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Pedro\Desktop\BBAS3\Resultados\2T23\"/>
    </mc:Choice>
  </mc:AlternateContent>
  <xr:revisionPtr revIDLastSave="0" documentId="13_ncr:1_{42EB7895-AFF1-4E63-A419-EC8E1AE6AB82}" xr6:coauthVersionLast="47" xr6:coauthVersionMax="47" xr10:uidLastSave="{00000000-0000-0000-0000-000000000000}"/>
  <bookViews>
    <workbookView xWindow="-38520" yWindow="-1380" windowWidth="38640" windowHeight="15720" tabRatio="494" xr2:uid="{00000000-000D-0000-FFFF-FFFF00000000}"/>
  </bookViews>
  <sheets>
    <sheet name="Dashboard" sheetId="9" r:id="rId1"/>
    <sheet name="Ke" sheetId="6" r:id="rId2"/>
    <sheet name="TIR" sheetId="10" state="hidden" r:id="rId3"/>
    <sheet name="DRE + DCF" sheetId="8" r:id="rId4"/>
    <sheet name="DRE CMN 4.720 - Contas Abertas" sheetId="15" r:id="rId5"/>
    <sheet name="Balanço Patrimonial" sheetId="2" r:id="rId6"/>
    <sheet name="Projeções - Receitas" sheetId="4" r:id="rId7"/>
    <sheet name="G Ativos Rentáveis" sheetId="20" state="hidden" r:id="rId8"/>
    <sheet name="Painel de Índices" sheetId="18" r:id="rId9"/>
    <sheet name="Provisões e Processos" sheetId="17" r:id="rId10"/>
    <sheet name="Projeções Trimestrais" sheetId="21" r:id="rId11"/>
  </sheets>
  <externalReferences>
    <externalReference r:id="rId12"/>
  </externalReferences>
  <definedNames>
    <definedName name="_xlnm._FilterDatabase" localSheetId="8" hidden="1">'Painel de Índices'!#REF!</definedName>
    <definedName name="InfImp22" localSheetId="8">#REF!</definedName>
    <definedName name="InfImp22" localSheetId="2">'[1]Dados Complementares'!$F$11</definedName>
    <definedName name="InfImp22">#REF!</definedName>
    <definedName name="InfImp23" localSheetId="8">#REF!</definedName>
    <definedName name="InfImp23" localSheetId="2">'[1]Dados Complementares'!$G$11</definedName>
    <definedName name="InfImp23">#REF!</definedName>
    <definedName name="InfImp24" localSheetId="8">#REF!</definedName>
    <definedName name="InfImp24" localSheetId="2">'[1]Dados Complementares'!$H$11</definedName>
    <definedName name="InfImp24">#REF!</definedName>
    <definedName name="InfImp25" localSheetId="8">#REF!</definedName>
    <definedName name="InfImp25" localSheetId="2">'[1]Dados Complementares'!$I$11</definedName>
    <definedName name="InfImp25">#REF!</definedName>
    <definedName name="InfImp26" localSheetId="8">#REF!</definedName>
    <definedName name="InfImp26" localSheetId="2">'[1]Dados Complementares'!$J$11</definedName>
    <definedName name="InfImp26">#REF!</definedName>
    <definedName name="InfImp27" localSheetId="8">#REF!</definedName>
    <definedName name="InfImp27" localSheetId="2">'[1]Dados Complementares'!$K$11</definedName>
    <definedName name="InfImp27">#REF!</definedName>
    <definedName name="InfImp28" localSheetId="8">#REF!</definedName>
    <definedName name="InfImp28" localSheetId="2">'[1]Dados Complementares'!$L$11</definedName>
    <definedName name="InfImp28">#REF!</definedName>
    <definedName name="InfImp29" localSheetId="8">#REF!</definedName>
    <definedName name="InfImp29" localSheetId="2">'[1]Dados Complementares'!$M$11</definedName>
    <definedName name="InfImp29">#REF!</definedName>
    <definedName name="InfImp30" localSheetId="8">#REF!</definedName>
    <definedName name="InfImp30" localSheetId="2">'[1]Dados Complementares'!$N$11</definedName>
    <definedName name="InfImp30">#REF!</definedName>
    <definedName name="InfImp31" localSheetId="8">#REF!</definedName>
    <definedName name="InfImp31">#REF!</definedName>
    <definedName name="InfImp32" localSheetId="8">#REF!</definedName>
    <definedName name="InfImp32" localSheetId="2">'[1]Dados Complementares'!$P$11</definedName>
    <definedName name="InfImp32">#REF!</definedName>
    <definedName name="PIB22_China" localSheetId="8">#REF!</definedName>
    <definedName name="PIB22_China">#REF!</definedName>
    <definedName name="PIB22_Mundo" localSheetId="8">#REF!</definedName>
    <definedName name="PIB22_Mundo">#REF!</definedName>
    <definedName name="PIB23_China" localSheetId="8">#REF!</definedName>
    <definedName name="PIB23_China">#REF!</definedName>
    <definedName name="PIB23_Mundo" localSheetId="8">#REF!</definedName>
    <definedName name="PIB23_Mundo">#REF!</definedName>
    <definedName name="PIB24_China" localSheetId="8">#REF!</definedName>
    <definedName name="PIB24_China">#REF!</definedName>
    <definedName name="PIB24_Mundo" localSheetId="8">#REF!</definedName>
    <definedName name="PIB24_Mundo">#REF!</definedName>
    <definedName name="PIB25_China" localSheetId="8">#REF!</definedName>
    <definedName name="PIB25_China">#REF!</definedName>
    <definedName name="PIB25_Mundo" localSheetId="8">#REF!</definedName>
    <definedName name="PIB25_Mundo">#REF!</definedName>
    <definedName name="PIB26_ARGENTINA" localSheetId="8">#REF!</definedName>
    <definedName name="PIB26_ARGENTINA">#REF!</definedName>
    <definedName name="PIB26_BRASIL" localSheetId="8">#REF!</definedName>
    <definedName name="PIB26_BRASIL" localSheetId="2">'[1]Dados Complementares'!$J$14</definedName>
    <definedName name="PIB26_BRASIL">#REF!</definedName>
    <definedName name="PIB26_CHINA" localSheetId="8">#REF!</definedName>
    <definedName name="PIB26_CHINA" localSheetId="2">'[1]Dados Complementares'!$J$15</definedName>
    <definedName name="PIB26_CHINA">#REF!</definedName>
    <definedName name="PIB26_EUA" localSheetId="8">#REF!</definedName>
    <definedName name="PIB26_EUA">#REF!</definedName>
    <definedName name="PIB26_EUROPA" localSheetId="8">#REF!</definedName>
    <definedName name="PIB26_EUROPA">#REF!</definedName>
    <definedName name="PIB26_INDIA" localSheetId="8">#REF!</definedName>
    <definedName name="PIB26_INDIA" localSheetId="2">'[1]Dados Complementares'!$J$16</definedName>
    <definedName name="PIB26_INDIA">#REF!</definedName>
    <definedName name="PIB26_MEXICO" localSheetId="8">#REF!</definedName>
    <definedName name="PIB26_MEXICO">#REF!</definedName>
    <definedName name="PIB26_MUNDO" localSheetId="8">#REF!</definedName>
    <definedName name="PIB26_MUNDO" localSheetId="2">'[1]Dados Complementares'!$J$20</definedName>
    <definedName name="PIB26_MUNDO">#REF!</definedName>
    <definedName name="PIB27_ARGENTINA" localSheetId="8">#REF!</definedName>
    <definedName name="PIB27_ARGENTINA">#REF!</definedName>
    <definedName name="PIB27_BRASIL" localSheetId="8">#REF!</definedName>
    <definedName name="PIB27_BRASIL" localSheetId="2">'[1]Dados Complementares'!$K$14</definedName>
    <definedName name="PIB27_BRASIL">#REF!</definedName>
    <definedName name="PIB27_CHINA" localSheetId="8">#REF!</definedName>
    <definedName name="PIB27_CHINA">#REF!</definedName>
    <definedName name="PIB27_EUA" localSheetId="8">#REF!</definedName>
    <definedName name="PIB27_EUA">#REF!</definedName>
    <definedName name="PIB27_EUROPA" localSheetId="8">#REF!</definedName>
    <definedName name="PIB27_EUROPA">#REF!</definedName>
    <definedName name="PIB27_INDIA" localSheetId="8">#REF!</definedName>
    <definedName name="PIB27_INDIA" localSheetId="2">'[1]Dados Complementares'!$K$16</definedName>
    <definedName name="PIB27_INDIA">#REF!</definedName>
    <definedName name="PIB27_MEXICO" localSheetId="8">#REF!</definedName>
    <definedName name="PIB27_MEXICO">#REF!</definedName>
    <definedName name="PIB27_MUNDO" localSheetId="8">#REF!</definedName>
    <definedName name="PIB27_MUND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4" i="20" l="1"/>
  <c r="R11" i="4"/>
  <c r="Q11" i="4"/>
  <c r="Q10" i="4"/>
  <c r="R10" i="4"/>
  <c r="P62" i="8"/>
  <c r="P58" i="8"/>
  <c r="S60" i="8" s="1"/>
  <c r="T60" i="8" s="1"/>
  <c r="U60" i="8" s="1"/>
  <c r="V60" i="8" s="1"/>
  <c r="W60" i="8" s="1"/>
  <c r="X60" i="8" s="1"/>
  <c r="Y60" i="8" s="1"/>
  <c r="Z60" i="8" s="1"/>
  <c r="AA60" i="8" s="1"/>
  <c r="AB60" i="8" s="1"/>
  <c r="AC60" i="8" s="1"/>
  <c r="AD60" i="8" s="1"/>
  <c r="P27" i="8" l="1"/>
  <c r="P28" i="8"/>
  <c r="P30" i="8"/>
  <c r="P24" i="8"/>
  <c r="P14" i="8"/>
  <c r="Q108" i="4"/>
  <c r="R108" i="4" s="1"/>
  <c r="Q106" i="4"/>
  <c r="R106" i="4"/>
  <c r="Q100" i="4"/>
  <c r="R100" i="4" s="1"/>
  <c r="Q99" i="4"/>
  <c r="R99" i="4" s="1"/>
  <c r="Q95" i="4"/>
  <c r="R95" i="4" s="1"/>
  <c r="Q96" i="4"/>
  <c r="R96" i="4" s="1"/>
  <c r="Q97" i="4"/>
  <c r="R97" i="4" s="1"/>
  <c r="P11" i="4"/>
  <c r="P10" i="4"/>
  <c r="P137" i="4"/>
  <c r="P135" i="4"/>
  <c r="P99" i="4"/>
  <c r="P100" i="4"/>
  <c r="P101" i="4"/>
  <c r="Q101" i="4" s="1"/>
  <c r="R101" i="4" s="1"/>
  <c r="P102" i="4"/>
  <c r="Q102" i="4" s="1"/>
  <c r="R102" i="4" s="1"/>
  <c r="P103" i="4"/>
  <c r="Q103" i="4" s="1"/>
  <c r="R103" i="4" s="1"/>
  <c r="P104" i="4"/>
  <c r="Q104" i="4" s="1"/>
  <c r="R104" i="4" s="1"/>
  <c r="P105" i="4"/>
  <c r="Q105" i="4" s="1"/>
  <c r="R105" i="4" s="1"/>
  <c r="P106" i="4"/>
  <c r="P107" i="4"/>
  <c r="Q107" i="4" s="1"/>
  <c r="R107" i="4" s="1"/>
  <c r="P108" i="4"/>
  <c r="P94" i="4"/>
  <c r="Q94" i="4" s="1"/>
  <c r="R94" i="4" s="1"/>
  <c r="P95" i="4"/>
  <c r="P96" i="4"/>
  <c r="P97" i="4"/>
  <c r="O44" i="4"/>
  <c r="P84" i="2"/>
  <c r="P28" i="2"/>
  <c r="P51" i="2"/>
  <c r="P47" i="2"/>
  <c r="P98" i="2"/>
  <c r="P50" i="8" s="1"/>
  <c r="P76" i="2"/>
  <c r="P73" i="2"/>
  <c r="P66" i="2"/>
  <c r="P58" i="2"/>
  <c r="P21" i="2"/>
  <c r="P20" i="2" s="1"/>
  <c r="P15" i="2"/>
  <c r="P48" i="15"/>
  <c r="P133" i="4" s="1"/>
  <c r="P12" i="8" s="1"/>
  <c r="P54" i="8" l="1"/>
  <c r="P57" i="2"/>
  <c r="P56" i="2" s="1"/>
  <c r="P12" i="2"/>
  <c r="P11" i="2" s="1"/>
  <c r="P63" i="15" l="1"/>
  <c r="P61" i="15" s="1"/>
  <c r="P58" i="15"/>
  <c r="P53" i="15"/>
  <c r="P18" i="8" s="1"/>
  <c r="P36" i="15"/>
  <c r="P24" i="4" s="1"/>
  <c r="P34" i="15"/>
  <c r="P22" i="4" s="1"/>
  <c r="P27" i="15"/>
  <c r="P20" i="15"/>
  <c r="P41" i="15" l="1"/>
  <c r="P42" i="15" s="1"/>
  <c r="P35" i="15"/>
  <c r="AE39" i="8"/>
  <c r="O62" i="8"/>
  <c r="O58" i="8"/>
  <c r="O98" i="2"/>
  <c r="O50" i="8" s="1"/>
  <c r="O84" i="2"/>
  <c r="O76" i="2"/>
  <c r="O73" i="2"/>
  <c r="O66" i="2"/>
  <c r="O58" i="2"/>
  <c r="O51" i="2"/>
  <c r="O47" i="2"/>
  <c r="O44" i="2"/>
  <c r="O41" i="2"/>
  <c r="O28" i="2"/>
  <c r="O21" i="2"/>
  <c r="O20" i="2" s="1"/>
  <c r="O15" i="2"/>
  <c r="O39" i="8"/>
  <c r="O83" i="15" s="1"/>
  <c r="O132" i="21"/>
  <c r="N132" i="21"/>
  <c r="M132" i="21"/>
  <c r="L132" i="21"/>
  <c r="O131" i="21"/>
  <c r="N131" i="21"/>
  <c r="M131" i="21"/>
  <c r="L131" i="21"/>
  <c r="O130" i="21"/>
  <c r="N130" i="21"/>
  <c r="M130" i="21"/>
  <c r="L130" i="21"/>
  <c r="O129" i="21"/>
  <c r="N129" i="21"/>
  <c r="M129" i="21"/>
  <c r="L129" i="21"/>
  <c r="O128" i="21"/>
  <c r="N128" i="21"/>
  <c r="M128" i="21"/>
  <c r="L128" i="21"/>
  <c r="O127" i="21"/>
  <c r="N127" i="21"/>
  <c r="M127" i="21"/>
  <c r="L127" i="21"/>
  <c r="O126" i="21"/>
  <c r="N126" i="21"/>
  <c r="M126" i="21"/>
  <c r="L126" i="21"/>
  <c r="O125" i="21"/>
  <c r="N125" i="21"/>
  <c r="M125" i="21"/>
  <c r="L125" i="21"/>
  <c r="O124" i="21"/>
  <c r="N124" i="21"/>
  <c r="M124" i="21"/>
  <c r="L124" i="21"/>
  <c r="O146" i="21"/>
  <c r="N146" i="21"/>
  <c r="M146" i="21"/>
  <c r="L146" i="21"/>
  <c r="O145" i="21"/>
  <c r="N145" i="21"/>
  <c r="M145" i="21"/>
  <c r="L145" i="21"/>
  <c r="O144" i="21"/>
  <c r="N144" i="21"/>
  <c r="M144" i="21"/>
  <c r="L144" i="21"/>
  <c r="O143" i="21"/>
  <c r="N143" i="21"/>
  <c r="M143" i="21"/>
  <c r="L143" i="21"/>
  <c r="O142" i="21"/>
  <c r="N142" i="21"/>
  <c r="M142" i="21"/>
  <c r="L142" i="21"/>
  <c r="O141" i="21"/>
  <c r="N141" i="21"/>
  <c r="M141" i="21"/>
  <c r="L141" i="21"/>
  <c r="O140" i="21"/>
  <c r="N140" i="21"/>
  <c r="M140" i="21"/>
  <c r="L140" i="21"/>
  <c r="O139" i="21"/>
  <c r="N139" i="21"/>
  <c r="M139" i="21"/>
  <c r="L139" i="21"/>
  <c r="O138" i="21"/>
  <c r="N138" i="21"/>
  <c r="M138" i="21"/>
  <c r="L138" i="21"/>
  <c r="O30" i="8"/>
  <c r="O118" i="21"/>
  <c r="N118" i="21"/>
  <c r="M118" i="21"/>
  <c r="L118" i="21"/>
  <c r="O117" i="21"/>
  <c r="N117" i="21"/>
  <c r="M117" i="21"/>
  <c r="L117" i="21"/>
  <c r="O116" i="21"/>
  <c r="N116" i="21"/>
  <c r="M116" i="21"/>
  <c r="L116" i="21"/>
  <c r="O115" i="21"/>
  <c r="N115" i="21"/>
  <c r="M115" i="21"/>
  <c r="L115" i="21"/>
  <c r="O114" i="21"/>
  <c r="N114" i="21"/>
  <c r="M114" i="21"/>
  <c r="L114" i="21"/>
  <c r="O113" i="21"/>
  <c r="N113" i="21"/>
  <c r="M113" i="21"/>
  <c r="L113" i="21"/>
  <c r="O112" i="21"/>
  <c r="N112" i="21"/>
  <c r="M112" i="21"/>
  <c r="L112" i="21"/>
  <c r="O111" i="21"/>
  <c r="N111" i="21"/>
  <c r="M111" i="21"/>
  <c r="L111" i="21"/>
  <c r="O110" i="21"/>
  <c r="N110" i="21"/>
  <c r="M110" i="21"/>
  <c r="L110" i="21"/>
  <c r="O27" i="8"/>
  <c r="O28" i="8"/>
  <c r="O104" i="21"/>
  <c r="N104" i="21"/>
  <c r="M104" i="21"/>
  <c r="L104" i="21"/>
  <c r="O103" i="21"/>
  <c r="N103" i="21"/>
  <c r="M103" i="21"/>
  <c r="L103" i="21"/>
  <c r="O102" i="21"/>
  <c r="N102" i="21"/>
  <c r="M102" i="21"/>
  <c r="L102" i="21"/>
  <c r="O101" i="21"/>
  <c r="N101" i="21"/>
  <c r="M101" i="21"/>
  <c r="L101" i="21"/>
  <c r="O100" i="21"/>
  <c r="N100" i="21"/>
  <c r="M100" i="21"/>
  <c r="L100" i="21"/>
  <c r="O99" i="21"/>
  <c r="N99" i="21"/>
  <c r="M99" i="21"/>
  <c r="L99" i="21"/>
  <c r="O98" i="21"/>
  <c r="N98" i="21"/>
  <c r="M98" i="21"/>
  <c r="L98" i="21"/>
  <c r="O97" i="21"/>
  <c r="N97" i="21"/>
  <c r="M97" i="21"/>
  <c r="L97" i="21"/>
  <c r="O96" i="21"/>
  <c r="N96" i="21"/>
  <c r="M96" i="21"/>
  <c r="L96" i="21"/>
  <c r="O24" i="8"/>
  <c r="O22" i="8"/>
  <c r="O90" i="21"/>
  <c r="N90" i="21"/>
  <c r="M90" i="21"/>
  <c r="L90" i="21"/>
  <c r="O89" i="21"/>
  <c r="N89" i="21"/>
  <c r="M89" i="21"/>
  <c r="L89" i="21"/>
  <c r="O88" i="21"/>
  <c r="N88" i="21"/>
  <c r="M88" i="21"/>
  <c r="L88" i="21"/>
  <c r="O87" i="21"/>
  <c r="N87" i="21"/>
  <c r="M87" i="21"/>
  <c r="L87" i="21"/>
  <c r="O86" i="21"/>
  <c r="N86" i="21"/>
  <c r="M86" i="21"/>
  <c r="L86" i="21"/>
  <c r="O85" i="21"/>
  <c r="N85" i="21"/>
  <c r="M85" i="21"/>
  <c r="L85" i="21"/>
  <c r="O84" i="21"/>
  <c r="N84" i="21"/>
  <c r="M84" i="21"/>
  <c r="L84" i="21"/>
  <c r="O83" i="21"/>
  <c r="N83" i="21"/>
  <c r="M83" i="21"/>
  <c r="L83" i="21"/>
  <c r="O82" i="21"/>
  <c r="N82" i="21"/>
  <c r="M82" i="21"/>
  <c r="L82" i="21"/>
  <c r="O76" i="21"/>
  <c r="N76" i="21"/>
  <c r="M76" i="21"/>
  <c r="L76" i="21"/>
  <c r="O75" i="21"/>
  <c r="N75" i="21"/>
  <c r="M75" i="21"/>
  <c r="L75" i="21"/>
  <c r="O74" i="21"/>
  <c r="N74" i="21"/>
  <c r="M74" i="21"/>
  <c r="L74" i="21"/>
  <c r="O73" i="21"/>
  <c r="N73" i="21"/>
  <c r="M73" i="21"/>
  <c r="L73" i="21"/>
  <c r="O72" i="21"/>
  <c r="N72" i="21"/>
  <c r="M72" i="21"/>
  <c r="L72" i="21"/>
  <c r="O71" i="21"/>
  <c r="N71" i="21"/>
  <c r="M71" i="21"/>
  <c r="L71" i="21"/>
  <c r="O70" i="21"/>
  <c r="N70" i="21"/>
  <c r="M70" i="21"/>
  <c r="L70" i="21"/>
  <c r="O69" i="21"/>
  <c r="N69" i="21"/>
  <c r="M69" i="21"/>
  <c r="L69" i="21"/>
  <c r="O68" i="21"/>
  <c r="N68" i="21"/>
  <c r="M68" i="21"/>
  <c r="L68" i="21"/>
  <c r="O62" i="21"/>
  <c r="N62" i="21"/>
  <c r="M62" i="21"/>
  <c r="L62" i="21"/>
  <c r="O61" i="21"/>
  <c r="N61" i="21"/>
  <c r="M61" i="21"/>
  <c r="L61" i="21"/>
  <c r="O60" i="21"/>
  <c r="N60" i="21"/>
  <c r="M60" i="21"/>
  <c r="L60" i="21"/>
  <c r="O59" i="21"/>
  <c r="N59" i="21"/>
  <c r="M59" i="21"/>
  <c r="L59" i="21"/>
  <c r="O58" i="21"/>
  <c r="N58" i="21"/>
  <c r="M58" i="21"/>
  <c r="L58" i="21"/>
  <c r="O57" i="21"/>
  <c r="N57" i="21"/>
  <c r="M57" i="21"/>
  <c r="L57" i="21"/>
  <c r="O56" i="21"/>
  <c r="N56" i="21"/>
  <c r="M56" i="21"/>
  <c r="L56" i="21"/>
  <c r="O55" i="21"/>
  <c r="N55" i="21"/>
  <c r="M55" i="21"/>
  <c r="L55" i="21"/>
  <c r="O54" i="21"/>
  <c r="N54" i="21"/>
  <c r="M54" i="21"/>
  <c r="L54" i="21"/>
  <c r="O48" i="21"/>
  <c r="N48" i="21"/>
  <c r="M48" i="21"/>
  <c r="L48" i="21"/>
  <c r="O47" i="21"/>
  <c r="N47" i="21"/>
  <c r="M47" i="21"/>
  <c r="L47" i="21"/>
  <c r="O46" i="21"/>
  <c r="N46" i="21"/>
  <c r="M46" i="21"/>
  <c r="L46" i="21"/>
  <c r="O45" i="21"/>
  <c r="N45" i="21"/>
  <c r="M45" i="21"/>
  <c r="L45" i="21"/>
  <c r="O44" i="21"/>
  <c r="N44" i="21"/>
  <c r="M44" i="21"/>
  <c r="L44" i="21"/>
  <c r="O43" i="21"/>
  <c r="N43" i="21"/>
  <c r="M43" i="21"/>
  <c r="L43" i="21"/>
  <c r="O42" i="21"/>
  <c r="N42" i="21"/>
  <c r="M42" i="21"/>
  <c r="L42" i="21"/>
  <c r="O41" i="21"/>
  <c r="N41" i="21"/>
  <c r="M41" i="21"/>
  <c r="L41" i="21"/>
  <c r="O40" i="21"/>
  <c r="N40" i="21"/>
  <c r="M40" i="21"/>
  <c r="L40" i="21"/>
  <c r="O137" i="4"/>
  <c r="O135" i="4"/>
  <c r="O14" i="8"/>
  <c r="O63" i="15"/>
  <c r="O61" i="15" s="1"/>
  <c r="O58" i="15"/>
  <c r="O53" i="15"/>
  <c r="O48" i="15"/>
  <c r="O133" i="4" s="1"/>
  <c r="O12" i="8" s="1"/>
  <c r="O27" i="15"/>
  <c r="O20" i="15"/>
  <c r="O36" i="15"/>
  <c r="O24" i="4" s="1"/>
  <c r="O34" i="15"/>
  <c r="O22" i="4" s="1"/>
  <c r="O25" i="4" l="1"/>
  <c r="Q24" i="4"/>
  <c r="O57" i="2"/>
  <c r="O56" i="2" s="1"/>
  <c r="P47" i="15"/>
  <c r="P52" i="15" s="1"/>
  <c r="P57" i="15" s="1"/>
  <c r="P68" i="15" s="1"/>
  <c r="M105" i="21"/>
  <c r="O40" i="8"/>
  <c r="N105" i="21"/>
  <c r="O35" i="15"/>
  <c r="L105" i="21"/>
  <c r="O18" i="8"/>
  <c r="O105" i="21"/>
  <c r="O54" i="8"/>
  <c r="O41" i="15"/>
  <c r="O91" i="21"/>
  <c r="O12" i="2"/>
  <c r="O11" i="2" s="1"/>
  <c r="L133" i="21"/>
  <c r="M133" i="21"/>
  <c r="N133" i="21"/>
  <c r="O133" i="21"/>
  <c r="M147" i="21"/>
  <c r="L147" i="21"/>
  <c r="N147" i="21"/>
  <c r="O147" i="21"/>
  <c r="N119" i="21"/>
  <c r="O119" i="21"/>
  <c r="M119" i="21"/>
  <c r="L119" i="21"/>
  <c r="N91" i="21"/>
  <c r="L91" i="21"/>
  <c r="M91" i="21"/>
  <c r="L77" i="21"/>
  <c r="M77" i="21"/>
  <c r="N77" i="21"/>
  <c r="O77" i="21"/>
  <c r="L63" i="21"/>
  <c r="M63" i="21"/>
  <c r="N63" i="21"/>
  <c r="O63" i="21"/>
  <c r="M49" i="21"/>
  <c r="L49" i="21"/>
  <c r="N49" i="21"/>
  <c r="O49" i="21"/>
  <c r="O26" i="4"/>
  <c r="H91" i="21" l="1"/>
  <c r="Q18" i="8" s="1"/>
  <c r="I133" i="21"/>
  <c r="I49" i="21"/>
  <c r="I77" i="21"/>
  <c r="H133" i="21"/>
  <c r="H49" i="21"/>
  <c r="Q135" i="4" s="1"/>
  <c r="H77" i="21"/>
  <c r="Q14" i="8" s="1"/>
  <c r="O19" i="8"/>
  <c r="P70" i="15"/>
  <c r="P74" i="15" s="1"/>
  <c r="P76" i="15" s="1"/>
  <c r="P82" i="15" s="1"/>
  <c r="P81" i="15"/>
  <c r="I105" i="21"/>
  <c r="I119" i="21"/>
  <c r="H119" i="21"/>
  <c r="I147" i="21"/>
  <c r="I63" i="21"/>
  <c r="R137" i="4" s="1"/>
  <c r="H147" i="21"/>
  <c r="H105" i="21"/>
  <c r="H63" i="21"/>
  <c r="Q137" i="4" s="1"/>
  <c r="I91" i="21"/>
  <c r="R18" i="8" s="1"/>
  <c r="T18" i="8" s="1"/>
  <c r="R14" i="8"/>
  <c r="O47" i="15"/>
  <c r="O52" i="15" s="1"/>
  <c r="O57" i="15" s="1"/>
  <c r="O68" i="15" s="1"/>
  <c r="O42" i="15"/>
  <c r="R135" i="4"/>
  <c r="O10" i="8"/>
  <c r="O27" i="4"/>
  <c r="S137" i="4" l="1"/>
  <c r="T137" i="4"/>
  <c r="S135" i="4"/>
  <c r="T135" i="4"/>
  <c r="R133" i="4"/>
  <c r="R12" i="8" s="1"/>
  <c r="R19" i="8" s="1"/>
  <c r="S18" i="8"/>
  <c r="S14" i="8"/>
  <c r="T14" i="8"/>
  <c r="Q133" i="4"/>
  <c r="O81" i="15"/>
  <c r="O70" i="15"/>
  <c r="O74" i="15" s="1"/>
  <c r="O76" i="15" s="1"/>
  <c r="O82" i="15" s="1"/>
  <c r="O15" i="8"/>
  <c r="O16" i="8"/>
  <c r="O20" i="8" s="1"/>
  <c r="T10" i="4"/>
  <c r="T133" i="4" l="1"/>
  <c r="S133" i="4"/>
  <c r="S12" i="8" s="1"/>
  <c r="Q12" i="8"/>
  <c r="Q19" i="8" s="1"/>
  <c r="O23" i="8"/>
  <c r="O26" i="8" s="1"/>
  <c r="O29" i="8" s="1"/>
  <c r="O25" i="8"/>
  <c r="P19" i="8"/>
  <c r="S19" i="8"/>
  <c r="T12" i="8"/>
  <c r="O11" i="4"/>
  <c r="O10" i="4"/>
  <c r="O94" i="4"/>
  <c r="O95" i="4"/>
  <c r="O96" i="4"/>
  <c r="O97" i="4"/>
  <c r="O99" i="4"/>
  <c r="O100" i="4"/>
  <c r="O101" i="4"/>
  <c r="O102" i="4"/>
  <c r="O103" i="4"/>
  <c r="O104" i="4"/>
  <c r="O105" i="4"/>
  <c r="O106" i="4"/>
  <c r="O107" i="4"/>
  <c r="O108" i="4"/>
  <c r="O77" i="4"/>
  <c r="O71" i="4"/>
  <c r="N94" i="4"/>
  <c r="O65" i="4"/>
  <c r="O63" i="4"/>
  <c r="O61" i="4"/>
  <c r="O59" i="4"/>
  <c r="O57" i="4"/>
  <c r="O55" i="4"/>
  <c r="O53" i="4"/>
  <c r="O51" i="4"/>
  <c r="O49" i="4"/>
  <c r="O47" i="4"/>
  <c r="R45" i="4"/>
  <c r="S44" i="4"/>
  <c r="O34" i="21"/>
  <c r="N34" i="21"/>
  <c r="M34" i="21"/>
  <c r="L34" i="21"/>
  <c r="O33" i="21"/>
  <c r="N33" i="21"/>
  <c r="M33" i="21"/>
  <c r="L33" i="21"/>
  <c r="O32" i="21"/>
  <c r="N32" i="21"/>
  <c r="M32" i="21"/>
  <c r="L32" i="21"/>
  <c r="O31" i="21"/>
  <c r="N31" i="21"/>
  <c r="M31" i="21"/>
  <c r="L31" i="21"/>
  <c r="O30" i="21"/>
  <c r="N30" i="21"/>
  <c r="M30" i="21"/>
  <c r="L30" i="21"/>
  <c r="O29" i="21"/>
  <c r="N29" i="21"/>
  <c r="M29" i="21"/>
  <c r="L29" i="21"/>
  <c r="O28" i="21"/>
  <c r="N28" i="21"/>
  <c r="M28" i="21"/>
  <c r="L28" i="21"/>
  <c r="O27" i="21"/>
  <c r="N27" i="21"/>
  <c r="M27" i="21"/>
  <c r="L27" i="21"/>
  <c r="O26" i="21"/>
  <c r="N26" i="21"/>
  <c r="M26" i="21"/>
  <c r="L26" i="21"/>
  <c r="O34" i="4"/>
  <c r="O56" i="8" s="1"/>
  <c r="L13" i="21"/>
  <c r="M13" i="21"/>
  <c r="N13" i="21"/>
  <c r="O13" i="21"/>
  <c r="L14" i="21"/>
  <c r="M14" i="21"/>
  <c r="N14" i="21"/>
  <c r="O14" i="21"/>
  <c r="L15" i="21"/>
  <c r="M15" i="21"/>
  <c r="N15" i="21"/>
  <c r="O15" i="21"/>
  <c r="L16" i="21"/>
  <c r="M16" i="21"/>
  <c r="N16" i="21"/>
  <c r="O16" i="21"/>
  <c r="L17" i="21"/>
  <c r="M17" i="21"/>
  <c r="N17" i="21"/>
  <c r="O17" i="21"/>
  <c r="L18" i="21"/>
  <c r="M18" i="21"/>
  <c r="N18" i="21"/>
  <c r="O18" i="21"/>
  <c r="L19" i="21"/>
  <c r="M19" i="21"/>
  <c r="N19" i="21"/>
  <c r="O19" i="21"/>
  <c r="L20" i="21"/>
  <c r="M20" i="21"/>
  <c r="N20" i="21"/>
  <c r="O20" i="21"/>
  <c r="M12" i="21"/>
  <c r="N12" i="21"/>
  <c r="O12" i="21"/>
  <c r="L12" i="21"/>
  <c r="T19" i="8" l="1"/>
  <c r="L21" i="21"/>
  <c r="N21" i="21"/>
  <c r="M21" i="21"/>
  <c r="O21" i="21"/>
  <c r="T44" i="4"/>
  <c r="O57" i="8"/>
  <c r="O65" i="8"/>
  <c r="O33" i="8"/>
  <c r="O31" i="8"/>
  <c r="O44" i="8" s="1"/>
  <c r="O43" i="4"/>
  <c r="O28" i="4"/>
  <c r="O93" i="4"/>
  <c r="O66" i="4"/>
  <c r="S45" i="4"/>
  <c r="O19" i="4"/>
  <c r="O18" i="4"/>
  <c r="O21" i="4"/>
  <c r="O98" i="4"/>
  <c r="O20" i="4"/>
  <c r="L35" i="21"/>
  <c r="M35" i="21"/>
  <c r="N35" i="21"/>
  <c r="O35" i="21"/>
  <c r="O37" i="4"/>
  <c r="O39" i="4"/>
  <c r="O41" i="4"/>
  <c r="I21" i="21" l="1"/>
  <c r="R34" i="4" s="1"/>
  <c r="R66" i="4" s="1"/>
  <c r="I35" i="21"/>
  <c r="H35" i="21"/>
  <c r="H21" i="21"/>
  <c r="Q34" i="4" s="1"/>
  <c r="Q66" i="4" s="1"/>
  <c r="O16" i="4"/>
  <c r="O23" i="4" s="1"/>
  <c r="O17" i="4"/>
  <c r="R35" i="4" l="1"/>
  <c r="S34" i="4"/>
  <c r="T34" i="4" l="1"/>
  <c r="T66" i="4" s="1"/>
  <c r="S66" i="4"/>
  <c r="S35" i="4"/>
  <c r="S56" i="8"/>
  <c r="T56" i="8" l="1"/>
  <c r="U66" i="4"/>
  <c r="DA49" i="20"/>
  <c r="V66" i="4" l="1"/>
  <c r="W66" i="4" s="1"/>
  <c r="X66" i="4" s="1"/>
  <c r="Y66" i="4" s="1"/>
  <c r="Z66" i="4" s="1"/>
  <c r="AA66" i="4" s="1"/>
  <c r="AB66" i="4" s="1"/>
  <c r="AC66" i="4" s="1"/>
  <c r="AD66" i="4" s="1"/>
  <c r="DB49" i="20"/>
  <c r="F13" i="17"/>
  <c r="F12" i="17"/>
  <c r="F11" i="17"/>
  <c r="F10" i="17" s="1"/>
  <c r="L137" i="4"/>
  <c r="M137" i="4"/>
  <c r="N137" i="4"/>
  <c r="T138" i="4" s="1"/>
  <c r="U138" i="4" s="1"/>
  <c r="V138" i="4" s="1"/>
  <c r="W138" i="4" s="1"/>
  <c r="X138" i="4" s="1"/>
  <c r="Y138" i="4" s="1"/>
  <c r="Z138" i="4" s="1"/>
  <c r="AA138" i="4" s="1"/>
  <c r="AB138" i="4" s="1"/>
  <c r="AC138" i="4" s="1"/>
  <c r="AD138" i="4" s="1"/>
  <c r="K137" i="4"/>
  <c r="N135" i="4"/>
  <c r="L135" i="4"/>
  <c r="M135" i="4"/>
  <c r="K135" i="4"/>
  <c r="DJ47" i="20"/>
  <c r="DI47" i="20"/>
  <c r="DH47" i="20"/>
  <c r="DG47" i="20"/>
  <c r="DF47" i="20"/>
  <c r="V23" i="4"/>
  <c r="W23" i="4" s="1"/>
  <c r="X23" i="4" s="1"/>
  <c r="Y23" i="4" s="1"/>
  <c r="Z23" i="4" s="1"/>
  <c r="AA23" i="4" s="1"/>
  <c r="AB23" i="4" s="1"/>
  <c r="AC23" i="4" s="1"/>
  <c r="AD23" i="4" s="1"/>
  <c r="DB47" i="20"/>
  <c r="DC47" i="20"/>
  <c r="DD47" i="20"/>
  <c r="DE47" i="20"/>
  <c r="U40" i="8"/>
  <c r="V40" i="8"/>
  <c r="W40" i="8"/>
  <c r="X40" i="8"/>
  <c r="Y40" i="8"/>
  <c r="Z40" i="8"/>
  <c r="AA40" i="8"/>
  <c r="AB40" i="8"/>
  <c r="AC40" i="8"/>
  <c r="AD40" i="8"/>
  <c r="Q12" i="20"/>
  <c r="Q13" i="20" s="1"/>
  <c r="Q14" i="20" s="1"/>
  <c r="Q15" i="20" s="1"/>
  <c r="Q16" i="20" s="1"/>
  <c r="Q17" i="20" s="1"/>
  <c r="Q18" i="20" s="1"/>
  <c r="Q19" i="20" s="1"/>
  <c r="Q20" i="20" s="1"/>
  <c r="Q21" i="20" s="1"/>
  <c r="Q22" i="20" s="1"/>
  <c r="Q23" i="20" s="1"/>
  <c r="Q24" i="20" s="1"/>
  <c r="Q25" i="20" s="1"/>
  <c r="Q26" i="20" s="1"/>
  <c r="Q27" i="20" s="1"/>
  <c r="Q28" i="20" s="1"/>
  <c r="Q29" i="20" s="1"/>
  <c r="Q30" i="20" s="1"/>
  <c r="Q31" i="20" s="1"/>
  <c r="Q32" i="20" s="1"/>
  <c r="Q33" i="20" s="1"/>
  <c r="Q34" i="20" s="1"/>
  <c r="Q35" i="20" s="1"/>
  <c r="Q36" i="20" s="1"/>
  <c r="Q37" i="20" s="1"/>
  <c r="Q38" i="20" s="1"/>
  <c r="Q39" i="20" s="1"/>
  <c r="Q40" i="20" s="1"/>
  <c r="Q41" i="20" s="1"/>
  <c r="Q42" i="20" s="1"/>
  <c r="Q43" i="20" s="1"/>
  <c r="Q44" i="20" s="1"/>
  <c r="Q45" i="20" s="1"/>
  <c r="Q46" i="20" s="1"/>
  <c r="Q47" i="20" s="1"/>
  <c r="Q48" i="20" s="1"/>
  <c r="Q49" i="20" s="1"/>
  <c r="Q50" i="20" s="1"/>
  <c r="Q51" i="20" s="1"/>
  <c r="Q52" i="20" s="1"/>
  <c r="Q53" i="20" s="1"/>
  <c r="Q54" i="20" s="1"/>
  <c r="Q55" i="20" s="1"/>
  <c r="Q56" i="20" s="1"/>
  <c r="Q57" i="20" s="1"/>
  <c r="Q58" i="20" s="1"/>
  <c r="Q59" i="20" s="1"/>
  <c r="Q60" i="20" s="1"/>
  <c r="Q61" i="20" s="1"/>
  <c r="Q62" i="20" s="1"/>
  <c r="Q63" i="20" s="1"/>
  <c r="Q64" i="20" s="1"/>
  <c r="Q65" i="20" s="1"/>
  <c r="Q66" i="20" s="1"/>
  <c r="Q67" i="20" s="1"/>
  <c r="Q68" i="20" s="1"/>
  <c r="Q69" i="20" s="1"/>
  <c r="Q70" i="20" s="1"/>
  <c r="Q71" i="20" s="1"/>
  <c r="Q72" i="20" s="1"/>
  <c r="Q73" i="20" s="1"/>
  <c r="Q74" i="20" s="1"/>
  <c r="Q75" i="20" s="1"/>
  <c r="Q76" i="20" s="1"/>
  <c r="Q77" i="20" s="1"/>
  <c r="Q78" i="20" s="1"/>
  <c r="Q79" i="20" s="1"/>
  <c r="Q80" i="20" s="1"/>
  <c r="Q81" i="20" s="1"/>
  <c r="Q82" i="20" s="1"/>
  <c r="Q83" i="20" s="1"/>
  <c r="Q84" i="20" s="1"/>
  <c r="Q85" i="20" s="1"/>
  <c r="Q86" i="20" s="1"/>
  <c r="Q87" i="20" s="1"/>
  <c r="Q88" i="20" s="1"/>
  <c r="Q89" i="20" s="1"/>
  <c r="Q90" i="20" s="1"/>
  <c r="Q91" i="20" s="1"/>
  <c r="Q92" i="20" s="1"/>
  <c r="Q93" i="20" s="1"/>
  <c r="Q94" i="20" s="1"/>
  <c r="Q95" i="20" s="1"/>
  <c r="Q96" i="20" s="1"/>
  <c r="Q97" i="20" s="1"/>
  <c r="Q98" i="20" s="1"/>
  <c r="Q99" i="20" s="1"/>
  <c r="Q100" i="20" s="1"/>
  <c r="Q101" i="20" s="1"/>
  <c r="Q102" i="20" s="1"/>
  <c r="Q103" i="20" s="1"/>
  <c r="Q104" i="20" s="1"/>
  <c r="Q105" i="20" s="1"/>
  <c r="Q106" i="20" s="1"/>
  <c r="Q107" i="20" s="1"/>
  <c r="Q108" i="20" s="1"/>
  <c r="Q109" i="20" s="1"/>
  <c r="Q110" i="20" s="1"/>
  <c r="Q111" i="20" s="1"/>
  <c r="Q112" i="20" s="1"/>
  <c r="Q113" i="20" s="1"/>
  <c r="Q114" i="20" s="1"/>
  <c r="Q115" i="20" s="1"/>
  <c r="Q116" i="20" s="1"/>
  <c r="Q117" i="20" s="1"/>
  <c r="Q118" i="20" s="1"/>
  <c r="Q119" i="20" s="1"/>
  <c r="Q120" i="20" s="1"/>
  <c r="Q121" i="20" s="1"/>
  <c r="Q122" i="20" s="1"/>
  <c r="Q123" i="20" s="1"/>
  <c r="Q124" i="20" s="1"/>
  <c r="Q125" i="20" s="1"/>
  <c r="Q126" i="20" s="1"/>
  <c r="Q127" i="20" s="1"/>
  <c r="Q128" i="20" s="1"/>
  <c r="Q129" i="20" s="1"/>
  <c r="Q130" i="20" s="1"/>
  <c r="Q131" i="20" s="1"/>
  <c r="Q132" i="20" s="1"/>
  <c r="Q133" i="20" s="1"/>
  <c r="Q134" i="20" s="1"/>
  <c r="Q135" i="20" s="1"/>
  <c r="Q136" i="20" s="1"/>
  <c r="Q137" i="20" s="1"/>
  <c r="Q138" i="20" s="1"/>
  <c r="Q139" i="20" s="1"/>
  <c r="Q140" i="20" s="1"/>
  <c r="Q141" i="20" s="1"/>
  <c r="Q142" i="20" s="1"/>
  <c r="Q143" i="20" s="1"/>
  <c r="Q144" i="20" s="1"/>
  <c r="Q145" i="20" s="1"/>
  <c r="Q146" i="20" s="1"/>
  <c r="Q147" i="20" s="1"/>
  <c r="Q148" i="20" s="1"/>
  <c r="Q149" i="20" s="1"/>
  <c r="Q150" i="20" s="1"/>
  <c r="Q151" i="20" s="1"/>
  <c r="Q152" i="20" s="1"/>
  <c r="Q153" i="20" s="1"/>
  <c r="Q154" i="20" s="1"/>
  <c r="Q155" i="20" s="1"/>
  <c r="Q156" i="20" s="1"/>
  <c r="Q157" i="20" s="1"/>
  <c r="Q158" i="20" s="1"/>
  <c r="Q159" i="20" s="1"/>
  <c r="Q160" i="20" s="1"/>
  <c r="Q161" i="20" s="1"/>
  <c r="Q162" i="20" s="1"/>
  <c r="Q163" i="20" s="1"/>
  <c r="Q164" i="20" s="1"/>
  <c r="Q165" i="20" s="1"/>
  <c r="Q166" i="20" s="1"/>
  <c r="Q167" i="20" s="1"/>
  <c r="Q168" i="20" s="1"/>
  <c r="Q169" i="20" s="1"/>
  <c r="Q170" i="20" s="1"/>
  <c r="Q171" i="20" s="1"/>
  <c r="Q172" i="20" s="1"/>
  <c r="Q173" i="20" s="1"/>
  <c r="Q174" i="20" s="1"/>
  <c r="Q175" i="20" s="1"/>
  <c r="Q176" i="20" s="1"/>
  <c r="Q177" i="20" s="1"/>
  <c r="Q178" i="20" s="1"/>
  <c r="Q179" i="20" s="1"/>
  <c r="Q180" i="20" s="1"/>
  <c r="Q181" i="20" s="1"/>
  <c r="Q182" i="20" s="1"/>
  <c r="Q183" i="20" s="1"/>
  <c r="Q184" i="20" s="1"/>
  <c r="Q185" i="20" s="1"/>
  <c r="Q186" i="20" s="1"/>
  <c r="Q187" i="20" s="1"/>
  <c r="Q188" i="20" s="1"/>
  <c r="Q189" i="20" s="1"/>
  <c r="Q190" i="20" s="1"/>
  <c r="Q191" i="20" s="1"/>
  <c r="Q192" i="20" s="1"/>
  <c r="Q193" i="20" s="1"/>
  <c r="Q194" i="20" s="1"/>
  <c r="Q195" i="20" s="1"/>
  <c r="Q196" i="20" s="1"/>
  <c r="Q197" i="20" s="1"/>
  <c r="Q198" i="20" s="1"/>
  <c r="Q199" i="20" s="1"/>
  <c r="Q200" i="20" s="1"/>
  <c r="Q201" i="20" s="1"/>
  <c r="Q202" i="20" s="1"/>
  <c r="Q203" i="20" s="1"/>
  <c r="Q204" i="20" s="1"/>
  <c r="Q205" i="20" s="1"/>
  <c r="Q206" i="20" s="1"/>
  <c r="Q207" i="20" s="1"/>
  <c r="Q208" i="20" s="1"/>
  <c r="Q209" i="20" s="1"/>
  <c r="Q210" i="20" s="1"/>
  <c r="Q211" i="20" s="1"/>
  <c r="Q212" i="20" s="1"/>
  <c r="Q213" i="20" s="1"/>
  <c r="Q214" i="20" s="1"/>
  <c r="Q215" i="20" s="1"/>
  <c r="Q216" i="20" s="1"/>
  <c r="Q217" i="20" s="1"/>
  <c r="Q218" i="20" s="1"/>
  <c r="Q219" i="20" s="1"/>
  <c r="Q220" i="20" s="1"/>
  <c r="Q221" i="20" s="1"/>
  <c r="Q222" i="20" s="1"/>
  <c r="Q223" i="20" s="1"/>
  <c r="Q224" i="20" s="1"/>
  <c r="Q225" i="20" s="1"/>
  <c r="Q226" i="20" s="1"/>
  <c r="Q227" i="20" s="1"/>
  <c r="Q228" i="20" s="1"/>
  <c r="Q229" i="20" s="1"/>
  <c r="Q230" i="20" s="1"/>
  <c r="Q231" i="20" s="1"/>
  <c r="Q232" i="20" s="1"/>
  <c r="Q233" i="20" s="1"/>
  <c r="Q234" i="20" s="1"/>
  <c r="Q235" i="20" s="1"/>
  <c r="Q236" i="20" s="1"/>
  <c r="Q237" i="20" s="1"/>
  <c r="Q238" i="20" s="1"/>
  <c r="Q239" i="20" s="1"/>
  <c r="Q240" i="20" s="1"/>
  <c r="Q241" i="20" s="1"/>
  <c r="Q242" i="20" s="1"/>
  <c r="Q243" i="20" s="1"/>
  <c r="Q244" i="20" s="1"/>
  <c r="Q245" i="20" s="1"/>
  <c r="Q246" i="20" s="1"/>
  <c r="Q247" i="20" s="1"/>
  <c r="Q248" i="20" s="1"/>
  <c r="Q249" i="20" s="1"/>
  <c r="Q250" i="20" s="1"/>
  <c r="Q251" i="20" s="1"/>
  <c r="R12" i="20"/>
  <c r="R13" i="20" s="1"/>
  <c r="R14" i="20" s="1"/>
  <c r="S12" i="20"/>
  <c r="S13" i="20" s="1"/>
  <c r="S14" i="20" s="1"/>
  <c r="S15" i="20" s="1"/>
  <c r="S16" i="20" s="1"/>
  <c r="S17" i="20" s="1"/>
  <c r="S18" i="20" s="1"/>
  <c r="S19" i="20" s="1"/>
  <c r="S20" i="20" s="1"/>
  <c r="S21" i="20" s="1"/>
  <c r="S22" i="20" s="1"/>
  <c r="S23" i="20" s="1"/>
  <c r="S24" i="20" s="1"/>
  <c r="S25" i="20" s="1"/>
  <c r="S26" i="20" s="1"/>
  <c r="S27" i="20" s="1"/>
  <c r="S28" i="20" s="1"/>
  <c r="S29" i="20" s="1"/>
  <c r="S30" i="20" s="1"/>
  <c r="S31" i="20" s="1"/>
  <c r="S32" i="20" s="1"/>
  <c r="S33" i="20" s="1"/>
  <c r="S34" i="20" s="1"/>
  <c r="S35" i="20" s="1"/>
  <c r="S36" i="20" s="1"/>
  <c r="S37" i="20" s="1"/>
  <c r="S38" i="20" s="1"/>
  <c r="S39" i="20" s="1"/>
  <c r="S40" i="20" s="1"/>
  <c r="S41" i="20" s="1"/>
  <c r="S42" i="20" s="1"/>
  <c r="S43" i="20" s="1"/>
  <c r="S44" i="20" s="1"/>
  <c r="S45" i="20" s="1"/>
  <c r="S46" i="20" s="1"/>
  <c r="S47" i="20" s="1"/>
  <c r="S48" i="20" s="1"/>
  <c r="S49" i="20" s="1"/>
  <c r="S50" i="20" s="1"/>
  <c r="S51" i="20" s="1"/>
  <c r="S52" i="20" s="1"/>
  <c r="S53" i="20" s="1"/>
  <c r="S54" i="20" s="1"/>
  <c r="S55" i="20" s="1"/>
  <c r="S56" i="20" s="1"/>
  <c r="S57" i="20" s="1"/>
  <c r="S58" i="20" s="1"/>
  <c r="S59" i="20" s="1"/>
  <c r="S60" i="20" s="1"/>
  <c r="S61" i="20" s="1"/>
  <c r="S62" i="20" s="1"/>
  <c r="S63" i="20" s="1"/>
  <c r="S64" i="20" s="1"/>
  <c r="S65" i="20" s="1"/>
  <c r="S66" i="20" s="1"/>
  <c r="S67" i="20" s="1"/>
  <c r="S68" i="20" s="1"/>
  <c r="S69" i="20" s="1"/>
  <c r="S70" i="20" s="1"/>
  <c r="S71" i="20" s="1"/>
  <c r="S72" i="20" s="1"/>
  <c r="S73" i="20" s="1"/>
  <c r="S74" i="20" s="1"/>
  <c r="S75" i="20" s="1"/>
  <c r="S76" i="20" s="1"/>
  <c r="S77" i="20" s="1"/>
  <c r="S78" i="20" s="1"/>
  <c r="S79" i="20" s="1"/>
  <c r="S80" i="20" s="1"/>
  <c r="S81" i="20" s="1"/>
  <c r="S82" i="20" s="1"/>
  <c r="S83" i="20" s="1"/>
  <c r="S84" i="20" s="1"/>
  <c r="S85" i="20" s="1"/>
  <c r="S86" i="20" s="1"/>
  <c r="S87" i="20" s="1"/>
  <c r="S88" i="20" s="1"/>
  <c r="S89" i="20" s="1"/>
  <c r="S90" i="20" s="1"/>
  <c r="S91" i="20" s="1"/>
  <c r="S92" i="20" s="1"/>
  <c r="S93" i="20" s="1"/>
  <c r="S94" i="20" s="1"/>
  <c r="S95" i="20" s="1"/>
  <c r="S96" i="20" s="1"/>
  <c r="S97" i="20" s="1"/>
  <c r="S98" i="20" s="1"/>
  <c r="S99" i="20" s="1"/>
  <c r="S100" i="20" s="1"/>
  <c r="S101" i="20" s="1"/>
  <c r="S102" i="20" s="1"/>
  <c r="S103" i="20" s="1"/>
  <c r="S104" i="20" s="1"/>
  <c r="S105" i="20" s="1"/>
  <c r="S106" i="20" s="1"/>
  <c r="S107" i="20" s="1"/>
  <c r="S108" i="20" s="1"/>
  <c r="S109" i="20" s="1"/>
  <c r="S110" i="20" s="1"/>
  <c r="S111" i="20" s="1"/>
  <c r="S112" i="20" s="1"/>
  <c r="S113" i="20" s="1"/>
  <c r="S114" i="20" s="1"/>
  <c r="S115" i="20" s="1"/>
  <c r="S116" i="20" s="1"/>
  <c r="S117" i="20" s="1"/>
  <c r="S118" i="20" s="1"/>
  <c r="S119" i="20" s="1"/>
  <c r="S120" i="20" s="1"/>
  <c r="S121" i="20" s="1"/>
  <c r="S122" i="20" s="1"/>
  <c r="S123" i="20" s="1"/>
  <c r="S124" i="20" s="1"/>
  <c r="S125" i="20" s="1"/>
  <c r="S126" i="20" s="1"/>
  <c r="S127" i="20" s="1"/>
  <c r="S128" i="20" s="1"/>
  <c r="S129" i="20" s="1"/>
  <c r="S130" i="20" s="1"/>
  <c r="S131" i="20" s="1"/>
  <c r="S132" i="20" s="1"/>
  <c r="S133" i="20" s="1"/>
  <c r="S134" i="20" s="1"/>
  <c r="S135" i="20" s="1"/>
  <c r="S136" i="20" s="1"/>
  <c r="S137" i="20" s="1"/>
  <c r="S138" i="20" s="1"/>
  <c r="S139" i="20" s="1"/>
  <c r="S140" i="20" s="1"/>
  <c r="S141" i="20" s="1"/>
  <c r="S142" i="20" s="1"/>
  <c r="S143" i="20" s="1"/>
  <c r="S144" i="20" s="1"/>
  <c r="S145" i="20" s="1"/>
  <c r="S146" i="20" s="1"/>
  <c r="S147" i="20" s="1"/>
  <c r="S148" i="20" s="1"/>
  <c r="S149" i="20" s="1"/>
  <c r="S150" i="20" s="1"/>
  <c r="S151" i="20" s="1"/>
  <c r="S152" i="20" s="1"/>
  <c r="S153" i="20" s="1"/>
  <c r="S154" i="20" s="1"/>
  <c r="S155" i="20" s="1"/>
  <c r="S156" i="20" s="1"/>
  <c r="S157" i="20" s="1"/>
  <c r="S158" i="20" s="1"/>
  <c r="S159" i="20" s="1"/>
  <c r="S160" i="20" s="1"/>
  <c r="S161" i="20" s="1"/>
  <c r="S162" i="20" s="1"/>
  <c r="S163" i="20" s="1"/>
  <c r="S164" i="20" s="1"/>
  <c r="S165" i="20" s="1"/>
  <c r="S166" i="20" s="1"/>
  <c r="S167" i="20" s="1"/>
  <c r="S168" i="20" s="1"/>
  <c r="S169" i="20" s="1"/>
  <c r="S170" i="20" s="1"/>
  <c r="S171" i="20" s="1"/>
  <c r="S172" i="20" s="1"/>
  <c r="S173" i="20" s="1"/>
  <c r="S174" i="20" s="1"/>
  <c r="S175" i="20" s="1"/>
  <c r="S176" i="20" s="1"/>
  <c r="S177" i="20" s="1"/>
  <c r="S178" i="20" s="1"/>
  <c r="S179" i="20" s="1"/>
  <c r="S180" i="20" s="1"/>
  <c r="S181" i="20" s="1"/>
  <c r="S182" i="20" s="1"/>
  <c r="S183" i="20" s="1"/>
  <c r="S184" i="20" s="1"/>
  <c r="S185" i="20" s="1"/>
  <c r="S186" i="20" s="1"/>
  <c r="S187" i="20" s="1"/>
  <c r="S188" i="20" s="1"/>
  <c r="S189" i="20" s="1"/>
  <c r="S190" i="20" s="1"/>
  <c r="S191" i="20" s="1"/>
  <c r="S192" i="20" s="1"/>
  <c r="S193" i="20" s="1"/>
  <c r="S194" i="20" s="1"/>
  <c r="S195" i="20" s="1"/>
  <c r="S196" i="20" s="1"/>
  <c r="S197" i="20" s="1"/>
  <c r="S198" i="20" s="1"/>
  <c r="S199" i="20" s="1"/>
  <c r="S200" i="20" s="1"/>
  <c r="S201" i="20" s="1"/>
  <c r="S202" i="20" s="1"/>
  <c r="S203" i="20" s="1"/>
  <c r="S204" i="20" s="1"/>
  <c r="S205" i="20" s="1"/>
  <c r="S206" i="20" s="1"/>
  <c r="S207" i="20" s="1"/>
  <c r="S208" i="20" s="1"/>
  <c r="S209" i="20" s="1"/>
  <c r="S210" i="20" s="1"/>
  <c r="S211" i="20" s="1"/>
  <c r="S212" i="20" s="1"/>
  <c r="S213" i="20" s="1"/>
  <c r="S214" i="20" s="1"/>
  <c r="S215" i="20" s="1"/>
  <c r="S216" i="20" s="1"/>
  <c r="S217" i="20" s="1"/>
  <c r="S218" i="20" s="1"/>
  <c r="S219" i="20" s="1"/>
  <c r="S220" i="20" s="1"/>
  <c r="S221" i="20" s="1"/>
  <c r="S222" i="20" s="1"/>
  <c r="S223" i="20" s="1"/>
  <c r="S224" i="20" s="1"/>
  <c r="S225" i="20" s="1"/>
  <c r="S226" i="20" s="1"/>
  <c r="S227" i="20" s="1"/>
  <c r="S228" i="20" s="1"/>
  <c r="S229" i="20" s="1"/>
  <c r="S230" i="20" s="1"/>
  <c r="S231" i="20" s="1"/>
  <c r="S232" i="20" s="1"/>
  <c r="S233" i="20" s="1"/>
  <c r="S234" i="20" s="1"/>
  <c r="S235" i="20" s="1"/>
  <c r="S236" i="20" s="1"/>
  <c r="S237" i="20" s="1"/>
  <c r="S238" i="20" s="1"/>
  <c r="S239" i="20" s="1"/>
  <c r="S240" i="20" s="1"/>
  <c r="S241" i="20" s="1"/>
  <c r="S242" i="20" s="1"/>
  <c r="S243" i="20" s="1"/>
  <c r="S244" i="20" s="1"/>
  <c r="S245" i="20" s="1"/>
  <c r="S246" i="20" s="1"/>
  <c r="S247" i="20" s="1"/>
  <c r="S248" i="20" s="1"/>
  <c r="S249" i="20" s="1"/>
  <c r="S250" i="20" s="1"/>
  <c r="S251" i="20" s="1"/>
  <c r="T12" i="20"/>
  <c r="T13" i="20" s="1"/>
  <c r="T14" i="20" s="1"/>
  <c r="T15" i="20" s="1"/>
  <c r="T16" i="20" s="1"/>
  <c r="T17" i="20" s="1"/>
  <c r="T18" i="20" s="1"/>
  <c r="T19" i="20" s="1"/>
  <c r="T20" i="20" s="1"/>
  <c r="T21" i="20" s="1"/>
  <c r="T22" i="20" s="1"/>
  <c r="T23" i="20" s="1"/>
  <c r="T24" i="20" s="1"/>
  <c r="T25" i="20" s="1"/>
  <c r="T26" i="20" s="1"/>
  <c r="T27" i="20" s="1"/>
  <c r="T28" i="20" s="1"/>
  <c r="T29" i="20" s="1"/>
  <c r="T30" i="20" s="1"/>
  <c r="T31" i="20" s="1"/>
  <c r="T32" i="20" s="1"/>
  <c r="T33" i="20" s="1"/>
  <c r="T34" i="20" s="1"/>
  <c r="T35" i="20" s="1"/>
  <c r="T36" i="20" s="1"/>
  <c r="T37" i="20" s="1"/>
  <c r="T38" i="20" s="1"/>
  <c r="T39" i="20" s="1"/>
  <c r="T40" i="20" s="1"/>
  <c r="T41" i="20" s="1"/>
  <c r="T42" i="20" s="1"/>
  <c r="T43" i="20" s="1"/>
  <c r="T44" i="20" s="1"/>
  <c r="T45" i="20" s="1"/>
  <c r="T46" i="20" s="1"/>
  <c r="T47" i="20" s="1"/>
  <c r="T48" i="20" s="1"/>
  <c r="T49" i="20" s="1"/>
  <c r="T50" i="20" s="1"/>
  <c r="T51" i="20" s="1"/>
  <c r="T52" i="20" s="1"/>
  <c r="T53" i="20" s="1"/>
  <c r="T54" i="20" s="1"/>
  <c r="T55" i="20" s="1"/>
  <c r="T56" i="20" s="1"/>
  <c r="T57" i="20" s="1"/>
  <c r="T58" i="20" s="1"/>
  <c r="T59" i="20" s="1"/>
  <c r="T60" i="20" s="1"/>
  <c r="T61" i="20" s="1"/>
  <c r="T62" i="20" s="1"/>
  <c r="T63" i="20" s="1"/>
  <c r="T64" i="20" s="1"/>
  <c r="T65" i="20" s="1"/>
  <c r="T66" i="20" s="1"/>
  <c r="T67" i="20" s="1"/>
  <c r="T68" i="20" s="1"/>
  <c r="T69" i="20" s="1"/>
  <c r="T70" i="20" s="1"/>
  <c r="T71" i="20" s="1"/>
  <c r="T72" i="20" s="1"/>
  <c r="T73" i="20" s="1"/>
  <c r="T74" i="20" s="1"/>
  <c r="T75" i="20" s="1"/>
  <c r="T76" i="20" s="1"/>
  <c r="T77" i="20" s="1"/>
  <c r="T78" i="20" s="1"/>
  <c r="T79" i="20" s="1"/>
  <c r="T80" i="20" s="1"/>
  <c r="T81" i="20" s="1"/>
  <c r="T82" i="20" s="1"/>
  <c r="T83" i="20" s="1"/>
  <c r="T84" i="20" s="1"/>
  <c r="T85" i="20" s="1"/>
  <c r="T86" i="20" s="1"/>
  <c r="T87" i="20" s="1"/>
  <c r="T88" i="20" s="1"/>
  <c r="T89" i="20" s="1"/>
  <c r="T90" i="20" s="1"/>
  <c r="T91" i="20" s="1"/>
  <c r="T92" i="20" s="1"/>
  <c r="T93" i="20" s="1"/>
  <c r="T94" i="20" s="1"/>
  <c r="T95" i="20" s="1"/>
  <c r="T96" i="20" s="1"/>
  <c r="T97" i="20" s="1"/>
  <c r="T98" i="20" s="1"/>
  <c r="T99" i="20" s="1"/>
  <c r="T100" i="20" s="1"/>
  <c r="T101" i="20" s="1"/>
  <c r="T102" i="20" s="1"/>
  <c r="T103" i="20" s="1"/>
  <c r="T104" i="20" s="1"/>
  <c r="T105" i="20" s="1"/>
  <c r="T106" i="20" s="1"/>
  <c r="T107" i="20" s="1"/>
  <c r="T108" i="20" s="1"/>
  <c r="T109" i="20" s="1"/>
  <c r="T110" i="20" s="1"/>
  <c r="T111" i="20" s="1"/>
  <c r="T112" i="20" s="1"/>
  <c r="T113" i="20" s="1"/>
  <c r="T114" i="20" s="1"/>
  <c r="T115" i="20" s="1"/>
  <c r="T116" i="20" s="1"/>
  <c r="T117" i="20" s="1"/>
  <c r="T118" i="20" s="1"/>
  <c r="T119" i="20" s="1"/>
  <c r="T120" i="20" s="1"/>
  <c r="T121" i="20" s="1"/>
  <c r="T122" i="20" s="1"/>
  <c r="T123" i="20" s="1"/>
  <c r="T124" i="20" s="1"/>
  <c r="T125" i="20" s="1"/>
  <c r="T126" i="20" s="1"/>
  <c r="T127" i="20" s="1"/>
  <c r="T128" i="20" s="1"/>
  <c r="T129" i="20" s="1"/>
  <c r="T130" i="20" s="1"/>
  <c r="T131" i="20" s="1"/>
  <c r="T132" i="20" s="1"/>
  <c r="T133" i="20" s="1"/>
  <c r="T134" i="20" s="1"/>
  <c r="T135" i="20" s="1"/>
  <c r="T136" i="20" s="1"/>
  <c r="T137" i="20" s="1"/>
  <c r="T138" i="20" s="1"/>
  <c r="T139" i="20" s="1"/>
  <c r="T140" i="20" s="1"/>
  <c r="T141" i="20" s="1"/>
  <c r="T142" i="20" s="1"/>
  <c r="T143" i="20" s="1"/>
  <c r="T144" i="20" s="1"/>
  <c r="T145" i="20" s="1"/>
  <c r="T146" i="20" s="1"/>
  <c r="T147" i="20" s="1"/>
  <c r="T148" i="20" s="1"/>
  <c r="T149" i="20" s="1"/>
  <c r="T150" i="20" s="1"/>
  <c r="T151" i="20" s="1"/>
  <c r="T152" i="20" s="1"/>
  <c r="T153" i="20" s="1"/>
  <c r="T154" i="20" s="1"/>
  <c r="T155" i="20" s="1"/>
  <c r="T156" i="20" s="1"/>
  <c r="T157" i="20" s="1"/>
  <c r="T158" i="20" s="1"/>
  <c r="T159" i="20" s="1"/>
  <c r="T160" i="20" s="1"/>
  <c r="T161" i="20" s="1"/>
  <c r="T162" i="20" s="1"/>
  <c r="T163" i="20" s="1"/>
  <c r="T164" i="20" s="1"/>
  <c r="T165" i="20" s="1"/>
  <c r="T166" i="20" s="1"/>
  <c r="T167" i="20" s="1"/>
  <c r="T168" i="20" s="1"/>
  <c r="T169" i="20" s="1"/>
  <c r="T170" i="20" s="1"/>
  <c r="T171" i="20" s="1"/>
  <c r="T172" i="20" s="1"/>
  <c r="T173" i="20" s="1"/>
  <c r="T174" i="20" s="1"/>
  <c r="T175" i="20" s="1"/>
  <c r="T176" i="20" s="1"/>
  <c r="T177" i="20" s="1"/>
  <c r="T178" i="20" s="1"/>
  <c r="T179" i="20" s="1"/>
  <c r="T180" i="20" s="1"/>
  <c r="T181" i="20" s="1"/>
  <c r="T182" i="20" s="1"/>
  <c r="T183" i="20" s="1"/>
  <c r="T184" i="20" s="1"/>
  <c r="T185" i="20" s="1"/>
  <c r="T186" i="20" s="1"/>
  <c r="T187" i="20" s="1"/>
  <c r="T188" i="20" s="1"/>
  <c r="T189" i="20" s="1"/>
  <c r="T190" i="20" s="1"/>
  <c r="T191" i="20" s="1"/>
  <c r="T192" i="20" s="1"/>
  <c r="T193" i="20" s="1"/>
  <c r="T194" i="20" s="1"/>
  <c r="T195" i="20" s="1"/>
  <c r="T196" i="20" s="1"/>
  <c r="T197" i="20" s="1"/>
  <c r="T198" i="20" s="1"/>
  <c r="T199" i="20" s="1"/>
  <c r="T200" i="20" s="1"/>
  <c r="T201" i="20" s="1"/>
  <c r="T202" i="20" s="1"/>
  <c r="T203" i="20" s="1"/>
  <c r="T204" i="20" s="1"/>
  <c r="T205" i="20" s="1"/>
  <c r="T206" i="20" s="1"/>
  <c r="T207" i="20" s="1"/>
  <c r="T208" i="20" s="1"/>
  <c r="T209" i="20" s="1"/>
  <c r="T210" i="20" s="1"/>
  <c r="T211" i="20" s="1"/>
  <c r="T212" i="20" s="1"/>
  <c r="T213" i="20" s="1"/>
  <c r="T214" i="20" s="1"/>
  <c r="T215" i="20" s="1"/>
  <c r="T216" i="20" s="1"/>
  <c r="T217" i="20" s="1"/>
  <c r="T218" i="20" s="1"/>
  <c r="T219" i="20" s="1"/>
  <c r="T220" i="20" s="1"/>
  <c r="T221" i="20" s="1"/>
  <c r="T222" i="20" s="1"/>
  <c r="T223" i="20" s="1"/>
  <c r="T224" i="20" s="1"/>
  <c r="T225" i="20" s="1"/>
  <c r="T226" i="20" s="1"/>
  <c r="T227" i="20" s="1"/>
  <c r="T228" i="20" s="1"/>
  <c r="T229" i="20" s="1"/>
  <c r="T230" i="20" s="1"/>
  <c r="T231" i="20" s="1"/>
  <c r="T232" i="20" s="1"/>
  <c r="T233" i="20" s="1"/>
  <c r="T234" i="20" s="1"/>
  <c r="T235" i="20" s="1"/>
  <c r="T236" i="20" s="1"/>
  <c r="T237" i="20" s="1"/>
  <c r="T238" i="20" s="1"/>
  <c r="T239" i="20" s="1"/>
  <c r="T240" i="20" s="1"/>
  <c r="T241" i="20" s="1"/>
  <c r="T242" i="20" s="1"/>
  <c r="T243" i="20" s="1"/>
  <c r="T244" i="20" s="1"/>
  <c r="T245" i="20" s="1"/>
  <c r="T246" i="20" s="1"/>
  <c r="T247" i="20" s="1"/>
  <c r="T248" i="20" s="1"/>
  <c r="T249" i="20" s="1"/>
  <c r="T250" i="20" s="1"/>
  <c r="T251" i="20" s="1"/>
  <c r="U12" i="20"/>
  <c r="U13" i="20" s="1"/>
  <c r="U14" i="20" s="1"/>
  <c r="U15" i="20" s="1"/>
  <c r="U16" i="20" s="1"/>
  <c r="U17" i="20" s="1"/>
  <c r="U18" i="20" s="1"/>
  <c r="U19" i="20" s="1"/>
  <c r="U20" i="20" s="1"/>
  <c r="U21" i="20" s="1"/>
  <c r="U22" i="20" s="1"/>
  <c r="U23" i="20" s="1"/>
  <c r="U24" i="20" s="1"/>
  <c r="U25" i="20" s="1"/>
  <c r="U26" i="20" s="1"/>
  <c r="U27" i="20" s="1"/>
  <c r="U28" i="20" s="1"/>
  <c r="U29" i="20" s="1"/>
  <c r="U30" i="20" s="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U180" i="20" s="1"/>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V12" i="20"/>
  <c r="V13" i="20" s="1"/>
  <c r="V14" i="20" s="1"/>
  <c r="V15" i="20" s="1"/>
  <c r="V16" i="20" s="1"/>
  <c r="V17" i="20" s="1"/>
  <c r="V18" i="20" s="1"/>
  <c r="V19" i="20" s="1"/>
  <c r="V20" i="20" s="1"/>
  <c r="V21" i="20" s="1"/>
  <c r="V22" i="20" s="1"/>
  <c r="V23" i="20" s="1"/>
  <c r="V24" i="20" s="1"/>
  <c r="V25" i="20" s="1"/>
  <c r="V26" i="20" s="1"/>
  <c r="V27" i="20" s="1"/>
  <c r="V28" i="20" s="1"/>
  <c r="V29" i="20" s="1"/>
  <c r="V30" i="20" s="1"/>
  <c r="V31" i="20" s="1"/>
  <c r="V32" i="20" s="1"/>
  <c r="V33" i="20" s="1"/>
  <c r="V34" i="20" s="1"/>
  <c r="V35" i="20" s="1"/>
  <c r="V36" i="20" s="1"/>
  <c r="V37" i="20" s="1"/>
  <c r="V38" i="20" s="1"/>
  <c r="V39" i="20" s="1"/>
  <c r="V40" i="20" s="1"/>
  <c r="V41" i="20" s="1"/>
  <c r="V42" i="20" s="1"/>
  <c r="V43" i="20" s="1"/>
  <c r="V44" i="20" s="1"/>
  <c r="V45" i="20" s="1"/>
  <c r="V46" i="20" s="1"/>
  <c r="V47" i="20" s="1"/>
  <c r="V48" i="20" s="1"/>
  <c r="V49" i="20" s="1"/>
  <c r="V50" i="20" s="1"/>
  <c r="V51" i="20" s="1"/>
  <c r="V52" i="20" s="1"/>
  <c r="V53" i="20" s="1"/>
  <c r="V54" i="20" s="1"/>
  <c r="V55" i="20" s="1"/>
  <c r="V56" i="20" s="1"/>
  <c r="V57" i="20" s="1"/>
  <c r="V58" i="20" s="1"/>
  <c r="V59" i="20" s="1"/>
  <c r="V60" i="20" s="1"/>
  <c r="V61" i="20" s="1"/>
  <c r="V62" i="20" s="1"/>
  <c r="V63" i="20" s="1"/>
  <c r="V64" i="20" s="1"/>
  <c r="V65" i="20" s="1"/>
  <c r="V66" i="20" s="1"/>
  <c r="V67" i="20" s="1"/>
  <c r="V68" i="20" s="1"/>
  <c r="V69" i="20" s="1"/>
  <c r="V70" i="20" s="1"/>
  <c r="V71" i="20" s="1"/>
  <c r="V72" i="20" s="1"/>
  <c r="V73" i="20" s="1"/>
  <c r="V74" i="20" s="1"/>
  <c r="V75" i="20" s="1"/>
  <c r="V76" i="20" s="1"/>
  <c r="V77" i="20" s="1"/>
  <c r="V78" i="20" s="1"/>
  <c r="V79" i="20" s="1"/>
  <c r="V80" i="20" s="1"/>
  <c r="V81" i="20" s="1"/>
  <c r="V82" i="20" s="1"/>
  <c r="V83" i="20" s="1"/>
  <c r="V84" i="20" s="1"/>
  <c r="V85" i="20" s="1"/>
  <c r="V86" i="20" s="1"/>
  <c r="V87" i="20" s="1"/>
  <c r="V88" i="20" s="1"/>
  <c r="V89" i="20" s="1"/>
  <c r="V90" i="20" s="1"/>
  <c r="V91" i="20" s="1"/>
  <c r="V92" i="20" s="1"/>
  <c r="V93" i="20" s="1"/>
  <c r="V94" i="20" s="1"/>
  <c r="V95" i="20" s="1"/>
  <c r="V96" i="20" s="1"/>
  <c r="V97" i="20" s="1"/>
  <c r="V98" i="20" s="1"/>
  <c r="V99" i="20" s="1"/>
  <c r="V100" i="20" s="1"/>
  <c r="V101" i="20" s="1"/>
  <c r="V102" i="20" s="1"/>
  <c r="V103" i="20" s="1"/>
  <c r="V104" i="20" s="1"/>
  <c r="V105" i="20" s="1"/>
  <c r="V106" i="20" s="1"/>
  <c r="V107" i="20" s="1"/>
  <c r="V108" i="20" s="1"/>
  <c r="V109" i="20" s="1"/>
  <c r="V110" i="20" s="1"/>
  <c r="V111" i="20" s="1"/>
  <c r="V112" i="20" s="1"/>
  <c r="V113" i="20" s="1"/>
  <c r="V114" i="20" s="1"/>
  <c r="V115" i="20" s="1"/>
  <c r="V116" i="20" s="1"/>
  <c r="V117" i="20" s="1"/>
  <c r="V118" i="20" s="1"/>
  <c r="V119" i="20" s="1"/>
  <c r="V120" i="20" s="1"/>
  <c r="V121" i="20" s="1"/>
  <c r="V122" i="20" s="1"/>
  <c r="V123" i="20" s="1"/>
  <c r="V124" i="20" s="1"/>
  <c r="V125" i="20" s="1"/>
  <c r="V126" i="20" s="1"/>
  <c r="V127" i="20" s="1"/>
  <c r="V128" i="20" s="1"/>
  <c r="V129" i="20" s="1"/>
  <c r="V130" i="20" s="1"/>
  <c r="V131" i="20" s="1"/>
  <c r="V132" i="20" s="1"/>
  <c r="V133" i="20" s="1"/>
  <c r="V134" i="20" s="1"/>
  <c r="V135" i="20" s="1"/>
  <c r="V136" i="20" s="1"/>
  <c r="V137" i="20" s="1"/>
  <c r="V138" i="20" s="1"/>
  <c r="V139" i="20" s="1"/>
  <c r="V140" i="20" s="1"/>
  <c r="V141" i="20" s="1"/>
  <c r="V142" i="20" s="1"/>
  <c r="V143" i="20" s="1"/>
  <c r="V144" i="20" s="1"/>
  <c r="V145" i="20" s="1"/>
  <c r="V146" i="20" s="1"/>
  <c r="V147" i="20" s="1"/>
  <c r="V148" i="20" s="1"/>
  <c r="V149" i="20" s="1"/>
  <c r="V150" i="20" s="1"/>
  <c r="V151" i="20" s="1"/>
  <c r="V152" i="20" s="1"/>
  <c r="V153" i="20" s="1"/>
  <c r="V154" i="20" s="1"/>
  <c r="V155" i="20" s="1"/>
  <c r="V156" i="20" s="1"/>
  <c r="V157" i="20" s="1"/>
  <c r="V158" i="20" s="1"/>
  <c r="V159" i="20" s="1"/>
  <c r="V160" i="20" s="1"/>
  <c r="V161" i="20" s="1"/>
  <c r="V162" i="20" s="1"/>
  <c r="V163" i="20" s="1"/>
  <c r="V164" i="20" s="1"/>
  <c r="V165" i="20" s="1"/>
  <c r="V166" i="20" s="1"/>
  <c r="V167" i="20" s="1"/>
  <c r="V168" i="20" s="1"/>
  <c r="V169" i="20" s="1"/>
  <c r="V170" i="20" s="1"/>
  <c r="V171" i="20" s="1"/>
  <c r="V172" i="20" s="1"/>
  <c r="V173" i="20" s="1"/>
  <c r="V174" i="20" s="1"/>
  <c r="V175" i="20" s="1"/>
  <c r="V176" i="20" s="1"/>
  <c r="V177" i="20" s="1"/>
  <c r="V178" i="20" s="1"/>
  <c r="V179" i="20" s="1"/>
  <c r="V180" i="20" s="1"/>
  <c r="V181" i="20" s="1"/>
  <c r="V182" i="20" s="1"/>
  <c r="V183" i="20" s="1"/>
  <c r="V184" i="20" s="1"/>
  <c r="V185" i="20" s="1"/>
  <c r="V186" i="20" s="1"/>
  <c r="V187" i="20" s="1"/>
  <c r="V188" i="20" s="1"/>
  <c r="V189" i="20" s="1"/>
  <c r="V190" i="20" s="1"/>
  <c r="V191" i="20" s="1"/>
  <c r="V192" i="20" s="1"/>
  <c r="V193" i="20" s="1"/>
  <c r="V194" i="20" s="1"/>
  <c r="V195" i="20" s="1"/>
  <c r="V196" i="20" s="1"/>
  <c r="V197" i="20" s="1"/>
  <c r="V198" i="20" s="1"/>
  <c r="V199" i="20" s="1"/>
  <c r="V200" i="20" s="1"/>
  <c r="V201" i="20" s="1"/>
  <c r="V202" i="20" s="1"/>
  <c r="V203" i="20" s="1"/>
  <c r="V204" i="20" s="1"/>
  <c r="V205" i="20" s="1"/>
  <c r="V206" i="20" s="1"/>
  <c r="V207" i="20" s="1"/>
  <c r="V208" i="20" s="1"/>
  <c r="V209" i="20" s="1"/>
  <c r="V210" i="20" s="1"/>
  <c r="V211" i="20" s="1"/>
  <c r="V212" i="20" s="1"/>
  <c r="V213" i="20" s="1"/>
  <c r="V214" i="20" s="1"/>
  <c r="V215" i="20" s="1"/>
  <c r="V216" i="20" s="1"/>
  <c r="V217" i="20" s="1"/>
  <c r="V218" i="20" s="1"/>
  <c r="V219" i="20" s="1"/>
  <c r="V220" i="20" s="1"/>
  <c r="V221" i="20" s="1"/>
  <c r="V222" i="20" s="1"/>
  <c r="V223" i="20" s="1"/>
  <c r="V224" i="20" s="1"/>
  <c r="V225" i="20" s="1"/>
  <c r="V226" i="20" s="1"/>
  <c r="V227" i="20" s="1"/>
  <c r="V228" i="20" s="1"/>
  <c r="V229" i="20" s="1"/>
  <c r="V230" i="20" s="1"/>
  <c r="V231" i="20" s="1"/>
  <c r="V232" i="20" s="1"/>
  <c r="V233" i="20" s="1"/>
  <c r="V234" i="20" s="1"/>
  <c r="V235" i="20" s="1"/>
  <c r="V236" i="20" s="1"/>
  <c r="V237" i="20" s="1"/>
  <c r="V238" i="20" s="1"/>
  <c r="V239" i="20" s="1"/>
  <c r="V240" i="20" s="1"/>
  <c r="V241" i="20" s="1"/>
  <c r="V242" i="20" s="1"/>
  <c r="V243" i="20" s="1"/>
  <c r="V244" i="20" s="1"/>
  <c r="V245" i="20" s="1"/>
  <c r="V246" i="20" s="1"/>
  <c r="V247" i="20" s="1"/>
  <c r="V248" i="20" s="1"/>
  <c r="V249" i="20" s="1"/>
  <c r="V250" i="20" s="1"/>
  <c r="V251" i="20" s="1"/>
  <c r="W12" i="20"/>
  <c r="W13" i="20" s="1"/>
  <c r="W14" i="20" s="1"/>
  <c r="W15" i="20" s="1"/>
  <c r="W16" i="20" s="1"/>
  <c r="W17" i="20" s="1"/>
  <c r="W18" i="20" s="1"/>
  <c r="W19" i="20" s="1"/>
  <c r="W20" i="20" s="1"/>
  <c r="W21" i="20" s="1"/>
  <c r="W22" i="20" s="1"/>
  <c r="W23" i="20" s="1"/>
  <c r="W24" i="20" s="1"/>
  <c r="W25" i="20" s="1"/>
  <c r="W26" i="20" s="1"/>
  <c r="W27" i="20" s="1"/>
  <c r="W28" i="20" s="1"/>
  <c r="W29" i="20" s="1"/>
  <c r="W30" i="20" s="1"/>
  <c r="W31" i="20" s="1"/>
  <c r="W32" i="20" s="1"/>
  <c r="W33" i="20" s="1"/>
  <c r="W34" i="20" s="1"/>
  <c r="W35" i="20" s="1"/>
  <c r="W36" i="20" s="1"/>
  <c r="W37" i="20" s="1"/>
  <c r="W38" i="20" s="1"/>
  <c r="W39" i="20" s="1"/>
  <c r="W40" i="20" s="1"/>
  <c r="W41" i="20" s="1"/>
  <c r="W42" i="20" s="1"/>
  <c r="W43" i="20" s="1"/>
  <c r="W44" i="20" s="1"/>
  <c r="W45" i="20" s="1"/>
  <c r="W46" i="20" s="1"/>
  <c r="W47" i="20" s="1"/>
  <c r="W48" i="20" s="1"/>
  <c r="W49" i="20" s="1"/>
  <c r="W50" i="20" s="1"/>
  <c r="W51" i="20" s="1"/>
  <c r="W52" i="20" s="1"/>
  <c r="W53" i="20" s="1"/>
  <c r="W54" i="20" s="1"/>
  <c r="W55" i="20" s="1"/>
  <c r="W56" i="20" s="1"/>
  <c r="W57" i="20" s="1"/>
  <c r="W58" i="20" s="1"/>
  <c r="W59" i="20" s="1"/>
  <c r="W60" i="20" s="1"/>
  <c r="W61" i="20" s="1"/>
  <c r="W62" i="20" s="1"/>
  <c r="W63" i="20" s="1"/>
  <c r="W64" i="20" s="1"/>
  <c r="W65" i="20" s="1"/>
  <c r="W66" i="20" s="1"/>
  <c r="W67" i="20" s="1"/>
  <c r="W68" i="20" s="1"/>
  <c r="W69" i="20" s="1"/>
  <c r="W70" i="20" s="1"/>
  <c r="W71" i="20" s="1"/>
  <c r="W72" i="20" s="1"/>
  <c r="W73" i="20" s="1"/>
  <c r="W74" i="20" s="1"/>
  <c r="W75" i="20" s="1"/>
  <c r="W76" i="20" s="1"/>
  <c r="W77" i="20" s="1"/>
  <c r="W78" i="20" s="1"/>
  <c r="W79" i="20" s="1"/>
  <c r="W80" i="20" s="1"/>
  <c r="W81" i="20" s="1"/>
  <c r="W82" i="20" s="1"/>
  <c r="W83" i="20" s="1"/>
  <c r="W84" i="20" s="1"/>
  <c r="W85" i="20" s="1"/>
  <c r="W86" i="20" s="1"/>
  <c r="W87" i="20" s="1"/>
  <c r="W88" i="20" s="1"/>
  <c r="W89" i="20" s="1"/>
  <c r="W90" i="20" s="1"/>
  <c r="W91" i="20" s="1"/>
  <c r="W92" i="20" s="1"/>
  <c r="W93" i="20" s="1"/>
  <c r="W94" i="20" s="1"/>
  <c r="W95" i="20" s="1"/>
  <c r="W96" i="20" s="1"/>
  <c r="W97" i="20" s="1"/>
  <c r="W98" i="20" s="1"/>
  <c r="W99" i="20" s="1"/>
  <c r="W100" i="20" s="1"/>
  <c r="W101" i="20" s="1"/>
  <c r="W102" i="20" s="1"/>
  <c r="W103" i="20" s="1"/>
  <c r="W104" i="20" s="1"/>
  <c r="W105" i="20" s="1"/>
  <c r="W106" i="20" s="1"/>
  <c r="W107" i="20" s="1"/>
  <c r="W108" i="20" s="1"/>
  <c r="W109" i="20" s="1"/>
  <c r="W110" i="20" s="1"/>
  <c r="W111" i="20" s="1"/>
  <c r="W112" i="20" s="1"/>
  <c r="W113" i="20" s="1"/>
  <c r="W114" i="20" s="1"/>
  <c r="W115" i="20" s="1"/>
  <c r="W116" i="20" s="1"/>
  <c r="W117" i="20" s="1"/>
  <c r="W118" i="20" s="1"/>
  <c r="W119" i="20" s="1"/>
  <c r="W120" i="20" s="1"/>
  <c r="W121" i="20" s="1"/>
  <c r="W122" i="20" s="1"/>
  <c r="W123" i="20" s="1"/>
  <c r="W124" i="20" s="1"/>
  <c r="W125" i="20" s="1"/>
  <c r="W126" i="20" s="1"/>
  <c r="W127" i="20" s="1"/>
  <c r="W128" i="20" s="1"/>
  <c r="W129" i="20" s="1"/>
  <c r="W130" i="20" s="1"/>
  <c r="W131" i="20" s="1"/>
  <c r="W132" i="20" s="1"/>
  <c r="W133" i="20" s="1"/>
  <c r="W134" i="20" s="1"/>
  <c r="W135" i="20" s="1"/>
  <c r="W136" i="20" s="1"/>
  <c r="W137" i="20" s="1"/>
  <c r="W138" i="20" s="1"/>
  <c r="W139" i="20" s="1"/>
  <c r="W140" i="20" s="1"/>
  <c r="W141" i="20" s="1"/>
  <c r="W142" i="20" s="1"/>
  <c r="W143" i="20" s="1"/>
  <c r="W144" i="20" s="1"/>
  <c r="W145" i="20" s="1"/>
  <c r="W146" i="20" s="1"/>
  <c r="W147" i="20" s="1"/>
  <c r="W148" i="20" s="1"/>
  <c r="W149" i="20" s="1"/>
  <c r="W150" i="20" s="1"/>
  <c r="W151" i="20" s="1"/>
  <c r="W152" i="20" s="1"/>
  <c r="W153" i="20" s="1"/>
  <c r="W154" i="20" s="1"/>
  <c r="W155" i="20" s="1"/>
  <c r="W156" i="20" s="1"/>
  <c r="W157" i="20" s="1"/>
  <c r="W158" i="20" s="1"/>
  <c r="W159" i="20" s="1"/>
  <c r="W160" i="20" s="1"/>
  <c r="W161" i="20" s="1"/>
  <c r="W162" i="20" s="1"/>
  <c r="W163" i="20" s="1"/>
  <c r="W164" i="20" s="1"/>
  <c r="W165" i="20" s="1"/>
  <c r="W166" i="20" s="1"/>
  <c r="W167" i="20" s="1"/>
  <c r="W168" i="20" s="1"/>
  <c r="W169" i="20" s="1"/>
  <c r="W170" i="20" s="1"/>
  <c r="W171" i="20" s="1"/>
  <c r="W172" i="20" s="1"/>
  <c r="W173" i="20" s="1"/>
  <c r="W174" i="20" s="1"/>
  <c r="W175" i="20" s="1"/>
  <c r="W176" i="20" s="1"/>
  <c r="W177" i="20" s="1"/>
  <c r="W178" i="20" s="1"/>
  <c r="W179" i="20" s="1"/>
  <c r="W180" i="20" s="1"/>
  <c r="W181" i="20" s="1"/>
  <c r="W182" i="20" s="1"/>
  <c r="W183" i="20" s="1"/>
  <c r="W184" i="20" s="1"/>
  <c r="W185" i="20" s="1"/>
  <c r="W186" i="20" s="1"/>
  <c r="W187" i="20" s="1"/>
  <c r="W188" i="20" s="1"/>
  <c r="W189" i="20" s="1"/>
  <c r="W190" i="20" s="1"/>
  <c r="W191" i="20" s="1"/>
  <c r="W192" i="20" s="1"/>
  <c r="W193" i="20" s="1"/>
  <c r="W194" i="20" s="1"/>
  <c r="W195" i="20" s="1"/>
  <c r="W196" i="20" s="1"/>
  <c r="W197" i="20" s="1"/>
  <c r="W198" i="20" s="1"/>
  <c r="W199" i="20" s="1"/>
  <c r="W200" i="20" s="1"/>
  <c r="W201" i="20" s="1"/>
  <c r="W202" i="20" s="1"/>
  <c r="W203" i="20" s="1"/>
  <c r="W204" i="20" s="1"/>
  <c r="W205" i="20" s="1"/>
  <c r="W206" i="20" s="1"/>
  <c r="W207" i="20" s="1"/>
  <c r="W208" i="20" s="1"/>
  <c r="W209" i="20" s="1"/>
  <c r="W210" i="20" s="1"/>
  <c r="W211" i="20" s="1"/>
  <c r="W212" i="20" s="1"/>
  <c r="W213" i="20" s="1"/>
  <c r="W214" i="20" s="1"/>
  <c r="W215" i="20" s="1"/>
  <c r="W216" i="20" s="1"/>
  <c r="W217" i="20" s="1"/>
  <c r="W218" i="20" s="1"/>
  <c r="W219" i="20" s="1"/>
  <c r="W220" i="20" s="1"/>
  <c r="W221" i="20" s="1"/>
  <c r="W222" i="20" s="1"/>
  <c r="W223" i="20" s="1"/>
  <c r="W224" i="20" s="1"/>
  <c r="W225" i="20" s="1"/>
  <c r="W226" i="20" s="1"/>
  <c r="W227" i="20" s="1"/>
  <c r="W228" i="20" s="1"/>
  <c r="W229" i="20" s="1"/>
  <c r="W230" i="20" s="1"/>
  <c r="W231" i="20" s="1"/>
  <c r="W232" i="20" s="1"/>
  <c r="W233" i="20" s="1"/>
  <c r="W234" i="20" s="1"/>
  <c r="W235" i="20" s="1"/>
  <c r="W236" i="20" s="1"/>
  <c r="W237" i="20" s="1"/>
  <c r="W238" i="20" s="1"/>
  <c r="W239" i="20" s="1"/>
  <c r="W240" i="20" s="1"/>
  <c r="W241" i="20" s="1"/>
  <c r="W242" i="20" s="1"/>
  <c r="W243" i="20" s="1"/>
  <c r="W244" i="20" s="1"/>
  <c r="W245" i="20" s="1"/>
  <c r="W246" i="20" s="1"/>
  <c r="W247" i="20" s="1"/>
  <c r="W248" i="20" s="1"/>
  <c r="W249" i="20" s="1"/>
  <c r="W250" i="20" s="1"/>
  <c r="W251" i="20" s="1"/>
  <c r="X12" i="20"/>
  <c r="X13" i="20" s="1"/>
  <c r="X14" i="20" s="1"/>
  <c r="X15" i="20" s="1"/>
  <c r="X16" i="20" s="1"/>
  <c r="X17" i="20" s="1"/>
  <c r="X18" i="20" s="1"/>
  <c r="X19" i="20" s="1"/>
  <c r="X20" i="20" s="1"/>
  <c r="X21" i="20" s="1"/>
  <c r="X22" i="20" s="1"/>
  <c r="X23" i="20" s="1"/>
  <c r="X24" i="20" s="1"/>
  <c r="X25" i="20" s="1"/>
  <c r="X26" i="20" s="1"/>
  <c r="X27" i="20" s="1"/>
  <c r="X28" i="20" s="1"/>
  <c r="X29" i="20" s="1"/>
  <c r="X30" i="20" s="1"/>
  <c r="X31" i="20" s="1"/>
  <c r="X32" i="20" s="1"/>
  <c r="X33" i="20" s="1"/>
  <c r="X34" i="20" s="1"/>
  <c r="X35" i="20" s="1"/>
  <c r="X36" i="20" s="1"/>
  <c r="X37" i="20" s="1"/>
  <c r="X38" i="20" s="1"/>
  <c r="X39" i="20" s="1"/>
  <c r="X40" i="20" s="1"/>
  <c r="X41" i="20" s="1"/>
  <c r="X42" i="20" s="1"/>
  <c r="X43" i="20" s="1"/>
  <c r="X44" i="20" s="1"/>
  <c r="X45" i="20" s="1"/>
  <c r="X46" i="20" s="1"/>
  <c r="X47" i="20" s="1"/>
  <c r="X48" i="20" s="1"/>
  <c r="X49" i="20" s="1"/>
  <c r="X50" i="20" s="1"/>
  <c r="X51" i="20" s="1"/>
  <c r="X52" i="20" s="1"/>
  <c r="X53" i="20" s="1"/>
  <c r="X54" i="20" s="1"/>
  <c r="X55" i="20" s="1"/>
  <c r="X56" i="20" s="1"/>
  <c r="X57" i="20" s="1"/>
  <c r="X58" i="20" s="1"/>
  <c r="X59" i="20" s="1"/>
  <c r="X60" i="20" s="1"/>
  <c r="X61" i="20" s="1"/>
  <c r="X62" i="20" s="1"/>
  <c r="X63" i="20" s="1"/>
  <c r="X64" i="20" s="1"/>
  <c r="X65" i="20" s="1"/>
  <c r="X66" i="20" s="1"/>
  <c r="X67" i="20" s="1"/>
  <c r="X68" i="20" s="1"/>
  <c r="X69" i="20" s="1"/>
  <c r="X70" i="20" s="1"/>
  <c r="X71" i="20" s="1"/>
  <c r="X72" i="20" s="1"/>
  <c r="X73" i="20" s="1"/>
  <c r="X74" i="20" s="1"/>
  <c r="X75" i="20" s="1"/>
  <c r="X76" i="20" s="1"/>
  <c r="X77" i="20" s="1"/>
  <c r="X78" i="20" s="1"/>
  <c r="X79" i="20" s="1"/>
  <c r="X80" i="20" s="1"/>
  <c r="X81" i="20" s="1"/>
  <c r="X82" i="20" s="1"/>
  <c r="X83" i="20" s="1"/>
  <c r="X84" i="20" s="1"/>
  <c r="X85" i="20" s="1"/>
  <c r="X86" i="20" s="1"/>
  <c r="X87" i="20" s="1"/>
  <c r="X88" i="20" s="1"/>
  <c r="X89" i="20" s="1"/>
  <c r="X90" i="20" s="1"/>
  <c r="X91" i="20" s="1"/>
  <c r="X92" i="20" s="1"/>
  <c r="X93" i="20" s="1"/>
  <c r="X94" i="20" s="1"/>
  <c r="X95" i="20" s="1"/>
  <c r="X96" i="20" s="1"/>
  <c r="X97" i="20" s="1"/>
  <c r="X98" i="20" s="1"/>
  <c r="X99" i="20" s="1"/>
  <c r="X100" i="20" s="1"/>
  <c r="X101" i="20" s="1"/>
  <c r="X102" i="20" s="1"/>
  <c r="X103" i="20" s="1"/>
  <c r="X104" i="20" s="1"/>
  <c r="X105" i="20" s="1"/>
  <c r="X106" i="20" s="1"/>
  <c r="X107" i="20" s="1"/>
  <c r="X108" i="20" s="1"/>
  <c r="X109" i="20" s="1"/>
  <c r="X110" i="20" s="1"/>
  <c r="X111" i="20" s="1"/>
  <c r="X112" i="20" s="1"/>
  <c r="X113" i="20" s="1"/>
  <c r="X114" i="20" s="1"/>
  <c r="X115" i="20" s="1"/>
  <c r="X116" i="20" s="1"/>
  <c r="X117" i="20" s="1"/>
  <c r="X118" i="20" s="1"/>
  <c r="X119" i="20" s="1"/>
  <c r="X120" i="20" s="1"/>
  <c r="X121" i="20" s="1"/>
  <c r="X122" i="20" s="1"/>
  <c r="X123" i="20" s="1"/>
  <c r="X124" i="20" s="1"/>
  <c r="X125" i="20" s="1"/>
  <c r="X126" i="20" s="1"/>
  <c r="X127" i="20" s="1"/>
  <c r="X128" i="20" s="1"/>
  <c r="X129" i="20" s="1"/>
  <c r="X130" i="20" s="1"/>
  <c r="X131" i="20" s="1"/>
  <c r="X132" i="20" s="1"/>
  <c r="X133" i="20" s="1"/>
  <c r="X134" i="20" s="1"/>
  <c r="X135" i="20" s="1"/>
  <c r="X136" i="20" s="1"/>
  <c r="X137" i="20" s="1"/>
  <c r="X138" i="20" s="1"/>
  <c r="X139" i="20" s="1"/>
  <c r="X140" i="20" s="1"/>
  <c r="X141" i="20" s="1"/>
  <c r="X142" i="20" s="1"/>
  <c r="X143" i="20" s="1"/>
  <c r="X144" i="20" s="1"/>
  <c r="X145" i="20" s="1"/>
  <c r="X146" i="20" s="1"/>
  <c r="X147" i="20" s="1"/>
  <c r="X148" i="20" s="1"/>
  <c r="X149" i="20" s="1"/>
  <c r="X150" i="20" s="1"/>
  <c r="X151" i="20" s="1"/>
  <c r="X152" i="20" s="1"/>
  <c r="X153" i="20" s="1"/>
  <c r="X154" i="20" s="1"/>
  <c r="X155" i="20" s="1"/>
  <c r="X156" i="20" s="1"/>
  <c r="X157" i="20" s="1"/>
  <c r="X158" i="20" s="1"/>
  <c r="X159" i="20" s="1"/>
  <c r="X160" i="20" s="1"/>
  <c r="X161" i="20" s="1"/>
  <c r="X162" i="20" s="1"/>
  <c r="X163" i="20" s="1"/>
  <c r="X164" i="20" s="1"/>
  <c r="X165" i="20" s="1"/>
  <c r="X166" i="20" s="1"/>
  <c r="X167" i="20" s="1"/>
  <c r="X168" i="20" s="1"/>
  <c r="X169" i="20" s="1"/>
  <c r="X170" i="20" s="1"/>
  <c r="X171" i="20" s="1"/>
  <c r="X172" i="20" s="1"/>
  <c r="X173" i="20" s="1"/>
  <c r="X174" i="20" s="1"/>
  <c r="X175" i="20" s="1"/>
  <c r="X176" i="20" s="1"/>
  <c r="X177" i="20" s="1"/>
  <c r="X178" i="20" s="1"/>
  <c r="X179" i="20" s="1"/>
  <c r="X180" i="20" s="1"/>
  <c r="X181" i="20" s="1"/>
  <c r="X182" i="20" s="1"/>
  <c r="X183" i="20" s="1"/>
  <c r="X184" i="20" s="1"/>
  <c r="X185" i="20" s="1"/>
  <c r="X186" i="20" s="1"/>
  <c r="X187" i="20" s="1"/>
  <c r="X188" i="20" s="1"/>
  <c r="X189" i="20" s="1"/>
  <c r="X190" i="20" s="1"/>
  <c r="X191" i="20" s="1"/>
  <c r="X192" i="20" s="1"/>
  <c r="X193" i="20" s="1"/>
  <c r="X194" i="20" s="1"/>
  <c r="X195" i="20" s="1"/>
  <c r="X196" i="20" s="1"/>
  <c r="X197" i="20" s="1"/>
  <c r="X198" i="20" s="1"/>
  <c r="X199" i="20" s="1"/>
  <c r="X200" i="20" s="1"/>
  <c r="X201" i="20" s="1"/>
  <c r="X202" i="20" s="1"/>
  <c r="X203" i="20" s="1"/>
  <c r="X204" i="20" s="1"/>
  <c r="X205" i="20" s="1"/>
  <c r="X206" i="20" s="1"/>
  <c r="X207" i="20" s="1"/>
  <c r="X208" i="20" s="1"/>
  <c r="X209" i="20" s="1"/>
  <c r="X210" i="20" s="1"/>
  <c r="X211" i="20" s="1"/>
  <c r="X212" i="20" s="1"/>
  <c r="X213" i="20" s="1"/>
  <c r="X214" i="20" s="1"/>
  <c r="X215" i="20" s="1"/>
  <c r="X216" i="20" s="1"/>
  <c r="X217" i="20" s="1"/>
  <c r="X218" i="20" s="1"/>
  <c r="X219" i="20" s="1"/>
  <c r="X220" i="20" s="1"/>
  <c r="X221" i="20" s="1"/>
  <c r="X222" i="20" s="1"/>
  <c r="X223" i="20" s="1"/>
  <c r="X224" i="20" s="1"/>
  <c r="X225" i="20" s="1"/>
  <c r="X226" i="20" s="1"/>
  <c r="X227" i="20" s="1"/>
  <c r="X228" i="20" s="1"/>
  <c r="X229" i="20" s="1"/>
  <c r="X230" i="20" s="1"/>
  <c r="X231" i="20" s="1"/>
  <c r="X232" i="20" s="1"/>
  <c r="X233" i="20" s="1"/>
  <c r="X234" i="20" s="1"/>
  <c r="X235" i="20" s="1"/>
  <c r="X236" i="20" s="1"/>
  <c r="X237" i="20" s="1"/>
  <c r="X238" i="20" s="1"/>
  <c r="X239" i="20" s="1"/>
  <c r="X240" i="20" s="1"/>
  <c r="X241" i="20" s="1"/>
  <c r="X242" i="20" s="1"/>
  <c r="X243" i="20" s="1"/>
  <c r="X244" i="20" s="1"/>
  <c r="X245" i="20" s="1"/>
  <c r="X246" i="20" s="1"/>
  <c r="X247" i="20" s="1"/>
  <c r="X248" i="20" s="1"/>
  <c r="X249" i="20" s="1"/>
  <c r="X250" i="20" s="1"/>
  <c r="X251" i="20" s="1"/>
  <c r="Y12" i="20"/>
  <c r="Y13" i="20" s="1"/>
  <c r="Y14" i="20" s="1"/>
  <c r="Y15" i="20" s="1"/>
  <c r="Y16" i="20" s="1"/>
  <c r="Y17" i="20" s="1"/>
  <c r="Y18" i="20" s="1"/>
  <c r="Y19" i="20" s="1"/>
  <c r="Y20" i="20" s="1"/>
  <c r="Y21" i="20" s="1"/>
  <c r="Y22" i="20" s="1"/>
  <c r="Y23" i="20" s="1"/>
  <c r="Y24" i="20" s="1"/>
  <c r="Y25" i="20" s="1"/>
  <c r="Y26" i="20" s="1"/>
  <c r="Y27" i="20" s="1"/>
  <c r="Y28" i="20" s="1"/>
  <c r="Y29" i="20" s="1"/>
  <c r="Y30" i="20" s="1"/>
  <c r="Y31" i="20" s="1"/>
  <c r="Y32" i="20" s="1"/>
  <c r="Y33" i="20" s="1"/>
  <c r="Y34" i="20" s="1"/>
  <c r="Y35" i="20" s="1"/>
  <c r="Y36" i="20" s="1"/>
  <c r="Y37" i="20" s="1"/>
  <c r="Y38" i="20" s="1"/>
  <c r="Y39" i="20" s="1"/>
  <c r="Y40" i="20" s="1"/>
  <c r="Y41" i="20" s="1"/>
  <c r="Y42" i="20" s="1"/>
  <c r="Y43" i="20" s="1"/>
  <c r="Y44" i="20" s="1"/>
  <c r="Y45" i="20" s="1"/>
  <c r="Y46" i="20" s="1"/>
  <c r="Y47" i="20" s="1"/>
  <c r="Y48" i="20" s="1"/>
  <c r="Y49" i="20" s="1"/>
  <c r="Y50" i="20" s="1"/>
  <c r="Y51" i="20" s="1"/>
  <c r="Y52" i="20" s="1"/>
  <c r="Y53" i="20" s="1"/>
  <c r="Y54" i="20" s="1"/>
  <c r="Y55" i="20" s="1"/>
  <c r="Y56" i="20" s="1"/>
  <c r="Y57" i="20" s="1"/>
  <c r="Y58" i="20" s="1"/>
  <c r="Y59" i="20" s="1"/>
  <c r="Y60" i="20" s="1"/>
  <c r="Y61" i="20" s="1"/>
  <c r="Y62" i="20" s="1"/>
  <c r="Y63" i="20" s="1"/>
  <c r="Y64" i="20" s="1"/>
  <c r="Y65" i="20" s="1"/>
  <c r="Y66" i="20" s="1"/>
  <c r="Y67" i="20" s="1"/>
  <c r="Y68" i="20" s="1"/>
  <c r="Y69" i="20" s="1"/>
  <c r="Y70" i="20" s="1"/>
  <c r="Y71" i="20" s="1"/>
  <c r="Y72" i="20" s="1"/>
  <c r="Y73" i="20" s="1"/>
  <c r="Y74" i="20" s="1"/>
  <c r="Y75" i="20" s="1"/>
  <c r="Y76" i="20" s="1"/>
  <c r="Y77" i="20" s="1"/>
  <c r="Y78" i="20" s="1"/>
  <c r="Y79" i="20" s="1"/>
  <c r="Y80" i="20" s="1"/>
  <c r="Y81" i="20" s="1"/>
  <c r="Y82" i="20" s="1"/>
  <c r="Y83" i="20" s="1"/>
  <c r="Y84" i="20" s="1"/>
  <c r="Y85" i="20" s="1"/>
  <c r="Y86" i="20" s="1"/>
  <c r="Y87" i="20" s="1"/>
  <c r="Y88" i="20" s="1"/>
  <c r="Y89" i="20" s="1"/>
  <c r="Y90" i="20" s="1"/>
  <c r="Y91" i="20" s="1"/>
  <c r="Y92" i="20" s="1"/>
  <c r="Y93" i="20" s="1"/>
  <c r="Y94" i="20" s="1"/>
  <c r="Y95" i="20" s="1"/>
  <c r="Y96" i="20" s="1"/>
  <c r="Y97" i="20" s="1"/>
  <c r="Y98" i="20" s="1"/>
  <c r="Y99" i="20" s="1"/>
  <c r="Y100" i="20" s="1"/>
  <c r="Y101" i="20" s="1"/>
  <c r="Y102" i="20" s="1"/>
  <c r="Y103" i="20" s="1"/>
  <c r="Y104" i="20" s="1"/>
  <c r="Y105" i="20" s="1"/>
  <c r="Y106" i="20" s="1"/>
  <c r="Y107" i="20" s="1"/>
  <c r="Y108" i="20" s="1"/>
  <c r="Y109" i="20" s="1"/>
  <c r="Y110" i="20" s="1"/>
  <c r="Y111" i="20" s="1"/>
  <c r="Y112" i="20" s="1"/>
  <c r="Y113" i="20" s="1"/>
  <c r="Y114" i="20" s="1"/>
  <c r="Y115" i="20" s="1"/>
  <c r="Y116" i="20" s="1"/>
  <c r="Y117" i="20" s="1"/>
  <c r="Y118" i="20" s="1"/>
  <c r="Y119" i="20" s="1"/>
  <c r="Y120" i="20" s="1"/>
  <c r="Y121" i="20" s="1"/>
  <c r="Y122" i="20" s="1"/>
  <c r="Y123" i="20" s="1"/>
  <c r="Y124" i="20" s="1"/>
  <c r="Y125" i="20" s="1"/>
  <c r="Y126" i="20" s="1"/>
  <c r="Y127" i="20" s="1"/>
  <c r="Y128" i="20" s="1"/>
  <c r="Y129" i="20" s="1"/>
  <c r="Y130" i="20" s="1"/>
  <c r="Y131" i="20" s="1"/>
  <c r="Y132" i="20" s="1"/>
  <c r="Y133" i="20" s="1"/>
  <c r="Y134" i="20" s="1"/>
  <c r="Y135" i="20" s="1"/>
  <c r="Y136" i="20" s="1"/>
  <c r="Y137" i="20" s="1"/>
  <c r="Y138" i="20" s="1"/>
  <c r="Y139" i="20" s="1"/>
  <c r="Y140" i="20" s="1"/>
  <c r="Y141" i="20" s="1"/>
  <c r="Y142" i="20" s="1"/>
  <c r="Y143" i="20" s="1"/>
  <c r="Y144" i="20" s="1"/>
  <c r="Y145" i="20" s="1"/>
  <c r="Y146" i="20" s="1"/>
  <c r="Y147" i="20" s="1"/>
  <c r="Y148" i="20" s="1"/>
  <c r="Y149" i="20" s="1"/>
  <c r="Y150" i="20" s="1"/>
  <c r="Y151" i="20" s="1"/>
  <c r="Y152" i="20" s="1"/>
  <c r="Y153" i="20" s="1"/>
  <c r="Y154" i="20" s="1"/>
  <c r="Y155" i="20" s="1"/>
  <c r="Y156" i="20" s="1"/>
  <c r="Y157" i="20" s="1"/>
  <c r="Y158" i="20" s="1"/>
  <c r="Y159" i="20" s="1"/>
  <c r="Y160" i="20" s="1"/>
  <c r="Y161" i="20" s="1"/>
  <c r="Y162" i="20" s="1"/>
  <c r="Y163" i="20" s="1"/>
  <c r="Y164" i="20" s="1"/>
  <c r="Y165" i="20" s="1"/>
  <c r="Y166" i="20" s="1"/>
  <c r="Y167" i="20" s="1"/>
  <c r="Y168" i="20" s="1"/>
  <c r="Y169" i="20" s="1"/>
  <c r="Y170" i="20" s="1"/>
  <c r="Y171" i="20" s="1"/>
  <c r="Y172" i="20" s="1"/>
  <c r="Y173" i="20" s="1"/>
  <c r="Y174" i="20" s="1"/>
  <c r="Y175" i="20" s="1"/>
  <c r="Y176" i="20" s="1"/>
  <c r="Y177" i="20" s="1"/>
  <c r="Y178" i="20" s="1"/>
  <c r="Y179" i="20" s="1"/>
  <c r="Y180" i="20" s="1"/>
  <c r="Y181" i="20" s="1"/>
  <c r="Y182" i="20" s="1"/>
  <c r="Y183" i="20" s="1"/>
  <c r="Y184" i="20" s="1"/>
  <c r="Y185" i="20" s="1"/>
  <c r="Y186" i="20" s="1"/>
  <c r="Y187" i="20" s="1"/>
  <c r="Y188" i="20" s="1"/>
  <c r="Y189" i="20" s="1"/>
  <c r="Y190" i="20" s="1"/>
  <c r="Y191" i="20" s="1"/>
  <c r="Y192" i="20" s="1"/>
  <c r="Y193" i="20" s="1"/>
  <c r="Y194" i="20" s="1"/>
  <c r="Y195" i="20" s="1"/>
  <c r="Y196" i="20" s="1"/>
  <c r="Y197" i="20" s="1"/>
  <c r="Y198" i="20" s="1"/>
  <c r="Y199" i="20" s="1"/>
  <c r="Y200" i="20" s="1"/>
  <c r="Y201" i="20" s="1"/>
  <c r="Y202" i="20" s="1"/>
  <c r="Y203" i="20" s="1"/>
  <c r="Y204" i="20" s="1"/>
  <c r="Y205" i="20" s="1"/>
  <c r="Y206" i="20" s="1"/>
  <c r="Y207" i="20" s="1"/>
  <c r="Y208" i="20" s="1"/>
  <c r="Y209" i="20" s="1"/>
  <c r="Y210" i="20" s="1"/>
  <c r="Y211" i="20" s="1"/>
  <c r="Y212" i="20" s="1"/>
  <c r="Y213" i="20" s="1"/>
  <c r="Y214" i="20" s="1"/>
  <c r="Y215" i="20" s="1"/>
  <c r="Y216" i="20" s="1"/>
  <c r="Y217" i="20" s="1"/>
  <c r="Y218" i="20" s="1"/>
  <c r="Y219" i="20" s="1"/>
  <c r="Y220" i="20" s="1"/>
  <c r="Y221" i="20" s="1"/>
  <c r="Y222" i="20" s="1"/>
  <c r="Y223" i="20" s="1"/>
  <c r="Y224" i="20" s="1"/>
  <c r="Y225" i="20" s="1"/>
  <c r="Y226" i="20" s="1"/>
  <c r="Y227" i="20" s="1"/>
  <c r="Y228" i="20" s="1"/>
  <c r="Y229" i="20" s="1"/>
  <c r="Y230" i="20" s="1"/>
  <c r="Y231" i="20" s="1"/>
  <c r="Y232" i="20" s="1"/>
  <c r="Y233" i="20" s="1"/>
  <c r="Y234" i="20" s="1"/>
  <c r="Y235" i="20" s="1"/>
  <c r="Y236" i="20" s="1"/>
  <c r="Y237" i="20" s="1"/>
  <c r="Y238" i="20" s="1"/>
  <c r="Y239" i="20" s="1"/>
  <c r="Y240" i="20" s="1"/>
  <c r="Y241" i="20" s="1"/>
  <c r="Y242" i="20" s="1"/>
  <c r="Y243" i="20" s="1"/>
  <c r="Y244" i="20" s="1"/>
  <c r="Y245" i="20" s="1"/>
  <c r="Y246" i="20" s="1"/>
  <c r="Y247" i="20" s="1"/>
  <c r="Y248" i="20" s="1"/>
  <c r="Y249" i="20" s="1"/>
  <c r="Y250" i="20" s="1"/>
  <c r="Y251" i="20" s="1"/>
  <c r="R15" i="20"/>
  <c r="R16" i="20" s="1"/>
  <c r="R17" i="20" s="1"/>
  <c r="R18" i="20" s="1"/>
  <c r="R19" i="20" s="1"/>
  <c r="R20" i="20" s="1"/>
  <c r="R21" i="20" s="1"/>
  <c r="R22" i="20" s="1"/>
  <c r="R23" i="20" s="1"/>
  <c r="R24" i="20" s="1"/>
  <c r="R25" i="20" s="1"/>
  <c r="R26" i="20" s="1"/>
  <c r="R27" i="20" s="1"/>
  <c r="R28" i="20" s="1"/>
  <c r="R29" i="20" s="1"/>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R53" i="20" s="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R98" i="20" s="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R147" i="20" s="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R229" i="20" s="1"/>
  <c r="R230" i="20" s="1"/>
  <c r="R231" i="20" s="1"/>
  <c r="R232" i="20" s="1"/>
  <c r="R233" i="20" s="1"/>
  <c r="R234" i="20" s="1"/>
  <c r="R235" i="20" s="1"/>
  <c r="R236" i="20" s="1"/>
  <c r="R237" i="20" s="1"/>
  <c r="R238" i="20" s="1"/>
  <c r="R239" i="20" s="1"/>
  <c r="R240" i="20" s="1"/>
  <c r="R241" i="20" s="1"/>
  <c r="R242" i="20" s="1"/>
  <c r="R243" i="20" s="1"/>
  <c r="R244" i="20" s="1"/>
  <c r="R245" i="20" s="1"/>
  <c r="R246" i="20" s="1"/>
  <c r="R247" i="20" s="1"/>
  <c r="R248" i="20" s="1"/>
  <c r="R249" i="20" s="1"/>
  <c r="R250" i="20" s="1"/>
  <c r="R251" i="20" s="1"/>
  <c r="P12" i="20"/>
  <c r="P13" i="20" s="1"/>
  <c r="P14" i="20" s="1"/>
  <c r="P15" i="20" s="1"/>
  <c r="P16" i="20" s="1"/>
  <c r="P17" i="20" s="1"/>
  <c r="P18" i="20" s="1"/>
  <c r="P19" i="20" s="1"/>
  <c r="P20" i="20" s="1"/>
  <c r="P21" i="20" s="1"/>
  <c r="P22" i="20" s="1"/>
  <c r="P23" i="20" s="1"/>
  <c r="P24" i="20" s="1"/>
  <c r="P25" i="20" s="1"/>
  <c r="P26" i="20" s="1"/>
  <c r="P27" i="20" s="1"/>
  <c r="P28" i="20" s="1"/>
  <c r="P29" i="20" s="1"/>
  <c r="P30" i="20" s="1"/>
  <c r="P31" i="20" s="1"/>
  <c r="P32" i="20" s="1"/>
  <c r="P33" i="20" s="1"/>
  <c r="P34" i="20" s="1"/>
  <c r="P35" i="20" s="1"/>
  <c r="P36" i="20" s="1"/>
  <c r="P37" i="20" s="1"/>
  <c r="P38" i="20" s="1"/>
  <c r="P39" i="20" s="1"/>
  <c r="P40" i="20" s="1"/>
  <c r="P41" i="20" s="1"/>
  <c r="P42" i="20" s="1"/>
  <c r="P43" i="20" s="1"/>
  <c r="P44" i="20" s="1"/>
  <c r="P45" i="20" s="1"/>
  <c r="P46" i="20" s="1"/>
  <c r="P47" i="20" s="1"/>
  <c r="P48" i="20" s="1"/>
  <c r="P49" i="20" s="1"/>
  <c r="P50" i="20" s="1"/>
  <c r="P51" i="20" s="1"/>
  <c r="P52" i="20" s="1"/>
  <c r="P53" i="20" s="1"/>
  <c r="P54" i="20" s="1"/>
  <c r="P55" i="20" s="1"/>
  <c r="P56" i="20" s="1"/>
  <c r="P57" i="20" s="1"/>
  <c r="P58" i="20" s="1"/>
  <c r="P59" i="20" s="1"/>
  <c r="P60" i="20" s="1"/>
  <c r="P61" i="20" s="1"/>
  <c r="P62" i="20" s="1"/>
  <c r="P63" i="20" s="1"/>
  <c r="P64" i="20" s="1"/>
  <c r="P65" i="20" s="1"/>
  <c r="P66" i="20" s="1"/>
  <c r="P67" i="20" s="1"/>
  <c r="P68" i="20" s="1"/>
  <c r="P69" i="20" s="1"/>
  <c r="P70" i="20" s="1"/>
  <c r="P71" i="20" s="1"/>
  <c r="P72" i="20" s="1"/>
  <c r="P73" i="20" s="1"/>
  <c r="P74" i="20" s="1"/>
  <c r="P75" i="20" s="1"/>
  <c r="P76" i="20" s="1"/>
  <c r="P77" i="20" s="1"/>
  <c r="P78" i="20" s="1"/>
  <c r="P79" i="20" s="1"/>
  <c r="P80" i="20" s="1"/>
  <c r="P81" i="20" s="1"/>
  <c r="P82" i="20" s="1"/>
  <c r="P83" i="20" s="1"/>
  <c r="P84" i="20" s="1"/>
  <c r="P85" i="20" s="1"/>
  <c r="P86" i="20" s="1"/>
  <c r="P87" i="20" s="1"/>
  <c r="P88" i="20" s="1"/>
  <c r="P89" i="20" s="1"/>
  <c r="P90" i="20" s="1"/>
  <c r="P91" i="20" s="1"/>
  <c r="P92" i="20" s="1"/>
  <c r="P93" i="20" s="1"/>
  <c r="P94" i="20" s="1"/>
  <c r="P95" i="20" s="1"/>
  <c r="P96" i="20" s="1"/>
  <c r="P97" i="20" s="1"/>
  <c r="P98" i="20" s="1"/>
  <c r="P99" i="20" s="1"/>
  <c r="P100" i="20" s="1"/>
  <c r="P101" i="20" s="1"/>
  <c r="P102" i="20" s="1"/>
  <c r="P103" i="20" s="1"/>
  <c r="P104" i="20" s="1"/>
  <c r="P105" i="20" s="1"/>
  <c r="P106" i="20" s="1"/>
  <c r="P107" i="20" s="1"/>
  <c r="P108" i="20" s="1"/>
  <c r="P109" i="20" s="1"/>
  <c r="P110" i="20" s="1"/>
  <c r="P111" i="20" s="1"/>
  <c r="P112" i="20" s="1"/>
  <c r="P113" i="20" s="1"/>
  <c r="P114" i="20" s="1"/>
  <c r="P115" i="20" s="1"/>
  <c r="P116" i="20" s="1"/>
  <c r="P117" i="20" s="1"/>
  <c r="P118" i="20" s="1"/>
  <c r="P119" i="20" s="1"/>
  <c r="P120" i="20" s="1"/>
  <c r="P121" i="20" s="1"/>
  <c r="P122" i="20" s="1"/>
  <c r="P123" i="20" s="1"/>
  <c r="P124" i="20" s="1"/>
  <c r="P125" i="20" s="1"/>
  <c r="P126" i="20" s="1"/>
  <c r="P127" i="20" s="1"/>
  <c r="P128" i="20" s="1"/>
  <c r="P129" i="20" s="1"/>
  <c r="P130" i="20" s="1"/>
  <c r="P131" i="20" s="1"/>
  <c r="P132" i="20" s="1"/>
  <c r="P133" i="20" s="1"/>
  <c r="P134" i="20" s="1"/>
  <c r="P135" i="20" s="1"/>
  <c r="P136" i="20" s="1"/>
  <c r="P137" i="20" s="1"/>
  <c r="P138" i="20" s="1"/>
  <c r="P139" i="20" s="1"/>
  <c r="P140" i="20" s="1"/>
  <c r="P141" i="20" s="1"/>
  <c r="P142" i="20" s="1"/>
  <c r="P143" i="20" s="1"/>
  <c r="P144" i="20" s="1"/>
  <c r="P145" i="20" s="1"/>
  <c r="P146" i="20" s="1"/>
  <c r="P147" i="20" s="1"/>
  <c r="P148" i="20" s="1"/>
  <c r="P149" i="20" s="1"/>
  <c r="P150" i="20" s="1"/>
  <c r="P151" i="20" s="1"/>
  <c r="P152" i="20" s="1"/>
  <c r="P153" i="20" s="1"/>
  <c r="P154" i="20" s="1"/>
  <c r="P155" i="20" s="1"/>
  <c r="P156" i="20" s="1"/>
  <c r="P157" i="20" s="1"/>
  <c r="P158" i="20" s="1"/>
  <c r="P159" i="20" s="1"/>
  <c r="P160" i="20" s="1"/>
  <c r="P161" i="20" s="1"/>
  <c r="P162" i="20" s="1"/>
  <c r="P163" i="20" s="1"/>
  <c r="P164" i="20" s="1"/>
  <c r="P165" i="20" s="1"/>
  <c r="P166" i="20" s="1"/>
  <c r="P167" i="20" s="1"/>
  <c r="P168" i="20" s="1"/>
  <c r="P169" i="20" s="1"/>
  <c r="P170" i="20" s="1"/>
  <c r="P171" i="20" s="1"/>
  <c r="P172" i="20" s="1"/>
  <c r="P173" i="20" s="1"/>
  <c r="P174" i="20" s="1"/>
  <c r="P175" i="20" s="1"/>
  <c r="P176" i="20" s="1"/>
  <c r="P177" i="20" s="1"/>
  <c r="P178" i="20" s="1"/>
  <c r="P179" i="20" s="1"/>
  <c r="P180" i="20" s="1"/>
  <c r="P181" i="20" s="1"/>
  <c r="P182" i="20" s="1"/>
  <c r="P183" i="20" s="1"/>
  <c r="P184" i="20" s="1"/>
  <c r="P185" i="20" s="1"/>
  <c r="P186" i="20" s="1"/>
  <c r="P187" i="20" s="1"/>
  <c r="P188" i="20" s="1"/>
  <c r="P189" i="20" s="1"/>
  <c r="P190" i="20" s="1"/>
  <c r="P191" i="20" s="1"/>
  <c r="P192" i="20" s="1"/>
  <c r="P193" i="20" s="1"/>
  <c r="P194" i="20" s="1"/>
  <c r="P195" i="20" s="1"/>
  <c r="P196" i="20" s="1"/>
  <c r="P197" i="20" s="1"/>
  <c r="P198" i="20" s="1"/>
  <c r="P199" i="20" s="1"/>
  <c r="P200" i="20" s="1"/>
  <c r="P201" i="20" s="1"/>
  <c r="P202" i="20" s="1"/>
  <c r="P203" i="20" s="1"/>
  <c r="P204" i="20" s="1"/>
  <c r="P205" i="20" s="1"/>
  <c r="P206" i="20" s="1"/>
  <c r="P207" i="20" s="1"/>
  <c r="P208" i="20" s="1"/>
  <c r="P209" i="20" s="1"/>
  <c r="P210" i="20" s="1"/>
  <c r="P211" i="20" s="1"/>
  <c r="P212" i="20" s="1"/>
  <c r="P213" i="20" s="1"/>
  <c r="P214" i="20" s="1"/>
  <c r="P215" i="20" s="1"/>
  <c r="P216" i="20" s="1"/>
  <c r="P217" i="20" s="1"/>
  <c r="P218" i="20" s="1"/>
  <c r="P219" i="20" s="1"/>
  <c r="P220" i="20" s="1"/>
  <c r="P221" i="20" s="1"/>
  <c r="P222" i="20" s="1"/>
  <c r="P223" i="20" s="1"/>
  <c r="P224" i="20" s="1"/>
  <c r="P225" i="20" s="1"/>
  <c r="P226" i="20" s="1"/>
  <c r="P227" i="20" s="1"/>
  <c r="P228" i="20" s="1"/>
  <c r="P229" i="20" s="1"/>
  <c r="P230" i="20" s="1"/>
  <c r="P231" i="20" s="1"/>
  <c r="P232" i="20" s="1"/>
  <c r="P233" i="20" s="1"/>
  <c r="P234" i="20" s="1"/>
  <c r="P235" i="20" s="1"/>
  <c r="P236" i="20" s="1"/>
  <c r="P237" i="20" s="1"/>
  <c r="P238" i="20" s="1"/>
  <c r="P239" i="20" s="1"/>
  <c r="P240" i="20" s="1"/>
  <c r="P241" i="20" s="1"/>
  <c r="P242" i="20" s="1"/>
  <c r="P243" i="20" s="1"/>
  <c r="P244" i="20" s="1"/>
  <c r="P245" i="20" s="1"/>
  <c r="P246" i="20" s="1"/>
  <c r="P247" i="20" s="1"/>
  <c r="P248" i="20" s="1"/>
  <c r="P249" i="20" s="1"/>
  <c r="P250" i="20" s="1"/>
  <c r="P251" i="20" s="1"/>
  <c r="N34" i="4"/>
  <c r="AK11" i="20" s="1"/>
  <c r="O12" i="20"/>
  <c r="T136" i="4" l="1"/>
  <c r="O35" i="4"/>
  <c r="T35" i="4"/>
  <c r="N41" i="4"/>
  <c r="N39" i="4"/>
  <c r="N43" i="4"/>
  <c r="N37" i="4"/>
  <c r="AK12" i="20"/>
  <c r="O13" i="20"/>
  <c r="O14" i="20" l="1"/>
  <c r="AK14" i="20" s="1"/>
  <c r="AK13" i="20"/>
  <c r="O15" i="20" l="1"/>
  <c r="AK15" i="20" s="1"/>
  <c r="O16" i="20" l="1"/>
  <c r="AK16" i="20" s="1"/>
  <c r="G10" i="17"/>
  <c r="O17" i="20" l="1"/>
  <c r="AK17" i="20" s="1"/>
  <c r="O18" i="20"/>
  <c r="AK18" i="20" s="1"/>
  <c r="H4" i="15"/>
  <c r="F20" i="15"/>
  <c r="F32" i="15" s="1"/>
  <c r="G20" i="15"/>
  <c r="H20" i="15"/>
  <c r="H32" i="15" s="1"/>
  <c r="I20" i="15"/>
  <c r="I32" i="15" s="1"/>
  <c r="J20" i="15"/>
  <c r="J32" i="15" s="1"/>
  <c r="K20" i="15"/>
  <c r="L20" i="15"/>
  <c r="L32" i="15" s="1"/>
  <c r="M20" i="15"/>
  <c r="M32" i="15" s="1"/>
  <c r="N20" i="15"/>
  <c r="N32" i="15" s="1"/>
  <c r="F27" i="15"/>
  <c r="F33" i="15" s="1"/>
  <c r="G27" i="15"/>
  <c r="G33" i="15" s="1"/>
  <c r="H27" i="15"/>
  <c r="H33" i="15" s="1"/>
  <c r="I27" i="15"/>
  <c r="I33" i="15" s="1"/>
  <c r="J27" i="15"/>
  <c r="K27" i="15"/>
  <c r="L27" i="15"/>
  <c r="L33" i="15" s="1"/>
  <c r="M27" i="15"/>
  <c r="M33" i="15" s="1"/>
  <c r="N27" i="15"/>
  <c r="G32" i="15"/>
  <c r="K32" i="15"/>
  <c r="J33" i="15"/>
  <c r="K33" i="15"/>
  <c r="N33" i="15"/>
  <c r="F36" i="15"/>
  <c r="G36" i="15"/>
  <c r="H36" i="15"/>
  <c r="I36" i="15"/>
  <c r="J36" i="15"/>
  <c r="K36" i="15"/>
  <c r="L36" i="15"/>
  <c r="M36" i="15"/>
  <c r="N36" i="15"/>
  <c r="F48" i="15"/>
  <c r="G48" i="15"/>
  <c r="H48" i="15"/>
  <c r="I48" i="15"/>
  <c r="J48" i="15"/>
  <c r="K48" i="15"/>
  <c r="L48" i="15"/>
  <c r="M48" i="15"/>
  <c r="N48" i="15"/>
  <c r="F53" i="15"/>
  <c r="F58" i="15"/>
  <c r="G58" i="15"/>
  <c r="H58" i="15"/>
  <c r="I58" i="15"/>
  <c r="J58" i="15"/>
  <c r="K58" i="15"/>
  <c r="L58" i="15"/>
  <c r="M58" i="15"/>
  <c r="N58" i="15"/>
  <c r="F63" i="15"/>
  <c r="F61" i="15" s="1"/>
  <c r="G63" i="15"/>
  <c r="G61" i="15" s="1"/>
  <c r="H63" i="15"/>
  <c r="H61" i="15" s="1"/>
  <c r="I63" i="15"/>
  <c r="I61" i="15" s="1"/>
  <c r="J63" i="15"/>
  <c r="J61" i="15" s="1"/>
  <c r="K63" i="15"/>
  <c r="K61" i="15" s="1"/>
  <c r="L63" i="15"/>
  <c r="L61" i="15" s="1"/>
  <c r="M63" i="15"/>
  <c r="M61" i="15" s="1"/>
  <c r="N63" i="15"/>
  <c r="N61" i="15" s="1"/>
  <c r="F4" i="17"/>
  <c r="H4" i="18"/>
  <c r="O4" i="4"/>
  <c r="L4" i="8"/>
  <c r="G4" i="2"/>
  <c r="L4" i="10"/>
  <c r="K4" i="6"/>
  <c r="F18" i="8" l="1"/>
  <c r="N18" i="8"/>
  <c r="O19" i="20"/>
  <c r="AK19" i="20" s="1"/>
  <c r="N34" i="15"/>
  <c r="N35" i="15" s="1"/>
  <c r="L34" i="15"/>
  <c r="L35" i="15" s="1"/>
  <c r="K34" i="15"/>
  <c r="K41" i="15" s="1"/>
  <c r="J34" i="15"/>
  <c r="J35" i="15" s="1"/>
  <c r="H34" i="15"/>
  <c r="H41" i="15" s="1"/>
  <c r="I34" i="15"/>
  <c r="I35" i="15" s="1"/>
  <c r="G34" i="15"/>
  <c r="G41" i="15" s="1"/>
  <c r="F34" i="15"/>
  <c r="F35" i="15" s="1"/>
  <c r="N41" i="15"/>
  <c r="M34" i="15"/>
  <c r="N39" i="18"/>
  <c r="G39" i="18"/>
  <c r="H39" i="18"/>
  <c r="I39" i="18"/>
  <c r="J39" i="18"/>
  <c r="K39" i="18"/>
  <c r="L39" i="18"/>
  <c r="M39" i="18"/>
  <c r="F39" i="18"/>
  <c r="H35" i="15" l="1"/>
  <c r="J41" i="15"/>
  <c r="J42" i="15" s="1"/>
  <c r="L41" i="15"/>
  <c r="O20" i="20"/>
  <c r="AK20" i="20" s="1"/>
  <c r="F41" i="15"/>
  <c r="F42" i="15" s="1"/>
  <c r="I41" i="15"/>
  <c r="I42" i="15" s="1"/>
  <c r="G35" i="15"/>
  <c r="K35" i="15"/>
  <c r="M35" i="15"/>
  <c r="M41" i="15"/>
  <c r="H47" i="15"/>
  <c r="H52" i="15" s="1"/>
  <c r="H57" i="15" s="1"/>
  <c r="H68" i="15" s="1"/>
  <c r="H42" i="15"/>
  <c r="N42" i="15"/>
  <c r="N47" i="15"/>
  <c r="L47" i="15"/>
  <c r="L52" i="15" s="1"/>
  <c r="L57" i="15" s="1"/>
  <c r="L68" i="15" s="1"/>
  <c r="L42" i="15"/>
  <c r="J47" i="15"/>
  <c r="J52" i="15" s="1"/>
  <c r="J57" i="15" s="1"/>
  <c r="J68" i="15" s="1"/>
  <c r="G42" i="15"/>
  <c r="G47" i="15"/>
  <c r="G52" i="15" s="1"/>
  <c r="G57" i="15" s="1"/>
  <c r="G68" i="15" s="1"/>
  <c r="K42" i="15"/>
  <c r="K47" i="15"/>
  <c r="K52" i="15" s="1"/>
  <c r="K57" i="15" s="1"/>
  <c r="K68" i="15" s="1"/>
  <c r="F12" i="2"/>
  <c r="N19" i="18"/>
  <c r="G19" i="18"/>
  <c r="H19" i="18"/>
  <c r="I19" i="18"/>
  <c r="J19" i="18"/>
  <c r="K19" i="18"/>
  <c r="L19" i="18"/>
  <c r="M19" i="18"/>
  <c r="F19" i="18"/>
  <c r="N12" i="18"/>
  <c r="M12" i="18"/>
  <c r="K12" i="18"/>
  <c r="L12" i="18"/>
  <c r="J12" i="18"/>
  <c r="G12" i="18"/>
  <c r="H12" i="18"/>
  <c r="I12" i="18"/>
  <c r="F12" i="18"/>
  <c r="N11" i="18"/>
  <c r="M11" i="18"/>
  <c r="G11" i="18"/>
  <c r="H11" i="18"/>
  <c r="I11" i="18"/>
  <c r="J11" i="18"/>
  <c r="K11" i="18"/>
  <c r="L11" i="18"/>
  <c r="F11" i="18"/>
  <c r="N10" i="18"/>
  <c r="G10" i="18"/>
  <c r="H10" i="18"/>
  <c r="I10" i="18"/>
  <c r="J10" i="18"/>
  <c r="K10" i="18"/>
  <c r="L10" i="18"/>
  <c r="M10" i="18"/>
  <c r="F10" i="18"/>
  <c r="N62" i="8"/>
  <c r="K62" i="8"/>
  <c r="L62" i="8"/>
  <c r="M62" i="8"/>
  <c r="I62" i="8"/>
  <c r="J62" i="8"/>
  <c r="G62" i="8"/>
  <c r="H62" i="8"/>
  <c r="F62" i="8"/>
  <c r="J22" i="8"/>
  <c r="K22" i="8"/>
  <c r="L22" i="8"/>
  <c r="M22" i="8"/>
  <c r="N22" i="8"/>
  <c r="G22" i="8"/>
  <c r="H22" i="8"/>
  <c r="I22" i="8"/>
  <c r="F22" i="8"/>
  <c r="G30" i="8"/>
  <c r="H30" i="8"/>
  <c r="I30" i="8"/>
  <c r="J30" i="8"/>
  <c r="K30" i="8"/>
  <c r="L30" i="8"/>
  <c r="M30" i="8"/>
  <c r="N30" i="8"/>
  <c r="F30" i="8"/>
  <c r="F28" i="8"/>
  <c r="G28" i="8"/>
  <c r="H28" i="8"/>
  <c r="I28" i="8"/>
  <c r="J28" i="8"/>
  <c r="K28" i="8"/>
  <c r="L28" i="8"/>
  <c r="M28" i="8"/>
  <c r="N28" i="8"/>
  <c r="G27" i="8"/>
  <c r="H27" i="8"/>
  <c r="I27" i="8"/>
  <c r="J27" i="8"/>
  <c r="K27" i="8"/>
  <c r="L27" i="8"/>
  <c r="M27" i="8"/>
  <c r="N27" i="8"/>
  <c r="F27" i="8"/>
  <c r="G24" i="8"/>
  <c r="H24" i="8"/>
  <c r="I24" i="8"/>
  <c r="J24" i="8"/>
  <c r="K24" i="8"/>
  <c r="L24" i="8"/>
  <c r="M24" i="8"/>
  <c r="N24" i="8"/>
  <c r="F24" i="8"/>
  <c r="G14" i="8"/>
  <c r="H14" i="8"/>
  <c r="I14" i="8"/>
  <c r="J14" i="8"/>
  <c r="K14" i="8"/>
  <c r="L14" i="8"/>
  <c r="M14" i="8"/>
  <c r="N14" i="8"/>
  <c r="F14" i="8"/>
  <c r="N24" i="4"/>
  <c r="N25" i="4" s="1"/>
  <c r="G24" i="4"/>
  <c r="G25" i="4" s="1"/>
  <c r="H24" i="4"/>
  <c r="H25" i="4" s="1"/>
  <c r="I24" i="4"/>
  <c r="I25" i="4" s="1"/>
  <c r="J24" i="4"/>
  <c r="J25" i="4" s="1"/>
  <c r="K24" i="4"/>
  <c r="K25" i="4" s="1"/>
  <c r="L24" i="4"/>
  <c r="L25" i="4" s="1"/>
  <c r="M24" i="4"/>
  <c r="M25" i="4" s="1"/>
  <c r="F24" i="4"/>
  <c r="F25" i="4" s="1"/>
  <c r="N133" i="4"/>
  <c r="N12" i="8" s="1"/>
  <c r="T13" i="8" s="1"/>
  <c r="M133" i="4"/>
  <c r="L133" i="4"/>
  <c r="K133" i="4"/>
  <c r="J133" i="4"/>
  <c r="I133" i="4"/>
  <c r="H133" i="4"/>
  <c r="G133" i="4"/>
  <c r="F133" i="4"/>
  <c r="F47" i="15" l="1"/>
  <c r="F52" i="15" s="1"/>
  <c r="F57" i="15" s="1"/>
  <c r="F68" i="15" s="1"/>
  <c r="F70" i="15" s="1"/>
  <c r="F74" i="15" s="1"/>
  <c r="F76" i="15" s="1"/>
  <c r="F82" i="15" s="1"/>
  <c r="I47" i="15"/>
  <c r="I52" i="15" s="1"/>
  <c r="I57" i="15" s="1"/>
  <c r="I68" i="15" s="1"/>
  <c r="I70" i="15" s="1"/>
  <c r="I74" i="15" s="1"/>
  <c r="I76" i="15" s="1"/>
  <c r="I82" i="15" s="1"/>
  <c r="G81" i="15"/>
  <c r="G70" i="15"/>
  <c r="G74" i="15" s="1"/>
  <c r="G76" i="15" s="1"/>
  <c r="G82" i="15" s="1"/>
  <c r="L81" i="15"/>
  <c r="L70" i="15"/>
  <c r="L74" i="15" s="1"/>
  <c r="L76" i="15" s="1"/>
  <c r="L82" i="15" s="1"/>
  <c r="J81" i="15"/>
  <c r="J70" i="15"/>
  <c r="J74" i="15" s="1"/>
  <c r="J76" i="15" s="1"/>
  <c r="J82" i="15" s="1"/>
  <c r="N52" i="15"/>
  <c r="N57" i="15" s="1"/>
  <c r="N68" i="15" s="1"/>
  <c r="H81" i="15"/>
  <c r="H70" i="15"/>
  <c r="H74" i="15" s="1"/>
  <c r="H76" i="15" s="1"/>
  <c r="H82" i="15" s="1"/>
  <c r="K70" i="15"/>
  <c r="K74" i="15" s="1"/>
  <c r="K76" i="15" s="1"/>
  <c r="K82" i="15" s="1"/>
  <c r="K81" i="15"/>
  <c r="AD25" i="4"/>
  <c r="O21" i="20"/>
  <c r="AK21" i="20" s="1"/>
  <c r="AE24" i="4"/>
  <c r="M47" i="15"/>
  <c r="M52" i="15" s="1"/>
  <c r="M57" i="15" s="1"/>
  <c r="M68" i="15" s="1"/>
  <c r="M42" i="15"/>
  <c r="H18" i="8"/>
  <c r="M18" i="8"/>
  <c r="K18" i="8"/>
  <c r="L18" i="8"/>
  <c r="J18" i="8"/>
  <c r="I18" i="8"/>
  <c r="G18" i="8"/>
  <c r="F81" i="15" l="1"/>
  <c r="I81" i="15"/>
  <c r="N70" i="15"/>
  <c r="N74" i="15" s="1"/>
  <c r="N76" i="15" s="1"/>
  <c r="N82" i="15" s="1"/>
  <c r="N81" i="15"/>
  <c r="M81" i="15"/>
  <c r="M70" i="15"/>
  <c r="M74" i="15" s="1"/>
  <c r="M76" i="15" s="1"/>
  <c r="M82" i="15" s="1"/>
  <c r="N19" i="8"/>
  <c r="O22" i="20"/>
  <c r="AK22" i="20" s="1"/>
  <c r="F22" i="4"/>
  <c r="F26" i="4" s="1"/>
  <c r="N22" i="4"/>
  <c r="L22" i="4"/>
  <c r="L26" i="4" s="1"/>
  <c r="G22" i="4"/>
  <c r="G26" i="4" s="1"/>
  <c r="J22" i="4"/>
  <c r="J26" i="4" s="1"/>
  <c r="H22" i="4"/>
  <c r="H26" i="4" s="1"/>
  <c r="I22" i="4"/>
  <c r="I26" i="4" s="1"/>
  <c r="K22" i="4"/>
  <c r="K26" i="4" s="1"/>
  <c r="M22" i="4"/>
  <c r="M26" i="4" s="1"/>
  <c r="G58" i="8"/>
  <c r="H58" i="8"/>
  <c r="I58" i="8"/>
  <c r="J58" i="8"/>
  <c r="K58" i="8"/>
  <c r="L58" i="8"/>
  <c r="M58" i="8"/>
  <c r="N58" i="8"/>
  <c r="F58" i="8"/>
  <c r="DB46" i="20" l="1"/>
  <c r="DC46" i="20"/>
  <c r="DK46" i="20"/>
  <c r="DD46" i="20"/>
  <c r="DA46" i="20"/>
  <c r="O23" i="20"/>
  <c r="AK23" i="20" s="1"/>
  <c r="N26" i="4"/>
  <c r="AE26" i="4" s="1"/>
  <c r="AE22" i="4"/>
  <c r="O24" i="20" l="1"/>
  <c r="AK24" i="20" s="1"/>
  <c r="L30" i="18"/>
  <c r="G30" i="18"/>
  <c r="I30" i="18"/>
  <c r="J30" i="18"/>
  <c r="M30" i="18"/>
  <c r="O25" i="20" l="1"/>
  <c r="AK25" i="20" s="1"/>
  <c r="N30" i="18"/>
  <c r="K30" i="18"/>
  <c r="F30" i="18"/>
  <c r="O26" i="20" l="1"/>
  <c r="AK26" i="20" s="1"/>
  <c r="H30" i="18"/>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23" i="6"/>
  <c r="F14" i="6" l="1"/>
  <c r="G14" i="6" s="1"/>
  <c r="H14" i="6" s="1"/>
  <c r="I14" i="6" s="1"/>
  <c r="J14" i="6" s="1"/>
  <c r="K14" i="6" s="1"/>
  <c r="L14" i="6" s="1"/>
  <c r="M14" i="6" s="1"/>
  <c r="N14" i="6" s="1"/>
  <c r="O14" i="6" s="1"/>
  <c r="P14" i="6" s="1"/>
  <c r="O27" i="20"/>
  <c r="AK27" i="20" s="1"/>
  <c r="O28" i="20" l="1"/>
  <c r="AK28" i="20" s="1"/>
  <c r="AE83" i="4"/>
  <c r="AE84" i="4"/>
  <c r="AE85" i="4"/>
  <c r="AE86" i="4"/>
  <c r="AE87" i="4"/>
  <c r="AE88" i="4"/>
  <c r="AE82" i="4"/>
  <c r="AE81" i="4"/>
  <c r="AE80" i="4"/>
  <c r="AE79" i="4"/>
  <c r="AE76" i="4"/>
  <c r="AE75" i="4"/>
  <c r="AE74" i="4"/>
  <c r="AE73" i="4"/>
  <c r="AE64" i="4"/>
  <c r="AE62" i="4"/>
  <c r="AE60" i="4"/>
  <c r="AE58" i="4"/>
  <c r="AE56" i="4"/>
  <c r="AE54" i="4"/>
  <c r="AE52" i="4"/>
  <c r="AE50" i="4"/>
  <c r="AE48" i="4"/>
  <c r="AE46" i="4"/>
  <c r="AE42" i="4"/>
  <c r="AE40" i="4"/>
  <c r="AE38" i="4"/>
  <c r="AE36" i="4"/>
  <c r="U10" i="4"/>
  <c r="V10" i="4"/>
  <c r="W10" i="4"/>
  <c r="X10" i="4"/>
  <c r="Y10" i="4"/>
  <c r="Z10" i="4"/>
  <c r="AA10" i="4"/>
  <c r="AB10" i="4"/>
  <c r="AC10" i="4"/>
  <c r="AD10" i="4"/>
  <c r="U11" i="4"/>
  <c r="U136" i="4" s="1"/>
  <c r="V11" i="4"/>
  <c r="W11" i="4"/>
  <c r="X11" i="4"/>
  <c r="Y11" i="4"/>
  <c r="Z11" i="4"/>
  <c r="AA11" i="4"/>
  <c r="AB11" i="4"/>
  <c r="AC11" i="4"/>
  <c r="AD11" i="4"/>
  <c r="T11" i="4"/>
  <c r="F13" i="6"/>
  <c r="F16" i="6" s="1"/>
  <c r="F17" i="6" l="1"/>
  <c r="AA136" i="4"/>
  <c r="Y136" i="4"/>
  <c r="Z136" i="4"/>
  <c r="X136" i="4"/>
  <c r="U18" i="8"/>
  <c r="AD136" i="4"/>
  <c r="V136" i="4"/>
  <c r="W136" i="4"/>
  <c r="AC136" i="4"/>
  <c r="AB136" i="4"/>
  <c r="O29" i="20"/>
  <c r="AK29" i="20" s="1"/>
  <c r="H136" i="4"/>
  <c r="AE136" i="4"/>
  <c r="J136" i="4"/>
  <c r="I136" i="4"/>
  <c r="I12" i="8" s="1"/>
  <c r="L136" i="4"/>
  <c r="K136" i="4"/>
  <c r="K138" i="4"/>
  <c r="J138" i="4"/>
  <c r="N136" i="4"/>
  <c r="G138" i="4"/>
  <c r="I138" i="4"/>
  <c r="N138" i="4"/>
  <c r="M138" i="4"/>
  <c r="H138" i="4"/>
  <c r="L12" i="8"/>
  <c r="M136" i="4"/>
  <c r="M12" i="8" s="1"/>
  <c r="J12" i="8"/>
  <c r="AE138" i="4"/>
  <c r="L138" i="4"/>
  <c r="K12" i="8"/>
  <c r="H12" i="8"/>
  <c r="G136" i="4"/>
  <c r="M134" i="4"/>
  <c r="P13" i="6"/>
  <c r="P16" i="6" s="1"/>
  <c r="AF38" i="8" s="1"/>
  <c r="O13" i="6"/>
  <c r="O16" i="6" s="1"/>
  <c r="N13" i="6"/>
  <c r="N16" i="6" s="1"/>
  <c r="M13" i="6"/>
  <c r="M16" i="6" s="1"/>
  <c r="L13" i="6"/>
  <c r="L16" i="6" s="1"/>
  <c r="K13" i="6"/>
  <c r="K16" i="6" s="1"/>
  <c r="J13" i="6"/>
  <c r="J16" i="6" s="1"/>
  <c r="I13" i="6"/>
  <c r="I16" i="6" s="1"/>
  <c r="H13" i="6"/>
  <c r="H16" i="6" s="1"/>
  <c r="G13" i="6"/>
  <c r="G16" i="6" s="1"/>
  <c r="G9" i="6"/>
  <c r="H9" i="6" s="1"/>
  <c r="I9" i="6" s="1"/>
  <c r="J9" i="6" s="1"/>
  <c r="K9" i="6" s="1"/>
  <c r="L9" i="6" s="1"/>
  <c r="M9" i="6" s="1"/>
  <c r="N9" i="6" s="1"/>
  <c r="O9" i="6" s="1"/>
  <c r="P9" i="6" s="1"/>
  <c r="I13" i="9" l="1"/>
  <c r="AE44" i="8"/>
  <c r="V18" i="8"/>
  <c r="W18" i="8" s="1"/>
  <c r="X18" i="8" s="1"/>
  <c r="Y18" i="8" s="1"/>
  <c r="Z18" i="8" s="1"/>
  <c r="AA18" i="8" s="1"/>
  <c r="AB18" i="8" s="1"/>
  <c r="AC18" i="8" s="1"/>
  <c r="AD18" i="8" s="1"/>
  <c r="O30" i="20"/>
  <c r="AK30" i="20" s="1"/>
  <c r="U135" i="4"/>
  <c r="N134" i="4"/>
  <c r="J13" i="8"/>
  <c r="M13" i="8"/>
  <c r="L13" i="8"/>
  <c r="K13" i="8"/>
  <c r="N13" i="8"/>
  <c r="I13" i="8"/>
  <c r="H134" i="4"/>
  <c r="G12" i="8"/>
  <c r="AE134" i="4"/>
  <c r="F12" i="8"/>
  <c r="F19" i="8" s="1"/>
  <c r="L134" i="4"/>
  <c r="I134" i="4"/>
  <c r="J134" i="4"/>
  <c r="G134" i="4"/>
  <c r="K134" i="4"/>
  <c r="D12" i="10" l="1"/>
  <c r="O31" i="20"/>
  <c r="AK31" i="20" s="1"/>
  <c r="T134" i="4"/>
  <c r="G13" i="8"/>
  <c r="U137" i="4"/>
  <c r="V137" i="4" s="1"/>
  <c r="W137" i="4" s="1"/>
  <c r="X137" i="4" s="1"/>
  <c r="Y137" i="4" s="1"/>
  <c r="Z137" i="4" s="1"/>
  <c r="AA137" i="4" s="1"/>
  <c r="AB137" i="4" s="1"/>
  <c r="AC137" i="4" s="1"/>
  <c r="AD137" i="4" s="1"/>
  <c r="H13" i="8"/>
  <c r="V135" i="4"/>
  <c r="O32" i="20" l="1"/>
  <c r="AK32" i="20" s="1"/>
  <c r="U133" i="4"/>
  <c r="U134" i="4" s="1"/>
  <c r="W135" i="4"/>
  <c r="V133" i="4"/>
  <c r="O33" i="20" l="1"/>
  <c r="AK33" i="20" s="1"/>
  <c r="U12" i="8"/>
  <c r="U19" i="8" s="1"/>
  <c r="V134" i="4"/>
  <c r="V12" i="8"/>
  <c r="V19" i="8" s="1"/>
  <c r="W133" i="4"/>
  <c r="X135" i="4"/>
  <c r="U13" i="8" l="1"/>
  <c r="O34" i="20"/>
  <c r="AK34" i="20" s="1"/>
  <c r="V13" i="8"/>
  <c r="W134" i="4"/>
  <c r="W12" i="8"/>
  <c r="X133" i="4"/>
  <c r="Y135" i="4"/>
  <c r="W13" i="8" l="1"/>
  <c r="W19" i="8"/>
  <c r="O35" i="20"/>
  <c r="AK35" i="20" s="1"/>
  <c r="X134" i="4"/>
  <c r="X12" i="8"/>
  <c r="Y133" i="4"/>
  <c r="Z135" i="4"/>
  <c r="X13" i="8" l="1"/>
  <c r="X19" i="8"/>
  <c r="O36" i="20"/>
  <c r="AK36" i="20" s="1"/>
  <c r="Y134" i="4"/>
  <c r="Y12" i="8"/>
  <c r="AA135" i="4"/>
  <c r="Z133" i="4"/>
  <c r="Y13" i="8" l="1"/>
  <c r="Y19" i="8"/>
  <c r="O37" i="20"/>
  <c r="AK37" i="20" s="1"/>
  <c r="Z134" i="4"/>
  <c r="Z12" i="8"/>
  <c r="AA133" i="4"/>
  <c r="AB135" i="4"/>
  <c r="Z13" i="8" l="1"/>
  <c r="Z19" i="8"/>
  <c r="O38" i="20"/>
  <c r="AK38" i="20" s="1"/>
  <c r="AA134" i="4"/>
  <c r="AA12" i="8"/>
  <c r="AB133" i="4"/>
  <c r="AC135" i="4"/>
  <c r="G34" i="4"/>
  <c r="H34" i="4"/>
  <c r="I34" i="4"/>
  <c r="J34" i="4"/>
  <c r="K34" i="4"/>
  <c r="L34" i="4"/>
  <c r="M34" i="4"/>
  <c r="F34" i="4"/>
  <c r="G44" i="4"/>
  <c r="H44" i="4"/>
  <c r="I44" i="4"/>
  <c r="J44" i="4"/>
  <c r="K44" i="4"/>
  <c r="L44" i="4"/>
  <c r="M44" i="4"/>
  <c r="N44" i="4"/>
  <c r="F44" i="4"/>
  <c r="F94" i="4"/>
  <c r="G94" i="4"/>
  <c r="H94" i="4"/>
  <c r="I94" i="4"/>
  <c r="J94" i="4"/>
  <c r="K94" i="4"/>
  <c r="L94" i="4"/>
  <c r="M94" i="4"/>
  <c r="F95" i="4"/>
  <c r="G95" i="4"/>
  <c r="H95" i="4"/>
  <c r="I95" i="4"/>
  <c r="J95" i="4"/>
  <c r="K95" i="4"/>
  <c r="L95" i="4"/>
  <c r="M95" i="4"/>
  <c r="N95" i="4"/>
  <c r="F96" i="4"/>
  <c r="G96" i="4"/>
  <c r="H96" i="4"/>
  <c r="I96" i="4"/>
  <c r="J96" i="4"/>
  <c r="K96" i="4"/>
  <c r="L96" i="4"/>
  <c r="M96" i="4"/>
  <c r="N96" i="4"/>
  <c r="F97" i="4"/>
  <c r="G97" i="4"/>
  <c r="H97" i="4"/>
  <c r="I97" i="4"/>
  <c r="J97" i="4"/>
  <c r="K97" i="4"/>
  <c r="L97" i="4"/>
  <c r="M97" i="4"/>
  <c r="N97" i="4"/>
  <c r="F99" i="4"/>
  <c r="G99" i="4"/>
  <c r="H99" i="4"/>
  <c r="I99" i="4"/>
  <c r="J99" i="4"/>
  <c r="K99" i="4"/>
  <c r="L99" i="4"/>
  <c r="M99" i="4"/>
  <c r="N99" i="4"/>
  <c r="F100" i="4"/>
  <c r="G100" i="4"/>
  <c r="H100" i="4"/>
  <c r="I100" i="4"/>
  <c r="J100" i="4"/>
  <c r="K100" i="4"/>
  <c r="L100" i="4"/>
  <c r="M100" i="4"/>
  <c r="N100" i="4"/>
  <c r="F101" i="4"/>
  <c r="G101" i="4"/>
  <c r="H101" i="4"/>
  <c r="I101" i="4"/>
  <c r="J101" i="4"/>
  <c r="K101" i="4"/>
  <c r="L101" i="4"/>
  <c r="M101" i="4"/>
  <c r="N101" i="4"/>
  <c r="F102" i="4"/>
  <c r="G102" i="4"/>
  <c r="H102" i="4"/>
  <c r="I102" i="4"/>
  <c r="J102" i="4"/>
  <c r="K102" i="4"/>
  <c r="L102" i="4"/>
  <c r="M102" i="4"/>
  <c r="N102" i="4"/>
  <c r="F103" i="4"/>
  <c r="G103" i="4"/>
  <c r="H103" i="4"/>
  <c r="I103" i="4"/>
  <c r="J103" i="4"/>
  <c r="K103" i="4"/>
  <c r="L103" i="4"/>
  <c r="M103" i="4"/>
  <c r="N103" i="4"/>
  <c r="F104" i="4"/>
  <c r="G104" i="4"/>
  <c r="H104" i="4"/>
  <c r="I104" i="4"/>
  <c r="J104" i="4"/>
  <c r="K104" i="4"/>
  <c r="L104" i="4"/>
  <c r="M104" i="4"/>
  <c r="N104" i="4"/>
  <c r="F105" i="4"/>
  <c r="G105" i="4"/>
  <c r="H105" i="4"/>
  <c r="I105" i="4"/>
  <c r="J105" i="4"/>
  <c r="K105" i="4"/>
  <c r="L105" i="4"/>
  <c r="M105" i="4"/>
  <c r="N105" i="4"/>
  <c r="F106" i="4"/>
  <c r="G106" i="4"/>
  <c r="H106" i="4"/>
  <c r="I106" i="4"/>
  <c r="J106" i="4"/>
  <c r="K106" i="4"/>
  <c r="L106" i="4"/>
  <c r="M106" i="4"/>
  <c r="N106" i="4"/>
  <c r="F107" i="4"/>
  <c r="G107" i="4"/>
  <c r="H107" i="4"/>
  <c r="I107" i="4"/>
  <c r="J107" i="4"/>
  <c r="K107" i="4"/>
  <c r="L107" i="4"/>
  <c r="M107" i="4"/>
  <c r="N107" i="4"/>
  <c r="F108" i="4"/>
  <c r="G108" i="4"/>
  <c r="H108" i="4"/>
  <c r="I108" i="4"/>
  <c r="J108" i="4"/>
  <c r="K108" i="4"/>
  <c r="L108" i="4"/>
  <c r="M108" i="4"/>
  <c r="N108" i="4"/>
  <c r="N77" i="4"/>
  <c r="M77" i="4"/>
  <c r="L77" i="4"/>
  <c r="K77" i="4"/>
  <c r="J77" i="4"/>
  <c r="I77" i="4"/>
  <c r="H77" i="4"/>
  <c r="G77" i="4"/>
  <c r="F77" i="4"/>
  <c r="F20" i="4" s="1"/>
  <c r="N71" i="4"/>
  <c r="M71" i="4"/>
  <c r="L71" i="4"/>
  <c r="K71" i="4"/>
  <c r="J71" i="4"/>
  <c r="I71" i="4"/>
  <c r="H71" i="4"/>
  <c r="G71" i="4"/>
  <c r="F71" i="4"/>
  <c r="F18" i="4" s="1"/>
  <c r="F32" i="18" s="1"/>
  <c r="G19" i="8"/>
  <c r="H19" i="8"/>
  <c r="I19" i="8"/>
  <c r="J19" i="8"/>
  <c r="K19" i="8"/>
  <c r="L19" i="8"/>
  <c r="M19" i="8"/>
  <c r="N98" i="2"/>
  <c r="G98" i="2"/>
  <c r="H98" i="2"/>
  <c r="I98" i="2"/>
  <c r="J98" i="2"/>
  <c r="K98" i="2"/>
  <c r="L98" i="2"/>
  <c r="M98" i="2"/>
  <c r="F98" i="2"/>
  <c r="N57" i="2"/>
  <c r="N56" i="2" s="1"/>
  <c r="G57" i="2"/>
  <c r="G56" i="2" s="1"/>
  <c r="H57" i="2"/>
  <c r="H56" i="2" s="1"/>
  <c r="I57" i="2"/>
  <c r="I56" i="2" s="1"/>
  <c r="J57" i="2"/>
  <c r="J56" i="2" s="1"/>
  <c r="K57" i="2"/>
  <c r="K56" i="2" s="1"/>
  <c r="L57" i="2"/>
  <c r="L56" i="2" s="1"/>
  <c r="M57" i="2"/>
  <c r="M56" i="2" s="1"/>
  <c r="F57" i="2"/>
  <c r="F56" i="2" s="1"/>
  <c r="N51" i="2"/>
  <c r="G51" i="2"/>
  <c r="H51" i="2"/>
  <c r="H23" i="18" s="1"/>
  <c r="I51" i="2"/>
  <c r="J51" i="2"/>
  <c r="K51" i="2"/>
  <c r="L51" i="2"/>
  <c r="M51" i="2"/>
  <c r="M23" i="18" s="1"/>
  <c r="F51" i="2"/>
  <c r="N12" i="2"/>
  <c r="G12" i="2"/>
  <c r="H12" i="2"/>
  <c r="I12" i="2"/>
  <c r="J12" i="2"/>
  <c r="K12" i="2"/>
  <c r="L12" i="2"/>
  <c r="M12" i="2"/>
  <c r="J11" i="2" l="1"/>
  <c r="K23" i="18"/>
  <c r="I11" i="2"/>
  <c r="I21" i="18" s="1"/>
  <c r="J23" i="18"/>
  <c r="G23" i="18"/>
  <c r="H11" i="2"/>
  <c r="H21" i="18" s="1"/>
  <c r="G11" i="2"/>
  <c r="G14" i="18" s="1"/>
  <c r="M11" i="2"/>
  <c r="M21" i="18" s="1"/>
  <c r="F23" i="18"/>
  <c r="N23" i="18"/>
  <c r="K11" i="2"/>
  <c r="K20" i="18" s="1"/>
  <c r="H128" i="4"/>
  <c r="G128" i="4"/>
  <c r="F128" i="4"/>
  <c r="F120" i="4"/>
  <c r="G120" i="4"/>
  <c r="H120" i="4"/>
  <c r="H127" i="4"/>
  <c r="F127" i="4"/>
  <c r="G127" i="4"/>
  <c r="H119" i="4"/>
  <c r="G119" i="4"/>
  <c r="F119" i="4"/>
  <c r="G121" i="4"/>
  <c r="F121" i="4"/>
  <c r="H121" i="4"/>
  <c r="G126" i="4"/>
  <c r="F126" i="4"/>
  <c r="H126" i="4"/>
  <c r="F117" i="4"/>
  <c r="H117" i="4"/>
  <c r="G117" i="4"/>
  <c r="F116" i="4"/>
  <c r="G116" i="4"/>
  <c r="H116" i="4"/>
  <c r="F125" i="4"/>
  <c r="G125" i="4"/>
  <c r="H125" i="4"/>
  <c r="F124" i="4"/>
  <c r="G124" i="4"/>
  <c r="H124" i="4"/>
  <c r="H115" i="4"/>
  <c r="F115" i="4"/>
  <c r="G115" i="4"/>
  <c r="H114" i="4"/>
  <c r="G114" i="4"/>
  <c r="F114" i="4"/>
  <c r="F123" i="4"/>
  <c r="H123" i="4"/>
  <c r="G123" i="4"/>
  <c r="N18" i="4"/>
  <c r="N93" i="4"/>
  <c r="G122" i="4"/>
  <c r="H122" i="4"/>
  <c r="F122" i="4"/>
  <c r="O45" i="4"/>
  <c r="T45" i="4"/>
  <c r="L41" i="4"/>
  <c r="L39" i="4"/>
  <c r="L43" i="4"/>
  <c r="L37" i="4"/>
  <c r="K39" i="4"/>
  <c r="K43" i="4"/>
  <c r="K37" i="4"/>
  <c r="K41" i="4"/>
  <c r="J39" i="4"/>
  <c r="J37" i="4"/>
  <c r="J43" i="4"/>
  <c r="J41" i="4"/>
  <c r="H37" i="4"/>
  <c r="H39" i="4"/>
  <c r="H41" i="4"/>
  <c r="H43" i="4"/>
  <c r="I37" i="4"/>
  <c r="I39" i="4"/>
  <c r="I41" i="4"/>
  <c r="I43" i="4"/>
  <c r="G37" i="4"/>
  <c r="G39" i="4"/>
  <c r="G41" i="4"/>
  <c r="G43" i="4"/>
  <c r="F39" i="4"/>
  <c r="F43" i="4"/>
  <c r="F41" i="4"/>
  <c r="F37" i="4"/>
  <c r="M37" i="4"/>
  <c r="M39" i="4"/>
  <c r="M41" i="4"/>
  <c r="M43" i="4"/>
  <c r="AA13" i="8"/>
  <c r="AA19" i="8"/>
  <c r="O39" i="20"/>
  <c r="AK39" i="20" s="1"/>
  <c r="N72" i="4"/>
  <c r="I13" i="18"/>
  <c r="I28" i="18"/>
  <c r="I20" i="18"/>
  <c r="I50" i="8"/>
  <c r="I54" i="8" s="1"/>
  <c r="H13" i="18"/>
  <c r="H28" i="18"/>
  <c r="H50" i="8"/>
  <c r="H54" i="8" s="1"/>
  <c r="K14" i="18"/>
  <c r="L11" i="2"/>
  <c r="L23" i="18"/>
  <c r="G13" i="18"/>
  <c r="G28" i="18"/>
  <c r="G50" i="8"/>
  <c r="G54" i="8" s="1"/>
  <c r="J14" i="18"/>
  <c r="J29" i="18"/>
  <c r="J21" i="18"/>
  <c r="F13" i="18"/>
  <c r="F50" i="8"/>
  <c r="F54" i="8" s="1"/>
  <c r="F28" i="18"/>
  <c r="N13" i="18"/>
  <c r="N28" i="18"/>
  <c r="N50" i="8"/>
  <c r="N54" i="8" s="1"/>
  <c r="I29" i="18"/>
  <c r="I14" i="18"/>
  <c r="M13" i="18"/>
  <c r="M28" i="18"/>
  <c r="M50" i="8"/>
  <c r="M54" i="8" s="1"/>
  <c r="I23" i="18"/>
  <c r="L13" i="18"/>
  <c r="L28" i="18"/>
  <c r="L50" i="8"/>
  <c r="L54" i="8" s="1"/>
  <c r="K13" i="18"/>
  <c r="K28" i="18"/>
  <c r="K50" i="8"/>
  <c r="K54" i="8" s="1"/>
  <c r="F11" i="2"/>
  <c r="F14" i="18" s="1"/>
  <c r="N11" i="2"/>
  <c r="J13" i="18"/>
  <c r="J28" i="18"/>
  <c r="J20" i="18"/>
  <c r="J50" i="8"/>
  <c r="J54" i="8" s="1"/>
  <c r="F33" i="18"/>
  <c r="F55" i="4"/>
  <c r="F31" i="18"/>
  <c r="F22" i="18"/>
  <c r="G31" i="18"/>
  <c r="G22" i="18"/>
  <c r="H56" i="8"/>
  <c r="H34" i="18"/>
  <c r="N31" i="18"/>
  <c r="N22" i="18"/>
  <c r="F56" i="8"/>
  <c r="F34" i="18"/>
  <c r="G56" i="8"/>
  <c r="G34" i="18"/>
  <c r="M57" i="4"/>
  <c r="M31" i="18"/>
  <c r="M22" i="18"/>
  <c r="N56" i="8"/>
  <c r="N34" i="18"/>
  <c r="L59" i="4"/>
  <c r="L31" i="18"/>
  <c r="L22" i="18"/>
  <c r="M56" i="8"/>
  <c r="M34" i="18"/>
  <c r="K61" i="4"/>
  <c r="K22" i="18"/>
  <c r="K31" i="18"/>
  <c r="L56" i="8"/>
  <c r="L34" i="18"/>
  <c r="J63" i="4"/>
  <c r="J22" i="18"/>
  <c r="J31" i="18"/>
  <c r="K56" i="8"/>
  <c r="K34" i="18"/>
  <c r="I65" i="4"/>
  <c r="I22" i="18"/>
  <c r="I31" i="18"/>
  <c r="J56" i="8"/>
  <c r="J34" i="18"/>
  <c r="H51" i="4"/>
  <c r="H31" i="18"/>
  <c r="H22" i="18"/>
  <c r="I56" i="8"/>
  <c r="I34" i="18"/>
  <c r="K20" i="4"/>
  <c r="K33" i="18" s="1"/>
  <c r="K78" i="4"/>
  <c r="L20" i="4"/>
  <c r="L33" i="18" s="1"/>
  <c r="L78" i="4"/>
  <c r="M20" i="4"/>
  <c r="M33" i="18" s="1"/>
  <c r="M78" i="4"/>
  <c r="N20" i="4"/>
  <c r="N78" i="4"/>
  <c r="AE78" i="4"/>
  <c r="H20" i="4"/>
  <c r="H33" i="18" s="1"/>
  <c r="H78" i="4"/>
  <c r="J20" i="4"/>
  <c r="J33" i="18" s="1"/>
  <c r="J78" i="4"/>
  <c r="G20" i="4"/>
  <c r="G33" i="18" s="1"/>
  <c r="G78" i="4"/>
  <c r="I20" i="4"/>
  <c r="I33" i="18" s="1"/>
  <c r="I78" i="4"/>
  <c r="AB134" i="4"/>
  <c r="AB12" i="8"/>
  <c r="L18" i="4"/>
  <c r="L32" i="18" s="1"/>
  <c r="L72" i="4"/>
  <c r="K18" i="4"/>
  <c r="K32" i="18" s="1"/>
  <c r="K72" i="4"/>
  <c r="G18" i="4"/>
  <c r="G32" i="18" s="1"/>
  <c r="G72" i="4"/>
  <c r="H18" i="4"/>
  <c r="H72" i="4"/>
  <c r="M18" i="4"/>
  <c r="M32" i="18" s="1"/>
  <c r="M72" i="4"/>
  <c r="I18" i="4"/>
  <c r="I32" i="18" s="1"/>
  <c r="I72" i="4"/>
  <c r="AE72" i="4"/>
  <c r="J18" i="4"/>
  <c r="J32" i="18" s="1"/>
  <c r="J72" i="4"/>
  <c r="AE45" i="4"/>
  <c r="AE35" i="4"/>
  <c r="AC133" i="4"/>
  <c r="AD135" i="4"/>
  <c r="AD133" i="4" s="1"/>
  <c r="AE18" i="4"/>
  <c r="N55" i="4"/>
  <c r="I55" i="4"/>
  <c r="N61" i="4"/>
  <c r="K63" i="4"/>
  <c r="K53" i="4"/>
  <c r="L51" i="4"/>
  <c r="M59" i="4"/>
  <c r="J53" i="4"/>
  <c r="L61" i="4"/>
  <c r="L49" i="4"/>
  <c r="J55" i="4"/>
  <c r="M63" i="4"/>
  <c r="M49" i="4"/>
  <c r="I57" i="4"/>
  <c r="N63" i="4"/>
  <c r="I51" i="4"/>
  <c r="N57" i="4"/>
  <c r="L65" i="4"/>
  <c r="K51" i="4"/>
  <c r="G59" i="4"/>
  <c r="M65" i="4"/>
  <c r="H57" i="4"/>
  <c r="F61" i="4"/>
  <c r="J47" i="4"/>
  <c r="J49" i="4"/>
  <c r="H53" i="4"/>
  <c r="G55" i="4"/>
  <c r="F57" i="4"/>
  <c r="J65" i="4"/>
  <c r="I47" i="4"/>
  <c r="K49" i="4"/>
  <c r="J51" i="4"/>
  <c r="I53" i="4"/>
  <c r="H55" i="4"/>
  <c r="G57" i="4"/>
  <c r="F59" i="4"/>
  <c r="N59" i="4"/>
  <c r="M61" i="4"/>
  <c r="L63" i="4"/>
  <c r="K65" i="4"/>
  <c r="F63" i="4"/>
  <c r="N47" i="4"/>
  <c r="F49" i="4"/>
  <c r="N49" i="4"/>
  <c r="M51" i="4"/>
  <c r="L53" i="4"/>
  <c r="K55" i="4"/>
  <c r="J57" i="4"/>
  <c r="I59" i="4"/>
  <c r="H61" i="4"/>
  <c r="G63" i="4"/>
  <c r="F65" i="4"/>
  <c r="N65" i="4"/>
  <c r="H47" i="4"/>
  <c r="G47" i="4"/>
  <c r="G61" i="4"/>
  <c r="M47" i="4"/>
  <c r="G49" i="4"/>
  <c r="F51" i="4"/>
  <c r="N51" i="4"/>
  <c r="M53" i="4"/>
  <c r="L55" i="4"/>
  <c r="K57" i="4"/>
  <c r="J59" i="4"/>
  <c r="I61" i="4"/>
  <c r="H63" i="4"/>
  <c r="G65" i="4"/>
  <c r="L47" i="4"/>
  <c r="H49" i="4"/>
  <c r="G51" i="4"/>
  <c r="F53" i="4"/>
  <c r="N53" i="4"/>
  <c r="M55" i="4"/>
  <c r="L57" i="4"/>
  <c r="K59" i="4"/>
  <c r="J61" i="4"/>
  <c r="I63" i="4"/>
  <c r="H65" i="4"/>
  <c r="F47" i="4"/>
  <c r="H59" i="4"/>
  <c r="K47" i="4"/>
  <c r="I49" i="4"/>
  <c r="G53" i="4"/>
  <c r="K35" i="4"/>
  <c r="N35" i="4"/>
  <c r="L35" i="4"/>
  <c r="I35" i="4"/>
  <c r="M35" i="4"/>
  <c r="J35" i="4"/>
  <c r="F16" i="4"/>
  <c r="F17" i="4" s="1"/>
  <c r="G19" i="4"/>
  <c r="K19" i="4"/>
  <c r="J19" i="4"/>
  <c r="I19" i="4"/>
  <c r="H19" i="4"/>
  <c r="N66" i="4"/>
  <c r="N21" i="4"/>
  <c r="N19" i="4"/>
  <c r="M19" i="4"/>
  <c r="L19" i="4"/>
  <c r="L93" i="4"/>
  <c r="M93" i="4"/>
  <c r="G93" i="4"/>
  <c r="N98" i="4"/>
  <c r="H93" i="4"/>
  <c r="I93" i="4"/>
  <c r="J93" i="4"/>
  <c r="K93" i="4"/>
  <c r="I28" i="4"/>
  <c r="H28" i="4"/>
  <c r="G28" i="4"/>
  <c r="K28" i="4"/>
  <c r="L28" i="4"/>
  <c r="J28" i="4"/>
  <c r="M28" i="4"/>
  <c r="M29" i="18" l="1"/>
  <c r="G21" i="18"/>
  <c r="H29" i="18"/>
  <c r="H14" i="18"/>
  <c r="H20" i="18"/>
  <c r="G29" i="18"/>
  <c r="M14" i="18"/>
  <c r="M20" i="18"/>
  <c r="G20" i="18"/>
  <c r="K21" i="18"/>
  <c r="K29" i="18"/>
  <c r="F29" i="18"/>
  <c r="F21" i="18"/>
  <c r="H65" i="8"/>
  <c r="N16" i="4"/>
  <c r="N17" i="4" s="1"/>
  <c r="G65" i="8"/>
  <c r="K65" i="8"/>
  <c r="AB13" i="8"/>
  <c r="AB19" i="8"/>
  <c r="O40" i="20"/>
  <c r="AK40" i="20" s="1"/>
  <c r="N33" i="18"/>
  <c r="AE20" i="4"/>
  <c r="K16" i="4"/>
  <c r="K17" i="4" s="1"/>
  <c r="L65" i="8"/>
  <c r="I65" i="8"/>
  <c r="F65" i="8"/>
  <c r="N65" i="8"/>
  <c r="I57" i="8"/>
  <c r="J65" i="8"/>
  <c r="K57" i="8"/>
  <c r="L14" i="18"/>
  <c r="L29" i="18"/>
  <c r="L21" i="18"/>
  <c r="N21" i="18"/>
  <c r="N14" i="18"/>
  <c r="N29" i="18"/>
  <c r="N20" i="18"/>
  <c r="L20" i="18"/>
  <c r="F20" i="18"/>
  <c r="M65" i="8"/>
  <c r="L57" i="8"/>
  <c r="J57" i="8"/>
  <c r="I16" i="4"/>
  <c r="I17" i="4" s="1"/>
  <c r="N57" i="8"/>
  <c r="DA48" i="20" s="1"/>
  <c r="M16" i="4"/>
  <c r="M23" i="4" s="1"/>
  <c r="M57" i="8"/>
  <c r="J16" i="4"/>
  <c r="J17" i="4" s="1"/>
  <c r="G57" i="8"/>
  <c r="H16" i="4"/>
  <c r="H23" i="4" s="1"/>
  <c r="H32" i="18"/>
  <c r="N32" i="18"/>
  <c r="L16" i="4"/>
  <c r="L17" i="4" s="1"/>
  <c r="H57" i="8"/>
  <c r="F57" i="8"/>
  <c r="G16" i="4"/>
  <c r="G23" i="4" s="1"/>
  <c r="N28" i="4"/>
  <c r="AD134" i="4"/>
  <c r="AD12" i="8"/>
  <c r="AD19" i="8" s="1"/>
  <c r="AC134" i="4"/>
  <c r="AC12" i="8"/>
  <c r="DC49" i="20"/>
  <c r="DK49" i="20"/>
  <c r="DJ49" i="20"/>
  <c r="DD49" i="20"/>
  <c r="DE49" i="20"/>
  <c r="DH49" i="20"/>
  <c r="DF49" i="20"/>
  <c r="DI49" i="20"/>
  <c r="DG49" i="20"/>
  <c r="AA96" i="4"/>
  <c r="DH30" i="20" s="1"/>
  <c r="AB96" i="4"/>
  <c r="DI30" i="20" s="1"/>
  <c r="Y96" i="4"/>
  <c r="DF30" i="20" s="1"/>
  <c r="U96" i="4"/>
  <c r="DB30" i="20" s="1"/>
  <c r="AC96" i="4"/>
  <c r="DJ30" i="20" s="1"/>
  <c r="V96" i="4"/>
  <c r="DC30" i="20" s="1"/>
  <c r="AD96" i="4"/>
  <c r="DK30" i="20" s="1"/>
  <c r="W96" i="4"/>
  <c r="DD30" i="20" s="1"/>
  <c r="X96" i="4"/>
  <c r="DE30" i="20" s="1"/>
  <c r="Z96" i="4"/>
  <c r="DG30" i="20" s="1"/>
  <c r="Z108" i="4"/>
  <c r="DG41" i="20" s="1"/>
  <c r="AA108" i="4"/>
  <c r="DH41" i="20" s="1"/>
  <c r="Y108" i="4"/>
  <c r="DF41" i="20" s="1"/>
  <c r="AB108" i="4"/>
  <c r="DI41" i="20" s="1"/>
  <c r="U108" i="4"/>
  <c r="DB41" i="20" s="1"/>
  <c r="AC108" i="4"/>
  <c r="DJ41" i="20" s="1"/>
  <c r="V108" i="4"/>
  <c r="DC41" i="20" s="1"/>
  <c r="AD108" i="4"/>
  <c r="DK41" i="20" s="1"/>
  <c r="W108" i="4"/>
  <c r="DD41" i="20" s="1"/>
  <c r="X108" i="4"/>
  <c r="DE41" i="20" s="1"/>
  <c r="Y99" i="4"/>
  <c r="DF32" i="20" s="1"/>
  <c r="Z99" i="4"/>
  <c r="DG32" i="20" s="1"/>
  <c r="X99" i="4"/>
  <c r="DE32" i="20" s="1"/>
  <c r="W99" i="4"/>
  <c r="DD32" i="20" s="1"/>
  <c r="AD99" i="4"/>
  <c r="DK32" i="20" s="1"/>
  <c r="V99" i="4"/>
  <c r="DC32" i="20" s="1"/>
  <c r="AC99" i="4"/>
  <c r="DJ32" i="20" s="1"/>
  <c r="U99" i="4"/>
  <c r="DB32" i="20" s="1"/>
  <c r="AB99" i="4"/>
  <c r="DI32" i="20" s="1"/>
  <c r="AA99" i="4"/>
  <c r="DH32" i="20" s="1"/>
  <c r="Y103" i="4"/>
  <c r="DF36" i="20" s="1"/>
  <c r="Z103" i="4"/>
  <c r="DG36" i="20" s="1"/>
  <c r="AA103" i="4"/>
  <c r="DH36" i="20" s="1"/>
  <c r="AB103" i="4"/>
  <c r="DI36" i="20" s="1"/>
  <c r="U103" i="4"/>
  <c r="DB36" i="20" s="1"/>
  <c r="AC103" i="4"/>
  <c r="DJ36" i="20" s="1"/>
  <c r="W103" i="4"/>
  <c r="DD36" i="20" s="1"/>
  <c r="X103" i="4"/>
  <c r="DE36" i="20" s="1"/>
  <c r="V103" i="4"/>
  <c r="DC36" i="20" s="1"/>
  <c r="AD103" i="4"/>
  <c r="DK36" i="20" s="1"/>
  <c r="V95" i="4"/>
  <c r="DC29" i="20" s="1"/>
  <c r="AD95" i="4"/>
  <c r="DK29" i="20" s="1"/>
  <c r="W95" i="4"/>
  <c r="DD29" i="20" s="1"/>
  <c r="U95" i="4"/>
  <c r="DB29" i="20" s="1"/>
  <c r="X95" i="4"/>
  <c r="DE29" i="20" s="1"/>
  <c r="Y95" i="4"/>
  <c r="DF29" i="20" s="1"/>
  <c r="AB95" i="4"/>
  <c r="DI29" i="20" s="1"/>
  <c r="Z95" i="4"/>
  <c r="DG29" i="20" s="1"/>
  <c r="AC95" i="4"/>
  <c r="DJ29" i="20" s="1"/>
  <c r="AA95" i="4"/>
  <c r="DH29" i="20" s="1"/>
  <c r="V104" i="4"/>
  <c r="DC37" i="20" s="1"/>
  <c r="AD104" i="4"/>
  <c r="DK37" i="20" s="1"/>
  <c r="W104" i="4"/>
  <c r="DD37" i="20" s="1"/>
  <c r="U104" i="4"/>
  <c r="DB37" i="20" s="1"/>
  <c r="X104" i="4"/>
  <c r="DE37" i="20" s="1"/>
  <c r="AB104" i="4"/>
  <c r="DI37" i="20" s="1"/>
  <c r="AC104" i="4"/>
  <c r="DJ37" i="20" s="1"/>
  <c r="Y104" i="4"/>
  <c r="DF37" i="20" s="1"/>
  <c r="Z104" i="4"/>
  <c r="DG37" i="20" s="1"/>
  <c r="AA104" i="4"/>
  <c r="DH37" i="20" s="1"/>
  <c r="AA105" i="4"/>
  <c r="DH38" i="20" s="1"/>
  <c r="AB105" i="4"/>
  <c r="DI38" i="20" s="1"/>
  <c r="Y105" i="4"/>
  <c r="DF38" i="20" s="1"/>
  <c r="U105" i="4"/>
  <c r="DB38" i="20" s="1"/>
  <c r="AC105" i="4"/>
  <c r="DJ38" i="20" s="1"/>
  <c r="V105" i="4"/>
  <c r="DC38" i="20" s="1"/>
  <c r="AD105" i="4"/>
  <c r="DK38" i="20" s="1"/>
  <c r="Z105" i="4"/>
  <c r="DG38" i="20" s="1"/>
  <c r="W105" i="4"/>
  <c r="DD38" i="20" s="1"/>
  <c r="X105" i="4"/>
  <c r="DE38" i="20" s="1"/>
  <c r="AD100" i="4"/>
  <c r="DK33" i="20" s="1"/>
  <c r="V100" i="4"/>
  <c r="DC33" i="20" s="1"/>
  <c r="AC100" i="4"/>
  <c r="DJ33" i="20" s="1"/>
  <c r="U100" i="4"/>
  <c r="DB33" i="20" s="1"/>
  <c r="AB100" i="4"/>
  <c r="DI33" i="20" s="1"/>
  <c r="AA100" i="4"/>
  <c r="DH33" i="20" s="1"/>
  <c r="Z100" i="4"/>
  <c r="DG33" i="20" s="1"/>
  <c r="X100" i="4"/>
  <c r="DE33" i="20" s="1"/>
  <c r="Y100" i="4"/>
  <c r="DF33" i="20" s="1"/>
  <c r="W100" i="4"/>
  <c r="DD33" i="20" s="1"/>
  <c r="V94" i="4"/>
  <c r="DC28" i="20" s="1"/>
  <c r="AD94" i="4"/>
  <c r="DK28" i="20" s="1"/>
  <c r="W94" i="4"/>
  <c r="DD28" i="20" s="1"/>
  <c r="AC94" i="4"/>
  <c r="DJ28" i="20" s="1"/>
  <c r="X94" i="4"/>
  <c r="DE28" i="20" s="1"/>
  <c r="U94" i="4"/>
  <c r="DB28" i="20" s="1"/>
  <c r="Y94" i="4"/>
  <c r="DF28" i="20" s="1"/>
  <c r="Z94" i="4"/>
  <c r="DG28" i="20" s="1"/>
  <c r="AA94" i="4"/>
  <c r="DH28" i="20" s="1"/>
  <c r="AB94" i="4"/>
  <c r="DI28" i="20" s="1"/>
  <c r="AA102" i="4"/>
  <c r="DH35" i="20" s="1"/>
  <c r="Z102" i="4"/>
  <c r="DG35" i="20" s="1"/>
  <c r="AC102" i="4"/>
  <c r="DJ35" i="20" s="1"/>
  <c r="Y102" i="4"/>
  <c r="DF35" i="20" s="1"/>
  <c r="U102" i="4"/>
  <c r="DB35" i="20" s="1"/>
  <c r="X102" i="4"/>
  <c r="DE35" i="20" s="1"/>
  <c r="AB102" i="4"/>
  <c r="DI35" i="20" s="1"/>
  <c r="W102" i="4"/>
  <c r="DD35" i="20" s="1"/>
  <c r="AD102" i="4"/>
  <c r="DK35" i="20" s="1"/>
  <c r="V102" i="4"/>
  <c r="DC35" i="20" s="1"/>
  <c r="X97" i="4"/>
  <c r="DE31" i="20" s="1"/>
  <c r="W97" i="4"/>
  <c r="DD31" i="20" s="1"/>
  <c r="Y97" i="4"/>
  <c r="DF31" i="20" s="1"/>
  <c r="Z97" i="4"/>
  <c r="DG31" i="20" s="1"/>
  <c r="V97" i="4"/>
  <c r="DC31" i="20" s="1"/>
  <c r="AA97" i="4"/>
  <c r="DH31" i="20" s="1"/>
  <c r="AB97" i="4"/>
  <c r="DI31" i="20" s="1"/>
  <c r="AD97" i="4"/>
  <c r="DK31" i="20" s="1"/>
  <c r="U97" i="4"/>
  <c r="DB31" i="20" s="1"/>
  <c r="AC97" i="4"/>
  <c r="DJ31" i="20" s="1"/>
  <c r="U107" i="4"/>
  <c r="DB40" i="20" s="1"/>
  <c r="AC107" i="4"/>
  <c r="DJ40" i="20" s="1"/>
  <c r="AA107" i="4"/>
  <c r="DH40" i="20" s="1"/>
  <c r="V107" i="4"/>
  <c r="DC40" i="20" s="1"/>
  <c r="AD107" i="4"/>
  <c r="DK40" i="20" s="1"/>
  <c r="W107" i="4"/>
  <c r="DD40" i="20" s="1"/>
  <c r="X107" i="4"/>
  <c r="DE40" i="20" s="1"/>
  <c r="Y107" i="4"/>
  <c r="DF40" i="20" s="1"/>
  <c r="AB107" i="4"/>
  <c r="DI40" i="20" s="1"/>
  <c r="Z107" i="4"/>
  <c r="DG40" i="20" s="1"/>
  <c r="X106" i="4"/>
  <c r="DE39" i="20" s="1"/>
  <c r="Y106" i="4"/>
  <c r="DF39" i="20" s="1"/>
  <c r="Z106" i="4"/>
  <c r="DG39" i="20" s="1"/>
  <c r="AA106" i="4"/>
  <c r="DH39" i="20" s="1"/>
  <c r="AD106" i="4"/>
  <c r="DK39" i="20" s="1"/>
  <c r="AB106" i="4"/>
  <c r="DI39" i="20" s="1"/>
  <c r="V106" i="4"/>
  <c r="DC39" i="20" s="1"/>
  <c r="U106" i="4"/>
  <c r="DB39" i="20" s="1"/>
  <c r="AC106" i="4"/>
  <c r="DJ39" i="20" s="1"/>
  <c r="W106" i="4"/>
  <c r="DD39" i="20" s="1"/>
  <c r="W101" i="4"/>
  <c r="DD34" i="20" s="1"/>
  <c r="AD101" i="4"/>
  <c r="DK34" i="20" s="1"/>
  <c r="V101" i="4"/>
  <c r="DC34" i="20" s="1"/>
  <c r="AC101" i="4"/>
  <c r="DJ34" i="20" s="1"/>
  <c r="U101" i="4"/>
  <c r="DB34" i="20" s="1"/>
  <c r="AB101" i="4"/>
  <c r="DI34" i="20" s="1"/>
  <c r="AA101" i="4"/>
  <c r="DH34" i="20" s="1"/>
  <c r="Z101" i="4"/>
  <c r="DG34" i="20" s="1"/>
  <c r="Y101" i="4"/>
  <c r="DF34" i="20" s="1"/>
  <c r="X101" i="4"/>
  <c r="DE34" i="20" s="1"/>
  <c r="H35" i="4"/>
  <c r="F23" i="4"/>
  <c r="K23" i="4" l="1"/>
  <c r="AV12" i="20"/>
  <c r="AV11" i="20"/>
  <c r="AV14" i="20"/>
  <c r="AV13" i="20"/>
  <c r="AV15" i="20"/>
  <c r="AV16" i="20"/>
  <c r="AV17" i="20"/>
  <c r="AV18" i="20"/>
  <c r="AV19" i="20"/>
  <c r="AV20" i="20"/>
  <c r="AV21" i="20"/>
  <c r="AV22" i="20"/>
  <c r="AV23" i="20"/>
  <c r="AV24" i="20"/>
  <c r="AV25" i="20"/>
  <c r="AV26" i="20"/>
  <c r="AV27" i="20"/>
  <c r="AV28" i="20"/>
  <c r="AV29" i="20"/>
  <c r="AV30" i="20"/>
  <c r="AV31" i="20"/>
  <c r="AV32" i="20"/>
  <c r="AV33" i="20"/>
  <c r="AV34" i="20"/>
  <c r="AV35" i="20"/>
  <c r="AV36" i="20"/>
  <c r="AV37" i="20"/>
  <c r="AV38" i="20"/>
  <c r="AV39" i="20"/>
  <c r="DC48" i="20"/>
  <c r="CN40" i="20"/>
  <c r="AC13" i="8"/>
  <c r="AC19" i="8"/>
  <c r="AV40" i="20"/>
  <c r="O41" i="20"/>
  <c r="AK41" i="20" s="1"/>
  <c r="H17" i="4"/>
  <c r="AE16" i="4"/>
  <c r="DH48" i="20"/>
  <c r="DK48" i="20"/>
  <c r="DJ48" i="20"/>
  <c r="DD48" i="20"/>
  <c r="DG48" i="20"/>
  <c r="DF48" i="20"/>
  <c r="DE48" i="20"/>
  <c r="I23" i="4"/>
  <c r="J23" i="4"/>
  <c r="M17" i="4"/>
  <c r="L23" i="4"/>
  <c r="DI48" i="20"/>
  <c r="G17" i="4"/>
  <c r="AD13" i="8"/>
  <c r="N23" i="4"/>
  <c r="CN12" i="20" l="1"/>
  <c r="CN11" i="20"/>
  <c r="CN13" i="20"/>
  <c r="CN14" i="20"/>
  <c r="CN15" i="20"/>
  <c r="CN16" i="20"/>
  <c r="CN17" i="20"/>
  <c r="CN18" i="20"/>
  <c r="CN19" i="20"/>
  <c r="CN20" i="20"/>
  <c r="CN21" i="20"/>
  <c r="CN22" i="20"/>
  <c r="CN23" i="20"/>
  <c r="CN24" i="20"/>
  <c r="CN25" i="20"/>
  <c r="CN26" i="20"/>
  <c r="CN27" i="20"/>
  <c r="CN28" i="20"/>
  <c r="CN29" i="20"/>
  <c r="CN30" i="20"/>
  <c r="CN31" i="20"/>
  <c r="CN32" i="20"/>
  <c r="CN33" i="20"/>
  <c r="CN34" i="20"/>
  <c r="CN35" i="20"/>
  <c r="CN36" i="20"/>
  <c r="CN37" i="20"/>
  <c r="CN38" i="20"/>
  <c r="CN39" i="20"/>
  <c r="CN41" i="20"/>
  <c r="AV41" i="20"/>
  <c r="O42" i="20"/>
  <c r="AK42" i="20" s="1"/>
  <c r="I10" i="8"/>
  <c r="I27" i="4"/>
  <c r="K10" i="8"/>
  <c r="K27" i="4"/>
  <c r="F10" i="8"/>
  <c r="F16" i="8" s="1"/>
  <c r="F20" i="8" s="1"/>
  <c r="F23" i="8" s="1"/>
  <c r="F27" i="4"/>
  <c r="J10" i="8"/>
  <c r="J27" i="4"/>
  <c r="M10" i="8"/>
  <c r="M27" i="4"/>
  <c r="N10" i="8"/>
  <c r="N27" i="4"/>
  <c r="H10" i="8"/>
  <c r="H27" i="4"/>
  <c r="G10" i="8"/>
  <c r="G27" i="4"/>
  <c r="L10" i="8"/>
  <c r="L27" i="4"/>
  <c r="CN42" i="20" l="1"/>
  <c r="AV42" i="20"/>
  <c r="O43" i="20"/>
  <c r="AK43" i="20" s="1"/>
  <c r="H15" i="8"/>
  <c r="H16" i="8"/>
  <c r="N15" i="8"/>
  <c r="N16" i="8"/>
  <c r="L15" i="8"/>
  <c r="L16" i="8"/>
  <c r="M15" i="8"/>
  <c r="M16" i="8"/>
  <c r="I15" i="8"/>
  <c r="I16" i="8"/>
  <c r="K15" i="8"/>
  <c r="K16" i="8"/>
  <c r="G15" i="8"/>
  <c r="G16" i="8"/>
  <c r="J15" i="8"/>
  <c r="J16" i="8"/>
  <c r="F15" i="8"/>
  <c r="J11" i="8"/>
  <c r="H11" i="8"/>
  <c r="F25" i="8"/>
  <c r="N11" i="8"/>
  <c r="K11" i="8"/>
  <c r="L11" i="8"/>
  <c r="M11" i="8"/>
  <c r="G11" i="8"/>
  <c r="I11" i="8"/>
  <c r="CN43" i="20" l="1"/>
  <c r="AV43" i="20"/>
  <c r="O44" i="20"/>
  <c r="AK44" i="20" s="1"/>
  <c r="F26" i="8"/>
  <c r="F29" i="8" s="1"/>
  <c r="M20" i="8"/>
  <c r="M25" i="8" s="1"/>
  <c r="M17" i="8"/>
  <c r="N17" i="8"/>
  <c r="N20" i="8"/>
  <c r="K17" i="8"/>
  <c r="K20" i="8"/>
  <c r="G20" i="8"/>
  <c r="G17" i="8"/>
  <c r="I20" i="8"/>
  <c r="I25" i="8" s="1"/>
  <c r="I17" i="8"/>
  <c r="H20" i="8"/>
  <c r="H17" i="8"/>
  <c r="J17" i="8"/>
  <c r="J20" i="8"/>
  <c r="L20" i="8"/>
  <c r="L17" i="8"/>
  <c r="X15" i="8"/>
  <c r="W15" i="8"/>
  <c r="Y15" i="8"/>
  <c r="Z15" i="8"/>
  <c r="AA15" i="8"/>
  <c r="AD15" i="8"/>
  <c r="AB15" i="8"/>
  <c r="U15" i="8"/>
  <c r="AC15" i="8"/>
  <c r="V15" i="8"/>
  <c r="CN44" i="20" l="1"/>
  <c r="AV44" i="20"/>
  <c r="O45" i="20"/>
  <c r="AK45" i="20" s="1"/>
  <c r="M21" i="8"/>
  <c r="M23" i="8"/>
  <c r="M26" i="8" s="1"/>
  <c r="M29" i="8" s="1"/>
  <c r="M31" i="8" s="1"/>
  <c r="M44" i="8" s="1"/>
  <c r="I23" i="8"/>
  <c r="I26" i="8" s="1"/>
  <c r="I29" i="8" s="1"/>
  <c r="I31" i="8" s="1"/>
  <c r="I44" i="8" s="1"/>
  <c r="N21" i="8"/>
  <c r="I21" i="8"/>
  <c r="F31" i="8"/>
  <c r="F33" i="8"/>
  <c r="L21" i="8"/>
  <c r="G21" i="8"/>
  <c r="J21" i="8"/>
  <c r="K25" i="8"/>
  <c r="H21" i="8"/>
  <c r="L23" i="8"/>
  <c r="L26" i="8" s="1"/>
  <c r="L29" i="8" s="1"/>
  <c r="N25" i="8"/>
  <c r="G25" i="8"/>
  <c r="N23" i="8"/>
  <c r="N26" i="8" s="1"/>
  <c r="J25" i="8"/>
  <c r="K23" i="8"/>
  <c r="K26" i="8" s="1"/>
  <c r="K29" i="8" s="1"/>
  <c r="K21" i="8"/>
  <c r="H25" i="8"/>
  <c r="G23" i="8"/>
  <c r="G26" i="8" s="1"/>
  <c r="G29" i="8" s="1"/>
  <c r="H23" i="8"/>
  <c r="H26" i="8" s="1"/>
  <c r="H29" i="8" s="1"/>
  <c r="J23" i="8"/>
  <c r="J26" i="8" s="1"/>
  <c r="J29" i="8" s="1"/>
  <c r="L25" i="8"/>
  <c r="N29" i="8" l="1"/>
  <c r="N33" i="8" s="1"/>
  <c r="CN45" i="20"/>
  <c r="AV45" i="20"/>
  <c r="O46" i="20"/>
  <c r="AK46" i="20" s="1"/>
  <c r="F44" i="8"/>
  <c r="I39" i="8"/>
  <c r="I83" i="15" s="1"/>
  <c r="M39" i="8"/>
  <c r="M83" i="15" s="1"/>
  <c r="J31" i="8"/>
  <c r="J44" i="8" s="1"/>
  <c r="L31" i="8"/>
  <c r="K31" i="8"/>
  <c r="K44" i="8" s="1"/>
  <c r="H31" i="8"/>
  <c r="G31" i="8"/>
  <c r="M33" i="8"/>
  <c r="I33" i="8"/>
  <c r="N31" i="8" l="1"/>
  <c r="N44" i="8" s="1"/>
  <c r="CN46" i="20"/>
  <c r="AV46" i="20"/>
  <c r="O47" i="20"/>
  <c r="AK47" i="20" s="1"/>
  <c r="F39" i="8"/>
  <c r="G39" i="8"/>
  <c r="G83" i="15" s="1"/>
  <c r="G44" i="8"/>
  <c r="M32" i="8"/>
  <c r="L44" i="8"/>
  <c r="H39" i="8"/>
  <c r="H44" i="8"/>
  <c r="I32" i="8"/>
  <c r="J39" i="8"/>
  <c r="J83" i="15" s="1"/>
  <c r="J32" i="8"/>
  <c r="N39" i="8"/>
  <c r="N83" i="15" s="1"/>
  <c r="N32" i="8"/>
  <c r="I40" i="8"/>
  <c r="M40" i="8"/>
  <c r="G32" i="8"/>
  <c r="K39" i="8"/>
  <c r="K83" i="15" s="1"/>
  <c r="K32" i="8"/>
  <c r="L39" i="8"/>
  <c r="L83" i="15" s="1"/>
  <c r="L32" i="8"/>
  <c r="H32" i="8"/>
  <c r="L33" i="8"/>
  <c r="H33" i="8"/>
  <c r="J33" i="8"/>
  <c r="K33" i="8"/>
  <c r="G33" i="8"/>
  <c r="F40" i="8" l="1"/>
  <c r="F83" i="15"/>
  <c r="H40" i="8"/>
  <c r="H83" i="15"/>
  <c r="CN47" i="20"/>
  <c r="AV47" i="20"/>
  <c r="O48" i="20"/>
  <c r="AK48" i="20" s="1"/>
  <c r="G40" i="8"/>
  <c r="L40" i="8"/>
  <c r="N40" i="8"/>
  <c r="K40" i="8"/>
  <c r="J40" i="8"/>
  <c r="AV48" i="20" l="1"/>
  <c r="CN48" i="20"/>
  <c r="O49" i="20"/>
  <c r="AK49" i="20" s="1"/>
  <c r="F98" i="4"/>
  <c r="F21" i="4"/>
  <c r="M98" i="4"/>
  <c r="N45" i="4"/>
  <c r="L21" i="4"/>
  <c r="K98" i="4"/>
  <c r="K66" i="4"/>
  <c r="J45" i="4"/>
  <c r="J98" i="4"/>
  <c r="I98" i="4"/>
  <c r="I66" i="4"/>
  <c r="I21" i="4"/>
  <c r="H98" i="4"/>
  <c r="G66" i="4"/>
  <c r="CN49" i="20" l="1"/>
  <c r="AV49" i="20"/>
  <c r="O50" i="20"/>
  <c r="AK50" i="20" s="1"/>
  <c r="G21" i="4"/>
  <c r="J21" i="4"/>
  <c r="L45" i="4"/>
  <c r="M21" i="4"/>
  <c r="H45" i="4"/>
  <c r="L98" i="4"/>
  <c r="G98" i="4"/>
  <c r="G118" i="4" s="1"/>
  <c r="M45" i="4"/>
  <c r="G45" i="4"/>
  <c r="L66" i="4"/>
  <c r="H66" i="4"/>
  <c r="J66" i="4"/>
  <c r="K45" i="4"/>
  <c r="H21" i="4"/>
  <c r="K21" i="4"/>
  <c r="M66" i="4"/>
  <c r="I45" i="4"/>
  <c r="H118" i="4" l="1"/>
  <c r="F118" i="4"/>
  <c r="CN50" i="20"/>
  <c r="AV50" i="20"/>
  <c r="O51" i="20"/>
  <c r="AK51" i="20" s="1"/>
  <c r="L118" i="4"/>
  <c r="M118" i="4"/>
  <c r="K118" i="4"/>
  <c r="M117" i="4"/>
  <c r="L117" i="4"/>
  <c r="K117" i="4"/>
  <c r="F93" i="4"/>
  <c r="F66" i="4"/>
  <c r="G35" i="4"/>
  <c r="F19" i="4"/>
  <c r="F28" i="4"/>
  <c r="H113" i="4" l="1"/>
  <c r="F113" i="4"/>
  <c r="G113" i="4"/>
  <c r="CN51" i="20"/>
  <c r="AV51" i="20"/>
  <c r="O52" i="20"/>
  <c r="AK52" i="20" s="1"/>
  <c r="M114" i="4"/>
  <c r="M115" i="4"/>
  <c r="L114" i="4"/>
  <c r="L115" i="4"/>
  <c r="K115" i="4"/>
  <c r="K114" i="4"/>
  <c r="CN52" i="20" l="1"/>
  <c r="AV52" i="20"/>
  <c r="O53" i="20"/>
  <c r="AK53" i="20" s="1"/>
  <c r="CN53" i="20" l="1"/>
  <c r="AV53" i="20"/>
  <c r="O54" i="20"/>
  <c r="AK54" i="20" s="1"/>
  <c r="CN54" i="20" l="1"/>
  <c r="AV54" i="20"/>
  <c r="O55" i="20"/>
  <c r="AK55" i="20" s="1"/>
  <c r="CN55" i="20" l="1"/>
  <c r="AV55" i="20"/>
  <c r="O56" i="20"/>
  <c r="AK56" i="20" s="1"/>
  <c r="AV56" i="20" l="1"/>
  <c r="CN56" i="20"/>
  <c r="O57" i="20"/>
  <c r="AK57" i="20" s="1"/>
  <c r="CN57" i="20" l="1"/>
  <c r="AV57" i="20"/>
  <c r="O58" i="20"/>
  <c r="AK58" i="20" s="1"/>
  <c r="CN58" i="20" l="1"/>
  <c r="AV58" i="20"/>
  <c r="O59" i="20"/>
  <c r="AK59" i="20" s="1"/>
  <c r="CN59" i="20" l="1"/>
  <c r="AV59" i="20"/>
  <c r="O60" i="20"/>
  <c r="AK60" i="20" s="1"/>
  <c r="CN60" i="20" l="1"/>
  <c r="AV60" i="20"/>
  <c r="O61" i="20"/>
  <c r="AK61" i="20" s="1"/>
  <c r="CN61" i="20" l="1"/>
  <c r="AV61" i="20"/>
  <c r="O62" i="20"/>
  <c r="AK62" i="20" s="1"/>
  <c r="CN62" i="20" l="1"/>
  <c r="AV62" i="20"/>
  <c r="O63" i="20"/>
  <c r="AK63" i="20" s="1"/>
  <c r="CN63" i="20" l="1"/>
  <c r="AV63" i="20"/>
  <c r="O64" i="20"/>
  <c r="AK64" i="20" s="1"/>
  <c r="AV64" i="20" l="1"/>
  <c r="CN64" i="20"/>
  <c r="O65" i="20"/>
  <c r="AK65" i="20" s="1"/>
  <c r="CN65" i="20" l="1"/>
  <c r="AV65" i="20"/>
  <c r="O66" i="20"/>
  <c r="AK66" i="20" s="1"/>
  <c r="CN66" i="20" l="1"/>
  <c r="AV66" i="20"/>
  <c r="O67" i="20"/>
  <c r="AK67" i="20" s="1"/>
  <c r="CN67" i="20" l="1"/>
  <c r="AV67" i="20"/>
  <c r="O68" i="20"/>
  <c r="AK68" i="20" s="1"/>
  <c r="CN68" i="20" l="1"/>
  <c r="AV68" i="20"/>
  <c r="O69" i="20"/>
  <c r="AK69" i="20" s="1"/>
  <c r="CN69" i="20" l="1"/>
  <c r="AV69" i="20"/>
  <c r="O70" i="20"/>
  <c r="AK70" i="20" s="1"/>
  <c r="CN70" i="20" l="1"/>
  <c r="AV70" i="20"/>
  <c r="O71" i="20"/>
  <c r="AK71" i="20" s="1"/>
  <c r="CN71" i="20" l="1"/>
  <c r="AV71" i="20"/>
  <c r="O72" i="20"/>
  <c r="AK72" i="20" s="1"/>
  <c r="AV72" i="20" l="1"/>
  <c r="CN72" i="20"/>
  <c r="O73" i="20"/>
  <c r="AK73" i="20" s="1"/>
  <c r="CN73" i="20" l="1"/>
  <c r="AV73" i="20"/>
  <c r="O74" i="20"/>
  <c r="AK74" i="20" s="1"/>
  <c r="CN74" i="20" l="1"/>
  <c r="AV74" i="20"/>
  <c r="O75" i="20"/>
  <c r="AK75" i="20" s="1"/>
  <c r="CN75" i="20" l="1"/>
  <c r="AV75" i="20"/>
  <c r="O76" i="20"/>
  <c r="AK76" i="20" s="1"/>
  <c r="CN76" i="20" l="1"/>
  <c r="AV76" i="20"/>
  <c r="O77" i="20"/>
  <c r="AK77" i="20" s="1"/>
  <c r="CN77" i="20" l="1"/>
  <c r="AV77" i="20"/>
  <c r="O78" i="20"/>
  <c r="AK78" i="20" s="1"/>
  <c r="CN78" i="20" l="1"/>
  <c r="AV78" i="20"/>
  <c r="O79" i="20"/>
  <c r="AK79" i="20" s="1"/>
  <c r="CN79" i="20" l="1"/>
  <c r="AV79" i="20"/>
  <c r="O80" i="20"/>
  <c r="AK80" i="20" s="1"/>
  <c r="AV80" i="20" l="1"/>
  <c r="CN80" i="20"/>
  <c r="O81" i="20"/>
  <c r="AK81" i="20" s="1"/>
  <c r="CN81" i="20" l="1"/>
  <c r="AV81" i="20"/>
  <c r="O82" i="20"/>
  <c r="AK82" i="20" s="1"/>
  <c r="CN82" i="20" l="1"/>
  <c r="AV82" i="20"/>
  <c r="O83" i="20"/>
  <c r="AK83" i="20" s="1"/>
  <c r="CN83" i="20" l="1"/>
  <c r="AV83" i="20"/>
  <c r="O84" i="20"/>
  <c r="AK84" i="20" s="1"/>
  <c r="CN84" i="20" l="1"/>
  <c r="AV84" i="20"/>
  <c r="O85" i="20"/>
  <c r="AK85" i="20" s="1"/>
  <c r="CN85" i="20" l="1"/>
  <c r="AV85" i="20"/>
  <c r="O86" i="20"/>
  <c r="AK86" i="20" s="1"/>
  <c r="CN86" i="20" l="1"/>
  <c r="AV86" i="20"/>
  <c r="O87" i="20"/>
  <c r="AK87" i="20" s="1"/>
  <c r="CN87" i="20" l="1"/>
  <c r="AV87" i="20"/>
  <c r="O88" i="20"/>
  <c r="AK88" i="20" s="1"/>
  <c r="AV88" i="20" l="1"/>
  <c r="CN88" i="20"/>
  <c r="O89" i="20"/>
  <c r="AK89" i="20" s="1"/>
  <c r="CN89" i="20" l="1"/>
  <c r="AV89" i="20"/>
  <c r="O90" i="20"/>
  <c r="AK90" i="20" s="1"/>
  <c r="CN90" i="20" l="1"/>
  <c r="AV90" i="20"/>
  <c r="O91" i="20"/>
  <c r="AK91" i="20" s="1"/>
  <c r="CN91" i="20" l="1"/>
  <c r="AV91" i="20"/>
  <c r="O92" i="20"/>
  <c r="AK92" i="20" s="1"/>
  <c r="CN92" i="20" l="1"/>
  <c r="AV92" i="20"/>
  <c r="O93" i="20"/>
  <c r="AK93" i="20" s="1"/>
  <c r="CN93" i="20" l="1"/>
  <c r="AV93" i="20"/>
  <c r="O94" i="20"/>
  <c r="AK94" i="20" s="1"/>
  <c r="CN94" i="20" l="1"/>
  <c r="AV94" i="20"/>
  <c r="O95" i="20"/>
  <c r="AK95" i="20" s="1"/>
  <c r="CN95" i="20" l="1"/>
  <c r="AV95" i="20"/>
  <c r="O96" i="20"/>
  <c r="AK96" i="20" s="1"/>
  <c r="AV96" i="20" l="1"/>
  <c r="CN96" i="20"/>
  <c r="O97" i="20"/>
  <c r="AK97" i="20" s="1"/>
  <c r="CN97" i="20" l="1"/>
  <c r="AV97" i="20"/>
  <c r="O98" i="20"/>
  <c r="AK98" i="20" s="1"/>
  <c r="CN98" i="20" l="1"/>
  <c r="AV98" i="20"/>
  <c r="O99" i="20"/>
  <c r="AK99" i="20" s="1"/>
  <c r="CN99" i="20" l="1"/>
  <c r="AV99" i="20"/>
  <c r="O100" i="20"/>
  <c r="AK100" i="20" s="1"/>
  <c r="CN100" i="20" l="1"/>
  <c r="AV100" i="20"/>
  <c r="O101" i="20"/>
  <c r="AK101" i="20" s="1"/>
  <c r="CN101" i="20" l="1"/>
  <c r="AV101" i="20"/>
  <c r="O102" i="20"/>
  <c r="AK102" i="20" s="1"/>
  <c r="CN102" i="20" l="1"/>
  <c r="AV102" i="20"/>
  <c r="O103" i="20"/>
  <c r="AK103" i="20" s="1"/>
  <c r="CN103" i="20" l="1"/>
  <c r="AV103" i="20"/>
  <c r="O104" i="20"/>
  <c r="AK104" i="20" s="1"/>
  <c r="AV104" i="20" l="1"/>
  <c r="CN104" i="20"/>
  <c r="O105" i="20"/>
  <c r="AK105" i="20" s="1"/>
  <c r="CN105" i="20" l="1"/>
  <c r="AV105" i="20"/>
  <c r="O106" i="20"/>
  <c r="AK106" i="20" s="1"/>
  <c r="CN106" i="20" l="1"/>
  <c r="AV106" i="20"/>
  <c r="O107" i="20"/>
  <c r="AK107" i="20" s="1"/>
  <c r="CN107" i="20" l="1"/>
  <c r="AV107" i="20"/>
  <c r="O108" i="20"/>
  <c r="AK108" i="20" s="1"/>
  <c r="CN108" i="20" l="1"/>
  <c r="AV108" i="20"/>
  <c r="O109" i="20"/>
  <c r="AK109" i="20" s="1"/>
  <c r="CN109" i="20" l="1"/>
  <c r="AV109" i="20"/>
  <c r="O110" i="20"/>
  <c r="AK110" i="20" s="1"/>
  <c r="CN110" i="20" l="1"/>
  <c r="AV110" i="20"/>
  <c r="O111" i="20"/>
  <c r="AK111" i="20" s="1"/>
  <c r="CN111" i="20" l="1"/>
  <c r="AV111" i="20"/>
  <c r="O112" i="20"/>
  <c r="AK112" i="20" s="1"/>
  <c r="AV112" i="20" l="1"/>
  <c r="CN112" i="20"/>
  <c r="O113" i="20"/>
  <c r="AK113" i="20" s="1"/>
  <c r="CN113" i="20" l="1"/>
  <c r="AV113" i="20"/>
  <c r="O114" i="20"/>
  <c r="AK114" i="20" s="1"/>
  <c r="CN114" i="20" l="1"/>
  <c r="AV114" i="20"/>
  <c r="O115" i="20"/>
  <c r="AK115" i="20" s="1"/>
  <c r="CN115" i="20" l="1"/>
  <c r="AV115" i="20"/>
  <c r="O116" i="20"/>
  <c r="AK116" i="20" s="1"/>
  <c r="CN116" i="20" l="1"/>
  <c r="AV116" i="20"/>
  <c r="O117" i="20"/>
  <c r="AK117" i="20" s="1"/>
  <c r="CN117" i="20" l="1"/>
  <c r="AV117" i="20"/>
  <c r="O118" i="20"/>
  <c r="AK118" i="20" s="1"/>
  <c r="CN118" i="20" l="1"/>
  <c r="AV118" i="20"/>
  <c r="O119" i="20"/>
  <c r="AK119" i="20" s="1"/>
  <c r="CN119" i="20" l="1"/>
  <c r="AV119" i="20"/>
  <c r="O120" i="20"/>
  <c r="AK120" i="20" s="1"/>
  <c r="AV120" i="20" l="1"/>
  <c r="CN120" i="20"/>
  <c r="O121" i="20"/>
  <c r="AK121" i="20" s="1"/>
  <c r="CN121" i="20" l="1"/>
  <c r="AV121" i="20"/>
  <c r="O122" i="20"/>
  <c r="AK122" i="20" s="1"/>
  <c r="CN122" i="20" l="1"/>
  <c r="AV122" i="20"/>
  <c r="O123" i="20"/>
  <c r="AK123" i="20" s="1"/>
  <c r="CN123" i="20" l="1"/>
  <c r="AV123" i="20"/>
  <c r="O124" i="20"/>
  <c r="AK124" i="20" s="1"/>
  <c r="CN124" i="20" l="1"/>
  <c r="AV124" i="20"/>
  <c r="O125" i="20"/>
  <c r="AK125" i="20" s="1"/>
  <c r="CN125" i="20" l="1"/>
  <c r="AV125" i="20"/>
  <c r="O126" i="20"/>
  <c r="AK126" i="20" s="1"/>
  <c r="CN126" i="20" l="1"/>
  <c r="AV126" i="20"/>
  <c r="O127" i="20"/>
  <c r="AK127" i="20" s="1"/>
  <c r="CN127" i="20" l="1"/>
  <c r="AV127" i="20"/>
  <c r="O128" i="20"/>
  <c r="AK128" i="20" s="1"/>
  <c r="AV128" i="20" l="1"/>
  <c r="CN128" i="20"/>
  <c r="O129" i="20"/>
  <c r="AK129" i="20" s="1"/>
  <c r="CN129" i="20" l="1"/>
  <c r="AV129" i="20"/>
  <c r="O130" i="20"/>
  <c r="AK130" i="20" s="1"/>
  <c r="CN130" i="20" l="1"/>
  <c r="AV130" i="20"/>
  <c r="O131" i="20"/>
  <c r="AK131" i="20" s="1"/>
  <c r="CN131" i="20" l="1"/>
  <c r="AV131" i="20"/>
  <c r="O132" i="20"/>
  <c r="AK132" i="20" s="1"/>
  <c r="CN132" i="20" l="1"/>
  <c r="AV132" i="20"/>
  <c r="O133" i="20"/>
  <c r="AK133" i="20" s="1"/>
  <c r="CN133" i="20" l="1"/>
  <c r="AV133" i="20"/>
  <c r="O134" i="20"/>
  <c r="AK134" i="20" s="1"/>
  <c r="CN134" i="20" l="1"/>
  <c r="AV134" i="20"/>
  <c r="O135" i="20"/>
  <c r="AK135" i="20" s="1"/>
  <c r="CN135" i="20" l="1"/>
  <c r="AV135" i="20"/>
  <c r="O136" i="20"/>
  <c r="AK136" i="20" s="1"/>
  <c r="AV136" i="20" l="1"/>
  <c r="CN136" i="20"/>
  <c r="O137" i="20"/>
  <c r="AK137" i="20" s="1"/>
  <c r="CN137" i="20" l="1"/>
  <c r="AV137" i="20"/>
  <c r="O138" i="20"/>
  <c r="AK138" i="20" s="1"/>
  <c r="CN138" i="20" l="1"/>
  <c r="AV138" i="20"/>
  <c r="O139" i="20"/>
  <c r="AK139" i="20" s="1"/>
  <c r="CN139" i="20" l="1"/>
  <c r="AV139" i="20"/>
  <c r="O140" i="20"/>
  <c r="AK140" i="20" s="1"/>
  <c r="CN140" i="20" l="1"/>
  <c r="AV140" i="20"/>
  <c r="O141" i="20"/>
  <c r="AK141" i="20" s="1"/>
  <c r="CN141" i="20" l="1"/>
  <c r="AV141" i="20"/>
  <c r="O142" i="20"/>
  <c r="AK142" i="20" s="1"/>
  <c r="CN142" i="20" l="1"/>
  <c r="AV142" i="20"/>
  <c r="O143" i="20"/>
  <c r="AK143" i="20" s="1"/>
  <c r="CN143" i="20" l="1"/>
  <c r="AV143" i="20"/>
  <c r="O144" i="20"/>
  <c r="AK144" i="20" s="1"/>
  <c r="AV144" i="20" l="1"/>
  <c r="CN144" i="20"/>
  <c r="O145" i="20"/>
  <c r="AK145" i="20" s="1"/>
  <c r="CN145" i="20" l="1"/>
  <c r="AV145" i="20"/>
  <c r="O146" i="20"/>
  <c r="AK146" i="20" s="1"/>
  <c r="CN146" i="20" l="1"/>
  <c r="AV146" i="20"/>
  <c r="O147" i="20"/>
  <c r="AK147" i="20" s="1"/>
  <c r="CN147" i="20" l="1"/>
  <c r="AV147" i="20"/>
  <c r="O148" i="20"/>
  <c r="AK148" i="20" s="1"/>
  <c r="CN148" i="20" l="1"/>
  <c r="AV148" i="20"/>
  <c r="O149" i="20"/>
  <c r="AK149" i="20" s="1"/>
  <c r="CN149" i="20" l="1"/>
  <c r="AV149" i="20"/>
  <c r="O150" i="20"/>
  <c r="AK150" i="20" s="1"/>
  <c r="CN150" i="20" l="1"/>
  <c r="AV150" i="20"/>
  <c r="O151" i="20"/>
  <c r="AK151" i="20" s="1"/>
  <c r="CN151" i="20" l="1"/>
  <c r="AV151" i="20"/>
  <c r="O152" i="20"/>
  <c r="AK152" i="20" s="1"/>
  <c r="AV152" i="20" l="1"/>
  <c r="CN152" i="20"/>
  <c r="O153" i="20"/>
  <c r="AK153" i="20" s="1"/>
  <c r="CN153" i="20" l="1"/>
  <c r="AV153" i="20"/>
  <c r="O154" i="20"/>
  <c r="AK154" i="20" s="1"/>
  <c r="CN154" i="20" l="1"/>
  <c r="AV154" i="20"/>
  <c r="O155" i="20"/>
  <c r="AK155" i="20" s="1"/>
  <c r="CN155" i="20" l="1"/>
  <c r="AV155" i="20"/>
  <c r="O156" i="20"/>
  <c r="AK156" i="20" s="1"/>
  <c r="CN156" i="20" l="1"/>
  <c r="AV156" i="20"/>
  <c r="O157" i="20"/>
  <c r="AK157" i="20" s="1"/>
  <c r="CN157" i="20" l="1"/>
  <c r="AV157" i="20"/>
  <c r="O158" i="20"/>
  <c r="AK158" i="20" s="1"/>
  <c r="CN158" i="20" l="1"/>
  <c r="AV158" i="20"/>
  <c r="O159" i="20"/>
  <c r="AK159" i="20" s="1"/>
  <c r="CN159" i="20" l="1"/>
  <c r="AV159" i="20"/>
  <c r="O160" i="20"/>
  <c r="AK160" i="20" s="1"/>
  <c r="AV160" i="20" l="1"/>
  <c r="CN160" i="20"/>
  <c r="O161" i="20"/>
  <c r="AK161" i="20" s="1"/>
  <c r="CN161" i="20" l="1"/>
  <c r="AV161" i="20"/>
  <c r="O162" i="20"/>
  <c r="AK162" i="20" s="1"/>
  <c r="CN162" i="20" l="1"/>
  <c r="AV162" i="20"/>
  <c r="O163" i="20"/>
  <c r="AK163" i="20" s="1"/>
  <c r="CN163" i="20" l="1"/>
  <c r="AV163" i="20"/>
  <c r="O164" i="20"/>
  <c r="AK164" i="20" s="1"/>
  <c r="CN164" i="20" l="1"/>
  <c r="AV164" i="20"/>
  <c r="O165" i="20"/>
  <c r="AK165" i="20" s="1"/>
  <c r="CN165" i="20" l="1"/>
  <c r="AV165" i="20"/>
  <c r="O166" i="20"/>
  <c r="AK166" i="20" s="1"/>
  <c r="CN166" i="20" l="1"/>
  <c r="AV166" i="20"/>
  <c r="O167" i="20"/>
  <c r="AK167" i="20" s="1"/>
  <c r="CN167" i="20" l="1"/>
  <c r="AV167" i="20"/>
  <c r="O168" i="20"/>
  <c r="AK168" i="20" s="1"/>
  <c r="AV168" i="20" l="1"/>
  <c r="CN168" i="20"/>
  <c r="O169" i="20"/>
  <c r="AK169" i="20" s="1"/>
  <c r="CN169" i="20" l="1"/>
  <c r="AV169" i="20"/>
  <c r="O170" i="20"/>
  <c r="AK170" i="20" s="1"/>
  <c r="CN170" i="20" l="1"/>
  <c r="AV170" i="20"/>
  <c r="O171" i="20"/>
  <c r="AK171" i="20" s="1"/>
  <c r="CN171" i="20" l="1"/>
  <c r="AV171" i="20"/>
  <c r="O172" i="20"/>
  <c r="AK172" i="20" s="1"/>
  <c r="CN172" i="20" l="1"/>
  <c r="AV172" i="20"/>
  <c r="O173" i="20"/>
  <c r="AK173" i="20" s="1"/>
  <c r="CN173" i="20" l="1"/>
  <c r="AV173" i="20"/>
  <c r="O174" i="20"/>
  <c r="AK174" i="20" s="1"/>
  <c r="CN174" i="20" l="1"/>
  <c r="AV174" i="20"/>
  <c r="O175" i="20"/>
  <c r="AK175" i="20" s="1"/>
  <c r="CN175" i="20" l="1"/>
  <c r="AV175" i="20"/>
  <c r="O176" i="20"/>
  <c r="AK176" i="20" s="1"/>
  <c r="AV176" i="20" l="1"/>
  <c r="CN176" i="20"/>
  <c r="O177" i="20"/>
  <c r="AK177" i="20" s="1"/>
  <c r="CN177" i="20" l="1"/>
  <c r="AV177" i="20"/>
  <c r="O178" i="20"/>
  <c r="AK178" i="20" s="1"/>
  <c r="CN178" i="20" l="1"/>
  <c r="AV178" i="20"/>
  <c r="O179" i="20"/>
  <c r="AK179" i="20" s="1"/>
  <c r="CN179" i="20" l="1"/>
  <c r="AV179" i="20"/>
  <c r="O180" i="20"/>
  <c r="AK180" i="20" s="1"/>
  <c r="CN180" i="20" l="1"/>
  <c r="AV180" i="20"/>
  <c r="O181" i="20"/>
  <c r="AK181" i="20" s="1"/>
  <c r="CN181" i="20" l="1"/>
  <c r="AV181" i="20"/>
  <c r="O182" i="20"/>
  <c r="AK182" i="20" s="1"/>
  <c r="CN182" i="20" l="1"/>
  <c r="AV182" i="20"/>
  <c r="O183" i="20"/>
  <c r="AK183" i="20" s="1"/>
  <c r="CN183" i="20" l="1"/>
  <c r="AV183" i="20"/>
  <c r="O184" i="20"/>
  <c r="AK184" i="20" s="1"/>
  <c r="AV184" i="20" l="1"/>
  <c r="CN184" i="20"/>
  <c r="O185" i="20"/>
  <c r="AK185" i="20" s="1"/>
  <c r="CN185" i="20" l="1"/>
  <c r="AV185" i="20"/>
  <c r="O186" i="20"/>
  <c r="AK186" i="20" s="1"/>
  <c r="CN186" i="20" l="1"/>
  <c r="AV186" i="20"/>
  <c r="O187" i="20"/>
  <c r="AK187" i="20" s="1"/>
  <c r="CN187" i="20" l="1"/>
  <c r="AV187" i="20"/>
  <c r="O188" i="20"/>
  <c r="AK188" i="20" s="1"/>
  <c r="CN188" i="20" l="1"/>
  <c r="AV188" i="20"/>
  <c r="O189" i="20"/>
  <c r="AK189" i="20" s="1"/>
  <c r="CN189" i="20" l="1"/>
  <c r="AV189" i="20"/>
  <c r="O190" i="20"/>
  <c r="AK190" i="20" s="1"/>
  <c r="CN190" i="20" l="1"/>
  <c r="AV190" i="20"/>
  <c r="O191" i="20"/>
  <c r="AK191" i="20" s="1"/>
  <c r="CN191" i="20" l="1"/>
  <c r="AV191" i="20"/>
  <c r="O192" i="20"/>
  <c r="AK192" i="20" s="1"/>
  <c r="AV192" i="20" l="1"/>
  <c r="CN192" i="20"/>
  <c r="O193" i="20"/>
  <c r="AK193" i="20" s="1"/>
  <c r="CN193" i="20" l="1"/>
  <c r="AV193" i="20"/>
  <c r="O194" i="20"/>
  <c r="AK194" i="20" s="1"/>
  <c r="CN194" i="20" l="1"/>
  <c r="AV194" i="20"/>
  <c r="O195" i="20"/>
  <c r="AK195" i="20" s="1"/>
  <c r="CN195" i="20" l="1"/>
  <c r="AV195" i="20"/>
  <c r="O196" i="20"/>
  <c r="AK196" i="20" s="1"/>
  <c r="CN196" i="20" l="1"/>
  <c r="AV196" i="20"/>
  <c r="O197" i="20"/>
  <c r="AK197" i="20" s="1"/>
  <c r="CN197" i="20" l="1"/>
  <c r="AV197" i="20"/>
  <c r="O198" i="20"/>
  <c r="AK198" i="20" s="1"/>
  <c r="CN198" i="20" l="1"/>
  <c r="AV198" i="20"/>
  <c r="O199" i="20"/>
  <c r="AK199" i="20" s="1"/>
  <c r="CN199" i="20" l="1"/>
  <c r="AV199" i="20"/>
  <c r="O200" i="20"/>
  <c r="AK200" i="20" s="1"/>
  <c r="CN200" i="20" l="1"/>
  <c r="AV200" i="20"/>
  <c r="O201" i="20"/>
  <c r="AK201" i="20" s="1"/>
  <c r="CN201" i="20" l="1"/>
  <c r="AV201" i="20"/>
  <c r="O202" i="20"/>
  <c r="AK202" i="20" s="1"/>
  <c r="CN202" i="20" l="1"/>
  <c r="AV202" i="20"/>
  <c r="O203" i="20"/>
  <c r="AK203" i="20" s="1"/>
  <c r="CN203" i="20" l="1"/>
  <c r="AV203" i="20"/>
  <c r="O204" i="20"/>
  <c r="AK204" i="20" s="1"/>
  <c r="CN204" i="20" l="1"/>
  <c r="AV204" i="20"/>
  <c r="O205" i="20"/>
  <c r="AK205" i="20" s="1"/>
  <c r="CN205" i="20" l="1"/>
  <c r="AV205" i="20"/>
  <c r="O206" i="20"/>
  <c r="AK206" i="20" s="1"/>
  <c r="CN206" i="20" l="1"/>
  <c r="AV206" i="20"/>
  <c r="O207" i="20"/>
  <c r="AK207" i="20" s="1"/>
  <c r="CN207" i="20" l="1"/>
  <c r="AV207" i="20"/>
  <c r="O208" i="20"/>
  <c r="AK208" i="20" s="1"/>
  <c r="CN208" i="20" l="1"/>
  <c r="AV208" i="20"/>
  <c r="O209" i="20"/>
  <c r="AK209" i="20" s="1"/>
  <c r="CN209" i="20" l="1"/>
  <c r="AV209" i="20"/>
  <c r="O210" i="20"/>
  <c r="AK210" i="20" s="1"/>
  <c r="CN210" i="20" l="1"/>
  <c r="AV210" i="20"/>
  <c r="O211" i="20"/>
  <c r="AK211" i="20" s="1"/>
  <c r="CN211" i="20" l="1"/>
  <c r="AV211" i="20"/>
  <c r="O212" i="20"/>
  <c r="AK212" i="20" s="1"/>
  <c r="CN212" i="20" l="1"/>
  <c r="AV212" i="20"/>
  <c r="O213" i="20"/>
  <c r="AK213" i="20" s="1"/>
  <c r="CN213" i="20" l="1"/>
  <c r="AV213" i="20"/>
  <c r="O214" i="20"/>
  <c r="AK214" i="20" s="1"/>
  <c r="CN214" i="20" l="1"/>
  <c r="AV214" i="20"/>
  <c r="O215" i="20"/>
  <c r="AK215" i="20" s="1"/>
  <c r="CN215" i="20" l="1"/>
  <c r="AV215" i="20"/>
  <c r="O216" i="20"/>
  <c r="AK216" i="20" s="1"/>
  <c r="CN216" i="20" l="1"/>
  <c r="AV216" i="20"/>
  <c r="O217" i="20"/>
  <c r="AK217" i="20" s="1"/>
  <c r="CN217" i="20" l="1"/>
  <c r="AV217" i="20"/>
  <c r="O218" i="20"/>
  <c r="AK218" i="20" s="1"/>
  <c r="CN218" i="20" l="1"/>
  <c r="AV218" i="20"/>
  <c r="O219" i="20"/>
  <c r="AK219" i="20" s="1"/>
  <c r="CN219" i="20" l="1"/>
  <c r="AV219" i="20"/>
  <c r="O220" i="20"/>
  <c r="AK220" i="20" s="1"/>
  <c r="CN220" i="20" l="1"/>
  <c r="AV220" i="20"/>
  <c r="O221" i="20"/>
  <c r="AK221" i="20" s="1"/>
  <c r="CN221" i="20" l="1"/>
  <c r="AV221" i="20"/>
  <c r="O222" i="20"/>
  <c r="AK222" i="20" s="1"/>
  <c r="CN222" i="20" l="1"/>
  <c r="AV222" i="20"/>
  <c r="O223" i="20"/>
  <c r="AK223" i="20" s="1"/>
  <c r="CN223" i="20" l="1"/>
  <c r="AV223" i="20"/>
  <c r="O224" i="20"/>
  <c r="AK224" i="20" s="1"/>
  <c r="AV224" i="20" l="1"/>
  <c r="CN224" i="20"/>
  <c r="O225" i="20"/>
  <c r="AK225" i="20" s="1"/>
  <c r="CN225" i="20" l="1"/>
  <c r="AV225" i="20"/>
  <c r="O226" i="20"/>
  <c r="AK226" i="20" s="1"/>
  <c r="CN226" i="20" l="1"/>
  <c r="AV226" i="20"/>
  <c r="O227" i="20"/>
  <c r="AK227" i="20" s="1"/>
  <c r="CN227" i="20" l="1"/>
  <c r="AV227" i="20"/>
  <c r="O228" i="20"/>
  <c r="AK228" i="20" s="1"/>
  <c r="CN228" i="20" l="1"/>
  <c r="AV228" i="20"/>
  <c r="O229" i="20"/>
  <c r="AK229" i="20" s="1"/>
  <c r="CN229" i="20" l="1"/>
  <c r="AV229" i="20"/>
  <c r="O230" i="20"/>
  <c r="AK230" i="20" s="1"/>
  <c r="CN230" i="20" l="1"/>
  <c r="AV230" i="20"/>
  <c r="O231" i="20"/>
  <c r="AK231" i="20" s="1"/>
  <c r="CN231" i="20" l="1"/>
  <c r="AV231" i="20"/>
  <c r="O232" i="20"/>
  <c r="AK232" i="20" s="1"/>
  <c r="AV232" i="20" l="1"/>
  <c r="CN232" i="20"/>
  <c r="O233" i="20"/>
  <c r="AK233" i="20" s="1"/>
  <c r="CN233" i="20" l="1"/>
  <c r="AV233" i="20"/>
  <c r="O234" i="20"/>
  <c r="AK234" i="20" s="1"/>
  <c r="CN234" i="20" l="1"/>
  <c r="AV234" i="20"/>
  <c r="O235" i="20"/>
  <c r="AK235" i="20" s="1"/>
  <c r="CN235" i="20" l="1"/>
  <c r="AV235" i="20"/>
  <c r="O236" i="20"/>
  <c r="AK236" i="20" s="1"/>
  <c r="CN236" i="20" l="1"/>
  <c r="AV236" i="20"/>
  <c r="O237" i="20"/>
  <c r="AK237" i="20" s="1"/>
  <c r="CN237" i="20" l="1"/>
  <c r="AV237" i="20"/>
  <c r="O238" i="20"/>
  <c r="AK238" i="20" s="1"/>
  <c r="CN238" i="20" l="1"/>
  <c r="AV238" i="20"/>
  <c r="O239" i="20"/>
  <c r="AK239" i="20" s="1"/>
  <c r="CN239" i="20" l="1"/>
  <c r="AV239" i="20"/>
  <c r="O240" i="20"/>
  <c r="AK240" i="20" s="1"/>
  <c r="AV240" i="20" l="1"/>
  <c r="CN240" i="20"/>
  <c r="O241" i="20"/>
  <c r="AK241" i="20" s="1"/>
  <c r="CN241" i="20" l="1"/>
  <c r="AV241" i="20"/>
  <c r="O242" i="20"/>
  <c r="AK242" i="20" s="1"/>
  <c r="CN242" i="20" l="1"/>
  <c r="AV242" i="20"/>
  <c r="O243" i="20"/>
  <c r="AK243" i="20" s="1"/>
  <c r="CN243" i="20" l="1"/>
  <c r="AV243" i="20"/>
  <c r="O244" i="20"/>
  <c r="AK244" i="20" s="1"/>
  <c r="CN244" i="20" l="1"/>
  <c r="AV244" i="20"/>
  <c r="O245" i="20"/>
  <c r="AK245" i="20" s="1"/>
  <c r="CN245" i="20" l="1"/>
  <c r="AV245" i="20"/>
  <c r="O246" i="20"/>
  <c r="AK246" i="20" s="1"/>
  <c r="CN246" i="20" l="1"/>
  <c r="AV246" i="20"/>
  <c r="O247" i="20"/>
  <c r="AK247" i="20" s="1"/>
  <c r="CN247" i="20" l="1"/>
  <c r="AV247" i="20"/>
  <c r="O248" i="20"/>
  <c r="AK248" i="20" s="1"/>
  <c r="AV248" i="20" l="1"/>
  <c r="CN248" i="20"/>
  <c r="O249" i="20"/>
  <c r="AK249" i="20" s="1"/>
  <c r="CN249" i="20" l="1"/>
  <c r="AV249" i="20"/>
  <c r="O250" i="20"/>
  <c r="AK250" i="20" s="1"/>
  <c r="CN250" i="20" l="1"/>
  <c r="AV250" i="20"/>
  <c r="O251" i="20"/>
  <c r="AK251" i="20" s="1"/>
  <c r="CN251" i="20" l="1"/>
  <c r="AV251" i="20"/>
  <c r="AE40" i="8" l="1"/>
  <c r="AG38" i="8" s="1"/>
  <c r="D13" i="10" l="1"/>
  <c r="D14" i="10" s="1"/>
  <c r="N18" i="9"/>
  <c r="M18" i="9" s="1"/>
  <c r="P13" i="10" l="1"/>
  <c r="Q13" i="10"/>
  <c r="L13" i="10"/>
  <c r="I13" i="10"/>
  <c r="R13" i="10"/>
  <c r="G13" i="10" s="1"/>
  <c r="K13" i="10"/>
  <c r="O13" i="10"/>
  <c r="N13" i="10"/>
  <c r="J13" i="10"/>
  <c r="M13" i="10"/>
  <c r="H13" i="10"/>
  <c r="S13" i="10" s="1"/>
  <c r="O18" i="9"/>
  <c r="P18" i="9" s="1"/>
  <c r="L18" i="9"/>
  <c r="R14" i="10"/>
  <c r="G14" i="10" s="1"/>
  <c r="P14" i="10"/>
  <c r="N14" i="10"/>
  <c r="J14" i="10"/>
  <c r="D15" i="10"/>
  <c r="M14" i="10"/>
  <c r="H14" i="10"/>
  <c r="S14" i="10" s="1"/>
  <c r="O14" i="10"/>
  <c r="L14" i="10"/>
  <c r="Q14" i="10"/>
  <c r="K14" i="10"/>
  <c r="I14" i="10"/>
  <c r="T13" i="10" l="1"/>
  <c r="U13" i="10" s="1"/>
  <c r="V13" i="10" s="1"/>
  <c r="W13" i="10" s="1"/>
  <c r="X13" i="10" s="1"/>
  <c r="Y13" i="10" s="1"/>
  <c r="Z13" i="10" s="1"/>
  <c r="AA13" i="10" s="1"/>
  <c r="AB13" i="10" s="1"/>
  <c r="AC13" i="10" s="1"/>
  <c r="Q18" i="9"/>
  <c r="T14" i="10"/>
  <c r="U14" i="10" s="1"/>
  <c r="V14" i="10" s="1"/>
  <c r="W14" i="10" s="1"/>
  <c r="X14" i="10" s="1"/>
  <c r="Y14" i="10" s="1"/>
  <c r="Z14" i="10" s="1"/>
  <c r="AA14" i="10" s="1"/>
  <c r="AB14" i="10" s="1"/>
  <c r="AC14" i="10" s="1"/>
  <c r="K15" i="10"/>
  <c r="L15" i="10"/>
  <c r="M15" i="10"/>
  <c r="R15" i="10"/>
  <c r="G15" i="10" s="1"/>
  <c r="O15" i="10"/>
  <c r="P15" i="10"/>
  <c r="Q15" i="10"/>
  <c r="J15" i="10"/>
  <c r="I15" i="10"/>
  <c r="N15" i="10"/>
  <c r="D16" i="10"/>
  <c r="H15" i="10"/>
  <c r="S15" i="10" s="1"/>
  <c r="K18" i="9"/>
  <c r="J18" i="9" l="1"/>
  <c r="T15" i="10"/>
  <c r="U15" i="10" s="1"/>
  <c r="V15" i="10" s="1"/>
  <c r="W15" i="10" s="1"/>
  <c r="X15" i="10" s="1"/>
  <c r="Y15" i="10" s="1"/>
  <c r="Z15" i="10" s="1"/>
  <c r="AA15" i="10" s="1"/>
  <c r="AB15" i="10" s="1"/>
  <c r="AC15" i="10" s="1"/>
  <c r="Q16" i="10"/>
  <c r="I16" i="10"/>
  <c r="L16" i="10"/>
  <c r="N16" i="10"/>
  <c r="P16" i="10"/>
  <c r="K16" i="10"/>
  <c r="O16" i="10"/>
  <c r="D17" i="10"/>
  <c r="M16" i="10"/>
  <c r="H16" i="10"/>
  <c r="S16" i="10" s="1"/>
  <c r="J16" i="10"/>
  <c r="R16" i="10"/>
  <c r="G16" i="10" s="1"/>
  <c r="R18" i="9"/>
  <c r="T16" i="10" l="1"/>
  <c r="U16" i="10" s="1"/>
  <c r="V16" i="10" s="1"/>
  <c r="W16" i="10" s="1"/>
  <c r="X16" i="10" s="1"/>
  <c r="Y16" i="10" s="1"/>
  <c r="Z16" i="10" s="1"/>
  <c r="AA16" i="10" s="1"/>
  <c r="AB16" i="10" s="1"/>
  <c r="AC16" i="10" s="1"/>
  <c r="S18" i="9"/>
  <c r="H17" i="10"/>
  <c r="S17" i="10" s="1"/>
  <c r="L17" i="10"/>
  <c r="P17" i="10"/>
  <c r="D18" i="10"/>
  <c r="I17" i="10"/>
  <c r="J17" i="10"/>
  <c r="K17" i="10"/>
  <c r="R17" i="10"/>
  <c r="G17" i="10" s="1"/>
  <c r="N17" i="10"/>
  <c r="M17" i="10"/>
  <c r="O17" i="10"/>
  <c r="Q17" i="10"/>
  <c r="T17" i="10" l="1"/>
  <c r="U17" i="10" s="1"/>
  <c r="V17" i="10" s="1"/>
  <c r="W17" i="10" s="1"/>
  <c r="X17" i="10" s="1"/>
  <c r="Y17" i="10" s="1"/>
  <c r="Z17" i="10" s="1"/>
  <c r="AA17" i="10" s="1"/>
  <c r="AB17" i="10" s="1"/>
  <c r="AC17" i="10" s="1"/>
  <c r="H18" i="10"/>
  <c r="S18" i="10" s="1"/>
  <c r="D19" i="10"/>
  <c r="Q18" i="10"/>
  <c r="O18" i="10"/>
  <c r="N18" i="10"/>
  <c r="J18" i="10"/>
  <c r="P18" i="10"/>
  <c r="M18" i="10"/>
  <c r="L18" i="10"/>
  <c r="R18" i="10"/>
  <c r="G18" i="10" s="1"/>
  <c r="K18" i="10"/>
  <c r="I18" i="10"/>
  <c r="L19" i="10" l="1"/>
  <c r="H19" i="10"/>
  <c r="S19" i="10" s="1"/>
  <c r="M19" i="10"/>
  <c r="Q19" i="10"/>
  <c r="D20" i="10"/>
  <c r="O19" i="10"/>
  <c r="R19" i="10"/>
  <c r="G19" i="10" s="1"/>
  <c r="K19" i="10"/>
  <c r="N19" i="10"/>
  <c r="I19" i="10"/>
  <c r="J19" i="10"/>
  <c r="P19" i="10"/>
  <c r="T18" i="10"/>
  <c r="U18" i="10" s="1"/>
  <c r="V18" i="10" s="1"/>
  <c r="W18" i="10" s="1"/>
  <c r="X18" i="10" s="1"/>
  <c r="Y18" i="10" s="1"/>
  <c r="Z18" i="10" s="1"/>
  <c r="AA18" i="10" s="1"/>
  <c r="AB18" i="10" s="1"/>
  <c r="AC18" i="10" s="1"/>
  <c r="T19" i="10" l="1"/>
  <c r="U19" i="10" s="1"/>
  <c r="V19" i="10" s="1"/>
  <c r="W19" i="10" s="1"/>
  <c r="X19" i="10" s="1"/>
  <c r="Y19" i="10" s="1"/>
  <c r="Z19" i="10" s="1"/>
  <c r="AA19" i="10" s="1"/>
  <c r="AB19" i="10" s="1"/>
  <c r="AC19" i="10" s="1"/>
  <c r="H20" i="10"/>
  <c r="S20" i="10" s="1"/>
  <c r="D21" i="10"/>
  <c r="I20" i="10"/>
  <c r="J20" i="10"/>
  <c r="N20" i="10"/>
  <c r="R20" i="10"/>
  <c r="G20" i="10" s="1"/>
  <c r="M20" i="10"/>
  <c r="K20" i="10"/>
  <c r="Q20" i="10"/>
  <c r="P20" i="10"/>
  <c r="L20" i="10"/>
  <c r="O20" i="10"/>
  <c r="T20" i="10" l="1"/>
  <c r="U20" i="10" s="1"/>
  <c r="V20" i="10" s="1"/>
  <c r="W20" i="10" s="1"/>
  <c r="X20" i="10" s="1"/>
  <c r="Y20" i="10" s="1"/>
  <c r="Z20" i="10" s="1"/>
  <c r="AA20" i="10" s="1"/>
  <c r="AB20" i="10" s="1"/>
  <c r="AC20" i="10" s="1"/>
  <c r="J21" i="10"/>
  <c r="H21" i="10"/>
  <c r="S21" i="10" s="1"/>
  <c r="L21" i="10"/>
  <c r="O21" i="10"/>
  <c r="I21" i="10"/>
  <c r="D22" i="10"/>
  <c r="R21" i="10"/>
  <c r="G21" i="10" s="1"/>
  <c r="P21" i="10"/>
  <c r="M21" i="10"/>
  <c r="Q21" i="10"/>
  <c r="N21" i="10"/>
  <c r="K21" i="10"/>
  <c r="H22" i="10" l="1"/>
  <c r="S22" i="10" s="1"/>
  <c r="L22" i="10"/>
  <c r="I22" i="10"/>
  <c r="R22" i="10"/>
  <c r="G22" i="10" s="1"/>
  <c r="D23" i="10"/>
  <c r="O22" i="10"/>
  <c r="Q22" i="10"/>
  <c r="K22" i="10"/>
  <c r="N22" i="10"/>
  <c r="P22" i="10"/>
  <c r="J22" i="10"/>
  <c r="M22" i="10"/>
  <c r="T21" i="10"/>
  <c r="U21" i="10" s="1"/>
  <c r="V21" i="10" s="1"/>
  <c r="W21" i="10" s="1"/>
  <c r="X21" i="10" s="1"/>
  <c r="Y21" i="10" s="1"/>
  <c r="Z21" i="10" s="1"/>
  <c r="AA21" i="10" s="1"/>
  <c r="AB21" i="10" s="1"/>
  <c r="AC21" i="10" s="1"/>
  <c r="P23" i="10" l="1"/>
  <c r="J23" i="10"/>
  <c r="D24" i="10"/>
  <c r="L23" i="10"/>
  <c r="Q23" i="10"/>
  <c r="M23" i="10"/>
  <c r="H23" i="10"/>
  <c r="S23" i="10" s="1"/>
  <c r="R23" i="10"/>
  <c r="G23" i="10" s="1"/>
  <c r="N23" i="10"/>
  <c r="K23" i="10"/>
  <c r="O23" i="10"/>
  <c r="I23" i="10"/>
  <c r="T22" i="10"/>
  <c r="U22" i="10" s="1"/>
  <c r="V22" i="10" s="1"/>
  <c r="W22" i="10" s="1"/>
  <c r="X22" i="10" s="1"/>
  <c r="Y22" i="10" s="1"/>
  <c r="Z22" i="10" s="1"/>
  <c r="AA22" i="10" s="1"/>
  <c r="AB22" i="10" s="1"/>
  <c r="AC22" i="10" s="1"/>
  <c r="T23" i="10" l="1"/>
  <c r="U23" i="10" s="1"/>
  <c r="V23" i="10" s="1"/>
  <c r="W23" i="10" s="1"/>
  <c r="X23" i="10" s="1"/>
  <c r="Y23" i="10" s="1"/>
  <c r="Z23" i="10" s="1"/>
  <c r="AA23" i="10" s="1"/>
  <c r="AB23" i="10" s="1"/>
  <c r="AC23" i="10" s="1"/>
  <c r="O24" i="10"/>
  <c r="M24" i="10"/>
  <c r="I24" i="10"/>
  <c r="P24" i="10"/>
  <c r="Q24" i="10"/>
  <c r="N24" i="10"/>
  <c r="R24" i="10"/>
  <c r="G24" i="10" s="1"/>
  <c r="H24" i="10"/>
  <c r="S24" i="10" s="1"/>
  <c r="K24" i="10"/>
  <c r="L24" i="10"/>
  <c r="D25" i="10"/>
  <c r="J24" i="10"/>
  <c r="H25" i="10" l="1"/>
  <c r="S25" i="10" s="1"/>
  <c r="J25" i="10"/>
  <c r="D26" i="10"/>
  <c r="I25" i="10"/>
  <c r="M25" i="10"/>
  <c r="Q25" i="10"/>
  <c r="R25" i="10"/>
  <c r="G25" i="10" s="1"/>
  <c r="N25" i="10"/>
  <c r="K25" i="10"/>
  <c r="O25" i="10"/>
  <c r="P25" i="10"/>
  <c r="L25" i="10"/>
  <c r="T24" i="10"/>
  <c r="U24" i="10" s="1"/>
  <c r="V24" i="10" s="1"/>
  <c r="W24" i="10" s="1"/>
  <c r="X24" i="10" s="1"/>
  <c r="Y24" i="10" s="1"/>
  <c r="Z24" i="10" s="1"/>
  <c r="AA24" i="10" s="1"/>
  <c r="AB24" i="10" s="1"/>
  <c r="AC24" i="10" s="1"/>
  <c r="H26" i="10" l="1"/>
  <c r="S26" i="10" s="1"/>
  <c r="O26" i="10"/>
  <c r="R26" i="10"/>
  <c r="G26" i="10" s="1"/>
  <c r="Q26" i="10"/>
  <c r="P26" i="10"/>
  <c r="K26" i="10"/>
  <c r="N26" i="10"/>
  <c r="J26" i="10"/>
  <c r="I26" i="10"/>
  <c r="M26" i="10"/>
  <c r="D27" i="10"/>
  <c r="L26" i="10"/>
  <c r="T25" i="10"/>
  <c r="U25" i="10" s="1"/>
  <c r="V25" i="10" s="1"/>
  <c r="W25" i="10" s="1"/>
  <c r="X25" i="10" s="1"/>
  <c r="Y25" i="10" s="1"/>
  <c r="Z25" i="10" s="1"/>
  <c r="AA25" i="10" s="1"/>
  <c r="AB25" i="10" s="1"/>
  <c r="AC25" i="10" s="1"/>
  <c r="T26" i="10" l="1"/>
  <c r="U26" i="10" s="1"/>
  <c r="V26" i="10" s="1"/>
  <c r="W26" i="10" s="1"/>
  <c r="X26" i="10" s="1"/>
  <c r="Y26" i="10" s="1"/>
  <c r="Z26" i="10" s="1"/>
  <c r="AA26" i="10" s="1"/>
  <c r="AB26" i="10" s="1"/>
  <c r="AC26" i="10" s="1"/>
  <c r="M27" i="10"/>
  <c r="O27" i="10"/>
  <c r="D28" i="10"/>
  <c r="J27" i="10"/>
  <c r="N27" i="10"/>
  <c r="Q27" i="10"/>
  <c r="K27" i="10"/>
  <c r="I27" i="10"/>
  <c r="P27" i="10"/>
  <c r="H27" i="10"/>
  <c r="S27" i="10" s="1"/>
  <c r="R27" i="10"/>
  <c r="G27" i="10" s="1"/>
  <c r="L27" i="10"/>
  <c r="H28" i="10" l="1"/>
  <c r="S28" i="10" s="1"/>
  <c r="L28" i="10"/>
  <c r="N28" i="10"/>
  <c r="I28" i="10"/>
  <c r="J28" i="10"/>
  <c r="M28" i="10"/>
  <c r="O28" i="10"/>
  <c r="P28" i="10"/>
  <c r="K28" i="10"/>
  <c r="Q28" i="10"/>
  <c r="D29" i="10"/>
  <c r="R28" i="10"/>
  <c r="G28" i="10" s="1"/>
  <c r="T27" i="10"/>
  <c r="U27" i="10" s="1"/>
  <c r="V27" i="10" s="1"/>
  <c r="W27" i="10" s="1"/>
  <c r="X27" i="10" s="1"/>
  <c r="Y27" i="10" s="1"/>
  <c r="Z27" i="10" s="1"/>
  <c r="AA27" i="10" s="1"/>
  <c r="AB27" i="10" s="1"/>
  <c r="AC27" i="10" s="1"/>
  <c r="R29" i="10" l="1"/>
  <c r="G29" i="10" s="1"/>
  <c r="D30" i="10"/>
  <c r="K29" i="10"/>
  <c r="P29" i="10"/>
  <c r="O29" i="10"/>
  <c r="H29" i="10"/>
  <c r="S29" i="10" s="1"/>
  <c r="I29" i="10"/>
  <c r="L29" i="10"/>
  <c r="M29" i="10"/>
  <c r="N29" i="10"/>
  <c r="J29" i="10"/>
  <c r="Q29" i="10"/>
  <c r="T28" i="10"/>
  <c r="U28" i="10" s="1"/>
  <c r="V28" i="10" s="1"/>
  <c r="W28" i="10" s="1"/>
  <c r="X28" i="10" s="1"/>
  <c r="Y28" i="10" s="1"/>
  <c r="Z28" i="10" s="1"/>
  <c r="AA28" i="10" s="1"/>
  <c r="AB28" i="10" s="1"/>
  <c r="AC28" i="10" s="1"/>
  <c r="T29" i="10" l="1"/>
  <c r="U29" i="10" s="1"/>
  <c r="V29" i="10" s="1"/>
  <c r="W29" i="10" s="1"/>
  <c r="X29" i="10" s="1"/>
  <c r="Y29" i="10" s="1"/>
  <c r="Z29" i="10" s="1"/>
  <c r="AA29" i="10" s="1"/>
  <c r="AB29" i="10" s="1"/>
  <c r="AC29" i="10" s="1"/>
  <c r="H30" i="10"/>
  <c r="S30" i="10" s="1"/>
  <c r="K30" i="10"/>
  <c r="L30" i="10"/>
  <c r="D31" i="10"/>
  <c r="N30" i="10"/>
  <c r="R30" i="10"/>
  <c r="G30" i="10" s="1"/>
  <c r="O30" i="10"/>
  <c r="P30" i="10"/>
  <c r="I30" i="10"/>
  <c r="Q30" i="10"/>
  <c r="J30" i="10"/>
  <c r="M30" i="10"/>
  <c r="O31" i="10" l="1"/>
  <c r="I31" i="10"/>
  <c r="M31" i="10"/>
  <c r="N31" i="10"/>
  <c r="Q31" i="10"/>
  <c r="R31" i="10"/>
  <c r="G31" i="10" s="1"/>
  <c r="D32" i="10"/>
  <c r="L31" i="10"/>
  <c r="P31" i="10"/>
  <c r="H31" i="10"/>
  <c r="S31" i="10" s="1"/>
  <c r="K31" i="10"/>
  <c r="J31" i="10"/>
  <c r="T30" i="10"/>
  <c r="U30" i="10" s="1"/>
  <c r="V30" i="10" s="1"/>
  <c r="W30" i="10" s="1"/>
  <c r="X30" i="10" s="1"/>
  <c r="Y30" i="10" s="1"/>
  <c r="Z30" i="10" s="1"/>
  <c r="AA30" i="10" s="1"/>
  <c r="AB30" i="10" s="1"/>
  <c r="AC30" i="10" s="1"/>
  <c r="H32" i="10" l="1"/>
  <c r="S32" i="10" s="1"/>
  <c r="O32" i="10"/>
  <c r="J32" i="10"/>
  <c r="Q32" i="10"/>
  <c r="D33" i="10"/>
  <c r="P32" i="10"/>
  <c r="N32" i="10"/>
  <c r="M32" i="10"/>
  <c r="K32" i="10"/>
  <c r="I32" i="10"/>
  <c r="R32" i="10"/>
  <c r="G32" i="10" s="1"/>
  <c r="L32" i="10"/>
  <c r="T31" i="10"/>
  <c r="U31" i="10" s="1"/>
  <c r="V31" i="10" s="1"/>
  <c r="W31" i="10" s="1"/>
  <c r="X31" i="10" s="1"/>
  <c r="Y31" i="10" s="1"/>
  <c r="Z31" i="10" s="1"/>
  <c r="AA31" i="10" s="1"/>
  <c r="AB31" i="10" s="1"/>
  <c r="AC31" i="10" s="1"/>
  <c r="D34" i="10" l="1"/>
  <c r="J33" i="10"/>
  <c r="H33" i="10"/>
  <c r="S33" i="10" s="1"/>
  <c r="Q33" i="10"/>
  <c r="O33" i="10"/>
  <c r="N33" i="10"/>
  <c r="K33" i="10"/>
  <c r="I33" i="10"/>
  <c r="M33" i="10"/>
  <c r="P33" i="10"/>
  <c r="L33" i="10"/>
  <c r="R33" i="10"/>
  <c r="G33" i="10" s="1"/>
  <c r="T32" i="10"/>
  <c r="U32" i="10" s="1"/>
  <c r="V32" i="10" s="1"/>
  <c r="W32" i="10" s="1"/>
  <c r="X32" i="10" s="1"/>
  <c r="Y32" i="10" s="1"/>
  <c r="Z32" i="10" s="1"/>
  <c r="AA32" i="10" s="1"/>
  <c r="AB32" i="10" s="1"/>
  <c r="AC32" i="10" s="1"/>
  <c r="T33" i="10" l="1"/>
  <c r="U33" i="10" s="1"/>
  <c r="V33" i="10" s="1"/>
  <c r="W33" i="10" s="1"/>
  <c r="X33" i="10" s="1"/>
  <c r="Y33" i="10" s="1"/>
  <c r="Z33" i="10" s="1"/>
  <c r="AA33" i="10" s="1"/>
  <c r="AB33" i="10" s="1"/>
  <c r="AC33" i="10" s="1"/>
  <c r="H34" i="10"/>
  <c r="S34" i="10" s="1"/>
  <c r="M34" i="10"/>
  <c r="L34" i="10"/>
  <c r="R34" i="10"/>
  <c r="G34" i="10" s="1"/>
  <c r="J34" i="10"/>
  <c r="D35" i="10"/>
  <c r="K34" i="10"/>
  <c r="O34" i="10"/>
  <c r="N34" i="10"/>
  <c r="Q34" i="10"/>
  <c r="P34" i="10"/>
  <c r="I34" i="10"/>
  <c r="T34" i="10" l="1"/>
  <c r="U34" i="10" s="1"/>
  <c r="V34" i="10" s="1"/>
  <c r="W34" i="10" s="1"/>
  <c r="X34" i="10" s="1"/>
  <c r="Y34" i="10" s="1"/>
  <c r="Z34" i="10" s="1"/>
  <c r="AA34" i="10" s="1"/>
  <c r="AB34" i="10" s="1"/>
  <c r="AC34" i="10" s="1"/>
  <c r="D36" i="10"/>
  <c r="M35" i="10"/>
  <c r="H35" i="10"/>
  <c r="S35" i="10" s="1"/>
  <c r="K35" i="10"/>
  <c r="R35" i="10"/>
  <c r="G35" i="10" s="1"/>
  <c r="N35" i="10"/>
  <c r="L35" i="10"/>
  <c r="I35" i="10"/>
  <c r="O35" i="10"/>
  <c r="J35" i="10"/>
  <c r="P35" i="10"/>
  <c r="Q35" i="10"/>
  <c r="T35" i="10" l="1"/>
  <c r="U35" i="10" s="1"/>
  <c r="V35" i="10" s="1"/>
  <c r="W35" i="10" s="1"/>
  <c r="X35" i="10" s="1"/>
  <c r="Y35" i="10" s="1"/>
  <c r="Z35" i="10" s="1"/>
  <c r="AA35" i="10" s="1"/>
  <c r="AB35" i="10" s="1"/>
  <c r="AC35" i="10" s="1"/>
  <c r="H36" i="10"/>
  <c r="S36" i="10" s="1"/>
  <c r="O36" i="10"/>
  <c r="Q36" i="10"/>
  <c r="I36" i="10"/>
  <c r="K36" i="10"/>
  <c r="L36" i="10"/>
  <c r="D37" i="10"/>
  <c r="M36" i="10"/>
  <c r="N36" i="10"/>
  <c r="P36" i="10"/>
  <c r="J36" i="10"/>
  <c r="R36" i="10"/>
  <c r="G36" i="10" s="1"/>
  <c r="T36" i="10" l="1"/>
  <c r="U36" i="10" s="1"/>
  <c r="V36" i="10" s="1"/>
  <c r="W36" i="10" s="1"/>
  <c r="X36" i="10" s="1"/>
  <c r="Y36" i="10" s="1"/>
  <c r="Z36" i="10" s="1"/>
  <c r="AA36" i="10" s="1"/>
  <c r="AB36" i="10" s="1"/>
  <c r="AC36" i="10" s="1"/>
  <c r="H37" i="10"/>
  <c r="S37" i="10" s="1"/>
  <c r="Q37" i="10"/>
  <c r="R37" i="10"/>
  <c r="G37" i="10" s="1"/>
  <c r="K37" i="10"/>
  <c r="N37" i="10"/>
  <c r="L37" i="10"/>
  <c r="I37" i="10"/>
  <c r="O37" i="10"/>
  <c r="P37" i="10"/>
  <c r="M37" i="10"/>
  <c r="D38" i="10"/>
  <c r="J37" i="10"/>
  <c r="H38" i="10" l="1"/>
  <c r="S38" i="10" s="1"/>
  <c r="I38" i="10"/>
  <c r="M38" i="10"/>
  <c r="D39" i="10"/>
  <c r="J38" i="10"/>
  <c r="K38" i="10"/>
  <c r="Q38" i="10"/>
  <c r="L38" i="10"/>
  <c r="O38" i="10"/>
  <c r="N38" i="10"/>
  <c r="R38" i="10"/>
  <c r="G38" i="10" s="1"/>
  <c r="P38" i="10"/>
  <c r="T37" i="10"/>
  <c r="U37" i="10" s="1"/>
  <c r="V37" i="10" s="1"/>
  <c r="W37" i="10" s="1"/>
  <c r="X37" i="10" s="1"/>
  <c r="Y37" i="10" s="1"/>
  <c r="Z37" i="10" s="1"/>
  <c r="AA37" i="10" s="1"/>
  <c r="AB37" i="10" s="1"/>
  <c r="AC37" i="10" s="1"/>
  <c r="D40" i="10" l="1"/>
  <c r="H39" i="10"/>
  <c r="S39" i="10" s="1"/>
  <c r="K39" i="10"/>
  <c r="R39" i="10"/>
  <c r="G39" i="10" s="1"/>
  <c r="J39" i="10"/>
  <c r="O39" i="10"/>
  <c r="P39" i="10"/>
  <c r="I39" i="10"/>
  <c r="L39" i="10"/>
  <c r="Q39" i="10"/>
  <c r="M39" i="10"/>
  <c r="N39" i="10"/>
  <c r="T38" i="10"/>
  <c r="U38" i="10" s="1"/>
  <c r="V38" i="10" s="1"/>
  <c r="W38" i="10" s="1"/>
  <c r="X38" i="10" s="1"/>
  <c r="Y38" i="10" s="1"/>
  <c r="Z38" i="10" s="1"/>
  <c r="AA38" i="10" s="1"/>
  <c r="AB38" i="10" s="1"/>
  <c r="AC38" i="10" s="1"/>
  <c r="T39" i="10" l="1"/>
  <c r="U39" i="10" s="1"/>
  <c r="V39" i="10" s="1"/>
  <c r="W39" i="10" s="1"/>
  <c r="X39" i="10" s="1"/>
  <c r="Y39" i="10" s="1"/>
  <c r="Z39" i="10" s="1"/>
  <c r="AA39" i="10" s="1"/>
  <c r="AB39" i="10" s="1"/>
  <c r="AC39" i="10" s="1"/>
  <c r="H40" i="10"/>
  <c r="S40" i="10" s="1"/>
  <c r="L40" i="10"/>
  <c r="N40" i="10"/>
  <c r="M40" i="10"/>
  <c r="J40" i="10"/>
  <c r="D41" i="10"/>
  <c r="R40" i="10"/>
  <c r="G40" i="10" s="1"/>
  <c r="K40" i="10"/>
  <c r="O40" i="10"/>
  <c r="P40" i="10"/>
  <c r="Q40" i="10"/>
  <c r="I40" i="10"/>
  <c r="T40" i="10" l="1"/>
  <c r="U40" i="10" s="1"/>
  <c r="V40" i="10" s="1"/>
  <c r="W40" i="10" s="1"/>
  <c r="X40" i="10" s="1"/>
  <c r="Y40" i="10" s="1"/>
  <c r="Z40" i="10" s="1"/>
  <c r="AA40" i="10" s="1"/>
  <c r="AB40" i="10" s="1"/>
  <c r="AC40" i="10" s="1"/>
  <c r="H41" i="10"/>
  <c r="S41" i="10" s="1"/>
  <c r="M41" i="10"/>
  <c r="R41" i="10"/>
  <c r="G41" i="10" s="1"/>
  <c r="Q41" i="10"/>
  <c r="P41" i="10"/>
  <c r="I41" i="10"/>
  <c r="N41" i="10"/>
  <c r="O41" i="10"/>
  <c r="D42" i="10"/>
  <c r="J41" i="10"/>
  <c r="L41" i="10"/>
  <c r="K41" i="10"/>
  <c r="H42" i="10" l="1"/>
  <c r="S42" i="10" s="1"/>
  <c r="N42" i="10"/>
  <c r="I42" i="10"/>
  <c r="O42" i="10"/>
  <c r="J42" i="10"/>
  <c r="Q42" i="10"/>
  <c r="R42" i="10"/>
  <c r="G42" i="10" s="1"/>
  <c r="K42" i="10"/>
  <c r="D43" i="10"/>
  <c r="P42" i="10"/>
  <c r="M42" i="10"/>
  <c r="L42" i="10"/>
  <c r="T41" i="10"/>
  <c r="U41" i="10" s="1"/>
  <c r="V41" i="10" s="1"/>
  <c r="W41" i="10" s="1"/>
  <c r="X41" i="10" s="1"/>
  <c r="Y41" i="10" s="1"/>
  <c r="Z41" i="10" s="1"/>
  <c r="AA41" i="10" s="1"/>
  <c r="AB41" i="10" s="1"/>
  <c r="AC41" i="10" s="1"/>
  <c r="H43" i="10" l="1"/>
  <c r="S43" i="10" s="1"/>
  <c r="K43" i="10"/>
  <c r="M43" i="10"/>
  <c r="I43" i="10"/>
  <c r="P43" i="10"/>
  <c r="O43" i="10"/>
  <c r="L43" i="10"/>
  <c r="N43" i="10"/>
  <c r="J43" i="10"/>
  <c r="Q43" i="10"/>
  <c r="D44" i="10"/>
  <c r="R43" i="10"/>
  <c r="G43" i="10" s="1"/>
  <c r="T42" i="10"/>
  <c r="U42" i="10" s="1"/>
  <c r="V42" i="10" s="1"/>
  <c r="W42" i="10" s="1"/>
  <c r="X42" i="10" s="1"/>
  <c r="Y42" i="10" s="1"/>
  <c r="Z42" i="10" s="1"/>
  <c r="AA42" i="10" s="1"/>
  <c r="AB42" i="10" s="1"/>
  <c r="AC42" i="10" s="1"/>
  <c r="T43" i="10" l="1"/>
  <c r="U43" i="10" s="1"/>
  <c r="V43" i="10" s="1"/>
  <c r="W43" i="10" s="1"/>
  <c r="X43" i="10" s="1"/>
  <c r="Y43" i="10" s="1"/>
  <c r="Z43" i="10" s="1"/>
  <c r="AA43" i="10" s="1"/>
  <c r="AB43" i="10" s="1"/>
  <c r="AC43" i="10" s="1"/>
  <c r="H44" i="10"/>
  <c r="S44" i="10" s="1"/>
  <c r="L44" i="10"/>
  <c r="J44" i="10"/>
  <c r="Q44" i="10"/>
  <c r="I44" i="10"/>
  <c r="R44" i="10"/>
  <c r="G44" i="10" s="1"/>
  <c r="O44" i="10"/>
  <c r="K44" i="10"/>
  <c r="M44" i="10"/>
  <c r="N44" i="10"/>
  <c r="P44" i="10"/>
  <c r="D45" i="10"/>
  <c r="H45" i="10" l="1"/>
  <c r="S45" i="10" s="1"/>
  <c r="K45" i="10"/>
  <c r="L45" i="10"/>
  <c r="Q45" i="10"/>
  <c r="D46" i="10"/>
  <c r="O45" i="10"/>
  <c r="R45" i="10"/>
  <c r="G45" i="10" s="1"/>
  <c r="J45" i="10"/>
  <c r="M45" i="10"/>
  <c r="N45" i="10"/>
  <c r="P45" i="10"/>
  <c r="I45" i="10"/>
  <c r="T44" i="10"/>
  <c r="U44" i="10" s="1"/>
  <c r="V44" i="10" s="1"/>
  <c r="W44" i="10" s="1"/>
  <c r="X44" i="10" s="1"/>
  <c r="Y44" i="10" s="1"/>
  <c r="Z44" i="10" s="1"/>
  <c r="AA44" i="10" s="1"/>
  <c r="AB44" i="10" s="1"/>
  <c r="AC44" i="10" s="1"/>
  <c r="R46" i="10" l="1"/>
  <c r="G46" i="10" s="1"/>
  <c r="M46" i="10"/>
  <c r="K46" i="10"/>
  <c r="H46" i="10"/>
  <c r="S46" i="10" s="1"/>
  <c r="Q46" i="10"/>
  <c r="O46" i="10"/>
  <c r="I46" i="10"/>
  <c r="J46" i="10"/>
  <c r="P46" i="10"/>
  <c r="D47" i="10"/>
  <c r="N46" i="10"/>
  <c r="L46" i="10"/>
  <c r="T45" i="10"/>
  <c r="U45" i="10" s="1"/>
  <c r="V45" i="10" s="1"/>
  <c r="W45" i="10" s="1"/>
  <c r="X45" i="10" s="1"/>
  <c r="Y45" i="10" s="1"/>
  <c r="Z45" i="10" s="1"/>
  <c r="AA45" i="10" s="1"/>
  <c r="AB45" i="10" s="1"/>
  <c r="AC45" i="10" s="1"/>
  <c r="H47" i="10" l="1"/>
  <c r="S47" i="10" s="1"/>
  <c r="K47" i="10"/>
  <c r="O47" i="10"/>
  <c r="L47" i="10"/>
  <c r="M47" i="10"/>
  <c r="I47" i="10"/>
  <c r="P47" i="10"/>
  <c r="D48" i="10"/>
  <c r="R47" i="10"/>
  <c r="G47" i="10" s="1"/>
  <c r="J47" i="10"/>
  <c r="N47" i="10"/>
  <c r="Q47" i="10"/>
  <c r="T46" i="10"/>
  <c r="U46" i="10" s="1"/>
  <c r="V46" i="10" s="1"/>
  <c r="W46" i="10" s="1"/>
  <c r="X46" i="10" s="1"/>
  <c r="Y46" i="10" s="1"/>
  <c r="Z46" i="10" s="1"/>
  <c r="AA46" i="10" s="1"/>
  <c r="AB46" i="10" s="1"/>
  <c r="AC46" i="10" s="1"/>
  <c r="I48" i="10" l="1"/>
  <c r="Q48" i="10"/>
  <c r="N48" i="10"/>
  <c r="D49" i="10"/>
  <c r="P48" i="10"/>
  <c r="L48" i="10"/>
  <c r="O48" i="10"/>
  <c r="H48" i="10"/>
  <c r="S48" i="10" s="1"/>
  <c r="J48" i="10"/>
  <c r="M48" i="10"/>
  <c r="R48" i="10"/>
  <c r="G48" i="10" s="1"/>
  <c r="K48" i="10"/>
  <c r="T47" i="10"/>
  <c r="U47" i="10" s="1"/>
  <c r="V47" i="10" s="1"/>
  <c r="W47" i="10" s="1"/>
  <c r="X47" i="10" s="1"/>
  <c r="Y47" i="10" s="1"/>
  <c r="Z47" i="10" s="1"/>
  <c r="AA47" i="10" s="1"/>
  <c r="AB47" i="10" s="1"/>
  <c r="AC47" i="10" s="1"/>
  <c r="T48" i="10" l="1"/>
  <c r="U48" i="10" s="1"/>
  <c r="V48" i="10" s="1"/>
  <c r="W48" i="10" s="1"/>
  <c r="X48" i="10" s="1"/>
  <c r="Y48" i="10" s="1"/>
  <c r="Z48" i="10" s="1"/>
  <c r="AA48" i="10" s="1"/>
  <c r="AB48" i="10" s="1"/>
  <c r="AC48" i="10" s="1"/>
  <c r="M49" i="10"/>
  <c r="L49" i="10"/>
  <c r="N49" i="10"/>
  <c r="K49" i="10"/>
  <c r="D50" i="10"/>
  <c r="J49" i="10"/>
  <c r="Q49" i="10"/>
  <c r="R49" i="10"/>
  <c r="G49" i="10" s="1"/>
  <c r="P49" i="10"/>
  <c r="I49" i="10"/>
  <c r="O49" i="10"/>
  <c r="H49" i="10"/>
  <c r="S49" i="10" s="1"/>
  <c r="R50" i="10" l="1"/>
  <c r="G50" i="10" s="1"/>
  <c r="P50" i="10"/>
  <c r="L50" i="10"/>
  <c r="I50" i="10"/>
  <c r="D51" i="10"/>
  <c r="O50" i="10"/>
  <c r="K50" i="10"/>
  <c r="H50" i="10"/>
  <c r="S50" i="10" s="1"/>
  <c r="Q50" i="10"/>
  <c r="N50" i="10"/>
  <c r="M50" i="10"/>
  <c r="J50" i="10"/>
  <c r="T49" i="10"/>
  <c r="U49" i="10" s="1"/>
  <c r="V49" i="10" s="1"/>
  <c r="W49" i="10" s="1"/>
  <c r="X49" i="10" s="1"/>
  <c r="Y49" i="10" s="1"/>
  <c r="Z49" i="10" s="1"/>
  <c r="AA49" i="10" s="1"/>
  <c r="AB49" i="10" s="1"/>
  <c r="AC49" i="10" s="1"/>
  <c r="T50" i="10" l="1"/>
  <c r="U50" i="10" s="1"/>
  <c r="V50" i="10" s="1"/>
  <c r="W50" i="10" s="1"/>
  <c r="X50" i="10" s="1"/>
  <c r="Y50" i="10" s="1"/>
  <c r="Z50" i="10" s="1"/>
  <c r="AA50" i="10" s="1"/>
  <c r="AB50" i="10" s="1"/>
  <c r="AC50" i="10" s="1"/>
  <c r="H51" i="10"/>
  <c r="S51" i="10" s="1"/>
  <c r="K51" i="10"/>
  <c r="D52" i="10"/>
  <c r="O51" i="10"/>
  <c r="L51" i="10"/>
  <c r="I51" i="10"/>
  <c r="M51" i="10"/>
  <c r="Q51" i="10"/>
  <c r="P51" i="10"/>
  <c r="R51" i="10"/>
  <c r="G51" i="10" s="1"/>
  <c r="J51" i="10"/>
  <c r="N51" i="10"/>
  <c r="H52" i="10" l="1"/>
  <c r="S52" i="10" s="1"/>
  <c r="P52" i="10"/>
  <c r="K52" i="10"/>
  <c r="I52" i="10"/>
  <c r="N52" i="10"/>
  <c r="Q52" i="10"/>
  <c r="L52" i="10"/>
  <c r="O52" i="10"/>
  <c r="R52" i="10"/>
  <c r="G52" i="10" s="1"/>
  <c r="J52" i="10"/>
  <c r="D53" i="10"/>
  <c r="M52" i="10"/>
  <c r="T51" i="10"/>
  <c r="U51" i="10" s="1"/>
  <c r="V51" i="10" s="1"/>
  <c r="W51" i="10" s="1"/>
  <c r="X51" i="10" s="1"/>
  <c r="Y51" i="10" s="1"/>
  <c r="Z51" i="10" s="1"/>
  <c r="AA51" i="10" s="1"/>
  <c r="AB51" i="10" s="1"/>
  <c r="AC51" i="10" s="1"/>
  <c r="K53" i="10" l="1"/>
  <c r="D54" i="10"/>
  <c r="O53" i="10"/>
  <c r="I53" i="10"/>
  <c r="Q53" i="10"/>
  <c r="J53" i="10"/>
  <c r="M53" i="10"/>
  <c r="P53" i="10"/>
  <c r="L53" i="10"/>
  <c r="N53" i="10"/>
  <c r="H53" i="10"/>
  <c r="S53" i="10" s="1"/>
  <c r="R53" i="10"/>
  <c r="G53" i="10" s="1"/>
  <c r="T52" i="10"/>
  <c r="U52" i="10" s="1"/>
  <c r="V52" i="10" s="1"/>
  <c r="W52" i="10" s="1"/>
  <c r="X52" i="10" s="1"/>
  <c r="Y52" i="10" s="1"/>
  <c r="Z52" i="10" s="1"/>
  <c r="AA52" i="10" s="1"/>
  <c r="AB52" i="10" s="1"/>
  <c r="AC52" i="10" s="1"/>
  <c r="T53" i="10" l="1"/>
  <c r="U53" i="10" s="1"/>
  <c r="V53" i="10" s="1"/>
  <c r="W53" i="10" s="1"/>
  <c r="X53" i="10" s="1"/>
  <c r="Y53" i="10" s="1"/>
  <c r="Z53" i="10" s="1"/>
  <c r="AA53" i="10" s="1"/>
  <c r="AB53" i="10" s="1"/>
  <c r="AC53" i="10" s="1"/>
  <c r="H54" i="10"/>
  <c r="S54" i="10" s="1"/>
  <c r="R54" i="10"/>
  <c r="G54" i="10" s="1"/>
  <c r="P54" i="10"/>
  <c r="L54" i="10"/>
  <c r="Q54" i="10"/>
  <c r="D55" i="10"/>
  <c r="O54" i="10"/>
  <c r="N54" i="10"/>
  <c r="I54" i="10"/>
  <c r="M54" i="10"/>
  <c r="J54" i="10"/>
  <c r="K54" i="10"/>
  <c r="T54" i="10" l="1"/>
  <c r="U54" i="10" s="1"/>
  <c r="V54" i="10" s="1"/>
  <c r="W54" i="10" s="1"/>
  <c r="X54" i="10" s="1"/>
  <c r="Y54" i="10" s="1"/>
  <c r="Z54" i="10" s="1"/>
  <c r="AA54" i="10" s="1"/>
  <c r="AB54" i="10" s="1"/>
  <c r="AC54" i="10" s="1"/>
  <c r="N55" i="10"/>
  <c r="D56" i="10"/>
  <c r="L55" i="10"/>
  <c r="I55" i="10"/>
  <c r="K55" i="10"/>
  <c r="Q55" i="10"/>
  <c r="M55" i="10"/>
  <c r="R55" i="10"/>
  <c r="G55" i="10" s="1"/>
  <c r="J55" i="10"/>
  <c r="P55" i="10"/>
  <c r="H55" i="10"/>
  <c r="S55" i="10" s="1"/>
  <c r="O55" i="10"/>
  <c r="T55" i="10" l="1"/>
  <c r="U55" i="10" s="1"/>
  <c r="V55" i="10" s="1"/>
  <c r="W55" i="10" s="1"/>
  <c r="X55" i="10" s="1"/>
  <c r="Y55" i="10" s="1"/>
  <c r="Z55" i="10" s="1"/>
  <c r="AA55" i="10" s="1"/>
  <c r="AB55" i="10" s="1"/>
  <c r="AC55" i="10" s="1"/>
  <c r="H56" i="10"/>
  <c r="S56" i="10" s="1"/>
  <c r="D57" i="10"/>
  <c r="Q56" i="10"/>
  <c r="M56" i="10"/>
  <c r="J56" i="10"/>
  <c r="O56" i="10"/>
  <c r="K56" i="10"/>
  <c r="R56" i="10"/>
  <c r="G56" i="10" s="1"/>
  <c r="I56" i="10"/>
  <c r="P56" i="10"/>
  <c r="L56" i="10"/>
  <c r="N56" i="10"/>
  <c r="O57" i="10" l="1"/>
  <c r="L57" i="10"/>
  <c r="R57" i="10"/>
  <c r="G57" i="10" s="1"/>
  <c r="K57" i="10"/>
  <c r="D58" i="10"/>
  <c r="J57" i="10"/>
  <c r="H57" i="10"/>
  <c r="S57" i="10" s="1"/>
  <c r="M57" i="10"/>
  <c r="N57" i="10"/>
  <c r="I57" i="10"/>
  <c r="Q57" i="10"/>
  <c r="P57" i="10"/>
  <c r="T56" i="10"/>
  <c r="U56" i="10" s="1"/>
  <c r="V56" i="10" s="1"/>
  <c r="W56" i="10" s="1"/>
  <c r="X56" i="10" s="1"/>
  <c r="Y56" i="10" s="1"/>
  <c r="Z56" i="10" s="1"/>
  <c r="AA56" i="10" s="1"/>
  <c r="AB56" i="10" s="1"/>
  <c r="AC56" i="10" s="1"/>
  <c r="T57" i="10" l="1"/>
  <c r="U57" i="10" s="1"/>
  <c r="V57" i="10" s="1"/>
  <c r="W57" i="10" s="1"/>
  <c r="X57" i="10" s="1"/>
  <c r="Y57" i="10" s="1"/>
  <c r="Z57" i="10" s="1"/>
  <c r="AA57" i="10" s="1"/>
  <c r="AB57" i="10" s="1"/>
  <c r="AC57" i="10" s="1"/>
  <c r="H58" i="10"/>
  <c r="S58" i="10" s="1"/>
  <c r="Q58" i="10"/>
  <c r="J58" i="10"/>
  <c r="R58" i="10"/>
  <c r="G58" i="10" s="1"/>
  <c r="D59" i="10"/>
  <c r="L58" i="10"/>
  <c r="N58" i="10"/>
  <c r="K58" i="10"/>
  <c r="I58" i="10"/>
  <c r="M58" i="10"/>
  <c r="P58" i="10"/>
  <c r="O58" i="10"/>
  <c r="T58" i="10" l="1"/>
  <c r="U58" i="10" s="1"/>
  <c r="V58" i="10" s="1"/>
  <c r="W58" i="10" s="1"/>
  <c r="X58" i="10" s="1"/>
  <c r="Y58" i="10" s="1"/>
  <c r="Z58" i="10" s="1"/>
  <c r="AA58" i="10" s="1"/>
  <c r="AB58" i="10" s="1"/>
  <c r="AC58" i="10" s="1"/>
  <c r="H59" i="10"/>
  <c r="S59" i="10" s="1"/>
  <c r="Q59" i="10"/>
  <c r="K59" i="10"/>
  <c r="M59" i="10"/>
  <c r="O59" i="10"/>
  <c r="L59" i="10"/>
  <c r="N59" i="10"/>
  <c r="D60" i="10"/>
  <c r="P59" i="10"/>
  <c r="J59" i="10"/>
  <c r="I59" i="10"/>
  <c r="R59" i="10"/>
  <c r="G59" i="10" s="1"/>
  <c r="T59" i="10" l="1"/>
  <c r="U59" i="10" s="1"/>
  <c r="V59" i="10" s="1"/>
  <c r="W59" i="10" s="1"/>
  <c r="X59" i="10" s="1"/>
  <c r="Y59" i="10" s="1"/>
  <c r="Z59" i="10" s="1"/>
  <c r="AA59" i="10" s="1"/>
  <c r="AB59" i="10" s="1"/>
  <c r="AC59" i="10" s="1"/>
  <c r="L60" i="10"/>
  <c r="P60" i="10"/>
  <c r="J60" i="10"/>
  <c r="Q60" i="10"/>
  <c r="I60" i="10"/>
  <c r="K60" i="10"/>
  <c r="O60" i="10"/>
  <c r="R60" i="10"/>
  <c r="G60" i="10" s="1"/>
  <c r="D61" i="10"/>
  <c r="H60" i="10"/>
  <c r="S60" i="10" s="1"/>
  <c r="N60" i="10"/>
  <c r="M60" i="10"/>
  <c r="T60" i="10" l="1"/>
  <c r="U60" i="10" s="1"/>
  <c r="V60" i="10" s="1"/>
  <c r="W60" i="10" s="1"/>
  <c r="X60" i="10" s="1"/>
  <c r="Y60" i="10" s="1"/>
  <c r="Z60" i="10" s="1"/>
  <c r="AA60" i="10" s="1"/>
  <c r="AB60" i="10" s="1"/>
  <c r="AC60" i="10" s="1"/>
  <c r="M61" i="10"/>
  <c r="N61" i="10"/>
  <c r="L61" i="10"/>
  <c r="D62" i="10"/>
  <c r="K61" i="10"/>
  <c r="P61" i="10"/>
  <c r="I61" i="10"/>
  <c r="O61" i="10"/>
  <c r="R61" i="10"/>
  <c r="G61" i="10" s="1"/>
  <c r="H61" i="10"/>
  <c r="S61" i="10" s="1"/>
  <c r="J61" i="10"/>
  <c r="Q61" i="10"/>
  <c r="H62" i="10" l="1"/>
  <c r="S62" i="10" s="1"/>
  <c r="J62" i="10"/>
  <c r="N62" i="10"/>
  <c r="Q62" i="10"/>
  <c r="I62" i="10"/>
  <c r="D63" i="10"/>
  <c r="M62" i="10"/>
  <c r="P62" i="10"/>
  <c r="O62" i="10"/>
  <c r="L62" i="10"/>
  <c r="R62" i="10"/>
  <c r="G62" i="10" s="1"/>
  <c r="K62" i="10"/>
  <c r="T61" i="10"/>
  <c r="U61" i="10" s="1"/>
  <c r="V61" i="10" s="1"/>
  <c r="W61" i="10" s="1"/>
  <c r="X61" i="10" s="1"/>
  <c r="Y61" i="10" s="1"/>
  <c r="Z61" i="10" s="1"/>
  <c r="AA61" i="10" s="1"/>
  <c r="AB61" i="10" s="1"/>
  <c r="AC61" i="10" s="1"/>
  <c r="O63" i="10" l="1"/>
  <c r="P63" i="10"/>
  <c r="M63" i="10"/>
  <c r="R63" i="10"/>
  <c r="G63" i="10" s="1"/>
  <c r="I63" i="10"/>
  <c r="J63" i="10"/>
  <c r="D64" i="10"/>
  <c r="N63" i="10"/>
  <c r="K63" i="10"/>
  <c r="H63" i="10"/>
  <c r="S63" i="10" s="1"/>
  <c r="Q63" i="10"/>
  <c r="L63" i="10"/>
  <c r="T62" i="10"/>
  <c r="U62" i="10" s="1"/>
  <c r="V62" i="10" s="1"/>
  <c r="W62" i="10" s="1"/>
  <c r="X62" i="10" s="1"/>
  <c r="Y62" i="10" s="1"/>
  <c r="Z62" i="10" s="1"/>
  <c r="AA62" i="10" s="1"/>
  <c r="AB62" i="10" s="1"/>
  <c r="AC62" i="10" s="1"/>
  <c r="H64" i="10" l="1"/>
  <c r="S64" i="10" s="1"/>
  <c r="K64" i="10"/>
  <c r="Q64" i="10"/>
  <c r="I64" i="10"/>
  <c r="L64" i="10"/>
  <c r="D65" i="10"/>
  <c r="P64" i="10"/>
  <c r="R64" i="10"/>
  <c r="G64" i="10" s="1"/>
  <c r="O64" i="10"/>
  <c r="M64" i="10"/>
  <c r="J64" i="10"/>
  <c r="N64" i="10"/>
  <c r="T63" i="10"/>
  <c r="U63" i="10" s="1"/>
  <c r="V63" i="10" s="1"/>
  <c r="W63" i="10" s="1"/>
  <c r="X63" i="10" s="1"/>
  <c r="Y63" i="10" s="1"/>
  <c r="Z63" i="10" s="1"/>
  <c r="AA63" i="10" s="1"/>
  <c r="AB63" i="10" s="1"/>
  <c r="AC63" i="10" s="1"/>
  <c r="H65" i="10" l="1"/>
  <c r="S65" i="10" s="1"/>
  <c r="P65" i="10"/>
  <c r="L65" i="10"/>
  <c r="D66" i="10"/>
  <c r="J65" i="10"/>
  <c r="K65" i="10"/>
  <c r="O65" i="10"/>
  <c r="Q65" i="10"/>
  <c r="N65" i="10"/>
  <c r="I65" i="10"/>
  <c r="M65" i="10"/>
  <c r="R65" i="10"/>
  <c r="G65" i="10" s="1"/>
  <c r="T64" i="10"/>
  <c r="U64" i="10" s="1"/>
  <c r="V64" i="10" s="1"/>
  <c r="W64" i="10" s="1"/>
  <c r="X64" i="10" s="1"/>
  <c r="Y64" i="10" s="1"/>
  <c r="Z64" i="10" s="1"/>
  <c r="AA64" i="10" s="1"/>
  <c r="AB64" i="10" s="1"/>
  <c r="AC64" i="10" s="1"/>
  <c r="H66" i="10" l="1"/>
  <c r="S66" i="10" s="1"/>
  <c r="L66" i="10"/>
  <c r="O66" i="10"/>
  <c r="J66" i="10"/>
  <c r="D67" i="10"/>
  <c r="M66" i="10"/>
  <c r="Q66" i="10"/>
  <c r="R66" i="10"/>
  <c r="G66" i="10" s="1"/>
  <c r="P66" i="10"/>
  <c r="I66" i="10"/>
  <c r="N66" i="10"/>
  <c r="K66" i="10"/>
  <c r="T65" i="10"/>
  <c r="U65" i="10" s="1"/>
  <c r="V65" i="10" s="1"/>
  <c r="W65" i="10" s="1"/>
  <c r="X65" i="10" s="1"/>
  <c r="Y65" i="10" s="1"/>
  <c r="Z65" i="10" s="1"/>
  <c r="AA65" i="10" s="1"/>
  <c r="AB65" i="10" s="1"/>
  <c r="AC65" i="10" s="1"/>
  <c r="R67" i="10" l="1"/>
  <c r="G67" i="10" s="1"/>
  <c r="M67" i="10"/>
  <c r="I67" i="10"/>
  <c r="D68" i="10"/>
  <c r="N67" i="10"/>
  <c r="J67" i="10"/>
  <c r="Q67" i="10"/>
  <c r="O67" i="10"/>
  <c r="K67" i="10"/>
  <c r="H67" i="10"/>
  <c r="S67" i="10" s="1"/>
  <c r="P67" i="10"/>
  <c r="L67" i="10"/>
  <c r="T66" i="10"/>
  <c r="U66" i="10" s="1"/>
  <c r="V66" i="10" s="1"/>
  <c r="W66" i="10" s="1"/>
  <c r="X66" i="10" s="1"/>
  <c r="Y66" i="10" s="1"/>
  <c r="Z66" i="10" s="1"/>
  <c r="AA66" i="10" s="1"/>
  <c r="AB66" i="10" s="1"/>
  <c r="AC66" i="10" s="1"/>
  <c r="H68" i="10" l="1"/>
  <c r="S68" i="10" s="1"/>
  <c r="L68" i="10"/>
  <c r="M68" i="10"/>
  <c r="N68" i="10"/>
  <c r="O68" i="10"/>
  <c r="R68" i="10"/>
  <c r="G68" i="10" s="1"/>
  <c r="J68" i="10"/>
  <c r="K68" i="10"/>
  <c r="D69" i="10"/>
  <c r="P68" i="10"/>
  <c r="Q68" i="10"/>
  <c r="I68" i="10"/>
  <c r="T67" i="10"/>
  <c r="U67" i="10" s="1"/>
  <c r="V67" i="10" s="1"/>
  <c r="W67" i="10" s="1"/>
  <c r="X67" i="10" s="1"/>
  <c r="Y67" i="10" s="1"/>
  <c r="Z67" i="10" s="1"/>
  <c r="AA67" i="10" s="1"/>
  <c r="AB67" i="10" s="1"/>
  <c r="AC67" i="10" s="1"/>
  <c r="H69" i="10" l="1"/>
  <c r="S69" i="10" s="1"/>
  <c r="J69" i="10"/>
  <c r="L69" i="10"/>
  <c r="D70" i="10"/>
  <c r="N69" i="10"/>
  <c r="P69" i="10"/>
  <c r="K69" i="10"/>
  <c r="M69" i="10"/>
  <c r="Q69" i="10"/>
  <c r="I69" i="10"/>
  <c r="O69" i="10"/>
  <c r="R69" i="10"/>
  <c r="G69" i="10" s="1"/>
  <c r="T68" i="10"/>
  <c r="U68" i="10" s="1"/>
  <c r="V68" i="10" s="1"/>
  <c r="W68" i="10" s="1"/>
  <c r="X68" i="10" s="1"/>
  <c r="Y68" i="10" s="1"/>
  <c r="Z68" i="10" s="1"/>
  <c r="AA68" i="10" s="1"/>
  <c r="AB68" i="10" s="1"/>
  <c r="AC68" i="10" s="1"/>
  <c r="P70" i="10" l="1"/>
  <c r="K70" i="10"/>
  <c r="D71" i="10"/>
  <c r="I70" i="10"/>
  <c r="O70" i="10"/>
  <c r="R70" i="10"/>
  <c r="G70" i="10" s="1"/>
  <c r="M70" i="10"/>
  <c r="J70" i="10"/>
  <c r="Q70" i="10"/>
  <c r="H70" i="10"/>
  <c r="S70" i="10" s="1"/>
  <c r="N70" i="10"/>
  <c r="L70" i="10"/>
  <c r="T69" i="10"/>
  <c r="U69" i="10" s="1"/>
  <c r="V69" i="10" s="1"/>
  <c r="W69" i="10" s="1"/>
  <c r="X69" i="10" s="1"/>
  <c r="Y69" i="10" s="1"/>
  <c r="Z69" i="10" s="1"/>
  <c r="AA69" i="10" s="1"/>
  <c r="AB69" i="10" s="1"/>
  <c r="AC69" i="10" s="1"/>
  <c r="J71" i="10" l="1"/>
  <c r="O71" i="10"/>
  <c r="N71" i="10"/>
  <c r="L71" i="10"/>
  <c r="H71" i="10"/>
  <c r="S71" i="10" s="1"/>
  <c r="P71" i="10"/>
  <c r="Q71" i="10"/>
  <c r="I71" i="10"/>
  <c r="D72" i="10"/>
  <c r="R71" i="10"/>
  <c r="G71" i="10" s="1"/>
  <c r="K71" i="10"/>
  <c r="M71" i="10"/>
  <c r="T70" i="10"/>
  <c r="U70" i="10" s="1"/>
  <c r="V70" i="10" s="1"/>
  <c r="W70" i="10" s="1"/>
  <c r="X70" i="10" s="1"/>
  <c r="Y70" i="10" s="1"/>
  <c r="Z70" i="10" s="1"/>
  <c r="AA70" i="10" s="1"/>
  <c r="AB70" i="10" s="1"/>
  <c r="AC70" i="10" s="1"/>
  <c r="H72" i="10" l="1"/>
  <c r="S72" i="10" s="1"/>
  <c r="P72" i="10"/>
  <c r="D73" i="10"/>
  <c r="N72" i="10"/>
  <c r="Q72" i="10"/>
  <c r="J72" i="10"/>
  <c r="I72" i="10"/>
  <c r="O72" i="10"/>
  <c r="M72" i="10"/>
  <c r="K72" i="10"/>
  <c r="L72" i="10"/>
  <c r="R72" i="10"/>
  <c r="G72" i="10" s="1"/>
  <c r="T71" i="10"/>
  <c r="U71" i="10" s="1"/>
  <c r="V71" i="10" s="1"/>
  <c r="W71" i="10" s="1"/>
  <c r="X71" i="10" s="1"/>
  <c r="Y71" i="10" s="1"/>
  <c r="Z71" i="10" s="1"/>
  <c r="AA71" i="10" s="1"/>
  <c r="AB71" i="10" s="1"/>
  <c r="AC71" i="10" s="1"/>
  <c r="D74" i="10" l="1"/>
  <c r="K73" i="10"/>
  <c r="I73" i="10"/>
  <c r="P73" i="10"/>
  <c r="M73" i="10"/>
  <c r="O73" i="10"/>
  <c r="R73" i="10"/>
  <c r="G73" i="10" s="1"/>
  <c r="N73" i="10"/>
  <c r="J73" i="10"/>
  <c r="Q73" i="10"/>
  <c r="H73" i="10"/>
  <c r="S73" i="10" s="1"/>
  <c r="L73" i="10"/>
  <c r="T72" i="10"/>
  <c r="U72" i="10" s="1"/>
  <c r="V72" i="10" s="1"/>
  <c r="W72" i="10" s="1"/>
  <c r="X72" i="10" s="1"/>
  <c r="Y72" i="10" s="1"/>
  <c r="Z72" i="10" s="1"/>
  <c r="AA72" i="10" s="1"/>
  <c r="AB72" i="10" s="1"/>
  <c r="AC72" i="10" s="1"/>
  <c r="T73" i="10" l="1"/>
  <c r="U73" i="10" s="1"/>
  <c r="V73" i="10" s="1"/>
  <c r="W73" i="10" s="1"/>
  <c r="X73" i="10" s="1"/>
  <c r="Y73" i="10" s="1"/>
  <c r="Z73" i="10" s="1"/>
  <c r="AA73" i="10" s="1"/>
  <c r="AB73" i="10" s="1"/>
  <c r="AC73" i="10" s="1"/>
  <c r="P74" i="10"/>
  <c r="J74" i="10"/>
  <c r="R74" i="10"/>
  <c r="G74" i="10" s="1"/>
  <c r="D75" i="10"/>
  <c r="Q74" i="10"/>
  <c r="M74" i="10"/>
  <c r="K74" i="10"/>
  <c r="H74" i="10"/>
  <c r="S74" i="10" s="1"/>
  <c r="O74" i="10"/>
  <c r="L74" i="10"/>
  <c r="N74" i="10"/>
  <c r="I74" i="10"/>
  <c r="T74" i="10" l="1"/>
  <c r="U74" i="10" s="1"/>
  <c r="V74" i="10" s="1"/>
  <c r="W74" i="10" s="1"/>
  <c r="X74" i="10" s="1"/>
  <c r="Y74" i="10" s="1"/>
  <c r="Z74" i="10" s="1"/>
  <c r="AA74" i="10" s="1"/>
  <c r="AB74" i="10" s="1"/>
  <c r="AC74" i="10" s="1"/>
  <c r="H75" i="10"/>
  <c r="S75" i="10" s="1"/>
  <c r="D76" i="10"/>
  <c r="K75" i="10"/>
  <c r="J75" i="10"/>
  <c r="I75" i="10"/>
  <c r="P75" i="10"/>
  <c r="Q75" i="10"/>
  <c r="L75" i="10"/>
  <c r="R75" i="10"/>
  <c r="G75" i="10" s="1"/>
  <c r="N75" i="10"/>
  <c r="O75" i="10"/>
  <c r="M75" i="10"/>
  <c r="H76" i="10" l="1"/>
  <c r="S76" i="10" s="1"/>
  <c r="P76" i="10"/>
  <c r="I76" i="10"/>
  <c r="O76" i="10"/>
  <c r="K76" i="10"/>
  <c r="N76" i="10"/>
  <c r="R76" i="10"/>
  <c r="G76" i="10" s="1"/>
  <c r="J76" i="10"/>
  <c r="M76" i="10"/>
  <c r="D77" i="10"/>
  <c r="Q76" i="10"/>
  <c r="L76" i="10"/>
  <c r="T75" i="10"/>
  <c r="U75" i="10" s="1"/>
  <c r="V75" i="10" s="1"/>
  <c r="W75" i="10" s="1"/>
  <c r="X75" i="10" s="1"/>
  <c r="Y75" i="10" s="1"/>
  <c r="Z75" i="10" s="1"/>
  <c r="AA75" i="10" s="1"/>
  <c r="AB75" i="10" s="1"/>
  <c r="AC75" i="10" s="1"/>
  <c r="T76" i="10" l="1"/>
  <c r="U76" i="10" s="1"/>
  <c r="V76" i="10" s="1"/>
  <c r="W76" i="10" s="1"/>
  <c r="X76" i="10" s="1"/>
  <c r="Y76" i="10" s="1"/>
  <c r="Z76" i="10" s="1"/>
  <c r="AA76" i="10" s="1"/>
  <c r="AB76" i="10" s="1"/>
  <c r="AC76" i="10" s="1"/>
  <c r="D78" i="10"/>
  <c r="H77" i="10"/>
  <c r="S77" i="10" s="1"/>
  <c r="R77" i="10"/>
  <c r="G77" i="10" s="1"/>
  <c r="L77" i="10"/>
  <c r="M77" i="10"/>
  <c r="J77" i="10"/>
  <c r="P77" i="10"/>
  <c r="K77" i="10"/>
  <c r="O77" i="10"/>
  <c r="Q77" i="10"/>
  <c r="I77" i="10"/>
  <c r="N77" i="10"/>
  <c r="R78" i="10" l="1"/>
  <c r="G78" i="10" s="1"/>
  <c r="N78" i="10"/>
  <c r="D79" i="10"/>
  <c r="M78" i="10"/>
  <c r="Q78" i="10"/>
  <c r="O78" i="10"/>
  <c r="P78" i="10"/>
  <c r="L78" i="10"/>
  <c r="K78" i="10"/>
  <c r="I78" i="10"/>
  <c r="H78" i="10"/>
  <c r="S78" i="10" s="1"/>
  <c r="J78" i="10"/>
  <c r="T77" i="10"/>
  <c r="U77" i="10" s="1"/>
  <c r="V77" i="10" s="1"/>
  <c r="W77" i="10" s="1"/>
  <c r="X77" i="10" s="1"/>
  <c r="Y77" i="10" s="1"/>
  <c r="Z77" i="10" s="1"/>
  <c r="AA77" i="10" s="1"/>
  <c r="AB77" i="10" s="1"/>
  <c r="AC77" i="10" s="1"/>
  <c r="T78" i="10" l="1"/>
  <c r="U78" i="10" s="1"/>
  <c r="V78" i="10" s="1"/>
  <c r="W78" i="10" s="1"/>
  <c r="X78" i="10" s="1"/>
  <c r="Y78" i="10" s="1"/>
  <c r="Z78" i="10" s="1"/>
  <c r="AA78" i="10" s="1"/>
  <c r="AB78" i="10" s="1"/>
  <c r="AC78" i="10" s="1"/>
  <c r="H79" i="10"/>
  <c r="S79" i="10" s="1"/>
  <c r="D80" i="10"/>
  <c r="R79" i="10"/>
  <c r="G79" i="10" s="1"/>
  <c r="I79" i="10"/>
  <c r="M79" i="10"/>
  <c r="K79" i="10"/>
  <c r="N79" i="10"/>
  <c r="P79" i="10"/>
  <c r="O79" i="10"/>
  <c r="L79" i="10"/>
  <c r="J79" i="10"/>
  <c r="Q79" i="10"/>
  <c r="T79" i="10" l="1"/>
  <c r="U79" i="10" s="1"/>
  <c r="V79" i="10" s="1"/>
  <c r="W79" i="10" s="1"/>
  <c r="X79" i="10" s="1"/>
  <c r="Y79" i="10" s="1"/>
  <c r="Z79" i="10" s="1"/>
  <c r="AA79" i="10" s="1"/>
  <c r="AB79" i="10" s="1"/>
  <c r="AC79" i="10" s="1"/>
  <c r="O80" i="10"/>
  <c r="J80" i="10"/>
  <c r="R80" i="10"/>
  <c r="G80" i="10" s="1"/>
  <c r="L80" i="10"/>
  <c r="N80" i="10"/>
  <c r="H80" i="10"/>
  <c r="S80" i="10" s="1"/>
  <c r="M80" i="10"/>
  <c r="I80" i="10"/>
  <c r="D81" i="10"/>
  <c r="Q80" i="10"/>
  <c r="K80" i="10"/>
  <c r="P80" i="10"/>
  <c r="T80" i="10" l="1"/>
  <c r="U80" i="10" s="1"/>
  <c r="V80" i="10" s="1"/>
  <c r="W80" i="10" s="1"/>
  <c r="X80" i="10" s="1"/>
  <c r="Y80" i="10" s="1"/>
  <c r="Z80" i="10" s="1"/>
  <c r="AA80" i="10" s="1"/>
  <c r="AB80" i="10" s="1"/>
  <c r="AC80" i="10" s="1"/>
  <c r="O81" i="10"/>
  <c r="K81" i="10"/>
  <c r="J81" i="10"/>
  <c r="R81" i="10"/>
  <c r="G81" i="10" s="1"/>
  <c r="P81" i="10"/>
  <c r="L81" i="10"/>
  <c r="D82" i="10"/>
  <c r="I81" i="10"/>
  <c r="H81" i="10"/>
  <c r="S81" i="10" s="1"/>
  <c r="N81" i="10"/>
  <c r="Q81" i="10"/>
  <c r="M81" i="10"/>
  <c r="T81" i="10" l="1"/>
  <c r="U81" i="10" s="1"/>
  <c r="V81" i="10" s="1"/>
  <c r="W81" i="10" s="1"/>
  <c r="X81" i="10" s="1"/>
  <c r="Y81" i="10" s="1"/>
  <c r="Z81" i="10" s="1"/>
  <c r="AA81" i="10" s="1"/>
  <c r="AB81" i="10" s="1"/>
  <c r="AC81" i="10" s="1"/>
  <c r="H82" i="10"/>
  <c r="S82" i="10" s="1"/>
  <c r="Q82" i="10"/>
  <c r="L82" i="10"/>
  <c r="M82" i="10"/>
  <c r="O82" i="10"/>
  <c r="K82" i="10"/>
  <c r="I82" i="10"/>
  <c r="J82" i="10"/>
  <c r="D83" i="10"/>
  <c r="R82" i="10"/>
  <c r="G82" i="10" s="1"/>
  <c r="P82" i="10"/>
  <c r="N82" i="10"/>
  <c r="T82" i="10" l="1"/>
  <c r="U82" i="10" s="1"/>
  <c r="V82" i="10" s="1"/>
  <c r="W82" i="10" s="1"/>
  <c r="X82" i="10" s="1"/>
  <c r="Y82" i="10" s="1"/>
  <c r="Z82" i="10" s="1"/>
  <c r="AA82" i="10" s="1"/>
  <c r="AB82" i="10" s="1"/>
  <c r="AC82" i="10" s="1"/>
  <c r="H83" i="10"/>
  <c r="S83" i="10" s="1"/>
  <c r="L83" i="10"/>
  <c r="K83" i="10"/>
  <c r="J83" i="10"/>
  <c r="O83" i="10"/>
  <c r="Q83" i="10"/>
  <c r="N83" i="10"/>
  <c r="R83" i="10"/>
  <c r="G83" i="10" s="1"/>
  <c r="D84" i="10"/>
  <c r="I83" i="10"/>
  <c r="P83" i="10"/>
  <c r="M83" i="10"/>
  <c r="H84" i="10" l="1"/>
  <c r="S84" i="10" s="1"/>
  <c r="I84" i="10"/>
  <c r="P84" i="10"/>
  <c r="J84" i="10"/>
  <c r="O84" i="10"/>
  <c r="R84" i="10"/>
  <c r="G84" i="10" s="1"/>
  <c r="M84" i="10"/>
  <c r="N84" i="10"/>
  <c r="D85" i="10"/>
  <c r="K84" i="10"/>
  <c r="Q84" i="10"/>
  <c r="L84" i="10"/>
  <c r="T83" i="10"/>
  <c r="U83" i="10" s="1"/>
  <c r="V83" i="10" s="1"/>
  <c r="W83" i="10" s="1"/>
  <c r="X83" i="10" s="1"/>
  <c r="Y83" i="10" s="1"/>
  <c r="Z83" i="10" s="1"/>
  <c r="AA83" i="10" s="1"/>
  <c r="AB83" i="10" s="1"/>
  <c r="AC83" i="10" s="1"/>
  <c r="H85" i="10" l="1"/>
  <c r="S85" i="10" s="1"/>
  <c r="P85" i="10"/>
  <c r="O85" i="10"/>
  <c r="Q85" i="10"/>
  <c r="J85" i="10"/>
  <c r="N85" i="10"/>
  <c r="R85" i="10"/>
  <c r="G85" i="10" s="1"/>
  <c r="L85" i="10"/>
  <c r="I85" i="10"/>
  <c r="M85" i="10"/>
  <c r="D86" i="10"/>
  <c r="K85" i="10"/>
  <c r="T84" i="10"/>
  <c r="U84" i="10" s="1"/>
  <c r="V84" i="10" s="1"/>
  <c r="W84" i="10" s="1"/>
  <c r="X84" i="10" s="1"/>
  <c r="Y84" i="10" s="1"/>
  <c r="Z84" i="10" s="1"/>
  <c r="AA84" i="10" s="1"/>
  <c r="AB84" i="10" s="1"/>
  <c r="AC84" i="10" s="1"/>
  <c r="H86" i="10" l="1"/>
  <c r="S86" i="10" s="1"/>
  <c r="P86" i="10"/>
  <c r="K86" i="10"/>
  <c r="I86" i="10"/>
  <c r="Q86" i="10"/>
  <c r="O86" i="10"/>
  <c r="N86" i="10"/>
  <c r="R86" i="10"/>
  <c r="G86" i="10" s="1"/>
  <c r="L86" i="10"/>
  <c r="J86" i="10"/>
  <c r="M86" i="10"/>
  <c r="D87" i="10"/>
  <c r="T85" i="10"/>
  <c r="U85" i="10" s="1"/>
  <c r="V85" i="10" s="1"/>
  <c r="W85" i="10" s="1"/>
  <c r="X85" i="10" s="1"/>
  <c r="Y85" i="10" s="1"/>
  <c r="Z85" i="10" s="1"/>
  <c r="AA85" i="10" s="1"/>
  <c r="AB85" i="10" s="1"/>
  <c r="AC85" i="10" s="1"/>
  <c r="H87" i="10" l="1"/>
  <c r="S87" i="10" s="1"/>
  <c r="K87" i="10"/>
  <c r="M87" i="10"/>
  <c r="J87" i="10"/>
  <c r="Q87" i="10"/>
  <c r="I87" i="10"/>
  <c r="D88" i="10"/>
  <c r="N87" i="10"/>
  <c r="P87" i="10"/>
  <c r="R87" i="10"/>
  <c r="G87" i="10" s="1"/>
  <c r="O87" i="10"/>
  <c r="L87" i="10"/>
  <c r="T86" i="10"/>
  <c r="U86" i="10" s="1"/>
  <c r="V86" i="10" s="1"/>
  <c r="W86" i="10" s="1"/>
  <c r="X86" i="10" s="1"/>
  <c r="Y86" i="10" s="1"/>
  <c r="Z86" i="10" s="1"/>
  <c r="AA86" i="10" s="1"/>
  <c r="AB86" i="10" s="1"/>
  <c r="AC86" i="10" s="1"/>
  <c r="R88" i="10" l="1"/>
  <c r="G88" i="10" s="1"/>
  <c r="O88" i="10"/>
  <c r="N88" i="10"/>
  <c r="D89" i="10"/>
  <c r="I88" i="10"/>
  <c r="H88" i="10"/>
  <c r="S88" i="10" s="1"/>
  <c r="Q88" i="10"/>
  <c r="J88" i="10"/>
  <c r="K88" i="10"/>
  <c r="L88" i="10"/>
  <c r="P88" i="10"/>
  <c r="M88" i="10"/>
  <c r="T87" i="10"/>
  <c r="U87" i="10" s="1"/>
  <c r="V87" i="10" s="1"/>
  <c r="W87" i="10" s="1"/>
  <c r="X87" i="10" s="1"/>
  <c r="Y87" i="10" s="1"/>
  <c r="Z87" i="10" s="1"/>
  <c r="AA87" i="10" s="1"/>
  <c r="AB87" i="10" s="1"/>
  <c r="AC87" i="10" s="1"/>
  <c r="T88" i="10" l="1"/>
  <c r="U88" i="10" s="1"/>
  <c r="V88" i="10" s="1"/>
  <c r="W88" i="10" s="1"/>
  <c r="X88" i="10" s="1"/>
  <c r="Y88" i="10" s="1"/>
  <c r="Z88" i="10" s="1"/>
  <c r="AA88" i="10" s="1"/>
  <c r="AB88" i="10" s="1"/>
  <c r="AC88" i="10" s="1"/>
  <c r="N89" i="10"/>
  <c r="O89" i="10"/>
  <c r="J89" i="10"/>
  <c r="L89" i="10"/>
  <c r="H89" i="10"/>
  <c r="S89" i="10" s="1"/>
  <c r="Q89" i="10"/>
  <c r="K89" i="10"/>
  <c r="P89" i="10"/>
  <c r="R89" i="10"/>
  <c r="G89" i="10" s="1"/>
  <c r="D90" i="10"/>
  <c r="M89" i="10"/>
  <c r="I89" i="10"/>
  <c r="T89" i="10" l="1"/>
  <c r="U89" i="10" s="1"/>
  <c r="V89" i="10" s="1"/>
  <c r="W89" i="10" s="1"/>
  <c r="X89" i="10" s="1"/>
  <c r="Y89" i="10" s="1"/>
  <c r="Z89" i="10" s="1"/>
  <c r="AA89" i="10" s="1"/>
  <c r="AB89" i="10" s="1"/>
  <c r="AC89" i="10" s="1"/>
  <c r="D91" i="10"/>
  <c r="J90" i="10"/>
  <c r="H90" i="10"/>
  <c r="S90" i="10" s="1"/>
  <c r="Q90" i="10"/>
  <c r="M90" i="10"/>
  <c r="I90" i="10"/>
  <c r="K90" i="10"/>
  <c r="N90" i="10"/>
  <c r="L90" i="10"/>
  <c r="O90" i="10"/>
  <c r="R90" i="10"/>
  <c r="G90" i="10" s="1"/>
  <c r="P90" i="10"/>
  <c r="T90" i="10" l="1"/>
  <c r="U90" i="10" s="1"/>
  <c r="V90" i="10" s="1"/>
  <c r="W90" i="10" s="1"/>
  <c r="X90" i="10" s="1"/>
  <c r="Y90" i="10" s="1"/>
  <c r="Z90" i="10" s="1"/>
  <c r="AA90" i="10" s="1"/>
  <c r="AB90" i="10" s="1"/>
  <c r="AC90" i="10" s="1"/>
  <c r="R91" i="10"/>
  <c r="G91" i="10" s="1"/>
  <c r="H91" i="10"/>
  <c r="S91" i="10" s="1"/>
  <c r="K91" i="10"/>
  <c r="I91" i="10"/>
  <c r="N91" i="10"/>
  <c r="O91" i="10"/>
  <c r="P91" i="10"/>
  <c r="Q91" i="10"/>
  <c r="M91" i="10"/>
  <c r="D92" i="10"/>
  <c r="L91" i="10"/>
  <c r="J91" i="10"/>
  <c r="H92" i="10" l="1"/>
  <c r="S92" i="10" s="1"/>
  <c r="D93" i="10"/>
  <c r="M92" i="10"/>
  <c r="L92" i="10"/>
  <c r="I92" i="10"/>
  <c r="P92" i="10"/>
  <c r="Q92" i="10"/>
  <c r="R92" i="10"/>
  <c r="G92" i="10" s="1"/>
  <c r="N92" i="10"/>
  <c r="K92" i="10"/>
  <c r="J92" i="10"/>
  <c r="O92" i="10"/>
  <c r="T91" i="10"/>
  <c r="U91" i="10" s="1"/>
  <c r="V91" i="10" s="1"/>
  <c r="W91" i="10" s="1"/>
  <c r="X91" i="10" s="1"/>
  <c r="Y91" i="10" s="1"/>
  <c r="Z91" i="10" s="1"/>
  <c r="AA91" i="10" s="1"/>
  <c r="AB91" i="10" s="1"/>
  <c r="AC91" i="10" s="1"/>
  <c r="H93" i="10" l="1"/>
  <c r="S93" i="10" s="1"/>
  <c r="O93" i="10"/>
  <c r="J93" i="10"/>
  <c r="I93" i="10"/>
  <c r="M93" i="10"/>
  <c r="D94" i="10"/>
  <c r="R93" i="10"/>
  <c r="G93" i="10" s="1"/>
  <c r="K93" i="10"/>
  <c r="P93" i="10"/>
  <c r="Q93" i="10"/>
  <c r="N93" i="10"/>
  <c r="L93" i="10"/>
  <c r="T92" i="10"/>
  <c r="U92" i="10" s="1"/>
  <c r="V92" i="10" s="1"/>
  <c r="W92" i="10" s="1"/>
  <c r="X92" i="10" s="1"/>
  <c r="Y92" i="10" s="1"/>
  <c r="Z92" i="10" s="1"/>
  <c r="AA92" i="10" s="1"/>
  <c r="AB92" i="10" s="1"/>
  <c r="AC92" i="10" s="1"/>
  <c r="H94" i="10" l="1"/>
  <c r="S94" i="10" s="1"/>
  <c r="D95" i="10"/>
  <c r="P94" i="10"/>
  <c r="I94" i="10"/>
  <c r="J94" i="10"/>
  <c r="L94" i="10"/>
  <c r="R94" i="10"/>
  <c r="G94" i="10" s="1"/>
  <c r="K94" i="10"/>
  <c r="M94" i="10"/>
  <c r="Q94" i="10"/>
  <c r="N94" i="10"/>
  <c r="O94" i="10"/>
  <c r="T93" i="10"/>
  <c r="U93" i="10" s="1"/>
  <c r="V93" i="10" s="1"/>
  <c r="W93" i="10" s="1"/>
  <c r="X93" i="10" s="1"/>
  <c r="Y93" i="10" s="1"/>
  <c r="Z93" i="10" s="1"/>
  <c r="AA93" i="10" s="1"/>
  <c r="AB93" i="10" s="1"/>
  <c r="AC93" i="10" s="1"/>
  <c r="K95" i="10" l="1"/>
  <c r="H95" i="10"/>
  <c r="S95" i="10" s="1"/>
  <c r="O95" i="10"/>
  <c r="Q95" i="10"/>
  <c r="P95" i="10"/>
  <c r="J95" i="10"/>
  <c r="N95" i="10"/>
  <c r="I95" i="10"/>
  <c r="D96" i="10"/>
  <c r="L95" i="10"/>
  <c r="R95" i="10"/>
  <c r="G95" i="10" s="1"/>
  <c r="M95" i="10"/>
  <c r="T94" i="10"/>
  <c r="U94" i="10" s="1"/>
  <c r="V94" i="10" s="1"/>
  <c r="W94" i="10" s="1"/>
  <c r="X94" i="10" s="1"/>
  <c r="Y94" i="10" s="1"/>
  <c r="Z94" i="10" s="1"/>
  <c r="AA94" i="10" s="1"/>
  <c r="AB94" i="10" s="1"/>
  <c r="AC94" i="10" s="1"/>
  <c r="T95" i="10" l="1"/>
  <c r="U95" i="10" s="1"/>
  <c r="V95" i="10" s="1"/>
  <c r="W95" i="10" s="1"/>
  <c r="X95" i="10" s="1"/>
  <c r="Y95" i="10" s="1"/>
  <c r="Z95" i="10" s="1"/>
  <c r="AA95" i="10" s="1"/>
  <c r="AB95" i="10" s="1"/>
  <c r="AC95" i="10" s="1"/>
  <c r="H96" i="10"/>
  <c r="S96" i="10" s="1"/>
  <c r="D97" i="10"/>
  <c r="M96" i="10"/>
  <c r="J96" i="10"/>
  <c r="R96" i="10"/>
  <c r="G96" i="10" s="1"/>
  <c r="Q96" i="10"/>
  <c r="P96" i="10"/>
  <c r="L96" i="10"/>
  <c r="O96" i="10"/>
  <c r="I96" i="10"/>
  <c r="N96" i="10"/>
  <c r="K96" i="10"/>
  <c r="J97" i="10" l="1"/>
  <c r="H97" i="10"/>
  <c r="S97" i="10" s="1"/>
  <c r="P97" i="10"/>
  <c r="R97" i="10"/>
  <c r="G97" i="10" s="1"/>
  <c r="Q97" i="10"/>
  <c r="L97" i="10"/>
  <c r="I97" i="10"/>
  <c r="D98" i="10"/>
  <c r="O97" i="10"/>
  <c r="N97" i="10"/>
  <c r="M97" i="10"/>
  <c r="K97" i="10"/>
  <c r="T96" i="10"/>
  <c r="U96" i="10" s="1"/>
  <c r="V96" i="10" s="1"/>
  <c r="W96" i="10" s="1"/>
  <c r="X96" i="10" s="1"/>
  <c r="Y96" i="10" s="1"/>
  <c r="Z96" i="10" s="1"/>
  <c r="AA96" i="10" s="1"/>
  <c r="AB96" i="10" s="1"/>
  <c r="AC96" i="10" s="1"/>
  <c r="T97" i="10" l="1"/>
  <c r="U97" i="10" s="1"/>
  <c r="V97" i="10" s="1"/>
  <c r="W97" i="10" s="1"/>
  <c r="X97" i="10" s="1"/>
  <c r="Y97" i="10" s="1"/>
  <c r="Z97" i="10" s="1"/>
  <c r="AA97" i="10" s="1"/>
  <c r="AB97" i="10" s="1"/>
  <c r="AC97" i="10" s="1"/>
  <c r="H98" i="10"/>
  <c r="S98" i="10" s="1"/>
  <c r="J98" i="10"/>
  <c r="M98" i="10"/>
  <c r="O98" i="10"/>
  <c r="I98" i="10"/>
  <c r="N98" i="10"/>
  <c r="Q98" i="10"/>
  <c r="L98" i="10"/>
  <c r="K98" i="10"/>
  <c r="D99" i="10"/>
  <c r="R98" i="10"/>
  <c r="G98" i="10" s="1"/>
  <c r="P98" i="10"/>
  <c r="H99" i="10" l="1"/>
  <c r="S99" i="10" s="1"/>
  <c r="Q99" i="10"/>
  <c r="O99" i="10"/>
  <c r="R99" i="10"/>
  <c r="G99" i="10" s="1"/>
  <c r="M99" i="10"/>
  <c r="J99" i="10"/>
  <c r="K99" i="10"/>
  <c r="N99" i="10"/>
  <c r="D100" i="10"/>
  <c r="L99" i="10"/>
  <c r="P99" i="10"/>
  <c r="I99" i="10"/>
  <c r="T98" i="10"/>
  <c r="U98" i="10" s="1"/>
  <c r="V98" i="10" s="1"/>
  <c r="W98" i="10" s="1"/>
  <c r="X98" i="10" s="1"/>
  <c r="Y98" i="10" s="1"/>
  <c r="Z98" i="10" s="1"/>
  <c r="AA98" i="10" s="1"/>
  <c r="AB98" i="10" s="1"/>
  <c r="AC98" i="10" s="1"/>
  <c r="T99" i="10" l="1"/>
  <c r="U99" i="10" s="1"/>
  <c r="V99" i="10" s="1"/>
  <c r="W99" i="10" s="1"/>
  <c r="X99" i="10" s="1"/>
  <c r="Y99" i="10" s="1"/>
  <c r="Z99" i="10" s="1"/>
  <c r="AA99" i="10" s="1"/>
  <c r="AB99" i="10" s="1"/>
  <c r="AC99" i="10" s="1"/>
  <c r="Q100" i="10"/>
  <c r="I100" i="10"/>
  <c r="D101" i="10"/>
  <c r="J100" i="10"/>
  <c r="N100" i="10"/>
  <c r="P100" i="10"/>
  <c r="L100" i="10"/>
  <c r="H100" i="10"/>
  <c r="S100" i="10" s="1"/>
  <c r="R100" i="10"/>
  <c r="G100" i="10" s="1"/>
  <c r="O100" i="10"/>
  <c r="K100" i="10"/>
  <c r="M100" i="10"/>
  <c r="H101" i="10" l="1"/>
  <c r="S101" i="10" s="1"/>
  <c r="P101" i="10"/>
  <c r="R101" i="10"/>
  <c r="G101" i="10" s="1"/>
  <c r="I101" i="10"/>
  <c r="L101" i="10"/>
  <c r="Q101" i="10"/>
  <c r="D102" i="10"/>
  <c r="N101" i="10"/>
  <c r="M101" i="10"/>
  <c r="K101" i="10"/>
  <c r="O101" i="10"/>
  <c r="J101" i="10"/>
  <c r="T100" i="10"/>
  <c r="U100" i="10" s="1"/>
  <c r="V100" i="10" s="1"/>
  <c r="W100" i="10" s="1"/>
  <c r="X100" i="10" s="1"/>
  <c r="Y100" i="10" s="1"/>
  <c r="Z100" i="10" s="1"/>
  <c r="AA100" i="10" s="1"/>
  <c r="AB100" i="10" s="1"/>
  <c r="AC100" i="10" s="1"/>
  <c r="Q102" i="10" l="1"/>
  <c r="D103" i="10"/>
  <c r="K102" i="10"/>
  <c r="H102" i="10"/>
  <c r="S102" i="10" s="1"/>
  <c r="R102" i="10"/>
  <c r="G102" i="10" s="1"/>
  <c r="L102" i="10"/>
  <c r="M102" i="10"/>
  <c r="J102" i="10"/>
  <c r="I102" i="10"/>
  <c r="N102" i="10"/>
  <c r="P102" i="10"/>
  <c r="O102" i="10"/>
  <c r="T101" i="10"/>
  <c r="U101" i="10" s="1"/>
  <c r="V101" i="10" s="1"/>
  <c r="W101" i="10" s="1"/>
  <c r="X101" i="10" s="1"/>
  <c r="Y101" i="10" s="1"/>
  <c r="Z101" i="10" s="1"/>
  <c r="AA101" i="10" s="1"/>
  <c r="AB101" i="10" s="1"/>
  <c r="AC101" i="10" s="1"/>
  <c r="T102" i="10" l="1"/>
  <c r="U102" i="10" s="1"/>
  <c r="V102" i="10" s="1"/>
  <c r="W102" i="10" s="1"/>
  <c r="X102" i="10" s="1"/>
  <c r="Y102" i="10" s="1"/>
  <c r="Z102" i="10" s="1"/>
  <c r="AA102" i="10" s="1"/>
  <c r="AB102" i="10" s="1"/>
  <c r="AC102" i="10" s="1"/>
  <c r="H103" i="10"/>
  <c r="S103" i="10" s="1"/>
  <c r="Q103" i="10"/>
  <c r="N103" i="10"/>
  <c r="K103" i="10"/>
  <c r="J103" i="10"/>
  <c r="O103" i="10"/>
  <c r="M103" i="10"/>
  <c r="I103" i="10"/>
  <c r="D104" i="10"/>
  <c r="P103" i="10"/>
  <c r="L103" i="10"/>
  <c r="R103" i="10"/>
  <c r="G103" i="10" s="1"/>
  <c r="T103" i="10" l="1"/>
  <c r="U103" i="10" s="1"/>
  <c r="V103" i="10" s="1"/>
  <c r="W103" i="10" s="1"/>
  <c r="X103" i="10" s="1"/>
  <c r="Y103" i="10" s="1"/>
  <c r="Z103" i="10" s="1"/>
  <c r="AA103" i="10" s="1"/>
  <c r="AB103" i="10" s="1"/>
  <c r="AC103" i="10" s="1"/>
  <c r="H104" i="10"/>
  <c r="S104" i="10" s="1"/>
  <c r="Q104" i="10"/>
  <c r="D105" i="10"/>
  <c r="L104" i="10"/>
  <c r="N104" i="10"/>
  <c r="M104" i="10"/>
  <c r="R104" i="10"/>
  <c r="G104" i="10" s="1"/>
  <c r="I104" i="10"/>
  <c r="P104" i="10"/>
  <c r="J104" i="10"/>
  <c r="O104" i="10"/>
  <c r="K104" i="10"/>
  <c r="J105" i="10" l="1"/>
  <c r="R105" i="10"/>
  <c r="G105" i="10" s="1"/>
  <c r="H105" i="10"/>
  <c r="S105" i="10" s="1"/>
  <c r="K105" i="10"/>
  <c r="M105" i="10"/>
  <c r="P105" i="10"/>
  <c r="I105" i="10"/>
  <c r="Q105" i="10"/>
  <c r="D106" i="10"/>
  <c r="O105" i="10"/>
  <c r="L105" i="10"/>
  <c r="N105" i="10"/>
  <c r="T104" i="10"/>
  <c r="U104" i="10" s="1"/>
  <c r="V104" i="10" s="1"/>
  <c r="W104" i="10" s="1"/>
  <c r="X104" i="10" s="1"/>
  <c r="Y104" i="10" s="1"/>
  <c r="Z104" i="10" s="1"/>
  <c r="AA104" i="10" s="1"/>
  <c r="AB104" i="10" s="1"/>
  <c r="AC104" i="10" s="1"/>
  <c r="T105" i="10" l="1"/>
  <c r="U105" i="10" s="1"/>
  <c r="V105" i="10" s="1"/>
  <c r="W105" i="10" s="1"/>
  <c r="X105" i="10" s="1"/>
  <c r="Y105" i="10" s="1"/>
  <c r="Z105" i="10" s="1"/>
  <c r="AA105" i="10" s="1"/>
  <c r="AB105" i="10" s="1"/>
  <c r="AC105" i="10" s="1"/>
  <c r="H106" i="10"/>
  <c r="S106" i="10" s="1"/>
  <c r="K106" i="10"/>
  <c r="D107" i="10"/>
  <c r="J106" i="10"/>
  <c r="R106" i="10"/>
  <c r="G106" i="10" s="1"/>
  <c r="I106" i="10"/>
  <c r="N106" i="10"/>
  <c r="Q106" i="10"/>
  <c r="L106" i="10"/>
  <c r="P106" i="10"/>
  <c r="M106" i="10"/>
  <c r="O106" i="10"/>
  <c r="H107" i="10" l="1"/>
  <c r="S107" i="10" s="1"/>
  <c r="I107" i="10"/>
  <c r="Q107" i="10"/>
  <c r="J107" i="10"/>
  <c r="O107" i="10"/>
  <c r="R107" i="10"/>
  <c r="G107" i="10" s="1"/>
  <c r="M107" i="10"/>
  <c r="D108" i="10"/>
  <c r="N107" i="10"/>
  <c r="L107" i="10"/>
  <c r="P107" i="10"/>
  <c r="K107" i="10"/>
  <c r="T106" i="10"/>
  <c r="U106" i="10" s="1"/>
  <c r="V106" i="10" s="1"/>
  <c r="W106" i="10" s="1"/>
  <c r="X106" i="10" s="1"/>
  <c r="Y106" i="10" s="1"/>
  <c r="Z106" i="10" s="1"/>
  <c r="AA106" i="10" s="1"/>
  <c r="AB106" i="10" s="1"/>
  <c r="AC106" i="10" s="1"/>
  <c r="H108" i="10" l="1"/>
  <c r="S108" i="10" s="1"/>
  <c r="R108" i="10"/>
  <c r="G108" i="10" s="1"/>
  <c r="D109" i="10"/>
  <c r="I108" i="10"/>
  <c r="J108" i="10"/>
  <c r="N108" i="10"/>
  <c r="L108" i="10"/>
  <c r="M108" i="10"/>
  <c r="O108" i="10"/>
  <c r="Q108" i="10"/>
  <c r="P108" i="10"/>
  <c r="K108" i="10"/>
  <c r="T107" i="10"/>
  <c r="U107" i="10" s="1"/>
  <c r="V107" i="10" s="1"/>
  <c r="W107" i="10" s="1"/>
  <c r="X107" i="10" s="1"/>
  <c r="Y107" i="10" s="1"/>
  <c r="Z107" i="10" s="1"/>
  <c r="AA107" i="10" s="1"/>
  <c r="AB107" i="10" s="1"/>
  <c r="AC107" i="10" s="1"/>
  <c r="H109" i="10" l="1"/>
  <c r="S109" i="10" s="1"/>
  <c r="J109" i="10"/>
  <c r="P109" i="10"/>
  <c r="I109" i="10"/>
  <c r="Q109" i="10"/>
  <c r="D110" i="10"/>
  <c r="K109" i="10"/>
  <c r="M109" i="10"/>
  <c r="L109" i="10"/>
  <c r="R109" i="10"/>
  <c r="G109" i="10" s="1"/>
  <c r="O109" i="10"/>
  <c r="N109" i="10"/>
  <c r="T108" i="10"/>
  <c r="U108" i="10" s="1"/>
  <c r="V108" i="10" s="1"/>
  <c r="W108" i="10" s="1"/>
  <c r="X108" i="10" s="1"/>
  <c r="Y108" i="10" s="1"/>
  <c r="Z108" i="10" s="1"/>
  <c r="AA108" i="10" s="1"/>
  <c r="AB108" i="10" s="1"/>
  <c r="AC108" i="10" s="1"/>
  <c r="H110" i="10" l="1"/>
  <c r="S110" i="10" s="1"/>
  <c r="Q110" i="10"/>
  <c r="D111" i="10"/>
  <c r="L110" i="10"/>
  <c r="M110" i="10"/>
  <c r="K110" i="10"/>
  <c r="R110" i="10"/>
  <c r="G110" i="10" s="1"/>
  <c r="P110" i="10"/>
  <c r="J110" i="10"/>
  <c r="I110" i="10"/>
  <c r="O110" i="10"/>
  <c r="N110" i="10"/>
  <c r="T109" i="10"/>
  <c r="U109" i="10" s="1"/>
  <c r="V109" i="10" s="1"/>
  <c r="W109" i="10" s="1"/>
  <c r="X109" i="10" s="1"/>
  <c r="Y109" i="10" s="1"/>
  <c r="Z109" i="10" s="1"/>
  <c r="AA109" i="10" s="1"/>
  <c r="AB109" i="10" s="1"/>
  <c r="AC109" i="10" s="1"/>
  <c r="O111" i="10" l="1"/>
  <c r="N111" i="10"/>
  <c r="I111" i="10"/>
  <c r="Q111" i="10"/>
  <c r="K111" i="10"/>
  <c r="P111" i="10"/>
  <c r="R111" i="10"/>
  <c r="G111" i="10" s="1"/>
  <c r="J111" i="10"/>
  <c r="D112" i="10"/>
  <c r="H111" i="10"/>
  <c r="S111" i="10" s="1"/>
  <c r="L111" i="10"/>
  <c r="M111" i="10"/>
  <c r="T110" i="10"/>
  <c r="U110" i="10" s="1"/>
  <c r="V110" i="10" s="1"/>
  <c r="W110" i="10" s="1"/>
  <c r="X110" i="10" s="1"/>
  <c r="Y110" i="10" s="1"/>
  <c r="Z110" i="10" s="1"/>
  <c r="AA110" i="10" s="1"/>
  <c r="AB110" i="10" s="1"/>
  <c r="AC110" i="10" s="1"/>
  <c r="T111" i="10" l="1"/>
  <c r="U111" i="10" s="1"/>
  <c r="V111" i="10" s="1"/>
  <c r="W111" i="10" s="1"/>
  <c r="X111" i="10" s="1"/>
  <c r="Y111" i="10" s="1"/>
  <c r="Z111" i="10" s="1"/>
  <c r="AA111" i="10" s="1"/>
  <c r="AB111" i="10" s="1"/>
  <c r="AC111" i="10" s="1"/>
  <c r="J112" i="10"/>
  <c r="D113" i="10"/>
  <c r="H112" i="10"/>
  <c r="S112" i="10" s="1"/>
  <c r="M112" i="10"/>
  <c r="K112" i="10"/>
  <c r="R112" i="10"/>
  <c r="G112" i="10" s="1"/>
  <c r="N112" i="10"/>
  <c r="I112" i="10"/>
  <c r="Q112" i="10"/>
  <c r="P112" i="10"/>
  <c r="O112" i="10"/>
  <c r="L112" i="10"/>
  <c r="T112" i="10" l="1"/>
  <c r="U112" i="10" s="1"/>
  <c r="V112" i="10" s="1"/>
  <c r="W112" i="10" s="1"/>
  <c r="X112" i="10" s="1"/>
  <c r="Y112" i="10" s="1"/>
  <c r="Z112" i="10" s="1"/>
  <c r="AA112" i="10" s="1"/>
  <c r="AB112" i="10" s="1"/>
  <c r="AC112" i="10" s="1"/>
  <c r="H113" i="10"/>
  <c r="S113" i="10" s="1"/>
  <c r="D114" i="10"/>
  <c r="R113" i="10"/>
  <c r="G113" i="10" s="1"/>
  <c r="K113" i="10"/>
  <c r="I113" i="10"/>
  <c r="P113" i="10"/>
  <c r="L113" i="10"/>
  <c r="M113" i="10"/>
  <c r="O113" i="10"/>
  <c r="J113" i="10"/>
  <c r="N113" i="10"/>
  <c r="Q113" i="10"/>
  <c r="H114" i="10" l="1"/>
  <c r="S114" i="10" s="1"/>
  <c r="N114" i="10"/>
  <c r="Q114" i="10"/>
  <c r="K114" i="10"/>
  <c r="J114" i="10"/>
  <c r="L114" i="10"/>
  <c r="I114" i="10"/>
  <c r="O114" i="10"/>
  <c r="M114" i="10"/>
  <c r="P114" i="10"/>
  <c r="D115" i="10"/>
  <c r="R114" i="10"/>
  <c r="G114" i="10" s="1"/>
  <c r="T113" i="10"/>
  <c r="U113" i="10" s="1"/>
  <c r="V113" i="10" s="1"/>
  <c r="W113" i="10" s="1"/>
  <c r="X113" i="10" s="1"/>
  <c r="Y113" i="10" s="1"/>
  <c r="Z113" i="10" s="1"/>
  <c r="AA113" i="10" s="1"/>
  <c r="AB113" i="10" s="1"/>
  <c r="AC113" i="10" s="1"/>
  <c r="K115" i="10" l="1"/>
  <c r="N115" i="10"/>
  <c r="J115" i="10"/>
  <c r="L115" i="10"/>
  <c r="R115" i="10"/>
  <c r="G115" i="10" s="1"/>
  <c r="D116" i="10"/>
  <c r="I115" i="10"/>
  <c r="H115" i="10"/>
  <c r="S115" i="10" s="1"/>
  <c r="Q115" i="10"/>
  <c r="M115" i="10"/>
  <c r="P115" i="10"/>
  <c r="O115" i="10"/>
  <c r="T114" i="10"/>
  <c r="U114" i="10" s="1"/>
  <c r="V114" i="10" s="1"/>
  <c r="W114" i="10" s="1"/>
  <c r="X114" i="10" s="1"/>
  <c r="Y114" i="10" s="1"/>
  <c r="Z114" i="10" s="1"/>
  <c r="AA114" i="10" s="1"/>
  <c r="AB114" i="10" s="1"/>
  <c r="AC114" i="10" s="1"/>
  <c r="I116" i="10" l="1"/>
  <c r="M116" i="10"/>
  <c r="K116" i="10"/>
  <c r="D117" i="10"/>
  <c r="L116" i="10"/>
  <c r="J116" i="10"/>
  <c r="P116" i="10"/>
  <c r="H116" i="10"/>
  <c r="S116" i="10" s="1"/>
  <c r="O116" i="10"/>
  <c r="N116" i="10"/>
  <c r="Q116" i="10"/>
  <c r="R116" i="10"/>
  <c r="G116" i="10" s="1"/>
  <c r="T115" i="10"/>
  <c r="U115" i="10" s="1"/>
  <c r="V115" i="10" s="1"/>
  <c r="W115" i="10" s="1"/>
  <c r="X115" i="10" s="1"/>
  <c r="Y115" i="10" s="1"/>
  <c r="Z115" i="10" s="1"/>
  <c r="AA115" i="10" s="1"/>
  <c r="AB115" i="10" s="1"/>
  <c r="AC115" i="10" s="1"/>
  <c r="O117" i="10" l="1"/>
  <c r="L117" i="10"/>
  <c r="Q117" i="10"/>
  <c r="J117" i="10"/>
  <c r="D118" i="10"/>
  <c r="P117" i="10"/>
  <c r="K117" i="10"/>
  <c r="N117" i="10"/>
  <c r="I117" i="10"/>
  <c r="H117" i="10"/>
  <c r="S117" i="10" s="1"/>
  <c r="M117" i="10"/>
  <c r="R117" i="10"/>
  <c r="G117" i="10" s="1"/>
  <c r="T116" i="10"/>
  <c r="U116" i="10" s="1"/>
  <c r="V116" i="10" s="1"/>
  <c r="W116" i="10" s="1"/>
  <c r="X116" i="10" s="1"/>
  <c r="Y116" i="10" s="1"/>
  <c r="Z116" i="10" s="1"/>
  <c r="AA116" i="10" s="1"/>
  <c r="AB116" i="10" s="1"/>
  <c r="AC116" i="10" s="1"/>
  <c r="T117" i="10" l="1"/>
  <c r="U117" i="10" s="1"/>
  <c r="V117" i="10" s="1"/>
  <c r="W117" i="10" s="1"/>
  <c r="X117" i="10" s="1"/>
  <c r="Y117" i="10" s="1"/>
  <c r="Z117" i="10" s="1"/>
  <c r="AA117" i="10" s="1"/>
  <c r="AB117" i="10" s="1"/>
  <c r="AC117" i="10" s="1"/>
  <c r="H118" i="10"/>
  <c r="S118" i="10" s="1"/>
  <c r="L118" i="10"/>
  <c r="I118" i="10"/>
  <c r="P118" i="10"/>
  <c r="M118" i="10"/>
  <c r="O118" i="10"/>
  <c r="J118" i="10"/>
  <c r="D119" i="10"/>
  <c r="K118" i="10"/>
  <c r="Q118" i="10"/>
  <c r="N118" i="10"/>
  <c r="R118" i="10"/>
  <c r="G118" i="10" s="1"/>
  <c r="N119" i="10" l="1"/>
  <c r="K119" i="10"/>
  <c r="J119" i="10"/>
  <c r="I119" i="10"/>
  <c r="P119" i="10"/>
  <c r="L119" i="10"/>
  <c r="H119" i="10"/>
  <c r="S119" i="10" s="1"/>
  <c r="M119" i="10"/>
  <c r="O119" i="10"/>
  <c r="D120" i="10"/>
  <c r="R119" i="10"/>
  <c r="G119" i="10" s="1"/>
  <c r="Q119" i="10"/>
  <c r="T118" i="10"/>
  <c r="U118" i="10" s="1"/>
  <c r="V118" i="10" s="1"/>
  <c r="W118" i="10" s="1"/>
  <c r="X118" i="10" s="1"/>
  <c r="Y118" i="10" s="1"/>
  <c r="Z118" i="10" s="1"/>
  <c r="AA118" i="10" s="1"/>
  <c r="AB118" i="10" s="1"/>
  <c r="AC118" i="10" s="1"/>
  <c r="T119" i="10" l="1"/>
  <c r="U119" i="10" s="1"/>
  <c r="V119" i="10" s="1"/>
  <c r="W119" i="10" s="1"/>
  <c r="X119" i="10" s="1"/>
  <c r="Y119" i="10" s="1"/>
  <c r="Z119" i="10" s="1"/>
  <c r="AA119" i="10" s="1"/>
  <c r="AB119" i="10" s="1"/>
  <c r="AC119" i="10" s="1"/>
  <c r="O120" i="10"/>
  <c r="I120" i="10"/>
  <c r="M120" i="10"/>
  <c r="P120" i="10"/>
  <c r="J120" i="10"/>
  <c r="D121" i="10"/>
  <c r="R120" i="10"/>
  <c r="G120" i="10" s="1"/>
  <c r="H120" i="10"/>
  <c r="S120" i="10" s="1"/>
  <c r="K120" i="10"/>
  <c r="Q120" i="10"/>
  <c r="N120" i="10"/>
  <c r="L120" i="10"/>
  <c r="P121" i="10" l="1"/>
  <c r="D122" i="10"/>
  <c r="L121" i="10"/>
  <c r="H121" i="10"/>
  <c r="S121" i="10" s="1"/>
  <c r="K121" i="10"/>
  <c r="I121" i="10"/>
  <c r="Q121" i="10"/>
  <c r="R121" i="10"/>
  <c r="G121" i="10" s="1"/>
  <c r="M121" i="10"/>
  <c r="N121" i="10"/>
  <c r="O121" i="10"/>
  <c r="J121" i="10"/>
  <c r="T120" i="10"/>
  <c r="U120" i="10" s="1"/>
  <c r="V120" i="10" s="1"/>
  <c r="W120" i="10" s="1"/>
  <c r="X120" i="10" s="1"/>
  <c r="Y120" i="10" s="1"/>
  <c r="Z120" i="10" s="1"/>
  <c r="AA120" i="10" s="1"/>
  <c r="AB120" i="10" s="1"/>
  <c r="AC120" i="10" s="1"/>
  <c r="T121" i="10" l="1"/>
  <c r="U121" i="10" s="1"/>
  <c r="V121" i="10" s="1"/>
  <c r="W121" i="10" s="1"/>
  <c r="X121" i="10" s="1"/>
  <c r="Y121" i="10" s="1"/>
  <c r="Z121" i="10" s="1"/>
  <c r="AA121" i="10" s="1"/>
  <c r="AB121" i="10" s="1"/>
  <c r="AC121" i="10" s="1"/>
  <c r="K122" i="10"/>
  <c r="R122" i="10"/>
  <c r="G122" i="10" s="1"/>
  <c r="N122" i="10"/>
  <c r="Q122" i="10"/>
  <c r="H122" i="10"/>
  <c r="S122" i="10" s="1"/>
  <c r="M122" i="10"/>
  <c r="J122" i="10"/>
  <c r="O122" i="10"/>
  <c r="D123" i="10"/>
  <c r="I122" i="10"/>
  <c r="L122" i="10"/>
  <c r="P122" i="10"/>
  <c r="T122" i="10" l="1"/>
  <c r="U122" i="10" s="1"/>
  <c r="V122" i="10" s="1"/>
  <c r="W122" i="10" s="1"/>
  <c r="X122" i="10" s="1"/>
  <c r="Y122" i="10" s="1"/>
  <c r="Z122" i="10" s="1"/>
  <c r="AA122" i="10" s="1"/>
  <c r="AB122" i="10" s="1"/>
  <c r="AC122" i="10" s="1"/>
  <c r="O123" i="10"/>
  <c r="D124" i="10"/>
  <c r="M123" i="10"/>
  <c r="Q123" i="10"/>
  <c r="I123" i="10"/>
  <c r="K123" i="10"/>
  <c r="N123" i="10"/>
  <c r="J123" i="10"/>
  <c r="L123" i="10"/>
  <c r="H123" i="10"/>
  <c r="S123" i="10" s="1"/>
  <c r="P123" i="10"/>
  <c r="R123" i="10"/>
  <c r="G123" i="10" s="1"/>
  <c r="T123" i="10" l="1"/>
  <c r="U123" i="10" s="1"/>
  <c r="V123" i="10" s="1"/>
  <c r="W123" i="10" s="1"/>
  <c r="X123" i="10" s="1"/>
  <c r="Y123" i="10" s="1"/>
  <c r="Z123" i="10" s="1"/>
  <c r="AA123" i="10" s="1"/>
  <c r="AB123" i="10" s="1"/>
  <c r="AC123" i="10" s="1"/>
  <c r="D125" i="10"/>
  <c r="O124" i="10"/>
  <c r="M124" i="10"/>
  <c r="H124" i="10"/>
  <c r="S124" i="10" s="1"/>
  <c r="N124" i="10"/>
  <c r="L124" i="10"/>
  <c r="R124" i="10"/>
  <c r="G124" i="10" s="1"/>
  <c r="I124" i="10"/>
  <c r="Q124" i="10"/>
  <c r="J124" i="10"/>
  <c r="K124" i="10"/>
  <c r="P124" i="10"/>
  <c r="T124" i="10" l="1"/>
  <c r="U124" i="10" s="1"/>
  <c r="V124" i="10" s="1"/>
  <c r="W124" i="10" s="1"/>
  <c r="X124" i="10" s="1"/>
  <c r="Y124" i="10" s="1"/>
  <c r="Z124" i="10" s="1"/>
  <c r="AA124" i="10" s="1"/>
  <c r="AB124" i="10" s="1"/>
  <c r="AC124" i="10" s="1"/>
  <c r="H125" i="10"/>
  <c r="S125" i="10" s="1"/>
  <c r="M125" i="10"/>
  <c r="L125" i="10"/>
  <c r="Q125" i="10"/>
  <c r="D126" i="10"/>
  <c r="J125" i="10"/>
  <c r="K125" i="10"/>
  <c r="R125" i="10"/>
  <c r="G125" i="10" s="1"/>
  <c r="P125" i="10"/>
  <c r="N125" i="10"/>
  <c r="O125" i="10"/>
  <c r="I125" i="10"/>
  <c r="H126" i="10" l="1"/>
  <c r="S126" i="10" s="1"/>
  <c r="D127" i="10"/>
  <c r="O126" i="10"/>
  <c r="N126" i="10"/>
  <c r="K126" i="10"/>
  <c r="I126" i="10"/>
  <c r="L126" i="10"/>
  <c r="J126" i="10"/>
  <c r="P126" i="10"/>
  <c r="Q126" i="10"/>
  <c r="R126" i="10"/>
  <c r="G126" i="10" s="1"/>
  <c r="M126" i="10"/>
  <c r="T125" i="10"/>
  <c r="U125" i="10" s="1"/>
  <c r="V125" i="10" s="1"/>
  <c r="W125" i="10" s="1"/>
  <c r="X125" i="10" s="1"/>
  <c r="Y125" i="10" s="1"/>
  <c r="Z125" i="10" s="1"/>
  <c r="AA125" i="10" s="1"/>
  <c r="AB125" i="10" s="1"/>
  <c r="AC125" i="10" s="1"/>
  <c r="H127" i="10" l="1"/>
  <c r="S127" i="10" s="1"/>
  <c r="Q127" i="10"/>
  <c r="J127" i="10"/>
  <c r="O127" i="10"/>
  <c r="M127" i="10"/>
  <c r="R127" i="10"/>
  <c r="G127" i="10" s="1"/>
  <c r="N127" i="10"/>
  <c r="L127" i="10"/>
  <c r="K127" i="10"/>
  <c r="D128" i="10"/>
  <c r="P127" i="10"/>
  <c r="I127" i="10"/>
  <c r="T126" i="10"/>
  <c r="U126" i="10" s="1"/>
  <c r="V126" i="10" s="1"/>
  <c r="W126" i="10" s="1"/>
  <c r="X126" i="10" s="1"/>
  <c r="Y126" i="10" s="1"/>
  <c r="Z126" i="10" s="1"/>
  <c r="AA126" i="10" s="1"/>
  <c r="AB126" i="10" s="1"/>
  <c r="AC126" i="10" s="1"/>
  <c r="H128" i="10" l="1"/>
  <c r="S128" i="10" s="1"/>
  <c r="D129" i="10"/>
  <c r="Q128" i="10"/>
  <c r="N128" i="10"/>
  <c r="R128" i="10"/>
  <c r="G128" i="10" s="1"/>
  <c r="K128" i="10"/>
  <c r="P128" i="10"/>
  <c r="O128" i="10"/>
  <c r="L128" i="10"/>
  <c r="M128" i="10"/>
  <c r="I128" i="10"/>
  <c r="J128" i="10"/>
  <c r="T127" i="10"/>
  <c r="U127" i="10" s="1"/>
  <c r="V127" i="10" s="1"/>
  <c r="W127" i="10" s="1"/>
  <c r="X127" i="10" s="1"/>
  <c r="Y127" i="10" s="1"/>
  <c r="Z127" i="10" s="1"/>
  <c r="AA127" i="10" s="1"/>
  <c r="AB127" i="10" s="1"/>
  <c r="AC127" i="10" s="1"/>
  <c r="H129" i="10" l="1"/>
  <c r="S129" i="10" s="1"/>
  <c r="Q129" i="10"/>
  <c r="N129" i="10"/>
  <c r="L129" i="10"/>
  <c r="O129" i="10"/>
  <c r="K129" i="10"/>
  <c r="D130" i="10"/>
  <c r="R129" i="10"/>
  <c r="G129" i="10" s="1"/>
  <c r="I129" i="10"/>
  <c r="J129" i="10"/>
  <c r="P129" i="10"/>
  <c r="M129" i="10"/>
  <c r="T128" i="10"/>
  <c r="U128" i="10" s="1"/>
  <c r="V128" i="10" s="1"/>
  <c r="W128" i="10" s="1"/>
  <c r="X128" i="10" s="1"/>
  <c r="Y128" i="10" s="1"/>
  <c r="Z128" i="10" s="1"/>
  <c r="AA128" i="10" s="1"/>
  <c r="AB128" i="10" s="1"/>
  <c r="AC128" i="10" s="1"/>
  <c r="O130" i="10" l="1"/>
  <c r="N130" i="10"/>
  <c r="J130" i="10"/>
  <c r="D131" i="10"/>
  <c r="R130" i="10"/>
  <c r="G130" i="10" s="1"/>
  <c r="P130" i="10"/>
  <c r="H130" i="10"/>
  <c r="S130" i="10" s="1"/>
  <c r="Q130" i="10"/>
  <c r="L130" i="10"/>
  <c r="I130" i="10"/>
  <c r="K130" i="10"/>
  <c r="M130" i="10"/>
  <c r="T129" i="10"/>
  <c r="U129" i="10" s="1"/>
  <c r="V129" i="10" s="1"/>
  <c r="W129" i="10" s="1"/>
  <c r="X129" i="10" s="1"/>
  <c r="Y129" i="10" s="1"/>
  <c r="Z129" i="10" s="1"/>
  <c r="AA129" i="10" s="1"/>
  <c r="AB129" i="10" s="1"/>
  <c r="AC129" i="10" s="1"/>
  <c r="H131" i="10" l="1"/>
  <c r="S131" i="10" s="1"/>
  <c r="M131" i="10"/>
  <c r="N131" i="10"/>
  <c r="L131" i="10"/>
  <c r="O131" i="10"/>
  <c r="D132" i="10"/>
  <c r="R131" i="10"/>
  <c r="G131" i="10" s="1"/>
  <c r="J131" i="10"/>
  <c r="Q131" i="10"/>
  <c r="K131" i="10"/>
  <c r="I131" i="10"/>
  <c r="P131" i="10"/>
  <c r="T130" i="10"/>
  <c r="U130" i="10" s="1"/>
  <c r="V130" i="10" s="1"/>
  <c r="W130" i="10" s="1"/>
  <c r="X130" i="10" s="1"/>
  <c r="Y130" i="10" s="1"/>
  <c r="Z130" i="10" s="1"/>
  <c r="AA130" i="10" s="1"/>
  <c r="AB130" i="10" s="1"/>
  <c r="AC130" i="10" s="1"/>
  <c r="Q132" i="10" l="1"/>
  <c r="K132" i="10"/>
  <c r="O132" i="10"/>
  <c r="N132" i="10"/>
  <c r="J132" i="10"/>
  <c r="L132" i="10"/>
  <c r="D133" i="10"/>
  <c r="P132" i="10"/>
  <c r="I132" i="10"/>
  <c r="H132" i="10"/>
  <c r="S132" i="10" s="1"/>
  <c r="R132" i="10"/>
  <c r="G132" i="10" s="1"/>
  <c r="M132" i="10"/>
  <c r="T131" i="10"/>
  <c r="U131" i="10" s="1"/>
  <c r="V131" i="10" s="1"/>
  <c r="W131" i="10" s="1"/>
  <c r="X131" i="10" s="1"/>
  <c r="Y131" i="10" s="1"/>
  <c r="Z131" i="10" s="1"/>
  <c r="AA131" i="10" s="1"/>
  <c r="AB131" i="10" s="1"/>
  <c r="AC131" i="10" s="1"/>
  <c r="R133" i="10" l="1"/>
  <c r="G133" i="10" s="1"/>
  <c r="K133" i="10"/>
  <c r="D134" i="10"/>
  <c r="M133" i="10"/>
  <c r="O133" i="10"/>
  <c r="L133" i="10"/>
  <c r="N133" i="10"/>
  <c r="J133" i="10"/>
  <c r="Q133" i="10"/>
  <c r="P133" i="10"/>
  <c r="H133" i="10"/>
  <c r="S133" i="10" s="1"/>
  <c r="I133" i="10"/>
  <c r="T132" i="10"/>
  <c r="U132" i="10" s="1"/>
  <c r="V132" i="10" s="1"/>
  <c r="W132" i="10" s="1"/>
  <c r="X132" i="10" s="1"/>
  <c r="Y132" i="10" s="1"/>
  <c r="Z132" i="10" s="1"/>
  <c r="AA132" i="10" s="1"/>
  <c r="AB132" i="10" s="1"/>
  <c r="AC132" i="10" s="1"/>
  <c r="T133" i="10" l="1"/>
  <c r="U133" i="10" s="1"/>
  <c r="V133" i="10" s="1"/>
  <c r="W133" i="10" s="1"/>
  <c r="X133" i="10" s="1"/>
  <c r="Y133" i="10" s="1"/>
  <c r="Z133" i="10" s="1"/>
  <c r="AA133" i="10" s="1"/>
  <c r="AB133" i="10" s="1"/>
  <c r="AC133" i="10" s="1"/>
  <c r="H134" i="10"/>
  <c r="S134" i="10" s="1"/>
  <c r="L134" i="10"/>
  <c r="D135" i="10"/>
  <c r="R134" i="10"/>
  <c r="G134" i="10" s="1"/>
  <c r="I134" i="10"/>
  <c r="P134" i="10"/>
  <c r="N134" i="10"/>
  <c r="M134" i="10"/>
  <c r="Q134" i="10"/>
  <c r="K134" i="10"/>
  <c r="J134" i="10"/>
  <c r="O134" i="10"/>
  <c r="H135" i="10" l="1"/>
  <c r="S135" i="10" s="1"/>
  <c r="N135" i="10"/>
  <c r="Q135" i="10"/>
  <c r="M135" i="10"/>
  <c r="O135" i="10"/>
  <c r="R135" i="10"/>
  <c r="G135" i="10" s="1"/>
  <c r="I135" i="10"/>
  <c r="P135" i="10"/>
  <c r="D136" i="10"/>
  <c r="J135" i="10"/>
  <c r="K135" i="10"/>
  <c r="L135" i="10"/>
  <c r="T134" i="10"/>
  <c r="U134" i="10" s="1"/>
  <c r="V134" i="10" s="1"/>
  <c r="W134" i="10" s="1"/>
  <c r="X134" i="10" s="1"/>
  <c r="Y134" i="10" s="1"/>
  <c r="Z134" i="10" s="1"/>
  <c r="AA134" i="10" s="1"/>
  <c r="AB134" i="10" s="1"/>
  <c r="AC134" i="10" s="1"/>
  <c r="T135" i="10" l="1"/>
  <c r="U135" i="10" s="1"/>
  <c r="V135" i="10" s="1"/>
  <c r="W135" i="10" s="1"/>
  <c r="X135" i="10" s="1"/>
  <c r="Y135" i="10" s="1"/>
  <c r="Z135" i="10" s="1"/>
  <c r="AA135" i="10" s="1"/>
  <c r="AB135" i="10" s="1"/>
  <c r="AC135" i="10" s="1"/>
  <c r="P136" i="10"/>
  <c r="D137" i="10"/>
  <c r="J136" i="10"/>
  <c r="L136" i="10"/>
  <c r="M136" i="10"/>
  <c r="O136" i="10"/>
  <c r="H136" i="10"/>
  <c r="S136" i="10" s="1"/>
  <c r="N136" i="10"/>
  <c r="Q136" i="10"/>
  <c r="R136" i="10"/>
  <c r="G136" i="10" s="1"/>
  <c r="K136" i="10"/>
  <c r="I136" i="10"/>
  <c r="O137" i="10" l="1"/>
  <c r="P137" i="10"/>
  <c r="Q137" i="10"/>
  <c r="I137" i="10"/>
  <c r="M137" i="10"/>
  <c r="R137" i="10"/>
  <c r="G137" i="10" s="1"/>
  <c r="K137" i="10"/>
  <c r="L137" i="10"/>
  <c r="H137" i="10"/>
  <c r="S137" i="10" s="1"/>
  <c r="J137" i="10"/>
  <c r="D138" i="10"/>
  <c r="N137" i="10"/>
  <c r="T136" i="10"/>
  <c r="U136" i="10" s="1"/>
  <c r="V136" i="10" s="1"/>
  <c r="W136" i="10" s="1"/>
  <c r="X136" i="10" s="1"/>
  <c r="Y136" i="10" s="1"/>
  <c r="Z136" i="10" s="1"/>
  <c r="AA136" i="10" s="1"/>
  <c r="AB136" i="10" s="1"/>
  <c r="AC136" i="10" s="1"/>
  <c r="H138" i="10" l="1"/>
  <c r="S138" i="10" s="1"/>
  <c r="K138" i="10"/>
  <c r="I138" i="10"/>
  <c r="Q138" i="10"/>
  <c r="D139" i="10"/>
  <c r="M138" i="10"/>
  <c r="R138" i="10"/>
  <c r="G138" i="10" s="1"/>
  <c r="L138" i="10"/>
  <c r="P138" i="10"/>
  <c r="J138" i="10"/>
  <c r="N138" i="10"/>
  <c r="O138" i="10"/>
  <c r="T137" i="10"/>
  <c r="U137" i="10" s="1"/>
  <c r="V137" i="10" s="1"/>
  <c r="W137" i="10" s="1"/>
  <c r="X137" i="10" s="1"/>
  <c r="Y137" i="10" s="1"/>
  <c r="Z137" i="10" s="1"/>
  <c r="AA137" i="10" s="1"/>
  <c r="AB137" i="10" s="1"/>
  <c r="AC137" i="10" s="1"/>
  <c r="H139" i="10" l="1"/>
  <c r="S139" i="10" s="1"/>
  <c r="D140" i="10"/>
  <c r="J139" i="10"/>
  <c r="Q139" i="10"/>
  <c r="R139" i="10"/>
  <c r="G139" i="10" s="1"/>
  <c r="P139" i="10"/>
  <c r="M139" i="10"/>
  <c r="K139" i="10"/>
  <c r="I139" i="10"/>
  <c r="O139" i="10"/>
  <c r="L139" i="10"/>
  <c r="N139" i="10"/>
  <c r="T138" i="10"/>
  <c r="U138" i="10" s="1"/>
  <c r="V138" i="10" s="1"/>
  <c r="W138" i="10" s="1"/>
  <c r="X138" i="10" s="1"/>
  <c r="Y138" i="10" s="1"/>
  <c r="Z138" i="10" s="1"/>
  <c r="AA138" i="10" s="1"/>
  <c r="AB138" i="10" s="1"/>
  <c r="AC138" i="10" s="1"/>
  <c r="H140" i="10" l="1"/>
  <c r="S140" i="10" s="1"/>
  <c r="J140" i="10"/>
  <c r="P140" i="10"/>
  <c r="L140" i="10"/>
  <c r="R140" i="10"/>
  <c r="G140" i="10" s="1"/>
  <c r="D141" i="10"/>
  <c r="Q140" i="10"/>
  <c r="M140" i="10"/>
  <c r="I140" i="10"/>
  <c r="K140" i="10"/>
  <c r="N140" i="10"/>
  <c r="O140" i="10"/>
  <c r="T139" i="10"/>
  <c r="U139" i="10" s="1"/>
  <c r="V139" i="10" s="1"/>
  <c r="W139" i="10" s="1"/>
  <c r="X139" i="10" s="1"/>
  <c r="Y139" i="10" s="1"/>
  <c r="Z139" i="10" s="1"/>
  <c r="AA139" i="10" s="1"/>
  <c r="AB139" i="10" s="1"/>
  <c r="AC139" i="10" s="1"/>
  <c r="H141" i="10" l="1"/>
  <c r="S141" i="10" s="1"/>
  <c r="D142" i="10"/>
  <c r="P141" i="10"/>
  <c r="Q141" i="10"/>
  <c r="M141" i="10"/>
  <c r="R141" i="10"/>
  <c r="G141" i="10" s="1"/>
  <c r="O141" i="10"/>
  <c r="J141" i="10"/>
  <c r="K141" i="10"/>
  <c r="L141" i="10"/>
  <c r="I141" i="10"/>
  <c r="N141" i="10"/>
  <c r="T140" i="10"/>
  <c r="U140" i="10" s="1"/>
  <c r="V140" i="10" s="1"/>
  <c r="W140" i="10" s="1"/>
  <c r="X140" i="10" s="1"/>
  <c r="Y140" i="10" s="1"/>
  <c r="Z140" i="10" s="1"/>
  <c r="AA140" i="10" s="1"/>
  <c r="AB140" i="10" s="1"/>
  <c r="AC140" i="10" s="1"/>
  <c r="H142" i="10" l="1"/>
  <c r="S142" i="10" s="1"/>
  <c r="L142" i="10"/>
  <c r="O142" i="10"/>
  <c r="K142" i="10"/>
  <c r="D143" i="10"/>
  <c r="N142" i="10"/>
  <c r="P142" i="10"/>
  <c r="M142" i="10"/>
  <c r="R142" i="10"/>
  <c r="G142" i="10" s="1"/>
  <c r="J142" i="10"/>
  <c r="I142" i="10"/>
  <c r="Q142" i="10"/>
  <c r="T141" i="10"/>
  <c r="U141" i="10" s="1"/>
  <c r="V141" i="10" s="1"/>
  <c r="W141" i="10" s="1"/>
  <c r="X141" i="10" s="1"/>
  <c r="Y141" i="10" s="1"/>
  <c r="Z141" i="10" s="1"/>
  <c r="AA141" i="10" s="1"/>
  <c r="AB141" i="10" s="1"/>
  <c r="AC141" i="10" s="1"/>
  <c r="H143" i="10" l="1"/>
  <c r="S143" i="10" s="1"/>
  <c r="D144" i="10"/>
  <c r="R143" i="10"/>
  <c r="G143" i="10" s="1"/>
  <c r="Q143" i="10"/>
  <c r="P143" i="10"/>
  <c r="J143" i="10"/>
  <c r="N143" i="10"/>
  <c r="I143" i="10"/>
  <c r="O143" i="10"/>
  <c r="L143" i="10"/>
  <c r="K143" i="10"/>
  <c r="M143" i="10"/>
  <c r="T142" i="10"/>
  <c r="U142" i="10" s="1"/>
  <c r="V142" i="10" s="1"/>
  <c r="W142" i="10" s="1"/>
  <c r="X142" i="10" s="1"/>
  <c r="Y142" i="10" s="1"/>
  <c r="Z142" i="10" s="1"/>
  <c r="AA142" i="10" s="1"/>
  <c r="AB142" i="10" s="1"/>
  <c r="AC142" i="10" s="1"/>
  <c r="J144" i="10" l="1"/>
  <c r="N144" i="10"/>
  <c r="M144" i="10"/>
  <c r="O144" i="10"/>
  <c r="L144" i="10"/>
  <c r="R144" i="10"/>
  <c r="G144" i="10" s="1"/>
  <c r="K144" i="10"/>
  <c r="H144" i="10"/>
  <c r="S144" i="10" s="1"/>
  <c r="I144" i="10"/>
  <c r="D145" i="10"/>
  <c r="Q144" i="10"/>
  <c r="P144" i="10"/>
  <c r="T143" i="10"/>
  <c r="U143" i="10" s="1"/>
  <c r="V143" i="10" s="1"/>
  <c r="W143" i="10" s="1"/>
  <c r="X143" i="10" s="1"/>
  <c r="Y143" i="10" s="1"/>
  <c r="Z143" i="10" s="1"/>
  <c r="AA143" i="10" s="1"/>
  <c r="AB143" i="10" s="1"/>
  <c r="AC143" i="10" s="1"/>
  <c r="H145" i="10" l="1"/>
  <c r="S145" i="10" s="1"/>
  <c r="M145" i="10"/>
  <c r="L145" i="10"/>
  <c r="P145" i="10"/>
  <c r="N145" i="10"/>
  <c r="K145" i="10"/>
  <c r="D146" i="10"/>
  <c r="I145" i="10"/>
  <c r="R145" i="10"/>
  <c r="G145" i="10" s="1"/>
  <c r="Q145" i="10"/>
  <c r="J145" i="10"/>
  <c r="O145" i="10"/>
  <c r="T144" i="10"/>
  <c r="U144" i="10" s="1"/>
  <c r="V144" i="10" s="1"/>
  <c r="W144" i="10" s="1"/>
  <c r="X144" i="10" s="1"/>
  <c r="Y144" i="10" s="1"/>
  <c r="Z144" i="10" s="1"/>
  <c r="AA144" i="10" s="1"/>
  <c r="AB144" i="10" s="1"/>
  <c r="AC144" i="10" s="1"/>
  <c r="H146" i="10" l="1"/>
  <c r="S146" i="10" s="1"/>
  <c r="N146" i="10"/>
  <c r="M146" i="10"/>
  <c r="J146" i="10"/>
  <c r="R146" i="10"/>
  <c r="G146" i="10" s="1"/>
  <c r="Q146" i="10"/>
  <c r="O146" i="10"/>
  <c r="P146" i="10"/>
  <c r="K146" i="10"/>
  <c r="D147" i="10"/>
  <c r="L146" i="10"/>
  <c r="I146" i="10"/>
  <c r="T145" i="10"/>
  <c r="U145" i="10" s="1"/>
  <c r="V145" i="10" s="1"/>
  <c r="W145" i="10" s="1"/>
  <c r="X145" i="10" s="1"/>
  <c r="Y145" i="10" s="1"/>
  <c r="Z145" i="10" s="1"/>
  <c r="AA145" i="10" s="1"/>
  <c r="AB145" i="10" s="1"/>
  <c r="AC145" i="10" s="1"/>
  <c r="H147" i="10" l="1"/>
  <c r="S147" i="10" s="1"/>
  <c r="K147" i="10"/>
  <c r="M147" i="10"/>
  <c r="O147" i="10"/>
  <c r="L147" i="10"/>
  <c r="R147" i="10"/>
  <c r="G147" i="10" s="1"/>
  <c r="I147" i="10"/>
  <c r="N147" i="10"/>
  <c r="D148" i="10"/>
  <c r="J147" i="10"/>
  <c r="Q147" i="10"/>
  <c r="P147" i="10"/>
  <c r="T146" i="10"/>
  <c r="U146" i="10" s="1"/>
  <c r="V146" i="10" s="1"/>
  <c r="W146" i="10" s="1"/>
  <c r="X146" i="10" s="1"/>
  <c r="Y146" i="10" s="1"/>
  <c r="Z146" i="10" s="1"/>
  <c r="AA146" i="10" s="1"/>
  <c r="AB146" i="10" s="1"/>
  <c r="AC146" i="10" s="1"/>
  <c r="T147" i="10" l="1"/>
  <c r="U147" i="10" s="1"/>
  <c r="V147" i="10" s="1"/>
  <c r="W147" i="10" s="1"/>
  <c r="X147" i="10" s="1"/>
  <c r="Y147" i="10" s="1"/>
  <c r="Z147" i="10" s="1"/>
  <c r="AA147" i="10" s="1"/>
  <c r="AB147" i="10" s="1"/>
  <c r="AC147" i="10" s="1"/>
  <c r="H148" i="10"/>
  <c r="S148" i="10" s="1"/>
  <c r="K148" i="10"/>
  <c r="O148" i="10"/>
  <c r="J148" i="10"/>
  <c r="I148" i="10"/>
  <c r="Q148" i="10"/>
  <c r="R148" i="10"/>
  <c r="G148" i="10" s="1"/>
  <c r="L148" i="10"/>
  <c r="D149" i="10"/>
  <c r="M148" i="10"/>
  <c r="N148" i="10"/>
  <c r="P148" i="10"/>
  <c r="T148" i="10" l="1"/>
  <c r="U148" i="10" s="1"/>
  <c r="V148" i="10" s="1"/>
  <c r="W148" i="10" s="1"/>
  <c r="X148" i="10" s="1"/>
  <c r="Y148" i="10" s="1"/>
  <c r="Z148" i="10" s="1"/>
  <c r="AA148" i="10" s="1"/>
  <c r="AB148" i="10" s="1"/>
  <c r="AC148" i="10" s="1"/>
  <c r="K149" i="10"/>
  <c r="O149" i="10"/>
  <c r="R149" i="10"/>
  <c r="G149" i="10" s="1"/>
  <c r="I149" i="10"/>
  <c r="M149" i="10"/>
  <c r="D150" i="10"/>
  <c r="L149" i="10"/>
  <c r="Q149" i="10"/>
  <c r="J149" i="10"/>
  <c r="H149" i="10"/>
  <c r="S149" i="10" s="1"/>
  <c r="P149" i="10"/>
  <c r="N149" i="10"/>
  <c r="T149" i="10" l="1"/>
  <c r="U149" i="10" s="1"/>
  <c r="V149" i="10" s="1"/>
  <c r="W149" i="10" s="1"/>
  <c r="X149" i="10" s="1"/>
  <c r="Y149" i="10" s="1"/>
  <c r="Z149" i="10" s="1"/>
  <c r="AA149" i="10" s="1"/>
  <c r="AB149" i="10" s="1"/>
  <c r="AC149" i="10" s="1"/>
  <c r="K150" i="10"/>
  <c r="H150" i="10"/>
  <c r="S150" i="10" s="1"/>
  <c r="Q150" i="10"/>
  <c r="M150" i="10"/>
  <c r="J150" i="10"/>
  <c r="L150" i="10"/>
  <c r="N150" i="10"/>
  <c r="P150" i="10"/>
  <c r="D151" i="10"/>
  <c r="R150" i="10"/>
  <c r="G150" i="10" s="1"/>
  <c r="I150" i="10"/>
  <c r="O150" i="10"/>
  <c r="T150" i="10" l="1"/>
  <c r="U150" i="10" s="1"/>
  <c r="V150" i="10" s="1"/>
  <c r="W150" i="10" s="1"/>
  <c r="X150" i="10" s="1"/>
  <c r="Y150" i="10" s="1"/>
  <c r="Z150" i="10" s="1"/>
  <c r="AA150" i="10" s="1"/>
  <c r="AB150" i="10" s="1"/>
  <c r="AC150" i="10" s="1"/>
  <c r="H151" i="10"/>
  <c r="S151" i="10" s="1"/>
  <c r="Q151" i="10"/>
  <c r="R151" i="10"/>
  <c r="G151" i="10" s="1"/>
  <c r="L151" i="10"/>
  <c r="K151" i="10"/>
  <c r="O151" i="10"/>
  <c r="J151" i="10"/>
  <c r="D152" i="10"/>
  <c r="P151" i="10"/>
  <c r="M151" i="10"/>
  <c r="I151" i="10"/>
  <c r="N151" i="10"/>
  <c r="T151" i="10" l="1"/>
  <c r="U151" i="10" s="1"/>
  <c r="V151" i="10" s="1"/>
  <c r="W151" i="10" s="1"/>
  <c r="X151" i="10" s="1"/>
  <c r="Y151" i="10" s="1"/>
  <c r="Z151" i="10" s="1"/>
  <c r="AA151" i="10" s="1"/>
  <c r="AB151" i="10" s="1"/>
  <c r="AC151" i="10" s="1"/>
  <c r="K152" i="10"/>
  <c r="H152" i="10"/>
  <c r="S152" i="10" s="1"/>
  <c r="R152" i="10"/>
  <c r="G152" i="10" s="1"/>
  <c r="J152" i="10"/>
  <c r="O152" i="10"/>
  <c r="P152" i="10"/>
  <c r="N152" i="10"/>
  <c r="D153" i="10"/>
  <c r="M152" i="10"/>
  <c r="I152" i="10"/>
  <c r="Q152" i="10"/>
  <c r="L152" i="10"/>
  <c r="T152" i="10" l="1"/>
  <c r="U152" i="10" s="1"/>
  <c r="V152" i="10" s="1"/>
  <c r="W152" i="10" s="1"/>
  <c r="X152" i="10" s="1"/>
  <c r="Y152" i="10" s="1"/>
  <c r="Z152" i="10" s="1"/>
  <c r="AA152" i="10" s="1"/>
  <c r="AB152" i="10" s="1"/>
  <c r="AC152" i="10" s="1"/>
  <c r="D154" i="10"/>
  <c r="P153" i="10"/>
  <c r="I153" i="10"/>
  <c r="H153" i="10"/>
  <c r="S153" i="10" s="1"/>
  <c r="N153" i="10"/>
  <c r="M153" i="10"/>
  <c r="Q153" i="10"/>
  <c r="L153" i="10"/>
  <c r="J153" i="10"/>
  <c r="K153" i="10"/>
  <c r="R153" i="10"/>
  <c r="G153" i="10" s="1"/>
  <c r="O153" i="10"/>
  <c r="T153" i="10" l="1"/>
  <c r="U153" i="10" s="1"/>
  <c r="V153" i="10" s="1"/>
  <c r="W153" i="10" s="1"/>
  <c r="X153" i="10" s="1"/>
  <c r="Y153" i="10" s="1"/>
  <c r="Z153" i="10" s="1"/>
  <c r="AA153" i="10" s="1"/>
  <c r="AB153" i="10" s="1"/>
  <c r="AC153" i="10" s="1"/>
  <c r="H154" i="10"/>
  <c r="S154" i="10" s="1"/>
  <c r="I154" i="10"/>
  <c r="M154" i="10"/>
  <c r="O154" i="10"/>
  <c r="D155" i="10"/>
  <c r="L154" i="10"/>
  <c r="Q154" i="10"/>
  <c r="R154" i="10"/>
  <c r="G154" i="10" s="1"/>
  <c r="P154" i="10"/>
  <c r="K154" i="10"/>
  <c r="N154" i="10"/>
  <c r="J154" i="10"/>
  <c r="H155" i="10" l="1"/>
  <c r="S155" i="10" s="1"/>
  <c r="D156" i="10"/>
  <c r="N155" i="10"/>
  <c r="K155" i="10"/>
  <c r="O155" i="10"/>
  <c r="L155" i="10"/>
  <c r="R155" i="10"/>
  <c r="G155" i="10" s="1"/>
  <c r="Q155" i="10"/>
  <c r="I155" i="10"/>
  <c r="M155" i="10"/>
  <c r="J155" i="10"/>
  <c r="P155" i="10"/>
  <c r="T154" i="10"/>
  <c r="U154" i="10" s="1"/>
  <c r="V154" i="10" s="1"/>
  <c r="W154" i="10" s="1"/>
  <c r="X154" i="10" s="1"/>
  <c r="Y154" i="10" s="1"/>
  <c r="Z154" i="10" s="1"/>
  <c r="AA154" i="10" s="1"/>
  <c r="AB154" i="10" s="1"/>
  <c r="AC154" i="10" s="1"/>
  <c r="H156" i="10" l="1"/>
  <c r="S156" i="10" s="1"/>
  <c r="M156" i="10"/>
  <c r="J156" i="10"/>
  <c r="N156" i="10"/>
  <c r="O156" i="10"/>
  <c r="R156" i="10"/>
  <c r="G156" i="10" s="1"/>
  <c r="D157" i="10"/>
  <c r="L156" i="10"/>
  <c r="P156" i="10"/>
  <c r="Q156" i="10"/>
  <c r="K156" i="10"/>
  <c r="I156" i="10"/>
  <c r="T155" i="10"/>
  <c r="U155" i="10" s="1"/>
  <c r="V155" i="10" s="1"/>
  <c r="W155" i="10" s="1"/>
  <c r="X155" i="10" s="1"/>
  <c r="Y155" i="10" s="1"/>
  <c r="Z155" i="10" s="1"/>
  <c r="AA155" i="10" s="1"/>
  <c r="AB155" i="10" s="1"/>
  <c r="AC155" i="10" s="1"/>
  <c r="T156" i="10" l="1"/>
  <c r="U156" i="10" s="1"/>
  <c r="V156" i="10" s="1"/>
  <c r="W156" i="10" s="1"/>
  <c r="X156" i="10" s="1"/>
  <c r="Y156" i="10" s="1"/>
  <c r="Z156" i="10" s="1"/>
  <c r="AA156" i="10" s="1"/>
  <c r="AB156" i="10" s="1"/>
  <c r="AC156" i="10" s="1"/>
  <c r="H157" i="10"/>
  <c r="S157" i="10" s="1"/>
  <c r="D158" i="10"/>
  <c r="N157" i="10"/>
  <c r="Q157" i="10"/>
  <c r="O157" i="10"/>
  <c r="K157" i="10"/>
  <c r="L157" i="10"/>
  <c r="J157" i="10"/>
  <c r="M157" i="10"/>
  <c r="P157" i="10"/>
  <c r="I157" i="10"/>
  <c r="R157" i="10"/>
  <c r="G157" i="10" s="1"/>
  <c r="T157" i="10" l="1"/>
  <c r="U157" i="10" s="1"/>
  <c r="V157" i="10" s="1"/>
  <c r="W157" i="10" s="1"/>
  <c r="X157" i="10" s="1"/>
  <c r="Y157" i="10" s="1"/>
  <c r="Z157" i="10" s="1"/>
  <c r="AA157" i="10" s="1"/>
  <c r="AB157" i="10" s="1"/>
  <c r="AC157" i="10" s="1"/>
  <c r="K158" i="10"/>
  <c r="L158" i="10"/>
  <c r="I158" i="10"/>
  <c r="N158" i="10"/>
  <c r="R158" i="10"/>
  <c r="G158" i="10" s="1"/>
  <c r="D159" i="10"/>
  <c r="O158" i="10"/>
  <c r="J158" i="10"/>
  <c r="H158" i="10"/>
  <c r="S158" i="10" s="1"/>
  <c r="Q158" i="10"/>
  <c r="P158" i="10"/>
  <c r="M158" i="10"/>
  <c r="T158" i="10" l="1"/>
  <c r="U158" i="10" s="1"/>
  <c r="V158" i="10" s="1"/>
  <c r="W158" i="10" s="1"/>
  <c r="X158" i="10" s="1"/>
  <c r="Y158" i="10" s="1"/>
  <c r="Z158" i="10" s="1"/>
  <c r="AA158" i="10" s="1"/>
  <c r="AB158" i="10" s="1"/>
  <c r="AC158" i="10" s="1"/>
  <c r="R159" i="10"/>
  <c r="G159" i="10" s="1"/>
  <c r="M159" i="10"/>
  <c r="P159" i="10"/>
  <c r="D160" i="10"/>
  <c r="K159" i="10"/>
  <c r="J159" i="10"/>
  <c r="I159" i="10"/>
  <c r="H159" i="10"/>
  <c r="S159" i="10" s="1"/>
  <c r="Q159" i="10"/>
  <c r="N159" i="10"/>
  <c r="L159" i="10"/>
  <c r="O159" i="10"/>
  <c r="H160" i="10" l="1"/>
  <c r="S160" i="10" s="1"/>
  <c r="L160" i="10"/>
  <c r="I160" i="10"/>
  <c r="J160" i="10"/>
  <c r="P160" i="10"/>
  <c r="Q160" i="10"/>
  <c r="R160" i="10"/>
  <c r="G160" i="10" s="1"/>
  <c r="D161" i="10"/>
  <c r="M160" i="10"/>
  <c r="N160" i="10"/>
  <c r="K160" i="10"/>
  <c r="O160" i="10"/>
  <c r="T159" i="10"/>
  <c r="U159" i="10" s="1"/>
  <c r="V159" i="10" s="1"/>
  <c r="W159" i="10" s="1"/>
  <c r="X159" i="10" s="1"/>
  <c r="Y159" i="10" s="1"/>
  <c r="Z159" i="10" s="1"/>
  <c r="AA159" i="10" s="1"/>
  <c r="AB159" i="10" s="1"/>
  <c r="AC159" i="10" s="1"/>
  <c r="H161" i="10" l="1"/>
  <c r="S161" i="10" s="1"/>
  <c r="L161" i="10"/>
  <c r="Q161" i="10"/>
  <c r="K161" i="10"/>
  <c r="D162" i="10"/>
  <c r="M161" i="10"/>
  <c r="P161" i="10"/>
  <c r="J161" i="10"/>
  <c r="O161" i="10"/>
  <c r="N161" i="10"/>
  <c r="I161" i="10"/>
  <c r="R161" i="10"/>
  <c r="G161" i="10" s="1"/>
  <c r="T160" i="10"/>
  <c r="U160" i="10" s="1"/>
  <c r="V160" i="10" s="1"/>
  <c r="W160" i="10" s="1"/>
  <c r="X160" i="10" s="1"/>
  <c r="Y160" i="10" s="1"/>
  <c r="Z160" i="10" s="1"/>
  <c r="AA160" i="10" s="1"/>
  <c r="AB160" i="10" s="1"/>
  <c r="AC160" i="10" s="1"/>
  <c r="H162" i="10" l="1"/>
  <c r="S162" i="10" s="1"/>
  <c r="Q162" i="10"/>
  <c r="O162" i="10"/>
  <c r="L162" i="10"/>
  <c r="J162" i="10"/>
  <c r="N162" i="10"/>
  <c r="D163" i="10"/>
  <c r="P162" i="10"/>
  <c r="I162" i="10"/>
  <c r="K162" i="10"/>
  <c r="R162" i="10"/>
  <c r="G162" i="10" s="1"/>
  <c r="M162" i="10"/>
  <c r="T161" i="10"/>
  <c r="U161" i="10" s="1"/>
  <c r="V161" i="10" s="1"/>
  <c r="W161" i="10" s="1"/>
  <c r="X161" i="10" s="1"/>
  <c r="Y161" i="10" s="1"/>
  <c r="Z161" i="10" s="1"/>
  <c r="AA161" i="10" s="1"/>
  <c r="AB161" i="10" s="1"/>
  <c r="AC161" i="10" s="1"/>
  <c r="K163" i="10" l="1"/>
  <c r="N163" i="10"/>
  <c r="D164" i="10"/>
  <c r="J163" i="10"/>
  <c r="P163" i="10"/>
  <c r="L163" i="10"/>
  <c r="H163" i="10"/>
  <c r="S163" i="10" s="1"/>
  <c r="Q163" i="10"/>
  <c r="I163" i="10"/>
  <c r="R163" i="10"/>
  <c r="G163" i="10" s="1"/>
  <c r="M163" i="10"/>
  <c r="O163" i="10"/>
  <c r="T162" i="10"/>
  <c r="U162" i="10" s="1"/>
  <c r="V162" i="10" s="1"/>
  <c r="W162" i="10" s="1"/>
  <c r="X162" i="10" s="1"/>
  <c r="Y162" i="10" s="1"/>
  <c r="Z162" i="10" s="1"/>
  <c r="AA162" i="10" s="1"/>
  <c r="AB162" i="10" s="1"/>
  <c r="AC162" i="10" s="1"/>
  <c r="T163" i="10" l="1"/>
  <c r="U163" i="10" s="1"/>
  <c r="V163" i="10" s="1"/>
  <c r="W163" i="10" s="1"/>
  <c r="X163" i="10" s="1"/>
  <c r="Y163" i="10" s="1"/>
  <c r="Z163" i="10" s="1"/>
  <c r="AA163" i="10" s="1"/>
  <c r="AB163" i="10" s="1"/>
  <c r="AC163" i="10" s="1"/>
  <c r="P164" i="10"/>
  <c r="D165" i="10"/>
  <c r="L164" i="10"/>
  <c r="I164" i="10"/>
  <c r="M164" i="10"/>
  <c r="H164" i="10"/>
  <c r="S164" i="10" s="1"/>
  <c r="O164" i="10"/>
  <c r="K164" i="10"/>
  <c r="J164" i="10"/>
  <c r="R164" i="10"/>
  <c r="G164" i="10" s="1"/>
  <c r="N164" i="10"/>
  <c r="Q164" i="10"/>
  <c r="T164" i="10" l="1"/>
  <c r="U164" i="10" s="1"/>
  <c r="V164" i="10" s="1"/>
  <c r="W164" i="10" s="1"/>
  <c r="X164" i="10" s="1"/>
  <c r="Y164" i="10" s="1"/>
  <c r="Z164" i="10" s="1"/>
  <c r="AA164" i="10" s="1"/>
  <c r="AB164" i="10" s="1"/>
  <c r="AC164" i="10" s="1"/>
  <c r="P165" i="10"/>
  <c r="N165" i="10"/>
  <c r="M165" i="10"/>
  <c r="L165" i="10"/>
  <c r="O165" i="10"/>
  <c r="D166" i="10"/>
  <c r="H165" i="10"/>
  <c r="S165" i="10" s="1"/>
  <c r="I165" i="10"/>
  <c r="K165" i="10"/>
  <c r="R165" i="10"/>
  <c r="G165" i="10" s="1"/>
  <c r="J165" i="10"/>
  <c r="Q165" i="10"/>
  <c r="H166" i="10" l="1"/>
  <c r="S166" i="10" s="1"/>
  <c r="O166" i="10"/>
  <c r="D167" i="10"/>
  <c r="L166" i="10"/>
  <c r="N166" i="10"/>
  <c r="Q166" i="10"/>
  <c r="I166" i="10"/>
  <c r="R166" i="10"/>
  <c r="G166" i="10" s="1"/>
  <c r="K166" i="10"/>
  <c r="M166" i="10"/>
  <c r="J166" i="10"/>
  <c r="P166" i="10"/>
  <c r="T165" i="10"/>
  <c r="U165" i="10" s="1"/>
  <c r="V165" i="10" s="1"/>
  <c r="W165" i="10" s="1"/>
  <c r="X165" i="10" s="1"/>
  <c r="Y165" i="10" s="1"/>
  <c r="Z165" i="10" s="1"/>
  <c r="AA165" i="10" s="1"/>
  <c r="AB165" i="10" s="1"/>
  <c r="AC165" i="10" s="1"/>
  <c r="H167" i="10" l="1"/>
  <c r="S167" i="10" s="1"/>
  <c r="L167" i="10"/>
  <c r="I167" i="10"/>
  <c r="P167" i="10"/>
  <c r="J167" i="10"/>
  <c r="R167" i="10"/>
  <c r="G167" i="10" s="1"/>
  <c r="M167" i="10"/>
  <c r="Q167" i="10"/>
  <c r="N167" i="10"/>
  <c r="K167" i="10"/>
  <c r="O167" i="10"/>
  <c r="D168" i="10"/>
  <c r="T166" i="10"/>
  <c r="U166" i="10" s="1"/>
  <c r="V166" i="10" s="1"/>
  <c r="W166" i="10" s="1"/>
  <c r="X166" i="10" s="1"/>
  <c r="Y166" i="10" s="1"/>
  <c r="Z166" i="10" s="1"/>
  <c r="AA166" i="10" s="1"/>
  <c r="AB166" i="10" s="1"/>
  <c r="AC166" i="10" s="1"/>
  <c r="M168" i="10" l="1"/>
  <c r="D169" i="10"/>
  <c r="P168" i="10"/>
  <c r="H168" i="10"/>
  <c r="S168" i="10" s="1"/>
  <c r="N168" i="10"/>
  <c r="Q168" i="10"/>
  <c r="J168" i="10"/>
  <c r="I168" i="10"/>
  <c r="L168" i="10"/>
  <c r="K168" i="10"/>
  <c r="R168" i="10"/>
  <c r="G168" i="10" s="1"/>
  <c r="O168" i="10"/>
  <c r="T167" i="10"/>
  <c r="U167" i="10" s="1"/>
  <c r="V167" i="10" s="1"/>
  <c r="W167" i="10" s="1"/>
  <c r="X167" i="10" s="1"/>
  <c r="Y167" i="10" s="1"/>
  <c r="Z167" i="10" s="1"/>
  <c r="AA167" i="10" s="1"/>
  <c r="AB167" i="10" s="1"/>
  <c r="AC167" i="10" s="1"/>
  <c r="J169" i="10" l="1"/>
  <c r="P169" i="10"/>
  <c r="H169" i="10"/>
  <c r="S169" i="10" s="1"/>
  <c r="M169" i="10"/>
  <c r="I169" i="10"/>
  <c r="N169" i="10"/>
  <c r="D170" i="10"/>
  <c r="K169" i="10"/>
  <c r="L169" i="10"/>
  <c r="R169" i="10"/>
  <c r="G169" i="10" s="1"/>
  <c r="Q169" i="10"/>
  <c r="O169" i="10"/>
  <c r="T168" i="10"/>
  <c r="U168" i="10" s="1"/>
  <c r="V168" i="10" s="1"/>
  <c r="W168" i="10" s="1"/>
  <c r="X168" i="10" s="1"/>
  <c r="Y168" i="10" s="1"/>
  <c r="Z168" i="10" s="1"/>
  <c r="AA168" i="10" s="1"/>
  <c r="AB168" i="10" s="1"/>
  <c r="AC168" i="10" s="1"/>
  <c r="Q170" i="10" l="1"/>
  <c r="M170" i="10"/>
  <c r="N170" i="10"/>
  <c r="L170" i="10"/>
  <c r="O170" i="10"/>
  <c r="H170" i="10"/>
  <c r="S170" i="10" s="1"/>
  <c r="I170" i="10"/>
  <c r="J170" i="10"/>
  <c r="P170" i="10"/>
  <c r="D171" i="10"/>
  <c r="R170" i="10"/>
  <c r="G170" i="10" s="1"/>
  <c r="K170" i="10"/>
  <c r="T169" i="10"/>
  <c r="U169" i="10" s="1"/>
  <c r="V169" i="10" s="1"/>
  <c r="W169" i="10" s="1"/>
  <c r="X169" i="10" s="1"/>
  <c r="Y169" i="10" s="1"/>
  <c r="Z169" i="10" s="1"/>
  <c r="AA169" i="10" s="1"/>
  <c r="AB169" i="10" s="1"/>
  <c r="AC169" i="10" s="1"/>
  <c r="T170" i="10" l="1"/>
  <c r="U170" i="10" s="1"/>
  <c r="V170" i="10" s="1"/>
  <c r="W170" i="10" s="1"/>
  <c r="X170" i="10" s="1"/>
  <c r="Y170" i="10" s="1"/>
  <c r="Z170" i="10" s="1"/>
  <c r="AA170" i="10" s="1"/>
  <c r="AB170" i="10" s="1"/>
  <c r="AC170" i="10" s="1"/>
  <c r="H171" i="10"/>
  <c r="S171" i="10" s="1"/>
  <c r="P171" i="10"/>
  <c r="L171" i="10"/>
  <c r="N171" i="10"/>
  <c r="J171" i="10"/>
  <c r="M171" i="10"/>
  <c r="R171" i="10"/>
  <c r="G171" i="10" s="1"/>
  <c r="Q171" i="10"/>
  <c r="O171" i="10"/>
  <c r="K171" i="10"/>
  <c r="D172" i="10"/>
  <c r="I171" i="10"/>
  <c r="D173" i="10" l="1"/>
  <c r="R172" i="10"/>
  <c r="G172" i="10" s="1"/>
  <c r="P172" i="10"/>
  <c r="O172" i="10"/>
  <c r="L172" i="10"/>
  <c r="Q172" i="10"/>
  <c r="H172" i="10"/>
  <c r="S172" i="10" s="1"/>
  <c r="J172" i="10"/>
  <c r="K172" i="10"/>
  <c r="I172" i="10"/>
  <c r="M172" i="10"/>
  <c r="N172" i="10"/>
  <c r="T171" i="10"/>
  <c r="U171" i="10" s="1"/>
  <c r="V171" i="10" s="1"/>
  <c r="W171" i="10" s="1"/>
  <c r="X171" i="10" s="1"/>
  <c r="Y171" i="10" s="1"/>
  <c r="Z171" i="10" s="1"/>
  <c r="AA171" i="10" s="1"/>
  <c r="AB171" i="10" s="1"/>
  <c r="AC171" i="10" s="1"/>
  <c r="Q173" i="10" l="1"/>
  <c r="O173" i="10"/>
  <c r="N173" i="10"/>
  <c r="R173" i="10"/>
  <c r="G173" i="10" s="1"/>
  <c r="P173" i="10"/>
  <c r="M173" i="10"/>
  <c r="K173" i="10"/>
  <c r="D174" i="10"/>
  <c r="I173" i="10"/>
  <c r="J173" i="10"/>
  <c r="H173" i="10"/>
  <c r="S173" i="10" s="1"/>
  <c r="L173" i="10"/>
  <c r="T172" i="10"/>
  <c r="U172" i="10" s="1"/>
  <c r="V172" i="10" s="1"/>
  <c r="W172" i="10" s="1"/>
  <c r="X172" i="10" s="1"/>
  <c r="Y172" i="10" s="1"/>
  <c r="Z172" i="10" s="1"/>
  <c r="AA172" i="10" s="1"/>
  <c r="AB172" i="10" s="1"/>
  <c r="AC172" i="10" s="1"/>
  <c r="T173" i="10" l="1"/>
  <c r="U173" i="10" s="1"/>
  <c r="V173" i="10" s="1"/>
  <c r="W173" i="10" s="1"/>
  <c r="X173" i="10" s="1"/>
  <c r="Y173" i="10" s="1"/>
  <c r="Z173" i="10" s="1"/>
  <c r="AA173" i="10" s="1"/>
  <c r="AB173" i="10" s="1"/>
  <c r="AC173" i="10" s="1"/>
  <c r="H174" i="10"/>
  <c r="S174" i="10" s="1"/>
  <c r="O174" i="10"/>
  <c r="I174" i="10"/>
  <c r="D175" i="10"/>
  <c r="M174" i="10"/>
  <c r="R174" i="10"/>
  <c r="G174" i="10" s="1"/>
  <c r="K174" i="10"/>
  <c r="J174" i="10"/>
  <c r="Q174" i="10"/>
  <c r="P174" i="10"/>
  <c r="N174" i="10"/>
  <c r="L174" i="10"/>
  <c r="H175" i="10" l="1"/>
  <c r="S175" i="10" s="1"/>
  <c r="O175" i="10"/>
  <c r="P175" i="10"/>
  <c r="K175" i="10"/>
  <c r="N175" i="10"/>
  <c r="M175" i="10"/>
  <c r="Q175" i="10"/>
  <c r="J175" i="10"/>
  <c r="I175" i="10"/>
  <c r="R175" i="10"/>
  <c r="G175" i="10" s="1"/>
  <c r="L175" i="10"/>
  <c r="D176" i="10"/>
  <c r="T174" i="10"/>
  <c r="U174" i="10" s="1"/>
  <c r="V174" i="10" s="1"/>
  <c r="W174" i="10" s="1"/>
  <c r="X174" i="10" s="1"/>
  <c r="Y174" i="10" s="1"/>
  <c r="Z174" i="10" s="1"/>
  <c r="AA174" i="10" s="1"/>
  <c r="AB174" i="10" s="1"/>
  <c r="AC174" i="10" s="1"/>
  <c r="H176" i="10" l="1"/>
  <c r="S176" i="10" s="1"/>
  <c r="K176" i="10"/>
  <c r="M176" i="10"/>
  <c r="D177" i="10"/>
  <c r="L176" i="10"/>
  <c r="I176" i="10"/>
  <c r="N176" i="10"/>
  <c r="Q176" i="10"/>
  <c r="R176" i="10"/>
  <c r="G176" i="10" s="1"/>
  <c r="O176" i="10"/>
  <c r="P176" i="10"/>
  <c r="J176" i="10"/>
  <c r="T175" i="10"/>
  <c r="U175" i="10" s="1"/>
  <c r="V175" i="10" s="1"/>
  <c r="W175" i="10" s="1"/>
  <c r="X175" i="10" s="1"/>
  <c r="Y175" i="10" s="1"/>
  <c r="Z175" i="10" s="1"/>
  <c r="AA175" i="10" s="1"/>
  <c r="AB175" i="10" s="1"/>
  <c r="AC175" i="10" s="1"/>
  <c r="H177" i="10" l="1"/>
  <c r="S177" i="10" s="1"/>
  <c r="J177" i="10"/>
  <c r="I177" i="10"/>
  <c r="Q177" i="10"/>
  <c r="D178" i="10"/>
  <c r="O177" i="10"/>
  <c r="M177" i="10"/>
  <c r="P177" i="10"/>
  <c r="L177" i="10"/>
  <c r="N177" i="10"/>
  <c r="K177" i="10"/>
  <c r="R177" i="10"/>
  <c r="G177" i="10" s="1"/>
  <c r="T176" i="10"/>
  <c r="U176" i="10" s="1"/>
  <c r="V176" i="10" s="1"/>
  <c r="W176" i="10" s="1"/>
  <c r="X176" i="10" s="1"/>
  <c r="Y176" i="10" s="1"/>
  <c r="Z176" i="10" s="1"/>
  <c r="AA176" i="10" s="1"/>
  <c r="AB176" i="10" s="1"/>
  <c r="AC176" i="10" s="1"/>
  <c r="P178" i="10" l="1"/>
  <c r="M178" i="10"/>
  <c r="R178" i="10"/>
  <c r="G178" i="10" s="1"/>
  <c r="D179" i="10"/>
  <c r="K178" i="10"/>
  <c r="H178" i="10"/>
  <c r="S178" i="10" s="1"/>
  <c r="O178" i="10"/>
  <c r="N178" i="10"/>
  <c r="J178" i="10"/>
  <c r="L178" i="10"/>
  <c r="Q178" i="10"/>
  <c r="I178" i="10"/>
  <c r="T177" i="10"/>
  <c r="U177" i="10" s="1"/>
  <c r="V177" i="10" s="1"/>
  <c r="W177" i="10" s="1"/>
  <c r="X177" i="10" s="1"/>
  <c r="Y177" i="10" s="1"/>
  <c r="Z177" i="10" s="1"/>
  <c r="AA177" i="10" s="1"/>
  <c r="AB177" i="10" s="1"/>
  <c r="AC177" i="10" s="1"/>
  <c r="Q179" i="10" l="1"/>
  <c r="D180" i="10"/>
  <c r="K179" i="10"/>
  <c r="R179" i="10"/>
  <c r="G179" i="10" s="1"/>
  <c r="H179" i="10"/>
  <c r="S179" i="10" s="1"/>
  <c r="M179" i="10"/>
  <c r="O179" i="10"/>
  <c r="L179" i="10"/>
  <c r="N179" i="10"/>
  <c r="I179" i="10"/>
  <c r="J179" i="10"/>
  <c r="P179" i="10"/>
  <c r="T178" i="10"/>
  <c r="U178" i="10" s="1"/>
  <c r="V178" i="10" s="1"/>
  <c r="W178" i="10" s="1"/>
  <c r="X178" i="10" s="1"/>
  <c r="Y178" i="10" s="1"/>
  <c r="Z178" i="10" s="1"/>
  <c r="AA178" i="10" s="1"/>
  <c r="AB178" i="10" s="1"/>
  <c r="AC178" i="10" s="1"/>
  <c r="T179" i="10" l="1"/>
  <c r="U179" i="10" s="1"/>
  <c r="V179" i="10" s="1"/>
  <c r="W179" i="10" s="1"/>
  <c r="X179" i="10" s="1"/>
  <c r="Y179" i="10" s="1"/>
  <c r="Z179" i="10" s="1"/>
  <c r="AA179" i="10" s="1"/>
  <c r="AB179" i="10" s="1"/>
  <c r="AC179" i="10" s="1"/>
  <c r="H180" i="10"/>
  <c r="S180" i="10" s="1"/>
  <c r="Q180" i="10"/>
  <c r="R180" i="10"/>
  <c r="G180" i="10" s="1"/>
  <c r="L180" i="10"/>
  <c r="P180" i="10"/>
  <c r="K180" i="10"/>
  <c r="J180" i="10"/>
  <c r="I180" i="10"/>
  <c r="M180" i="10"/>
  <c r="D181" i="10"/>
  <c r="O180" i="10"/>
  <c r="N180" i="10"/>
  <c r="H181" i="10" l="1"/>
  <c r="S181" i="10" s="1"/>
  <c r="M181" i="10"/>
  <c r="N181" i="10"/>
  <c r="R181" i="10"/>
  <c r="G181" i="10" s="1"/>
  <c r="K181" i="10"/>
  <c r="J181" i="10"/>
  <c r="O181" i="10"/>
  <c r="Q181" i="10"/>
  <c r="I181" i="10"/>
  <c r="P181" i="10"/>
  <c r="L181" i="10"/>
  <c r="D182" i="10"/>
  <c r="T180" i="10"/>
  <c r="U180" i="10" s="1"/>
  <c r="V180" i="10" s="1"/>
  <c r="W180" i="10" s="1"/>
  <c r="X180" i="10" s="1"/>
  <c r="Y180" i="10" s="1"/>
  <c r="Z180" i="10" s="1"/>
  <c r="AA180" i="10" s="1"/>
  <c r="AB180" i="10" s="1"/>
  <c r="AC180" i="10" s="1"/>
  <c r="M182" i="10" l="1"/>
  <c r="H182" i="10"/>
  <c r="S182" i="10" s="1"/>
  <c r="O182" i="10"/>
  <c r="K182" i="10"/>
  <c r="N182" i="10"/>
  <c r="L182" i="10"/>
  <c r="J182" i="10"/>
  <c r="Q182" i="10"/>
  <c r="D183" i="10"/>
  <c r="R182" i="10"/>
  <c r="G182" i="10" s="1"/>
  <c r="I182" i="10"/>
  <c r="P182" i="10"/>
  <c r="T181" i="10"/>
  <c r="U181" i="10" s="1"/>
  <c r="V181" i="10" s="1"/>
  <c r="W181" i="10" s="1"/>
  <c r="X181" i="10" s="1"/>
  <c r="Y181" i="10" s="1"/>
  <c r="Z181" i="10" s="1"/>
  <c r="AA181" i="10" s="1"/>
  <c r="AB181" i="10" s="1"/>
  <c r="AC181" i="10" s="1"/>
  <c r="T182" i="10" l="1"/>
  <c r="U182" i="10" s="1"/>
  <c r="V182" i="10" s="1"/>
  <c r="W182" i="10" s="1"/>
  <c r="X182" i="10" s="1"/>
  <c r="Y182" i="10" s="1"/>
  <c r="Z182" i="10" s="1"/>
  <c r="AA182" i="10" s="1"/>
  <c r="AB182" i="10" s="1"/>
  <c r="AC182" i="10" s="1"/>
  <c r="I183" i="10"/>
  <c r="N183" i="10"/>
  <c r="R183" i="10"/>
  <c r="G183" i="10" s="1"/>
  <c r="L183" i="10"/>
  <c r="O183" i="10"/>
  <c r="M183" i="10"/>
  <c r="H183" i="10"/>
  <c r="S183" i="10" s="1"/>
  <c r="K183" i="10"/>
  <c r="J183" i="10"/>
  <c r="D184" i="10"/>
  <c r="Q183" i="10"/>
  <c r="P183" i="10"/>
  <c r="J184" i="10" l="1"/>
  <c r="H184" i="10"/>
  <c r="S184" i="10" s="1"/>
  <c r="M184" i="10"/>
  <c r="I184" i="10"/>
  <c r="L184" i="10"/>
  <c r="N184" i="10"/>
  <c r="P184" i="10"/>
  <c r="Q184" i="10"/>
  <c r="O184" i="10"/>
  <c r="K184" i="10"/>
  <c r="D185" i="10"/>
  <c r="R184" i="10"/>
  <c r="G184" i="10" s="1"/>
  <c r="T183" i="10"/>
  <c r="U183" i="10" s="1"/>
  <c r="V183" i="10" s="1"/>
  <c r="W183" i="10" s="1"/>
  <c r="X183" i="10" s="1"/>
  <c r="Y183" i="10" s="1"/>
  <c r="Z183" i="10" s="1"/>
  <c r="AA183" i="10" s="1"/>
  <c r="AB183" i="10" s="1"/>
  <c r="AC183" i="10" s="1"/>
  <c r="T184" i="10" l="1"/>
  <c r="U184" i="10" s="1"/>
  <c r="V184" i="10" s="1"/>
  <c r="W184" i="10" s="1"/>
  <c r="X184" i="10" s="1"/>
  <c r="Y184" i="10" s="1"/>
  <c r="Z184" i="10" s="1"/>
  <c r="AA184" i="10" s="1"/>
  <c r="AB184" i="10" s="1"/>
  <c r="AC184" i="10" s="1"/>
  <c r="Q185" i="10"/>
  <c r="N185" i="10"/>
  <c r="J185" i="10"/>
  <c r="O185" i="10"/>
  <c r="M185" i="10"/>
  <c r="I185" i="10"/>
  <c r="L185" i="10"/>
  <c r="R185" i="10"/>
  <c r="G185" i="10" s="1"/>
  <c r="K185" i="10"/>
  <c r="P185" i="10"/>
  <c r="H185" i="10"/>
  <c r="S185" i="10" s="1"/>
  <c r="D186" i="10"/>
  <c r="T185" i="10" l="1"/>
  <c r="U185" i="10" s="1"/>
  <c r="V185" i="10" s="1"/>
  <c r="W185" i="10" s="1"/>
  <c r="X185" i="10" s="1"/>
  <c r="Y185" i="10" s="1"/>
  <c r="Z185" i="10" s="1"/>
  <c r="AA185" i="10" s="1"/>
  <c r="AB185" i="10" s="1"/>
  <c r="AC185" i="10" s="1"/>
  <c r="H186" i="10"/>
  <c r="S186" i="10" s="1"/>
  <c r="J186" i="10"/>
  <c r="Q186" i="10"/>
  <c r="O186" i="10"/>
  <c r="R186" i="10"/>
  <c r="G186" i="10" s="1"/>
  <c r="K186" i="10"/>
  <c r="M186" i="10"/>
  <c r="I186" i="10"/>
  <c r="L186" i="10"/>
  <c r="D187" i="10"/>
  <c r="P186" i="10"/>
  <c r="N186" i="10"/>
  <c r="Q187" i="10" l="1"/>
  <c r="P187" i="10"/>
  <c r="H187" i="10"/>
  <c r="S187" i="10" s="1"/>
  <c r="O187" i="10"/>
  <c r="J187" i="10"/>
  <c r="M187" i="10"/>
  <c r="K187" i="10"/>
  <c r="D188" i="10"/>
  <c r="I187" i="10"/>
  <c r="N187" i="10"/>
  <c r="L187" i="10"/>
  <c r="R187" i="10"/>
  <c r="G187" i="10" s="1"/>
  <c r="T186" i="10"/>
  <c r="U186" i="10" s="1"/>
  <c r="V186" i="10" s="1"/>
  <c r="W186" i="10" s="1"/>
  <c r="X186" i="10" s="1"/>
  <c r="Y186" i="10" s="1"/>
  <c r="Z186" i="10" s="1"/>
  <c r="AA186" i="10" s="1"/>
  <c r="AB186" i="10" s="1"/>
  <c r="AC186" i="10" s="1"/>
  <c r="T187" i="10" l="1"/>
  <c r="U187" i="10" s="1"/>
  <c r="V187" i="10" s="1"/>
  <c r="W187" i="10" s="1"/>
  <c r="X187" i="10" s="1"/>
  <c r="Y187" i="10" s="1"/>
  <c r="Z187" i="10" s="1"/>
  <c r="AA187" i="10" s="1"/>
  <c r="AB187" i="10" s="1"/>
  <c r="AC187" i="10" s="1"/>
  <c r="H188" i="10"/>
  <c r="S188" i="10" s="1"/>
  <c r="R188" i="10"/>
  <c r="G188" i="10" s="1"/>
  <c r="K188" i="10"/>
  <c r="M188" i="10"/>
  <c r="J188" i="10"/>
  <c r="O188" i="10"/>
  <c r="L188" i="10"/>
  <c r="P188" i="10"/>
  <c r="N188" i="10"/>
  <c r="Q188" i="10"/>
  <c r="D189" i="10"/>
  <c r="I188" i="10"/>
  <c r="H189" i="10" l="1"/>
  <c r="S189" i="10" s="1"/>
  <c r="L189" i="10"/>
  <c r="R189" i="10"/>
  <c r="G189" i="10" s="1"/>
  <c r="O189" i="10"/>
  <c r="M189" i="10"/>
  <c r="Q189" i="10"/>
  <c r="J189" i="10"/>
  <c r="D190" i="10"/>
  <c r="K189" i="10"/>
  <c r="P189" i="10"/>
  <c r="N189" i="10"/>
  <c r="I189" i="10"/>
  <c r="T188" i="10"/>
  <c r="U188" i="10" s="1"/>
  <c r="V188" i="10" s="1"/>
  <c r="W188" i="10" s="1"/>
  <c r="X188" i="10" s="1"/>
  <c r="Y188" i="10" s="1"/>
  <c r="Z188" i="10" s="1"/>
  <c r="AA188" i="10" s="1"/>
  <c r="AB188" i="10" s="1"/>
  <c r="AC188" i="10" s="1"/>
  <c r="H190" i="10" l="1"/>
  <c r="S190" i="10" s="1"/>
  <c r="L190" i="10"/>
  <c r="R190" i="10"/>
  <c r="G190" i="10" s="1"/>
  <c r="P190" i="10"/>
  <c r="N190" i="10"/>
  <c r="J190" i="10"/>
  <c r="K190" i="10"/>
  <c r="I190" i="10"/>
  <c r="O190" i="10"/>
  <c r="D191" i="10"/>
  <c r="M190" i="10"/>
  <c r="Q190" i="10"/>
  <c r="T189" i="10"/>
  <c r="U189" i="10" s="1"/>
  <c r="V189" i="10" s="1"/>
  <c r="W189" i="10" s="1"/>
  <c r="X189" i="10" s="1"/>
  <c r="Y189" i="10" s="1"/>
  <c r="Z189" i="10" s="1"/>
  <c r="AA189" i="10" s="1"/>
  <c r="AB189" i="10" s="1"/>
  <c r="AC189" i="10" s="1"/>
  <c r="T190" i="10" l="1"/>
  <c r="U190" i="10" s="1"/>
  <c r="V190" i="10" s="1"/>
  <c r="W190" i="10" s="1"/>
  <c r="X190" i="10" s="1"/>
  <c r="Y190" i="10" s="1"/>
  <c r="Z190" i="10" s="1"/>
  <c r="AA190" i="10" s="1"/>
  <c r="AB190" i="10" s="1"/>
  <c r="AC190" i="10" s="1"/>
  <c r="M191" i="10"/>
  <c r="R191" i="10"/>
  <c r="G191" i="10" s="1"/>
  <c r="H191" i="10"/>
  <c r="S191" i="10" s="1"/>
  <c r="I191" i="10"/>
  <c r="Q191" i="10"/>
  <c r="O191" i="10"/>
  <c r="P191" i="10"/>
  <c r="D192" i="10"/>
  <c r="N191" i="10"/>
  <c r="J191" i="10"/>
  <c r="K191" i="10"/>
  <c r="L191" i="10"/>
  <c r="T191" i="10" l="1"/>
  <c r="U191" i="10" s="1"/>
  <c r="V191" i="10" s="1"/>
  <c r="W191" i="10" s="1"/>
  <c r="X191" i="10" s="1"/>
  <c r="Y191" i="10" s="1"/>
  <c r="Z191" i="10" s="1"/>
  <c r="AA191" i="10" s="1"/>
  <c r="AB191" i="10" s="1"/>
  <c r="AC191" i="10" s="1"/>
  <c r="H192" i="10"/>
  <c r="S192" i="10" s="1"/>
  <c r="K192" i="10"/>
  <c r="N192" i="10"/>
  <c r="O192" i="10"/>
  <c r="P192" i="10"/>
  <c r="L192" i="10"/>
  <c r="Q192" i="10"/>
  <c r="M192" i="10"/>
  <c r="R192" i="10"/>
  <c r="G192" i="10" s="1"/>
  <c r="J192" i="10"/>
  <c r="I192" i="10"/>
  <c r="D193" i="10"/>
  <c r="H193" i="10" l="1"/>
  <c r="S193" i="10" s="1"/>
  <c r="I193" i="10"/>
  <c r="K193" i="10"/>
  <c r="M193" i="10"/>
  <c r="L193" i="10"/>
  <c r="J193" i="10"/>
  <c r="D194" i="10"/>
  <c r="R193" i="10"/>
  <c r="G193" i="10" s="1"/>
  <c r="Q193" i="10"/>
  <c r="P193" i="10"/>
  <c r="O193" i="10"/>
  <c r="N193" i="10"/>
  <c r="T192" i="10"/>
  <c r="U192" i="10" s="1"/>
  <c r="V192" i="10" s="1"/>
  <c r="W192" i="10" s="1"/>
  <c r="X192" i="10" s="1"/>
  <c r="Y192" i="10" s="1"/>
  <c r="Z192" i="10" s="1"/>
  <c r="AA192" i="10" s="1"/>
  <c r="AB192" i="10" s="1"/>
  <c r="AC192" i="10" s="1"/>
  <c r="H194" i="10" l="1"/>
  <c r="S194" i="10" s="1"/>
  <c r="M194" i="10"/>
  <c r="L194" i="10"/>
  <c r="O194" i="10"/>
  <c r="K194" i="10"/>
  <c r="N194" i="10"/>
  <c r="Q194" i="10"/>
  <c r="J194" i="10"/>
  <c r="P194" i="10"/>
  <c r="D195" i="10"/>
  <c r="R194" i="10"/>
  <c r="G194" i="10" s="1"/>
  <c r="I194" i="10"/>
  <c r="T193" i="10"/>
  <c r="U193" i="10" s="1"/>
  <c r="V193" i="10" s="1"/>
  <c r="W193" i="10" s="1"/>
  <c r="X193" i="10" s="1"/>
  <c r="Y193" i="10" s="1"/>
  <c r="Z193" i="10" s="1"/>
  <c r="AA193" i="10" s="1"/>
  <c r="AB193" i="10" s="1"/>
  <c r="AC193" i="10" s="1"/>
  <c r="H195" i="10" l="1"/>
  <c r="S195" i="10" s="1"/>
  <c r="I195" i="10"/>
  <c r="P195" i="10"/>
  <c r="O195" i="10"/>
  <c r="M195" i="10"/>
  <c r="Q195" i="10"/>
  <c r="N195" i="10"/>
  <c r="D196" i="10"/>
  <c r="L195" i="10"/>
  <c r="J195" i="10"/>
  <c r="K195" i="10"/>
  <c r="R195" i="10"/>
  <c r="G195" i="10" s="1"/>
  <c r="T194" i="10"/>
  <c r="U194" i="10" s="1"/>
  <c r="V194" i="10" s="1"/>
  <c r="W194" i="10" s="1"/>
  <c r="X194" i="10" s="1"/>
  <c r="Y194" i="10" s="1"/>
  <c r="Z194" i="10" s="1"/>
  <c r="AA194" i="10" s="1"/>
  <c r="AB194" i="10" s="1"/>
  <c r="AC194" i="10" s="1"/>
  <c r="T195" i="10" l="1"/>
  <c r="U195" i="10" s="1"/>
  <c r="V195" i="10" s="1"/>
  <c r="W195" i="10" s="1"/>
  <c r="X195" i="10" s="1"/>
  <c r="Y195" i="10" s="1"/>
  <c r="Z195" i="10" s="1"/>
  <c r="AA195" i="10" s="1"/>
  <c r="AB195" i="10" s="1"/>
  <c r="AC195" i="10" s="1"/>
  <c r="H196" i="10"/>
  <c r="S196" i="10" s="1"/>
  <c r="O196" i="10"/>
  <c r="N196" i="10"/>
  <c r="P196" i="10"/>
  <c r="Q196" i="10"/>
  <c r="M196" i="10"/>
  <c r="R196" i="10"/>
  <c r="G196" i="10" s="1"/>
  <c r="J196" i="10"/>
  <c r="D197" i="10"/>
  <c r="I196" i="10"/>
  <c r="K196" i="10"/>
  <c r="L196" i="10"/>
  <c r="T196" i="10" l="1"/>
  <c r="U196" i="10" s="1"/>
  <c r="V196" i="10" s="1"/>
  <c r="W196" i="10" s="1"/>
  <c r="X196" i="10" s="1"/>
  <c r="Y196" i="10" s="1"/>
  <c r="Z196" i="10" s="1"/>
  <c r="AA196" i="10" s="1"/>
  <c r="AB196" i="10" s="1"/>
  <c r="AC196" i="10" s="1"/>
  <c r="H197" i="10"/>
  <c r="S197" i="10" s="1"/>
  <c r="O197" i="10"/>
  <c r="J197" i="10"/>
  <c r="R197" i="10"/>
  <c r="G197" i="10" s="1"/>
  <c r="K197" i="10"/>
  <c r="M197" i="10"/>
  <c r="D198" i="10"/>
  <c r="P197" i="10"/>
  <c r="Q197" i="10"/>
  <c r="N197" i="10"/>
  <c r="I197" i="10"/>
  <c r="L197" i="10"/>
  <c r="T197" i="10" l="1"/>
  <c r="U197" i="10" s="1"/>
  <c r="V197" i="10" s="1"/>
  <c r="W197" i="10" s="1"/>
  <c r="X197" i="10" s="1"/>
  <c r="Y197" i="10" s="1"/>
  <c r="Z197" i="10" s="1"/>
  <c r="AA197" i="10" s="1"/>
  <c r="AB197" i="10" s="1"/>
  <c r="AC197" i="10" s="1"/>
  <c r="H198" i="10"/>
  <c r="S198" i="10" s="1"/>
  <c r="Q198" i="10"/>
  <c r="I198" i="10"/>
  <c r="N198" i="10"/>
  <c r="L198" i="10"/>
  <c r="J198" i="10"/>
  <c r="R198" i="10"/>
  <c r="G198" i="10" s="1"/>
  <c r="K198" i="10"/>
  <c r="D199" i="10"/>
  <c r="M198" i="10"/>
  <c r="O198" i="10"/>
  <c r="P198" i="10"/>
  <c r="T198" i="10" l="1"/>
  <c r="U198" i="10" s="1"/>
  <c r="V198" i="10" s="1"/>
  <c r="W198" i="10" s="1"/>
  <c r="X198" i="10" s="1"/>
  <c r="Y198" i="10" s="1"/>
  <c r="Z198" i="10" s="1"/>
  <c r="AA198" i="10" s="1"/>
  <c r="AB198" i="10" s="1"/>
  <c r="AC198" i="10" s="1"/>
  <c r="D200" i="10"/>
  <c r="Q199" i="10"/>
  <c r="J199" i="10"/>
  <c r="H199" i="10"/>
  <c r="S199" i="10" s="1"/>
  <c r="O199" i="10"/>
  <c r="K199" i="10"/>
  <c r="P199" i="10"/>
  <c r="N199" i="10"/>
  <c r="M199" i="10"/>
  <c r="R199" i="10"/>
  <c r="G199" i="10" s="1"/>
  <c r="I199" i="10"/>
  <c r="L199" i="10"/>
  <c r="T199" i="10" l="1"/>
  <c r="U199" i="10" s="1"/>
  <c r="V199" i="10" s="1"/>
  <c r="W199" i="10" s="1"/>
  <c r="X199" i="10" s="1"/>
  <c r="Y199" i="10" s="1"/>
  <c r="Z199" i="10" s="1"/>
  <c r="AA199" i="10" s="1"/>
  <c r="AB199" i="10" s="1"/>
  <c r="AC199" i="10" s="1"/>
  <c r="I200" i="10"/>
  <c r="R200" i="10"/>
  <c r="G200" i="10" s="1"/>
  <c r="D201" i="10"/>
  <c r="N200" i="10"/>
  <c r="J200" i="10"/>
  <c r="O200" i="10"/>
  <c r="H200" i="10"/>
  <c r="S200" i="10" s="1"/>
  <c r="L200" i="10"/>
  <c r="M200" i="10"/>
  <c r="K200" i="10"/>
  <c r="Q200" i="10"/>
  <c r="P200" i="10"/>
  <c r="T200" i="10" l="1"/>
  <c r="U200" i="10" s="1"/>
  <c r="V200" i="10" s="1"/>
  <c r="W200" i="10" s="1"/>
  <c r="X200" i="10" s="1"/>
  <c r="Y200" i="10" s="1"/>
  <c r="Z200" i="10" s="1"/>
  <c r="AA200" i="10" s="1"/>
  <c r="AB200" i="10" s="1"/>
  <c r="AC200" i="10" s="1"/>
  <c r="H201" i="10"/>
  <c r="S201" i="10" s="1"/>
  <c r="D202" i="10"/>
  <c r="I201" i="10"/>
  <c r="M201" i="10"/>
  <c r="R201" i="10"/>
  <c r="G201" i="10" s="1"/>
  <c r="J201" i="10"/>
  <c r="O201" i="10"/>
  <c r="L201" i="10"/>
  <c r="P201" i="10"/>
  <c r="N201" i="10"/>
  <c r="Q201" i="10"/>
  <c r="K201" i="10"/>
  <c r="L202" i="10" l="1"/>
  <c r="R202" i="10"/>
  <c r="G202" i="10" s="1"/>
  <c r="D203" i="10"/>
  <c r="P202" i="10"/>
  <c r="H202" i="10"/>
  <c r="S202" i="10" s="1"/>
  <c r="N202" i="10"/>
  <c r="K202" i="10"/>
  <c r="M202" i="10"/>
  <c r="O202" i="10"/>
  <c r="J202" i="10"/>
  <c r="Q202" i="10"/>
  <c r="I202" i="10"/>
  <c r="T201" i="10"/>
  <c r="U201" i="10" s="1"/>
  <c r="V201" i="10" s="1"/>
  <c r="W201" i="10" s="1"/>
  <c r="X201" i="10" s="1"/>
  <c r="Y201" i="10" s="1"/>
  <c r="Z201" i="10" s="1"/>
  <c r="AA201" i="10" s="1"/>
  <c r="AB201" i="10" s="1"/>
  <c r="AC201" i="10" s="1"/>
  <c r="T202" i="10" l="1"/>
  <c r="U202" i="10" s="1"/>
  <c r="V202" i="10" s="1"/>
  <c r="W202" i="10" s="1"/>
  <c r="X202" i="10" s="1"/>
  <c r="Y202" i="10" s="1"/>
  <c r="Z202" i="10" s="1"/>
  <c r="AA202" i="10" s="1"/>
  <c r="AB202" i="10" s="1"/>
  <c r="AC202" i="10" s="1"/>
  <c r="O203" i="10"/>
  <c r="P203" i="10"/>
  <c r="I203" i="10"/>
  <c r="D204" i="10"/>
  <c r="M203" i="10"/>
  <c r="H203" i="10"/>
  <c r="S203" i="10" s="1"/>
  <c r="R203" i="10"/>
  <c r="G203" i="10" s="1"/>
  <c r="J203" i="10"/>
  <c r="N203" i="10"/>
  <c r="Q203" i="10"/>
  <c r="K203" i="10"/>
  <c r="L203" i="10"/>
  <c r="N204" i="10" l="1"/>
  <c r="D205" i="10"/>
  <c r="R204" i="10"/>
  <c r="G204" i="10" s="1"/>
  <c r="P204" i="10"/>
  <c r="I204" i="10"/>
  <c r="L204" i="10"/>
  <c r="Q204" i="10"/>
  <c r="K204" i="10"/>
  <c r="O204" i="10"/>
  <c r="M204" i="10"/>
  <c r="J204" i="10"/>
  <c r="H204" i="10"/>
  <c r="S204" i="10" s="1"/>
  <c r="T203" i="10"/>
  <c r="U203" i="10" s="1"/>
  <c r="V203" i="10" s="1"/>
  <c r="W203" i="10" s="1"/>
  <c r="X203" i="10" s="1"/>
  <c r="Y203" i="10" s="1"/>
  <c r="Z203" i="10" s="1"/>
  <c r="AA203" i="10" s="1"/>
  <c r="AB203" i="10" s="1"/>
  <c r="AC203" i="10" s="1"/>
  <c r="T204" i="10" l="1"/>
  <c r="U204" i="10" s="1"/>
  <c r="V204" i="10" s="1"/>
  <c r="W204" i="10" s="1"/>
  <c r="X204" i="10" s="1"/>
  <c r="Y204" i="10" s="1"/>
  <c r="Z204" i="10" s="1"/>
  <c r="AA204" i="10" s="1"/>
  <c r="AB204" i="10" s="1"/>
  <c r="AC204" i="10" s="1"/>
  <c r="P205" i="10"/>
  <c r="M205" i="10"/>
  <c r="L205" i="10"/>
  <c r="N205" i="10"/>
  <c r="Q205" i="10"/>
  <c r="I205" i="10"/>
  <c r="H205" i="10"/>
  <c r="S205" i="10" s="1"/>
  <c r="D206" i="10"/>
  <c r="R205" i="10"/>
  <c r="G205" i="10" s="1"/>
  <c r="K205" i="10"/>
  <c r="J205" i="10"/>
  <c r="O205" i="10"/>
  <c r="M206" i="10" l="1"/>
  <c r="N206" i="10"/>
  <c r="Q206" i="10"/>
  <c r="K206" i="10"/>
  <c r="P206" i="10"/>
  <c r="D207" i="10"/>
  <c r="J206" i="10"/>
  <c r="R206" i="10"/>
  <c r="G206" i="10" s="1"/>
  <c r="I206" i="10"/>
  <c r="H206" i="10"/>
  <c r="S206" i="10" s="1"/>
  <c r="L206" i="10"/>
  <c r="O206" i="10"/>
  <c r="T205" i="10"/>
  <c r="U205" i="10" s="1"/>
  <c r="V205" i="10" s="1"/>
  <c r="W205" i="10" s="1"/>
  <c r="X205" i="10" s="1"/>
  <c r="Y205" i="10" s="1"/>
  <c r="Z205" i="10" s="1"/>
  <c r="AA205" i="10" s="1"/>
  <c r="AB205" i="10" s="1"/>
  <c r="AC205" i="10" s="1"/>
  <c r="H207" i="10" l="1"/>
  <c r="S207" i="10" s="1"/>
  <c r="Q207" i="10"/>
  <c r="M207" i="10"/>
  <c r="R207" i="10"/>
  <c r="G207" i="10" s="1"/>
  <c r="I207" i="10"/>
  <c r="K207" i="10"/>
  <c r="N207" i="10"/>
  <c r="P207" i="10"/>
  <c r="D208" i="10"/>
  <c r="J207" i="10"/>
  <c r="O207" i="10"/>
  <c r="L207" i="10"/>
  <c r="T206" i="10"/>
  <c r="U206" i="10" s="1"/>
  <c r="V206" i="10" s="1"/>
  <c r="W206" i="10" s="1"/>
  <c r="X206" i="10" s="1"/>
  <c r="Y206" i="10" s="1"/>
  <c r="Z206" i="10" s="1"/>
  <c r="AA206" i="10" s="1"/>
  <c r="AB206" i="10" s="1"/>
  <c r="AC206" i="10" s="1"/>
  <c r="T207" i="10" l="1"/>
  <c r="U207" i="10" s="1"/>
  <c r="V207" i="10" s="1"/>
  <c r="W207" i="10" s="1"/>
  <c r="X207" i="10" s="1"/>
  <c r="Y207" i="10" s="1"/>
  <c r="Z207" i="10" s="1"/>
  <c r="AA207" i="10" s="1"/>
  <c r="AB207" i="10" s="1"/>
  <c r="AC207" i="10" s="1"/>
  <c r="H208" i="10"/>
  <c r="S208" i="10" s="1"/>
  <c r="K208" i="10"/>
  <c r="J208" i="10"/>
  <c r="M208" i="10"/>
  <c r="I208" i="10"/>
  <c r="N208" i="10"/>
  <c r="P208" i="10"/>
  <c r="D209" i="10"/>
  <c r="Q208" i="10"/>
  <c r="L208" i="10"/>
  <c r="R208" i="10"/>
  <c r="G208" i="10" s="1"/>
  <c r="O208" i="10"/>
  <c r="T208" i="10" l="1"/>
  <c r="U208" i="10" s="1"/>
  <c r="V208" i="10" s="1"/>
  <c r="W208" i="10" s="1"/>
  <c r="X208" i="10" s="1"/>
  <c r="Y208" i="10" s="1"/>
  <c r="Z208" i="10" s="1"/>
  <c r="AA208" i="10" s="1"/>
  <c r="AB208" i="10" s="1"/>
  <c r="AC208" i="10" s="1"/>
  <c r="H209" i="10"/>
  <c r="S209" i="10" s="1"/>
  <c r="M209" i="10"/>
  <c r="K209" i="10"/>
  <c r="J209" i="10"/>
  <c r="R209" i="10"/>
  <c r="G209" i="10" s="1"/>
  <c r="N209" i="10"/>
  <c r="Q209" i="10"/>
  <c r="I209" i="10"/>
  <c r="D210" i="10"/>
  <c r="L209" i="10"/>
  <c r="O209" i="10"/>
  <c r="P209" i="10"/>
  <c r="T209" i="10" l="1"/>
  <c r="U209" i="10" s="1"/>
  <c r="V209" i="10" s="1"/>
  <c r="W209" i="10" s="1"/>
  <c r="X209" i="10" s="1"/>
  <c r="Y209" i="10" s="1"/>
  <c r="Z209" i="10" s="1"/>
  <c r="AA209" i="10" s="1"/>
  <c r="AB209" i="10" s="1"/>
  <c r="AC209" i="10" s="1"/>
  <c r="R210" i="10"/>
  <c r="G210" i="10" s="1"/>
  <c r="P210" i="10"/>
  <c r="L210" i="10"/>
  <c r="J210" i="10"/>
  <c r="M210" i="10"/>
  <c r="I210" i="10"/>
  <c r="D211" i="10"/>
  <c r="Q210" i="10"/>
  <c r="N210" i="10"/>
  <c r="K210" i="10"/>
  <c r="O210" i="10"/>
  <c r="H210" i="10"/>
  <c r="S210" i="10" s="1"/>
  <c r="R211" i="10" l="1"/>
  <c r="G211" i="10" s="1"/>
  <c r="H211" i="10"/>
  <c r="S211" i="10" s="1"/>
  <c r="O211" i="10"/>
  <c r="P211" i="10"/>
  <c r="J211" i="10"/>
  <c r="Q211" i="10"/>
  <c r="K211" i="10"/>
  <c r="M211" i="10"/>
  <c r="I211" i="10"/>
  <c r="D212" i="10"/>
  <c r="L211" i="10"/>
  <c r="N211" i="10"/>
  <c r="T210" i="10"/>
  <c r="U210" i="10" s="1"/>
  <c r="V210" i="10" s="1"/>
  <c r="W210" i="10" s="1"/>
  <c r="X210" i="10" s="1"/>
  <c r="Y210" i="10" s="1"/>
  <c r="Z210" i="10" s="1"/>
  <c r="AA210" i="10" s="1"/>
  <c r="AB210" i="10" s="1"/>
  <c r="AC210" i="10" s="1"/>
  <c r="T211" i="10" l="1"/>
  <c r="U211" i="10" s="1"/>
  <c r="V211" i="10" s="1"/>
  <c r="W211" i="10" s="1"/>
  <c r="X211" i="10" s="1"/>
  <c r="Y211" i="10" s="1"/>
  <c r="Z211" i="10" s="1"/>
  <c r="AA211" i="10" s="1"/>
  <c r="AB211" i="10" s="1"/>
  <c r="AC211" i="10" s="1"/>
  <c r="H212" i="10"/>
  <c r="S212" i="10" s="1"/>
  <c r="J212" i="10"/>
  <c r="I212" i="10"/>
  <c r="N212" i="10"/>
  <c r="P212" i="10"/>
  <c r="K212" i="10"/>
  <c r="M212" i="10"/>
  <c r="D213" i="10"/>
  <c r="L212" i="10"/>
  <c r="O212" i="10"/>
  <c r="Q212" i="10"/>
  <c r="R212" i="10"/>
  <c r="G212" i="10" s="1"/>
  <c r="T212" i="10" l="1"/>
  <c r="U212" i="10" s="1"/>
  <c r="V212" i="10" s="1"/>
  <c r="W212" i="10" s="1"/>
  <c r="X212" i="10" s="1"/>
  <c r="Y212" i="10" s="1"/>
  <c r="Z212" i="10" s="1"/>
  <c r="AA212" i="10" s="1"/>
  <c r="AB212" i="10" s="1"/>
  <c r="AC212" i="10" s="1"/>
  <c r="H213" i="10"/>
  <c r="S213" i="10" s="1"/>
  <c r="R213" i="10"/>
  <c r="G213" i="10" s="1"/>
  <c r="I213" i="10"/>
  <c r="O213" i="10"/>
  <c r="K213" i="10"/>
  <c r="M213" i="10"/>
  <c r="N213" i="10"/>
  <c r="Q213" i="10"/>
  <c r="P213" i="10"/>
  <c r="L213" i="10"/>
  <c r="J213" i="10"/>
  <c r="D214" i="10"/>
  <c r="T213" i="10" l="1"/>
  <c r="U213" i="10" s="1"/>
  <c r="V213" i="10" s="1"/>
  <c r="W213" i="10" s="1"/>
  <c r="X213" i="10" s="1"/>
  <c r="Y213" i="10" s="1"/>
  <c r="Z213" i="10" s="1"/>
  <c r="AA213" i="10" s="1"/>
  <c r="AB213" i="10" s="1"/>
  <c r="AC213" i="10" s="1"/>
  <c r="H214" i="10"/>
  <c r="S214" i="10" s="1"/>
  <c r="J214" i="10"/>
  <c r="M214" i="10"/>
  <c r="R214" i="10"/>
  <c r="G214" i="10" s="1"/>
  <c r="O214" i="10"/>
  <c r="Q214" i="10"/>
  <c r="I214" i="10"/>
  <c r="D215" i="10"/>
  <c r="P214" i="10"/>
  <c r="L214" i="10"/>
  <c r="N214" i="10"/>
  <c r="K214" i="10"/>
  <c r="T214" i="10" l="1"/>
  <c r="U214" i="10" s="1"/>
  <c r="V214" i="10" s="1"/>
  <c r="W214" i="10" s="1"/>
  <c r="X214" i="10" s="1"/>
  <c r="Y214" i="10" s="1"/>
  <c r="Z214" i="10" s="1"/>
  <c r="AA214" i="10" s="1"/>
  <c r="AB214" i="10" s="1"/>
  <c r="AC214" i="10" s="1"/>
  <c r="Q215" i="10"/>
  <c r="K215" i="10"/>
  <c r="R215" i="10"/>
  <c r="G215" i="10" s="1"/>
  <c r="M215" i="10"/>
  <c r="J215" i="10"/>
  <c r="O215" i="10"/>
  <c r="H215" i="10"/>
  <c r="S215" i="10" s="1"/>
  <c r="P215" i="10"/>
  <c r="N215" i="10"/>
  <c r="I215" i="10"/>
  <c r="D216" i="10"/>
  <c r="L215" i="10"/>
  <c r="H216" i="10" l="1"/>
  <c r="S216" i="10" s="1"/>
  <c r="J216" i="10"/>
  <c r="Q216" i="10"/>
  <c r="I216" i="10"/>
  <c r="P216" i="10"/>
  <c r="O216" i="10"/>
  <c r="D217" i="10"/>
  <c r="M216" i="10"/>
  <c r="K216" i="10"/>
  <c r="R216" i="10"/>
  <c r="G216" i="10" s="1"/>
  <c r="L216" i="10"/>
  <c r="N216" i="10"/>
  <c r="T215" i="10"/>
  <c r="U215" i="10" s="1"/>
  <c r="V215" i="10" s="1"/>
  <c r="W215" i="10" s="1"/>
  <c r="X215" i="10" s="1"/>
  <c r="Y215" i="10" s="1"/>
  <c r="Z215" i="10" s="1"/>
  <c r="AA215" i="10" s="1"/>
  <c r="AB215" i="10" s="1"/>
  <c r="AC215" i="10" s="1"/>
  <c r="H217" i="10" l="1"/>
  <c r="S217" i="10" s="1"/>
  <c r="K217" i="10"/>
  <c r="R217" i="10"/>
  <c r="G217" i="10" s="1"/>
  <c r="L217" i="10"/>
  <c r="N217" i="10"/>
  <c r="M217" i="10"/>
  <c r="I217" i="10"/>
  <c r="J217" i="10"/>
  <c r="O217" i="10"/>
  <c r="P217" i="10"/>
  <c r="D218" i="10"/>
  <c r="Q217" i="10"/>
  <c r="T216" i="10"/>
  <c r="U216" i="10" s="1"/>
  <c r="V216" i="10" s="1"/>
  <c r="W216" i="10" s="1"/>
  <c r="X216" i="10" s="1"/>
  <c r="Y216" i="10" s="1"/>
  <c r="Z216" i="10" s="1"/>
  <c r="AA216" i="10" s="1"/>
  <c r="AB216" i="10" s="1"/>
  <c r="AC216" i="10" s="1"/>
  <c r="H218" i="10" l="1"/>
  <c r="S218" i="10" s="1"/>
  <c r="I218" i="10"/>
  <c r="K218" i="10"/>
  <c r="O218" i="10"/>
  <c r="J218" i="10"/>
  <c r="Q218" i="10"/>
  <c r="D219" i="10"/>
  <c r="R218" i="10"/>
  <c r="G218" i="10" s="1"/>
  <c r="N218" i="10"/>
  <c r="P218" i="10"/>
  <c r="M218" i="10"/>
  <c r="L218" i="10"/>
  <c r="T217" i="10"/>
  <c r="U217" i="10" s="1"/>
  <c r="V217" i="10" s="1"/>
  <c r="W217" i="10" s="1"/>
  <c r="X217" i="10" s="1"/>
  <c r="Y217" i="10" s="1"/>
  <c r="Z217" i="10" s="1"/>
  <c r="AA217" i="10" s="1"/>
  <c r="AB217" i="10" s="1"/>
  <c r="AC217" i="10" s="1"/>
  <c r="H219" i="10" l="1"/>
  <c r="S219" i="10" s="1"/>
  <c r="O219" i="10"/>
  <c r="R219" i="10"/>
  <c r="G219" i="10" s="1"/>
  <c r="M219" i="10"/>
  <c r="J219" i="10"/>
  <c r="Q219" i="10"/>
  <c r="P219" i="10"/>
  <c r="L219" i="10"/>
  <c r="I219" i="10"/>
  <c r="D220" i="10"/>
  <c r="N219" i="10"/>
  <c r="K219" i="10"/>
  <c r="T218" i="10"/>
  <c r="U218" i="10" s="1"/>
  <c r="V218" i="10" s="1"/>
  <c r="W218" i="10" s="1"/>
  <c r="X218" i="10" s="1"/>
  <c r="Y218" i="10" s="1"/>
  <c r="Z218" i="10" s="1"/>
  <c r="AA218" i="10" s="1"/>
  <c r="AB218" i="10" s="1"/>
  <c r="AC218" i="10" s="1"/>
  <c r="H220" i="10" l="1"/>
  <c r="S220" i="10" s="1"/>
  <c r="K220" i="10"/>
  <c r="Q220" i="10"/>
  <c r="R220" i="10"/>
  <c r="G220" i="10" s="1"/>
  <c r="I220" i="10"/>
  <c r="J220" i="10"/>
  <c r="M220" i="10"/>
  <c r="D221" i="10"/>
  <c r="O220" i="10"/>
  <c r="L220" i="10"/>
  <c r="N220" i="10"/>
  <c r="P220" i="10"/>
  <c r="T219" i="10"/>
  <c r="U219" i="10" s="1"/>
  <c r="V219" i="10" s="1"/>
  <c r="W219" i="10" s="1"/>
  <c r="X219" i="10" s="1"/>
  <c r="Y219" i="10" s="1"/>
  <c r="Z219" i="10" s="1"/>
  <c r="AA219" i="10" s="1"/>
  <c r="AB219" i="10" s="1"/>
  <c r="AC219" i="10" s="1"/>
  <c r="H221" i="10" l="1"/>
  <c r="S221" i="10" s="1"/>
  <c r="K221" i="10"/>
  <c r="N221" i="10"/>
  <c r="R221" i="10"/>
  <c r="G221" i="10" s="1"/>
  <c r="J221" i="10"/>
  <c r="I221" i="10"/>
  <c r="L221" i="10"/>
  <c r="P221" i="10"/>
  <c r="D222" i="10"/>
  <c r="M221" i="10"/>
  <c r="O221" i="10"/>
  <c r="Q221" i="10"/>
  <c r="T220" i="10"/>
  <c r="U220" i="10" s="1"/>
  <c r="V220" i="10" s="1"/>
  <c r="W220" i="10" s="1"/>
  <c r="X220" i="10" s="1"/>
  <c r="Y220" i="10" s="1"/>
  <c r="Z220" i="10" s="1"/>
  <c r="AA220" i="10" s="1"/>
  <c r="AB220" i="10" s="1"/>
  <c r="AC220" i="10" s="1"/>
  <c r="P222" i="10" l="1"/>
  <c r="O222" i="10"/>
  <c r="H222" i="10"/>
  <c r="S222" i="10" s="1"/>
  <c r="N222" i="10"/>
  <c r="K222" i="10"/>
  <c r="M222" i="10"/>
  <c r="D223" i="10"/>
  <c r="R222" i="10"/>
  <c r="G222" i="10" s="1"/>
  <c r="Q222" i="10"/>
  <c r="I222" i="10"/>
  <c r="J222" i="10"/>
  <c r="L222" i="10"/>
  <c r="T221" i="10"/>
  <c r="U221" i="10" s="1"/>
  <c r="V221" i="10" s="1"/>
  <c r="W221" i="10" s="1"/>
  <c r="X221" i="10" s="1"/>
  <c r="Y221" i="10" s="1"/>
  <c r="Z221" i="10" s="1"/>
  <c r="AA221" i="10" s="1"/>
  <c r="AB221" i="10" s="1"/>
  <c r="AC221" i="10" s="1"/>
  <c r="H223" i="10" l="1"/>
  <c r="S223" i="10" s="1"/>
  <c r="Q223" i="10"/>
  <c r="K223" i="10"/>
  <c r="I223" i="10"/>
  <c r="R223" i="10"/>
  <c r="G223" i="10" s="1"/>
  <c r="P223" i="10"/>
  <c r="J223" i="10"/>
  <c r="M223" i="10"/>
  <c r="N223" i="10"/>
  <c r="D224" i="10"/>
  <c r="L223" i="10"/>
  <c r="O223" i="10"/>
  <c r="T222" i="10"/>
  <c r="U222" i="10" s="1"/>
  <c r="V222" i="10" s="1"/>
  <c r="W222" i="10" s="1"/>
  <c r="X222" i="10" s="1"/>
  <c r="Y222" i="10" s="1"/>
  <c r="Z222" i="10" s="1"/>
  <c r="AA222" i="10" s="1"/>
  <c r="AB222" i="10" s="1"/>
  <c r="AC222" i="10" s="1"/>
  <c r="H224" i="10" l="1"/>
  <c r="S224" i="10" s="1"/>
  <c r="K224" i="10"/>
  <c r="P224" i="10"/>
  <c r="M224" i="10"/>
  <c r="N224" i="10"/>
  <c r="O224" i="10"/>
  <c r="I224" i="10"/>
  <c r="D225" i="10"/>
  <c r="L224" i="10"/>
  <c r="Q224" i="10"/>
  <c r="R224" i="10"/>
  <c r="G224" i="10" s="1"/>
  <c r="J224" i="10"/>
  <c r="T223" i="10"/>
  <c r="U223" i="10" s="1"/>
  <c r="V223" i="10" s="1"/>
  <c r="W223" i="10" s="1"/>
  <c r="X223" i="10" s="1"/>
  <c r="Y223" i="10" s="1"/>
  <c r="Z223" i="10" s="1"/>
  <c r="AA223" i="10" s="1"/>
  <c r="AB223" i="10" s="1"/>
  <c r="AC223" i="10" s="1"/>
  <c r="T224" i="10" l="1"/>
  <c r="U224" i="10" s="1"/>
  <c r="V224" i="10" s="1"/>
  <c r="W224" i="10" s="1"/>
  <c r="X224" i="10" s="1"/>
  <c r="Y224" i="10" s="1"/>
  <c r="Z224" i="10" s="1"/>
  <c r="AA224" i="10" s="1"/>
  <c r="AB224" i="10" s="1"/>
  <c r="AC224" i="10" s="1"/>
  <c r="H225" i="10"/>
  <c r="S225" i="10" s="1"/>
  <c r="K225" i="10"/>
  <c r="R225" i="10"/>
  <c r="G225" i="10" s="1"/>
  <c r="O225" i="10"/>
  <c r="J225" i="10"/>
  <c r="L225" i="10"/>
  <c r="I225" i="10"/>
  <c r="M225" i="10"/>
  <c r="N225" i="10"/>
  <c r="D226" i="10"/>
  <c r="P225" i="10"/>
  <c r="Q225" i="10"/>
  <c r="N226" i="10" l="1"/>
  <c r="Q226" i="10"/>
  <c r="H226" i="10"/>
  <c r="S226" i="10" s="1"/>
  <c r="R226" i="10"/>
  <c r="G226" i="10" s="1"/>
  <c r="P226" i="10"/>
  <c r="M226" i="10"/>
  <c r="L226" i="10"/>
  <c r="D227" i="10"/>
  <c r="K226" i="10"/>
  <c r="J226" i="10"/>
  <c r="I226" i="10"/>
  <c r="O226" i="10"/>
  <c r="T225" i="10"/>
  <c r="U225" i="10" s="1"/>
  <c r="V225" i="10" s="1"/>
  <c r="W225" i="10" s="1"/>
  <c r="X225" i="10" s="1"/>
  <c r="Y225" i="10" s="1"/>
  <c r="Z225" i="10" s="1"/>
  <c r="AA225" i="10" s="1"/>
  <c r="AB225" i="10" s="1"/>
  <c r="AC225" i="10" s="1"/>
  <c r="T226" i="10" l="1"/>
  <c r="U226" i="10" s="1"/>
  <c r="V226" i="10" s="1"/>
  <c r="W226" i="10" s="1"/>
  <c r="X226" i="10" s="1"/>
  <c r="Y226" i="10" s="1"/>
  <c r="Z226" i="10" s="1"/>
  <c r="AA226" i="10" s="1"/>
  <c r="AB226" i="10" s="1"/>
  <c r="AC226" i="10" s="1"/>
  <c r="H227" i="10"/>
  <c r="S227" i="10" s="1"/>
  <c r="K227" i="10"/>
  <c r="O227" i="10"/>
  <c r="P227" i="10"/>
  <c r="R227" i="10"/>
  <c r="G227" i="10" s="1"/>
  <c r="I227" i="10"/>
  <c r="M227" i="10"/>
  <c r="J227" i="10"/>
  <c r="Q227" i="10"/>
  <c r="D228" i="10"/>
  <c r="N227" i="10"/>
  <c r="L227" i="10"/>
  <c r="H228" i="10" l="1"/>
  <c r="S228" i="10" s="1"/>
  <c r="R228" i="10"/>
  <c r="G228" i="10" s="1"/>
  <c r="P228" i="10"/>
  <c r="I228" i="10"/>
  <c r="N228" i="10"/>
  <c r="Q228" i="10"/>
  <c r="J228" i="10"/>
  <c r="D229" i="10"/>
  <c r="O228" i="10"/>
  <c r="L228" i="10"/>
  <c r="K228" i="10"/>
  <c r="M228" i="10"/>
  <c r="T227" i="10"/>
  <c r="U227" i="10" s="1"/>
  <c r="V227" i="10" s="1"/>
  <c r="W227" i="10" s="1"/>
  <c r="X227" i="10" s="1"/>
  <c r="Y227" i="10" s="1"/>
  <c r="Z227" i="10" s="1"/>
  <c r="AA227" i="10" s="1"/>
  <c r="AB227" i="10" s="1"/>
  <c r="AC227" i="10" s="1"/>
  <c r="I229" i="10" l="1"/>
  <c r="M229" i="10"/>
  <c r="R229" i="10"/>
  <c r="G229" i="10" s="1"/>
  <c r="L229" i="10"/>
  <c r="K229" i="10"/>
  <c r="O229" i="10"/>
  <c r="P229" i="10"/>
  <c r="Q229" i="10"/>
  <c r="D230" i="10"/>
  <c r="J229" i="10"/>
  <c r="H229" i="10"/>
  <c r="S229" i="10" s="1"/>
  <c r="N229" i="10"/>
  <c r="T228" i="10"/>
  <c r="U228" i="10" s="1"/>
  <c r="V228" i="10" s="1"/>
  <c r="W228" i="10" s="1"/>
  <c r="X228" i="10" s="1"/>
  <c r="Y228" i="10" s="1"/>
  <c r="Z228" i="10" s="1"/>
  <c r="AA228" i="10" s="1"/>
  <c r="AB228" i="10" s="1"/>
  <c r="AC228" i="10" s="1"/>
  <c r="T229" i="10" l="1"/>
  <c r="U229" i="10" s="1"/>
  <c r="V229" i="10" s="1"/>
  <c r="W229" i="10" s="1"/>
  <c r="X229" i="10" s="1"/>
  <c r="Y229" i="10" s="1"/>
  <c r="Z229" i="10" s="1"/>
  <c r="AA229" i="10" s="1"/>
  <c r="AB229" i="10" s="1"/>
  <c r="AC229" i="10" s="1"/>
  <c r="H230" i="10"/>
  <c r="S230" i="10" s="1"/>
  <c r="R230" i="10"/>
  <c r="G230" i="10" s="1"/>
  <c r="K230" i="10"/>
  <c r="L230" i="10"/>
  <c r="N230" i="10"/>
  <c r="O230" i="10"/>
  <c r="Q230" i="10"/>
  <c r="D231" i="10"/>
  <c r="I230" i="10"/>
  <c r="M230" i="10"/>
  <c r="P230" i="10"/>
  <c r="J230" i="10"/>
  <c r="T230" i="10" l="1"/>
  <c r="U230" i="10" s="1"/>
  <c r="V230" i="10" s="1"/>
  <c r="W230" i="10" s="1"/>
  <c r="X230" i="10" s="1"/>
  <c r="Y230" i="10" s="1"/>
  <c r="Z230" i="10" s="1"/>
  <c r="AA230" i="10" s="1"/>
  <c r="AB230" i="10" s="1"/>
  <c r="AC230" i="10" s="1"/>
  <c r="I231" i="10"/>
  <c r="H231" i="10"/>
  <c r="S231" i="10" s="1"/>
  <c r="K231" i="10"/>
  <c r="P231" i="10"/>
  <c r="N231" i="10"/>
  <c r="M231" i="10"/>
  <c r="Q231" i="10"/>
  <c r="J231" i="10"/>
  <c r="L231" i="10"/>
  <c r="D232" i="10"/>
  <c r="R231" i="10"/>
  <c r="G231" i="10" s="1"/>
  <c r="O231" i="10"/>
  <c r="H232" i="10" l="1"/>
  <c r="S232" i="10" s="1"/>
  <c r="R232" i="10"/>
  <c r="G232" i="10" s="1"/>
  <c r="O232" i="10"/>
  <c r="J232" i="10"/>
  <c r="K232" i="10"/>
  <c r="N232" i="10"/>
  <c r="L232" i="10"/>
  <c r="D233" i="10"/>
  <c r="Q232" i="10"/>
  <c r="P232" i="10"/>
  <c r="I232" i="10"/>
  <c r="M232" i="10"/>
  <c r="T231" i="10"/>
  <c r="U231" i="10" s="1"/>
  <c r="V231" i="10" s="1"/>
  <c r="W231" i="10" s="1"/>
  <c r="X231" i="10" s="1"/>
  <c r="Y231" i="10" s="1"/>
  <c r="Z231" i="10" s="1"/>
  <c r="AA231" i="10" s="1"/>
  <c r="AB231" i="10" s="1"/>
  <c r="AC231" i="10" s="1"/>
  <c r="H233" i="10" l="1"/>
  <c r="S233" i="10" s="1"/>
  <c r="Q233" i="10"/>
  <c r="N233" i="10"/>
  <c r="R233" i="10"/>
  <c r="G233" i="10" s="1"/>
  <c r="J233" i="10"/>
  <c r="M233" i="10"/>
  <c r="O233" i="10"/>
  <c r="P233" i="10"/>
  <c r="I233" i="10"/>
  <c r="D234" i="10"/>
  <c r="K233" i="10"/>
  <c r="L233" i="10"/>
  <c r="T232" i="10"/>
  <c r="U232" i="10" s="1"/>
  <c r="V232" i="10" s="1"/>
  <c r="W232" i="10" s="1"/>
  <c r="X232" i="10" s="1"/>
  <c r="Y232" i="10" s="1"/>
  <c r="Z232" i="10" s="1"/>
  <c r="AA232" i="10" s="1"/>
  <c r="AB232" i="10" s="1"/>
  <c r="AC232" i="10" s="1"/>
  <c r="H234" i="10" l="1"/>
  <c r="S234" i="10" s="1"/>
  <c r="Q234" i="10"/>
  <c r="M234" i="10"/>
  <c r="L234" i="10"/>
  <c r="J234" i="10"/>
  <c r="R234" i="10"/>
  <c r="G234" i="10" s="1"/>
  <c r="D235" i="10"/>
  <c r="I234" i="10"/>
  <c r="N234" i="10"/>
  <c r="O234" i="10"/>
  <c r="P234" i="10"/>
  <c r="K234" i="10"/>
  <c r="T233" i="10"/>
  <c r="U233" i="10" s="1"/>
  <c r="V233" i="10" s="1"/>
  <c r="W233" i="10" s="1"/>
  <c r="X233" i="10" s="1"/>
  <c r="Y233" i="10" s="1"/>
  <c r="Z233" i="10" s="1"/>
  <c r="AA233" i="10" s="1"/>
  <c r="AB233" i="10" s="1"/>
  <c r="AC233" i="10" s="1"/>
  <c r="T234" i="10" l="1"/>
  <c r="U234" i="10" s="1"/>
  <c r="V234" i="10" s="1"/>
  <c r="W234" i="10" s="1"/>
  <c r="X234" i="10" s="1"/>
  <c r="Y234" i="10" s="1"/>
  <c r="Z234" i="10" s="1"/>
  <c r="AA234" i="10" s="1"/>
  <c r="AB234" i="10" s="1"/>
  <c r="AC234" i="10" s="1"/>
  <c r="H235" i="10"/>
  <c r="S235" i="10" s="1"/>
  <c r="J235" i="10"/>
  <c r="K235" i="10"/>
  <c r="M235" i="10"/>
  <c r="O235" i="10"/>
  <c r="P235" i="10"/>
  <c r="I235" i="10"/>
  <c r="L235" i="10"/>
  <c r="N235" i="10"/>
  <c r="D236" i="10"/>
  <c r="R235" i="10"/>
  <c r="G235" i="10" s="1"/>
  <c r="Q235" i="10"/>
  <c r="T235" i="10" l="1"/>
  <c r="U235" i="10" s="1"/>
  <c r="V235" i="10" s="1"/>
  <c r="W235" i="10" s="1"/>
  <c r="X235" i="10" s="1"/>
  <c r="Y235" i="10" s="1"/>
  <c r="Z235" i="10" s="1"/>
  <c r="AA235" i="10" s="1"/>
  <c r="AB235" i="10" s="1"/>
  <c r="AC235" i="10" s="1"/>
  <c r="H236" i="10"/>
  <c r="S236" i="10" s="1"/>
  <c r="O236" i="10"/>
  <c r="R236" i="10"/>
  <c r="G236" i="10" s="1"/>
  <c r="Q236" i="10"/>
  <c r="L236" i="10"/>
  <c r="K236" i="10"/>
  <c r="J236" i="10"/>
  <c r="D237" i="10"/>
  <c r="M236" i="10"/>
  <c r="P236" i="10"/>
  <c r="N236" i="10"/>
  <c r="I236" i="10"/>
  <c r="T236" i="10" l="1"/>
  <c r="U236" i="10" s="1"/>
  <c r="V236" i="10" s="1"/>
  <c r="W236" i="10" s="1"/>
  <c r="X236" i="10" s="1"/>
  <c r="Y236" i="10" s="1"/>
  <c r="Z236" i="10" s="1"/>
  <c r="AA236" i="10" s="1"/>
  <c r="AB236" i="10" s="1"/>
  <c r="AC236" i="10" s="1"/>
  <c r="H237" i="10"/>
  <c r="S237" i="10" s="1"/>
  <c r="L237" i="10"/>
  <c r="M237" i="10"/>
  <c r="P237" i="10"/>
  <c r="J237" i="10"/>
  <c r="R237" i="10"/>
  <c r="G237" i="10" s="1"/>
  <c r="O237" i="10"/>
  <c r="I237" i="10"/>
  <c r="Q237" i="10"/>
  <c r="D238" i="10"/>
  <c r="N237" i="10"/>
  <c r="K237" i="10"/>
  <c r="T237" i="10" l="1"/>
  <c r="U237" i="10" s="1"/>
  <c r="V237" i="10" s="1"/>
  <c r="W237" i="10" s="1"/>
  <c r="X237" i="10" s="1"/>
  <c r="Y237" i="10" s="1"/>
  <c r="Z237" i="10" s="1"/>
  <c r="AA237" i="10" s="1"/>
  <c r="AB237" i="10" s="1"/>
  <c r="AC237" i="10" s="1"/>
  <c r="P238" i="10"/>
  <c r="Q238" i="10"/>
  <c r="H238" i="10"/>
  <c r="S238" i="10" s="1"/>
  <c r="K238" i="10"/>
  <c r="J238" i="10"/>
  <c r="L238" i="10"/>
  <c r="I238" i="10"/>
  <c r="D239" i="10"/>
  <c r="R238" i="10"/>
  <c r="G238" i="10" s="1"/>
  <c r="O238" i="10"/>
  <c r="N238" i="10"/>
  <c r="M238" i="10"/>
  <c r="T238" i="10" l="1"/>
  <c r="U238" i="10" s="1"/>
  <c r="V238" i="10" s="1"/>
  <c r="W238" i="10" s="1"/>
  <c r="X238" i="10" s="1"/>
  <c r="Y238" i="10" s="1"/>
  <c r="Z238" i="10" s="1"/>
  <c r="AA238" i="10" s="1"/>
  <c r="AB238" i="10" s="1"/>
  <c r="AC238" i="10" s="1"/>
  <c r="H239" i="10"/>
  <c r="S239" i="10" s="1"/>
  <c r="P239" i="10"/>
  <c r="J239" i="10"/>
  <c r="N239" i="10"/>
  <c r="R239" i="10"/>
  <c r="G239" i="10" s="1"/>
  <c r="L239" i="10"/>
  <c r="K239" i="10"/>
  <c r="O239" i="10"/>
  <c r="M239" i="10"/>
  <c r="D240" i="10"/>
  <c r="I239" i="10"/>
  <c r="Q239" i="10"/>
  <c r="T239" i="10" l="1"/>
  <c r="U239" i="10" s="1"/>
  <c r="V239" i="10" s="1"/>
  <c r="W239" i="10" s="1"/>
  <c r="X239" i="10" s="1"/>
  <c r="Y239" i="10" s="1"/>
  <c r="Z239" i="10" s="1"/>
  <c r="AA239" i="10" s="1"/>
  <c r="AB239" i="10" s="1"/>
  <c r="AC239" i="10" s="1"/>
  <c r="H240" i="10"/>
  <c r="S240" i="10" s="1"/>
  <c r="M240" i="10"/>
  <c r="Q240" i="10"/>
  <c r="O240" i="10"/>
  <c r="K240" i="10"/>
  <c r="J240" i="10"/>
  <c r="D241" i="10"/>
  <c r="N240" i="10"/>
  <c r="P240" i="10"/>
  <c r="R240" i="10"/>
  <c r="G240" i="10" s="1"/>
  <c r="I240" i="10"/>
  <c r="L240" i="10"/>
  <c r="T240" i="10" l="1"/>
  <c r="U240" i="10" s="1"/>
  <c r="V240" i="10" s="1"/>
  <c r="W240" i="10" s="1"/>
  <c r="X240" i="10" s="1"/>
  <c r="Y240" i="10" s="1"/>
  <c r="Z240" i="10" s="1"/>
  <c r="AA240" i="10" s="1"/>
  <c r="AB240" i="10" s="1"/>
  <c r="AC240" i="10" s="1"/>
  <c r="H241" i="10"/>
  <c r="S241" i="10" s="1"/>
  <c r="N241" i="10"/>
  <c r="Q241" i="10"/>
  <c r="M241" i="10"/>
  <c r="J241" i="10"/>
  <c r="O241" i="10"/>
  <c r="I241" i="10"/>
  <c r="K241" i="10"/>
  <c r="L241" i="10"/>
  <c r="D242" i="10"/>
  <c r="P241" i="10"/>
  <c r="R241" i="10"/>
  <c r="G241" i="10" s="1"/>
  <c r="T241" i="10" l="1"/>
  <c r="U241" i="10" s="1"/>
  <c r="V241" i="10" s="1"/>
  <c r="W241" i="10" s="1"/>
  <c r="X241" i="10" s="1"/>
  <c r="Y241" i="10" s="1"/>
  <c r="Z241" i="10" s="1"/>
  <c r="AA241" i="10" s="1"/>
  <c r="AB241" i="10" s="1"/>
  <c r="AC241" i="10" s="1"/>
  <c r="H242" i="10"/>
  <c r="S242" i="10" s="1"/>
  <c r="K242" i="10"/>
  <c r="N242" i="10"/>
  <c r="Q242" i="10"/>
  <c r="L242" i="10"/>
  <c r="M242" i="10"/>
  <c r="D243" i="10"/>
  <c r="J242" i="10"/>
  <c r="P242" i="10"/>
  <c r="I242" i="10"/>
  <c r="R242" i="10"/>
  <c r="G242" i="10" s="1"/>
  <c r="O242" i="10"/>
  <c r="T242" i="10" l="1"/>
  <c r="U242" i="10" s="1"/>
  <c r="V242" i="10" s="1"/>
  <c r="W242" i="10" s="1"/>
  <c r="X242" i="10" s="1"/>
  <c r="Y242" i="10" s="1"/>
  <c r="Z242" i="10" s="1"/>
  <c r="AA242" i="10" s="1"/>
  <c r="AB242" i="10" s="1"/>
  <c r="AC242" i="10" s="1"/>
  <c r="N243" i="10"/>
  <c r="H243" i="10"/>
  <c r="S243" i="10" s="1"/>
  <c r="Q243" i="10"/>
  <c r="L243" i="10"/>
  <c r="P243" i="10"/>
  <c r="I243" i="10"/>
  <c r="M243" i="10"/>
  <c r="O243" i="10"/>
  <c r="R243" i="10"/>
  <c r="G243" i="10" s="1"/>
  <c r="D244" i="10"/>
  <c r="K243" i="10"/>
  <c r="J243" i="10"/>
  <c r="T243" i="10" l="1"/>
  <c r="U243" i="10" s="1"/>
  <c r="V243" i="10" s="1"/>
  <c r="W243" i="10" s="1"/>
  <c r="X243" i="10" s="1"/>
  <c r="Y243" i="10" s="1"/>
  <c r="Z243" i="10" s="1"/>
  <c r="AA243" i="10" s="1"/>
  <c r="AB243" i="10" s="1"/>
  <c r="AC243" i="10" s="1"/>
  <c r="Q244" i="10"/>
  <c r="N244" i="10"/>
  <c r="R244" i="10"/>
  <c r="G244" i="10" s="1"/>
  <c r="J244" i="10"/>
  <c r="I244" i="10"/>
  <c r="D245" i="10"/>
  <c r="P244" i="10"/>
  <c r="H244" i="10"/>
  <c r="S244" i="10" s="1"/>
  <c r="M244" i="10"/>
  <c r="L244" i="10"/>
  <c r="K244" i="10"/>
  <c r="O244" i="10"/>
  <c r="O245" i="10" l="1"/>
  <c r="Q245" i="10"/>
  <c r="P245" i="10"/>
  <c r="I245" i="10"/>
  <c r="K245" i="10"/>
  <c r="R245" i="10"/>
  <c r="G245" i="10" s="1"/>
  <c r="J245" i="10"/>
  <c r="N245" i="10"/>
  <c r="D246" i="10"/>
  <c r="L245" i="10"/>
  <c r="H245" i="10"/>
  <c r="S245" i="10" s="1"/>
  <c r="M245" i="10"/>
  <c r="T244" i="10"/>
  <c r="U244" i="10" s="1"/>
  <c r="V244" i="10" s="1"/>
  <c r="W244" i="10" s="1"/>
  <c r="X244" i="10" s="1"/>
  <c r="Y244" i="10" s="1"/>
  <c r="Z244" i="10" s="1"/>
  <c r="AA244" i="10" s="1"/>
  <c r="AB244" i="10" s="1"/>
  <c r="AC244" i="10" s="1"/>
  <c r="T245" i="10" l="1"/>
  <c r="U245" i="10" s="1"/>
  <c r="V245" i="10" s="1"/>
  <c r="W245" i="10" s="1"/>
  <c r="X245" i="10" s="1"/>
  <c r="Y245" i="10" s="1"/>
  <c r="Z245" i="10" s="1"/>
  <c r="AA245" i="10" s="1"/>
  <c r="AB245" i="10" s="1"/>
  <c r="AC245" i="10" s="1"/>
  <c r="H246" i="10"/>
  <c r="S246" i="10" s="1"/>
  <c r="L246" i="10"/>
  <c r="R246" i="10"/>
  <c r="G246" i="10" s="1"/>
  <c r="N246" i="10"/>
  <c r="D247" i="10"/>
  <c r="I246" i="10"/>
  <c r="J246" i="10"/>
  <c r="M246" i="10"/>
  <c r="K246" i="10"/>
  <c r="O246" i="10"/>
  <c r="Q246" i="10"/>
  <c r="P246" i="10"/>
  <c r="T246" i="10" l="1"/>
  <c r="U246" i="10" s="1"/>
  <c r="V246" i="10" s="1"/>
  <c r="W246" i="10" s="1"/>
  <c r="X246" i="10" s="1"/>
  <c r="Y246" i="10" s="1"/>
  <c r="Z246" i="10" s="1"/>
  <c r="AA246" i="10" s="1"/>
  <c r="AB246" i="10" s="1"/>
  <c r="AC246" i="10" s="1"/>
  <c r="H247" i="10"/>
  <c r="S247" i="10" s="1"/>
  <c r="M247" i="10"/>
  <c r="O247" i="10"/>
  <c r="P247" i="10"/>
  <c r="N247" i="10"/>
  <c r="K247" i="10"/>
  <c r="L247" i="10"/>
  <c r="J247" i="10"/>
  <c r="D248" i="10"/>
  <c r="I247" i="10"/>
  <c r="R247" i="10"/>
  <c r="G247" i="10" s="1"/>
  <c r="Q247" i="10"/>
  <c r="H248" i="10" l="1"/>
  <c r="S248" i="10" s="1"/>
  <c r="L248" i="10"/>
  <c r="J248" i="10"/>
  <c r="N248" i="10"/>
  <c r="R248" i="10"/>
  <c r="G248" i="10" s="1"/>
  <c r="K248" i="10"/>
  <c r="I248" i="10"/>
  <c r="D249" i="10"/>
  <c r="Q248" i="10"/>
  <c r="M248" i="10"/>
  <c r="P248" i="10"/>
  <c r="O248" i="10"/>
  <c r="T247" i="10"/>
  <c r="U247" i="10" s="1"/>
  <c r="V247" i="10" s="1"/>
  <c r="W247" i="10" s="1"/>
  <c r="X247" i="10" s="1"/>
  <c r="Y247" i="10" s="1"/>
  <c r="Z247" i="10" s="1"/>
  <c r="AA247" i="10" s="1"/>
  <c r="AB247" i="10" s="1"/>
  <c r="AC247" i="10" s="1"/>
  <c r="T248" i="10" l="1"/>
  <c r="U248" i="10" s="1"/>
  <c r="V248" i="10" s="1"/>
  <c r="W248" i="10" s="1"/>
  <c r="X248" i="10" s="1"/>
  <c r="Y248" i="10" s="1"/>
  <c r="Z248" i="10" s="1"/>
  <c r="AA248" i="10" s="1"/>
  <c r="AB248" i="10" s="1"/>
  <c r="AC248" i="10" s="1"/>
  <c r="M249" i="10"/>
  <c r="D250" i="10"/>
  <c r="P249" i="10"/>
  <c r="H249" i="10"/>
  <c r="S249" i="10" s="1"/>
  <c r="K249" i="10"/>
  <c r="R249" i="10"/>
  <c r="G249" i="10" s="1"/>
  <c r="J249" i="10"/>
  <c r="Q249" i="10"/>
  <c r="O249" i="10"/>
  <c r="N249" i="10"/>
  <c r="L249" i="10"/>
  <c r="I249" i="10"/>
  <c r="T249" i="10" l="1"/>
  <c r="U249" i="10" s="1"/>
  <c r="V249" i="10" s="1"/>
  <c r="W249" i="10" s="1"/>
  <c r="X249" i="10" s="1"/>
  <c r="Y249" i="10" s="1"/>
  <c r="Z249" i="10" s="1"/>
  <c r="AA249" i="10" s="1"/>
  <c r="AB249" i="10" s="1"/>
  <c r="AC249" i="10" s="1"/>
  <c r="N250" i="10"/>
  <c r="O250" i="10"/>
  <c r="R250" i="10"/>
  <c r="G250" i="10" s="1"/>
  <c r="I250" i="10"/>
  <c r="L250" i="10"/>
  <c r="J250" i="10"/>
  <c r="Q250" i="10"/>
  <c r="H250" i="10"/>
  <c r="S250" i="10" s="1"/>
  <c r="M250" i="10"/>
  <c r="D251" i="10"/>
  <c r="K250" i="10"/>
  <c r="P250" i="10"/>
  <c r="T250" i="10" l="1"/>
  <c r="U250" i="10" s="1"/>
  <c r="V250" i="10" s="1"/>
  <c r="W250" i="10" s="1"/>
  <c r="X250" i="10" s="1"/>
  <c r="Y250" i="10" s="1"/>
  <c r="Z250" i="10" s="1"/>
  <c r="AA250" i="10" s="1"/>
  <c r="AB250" i="10" s="1"/>
  <c r="AC250" i="10" s="1"/>
  <c r="I251" i="10"/>
  <c r="P251" i="10"/>
  <c r="M251" i="10"/>
  <c r="Q251" i="10"/>
  <c r="R251" i="10"/>
  <c r="G251" i="10" s="1"/>
  <c r="D252" i="10"/>
  <c r="N251" i="10"/>
  <c r="H251" i="10"/>
  <c r="S251" i="10" s="1"/>
  <c r="J251" i="10"/>
  <c r="L251" i="10"/>
  <c r="K251" i="10"/>
  <c r="O251" i="10"/>
  <c r="T251" i="10" l="1"/>
  <c r="U251" i="10" s="1"/>
  <c r="V251" i="10" s="1"/>
  <c r="W251" i="10" s="1"/>
  <c r="X251" i="10" s="1"/>
  <c r="Y251" i="10" s="1"/>
  <c r="Z251" i="10" s="1"/>
  <c r="AA251" i="10" s="1"/>
  <c r="AB251" i="10" s="1"/>
  <c r="AC251" i="10" s="1"/>
  <c r="H252" i="10"/>
  <c r="S252" i="10" s="1"/>
  <c r="R252" i="10"/>
  <c r="G252" i="10" s="1"/>
  <c r="P252" i="10"/>
  <c r="I252" i="10"/>
  <c r="J252" i="10"/>
  <c r="L252" i="10"/>
  <c r="N252" i="10"/>
  <c r="O252" i="10"/>
  <c r="M252" i="10"/>
  <c r="K252" i="10"/>
  <c r="Q252" i="10"/>
  <c r="D253" i="10"/>
  <c r="D254" i="10" l="1"/>
  <c r="O253" i="10"/>
  <c r="R253" i="10"/>
  <c r="G253" i="10" s="1"/>
  <c r="H253" i="10"/>
  <c r="S253" i="10" s="1"/>
  <c r="N253" i="10"/>
  <c r="K253" i="10"/>
  <c r="Q253" i="10"/>
  <c r="L253" i="10"/>
  <c r="J253" i="10"/>
  <c r="P253" i="10"/>
  <c r="M253" i="10"/>
  <c r="I253" i="10"/>
  <c r="T252" i="10"/>
  <c r="U252" i="10" s="1"/>
  <c r="V252" i="10" s="1"/>
  <c r="W252" i="10" s="1"/>
  <c r="X252" i="10" s="1"/>
  <c r="Y252" i="10" s="1"/>
  <c r="Z252" i="10" s="1"/>
  <c r="AA252" i="10" s="1"/>
  <c r="AB252" i="10" s="1"/>
  <c r="AC252" i="10" s="1"/>
  <c r="T253" i="10" l="1"/>
  <c r="U253" i="10" s="1"/>
  <c r="V253" i="10" s="1"/>
  <c r="W253" i="10" s="1"/>
  <c r="X253" i="10" s="1"/>
  <c r="Y253" i="10" s="1"/>
  <c r="Z253" i="10" s="1"/>
  <c r="AA253" i="10" s="1"/>
  <c r="AB253" i="10" s="1"/>
  <c r="AC253" i="10" s="1"/>
  <c r="I254" i="10"/>
  <c r="N254" i="10"/>
  <c r="P254" i="10"/>
  <c r="D255" i="10"/>
  <c r="H254" i="10"/>
  <c r="S254" i="10" s="1"/>
  <c r="R254" i="10"/>
  <c r="G254" i="10" s="1"/>
  <c r="L254" i="10"/>
  <c r="K254" i="10"/>
  <c r="J254" i="10"/>
  <c r="Q254" i="10"/>
  <c r="M254" i="10"/>
  <c r="O254" i="10"/>
  <c r="T254" i="10" l="1"/>
  <c r="U254" i="10" s="1"/>
  <c r="V254" i="10" s="1"/>
  <c r="W254" i="10" s="1"/>
  <c r="X254" i="10" s="1"/>
  <c r="Y254" i="10" s="1"/>
  <c r="Z254" i="10" s="1"/>
  <c r="AA254" i="10" s="1"/>
  <c r="AB254" i="10" s="1"/>
  <c r="AC254" i="10" s="1"/>
  <c r="H255" i="10"/>
  <c r="S255" i="10" s="1"/>
  <c r="N255" i="10"/>
  <c r="I255" i="10"/>
  <c r="M255" i="10"/>
  <c r="D256" i="10"/>
  <c r="J255" i="10"/>
  <c r="Q255" i="10"/>
  <c r="L255" i="10"/>
  <c r="K255" i="10"/>
  <c r="P255" i="10"/>
  <c r="R255" i="10"/>
  <c r="G255" i="10" s="1"/>
  <c r="O255" i="10"/>
  <c r="H256" i="10" l="1"/>
  <c r="S256" i="10" s="1"/>
  <c r="O256" i="10"/>
  <c r="L256" i="10"/>
  <c r="R256" i="10"/>
  <c r="G256" i="10" s="1"/>
  <c r="N256" i="10"/>
  <c r="P256" i="10"/>
  <c r="K256" i="10"/>
  <c r="Q256" i="10"/>
  <c r="D257" i="10"/>
  <c r="I256" i="10"/>
  <c r="M256" i="10"/>
  <c r="J256" i="10"/>
  <c r="T255" i="10"/>
  <c r="U255" i="10" s="1"/>
  <c r="V255" i="10" s="1"/>
  <c r="W255" i="10" s="1"/>
  <c r="X255" i="10" s="1"/>
  <c r="Y255" i="10" s="1"/>
  <c r="Z255" i="10" s="1"/>
  <c r="AA255" i="10" s="1"/>
  <c r="AB255" i="10" s="1"/>
  <c r="AC255" i="10" s="1"/>
  <c r="H257" i="10" l="1"/>
  <c r="S257" i="10" s="1"/>
  <c r="M257" i="10"/>
  <c r="R257" i="10"/>
  <c r="G257" i="10" s="1"/>
  <c r="I257" i="10"/>
  <c r="O257" i="10"/>
  <c r="Q257" i="10"/>
  <c r="K257" i="10"/>
  <c r="N257" i="10"/>
  <c r="D258" i="10"/>
  <c r="P257" i="10"/>
  <c r="L257" i="10"/>
  <c r="J257" i="10"/>
  <c r="T256" i="10"/>
  <c r="U256" i="10" s="1"/>
  <c r="V256" i="10" s="1"/>
  <c r="W256" i="10" s="1"/>
  <c r="X256" i="10" s="1"/>
  <c r="Y256" i="10" s="1"/>
  <c r="Z256" i="10" s="1"/>
  <c r="AA256" i="10" s="1"/>
  <c r="AB256" i="10" s="1"/>
  <c r="AC256" i="10" s="1"/>
  <c r="T257" i="10" l="1"/>
  <c r="U257" i="10" s="1"/>
  <c r="V257" i="10" s="1"/>
  <c r="W257" i="10" s="1"/>
  <c r="X257" i="10" s="1"/>
  <c r="Y257" i="10" s="1"/>
  <c r="Z257" i="10" s="1"/>
  <c r="AA257" i="10" s="1"/>
  <c r="AB257" i="10" s="1"/>
  <c r="AC257" i="10" s="1"/>
  <c r="H258" i="10"/>
  <c r="S258" i="10" s="1"/>
  <c r="Q258" i="10"/>
  <c r="D259" i="10"/>
  <c r="R258" i="10"/>
  <c r="G258" i="10" s="1"/>
  <c r="K258" i="10"/>
  <c r="N258" i="10"/>
  <c r="O258" i="10"/>
  <c r="P258" i="10"/>
  <c r="M258" i="10"/>
  <c r="J258" i="10"/>
  <c r="L258" i="10"/>
  <c r="I258" i="10"/>
  <c r="T258" i="10" l="1"/>
  <c r="U258" i="10" s="1"/>
  <c r="V258" i="10" s="1"/>
  <c r="W258" i="10" s="1"/>
  <c r="X258" i="10" s="1"/>
  <c r="Y258" i="10" s="1"/>
  <c r="Z258" i="10" s="1"/>
  <c r="AA258" i="10" s="1"/>
  <c r="AB258" i="10" s="1"/>
  <c r="AC258" i="10" s="1"/>
  <c r="H259" i="10"/>
  <c r="S259" i="10" s="1"/>
  <c r="N259" i="10"/>
  <c r="O259" i="10"/>
  <c r="Q259" i="10"/>
  <c r="K259" i="10"/>
  <c r="R259" i="10"/>
  <c r="G259" i="10" s="1"/>
  <c r="J259" i="10"/>
  <c r="D260" i="10"/>
  <c r="I259" i="10"/>
  <c r="P259" i="10"/>
  <c r="L259" i="10"/>
  <c r="M259" i="10"/>
  <c r="H260" i="10" l="1"/>
  <c r="S260" i="10" s="1"/>
  <c r="J260" i="10"/>
  <c r="D261" i="10"/>
  <c r="L260" i="10"/>
  <c r="P260" i="10"/>
  <c r="R260" i="10"/>
  <c r="G260" i="10" s="1"/>
  <c r="Q260" i="10"/>
  <c r="O260" i="10"/>
  <c r="M260" i="10"/>
  <c r="N260" i="10"/>
  <c r="I260" i="10"/>
  <c r="K260" i="10"/>
  <c r="T259" i="10"/>
  <c r="U259" i="10" s="1"/>
  <c r="V259" i="10" s="1"/>
  <c r="W259" i="10" s="1"/>
  <c r="X259" i="10" s="1"/>
  <c r="Y259" i="10" s="1"/>
  <c r="Z259" i="10" s="1"/>
  <c r="AA259" i="10" s="1"/>
  <c r="AB259" i="10" s="1"/>
  <c r="AC259" i="10" s="1"/>
  <c r="H261" i="10" l="1"/>
  <c r="S261" i="10" s="1"/>
  <c r="Q261" i="10"/>
  <c r="N261" i="10"/>
  <c r="K261" i="10"/>
  <c r="O261" i="10"/>
  <c r="J261" i="10"/>
  <c r="I261" i="10"/>
  <c r="D262" i="10"/>
  <c r="M261" i="10"/>
  <c r="L261" i="10"/>
  <c r="R261" i="10"/>
  <c r="G261" i="10" s="1"/>
  <c r="P261" i="10"/>
  <c r="T260" i="10"/>
  <c r="U260" i="10" s="1"/>
  <c r="V260" i="10" s="1"/>
  <c r="W260" i="10" s="1"/>
  <c r="X260" i="10" s="1"/>
  <c r="Y260" i="10" s="1"/>
  <c r="Z260" i="10" s="1"/>
  <c r="AA260" i="10" s="1"/>
  <c r="AB260" i="10" s="1"/>
  <c r="AC260" i="10" s="1"/>
  <c r="T261" i="10" l="1"/>
  <c r="U261" i="10" s="1"/>
  <c r="V261" i="10" s="1"/>
  <c r="W261" i="10" s="1"/>
  <c r="X261" i="10" s="1"/>
  <c r="Y261" i="10" s="1"/>
  <c r="Z261" i="10" s="1"/>
  <c r="AA261" i="10" s="1"/>
  <c r="AB261" i="10" s="1"/>
  <c r="AC261" i="10" s="1"/>
  <c r="R262" i="10"/>
  <c r="G262" i="10" s="1"/>
  <c r="O262" i="10"/>
  <c r="P262" i="10"/>
  <c r="J262" i="10"/>
  <c r="Q262" i="10"/>
  <c r="D263" i="10"/>
  <c r="M262" i="10"/>
  <c r="K262" i="10"/>
  <c r="L262" i="10"/>
  <c r="N262" i="10"/>
  <c r="I262" i="10"/>
  <c r="H262" i="10"/>
  <c r="S262" i="10" s="1"/>
  <c r="T262" i="10" l="1"/>
  <c r="U262" i="10" s="1"/>
  <c r="V262" i="10" s="1"/>
  <c r="W262" i="10" s="1"/>
  <c r="X262" i="10" s="1"/>
  <c r="Y262" i="10" s="1"/>
  <c r="Z262" i="10" s="1"/>
  <c r="AA262" i="10" s="1"/>
  <c r="AB262" i="10" s="1"/>
  <c r="AC262" i="10" s="1"/>
  <c r="L263" i="10"/>
  <c r="I263" i="10"/>
  <c r="O263" i="10"/>
  <c r="N263" i="10"/>
  <c r="P263" i="10"/>
  <c r="M263" i="10"/>
  <c r="H263" i="10"/>
  <c r="S263" i="10" s="1"/>
  <c r="J263" i="10"/>
  <c r="K263" i="10"/>
  <c r="D264" i="10"/>
  <c r="Q263" i="10"/>
  <c r="R263" i="10"/>
  <c r="G263" i="10" s="1"/>
  <c r="H264" i="10" l="1"/>
  <c r="S264" i="10" s="1"/>
  <c r="R264" i="10"/>
  <c r="G264" i="10" s="1"/>
  <c r="I264" i="10"/>
  <c r="L264" i="10"/>
  <c r="M264" i="10"/>
  <c r="Q264" i="10"/>
  <c r="O264" i="10"/>
  <c r="D265" i="10"/>
  <c r="N264" i="10"/>
  <c r="J264" i="10"/>
  <c r="P264" i="10"/>
  <c r="K264" i="10"/>
  <c r="T263" i="10"/>
  <c r="U263" i="10" s="1"/>
  <c r="V263" i="10" s="1"/>
  <c r="W263" i="10" s="1"/>
  <c r="X263" i="10" s="1"/>
  <c r="Y263" i="10" s="1"/>
  <c r="Z263" i="10" s="1"/>
  <c r="AA263" i="10" s="1"/>
  <c r="AB263" i="10" s="1"/>
  <c r="AC263" i="10" s="1"/>
  <c r="T264" i="10" l="1"/>
  <c r="U264" i="10" s="1"/>
  <c r="V264" i="10" s="1"/>
  <c r="W264" i="10" s="1"/>
  <c r="X264" i="10" s="1"/>
  <c r="Y264" i="10" s="1"/>
  <c r="Z264" i="10" s="1"/>
  <c r="AA264" i="10" s="1"/>
  <c r="AB264" i="10" s="1"/>
  <c r="AC264" i="10" s="1"/>
  <c r="O265" i="10"/>
  <c r="K265" i="10"/>
  <c r="M265" i="10"/>
  <c r="Q265" i="10"/>
  <c r="I265" i="10"/>
  <c r="L265" i="10"/>
  <c r="H265" i="10"/>
  <c r="S265" i="10" s="1"/>
  <c r="N265" i="10"/>
  <c r="R265" i="10"/>
  <c r="G265" i="10" s="1"/>
  <c r="J265" i="10"/>
  <c r="P265" i="10"/>
  <c r="D266" i="10"/>
  <c r="D267" i="10" l="1"/>
  <c r="R266" i="10"/>
  <c r="G266" i="10" s="1"/>
  <c r="P266" i="10"/>
  <c r="H266" i="10"/>
  <c r="S266" i="10" s="1"/>
  <c r="K266" i="10"/>
  <c r="N266" i="10"/>
  <c r="L266" i="10"/>
  <c r="Q266" i="10"/>
  <c r="O266" i="10"/>
  <c r="J266" i="10"/>
  <c r="M266" i="10"/>
  <c r="I266" i="10"/>
  <c r="T265" i="10"/>
  <c r="U265" i="10" s="1"/>
  <c r="V265" i="10" s="1"/>
  <c r="W265" i="10" s="1"/>
  <c r="X265" i="10" s="1"/>
  <c r="Y265" i="10" s="1"/>
  <c r="Z265" i="10" s="1"/>
  <c r="AA265" i="10" s="1"/>
  <c r="AB265" i="10" s="1"/>
  <c r="AC265" i="10" s="1"/>
  <c r="T266" i="10" l="1"/>
  <c r="U266" i="10" s="1"/>
  <c r="V266" i="10" s="1"/>
  <c r="W266" i="10" s="1"/>
  <c r="X266" i="10" s="1"/>
  <c r="Y266" i="10" s="1"/>
  <c r="Z266" i="10" s="1"/>
  <c r="AA266" i="10" s="1"/>
  <c r="AB266" i="10" s="1"/>
  <c r="AC266" i="10" s="1"/>
  <c r="K267" i="10"/>
  <c r="J267" i="10"/>
  <c r="P267" i="10"/>
  <c r="D268" i="10"/>
  <c r="R267" i="10"/>
  <c r="G267" i="10" s="1"/>
  <c r="M267" i="10"/>
  <c r="I267" i="10"/>
  <c r="O267" i="10"/>
  <c r="H267" i="10"/>
  <c r="S267" i="10" s="1"/>
  <c r="N267" i="10"/>
  <c r="Q267" i="10"/>
  <c r="L267" i="10"/>
  <c r="T267" i="10" l="1"/>
  <c r="U267" i="10" s="1"/>
  <c r="V267" i="10" s="1"/>
  <c r="W267" i="10" s="1"/>
  <c r="X267" i="10" s="1"/>
  <c r="Y267" i="10" s="1"/>
  <c r="Z267" i="10" s="1"/>
  <c r="AA267" i="10" s="1"/>
  <c r="AB267" i="10" s="1"/>
  <c r="AC267" i="10" s="1"/>
  <c r="D269" i="10"/>
  <c r="R268" i="10"/>
  <c r="G268" i="10" s="1"/>
  <c r="I268" i="10"/>
  <c r="P268" i="10"/>
  <c r="K268" i="10"/>
  <c r="N268" i="10"/>
  <c r="J268" i="10"/>
  <c r="O268" i="10"/>
  <c r="L268" i="10"/>
  <c r="Q268" i="10"/>
  <c r="H268" i="10"/>
  <c r="S268" i="10" s="1"/>
  <c r="M268" i="10"/>
  <c r="T268" i="10" l="1"/>
  <c r="U268" i="10" s="1"/>
  <c r="V268" i="10" s="1"/>
  <c r="W268" i="10" s="1"/>
  <c r="X268" i="10" s="1"/>
  <c r="Y268" i="10" s="1"/>
  <c r="Z268" i="10" s="1"/>
  <c r="AA268" i="10" s="1"/>
  <c r="AB268" i="10" s="1"/>
  <c r="AC268" i="10" s="1"/>
  <c r="L269" i="10"/>
  <c r="R269" i="10"/>
  <c r="G269" i="10" s="1"/>
  <c r="D270" i="10"/>
  <c r="I269" i="10"/>
  <c r="H269" i="10"/>
  <c r="S269" i="10" s="1"/>
  <c r="P269" i="10"/>
  <c r="J269" i="10"/>
  <c r="M269" i="10"/>
  <c r="Q269" i="10"/>
  <c r="O269" i="10"/>
  <c r="K269" i="10"/>
  <c r="N269" i="10"/>
  <c r="T269" i="10" l="1"/>
  <c r="U269" i="10" s="1"/>
  <c r="V269" i="10" s="1"/>
  <c r="W269" i="10" s="1"/>
  <c r="X269" i="10" s="1"/>
  <c r="Y269" i="10" s="1"/>
  <c r="Z269" i="10" s="1"/>
  <c r="AA269" i="10" s="1"/>
  <c r="AB269" i="10" s="1"/>
  <c r="AC269" i="10" s="1"/>
  <c r="D271" i="10"/>
  <c r="O270" i="10"/>
  <c r="J270" i="10"/>
  <c r="M270" i="10"/>
  <c r="P270" i="10"/>
  <c r="R270" i="10"/>
  <c r="G270" i="10" s="1"/>
  <c r="Q270" i="10"/>
  <c r="N270" i="10"/>
  <c r="K270" i="10"/>
  <c r="H270" i="10"/>
  <c r="S270" i="10" s="1"/>
  <c r="L270" i="10"/>
  <c r="I270" i="10"/>
  <c r="T270" i="10" l="1"/>
  <c r="U270" i="10" s="1"/>
  <c r="V270" i="10" s="1"/>
  <c r="W270" i="10" s="1"/>
  <c r="X270" i="10" s="1"/>
  <c r="Y270" i="10" s="1"/>
  <c r="Z270" i="10" s="1"/>
  <c r="AA270" i="10" s="1"/>
  <c r="AB270" i="10" s="1"/>
  <c r="AC270" i="10" s="1"/>
  <c r="R271" i="10"/>
  <c r="G271" i="10" s="1"/>
  <c r="D272" i="10"/>
  <c r="O271" i="10"/>
  <c r="N271" i="10"/>
  <c r="H271" i="10"/>
  <c r="S271" i="10" s="1"/>
  <c r="L271" i="10"/>
  <c r="K271" i="10"/>
  <c r="P271" i="10"/>
  <c r="M271" i="10"/>
  <c r="Q271" i="10"/>
  <c r="J271" i="10"/>
  <c r="I271" i="10"/>
  <c r="T271" i="10" l="1"/>
  <c r="U271" i="10" s="1"/>
  <c r="V271" i="10" s="1"/>
  <c r="W271" i="10" s="1"/>
  <c r="X271" i="10" s="1"/>
  <c r="Y271" i="10" s="1"/>
  <c r="Z271" i="10" s="1"/>
  <c r="AA271" i="10" s="1"/>
  <c r="AB271" i="10" s="1"/>
  <c r="AC271" i="10" s="1"/>
  <c r="H272" i="10"/>
  <c r="S272" i="10" s="1"/>
  <c r="O272" i="10"/>
  <c r="M272" i="10"/>
  <c r="P272" i="10"/>
  <c r="Q272" i="10"/>
  <c r="R272" i="10"/>
  <c r="G272" i="10" s="1"/>
  <c r="N272" i="10"/>
  <c r="D273" i="10"/>
  <c r="I272" i="10"/>
  <c r="J272" i="10"/>
  <c r="L272" i="10"/>
  <c r="K272" i="10"/>
  <c r="H273" i="10" l="1"/>
  <c r="S273" i="10" s="1"/>
  <c r="D274" i="10"/>
  <c r="P273" i="10"/>
  <c r="J273" i="10"/>
  <c r="Q273" i="10"/>
  <c r="L273" i="10"/>
  <c r="N273" i="10"/>
  <c r="I273" i="10"/>
  <c r="M273" i="10"/>
  <c r="K273" i="10"/>
  <c r="R273" i="10"/>
  <c r="G273" i="10" s="1"/>
  <c r="O273" i="10"/>
  <c r="T272" i="10"/>
  <c r="U272" i="10" s="1"/>
  <c r="V272" i="10" s="1"/>
  <c r="W272" i="10" s="1"/>
  <c r="X272" i="10" s="1"/>
  <c r="Y272" i="10" s="1"/>
  <c r="Z272" i="10" s="1"/>
  <c r="AA272" i="10" s="1"/>
  <c r="AB272" i="10" s="1"/>
  <c r="AC272" i="10" s="1"/>
  <c r="H274" i="10" l="1"/>
  <c r="S274" i="10" s="1"/>
  <c r="P274" i="10"/>
  <c r="N274" i="10"/>
  <c r="I274" i="10"/>
  <c r="K274" i="10"/>
  <c r="R274" i="10"/>
  <c r="G274" i="10" s="1"/>
  <c r="J274" i="10"/>
  <c r="D275" i="10"/>
  <c r="Q274" i="10"/>
  <c r="M274" i="10"/>
  <c r="L274" i="10"/>
  <c r="O274" i="10"/>
  <c r="T273" i="10"/>
  <c r="U273" i="10" s="1"/>
  <c r="V273" i="10" s="1"/>
  <c r="W273" i="10" s="1"/>
  <c r="X273" i="10" s="1"/>
  <c r="Y273" i="10" s="1"/>
  <c r="Z273" i="10" s="1"/>
  <c r="AA273" i="10" s="1"/>
  <c r="AB273" i="10" s="1"/>
  <c r="AC273" i="10" s="1"/>
  <c r="H275" i="10" l="1"/>
  <c r="S275" i="10" s="1"/>
  <c r="R275" i="10"/>
  <c r="G275" i="10" s="1"/>
  <c r="D276" i="10"/>
  <c r="J275" i="10"/>
  <c r="O275" i="10"/>
  <c r="L275" i="10"/>
  <c r="N275" i="10"/>
  <c r="I275" i="10"/>
  <c r="K275" i="10"/>
  <c r="Q275" i="10"/>
  <c r="M275" i="10"/>
  <c r="P275" i="10"/>
  <c r="T274" i="10"/>
  <c r="U274" i="10" s="1"/>
  <c r="V274" i="10" s="1"/>
  <c r="W274" i="10" s="1"/>
  <c r="X274" i="10" s="1"/>
  <c r="Y274" i="10" s="1"/>
  <c r="Z274" i="10" s="1"/>
  <c r="AA274" i="10" s="1"/>
  <c r="AB274" i="10" s="1"/>
  <c r="AC274" i="10" s="1"/>
  <c r="J276" i="10" l="1"/>
  <c r="P276" i="10"/>
  <c r="Q276" i="10"/>
  <c r="K276" i="10"/>
  <c r="R276" i="10"/>
  <c r="G276" i="10" s="1"/>
  <c r="N276" i="10"/>
  <c r="D277" i="10"/>
  <c r="O276" i="10"/>
  <c r="M276" i="10"/>
  <c r="H276" i="10"/>
  <c r="S276" i="10" s="1"/>
  <c r="L276" i="10"/>
  <c r="I276" i="10"/>
  <c r="T275" i="10"/>
  <c r="U275" i="10" s="1"/>
  <c r="V275" i="10" s="1"/>
  <c r="W275" i="10" s="1"/>
  <c r="X275" i="10" s="1"/>
  <c r="Y275" i="10" s="1"/>
  <c r="Z275" i="10" s="1"/>
  <c r="AA275" i="10" s="1"/>
  <c r="AB275" i="10" s="1"/>
  <c r="AC275" i="10" s="1"/>
  <c r="H277" i="10" l="1"/>
  <c r="S277" i="10" s="1"/>
  <c r="L277" i="10"/>
  <c r="K277" i="10"/>
  <c r="P277" i="10"/>
  <c r="Q277" i="10"/>
  <c r="I277" i="10"/>
  <c r="D278" i="10"/>
  <c r="N277" i="10"/>
  <c r="J277" i="10"/>
  <c r="O277" i="10"/>
  <c r="M277" i="10"/>
  <c r="R277" i="10"/>
  <c r="G277" i="10" s="1"/>
  <c r="T276" i="10"/>
  <c r="U276" i="10" s="1"/>
  <c r="V276" i="10" s="1"/>
  <c r="W276" i="10" s="1"/>
  <c r="X276" i="10" s="1"/>
  <c r="Y276" i="10" s="1"/>
  <c r="Z276" i="10" s="1"/>
  <c r="AA276" i="10" s="1"/>
  <c r="AB276" i="10" s="1"/>
  <c r="AC276" i="10" s="1"/>
  <c r="H278" i="10" l="1"/>
  <c r="S278" i="10" s="1"/>
  <c r="M278" i="10"/>
  <c r="R278" i="10"/>
  <c r="G278" i="10" s="1"/>
  <c r="P278" i="10"/>
  <c r="I278" i="10"/>
  <c r="N278" i="10"/>
  <c r="Q278" i="10"/>
  <c r="K278" i="10"/>
  <c r="L278" i="10"/>
  <c r="O278" i="10"/>
  <c r="D279" i="10"/>
  <c r="J278" i="10"/>
  <c r="T277" i="10"/>
  <c r="U277" i="10" s="1"/>
  <c r="V277" i="10" s="1"/>
  <c r="W277" i="10" s="1"/>
  <c r="X277" i="10" s="1"/>
  <c r="Y277" i="10" s="1"/>
  <c r="Z277" i="10" s="1"/>
  <c r="AA277" i="10" s="1"/>
  <c r="AB277" i="10" s="1"/>
  <c r="AC277" i="10" s="1"/>
  <c r="H279" i="10" l="1"/>
  <c r="S279" i="10" s="1"/>
  <c r="R279" i="10"/>
  <c r="G279" i="10" s="1"/>
  <c r="Q279" i="10"/>
  <c r="J279" i="10"/>
  <c r="P279" i="10"/>
  <c r="L279" i="10"/>
  <c r="M279" i="10"/>
  <c r="D280" i="10"/>
  <c r="N279" i="10"/>
  <c r="K279" i="10"/>
  <c r="I279" i="10"/>
  <c r="O279" i="10"/>
  <c r="T278" i="10"/>
  <c r="U278" i="10" s="1"/>
  <c r="V278" i="10" s="1"/>
  <c r="W278" i="10" s="1"/>
  <c r="X278" i="10" s="1"/>
  <c r="Y278" i="10" s="1"/>
  <c r="Z278" i="10" s="1"/>
  <c r="AA278" i="10" s="1"/>
  <c r="AB278" i="10" s="1"/>
  <c r="AC278" i="10" s="1"/>
  <c r="T279" i="10" l="1"/>
  <c r="U279" i="10" s="1"/>
  <c r="V279" i="10" s="1"/>
  <c r="W279" i="10" s="1"/>
  <c r="X279" i="10" s="1"/>
  <c r="Y279" i="10" s="1"/>
  <c r="Z279" i="10" s="1"/>
  <c r="AA279" i="10" s="1"/>
  <c r="AB279" i="10" s="1"/>
  <c r="AC279" i="10" s="1"/>
  <c r="H280" i="10"/>
  <c r="S280" i="10" s="1"/>
  <c r="M280" i="10"/>
  <c r="R280" i="10"/>
  <c r="G280" i="10" s="1"/>
  <c r="N280" i="10"/>
  <c r="K280" i="10"/>
  <c r="L280" i="10"/>
  <c r="I280" i="10"/>
  <c r="Q280" i="10"/>
  <c r="J280" i="10"/>
  <c r="P280" i="10"/>
  <c r="D281" i="10"/>
  <c r="O280" i="10"/>
  <c r="T280" i="10" l="1"/>
  <c r="U280" i="10" s="1"/>
  <c r="V280" i="10" s="1"/>
  <c r="W280" i="10" s="1"/>
  <c r="X280" i="10" s="1"/>
  <c r="Y280" i="10" s="1"/>
  <c r="Z280" i="10" s="1"/>
  <c r="AA280" i="10" s="1"/>
  <c r="AB280" i="10" s="1"/>
  <c r="AC280" i="10" s="1"/>
  <c r="H281" i="10"/>
  <c r="S281" i="10" s="1"/>
  <c r="M281" i="10"/>
  <c r="L281" i="10"/>
  <c r="O281" i="10"/>
  <c r="R281" i="10"/>
  <c r="G281" i="10" s="1"/>
  <c r="J281" i="10"/>
  <c r="D282" i="10"/>
  <c r="P281" i="10"/>
  <c r="Q281" i="10"/>
  <c r="N281" i="10"/>
  <c r="I281" i="10"/>
  <c r="K281" i="10"/>
  <c r="T281" i="10" l="1"/>
  <c r="U281" i="10" s="1"/>
  <c r="V281" i="10" s="1"/>
  <c r="W281" i="10" s="1"/>
  <c r="X281" i="10" s="1"/>
  <c r="Y281" i="10" s="1"/>
  <c r="Z281" i="10" s="1"/>
  <c r="AA281" i="10" s="1"/>
  <c r="AB281" i="10" s="1"/>
  <c r="AC281" i="10" s="1"/>
  <c r="N282" i="10"/>
  <c r="H282" i="10"/>
  <c r="S282" i="10" s="1"/>
  <c r="I282" i="10"/>
  <c r="K282" i="10"/>
  <c r="Q282" i="10"/>
  <c r="R282" i="10"/>
  <c r="G282" i="10" s="1"/>
  <c r="P282" i="10"/>
  <c r="L282" i="10"/>
  <c r="J282" i="10"/>
  <c r="D283" i="10"/>
  <c r="O282" i="10"/>
  <c r="M282" i="10"/>
  <c r="T282" i="10" l="1"/>
  <c r="U282" i="10" s="1"/>
  <c r="V282" i="10" s="1"/>
  <c r="W282" i="10" s="1"/>
  <c r="X282" i="10" s="1"/>
  <c r="Y282" i="10" s="1"/>
  <c r="Z282" i="10" s="1"/>
  <c r="AA282" i="10" s="1"/>
  <c r="AB282" i="10" s="1"/>
  <c r="AC282" i="10" s="1"/>
  <c r="D284" i="10"/>
  <c r="R283" i="10"/>
  <c r="G283" i="10" s="1"/>
  <c r="Q283" i="10"/>
  <c r="H283" i="10"/>
  <c r="S283" i="10" s="1"/>
  <c r="M283" i="10"/>
  <c r="L283" i="10"/>
  <c r="I283" i="10"/>
  <c r="J283" i="10"/>
  <c r="P283" i="10"/>
  <c r="K283" i="10"/>
  <c r="N283" i="10"/>
  <c r="O283" i="10"/>
  <c r="T283" i="10" l="1"/>
  <c r="U283" i="10" s="1"/>
  <c r="V283" i="10" s="1"/>
  <c r="W283" i="10" s="1"/>
  <c r="X283" i="10" s="1"/>
  <c r="Y283" i="10" s="1"/>
  <c r="Z283" i="10" s="1"/>
  <c r="AA283" i="10" s="1"/>
  <c r="AB283" i="10" s="1"/>
  <c r="AC283" i="10" s="1"/>
  <c r="I284" i="10"/>
  <c r="P284" i="10"/>
  <c r="L284" i="10"/>
  <c r="D285" i="10"/>
  <c r="J284" i="10"/>
  <c r="O284" i="10"/>
  <c r="Q284" i="10"/>
  <c r="M284" i="10"/>
  <c r="H284" i="10"/>
  <c r="S284" i="10" s="1"/>
  <c r="N284" i="10"/>
  <c r="K284" i="10"/>
  <c r="R284" i="10"/>
  <c r="G284" i="10" s="1"/>
  <c r="T284" i="10" l="1"/>
  <c r="U284" i="10" s="1"/>
  <c r="V284" i="10" s="1"/>
  <c r="W284" i="10" s="1"/>
  <c r="X284" i="10" s="1"/>
  <c r="Y284" i="10" s="1"/>
  <c r="Z284" i="10" s="1"/>
  <c r="AA284" i="10" s="1"/>
  <c r="AB284" i="10" s="1"/>
  <c r="AC284" i="10" s="1"/>
  <c r="D286" i="10"/>
  <c r="K285" i="10"/>
  <c r="P285" i="10"/>
  <c r="Q285" i="10"/>
  <c r="J285" i="10"/>
  <c r="R285" i="10"/>
  <c r="G285" i="10" s="1"/>
  <c r="L285" i="10"/>
  <c r="I285" i="10"/>
  <c r="N285" i="10"/>
  <c r="H285" i="10"/>
  <c r="S285" i="10" s="1"/>
  <c r="M285" i="10"/>
  <c r="O285" i="10"/>
  <c r="T285" i="10" l="1"/>
  <c r="U285" i="10" s="1"/>
  <c r="V285" i="10" s="1"/>
  <c r="W285" i="10" s="1"/>
  <c r="X285" i="10" s="1"/>
  <c r="Y285" i="10" s="1"/>
  <c r="Z285" i="10" s="1"/>
  <c r="AA285" i="10" s="1"/>
  <c r="AB285" i="10" s="1"/>
  <c r="AC285" i="10" s="1"/>
  <c r="K286" i="10"/>
  <c r="I286" i="10"/>
  <c r="J286" i="10"/>
  <c r="N286" i="10"/>
  <c r="P286" i="10"/>
  <c r="Q286" i="10"/>
  <c r="D287" i="10"/>
  <c r="M286" i="10"/>
  <c r="H286" i="10"/>
  <c r="S286" i="10" s="1"/>
  <c r="R286" i="10"/>
  <c r="G286" i="10" s="1"/>
  <c r="O286" i="10"/>
  <c r="L286" i="10"/>
  <c r="T286" i="10" l="1"/>
  <c r="U286" i="10" s="1"/>
  <c r="V286" i="10" s="1"/>
  <c r="W286" i="10" s="1"/>
  <c r="X286" i="10" s="1"/>
  <c r="Y286" i="10" s="1"/>
  <c r="Z286" i="10" s="1"/>
  <c r="AA286" i="10" s="1"/>
  <c r="AB286" i="10" s="1"/>
  <c r="AC286" i="10" s="1"/>
  <c r="H287" i="10"/>
  <c r="S287" i="10" s="1"/>
  <c r="L287" i="10"/>
  <c r="M287" i="10"/>
  <c r="D288" i="10"/>
  <c r="K287" i="10"/>
  <c r="I287" i="10"/>
  <c r="J287" i="10"/>
  <c r="Q287" i="10"/>
  <c r="O287" i="10"/>
  <c r="N287" i="10"/>
  <c r="P287" i="10"/>
  <c r="R287" i="10"/>
  <c r="G287" i="10" s="1"/>
  <c r="H288" i="10" l="1"/>
  <c r="S288" i="10" s="1"/>
  <c r="N288" i="10"/>
  <c r="K288" i="10"/>
  <c r="I288" i="10"/>
  <c r="P288" i="10"/>
  <c r="J288" i="10"/>
  <c r="R288" i="10"/>
  <c r="G288" i="10" s="1"/>
  <c r="M288" i="10"/>
  <c r="O288" i="10"/>
  <c r="D289" i="10"/>
  <c r="Q288" i="10"/>
  <c r="L288" i="10"/>
  <c r="T287" i="10"/>
  <c r="U287" i="10" s="1"/>
  <c r="V287" i="10" s="1"/>
  <c r="W287" i="10" s="1"/>
  <c r="X287" i="10" s="1"/>
  <c r="Y287" i="10" s="1"/>
  <c r="Z287" i="10" s="1"/>
  <c r="AA287" i="10" s="1"/>
  <c r="AB287" i="10" s="1"/>
  <c r="AC287" i="10" s="1"/>
  <c r="J289" i="10" l="1"/>
  <c r="P289" i="10"/>
  <c r="Q289" i="10"/>
  <c r="L289" i="10"/>
  <c r="M289" i="10"/>
  <c r="K289" i="10"/>
  <c r="D290" i="10"/>
  <c r="I289" i="10"/>
  <c r="R289" i="10"/>
  <c r="G289" i="10" s="1"/>
  <c r="H289" i="10"/>
  <c r="S289" i="10" s="1"/>
  <c r="N289" i="10"/>
  <c r="O289" i="10"/>
  <c r="T288" i="10"/>
  <c r="U288" i="10" s="1"/>
  <c r="V288" i="10" s="1"/>
  <c r="W288" i="10" s="1"/>
  <c r="X288" i="10" s="1"/>
  <c r="Y288" i="10" s="1"/>
  <c r="Z288" i="10" s="1"/>
  <c r="AA288" i="10" s="1"/>
  <c r="AB288" i="10" s="1"/>
  <c r="AC288" i="10" s="1"/>
  <c r="H290" i="10" l="1"/>
  <c r="S290" i="10" s="1"/>
  <c r="P290" i="10"/>
  <c r="D291" i="10"/>
  <c r="O290" i="10"/>
  <c r="N290" i="10"/>
  <c r="R290" i="10"/>
  <c r="G290" i="10" s="1"/>
  <c r="K290" i="10"/>
  <c r="I290" i="10"/>
  <c r="Q290" i="10"/>
  <c r="J290" i="10"/>
  <c r="L290" i="10"/>
  <c r="M290" i="10"/>
  <c r="T289" i="10"/>
  <c r="U289" i="10" s="1"/>
  <c r="V289" i="10" s="1"/>
  <c r="W289" i="10" s="1"/>
  <c r="X289" i="10" s="1"/>
  <c r="Y289" i="10" s="1"/>
  <c r="Z289" i="10" s="1"/>
  <c r="AA289" i="10" s="1"/>
  <c r="AB289" i="10" s="1"/>
  <c r="AC289" i="10" s="1"/>
  <c r="J291" i="10" l="1"/>
  <c r="I291" i="10"/>
  <c r="M291" i="10"/>
  <c r="H291" i="10"/>
  <c r="S291" i="10" s="1"/>
  <c r="P291" i="10"/>
  <c r="N291" i="10"/>
  <c r="O291" i="10"/>
  <c r="L291" i="10"/>
  <c r="D292" i="10"/>
  <c r="Q291" i="10"/>
  <c r="K291" i="10"/>
  <c r="R291" i="10"/>
  <c r="G291" i="10" s="1"/>
  <c r="T290" i="10"/>
  <c r="U290" i="10" s="1"/>
  <c r="V290" i="10" s="1"/>
  <c r="W290" i="10" s="1"/>
  <c r="X290" i="10" s="1"/>
  <c r="Y290" i="10" s="1"/>
  <c r="Z290" i="10" s="1"/>
  <c r="AA290" i="10" s="1"/>
  <c r="AB290" i="10" s="1"/>
  <c r="AC290" i="10" s="1"/>
  <c r="H292" i="10" l="1"/>
  <c r="S292" i="10" s="1"/>
  <c r="P292" i="10"/>
  <c r="D293" i="10"/>
  <c r="N292" i="10"/>
  <c r="K292" i="10"/>
  <c r="L292" i="10"/>
  <c r="Q292" i="10"/>
  <c r="R292" i="10"/>
  <c r="G292" i="10" s="1"/>
  <c r="I292" i="10"/>
  <c r="M292" i="10"/>
  <c r="J292" i="10"/>
  <c r="O292" i="10"/>
  <c r="T291" i="10"/>
  <c r="U291" i="10" s="1"/>
  <c r="V291" i="10" s="1"/>
  <c r="W291" i="10" s="1"/>
  <c r="X291" i="10" s="1"/>
  <c r="Y291" i="10" s="1"/>
  <c r="Z291" i="10" s="1"/>
  <c r="AA291" i="10" s="1"/>
  <c r="AB291" i="10" s="1"/>
  <c r="AC291" i="10" s="1"/>
  <c r="H293" i="10" l="1"/>
  <c r="S293" i="10" s="1"/>
  <c r="L293" i="10"/>
  <c r="Q293" i="10"/>
  <c r="I293" i="10"/>
  <c r="P293" i="10"/>
  <c r="O293" i="10"/>
  <c r="J293" i="10"/>
  <c r="D294" i="10"/>
  <c r="K293" i="10"/>
  <c r="R293" i="10"/>
  <c r="G293" i="10" s="1"/>
  <c r="M293" i="10"/>
  <c r="N293" i="10"/>
  <c r="T292" i="10"/>
  <c r="U292" i="10" s="1"/>
  <c r="V292" i="10" s="1"/>
  <c r="W292" i="10" s="1"/>
  <c r="X292" i="10" s="1"/>
  <c r="Y292" i="10" s="1"/>
  <c r="Z292" i="10" s="1"/>
  <c r="AA292" i="10" s="1"/>
  <c r="AB292" i="10" s="1"/>
  <c r="AC292" i="10" s="1"/>
  <c r="M294" i="10" l="1"/>
  <c r="D295" i="10"/>
  <c r="J294" i="10"/>
  <c r="P294" i="10"/>
  <c r="K294" i="10"/>
  <c r="R294" i="10"/>
  <c r="G294" i="10" s="1"/>
  <c r="L294" i="10"/>
  <c r="O294" i="10"/>
  <c r="N294" i="10"/>
  <c r="I294" i="10"/>
  <c r="Q294" i="10"/>
  <c r="H294" i="10"/>
  <c r="S294" i="10" s="1"/>
  <c r="T293" i="10"/>
  <c r="U293" i="10" s="1"/>
  <c r="V293" i="10" s="1"/>
  <c r="W293" i="10" s="1"/>
  <c r="X293" i="10" s="1"/>
  <c r="Y293" i="10" s="1"/>
  <c r="Z293" i="10" s="1"/>
  <c r="AA293" i="10" s="1"/>
  <c r="AB293" i="10" s="1"/>
  <c r="AC293" i="10" s="1"/>
  <c r="T294" i="10" l="1"/>
  <c r="U294" i="10" s="1"/>
  <c r="V294" i="10" s="1"/>
  <c r="W294" i="10" s="1"/>
  <c r="X294" i="10" s="1"/>
  <c r="Y294" i="10" s="1"/>
  <c r="Z294" i="10" s="1"/>
  <c r="AA294" i="10" s="1"/>
  <c r="AB294" i="10" s="1"/>
  <c r="AC294" i="10" s="1"/>
  <c r="H295" i="10"/>
  <c r="S295" i="10" s="1"/>
  <c r="J295" i="10"/>
  <c r="M295" i="10"/>
  <c r="K295" i="10"/>
  <c r="Q295" i="10"/>
  <c r="N295" i="10"/>
  <c r="L295" i="10"/>
  <c r="O295" i="10"/>
  <c r="D296" i="10"/>
  <c r="I295" i="10"/>
  <c r="R295" i="10"/>
  <c r="G295" i="10" s="1"/>
  <c r="P295" i="10"/>
  <c r="R296" i="10" l="1"/>
  <c r="G296" i="10" s="1"/>
  <c r="J296" i="10"/>
  <c r="P296" i="10"/>
  <c r="N296" i="10"/>
  <c r="M296" i="10"/>
  <c r="D297" i="10"/>
  <c r="O296" i="10"/>
  <c r="I296" i="10"/>
  <c r="Q296" i="10"/>
  <c r="L296" i="10"/>
  <c r="K296" i="10"/>
  <c r="H296" i="10"/>
  <c r="S296" i="10" s="1"/>
  <c r="T295" i="10"/>
  <c r="U295" i="10" s="1"/>
  <c r="V295" i="10" s="1"/>
  <c r="W295" i="10" s="1"/>
  <c r="X295" i="10" s="1"/>
  <c r="Y295" i="10" s="1"/>
  <c r="Z295" i="10" s="1"/>
  <c r="AA295" i="10" s="1"/>
  <c r="AB295" i="10" s="1"/>
  <c r="AC295" i="10" s="1"/>
  <c r="T296" i="10" l="1"/>
  <c r="U296" i="10" s="1"/>
  <c r="V296" i="10" s="1"/>
  <c r="W296" i="10" s="1"/>
  <c r="X296" i="10" s="1"/>
  <c r="Y296" i="10" s="1"/>
  <c r="Z296" i="10" s="1"/>
  <c r="AA296" i="10" s="1"/>
  <c r="AB296" i="10" s="1"/>
  <c r="AC296" i="10" s="1"/>
  <c r="H297" i="10"/>
  <c r="S297" i="10" s="1"/>
  <c r="R297" i="10"/>
  <c r="G297" i="10" s="1"/>
  <c r="I297" i="10"/>
  <c r="M297" i="10"/>
  <c r="K297" i="10"/>
  <c r="J297" i="10"/>
  <c r="L297" i="10"/>
  <c r="P297" i="10"/>
  <c r="O297" i="10"/>
  <c r="Q297" i="10"/>
  <c r="D298" i="10"/>
  <c r="N297" i="10"/>
  <c r="P298" i="10" l="1"/>
  <c r="L298" i="10"/>
  <c r="M298" i="10"/>
  <c r="R298" i="10"/>
  <c r="G298" i="10" s="1"/>
  <c r="O298" i="10"/>
  <c r="D299" i="10"/>
  <c r="K298" i="10"/>
  <c r="H298" i="10"/>
  <c r="S298" i="10" s="1"/>
  <c r="J298" i="10"/>
  <c r="N298" i="10"/>
  <c r="I298" i="10"/>
  <c r="Q298" i="10"/>
  <c r="T297" i="10"/>
  <c r="U297" i="10" s="1"/>
  <c r="V297" i="10" s="1"/>
  <c r="W297" i="10" s="1"/>
  <c r="X297" i="10" s="1"/>
  <c r="Y297" i="10" s="1"/>
  <c r="Z297" i="10" s="1"/>
  <c r="AA297" i="10" s="1"/>
  <c r="AB297" i="10" s="1"/>
  <c r="AC297" i="10" s="1"/>
  <c r="T298" i="10" l="1"/>
  <c r="U298" i="10" s="1"/>
  <c r="V298" i="10" s="1"/>
  <c r="W298" i="10" s="1"/>
  <c r="X298" i="10" s="1"/>
  <c r="Y298" i="10" s="1"/>
  <c r="Z298" i="10" s="1"/>
  <c r="AA298" i="10" s="1"/>
  <c r="AB298" i="10" s="1"/>
  <c r="AC298" i="10" s="1"/>
  <c r="R299" i="10"/>
  <c r="G299" i="10" s="1"/>
  <c r="H299" i="10"/>
  <c r="S299" i="10" s="1"/>
  <c r="M299" i="10"/>
  <c r="Q299" i="10"/>
  <c r="O299" i="10"/>
  <c r="K299" i="10"/>
  <c r="N299" i="10"/>
  <c r="P299" i="10"/>
  <c r="I299" i="10"/>
  <c r="J299" i="10"/>
  <c r="L299" i="10"/>
  <c r="D300" i="10"/>
  <c r="L300" i="10" l="1"/>
  <c r="K300" i="10"/>
  <c r="J300" i="10"/>
  <c r="I300" i="10"/>
  <c r="P300" i="10"/>
  <c r="D301" i="10"/>
  <c r="R300" i="10"/>
  <c r="G300" i="10" s="1"/>
  <c r="H300" i="10"/>
  <c r="S300" i="10" s="1"/>
  <c r="O300" i="10"/>
  <c r="M300" i="10"/>
  <c r="N300" i="10"/>
  <c r="Q300" i="10"/>
  <c r="T299" i="10"/>
  <c r="U299" i="10" s="1"/>
  <c r="V299" i="10" s="1"/>
  <c r="W299" i="10" s="1"/>
  <c r="X299" i="10" s="1"/>
  <c r="Y299" i="10" s="1"/>
  <c r="Z299" i="10" s="1"/>
  <c r="AA299" i="10" s="1"/>
  <c r="AB299" i="10" s="1"/>
  <c r="AC299" i="10" s="1"/>
  <c r="T300" i="10" l="1"/>
  <c r="U300" i="10" s="1"/>
  <c r="V300" i="10" s="1"/>
  <c r="W300" i="10" s="1"/>
  <c r="X300" i="10" s="1"/>
  <c r="Y300" i="10" s="1"/>
  <c r="Z300" i="10" s="1"/>
  <c r="AA300" i="10" s="1"/>
  <c r="AB300" i="10" s="1"/>
  <c r="AC300" i="10" s="1"/>
  <c r="P301" i="10"/>
  <c r="Q301" i="10"/>
  <c r="O301" i="10"/>
  <c r="D302" i="10"/>
  <c r="R301" i="10"/>
  <c r="G301" i="10" s="1"/>
  <c r="K301" i="10"/>
  <c r="H301" i="10"/>
  <c r="S301" i="10" s="1"/>
  <c r="N301" i="10"/>
  <c r="I301" i="10"/>
  <c r="J301" i="10"/>
  <c r="L301" i="10"/>
  <c r="M301" i="10"/>
  <c r="T301" i="10" l="1"/>
  <c r="U301" i="10" s="1"/>
  <c r="V301" i="10" s="1"/>
  <c r="W301" i="10" s="1"/>
  <c r="X301" i="10" s="1"/>
  <c r="Y301" i="10" s="1"/>
  <c r="Z301" i="10" s="1"/>
  <c r="AA301" i="10" s="1"/>
  <c r="AB301" i="10" s="1"/>
  <c r="AC301" i="10" s="1"/>
  <c r="D303" i="10"/>
  <c r="I302" i="10"/>
  <c r="K302" i="10"/>
  <c r="N302" i="10"/>
  <c r="J302" i="10"/>
  <c r="Q302" i="10"/>
  <c r="M302" i="10"/>
  <c r="L302" i="10"/>
  <c r="O302" i="10"/>
  <c r="R302" i="10"/>
  <c r="G302" i="10" s="1"/>
  <c r="H302" i="10"/>
  <c r="S302" i="10" s="1"/>
  <c r="P302" i="10"/>
  <c r="T302" i="10" l="1"/>
  <c r="U302" i="10" s="1"/>
  <c r="V302" i="10" s="1"/>
  <c r="W302" i="10" s="1"/>
  <c r="X302" i="10" s="1"/>
  <c r="Y302" i="10" s="1"/>
  <c r="Z302" i="10" s="1"/>
  <c r="AA302" i="10" s="1"/>
  <c r="AB302" i="10" s="1"/>
  <c r="AC302" i="10" s="1"/>
  <c r="R303" i="10"/>
  <c r="G303" i="10" s="1"/>
  <c r="L303" i="10"/>
  <c r="N303" i="10"/>
  <c r="D304" i="10"/>
  <c r="P303" i="10"/>
  <c r="H303" i="10"/>
  <c r="S303" i="10" s="1"/>
  <c r="M303" i="10"/>
  <c r="I303" i="10"/>
  <c r="J303" i="10"/>
  <c r="Q303" i="10"/>
  <c r="K303" i="10"/>
  <c r="O303" i="10"/>
  <c r="R304" i="10" l="1"/>
  <c r="G304" i="10" s="1"/>
  <c r="Q304" i="10"/>
  <c r="P304" i="10"/>
  <c r="D305" i="10"/>
  <c r="O304" i="10"/>
  <c r="J304" i="10"/>
  <c r="N304" i="10"/>
  <c r="H304" i="10"/>
  <c r="S304" i="10" s="1"/>
  <c r="L304" i="10"/>
  <c r="K304" i="10"/>
  <c r="I304" i="10"/>
  <c r="M304" i="10"/>
  <c r="T303" i="10"/>
  <c r="U303" i="10" s="1"/>
  <c r="V303" i="10" s="1"/>
  <c r="W303" i="10" s="1"/>
  <c r="X303" i="10" s="1"/>
  <c r="Y303" i="10" s="1"/>
  <c r="Z303" i="10" s="1"/>
  <c r="AA303" i="10" s="1"/>
  <c r="AB303" i="10" s="1"/>
  <c r="AC303" i="10" s="1"/>
  <c r="T304" i="10" l="1"/>
  <c r="U304" i="10" s="1"/>
  <c r="V304" i="10" s="1"/>
  <c r="W304" i="10" s="1"/>
  <c r="X304" i="10" s="1"/>
  <c r="Y304" i="10" s="1"/>
  <c r="Z304" i="10" s="1"/>
  <c r="AA304" i="10" s="1"/>
  <c r="AB304" i="10" s="1"/>
  <c r="AC304" i="10" s="1"/>
  <c r="H305" i="10"/>
  <c r="S305" i="10" s="1"/>
  <c r="J305" i="10"/>
  <c r="P305" i="10"/>
  <c r="L305" i="10"/>
  <c r="R305" i="10"/>
  <c r="G305" i="10" s="1"/>
  <c r="N305" i="10"/>
  <c r="Q305" i="10"/>
  <c r="M305" i="10"/>
  <c r="O305" i="10"/>
  <c r="D306" i="10"/>
  <c r="I305" i="10"/>
  <c r="K305" i="10"/>
  <c r="H306" i="10" l="1"/>
  <c r="S306" i="10" s="1"/>
  <c r="I306" i="10"/>
  <c r="R306" i="10"/>
  <c r="G306" i="10" s="1"/>
  <c r="P306" i="10"/>
  <c r="D307" i="10"/>
  <c r="M306" i="10"/>
  <c r="J306" i="10"/>
  <c r="Q306" i="10"/>
  <c r="K306" i="10"/>
  <c r="L306" i="10"/>
  <c r="O306" i="10"/>
  <c r="N306" i="10"/>
  <c r="T305" i="10"/>
  <c r="U305" i="10" s="1"/>
  <c r="V305" i="10" s="1"/>
  <c r="W305" i="10" s="1"/>
  <c r="X305" i="10" s="1"/>
  <c r="Y305" i="10" s="1"/>
  <c r="Z305" i="10" s="1"/>
  <c r="AA305" i="10" s="1"/>
  <c r="AB305" i="10" s="1"/>
  <c r="AC305" i="10" s="1"/>
  <c r="H307" i="10" l="1"/>
  <c r="S307" i="10" s="1"/>
  <c r="M307" i="10"/>
  <c r="N307" i="10"/>
  <c r="I307" i="10"/>
  <c r="J307" i="10"/>
  <c r="L307" i="10"/>
  <c r="R307" i="10"/>
  <c r="G307" i="10" s="1"/>
  <c r="K307" i="10"/>
  <c r="O307" i="10"/>
  <c r="P307" i="10"/>
  <c r="Q307" i="10"/>
  <c r="D308" i="10"/>
  <c r="T306" i="10"/>
  <c r="U306" i="10" s="1"/>
  <c r="V306" i="10" s="1"/>
  <c r="W306" i="10" s="1"/>
  <c r="X306" i="10" s="1"/>
  <c r="Y306" i="10" s="1"/>
  <c r="Z306" i="10" s="1"/>
  <c r="AA306" i="10" s="1"/>
  <c r="AB306" i="10" s="1"/>
  <c r="AC306" i="10" s="1"/>
  <c r="H308" i="10" l="1"/>
  <c r="S308" i="10" s="1"/>
  <c r="P308" i="10"/>
  <c r="O308" i="10"/>
  <c r="K308" i="10"/>
  <c r="D309" i="10"/>
  <c r="M308" i="10"/>
  <c r="L308" i="10"/>
  <c r="N308" i="10"/>
  <c r="I308" i="10"/>
  <c r="Q308" i="10"/>
  <c r="R308" i="10"/>
  <c r="G308" i="10" s="1"/>
  <c r="J308" i="10"/>
  <c r="T307" i="10"/>
  <c r="U307" i="10" s="1"/>
  <c r="V307" i="10" s="1"/>
  <c r="W307" i="10" s="1"/>
  <c r="X307" i="10" s="1"/>
  <c r="Y307" i="10" s="1"/>
  <c r="Z307" i="10" s="1"/>
  <c r="AA307" i="10" s="1"/>
  <c r="AB307" i="10" s="1"/>
  <c r="AC307" i="10" s="1"/>
  <c r="H309" i="10" l="1"/>
  <c r="S309" i="10" s="1"/>
  <c r="K309" i="10"/>
  <c r="O309" i="10"/>
  <c r="Q309" i="10"/>
  <c r="L309" i="10"/>
  <c r="J309" i="10"/>
  <c r="R309" i="10"/>
  <c r="G309" i="10" s="1"/>
  <c r="N309" i="10"/>
  <c r="D310" i="10"/>
  <c r="I309" i="10"/>
  <c r="M309" i="10"/>
  <c r="P309" i="10"/>
  <c r="T308" i="10"/>
  <c r="U308" i="10" s="1"/>
  <c r="V308" i="10" s="1"/>
  <c r="W308" i="10" s="1"/>
  <c r="X308" i="10" s="1"/>
  <c r="Y308" i="10" s="1"/>
  <c r="Z308" i="10" s="1"/>
  <c r="AA308" i="10" s="1"/>
  <c r="AB308" i="10" s="1"/>
  <c r="AC308" i="10" s="1"/>
  <c r="H310" i="10" l="1"/>
  <c r="S310" i="10" s="1"/>
  <c r="L310" i="10"/>
  <c r="R310" i="10"/>
  <c r="G310" i="10" s="1"/>
  <c r="P310" i="10"/>
  <c r="D311" i="10"/>
  <c r="K310" i="10"/>
  <c r="N310" i="10"/>
  <c r="I310" i="10"/>
  <c r="O310" i="10"/>
  <c r="M310" i="10"/>
  <c r="Q310" i="10"/>
  <c r="J310" i="10"/>
  <c r="T309" i="10"/>
  <c r="U309" i="10" s="1"/>
  <c r="V309" i="10" s="1"/>
  <c r="W309" i="10" s="1"/>
  <c r="X309" i="10" s="1"/>
  <c r="Y309" i="10" s="1"/>
  <c r="Z309" i="10" s="1"/>
  <c r="AA309" i="10" s="1"/>
  <c r="AB309" i="10" s="1"/>
  <c r="AC309" i="10" s="1"/>
  <c r="H311" i="10" l="1"/>
  <c r="S311" i="10" s="1"/>
  <c r="L311" i="10"/>
  <c r="P311" i="10"/>
  <c r="J311" i="10"/>
  <c r="K311" i="10"/>
  <c r="I311" i="10"/>
  <c r="R311" i="10"/>
  <c r="G311" i="10" s="1"/>
  <c r="Q311" i="10"/>
  <c r="D312" i="10"/>
  <c r="N311" i="10"/>
  <c r="M311" i="10"/>
  <c r="O311" i="10"/>
  <c r="T310" i="10"/>
  <c r="U310" i="10" s="1"/>
  <c r="V310" i="10" s="1"/>
  <c r="W310" i="10" s="1"/>
  <c r="X310" i="10" s="1"/>
  <c r="Y310" i="10" s="1"/>
  <c r="Z310" i="10" s="1"/>
  <c r="AA310" i="10" s="1"/>
  <c r="AB310" i="10" s="1"/>
  <c r="AC310" i="10" s="1"/>
  <c r="P312" i="10" l="1"/>
  <c r="K312" i="10"/>
  <c r="M312" i="10"/>
  <c r="L312" i="10"/>
  <c r="N312" i="10"/>
  <c r="O312" i="10"/>
  <c r="D313" i="10"/>
  <c r="R312" i="10"/>
  <c r="G312" i="10" s="1"/>
  <c r="Q312" i="10"/>
  <c r="I312" i="10"/>
  <c r="J312" i="10"/>
  <c r="H312" i="10"/>
  <c r="S312" i="10" s="1"/>
  <c r="T311" i="10"/>
  <c r="U311" i="10" s="1"/>
  <c r="V311" i="10" s="1"/>
  <c r="W311" i="10" s="1"/>
  <c r="X311" i="10" s="1"/>
  <c r="Y311" i="10" s="1"/>
  <c r="Z311" i="10" s="1"/>
  <c r="AA311" i="10" s="1"/>
  <c r="AB311" i="10" s="1"/>
  <c r="AC311" i="10" s="1"/>
  <c r="T312" i="10" l="1"/>
  <c r="U312" i="10" s="1"/>
  <c r="V312" i="10" s="1"/>
  <c r="W312" i="10" s="1"/>
  <c r="X312" i="10" s="1"/>
  <c r="Y312" i="10" s="1"/>
  <c r="Z312" i="10" s="1"/>
  <c r="AA312" i="10" s="1"/>
  <c r="AB312" i="10" s="1"/>
  <c r="AC312" i="10" s="1"/>
  <c r="N313" i="10"/>
  <c r="D314" i="10"/>
  <c r="Q313" i="10"/>
  <c r="H313" i="10"/>
  <c r="S313" i="10" s="1"/>
  <c r="L313" i="10"/>
  <c r="I313" i="10"/>
  <c r="K313" i="10"/>
  <c r="R313" i="10"/>
  <c r="G313" i="10" s="1"/>
  <c r="J313" i="10"/>
  <c r="M313" i="10"/>
  <c r="O313" i="10"/>
  <c r="P313" i="10"/>
  <c r="I314" i="10" l="1"/>
  <c r="M314" i="10"/>
  <c r="O314" i="10"/>
  <c r="L314" i="10"/>
  <c r="J314" i="10"/>
  <c r="R314" i="10"/>
  <c r="G314" i="10" s="1"/>
  <c r="D315" i="10"/>
  <c r="K314" i="10"/>
  <c r="H314" i="10"/>
  <c r="S314" i="10" s="1"/>
  <c r="Q314" i="10"/>
  <c r="P314" i="10"/>
  <c r="N314" i="10"/>
  <c r="T313" i="10"/>
  <c r="U313" i="10" s="1"/>
  <c r="V313" i="10" s="1"/>
  <c r="W313" i="10" s="1"/>
  <c r="X313" i="10" s="1"/>
  <c r="Y313" i="10" s="1"/>
  <c r="Z313" i="10" s="1"/>
  <c r="AA313" i="10" s="1"/>
  <c r="AB313" i="10" s="1"/>
  <c r="AC313" i="10" s="1"/>
  <c r="J315" i="10" l="1"/>
  <c r="D316" i="10"/>
  <c r="P315" i="10"/>
  <c r="H315" i="10"/>
  <c r="S315" i="10" s="1"/>
  <c r="N315" i="10"/>
  <c r="K315" i="10"/>
  <c r="I315" i="10"/>
  <c r="O315" i="10"/>
  <c r="L315" i="10"/>
  <c r="Q315" i="10"/>
  <c r="M315" i="10"/>
  <c r="R315" i="10"/>
  <c r="G315" i="10" s="1"/>
  <c r="T314" i="10"/>
  <c r="U314" i="10" s="1"/>
  <c r="V314" i="10" s="1"/>
  <c r="W314" i="10" s="1"/>
  <c r="X314" i="10" s="1"/>
  <c r="Y314" i="10" s="1"/>
  <c r="Z314" i="10" s="1"/>
  <c r="AA314" i="10" s="1"/>
  <c r="AB314" i="10" s="1"/>
  <c r="AC314" i="10" s="1"/>
  <c r="J316" i="10" l="1"/>
  <c r="P316" i="10"/>
  <c r="H316" i="10"/>
  <c r="S316" i="10" s="1"/>
  <c r="I316" i="10"/>
  <c r="O316" i="10"/>
  <c r="R316" i="10"/>
  <c r="G316" i="10" s="1"/>
  <c r="L316" i="10"/>
  <c r="K316" i="10"/>
  <c r="Q316" i="10"/>
  <c r="D317" i="10"/>
  <c r="M316" i="10"/>
  <c r="N316" i="10"/>
  <c r="T315" i="10"/>
  <c r="U315" i="10" s="1"/>
  <c r="V315" i="10" s="1"/>
  <c r="W315" i="10" s="1"/>
  <c r="X315" i="10" s="1"/>
  <c r="Y315" i="10" s="1"/>
  <c r="Z315" i="10" s="1"/>
  <c r="AA315" i="10" s="1"/>
  <c r="AB315" i="10" s="1"/>
  <c r="AC315" i="10" s="1"/>
  <c r="T316" i="10" l="1"/>
  <c r="U316" i="10" s="1"/>
  <c r="V316" i="10" s="1"/>
  <c r="W316" i="10" s="1"/>
  <c r="X316" i="10" s="1"/>
  <c r="Y316" i="10" s="1"/>
  <c r="Z316" i="10" s="1"/>
  <c r="AA316" i="10" s="1"/>
  <c r="AB316" i="10" s="1"/>
  <c r="AC316" i="10" s="1"/>
  <c r="H317" i="10"/>
  <c r="S317" i="10" s="1"/>
  <c r="M317" i="10"/>
  <c r="J317" i="10"/>
  <c r="I317" i="10"/>
  <c r="O317" i="10"/>
  <c r="R317" i="10"/>
  <c r="G317" i="10" s="1"/>
  <c r="D318" i="10"/>
  <c r="N317" i="10"/>
  <c r="Q317" i="10"/>
  <c r="L317" i="10"/>
  <c r="P317" i="10"/>
  <c r="K317" i="10"/>
  <c r="T317" i="10" l="1"/>
  <c r="U317" i="10" s="1"/>
  <c r="V317" i="10" s="1"/>
  <c r="W317" i="10" s="1"/>
  <c r="X317" i="10" s="1"/>
  <c r="Y317" i="10" s="1"/>
  <c r="Z317" i="10" s="1"/>
  <c r="AA317" i="10" s="1"/>
  <c r="AB317" i="10" s="1"/>
  <c r="AC317" i="10" s="1"/>
  <c r="K318" i="10"/>
  <c r="M318" i="10"/>
  <c r="R318" i="10"/>
  <c r="G318" i="10" s="1"/>
  <c r="D319" i="10"/>
  <c r="N318" i="10"/>
  <c r="P318" i="10"/>
  <c r="O318" i="10"/>
  <c r="H318" i="10"/>
  <c r="S318" i="10" s="1"/>
  <c r="Q318" i="10"/>
  <c r="L318" i="10"/>
  <c r="J318" i="10"/>
  <c r="I318" i="10"/>
  <c r="H319" i="10" l="1"/>
  <c r="S319" i="10" s="1"/>
  <c r="D320" i="10"/>
  <c r="I319" i="10"/>
  <c r="P319" i="10"/>
  <c r="R319" i="10"/>
  <c r="G319" i="10" s="1"/>
  <c r="Q319" i="10"/>
  <c r="L319" i="10"/>
  <c r="N319" i="10"/>
  <c r="O319" i="10"/>
  <c r="K319" i="10"/>
  <c r="M319" i="10"/>
  <c r="J319" i="10"/>
  <c r="T318" i="10"/>
  <c r="U318" i="10" s="1"/>
  <c r="V318" i="10" s="1"/>
  <c r="W318" i="10" s="1"/>
  <c r="X318" i="10" s="1"/>
  <c r="Y318" i="10" s="1"/>
  <c r="Z318" i="10" s="1"/>
  <c r="AA318" i="10" s="1"/>
  <c r="AB318" i="10" s="1"/>
  <c r="AC318" i="10" s="1"/>
  <c r="R320" i="10" l="1"/>
  <c r="G320" i="10" s="1"/>
  <c r="I320" i="10"/>
  <c r="M320" i="10"/>
  <c r="D321" i="10"/>
  <c r="L320" i="10"/>
  <c r="H320" i="10"/>
  <c r="S320" i="10" s="1"/>
  <c r="N320" i="10"/>
  <c r="Q320" i="10"/>
  <c r="P320" i="10"/>
  <c r="J320" i="10"/>
  <c r="K320" i="10"/>
  <c r="O320" i="10"/>
  <c r="T319" i="10"/>
  <c r="U319" i="10" s="1"/>
  <c r="V319" i="10" s="1"/>
  <c r="W319" i="10" s="1"/>
  <c r="X319" i="10" s="1"/>
  <c r="Y319" i="10" s="1"/>
  <c r="Z319" i="10" s="1"/>
  <c r="AA319" i="10" s="1"/>
  <c r="AB319" i="10" s="1"/>
  <c r="AC319" i="10" s="1"/>
  <c r="T320" i="10" l="1"/>
  <c r="U320" i="10" s="1"/>
  <c r="V320" i="10" s="1"/>
  <c r="W320" i="10" s="1"/>
  <c r="X320" i="10" s="1"/>
  <c r="Y320" i="10" s="1"/>
  <c r="Z320" i="10" s="1"/>
  <c r="AA320" i="10" s="1"/>
  <c r="AB320" i="10" s="1"/>
  <c r="AC320" i="10" s="1"/>
  <c r="H321" i="10"/>
  <c r="S321" i="10" s="1"/>
  <c r="D322" i="10"/>
  <c r="I321" i="10"/>
  <c r="N321" i="10"/>
  <c r="R321" i="10"/>
  <c r="G321" i="10" s="1"/>
  <c r="L321" i="10"/>
  <c r="Q321" i="10"/>
  <c r="K321" i="10"/>
  <c r="M321" i="10"/>
  <c r="O321" i="10"/>
  <c r="J321" i="10"/>
  <c r="P321" i="10"/>
  <c r="N322" i="10" l="1"/>
  <c r="R322" i="10"/>
  <c r="G322" i="10" s="1"/>
  <c r="Q322" i="10"/>
  <c r="L322" i="10"/>
  <c r="I322" i="10"/>
  <c r="O322" i="10"/>
  <c r="P322" i="10"/>
  <c r="M322" i="10"/>
  <c r="D323" i="10"/>
  <c r="H322" i="10"/>
  <c r="S322" i="10" s="1"/>
  <c r="J322" i="10"/>
  <c r="K322" i="10"/>
  <c r="T321" i="10"/>
  <c r="U321" i="10" s="1"/>
  <c r="V321" i="10" s="1"/>
  <c r="W321" i="10" s="1"/>
  <c r="X321" i="10" s="1"/>
  <c r="Y321" i="10" s="1"/>
  <c r="Z321" i="10" s="1"/>
  <c r="AA321" i="10" s="1"/>
  <c r="AB321" i="10" s="1"/>
  <c r="AC321" i="10" s="1"/>
  <c r="T322" i="10" l="1"/>
  <c r="U322" i="10" s="1"/>
  <c r="V322" i="10" s="1"/>
  <c r="W322" i="10" s="1"/>
  <c r="X322" i="10" s="1"/>
  <c r="Y322" i="10" s="1"/>
  <c r="Z322" i="10" s="1"/>
  <c r="AA322" i="10" s="1"/>
  <c r="AB322" i="10" s="1"/>
  <c r="AC322" i="10" s="1"/>
  <c r="H323" i="10"/>
  <c r="S323" i="10" s="1"/>
  <c r="P323" i="10"/>
  <c r="R323" i="10"/>
  <c r="G323" i="10" s="1"/>
  <c r="I323" i="10"/>
  <c r="D324" i="10"/>
  <c r="L323" i="10"/>
  <c r="Q323" i="10"/>
  <c r="K323" i="10"/>
  <c r="O323" i="10"/>
  <c r="J323" i="10"/>
  <c r="N323" i="10"/>
  <c r="M323" i="10"/>
  <c r="T323" i="10" l="1"/>
  <c r="U323" i="10" s="1"/>
  <c r="V323" i="10" s="1"/>
  <c r="W323" i="10" s="1"/>
  <c r="X323" i="10" s="1"/>
  <c r="Y323" i="10" s="1"/>
  <c r="Z323" i="10" s="1"/>
  <c r="AA323" i="10" s="1"/>
  <c r="AB323" i="10" s="1"/>
  <c r="AC323" i="10" s="1"/>
  <c r="H324" i="10"/>
  <c r="S324" i="10" s="1"/>
  <c r="M324" i="10"/>
  <c r="R324" i="10"/>
  <c r="G324" i="10" s="1"/>
  <c r="O324" i="10"/>
  <c r="N324" i="10"/>
  <c r="I324" i="10"/>
  <c r="L324" i="10"/>
  <c r="P324" i="10"/>
  <c r="K324" i="10"/>
  <c r="D325" i="10"/>
  <c r="J324" i="10"/>
  <c r="Q324" i="10"/>
  <c r="H325" i="10" l="1"/>
  <c r="S325" i="10" s="1"/>
  <c r="M325" i="10"/>
  <c r="J325" i="10"/>
  <c r="I325" i="10"/>
  <c r="D326" i="10"/>
  <c r="K325" i="10"/>
  <c r="O325" i="10"/>
  <c r="R325" i="10"/>
  <c r="G325" i="10" s="1"/>
  <c r="L325" i="10"/>
  <c r="P325" i="10"/>
  <c r="N325" i="10"/>
  <c r="Q325" i="10"/>
  <c r="T324" i="10"/>
  <c r="U324" i="10" s="1"/>
  <c r="V324" i="10" s="1"/>
  <c r="W324" i="10" s="1"/>
  <c r="X324" i="10" s="1"/>
  <c r="Y324" i="10" s="1"/>
  <c r="Z324" i="10" s="1"/>
  <c r="AA324" i="10" s="1"/>
  <c r="AB324" i="10" s="1"/>
  <c r="AC324" i="10" s="1"/>
  <c r="D327" i="10" l="1"/>
  <c r="N326" i="10"/>
  <c r="J326" i="10"/>
  <c r="Q326" i="10"/>
  <c r="H326" i="10"/>
  <c r="S326" i="10" s="1"/>
  <c r="I326" i="10"/>
  <c r="M326" i="10"/>
  <c r="O326" i="10"/>
  <c r="P326" i="10"/>
  <c r="R326" i="10"/>
  <c r="G326" i="10" s="1"/>
  <c r="K326" i="10"/>
  <c r="L326" i="10"/>
  <c r="T325" i="10"/>
  <c r="U325" i="10" s="1"/>
  <c r="V325" i="10" s="1"/>
  <c r="W325" i="10" s="1"/>
  <c r="X325" i="10" s="1"/>
  <c r="Y325" i="10" s="1"/>
  <c r="Z325" i="10" s="1"/>
  <c r="AA325" i="10" s="1"/>
  <c r="AB325" i="10" s="1"/>
  <c r="AC325" i="10" s="1"/>
  <c r="T326" i="10" l="1"/>
  <c r="U326" i="10" s="1"/>
  <c r="V326" i="10" s="1"/>
  <c r="W326" i="10" s="1"/>
  <c r="X326" i="10" s="1"/>
  <c r="Y326" i="10" s="1"/>
  <c r="Z326" i="10" s="1"/>
  <c r="AA326" i="10" s="1"/>
  <c r="AB326" i="10" s="1"/>
  <c r="AC326" i="10" s="1"/>
  <c r="P327" i="10"/>
  <c r="Q327" i="10"/>
  <c r="K327" i="10"/>
  <c r="O327" i="10"/>
  <c r="R327" i="10"/>
  <c r="G327" i="10" s="1"/>
  <c r="J327" i="10"/>
  <c r="D328" i="10"/>
  <c r="L327" i="10"/>
  <c r="M327" i="10"/>
  <c r="H327" i="10"/>
  <c r="S327" i="10" s="1"/>
  <c r="I327" i="10"/>
  <c r="N327" i="10"/>
  <c r="T327" i="10" l="1"/>
  <c r="U327" i="10" s="1"/>
  <c r="V327" i="10" s="1"/>
  <c r="W327" i="10" s="1"/>
  <c r="X327" i="10" s="1"/>
  <c r="Y327" i="10" s="1"/>
  <c r="Z327" i="10" s="1"/>
  <c r="AA327" i="10" s="1"/>
  <c r="AB327" i="10" s="1"/>
  <c r="AC327" i="10" s="1"/>
  <c r="H328" i="10"/>
  <c r="S328" i="10" s="1"/>
  <c r="Q328" i="10"/>
  <c r="D329" i="10"/>
  <c r="R328" i="10"/>
  <c r="G328" i="10" s="1"/>
  <c r="L328" i="10"/>
  <c r="K328" i="10"/>
  <c r="N328" i="10"/>
  <c r="P328" i="10"/>
  <c r="M328" i="10"/>
  <c r="J328" i="10"/>
  <c r="O328" i="10"/>
  <c r="I328" i="10"/>
  <c r="H329" i="10" l="1"/>
  <c r="S329" i="10" s="1"/>
  <c r="P329" i="10"/>
  <c r="O329" i="10"/>
  <c r="I329" i="10"/>
  <c r="N329" i="10"/>
  <c r="L329" i="10"/>
  <c r="K329" i="10"/>
  <c r="D330" i="10"/>
  <c r="M329" i="10"/>
  <c r="Q329" i="10"/>
  <c r="R329" i="10"/>
  <c r="G329" i="10" s="1"/>
  <c r="J329" i="10"/>
  <c r="T328" i="10"/>
  <c r="U328" i="10" s="1"/>
  <c r="V328" i="10" s="1"/>
  <c r="W328" i="10" s="1"/>
  <c r="X328" i="10" s="1"/>
  <c r="Y328" i="10" s="1"/>
  <c r="Z328" i="10" s="1"/>
  <c r="AA328" i="10" s="1"/>
  <c r="AB328" i="10" s="1"/>
  <c r="AC328" i="10" s="1"/>
  <c r="T329" i="10" l="1"/>
  <c r="U329" i="10" s="1"/>
  <c r="V329" i="10" s="1"/>
  <c r="W329" i="10" s="1"/>
  <c r="X329" i="10" s="1"/>
  <c r="Y329" i="10" s="1"/>
  <c r="Z329" i="10" s="1"/>
  <c r="AA329" i="10" s="1"/>
  <c r="AB329" i="10" s="1"/>
  <c r="AC329" i="10" s="1"/>
  <c r="H330" i="10"/>
  <c r="S330" i="10" s="1"/>
  <c r="L330" i="10"/>
  <c r="D331" i="10"/>
  <c r="I330" i="10"/>
  <c r="Q330" i="10"/>
  <c r="P330" i="10"/>
  <c r="N330" i="10"/>
  <c r="R330" i="10"/>
  <c r="G330" i="10" s="1"/>
  <c r="K330" i="10"/>
  <c r="M330" i="10"/>
  <c r="O330" i="10"/>
  <c r="J330" i="10"/>
  <c r="L331" i="10" l="1"/>
  <c r="P331" i="10"/>
  <c r="N331" i="10"/>
  <c r="H331" i="10"/>
  <c r="S331" i="10" s="1"/>
  <c r="O331" i="10"/>
  <c r="R331" i="10"/>
  <c r="G331" i="10" s="1"/>
  <c r="Q331" i="10"/>
  <c r="I331" i="10"/>
  <c r="D332" i="10"/>
  <c r="J331" i="10"/>
  <c r="M331" i="10"/>
  <c r="K331" i="10"/>
  <c r="T330" i="10"/>
  <c r="U330" i="10" s="1"/>
  <c r="V330" i="10" s="1"/>
  <c r="W330" i="10" s="1"/>
  <c r="X330" i="10" s="1"/>
  <c r="Y330" i="10" s="1"/>
  <c r="Z330" i="10" s="1"/>
  <c r="AA330" i="10" s="1"/>
  <c r="AB330" i="10" s="1"/>
  <c r="AC330" i="10" s="1"/>
  <c r="T331" i="10" l="1"/>
  <c r="U331" i="10" s="1"/>
  <c r="V331" i="10" s="1"/>
  <c r="W331" i="10" s="1"/>
  <c r="X331" i="10" s="1"/>
  <c r="Y331" i="10" s="1"/>
  <c r="Z331" i="10" s="1"/>
  <c r="AA331" i="10" s="1"/>
  <c r="AB331" i="10" s="1"/>
  <c r="AC331" i="10" s="1"/>
  <c r="H332" i="10"/>
  <c r="S332" i="10" s="1"/>
  <c r="P332" i="10"/>
  <c r="D333" i="10"/>
  <c r="R332" i="10"/>
  <c r="G332" i="10" s="1"/>
  <c r="O332" i="10"/>
  <c r="N332" i="10"/>
  <c r="K332" i="10"/>
  <c r="Q332" i="10"/>
  <c r="I332" i="10"/>
  <c r="J332" i="10"/>
  <c r="M332" i="10"/>
  <c r="L332" i="10"/>
  <c r="H333" i="10" l="1"/>
  <c r="S333" i="10" s="1"/>
  <c r="K333" i="10"/>
  <c r="R333" i="10"/>
  <c r="G333" i="10" s="1"/>
  <c r="L333" i="10"/>
  <c r="Q333" i="10"/>
  <c r="N333" i="10"/>
  <c r="P333" i="10"/>
  <c r="O333" i="10"/>
  <c r="D334" i="10"/>
  <c r="M333" i="10"/>
  <c r="I333" i="10"/>
  <c r="J333" i="10"/>
  <c r="T332" i="10"/>
  <c r="U332" i="10" s="1"/>
  <c r="V332" i="10" s="1"/>
  <c r="W332" i="10" s="1"/>
  <c r="X332" i="10" s="1"/>
  <c r="Y332" i="10" s="1"/>
  <c r="Z332" i="10" s="1"/>
  <c r="AA332" i="10" s="1"/>
  <c r="AB332" i="10" s="1"/>
  <c r="AC332" i="10" s="1"/>
  <c r="T333" i="10" l="1"/>
  <c r="U333" i="10" s="1"/>
  <c r="V333" i="10" s="1"/>
  <c r="W333" i="10" s="1"/>
  <c r="X333" i="10" s="1"/>
  <c r="Y333" i="10" s="1"/>
  <c r="Z333" i="10" s="1"/>
  <c r="AA333" i="10" s="1"/>
  <c r="AB333" i="10" s="1"/>
  <c r="AC333" i="10" s="1"/>
  <c r="H334" i="10"/>
  <c r="S334" i="10" s="1"/>
  <c r="P334" i="10"/>
  <c r="D335" i="10"/>
  <c r="R334" i="10"/>
  <c r="G334" i="10" s="1"/>
  <c r="L334" i="10"/>
  <c r="N334" i="10"/>
  <c r="J334" i="10"/>
  <c r="O334" i="10"/>
  <c r="K334" i="10"/>
  <c r="Q334" i="10"/>
  <c r="M334" i="10"/>
  <c r="I334" i="10"/>
  <c r="T334" i="10" l="1"/>
  <c r="U334" i="10" s="1"/>
  <c r="V334" i="10" s="1"/>
  <c r="W334" i="10" s="1"/>
  <c r="X334" i="10" s="1"/>
  <c r="Y334" i="10" s="1"/>
  <c r="Z334" i="10" s="1"/>
  <c r="AA334" i="10" s="1"/>
  <c r="AB334" i="10" s="1"/>
  <c r="AC334" i="10" s="1"/>
  <c r="H335" i="10"/>
  <c r="S335" i="10" s="1"/>
  <c r="P335" i="10"/>
  <c r="M335" i="10"/>
  <c r="Q335" i="10"/>
  <c r="L335" i="10"/>
  <c r="R335" i="10"/>
  <c r="G335" i="10" s="1"/>
  <c r="I335" i="10"/>
  <c r="D336" i="10"/>
  <c r="N335" i="10"/>
  <c r="K335" i="10"/>
  <c r="J335" i="10"/>
  <c r="O335" i="10"/>
  <c r="T335" i="10" l="1"/>
  <c r="U335" i="10" s="1"/>
  <c r="V335" i="10" s="1"/>
  <c r="W335" i="10" s="1"/>
  <c r="X335" i="10" s="1"/>
  <c r="Y335" i="10" s="1"/>
  <c r="Z335" i="10" s="1"/>
  <c r="AA335" i="10" s="1"/>
  <c r="AB335" i="10" s="1"/>
  <c r="AC335" i="10" s="1"/>
  <c r="H336" i="10"/>
  <c r="S336" i="10" s="1"/>
  <c r="M336" i="10"/>
  <c r="D337" i="10"/>
  <c r="R336" i="10"/>
  <c r="G336" i="10" s="1"/>
  <c r="J336" i="10"/>
  <c r="P336" i="10"/>
  <c r="Q336" i="10"/>
  <c r="O336" i="10"/>
  <c r="K336" i="10"/>
  <c r="I336" i="10"/>
  <c r="N336" i="10"/>
  <c r="L336" i="10"/>
  <c r="H337" i="10" l="1"/>
  <c r="S337" i="10" s="1"/>
  <c r="L337" i="10"/>
  <c r="N337" i="10"/>
  <c r="P337" i="10"/>
  <c r="K337" i="10"/>
  <c r="O337" i="10"/>
  <c r="I337" i="10"/>
  <c r="D338" i="10"/>
  <c r="Q337" i="10"/>
  <c r="R337" i="10"/>
  <c r="G337" i="10" s="1"/>
  <c r="M337" i="10"/>
  <c r="J337" i="10"/>
  <c r="T336" i="10"/>
  <c r="U336" i="10" s="1"/>
  <c r="V336" i="10" s="1"/>
  <c r="W336" i="10" s="1"/>
  <c r="X336" i="10" s="1"/>
  <c r="Y336" i="10" s="1"/>
  <c r="Z336" i="10" s="1"/>
  <c r="AA336" i="10" s="1"/>
  <c r="AB336" i="10" s="1"/>
  <c r="AC336" i="10" s="1"/>
  <c r="T337" i="10" l="1"/>
  <c r="U337" i="10" s="1"/>
  <c r="V337" i="10" s="1"/>
  <c r="W337" i="10" s="1"/>
  <c r="X337" i="10" s="1"/>
  <c r="Y337" i="10" s="1"/>
  <c r="Z337" i="10" s="1"/>
  <c r="AA337" i="10" s="1"/>
  <c r="AB337" i="10" s="1"/>
  <c r="AC337" i="10" s="1"/>
  <c r="H338" i="10"/>
  <c r="S338" i="10" s="1"/>
  <c r="P338" i="10"/>
  <c r="D339" i="10"/>
  <c r="I338" i="10"/>
  <c r="L338" i="10"/>
  <c r="N338" i="10"/>
  <c r="M338" i="10"/>
  <c r="Q338" i="10"/>
  <c r="J338" i="10"/>
  <c r="O338" i="10"/>
  <c r="R338" i="10"/>
  <c r="G338" i="10" s="1"/>
  <c r="K338" i="10"/>
  <c r="N339" i="10" l="1"/>
  <c r="O339" i="10"/>
  <c r="P339" i="10"/>
  <c r="Q339" i="10"/>
  <c r="R339" i="10"/>
  <c r="G339" i="10" s="1"/>
  <c r="K339" i="10"/>
  <c r="I339" i="10"/>
  <c r="D340" i="10"/>
  <c r="J339" i="10"/>
  <c r="M339" i="10"/>
  <c r="H339" i="10"/>
  <c r="S339" i="10" s="1"/>
  <c r="L339" i="10"/>
  <c r="T338" i="10"/>
  <c r="U338" i="10" s="1"/>
  <c r="V338" i="10" s="1"/>
  <c r="W338" i="10" s="1"/>
  <c r="X338" i="10" s="1"/>
  <c r="Y338" i="10" s="1"/>
  <c r="Z338" i="10" s="1"/>
  <c r="AA338" i="10" s="1"/>
  <c r="AB338" i="10" s="1"/>
  <c r="AC338" i="10" s="1"/>
  <c r="T339" i="10" l="1"/>
  <c r="U339" i="10" s="1"/>
  <c r="V339" i="10" s="1"/>
  <c r="W339" i="10" s="1"/>
  <c r="X339" i="10" s="1"/>
  <c r="Y339" i="10" s="1"/>
  <c r="Z339" i="10" s="1"/>
  <c r="AA339" i="10" s="1"/>
  <c r="AB339" i="10" s="1"/>
  <c r="AC339" i="10" s="1"/>
  <c r="H340" i="10"/>
  <c r="S340" i="10" s="1"/>
  <c r="Q340" i="10"/>
  <c r="D341" i="10"/>
  <c r="R340" i="10"/>
  <c r="G340" i="10" s="1"/>
  <c r="O340" i="10"/>
  <c r="I340" i="10"/>
  <c r="L340" i="10"/>
  <c r="N340" i="10"/>
  <c r="M340" i="10"/>
  <c r="J340" i="10"/>
  <c r="K340" i="10"/>
  <c r="P340" i="10"/>
  <c r="H341" i="10" l="1"/>
  <c r="S341" i="10" s="1"/>
  <c r="P341" i="10"/>
  <c r="Q341" i="10"/>
  <c r="R341" i="10"/>
  <c r="G341" i="10" s="1"/>
  <c r="N341" i="10"/>
  <c r="M341" i="10"/>
  <c r="I341" i="10"/>
  <c r="D342" i="10"/>
  <c r="K341" i="10"/>
  <c r="O341" i="10"/>
  <c r="J341" i="10"/>
  <c r="L341" i="10"/>
  <c r="T340" i="10"/>
  <c r="U340" i="10" s="1"/>
  <c r="V340" i="10" s="1"/>
  <c r="W340" i="10" s="1"/>
  <c r="X340" i="10" s="1"/>
  <c r="Y340" i="10" s="1"/>
  <c r="Z340" i="10" s="1"/>
  <c r="AA340" i="10" s="1"/>
  <c r="AB340" i="10" s="1"/>
  <c r="AC340" i="10" s="1"/>
  <c r="T341" i="10" l="1"/>
  <c r="U341" i="10" s="1"/>
  <c r="V341" i="10" s="1"/>
  <c r="W341" i="10" s="1"/>
  <c r="X341" i="10" s="1"/>
  <c r="Y341" i="10" s="1"/>
  <c r="Z341" i="10" s="1"/>
  <c r="AA341" i="10" s="1"/>
  <c r="AB341" i="10" s="1"/>
  <c r="AC341" i="10" s="1"/>
  <c r="N342" i="10"/>
  <c r="D343" i="10"/>
  <c r="H342" i="10"/>
  <c r="S342" i="10" s="1"/>
  <c r="R342" i="10"/>
  <c r="G342" i="10" s="1"/>
  <c r="M342" i="10"/>
  <c r="P342" i="10"/>
  <c r="O342" i="10"/>
  <c r="Q342" i="10"/>
  <c r="K342" i="10"/>
  <c r="J342" i="10"/>
  <c r="I342" i="10"/>
  <c r="L342" i="10"/>
  <c r="T342" i="10" l="1"/>
  <c r="U342" i="10" s="1"/>
  <c r="V342" i="10" s="1"/>
  <c r="W342" i="10" s="1"/>
  <c r="X342" i="10" s="1"/>
  <c r="Y342" i="10" s="1"/>
  <c r="Z342" i="10" s="1"/>
  <c r="AA342" i="10" s="1"/>
  <c r="AB342" i="10" s="1"/>
  <c r="AC342" i="10" s="1"/>
  <c r="H343" i="10"/>
  <c r="S343" i="10" s="1"/>
  <c r="Q343" i="10"/>
  <c r="R343" i="10"/>
  <c r="G343" i="10" s="1"/>
  <c r="I343" i="10"/>
  <c r="M343" i="10"/>
  <c r="P343" i="10"/>
  <c r="O343" i="10"/>
  <c r="N343" i="10"/>
  <c r="D344" i="10"/>
  <c r="L343" i="10"/>
  <c r="K343" i="10"/>
  <c r="J343" i="10"/>
  <c r="H344" i="10" l="1"/>
  <c r="S344" i="10" s="1"/>
  <c r="M344" i="10"/>
  <c r="D345" i="10"/>
  <c r="R344" i="10"/>
  <c r="G344" i="10" s="1"/>
  <c r="J344" i="10"/>
  <c r="Q344" i="10"/>
  <c r="O344" i="10"/>
  <c r="K344" i="10"/>
  <c r="N344" i="10"/>
  <c r="P344" i="10"/>
  <c r="I344" i="10"/>
  <c r="L344" i="10"/>
  <c r="T343" i="10"/>
  <c r="U343" i="10" s="1"/>
  <c r="V343" i="10" s="1"/>
  <c r="W343" i="10" s="1"/>
  <c r="X343" i="10" s="1"/>
  <c r="Y343" i="10" s="1"/>
  <c r="Z343" i="10" s="1"/>
  <c r="AA343" i="10" s="1"/>
  <c r="AB343" i="10" s="1"/>
  <c r="AC343" i="10" s="1"/>
  <c r="H345" i="10" l="1"/>
  <c r="S345" i="10" s="1"/>
  <c r="N345" i="10"/>
  <c r="K345" i="10"/>
  <c r="L345" i="10"/>
  <c r="I345" i="10"/>
  <c r="R345" i="10"/>
  <c r="G345" i="10" s="1"/>
  <c r="J345" i="10"/>
  <c r="D346" i="10"/>
  <c r="O345" i="10"/>
  <c r="M345" i="10"/>
  <c r="P345" i="10"/>
  <c r="Q345" i="10"/>
  <c r="T344" i="10"/>
  <c r="U344" i="10" s="1"/>
  <c r="V344" i="10" s="1"/>
  <c r="W344" i="10" s="1"/>
  <c r="X344" i="10" s="1"/>
  <c r="Y344" i="10" s="1"/>
  <c r="Z344" i="10" s="1"/>
  <c r="AA344" i="10" s="1"/>
  <c r="AB344" i="10" s="1"/>
  <c r="AC344" i="10" s="1"/>
  <c r="T345" i="10" l="1"/>
  <c r="U345" i="10" s="1"/>
  <c r="V345" i="10" s="1"/>
  <c r="W345" i="10" s="1"/>
  <c r="X345" i="10" s="1"/>
  <c r="Y345" i="10" s="1"/>
  <c r="Z345" i="10" s="1"/>
  <c r="AA345" i="10" s="1"/>
  <c r="AB345" i="10" s="1"/>
  <c r="AC345" i="10" s="1"/>
  <c r="P346" i="10"/>
  <c r="D347" i="10"/>
  <c r="N346" i="10"/>
  <c r="H346" i="10"/>
  <c r="S346" i="10" s="1"/>
  <c r="Q346" i="10"/>
  <c r="M346" i="10"/>
  <c r="K346" i="10"/>
  <c r="O346" i="10"/>
  <c r="R346" i="10"/>
  <c r="G346" i="10" s="1"/>
  <c r="I346" i="10"/>
  <c r="J346" i="10"/>
  <c r="L346" i="10"/>
  <c r="T346" i="10" l="1"/>
  <c r="U346" i="10" s="1"/>
  <c r="V346" i="10" s="1"/>
  <c r="W346" i="10" s="1"/>
  <c r="X346" i="10" s="1"/>
  <c r="Y346" i="10" s="1"/>
  <c r="Z346" i="10" s="1"/>
  <c r="AA346" i="10" s="1"/>
  <c r="AB346" i="10" s="1"/>
  <c r="AC346" i="10" s="1"/>
  <c r="I347" i="10"/>
  <c r="N347" i="10"/>
  <c r="K347" i="10"/>
  <c r="Q347" i="10"/>
  <c r="P347" i="10"/>
  <c r="M347" i="10"/>
  <c r="L347" i="10"/>
  <c r="D348" i="10"/>
  <c r="H347" i="10"/>
  <c r="S347" i="10" s="1"/>
  <c r="O347" i="10"/>
  <c r="R347" i="10"/>
  <c r="G347" i="10" s="1"/>
  <c r="J347" i="10"/>
  <c r="T347" i="10" l="1"/>
  <c r="U347" i="10" s="1"/>
  <c r="V347" i="10" s="1"/>
  <c r="W347" i="10" s="1"/>
  <c r="X347" i="10" s="1"/>
  <c r="Y347" i="10" s="1"/>
  <c r="Z347" i="10" s="1"/>
  <c r="AA347" i="10" s="1"/>
  <c r="AB347" i="10" s="1"/>
  <c r="AC347" i="10" s="1"/>
  <c r="I348" i="10"/>
  <c r="D349" i="10"/>
  <c r="J348" i="10"/>
  <c r="H348" i="10"/>
  <c r="S348" i="10" s="1"/>
  <c r="N348" i="10"/>
  <c r="L348" i="10"/>
  <c r="Q348" i="10"/>
  <c r="P348" i="10"/>
  <c r="R348" i="10"/>
  <c r="G348" i="10" s="1"/>
  <c r="M348" i="10"/>
  <c r="K348" i="10"/>
  <c r="O348" i="10"/>
  <c r="T348" i="10" l="1"/>
  <c r="U348" i="10" s="1"/>
  <c r="V348" i="10" s="1"/>
  <c r="W348" i="10" s="1"/>
  <c r="X348" i="10" s="1"/>
  <c r="Y348" i="10" s="1"/>
  <c r="Z348" i="10" s="1"/>
  <c r="AA348" i="10" s="1"/>
  <c r="AB348" i="10" s="1"/>
  <c r="AC348" i="10" s="1"/>
  <c r="I349" i="10"/>
  <c r="N349" i="10"/>
  <c r="H349" i="10"/>
  <c r="S349" i="10" s="1"/>
  <c r="M349" i="10"/>
  <c r="K349" i="10"/>
  <c r="O349" i="10"/>
  <c r="Q349" i="10"/>
  <c r="J349" i="10"/>
  <c r="P349" i="10"/>
  <c r="D350" i="10"/>
  <c r="L349" i="10"/>
  <c r="R349" i="10"/>
  <c r="G349" i="10" s="1"/>
  <c r="T349" i="10" l="1"/>
  <c r="U349" i="10" s="1"/>
  <c r="V349" i="10" s="1"/>
  <c r="W349" i="10" s="1"/>
  <c r="X349" i="10" s="1"/>
  <c r="Y349" i="10" s="1"/>
  <c r="Z349" i="10" s="1"/>
  <c r="AA349" i="10" s="1"/>
  <c r="AB349" i="10" s="1"/>
  <c r="AC349" i="10" s="1"/>
  <c r="P350" i="10"/>
  <c r="O350" i="10"/>
  <c r="L350" i="10"/>
  <c r="R350" i="10"/>
  <c r="G350" i="10" s="1"/>
  <c r="M350" i="10"/>
  <c r="D351" i="10"/>
  <c r="N350" i="10"/>
  <c r="H350" i="10"/>
  <c r="S350" i="10" s="1"/>
  <c r="K350" i="10"/>
  <c r="J350" i="10"/>
  <c r="Q350" i="10"/>
  <c r="I350" i="10"/>
  <c r="T350" i="10" l="1"/>
  <c r="U350" i="10" s="1"/>
  <c r="V350" i="10" s="1"/>
  <c r="W350" i="10" s="1"/>
  <c r="X350" i="10" s="1"/>
  <c r="Y350" i="10" s="1"/>
  <c r="Z350" i="10" s="1"/>
  <c r="AA350" i="10" s="1"/>
  <c r="AB350" i="10" s="1"/>
  <c r="AC350" i="10" s="1"/>
  <c r="O351" i="10"/>
  <c r="H351" i="10"/>
  <c r="S351" i="10" s="1"/>
  <c r="R351" i="10"/>
  <c r="G351" i="10" s="1"/>
  <c r="M351" i="10"/>
  <c r="I351" i="10"/>
  <c r="N351" i="10"/>
  <c r="K351" i="10"/>
  <c r="J351" i="10"/>
  <c r="P351" i="10"/>
  <c r="Q351" i="10"/>
  <c r="L351" i="10"/>
  <c r="D352" i="10"/>
  <c r="L352" i="10" l="1"/>
  <c r="J352" i="10"/>
  <c r="Q352" i="10"/>
  <c r="K352" i="10"/>
  <c r="N352" i="10"/>
  <c r="I352" i="10"/>
  <c r="D353" i="10"/>
  <c r="O352" i="10"/>
  <c r="H352" i="10"/>
  <c r="S352" i="10" s="1"/>
  <c r="M352" i="10"/>
  <c r="P352" i="10"/>
  <c r="R352" i="10"/>
  <c r="G352" i="10" s="1"/>
  <c r="T351" i="10"/>
  <c r="U351" i="10" s="1"/>
  <c r="V351" i="10" s="1"/>
  <c r="W351" i="10" s="1"/>
  <c r="X351" i="10" s="1"/>
  <c r="Y351" i="10" s="1"/>
  <c r="Z351" i="10" s="1"/>
  <c r="AA351" i="10" s="1"/>
  <c r="AB351" i="10" s="1"/>
  <c r="AC351" i="10" s="1"/>
  <c r="H353" i="10" l="1"/>
  <c r="S353" i="10" s="1"/>
  <c r="L353" i="10"/>
  <c r="M353" i="10"/>
  <c r="O353" i="10"/>
  <c r="P353" i="10"/>
  <c r="J353" i="10"/>
  <c r="I353" i="10"/>
  <c r="N353" i="10"/>
  <c r="R353" i="10"/>
  <c r="G353" i="10" s="1"/>
  <c r="K353" i="10"/>
  <c r="Q353" i="10"/>
  <c r="D354" i="10"/>
  <c r="T352" i="10"/>
  <c r="U352" i="10" s="1"/>
  <c r="V352" i="10" s="1"/>
  <c r="W352" i="10" s="1"/>
  <c r="X352" i="10" s="1"/>
  <c r="Y352" i="10" s="1"/>
  <c r="Z352" i="10" s="1"/>
  <c r="AA352" i="10" s="1"/>
  <c r="AB352" i="10" s="1"/>
  <c r="AC352" i="10" s="1"/>
  <c r="H354" i="10" l="1"/>
  <c r="S354" i="10" s="1"/>
  <c r="K354" i="10"/>
  <c r="O354" i="10"/>
  <c r="P354" i="10"/>
  <c r="I354" i="10"/>
  <c r="N354" i="10"/>
  <c r="D355" i="10"/>
  <c r="R354" i="10"/>
  <c r="G354" i="10" s="1"/>
  <c r="Q354" i="10"/>
  <c r="L354" i="10"/>
  <c r="J354" i="10"/>
  <c r="M354" i="10"/>
  <c r="T353" i="10"/>
  <c r="U353" i="10" s="1"/>
  <c r="V353" i="10" s="1"/>
  <c r="W353" i="10" s="1"/>
  <c r="X353" i="10" s="1"/>
  <c r="Y353" i="10" s="1"/>
  <c r="Z353" i="10" s="1"/>
  <c r="AA353" i="10" s="1"/>
  <c r="AB353" i="10" s="1"/>
  <c r="AC353" i="10" s="1"/>
  <c r="H355" i="10" l="1"/>
  <c r="S355" i="10" s="1"/>
  <c r="J355" i="10"/>
  <c r="I355" i="10"/>
  <c r="R355" i="10"/>
  <c r="G355" i="10" s="1"/>
  <c r="M355" i="10"/>
  <c r="K355" i="10"/>
  <c r="Q355" i="10"/>
  <c r="O355" i="10"/>
  <c r="L355" i="10"/>
  <c r="D356" i="10"/>
  <c r="N355" i="10"/>
  <c r="P355" i="10"/>
  <c r="T354" i="10"/>
  <c r="U354" i="10" s="1"/>
  <c r="V354" i="10" s="1"/>
  <c r="W354" i="10" s="1"/>
  <c r="X354" i="10" s="1"/>
  <c r="Y354" i="10" s="1"/>
  <c r="Z354" i="10" s="1"/>
  <c r="AA354" i="10" s="1"/>
  <c r="AB354" i="10" s="1"/>
  <c r="AC354" i="10" s="1"/>
  <c r="O356" i="10" l="1"/>
  <c r="P356" i="10"/>
  <c r="I356" i="10"/>
  <c r="R356" i="10"/>
  <c r="G356" i="10" s="1"/>
  <c r="N356" i="10"/>
  <c r="D357" i="10"/>
  <c r="L356" i="10"/>
  <c r="H356" i="10"/>
  <c r="S356" i="10" s="1"/>
  <c r="Q356" i="10"/>
  <c r="J356" i="10"/>
  <c r="K356" i="10"/>
  <c r="M356" i="10"/>
  <c r="T355" i="10"/>
  <c r="U355" i="10" s="1"/>
  <c r="V355" i="10" s="1"/>
  <c r="W355" i="10" s="1"/>
  <c r="X355" i="10" s="1"/>
  <c r="Y355" i="10" s="1"/>
  <c r="Z355" i="10" s="1"/>
  <c r="AA355" i="10" s="1"/>
  <c r="AB355" i="10" s="1"/>
  <c r="AC355" i="10" s="1"/>
  <c r="O357" i="10" l="1"/>
  <c r="Q357" i="10"/>
  <c r="L357" i="10"/>
  <c r="D358" i="10"/>
  <c r="J357" i="10"/>
  <c r="R357" i="10"/>
  <c r="G357" i="10" s="1"/>
  <c r="H357" i="10"/>
  <c r="S357" i="10" s="1"/>
  <c r="K357" i="10"/>
  <c r="P357" i="10"/>
  <c r="M357" i="10"/>
  <c r="N357" i="10"/>
  <c r="I357" i="10"/>
  <c r="T356" i="10"/>
  <c r="U356" i="10" s="1"/>
  <c r="V356" i="10" s="1"/>
  <c r="W356" i="10" s="1"/>
  <c r="X356" i="10" s="1"/>
  <c r="Y356" i="10" s="1"/>
  <c r="Z356" i="10" s="1"/>
  <c r="AA356" i="10" s="1"/>
  <c r="AB356" i="10" s="1"/>
  <c r="AC356" i="10" s="1"/>
  <c r="T357" i="10" l="1"/>
  <c r="U357" i="10" s="1"/>
  <c r="V357" i="10" s="1"/>
  <c r="W357" i="10" s="1"/>
  <c r="X357" i="10" s="1"/>
  <c r="Y357" i="10" s="1"/>
  <c r="Z357" i="10" s="1"/>
  <c r="AA357" i="10" s="1"/>
  <c r="AB357" i="10" s="1"/>
  <c r="AC357" i="10" s="1"/>
  <c r="H358" i="10"/>
  <c r="S358" i="10" s="1"/>
  <c r="D359" i="10"/>
  <c r="M358" i="10"/>
  <c r="Q358" i="10"/>
  <c r="R358" i="10"/>
  <c r="G358" i="10" s="1"/>
  <c r="J358" i="10"/>
  <c r="K358" i="10"/>
  <c r="L358" i="10"/>
  <c r="N358" i="10"/>
  <c r="O358" i="10"/>
  <c r="P358" i="10"/>
  <c r="I358" i="10"/>
  <c r="J359" i="10" l="1"/>
  <c r="N359" i="10"/>
  <c r="K359" i="10"/>
  <c r="D360" i="10"/>
  <c r="I359" i="10"/>
  <c r="H359" i="10"/>
  <c r="S359" i="10" s="1"/>
  <c r="L359" i="10"/>
  <c r="P359" i="10"/>
  <c r="M359" i="10"/>
  <c r="R359" i="10"/>
  <c r="G359" i="10" s="1"/>
  <c r="O359" i="10"/>
  <c r="Q359" i="10"/>
  <c r="T358" i="10"/>
  <c r="U358" i="10" s="1"/>
  <c r="V358" i="10" s="1"/>
  <c r="W358" i="10" s="1"/>
  <c r="X358" i="10" s="1"/>
  <c r="Y358" i="10" s="1"/>
  <c r="Z358" i="10" s="1"/>
  <c r="AA358" i="10" s="1"/>
  <c r="AB358" i="10" s="1"/>
  <c r="AC358" i="10" s="1"/>
  <c r="T359" i="10" l="1"/>
  <c r="U359" i="10" s="1"/>
  <c r="V359" i="10" s="1"/>
  <c r="W359" i="10" s="1"/>
  <c r="X359" i="10" s="1"/>
  <c r="Y359" i="10" s="1"/>
  <c r="Z359" i="10" s="1"/>
  <c r="AA359" i="10" s="1"/>
  <c r="AB359" i="10" s="1"/>
  <c r="AC359" i="10" s="1"/>
  <c r="D361" i="10"/>
  <c r="R360" i="10"/>
  <c r="G360" i="10" s="1"/>
  <c r="Q360" i="10"/>
  <c r="K360" i="10"/>
  <c r="M360" i="10"/>
  <c r="L360" i="10"/>
  <c r="I360" i="10"/>
  <c r="O360" i="10"/>
  <c r="J360" i="10"/>
  <c r="N360" i="10"/>
  <c r="H360" i="10"/>
  <c r="S360" i="10" s="1"/>
  <c r="P360" i="10"/>
  <c r="T360" i="10" l="1"/>
  <c r="U360" i="10" s="1"/>
  <c r="V360" i="10" s="1"/>
  <c r="W360" i="10" s="1"/>
  <c r="X360" i="10" s="1"/>
  <c r="Y360" i="10" s="1"/>
  <c r="Z360" i="10" s="1"/>
  <c r="AA360" i="10" s="1"/>
  <c r="AB360" i="10" s="1"/>
  <c r="AC360" i="10" s="1"/>
  <c r="H361" i="10"/>
  <c r="S361" i="10" s="1"/>
  <c r="J361" i="10"/>
  <c r="P361" i="10"/>
  <c r="D362" i="10"/>
  <c r="M361" i="10"/>
  <c r="K361" i="10"/>
  <c r="Q361" i="10"/>
  <c r="O361" i="10"/>
  <c r="L361" i="10"/>
  <c r="R361" i="10"/>
  <c r="G361" i="10" s="1"/>
  <c r="N361" i="10"/>
  <c r="I361" i="10"/>
  <c r="H362" i="10" l="1"/>
  <c r="S362" i="10" s="1"/>
  <c r="D363" i="10"/>
  <c r="M362" i="10"/>
  <c r="K362" i="10"/>
  <c r="Q362" i="10"/>
  <c r="N362" i="10"/>
  <c r="P362" i="10"/>
  <c r="O362" i="10"/>
  <c r="I362" i="10"/>
  <c r="L362" i="10"/>
  <c r="R362" i="10"/>
  <c r="G362" i="10" s="1"/>
  <c r="J362" i="10"/>
  <c r="T361" i="10"/>
  <c r="U361" i="10" s="1"/>
  <c r="V361" i="10" s="1"/>
  <c r="W361" i="10" s="1"/>
  <c r="X361" i="10" s="1"/>
  <c r="Y361" i="10" s="1"/>
  <c r="Z361" i="10" s="1"/>
  <c r="AA361" i="10" s="1"/>
  <c r="AB361" i="10" s="1"/>
  <c r="AC361" i="10" s="1"/>
  <c r="H363" i="10" l="1"/>
  <c r="S363" i="10" s="1"/>
  <c r="P363" i="10"/>
  <c r="R363" i="10"/>
  <c r="G363" i="10" s="1"/>
  <c r="J363" i="10"/>
  <c r="D364" i="10"/>
  <c r="O363" i="10"/>
  <c r="N363" i="10"/>
  <c r="K363" i="10"/>
  <c r="Q363" i="10"/>
  <c r="I363" i="10"/>
  <c r="M363" i="10"/>
  <c r="L363" i="10"/>
  <c r="T362" i="10"/>
  <c r="U362" i="10" s="1"/>
  <c r="V362" i="10" s="1"/>
  <c r="W362" i="10" s="1"/>
  <c r="X362" i="10" s="1"/>
  <c r="Y362" i="10" s="1"/>
  <c r="Z362" i="10" s="1"/>
  <c r="AA362" i="10" s="1"/>
  <c r="AB362" i="10" s="1"/>
  <c r="AC362" i="10" s="1"/>
  <c r="T363" i="10" l="1"/>
  <c r="U363" i="10" s="1"/>
  <c r="V363" i="10" s="1"/>
  <c r="W363" i="10" s="1"/>
  <c r="X363" i="10" s="1"/>
  <c r="Y363" i="10" s="1"/>
  <c r="Z363" i="10" s="1"/>
  <c r="AA363" i="10" s="1"/>
  <c r="AB363" i="10" s="1"/>
  <c r="AC363" i="10" s="1"/>
  <c r="H364" i="10"/>
  <c r="S364" i="10" s="1"/>
  <c r="D365" i="10"/>
  <c r="P364" i="10"/>
  <c r="L364" i="10"/>
  <c r="I364" i="10"/>
  <c r="N364" i="10"/>
  <c r="Q364" i="10"/>
  <c r="R364" i="10"/>
  <c r="G364" i="10" s="1"/>
  <c r="M364" i="10"/>
  <c r="O364" i="10"/>
  <c r="K364" i="10"/>
  <c r="J364" i="10"/>
  <c r="T364" i="10" l="1"/>
  <c r="U364" i="10" s="1"/>
  <c r="V364" i="10" s="1"/>
  <c r="W364" i="10" s="1"/>
  <c r="X364" i="10" s="1"/>
  <c r="Y364" i="10" s="1"/>
  <c r="Z364" i="10" s="1"/>
  <c r="AA364" i="10" s="1"/>
  <c r="AB364" i="10" s="1"/>
  <c r="AC364" i="10" s="1"/>
  <c r="R365" i="10"/>
  <c r="G365" i="10" s="1"/>
  <c r="J365" i="10"/>
  <c r="N365" i="10"/>
  <c r="D366" i="10"/>
  <c r="L365" i="10"/>
  <c r="H365" i="10"/>
  <c r="S365" i="10" s="1"/>
  <c r="O365" i="10"/>
  <c r="K365" i="10"/>
  <c r="I365" i="10"/>
  <c r="P365" i="10"/>
  <c r="Q365" i="10"/>
  <c r="M365" i="10"/>
  <c r="H366" i="10" l="1"/>
  <c r="S366" i="10" s="1"/>
  <c r="O366" i="10"/>
  <c r="M366" i="10"/>
  <c r="R366" i="10"/>
  <c r="G366" i="10" s="1"/>
  <c r="N366" i="10"/>
  <c r="K366" i="10"/>
  <c r="L366" i="10"/>
  <c r="Q366" i="10"/>
  <c r="I366" i="10"/>
  <c r="D367" i="10"/>
  <c r="P366" i="10"/>
  <c r="J366" i="10"/>
  <c r="T365" i="10"/>
  <c r="U365" i="10" s="1"/>
  <c r="V365" i="10" s="1"/>
  <c r="W365" i="10" s="1"/>
  <c r="X365" i="10" s="1"/>
  <c r="Y365" i="10" s="1"/>
  <c r="Z365" i="10" s="1"/>
  <c r="AA365" i="10" s="1"/>
  <c r="AB365" i="10" s="1"/>
  <c r="AC365" i="10" s="1"/>
  <c r="H367" i="10" l="1"/>
  <c r="S367" i="10" s="1"/>
  <c r="R367" i="10"/>
  <c r="G367" i="10" s="1"/>
  <c r="D368" i="10"/>
  <c r="O367" i="10"/>
  <c r="P367" i="10"/>
  <c r="Q367" i="10"/>
  <c r="K367" i="10"/>
  <c r="I367" i="10"/>
  <c r="L367" i="10"/>
  <c r="N367" i="10"/>
  <c r="M367" i="10"/>
  <c r="J367" i="10"/>
  <c r="T366" i="10"/>
  <c r="U366" i="10" s="1"/>
  <c r="V366" i="10" s="1"/>
  <c r="W366" i="10" s="1"/>
  <c r="X366" i="10" s="1"/>
  <c r="Y366" i="10" s="1"/>
  <c r="Z366" i="10" s="1"/>
  <c r="AA366" i="10" s="1"/>
  <c r="AB366" i="10" s="1"/>
  <c r="AC366" i="10" s="1"/>
  <c r="L368" i="10" l="1"/>
  <c r="R368" i="10"/>
  <c r="G368" i="10" s="1"/>
  <c r="P368" i="10"/>
  <c r="K368" i="10"/>
  <c r="I368" i="10"/>
  <c r="J368" i="10"/>
  <c r="M368" i="10"/>
  <c r="O368" i="10"/>
  <c r="D369" i="10"/>
  <c r="Q368" i="10"/>
  <c r="H368" i="10"/>
  <c r="S368" i="10" s="1"/>
  <c r="N368" i="10"/>
  <c r="T367" i="10"/>
  <c r="U367" i="10" s="1"/>
  <c r="V367" i="10" s="1"/>
  <c r="W367" i="10" s="1"/>
  <c r="X367" i="10" s="1"/>
  <c r="Y367" i="10" s="1"/>
  <c r="Z367" i="10" s="1"/>
  <c r="AA367" i="10" s="1"/>
  <c r="AB367" i="10" s="1"/>
  <c r="AC367" i="10" s="1"/>
  <c r="T368" i="10" l="1"/>
  <c r="U368" i="10" s="1"/>
  <c r="V368" i="10" s="1"/>
  <c r="W368" i="10" s="1"/>
  <c r="X368" i="10" s="1"/>
  <c r="Y368" i="10" s="1"/>
  <c r="Z368" i="10" s="1"/>
  <c r="AA368" i="10" s="1"/>
  <c r="AB368" i="10" s="1"/>
  <c r="AC368" i="10" s="1"/>
  <c r="O369" i="10"/>
  <c r="K369" i="10"/>
  <c r="D370" i="10"/>
  <c r="J369" i="10"/>
  <c r="H369" i="10"/>
  <c r="S369" i="10" s="1"/>
  <c r="M369" i="10"/>
  <c r="R369" i="10"/>
  <c r="G369" i="10" s="1"/>
  <c r="N369" i="10"/>
  <c r="Q369" i="10"/>
  <c r="P369" i="10"/>
  <c r="L369" i="10"/>
  <c r="I369" i="10"/>
  <c r="T369" i="10" l="1"/>
  <c r="U369" i="10" s="1"/>
  <c r="V369" i="10" s="1"/>
  <c r="W369" i="10" s="1"/>
  <c r="X369" i="10" s="1"/>
  <c r="Y369" i="10" s="1"/>
  <c r="Z369" i="10" s="1"/>
  <c r="AA369" i="10" s="1"/>
  <c r="AB369" i="10" s="1"/>
  <c r="AC369" i="10" s="1"/>
  <c r="M370" i="10"/>
  <c r="Q370" i="10"/>
  <c r="D371" i="10"/>
  <c r="P370" i="10"/>
  <c r="O370" i="10"/>
  <c r="H370" i="10"/>
  <c r="S370" i="10" s="1"/>
  <c r="K370" i="10"/>
  <c r="I370" i="10"/>
  <c r="J370" i="10"/>
  <c r="R370" i="10"/>
  <c r="G370" i="10" s="1"/>
  <c r="N370" i="10"/>
  <c r="L370" i="10"/>
  <c r="T370" i="10" l="1"/>
  <c r="U370" i="10" s="1"/>
  <c r="V370" i="10" s="1"/>
  <c r="W370" i="10" s="1"/>
  <c r="X370" i="10" s="1"/>
  <c r="Y370" i="10" s="1"/>
  <c r="Z370" i="10" s="1"/>
  <c r="AA370" i="10" s="1"/>
  <c r="AB370" i="10" s="1"/>
  <c r="AC370" i="10" s="1"/>
  <c r="H371" i="10"/>
  <c r="S371" i="10" s="1"/>
  <c r="Q371" i="10"/>
  <c r="I371" i="10"/>
  <c r="M371" i="10"/>
  <c r="P371" i="10"/>
  <c r="O371" i="10"/>
  <c r="N371" i="10"/>
  <c r="D372" i="10"/>
  <c r="R371" i="10"/>
  <c r="G371" i="10" s="1"/>
  <c r="L371" i="10"/>
  <c r="J371" i="10"/>
  <c r="K371" i="10"/>
  <c r="T371" i="10" l="1"/>
  <c r="U371" i="10" s="1"/>
  <c r="V371" i="10" s="1"/>
  <c r="W371" i="10" s="1"/>
  <c r="X371" i="10" s="1"/>
  <c r="Y371" i="10" s="1"/>
  <c r="Z371" i="10" s="1"/>
  <c r="AA371" i="10" s="1"/>
  <c r="AB371" i="10" s="1"/>
  <c r="AC371" i="10" s="1"/>
  <c r="H372" i="10"/>
  <c r="S372" i="10" s="1"/>
  <c r="P372" i="10"/>
  <c r="D373" i="10"/>
  <c r="I372" i="10"/>
  <c r="J372" i="10"/>
  <c r="Q372" i="10"/>
  <c r="K372" i="10"/>
  <c r="O372" i="10"/>
  <c r="M372" i="10"/>
  <c r="L372" i="10"/>
  <c r="N372" i="10"/>
  <c r="R372" i="10"/>
  <c r="G372" i="10" s="1"/>
  <c r="T372" i="10" l="1"/>
  <c r="U372" i="10" s="1"/>
  <c r="V372" i="10" s="1"/>
  <c r="W372" i="10" s="1"/>
  <c r="X372" i="10" s="1"/>
  <c r="Y372" i="10" s="1"/>
  <c r="Z372" i="10" s="1"/>
  <c r="AA372" i="10" s="1"/>
  <c r="AB372" i="10" s="1"/>
  <c r="AC372" i="10" s="1"/>
  <c r="H373" i="10"/>
  <c r="S373" i="10" s="1"/>
  <c r="K373" i="10"/>
  <c r="R373" i="10"/>
  <c r="G373" i="10" s="1"/>
  <c r="J373" i="10"/>
  <c r="N373" i="10"/>
  <c r="O373" i="10"/>
  <c r="M373" i="10"/>
  <c r="D374" i="10"/>
  <c r="Q373" i="10"/>
  <c r="L373" i="10"/>
  <c r="I373" i="10"/>
  <c r="P373" i="10"/>
  <c r="H374" i="10" l="1"/>
  <c r="S374" i="10" s="1"/>
  <c r="N374" i="10"/>
  <c r="D375" i="10"/>
  <c r="K374" i="10"/>
  <c r="M374" i="10"/>
  <c r="Q374" i="10"/>
  <c r="P374" i="10"/>
  <c r="L374" i="10"/>
  <c r="O374" i="10"/>
  <c r="J374" i="10"/>
  <c r="I374" i="10"/>
  <c r="R374" i="10"/>
  <c r="G374" i="10" s="1"/>
  <c r="T373" i="10"/>
  <c r="U373" i="10" s="1"/>
  <c r="V373" i="10" s="1"/>
  <c r="W373" i="10" s="1"/>
  <c r="X373" i="10" s="1"/>
  <c r="Y373" i="10" s="1"/>
  <c r="Z373" i="10" s="1"/>
  <c r="AA373" i="10" s="1"/>
  <c r="AB373" i="10" s="1"/>
  <c r="AC373" i="10" s="1"/>
  <c r="H375" i="10" l="1"/>
  <c r="S375" i="10" s="1"/>
  <c r="N375" i="10"/>
  <c r="P375" i="10"/>
  <c r="R375" i="10"/>
  <c r="G375" i="10" s="1"/>
  <c r="K375" i="10"/>
  <c r="L375" i="10"/>
  <c r="J375" i="10"/>
  <c r="D376" i="10"/>
  <c r="M375" i="10"/>
  <c r="I375" i="10"/>
  <c r="O375" i="10"/>
  <c r="Q375" i="10"/>
  <c r="T374" i="10"/>
  <c r="U374" i="10" s="1"/>
  <c r="V374" i="10" s="1"/>
  <c r="W374" i="10" s="1"/>
  <c r="X374" i="10" s="1"/>
  <c r="Y374" i="10" s="1"/>
  <c r="Z374" i="10" s="1"/>
  <c r="AA374" i="10" s="1"/>
  <c r="AB374" i="10" s="1"/>
  <c r="AC374" i="10" s="1"/>
  <c r="T375" i="10" l="1"/>
  <c r="U375" i="10" s="1"/>
  <c r="V375" i="10" s="1"/>
  <c r="W375" i="10" s="1"/>
  <c r="X375" i="10" s="1"/>
  <c r="Y375" i="10" s="1"/>
  <c r="Z375" i="10" s="1"/>
  <c r="AA375" i="10" s="1"/>
  <c r="AB375" i="10" s="1"/>
  <c r="AC375" i="10" s="1"/>
  <c r="H376" i="10"/>
  <c r="S376" i="10" s="1"/>
  <c r="R376" i="10"/>
  <c r="G376" i="10" s="1"/>
  <c r="D377" i="10"/>
  <c r="L376" i="10"/>
  <c r="I376" i="10"/>
  <c r="M376" i="10"/>
  <c r="Q376" i="10"/>
  <c r="P376" i="10"/>
  <c r="O376" i="10"/>
  <c r="N376" i="10"/>
  <c r="J376" i="10"/>
  <c r="K376" i="10"/>
  <c r="D378" i="10" l="1"/>
  <c r="L377" i="10"/>
  <c r="R377" i="10"/>
  <c r="G377" i="10" s="1"/>
  <c r="O377" i="10"/>
  <c r="H377" i="10"/>
  <c r="S377" i="10" s="1"/>
  <c r="K377" i="10"/>
  <c r="N377" i="10"/>
  <c r="M377" i="10"/>
  <c r="P377" i="10"/>
  <c r="Q377" i="10"/>
  <c r="I377" i="10"/>
  <c r="J377" i="10"/>
  <c r="T376" i="10"/>
  <c r="U376" i="10" s="1"/>
  <c r="V376" i="10" s="1"/>
  <c r="W376" i="10" s="1"/>
  <c r="X376" i="10" s="1"/>
  <c r="Y376" i="10" s="1"/>
  <c r="Z376" i="10" s="1"/>
  <c r="AA376" i="10" s="1"/>
  <c r="AB376" i="10" s="1"/>
  <c r="AC376" i="10" s="1"/>
  <c r="T377" i="10" l="1"/>
  <c r="U377" i="10" s="1"/>
  <c r="V377" i="10" s="1"/>
  <c r="W377" i="10" s="1"/>
  <c r="X377" i="10" s="1"/>
  <c r="Y377" i="10" s="1"/>
  <c r="Z377" i="10" s="1"/>
  <c r="AA377" i="10" s="1"/>
  <c r="AB377" i="10" s="1"/>
  <c r="AC377" i="10" s="1"/>
  <c r="R378" i="10"/>
  <c r="G378" i="10" s="1"/>
  <c r="O378" i="10"/>
  <c r="N378" i="10"/>
  <c r="K378" i="10"/>
  <c r="L378" i="10"/>
  <c r="D379" i="10"/>
  <c r="M378" i="10"/>
  <c r="H378" i="10"/>
  <c r="S378" i="10" s="1"/>
  <c r="J378" i="10"/>
  <c r="P378" i="10"/>
  <c r="Q378" i="10"/>
  <c r="I378" i="10"/>
  <c r="T378" i="10" l="1"/>
  <c r="U378" i="10" s="1"/>
  <c r="V378" i="10" s="1"/>
  <c r="W378" i="10" s="1"/>
  <c r="X378" i="10" s="1"/>
  <c r="Y378" i="10" s="1"/>
  <c r="Z378" i="10" s="1"/>
  <c r="AA378" i="10" s="1"/>
  <c r="AB378" i="10" s="1"/>
  <c r="AC378" i="10" s="1"/>
  <c r="H379" i="10"/>
  <c r="S379" i="10" s="1"/>
  <c r="R379" i="10"/>
  <c r="G379" i="10" s="1"/>
  <c r="M379" i="10"/>
  <c r="N379" i="10"/>
  <c r="D380" i="10"/>
  <c r="P379" i="10"/>
  <c r="K379" i="10"/>
  <c r="I379" i="10"/>
  <c r="J379" i="10"/>
  <c r="Q379" i="10"/>
  <c r="O379" i="10"/>
  <c r="L379" i="10"/>
  <c r="J380" i="10" l="1"/>
  <c r="O380" i="10"/>
  <c r="N380" i="10"/>
  <c r="D381" i="10"/>
  <c r="K380" i="10"/>
  <c r="L380" i="10"/>
  <c r="P380" i="10"/>
  <c r="H380" i="10"/>
  <c r="S380" i="10" s="1"/>
  <c r="I380" i="10"/>
  <c r="Q380" i="10"/>
  <c r="R380" i="10"/>
  <c r="G380" i="10" s="1"/>
  <c r="M380" i="10"/>
  <c r="T379" i="10"/>
  <c r="U379" i="10" s="1"/>
  <c r="V379" i="10" s="1"/>
  <c r="W379" i="10" s="1"/>
  <c r="X379" i="10" s="1"/>
  <c r="Y379" i="10" s="1"/>
  <c r="Z379" i="10" s="1"/>
  <c r="AA379" i="10" s="1"/>
  <c r="AB379" i="10" s="1"/>
  <c r="AC379" i="10" s="1"/>
  <c r="T380" i="10" l="1"/>
  <c r="U380" i="10" s="1"/>
  <c r="V380" i="10" s="1"/>
  <c r="W380" i="10" s="1"/>
  <c r="X380" i="10" s="1"/>
  <c r="Y380" i="10" s="1"/>
  <c r="Z380" i="10" s="1"/>
  <c r="AA380" i="10" s="1"/>
  <c r="AB380" i="10" s="1"/>
  <c r="AC380" i="10" s="1"/>
  <c r="H381" i="10"/>
  <c r="S381" i="10" s="1"/>
  <c r="O381" i="10"/>
  <c r="N381" i="10"/>
  <c r="J381" i="10"/>
  <c r="P381" i="10"/>
  <c r="M381" i="10"/>
  <c r="R381" i="10"/>
  <c r="G381" i="10" s="1"/>
  <c r="Q381" i="10"/>
  <c r="I381" i="10"/>
  <c r="D382" i="10"/>
  <c r="L381" i="10"/>
  <c r="K381" i="10"/>
  <c r="K382" i="10" l="1"/>
  <c r="D383" i="10"/>
  <c r="R382" i="10"/>
  <c r="G382" i="10" s="1"/>
  <c r="H382" i="10"/>
  <c r="S382" i="10" s="1"/>
  <c r="M382" i="10"/>
  <c r="P382" i="10"/>
  <c r="I382" i="10"/>
  <c r="L382" i="10"/>
  <c r="J382" i="10"/>
  <c r="O382" i="10"/>
  <c r="N382" i="10"/>
  <c r="Q382" i="10"/>
  <c r="T381" i="10"/>
  <c r="U381" i="10" s="1"/>
  <c r="V381" i="10" s="1"/>
  <c r="W381" i="10" s="1"/>
  <c r="X381" i="10" s="1"/>
  <c r="Y381" i="10" s="1"/>
  <c r="Z381" i="10" s="1"/>
  <c r="AA381" i="10" s="1"/>
  <c r="AB381" i="10" s="1"/>
  <c r="AC381" i="10" s="1"/>
  <c r="T382" i="10" l="1"/>
  <c r="U382" i="10" s="1"/>
  <c r="V382" i="10" s="1"/>
  <c r="W382" i="10" s="1"/>
  <c r="X382" i="10" s="1"/>
  <c r="Y382" i="10" s="1"/>
  <c r="Z382" i="10" s="1"/>
  <c r="AA382" i="10" s="1"/>
  <c r="AB382" i="10" s="1"/>
  <c r="AC382" i="10" s="1"/>
  <c r="P383" i="10"/>
  <c r="R383" i="10"/>
  <c r="G383" i="10" s="1"/>
  <c r="K383" i="10"/>
  <c r="Q383" i="10"/>
  <c r="L383" i="10"/>
  <c r="M383" i="10"/>
  <c r="J383" i="10"/>
  <c r="N383" i="10"/>
  <c r="D384" i="10"/>
  <c r="I383" i="10"/>
  <c r="O383" i="10"/>
  <c r="H383" i="10"/>
  <c r="S383" i="10" s="1"/>
  <c r="T383" i="10" l="1"/>
  <c r="U383" i="10" s="1"/>
  <c r="V383" i="10" s="1"/>
  <c r="W383" i="10" s="1"/>
  <c r="X383" i="10" s="1"/>
  <c r="Y383" i="10" s="1"/>
  <c r="Z383" i="10" s="1"/>
  <c r="AA383" i="10" s="1"/>
  <c r="AB383" i="10" s="1"/>
  <c r="AC383" i="10" s="1"/>
  <c r="H384" i="10"/>
  <c r="S384" i="10" s="1"/>
  <c r="O384" i="10"/>
  <c r="I384" i="10"/>
  <c r="K384" i="10"/>
  <c r="M384" i="10"/>
  <c r="N384" i="10"/>
  <c r="P384" i="10"/>
  <c r="D385" i="10"/>
  <c r="L384" i="10"/>
  <c r="Q384" i="10"/>
  <c r="R384" i="10"/>
  <c r="G384" i="10" s="1"/>
  <c r="J384" i="10"/>
  <c r="T384" i="10" l="1"/>
  <c r="U384" i="10" s="1"/>
  <c r="V384" i="10" s="1"/>
  <c r="W384" i="10" s="1"/>
  <c r="X384" i="10" s="1"/>
  <c r="Y384" i="10" s="1"/>
  <c r="Z384" i="10" s="1"/>
  <c r="AA384" i="10" s="1"/>
  <c r="AB384" i="10" s="1"/>
  <c r="AC384" i="10" s="1"/>
  <c r="H385" i="10"/>
  <c r="S385" i="10" s="1"/>
  <c r="M385" i="10"/>
  <c r="D386" i="10"/>
  <c r="J385" i="10"/>
  <c r="N385" i="10"/>
  <c r="K385" i="10"/>
  <c r="R385" i="10"/>
  <c r="G385" i="10" s="1"/>
  <c r="I385" i="10"/>
  <c r="L385" i="10"/>
  <c r="Q385" i="10"/>
  <c r="O385" i="10"/>
  <c r="P385" i="10"/>
  <c r="Q386" i="10" l="1"/>
  <c r="K386" i="10"/>
  <c r="M386" i="10"/>
  <c r="I386" i="10"/>
  <c r="N386" i="10"/>
  <c r="R386" i="10"/>
  <c r="G386" i="10" s="1"/>
  <c r="D387" i="10"/>
  <c r="P386" i="10"/>
  <c r="H386" i="10"/>
  <c r="S386" i="10" s="1"/>
  <c r="O386" i="10"/>
  <c r="J386" i="10"/>
  <c r="L386" i="10"/>
  <c r="T385" i="10"/>
  <c r="U385" i="10" s="1"/>
  <c r="V385" i="10" s="1"/>
  <c r="W385" i="10" s="1"/>
  <c r="X385" i="10" s="1"/>
  <c r="Y385" i="10" s="1"/>
  <c r="Z385" i="10" s="1"/>
  <c r="AA385" i="10" s="1"/>
  <c r="AB385" i="10" s="1"/>
  <c r="AC385" i="10" s="1"/>
  <c r="L387" i="10" l="1"/>
  <c r="D388" i="10"/>
  <c r="O387" i="10"/>
  <c r="H387" i="10"/>
  <c r="S387" i="10" s="1"/>
  <c r="Q387" i="10"/>
  <c r="M387" i="10"/>
  <c r="J387" i="10"/>
  <c r="N387" i="10"/>
  <c r="I387" i="10"/>
  <c r="K387" i="10"/>
  <c r="R387" i="10"/>
  <c r="G387" i="10" s="1"/>
  <c r="P387" i="10"/>
  <c r="T386" i="10"/>
  <c r="U386" i="10" s="1"/>
  <c r="V386" i="10" s="1"/>
  <c r="W386" i="10" s="1"/>
  <c r="X386" i="10" s="1"/>
  <c r="Y386" i="10" s="1"/>
  <c r="Z386" i="10" s="1"/>
  <c r="AA386" i="10" s="1"/>
  <c r="AB386" i="10" s="1"/>
  <c r="AC386" i="10" s="1"/>
  <c r="T387" i="10" l="1"/>
  <c r="U387" i="10" s="1"/>
  <c r="V387" i="10" s="1"/>
  <c r="W387" i="10" s="1"/>
  <c r="X387" i="10" s="1"/>
  <c r="Y387" i="10" s="1"/>
  <c r="Z387" i="10" s="1"/>
  <c r="AA387" i="10" s="1"/>
  <c r="AB387" i="10" s="1"/>
  <c r="AC387" i="10" s="1"/>
  <c r="H388" i="10"/>
  <c r="S388" i="10" s="1"/>
  <c r="K388" i="10"/>
  <c r="J388" i="10"/>
  <c r="L388" i="10"/>
  <c r="I388" i="10"/>
  <c r="R388" i="10"/>
  <c r="G388" i="10" s="1"/>
  <c r="M388" i="10"/>
  <c r="D389" i="10"/>
  <c r="P388" i="10"/>
  <c r="N388" i="10"/>
  <c r="O388" i="10"/>
  <c r="Q388" i="10"/>
  <c r="T388" i="10" l="1"/>
  <c r="U388" i="10" s="1"/>
  <c r="V388" i="10" s="1"/>
  <c r="W388" i="10" s="1"/>
  <c r="X388" i="10" s="1"/>
  <c r="Y388" i="10" s="1"/>
  <c r="Z388" i="10" s="1"/>
  <c r="AA388" i="10" s="1"/>
  <c r="AB388" i="10" s="1"/>
  <c r="AC388" i="10" s="1"/>
  <c r="H389" i="10"/>
  <c r="S389" i="10" s="1"/>
  <c r="J389" i="10"/>
  <c r="D390" i="10"/>
  <c r="P389" i="10"/>
  <c r="N389" i="10"/>
  <c r="R389" i="10"/>
  <c r="G389" i="10" s="1"/>
  <c r="M389" i="10"/>
  <c r="O389" i="10"/>
  <c r="Q389" i="10"/>
  <c r="K389" i="10"/>
  <c r="L389" i="10"/>
  <c r="I389" i="10"/>
  <c r="T389" i="10" l="1"/>
  <c r="U389" i="10" s="1"/>
  <c r="V389" i="10" s="1"/>
  <c r="W389" i="10" s="1"/>
  <c r="X389" i="10" s="1"/>
  <c r="Y389" i="10" s="1"/>
  <c r="Z389" i="10" s="1"/>
  <c r="AA389" i="10" s="1"/>
  <c r="AB389" i="10" s="1"/>
  <c r="AC389" i="10" s="1"/>
  <c r="H390" i="10"/>
  <c r="S390" i="10" s="1"/>
  <c r="Q390" i="10"/>
  <c r="O390" i="10"/>
  <c r="K390" i="10"/>
  <c r="P390" i="10"/>
  <c r="I390" i="10"/>
  <c r="R390" i="10"/>
  <c r="G390" i="10" s="1"/>
  <c r="D391" i="10"/>
  <c r="M390" i="10"/>
  <c r="J390" i="10"/>
  <c r="L390" i="10"/>
  <c r="N390" i="10"/>
  <c r="T390" i="10" l="1"/>
  <c r="U390" i="10" s="1"/>
  <c r="V390" i="10" s="1"/>
  <c r="W390" i="10" s="1"/>
  <c r="X390" i="10" s="1"/>
  <c r="Y390" i="10" s="1"/>
  <c r="Z390" i="10" s="1"/>
  <c r="AA390" i="10" s="1"/>
  <c r="AB390" i="10" s="1"/>
  <c r="AC390" i="10" s="1"/>
  <c r="M391" i="10"/>
  <c r="I391" i="10"/>
  <c r="J391" i="10"/>
  <c r="K391" i="10"/>
  <c r="O391" i="10"/>
  <c r="D392" i="10"/>
  <c r="P391" i="10"/>
  <c r="R391" i="10"/>
  <c r="G391" i="10" s="1"/>
  <c r="H391" i="10"/>
  <c r="S391" i="10" s="1"/>
  <c r="N391" i="10"/>
  <c r="L391" i="10"/>
  <c r="Q391" i="10"/>
  <c r="J392" i="10" l="1"/>
  <c r="L392" i="10"/>
  <c r="I392" i="10"/>
  <c r="D393" i="10"/>
  <c r="M392" i="10"/>
  <c r="R392" i="10"/>
  <c r="G392" i="10" s="1"/>
  <c r="O392" i="10"/>
  <c r="H392" i="10"/>
  <c r="S392" i="10" s="1"/>
  <c r="Q392" i="10"/>
  <c r="K392" i="10"/>
  <c r="P392" i="10"/>
  <c r="N392" i="10"/>
  <c r="T391" i="10"/>
  <c r="U391" i="10" s="1"/>
  <c r="V391" i="10" s="1"/>
  <c r="W391" i="10" s="1"/>
  <c r="X391" i="10" s="1"/>
  <c r="Y391" i="10" s="1"/>
  <c r="Z391" i="10" s="1"/>
  <c r="AA391" i="10" s="1"/>
  <c r="AB391" i="10" s="1"/>
  <c r="AC391" i="10" s="1"/>
  <c r="T392" i="10" l="1"/>
  <c r="U392" i="10" s="1"/>
  <c r="V392" i="10" s="1"/>
  <c r="W392" i="10" s="1"/>
  <c r="X392" i="10" s="1"/>
  <c r="Y392" i="10" s="1"/>
  <c r="Z392" i="10" s="1"/>
  <c r="AA392" i="10" s="1"/>
  <c r="AB392" i="10" s="1"/>
  <c r="AC392" i="10" s="1"/>
  <c r="H393" i="10"/>
  <c r="S393" i="10" s="1"/>
  <c r="N393" i="10"/>
  <c r="Q393" i="10"/>
  <c r="R393" i="10"/>
  <c r="G393" i="10" s="1"/>
  <c r="I393" i="10"/>
  <c r="J393" i="10"/>
  <c r="L393" i="10"/>
  <c r="M393" i="10"/>
  <c r="P393" i="10"/>
  <c r="K393" i="10"/>
  <c r="D394" i="10"/>
  <c r="O393" i="10"/>
  <c r="T393" i="10" l="1"/>
  <c r="U393" i="10" s="1"/>
  <c r="V393" i="10" s="1"/>
  <c r="W393" i="10" s="1"/>
  <c r="X393" i="10" s="1"/>
  <c r="Y393" i="10" s="1"/>
  <c r="Z393" i="10" s="1"/>
  <c r="AA393" i="10" s="1"/>
  <c r="AB393" i="10" s="1"/>
  <c r="AC393" i="10" s="1"/>
  <c r="H394" i="10"/>
  <c r="S394" i="10" s="1"/>
  <c r="L394" i="10"/>
  <c r="N394" i="10"/>
  <c r="J394" i="10"/>
  <c r="P394" i="10"/>
  <c r="D395" i="10"/>
  <c r="K394" i="10"/>
  <c r="Q394" i="10"/>
  <c r="M394" i="10"/>
  <c r="R394" i="10"/>
  <c r="G394" i="10" s="1"/>
  <c r="O394" i="10"/>
  <c r="I394" i="10"/>
  <c r="T394" i="10" l="1"/>
  <c r="U394" i="10" s="1"/>
  <c r="V394" i="10" s="1"/>
  <c r="W394" i="10" s="1"/>
  <c r="X394" i="10" s="1"/>
  <c r="Y394" i="10" s="1"/>
  <c r="Z394" i="10" s="1"/>
  <c r="AA394" i="10" s="1"/>
  <c r="AB394" i="10" s="1"/>
  <c r="AC394" i="10" s="1"/>
  <c r="H395" i="10"/>
  <c r="S395" i="10" s="1"/>
  <c r="K395" i="10"/>
  <c r="J395" i="10"/>
  <c r="O395" i="10"/>
  <c r="Q395" i="10"/>
  <c r="R395" i="10"/>
  <c r="G395" i="10" s="1"/>
  <c r="L395" i="10"/>
  <c r="I395" i="10"/>
  <c r="N395" i="10"/>
  <c r="P395" i="10"/>
  <c r="D396" i="10"/>
  <c r="M395" i="10"/>
  <c r="H396" i="10" l="1"/>
  <c r="S396" i="10" s="1"/>
  <c r="I396" i="10"/>
  <c r="P396" i="10"/>
  <c r="N396" i="10"/>
  <c r="L396" i="10"/>
  <c r="R396" i="10"/>
  <c r="G396" i="10" s="1"/>
  <c r="Q396" i="10"/>
  <c r="O396" i="10"/>
  <c r="D397" i="10"/>
  <c r="K396" i="10"/>
  <c r="M396" i="10"/>
  <c r="J396" i="10"/>
  <c r="T395" i="10"/>
  <c r="U395" i="10" s="1"/>
  <c r="V395" i="10" s="1"/>
  <c r="W395" i="10" s="1"/>
  <c r="X395" i="10" s="1"/>
  <c r="Y395" i="10" s="1"/>
  <c r="Z395" i="10" s="1"/>
  <c r="AA395" i="10" s="1"/>
  <c r="AB395" i="10" s="1"/>
  <c r="AC395" i="10" s="1"/>
  <c r="H397" i="10" l="1"/>
  <c r="S397" i="10" s="1"/>
  <c r="N397" i="10"/>
  <c r="M397" i="10"/>
  <c r="D398" i="10"/>
  <c r="I397" i="10"/>
  <c r="P397" i="10"/>
  <c r="R397" i="10"/>
  <c r="G397" i="10" s="1"/>
  <c r="L397" i="10"/>
  <c r="J397" i="10"/>
  <c r="O397" i="10"/>
  <c r="K397" i="10"/>
  <c r="Q397" i="10"/>
  <c r="T396" i="10"/>
  <c r="U396" i="10" s="1"/>
  <c r="V396" i="10" s="1"/>
  <c r="W396" i="10" s="1"/>
  <c r="X396" i="10" s="1"/>
  <c r="Y396" i="10" s="1"/>
  <c r="Z396" i="10" s="1"/>
  <c r="AA396" i="10" s="1"/>
  <c r="AB396" i="10" s="1"/>
  <c r="AC396" i="10" s="1"/>
  <c r="J398" i="10" l="1"/>
  <c r="N398" i="10"/>
  <c r="K398" i="10"/>
  <c r="I398" i="10"/>
  <c r="O398" i="10"/>
  <c r="M398" i="10"/>
  <c r="L398" i="10"/>
  <c r="R398" i="10"/>
  <c r="G398" i="10" s="1"/>
  <c r="D399" i="10"/>
  <c r="Q398" i="10"/>
  <c r="P398" i="10"/>
  <c r="H398" i="10"/>
  <c r="S398" i="10" s="1"/>
  <c r="T397" i="10"/>
  <c r="U397" i="10" s="1"/>
  <c r="V397" i="10" s="1"/>
  <c r="W397" i="10" s="1"/>
  <c r="X397" i="10" s="1"/>
  <c r="Y397" i="10" s="1"/>
  <c r="Z397" i="10" s="1"/>
  <c r="AA397" i="10" s="1"/>
  <c r="AB397" i="10" s="1"/>
  <c r="AC397" i="10" s="1"/>
  <c r="T398" i="10" l="1"/>
  <c r="U398" i="10" s="1"/>
  <c r="V398" i="10" s="1"/>
  <c r="W398" i="10" s="1"/>
  <c r="X398" i="10" s="1"/>
  <c r="Y398" i="10" s="1"/>
  <c r="Z398" i="10" s="1"/>
  <c r="AA398" i="10" s="1"/>
  <c r="AB398" i="10" s="1"/>
  <c r="AC398" i="10" s="1"/>
  <c r="N399" i="10"/>
  <c r="M399" i="10"/>
  <c r="H399" i="10"/>
  <c r="S399" i="10" s="1"/>
  <c r="O399" i="10"/>
  <c r="K399" i="10"/>
  <c r="I399" i="10"/>
  <c r="D400" i="10"/>
  <c r="P399" i="10"/>
  <c r="R399" i="10"/>
  <c r="G399" i="10" s="1"/>
  <c r="Q399" i="10"/>
  <c r="J399" i="10"/>
  <c r="L399" i="10"/>
  <c r="T399" i="10" l="1"/>
  <c r="U399" i="10" s="1"/>
  <c r="V399" i="10" s="1"/>
  <c r="W399" i="10" s="1"/>
  <c r="X399" i="10" s="1"/>
  <c r="Y399" i="10" s="1"/>
  <c r="Z399" i="10" s="1"/>
  <c r="AA399" i="10" s="1"/>
  <c r="AB399" i="10" s="1"/>
  <c r="AC399" i="10" s="1"/>
  <c r="Q400" i="10"/>
  <c r="D401" i="10"/>
  <c r="P400" i="10"/>
  <c r="N400" i="10"/>
  <c r="M400" i="10"/>
  <c r="L400" i="10"/>
  <c r="R400" i="10"/>
  <c r="G400" i="10" s="1"/>
  <c r="J400" i="10"/>
  <c r="H400" i="10"/>
  <c r="S400" i="10" s="1"/>
  <c r="O400" i="10"/>
  <c r="I400" i="10"/>
  <c r="K400" i="10"/>
  <c r="T400" i="10" l="1"/>
  <c r="U400" i="10" s="1"/>
  <c r="V400" i="10" s="1"/>
  <c r="W400" i="10" s="1"/>
  <c r="X400" i="10" s="1"/>
  <c r="Y400" i="10" s="1"/>
  <c r="Z400" i="10" s="1"/>
  <c r="AA400" i="10" s="1"/>
  <c r="AB400" i="10" s="1"/>
  <c r="AC400" i="10" s="1"/>
  <c r="H401" i="10"/>
  <c r="S401" i="10" s="1"/>
  <c r="O401" i="10"/>
  <c r="M401" i="10"/>
  <c r="J401" i="10"/>
  <c r="N401" i="10"/>
  <c r="R401" i="10"/>
  <c r="G401" i="10" s="1"/>
  <c r="L401" i="10"/>
  <c r="D402" i="10"/>
  <c r="Q401" i="10"/>
  <c r="I401" i="10"/>
  <c r="P401" i="10"/>
  <c r="K401" i="10"/>
  <c r="T401" i="10" l="1"/>
  <c r="U401" i="10" s="1"/>
  <c r="V401" i="10" s="1"/>
  <c r="W401" i="10" s="1"/>
  <c r="X401" i="10" s="1"/>
  <c r="Y401" i="10" s="1"/>
  <c r="Z401" i="10" s="1"/>
  <c r="AA401" i="10" s="1"/>
  <c r="AB401" i="10" s="1"/>
  <c r="AC401" i="10" s="1"/>
  <c r="P402" i="10"/>
  <c r="D403" i="10"/>
  <c r="Q402" i="10"/>
  <c r="H402" i="10"/>
  <c r="S402" i="10" s="1"/>
  <c r="N402" i="10"/>
  <c r="O402" i="10"/>
  <c r="K402" i="10"/>
  <c r="R402" i="10"/>
  <c r="G402" i="10" s="1"/>
  <c r="M402" i="10"/>
  <c r="I402" i="10"/>
  <c r="J402" i="10"/>
  <c r="L402" i="10"/>
  <c r="T402" i="10" l="1"/>
  <c r="U402" i="10" s="1"/>
  <c r="V402" i="10" s="1"/>
  <c r="W402" i="10" s="1"/>
  <c r="X402" i="10" s="1"/>
  <c r="Y402" i="10" s="1"/>
  <c r="Z402" i="10" s="1"/>
  <c r="AA402" i="10" s="1"/>
  <c r="AB402" i="10" s="1"/>
  <c r="AC402" i="10" s="1"/>
  <c r="H403" i="10"/>
  <c r="S403" i="10" s="1"/>
  <c r="J403" i="10"/>
  <c r="L403" i="10"/>
  <c r="I403" i="10"/>
  <c r="K403" i="10"/>
  <c r="Q403" i="10"/>
  <c r="O403" i="10"/>
  <c r="D404" i="10"/>
  <c r="R403" i="10"/>
  <c r="G403" i="10" s="1"/>
  <c r="P403" i="10"/>
  <c r="M403" i="10"/>
  <c r="N403" i="10"/>
  <c r="T403" i="10" l="1"/>
  <c r="U403" i="10" s="1"/>
  <c r="V403" i="10" s="1"/>
  <c r="W403" i="10" s="1"/>
  <c r="X403" i="10" s="1"/>
  <c r="Y403" i="10" s="1"/>
  <c r="Z403" i="10" s="1"/>
  <c r="AA403" i="10" s="1"/>
  <c r="AB403" i="10" s="1"/>
  <c r="AC403" i="10" s="1"/>
  <c r="P404" i="10"/>
  <c r="D405" i="10"/>
  <c r="O404" i="10"/>
  <c r="H404" i="10"/>
  <c r="S404" i="10" s="1"/>
  <c r="M404" i="10"/>
  <c r="J404" i="10"/>
  <c r="K404" i="10"/>
  <c r="Q404" i="10"/>
  <c r="L404" i="10"/>
  <c r="N404" i="10"/>
  <c r="R404" i="10"/>
  <c r="G404" i="10" s="1"/>
  <c r="I404" i="10"/>
  <c r="H405" i="10" l="1"/>
  <c r="S405" i="10" s="1"/>
  <c r="D406" i="10"/>
  <c r="M405" i="10"/>
  <c r="P405" i="10"/>
  <c r="R405" i="10"/>
  <c r="G405" i="10" s="1"/>
  <c r="K405" i="10"/>
  <c r="I405" i="10"/>
  <c r="J405" i="10"/>
  <c r="L405" i="10"/>
  <c r="N405" i="10"/>
  <c r="Q405" i="10"/>
  <c r="O405" i="10"/>
  <c r="T404" i="10"/>
  <c r="U404" i="10" s="1"/>
  <c r="V404" i="10" s="1"/>
  <c r="W404" i="10" s="1"/>
  <c r="X404" i="10" s="1"/>
  <c r="Y404" i="10" s="1"/>
  <c r="Z404" i="10" s="1"/>
  <c r="AA404" i="10" s="1"/>
  <c r="AB404" i="10" s="1"/>
  <c r="AC404" i="10" s="1"/>
  <c r="M406" i="10" l="1"/>
  <c r="L406" i="10"/>
  <c r="J406" i="10"/>
  <c r="N406" i="10"/>
  <c r="K406" i="10"/>
  <c r="D407" i="10"/>
  <c r="P406" i="10"/>
  <c r="H406" i="10"/>
  <c r="S406" i="10" s="1"/>
  <c r="I406" i="10"/>
  <c r="R406" i="10"/>
  <c r="G406" i="10" s="1"/>
  <c r="O406" i="10"/>
  <c r="Q406" i="10"/>
  <c r="T405" i="10"/>
  <c r="U405" i="10" s="1"/>
  <c r="V405" i="10" s="1"/>
  <c r="W405" i="10" s="1"/>
  <c r="X405" i="10" s="1"/>
  <c r="Y405" i="10" s="1"/>
  <c r="Z405" i="10" s="1"/>
  <c r="AA405" i="10" s="1"/>
  <c r="AB405" i="10" s="1"/>
  <c r="AC405" i="10" s="1"/>
  <c r="T406" i="10" l="1"/>
  <c r="U406" i="10" s="1"/>
  <c r="V406" i="10" s="1"/>
  <c r="W406" i="10" s="1"/>
  <c r="X406" i="10" s="1"/>
  <c r="Y406" i="10" s="1"/>
  <c r="Z406" i="10" s="1"/>
  <c r="AA406" i="10" s="1"/>
  <c r="AB406" i="10" s="1"/>
  <c r="AC406" i="10" s="1"/>
  <c r="D408" i="10"/>
  <c r="P407" i="10"/>
  <c r="H407" i="10"/>
  <c r="S407" i="10" s="1"/>
  <c r="M407" i="10"/>
  <c r="I407" i="10"/>
  <c r="Q407" i="10"/>
  <c r="N407" i="10"/>
  <c r="O407" i="10"/>
  <c r="J407" i="10"/>
  <c r="R407" i="10"/>
  <c r="G407" i="10" s="1"/>
  <c r="L407" i="10"/>
  <c r="K407" i="10"/>
  <c r="T407" i="10" l="1"/>
  <c r="U407" i="10" s="1"/>
  <c r="V407" i="10" s="1"/>
  <c r="W407" i="10" s="1"/>
  <c r="X407" i="10" s="1"/>
  <c r="Y407" i="10" s="1"/>
  <c r="Z407" i="10" s="1"/>
  <c r="AA407" i="10" s="1"/>
  <c r="AB407" i="10" s="1"/>
  <c r="AC407" i="10" s="1"/>
  <c r="O408" i="10"/>
  <c r="I408" i="10"/>
  <c r="R408" i="10"/>
  <c r="G408" i="10" s="1"/>
  <c r="J408" i="10"/>
  <c r="K408" i="10"/>
  <c r="D409" i="10"/>
  <c r="L408" i="10"/>
  <c r="H408" i="10"/>
  <c r="S408" i="10" s="1"/>
  <c r="P408" i="10"/>
  <c r="N408" i="10"/>
  <c r="M408" i="10"/>
  <c r="Q408" i="10"/>
  <c r="T408" i="10" l="1"/>
  <c r="U408" i="10" s="1"/>
  <c r="V408" i="10" s="1"/>
  <c r="W408" i="10" s="1"/>
  <c r="X408" i="10" s="1"/>
  <c r="Y408" i="10" s="1"/>
  <c r="Z408" i="10" s="1"/>
  <c r="AA408" i="10" s="1"/>
  <c r="AB408" i="10" s="1"/>
  <c r="AC408" i="10" s="1"/>
  <c r="D410" i="10"/>
  <c r="L409" i="10"/>
  <c r="H409" i="10"/>
  <c r="S409" i="10" s="1"/>
  <c r="O409" i="10"/>
  <c r="R409" i="10"/>
  <c r="G409" i="10" s="1"/>
  <c r="J409" i="10"/>
  <c r="N409" i="10"/>
  <c r="M409" i="10"/>
  <c r="P409" i="10"/>
  <c r="K409" i="10"/>
  <c r="Q409" i="10"/>
  <c r="I409" i="10"/>
  <c r="T409" i="10" l="1"/>
  <c r="U409" i="10" s="1"/>
  <c r="V409" i="10" s="1"/>
  <c r="W409" i="10" s="1"/>
  <c r="X409" i="10" s="1"/>
  <c r="Y409" i="10" s="1"/>
  <c r="Z409" i="10" s="1"/>
  <c r="AA409" i="10" s="1"/>
  <c r="AB409" i="10" s="1"/>
  <c r="AC409" i="10" s="1"/>
  <c r="K410" i="10"/>
  <c r="P410" i="10"/>
  <c r="D411" i="10"/>
  <c r="R410" i="10"/>
  <c r="G410" i="10" s="1"/>
  <c r="Q410" i="10"/>
  <c r="H410" i="10"/>
  <c r="S410" i="10" s="1"/>
  <c r="I410" i="10"/>
  <c r="M410" i="10"/>
  <c r="O410" i="10"/>
  <c r="J410" i="10"/>
  <c r="N410" i="10"/>
  <c r="L410" i="10"/>
  <c r="T410" i="10" l="1"/>
  <c r="U410" i="10" s="1"/>
  <c r="V410" i="10" s="1"/>
  <c r="W410" i="10" s="1"/>
  <c r="X410" i="10" s="1"/>
  <c r="Y410" i="10" s="1"/>
  <c r="Z410" i="10" s="1"/>
  <c r="AA410" i="10" s="1"/>
  <c r="AB410" i="10" s="1"/>
  <c r="AC410" i="10" s="1"/>
  <c r="P411" i="10"/>
  <c r="O411" i="10"/>
  <c r="Q411" i="10"/>
  <c r="K411" i="10"/>
  <c r="M411" i="10"/>
  <c r="N411" i="10"/>
  <c r="R411" i="10"/>
  <c r="G411" i="10" s="1"/>
  <c r="L411" i="10"/>
  <c r="D412" i="10"/>
  <c r="J411" i="10"/>
  <c r="I411" i="10"/>
  <c r="H411" i="10"/>
  <c r="S411" i="10" s="1"/>
  <c r="T411" i="10" l="1"/>
  <c r="U411" i="10" s="1"/>
  <c r="V411" i="10" s="1"/>
  <c r="W411" i="10" s="1"/>
  <c r="X411" i="10" s="1"/>
  <c r="Y411" i="10" s="1"/>
  <c r="Z411" i="10" s="1"/>
  <c r="AA411" i="10" s="1"/>
  <c r="AB411" i="10" s="1"/>
  <c r="AC411" i="10" s="1"/>
  <c r="H412" i="10"/>
  <c r="S412" i="10" s="1"/>
  <c r="R412" i="10"/>
  <c r="G412" i="10" s="1"/>
  <c r="I412" i="10"/>
  <c r="M412" i="10"/>
  <c r="Q412" i="10"/>
  <c r="N412" i="10"/>
  <c r="D413" i="10"/>
  <c r="O412" i="10"/>
  <c r="J412" i="10"/>
  <c r="K412" i="10"/>
  <c r="P412" i="10"/>
  <c r="L412" i="10"/>
  <c r="T412" i="10" l="1"/>
  <c r="U412" i="10" s="1"/>
  <c r="V412" i="10" s="1"/>
  <c r="W412" i="10" s="1"/>
  <c r="X412" i="10" s="1"/>
  <c r="Y412" i="10" s="1"/>
  <c r="Z412" i="10" s="1"/>
  <c r="AA412" i="10" s="1"/>
  <c r="AB412" i="10" s="1"/>
  <c r="AC412" i="10" s="1"/>
  <c r="D414" i="10"/>
  <c r="R413" i="10"/>
  <c r="G413" i="10" s="1"/>
  <c r="H413" i="10"/>
  <c r="S413" i="10" s="1"/>
  <c r="J413" i="10"/>
  <c r="Q413" i="10"/>
  <c r="L413" i="10"/>
  <c r="M413" i="10"/>
  <c r="O413" i="10"/>
  <c r="I413" i="10"/>
  <c r="K413" i="10"/>
  <c r="P413" i="10"/>
  <c r="N413" i="10"/>
  <c r="J414" i="10" l="1"/>
  <c r="L414" i="10"/>
  <c r="I414" i="10"/>
  <c r="P414" i="10"/>
  <c r="O414" i="10"/>
  <c r="N414" i="10"/>
  <c r="K414" i="10"/>
  <c r="D415" i="10"/>
  <c r="H414" i="10"/>
  <c r="S414" i="10" s="1"/>
  <c r="R414" i="10"/>
  <c r="G414" i="10" s="1"/>
  <c r="Q414" i="10"/>
  <c r="M414" i="10"/>
  <c r="T413" i="10"/>
  <c r="U413" i="10" s="1"/>
  <c r="V413" i="10" s="1"/>
  <c r="W413" i="10" s="1"/>
  <c r="X413" i="10" s="1"/>
  <c r="Y413" i="10" s="1"/>
  <c r="Z413" i="10" s="1"/>
  <c r="AA413" i="10" s="1"/>
  <c r="AB413" i="10" s="1"/>
  <c r="AC413" i="10" s="1"/>
  <c r="T414" i="10" l="1"/>
  <c r="U414" i="10" s="1"/>
  <c r="V414" i="10" s="1"/>
  <c r="W414" i="10" s="1"/>
  <c r="X414" i="10" s="1"/>
  <c r="Y414" i="10" s="1"/>
  <c r="Z414" i="10" s="1"/>
  <c r="AA414" i="10" s="1"/>
  <c r="AB414" i="10" s="1"/>
  <c r="AC414" i="10" s="1"/>
  <c r="J415" i="10"/>
  <c r="Q415" i="10"/>
  <c r="K415" i="10"/>
  <c r="R415" i="10"/>
  <c r="G415" i="10" s="1"/>
  <c r="D416" i="10"/>
  <c r="O415" i="10"/>
  <c r="I415" i="10"/>
  <c r="H415" i="10"/>
  <c r="S415" i="10" s="1"/>
  <c r="N415" i="10"/>
  <c r="L415" i="10"/>
  <c r="P415" i="10"/>
  <c r="M415" i="10"/>
  <c r="T415" i="10" l="1"/>
  <c r="U415" i="10" s="1"/>
  <c r="V415" i="10" s="1"/>
  <c r="W415" i="10" s="1"/>
  <c r="X415" i="10" s="1"/>
  <c r="Y415" i="10" s="1"/>
  <c r="Z415" i="10" s="1"/>
  <c r="AA415" i="10" s="1"/>
  <c r="AB415" i="10" s="1"/>
  <c r="AC415" i="10" s="1"/>
  <c r="H416" i="10"/>
  <c r="S416" i="10" s="1"/>
  <c r="N416" i="10"/>
  <c r="K416" i="10"/>
  <c r="R416" i="10"/>
  <c r="G416" i="10" s="1"/>
  <c r="I416" i="10"/>
  <c r="J416" i="10"/>
  <c r="L416" i="10"/>
  <c r="O416" i="10"/>
  <c r="Q416" i="10"/>
  <c r="D417" i="10"/>
  <c r="M416" i="10"/>
  <c r="P416" i="10"/>
  <c r="H417" i="10" l="1"/>
  <c r="S417" i="10" s="1"/>
  <c r="R417" i="10"/>
  <c r="G417" i="10" s="1"/>
  <c r="M417" i="10"/>
  <c r="D418" i="10"/>
  <c r="K417" i="10"/>
  <c r="Q417" i="10"/>
  <c r="N417" i="10"/>
  <c r="J417" i="10"/>
  <c r="L417" i="10"/>
  <c r="I417" i="10"/>
  <c r="P417" i="10"/>
  <c r="O417" i="10"/>
  <c r="T416" i="10"/>
  <c r="U416" i="10" s="1"/>
  <c r="V416" i="10" s="1"/>
  <c r="W416" i="10" s="1"/>
  <c r="X416" i="10" s="1"/>
  <c r="Y416" i="10" s="1"/>
  <c r="Z416" i="10" s="1"/>
  <c r="AA416" i="10" s="1"/>
  <c r="AB416" i="10" s="1"/>
  <c r="AC416" i="10" s="1"/>
  <c r="H418" i="10" l="1"/>
  <c r="S418" i="10" s="1"/>
  <c r="M418" i="10"/>
  <c r="K418" i="10"/>
  <c r="O418" i="10"/>
  <c r="I418" i="10"/>
  <c r="P418" i="10"/>
  <c r="J418" i="10"/>
  <c r="Q418" i="10"/>
  <c r="L418" i="10"/>
  <c r="N418" i="10"/>
  <c r="D419" i="10"/>
  <c r="R418" i="10"/>
  <c r="G418" i="10" s="1"/>
  <c r="T417" i="10"/>
  <c r="U417" i="10" s="1"/>
  <c r="V417" i="10" s="1"/>
  <c r="W417" i="10" s="1"/>
  <c r="X417" i="10" s="1"/>
  <c r="Y417" i="10" s="1"/>
  <c r="Z417" i="10" s="1"/>
  <c r="AA417" i="10" s="1"/>
  <c r="AB417" i="10" s="1"/>
  <c r="AC417" i="10" s="1"/>
  <c r="H419" i="10" l="1"/>
  <c r="S419" i="10" s="1"/>
  <c r="P419" i="10"/>
  <c r="L419" i="10"/>
  <c r="D420" i="10"/>
  <c r="N419" i="10"/>
  <c r="Q419" i="10"/>
  <c r="R419" i="10"/>
  <c r="G419" i="10" s="1"/>
  <c r="K419" i="10"/>
  <c r="O419" i="10"/>
  <c r="J419" i="10"/>
  <c r="M419" i="10"/>
  <c r="I419" i="10"/>
  <c r="T418" i="10"/>
  <c r="U418" i="10" s="1"/>
  <c r="V418" i="10" s="1"/>
  <c r="W418" i="10" s="1"/>
  <c r="X418" i="10" s="1"/>
  <c r="Y418" i="10" s="1"/>
  <c r="Z418" i="10" s="1"/>
  <c r="AA418" i="10" s="1"/>
  <c r="AB418" i="10" s="1"/>
  <c r="AC418" i="10" s="1"/>
  <c r="P420" i="10" l="1"/>
  <c r="J420" i="10"/>
  <c r="K420" i="10"/>
  <c r="L420" i="10"/>
  <c r="H420" i="10"/>
  <c r="S420" i="10" s="1"/>
  <c r="R420" i="10"/>
  <c r="G420" i="10" s="1"/>
  <c r="N420" i="10"/>
  <c r="I420" i="10"/>
  <c r="O420" i="10"/>
  <c r="D421" i="10"/>
  <c r="M420" i="10"/>
  <c r="Q420" i="10"/>
  <c r="T419" i="10"/>
  <c r="U419" i="10" s="1"/>
  <c r="V419" i="10" s="1"/>
  <c r="W419" i="10" s="1"/>
  <c r="X419" i="10" s="1"/>
  <c r="Y419" i="10" s="1"/>
  <c r="Z419" i="10" s="1"/>
  <c r="AA419" i="10" s="1"/>
  <c r="AB419" i="10" s="1"/>
  <c r="AC419" i="10" s="1"/>
  <c r="T420" i="10" l="1"/>
  <c r="U420" i="10" s="1"/>
  <c r="V420" i="10" s="1"/>
  <c r="W420" i="10" s="1"/>
  <c r="X420" i="10" s="1"/>
  <c r="Y420" i="10" s="1"/>
  <c r="Z420" i="10" s="1"/>
  <c r="AA420" i="10" s="1"/>
  <c r="AB420" i="10" s="1"/>
  <c r="AC420" i="10" s="1"/>
  <c r="H421" i="10"/>
  <c r="S421" i="10" s="1"/>
  <c r="J421" i="10"/>
  <c r="N421" i="10"/>
  <c r="D422" i="10"/>
  <c r="R421" i="10"/>
  <c r="G421" i="10" s="1"/>
  <c r="P421" i="10"/>
  <c r="M421" i="10"/>
  <c r="L421" i="10"/>
  <c r="K421" i="10"/>
  <c r="I421" i="10"/>
  <c r="O421" i="10"/>
  <c r="Q421" i="10"/>
  <c r="H422" i="10" l="1"/>
  <c r="S422" i="10" s="1"/>
  <c r="O422" i="10"/>
  <c r="I422" i="10"/>
  <c r="J422" i="10"/>
  <c r="L422" i="10"/>
  <c r="M422" i="10"/>
  <c r="Q422" i="10"/>
  <c r="K422" i="10"/>
  <c r="N422" i="10"/>
  <c r="P422" i="10"/>
  <c r="D423" i="10"/>
  <c r="R422" i="10"/>
  <c r="G422" i="10" s="1"/>
  <c r="T421" i="10"/>
  <c r="U421" i="10" s="1"/>
  <c r="V421" i="10" s="1"/>
  <c r="W421" i="10" s="1"/>
  <c r="X421" i="10" s="1"/>
  <c r="Y421" i="10" s="1"/>
  <c r="Z421" i="10" s="1"/>
  <c r="AA421" i="10" s="1"/>
  <c r="AB421" i="10" s="1"/>
  <c r="AC421" i="10" s="1"/>
  <c r="P423" i="10" l="1"/>
  <c r="I423" i="10"/>
  <c r="K423" i="10"/>
  <c r="M423" i="10"/>
  <c r="R423" i="10"/>
  <c r="G423" i="10" s="1"/>
  <c r="D424" i="10"/>
  <c r="O423" i="10"/>
  <c r="J423" i="10"/>
  <c r="Q423" i="10"/>
  <c r="H423" i="10"/>
  <c r="S423" i="10" s="1"/>
  <c r="N423" i="10"/>
  <c r="L423" i="10"/>
  <c r="T422" i="10"/>
  <c r="U422" i="10" s="1"/>
  <c r="V422" i="10" s="1"/>
  <c r="W422" i="10" s="1"/>
  <c r="X422" i="10" s="1"/>
  <c r="Y422" i="10" s="1"/>
  <c r="Z422" i="10" s="1"/>
  <c r="AA422" i="10" s="1"/>
  <c r="AB422" i="10" s="1"/>
  <c r="AC422" i="10" s="1"/>
  <c r="J424" i="10" l="1"/>
  <c r="D425" i="10"/>
  <c r="Q424" i="10"/>
  <c r="H424" i="10"/>
  <c r="S424" i="10" s="1"/>
  <c r="M424" i="10"/>
  <c r="N424" i="10"/>
  <c r="I424" i="10"/>
  <c r="R424" i="10"/>
  <c r="G424" i="10" s="1"/>
  <c r="P424" i="10"/>
  <c r="L424" i="10"/>
  <c r="K424" i="10"/>
  <c r="O424" i="10"/>
  <c r="T423" i="10"/>
  <c r="U423" i="10" s="1"/>
  <c r="V423" i="10" s="1"/>
  <c r="W423" i="10" s="1"/>
  <c r="X423" i="10" s="1"/>
  <c r="Y423" i="10" s="1"/>
  <c r="Z423" i="10" s="1"/>
  <c r="AA423" i="10" s="1"/>
  <c r="AB423" i="10" s="1"/>
  <c r="AC423" i="10" s="1"/>
  <c r="D426" i="10" l="1"/>
  <c r="K425" i="10"/>
  <c r="R425" i="10"/>
  <c r="G425" i="10" s="1"/>
  <c r="L425" i="10"/>
  <c r="H425" i="10"/>
  <c r="S425" i="10" s="1"/>
  <c r="M425" i="10"/>
  <c r="P425" i="10"/>
  <c r="I425" i="10"/>
  <c r="J425" i="10"/>
  <c r="Q425" i="10"/>
  <c r="O425" i="10"/>
  <c r="N425" i="10"/>
  <c r="T424" i="10"/>
  <c r="U424" i="10" s="1"/>
  <c r="V424" i="10" s="1"/>
  <c r="W424" i="10" s="1"/>
  <c r="X424" i="10" s="1"/>
  <c r="Y424" i="10" s="1"/>
  <c r="Z424" i="10" s="1"/>
  <c r="AA424" i="10" s="1"/>
  <c r="AB424" i="10" s="1"/>
  <c r="AC424" i="10" s="1"/>
  <c r="T425" i="10" l="1"/>
  <c r="U425" i="10" s="1"/>
  <c r="V425" i="10" s="1"/>
  <c r="W425" i="10" s="1"/>
  <c r="X425" i="10" s="1"/>
  <c r="Y425" i="10" s="1"/>
  <c r="Z425" i="10" s="1"/>
  <c r="AA425" i="10" s="1"/>
  <c r="AB425" i="10" s="1"/>
  <c r="AC425" i="10" s="1"/>
  <c r="H426" i="10"/>
  <c r="S426" i="10" s="1"/>
  <c r="Q426" i="10"/>
  <c r="I426" i="10"/>
  <c r="L426" i="10"/>
  <c r="J426" i="10"/>
  <c r="P426" i="10"/>
  <c r="D427" i="10"/>
  <c r="R426" i="10"/>
  <c r="G426" i="10" s="1"/>
  <c r="K426" i="10"/>
  <c r="N426" i="10"/>
  <c r="M426" i="10"/>
  <c r="O426" i="10"/>
  <c r="T426" i="10" l="1"/>
  <c r="U426" i="10" s="1"/>
  <c r="V426" i="10" s="1"/>
  <c r="W426" i="10" s="1"/>
  <c r="X426" i="10" s="1"/>
  <c r="Y426" i="10" s="1"/>
  <c r="Z426" i="10" s="1"/>
  <c r="AA426" i="10" s="1"/>
  <c r="AB426" i="10" s="1"/>
  <c r="AC426" i="10" s="1"/>
  <c r="D428" i="10"/>
  <c r="P427" i="10"/>
  <c r="H427" i="10"/>
  <c r="S427" i="10" s="1"/>
  <c r="Q427" i="10"/>
  <c r="N427" i="10"/>
  <c r="O427" i="10"/>
  <c r="J427" i="10"/>
  <c r="K427" i="10"/>
  <c r="L427" i="10"/>
  <c r="R427" i="10"/>
  <c r="G427" i="10" s="1"/>
  <c r="M427" i="10"/>
  <c r="I427" i="10"/>
  <c r="T427" i="10" l="1"/>
  <c r="U427" i="10" s="1"/>
  <c r="V427" i="10" s="1"/>
  <c r="W427" i="10" s="1"/>
  <c r="X427" i="10" s="1"/>
  <c r="Y427" i="10" s="1"/>
  <c r="Z427" i="10" s="1"/>
  <c r="AA427" i="10" s="1"/>
  <c r="AB427" i="10" s="1"/>
  <c r="AC427" i="10" s="1"/>
  <c r="H428" i="10"/>
  <c r="S428" i="10" s="1"/>
  <c r="Q428" i="10"/>
  <c r="I428" i="10"/>
  <c r="R428" i="10"/>
  <c r="G428" i="10" s="1"/>
  <c r="O428" i="10"/>
  <c r="M428" i="10"/>
  <c r="P428" i="10"/>
  <c r="L428" i="10"/>
  <c r="J428" i="10"/>
  <c r="N428" i="10"/>
  <c r="K428" i="10"/>
  <c r="D429" i="10"/>
  <c r="H429" i="10" l="1"/>
  <c r="S429" i="10" s="1"/>
  <c r="Q429" i="10"/>
  <c r="M429" i="10"/>
  <c r="P429" i="10"/>
  <c r="J429" i="10"/>
  <c r="D430" i="10"/>
  <c r="O429" i="10"/>
  <c r="N429" i="10"/>
  <c r="K429" i="10"/>
  <c r="I429" i="10"/>
  <c r="R429" i="10"/>
  <c r="G429" i="10" s="1"/>
  <c r="L429" i="10"/>
  <c r="T428" i="10"/>
  <c r="U428" i="10" s="1"/>
  <c r="V428" i="10" s="1"/>
  <c r="W428" i="10" s="1"/>
  <c r="X428" i="10" s="1"/>
  <c r="Y428" i="10" s="1"/>
  <c r="Z428" i="10" s="1"/>
  <c r="AA428" i="10" s="1"/>
  <c r="AB428" i="10" s="1"/>
  <c r="AC428" i="10" s="1"/>
  <c r="H430" i="10" l="1"/>
  <c r="S430" i="10" s="1"/>
  <c r="N430" i="10"/>
  <c r="K430" i="10"/>
  <c r="I430" i="10"/>
  <c r="L430" i="10"/>
  <c r="P430" i="10"/>
  <c r="R430" i="10"/>
  <c r="G430" i="10" s="1"/>
  <c r="M430" i="10"/>
  <c r="J430" i="10"/>
  <c r="O430" i="10"/>
  <c r="D431" i="10"/>
  <c r="Q430" i="10"/>
  <c r="T429" i="10"/>
  <c r="U429" i="10" s="1"/>
  <c r="V429" i="10" s="1"/>
  <c r="W429" i="10" s="1"/>
  <c r="X429" i="10" s="1"/>
  <c r="Y429" i="10" s="1"/>
  <c r="Z429" i="10" s="1"/>
  <c r="AA429" i="10" s="1"/>
  <c r="AB429" i="10" s="1"/>
  <c r="AC429" i="10" s="1"/>
  <c r="I431" i="10" l="1"/>
  <c r="Q431" i="10"/>
  <c r="D432" i="10"/>
  <c r="L431" i="10"/>
  <c r="K431" i="10"/>
  <c r="H431" i="10"/>
  <c r="S431" i="10" s="1"/>
  <c r="P431" i="10"/>
  <c r="N431" i="10"/>
  <c r="R431" i="10"/>
  <c r="G431" i="10" s="1"/>
  <c r="O431" i="10"/>
  <c r="M431" i="10"/>
  <c r="J431" i="10"/>
  <c r="T430" i="10"/>
  <c r="U430" i="10" s="1"/>
  <c r="V430" i="10" s="1"/>
  <c r="W430" i="10" s="1"/>
  <c r="X430" i="10" s="1"/>
  <c r="Y430" i="10" s="1"/>
  <c r="Z430" i="10" s="1"/>
  <c r="AA430" i="10" s="1"/>
  <c r="AB430" i="10" s="1"/>
  <c r="AC430" i="10" s="1"/>
  <c r="T431" i="10" l="1"/>
  <c r="U431" i="10" s="1"/>
  <c r="V431" i="10" s="1"/>
  <c r="W431" i="10" s="1"/>
  <c r="X431" i="10" s="1"/>
  <c r="Y431" i="10" s="1"/>
  <c r="Z431" i="10" s="1"/>
  <c r="AA431" i="10" s="1"/>
  <c r="AB431" i="10" s="1"/>
  <c r="AC431" i="10" s="1"/>
  <c r="D433" i="10"/>
  <c r="K432" i="10"/>
  <c r="L432" i="10"/>
  <c r="M432" i="10"/>
  <c r="H432" i="10"/>
  <c r="S432" i="10" s="1"/>
  <c r="I432" i="10"/>
  <c r="Q432" i="10"/>
  <c r="O432" i="10"/>
  <c r="J432" i="10"/>
  <c r="R432" i="10"/>
  <c r="G432" i="10" s="1"/>
  <c r="P432" i="10"/>
  <c r="N432" i="10"/>
  <c r="H433" i="10" l="1"/>
  <c r="S433" i="10" s="1"/>
  <c r="I433" i="10"/>
  <c r="K433" i="10"/>
  <c r="M433" i="10"/>
  <c r="Q433" i="10"/>
  <c r="D434" i="10"/>
  <c r="R433" i="10"/>
  <c r="G433" i="10" s="1"/>
  <c r="N433" i="10"/>
  <c r="J433" i="10"/>
  <c r="L433" i="10"/>
  <c r="O433" i="10"/>
  <c r="P433" i="10"/>
  <c r="T432" i="10"/>
  <c r="U432" i="10" s="1"/>
  <c r="V432" i="10" s="1"/>
  <c r="W432" i="10" s="1"/>
  <c r="X432" i="10" s="1"/>
  <c r="Y432" i="10" s="1"/>
  <c r="Z432" i="10" s="1"/>
  <c r="AA432" i="10" s="1"/>
  <c r="AB432" i="10" s="1"/>
  <c r="AC432" i="10" s="1"/>
  <c r="D435" i="10" l="1"/>
  <c r="R434" i="10"/>
  <c r="G434" i="10" s="1"/>
  <c r="I434" i="10"/>
  <c r="M434" i="10"/>
  <c r="L434" i="10"/>
  <c r="O434" i="10"/>
  <c r="Q434" i="10"/>
  <c r="H434" i="10"/>
  <c r="S434" i="10" s="1"/>
  <c r="J434" i="10"/>
  <c r="P434" i="10"/>
  <c r="K434" i="10"/>
  <c r="N434" i="10"/>
  <c r="T433" i="10"/>
  <c r="U433" i="10" s="1"/>
  <c r="V433" i="10" s="1"/>
  <c r="W433" i="10" s="1"/>
  <c r="X433" i="10" s="1"/>
  <c r="Y433" i="10" s="1"/>
  <c r="Z433" i="10" s="1"/>
  <c r="AA433" i="10" s="1"/>
  <c r="AB433" i="10" s="1"/>
  <c r="AC433" i="10" s="1"/>
  <c r="T434" i="10" l="1"/>
  <c r="U434" i="10" s="1"/>
  <c r="V434" i="10" s="1"/>
  <c r="W434" i="10" s="1"/>
  <c r="X434" i="10" s="1"/>
  <c r="Y434" i="10" s="1"/>
  <c r="Z434" i="10" s="1"/>
  <c r="AA434" i="10" s="1"/>
  <c r="AB434" i="10" s="1"/>
  <c r="AC434" i="10" s="1"/>
  <c r="H435" i="10"/>
  <c r="S435" i="10" s="1"/>
  <c r="J435" i="10"/>
  <c r="L435" i="10"/>
  <c r="K435" i="10"/>
  <c r="O435" i="10"/>
  <c r="P435" i="10"/>
  <c r="D436" i="10"/>
  <c r="R435" i="10"/>
  <c r="G435" i="10" s="1"/>
  <c r="N435" i="10"/>
  <c r="I435" i="10"/>
  <c r="Q435" i="10"/>
  <c r="M435" i="10"/>
  <c r="D437" i="10" l="1"/>
  <c r="J436" i="10"/>
  <c r="H436" i="10"/>
  <c r="S436" i="10" s="1"/>
  <c r="I436" i="10"/>
  <c r="R436" i="10"/>
  <c r="G436" i="10" s="1"/>
  <c r="M436" i="10"/>
  <c r="K436" i="10"/>
  <c r="N436" i="10"/>
  <c r="L436" i="10"/>
  <c r="O436" i="10"/>
  <c r="Q436" i="10"/>
  <c r="P436" i="10"/>
  <c r="T435" i="10"/>
  <c r="U435" i="10" s="1"/>
  <c r="V435" i="10" s="1"/>
  <c r="W435" i="10" s="1"/>
  <c r="X435" i="10" s="1"/>
  <c r="Y435" i="10" s="1"/>
  <c r="Z435" i="10" s="1"/>
  <c r="AA435" i="10" s="1"/>
  <c r="AB435" i="10" s="1"/>
  <c r="AC435" i="10" s="1"/>
  <c r="T436" i="10" l="1"/>
  <c r="U436" i="10" s="1"/>
  <c r="V436" i="10" s="1"/>
  <c r="W436" i="10" s="1"/>
  <c r="X436" i="10" s="1"/>
  <c r="Y436" i="10" s="1"/>
  <c r="Z436" i="10" s="1"/>
  <c r="AA436" i="10" s="1"/>
  <c r="AB436" i="10" s="1"/>
  <c r="AC436" i="10" s="1"/>
  <c r="N437" i="10"/>
  <c r="H437" i="10"/>
  <c r="S437" i="10" s="1"/>
  <c r="L437" i="10"/>
  <c r="R437" i="10"/>
  <c r="G437" i="10" s="1"/>
  <c r="I437" i="10"/>
  <c r="J437" i="10"/>
  <c r="P437" i="10"/>
  <c r="O437" i="10"/>
  <c r="M437" i="10"/>
  <c r="K437" i="10"/>
  <c r="Q437" i="10"/>
  <c r="D438" i="10"/>
  <c r="H438" i="10" l="1"/>
  <c r="S438" i="10" s="1"/>
  <c r="N438" i="10"/>
  <c r="R438" i="10"/>
  <c r="G438" i="10" s="1"/>
  <c r="K438" i="10"/>
  <c r="P438" i="10"/>
  <c r="D439" i="10"/>
  <c r="M438" i="10"/>
  <c r="L438" i="10"/>
  <c r="I438" i="10"/>
  <c r="O438" i="10"/>
  <c r="J438" i="10"/>
  <c r="Q438" i="10"/>
  <c r="T437" i="10"/>
  <c r="U437" i="10" s="1"/>
  <c r="V437" i="10" s="1"/>
  <c r="W437" i="10" s="1"/>
  <c r="X437" i="10" s="1"/>
  <c r="Y437" i="10" s="1"/>
  <c r="Z437" i="10" s="1"/>
  <c r="AA437" i="10" s="1"/>
  <c r="AB437" i="10" s="1"/>
  <c r="AC437" i="10" s="1"/>
  <c r="N439" i="10" l="1"/>
  <c r="R439" i="10"/>
  <c r="G439" i="10" s="1"/>
  <c r="D440" i="10"/>
  <c r="M439" i="10"/>
  <c r="P439" i="10"/>
  <c r="Q439" i="10"/>
  <c r="H439" i="10"/>
  <c r="S439" i="10" s="1"/>
  <c r="L439" i="10"/>
  <c r="I439" i="10"/>
  <c r="O439" i="10"/>
  <c r="K439" i="10"/>
  <c r="J439" i="10"/>
  <c r="T438" i="10"/>
  <c r="U438" i="10" s="1"/>
  <c r="V438" i="10" s="1"/>
  <c r="W438" i="10" s="1"/>
  <c r="X438" i="10" s="1"/>
  <c r="Y438" i="10" s="1"/>
  <c r="Z438" i="10" s="1"/>
  <c r="AA438" i="10" s="1"/>
  <c r="AB438" i="10" s="1"/>
  <c r="AC438" i="10" s="1"/>
  <c r="T439" i="10" l="1"/>
  <c r="U439" i="10" s="1"/>
  <c r="V439" i="10" s="1"/>
  <c r="W439" i="10" s="1"/>
  <c r="X439" i="10" s="1"/>
  <c r="Y439" i="10" s="1"/>
  <c r="Z439" i="10" s="1"/>
  <c r="AA439" i="10" s="1"/>
  <c r="AB439" i="10" s="1"/>
  <c r="AC439" i="10" s="1"/>
  <c r="H440" i="10"/>
  <c r="S440" i="10" s="1"/>
  <c r="Q440" i="10"/>
  <c r="N440" i="10"/>
  <c r="L440" i="10"/>
  <c r="P440" i="10"/>
  <c r="O440" i="10"/>
  <c r="J440" i="10"/>
  <c r="R440" i="10"/>
  <c r="G440" i="10" s="1"/>
  <c r="M440" i="10"/>
  <c r="D441" i="10"/>
  <c r="I440" i="10"/>
  <c r="K440" i="10"/>
  <c r="T440" i="10" l="1"/>
  <c r="U440" i="10" s="1"/>
  <c r="V440" i="10" s="1"/>
  <c r="W440" i="10" s="1"/>
  <c r="X440" i="10" s="1"/>
  <c r="Y440" i="10" s="1"/>
  <c r="Z440" i="10" s="1"/>
  <c r="AA440" i="10" s="1"/>
  <c r="AB440" i="10" s="1"/>
  <c r="AC440" i="10" s="1"/>
  <c r="J441" i="10"/>
  <c r="K441" i="10"/>
  <c r="D442" i="10"/>
  <c r="Q441" i="10"/>
  <c r="H441" i="10"/>
  <c r="S441" i="10" s="1"/>
  <c r="P441" i="10"/>
  <c r="O441" i="10"/>
  <c r="L441" i="10"/>
  <c r="R441" i="10"/>
  <c r="G441" i="10" s="1"/>
  <c r="I441" i="10"/>
  <c r="M441" i="10"/>
  <c r="N441" i="10"/>
  <c r="T441" i="10" l="1"/>
  <c r="U441" i="10" s="1"/>
  <c r="V441" i="10" s="1"/>
  <c r="W441" i="10" s="1"/>
  <c r="X441" i="10" s="1"/>
  <c r="Y441" i="10" s="1"/>
  <c r="Z441" i="10" s="1"/>
  <c r="AA441" i="10" s="1"/>
  <c r="AB441" i="10" s="1"/>
  <c r="AC441" i="10" s="1"/>
  <c r="O442" i="10"/>
  <c r="R442" i="10"/>
  <c r="G442" i="10" s="1"/>
  <c r="M442" i="10"/>
  <c r="N442" i="10"/>
  <c r="K442" i="10"/>
  <c r="J442" i="10"/>
  <c r="I442" i="10"/>
  <c r="L442" i="10"/>
  <c r="D443" i="10"/>
  <c r="P442" i="10"/>
  <c r="Q442" i="10"/>
  <c r="H442" i="10"/>
  <c r="S442" i="10" s="1"/>
  <c r="T442" i="10" l="1"/>
  <c r="U442" i="10" s="1"/>
  <c r="V442" i="10" s="1"/>
  <c r="W442" i="10" s="1"/>
  <c r="X442" i="10" s="1"/>
  <c r="Y442" i="10" s="1"/>
  <c r="Z442" i="10" s="1"/>
  <c r="AA442" i="10" s="1"/>
  <c r="AB442" i="10" s="1"/>
  <c r="AC442" i="10" s="1"/>
  <c r="M443" i="10"/>
  <c r="P443" i="10"/>
  <c r="D444" i="10"/>
  <c r="L443" i="10"/>
  <c r="I443" i="10"/>
  <c r="K443" i="10"/>
  <c r="R443" i="10"/>
  <c r="G443" i="10" s="1"/>
  <c r="O443" i="10"/>
  <c r="Q443" i="10"/>
  <c r="J443" i="10"/>
  <c r="N443" i="10"/>
  <c r="H443" i="10"/>
  <c r="S443" i="10" s="1"/>
  <c r="H444" i="10" l="1"/>
  <c r="S444" i="10" s="1"/>
  <c r="K444" i="10"/>
  <c r="J444" i="10"/>
  <c r="I444" i="10"/>
  <c r="N444" i="10"/>
  <c r="P444" i="10"/>
  <c r="O444" i="10"/>
  <c r="M444" i="10"/>
  <c r="R444" i="10"/>
  <c r="G444" i="10" s="1"/>
  <c r="D445" i="10"/>
  <c r="L444" i="10"/>
  <c r="Q444" i="10"/>
  <c r="T443" i="10"/>
  <c r="U443" i="10" s="1"/>
  <c r="V443" i="10" s="1"/>
  <c r="W443" i="10" s="1"/>
  <c r="X443" i="10" s="1"/>
  <c r="Y443" i="10" s="1"/>
  <c r="Z443" i="10" s="1"/>
  <c r="AA443" i="10" s="1"/>
  <c r="AB443" i="10" s="1"/>
  <c r="AC443" i="10" s="1"/>
  <c r="J445" i="10" l="1"/>
  <c r="I445" i="10"/>
  <c r="D446" i="10"/>
  <c r="K445" i="10"/>
  <c r="H445" i="10"/>
  <c r="S445" i="10" s="1"/>
  <c r="N445" i="10"/>
  <c r="M445" i="10"/>
  <c r="P445" i="10"/>
  <c r="O445" i="10"/>
  <c r="L445" i="10"/>
  <c r="Q445" i="10"/>
  <c r="R445" i="10"/>
  <c r="G445" i="10" s="1"/>
  <c r="T444" i="10"/>
  <c r="U444" i="10" s="1"/>
  <c r="V444" i="10" s="1"/>
  <c r="W444" i="10" s="1"/>
  <c r="X444" i="10" s="1"/>
  <c r="Y444" i="10" s="1"/>
  <c r="Z444" i="10" s="1"/>
  <c r="AA444" i="10" s="1"/>
  <c r="AB444" i="10" s="1"/>
  <c r="AC444" i="10" s="1"/>
  <c r="T445" i="10" l="1"/>
  <c r="U445" i="10" s="1"/>
  <c r="V445" i="10" s="1"/>
  <c r="W445" i="10" s="1"/>
  <c r="X445" i="10" s="1"/>
  <c r="Y445" i="10" s="1"/>
  <c r="Z445" i="10" s="1"/>
  <c r="AA445" i="10" s="1"/>
  <c r="AB445" i="10" s="1"/>
  <c r="AC445" i="10" s="1"/>
  <c r="H446" i="10"/>
  <c r="S446" i="10" s="1"/>
  <c r="Q446" i="10"/>
  <c r="I446" i="10"/>
  <c r="L446" i="10"/>
  <c r="N446" i="10"/>
  <c r="P446" i="10"/>
  <c r="M446" i="10"/>
  <c r="J446" i="10"/>
  <c r="O446" i="10"/>
  <c r="D447" i="10"/>
  <c r="R446" i="10"/>
  <c r="G446" i="10" s="1"/>
  <c r="K446" i="10"/>
  <c r="T446" i="10" l="1"/>
  <c r="U446" i="10" s="1"/>
  <c r="V446" i="10" s="1"/>
  <c r="W446" i="10" s="1"/>
  <c r="X446" i="10" s="1"/>
  <c r="Y446" i="10" s="1"/>
  <c r="Z446" i="10" s="1"/>
  <c r="AA446" i="10" s="1"/>
  <c r="AB446" i="10" s="1"/>
  <c r="AC446" i="10" s="1"/>
  <c r="K447" i="10"/>
  <c r="L447" i="10"/>
  <c r="O447" i="10"/>
  <c r="J447" i="10"/>
  <c r="M447" i="10"/>
  <c r="I447" i="10"/>
  <c r="D448" i="10"/>
  <c r="Q447" i="10"/>
  <c r="N447" i="10"/>
  <c r="H447" i="10"/>
  <c r="S447" i="10" s="1"/>
  <c r="P447" i="10"/>
  <c r="R447" i="10"/>
  <c r="G447" i="10" s="1"/>
  <c r="T447" i="10" l="1"/>
  <c r="U447" i="10" s="1"/>
  <c r="V447" i="10" s="1"/>
  <c r="W447" i="10" s="1"/>
  <c r="X447" i="10" s="1"/>
  <c r="Y447" i="10" s="1"/>
  <c r="Z447" i="10" s="1"/>
  <c r="AA447" i="10" s="1"/>
  <c r="AB447" i="10" s="1"/>
  <c r="AC447" i="10" s="1"/>
  <c r="P448" i="10"/>
  <c r="D449" i="10"/>
  <c r="M448" i="10"/>
  <c r="H448" i="10"/>
  <c r="S448" i="10" s="1"/>
  <c r="O448" i="10"/>
  <c r="I448" i="10"/>
  <c r="N448" i="10"/>
  <c r="R448" i="10"/>
  <c r="G448" i="10" s="1"/>
  <c r="K448" i="10"/>
  <c r="J448" i="10"/>
  <c r="Q448" i="10"/>
  <c r="L448" i="10"/>
  <c r="R449" i="10" l="1"/>
  <c r="G449" i="10" s="1"/>
  <c r="O449" i="10"/>
  <c r="J449" i="10"/>
  <c r="I449" i="10"/>
  <c r="M449" i="10"/>
  <c r="P449" i="10"/>
  <c r="L449" i="10"/>
  <c r="D450" i="10"/>
  <c r="Q449" i="10"/>
  <c r="H449" i="10"/>
  <c r="S449" i="10" s="1"/>
  <c r="K449" i="10"/>
  <c r="N449" i="10"/>
  <c r="T448" i="10"/>
  <c r="U448" i="10" s="1"/>
  <c r="V448" i="10" s="1"/>
  <c r="W448" i="10" s="1"/>
  <c r="X448" i="10" s="1"/>
  <c r="Y448" i="10" s="1"/>
  <c r="Z448" i="10" s="1"/>
  <c r="AA448" i="10" s="1"/>
  <c r="AB448" i="10" s="1"/>
  <c r="AC448" i="10" s="1"/>
  <c r="J450" i="10" l="1"/>
  <c r="H450" i="10"/>
  <c r="S450" i="10" s="1"/>
  <c r="I450" i="10"/>
  <c r="L450" i="10"/>
  <c r="R450" i="10"/>
  <c r="G450" i="10" s="1"/>
  <c r="M450" i="10"/>
  <c r="P450" i="10"/>
  <c r="K450" i="10"/>
  <c r="N450" i="10"/>
  <c r="Q450" i="10"/>
  <c r="D451" i="10"/>
  <c r="O450" i="10"/>
  <c r="T449" i="10"/>
  <c r="U449" i="10" s="1"/>
  <c r="V449" i="10" s="1"/>
  <c r="W449" i="10" s="1"/>
  <c r="X449" i="10" s="1"/>
  <c r="Y449" i="10" s="1"/>
  <c r="Z449" i="10" s="1"/>
  <c r="AA449" i="10" s="1"/>
  <c r="AB449" i="10" s="1"/>
  <c r="AC449" i="10" s="1"/>
  <c r="N451" i="10" l="1"/>
  <c r="L451" i="10"/>
  <c r="P451" i="10"/>
  <c r="J451" i="10"/>
  <c r="D452" i="10"/>
  <c r="Q451" i="10"/>
  <c r="H451" i="10"/>
  <c r="S451" i="10" s="1"/>
  <c r="I451" i="10"/>
  <c r="K451" i="10"/>
  <c r="M451" i="10"/>
  <c r="O451" i="10"/>
  <c r="R451" i="10"/>
  <c r="G451" i="10" s="1"/>
  <c r="T450" i="10"/>
  <c r="U450" i="10" s="1"/>
  <c r="V450" i="10" s="1"/>
  <c r="W450" i="10" s="1"/>
  <c r="X450" i="10" s="1"/>
  <c r="Y450" i="10" s="1"/>
  <c r="Z450" i="10" s="1"/>
  <c r="AA450" i="10" s="1"/>
  <c r="AB450" i="10" s="1"/>
  <c r="AC450" i="10" s="1"/>
  <c r="T451" i="10" l="1"/>
  <c r="U451" i="10" s="1"/>
  <c r="V451" i="10" s="1"/>
  <c r="W451" i="10" s="1"/>
  <c r="X451" i="10" s="1"/>
  <c r="Y451" i="10" s="1"/>
  <c r="Z451" i="10" s="1"/>
  <c r="AA451" i="10" s="1"/>
  <c r="AB451" i="10" s="1"/>
  <c r="AC451" i="10" s="1"/>
  <c r="H452" i="10"/>
  <c r="S452" i="10" s="1"/>
  <c r="P452" i="10"/>
  <c r="M452" i="10"/>
  <c r="J452" i="10"/>
  <c r="D453" i="10"/>
  <c r="I452" i="10"/>
  <c r="N452" i="10"/>
  <c r="O452" i="10"/>
  <c r="K452" i="10"/>
  <c r="L452" i="10"/>
  <c r="R452" i="10"/>
  <c r="G452" i="10" s="1"/>
  <c r="Q452" i="10"/>
  <c r="H453" i="10" l="1"/>
  <c r="S453" i="10" s="1"/>
  <c r="M453" i="10"/>
  <c r="Q453" i="10"/>
  <c r="K453" i="10"/>
  <c r="O453" i="10"/>
  <c r="N453" i="10"/>
  <c r="P453" i="10"/>
  <c r="L453" i="10"/>
  <c r="I453" i="10"/>
  <c r="D454" i="10"/>
  <c r="R453" i="10"/>
  <c r="G453" i="10" s="1"/>
  <c r="J453" i="10"/>
  <c r="T452" i="10"/>
  <c r="U452" i="10" s="1"/>
  <c r="V452" i="10" s="1"/>
  <c r="W452" i="10" s="1"/>
  <c r="X452" i="10" s="1"/>
  <c r="Y452" i="10" s="1"/>
  <c r="Z452" i="10" s="1"/>
  <c r="AA452" i="10" s="1"/>
  <c r="AB452" i="10" s="1"/>
  <c r="AC452" i="10" s="1"/>
  <c r="L454" i="10" l="1"/>
  <c r="K454" i="10"/>
  <c r="O454" i="10"/>
  <c r="I454" i="10"/>
  <c r="J454" i="10"/>
  <c r="Q454" i="10"/>
  <c r="D455" i="10"/>
  <c r="P454" i="10"/>
  <c r="N454" i="10"/>
  <c r="R454" i="10"/>
  <c r="G454" i="10" s="1"/>
  <c r="M454" i="10"/>
  <c r="H454" i="10"/>
  <c r="S454" i="10" s="1"/>
  <c r="T453" i="10"/>
  <c r="U453" i="10" s="1"/>
  <c r="V453" i="10" s="1"/>
  <c r="W453" i="10" s="1"/>
  <c r="X453" i="10" s="1"/>
  <c r="Y453" i="10" s="1"/>
  <c r="Z453" i="10" s="1"/>
  <c r="AA453" i="10" s="1"/>
  <c r="AB453" i="10" s="1"/>
  <c r="AC453" i="10" s="1"/>
  <c r="Q455" i="10" l="1"/>
  <c r="D456" i="10"/>
  <c r="H455" i="10"/>
  <c r="S455" i="10" s="1"/>
  <c r="R455" i="10"/>
  <c r="G455" i="10" s="1"/>
  <c r="P455" i="10"/>
  <c r="O455" i="10"/>
  <c r="L455" i="10"/>
  <c r="M455" i="10"/>
  <c r="N455" i="10"/>
  <c r="J455" i="10"/>
  <c r="K455" i="10"/>
  <c r="I455" i="10"/>
  <c r="T454" i="10"/>
  <c r="U454" i="10" s="1"/>
  <c r="V454" i="10" s="1"/>
  <c r="W454" i="10" s="1"/>
  <c r="X454" i="10" s="1"/>
  <c r="Y454" i="10" s="1"/>
  <c r="Z454" i="10" s="1"/>
  <c r="AA454" i="10" s="1"/>
  <c r="AB454" i="10" s="1"/>
  <c r="AC454" i="10" s="1"/>
  <c r="D457" i="10" l="1"/>
  <c r="J456" i="10"/>
  <c r="R456" i="10"/>
  <c r="G456" i="10" s="1"/>
  <c r="Q456" i="10"/>
  <c r="H456" i="10"/>
  <c r="S456" i="10" s="1"/>
  <c r="O456" i="10"/>
  <c r="K456" i="10"/>
  <c r="I456" i="10"/>
  <c r="P456" i="10"/>
  <c r="M456" i="10"/>
  <c r="L456" i="10"/>
  <c r="N456" i="10"/>
  <c r="T455" i="10"/>
  <c r="U455" i="10" s="1"/>
  <c r="V455" i="10" s="1"/>
  <c r="W455" i="10" s="1"/>
  <c r="X455" i="10" s="1"/>
  <c r="Y455" i="10" s="1"/>
  <c r="Z455" i="10" s="1"/>
  <c r="AA455" i="10" s="1"/>
  <c r="AB455" i="10" s="1"/>
  <c r="AC455" i="10" s="1"/>
  <c r="T456" i="10" l="1"/>
  <c r="U456" i="10" s="1"/>
  <c r="V456" i="10" s="1"/>
  <c r="W456" i="10" s="1"/>
  <c r="X456" i="10" s="1"/>
  <c r="Y456" i="10" s="1"/>
  <c r="Z456" i="10" s="1"/>
  <c r="AA456" i="10" s="1"/>
  <c r="AB456" i="10" s="1"/>
  <c r="AC456" i="10" s="1"/>
  <c r="L457" i="10"/>
  <c r="H457" i="10"/>
  <c r="S457" i="10" s="1"/>
  <c r="O457" i="10"/>
  <c r="Q457" i="10"/>
  <c r="R457" i="10"/>
  <c r="G457" i="10" s="1"/>
  <c r="K457" i="10"/>
  <c r="P457" i="10"/>
  <c r="J457" i="10"/>
  <c r="N457" i="10"/>
  <c r="I457" i="10"/>
  <c r="D458" i="10"/>
  <c r="M457" i="10"/>
  <c r="H458" i="10" l="1"/>
  <c r="S458" i="10" s="1"/>
  <c r="J458" i="10"/>
  <c r="P458" i="10"/>
  <c r="L458" i="10"/>
  <c r="N458" i="10"/>
  <c r="D459" i="10"/>
  <c r="R458" i="10"/>
  <c r="G458" i="10" s="1"/>
  <c r="O458" i="10"/>
  <c r="I458" i="10"/>
  <c r="Q458" i="10"/>
  <c r="M458" i="10"/>
  <c r="K458" i="10"/>
  <c r="T457" i="10"/>
  <c r="U457" i="10" s="1"/>
  <c r="V457" i="10" s="1"/>
  <c r="W457" i="10" s="1"/>
  <c r="X457" i="10" s="1"/>
  <c r="Y457" i="10" s="1"/>
  <c r="Z457" i="10" s="1"/>
  <c r="AA457" i="10" s="1"/>
  <c r="AB457" i="10" s="1"/>
  <c r="AC457" i="10" s="1"/>
  <c r="I459" i="10" l="1"/>
  <c r="Q459" i="10"/>
  <c r="D460" i="10"/>
  <c r="R459" i="10"/>
  <c r="G459" i="10" s="1"/>
  <c r="J459" i="10"/>
  <c r="O459" i="10"/>
  <c r="H459" i="10"/>
  <c r="S459" i="10" s="1"/>
  <c r="N459" i="10"/>
  <c r="K459" i="10"/>
  <c r="M459" i="10"/>
  <c r="P459" i="10"/>
  <c r="L459" i="10"/>
  <c r="T458" i="10"/>
  <c r="U458" i="10" s="1"/>
  <c r="V458" i="10" s="1"/>
  <c r="W458" i="10" s="1"/>
  <c r="X458" i="10" s="1"/>
  <c r="Y458" i="10" s="1"/>
  <c r="Z458" i="10" s="1"/>
  <c r="AA458" i="10" s="1"/>
  <c r="AB458" i="10" s="1"/>
  <c r="AC458" i="10" s="1"/>
  <c r="H460" i="10" l="1"/>
  <c r="S460" i="10" s="1"/>
  <c r="N460" i="10"/>
  <c r="I460" i="10"/>
  <c r="P460" i="10"/>
  <c r="Q460" i="10"/>
  <c r="O460" i="10"/>
  <c r="J460" i="10"/>
  <c r="R460" i="10"/>
  <c r="G460" i="10" s="1"/>
  <c r="L460" i="10"/>
  <c r="D461" i="10"/>
  <c r="M460" i="10"/>
  <c r="K460" i="10"/>
  <c r="T459" i="10"/>
  <c r="U459" i="10" s="1"/>
  <c r="V459" i="10" s="1"/>
  <c r="W459" i="10" s="1"/>
  <c r="X459" i="10" s="1"/>
  <c r="Y459" i="10" s="1"/>
  <c r="Z459" i="10" s="1"/>
  <c r="AA459" i="10" s="1"/>
  <c r="AB459" i="10" s="1"/>
  <c r="AC459" i="10" s="1"/>
  <c r="I461" i="10" l="1"/>
  <c r="L461" i="10"/>
  <c r="D462" i="10"/>
  <c r="H461" i="10"/>
  <c r="S461" i="10" s="1"/>
  <c r="R461" i="10"/>
  <c r="G461" i="10" s="1"/>
  <c r="N461" i="10"/>
  <c r="Q461" i="10"/>
  <c r="K461" i="10"/>
  <c r="O461" i="10"/>
  <c r="P461" i="10"/>
  <c r="J461" i="10"/>
  <c r="M461" i="10"/>
  <c r="T460" i="10"/>
  <c r="U460" i="10" s="1"/>
  <c r="V460" i="10" s="1"/>
  <c r="W460" i="10" s="1"/>
  <c r="X460" i="10" s="1"/>
  <c r="Y460" i="10" s="1"/>
  <c r="Z460" i="10" s="1"/>
  <c r="AA460" i="10" s="1"/>
  <c r="AB460" i="10" s="1"/>
  <c r="AC460" i="10" s="1"/>
  <c r="H462" i="10" l="1"/>
  <c r="S462" i="10" s="1"/>
  <c r="P462" i="10"/>
  <c r="R462" i="10"/>
  <c r="G462" i="10" s="1"/>
  <c r="L462" i="10"/>
  <c r="K462" i="10"/>
  <c r="O462" i="10"/>
  <c r="J462" i="10"/>
  <c r="N462" i="10"/>
  <c r="I462" i="10"/>
  <c r="D463" i="10"/>
  <c r="M462" i="10"/>
  <c r="Q462" i="10"/>
  <c r="T461" i="10"/>
  <c r="U461" i="10" s="1"/>
  <c r="V461" i="10" s="1"/>
  <c r="W461" i="10" s="1"/>
  <c r="X461" i="10" s="1"/>
  <c r="Y461" i="10" s="1"/>
  <c r="Z461" i="10" s="1"/>
  <c r="AA461" i="10" s="1"/>
  <c r="AB461" i="10" s="1"/>
  <c r="AC461" i="10" s="1"/>
  <c r="H463" i="10" l="1"/>
  <c r="S463" i="10" s="1"/>
  <c r="N463" i="10"/>
  <c r="Q463" i="10"/>
  <c r="D464" i="10"/>
  <c r="O463" i="10"/>
  <c r="L463" i="10"/>
  <c r="I463" i="10"/>
  <c r="R463" i="10"/>
  <c r="G463" i="10" s="1"/>
  <c r="K463" i="10"/>
  <c r="J463" i="10"/>
  <c r="P463" i="10"/>
  <c r="M463" i="10"/>
  <c r="T462" i="10"/>
  <c r="U462" i="10" s="1"/>
  <c r="V462" i="10" s="1"/>
  <c r="W462" i="10" s="1"/>
  <c r="X462" i="10" s="1"/>
  <c r="Y462" i="10" s="1"/>
  <c r="Z462" i="10" s="1"/>
  <c r="AA462" i="10" s="1"/>
  <c r="AB462" i="10" s="1"/>
  <c r="AC462" i="10" s="1"/>
  <c r="H464" i="10" l="1"/>
  <c r="S464" i="10" s="1"/>
  <c r="L464" i="10"/>
  <c r="J464" i="10"/>
  <c r="P464" i="10"/>
  <c r="N464" i="10"/>
  <c r="Q464" i="10"/>
  <c r="I464" i="10"/>
  <c r="O464" i="10"/>
  <c r="M464" i="10"/>
  <c r="D465" i="10"/>
  <c r="R464" i="10"/>
  <c r="G464" i="10" s="1"/>
  <c r="K464" i="10"/>
  <c r="T463" i="10"/>
  <c r="U463" i="10" s="1"/>
  <c r="V463" i="10" s="1"/>
  <c r="W463" i="10" s="1"/>
  <c r="X463" i="10" s="1"/>
  <c r="Y463" i="10" s="1"/>
  <c r="Z463" i="10" s="1"/>
  <c r="AA463" i="10" s="1"/>
  <c r="AB463" i="10" s="1"/>
  <c r="AC463" i="10" s="1"/>
  <c r="H465" i="10" l="1"/>
  <c r="S465" i="10" s="1"/>
  <c r="L465" i="10"/>
  <c r="M465" i="10"/>
  <c r="D466" i="10"/>
  <c r="I465" i="10"/>
  <c r="K465" i="10"/>
  <c r="O465" i="10"/>
  <c r="N465" i="10"/>
  <c r="J465" i="10"/>
  <c r="P465" i="10"/>
  <c r="Q465" i="10"/>
  <c r="R465" i="10"/>
  <c r="G465" i="10" s="1"/>
  <c r="T464" i="10"/>
  <c r="U464" i="10" s="1"/>
  <c r="V464" i="10" s="1"/>
  <c r="W464" i="10" s="1"/>
  <c r="X464" i="10" s="1"/>
  <c r="Y464" i="10" s="1"/>
  <c r="Z464" i="10" s="1"/>
  <c r="AA464" i="10" s="1"/>
  <c r="AB464" i="10" s="1"/>
  <c r="AC464" i="10" s="1"/>
  <c r="H466" i="10" l="1"/>
  <c r="S466" i="10" s="1"/>
  <c r="J466" i="10"/>
  <c r="R466" i="10"/>
  <c r="G466" i="10" s="1"/>
  <c r="N466" i="10"/>
  <c r="P466" i="10"/>
  <c r="L466" i="10"/>
  <c r="I466" i="10"/>
  <c r="O466" i="10"/>
  <c r="Q466" i="10"/>
  <c r="K466" i="10"/>
  <c r="D467" i="10"/>
  <c r="M466" i="10"/>
  <c r="T465" i="10"/>
  <c r="U465" i="10" s="1"/>
  <c r="V465" i="10" s="1"/>
  <c r="W465" i="10" s="1"/>
  <c r="X465" i="10" s="1"/>
  <c r="Y465" i="10" s="1"/>
  <c r="Z465" i="10" s="1"/>
  <c r="AA465" i="10" s="1"/>
  <c r="AB465" i="10" s="1"/>
  <c r="AC465" i="10" s="1"/>
  <c r="H467" i="10" l="1"/>
  <c r="S467" i="10" s="1"/>
  <c r="L467" i="10"/>
  <c r="Q467" i="10"/>
  <c r="D468" i="10"/>
  <c r="N467" i="10"/>
  <c r="P467" i="10"/>
  <c r="I467" i="10"/>
  <c r="R467" i="10"/>
  <c r="G467" i="10" s="1"/>
  <c r="M467" i="10"/>
  <c r="K467" i="10"/>
  <c r="O467" i="10"/>
  <c r="J467" i="10"/>
  <c r="T466" i="10"/>
  <c r="U466" i="10" s="1"/>
  <c r="V466" i="10" s="1"/>
  <c r="W466" i="10" s="1"/>
  <c r="X466" i="10" s="1"/>
  <c r="Y466" i="10" s="1"/>
  <c r="Z466" i="10" s="1"/>
  <c r="AA466" i="10" s="1"/>
  <c r="AB466" i="10" s="1"/>
  <c r="AC466" i="10" s="1"/>
  <c r="H468" i="10" l="1"/>
  <c r="S468" i="10" s="1"/>
  <c r="N468" i="10"/>
  <c r="I468" i="10"/>
  <c r="P468" i="10"/>
  <c r="M468" i="10"/>
  <c r="K468" i="10"/>
  <c r="L468" i="10"/>
  <c r="O468" i="10"/>
  <c r="J468" i="10"/>
  <c r="D469" i="10"/>
  <c r="R468" i="10"/>
  <c r="G468" i="10" s="1"/>
  <c r="Q468" i="10"/>
  <c r="T467" i="10"/>
  <c r="U467" i="10" s="1"/>
  <c r="V467" i="10" s="1"/>
  <c r="W467" i="10" s="1"/>
  <c r="X467" i="10" s="1"/>
  <c r="Y467" i="10" s="1"/>
  <c r="Z467" i="10" s="1"/>
  <c r="AA467" i="10" s="1"/>
  <c r="AB467" i="10" s="1"/>
  <c r="AC467" i="10" s="1"/>
  <c r="R469" i="10" l="1"/>
  <c r="G469" i="10" s="1"/>
  <c r="K469" i="10"/>
  <c r="D470" i="10"/>
  <c r="O469" i="10"/>
  <c r="H469" i="10"/>
  <c r="S469" i="10" s="1"/>
  <c r="M469" i="10"/>
  <c r="I469" i="10"/>
  <c r="N469" i="10"/>
  <c r="L469" i="10"/>
  <c r="P469" i="10"/>
  <c r="J469" i="10"/>
  <c r="Q469" i="10"/>
  <c r="T468" i="10"/>
  <c r="U468" i="10" s="1"/>
  <c r="V468" i="10" s="1"/>
  <c r="W468" i="10" s="1"/>
  <c r="X468" i="10" s="1"/>
  <c r="Y468" i="10" s="1"/>
  <c r="Z468" i="10" s="1"/>
  <c r="AA468" i="10" s="1"/>
  <c r="AB468" i="10" s="1"/>
  <c r="AC468" i="10" s="1"/>
  <c r="T469" i="10" l="1"/>
  <c r="U469" i="10" s="1"/>
  <c r="V469" i="10" s="1"/>
  <c r="W469" i="10" s="1"/>
  <c r="X469" i="10" s="1"/>
  <c r="Y469" i="10" s="1"/>
  <c r="Z469" i="10" s="1"/>
  <c r="AA469" i="10" s="1"/>
  <c r="AB469" i="10" s="1"/>
  <c r="AC469" i="10" s="1"/>
  <c r="Q470" i="10"/>
  <c r="R470" i="10"/>
  <c r="G470" i="10" s="1"/>
  <c r="P470" i="10"/>
  <c r="N470" i="10"/>
  <c r="L470" i="10"/>
  <c r="K470" i="10"/>
  <c r="J470" i="10"/>
  <c r="I470" i="10"/>
  <c r="D471" i="10"/>
  <c r="M470" i="10"/>
  <c r="H470" i="10"/>
  <c r="S470" i="10" s="1"/>
  <c r="O470" i="10"/>
  <c r="T470" i="10" l="1"/>
  <c r="U470" i="10" s="1"/>
  <c r="V470" i="10" s="1"/>
  <c r="W470" i="10" s="1"/>
  <c r="X470" i="10" s="1"/>
  <c r="Y470" i="10" s="1"/>
  <c r="Z470" i="10" s="1"/>
  <c r="AA470" i="10" s="1"/>
  <c r="AB470" i="10" s="1"/>
  <c r="AC470" i="10" s="1"/>
  <c r="H471" i="10"/>
  <c r="S471" i="10" s="1"/>
  <c r="M471" i="10"/>
  <c r="N471" i="10"/>
  <c r="D472" i="10"/>
  <c r="Q471" i="10"/>
  <c r="K471" i="10"/>
  <c r="P471" i="10"/>
  <c r="I471" i="10"/>
  <c r="J471" i="10"/>
  <c r="R471" i="10"/>
  <c r="G471" i="10" s="1"/>
  <c r="L471" i="10"/>
  <c r="O471" i="10"/>
  <c r="T471" i="10" l="1"/>
  <c r="U471" i="10" s="1"/>
  <c r="V471" i="10" s="1"/>
  <c r="W471" i="10" s="1"/>
  <c r="X471" i="10" s="1"/>
  <c r="Y471" i="10" s="1"/>
  <c r="Z471" i="10" s="1"/>
  <c r="AA471" i="10" s="1"/>
  <c r="AB471" i="10" s="1"/>
  <c r="AC471" i="10" s="1"/>
  <c r="H472" i="10"/>
  <c r="S472" i="10" s="1"/>
  <c r="Q472" i="10"/>
  <c r="O472" i="10"/>
  <c r="M472" i="10"/>
  <c r="I472" i="10"/>
  <c r="J472" i="10"/>
  <c r="N472" i="10"/>
  <c r="K472" i="10"/>
  <c r="L472" i="10"/>
  <c r="P472" i="10"/>
  <c r="D473" i="10"/>
  <c r="R472" i="10"/>
  <c r="G472" i="10" s="1"/>
  <c r="T472" i="10" l="1"/>
  <c r="U472" i="10" s="1"/>
  <c r="V472" i="10" s="1"/>
  <c r="W472" i="10" s="1"/>
  <c r="X472" i="10" s="1"/>
  <c r="Y472" i="10" s="1"/>
  <c r="Z472" i="10" s="1"/>
  <c r="AA472" i="10" s="1"/>
  <c r="AB472" i="10" s="1"/>
  <c r="AC472" i="10" s="1"/>
  <c r="R473" i="10"/>
  <c r="G473" i="10" s="1"/>
  <c r="N473" i="10"/>
  <c r="D474" i="10"/>
  <c r="J473" i="10"/>
  <c r="H473" i="10"/>
  <c r="S473" i="10" s="1"/>
  <c r="Q473" i="10"/>
  <c r="L473" i="10"/>
  <c r="O473" i="10"/>
  <c r="P473" i="10"/>
  <c r="I473" i="10"/>
  <c r="K473" i="10"/>
  <c r="M473" i="10"/>
  <c r="N474" i="10" l="1"/>
  <c r="D475" i="10"/>
  <c r="Q474" i="10"/>
  <c r="R474" i="10"/>
  <c r="G474" i="10" s="1"/>
  <c r="H474" i="10"/>
  <c r="S474" i="10" s="1"/>
  <c r="J474" i="10"/>
  <c r="L474" i="10"/>
  <c r="P474" i="10"/>
  <c r="I474" i="10"/>
  <c r="O474" i="10"/>
  <c r="K474" i="10"/>
  <c r="M474" i="10"/>
  <c r="T473" i="10"/>
  <c r="U473" i="10" s="1"/>
  <c r="V473" i="10" s="1"/>
  <c r="W473" i="10" s="1"/>
  <c r="X473" i="10" s="1"/>
  <c r="Y473" i="10" s="1"/>
  <c r="Z473" i="10" s="1"/>
  <c r="AA473" i="10" s="1"/>
  <c r="AB473" i="10" s="1"/>
  <c r="AC473" i="10" s="1"/>
  <c r="H475" i="10" l="1"/>
  <c r="S475" i="10" s="1"/>
  <c r="D476" i="10"/>
  <c r="R475" i="10"/>
  <c r="G475" i="10" s="1"/>
  <c r="N475" i="10"/>
  <c r="I475" i="10"/>
  <c r="L475" i="10"/>
  <c r="K475" i="10"/>
  <c r="J475" i="10"/>
  <c r="O475" i="10"/>
  <c r="M475" i="10"/>
  <c r="Q475" i="10"/>
  <c r="P475" i="10"/>
  <c r="T474" i="10"/>
  <c r="U474" i="10" s="1"/>
  <c r="V474" i="10" s="1"/>
  <c r="W474" i="10" s="1"/>
  <c r="X474" i="10" s="1"/>
  <c r="Y474" i="10" s="1"/>
  <c r="Z474" i="10" s="1"/>
  <c r="AA474" i="10" s="1"/>
  <c r="AB474" i="10" s="1"/>
  <c r="AC474" i="10" s="1"/>
  <c r="R476" i="10" l="1"/>
  <c r="G476" i="10" s="1"/>
  <c r="Q476" i="10"/>
  <c r="N476" i="10"/>
  <c r="P476" i="10"/>
  <c r="D477" i="10"/>
  <c r="M476" i="10"/>
  <c r="H476" i="10"/>
  <c r="S476" i="10" s="1"/>
  <c r="K476" i="10"/>
  <c r="J476" i="10"/>
  <c r="L476" i="10"/>
  <c r="I476" i="10"/>
  <c r="O476" i="10"/>
  <c r="T475" i="10"/>
  <c r="U475" i="10" s="1"/>
  <c r="V475" i="10" s="1"/>
  <c r="W475" i="10" s="1"/>
  <c r="X475" i="10" s="1"/>
  <c r="Y475" i="10" s="1"/>
  <c r="Z475" i="10" s="1"/>
  <c r="AA475" i="10" s="1"/>
  <c r="AB475" i="10" s="1"/>
  <c r="AC475" i="10" s="1"/>
  <c r="H477" i="10" l="1"/>
  <c r="S477" i="10" s="1"/>
  <c r="D478" i="10"/>
  <c r="I477" i="10"/>
  <c r="N477" i="10"/>
  <c r="M477" i="10"/>
  <c r="P477" i="10"/>
  <c r="R477" i="10"/>
  <c r="G477" i="10" s="1"/>
  <c r="L477" i="10"/>
  <c r="K477" i="10"/>
  <c r="J477" i="10"/>
  <c r="Q477" i="10"/>
  <c r="O477" i="10"/>
  <c r="T476" i="10"/>
  <c r="U476" i="10" s="1"/>
  <c r="V476" i="10" s="1"/>
  <c r="W476" i="10" s="1"/>
  <c r="X476" i="10" s="1"/>
  <c r="Y476" i="10" s="1"/>
  <c r="Z476" i="10" s="1"/>
  <c r="AA476" i="10" s="1"/>
  <c r="AB476" i="10" s="1"/>
  <c r="AC476" i="10" s="1"/>
  <c r="H478" i="10" l="1"/>
  <c r="S478" i="10" s="1"/>
  <c r="R478" i="10"/>
  <c r="G478" i="10" s="1"/>
  <c r="M478" i="10"/>
  <c r="Q478" i="10"/>
  <c r="J478" i="10"/>
  <c r="P478" i="10"/>
  <c r="D479" i="10"/>
  <c r="K478" i="10"/>
  <c r="I478" i="10"/>
  <c r="L478" i="10"/>
  <c r="O478" i="10"/>
  <c r="N478" i="10"/>
  <c r="T477" i="10"/>
  <c r="U477" i="10" s="1"/>
  <c r="V477" i="10" s="1"/>
  <c r="W477" i="10" s="1"/>
  <c r="X477" i="10" s="1"/>
  <c r="Y477" i="10" s="1"/>
  <c r="Z477" i="10" s="1"/>
  <c r="AA477" i="10" s="1"/>
  <c r="AB477" i="10" s="1"/>
  <c r="AC477" i="10" s="1"/>
  <c r="H479" i="10" l="1"/>
  <c r="S479" i="10" s="1"/>
  <c r="D480" i="10"/>
  <c r="O479" i="10"/>
  <c r="J479" i="10"/>
  <c r="L479" i="10"/>
  <c r="R479" i="10"/>
  <c r="G479" i="10" s="1"/>
  <c r="M479" i="10"/>
  <c r="N479" i="10"/>
  <c r="Q479" i="10"/>
  <c r="I479" i="10"/>
  <c r="P479" i="10"/>
  <c r="K479" i="10"/>
  <c r="T478" i="10"/>
  <c r="U478" i="10" s="1"/>
  <c r="V478" i="10" s="1"/>
  <c r="W478" i="10" s="1"/>
  <c r="X478" i="10" s="1"/>
  <c r="Y478" i="10" s="1"/>
  <c r="Z478" i="10" s="1"/>
  <c r="AA478" i="10" s="1"/>
  <c r="AB478" i="10" s="1"/>
  <c r="AC478" i="10" s="1"/>
  <c r="H480" i="10" l="1"/>
  <c r="S480" i="10" s="1"/>
  <c r="R480" i="10"/>
  <c r="G480" i="10" s="1"/>
  <c r="P480" i="10"/>
  <c r="K480" i="10"/>
  <c r="Q480" i="10"/>
  <c r="O480" i="10"/>
  <c r="D481" i="10"/>
  <c r="L480" i="10"/>
  <c r="N480" i="10"/>
  <c r="M480" i="10"/>
  <c r="I480" i="10"/>
  <c r="J480" i="10"/>
  <c r="T479" i="10"/>
  <c r="U479" i="10" s="1"/>
  <c r="V479" i="10" s="1"/>
  <c r="W479" i="10" s="1"/>
  <c r="X479" i="10" s="1"/>
  <c r="Y479" i="10" s="1"/>
  <c r="Z479" i="10" s="1"/>
  <c r="AA479" i="10" s="1"/>
  <c r="AB479" i="10" s="1"/>
  <c r="AC479" i="10" s="1"/>
  <c r="D482" i="10" l="1"/>
  <c r="H481" i="10"/>
  <c r="S481" i="10" s="1"/>
  <c r="R481" i="10"/>
  <c r="G481" i="10" s="1"/>
  <c r="O481" i="10"/>
  <c r="M481" i="10"/>
  <c r="J481" i="10"/>
  <c r="Q481" i="10"/>
  <c r="L481" i="10"/>
  <c r="P481" i="10"/>
  <c r="I481" i="10"/>
  <c r="N481" i="10"/>
  <c r="K481" i="10"/>
  <c r="T480" i="10"/>
  <c r="U480" i="10" s="1"/>
  <c r="V480" i="10" s="1"/>
  <c r="W480" i="10" s="1"/>
  <c r="X480" i="10" s="1"/>
  <c r="Y480" i="10" s="1"/>
  <c r="Z480" i="10" s="1"/>
  <c r="AA480" i="10" s="1"/>
  <c r="AB480" i="10" s="1"/>
  <c r="AC480" i="10" s="1"/>
  <c r="T481" i="10" l="1"/>
  <c r="U481" i="10" s="1"/>
  <c r="V481" i="10" s="1"/>
  <c r="W481" i="10" s="1"/>
  <c r="X481" i="10" s="1"/>
  <c r="Y481" i="10" s="1"/>
  <c r="Z481" i="10" s="1"/>
  <c r="AA481" i="10" s="1"/>
  <c r="AB481" i="10" s="1"/>
  <c r="AC481" i="10" s="1"/>
  <c r="H482" i="10"/>
  <c r="S482" i="10" s="1"/>
  <c r="L482" i="10"/>
  <c r="P482" i="10"/>
  <c r="R482" i="10"/>
  <c r="G482" i="10" s="1"/>
  <c r="N482" i="10"/>
  <c r="I482" i="10"/>
  <c r="D483" i="10"/>
  <c r="K482" i="10"/>
  <c r="Q482" i="10"/>
  <c r="M482" i="10"/>
  <c r="O482" i="10"/>
  <c r="J482" i="10"/>
  <c r="T482" i="10" l="1"/>
  <c r="U482" i="10" s="1"/>
  <c r="V482" i="10" s="1"/>
  <c r="W482" i="10" s="1"/>
  <c r="X482" i="10" s="1"/>
  <c r="Y482" i="10" s="1"/>
  <c r="Z482" i="10" s="1"/>
  <c r="AA482" i="10" s="1"/>
  <c r="AB482" i="10" s="1"/>
  <c r="AC482" i="10" s="1"/>
  <c r="H483" i="10"/>
  <c r="S483" i="10" s="1"/>
  <c r="D484" i="10"/>
  <c r="O483" i="10"/>
  <c r="Q483" i="10"/>
  <c r="P483" i="10"/>
  <c r="J483" i="10"/>
  <c r="I483" i="10"/>
  <c r="R483" i="10"/>
  <c r="G483" i="10" s="1"/>
  <c r="L483" i="10"/>
  <c r="K483" i="10"/>
  <c r="N483" i="10"/>
  <c r="M483" i="10"/>
  <c r="I484" i="10" l="1"/>
  <c r="H484" i="10"/>
  <c r="S484" i="10" s="1"/>
  <c r="M484" i="10"/>
  <c r="P484" i="10"/>
  <c r="K484" i="10"/>
  <c r="Q484" i="10"/>
  <c r="D485" i="10"/>
  <c r="R484" i="10"/>
  <c r="G484" i="10" s="1"/>
  <c r="O484" i="10"/>
  <c r="N484" i="10"/>
  <c r="J484" i="10"/>
  <c r="L484" i="10"/>
  <c r="T483" i="10"/>
  <c r="U483" i="10" s="1"/>
  <c r="V483" i="10" s="1"/>
  <c r="W483" i="10" s="1"/>
  <c r="X483" i="10" s="1"/>
  <c r="Y483" i="10" s="1"/>
  <c r="Z483" i="10" s="1"/>
  <c r="AA483" i="10" s="1"/>
  <c r="AB483" i="10" s="1"/>
  <c r="AC483" i="10" s="1"/>
  <c r="H485" i="10" l="1"/>
  <c r="S485" i="10" s="1"/>
  <c r="D486" i="10"/>
  <c r="I485" i="10"/>
  <c r="O485" i="10"/>
  <c r="P485" i="10"/>
  <c r="M485" i="10"/>
  <c r="K485" i="10"/>
  <c r="Q485" i="10"/>
  <c r="R485" i="10"/>
  <c r="G485" i="10" s="1"/>
  <c r="J485" i="10"/>
  <c r="N485" i="10"/>
  <c r="L485" i="10"/>
  <c r="T484" i="10"/>
  <c r="U484" i="10" s="1"/>
  <c r="V484" i="10" s="1"/>
  <c r="W484" i="10" s="1"/>
  <c r="X484" i="10" s="1"/>
  <c r="Y484" i="10" s="1"/>
  <c r="Z484" i="10" s="1"/>
  <c r="AA484" i="10" s="1"/>
  <c r="AB484" i="10" s="1"/>
  <c r="AC484" i="10" s="1"/>
  <c r="H486" i="10" l="1"/>
  <c r="S486" i="10" s="1"/>
  <c r="Q486" i="10"/>
  <c r="J486" i="10"/>
  <c r="L486" i="10"/>
  <c r="O486" i="10"/>
  <c r="D487" i="10"/>
  <c r="R486" i="10"/>
  <c r="G486" i="10" s="1"/>
  <c r="K486" i="10"/>
  <c r="N486" i="10"/>
  <c r="I486" i="10"/>
  <c r="M486" i="10"/>
  <c r="P486" i="10"/>
  <c r="T485" i="10"/>
  <c r="U485" i="10" s="1"/>
  <c r="V485" i="10" s="1"/>
  <c r="W485" i="10" s="1"/>
  <c r="X485" i="10" s="1"/>
  <c r="Y485" i="10" s="1"/>
  <c r="Z485" i="10" s="1"/>
  <c r="AA485" i="10" s="1"/>
  <c r="AB485" i="10" s="1"/>
  <c r="AC485" i="10" s="1"/>
  <c r="D488" i="10" l="1"/>
  <c r="I487" i="10"/>
  <c r="H487" i="10"/>
  <c r="S487" i="10" s="1"/>
  <c r="M487" i="10"/>
  <c r="J487" i="10"/>
  <c r="Q487" i="10"/>
  <c r="L487" i="10"/>
  <c r="O487" i="10"/>
  <c r="P487" i="10"/>
  <c r="K487" i="10"/>
  <c r="R487" i="10"/>
  <c r="G487" i="10" s="1"/>
  <c r="N487" i="10"/>
  <c r="T486" i="10"/>
  <c r="U486" i="10" s="1"/>
  <c r="V486" i="10" s="1"/>
  <c r="W486" i="10" s="1"/>
  <c r="X486" i="10" s="1"/>
  <c r="Y486" i="10" s="1"/>
  <c r="Z486" i="10" s="1"/>
  <c r="AA486" i="10" s="1"/>
  <c r="AB486" i="10" s="1"/>
  <c r="AC486" i="10" s="1"/>
  <c r="T487" i="10" l="1"/>
  <c r="U487" i="10" s="1"/>
  <c r="V487" i="10" s="1"/>
  <c r="W487" i="10" s="1"/>
  <c r="X487" i="10" s="1"/>
  <c r="Y487" i="10" s="1"/>
  <c r="Z487" i="10" s="1"/>
  <c r="AA487" i="10" s="1"/>
  <c r="AB487" i="10" s="1"/>
  <c r="AC487" i="10" s="1"/>
  <c r="H488" i="10"/>
  <c r="S488" i="10" s="1"/>
  <c r="J488" i="10"/>
  <c r="L488" i="10"/>
  <c r="K488" i="10"/>
  <c r="Q488" i="10"/>
  <c r="O488" i="10"/>
  <c r="I488" i="10"/>
  <c r="P488" i="10"/>
  <c r="N488" i="10"/>
  <c r="D489" i="10"/>
  <c r="R488" i="10"/>
  <c r="G488" i="10" s="1"/>
  <c r="M488" i="10"/>
  <c r="T488" i="10" l="1"/>
  <c r="U488" i="10" s="1"/>
  <c r="V488" i="10" s="1"/>
  <c r="W488" i="10" s="1"/>
  <c r="X488" i="10" s="1"/>
  <c r="Y488" i="10" s="1"/>
  <c r="Z488" i="10" s="1"/>
  <c r="AA488" i="10" s="1"/>
  <c r="AB488" i="10" s="1"/>
  <c r="AC488" i="10" s="1"/>
  <c r="L489" i="10"/>
  <c r="I489" i="10"/>
  <c r="R489" i="10"/>
  <c r="G489" i="10" s="1"/>
  <c r="D490" i="10"/>
  <c r="P489" i="10"/>
  <c r="H489" i="10"/>
  <c r="S489" i="10" s="1"/>
  <c r="O489" i="10"/>
  <c r="K489" i="10"/>
  <c r="J489" i="10"/>
  <c r="N489" i="10"/>
  <c r="Q489" i="10"/>
  <c r="M489" i="10"/>
  <c r="R490" i="10" l="1"/>
  <c r="G490" i="10" s="1"/>
  <c r="J490" i="10"/>
  <c r="O490" i="10"/>
  <c r="D491" i="10"/>
  <c r="Q490" i="10"/>
  <c r="N490" i="10"/>
  <c r="M490" i="10"/>
  <c r="H490" i="10"/>
  <c r="S490" i="10" s="1"/>
  <c r="P490" i="10"/>
  <c r="L490" i="10"/>
  <c r="I490" i="10"/>
  <c r="K490" i="10"/>
  <c r="T489" i="10"/>
  <c r="U489" i="10" s="1"/>
  <c r="V489" i="10" s="1"/>
  <c r="W489" i="10" s="1"/>
  <c r="X489" i="10" s="1"/>
  <c r="Y489" i="10" s="1"/>
  <c r="Z489" i="10" s="1"/>
  <c r="AA489" i="10" s="1"/>
  <c r="AB489" i="10" s="1"/>
  <c r="AC489" i="10" s="1"/>
  <c r="T490" i="10" l="1"/>
  <c r="U490" i="10" s="1"/>
  <c r="V490" i="10" s="1"/>
  <c r="W490" i="10" s="1"/>
  <c r="X490" i="10" s="1"/>
  <c r="Y490" i="10" s="1"/>
  <c r="Z490" i="10" s="1"/>
  <c r="AA490" i="10" s="1"/>
  <c r="AB490" i="10" s="1"/>
  <c r="AC490" i="10" s="1"/>
  <c r="H491" i="10"/>
  <c r="S491" i="10" s="1"/>
  <c r="N491" i="10"/>
  <c r="P491" i="10"/>
  <c r="Q491" i="10"/>
  <c r="K491" i="10"/>
  <c r="O491" i="10"/>
  <c r="M491" i="10"/>
  <c r="I491" i="10"/>
  <c r="R491" i="10"/>
  <c r="G491" i="10" s="1"/>
  <c r="D492" i="10"/>
  <c r="J491" i="10"/>
  <c r="L491" i="10"/>
  <c r="H492" i="10" l="1"/>
  <c r="S492" i="10" s="1"/>
  <c r="R492" i="10"/>
  <c r="G492" i="10" s="1"/>
  <c r="D493" i="10"/>
  <c r="P492" i="10"/>
  <c r="K492" i="10"/>
  <c r="Q492" i="10"/>
  <c r="M492" i="10"/>
  <c r="L492" i="10"/>
  <c r="J492" i="10"/>
  <c r="I492" i="10"/>
  <c r="N492" i="10"/>
  <c r="O492" i="10"/>
  <c r="T491" i="10"/>
  <c r="U491" i="10" s="1"/>
  <c r="V491" i="10" s="1"/>
  <c r="W491" i="10" s="1"/>
  <c r="X491" i="10" s="1"/>
  <c r="Y491" i="10" s="1"/>
  <c r="Z491" i="10" s="1"/>
  <c r="AA491" i="10" s="1"/>
  <c r="AB491" i="10" s="1"/>
  <c r="AC491" i="10" s="1"/>
  <c r="H493" i="10" l="1"/>
  <c r="S493" i="10" s="1"/>
  <c r="Q493" i="10"/>
  <c r="O493" i="10"/>
  <c r="N493" i="10"/>
  <c r="R493" i="10"/>
  <c r="G493" i="10" s="1"/>
  <c r="M493" i="10"/>
  <c r="I493" i="10"/>
  <c r="L493" i="10"/>
  <c r="P493" i="10"/>
  <c r="D494" i="10"/>
  <c r="J493" i="10"/>
  <c r="K493" i="10"/>
  <c r="T492" i="10"/>
  <c r="U492" i="10" s="1"/>
  <c r="V492" i="10" s="1"/>
  <c r="W492" i="10" s="1"/>
  <c r="X492" i="10" s="1"/>
  <c r="Y492" i="10" s="1"/>
  <c r="Z492" i="10" s="1"/>
  <c r="AA492" i="10" s="1"/>
  <c r="AB492" i="10" s="1"/>
  <c r="AC492" i="10" s="1"/>
  <c r="T493" i="10" l="1"/>
  <c r="U493" i="10" s="1"/>
  <c r="V493" i="10" s="1"/>
  <c r="W493" i="10" s="1"/>
  <c r="X493" i="10" s="1"/>
  <c r="Y493" i="10" s="1"/>
  <c r="Z493" i="10" s="1"/>
  <c r="AA493" i="10" s="1"/>
  <c r="AB493" i="10" s="1"/>
  <c r="AC493" i="10" s="1"/>
  <c r="J494" i="10"/>
  <c r="I494" i="10"/>
  <c r="N494" i="10"/>
  <c r="O494" i="10"/>
  <c r="L494" i="10"/>
  <c r="M494" i="10"/>
  <c r="D495" i="10"/>
  <c r="P494" i="10"/>
  <c r="R494" i="10"/>
  <c r="G494" i="10" s="1"/>
  <c r="Q494" i="10"/>
  <c r="K494" i="10"/>
  <c r="H494" i="10"/>
  <c r="S494" i="10" s="1"/>
  <c r="T494" i="10" l="1"/>
  <c r="U494" i="10" s="1"/>
  <c r="V494" i="10" s="1"/>
  <c r="W494" i="10" s="1"/>
  <c r="X494" i="10" s="1"/>
  <c r="Y494" i="10" s="1"/>
  <c r="Z494" i="10" s="1"/>
  <c r="AA494" i="10" s="1"/>
  <c r="AB494" i="10" s="1"/>
  <c r="AC494" i="10" s="1"/>
  <c r="H495" i="10"/>
  <c r="S495" i="10" s="1"/>
  <c r="J495" i="10"/>
  <c r="D496" i="10"/>
  <c r="K495" i="10"/>
  <c r="L495" i="10"/>
  <c r="I495" i="10"/>
  <c r="R495" i="10"/>
  <c r="G495" i="10" s="1"/>
  <c r="P495" i="10"/>
  <c r="M495" i="10"/>
  <c r="N495" i="10"/>
  <c r="O495" i="10"/>
  <c r="Q495" i="10"/>
  <c r="D497" i="10" l="1"/>
  <c r="L496" i="10"/>
  <c r="O496" i="10"/>
  <c r="H496" i="10"/>
  <c r="S496" i="10" s="1"/>
  <c r="M496" i="10"/>
  <c r="R496" i="10"/>
  <c r="G496" i="10" s="1"/>
  <c r="I496" i="10"/>
  <c r="Q496" i="10"/>
  <c r="K496" i="10"/>
  <c r="P496" i="10"/>
  <c r="J496" i="10"/>
  <c r="N496" i="10"/>
  <c r="T495" i="10"/>
  <c r="U495" i="10" s="1"/>
  <c r="V495" i="10" s="1"/>
  <c r="W495" i="10" s="1"/>
  <c r="X495" i="10" s="1"/>
  <c r="Y495" i="10" s="1"/>
  <c r="Z495" i="10" s="1"/>
  <c r="AA495" i="10" s="1"/>
  <c r="AB495" i="10" s="1"/>
  <c r="AC495" i="10" s="1"/>
  <c r="T496" i="10" l="1"/>
  <c r="U496" i="10" s="1"/>
  <c r="V496" i="10" s="1"/>
  <c r="W496" i="10" s="1"/>
  <c r="X496" i="10" s="1"/>
  <c r="Y496" i="10" s="1"/>
  <c r="Z496" i="10" s="1"/>
  <c r="AA496" i="10" s="1"/>
  <c r="AB496" i="10" s="1"/>
  <c r="AC496" i="10" s="1"/>
  <c r="P497" i="10"/>
  <c r="H497" i="10"/>
  <c r="S497" i="10" s="1"/>
  <c r="L497" i="10"/>
  <c r="Q497" i="10"/>
  <c r="R497" i="10"/>
  <c r="G497" i="10" s="1"/>
  <c r="I497" i="10"/>
  <c r="N497" i="10"/>
  <c r="K497" i="10"/>
  <c r="J497" i="10"/>
  <c r="M497" i="10"/>
  <c r="O497" i="10"/>
  <c r="D498" i="10"/>
  <c r="T497" i="10" l="1"/>
  <c r="U497" i="10" s="1"/>
  <c r="V497" i="10" s="1"/>
  <c r="W497" i="10" s="1"/>
  <c r="X497" i="10" s="1"/>
  <c r="Y497" i="10" s="1"/>
  <c r="Z497" i="10" s="1"/>
  <c r="AA497" i="10" s="1"/>
  <c r="AB497" i="10" s="1"/>
  <c r="AC497" i="10" s="1"/>
  <c r="H498" i="10"/>
  <c r="S498" i="10" s="1"/>
  <c r="R498" i="10"/>
  <c r="G498" i="10" s="1"/>
  <c r="M498" i="10"/>
  <c r="P498" i="10"/>
  <c r="L498" i="10"/>
  <c r="D499" i="10"/>
  <c r="K498" i="10"/>
  <c r="J498" i="10"/>
  <c r="I498" i="10"/>
  <c r="Q498" i="10"/>
  <c r="O498" i="10"/>
  <c r="N498" i="10"/>
  <c r="H499" i="10" l="1"/>
  <c r="S499" i="10" s="1"/>
  <c r="M499" i="10"/>
  <c r="L499" i="10"/>
  <c r="R499" i="10"/>
  <c r="G499" i="10" s="1"/>
  <c r="Q499" i="10"/>
  <c r="O499" i="10"/>
  <c r="N499" i="10"/>
  <c r="P499" i="10"/>
  <c r="I499" i="10"/>
  <c r="K499" i="10"/>
  <c r="D500" i="10"/>
  <c r="J499" i="10"/>
  <c r="T498" i="10"/>
  <c r="U498" i="10" s="1"/>
  <c r="V498" i="10" s="1"/>
  <c r="W498" i="10" s="1"/>
  <c r="X498" i="10" s="1"/>
  <c r="Y498" i="10" s="1"/>
  <c r="Z498" i="10" s="1"/>
  <c r="AA498" i="10" s="1"/>
  <c r="AB498" i="10" s="1"/>
  <c r="AC498" i="10" s="1"/>
  <c r="H500" i="10" l="1"/>
  <c r="S500" i="10" s="1"/>
  <c r="O500" i="10"/>
  <c r="M500" i="10"/>
  <c r="N500" i="10"/>
  <c r="K500" i="10"/>
  <c r="D501" i="10"/>
  <c r="Q500" i="10"/>
  <c r="J500" i="10"/>
  <c r="L500" i="10"/>
  <c r="R500" i="10"/>
  <c r="G500" i="10" s="1"/>
  <c r="P500" i="10"/>
  <c r="I500" i="10"/>
  <c r="T499" i="10"/>
  <c r="U499" i="10" s="1"/>
  <c r="V499" i="10" s="1"/>
  <c r="W499" i="10" s="1"/>
  <c r="X499" i="10" s="1"/>
  <c r="Y499" i="10" s="1"/>
  <c r="Z499" i="10" s="1"/>
  <c r="AA499" i="10" s="1"/>
  <c r="AB499" i="10" s="1"/>
  <c r="AC499" i="10" s="1"/>
  <c r="H501" i="10" l="1"/>
  <c r="S501" i="10" s="1"/>
  <c r="L501" i="10"/>
  <c r="M501" i="10"/>
  <c r="I501" i="10"/>
  <c r="K501" i="10"/>
  <c r="J501" i="10"/>
  <c r="P501" i="10"/>
  <c r="O501" i="10"/>
  <c r="N501" i="10"/>
  <c r="Q501" i="10"/>
  <c r="D502" i="10"/>
  <c r="R501" i="10"/>
  <c r="G501" i="10" s="1"/>
  <c r="T500" i="10"/>
  <c r="U500" i="10" s="1"/>
  <c r="V500" i="10" s="1"/>
  <c r="W500" i="10" s="1"/>
  <c r="X500" i="10" s="1"/>
  <c r="Y500" i="10" s="1"/>
  <c r="Z500" i="10" s="1"/>
  <c r="AA500" i="10" s="1"/>
  <c r="AB500" i="10" s="1"/>
  <c r="AC500" i="10" s="1"/>
  <c r="H502" i="10" l="1"/>
  <c r="S502" i="10" s="1"/>
  <c r="N502" i="10"/>
  <c r="Q502" i="10"/>
  <c r="P502" i="10"/>
  <c r="J502" i="10"/>
  <c r="D503" i="10"/>
  <c r="L502" i="10"/>
  <c r="I502" i="10"/>
  <c r="R502" i="10"/>
  <c r="G502" i="10" s="1"/>
  <c r="M502" i="10"/>
  <c r="K502" i="10"/>
  <c r="O502" i="10"/>
  <c r="T501" i="10"/>
  <c r="U501" i="10" s="1"/>
  <c r="V501" i="10" s="1"/>
  <c r="W501" i="10" s="1"/>
  <c r="X501" i="10" s="1"/>
  <c r="Y501" i="10" s="1"/>
  <c r="Z501" i="10" s="1"/>
  <c r="AA501" i="10" s="1"/>
  <c r="AB501" i="10" s="1"/>
  <c r="AC501" i="10" s="1"/>
  <c r="H503" i="10" l="1"/>
  <c r="S503" i="10" s="1"/>
  <c r="R503" i="10"/>
  <c r="G503" i="10" s="1"/>
  <c r="M503" i="10"/>
  <c r="O503" i="10"/>
  <c r="J503" i="10"/>
  <c r="N503" i="10"/>
  <c r="P503" i="10"/>
  <c r="K503" i="10"/>
  <c r="I503" i="10"/>
  <c r="Q503" i="10"/>
  <c r="L503" i="10"/>
  <c r="D504" i="10"/>
  <c r="T502" i="10"/>
  <c r="U502" i="10" s="1"/>
  <c r="V502" i="10" s="1"/>
  <c r="W502" i="10" s="1"/>
  <c r="X502" i="10" s="1"/>
  <c r="Y502" i="10" s="1"/>
  <c r="Z502" i="10" s="1"/>
  <c r="AA502" i="10" s="1"/>
  <c r="AB502" i="10" s="1"/>
  <c r="AC502" i="10" s="1"/>
  <c r="H504" i="10" l="1"/>
  <c r="S504" i="10" s="1"/>
  <c r="M504" i="10"/>
  <c r="J504" i="10"/>
  <c r="K504" i="10"/>
  <c r="I504" i="10"/>
  <c r="D505" i="10"/>
  <c r="P504" i="10"/>
  <c r="O504" i="10"/>
  <c r="L504" i="10"/>
  <c r="R504" i="10"/>
  <c r="G504" i="10" s="1"/>
  <c r="N504" i="10"/>
  <c r="Q504" i="10"/>
  <c r="T503" i="10"/>
  <c r="U503" i="10" s="1"/>
  <c r="V503" i="10" s="1"/>
  <c r="W503" i="10" s="1"/>
  <c r="X503" i="10" s="1"/>
  <c r="Y503" i="10" s="1"/>
  <c r="Z503" i="10" s="1"/>
  <c r="AA503" i="10" s="1"/>
  <c r="AB503" i="10" s="1"/>
  <c r="AC503" i="10" s="1"/>
  <c r="H505" i="10" l="1"/>
  <c r="S505" i="10" s="1"/>
  <c r="M505" i="10"/>
  <c r="R505" i="10"/>
  <c r="G505" i="10" s="1"/>
  <c r="Q505" i="10"/>
  <c r="P505" i="10"/>
  <c r="L505" i="10"/>
  <c r="J505" i="10"/>
  <c r="N505" i="10"/>
  <c r="I505" i="10"/>
  <c r="O505" i="10"/>
  <c r="D506" i="10"/>
  <c r="K505" i="10"/>
  <c r="T504" i="10"/>
  <c r="U504" i="10" s="1"/>
  <c r="V504" i="10" s="1"/>
  <c r="W504" i="10" s="1"/>
  <c r="X504" i="10" s="1"/>
  <c r="Y504" i="10" s="1"/>
  <c r="Z504" i="10" s="1"/>
  <c r="AA504" i="10" s="1"/>
  <c r="AB504" i="10" s="1"/>
  <c r="AC504" i="10" s="1"/>
  <c r="H506" i="10" l="1"/>
  <c r="S506" i="10" s="1"/>
  <c r="M506" i="10"/>
  <c r="J506" i="10"/>
  <c r="Q506" i="10"/>
  <c r="O506" i="10"/>
  <c r="D507" i="10"/>
  <c r="R506" i="10"/>
  <c r="G506" i="10" s="1"/>
  <c r="N506" i="10"/>
  <c r="P506" i="10"/>
  <c r="K506" i="10"/>
  <c r="L506" i="10"/>
  <c r="I506" i="10"/>
  <c r="T505" i="10"/>
  <c r="U505" i="10" s="1"/>
  <c r="V505" i="10" s="1"/>
  <c r="W505" i="10" s="1"/>
  <c r="X505" i="10" s="1"/>
  <c r="Y505" i="10" s="1"/>
  <c r="Z505" i="10" s="1"/>
  <c r="AA505" i="10" s="1"/>
  <c r="AB505" i="10" s="1"/>
  <c r="AC505" i="10" s="1"/>
  <c r="O507" i="10" l="1"/>
  <c r="M507" i="10"/>
  <c r="L507" i="10"/>
  <c r="D508" i="10"/>
  <c r="K507" i="10"/>
  <c r="P507" i="10"/>
  <c r="H507" i="10"/>
  <c r="S507" i="10" s="1"/>
  <c r="N507" i="10"/>
  <c r="R507" i="10"/>
  <c r="G507" i="10" s="1"/>
  <c r="I507" i="10"/>
  <c r="Q507" i="10"/>
  <c r="J507" i="10"/>
  <c r="T506" i="10"/>
  <c r="U506" i="10" s="1"/>
  <c r="V506" i="10" s="1"/>
  <c r="W506" i="10" s="1"/>
  <c r="X506" i="10" s="1"/>
  <c r="Y506" i="10" s="1"/>
  <c r="Z506" i="10" s="1"/>
  <c r="AA506" i="10" s="1"/>
  <c r="AB506" i="10" s="1"/>
  <c r="AC506" i="10" s="1"/>
  <c r="T507" i="10" l="1"/>
  <c r="U507" i="10" s="1"/>
  <c r="V507" i="10" s="1"/>
  <c r="W507" i="10" s="1"/>
  <c r="X507" i="10" s="1"/>
  <c r="Y507" i="10" s="1"/>
  <c r="Z507" i="10" s="1"/>
  <c r="AA507" i="10" s="1"/>
  <c r="AB507" i="10" s="1"/>
  <c r="AC507" i="10" s="1"/>
  <c r="H508" i="10"/>
  <c r="S508" i="10" s="1"/>
  <c r="L508" i="10"/>
  <c r="P508" i="10"/>
  <c r="J508" i="10"/>
  <c r="M508" i="10"/>
  <c r="I508" i="10"/>
  <c r="Q508" i="10"/>
  <c r="N508" i="10"/>
  <c r="K508" i="10"/>
  <c r="D509" i="10"/>
  <c r="R508" i="10"/>
  <c r="G508" i="10" s="1"/>
  <c r="O508" i="10"/>
  <c r="R509" i="10" l="1"/>
  <c r="G509" i="10" s="1"/>
  <c r="N509" i="10"/>
  <c r="D510" i="10"/>
  <c r="O509" i="10"/>
  <c r="H509" i="10"/>
  <c r="S509" i="10" s="1"/>
  <c r="L509" i="10"/>
  <c r="K509" i="10"/>
  <c r="P509" i="10"/>
  <c r="Q509" i="10"/>
  <c r="I509" i="10"/>
  <c r="J509" i="10"/>
  <c r="M509" i="10"/>
  <c r="T508" i="10"/>
  <c r="U508" i="10" s="1"/>
  <c r="V508" i="10" s="1"/>
  <c r="W508" i="10" s="1"/>
  <c r="X508" i="10" s="1"/>
  <c r="Y508" i="10" s="1"/>
  <c r="Z508" i="10" s="1"/>
  <c r="AA508" i="10" s="1"/>
  <c r="AB508" i="10" s="1"/>
  <c r="AC508" i="10" s="1"/>
  <c r="T509" i="10" l="1"/>
  <c r="U509" i="10" s="1"/>
  <c r="V509" i="10" s="1"/>
  <c r="W509" i="10" s="1"/>
  <c r="X509" i="10" s="1"/>
  <c r="Y509" i="10" s="1"/>
  <c r="Z509" i="10" s="1"/>
  <c r="AA509" i="10" s="1"/>
  <c r="AB509" i="10" s="1"/>
  <c r="AC509" i="10" s="1"/>
  <c r="L510" i="10"/>
  <c r="P510" i="10"/>
  <c r="D511" i="10"/>
  <c r="I510" i="10"/>
  <c r="J510" i="10"/>
  <c r="H510" i="10"/>
  <c r="S510" i="10" s="1"/>
  <c r="K510" i="10"/>
  <c r="O510" i="10"/>
  <c r="M510" i="10"/>
  <c r="N510" i="10"/>
  <c r="Q510" i="10"/>
  <c r="R510" i="10"/>
  <c r="G510" i="10" s="1"/>
  <c r="M511" i="10" l="1"/>
  <c r="R511" i="10"/>
  <c r="G511" i="10" s="1"/>
  <c r="L511" i="10"/>
  <c r="K511" i="10"/>
  <c r="I511" i="10"/>
  <c r="P511" i="10"/>
  <c r="D512" i="10"/>
  <c r="J511" i="10"/>
  <c r="H511" i="10"/>
  <c r="S511" i="10" s="1"/>
  <c r="N511" i="10"/>
  <c r="O511" i="10"/>
  <c r="Q511" i="10"/>
  <c r="T510" i="10"/>
  <c r="U510" i="10" s="1"/>
  <c r="V510" i="10" s="1"/>
  <c r="W510" i="10" s="1"/>
  <c r="X510" i="10" s="1"/>
  <c r="Y510" i="10" s="1"/>
  <c r="Z510" i="10" s="1"/>
  <c r="AA510" i="10" s="1"/>
  <c r="AB510" i="10" s="1"/>
  <c r="AC510" i="10" s="1"/>
  <c r="J512" i="10" l="1"/>
  <c r="D513" i="10"/>
  <c r="R512" i="10"/>
  <c r="G512" i="10" s="1"/>
  <c r="M512" i="10"/>
  <c r="O512" i="10"/>
  <c r="L512" i="10"/>
  <c r="N512" i="10"/>
  <c r="I512" i="10"/>
  <c r="H512" i="10"/>
  <c r="S512" i="10" s="1"/>
  <c r="K512" i="10"/>
  <c r="P512" i="10"/>
  <c r="Q512" i="10"/>
  <c r="T511" i="10"/>
  <c r="U511" i="10" s="1"/>
  <c r="V511" i="10" s="1"/>
  <c r="W511" i="10" s="1"/>
  <c r="X511" i="10" s="1"/>
  <c r="Y511" i="10" s="1"/>
  <c r="Z511" i="10" s="1"/>
  <c r="AA511" i="10" s="1"/>
  <c r="AB511" i="10" s="1"/>
  <c r="AC511" i="10" s="1"/>
  <c r="J513" i="10" l="1"/>
  <c r="P513" i="10"/>
  <c r="L513" i="10"/>
  <c r="Q513" i="10"/>
  <c r="M513" i="10"/>
  <c r="O513" i="10"/>
  <c r="D514" i="10"/>
  <c r="R513" i="10"/>
  <c r="G513" i="10" s="1"/>
  <c r="H513" i="10"/>
  <c r="S513" i="10" s="1"/>
  <c r="I513" i="10"/>
  <c r="K513" i="10"/>
  <c r="N513" i="10"/>
  <c r="T512" i="10"/>
  <c r="U512" i="10" s="1"/>
  <c r="V512" i="10" s="1"/>
  <c r="W512" i="10" s="1"/>
  <c r="X512" i="10" s="1"/>
  <c r="Y512" i="10" s="1"/>
  <c r="Z512" i="10" s="1"/>
  <c r="AA512" i="10" s="1"/>
  <c r="AB512" i="10" s="1"/>
  <c r="AC512" i="10" s="1"/>
  <c r="T513" i="10" l="1"/>
  <c r="U513" i="10" s="1"/>
  <c r="V513" i="10" s="1"/>
  <c r="W513" i="10" s="1"/>
  <c r="X513" i="10" s="1"/>
  <c r="Y513" i="10" s="1"/>
  <c r="Z513" i="10" s="1"/>
  <c r="AA513" i="10" s="1"/>
  <c r="AB513" i="10" s="1"/>
  <c r="AC513" i="10" s="1"/>
  <c r="K514" i="10"/>
  <c r="N514" i="10"/>
  <c r="I514" i="10"/>
  <c r="O514" i="10"/>
  <c r="M514" i="10"/>
  <c r="D515" i="10"/>
  <c r="J514" i="10"/>
  <c r="Q514" i="10"/>
  <c r="P514" i="10"/>
  <c r="H514" i="10"/>
  <c r="S514" i="10" s="1"/>
  <c r="L514" i="10"/>
  <c r="R514" i="10"/>
  <c r="G514" i="10" s="1"/>
  <c r="D516" i="10" l="1"/>
  <c r="J515" i="10"/>
  <c r="H515" i="10"/>
  <c r="S515" i="10" s="1"/>
  <c r="K515" i="10"/>
  <c r="L515" i="10"/>
  <c r="R515" i="10"/>
  <c r="G515" i="10" s="1"/>
  <c r="M515" i="10"/>
  <c r="Q515" i="10"/>
  <c r="I515" i="10"/>
  <c r="P515" i="10"/>
  <c r="N515" i="10"/>
  <c r="O515" i="10"/>
  <c r="T514" i="10"/>
  <c r="U514" i="10" s="1"/>
  <c r="V514" i="10" s="1"/>
  <c r="W514" i="10" s="1"/>
  <c r="X514" i="10" s="1"/>
  <c r="Y514" i="10" s="1"/>
  <c r="Z514" i="10" s="1"/>
  <c r="AA514" i="10" s="1"/>
  <c r="AB514" i="10" s="1"/>
  <c r="AC514" i="10" s="1"/>
  <c r="T515" i="10" l="1"/>
  <c r="U515" i="10" s="1"/>
  <c r="V515" i="10" s="1"/>
  <c r="W515" i="10" s="1"/>
  <c r="X515" i="10" s="1"/>
  <c r="Y515" i="10" s="1"/>
  <c r="Z515" i="10" s="1"/>
  <c r="AA515" i="10" s="1"/>
  <c r="AB515" i="10" s="1"/>
  <c r="AC515" i="10" s="1"/>
  <c r="H516" i="10"/>
  <c r="S516" i="10" s="1"/>
  <c r="P516" i="10"/>
  <c r="I516" i="10"/>
  <c r="L516" i="10"/>
  <c r="Q516" i="10"/>
  <c r="D517" i="10"/>
  <c r="R516" i="10"/>
  <c r="G516" i="10" s="1"/>
  <c r="J516" i="10"/>
  <c r="K516" i="10"/>
  <c r="O516" i="10"/>
  <c r="N516" i="10"/>
  <c r="M516" i="10"/>
  <c r="T516" i="10" l="1"/>
  <c r="U516" i="10" s="1"/>
  <c r="V516" i="10" s="1"/>
  <c r="W516" i="10" s="1"/>
  <c r="X516" i="10" s="1"/>
  <c r="Y516" i="10" s="1"/>
  <c r="Z516" i="10" s="1"/>
  <c r="AA516" i="10" s="1"/>
  <c r="AB516" i="10" s="1"/>
  <c r="AC516" i="10" s="1"/>
  <c r="H517" i="10"/>
  <c r="S517" i="10" s="1"/>
  <c r="D518" i="10"/>
  <c r="K517" i="10"/>
  <c r="L517" i="10"/>
  <c r="Q517" i="10"/>
  <c r="M517" i="10"/>
  <c r="N517" i="10"/>
  <c r="P517" i="10"/>
  <c r="I517" i="10"/>
  <c r="R517" i="10"/>
  <c r="G517" i="10" s="1"/>
  <c r="J517" i="10"/>
  <c r="O517" i="10"/>
  <c r="M518" i="10" l="1"/>
  <c r="I518" i="10"/>
  <c r="P518" i="10"/>
  <c r="K518" i="10"/>
  <c r="O518" i="10"/>
  <c r="D519" i="10"/>
  <c r="N518" i="10"/>
  <c r="H518" i="10"/>
  <c r="S518" i="10" s="1"/>
  <c r="Q518" i="10"/>
  <c r="L518" i="10"/>
  <c r="J518" i="10"/>
  <c r="R518" i="10"/>
  <c r="G518" i="10" s="1"/>
  <c r="T517" i="10"/>
  <c r="U517" i="10" s="1"/>
  <c r="V517" i="10" s="1"/>
  <c r="W517" i="10" s="1"/>
  <c r="X517" i="10" s="1"/>
  <c r="Y517" i="10" s="1"/>
  <c r="Z517" i="10" s="1"/>
  <c r="AA517" i="10" s="1"/>
  <c r="AB517" i="10" s="1"/>
  <c r="AC517" i="10" s="1"/>
  <c r="H519" i="10" l="1"/>
  <c r="S519" i="10" s="1"/>
  <c r="K519" i="10"/>
  <c r="I519" i="10"/>
  <c r="Q519" i="10"/>
  <c r="P519" i="10"/>
  <c r="D520" i="10"/>
  <c r="O519" i="10"/>
  <c r="M519" i="10"/>
  <c r="R519" i="10"/>
  <c r="G519" i="10" s="1"/>
  <c r="N519" i="10"/>
  <c r="L519" i="10"/>
  <c r="J519" i="10"/>
  <c r="T518" i="10"/>
  <c r="U518" i="10" s="1"/>
  <c r="V518" i="10" s="1"/>
  <c r="W518" i="10" s="1"/>
  <c r="X518" i="10" s="1"/>
  <c r="Y518" i="10" s="1"/>
  <c r="Z518" i="10" s="1"/>
  <c r="AA518" i="10" s="1"/>
  <c r="AB518" i="10" s="1"/>
  <c r="AC518" i="10" s="1"/>
  <c r="R520" i="10" l="1"/>
  <c r="G520" i="10" s="1"/>
  <c r="K520" i="10"/>
  <c r="P520" i="10"/>
  <c r="D521" i="10"/>
  <c r="M520" i="10"/>
  <c r="L520" i="10"/>
  <c r="O520" i="10"/>
  <c r="H520" i="10"/>
  <c r="S520" i="10" s="1"/>
  <c r="Q520" i="10"/>
  <c r="J520" i="10"/>
  <c r="I520" i="10"/>
  <c r="N520" i="10"/>
  <c r="T519" i="10"/>
  <c r="U519" i="10" s="1"/>
  <c r="V519" i="10" s="1"/>
  <c r="W519" i="10" s="1"/>
  <c r="X519" i="10" s="1"/>
  <c r="Y519" i="10" s="1"/>
  <c r="Z519" i="10" s="1"/>
  <c r="AA519" i="10" s="1"/>
  <c r="AB519" i="10" s="1"/>
  <c r="AC519" i="10" s="1"/>
  <c r="T520" i="10" l="1"/>
  <c r="U520" i="10" s="1"/>
  <c r="V520" i="10" s="1"/>
  <c r="W520" i="10" s="1"/>
  <c r="X520" i="10" s="1"/>
  <c r="Y520" i="10" s="1"/>
  <c r="Z520" i="10" s="1"/>
  <c r="AA520" i="10" s="1"/>
  <c r="AB520" i="10" s="1"/>
  <c r="AC520" i="10" s="1"/>
  <c r="J521" i="10"/>
  <c r="R521" i="10"/>
  <c r="G521" i="10" s="1"/>
  <c r="M521" i="10"/>
  <c r="L521" i="10"/>
  <c r="H521" i="10"/>
  <c r="S521" i="10" s="1"/>
  <c r="Q521" i="10"/>
  <c r="P521" i="10"/>
  <c r="I521" i="10"/>
  <c r="O521" i="10"/>
  <c r="D522" i="10"/>
  <c r="K521" i="10"/>
  <c r="N521" i="10"/>
  <c r="T521" i="10" l="1"/>
  <c r="U521" i="10" s="1"/>
  <c r="V521" i="10" s="1"/>
  <c r="W521" i="10" s="1"/>
  <c r="X521" i="10" s="1"/>
  <c r="Y521" i="10" s="1"/>
  <c r="Z521" i="10" s="1"/>
  <c r="AA521" i="10" s="1"/>
  <c r="AB521" i="10" s="1"/>
  <c r="AC521" i="10" s="1"/>
  <c r="L522" i="10"/>
  <c r="J522" i="10"/>
  <c r="D523" i="10"/>
  <c r="P522" i="10"/>
  <c r="H522" i="10"/>
  <c r="S522" i="10" s="1"/>
  <c r="N522" i="10"/>
  <c r="Q522" i="10"/>
  <c r="K522" i="10"/>
  <c r="M522" i="10"/>
  <c r="R522" i="10"/>
  <c r="G522" i="10" s="1"/>
  <c r="I522" i="10"/>
  <c r="O522" i="10"/>
  <c r="T522" i="10" l="1"/>
  <c r="U522" i="10" s="1"/>
  <c r="V522" i="10" s="1"/>
  <c r="W522" i="10" s="1"/>
  <c r="X522" i="10" s="1"/>
  <c r="Y522" i="10" s="1"/>
  <c r="Z522" i="10" s="1"/>
  <c r="AA522" i="10" s="1"/>
  <c r="AB522" i="10" s="1"/>
  <c r="AC522" i="10" s="1"/>
  <c r="H523" i="10"/>
  <c r="S523" i="10" s="1"/>
  <c r="L523" i="10"/>
  <c r="N523" i="10"/>
  <c r="P523" i="10"/>
  <c r="R523" i="10"/>
  <c r="G523" i="10" s="1"/>
  <c r="Q523" i="10"/>
  <c r="K523" i="10"/>
  <c r="O523" i="10"/>
  <c r="J523" i="10"/>
  <c r="D524" i="10"/>
  <c r="I523" i="10"/>
  <c r="M523" i="10"/>
  <c r="T523" i="10" l="1"/>
  <c r="U523" i="10" s="1"/>
  <c r="V523" i="10" s="1"/>
  <c r="W523" i="10" s="1"/>
  <c r="X523" i="10" s="1"/>
  <c r="Y523" i="10" s="1"/>
  <c r="Z523" i="10" s="1"/>
  <c r="AA523" i="10" s="1"/>
  <c r="AB523" i="10" s="1"/>
  <c r="AC523" i="10" s="1"/>
  <c r="H524" i="10"/>
  <c r="S524" i="10" s="1"/>
  <c r="M524" i="10"/>
  <c r="I524" i="10"/>
  <c r="D525" i="10"/>
  <c r="Q524" i="10"/>
  <c r="O524" i="10"/>
  <c r="N524" i="10"/>
  <c r="R524" i="10"/>
  <c r="G524" i="10" s="1"/>
  <c r="L524" i="10"/>
  <c r="J524" i="10"/>
  <c r="K524" i="10"/>
  <c r="P524" i="10"/>
  <c r="H525" i="10" l="1"/>
  <c r="S525" i="10" s="1"/>
  <c r="N525" i="10"/>
  <c r="I525" i="10"/>
  <c r="P525" i="10"/>
  <c r="M525" i="10"/>
  <c r="O525" i="10"/>
  <c r="K525" i="10"/>
  <c r="Q525" i="10"/>
  <c r="L525" i="10"/>
  <c r="D526" i="10"/>
  <c r="R525" i="10"/>
  <c r="G525" i="10" s="1"/>
  <c r="J525" i="10"/>
  <c r="T524" i="10"/>
  <c r="U524" i="10" s="1"/>
  <c r="V524" i="10" s="1"/>
  <c r="W524" i="10" s="1"/>
  <c r="X524" i="10" s="1"/>
  <c r="Y524" i="10" s="1"/>
  <c r="Z524" i="10" s="1"/>
  <c r="AA524" i="10" s="1"/>
  <c r="AB524" i="10" s="1"/>
  <c r="AC524" i="10" s="1"/>
  <c r="H526" i="10" l="1"/>
  <c r="S526" i="10" s="1"/>
  <c r="P526" i="10"/>
  <c r="K526" i="10"/>
  <c r="D527" i="10"/>
  <c r="J526" i="10"/>
  <c r="L526" i="10"/>
  <c r="R526" i="10"/>
  <c r="G526" i="10" s="1"/>
  <c r="O526" i="10"/>
  <c r="M526" i="10"/>
  <c r="Q526" i="10"/>
  <c r="I526" i="10"/>
  <c r="N526" i="10"/>
  <c r="T525" i="10"/>
  <c r="U525" i="10" s="1"/>
  <c r="V525" i="10" s="1"/>
  <c r="W525" i="10" s="1"/>
  <c r="X525" i="10" s="1"/>
  <c r="Y525" i="10" s="1"/>
  <c r="Z525" i="10" s="1"/>
  <c r="AA525" i="10" s="1"/>
  <c r="AB525" i="10" s="1"/>
  <c r="AC525" i="10" s="1"/>
  <c r="T526" i="10" l="1"/>
  <c r="U526" i="10" s="1"/>
  <c r="V526" i="10" s="1"/>
  <c r="W526" i="10" s="1"/>
  <c r="X526" i="10" s="1"/>
  <c r="Y526" i="10" s="1"/>
  <c r="Z526" i="10" s="1"/>
  <c r="AA526" i="10" s="1"/>
  <c r="AB526" i="10" s="1"/>
  <c r="AC526" i="10" s="1"/>
  <c r="I527" i="10"/>
  <c r="P527" i="10"/>
  <c r="Q527" i="10"/>
  <c r="R527" i="10"/>
  <c r="G527" i="10" s="1"/>
  <c r="H527" i="10"/>
  <c r="S527" i="10" s="1"/>
  <c r="K527" i="10"/>
  <c r="O527" i="10"/>
  <c r="L527" i="10"/>
  <c r="J527" i="10"/>
  <c r="D528" i="10"/>
  <c r="N527" i="10"/>
  <c r="M527" i="10"/>
  <c r="H528" i="10" l="1"/>
  <c r="S528" i="10" s="1"/>
  <c r="O528" i="10"/>
  <c r="D529" i="10"/>
  <c r="R528" i="10"/>
  <c r="G528" i="10" s="1"/>
  <c r="P528" i="10"/>
  <c r="K528" i="10"/>
  <c r="I528" i="10"/>
  <c r="Q528" i="10"/>
  <c r="J528" i="10"/>
  <c r="M528" i="10"/>
  <c r="N528" i="10"/>
  <c r="L528" i="10"/>
  <c r="T527" i="10"/>
  <c r="U527" i="10" s="1"/>
  <c r="V527" i="10" s="1"/>
  <c r="W527" i="10" s="1"/>
  <c r="X527" i="10" s="1"/>
  <c r="Y527" i="10" s="1"/>
  <c r="Z527" i="10" s="1"/>
  <c r="AA527" i="10" s="1"/>
  <c r="AB527" i="10" s="1"/>
  <c r="AC527" i="10" s="1"/>
  <c r="H529" i="10" l="1"/>
  <c r="S529" i="10" s="1"/>
  <c r="Q529" i="10"/>
  <c r="R529" i="10"/>
  <c r="G529" i="10" s="1"/>
  <c r="M529" i="10"/>
  <c r="O529" i="10"/>
  <c r="I529" i="10"/>
  <c r="N529" i="10"/>
  <c r="P529" i="10"/>
  <c r="L529" i="10"/>
  <c r="D530" i="10"/>
  <c r="K529" i="10"/>
  <c r="J529" i="10"/>
  <c r="T528" i="10"/>
  <c r="U528" i="10" s="1"/>
  <c r="V528" i="10" s="1"/>
  <c r="W528" i="10" s="1"/>
  <c r="X528" i="10" s="1"/>
  <c r="Y528" i="10" s="1"/>
  <c r="Z528" i="10" s="1"/>
  <c r="AA528" i="10" s="1"/>
  <c r="AB528" i="10" s="1"/>
  <c r="AC528" i="10" s="1"/>
  <c r="N530" i="10" l="1"/>
  <c r="K530" i="10"/>
  <c r="D531" i="10"/>
  <c r="L530" i="10"/>
  <c r="H530" i="10"/>
  <c r="S530" i="10" s="1"/>
  <c r="I530" i="10"/>
  <c r="P530" i="10"/>
  <c r="J530" i="10"/>
  <c r="R530" i="10"/>
  <c r="G530" i="10" s="1"/>
  <c r="O530" i="10"/>
  <c r="Q530" i="10"/>
  <c r="M530" i="10"/>
  <c r="T529" i="10"/>
  <c r="U529" i="10" s="1"/>
  <c r="V529" i="10" s="1"/>
  <c r="W529" i="10" s="1"/>
  <c r="X529" i="10" s="1"/>
  <c r="Y529" i="10" s="1"/>
  <c r="Z529" i="10" s="1"/>
  <c r="AA529" i="10" s="1"/>
  <c r="AB529" i="10" s="1"/>
  <c r="AC529" i="10" s="1"/>
  <c r="T530" i="10" l="1"/>
  <c r="U530" i="10" s="1"/>
  <c r="V530" i="10" s="1"/>
  <c r="W530" i="10" s="1"/>
  <c r="X530" i="10" s="1"/>
  <c r="Y530" i="10" s="1"/>
  <c r="Z530" i="10" s="1"/>
  <c r="AA530" i="10" s="1"/>
  <c r="AB530" i="10" s="1"/>
  <c r="AC530" i="10" s="1"/>
  <c r="H531" i="10"/>
  <c r="S531" i="10" s="1"/>
  <c r="L531" i="10"/>
  <c r="J531" i="10"/>
  <c r="D532" i="10"/>
  <c r="I531" i="10"/>
  <c r="O531" i="10"/>
  <c r="N531" i="10"/>
  <c r="P531" i="10"/>
  <c r="R531" i="10"/>
  <c r="G531" i="10" s="1"/>
  <c r="Q531" i="10"/>
  <c r="K531" i="10"/>
  <c r="M531" i="10"/>
  <c r="T531" i="10" l="1"/>
  <c r="U531" i="10" s="1"/>
  <c r="V531" i="10" s="1"/>
  <c r="W531" i="10" s="1"/>
  <c r="X531" i="10" s="1"/>
  <c r="Y531" i="10" s="1"/>
  <c r="Z531" i="10" s="1"/>
  <c r="AA531" i="10" s="1"/>
  <c r="AB531" i="10" s="1"/>
  <c r="AC531" i="10" s="1"/>
  <c r="H532" i="10"/>
  <c r="S532" i="10" s="1"/>
  <c r="P532" i="10"/>
  <c r="I532" i="10"/>
  <c r="N532" i="10"/>
  <c r="Q532" i="10"/>
  <c r="J532" i="10"/>
  <c r="M532" i="10"/>
  <c r="L532" i="10"/>
  <c r="D533" i="10"/>
  <c r="O532" i="10"/>
  <c r="K532" i="10"/>
  <c r="R532" i="10"/>
  <c r="G532" i="10" s="1"/>
  <c r="H533" i="10" l="1"/>
  <c r="S533" i="10" s="1"/>
  <c r="Q533" i="10"/>
  <c r="D534" i="10"/>
  <c r="K533" i="10"/>
  <c r="O533" i="10"/>
  <c r="M533" i="10"/>
  <c r="J533" i="10"/>
  <c r="I533" i="10"/>
  <c r="N533" i="10"/>
  <c r="L533" i="10"/>
  <c r="P533" i="10"/>
  <c r="R533" i="10"/>
  <c r="G533" i="10" s="1"/>
  <c r="T532" i="10"/>
  <c r="U532" i="10" s="1"/>
  <c r="V532" i="10" s="1"/>
  <c r="W532" i="10" s="1"/>
  <c r="X532" i="10" s="1"/>
  <c r="Y532" i="10" s="1"/>
  <c r="Z532" i="10" s="1"/>
  <c r="AA532" i="10" s="1"/>
  <c r="AB532" i="10" s="1"/>
  <c r="AC532" i="10" s="1"/>
  <c r="T533" i="10" l="1"/>
  <c r="U533" i="10" s="1"/>
  <c r="V533" i="10" s="1"/>
  <c r="W533" i="10" s="1"/>
  <c r="X533" i="10" s="1"/>
  <c r="Y533" i="10" s="1"/>
  <c r="Z533" i="10" s="1"/>
  <c r="AA533" i="10" s="1"/>
  <c r="AB533" i="10" s="1"/>
  <c r="AC533" i="10" s="1"/>
  <c r="H534" i="10"/>
  <c r="S534" i="10" s="1"/>
  <c r="N534" i="10"/>
  <c r="J534" i="10"/>
  <c r="P534" i="10"/>
  <c r="K534" i="10"/>
  <c r="R534" i="10"/>
  <c r="G534" i="10" s="1"/>
  <c r="M534" i="10"/>
  <c r="D535" i="10"/>
  <c r="Q534" i="10"/>
  <c r="I534" i="10"/>
  <c r="L534" i="10"/>
  <c r="O534" i="10"/>
  <c r="T534" i="10" l="1"/>
  <c r="U534" i="10" s="1"/>
  <c r="V534" i="10" s="1"/>
  <c r="W534" i="10" s="1"/>
  <c r="X534" i="10" s="1"/>
  <c r="Y534" i="10" s="1"/>
  <c r="Z534" i="10" s="1"/>
  <c r="AA534" i="10" s="1"/>
  <c r="AB534" i="10" s="1"/>
  <c r="AC534" i="10" s="1"/>
  <c r="K535" i="10"/>
  <c r="L535" i="10"/>
  <c r="P535" i="10"/>
  <c r="M535" i="10"/>
  <c r="O535" i="10"/>
  <c r="D536" i="10"/>
  <c r="J535" i="10"/>
  <c r="Q535" i="10"/>
  <c r="N535" i="10"/>
  <c r="H535" i="10"/>
  <c r="S535" i="10" s="1"/>
  <c r="I535" i="10"/>
  <c r="R535" i="10"/>
  <c r="G535" i="10" s="1"/>
  <c r="T535" i="10" l="1"/>
  <c r="U535" i="10" s="1"/>
  <c r="V535" i="10" s="1"/>
  <c r="W535" i="10" s="1"/>
  <c r="X535" i="10" s="1"/>
  <c r="Y535" i="10" s="1"/>
  <c r="Z535" i="10" s="1"/>
  <c r="AA535" i="10" s="1"/>
  <c r="AB535" i="10" s="1"/>
  <c r="AC535" i="10" s="1"/>
  <c r="H536" i="10"/>
  <c r="S536" i="10" s="1"/>
  <c r="D537" i="10"/>
  <c r="K536" i="10"/>
  <c r="Q536" i="10"/>
  <c r="I536" i="10"/>
  <c r="R536" i="10"/>
  <c r="G536" i="10" s="1"/>
  <c r="M536" i="10"/>
  <c r="O536" i="10"/>
  <c r="L536" i="10"/>
  <c r="N536" i="10"/>
  <c r="P536" i="10"/>
  <c r="J536" i="10"/>
  <c r="H537" i="10" l="1"/>
  <c r="S537" i="10" s="1"/>
  <c r="M537" i="10"/>
  <c r="K537" i="10"/>
  <c r="Q537" i="10"/>
  <c r="J537" i="10"/>
  <c r="I537" i="10"/>
  <c r="D538" i="10"/>
  <c r="R537" i="10"/>
  <c r="G537" i="10" s="1"/>
  <c r="N537" i="10"/>
  <c r="P537" i="10"/>
  <c r="O537" i="10"/>
  <c r="L537" i="10"/>
  <c r="T536" i="10"/>
  <c r="U536" i="10" s="1"/>
  <c r="V536" i="10" s="1"/>
  <c r="W536" i="10" s="1"/>
  <c r="X536" i="10" s="1"/>
  <c r="Y536" i="10" s="1"/>
  <c r="Z536" i="10" s="1"/>
  <c r="AA536" i="10" s="1"/>
  <c r="AB536" i="10" s="1"/>
  <c r="AC536" i="10" s="1"/>
  <c r="H538" i="10" l="1"/>
  <c r="S538" i="10" s="1"/>
  <c r="D539" i="10"/>
  <c r="J538" i="10"/>
  <c r="L538" i="10"/>
  <c r="Q538" i="10"/>
  <c r="N538" i="10"/>
  <c r="I538" i="10"/>
  <c r="O538" i="10"/>
  <c r="M538" i="10"/>
  <c r="R538" i="10"/>
  <c r="G538" i="10" s="1"/>
  <c r="K538" i="10"/>
  <c r="P538" i="10"/>
  <c r="T537" i="10"/>
  <c r="U537" i="10" s="1"/>
  <c r="V537" i="10" s="1"/>
  <c r="W537" i="10" s="1"/>
  <c r="X537" i="10" s="1"/>
  <c r="Y537" i="10" s="1"/>
  <c r="Z537" i="10" s="1"/>
  <c r="AA537" i="10" s="1"/>
  <c r="AB537" i="10" s="1"/>
  <c r="AC537" i="10" s="1"/>
  <c r="I539" i="10" l="1"/>
  <c r="Q539" i="10"/>
  <c r="R539" i="10"/>
  <c r="G539" i="10" s="1"/>
  <c r="O539" i="10"/>
  <c r="J539" i="10"/>
  <c r="D540" i="10"/>
  <c r="N539" i="10"/>
  <c r="H539" i="10"/>
  <c r="S539" i="10" s="1"/>
  <c r="K539" i="10"/>
  <c r="P539" i="10"/>
  <c r="M539" i="10"/>
  <c r="L539" i="10"/>
  <c r="T538" i="10"/>
  <c r="U538" i="10" s="1"/>
  <c r="V538" i="10" s="1"/>
  <c r="W538" i="10" s="1"/>
  <c r="X538" i="10" s="1"/>
  <c r="Y538" i="10" s="1"/>
  <c r="Z538" i="10" s="1"/>
  <c r="AA538" i="10" s="1"/>
  <c r="AB538" i="10" s="1"/>
  <c r="AC538" i="10" s="1"/>
  <c r="R540" i="10" l="1"/>
  <c r="G540" i="10" s="1"/>
  <c r="M540" i="10"/>
  <c r="J540" i="10"/>
  <c r="K540" i="10"/>
  <c r="D541" i="10"/>
  <c r="L540" i="10"/>
  <c r="N540" i="10"/>
  <c r="P540" i="10"/>
  <c r="H540" i="10"/>
  <c r="S540" i="10" s="1"/>
  <c r="I540" i="10"/>
  <c r="O540" i="10"/>
  <c r="Q540" i="10"/>
  <c r="T539" i="10"/>
  <c r="U539" i="10" s="1"/>
  <c r="V539" i="10" s="1"/>
  <c r="W539" i="10" s="1"/>
  <c r="X539" i="10" s="1"/>
  <c r="Y539" i="10" s="1"/>
  <c r="Z539" i="10" s="1"/>
  <c r="AA539" i="10" s="1"/>
  <c r="AB539" i="10" s="1"/>
  <c r="AC539" i="10" s="1"/>
  <c r="H541" i="10" l="1"/>
  <c r="S541" i="10" s="1"/>
  <c r="K541" i="10"/>
  <c r="N541" i="10"/>
  <c r="P541" i="10"/>
  <c r="M541" i="10"/>
  <c r="Q541" i="10"/>
  <c r="J541" i="10"/>
  <c r="I541" i="10"/>
  <c r="R541" i="10"/>
  <c r="G541" i="10" s="1"/>
  <c r="O541" i="10"/>
  <c r="L541" i="10"/>
  <c r="D542" i="10"/>
  <c r="T540" i="10"/>
  <c r="U540" i="10" s="1"/>
  <c r="V540" i="10" s="1"/>
  <c r="W540" i="10" s="1"/>
  <c r="X540" i="10" s="1"/>
  <c r="Y540" i="10" s="1"/>
  <c r="Z540" i="10" s="1"/>
  <c r="AA540" i="10" s="1"/>
  <c r="AB540" i="10" s="1"/>
  <c r="AC540" i="10" s="1"/>
  <c r="H542" i="10" l="1"/>
  <c r="S542" i="10" s="1"/>
  <c r="Q542" i="10"/>
  <c r="N542" i="10"/>
  <c r="L542" i="10"/>
  <c r="D543" i="10"/>
  <c r="R542" i="10"/>
  <c r="G542" i="10" s="1"/>
  <c r="I542" i="10"/>
  <c r="P542" i="10"/>
  <c r="K542" i="10"/>
  <c r="M542" i="10"/>
  <c r="J542" i="10"/>
  <c r="O542" i="10"/>
  <c r="T541" i="10"/>
  <c r="U541" i="10" s="1"/>
  <c r="V541" i="10" s="1"/>
  <c r="W541" i="10" s="1"/>
  <c r="X541" i="10" s="1"/>
  <c r="Y541" i="10" s="1"/>
  <c r="Z541" i="10" s="1"/>
  <c r="AA541" i="10" s="1"/>
  <c r="AB541" i="10" s="1"/>
  <c r="AC541" i="10" s="1"/>
  <c r="H543" i="10" l="1"/>
  <c r="S543" i="10" s="1"/>
  <c r="R543" i="10"/>
  <c r="G543" i="10" s="1"/>
  <c r="M543" i="10"/>
  <c r="P543" i="10"/>
  <c r="K543" i="10"/>
  <c r="Q543" i="10"/>
  <c r="O543" i="10"/>
  <c r="L543" i="10"/>
  <c r="I543" i="10"/>
  <c r="N543" i="10"/>
  <c r="J543" i="10"/>
  <c r="D544" i="10"/>
  <c r="T542" i="10"/>
  <c r="U542" i="10" s="1"/>
  <c r="V542" i="10" s="1"/>
  <c r="W542" i="10" s="1"/>
  <c r="X542" i="10" s="1"/>
  <c r="Y542" i="10" s="1"/>
  <c r="Z542" i="10" s="1"/>
  <c r="AA542" i="10" s="1"/>
  <c r="AB542" i="10" s="1"/>
  <c r="AC542" i="10" s="1"/>
  <c r="J544" i="10" l="1"/>
  <c r="K544" i="10"/>
  <c r="L544" i="10"/>
  <c r="P544" i="10"/>
  <c r="D545" i="10"/>
  <c r="N544" i="10"/>
  <c r="H544" i="10"/>
  <c r="S544" i="10" s="1"/>
  <c r="M544" i="10"/>
  <c r="Q544" i="10"/>
  <c r="I544" i="10"/>
  <c r="O544" i="10"/>
  <c r="R544" i="10"/>
  <c r="G544" i="10" s="1"/>
  <c r="T543" i="10"/>
  <c r="U543" i="10" s="1"/>
  <c r="V543" i="10" s="1"/>
  <c r="W543" i="10" s="1"/>
  <c r="X543" i="10" s="1"/>
  <c r="Y543" i="10" s="1"/>
  <c r="Z543" i="10" s="1"/>
  <c r="AA543" i="10" s="1"/>
  <c r="AB543" i="10" s="1"/>
  <c r="AC543" i="10" s="1"/>
  <c r="T544" i="10" l="1"/>
  <c r="U544" i="10" s="1"/>
  <c r="V544" i="10" s="1"/>
  <c r="W544" i="10" s="1"/>
  <c r="X544" i="10" s="1"/>
  <c r="Y544" i="10" s="1"/>
  <c r="Z544" i="10" s="1"/>
  <c r="AA544" i="10" s="1"/>
  <c r="AB544" i="10" s="1"/>
  <c r="AC544" i="10" s="1"/>
  <c r="O545" i="10"/>
  <c r="I545" i="10"/>
  <c r="J545" i="10"/>
  <c r="D546" i="10"/>
  <c r="K545" i="10"/>
  <c r="M545" i="10"/>
  <c r="H545" i="10"/>
  <c r="S545" i="10" s="1"/>
  <c r="R545" i="10"/>
  <c r="G545" i="10" s="1"/>
  <c r="Q545" i="10"/>
  <c r="L545" i="10"/>
  <c r="N545" i="10"/>
  <c r="P545" i="10"/>
  <c r="M546" i="10" l="1"/>
  <c r="N546" i="10"/>
  <c r="D547" i="10"/>
  <c r="L546" i="10"/>
  <c r="I546" i="10"/>
  <c r="Q546" i="10"/>
  <c r="H546" i="10"/>
  <c r="S546" i="10" s="1"/>
  <c r="J546" i="10"/>
  <c r="P546" i="10"/>
  <c r="K546" i="10"/>
  <c r="O546" i="10"/>
  <c r="R546" i="10"/>
  <c r="G546" i="10" s="1"/>
  <c r="T545" i="10"/>
  <c r="U545" i="10" s="1"/>
  <c r="V545" i="10" s="1"/>
  <c r="W545" i="10" s="1"/>
  <c r="X545" i="10" s="1"/>
  <c r="Y545" i="10" s="1"/>
  <c r="Z545" i="10" s="1"/>
  <c r="AA545" i="10" s="1"/>
  <c r="AB545" i="10" s="1"/>
  <c r="AC545" i="10" s="1"/>
  <c r="T546" i="10" l="1"/>
  <c r="U546" i="10" s="1"/>
  <c r="V546" i="10" s="1"/>
  <c r="W546" i="10" s="1"/>
  <c r="X546" i="10" s="1"/>
  <c r="Y546" i="10" s="1"/>
  <c r="Z546" i="10" s="1"/>
  <c r="AA546" i="10" s="1"/>
  <c r="AB546" i="10" s="1"/>
  <c r="AC546" i="10" s="1"/>
  <c r="D548" i="10"/>
  <c r="N547" i="10"/>
  <c r="P547" i="10"/>
  <c r="H547" i="10"/>
  <c r="S547" i="10" s="1"/>
  <c r="R547" i="10"/>
  <c r="G547" i="10" s="1"/>
  <c r="O547" i="10"/>
  <c r="I547" i="10"/>
  <c r="K547" i="10"/>
  <c r="Q547" i="10"/>
  <c r="L547" i="10"/>
  <c r="M547" i="10"/>
  <c r="J547" i="10"/>
  <c r="T547" i="10" l="1"/>
  <c r="U547" i="10" s="1"/>
  <c r="V547" i="10" s="1"/>
  <c r="W547" i="10" s="1"/>
  <c r="X547" i="10" s="1"/>
  <c r="Y547" i="10" s="1"/>
  <c r="Z547" i="10" s="1"/>
  <c r="AA547" i="10" s="1"/>
  <c r="AB547" i="10" s="1"/>
  <c r="AC547" i="10" s="1"/>
  <c r="H548" i="10"/>
  <c r="S548" i="10" s="1"/>
  <c r="I548" i="10"/>
  <c r="L548" i="10"/>
  <c r="R548" i="10"/>
  <c r="G548" i="10" s="1"/>
  <c r="P548" i="10"/>
  <c r="N548" i="10"/>
  <c r="D549" i="10"/>
  <c r="J548" i="10"/>
  <c r="O548" i="10"/>
  <c r="K548" i="10"/>
  <c r="Q548" i="10"/>
  <c r="M548" i="10"/>
  <c r="T548" i="10" l="1"/>
  <c r="U548" i="10" s="1"/>
  <c r="V548" i="10" s="1"/>
  <c r="W548" i="10" s="1"/>
  <c r="X548" i="10" s="1"/>
  <c r="Y548" i="10" s="1"/>
  <c r="Z548" i="10" s="1"/>
  <c r="AA548" i="10" s="1"/>
  <c r="AB548" i="10" s="1"/>
  <c r="AC548" i="10" s="1"/>
  <c r="H549" i="10"/>
  <c r="S549" i="10" s="1"/>
  <c r="D550" i="10"/>
  <c r="O549" i="10"/>
  <c r="K549" i="10"/>
  <c r="I549" i="10"/>
  <c r="R549" i="10"/>
  <c r="G549" i="10" s="1"/>
  <c r="L549" i="10"/>
  <c r="P549" i="10"/>
  <c r="Q549" i="10"/>
  <c r="J549" i="10"/>
  <c r="N549" i="10"/>
  <c r="M549" i="10"/>
  <c r="H550" i="10" l="1"/>
  <c r="S550" i="10" s="1"/>
  <c r="N550" i="10"/>
  <c r="J550" i="10"/>
  <c r="P550" i="10"/>
  <c r="O550" i="10"/>
  <c r="D551" i="10"/>
  <c r="R550" i="10"/>
  <c r="G550" i="10" s="1"/>
  <c r="K550" i="10"/>
  <c r="Q550" i="10"/>
  <c r="I550" i="10"/>
  <c r="M550" i="10"/>
  <c r="L550" i="10"/>
  <c r="T549" i="10"/>
  <c r="U549" i="10" s="1"/>
  <c r="V549" i="10" s="1"/>
  <c r="W549" i="10" s="1"/>
  <c r="X549" i="10" s="1"/>
  <c r="Y549" i="10" s="1"/>
  <c r="Z549" i="10" s="1"/>
  <c r="AA549" i="10" s="1"/>
  <c r="AB549" i="10" s="1"/>
  <c r="AC549" i="10" s="1"/>
  <c r="D552" i="10" l="1"/>
  <c r="Q551" i="10"/>
  <c r="J551" i="10"/>
  <c r="R551" i="10"/>
  <c r="G551" i="10" s="1"/>
  <c r="I551" i="10"/>
  <c r="K551" i="10"/>
  <c r="O551" i="10"/>
  <c r="H551" i="10"/>
  <c r="S551" i="10" s="1"/>
  <c r="N551" i="10"/>
  <c r="M551" i="10"/>
  <c r="P551" i="10"/>
  <c r="L551" i="10"/>
  <c r="T550" i="10"/>
  <c r="U550" i="10" s="1"/>
  <c r="V550" i="10" s="1"/>
  <c r="W550" i="10" s="1"/>
  <c r="X550" i="10" s="1"/>
  <c r="Y550" i="10" s="1"/>
  <c r="Z550" i="10" s="1"/>
  <c r="AA550" i="10" s="1"/>
  <c r="AB550" i="10" s="1"/>
  <c r="AC550" i="10" s="1"/>
  <c r="J552" i="10" l="1"/>
  <c r="I552" i="10"/>
  <c r="R552" i="10"/>
  <c r="G552" i="10" s="1"/>
  <c r="O552" i="10"/>
  <c r="D553" i="10"/>
  <c r="Q552" i="10"/>
  <c r="H552" i="10"/>
  <c r="S552" i="10" s="1"/>
  <c r="N552" i="10"/>
  <c r="P552" i="10"/>
  <c r="M552" i="10"/>
  <c r="L552" i="10"/>
  <c r="K552" i="10"/>
  <c r="T551" i="10"/>
  <c r="U551" i="10" s="1"/>
  <c r="V551" i="10" s="1"/>
  <c r="W551" i="10" s="1"/>
  <c r="X551" i="10" s="1"/>
  <c r="Y551" i="10" s="1"/>
  <c r="Z551" i="10" s="1"/>
  <c r="AA551" i="10" s="1"/>
  <c r="AB551" i="10" s="1"/>
  <c r="AC551" i="10" s="1"/>
  <c r="K553" i="10" l="1"/>
  <c r="Q553" i="10"/>
  <c r="L553" i="10"/>
  <c r="O553" i="10"/>
  <c r="D554" i="10"/>
  <c r="I553" i="10"/>
  <c r="J553" i="10"/>
  <c r="H553" i="10"/>
  <c r="S553" i="10" s="1"/>
  <c r="M553" i="10"/>
  <c r="N553" i="10"/>
  <c r="P553" i="10"/>
  <c r="R553" i="10"/>
  <c r="G553" i="10" s="1"/>
  <c r="T552" i="10"/>
  <c r="U552" i="10" s="1"/>
  <c r="V552" i="10" s="1"/>
  <c r="W552" i="10" s="1"/>
  <c r="X552" i="10" s="1"/>
  <c r="Y552" i="10" s="1"/>
  <c r="Z552" i="10" s="1"/>
  <c r="AA552" i="10" s="1"/>
  <c r="AB552" i="10" s="1"/>
  <c r="AC552" i="10" s="1"/>
  <c r="H554" i="10" l="1"/>
  <c r="S554" i="10" s="1"/>
  <c r="J554" i="10"/>
  <c r="P554" i="10"/>
  <c r="L554" i="10"/>
  <c r="O554" i="10"/>
  <c r="I554" i="10"/>
  <c r="K554" i="10"/>
  <c r="R554" i="10"/>
  <c r="G554" i="10" s="1"/>
  <c r="N554" i="10"/>
  <c r="Q554" i="10"/>
  <c r="M554" i="10"/>
  <c r="D555" i="10"/>
  <c r="T553" i="10"/>
  <c r="U553" i="10" s="1"/>
  <c r="V553" i="10" s="1"/>
  <c r="W553" i="10" s="1"/>
  <c r="X553" i="10" s="1"/>
  <c r="Y553" i="10" s="1"/>
  <c r="Z553" i="10" s="1"/>
  <c r="AA553" i="10" s="1"/>
  <c r="AB553" i="10" s="1"/>
  <c r="AC553" i="10" s="1"/>
  <c r="H555" i="10" l="1"/>
  <c r="S555" i="10" s="1"/>
  <c r="N555" i="10"/>
  <c r="M555" i="10"/>
  <c r="L555" i="10"/>
  <c r="O555" i="10"/>
  <c r="Q555" i="10"/>
  <c r="I555" i="10"/>
  <c r="R555" i="10"/>
  <c r="G555" i="10" s="1"/>
  <c r="D556" i="10"/>
  <c r="K555" i="10"/>
  <c r="J555" i="10"/>
  <c r="P555" i="10"/>
  <c r="T554" i="10"/>
  <c r="U554" i="10" s="1"/>
  <c r="V554" i="10" s="1"/>
  <c r="W554" i="10" s="1"/>
  <c r="X554" i="10" s="1"/>
  <c r="Y554" i="10" s="1"/>
  <c r="Z554" i="10" s="1"/>
  <c r="AA554" i="10" s="1"/>
  <c r="AB554" i="10" s="1"/>
  <c r="AC554" i="10" s="1"/>
  <c r="H556" i="10" l="1"/>
  <c r="S556" i="10" s="1"/>
  <c r="R556" i="10"/>
  <c r="G556" i="10" s="1"/>
  <c r="D557" i="10"/>
  <c r="J556" i="10"/>
  <c r="K556" i="10"/>
  <c r="Q556" i="10"/>
  <c r="L556" i="10"/>
  <c r="M556" i="10"/>
  <c r="N556" i="10"/>
  <c r="O556" i="10"/>
  <c r="P556" i="10"/>
  <c r="I556" i="10"/>
  <c r="T555" i="10"/>
  <c r="U555" i="10" s="1"/>
  <c r="V555" i="10" s="1"/>
  <c r="W555" i="10" s="1"/>
  <c r="X555" i="10" s="1"/>
  <c r="Y555" i="10" s="1"/>
  <c r="Z555" i="10" s="1"/>
  <c r="AA555" i="10" s="1"/>
  <c r="AB555" i="10" s="1"/>
  <c r="AC555" i="10" s="1"/>
  <c r="K557" i="10" l="1"/>
  <c r="J557" i="10"/>
  <c r="P557" i="10"/>
  <c r="O557" i="10"/>
  <c r="I557" i="10"/>
  <c r="H557" i="10"/>
  <c r="S557" i="10" s="1"/>
  <c r="M557" i="10"/>
  <c r="R557" i="10"/>
  <c r="G557" i="10" s="1"/>
  <c r="N557" i="10"/>
  <c r="L557" i="10"/>
  <c r="Q557" i="10"/>
  <c r="D558" i="10"/>
  <c r="T556" i="10"/>
  <c r="U556" i="10" s="1"/>
  <c r="V556" i="10" s="1"/>
  <c r="W556" i="10" s="1"/>
  <c r="X556" i="10" s="1"/>
  <c r="Y556" i="10" s="1"/>
  <c r="Z556" i="10" s="1"/>
  <c r="AA556" i="10" s="1"/>
  <c r="AB556" i="10" s="1"/>
  <c r="AC556" i="10" s="1"/>
  <c r="T557" i="10" l="1"/>
  <c r="U557" i="10" s="1"/>
  <c r="V557" i="10" s="1"/>
  <c r="W557" i="10" s="1"/>
  <c r="X557" i="10" s="1"/>
  <c r="Y557" i="10" s="1"/>
  <c r="Z557" i="10" s="1"/>
  <c r="AA557" i="10" s="1"/>
  <c r="AB557" i="10" s="1"/>
  <c r="AC557" i="10" s="1"/>
  <c r="H558" i="10"/>
  <c r="S558" i="10" s="1"/>
  <c r="D559" i="10"/>
  <c r="O558" i="10"/>
  <c r="K558" i="10"/>
  <c r="Q558" i="10"/>
  <c r="R558" i="10"/>
  <c r="G558" i="10" s="1"/>
  <c r="L558" i="10"/>
  <c r="J558" i="10"/>
  <c r="P558" i="10"/>
  <c r="M558" i="10"/>
  <c r="I558" i="10"/>
  <c r="N558" i="10"/>
  <c r="H559" i="10" l="1"/>
  <c r="S559" i="10" s="1"/>
  <c r="L559" i="10"/>
  <c r="J559" i="10"/>
  <c r="O559" i="10"/>
  <c r="D560" i="10"/>
  <c r="K559" i="10"/>
  <c r="I559" i="10"/>
  <c r="R559" i="10"/>
  <c r="G559" i="10" s="1"/>
  <c r="Q559" i="10"/>
  <c r="P559" i="10"/>
  <c r="M559" i="10"/>
  <c r="N559" i="10"/>
  <c r="T558" i="10"/>
  <c r="U558" i="10" s="1"/>
  <c r="V558" i="10" s="1"/>
  <c r="W558" i="10" s="1"/>
  <c r="X558" i="10" s="1"/>
  <c r="Y558" i="10" s="1"/>
  <c r="Z558" i="10" s="1"/>
  <c r="AA558" i="10" s="1"/>
  <c r="AB558" i="10" s="1"/>
  <c r="AC558" i="10" s="1"/>
  <c r="D561" i="10" l="1"/>
  <c r="L560" i="10"/>
  <c r="I560" i="10"/>
  <c r="K560" i="10"/>
  <c r="M560" i="10"/>
  <c r="O560" i="10"/>
  <c r="H560" i="10"/>
  <c r="S560" i="10" s="1"/>
  <c r="Q560" i="10"/>
  <c r="P560" i="10"/>
  <c r="R560" i="10"/>
  <c r="G560" i="10" s="1"/>
  <c r="N560" i="10"/>
  <c r="J560" i="10"/>
  <c r="T559" i="10"/>
  <c r="U559" i="10" s="1"/>
  <c r="V559" i="10" s="1"/>
  <c r="W559" i="10" s="1"/>
  <c r="X559" i="10" s="1"/>
  <c r="Y559" i="10" s="1"/>
  <c r="Z559" i="10" s="1"/>
  <c r="AA559" i="10" s="1"/>
  <c r="AB559" i="10" s="1"/>
  <c r="AC559" i="10" s="1"/>
  <c r="T560" i="10" l="1"/>
  <c r="U560" i="10" s="1"/>
  <c r="V560" i="10" s="1"/>
  <c r="W560" i="10" s="1"/>
  <c r="X560" i="10" s="1"/>
  <c r="Y560" i="10" s="1"/>
  <c r="Z560" i="10" s="1"/>
  <c r="AA560" i="10" s="1"/>
  <c r="AB560" i="10" s="1"/>
  <c r="AC560" i="10" s="1"/>
  <c r="L561" i="10"/>
  <c r="H561" i="10"/>
  <c r="S561" i="10" s="1"/>
  <c r="O561" i="10"/>
  <c r="N561" i="10"/>
  <c r="J561" i="10"/>
  <c r="I561" i="10"/>
  <c r="P561" i="10"/>
  <c r="R561" i="10"/>
  <c r="G561" i="10" s="1"/>
  <c r="D562" i="10"/>
  <c r="Q561" i="10"/>
  <c r="K561" i="10"/>
  <c r="M561" i="10"/>
  <c r="T561" i="10" l="1"/>
  <c r="U561" i="10" s="1"/>
  <c r="V561" i="10" s="1"/>
  <c r="W561" i="10" s="1"/>
  <c r="X561" i="10" s="1"/>
  <c r="Y561" i="10" s="1"/>
  <c r="Z561" i="10" s="1"/>
  <c r="AA561" i="10" s="1"/>
  <c r="AB561" i="10" s="1"/>
  <c r="AC561" i="10" s="1"/>
  <c r="N562" i="10"/>
  <c r="I562" i="10"/>
  <c r="M562" i="10"/>
  <c r="H562" i="10"/>
  <c r="S562" i="10" s="1"/>
  <c r="L562" i="10"/>
  <c r="P562" i="10"/>
  <c r="J562" i="10"/>
  <c r="R562" i="10"/>
  <c r="G562" i="10" s="1"/>
  <c r="D563" i="10"/>
  <c r="K562" i="10"/>
  <c r="O562" i="10"/>
  <c r="Q562" i="10"/>
  <c r="T562" i="10" l="1"/>
  <c r="U562" i="10" s="1"/>
  <c r="V562" i="10" s="1"/>
  <c r="W562" i="10" s="1"/>
  <c r="X562" i="10" s="1"/>
  <c r="Y562" i="10" s="1"/>
  <c r="Z562" i="10" s="1"/>
  <c r="AA562" i="10" s="1"/>
  <c r="AB562" i="10" s="1"/>
  <c r="AC562" i="10" s="1"/>
  <c r="H563" i="10"/>
  <c r="S563" i="10" s="1"/>
  <c r="P563" i="10"/>
  <c r="M563" i="10"/>
  <c r="I563" i="10"/>
  <c r="Q563" i="10"/>
  <c r="D564" i="10"/>
  <c r="N563" i="10"/>
  <c r="J563" i="10"/>
  <c r="R563" i="10"/>
  <c r="G563" i="10" s="1"/>
  <c r="O563" i="10"/>
  <c r="K563" i="10"/>
  <c r="L563" i="10"/>
  <c r="H564" i="10" l="1"/>
  <c r="S564" i="10" s="1"/>
  <c r="Q564" i="10"/>
  <c r="J564" i="10"/>
  <c r="R564" i="10"/>
  <c r="G564" i="10" s="1"/>
  <c r="D565" i="10"/>
  <c r="O564" i="10"/>
  <c r="K564" i="10"/>
  <c r="L564" i="10"/>
  <c r="I564" i="10"/>
  <c r="M564" i="10"/>
  <c r="N564" i="10"/>
  <c r="P564" i="10"/>
  <c r="T563" i="10"/>
  <c r="U563" i="10" s="1"/>
  <c r="V563" i="10" s="1"/>
  <c r="W563" i="10" s="1"/>
  <c r="X563" i="10" s="1"/>
  <c r="Y563" i="10" s="1"/>
  <c r="Z563" i="10" s="1"/>
  <c r="AA563" i="10" s="1"/>
  <c r="AB563" i="10" s="1"/>
  <c r="AC563" i="10" s="1"/>
  <c r="H565" i="10" l="1"/>
  <c r="S565" i="10" s="1"/>
  <c r="Q565" i="10"/>
  <c r="N565" i="10"/>
  <c r="L565" i="10"/>
  <c r="M565" i="10"/>
  <c r="R565" i="10"/>
  <c r="G565" i="10" s="1"/>
  <c r="I565" i="10"/>
  <c r="K565" i="10"/>
  <c r="O565" i="10"/>
  <c r="D566" i="10"/>
  <c r="J565" i="10"/>
  <c r="P565" i="10"/>
  <c r="T564" i="10"/>
  <c r="U564" i="10" s="1"/>
  <c r="V564" i="10" s="1"/>
  <c r="W564" i="10" s="1"/>
  <c r="X564" i="10" s="1"/>
  <c r="Y564" i="10" s="1"/>
  <c r="Z564" i="10" s="1"/>
  <c r="AA564" i="10" s="1"/>
  <c r="AB564" i="10" s="1"/>
  <c r="AC564" i="10" s="1"/>
  <c r="I566" i="10" l="1"/>
  <c r="L566" i="10"/>
  <c r="Q566" i="10"/>
  <c r="H566" i="10"/>
  <c r="S566" i="10" s="1"/>
  <c r="R566" i="10"/>
  <c r="G566" i="10" s="1"/>
  <c r="P566" i="10"/>
  <c r="O566" i="10"/>
  <c r="J566" i="10"/>
  <c r="D567" i="10"/>
  <c r="N566" i="10"/>
  <c r="M566" i="10"/>
  <c r="K566" i="10"/>
  <c r="T565" i="10"/>
  <c r="U565" i="10" s="1"/>
  <c r="V565" i="10" s="1"/>
  <c r="W565" i="10" s="1"/>
  <c r="X565" i="10" s="1"/>
  <c r="Y565" i="10" s="1"/>
  <c r="Z565" i="10" s="1"/>
  <c r="AA565" i="10" s="1"/>
  <c r="AB565" i="10" s="1"/>
  <c r="AC565" i="10" s="1"/>
  <c r="K567" i="10" l="1"/>
  <c r="R567" i="10"/>
  <c r="G567" i="10" s="1"/>
  <c r="J567" i="10"/>
  <c r="L567" i="10"/>
  <c r="D568" i="10"/>
  <c r="M567" i="10"/>
  <c r="O567" i="10"/>
  <c r="N567" i="10"/>
  <c r="Q567" i="10"/>
  <c r="I567" i="10"/>
  <c r="P567" i="10"/>
  <c r="H567" i="10"/>
  <c r="S567" i="10" s="1"/>
  <c r="T566" i="10"/>
  <c r="U566" i="10" s="1"/>
  <c r="V566" i="10" s="1"/>
  <c r="W566" i="10" s="1"/>
  <c r="X566" i="10" s="1"/>
  <c r="Y566" i="10" s="1"/>
  <c r="Z566" i="10" s="1"/>
  <c r="AA566" i="10" s="1"/>
  <c r="AB566" i="10" s="1"/>
  <c r="AC566" i="10" s="1"/>
  <c r="T567" i="10" l="1"/>
  <c r="U567" i="10" s="1"/>
  <c r="V567" i="10" s="1"/>
  <c r="W567" i="10" s="1"/>
  <c r="X567" i="10" s="1"/>
  <c r="Y567" i="10" s="1"/>
  <c r="Z567" i="10" s="1"/>
  <c r="AA567" i="10" s="1"/>
  <c r="AB567" i="10" s="1"/>
  <c r="AC567" i="10" s="1"/>
  <c r="K568" i="10"/>
  <c r="N568" i="10"/>
  <c r="L568" i="10"/>
  <c r="H568" i="10"/>
  <c r="S568" i="10" s="1"/>
  <c r="J568" i="10"/>
  <c r="O568" i="10"/>
  <c r="Q568" i="10"/>
  <c r="M568" i="10"/>
  <c r="I568" i="10"/>
  <c r="P568" i="10"/>
  <c r="R568" i="10"/>
  <c r="G568" i="10" s="1"/>
  <c r="D569" i="10"/>
  <c r="H569" i="10" l="1"/>
  <c r="S569" i="10" s="1"/>
  <c r="K569" i="10"/>
  <c r="R569" i="10"/>
  <c r="G569" i="10" s="1"/>
  <c r="M569" i="10"/>
  <c r="N569" i="10"/>
  <c r="Q569" i="10"/>
  <c r="P569" i="10"/>
  <c r="O569" i="10"/>
  <c r="D570" i="10"/>
  <c r="J569" i="10"/>
  <c r="I569" i="10"/>
  <c r="L569" i="10"/>
  <c r="T568" i="10"/>
  <c r="U568" i="10" s="1"/>
  <c r="V568" i="10" s="1"/>
  <c r="W568" i="10" s="1"/>
  <c r="X568" i="10" s="1"/>
  <c r="Y568" i="10" s="1"/>
  <c r="Z568" i="10" s="1"/>
  <c r="AA568" i="10" s="1"/>
  <c r="AB568" i="10" s="1"/>
  <c r="AC568" i="10" s="1"/>
  <c r="M570" i="10" l="1"/>
  <c r="N570" i="10"/>
  <c r="P570" i="10"/>
  <c r="D571" i="10"/>
  <c r="L570" i="10"/>
  <c r="J570" i="10"/>
  <c r="K570" i="10"/>
  <c r="I570" i="10"/>
  <c r="H570" i="10"/>
  <c r="S570" i="10" s="1"/>
  <c r="O570" i="10"/>
  <c r="R570" i="10"/>
  <c r="G570" i="10" s="1"/>
  <c r="Q570" i="10"/>
  <c r="T569" i="10"/>
  <c r="U569" i="10" s="1"/>
  <c r="V569" i="10" s="1"/>
  <c r="W569" i="10" s="1"/>
  <c r="X569" i="10" s="1"/>
  <c r="Y569" i="10" s="1"/>
  <c r="Z569" i="10" s="1"/>
  <c r="AA569" i="10" s="1"/>
  <c r="AB569" i="10" s="1"/>
  <c r="AC569" i="10" s="1"/>
  <c r="L571" i="10" l="1"/>
  <c r="N571" i="10"/>
  <c r="O571" i="10"/>
  <c r="D572" i="10"/>
  <c r="I571" i="10"/>
  <c r="R571" i="10"/>
  <c r="G571" i="10" s="1"/>
  <c r="P571" i="10"/>
  <c r="M571" i="10"/>
  <c r="J571" i="10"/>
  <c r="H571" i="10"/>
  <c r="S571" i="10" s="1"/>
  <c r="Q571" i="10"/>
  <c r="K571" i="10"/>
  <c r="T570" i="10"/>
  <c r="U570" i="10" s="1"/>
  <c r="V570" i="10" s="1"/>
  <c r="W570" i="10" s="1"/>
  <c r="X570" i="10" s="1"/>
  <c r="Y570" i="10" s="1"/>
  <c r="Z570" i="10" s="1"/>
  <c r="AA570" i="10" s="1"/>
  <c r="AB570" i="10" s="1"/>
  <c r="AC570" i="10" s="1"/>
  <c r="T571" i="10" l="1"/>
  <c r="U571" i="10" s="1"/>
  <c r="V571" i="10" s="1"/>
  <c r="W571" i="10" s="1"/>
  <c r="X571" i="10" s="1"/>
  <c r="Y571" i="10" s="1"/>
  <c r="Z571" i="10" s="1"/>
  <c r="AA571" i="10" s="1"/>
  <c r="AB571" i="10" s="1"/>
  <c r="AC571" i="10" s="1"/>
  <c r="H572" i="10"/>
  <c r="S572" i="10" s="1"/>
  <c r="R572" i="10"/>
  <c r="G572" i="10" s="1"/>
  <c r="J572" i="10"/>
  <c r="D573" i="10"/>
  <c r="P572" i="10"/>
  <c r="N572" i="10"/>
  <c r="L572" i="10"/>
  <c r="Q572" i="10"/>
  <c r="K572" i="10"/>
  <c r="O572" i="10"/>
  <c r="I572" i="10"/>
  <c r="M572" i="10"/>
  <c r="D574" i="10" l="1"/>
  <c r="L573" i="10"/>
  <c r="M573" i="10"/>
  <c r="I573" i="10"/>
  <c r="P573" i="10"/>
  <c r="K573" i="10"/>
  <c r="R573" i="10"/>
  <c r="G573" i="10" s="1"/>
  <c r="O573" i="10"/>
  <c r="H573" i="10"/>
  <c r="S573" i="10" s="1"/>
  <c r="J573" i="10"/>
  <c r="N573" i="10"/>
  <c r="Q573" i="10"/>
  <c r="T572" i="10"/>
  <c r="U572" i="10" s="1"/>
  <c r="V572" i="10" s="1"/>
  <c r="W572" i="10" s="1"/>
  <c r="X572" i="10" s="1"/>
  <c r="Y572" i="10" s="1"/>
  <c r="Z572" i="10" s="1"/>
  <c r="AA572" i="10" s="1"/>
  <c r="AB572" i="10" s="1"/>
  <c r="AC572" i="10" s="1"/>
  <c r="T573" i="10" l="1"/>
  <c r="U573" i="10" s="1"/>
  <c r="V573" i="10" s="1"/>
  <c r="W573" i="10" s="1"/>
  <c r="X573" i="10" s="1"/>
  <c r="Y573" i="10" s="1"/>
  <c r="Z573" i="10" s="1"/>
  <c r="AA573" i="10" s="1"/>
  <c r="AB573" i="10" s="1"/>
  <c r="AC573" i="10" s="1"/>
  <c r="M574" i="10"/>
  <c r="O574" i="10"/>
  <c r="D575" i="10"/>
  <c r="K574" i="10"/>
  <c r="I574" i="10"/>
  <c r="N574" i="10"/>
  <c r="J574" i="10"/>
  <c r="Q574" i="10"/>
  <c r="P574" i="10"/>
  <c r="H574" i="10"/>
  <c r="S574" i="10" s="1"/>
  <c r="L574" i="10"/>
  <c r="R574" i="10"/>
  <c r="G574" i="10" s="1"/>
  <c r="T574" i="10" l="1"/>
  <c r="U574" i="10" s="1"/>
  <c r="V574" i="10" s="1"/>
  <c r="W574" i="10" s="1"/>
  <c r="X574" i="10" s="1"/>
  <c r="Y574" i="10" s="1"/>
  <c r="Z574" i="10" s="1"/>
  <c r="AA574" i="10" s="1"/>
  <c r="AB574" i="10" s="1"/>
  <c r="AC574" i="10" s="1"/>
  <c r="H575" i="10"/>
  <c r="S575" i="10" s="1"/>
  <c r="P575" i="10"/>
  <c r="J575" i="10"/>
  <c r="L575" i="10"/>
  <c r="O575" i="10"/>
  <c r="R575" i="10"/>
  <c r="G575" i="10" s="1"/>
  <c r="D576" i="10"/>
  <c r="M575" i="10"/>
  <c r="N575" i="10"/>
  <c r="I575" i="10"/>
  <c r="Q575" i="10"/>
  <c r="K575" i="10"/>
  <c r="T575" i="10" l="1"/>
  <c r="U575" i="10" s="1"/>
  <c r="V575" i="10" s="1"/>
  <c r="W575" i="10" s="1"/>
  <c r="X575" i="10" s="1"/>
  <c r="Y575" i="10" s="1"/>
  <c r="Z575" i="10" s="1"/>
  <c r="AA575" i="10" s="1"/>
  <c r="AB575" i="10" s="1"/>
  <c r="AC575" i="10" s="1"/>
  <c r="H576" i="10"/>
  <c r="S576" i="10" s="1"/>
  <c r="Q576" i="10"/>
  <c r="D577" i="10"/>
  <c r="R576" i="10"/>
  <c r="G576" i="10" s="1"/>
  <c r="O576" i="10"/>
  <c r="M576" i="10"/>
  <c r="L576" i="10"/>
  <c r="J576" i="10"/>
  <c r="K576" i="10"/>
  <c r="I576" i="10"/>
  <c r="P576" i="10"/>
  <c r="N576" i="10"/>
  <c r="T576" i="10" l="1"/>
  <c r="U576" i="10" s="1"/>
  <c r="V576" i="10" s="1"/>
  <c r="W576" i="10" s="1"/>
  <c r="X576" i="10" s="1"/>
  <c r="Y576" i="10" s="1"/>
  <c r="Z576" i="10" s="1"/>
  <c r="AA576" i="10" s="1"/>
  <c r="AB576" i="10" s="1"/>
  <c r="AC576" i="10" s="1"/>
  <c r="K577" i="10"/>
  <c r="R577" i="10"/>
  <c r="G577" i="10" s="1"/>
  <c r="I577" i="10"/>
  <c r="L577" i="10"/>
  <c r="H577" i="10"/>
  <c r="S577" i="10" s="1"/>
  <c r="N577" i="10"/>
  <c r="Q577" i="10"/>
  <c r="P577" i="10"/>
  <c r="J577" i="10"/>
  <c r="D578" i="10"/>
  <c r="M577" i="10"/>
  <c r="O577" i="10"/>
  <c r="T577" i="10" l="1"/>
  <c r="U577" i="10" s="1"/>
  <c r="V577" i="10" s="1"/>
  <c r="W577" i="10" s="1"/>
  <c r="X577" i="10" s="1"/>
  <c r="Y577" i="10" s="1"/>
  <c r="Z577" i="10" s="1"/>
  <c r="AA577" i="10" s="1"/>
  <c r="AB577" i="10" s="1"/>
  <c r="AC577" i="10" s="1"/>
  <c r="H578" i="10"/>
  <c r="S578" i="10" s="1"/>
  <c r="R578" i="10"/>
  <c r="G578" i="10" s="1"/>
  <c r="O578" i="10"/>
  <c r="M578" i="10"/>
  <c r="Q578" i="10"/>
  <c r="L578" i="10"/>
  <c r="P578" i="10"/>
  <c r="K578" i="10"/>
  <c r="D579" i="10"/>
  <c r="J578" i="10"/>
  <c r="I578" i="10"/>
  <c r="N578" i="10"/>
  <c r="H579" i="10" l="1"/>
  <c r="S579" i="10" s="1"/>
  <c r="I579" i="10"/>
  <c r="Q579" i="10"/>
  <c r="J579" i="10"/>
  <c r="O579" i="10"/>
  <c r="N579" i="10"/>
  <c r="R579" i="10"/>
  <c r="G579" i="10" s="1"/>
  <c r="D580" i="10"/>
  <c r="P579" i="10"/>
  <c r="K579" i="10"/>
  <c r="L579" i="10"/>
  <c r="M579" i="10"/>
  <c r="T578" i="10"/>
  <c r="U578" i="10" s="1"/>
  <c r="V578" i="10" s="1"/>
  <c r="W578" i="10" s="1"/>
  <c r="X578" i="10" s="1"/>
  <c r="Y578" i="10" s="1"/>
  <c r="Z578" i="10" s="1"/>
  <c r="AA578" i="10" s="1"/>
  <c r="AB578" i="10" s="1"/>
  <c r="AC578" i="10" s="1"/>
  <c r="H580" i="10" l="1"/>
  <c r="S580" i="10" s="1"/>
  <c r="M580" i="10"/>
  <c r="L580" i="10"/>
  <c r="K580" i="10"/>
  <c r="O580" i="10"/>
  <c r="D581" i="10"/>
  <c r="P580" i="10"/>
  <c r="N580" i="10"/>
  <c r="I580" i="10"/>
  <c r="R580" i="10"/>
  <c r="G580" i="10" s="1"/>
  <c r="Q580" i="10"/>
  <c r="J580" i="10"/>
  <c r="T579" i="10"/>
  <c r="U579" i="10" s="1"/>
  <c r="V579" i="10" s="1"/>
  <c r="W579" i="10" s="1"/>
  <c r="X579" i="10" s="1"/>
  <c r="Y579" i="10" s="1"/>
  <c r="Z579" i="10" s="1"/>
  <c r="AA579" i="10" s="1"/>
  <c r="AB579" i="10" s="1"/>
  <c r="AC579" i="10" s="1"/>
  <c r="I581" i="10" l="1"/>
  <c r="K581" i="10"/>
  <c r="D582" i="10"/>
  <c r="N581" i="10"/>
  <c r="M581" i="10"/>
  <c r="Q581" i="10"/>
  <c r="R581" i="10"/>
  <c r="G581" i="10" s="1"/>
  <c r="H581" i="10"/>
  <c r="S581" i="10" s="1"/>
  <c r="O581" i="10"/>
  <c r="J581" i="10"/>
  <c r="P581" i="10"/>
  <c r="L581" i="10"/>
  <c r="T580" i="10"/>
  <c r="U580" i="10" s="1"/>
  <c r="V580" i="10" s="1"/>
  <c r="W580" i="10" s="1"/>
  <c r="X580" i="10" s="1"/>
  <c r="Y580" i="10" s="1"/>
  <c r="Z580" i="10" s="1"/>
  <c r="AA580" i="10" s="1"/>
  <c r="AB580" i="10" s="1"/>
  <c r="AC580" i="10" s="1"/>
  <c r="T581" i="10" l="1"/>
  <c r="U581" i="10" s="1"/>
  <c r="V581" i="10" s="1"/>
  <c r="W581" i="10" s="1"/>
  <c r="X581" i="10" s="1"/>
  <c r="Y581" i="10" s="1"/>
  <c r="Z581" i="10" s="1"/>
  <c r="AA581" i="10" s="1"/>
  <c r="AB581" i="10" s="1"/>
  <c r="AC581" i="10" s="1"/>
  <c r="O582" i="10"/>
  <c r="D583" i="10"/>
  <c r="H582" i="10"/>
  <c r="S582" i="10" s="1"/>
  <c r="M582" i="10"/>
  <c r="P582" i="10"/>
  <c r="R582" i="10"/>
  <c r="G582" i="10" s="1"/>
  <c r="Q582" i="10"/>
  <c r="K582" i="10"/>
  <c r="I582" i="10"/>
  <c r="N582" i="10"/>
  <c r="L582" i="10"/>
  <c r="J582" i="10"/>
  <c r="H583" i="10" l="1"/>
  <c r="S583" i="10" s="1"/>
  <c r="D584" i="10"/>
  <c r="J583" i="10"/>
  <c r="L583" i="10"/>
  <c r="O583" i="10"/>
  <c r="M583" i="10"/>
  <c r="K583" i="10"/>
  <c r="I583" i="10"/>
  <c r="N583" i="10"/>
  <c r="R583" i="10"/>
  <c r="G583" i="10" s="1"/>
  <c r="P583" i="10"/>
  <c r="Q583" i="10"/>
  <c r="T582" i="10"/>
  <c r="U582" i="10" s="1"/>
  <c r="V582" i="10" s="1"/>
  <c r="W582" i="10" s="1"/>
  <c r="X582" i="10" s="1"/>
  <c r="Y582" i="10" s="1"/>
  <c r="Z582" i="10" s="1"/>
  <c r="AA582" i="10" s="1"/>
  <c r="AB582" i="10" s="1"/>
  <c r="AC582" i="10" s="1"/>
  <c r="H584" i="10" l="1"/>
  <c r="S584" i="10" s="1"/>
  <c r="L584" i="10"/>
  <c r="D585" i="10"/>
  <c r="O584" i="10"/>
  <c r="Q584" i="10"/>
  <c r="M584" i="10"/>
  <c r="P584" i="10"/>
  <c r="J584" i="10"/>
  <c r="R584" i="10"/>
  <c r="G584" i="10" s="1"/>
  <c r="K584" i="10"/>
  <c r="I584" i="10"/>
  <c r="N584" i="10"/>
  <c r="T583" i="10"/>
  <c r="U583" i="10" s="1"/>
  <c r="V583" i="10" s="1"/>
  <c r="W583" i="10" s="1"/>
  <c r="X583" i="10" s="1"/>
  <c r="Y583" i="10" s="1"/>
  <c r="Z583" i="10" s="1"/>
  <c r="AA583" i="10" s="1"/>
  <c r="AB583" i="10" s="1"/>
  <c r="AC583" i="10" s="1"/>
  <c r="D586" i="10" l="1"/>
  <c r="L585" i="10"/>
  <c r="M585" i="10"/>
  <c r="I585" i="10"/>
  <c r="Q585" i="10"/>
  <c r="H585" i="10"/>
  <c r="S585" i="10" s="1"/>
  <c r="K585" i="10"/>
  <c r="N585" i="10"/>
  <c r="O585" i="10"/>
  <c r="P585" i="10"/>
  <c r="J585" i="10"/>
  <c r="R585" i="10"/>
  <c r="G585" i="10" s="1"/>
  <c r="T584" i="10"/>
  <c r="U584" i="10" s="1"/>
  <c r="V584" i="10" s="1"/>
  <c r="W584" i="10" s="1"/>
  <c r="X584" i="10" s="1"/>
  <c r="Y584" i="10" s="1"/>
  <c r="Z584" i="10" s="1"/>
  <c r="AA584" i="10" s="1"/>
  <c r="AB584" i="10" s="1"/>
  <c r="AC584" i="10" s="1"/>
  <c r="T585" i="10" l="1"/>
  <c r="U585" i="10" s="1"/>
  <c r="V585" i="10" s="1"/>
  <c r="W585" i="10" s="1"/>
  <c r="X585" i="10" s="1"/>
  <c r="Y585" i="10" s="1"/>
  <c r="Z585" i="10" s="1"/>
  <c r="AA585" i="10" s="1"/>
  <c r="AB585" i="10" s="1"/>
  <c r="AC585" i="10" s="1"/>
  <c r="R586" i="10"/>
  <c r="G586" i="10" s="1"/>
  <c r="K586" i="10"/>
  <c r="I586" i="10"/>
  <c r="H586" i="10"/>
  <c r="S586" i="10" s="1"/>
  <c r="L586" i="10"/>
  <c r="P586" i="10"/>
  <c r="N586" i="10"/>
  <c r="J586" i="10"/>
  <c r="M586" i="10"/>
  <c r="Q586" i="10"/>
  <c r="D587" i="10"/>
  <c r="O586" i="10"/>
  <c r="P587" i="10" l="1"/>
  <c r="K587" i="10"/>
  <c r="N587" i="10"/>
  <c r="H587" i="10"/>
  <c r="S587" i="10" s="1"/>
  <c r="J587" i="10"/>
  <c r="Q587" i="10"/>
  <c r="I587" i="10"/>
  <c r="L587" i="10"/>
  <c r="M587" i="10"/>
  <c r="O587" i="10"/>
  <c r="R587" i="10"/>
  <c r="G587" i="10" s="1"/>
  <c r="D588" i="10"/>
  <c r="T586" i="10"/>
  <c r="U586" i="10" s="1"/>
  <c r="V586" i="10" s="1"/>
  <c r="W586" i="10" s="1"/>
  <c r="X586" i="10" s="1"/>
  <c r="Y586" i="10" s="1"/>
  <c r="Z586" i="10" s="1"/>
  <c r="AA586" i="10" s="1"/>
  <c r="AB586" i="10" s="1"/>
  <c r="AC586" i="10" s="1"/>
  <c r="H588" i="10" l="1"/>
  <c r="S588" i="10" s="1"/>
  <c r="P588" i="10"/>
  <c r="L588" i="10"/>
  <c r="M588" i="10"/>
  <c r="R588" i="10"/>
  <c r="G588" i="10" s="1"/>
  <c r="N588" i="10"/>
  <c r="I588" i="10"/>
  <c r="J588" i="10"/>
  <c r="O588" i="10"/>
  <c r="Q588" i="10"/>
  <c r="D589" i="10"/>
  <c r="K588" i="10"/>
  <c r="T587" i="10"/>
  <c r="U587" i="10" s="1"/>
  <c r="V587" i="10" s="1"/>
  <c r="W587" i="10" s="1"/>
  <c r="X587" i="10" s="1"/>
  <c r="Y587" i="10" s="1"/>
  <c r="Z587" i="10" s="1"/>
  <c r="AA587" i="10" s="1"/>
  <c r="AB587" i="10" s="1"/>
  <c r="AC587" i="10" s="1"/>
  <c r="H589" i="10" l="1"/>
  <c r="S589" i="10" s="1"/>
  <c r="R589" i="10"/>
  <c r="G589" i="10" s="1"/>
  <c r="P589" i="10"/>
  <c r="Q589" i="10"/>
  <c r="I589" i="10"/>
  <c r="O589" i="10"/>
  <c r="D590" i="10"/>
  <c r="J589" i="10"/>
  <c r="L589" i="10"/>
  <c r="M589" i="10"/>
  <c r="N589" i="10"/>
  <c r="K589" i="10"/>
  <c r="T588" i="10"/>
  <c r="U588" i="10" s="1"/>
  <c r="V588" i="10" s="1"/>
  <c r="W588" i="10" s="1"/>
  <c r="X588" i="10" s="1"/>
  <c r="Y588" i="10" s="1"/>
  <c r="Z588" i="10" s="1"/>
  <c r="AA588" i="10" s="1"/>
  <c r="AB588" i="10" s="1"/>
  <c r="AC588" i="10" s="1"/>
  <c r="H590" i="10" l="1"/>
  <c r="S590" i="10" s="1"/>
  <c r="R590" i="10"/>
  <c r="G590" i="10" s="1"/>
  <c r="M590" i="10"/>
  <c r="Q590" i="10"/>
  <c r="L590" i="10"/>
  <c r="I590" i="10"/>
  <c r="J590" i="10"/>
  <c r="D591" i="10"/>
  <c r="N590" i="10"/>
  <c r="K590" i="10"/>
  <c r="P590" i="10"/>
  <c r="O590" i="10"/>
  <c r="T589" i="10"/>
  <c r="U589" i="10" s="1"/>
  <c r="V589" i="10" s="1"/>
  <c r="W589" i="10" s="1"/>
  <c r="X589" i="10" s="1"/>
  <c r="Y589" i="10" s="1"/>
  <c r="Z589" i="10" s="1"/>
  <c r="AA589" i="10" s="1"/>
  <c r="AB589" i="10" s="1"/>
  <c r="AC589" i="10" s="1"/>
  <c r="P591" i="10" l="1"/>
  <c r="I591" i="10"/>
  <c r="L591" i="10"/>
  <c r="H591" i="10"/>
  <c r="S591" i="10" s="1"/>
  <c r="M591" i="10"/>
  <c r="R591" i="10"/>
  <c r="G591" i="10" s="1"/>
  <c r="N591" i="10"/>
  <c r="D592" i="10"/>
  <c r="J591" i="10"/>
  <c r="K591" i="10"/>
  <c r="O591" i="10"/>
  <c r="Q591" i="10"/>
  <c r="T590" i="10"/>
  <c r="U590" i="10" s="1"/>
  <c r="V590" i="10" s="1"/>
  <c r="W590" i="10" s="1"/>
  <c r="X590" i="10" s="1"/>
  <c r="Y590" i="10" s="1"/>
  <c r="Z590" i="10" s="1"/>
  <c r="AA590" i="10" s="1"/>
  <c r="AB590" i="10" s="1"/>
  <c r="AC590" i="10" s="1"/>
  <c r="H592" i="10" l="1"/>
  <c r="S592" i="10" s="1"/>
  <c r="O592" i="10"/>
  <c r="P592" i="10"/>
  <c r="L592" i="10"/>
  <c r="I592" i="10"/>
  <c r="K592" i="10"/>
  <c r="R592" i="10"/>
  <c r="G592" i="10" s="1"/>
  <c r="D593" i="10"/>
  <c r="N592" i="10"/>
  <c r="M592" i="10"/>
  <c r="Q592" i="10"/>
  <c r="J592" i="10"/>
  <c r="T591" i="10"/>
  <c r="U591" i="10" s="1"/>
  <c r="V591" i="10" s="1"/>
  <c r="W591" i="10" s="1"/>
  <c r="X591" i="10" s="1"/>
  <c r="Y591" i="10" s="1"/>
  <c r="Z591" i="10" s="1"/>
  <c r="AA591" i="10" s="1"/>
  <c r="AB591" i="10" s="1"/>
  <c r="AC591" i="10" s="1"/>
  <c r="K593" i="10" l="1"/>
  <c r="Q593" i="10"/>
  <c r="N593" i="10"/>
  <c r="O593" i="10"/>
  <c r="P593" i="10"/>
  <c r="D594" i="10"/>
  <c r="J593" i="10"/>
  <c r="H593" i="10"/>
  <c r="S593" i="10" s="1"/>
  <c r="M593" i="10"/>
  <c r="I593" i="10"/>
  <c r="R593" i="10"/>
  <c r="G593" i="10" s="1"/>
  <c r="L593" i="10"/>
  <c r="T592" i="10"/>
  <c r="U592" i="10" s="1"/>
  <c r="V592" i="10" s="1"/>
  <c r="W592" i="10" s="1"/>
  <c r="X592" i="10" s="1"/>
  <c r="Y592" i="10" s="1"/>
  <c r="Z592" i="10" s="1"/>
  <c r="AA592" i="10" s="1"/>
  <c r="AB592" i="10" s="1"/>
  <c r="AC592" i="10" s="1"/>
  <c r="T593" i="10" l="1"/>
  <c r="U593" i="10" s="1"/>
  <c r="V593" i="10" s="1"/>
  <c r="W593" i="10" s="1"/>
  <c r="X593" i="10" s="1"/>
  <c r="Y593" i="10" s="1"/>
  <c r="Z593" i="10" s="1"/>
  <c r="AA593" i="10" s="1"/>
  <c r="AB593" i="10" s="1"/>
  <c r="AC593" i="10" s="1"/>
  <c r="H594" i="10"/>
  <c r="S594" i="10" s="1"/>
  <c r="L594" i="10"/>
  <c r="D595" i="10"/>
  <c r="O594" i="10"/>
  <c r="I594" i="10"/>
  <c r="Q594" i="10"/>
  <c r="N594" i="10"/>
  <c r="R594" i="10"/>
  <c r="G594" i="10" s="1"/>
  <c r="M594" i="10"/>
  <c r="J594" i="10"/>
  <c r="P594" i="10"/>
  <c r="K594" i="10"/>
  <c r="H595" i="10" l="1"/>
  <c r="S595" i="10" s="1"/>
  <c r="Q595" i="10"/>
  <c r="I595" i="10"/>
  <c r="O595" i="10"/>
  <c r="P595" i="10"/>
  <c r="L595" i="10"/>
  <c r="D596" i="10"/>
  <c r="K595" i="10"/>
  <c r="M595" i="10"/>
  <c r="N595" i="10"/>
  <c r="R595" i="10"/>
  <c r="G595" i="10" s="1"/>
  <c r="J595" i="10"/>
  <c r="T594" i="10"/>
  <c r="U594" i="10" s="1"/>
  <c r="V594" i="10" s="1"/>
  <c r="W594" i="10" s="1"/>
  <c r="X594" i="10" s="1"/>
  <c r="Y594" i="10" s="1"/>
  <c r="Z594" i="10" s="1"/>
  <c r="AA594" i="10" s="1"/>
  <c r="AB594" i="10" s="1"/>
  <c r="AC594" i="10" s="1"/>
  <c r="K596" i="10" l="1"/>
  <c r="D597" i="10"/>
  <c r="L596" i="10"/>
  <c r="N596" i="10"/>
  <c r="J596" i="10"/>
  <c r="I596" i="10"/>
  <c r="H596" i="10"/>
  <c r="S596" i="10" s="1"/>
  <c r="R596" i="10"/>
  <c r="G596" i="10" s="1"/>
  <c r="O596" i="10"/>
  <c r="M596" i="10"/>
  <c r="Q596" i="10"/>
  <c r="P596" i="10"/>
  <c r="T595" i="10"/>
  <c r="U595" i="10" s="1"/>
  <c r="V595" i="10" s="1"/>
  <c r="W595" i="10" s="1"/>
  <c r="X595" i="10" s="1"/>
  <c r="Y595" i="10" s="1"/>
  <c r="Z595" i="10" s="1"/>
  <c r="AA595" i="10" s="1"/>
  <c r="AB595" i="10" s="1"/>
  <c r="AC595" i="10" s="1"/>
  <c r="T596" i="10" l="1"/>
  <c r="U596" i="10" s="1"/>
  <c r="V596" i="10" s="1"/>
  <c r="W596" i="10" s="1"/>
  <c r="X596" i="10" s="1"/>
  <c r="Y596" i="10" s="1"/>
  <c r="Z596" i="10" s="1"/>
  <c r="AA596" i="10" s="1"/>
  <c r="AB596" i="10" s="1"/>
  <c r="AC596" i="10" s="1"/>
  <c r="H597" i="10"/>
  <c r="S597" i="10" s="1"/>
  <c r="J597" i="10"/>
  <c r="N597" i="10"/>
  <c r="O597" i="10"/>
  <c r="Q597" i="10"/>
  <c r="L597" i="10"/>
  <c r="D598" i="10"/>
  <c r="P597" i="10"/>
  <c r="R597" i="10"/>
  <c r="G597" i="10" s="1"/>
  <c r="I597" i="10"/>
  <c r="M597" i="10"/>
  <c r="K597" i="10"/>
  <c r="T597" i="10" l="1"/>
  <c r="U597" i="10" s="1"/>
  <c r="V597" i="10" s="1"/>
  <c r="W597" i="10" s="1"/>
  <c r="X597" i="10" s="1"/>
  <c r="Y597" i="10" s="1"/>
  <c r="Z597" i="10" s="1"/>
  <c r="AA597" i="10" s="1"/>
  <c r="AB597" i="10" s="1"/>
  <c r="AC597" i="10" s="1"/>
  <c r="H598" i="10"/>
  <c r="S598" i="10" s="1"/>
  <c r="Q598" i="10"/>
  <c r="I598" i="10"/>
  <c r="M598" i="10"/>
  <c r="J598" i="10"/>
  <c r="O598" i="10"/>
  <c r="K598" i="10"/>
  <c r="D599" i="10"/>
  <c r="N598" i="10"/>
  <c r="R598" i="10"/>
  <c r="G598" i="10" s="1"/>
  <c r="L598" i="10"/>
  <c r="P598" i="10"/>
  <c r="T598" i="10" l="1"/>
  <c r="U598" i="10" s="1"/>
  <c r="V598" i="10" s="1"/>
  <c r="W598" i="10" s="1"/>
  <c r="X598" i="10" s="1"/>
  <c r="Y598" i="10" s="1"/>
  <c r="Z598" i="10" s="1"/>
  <c r="AA598" i="10" s="1"/>
  <c r="AB598" i="10" s="1"/>
  <c r="AC598" i="10" s="1"/>
  <c r="K599" i="10"/>
  <c r="N599" i="10"/>
  <c r="Q599" i="10"/>
  <c r="R599" i="10"/>
  <c r="G599" i="10" s="1"/>
  <c r="O599" i="10"/>
  <c r="D600" i="10"/>
  <c r="J599" i="10"/>
  <c r="H599" i="10"/>
  <c r="S599" i="10" s="1"/>
  <c r="I599" i="10"/>
  <c r="P599" i="10"/>
  <c r="M599" i="10"/>
  <c r="L599" i="10"/>
  <c r="T599" i="10" l="1"/>
  <c r="U599" i="10" s="1"/>
  <c r="V599" i="10" s="1"/>
  <c r="W599" i="10" s="1"/>
  <c r="X599" i="10" s="1"/>
  <c r="Y599" i="10" s="1"/>
  <c r="Z599" i="10" s="1"/>
  <c r="AA599" i="10" s="1"/>
  <c r="AB599" i="10" s="1"/>
  <c r="AC599" i="10" s="1"/>
  <c r="H600" i="10"/>
  <c r="S600" i="10" s="1"/>
  <c r="L600" i="10"/>
  <c r="O600" i="10"/>
  <c r="R600" i="10"/>
  <c r="G600" i="10" s="1"/>
  <c r="I600" i="10"/>
  <c r="J600" i="10"/>
  <c r="P600" i="10"/>
  <c r="D601" i="10"/>
  <c r="N600" i="10"/>
  <c r="K600" i="10"/>
  <c r="Q600" i="10"/>
  <c r="M600" i="10"/>
  <c r="T600" i="10" l="1"/>
  <c r="U600" i="10" s="1"/>
  <c r="V600" i="10" s="1"/>
  <c r="W600" i="10" s="1"/>
  <c r="X600" i="10" s="1"/>
  <c r="Y600" i="10" s="1"/>
  <c r="Z600" i="10" s="1"/>
  <c r="AA600" i="10" s="1"/>
  <c r="AB600" i="10" s="1"/>
  <c r="AC600" i="10" s="1"/>
  <c r="R601" i="10"/>
  <c r="G601" i="10" s="1"/>
  <c r="H601" i="10"/>
  <c r="S601" i="10" s="1"/>
  <c r="P601" i="10"/>
  <c r="K601" i="10"/>
  <c r="O601" i="10"/>
  <c r="I601" i="10"/>
  <c r="D602" i="10"/>
  <c r="L601" i="10"/>
  <c r="J601" i="10"/>
  <c r="Q601" i="10"/>
  <c r="N601" i="10"/>
  <c r="M601" i="10"/>
  <c r="T601" i="10" l="1"/>
  <c r="U601" i="10" s="1"/>
  <c r="V601" i="10" s="1"/>
  <c r="W601" i="10" s="1"/>
  <c r="X601" i="10" s="1"/>
  <c r="Y601" i="10" s="1"/>
  <c r="Z601" i="10" s="1"/>
  <c r="AA601" i="10" s="1"/>
  <c r="AB601" i="10" s="1"/>
  <c r="AC601" i="10" s="1"/>
  <c r="D603" i="10"/>
  <c r="I602" i="10"/>
  <c r="R602" i="10"/>
  <c r="G602" i="10" s="1"/>
  <c r="J602" i="10"/>
  <c r="M602" i="10"/>
  <c r="K602" i="10"/>
  <c r="O602" i="10"/>
  <c r="H602" i="10"/>
  <c r="S602" i="10" s="1"/>
  <c r="P602" i="10"/>
  <c r="N602" i="10"/>
  <c r="L602" i="10"/>
  <c r="Q602" i="10"/>
  <c r="K603" i="10" l="1"/>
  <c r="D604" i="10"/>
  <c r="L603" i="10"/>
  <c r="H603" i="10"/>
  <c r="S603" i="10" s="1"/>
  <c r="J603" i="10"/>
  <c r="N603" i="10"/>
  <c r="O603" i="10"/>
  <c r="I603" i="10"/>
  <c r="M603" i="10"/>
  <c r="P603" i="10"/>
  <c r="R603" i="10"/>
  <c r="G603" i="10" s="1"/>
  <c r="Q603" i="10"/>
  <c r="T602" i="10"/>
  <c r="U602" i="10" s="1"/>
  <c r="V602" i="10" s="1"/>
  <c r="W602" i="10" s="1"/>
  <c r="X602" i="10" s="1"/>
  <c r="Y602" i="10" s="1"/>
  <c r="Z602" i="10" s="1"/>
  <c r="AA602" i="10" s="1"/>
  <c r="AB602" i="10" s="1"/>
  <c r="AC602" i="10" s="1"/>
  <c r="H604" i="10" l="1"/>
  <c r="S604" i="10" s="1"/>
  <c r="L604" i="10"/>
  <c r="K604" i="10"/>
  <c r="I604" i="10"/>
  <c r="N604" i="10"/>
  <c r="J604" i="10"/>
  <c r="M604" i="10"/>
  <c r="O604" i="10"/>
  <c r="P604" i="10"/>
  <c r="R604" i="10"/>
  <c r="G604" i="10" s="1"/>
  <c r="D605" i="10"/>
  <c r="Q604" i="10"/>
  <c r="T603" i="10"/>
  <c r="U603" i="10" s="1"/>
  <c r="V603" i="10" s="1"/>
  <c r="W603" i="10" s="1"/>
  <c r="X603" i="10" s="1"/>
  <c r="Y603" i="10" s="1"/>
  <c r="Z603" i="10" s="1"/>
  <c r="AA603" i="10" s="1"/>
  <c r="AB603" i="10" s="1"/>
  <c r="AC603" i="10" s="1"/>
  <c r="H605" i="10" l="1"/>
  <c r="S605" i="10" s="1"/>
  <c r="P605" i="10"/>
  <c r="L605" i="10"/>
  <c r="D606" i="10"/>
  <c r="I605" i="10"/>
  <c r="M605" i="10"/>
  <c r="K605" i="10"/>
  <c r="O605" i="10"/>
  <c r="J605" i="10"/>
  <c r="R605" i="10"/>
  <c r="G605" i="10" s="1"/>
  <c r="Q605" i="10"/>
  <c r="N605" i="10"/>
  <c r="T604" i="10"/>
  <c r="U604" i="10" s="1"/>
  <c r="V604" i="10" s="1"/>
  <c r="W604" i="10" s="1"/>
  <c r="X604" i="10" s="1"/>
  <c r="Y604" i="10" s="1"/>
  <c r="Z604" i="10" s="1"/>
  <c r="AA604" i="10" s="1"/>
  <c r="AB604" i="10" s="1"/>
  <c r="AC604" i="10" s="1"/>
  <c r="H606" i="10" l="1"/>
  <c r="S606" i="10" s="1"/>
  <c r="O606" i="10"/>
  <c r="N606" i="10"/>
  <c r="K606" i="10"/>
  <c r="Q606" i="10"/>
  <c r="J606" i="10"/>
  <c r="R606" i="10"/>
  <c r="G606" i="10" s="1"/>
  <c r="P606" i="10"/>
  <c r="I606" i="10"/>
  <c r="L606" i="10"/>
  <c r="M606" i="10"/>
  <c r="D607" i="10"/>
  <c r="T605" i="10"/>
  <c r="U605" i="10" s="1"/>
  <c r="V605" i="10" s="1"/>
  <c r="W605" i="10" s="1"/>
  <c r="X605" i="10" s="1"/>
  <c r="Y605" i="10" s="1"/>
  <c r="Z605" i="10" s="1"/>
  <c r="AA605" i="10" s="1"/>
  <c r="AB605" i="10" s="1"/>
  <c r="AC605" i="10" s="1"/>
  <c r="N607" i="10" l="1"/>
  <c r="M607" i="10"/>
  <c r="L607" i="10"/>
  <c r="O607" i="10"/>
  <c r="Q607" i="10"/>
  <c r="D608" i="10"/>
  <c r="K607" i="10"/>
  <c r="J607" i="10"/>
  <c r="R607" i="10"/>
  <c r="G607" i="10" s="1"/>
  <c r="P607" i="10"/>
  <c r="H607" i="10"/>
  <c r="S607" i="10" s="1"/>
  <c r="I607" i="10"/>
  <c r="T606" i="10"/>
  <c r="U606" i="10" s="1"/>
  <c r="V606" i="10" s="1"/>
  <c r="W606" i="10" s="1"/>
  <c r="X606" i="10" s="1"/>
  <c r="Y606" i="10" s="1"/>
  <c r="Z606" i="10" s="1"/>
  <c r="AA606" i="10" s="1"/>
  <c r="AB606" i="10" s="1"/>
  <c r="AC606" i="10" s="1"/>
  <c r="H608" i="10" l="1"/>
  <c r="S608" i="10" s="1"/>
  <c r="I608" i="10"/>
  <c r="D609" i="10"/>
  <c r="K608" i="10"/>
  <c r="M608" i="10"/>
  <c r="Q608" i="10"/>
  <c r="R608" i="10"/>
  <c r="G608" i="10" s="1"/>
  <c r="N608" i="10"/>
  <c r="O608" i="10"/>
  <c r="P608" i="10"/>
  <c r="L608" i="10"/>
  <c r="J608" i="10"/>
  <c r="T607" i="10"/>
  <c r="U607" i="10" s="1"/>
  <c r="V607" i="10" s="1"/>
  <c r="W607" i="10" s="1"/>
  <c r="X607" i="10" s="1"/>
  <c r="Y607" i="10" s="1"/>
  <c r="Z607" i="10" s="1"/>
  <c r="AA607" i="10" s="1"/>
  <c r="AB607" i="10" s="1"/>
  <c r="AC607" i="10" s="1"/>
  <c r="D610" i="10" l="1"/>
  <c r="L609" i="10"/>
  <c r="I609" i="10"/>
  <c r="M609" i="10"/>
  <c r="H609" i="10"/>
  <c r="S609" i="10" s="1"/>
  <c r="Q609" i="10"/>
  <c r="N609" i="10"/>
  <c r="P609" i="10"/>
  <c r="K609" i="10"/>
  <c r="J609" i="10"/>
  <c r="R609" i="10"/>
  <c r="G609" i="10" s="1"/>
  <c r="O609" i="10"/>
  <c r="T608" i="10"/>
  <c r="U608" i="10" s="1"/>
  <c r="V608" i="10" s="1"/>
  <c r="W608" i="10" s="1"/>
  <c r="X608" i="10" s="1"/>
  <c r="Y608" i="10" s="1"/>
  <c r="Z608" i="10" s="1"/>
  <c r="AA608" i="10" s="1"/>
  <c r="AB608" i="10" s="1"/>
  <c r="AC608" i="10" s="1"/>
  <c r="T609" i="10" l="1"/>
  <c r="U609" i="10" s="1"/>
  <c r="V609" i="10" s="1"/>
  <c r="W609" i="10" s="1"/>
  <c r="X609" i="10" s="1"/>
  <c r="Y609" i="10" s="1"/>
  <c r="Z609" i="10" s="1"/>
  <c r="AA609" i="10" s="1"/>
  <c r="AB609" i="10" s="1"/>
  <c r="AC609" i="10" s="1"/>
  <c r="H610" i="10"/>
  <c r="S610" i="10" s="1"/>
  <c r="K610" i="10"/>
  <c r="P610" i="10"/>
  <c r="R610" i="10"/>
  <c r="G610" i="10" s="1"/>
  <c r="D611" i="10"/>
  <c r="Q610" i="10"/>
  <c r="M610" i="10"/>
  <c r="L610" i="10"/>
  <c r="J610" i="10"/>
  <c r="I610" i="10"/>
  <c r="N610" i="10"/>
  <c r="O610" i="10"/>
  <c r="H611" i="10" l="1"/>
  <c r="S611" i="10" s="1"/>
  <c r="D612" i="10"/>
  <c r="K611" i="10"/>
  <c r="Q611" i="10"/>
  <c r="R611" i="10"/>
  <c r="G611" i="10" s="1"/>
  <c r="M611" i="10"/>
  <c r="J611" i="10"/>
  <c r="O611" i="10"/>
  <c r="L611" i="10"/>
  <c r="P611" i="10"/>
  <c r="I611" i="10"/>
  <c r="N611" i="10"/>
  <c r="T610" i="10"/>
  <c r="U610" i="10" s="1"/>
  <c r="V610" i="10" s="1"/>
  <c r="W610" i="10" s="1"/>
  <c r="X610" i="10" s="1"/>
  <c r="Y610" i="10" s="1"/>
  <c r="Z610" i="10" s="1"/>
  <c r="AA610" i="10" s="1"/>
  <c r="AB610" i="10" s="1"/>
  <c r="AC610" i="10" s="1"/>
  <c r="H612" i="10" l="1"/>
  <c r="S612" i="10" s="1"/>
  <c r="R612" i="10"/>
  <c r="G612" i="10" s="1"/>
  <c r="I612" i="10"/>
  <c r="K612" i="10"/>
  <c r="D613" i="10"/>
  <c r="N612" i="10"/>
  <c r="O612" i="10"/>
  <c r="Q612" i="10"/>
  <c r="L612" i="10"/>
  <c r="J612" i="10"/>
  <c r="M612" i="10"/>
  <c r="P612" i="10"/>
  <c r="T611" i="10"/>
  <c r="U611" i="10" s="1"/>
  <c r="V611" i="10" s="1"/>
  <c r="W611" i="10" s="1"/>
  <c r="X611" i="10" s="1"/>
  <c r="Y611" i="10" s="1"/>
  <c r="Z611" i="10" s="1"/>
  <c r="AA611" i="10" s="1"/>
  <c r="AB611" i="10" s="1"/>
  <c r="AC611" i="10" s="1"/>
  <c r="D614" i="10" l="1"/>
  <c r="R613" i="10"/>
  <c r="G613" i="10" s="1"/>
  <c r="H613" i="10"/>
  <c r="S613" i="10" s="1"/>
  <c r="I613" i="10"/>
  <c r="Q613" i="10"/>
  <c r="P613" i="10"/>
  <c r="L613" i="10"/>
  <c r="K613" i="10"/>
  <c r="M613" i="10"/>
  <c r="N613" i="10"/>
  <c r="J613" i="10"/>
  <c r="O613" i="10"/>
  <c r="T612" i="10"/>
  <c r="U612" i="10" s="1"/>
  <c r="V612" i="10" s="1"/>
  <c r="W612" i="10" s="1"/>
  <c r="X612" i="10" s="1"/>
  <c r="Y612" i="10" s="1"/>
  <c r="Z612" i="10" s="1"/>
  <c r="AA612" i="10" s="1"/>
  <c r="AB612" i="10" s="1"/>
  <c r="AC612" i="10" s="1"/>
  <c r="T613" i="10" l="1"/>
  <c r="U613" i="10" s="1"/>
  <c r="V613" i="10" s="1"/>
  <c r="W613" i="10" s="1"/>
  <c r="X613" i="10" s="1"/>
  <c r="Y613" i="10" s="1"/>
  <c r="Z613" i="10" s="1"/>
  <c r="AA613" i="10" s="1"/>
  <c r="AB613" i="10" s="1"/>
  <c r="AC613" i="10" s="1"/>
  <c r="H614" i="10"/>
  <c r="S614" i="10" s="1"/>
  <c r="M614" i="10"/>
  <c r="I614" i="10"/>
  <c r="R614" i="10"/>
  <c r="G614" i="10" s="1"/>
  <c r="O614" i="10"/>
  <c r="K614" i="10"/>
  <c r="P614" i="10"/>
  <c r="Q614" i="10"/>
  <c r="J614" i="10"/>
  <c r="L614" i="10"/>
  <c r="D615" i="10"/>
  <c r="N614" i="10"/>
  <c r="H615" i="10" l="1"/>
  <c r="S615" i="10" s="1"/>
  <c r="R615" i="10"/>
  <c r="G615" i="10" s="1"/>
  <c r="O615" i="10"/>
  <c r="Q615" i="10"/>
  <c r="J615" i="10"/>
  <c r="I615" i="10"/>
  <c r="N615" i="10"/>
  <c r="M615" i="10"/>
  <c r="K615" i="10"/>
  <c r="D616" i="10"/>
  <c r="P615" i="10"/>
  <c r="L615" i="10"/>
  <c r="T614" i="10"/>
  <c r="U614" i="10" s="1"/>
  <c r="V614" i="10" s="1"/>
  <c r="W614" i="10" s="1"/>
  <c r="X614" i="10" s="1"/>
  <c r="Y614" i="10" s="1"/>
  <c r="Z614" i="10" s="1"/>
  <c r="AA614" i="10" s="1"/>
  <c r="AB614" i="10" s="1"/>
  <c r="AC614" i="10" s="1"/>
  <c r="H616" i="10" l="1"/>
  <c r="S616" i="10" s="1"/>
  <c r="Q616" i="10"/>
  <c r="N616" i="10"/>
  <c r="I616" i="10"/>
  <c r="M616" i="10"/>
  <c r="L616" i="10"/>
  <c r="O616" i="10"/>
  <c r="K616" i="10"/>
  <c r="J616" i="10"/>
  <c r="R616" i="10"/>
  <c r="G616" i="10" s="1"/>
  <c r="D617" i="10"/>
  <c r="P616" i="10"/>
  <c r="T615" i="10"/>
  <c r="U615" i="10" s="1"/>
  <c r="V615" i="10" s="1"/>
  <c r="W615" i="10" s="1"/>
  <c r="X615" i="10" s="1"/>
  <c r="Y615" i="10" s="1"/>
  <c r="Z615" i="10" s="1"/>
  <c r="AA615" i="10" s="1"/>
  <c r="AB615" i="10" s="1"/>
  <c r="AC615" i="10" s="1"/>
  <c r="L617" i="10" l="1"/>
  <c r="M617" i="10"/>
  <c r="I617" i="10"/>
  <c r="O617" i="10"/>
  <c r="H617" i="10"/>
  <c r="S617" i="10" s="1"/>
  <c r="Q617" i="10"/>
  <c r="P617" i="10"/>
  <c r="N617" i="10"/>
  <c r="D618" i="10"/>
  <c r="R617" i="10"/>
  <c r="G617" i="10" s="1"/>
  <c r="K617" i="10"/>
  <c r="J617" i="10"/>
  <c r="T616" i="10"/>
  <c r="U616" i="10" s="1"/>
  <c r="V616" i="10" s="1"/>
  <c r="W616" i="10" s="1"/>
  <c r="X616" i="10" s="1"/>
  <c r="Y616" i="10" s="1"/>
  <c r="Z616" i="10" s="1"/>
  <c r="AA616" i="10" s="1"/>
  <c r="AB616" i="10" s="1"/>
  <c r="AC616" i="10" s="1"/>
  <c r="T617" i="10" l="1"/>
  <c r="U617" i="10" s="1"/>
  <c r="V617" i="10" s="1"/>
  <c r="W617" i="10" s="1"/>
  <c r="X617" i="10" s="1"/>
  <c r="Y617" i="10" s="1"/>
  <c r="Z617" i="10" s="1"/>
  <c r="AA617" i="10" s="1"/>
  <c r="AB617" i="10" s="1"/>
  <c r="AC617" i="10" s="1"/>
  <c r="M618" i="10"/>
  <c r="I618" i="10"/>
  <c r="J618" i="10"/>
  <c r="R618" i="10"/>
  <c r="G618" i="10" s="1"/>
  <c r="H618" i="10"/>
  <c r="S618" i="10" s="1"/>
  <c r="P618" i="10"/>
  <c r="K618" i="10"/>
  <c r="O618" i="10"/>
  <c r="D619" i="10"/>
  <c r="L618" i="10"/>
  <c r="Q618" i="10"/>
  <c r="N618" i="10"/>
  <c r="N619" i="10" l="1"/>
  <c r="Q619" i="10"/>
  <c r="O619" i="10"/>
  <c r="M619" i="10"/>
  <c r="H619" i="10"/>
  <c r="S619" i="10" s="1"/>
  <c r="L619" i="10"/>
  <c r="J619" i="10"/>
  <c r="D620" i="10"/>
  <c r="K619" i="10"/>
  <c r="P619" i="10"/>
  <c r="I619" i="10"/>
  <c r="R619" i="10"/>
  <c r="G619" i="10" s="1"/>
  <c r="T618" i="10"/>
  <c r="U618" i="10" s="1"/>
  <c r="V618" i="10" s="1"/>
  <c r="W618" i="10" s="1"/>
  <c r="X618" i="10" s="1"/>
  <c r="Y618" i="10" s="1"/>
  <c r="Z618" i="10" s="1"/>
  <c r="AA618" i="10" s="1"/>
  <c r="AB618" i="10" s="1"/>
  <c r="AC618" i="10" s="1"/>
  <c r="T619" i="10" l="1"/>
  <c r="U619" i="10" s="1"/>
  <c r="V619" i="10" s="1"/>
  <c r="W619" i="10" s="1"/>
  <c r="X619" i="10" s="1"/>
  <c r="Y619" i="10" s="1"/>
  <c r="Z619" i="10" s="1"/>
  <c r="AA619" i="10" s="1"/>
  <c r="AB619" i="10" s="1"/>
  <c r="AC619" i="10" s="1"/>
  <c r="L620" i="10"/>
  <c r="N620" i="10"/>
  <c r="Q620" i="10"/>
  <c r="D621" i="10"/>
  <c r="I620" i="10"/>
  <c r="M620" i="10"/>
  <c r="P620" i="10"/>
  <c r="R620" i="10"/>
  <c r="G620" i="10" s="1"/>
  <c r="K620" i="10"/>
  <c r="O620" i="10"/>
  <c r="H620" i="10"/>
  <c r="S620" i="10" s="1"/>
  <c r="J620" i="10"/>
  <c r="I621" i="10" l="1"/>
  <c r="J621" i="10"/>
  <c r="R621" i="10"/>
  <c r="G621" i="10" s="1"/>
  <c r="N621" i="10"/>
  <c r="H621" i="10"/>
  <c r="S621" i="10" s="1"/>
  <c r="M621" i="10"/>
  <c r="K621" i="10"/>
  <c r="Q621" i="10"/>
  <c r="O621" i="10"/>
  <c r="D622" i="10"/>
  <c r="P621" i="10"/>
  <c r="L621" i="10"/>
  <c r="T620" i="10"/>
  <c r="U620" i="10" s="1"/>
  <c r="V620" i="10" s="1"/>
  <c r="W620" i="10" s="1"/>
  <c r="X620" i="10" s="1"/>
  <c r="Y620" i="10" s="1"/>
  <c r="Z620" i="10" s="1"/>
  <c r="AA620" i="10" s="1"/>
  <c r="AB620" i="10" s="1"/>
  <c r="AC620" i="10" s="1"/>
  <c r="T621" i="10" l="1"/>
  <c r="U621" i="10" s="1"/>
  <c r="V621" i="10" s="1"/>
  <c r="W621" i="10" s="1"/>
  <c r="X621" i="10" s="1"/>
  <c r="Y621" i="10" s="1"/>
  <c r="Z621" i="10" s="1"/>
  <c r="AA621" i="10" s="1"/>
  <c r="AB621" i="10" s="1"/>
  <c r="AC621" i="10" s="1"/>
  <c r="O622" i="10"/>
  <c r="I622" i="10"/>
  <c r="R622" i="10"/>
  <c r="G622" i="10" s="1"/>
  <c r="J622" i="10"/>
  <c r="M622" i="10"/>
  <c r="D623" i="10"/>
  <c r="K622" i="10"/>
  <c r="L622" i="10"/>
  <c r="N622" i="10"/>
  <c r="H622" i="10"/>
  <c r="S622" i="10" s="1"/>
  <c r="Q622" i="10"/>
  <c r="P622" i="10"/>
  <c r="T622" i="10" l="1"/>
  <c r="U622" i="10" s="1"/>
  <c r="V622" i="10" s="1"/>
  <c r="W622" i="10" s="1"/>
  <c r="X622" i="10" s="1"/>
  <c r="Y622" i="10" s="1"/>
  <c r="Z622" i="10" s="1"/>
  <c r="AA622" i="10" s="1"/>
  <c r="AB622" i="10" s="1"/>
  <c r="AC622" i="10" s="1"/>
  <c r="H623" i="10"/>
  <c r="S623" i="10" s="1"/>
  <c r="Q623" i="10"/>
  <c r="D624" i="10"/>
  <c r="N623" i="10"/>
  <c r="O623" i="10"/>
  <c r="J623" i="10"/>
  <c r="R623" i="10"/>
  <c r="G623" i="10" s="1"/>
  <c r="K623" i="10"/>
  <c r="L623" i="10"/>
  <c r="M623" i="10"/>
  <c r="I623" i="10"/>
  <c r="P623" i="10"/>
  <c r="H624" i="10" l="1"/>
  <c r="S624" i="10" s="1"/>
  <c r="R624" i="10"/>
  <c r="G624" i="10" s="1"/>
  <c r="M624" i="10"/>
  <c r="Q624" i="10"/>
  <c r="O624" i="10"/>
  <c r="L624" i="10"/>
  <c r="J624" i="10"/>
  <c r="K624" i="10"/>
  <c r="D625" i="10"/>
  <c r="P624" i="10"/>
  <c r="I624" i="10"/>
  <c r="N624" i="10"/>
  <c r="T623" i="10"/>
  <c r="U623" i="10" s="1"/>
  <c r="V623" i="10" s="1"/>
  <c r="W623" i="10" s="1"/>
  <c r="X623" i="10" s="1"/>
  <c r="Y623" i="10" s="1"/>
  <c r="Z623" i="10" s="1"/>
  <c r="AA623" i="10" s="1"/>
  <c r="AB623" i="10" s="1"/>
  <c r="AC623" i="10" s="1"/>
  <c r="H625" i="10" l="1"/>
  <c r="S625" i="10" s="1"/>
  <c r="D626" i="10"/>
  <c r="R625" i="10"/>
  <c r="G625" i="10" s="1"/>
  <c r="P625" i="10"/>
  <c r="I625" i="10"/>
  <c r="L625" i="10"/>
  <c r="N625" i="10"/>
  <c r="Q625" i="10"/>
  <c r="M625" i="10"/>
  <c r="O625" i="10"/>
  <c r="K625" i="10"/>
  <c r="J625" i="10"/>
  <c r="T624" i="10"/>
  <c r="U624" i="10" s="1"/>
  <c r="V624" i="10" s="1"/>
  <c r="W624" i="10" s="1"/>
  <c r="X624" i="10" s="1"/>
  <c r="Y624" i="10" s="1"/>
  <c r="Z624" i="10" s="1"/>
  <c r="AA624" i="10" s="1"/>
  <c r="AB624" i="10" s="1"/>
  <c r="AC624" i="10" s="1"/>
  <c r="D627" i="10" l="1"/>
  <c r="R626" i="10"/>
  <c r="G626" i="10" s="1"/>
  <c r="Q626" i="10"/>
  <c r="K626" i="10"/>
  <c r="H626" i="10"/>
  <c r="S626" i="10" s="1"/>
  <c r="O626" i="10"/>
  <c r="I626" i="10"/>
  <c r="P626" i="10"/>
  <c r="M626" i="10"/>
  <c r="L626" i="10"/>
  <c r="N626" i="10"/>
  <c r="J626" i="10"/>
  <c r="T625" i="10"/>
  <c r="U625" i="10" s="1"/>
  <c r="V625" i="10" s="1"/>
  <c r="W625" i="10" s="1"/>
  <c r="X625" i="10" s="1"/>
  <c r="Y625" i="10" s="1"/>
  <c r="Z625" i="10" s="1"/>
  <c r="AA625" i="10" s="1"/>
  <c r="AB625" i="10" s="1"/>
  <c r="AC625" i="10" s="1"/>
  <c r="T626" i="10" l="1"/>
  <c r="U626" i="10" s="1"/>
  <c r="V626" i="10" s="1"/>
  <c r="W626" i="10" s="1"/>
  <c r="X626" i="10" s="1"/>
  <c r="Y626" i="10" s="1"/>
  <c r="Z626" i="10" s="1"/>
  <c r="AA626" i="10" s="1"/>
  <c r="AB626" i="10" s="1"/>
  <c r="AC626" i="10" s="1"/>
  <c r="H627" i="10"/>
  <c r="S627" i="10" s="1"/>
  <c r="I627" i="10"/>
  <c r="Q627" i="10"/>
  <c r="R627" i="10"/>
  <c r="G627" i="10" s="1"/>
  <c r="N627" i="10"/>
  <c r="D628" i="10"/>
  <c r="P627" i="10"/>
  <c r="K627" i="10"/>
  <c r="J627" i="10"/>
  <c r="M627" i="10"/>
  <c r="O627" i="10"/>
  <c r="L627" i="10"/>
  <c r="D629" i="10" l="1"/>
  <c r="P628" i="10"/>
  <c r="H628" i="10"/>
  <c r="S628" i="10" s="1"/>
  <c r="K628" i="10"/>
  <c r="R628" i="10"/>
  <c r="G628" i="10" s="1"/>
  <c r="M628" i="10"/>
  <c r="N628" i="10"/>
  <c r="J628" i="10"/>
  <c r="L628" i="10"/>
  <c r="I628" i="10"/>
  <c r="Q628" i="10"/>
  <c r="O628" i="10"/>
  <c r="T627" i="10"/>
  <c r="U627" i="10" s="1"/>
  <c r="V627" i="10" s="1"/>
  <c r="W627" i="10" s="1"/>
  <c r="X627" i="10" s="1"/>
  <c r="Y627" i="10" s="1"/>
  <c r="Z627" i="10" s="1"/>
  <c r="AA627" i="10" s="1"/>
  <c r="AB627" i="10" s="1"/>
  <c r="AC627" i="10" s="1"/>
  <c r="T628" i="10" l="1"/>
  <c r="U628" i="10" s="1"/>
  <c r="V628" i="10" s="1"/>
  <c r="W628" i="10" s="1"/>
  <c r="X628" i="10" s="1"/>
  <c r="Y628" i="10" s="1"/>
  <c r="Z628" i="10" s="1"/>
  <c r="AA628" i="10" s="1"/>
  <c r="AB628" i="10" s="1"/>
  <c r="AC628" i="10" s="1"/>
  <c r="L629" i="10"/>
  <c r="N629" i="10"/>
  <c r="J629" i="10"/>
  <c r="D630" i="10"/>
  <c r="I629" i="10"/>
  <c r="M629" i="10"/>
  <c r="H629" i="10"/>
  <c r="S629" i="10" s="1"/>
  <c r="P629" i="10"/>
  <c r="K629" i="10"/>
  <c r="R629" i="10"/>
  <c r="G629" i="10" s="1"/>
  <c r="Q629" i="10"/>
  <c r="O629" i="10"/>
  <c r="J630" i="10" l="1"/>
  <c r="M630" i="10"/>
  <c r="I630" i="10"/>
  <c r="O630" i="10"/>
  <c r="K630" i="10"/>
  <c r="H630" i="10"/>
  <c r="S630" i="10" s="1"/>
  <c r="Q630" i="10"/>
  <c r="R630" i="10"/>
  <c r="G630" i="10" s="1"/>
  <c r="N630" i="10"/>
  <c r="D631" i="10"/>
  <c r="L630" i="10"/>
  <c r="P630" i="10"/>
  <c r="T629" i="10"/>
  <c r="U629" i="10" s="1"/>
  <c r="V629" i="10" s="1"/>
  <c r="W629" i="10" s="1"/>
  <c r="X629" i="10" s="1"/>
  <c r="Y629" i="10" s="1"/>
  <c r="Z629" i="10" s="1"/>
  <c r="AA629" i="10" s="1"/>
  <c r="AB629" i="10" s="1"/>
  <c r="AC629" i="10" s="1"/>
  <c r="T630" i="10" l="1"/>
  <c r="U630" i="10" s="1"/>
  <c r="V630" i="10" s="1"/>
  <c r="W630" i="10" s="1"/>
  <c r="X630" i="10" s="1"/>
  <c r="Y630" i="10" s="1"/>
  <c r="Z630" i="10" s="1"/>
  <c r="AA630" i="10" s="1"/>
  <c r="AB630" i="10" s="1"/>
  <c r="AC630" i="10" s="1"/>
  <c r="R631" i="10"/>
  <c r="G631" i="10" s="1"/>
  <c r="Q631" i="10"/>
  <c r="L631" i="10"/>
  <c r="O631" i="10"/>
  <c r="J631" i="10"/>
  <c r="D632" i="10"/>
  <c r="M631" i="10"/>
  <c r="I631" i="10"/>
  <c r="N631" i="10"/>
  <c r="P631" i="10"/>
  <c r="H631" i="10"/>
  <c r="S631" i="10" s="1"/>
  <c r="K631" i="10"/>
  <c r="T631" i="10" l="1"/>
  <c r="U631" i="10" s="1"/>
  <c r="V631" i="10" s="1"/>
  <c r="W631" i="10" s="1"/>
  <c r="X631" i="10" s="1"/>
  <c r="Y631" i="10" s="1"/>
  <c r="Z631" i="10" s="1"/>
  <c r="AA631" i="10" s="1"/>
  <c r="AB631" i="10" s="1"/>
  <c r="AC631" i="10" s="1"/>
  <c r="N632" i="10"/>
  <c r="D633" i="10"/>
  <c r="I632" i="10"/>
  <c r="P632" i="10"/>
  <c r="O632" i="10"/>
  <c r="Q632" i="10"/>
  <c r="M632" i="10"/>
  <c r="L632" i="10"/>
  <c r="H632" i="10"/>
  <c r="S632" i="10" s="1"/>
  <c r="R632" i="10"/>
  <c r="G632" i="10" s="1"/>
  <c r="J632" i="10"/>
  <c r="K632" i="10"/>
  <c r="T632" i="10" l="1"/>
  <c r="U632" i="10" s="1"/>
  <c r="V632" i="10" s="1"/>
  <c r="W632" i="10" s="1"/>
  <c r="X632" i="10" s="1"/>
  <c r="Y632" i="10" s="1"/>
  <c r="Z632" i="10" s="1"/>
  <c r="AA632" i="10" s="1"/>
  <c r="AB632" i="10" s="1"/>
  <c r="AC632" i="10" s="1"/>
  <c r="N633" i="10"/>
  <c r="K633" i="10"/>
  <c r="O633" i="10"/>
  <c r="R633" i="10"/>
  <c r="G633" i="10" s="1"/>
  <c r="Q633" i="10"/>
  <c r="I633" i="10"/>
  <c r="D634" i="10"/>
  <c r="J633" i="10"/>
  <c r="H633" i="10"/>
  <c r="S633" i="10" s="1"/>
  <c r="P633" i="10"/>
  <c r="M633" i="10"/>
  <c r="L633" i="10"/>
  <c r="T633" i="10" l="1"/>
  <c r="U633" i="10" s="1"/>
  <c r="V633" i="10" s="1"/>
  <c r="W633" i="10" s="1"/>
  <c r="X633" i="10" s="1"/>
  <c r="Y633" i="10" s="1"/>
  <c r="Z633" i="10" s="1"/>
  <c r="AA633" i="10" s="1"/>
  <c r="AB633" i="10" s="1"/>
  <c r="AC633" i="10" s="1"/>
  <c r="H634" i="10"/>
  <c r="S634" i="10" s="1"/>
  <c r="K634" i="10"/>
  <c r="N634" i="10"/>
  <c r="J634" i="10"/>
  <c r="Q634" i="10"/>
  <c r="D635" i="10"/>
  <c r="R634" i="10"/>
  <c r="G634" i="10" s="1"/>
  <c r="I634" i="10"/>
  <c r="L634" i="10"/>
  <c r="M634" i="10"/>
  <c r="P634" i="10"/>
  <c r="O634" i="10"/>
  <c r="T634" i="10" l="1"/>
  <c r="U634" i="10" s="1"/>
  <c r="V634" i="10" s="1"/>
  <c r="W634" i="10" s="1"/>
  <c r="X634" i="10" s="1"/>
  <c r="Y634" i="10" s="1"/>
  <c r="Z634" i="10" s="1"/>
  <c r="AA634" i="10" s="1"/>
  <c r="AB634" i="10" s="1"/>
  <c r="AC634" i="10" s="1"/>
  <c r="D636" i="10"/>
  <c r="I635" i="10"/>
  <c r="H635" i="10"/>
  <c r="S635" i="10" s="1"/>
  <c r="Q635" i="10"/>
  <c r="M635" i="10"/>
  <c r="K635" i="10"/>
  <c r="L635" i="10"/>
  <c r="R635" i="10"/>
  <c r="G635" i="10" s="1"/>
  <c r="J635" i="10"/>
  <c r="N635" i="10"/>
  <c r="O635" i="10"/>
  <c r="P635" i="10"/>
  <c r="T635" i="10" l="1"/>
  <c r="U635" i="10" s="1"/>
  <c r="V635" i="10" s="1"/>
  <c r="W635" i="10" s="1"/>
  <c r="X635" i="10" s="1"/>
  <c r="Y635" i="10" s="1"/>
  <c r="Z635" i="10" s="1"/>
  <c r="AA635" i="10" s="1"/>
  <c r="AB635" i="10" s="1"/>
  <c r="AC635" i="10" s="1"/>
  <c r="H636" i="10"/>
  <c r="S636" i="10" s="1"/>
  <c r="J636" i="10"/>
  <c r="K636" i="10"/>
  <c r="N636" i="10"/>
  <c r="P636" i="10"/>
  <c r="O636" i="10"/>
  <c r="Q636" i="10"/>
  <c r="M636" i="10"/>
  <c r="I636" i="10"/>
  <c r="D637" i="10"/>
  <c r="R636" i="10"/>
  <c r="G636" i="10" s="1"/>
  <c r="L636" i="10"/>
  <c r="H637" i="10" l="1"/>
  <c r="S637" i="10" s="1"/>
  <c r="M637" i="10"/>
  <c r="L637" i="10"/>
  <c r="I637" i="10"/>
  <c r="P637" i="10"/>
  <c r="D638" i="10"/>
  <c r="K637" i="10"/>
  <c r="N637" i="10"/>
  <c r="R637" i="10"/>
  <c r="G637" i="10" s="1"/>
  <c r="Q637" i="10"/>
  <c r="J637" i="10"/>
  <c r="O637" i="10"/>
  <c r="T636" i="10"/>
  <c r="U636" i="10" s="1"/>
  <c r="V636" i="10" s="1"/>
  <c r="W636" i="10" s="1"/>
  <c r="X636" i="10" s="1"/>
  <c r="Y636" i="10" s="1"/>
  <c r="Z636" i="10" s="1"/>
  <c r="AA636" i="10" s="1"/>
  <c r="AB636" i="10" s="1"/>
  <c r="AC636" i="10" s="1"/>
  <c r="H638" i="10" l="1"/>
  <c r="S638" i="10" s="1"/>
  <c r="J638" i="10"/>
  <c r="R638" i="10"/>
  <c r="G638" i="10" s="1"/>
  <c r="L638" i="10"/>
  <c r="M638" i="10"/>
  <c r="P638" i="10"/>
  <c r="K638" i="10"/>
  <c r="Q638" i="10"/>
  <c r="O638" i="10"/>
  <c r="N638" i="10"/>
  <c r="D639" i="10"/>
  <c r="I638" i="10"/>
  <c r="T637" i="10"/>
  <c r="U637" i="10" s="1"/>
  <c r="V637" i="10" s="1"/>
  <c r="W637" i="10" s="1"/>
  <c r="X637" i="10" s="1"/>
  <c r="Y637" i="10" s="1"/>
  <c r="Z637" i="10" s="1"/>
  <c r="AA637" i="10" s="1"/>
  <c r="AB637" i="10" s="1"/>
  <c r="AC637" i="10" s="1"/>
  <c r="Q639" i="10" l="1"/>
  <c r="L639" i="10"/>
  <c r="O639" i="10"/>
  <c r="P639" i="10"/>
  <c r="H639" i="10"/>
  <c r="S639" i="10" s="1"/>
  <c r="J639" i="10"/>
  <c r="M639" i="10"/>
  <c r="I639" i="10"/>
  <c r="D640" i="10"/>
  <c r="K639" i="10"/>
  <c r="R639" i="10"/>
  <c r="G639" i="10" s="1"/>
  <c r="N639" i="10"/>
  <c r="T638" i="10"/>
  <c r="U638" i="10" s="1"/>
  <c r="V638" i="10" s="1"/>
  <c r="W638" i="10" s="1"/>
  <c r="X638" i="10" s="1"/>
  <c r="Y638" i="10" s="1"/>
  <c r="Z638" i="10" s="1"/>
  <c r="AA638" i="10" s="1"/>
  <c r="AB638" i="10" s="1"/>
  <c r="AC638" i="10" s="1"/>
  <c r="T639" i="10" l="1"/>
  <c r="U639" i="10" s="1"/>
  <c r="V639" i="10" s="1"/>
  <c r="W639" i="10" s="1"/>
  <c r="X639" i="10" s="1"/>
  <c r="Y639" i="10" s="1"/>
  <c r="Z639" i="10" s="1"/>
  <c r="AA639" i="10" s="1"/>
  <c r="AB639" i="10" s="1"/>
  <c r="AC639" i="10" s="1"/>
  <c r="K640" i="10"/>
  <c r="N640" i="10"/>
  <c r="D641" i="10"/>
  <c r="R640" i="10"/>
  <c r="G640" i="10" s="1"/>
  <c r="L640" i="10"/>
  <c r="Q640" i="10"/>
  <c r="J640" i="10"/>
  <c r="P640" i="10"/>
  <c r="M640" i="10"/>
  <c r="O640" i="10"/>
  <c r="H640" i="10"/>
  <c r="S640" i="10" s="1"/>
  <c r="I640" i="10"/>
  <c r="T640" i="10" l="1"/>
  <c r="U640" i="10" s="1"/>
  <c r="V640" i="10" s="1"/>
  <c r="W640" i="10" s="1"/>
  <c r="X640" i="10" s="1"/>
  <c r="Y640" i="10" s="1"/>
  <c r="Z640" i="10" s="1"/>
  <c r="AA640" i="10" s="1"/>
  <c r="AB640" i="10" s="1"/>
  <c r="AC640" i="10" s="1"/>
  <c r="H641" i="10"/>
  <c r="S641" i="10" s="1"/>
  <c r="N641" i="10"/>
  <c r="J641" i="10"/>
  <c r="M641" i="10"/>
  <c r="Q641" i="10"/>
  <c r="K641" i="10"/>
  <c r="R641" i="10"/>
  <c r="G641" i="10" s="1"/>
  <c r="I641" i="10"/>
  <c r="L641" i="10"/>
  <c r="D642" i="10"/>
  <c r="O641" i="10"/>
  <c r="P641" i="10"/>
  <c r="T641" i="10" l="1"/>
  <c r="U641" i="10" s="1"/>
  <c r="V641" i="10" s="1"/>
  <c r="W641" i="10" s="1"/>
  <c r="X641" i="10" s="1"/>
  <c r="Y641" i="10" s="1"/>
  <c r="Z641" i="10" s="1"/>
  <c r="AA641" i="10" s="1"/>
  <c r="AB641" i="10" s="1"/>
  <c r="AC641" i="10" s="1"/>
  <c r="H642" i="10"/>
  <c r="S642" i="10" s="1"/>
  <c r="N642" i="10"/>
  <c r="J642" i="10"/>
  <c r="D643" i="10"/>
  <c r="R642" i="10"/>
  <c r="G642" i="10" s="1"/>
  <c r="Q642" i="10"/>
  <c r="O642" i="10"/>
  <c r="I642" i="10"/>
  <c r="L642" i="10"/>
  <c r="P642" i="10"/>
  <c r="K642" i="10"/>
  <c r="M642" i="10"/>
  <c r="H643" i="10" l="1"/>
  <c r="S643" i="10" s="1"/>
  <c r="K643" i="10"/>
  <c r="N643" i="10"/>
  <c r="R643" i="10"/>
  <c r="G643" i="10" s="1"/>
  <c r="Q643" i="10"/>
  <c r="O643" i="10"/>
  <c r="M643" i="10"/>
  <c r="L643" i="10"/>
  <c r="I643" i="10"/>
  <c r="D644" i="10"/>
  <c r="P643" i="10"/>
  <c r="J643" i="10"/>
  <c r="T642" i="10"/>
  <c r="U642" i="10" s="1"/>
  <c r="V642" i="10" s="1"/>
  <c r="W642" i="10" s="1"/>
  <c r="X642" i="10" s="1"/>
  <c r="Y642" i="10" s="1"/>
  <c r="Z642" i="10" s="1"/>
  <c r="AA642" i="10" s="1"/>
  <c r="AB642" i="10" s="1"/>
  <c r="AC642" i="10" s="1"/>
  <c r="R644" i="10" l="1"/>
  <c r="G644" i="10" s="1"/>
  <c r="N644" i="10"/>
  <c r="D645" i="10"/>
  <c r="J644" i="10"/>
  <c r="H644" i="10"/>
  <c r="S644" i="10" s="1"/>
  <c r="K644" i="10"/>
  <c r="M644" i="10"/>
  <c r="L644" i="10"/>
  <c r="O644" i="10"/>
  <c r="I644" i="10"/>
  <c r="P644" i="10"/>
  <c r="Q644" i="10"/>
  <c r="T643" i="10"/>
  <c r="U643" i="10" s="1"/>
  <c r="V643" i="10" s="1"/>
  <c r="W643" i="10" s="1"/>
  <c r="X643" i="10" s="1"/>
  <c r="Y643" i="10" s="1"/>
  <c r="Z643" i="10" s="1"/>
  <c r="AA643" i="10" s="1"/>
  <c r="AB643" i="10" s="1"/>
  <c r="AC643" i="10" s="1"/>
  <c r="T644" i="10" l="1"/>
  <c r="U644" i="10" s="1"/>
  <c r="V644" i="10" s="1"/>
  <c r="W644" i="10" s="1"/>
  <c r="X644" i="10" s="1"/>
  <c r="Y644" i="10" s="1"/>
  <c r="Z644" i="10" s="1"/>
  <c r="AA644" i="10" s="1"/>
  <c r="AB644" i="10" s="1"/>
  <c r="AC644" i="10" s="1"/>
  <c r="H645" i="10"/>
  <c r="S645" i="10" s="1"/>
  <c r="J645" i="10"/>
  <c r="O645" i="10"/>
  <c r="D646" i="10"/>
  <c r="P645" i="10"/>
  <c r="L645" i="10"/>
  <c r="R645" i="10"/>
  <c r="G645" i="10" s="1"/>
  <c r="K645" i="10"/>
  <c r="M645" i="10"/>
  <c r="Q645" i="10"/>
  <c r="I645" i="10"/>
  <c r="N645" i="10"/>
  <c r="N646" i="10" l="1"/>
  <c r="R646" i="10"/>
  <c r="G646" i="10" s="1"/>
  <c r="H646" i="10"/>
  <c r="S646" i="10" s="1"/>
  <c r="Q646" i="10"/>
  <c r="K646" i="10"/>
  <c r="M646" i="10"/>
  <c r="J646" i="10"/>
  <c r="D647" i="10"/>
  <c r="O646" i="10"/>
  <c r="L646" i="10"/>
  <c r="I646" i="10"/>
  <c r="P646" i="10"/>
  <c r="T645" i="10"/>
  <c r="U645" i="10" s="1"/>
  <c r="V645" i="10" s="1"/>
  <c r="W645" i="10" s="1"/>
  <c r="X645" i="10" s="1"/>
  <c r="Y645" i="10" s="1"/>
  <c r="Z645" i="10" s="1"/>
  <c r="AA645" i="10" s="1"/>
  <c r="AB645" i="10" s="1"/>
  <c r="AC645" i="10" s="1"/>
  <c r="R647" i="10" l="1"/>
  <c r="G647" i="10" s="1"/>
  <c r="D648" i="10"/>
  <c r="L647" i="10"/>
  <c r="H647" i="10"/>
  <c r="S647" i="10" s="1"/>
  <c r="N647" i="10"/>
  <c r="J647" i="10"/>
  <c r="P647" i="10"/>
  <c r="K647" i="10"/>
  <c r="I647" i="10"/>
  <c r="O647" i="10"/>
  <c r="Q647" i="10"/>
  <c r="M647" i="10"/>
  <c r="T646" i="10"/>
  <c r="U646" i="10" s="1"/>
  <c r="V646" i="10" s="1"/>
  <c r="W646" i="10" s="1"/>
  <c r="X646" i="10" s="1"/>
  <c r="Y646" i="10" s="1"/>
  <c r="Z646" i="10" s="1"/>
  <c r="AA646" i="10" s="1"/>
  <c r="AB646" i="10" s="1"/>
  <c r="AC646" i="10" s="1"/>
  <c r="T647" i="10" l="1"/>
  <c r="U647" i="10" s="1"/>
  <c r="V647" i="10" s="1"/>
  <c r="W647" i="10" s="1"/>
  <c r="X647" i="10" s="1"/>
  <c r="Y647" i="10" s="1"/>
  <c r="Z647" i="10" s="1"/>
  <c r="AA647" i="10" s="1"/>
  <c r="AB647" i="10" s="1"/>
  <c r="AC647" i="10" s="1"/>
  <c r="M648" i="10"/>
  <c r="R648" i="10"/>
  <c r="G648" i="10" s="1"/>
  <c r="N648" i="10"/>
  <c r="I648" i="10"/>
  <c r="J648" i="10"/>
  <c r="D649" i="10"/>
  <c r="L648" i="10"/>
  <c r="Q648" i="10"/>
  <c r="H648" i="10"/>
  <c r="S648" i="10" s="1"/>
  <c r="P648" i="10"/>
  <c r="O648" i="10"/>
  <c r="K648" i="10"/>
  <c r="T648" i="10" l="1"/>
  <c r="U648" i="10" s="1"/>
  <c r="V648" i="10" s="1"/>
  <c r="W648" i="10" s="1"/>
  <c r="X648" i="10" s="1"/>
  <c r="Y648" i="10" s="1"/>
  <c r="Z648" i="10" s="1"/>
  <c r="AA648" i="10" s="1"/>
  <c r="AB648" i="10" s="1"/>
  <c r="AC648" i="10" s="1"/>
  <c r="H649" i="10"/>
  <c r="S649" i="10" s="1"/>
  <c r="I649" i="10"/>
  <c r="L649" i="10"/>
  <c r="K649" i="10"/>
  <c r="Q649" i="10"/>
  <c r="O649" i="10"/>
  <c r="M649" i="10"/>
  <c r="N649" i="10"/>
  <c r="P649" i="10"/>
  <c r="R649" i="10"/>
  <c r="G649" i="10" s="1"/>
  <c r="D650" i="10"/>
  <c r="J649" i="10"/>
  <c r="H650" i="10" l="1"/>
  <c r="S650" i="10" s="1"/>
  <c r="J650" i="10"/>
  <c r="R650" i="10"/>
  <c r="G650" i="10" s="1"/>
  <c r="P650" i="10"/>
  <c r="D651" i="10"/>
  <c r="L650" i="10"/>
  <c r="K650" i="10"/>
  <c r="M650" i="10"/>
  <c r="O650" i="10"/>
  <c r="N650" i="10"/>
  <c r="Q650" i="10"/>
  <c r="I650" i="10"/>
  <c r="T649" i="10"/>
  <c r="U649" i="10" s="1"/>
  <c r="V649" i="10" s="1"/>
  <c r="W649" i="10" s="1"/>
  <c r="X649" i="10" s="1"/>
  <c r="Y649" i="10" s="1"/>
  <c r="Z649" i="10" s="1"/>
  <c r="AA649" i="10" s="1"/>
  <c r="AB649" i="10" s="1"/>
  <c r="AC649" i="10" s="1"/>
  <c r="H651" i="10" l="1"/>
  <c r="S651" i="10" s="1"/>
  <c r="Q651" i="10"/>
  <c r="L651" i="10"/>
  <c r="O651" i="10"/>
  <c r="P651" i="10"/>
  <c r="R651" i="10"/>
  <c r="G651" i="10" s="1"/>
  <c r="K651" i="10"/>
  <c r="J651" i="10"/>
  <c r="N651" i="10"/>
  <c r="M651" i="10"/>
  <c r="D652" i="10"/>
  <c r="I651" i="10"/>
  <c r="T650" i="10"/>
  <c r="U650" i="10" s="1"/>
  <c r="V650" i="10" s="1"/>
  <c r="W650" i="10" s="1"/>
  <c r="X650" i="10" s="1"/>
  <c r="Y650" i="10" s="1"/>
  <c r="Z650" i="10" s="1"/>
  <c r="AA650" i="10" s="1"/>
  <c r="AB650" i="10" s="1"/>
  <c r="AC650" i="10" s="1"/>
  <c r="P652" i="10" l="1"/>
  <c r="L652" i="10"/>
  <c r="R652" i="10"/>
  <c r="G652" i="10" s="1"/>
  <c r="D653" i="10"/>
  <c r="O652" i="10"/>
  <c r="H652" i="10"/>
  <c r="S652" i="10" s="1"/>
  <c r="M652" i="10"/>
  <c r="J652" i="10"/>
  <c r="N652" i="10"/>
  <c r="I652" i="10"/>
  <c r="K652" i="10"/>
  <c r="Q652" i="10"/>
  <c r="T651" i="10"/>
  <c r="U651" i="10" s="1"/>
  <c r="V651" i="10" s="1"/>
  <c r="W651" i="10" s="1"/>
  <c r="X651" i="10" s="1"/>
  <c r="Y651" i="10" s="1"/>
  <c r="Z651" i="10" s="1"/>
  <c r="AA651" i="10" s="1"/>
  <c r="AB651" i="10" s="1"/>
  <c r="AC651" i="10" s="1"/>
  <c r="T652" i="10" l="1"/>
  <c r="U652" i="10" s="1"/>
  <c r="V652" i="10" s="1"/>
  <c r="W652" i="10" s="1"/>
  <c r="X652" i="10" s="1"/>
  <c r="Y652" i="10" s="1"/>
  <c r="Z652" i="10" s="1"/>
  <c r="AA652" i="10" s="1"/>
  <c r="AB652" i="10" s="1"/>
  <c r="AC652" i="10" s="1"/>
  <c r="H653" i="10"/>
  <c r="S653" i="10" s="1"/>
  <c r="K653" i="10"/>
  <c r="O653" i="10"/>
  <c r="J653" i="10"/>
  <c r="P653" i="10"/>
  <c r="Q653" i="10"/>
  <c r="N653" i="10"/>
  <c r="M653" i="10"/>
  <c r="L653" i="10"/>
  <c r="I653" i="10"/>
  <c r="D654" i="10"/>
  <c r="R653" i="10"/>
  <c r="G653" i="10" s="1"/>
  <c r="H654" i="10" l="1"/>
  <c r="S654" i="10" s="1"/>
  <c r="O654" i="10"/>
  <c r="K654" i="10"/>
  <c r="L654" i="10"/>
  <c r="P654" i="10"/>
  <c r="R654" i="10"/>
  <c r="G654" i="10" s="1"/>
  <c r="M654" i="10"/>
  <c r="N654" i="10"/>
  <c r="D655" i="10"/>
  <c r="J654" i="10"/>
  <c r="I654" i="10"/>
  <c r="Q654" i="10"/>
  <c r="T653" i="10"/>
  <c r="U653" i="10" s="1"/>
  <c r="V653" i="10" s="1"/>
  <c r="W653" i="10" s="1"/>
  <c r="X653" i="10" s="1"/>
  <c r="Y653" i="10" s="1"/>
  <c r="Z653" i="10" s="1"/>
  <c r="AA653" i="10" s="1"/>
  <c r="AB653" i="10" s="1"/>
  <c r="AC653" i="10" s="1"/>
  <c r="T654" i="10" l="1"/>
  <c r="U654" i="10" s="1"/>
  <c r="V654" i="10" s="1"/>
  <c r="W654" i="10" s="1"/>
  <c r="X654" i="10" s="1"/>
  <c r="Y654" i="10" s="1"/>
  <c r="Z654" i="10" s="1"/>
  <c r="AA654" i="10" s="1"/>
  <c r="AB654" i="10" s="1"/>
  <c r="AC654" i="10" s="1"/>
  <c r="H655" i="10"/>
  <c r="S655" i="10" s="1"/>
  <c r="I655" i="10"/>
  <c r="N655" i="10"/>
  <c r="D656" i="10"/>
  <c r="Q655" i="10"/>
  <c r="K655" i="10"/>
  <c r="P655" i="10"/>
  <c r="M655" i="10"/>
  <c r="L655" i="10"/>
  <c r="R655" i="10"/>
  <c r="G655" i="10" s="1"/>
  <c r="J655" i="10"/>
  <c r="O655" i="10"/>
  <c r="H656" i="10" l="1"/>
  <c r="S656" i="10" s="1"/>
  <c r="J656" i="10"/>
  <c r="I656" i="10"/>
  <c r="N656" i="10"/>
  <c r="M656" i="10"/>
  <c r="P656" i="10"/>
  <c r="R656" i="10"/>
  <c r="G656" i="10" s="1"/>
  <c r="O656" i="10"/>
  <c r="Q656" i="10"/>
  <c r="D657" i="10"/>
  <c r="L656" i="10"/>
  <c r="K656" i="10"/>
  <c r="T655" i="10"/>
  <c r="U655" i="10" s="1"/>
  <c r="V655" i="10" s="1"/>
  <c r="W655" i="10" s="1"/>
  <c r="X655" i="10" s="1"/>
  <c r="Y655" i="10" s="1"/>
  <c r="Z655" i="10" s="1"/>
  <c r="AA655" i="10" s="1"/>
  <c r="AB655" i="10" s="1"/>
  <c r="AC655" i="10" s="1"/>
  <c r="M657" i="10" l="1"/>
  <c r="Q657" i="10"/>
  <c r="K657" i="10"/>
  <c r="J657" i="10"/>
  <c r="L657" i="10"/>
  <c r="I657" i="10"/>
  <c r="D658" i="10"/>
  <c r="N657" i="10"/>
  <c r="O657" i="10"/>
  <c r="H657" i="10"/>
  <c r="S657" i="10" s="1"/>
  <c r="R657" i="10"/>
  <c r="G657" i="10" s="1"/>
  <c r="P657" i="10"/>
  <c r="T656" i="10"/>
  <c r="U656" i="10" s="1"/>
  <c r="V656" i="10" s="1"/>
  <c r="W656" i="10" s="1"/>
  <c r="X656" i="10" s="1"/>
  <c r="Y656" i="10" s="1"/>
  <c r="Z656" i="10" s="1"/>
  <c r="AA656" i="10" s="1"/>
  <c r="AB656" i="10" s="1"/>
  <c r="AC656" i="10" s="1"/>
  <c r="T657" i="10" l="1"/>
  <c r="U657" i="10" s="1"/>
  <c r="V657" i="10" s="1"/>
  <c r="W657" i="10" s="1"/>
  <c r="X657" i="10" s="1"/>
  <c r="Y657" i="10" s="1"/>
  <c r="Z657" i="10" s="1"/>
  <c r="AA657" i="10" s="1"/>
  <c r="AB657" i="10" s="1"/>
  <c r="AC657" i="10" s="1"/>
  <c r="H658" i="10"/>
  <c r="S658" i="10" s="1"/>
  <c r="N658" i="10"/>
  <c r="D659" i="10"/>
  <c r="I658" i="10"/>
  <c r="L658" i="10"/>
  <c r="Q658" i="10"/>
  <c r="M658" i="10"/>
  <c r="O658" i="10"/>
  <c r="K658" i="10"/>
  <c r="J658" i="10"/>
  <c r="P658" i="10"/>
  <c r="R658" i="10"/>
  <c r="G658" i="10" s="1"/>
  <c r="H659" i="10" l="1"/>
  <c r="S659" i="10" s="1"/>
  <c r="Q659" i="10"/>
  <c r="K659" i="10"/>
  <c r="O659" i="10"/>
  <c r="P659" i="10"/>
  <c r="J659" i="10"/>
  <c r="L659" i="10"/>
  <c r="N659" i="10"/>
  <c r="D660" i="10"/>
  <c r="I659" i="10"/>
  <c r="M659" i="10"/>
  <c r="R659" i="10"/>
  <c r="G659" i="10" s="1"/>
  <c r="T658" i="10"/>
  <c r="U658" i="10" s="1"/>
  <c r="V658" i="10" s="1"/>
  <c r="W658" i="10" s="1"/>
  <c r="X658" i="10" s="1"/>
  <c r="Y658" i="10" s="1"/>
  <c r="Z658" i="10" s="1"/>
  <c r="AA658" i="10" s="1"/>
  <c r="AB658" i="10" s="1"/>
  <c r="AC658" i="10" s="1"/>
  <c r="T659" i="10" l="1"/>
  <c r="U659" i="10" s="1"/>
  <c r="V659" i="10" s="1"/>
  <c r="W659" i="10" s="1"/>
  <c r="X659" i="10" s="1"/>
  <c r="Y659" i="10" s="1"/>
  <c r="Z659" i="10" s="1"/>
  <c r="AA659" i="10" s="1"/>
  <c r="AB659" i="10" s="1"/>
  <c r="AC659" i="10" s="1"/>
  <c r="H660" i="10"/>
  <c r="S660" i="10" s="1"/>
  <c r="I660" i="10"/>
  <c r="D661" i="10"/>
  <c r="Q660" i="10"/>
  <c r="J660" i="10"/>
  <c r="K660" i="10"/>
  <c r="N660" i="10"/>
  <c r="L660" i="10"/>
  <c r="P660" i="10"/>
  <c r="M660" i="10"/>
  <c r="R660" i="10"/>
  <c r="G660" i="10" s="1"/>
  <c r="O660" i="10"/>
  <c r="H661" i="10" l="1"/>
  <c r="S661" i="10" s="1"/>
  <c r="O661" i="10"/>
  <c r="J661" i="10"/>
  <c r="N661" i="10"/>
  <c r="M661" i="10"/>
  <c r="Q661" i="10"/>
  <c r="K661" i="10"/>
  <c r="D662" i="10"/>
  <c r="R661" i="10"/>
  <c r="G661" i="10" s="1"/>
  <c r="I661" i="10"/>
  <c r="P661" i="10"/>
  <c r="L661" i="10"/>
  <c r="T660" i="10"/>
  <c r="U660" i="10" s="1"/>
  <c r="V660" i="10" s="1"/>
  <c r="W660" i="10" s="1"/>
  <c r="X660" i="10" s="1"/>
  <c r="Y660" i="10" s="1"/>
  <c r="Z660" i="10" s="1"/>
  <c r="AA660" i="10" s="1"/>
  <c r="AB660" i="10" s="1"/>
  <c r="AC660" i="10" s="1"/>
  <c r="H662" i="10" l="1"/>
  <c r="S662" i="10" s="1"/>
  <c r="J662" i="10"/>
  <c r="D663" i="10"/>
  <c r="P662" i="10"/>
  <c r="K662" i="10"/>
  <c r="R662" i="10"/>
  <c r="G662" i="10" s="1"/>
  <c r="I662" i="10"/>
  <c r="N662" i="10"/>
  <c r="Q662" i="10"/>
  <c r="O662" i="10"/>
  <c r="M662" i="10"/>
  <c r="L662" i="10"/>
  <c r="T661" i="10"/>
  <c r="U661" i="10" s="1"/>
  <c r="V661" i="10" s="1"/>
  <c r="W661" i="10" s="1"/>
  <c r="X661" i="10" s="1"/>
  <c r="Y661" i="10" s="1"/>
  <c r="Z661" i="10" s="1"/>
  <c r="AA661" i="10" s="1"/>
  <c r="AB661" i="10" s="1"/>
  <c r="AC661" i="10" s="1"/>
  <c r="R663" i="10" l="1"/>
  <c r="G663" i="10" s="1"/>
  <c r="O663" i="10"/>
  <c r="K663" i="10"/>
  <c r="H663" i="10"/>
  <c r="S663" i="10" s="1"/>
  <c r="P663" i="10"/>
  <c r="Q663" i="10"/>
  <c r="M663" i="10"/>
  <c r="I663" i="10"/>
  <c r="D664" i="10"/>
  <c r="N663" i="10"/>
  <c r="J663" i="10"/>
  <c r="L663" i="10"/>
  <c r="T662" i="10"/>
  <c r="U662" i="10" s="1"/>
  <c r="V662" i="10" s="1"/>
  <c r="W662" i="10" s="1"/>
  <c r="X662" i="10" s="1"/>
  <c r="Y662" i="10" s="1"/>
  <c r="Z662" i="10" s="1"/>
  <c r="AA662" i="10" s="1"/>
  <c r="AB662" i="10" s="1"/>
  <c r="AC662" i="10" s="1"/>
  <c r="T663" i="10" l="1"/>
  <c r="U663" i="10" s="1"/>
  <c r="V663" i="10" s="1"/>
  <c r="W663" i="10" s="1"/>
  <c r="X663" i="10" s="1"/>
  <c r="Y663" i="10" s="1"/>
  <c r="Z663" i="10" s="1"/>
  <c r="AA663" i="10" s="1"/>
  <c r="AB663" i="10" s="1"/>
  <c r="AC663" i="10" s="1"/>
  <c r="O664" i="10"/>
  <c r="D665" i="10"/>
  <c r="L664" i="10"/>
  <c r="H664" i="10"/>
  <c r="S664" i="10" s="1"/>
  <c r="K664" i="10"/>
  <c r="M664" i="10"/>
  <c r="P664" i="10"/>
  <c r="I664" i="10"/>
  <c r="N664" i="10"/>
  <c r="Q664" i="10"/>
  <c r="J664" i="10"/>
  <c r="R664" i="10"/>
  <c r="G664" i="10" s="1"/>
  <c r="T664" i="10" l="1"/>
  <c r="U664" i="10" s="1"/>
  <c r="V664" i="10" s="1"/>
  <c r="W664" i="10" s="1"/>
  <c r="X664" i="10" s="1"/>
  <c r="Y664" i="10" s="1"/>
  <c r="Z664" i="10" s="1"/>
  <c r="AA664" i="10" s="1"/>
  <c r="AB664" i="10" s="1"/>
  <c r="AC664" i="10" s="1"/>
  <c r="H665" i="10"/>
  <c r="S665" i="10" s="1"/>
  <c r="I665" i="10"/>
  <c r="O665" i="10"/>
  <c r="N665" i="10"/>
  <c r="K665" i="10"/>
  <c r="L665" i="10"/>
  <c r="J665" i="10"/>
  <c r="M665" i="10"/>
  <c r="D666" i="10"/>
  <c r="R665" i="10"/>
  <c r="G665" i="10" s="1"/>
  <c r="Q665" i="10"/>
  <c r="P665" i="10"/>
  <c r="L666" i="10" l="1"/>
  <c r="D667" i="10"/>
  <c r="J666" i="10"/>
  <c r="Q666" i="10"/>
  <c r="I666" i="10"/>
  <c r="P666" i="10"/>
  <c r="O666" i="10"/>
  <c r="R666" i="10"/>
  <c r="G666" i="10" s="1"/>
  <c r="H666" i="10"/>
  <c r="S666" i="10" s="1"/>
  <c r="K666" i="10"/>
  <c r="N666" i="10"/>
  <c r="M666" i="10"/>
  <c r="T665" i="10"/>
  <c r="U665" i="10" s="1"/>
  <c r="V665" i="10" s="1"/>
  <c r="W665" i="10" s="1"/>
  <c r="X665" i="10" s="1"/>
  <c r="Y665" i="10" s="1"/>
  <c r="Z665" i="10" s="1"/>
  <c r="AA665" i="10" s="1"/>
  <c r="AB665" i="10" s="1"/>
  <c r="AC665" i="10" s="1"/>
  <c r="Q667" i="10" l="1"/>
  <c r="K667" i="10"/>
  <c r="M667" i="10"/>
  <c r="N667" i="10"/>
  <c r="P667" i="10"/>
  <c r="I667" i="10"/>
  <c r="J667" i="10"/>
  <c r="D668" i="10"/>
  <c r="O667" i="10"/>
  <c r="H667" i="10"/>
  <c r="S667" i="10" s="1"/>
  <c r="L667" i="10"/>
  <c r="R667" i="10"/>
  <c r="G667" i="10" s="1"/>
  <c r="T666" i="10"/>
  <c r="U666" i="10" s="1"/>
  <c r="V666" i="10" s="1"/>
  <c r="W666" i="10" s="1"/>
  <c r="X666" i="10" s="1"/>
  <c r="Y666" i="10" s="1"/>
  <c r="Z666" i="10" s="1"/>
  <c r="AA666" i="10" s="1"/>
  <c r="AB666" i="10" s="1"/>
  <c r="AC666" i="10" s="1"/>
  <c r="T667" i="10" l="1"/>
  <c r="U667" i="10" s="1"/>
  <c r="V667" i="10" s="1"/>
  <c r="W667" i="10" s="1"/>
  <c r="X667" i="10" s="1"/>
  <c r="Y667" i="10" s="1"/>
  <c r="Z667" i="10" s="1"/>
  <c r="AA667" i="10" s="1"/>
  <c r="AB667" i="10" s="1"/>
  <c r="AC667" i="10" s="1"/>
  <c r="H668" i="10"/>
  <c r="S668" i="10" s="1"/>
  <c r="R668" i="10"/>
  <c r="G668" i="10" s="1"/>
  <c r="D669" i="10"/>
  <c r="N668" i="10"/>
  <c r="M668" i="10"/>
  <c r="I668" i="10"/>
  <c r="O668" i="10"/>
  <c r="L668" i="10"/>
  <c r="K668" i="10"/>
  <c r="P668" i="10"/>
  <c r="J668" i="10"/>
  <c r="Q668" i="10"/>
  <c r="L669" i="10" l="1"/>
  <c r="R669" i="10"/>
  <c r="G669" i="10" s="1"/>
  <c r="M669" i="10"/>
  <c r="O669" i="10"/>
  <c r="P669" i="10"/>
  <c r="Q669" i="10"/>
  <c r="D670" i="10"/>
  <c r="I669" i="10"/>
  <c r="H669" i="10"/>
  <c r="S669" i="10" s="1"/>
  <c r="N669" i="10"/>
  <c r="K669" i="10"/>
  <c r="J669" i="10"/>
  <c r="T668" i="10"/>
  <c r="U668" i="10" s="1"/>
  <c r="V668" i="10" s="1"/>
  <c r="W668" i="10" s="1"/>
  <c r="X668" i="10" s="1"/>
  <c r="Y668" i="10" s="1"/>
  <c r="Z668" i="10" s="1"/>
  <c r="AA668" i="10" s="1"/>
  <c r="AB668" i="10" s="1"/>
  <c r="AC668" i="10" s="1"/>
  <c r="H670" i="10" l="1"/>
  <c r="S670" i="10" s="1"/>
  <c r="K670" i="10"/>
  <c r="J670" i="10"/>
  <c r="L670" i="10"/>
  <c r="M670" i="10"/>
  <c r="I670" i="10"/>
  <c r="D671" i="10"/>
  <c r="O670" i="10"/>
  <c r="N670" i="10"/>
  <c r="P670" i="10"/>
  <c r="R670" i="10"/>
  <c r="G670" i="10" s="1"/>
  <c r="Q670" i="10"/>
  <c r="T669" i="10"/>
  <c r="U669" i="10" s="1"/>
  <c r="V669" i="10" s="1"/>
  <c r="W669" i="10" s="1"/>
  <c r="X669" i="10" s="1"/>
  <c r="Y669" i="10" s="1"/>
  <c r="Z669" i="10" s="1"/>
  <c r="AA669" i="10" s="1"/>
  <c r="AB669" i="10" s="1"/>
  <c r="AC669" i="10" s="1"/>
  <c r="D672" i="10" l="1"/>
  <c r="H671" i="10"/>
  <c r="S671" i="10" s="1"/>
  <c r="R671" i="10"/>
  <c r="G671" i="10" s="1"/>
  <c r="J671" i="10"/>
  <c r="L671" i="10"/>
  <c r="K671" i="10"/>
  <c r="Q671" i="10"/>
  <c r="N671" i="10"/>
  <c r="O671" i="10"/>
  <c r="P671" i="10"/>
  <c r="I671" i="10"/>
  <c r="M671" i="10"/>
  <c r="T670" i="10"/>
  <c r="U670" i="10" s="1"/>
  <c r="V670" i="10" s="1"/>
  <c r="W670" i="10" s="1"/>
  <c r="X670" i="10" s="1"/>
  <c r="Y670" i="10" s="1"/>
  <c r="Z670" i="10" s="1"/>
  <c r="AA670" i="10" s="1"/>
  <c r="AB670" i="10" s="1"/>
  <c r="AC670" i="10" s="1"/>
  <c r="T671" i="10" l="1"/>
  <c r="U671" i="10" s="1"/>
  <c r="V671" i="10" s="1"/>
  <c r="W671" i="10" s="1"/>
  <c r="X671" i="10" s="1"/>
  <c r="Y671" i="10" s="1"/>
  <c r="Z671" i="10" s="1"/>
  <c r="AA671" i="10" s="1"/>
  <c r="AB671" i="10" s="1"/>
  <c r="AC671" i="10" s="1"/>
  <c r="H672" i="10"/>
  <c r="S672" i="10" s="1"/>
  <c r="P672" i="10"/>
  <c r="K672" i="10"/>
  <c r="O672" i="10"/>
  <c r="M672" i="10"/>
  <c r="R672" i="10"/>
  <c r="G672" i="10" s="1"/>
  <c r="J672" i="10"/>
  <c r="N672" i="10"/>
  <c r="L672" i="10"/>
  <c r="D673" i="10"/>
  <c r="Q672" i="10"/>
  <c r="I672" i="10"/>
  <c r="T672" i="10" l="1"/>
  <c r="U672" i="10" s="1"/>
  <c r="V672" i="10" s="1"/>
  <c r="W672" i="10" s="1"/>
  <c r="X672" i="10" s="1"/>
  <c r="Y672" i="10" s="1"/>
  <c r="Z672" i="10" s="1"/>
  <c r="AA672" i="10" s="1"/>
  <c r="AB672" i="10" s="1"/>
  <c r="AC672" i="10" s="1"/>
  <c r="L673" i="10"/>
  <c r="R673" i="10"/>
  <c r="G673" i="10" s="1"/>
  <c r="P673" i="10"/>
  <c r="J673" i="10"/>
  <c r="D674" i="10"/>
  <c r="N673" i="10"/>
  <c r="H673" i="10"/>
  <c r="S673" i="10" s="1"/>
  <c r="Q673" i="10"/>
  <c r="O673" i="10"/>
  <c r="M673" i="10"/>
  <c r="K673" i="10"/>
  <c r="I673" i="10"/>
  <c r="H674" i="10" l="1"/>
  <c r="S674" i="10" s="1"/>
  <c r="O674" i="10"/>
  <c r="I674" i="10"/>
  <c r="K674" i="10"/>
  <c r="N674" i="10"/>
  <c r="L674" i="10"/>
  <c r="Q674" i="10"/>
  <c r="P674" i="10"/>
  <c r="M674" i="10"/>
  <c r="R674" i="10"/>
  <c r="G674" i="10" s="1"/>
  <c r="D675" i="10"/>
  <c r="J674" i="10"/>
  <c r="T673" i="10"/>
  <c r="U673" i="10" s="1"/>
  <c r="V673" i="10" s="1"/>
  <c r="W673" i="10" s="1"/>
  <c r="X673" i="10" s="1"/>
  <c r="Y673" i="10" s="1"/>
  <c r="Z673" i="10" s="1"/>
  <c r="AA673" i="10" s="1"/>
  <c r="AB673" i="10" s="1"/>
  <c r="AC673" i="10" s="1"/>
  <c r="T674" i="10" l="1"/>
  <c r="U674" i="10" s="1"/>
  <c r="V674" i="10" s="1"/>
  <c r="W674" i="10" s="1"/>
  <c r="X674" i="10" s="1"/>
  <c r="Y674" i="10" s="1"/>
  <c r="Z674" i="10" s="1"/>
  <c r="AA674" i="10" s="1"/>
  <c r="AB674" i="10" s="1"/>
  <c r="AC674" i="10" s="1"/>
  <c r="H675" i="10"/>
  <c r="S675" i="10" s="1"/>
  <c r="Q675" i="10"/>
  <c r="O675" i="10"/>
  <c r="I675" i="10"/>
  <c r="N675" i="10"/>
  <c r="J675" i="10"/>
  <c r="P675" i="10"/>
  <c r="L675" i="10"/>
  <c r="D676" i="10"/>
  <c r="R675" i="10"/>
  <c r="G675" i="10" s="1"/>
  <c r="K675" i="10"/>
  <c r="M675" i="10"/>
  <c r="T675" i="10" l="1"/>
  <c r="U675" i="10" s="1"/>
  <c r="V675" i="10" s="1"/>
  <c r="W675" i="10" s="1"/>
  <c r="X675" i="10" s="1"/>
  <c r="Y675" i="10" s="1"/>
  <c r="Z675" i="10" s="1"/>
  <c r="AA675" i="10" s="1"/>
  <c r="AB675" i="10" s="1"/>
  <c r="AC675" i="10" s="1"/>
  <c r="P676" i="10"/>
  <c r="N676" i="10"/>
  <c r="D677" i="10"/>
  <c r="L676" i="10"/>
  <c r="O676" i="10"/>
  <c r="M676" i="10"/>
  <c r="Q676" i="10"/>
  <c r="K676" i="10"/>
  <c r="I676" i="10"/>
  <c r="H676" i="10"/>
  <c r="S676" i="10" s="1"/>
  <c r="R676" i="10"/>
  <c r="G676" i="10" s="1"/>
  <c r="J676" i="10"/>
  <c r="I677" i="10" l="1"/>
  <c r="P677" i="10"/>
  <c r="N677" i="10"/>
  <c r="J677" i="10"/>
  <c r="M677" i="10"/>
  <c r="L677" i="10"/>
  <c r="R677" i="10"/>
  <c r="G677" i="10" s="1"/>
  <c r="Q677" i="10"/>
  <c r="D678" i="10"/>
  <c r="K677" i="10"/>
  <c r="H677" i="10"/>
  <c r="S677" i="10" s="1"/>
  <c r="O677" i="10"/>
  <c r="T676" i="10"/>
  <c r="U676" i="10" s="1"/>
  <c r="V676" i="10" s="1"/>
  <c r="W676" i="10" s="1"/>
  <c r="X676" i="10" s="1"/>
  <c r="Y676" i="10" s="1"/>
  <c r="Z676" i="10" s="1"/>
  <c r="AA676" i="10" s="1"/>
  <c r="AB676" i="10" s="1"/>
  <c r="AC676" i="10" s="1"/>
  <c r="T677" i="10" l="1"/>
  <c r="U677" i="10" s="1"/>
  <c r="V677" i="10" s="1"/>
  <c r="W677" i="10" s="1"/>
  <c r="X677" i="10" s="1"/>
  <c r="Y677" i="10" s="1"/>
  <c r="Z677" i="10" s="1"/>
  <c r="AA677" i="10" s="1"/>
  <c r="AB677" i="10" s="1"/>
  <c r="AC677" i="10" s="1"/>
  <c r="O678" i="10"/>
  <c r="Q678" i="10"/>
  <c r="D679" i="10"/>
  <c r="N678" i="10"/>
  <c r="H678" i="10"/>
  <c r="S678" i="10" s="1"/>
  <c r="I678" i="10"/>
  <c r="M678" i="10"/>
  <c r="K678" i="10"/>
  <c r="P678" i="10"/>
  <c r="L678" i="10"/>
  <c r="R678" i="10"/>
  <c r="G678" i="10" s="1"/>
  <c r="J678" i="10"/>
  <c r="T678" i="10" l="1"/>
  <c r="U678" i="10" s="1"/>
  <c r="V678" i="10" s="1"/>
  <c r="W678" i="10" s="1"/>
  <c r="X678" i="10" s="1"/>
  <c r="Y678" i="10" s="1"/>
  <c r="Z678" i="10" s="1"/>
  <c r="AA678" i="10" s="1"/>
  <c r="AB678" i="10" s="1"/>
  <c r="AC678" i="10" s="1"/>
  <c r="H679" i="10"/>
  <c r="S679" i="10" s="1"/>
  <c r="P679" i="10"/>
  <c r="O679" i="10"/>
  <c r="D680" i="10"/>
  <c r="K679" i="10"/>
  <c r="Q679" i="10"/>
  <c r="N679" i="10"/>
  <c r="J679" i="10"/>
  <c r="I679" i="10"/>
  <c r="M679" i="10"/>
  <c r="L679" i="10"/>
  <c r="R679" i="10"/>
  <c r="G679" i="10" s="1"/>
  <c r="H680" i="10" l="1"/>
  <c r="S680" i="10" s="1"/>
  <c r="K680" i="10"/>
  <c r="M680" i="10"/>
  <c r="R680" i="10"/>
  <c r="G680" i="10" s="1"/>
  <c r="P680" i="10"/>
  <c r="Q680" i="10"/>
  <c r="L680" i="10"/>
  <c r="D681" i="10"/>
  <c r="O680" i="10"/>
  <c r="N680" i="10"/>
  <c r="I680" i="10"/>
  <c r="J680" i="10"/>
  <c r="T679" i="10"/>
  <c r="U679" i="10" s="1"/>
  <c r="V679" i="10" s="1"/>
  <c r="W679" i="10" s="1"/>
  <c r="X679" i="10" s="1"/>
  <c r="Y679" i="10" s="1"/>
  <c r="Z679" i="10" s="1"/>
  <c r="AA679" i="10" s="1"/>
  <c r="AB679" i="10" s="1"/>
  <c r="AC679" i="10" s="1"/>
  <c r="T680" i="10" l="1"/>
  <c r="U680" i="10" s="1"/>
  <c r="V680" i="10" s="1"/>
  <c r="W680" i="10" s="1"/>
  <c r="X680" i="10" s="1"/>
  <c r="Y680" i="10" s="1"/>
  <c r="Z680" i="10" s="1"/>
  <c r="AA680" i="10" s="1"/>
  <c r="AB680" i="10" s="1"/>
  <c r="AC680" i="10" s="1"/>
  <c r="H681" i="10"/>
  <c r="S681" i="10" s="1"/>
  <c r="O681" i="10"/>
  <c r="D682" i="10"/>
  <c r="L681" i="10"/>
  <c r="I681" i="10"/>
  <c r="M681" i="10"/>
  <c r="P681" i="10"/>
  <c r="R681" i="10"/>
  <c r="G681" i="10" s="1"/>
  <c r="Q681" i="10"/>
  <c r="N681" i="10"/>
  <c r="J681" i="10"/>
  <c r="K681" i="10"/>
  <c r="T681" i="10" l="1"/>
  <c r="U681" i="10" s="1"/>
  <c r="V681" i="10" s="1"/>
  <c r="W681" i="10" s="1"/>
  <c r="X681" i="10" s="1"/>
  <c r="Y681" i="10" s="1"/>
  <c r="Z681" i="10" s="1"/>
  <c r="AA681" i="10" s="1"/>
  <c r="AB681" i="10" s="1"/>
  <c r="AC681" i="10" s="1"/>
  <c r="H682" i="10"/>
  <c r="S682" i="10" s="1"/>
  <c r="L682" i="10"/>
  <c r="M682" i="10"/>
  <c r="N682" i="10"/>
  <c r="O682" i="10"/>
  <c r="R682" i="10"/>
  <c r="G682" i="10" s="1"/>
  <c r="K682" i="10"/>
  <c r="D683" i="10"/>
  <c r="J682" i="10"/>
  <c r="P682" i="10"/>
  <c r="I682" i="10"/>
  <c r="Q682" i="10"/>
  <c r="T682" i="10" l="1"/>
  <c r="U682" i="10" s="1"/>
  <c r="V682" i="10" s="1"/>
  <c r="W682" i="10" s="1"/>
  <c r="X682" i="10" s="1"/>
  <c r="Y682" i="10" s="1"/>
  <c r="Z682" i="10" s="1"/>
  <c r="AA682" i="10" s="1"/>
  <c r="AB682" i="10" s="1"/>
  <c r="AC682" i="10" s="1"/>
  <c r="N683" i="10"/>
  <c r="D684" i="10"/>
  <c r="K683" i="10"/>
  <c r="H683" i="10"/>
  <c r="S683" i="10" s="1"/>
  <c r="I683" i="10"/>
  <c r="J683" i="10"/>
  <c r="Q683" i="10"/>
  <c r="R683" i="10"/>
  <c r="G683" i="10" s="1"/>
  <c r="L683" i="10"/>
  <c r="P683" i="10"/>
  <c r="O683" i="10"/>
  <c r="M683" i="10"/>
  <c r="T683" i="10" l="1"/>
  <c r="U683" i="10" s="1"/>
  <c r="V683" i="10" s="1"/>
  <c r="W683" i="10" s="1"/>
  <c r="X683" i="10" s="1"/>
  <c r="Y683" i="10" s="1"/>
  <c r="Z683" i="10" s="1"/>
  <c r="AA683" i="10" s="1"/>
  <c r="AB683" i="10" s="1"/>
  <c r="AC683" i="10" s="1"/>
  <c r="H684" i="10"/>
  <c r="S684" i="10" s="1"/>
  <c r="D685" i="10"/>
  <c r="P684" i="10"/>
  <c r="K684" i="10"/>
  <c r="I684" i="10"/>
  <c r="L684" i="10"/>
  <c r="Q684" i="10"/>
  <c r="J684" i="10"/>
  <c r="O684" i="10"/>
  <c r="N684" i="10"/>
  <c r="M684" i="10"/>
  <c r="R684" i="10"/>
  <c r="G684" i="10" s="1"/>
  <c r="H685" i="10" l="1"/>
  <c r="S685" i="10" s="1"/>
  <c r="L685" i="10"/>
  <c r="I685" i="10"/>
  <c r="O685" i="10"/>
  <c r="M685" i="10"/>
  <c r="K685" i="10"/>
  <c r="D686" i="10"/>
  <c r="J685" i="10"/>
  <c r="Q685" i="10"/>
  <c r="P685" i="10"/>
  <c r="N685" i="10"/>
  <c r="R685" i="10"/>
  <c r="G685" i="10" s="1"/>
  <c r="T684" i="10"/>
  <c r="U684" i="10" s="1"/>
  <c r="V684" i="10" s="1"/>
  <c r="W684" i="10" s="1"/>
  <c r="X684" i="10" s="1"/>
  <c r="Y684" i="10" s="1"/>
  <c r="Z684" i="10" s="1"/>
  <c r="AA684" i="10" s="1"/>
  <c r="AB684" i="10" s="1"/>
  <c r="AC684" i="10" s="1"/>
  <c r="H686" i="10" l="1"/>
  <c r="S686" i="10" s="1"/>
  <c r="D687" i="10"/>
  <c r="O686" i="10"/>
  <c r="L686" i="10"/>
  <c r="K686" i="10"/>
  <c r="I686" i="10"/>
  <c r="N686" i="10"/>
  <c r="M686" i="10"/>
  <c r="P686" i="10"/>
  <c r="Q686" i="10"/>
  <c r="J686" i="10"/>
  <c r="R686" i="10"/>
  <c r="G686" i="10" s="1"/>
  <c r="T685" i="10"/>
  <c r="U685" i="10" s="1"/>
  <c r="V685" i="10" s="1"/>
  <c r="W685" i="10" s="1"/>
  <c r="X685" i="10" s="1"/>
  <c r="Y685" i="10" s="1"/>
  <c r="Z685" i="10" s="1"/>
  <c r="AA685" i="10" s="1"/>
  <c r="AB685" i="10" s="1"/>
  <c r="AC685" i="10" s="1"/>
  <c r="O687" i="10" l="1"/>
  <c r="H687" i="10"/>
  <c r="S687" i="10" s="1"/>
  <c r="N687" i="10"/>
  <c r="R687" i="10"/>
  <c r="G687" i="10" s="1"/>
  <c r="Q687" i="10"/>
  <c r="L687" i="10"/>
  <c r="P687" i="10"/>
  <c r="K687" i="10"/>
  <c r="J687" i="10"/>
  <c r="I687" i="10"/>
  <c r="D688" i="10"/>
  <c r="M687" i="10"/>
  <c r="T686" i="10"/>
  <c r="U686" i="10" s="1"/>
  <c r="V686" i="10" s="1"/>
  <c r="W686" i="10" s="1"/>
  <c r="X686" i="10" s="1"/>
  <c r="Y686" i="10" s="1"/>
  <c r="Z686" i="10" s="1"/>
  <c r="AA686" i="10" s="1"/>
  <c r="AB686" i="10" s="1"/>
  <c r="AC686" i="10" s="1"/>
  <c r="T687" i="10" l="1"/>
  <c r="U687" i="10" s="1"/>
  <c r="V687" i="10" s="1"/>
  <c r="W687" i="10" s="1"/>
  <c r="X687" i="10" s="1"/>
  <c r="Y687" i="10" s="1"/>
  <c r="Z687" i="10" s="1"/>
  <c r="AA687" i="10" s="1"/>
  <c r="AB687" i="10" s="1"/>
  <c r="AC687" i="10" s="1"/>
  <c r="J688" i="10"/>
  <c r="I688" i="10"/>
  <c r="O688" i="10"/>
  <c r="N688" i="10"/>
  <c r="D689" i="10"/>
  <c r="Q688" i="10"/>
  <c r="H688" i="10"/>
  <c r="S688" i="10" s="1"/>
  <c r="M688" i="10"/>
  <c r="P688" i="10"/>
  <c r="K688" i="10"/>
  <c r="R688" i="10"/>
  <c r="G688" i="10" s="1"/>
  <c r="L688" i="10"/>
  <c r="H689" i="10" l="1"/>
  <c r="S689" i="10" s="1"/>
  <c r="N689" i="10"/>
  <c r="Q689" i="10"/>
  <c r="L689" i="10"/>
  <c r="D690" i="10"/>
  <c r="O689" i="10"/>
  <c r="J689" i="10"/>
  <c r="R689" i="10"/>
  <c r="G689" i="10" s="1"/>
  <c r="M689" i="10"/>
  <c r="P689" i="10"/>
  <c r="I689" i="10"/>
  <c r="K689" i="10"/>
  <c r="T688" i="10"/>
  <c r="U688" i="10" s="1"/>
  <c r="V688" i="10" s="1"/>
  <c r="W688" i="10" s="1"/>
  <c r="X688" i="10" s="1"/>
  <c r="Y688" i="10" s="1"/>
  <c r="Z688" i="10" s="1"/>
  <c r="AA688" i="10" s="1"/>
  <c r="AB688" i="10" s="1"/>
  <c r="AC688" i="10" s="1"/>
  <c r="H690" i="10" l="1"/>
  <c r="S690" i="10" s="1"/>
  <c r="M690" i="10"/>
  <c r="I690" i="10"/>
  <c r="O690" i="10"/>
  <c r="K690" i="10"/>
  <c r="J690" i="10"/>
  <c r="P690" i="10"/>
  <c r="R690" i="10"/>
  <c r="G690" i="10" s="1"/>
  <c r="N690" i="10"/>
  <c r="D691" i="10"/>
  <c r="L690" i="10"/>
  <c r="Q690" i="10"/>
  <c r="T689" i="10"/>
  <c r="U689" i="10" s="1"/>
  <c r="V689" i="10" s="1"/>
  <c r="W689" i="10" s="1"/>
  <c r="X689" i="10" s="1"/>
  <c r="Y689" i="10" s="1"/>
  <c r="Z689" i="10" s="1"/>
  <c r="AA689" i="10" s="1"/>
  <c r="AB689" i="10" s="1"/>
  <c r="AC689" i="10" s="1"/>
  <c r="Q691" i="10" l="1"/>
  <c r="P691" i="10"/>
  <c r="D692" i="10"/>
  <c r="N691" i="10"/>
  <c r="H691" i="10"/>
  <c r="S691" i="10" s="1"/>
  <c r="M691" i="10"/>
  <c r="L691" i="10"/>
  <c r="R691" i="10"/>
  <c r="G691" i="10" s="1"/>
  <c r="I691" i="10"/>
  <c r="K691" i="10"/>
  <c r="O691" i="10"/>
  <c r="J691" i="10"/>
  <c r="T690" i="10"/>
  <c r="U690" i="10" s="1"/>
  <c r="V690" i="10" s="1"/>
  <c r="W690" i="10" s="1"/>
  <c r="X690" i="10" s="1"/>
  <c r="Y690" i="10" s="1"/>
  <c r="Z690" i="10" s="1"/>
  <c r="AA690" i="10" s="1"/>
  <c r="AB690" i="10" s="1"/>
  <c r="AC690" i="10" s="1"/>
  <c r="T691" i="10" l="1"/>
  <c r="U691" i="10" s="1"/>
  <c r="V691" i="10" s="1"/>
  <c r="W691" i="10" s="1"/>
  <c r="X691" i="10" s="1"/>
  <c r="Y691" i="10" s="1"/>
  <c r="Z691" i="10" s="1"/>
  <c r="AA691" i="10" s="1"/>
  <c r="AB691" i="10" s="1"/>
  <c r="AC691" i="10" s="1"/>
  <c r="H692" i="10"/>
  <c r="S692" i="10" s="1"/>
  <c r="N692" i="10"/>
  <c r="R692" i="10"/>
  <c r="G692" i="10" s="1"/>
  <c r="D693" i="10"/>
  <c r="O692" i="10"/>
  <c r="L692" i="10"/>
  <c r="P692" i="10"/>
  <c r="Q692" i="10"/>
  <c r="K692" i="10"/>
  <c r="I692" i="10"/>
  <c r="J692" i="10"/>
  <c r="M692" i="10"/>
  <c r="H693" i="10" l="1"/>
  <c r="S693" i="10" s="1"/>
  <c r="J693" i="10"/>
  <c r="K693" i="10"/>
  <c r="P693" i="10"/>
  <c r="Q693" i="10"/>
  <c r="N693" i="10"/>
  <c r="L693" i="10"/>
  <c r="O693" i="10"/>
  <c r="D694" i="10"/>
  <c r="I693" i="10"/>
  <c r="M693" i="10"/>
  <c r="R693" i="10"/>
  <c r="G693" i="10" s="1"/>
  <c r="T692" i="10"/>
  <c r="U692" i="10" s="1"/>
  <c r="V692" i="10" s="1"/>
  <c r="W692" i="10" s="1"/>
  <c r="X692" i="10" s="1"/>
  <c r="Y692" i="10" s="1"/>
  <c r="Z692" i="10" s="1"/>
  <c r="AA692" i="10" s="1"/>
  <c r="AB692" i="10" s="1"/>
  <c r="AC692" i="10" s="1"/>
  <c r="H694" i="10" l="1"/>
  <c r="S694" i="10" s="1"/>
  <c r="D695" i="10"/>
  <c r="R694" i="10"/>
  <c r="G694" i="10" s="1"/>
  <c r="I694" i="10"/>
  <c r="P694" i="10"/>
  <c r="J694" i="10"/>
  <c r="M694" i="10"/>
  <c r="K694" i="10"/>
  <c r="Q694" i="10"/>
  <c r="L694" i="10"/>
  <c r="N694" i="10"/>
  <c r="O694" i="10"/>
  <c r="T693" i="10"/>
  <c r="U693" i="10" s="1"/>
  <c r="V693" i="10" s="1"/>
  <c r="W693" i="10" s="1"/>
  <c r="X693" i="10" s="1"/>
  <c r="Y693" i="10" s="1"/>
  <c r="Z693" i="10" s="1"/>
  <c r="AA693" i="10" s="1"/>
  <c r="AB693" i="10" s="1"/>
  <c r="AC693" i="10" s="1"/>
  <c r="H695" i="10" l="1"/>
  <c r="S695" i="10" s="1"/>
  <c r="Q695" i="10"/>
  <c r="J695" i="10"/>
  <c r="I695" i="10"/>
  <c r="P695" i="10"/>
  <c r="K695" i="10"/>
  <c r="R695" i="10"/>
  <c r="G695" i="10" s="1"/>
  <c r="D696" i="10"/>
  <c r="O695" i="10"/>
  <c r="N695" i="10"/>
  <c r="L695" i="10"/>
  <c r="M695" i="10"/>
  <c r="T694" i="10"/>
  <c r="U694" i="10" s="1"/>
  <c r="V694" i="10" s="1"/>
  <c r="W694" i="10" s="1"/>
  <c r="X694" i="10" s="1"/>
  <c r="Y694" i="10" s="1"/>
  <c r="Z694" i="10" s="1"/>
  <c r="AA694" i="10" s="1"/>
  <c r="AB694" i="10" s="1"/>
  <c r="AC694" i="10" s="1"/>
  <c r="H696" i="10" l="1"/>
  <c r="S696" i="10" s="1"/>
  <c r="K696" i="10"/>
  <c r="D697" i="10"/>
  <c r="I696" i="10"/>
  <c r="M696" i="10"/>
  <c r="N696" i="10"/>
  <c r="R696" i="10"/>
  <c r="G696" i="10" s="1"/>
  <c r="Q696" i="10"/>
  <c r="O696" i="10"/>
  <c r="J696" i="10"/>
  <c r="P696" i="10"/>
  <c r="L696" i="10"/>
  <c r="T695" i="10"/>
  <c r="U695" i="10" s="1"/>
  <c r="V695" i="10" s="1"/>
  <c r="W695" i="10" s="1"/>
  <c r="X695" i="10" s="1"/>
  <c r="Y695" i="10" s="1"/>
  <c r="Z695" i="10" s="1"/>
  <c r="AA695" i="10" s="1"/>
  <c r="AB695" i="10" s="1"/>
  <c r="AC695" i="10" s="1"/>
  <c r="T696" i="10" l="1"/>
  <c r="U696" i="10" s="1"/>
  <c r="V696" i="10" s="1"/>
  <c r="W696" i="10" s="1"/>
  <c r="X696" i="10" s="1"/>
  <c r="Y696" i="10" s="1"/>
  <c r="Z696" i="10" s="1"/>
  <c r="AA696" i="10" s="1"/>
  <c r="AB696" i="10" s="1"/>
  <c r="AC696" i="10" s="1"/>
  <c r="H697" i="10"/>
  <c r="S697" i="10" s="1"/>
  <c r="I697" i="10"/>
  <c r="Q697" i="10"/>
  <c r="J697" i="10"/>
  <c r="L697" i="10"/>
  <c r="M697" i="10"/>
  <c r="N697" i="10"/>
  <c r="P697" i="10"/>
  <c r="D698" i="10"/>
  <c r="K697" i="10"/>
  <c r="O697" i="10"/>
  <c r="R697" i="10"/>
  <c r="G697" i="10" s="1"/>
  <c r="T697" i="10" l="1"/>
  <c r="U697" i="10" s="1"/>
  <c r="V697" i="10" s="1"/>
  <c r="W697" i="10" s="1"/>
  <c r="X697" i="10" s="1"/>
  <c r="Y697" i="10" s="1"/>
  <c r="Z697" i="10" s="1"/>
  <c r="AA697" i="10" s="1"/>
  <c r="AB697" i="10" s="1"/>
  <c r="AC697" i="10" s="1"/>
  <c r="M698" i="10"/>
  <c r="D699" i="10"/>
  <c r="L698" i="10"/>
  <c r="H698" i="10"/>
  <c r="S698" i="10" s="1"/>
  <c r="I698" i="10"/>
  <c r="J698" i="10"/>
  <c r="O698" i="10"/>
  <c r="N698" i="10"/>
  <c r="R698" i="10"/>
  <c r="G698" i="10" s="1"/>
  <c r="Q698" i="10"/>
  <c r="P698" i="10"/>
  <c r="K698" i="10"/>
  <c r="T698" i="10" l="1"/>
  <c r="U698" i="10" s="1"/>
  <c r="V698" i="10" s="1"/>
  <c r="W698" i="10" s="1"/>
  <c r="X698" i="10" s="1"/>
  <c r="Y698" i="10" s="1"/>
  <c r="Z698" i="10" s="1"/>
  <c r="AA698" i="10" s="1"/>
  <c r="AB698" i="10" s="1"/>
  <c r="AC698" i="10" s="1"/>
  <c r="K699" i="10"/>
  <c r="N699" i="10"/>
  <c r="O699" i="10"/>
  <c r="Q699" i="10"/>
  <c r="J699" i="10"/>
  <c r="R699" i="10"/>
  <c r="G699" i="10" s="1"/>
  <c r="D700" i="10"/>
  <c r="P699" i="10"/>
  <c r="H699" i="10"/>
  <c r="S699" i="10" s="1"/>
  <c r="I699" i="10"/>
  <c r="L699" i="10"/>
  <c r="M699" i="10"/>
  <c r="J700" i="10" l="1"/>
  <c r="P700" i="10"/>
  <c r="Q700" i="10"/>
  <c r="R700" i="10"/>
  <c r="G700" i="10" s="1"/>
  <c r="D701" i="10"/>
  <c r="M700" i="10"/>
  <c r="N700" i="10"/>
  <c r="H700" i="10"/>
  <c r="S700" i="10" s="1"/>
  <c r="K700" i="10"/>
  <c r="L700" i="10"/>
  <c r="I700" i="10"/>
  <c r="O700" i="10"/>
  <c r="T699" i="10"/>
  <c r="U699" i="10" s="1"/>
  <c r="V699" i="10" s="1"/>
  <c r="W699" i="10" s="1"/>
  <c r="X699" i="10" s="1"/>
  <c r="Y699" i="10" s="1"/>
  <c r="Z699" i="10" s="1"/>
  <c r="AA699" i="10" s="1"/>
  <c r="AB699" i="10" s="1"/>
  <c r="AC699" i="10" s="1"/>
  <c r="T700" i="10" l="1"/>
  <c r="U700" i="10" s="1"/>
  <c r="V700" i="10" s="1"/>
  <c r="W700" i="10" s="1"/>
  <c r="X700" i="10" s="1"/>
  <c r="Y700" i="10" s="1"/>
  <c r="Z700" i="10" s="1"/>
  <c r="AA700" i="10" s="1"/>
  <c r="AB700" i="10" s="1"/>
  <c r="AC700" i="10" s="1"/>
  <c r="H701" i="10"/>
  <c r="S701" i="10" s="1"/>
  <c r="N701" i="10"/>
  <c r="P701" i="10"/>
  <c r="R701" i="10"/>
  <c r="G701" i="10" s="1"/>
  <c r="D702" i="10"/>
  <c r="I701" i="10"/>
  <c r="L701" i="10"/>
  <c r="Q701" i="10"/>
  <c r="M701" i="10"/>
  <c r="K701" i="10"/>
  <c r="J701" i="10"/>
  <c r="O701" i="10"/>
  <c r="H702" i="10" l="1"/>
  <c r="S702" i="10" s="1"/>
  <c r="N702" i="10"/>
  <c r="R702" i="10"/>
  <c r="G702" i="10" s="1"/>
  <c r="I702" i="10"/>
  <c r="P702" i="10"/>
  <c r="O702" i="10"/>
  <c r="K702" i="10"/>
  <c r="M702" i="10"/>
  <c r="J702" i="10"/>
  <c r="Q702" i="10"/>
  <c r="D703" i="10"/>
  <c r="L702" i="10"/>
  <c r="T701" i="10"/>
  <c r="U701" i="10" s="1"/>
  <c r="V701" i="10" s="1"/>
  <c r="W701" i="10" s="1"/>
  <c r="X701" i="10" s="1"/>
  <c r="Y701" i="10" s="1"/>
  <c r="Z701" i="10" s="1"/>
  <c r="AA701" i="10" s="1"/>
  <c r="AB701" i="10" s="1"/>
  <c r="AC701" i="10" s="1"/>
  <c r="H703" i="10" l="1"/>
  <c r="S703" i="10" s="1"/>
  <c r="J703" i="10"/>
  <c r="R703" i="10"/>
  <c r="G703" i="10" s="1"/>
  <c r="I703" i="10"/>
  <c r="D704" i="10"/>
  <c r="O703" i="10"/>
  <c r="N703" i="10"/>
  <c r="K703" i="10"/>
  <c r="M703" i="10"/>
  <c r="L703" i="10"/>
  <c r="P703" i="10"/>
  <c r="Q703" i="10"/>
  <c r="T702" i="10"/>
  <c r="U702" i="10" s="1"/>
  <c r="V702" i="10" s="1"/>
  <c r="W702" i="10" s="1"/>
  <c r="X702" i="10" s="1"/>
  <c r="Y702" i="10" s="1"/>
  <c r="Z702" i="10" s="1"/>
  <c r="AA702" i="10" s="1"/>
  <c r="AB702" i="10" s="1"/>
  <c r="AC702" i="10" s="1"/>
  <c r="J704" i="10" l="1"/>
  <c r="O704" i="10"/>
  <c r="L704" i="10"/>
  <c r="Q704" i="10"/>
  <c r="K704" i="10"/>
  <c r="I704" i="10"/>
  <c r="H704" i="10"/>
  <c r="S704" i="10" s="1"/>
  <c r="M704" i="10"/>
  <c r="R704" i="10"/>
  <c r="G704" i="10" s="1"/>
  <c r="P704" i="10"/>
  <c r="D705" i="10"/>
  <c r="N704" i="10"/>
  <c r="T703" i="10"/>
  <c r="U703" i="10" s="1"/>
  <c r="V703" i="10" s="1"/>
  <c r="W703" i="10" s="1"/>
  <c r="X703" i="10" s="1"/>
  <c r="Y703" i="10" s="1"/>
  <c r="Z703" i="10" s="1"/>
  <c r="AA703" i="10" s="1"/>
  <c r="AB703" i="10" s="1"/>
  <c r="AC703" i="10" s="1"/>
  <c r="T704" i="10" l="1"/>
  <c r="U704" i="10" s="1"/>
  <c r="V704" i="10" s="1"/>
  <c r="W704" i="10" s="1"/>
  <c r="X704" i="10" s="1"/>
  <c r="Y704" i="10" s="1"/>
  <c r="Z704" i="10" s="1"/>
  <c r="AA704" i="10" s="1"/>
  <c r="AB704" i="10" s="1"/>
  <c r="AC704" i="10" s="1"/>
  <c r="H705" i="10"/>
  <c r="S705" i="10" s="1"/>
  <c r="I705" i="10"/>
  <c r="K705" i="10"/>
  <c r="P705" i="10"/>
  <c r="Q705" i="10"/>
  <c r="D706" i="10"/>
  <c r="M705" i="10"/>
  <c r="O705" i="10"/>
  <c r="J705" i="10"/>
  <c r="R705" i="10"/>
  <c r="G705" i="10" s="1"/>
  <c r="N705" i="10"/>
  <c r="L705" i="10"/>
  <c r="T705" i="10" l="1"/>
  <c r="U705" i="10" s="1"/>
  <c r="V705" i="10" s="1"/>
  <c r="W705" i="10" s="1"/>
  <c r="X705" i="10" s="1"/>
  <c r="Y705" i="10" s="1"/>
  <c r="Z705" i="10" s="1"/>
  <c r="AA705" i="10" s="1"/>
  <c r="AB705" i="10" s="1"/>
  <c r="AC705" i="10" s="1"/>
  <c r="H706" i="10"/>
  <c r="S706" i="10" s="1"/>
  <c r="N706" i="10"/>
  <c r="O706" i="10"/>
  <c r="K706" i="10"/>
  <c r="Q706" i="10"/>
  <c r="I706" i="10"/>
  <c r="J706" i="10"/>
  <c r="M706" i="10"/>
  <c r="R706" i="10"/>
  <c r="G706" i="10" s="1"/>
  <c r="L706" i="10"/>
  <c r="D707" i="10"/>
  <c r="P706" i="10"/>
  <c r="H707" i="10" l="1"/>
  <c r="S707" i="10" s="1"/>
  <c r="L707" i="10"/>
  <c r="K707" i="10"/>
  <c r="Q707" i="10"/>
  <c r="M707" i="10"/>
  <c r="D708" i="10"/>
  <c r="R707" i="10"/>
  <c r="G707" i="10" s="1"/>
  <c r="O707" i="10"/>
  <c r="P707" i="10"/>
  <c r="I707" i="10"/>
  <c r="J707" i="10"/>
  <c r="N707" i="10"/>
  <c r="T706" i="10"/>
  <c r="U706" i="10" s="1"/>
  <c r="V706" i="10" s="1"/>
  <c r="W706" i="10" s="1"/>
  <c r="X706" i="10" s="1"/>
  <c r="Y706" i="10" s="1"/>
  <c r="Z706" i="10" s="1"/>
  <c r="AA706" i="10" s="1"/>
  <c r="AB706" i="10" s="1"/>
  <c r="AC706" i="10" s="1"/>
  <c r="H708" i="10" l="1"/>
  <c r="S708" i="10" s="1"/>
  <c r="K708" i="10"/>
  <c r="I708" i="10"/>
  <c r="J708" i="10"/>
  <c r="L708" i="10"/>
  <c r="R708" i="10"/>
  <c r="G708" i="10" s="1"/>
  <c r="P708" i="10"/>
  <c r="Q708" i="10"/>
  <c r="N708" i="10"/>
  <c r="O708" i="10"/>
  <c r="D709" i="10"/>
  <c r="M708" i="10"/>
  <c r="T707" i="10"/>
  <c r="U707" i="10" s="1"/>
  <c r="V707" i="10" s="1"/>
  <c r="W707" i="10" s="1"/>
  <c r="X707" i="10" s="1"/>
  <c r="Y707" i="10" s="1"/>
  <c r="Z707" i="10" s="1"/>
  <c r="AA707" i="10" s="1"/>
  <c r="AB707" i="10" s="1"/>
  <c r="AC707" i="10" s="1"/>
  <c r="H709" i="10" l="1"/>
  <c r="S709" i="10" s="1"/>
  <c r="M709" i="10"/>
  <c r="I709" i="10"/>
  <c r="P709" i="10"/>
  <c r="N709" i="10"/>
  <c r="D710" i="10"/>
  <c r="R709" i="10"/>
  <c r="G709" i="10" s="1"/>
  <c r="Q709" i="10"/>
  <c r="L709" i="10"/>
  <c r="J709" i="10"/>
  <c r="K709" i="10"/>
  <c r="O709" i="10"/>
  <c r="T708" i="10"/>
  <c r="U708" i="10" s="1"/>
  <c r="V708" i="10" s="1"/>
  <c r="W708" i="10" s="1"/>
  <c r="X708" i="10" s="1"/>
  <c r="Y708" i="10" s="1"/>
  <c r="Z708" i="10" s="1"/>
  <c r="AA708" i="10" s="1"/>
  <c r="AB708" i="10" s="1"/>
  <c r="AC708" i="10" s="1"/>
  <c r="H710" i="10" l="1"/>
  <c r="S710" i="10" s="1"/>
  <c r="K710" i="10"/>
  <c r="L710" i="10"/>
  <c r="J710" i="10"/>
  <c r="M710" i="10"/>
  <c r="N710" i="10"/>
  <c r="P710" i="10"/>
  <c r="Q710" i="10"/>
  <c r="I710" i="10"/>
  <c r="O710" i="10"/>
  <c r="D711" i="10"/>
  <c r="R710" i="10"/>
  <c r="G710" i="10" s="1"/>
  <c r="T709" i="10"/>
  <c r="U709" i="10" s="1"/>
  <c r="V709" i="10" s="1"/>
  <c r="W709" i="10" s="1"/>
  <c r="X709" i="10" s="1"/>
  <c r="Y709" i="10" s="1"/>
  <c r="Z709" i="10" s="1"/>
  <c r="AA709" i="10" s="1"/>
  <c r="AB709" i="10" s="1"/>
  <c r="AC709" i="10" s="1"/>
  <c r="M711" i="10" l="1"/>
  <c r="O711" i="10"/>
  <c r="N711" i="10"/>
  <c r="Q711" i="10"/>
  <c r="H711" i="10"/>
  <c r="S711" i="10" s="1"/>
  <c r="P711" i="10"/>
  <c r="J711" i="10"/>
  <c r="R711" i="10"/>
  <c r="G711" i="10" s="1"/>
  <c r="D712" i="10"/>
  <c r="L711" i="10"/>
  <c r="K711" i="10"/>
  <c r="I711" i="10"/>
  <c r="T710" i="10"/>
  <c r="U710" i="10" s="1"/>
  <c r="V710" i="10" s="1"/>
  <c r="W710" i="10" s="1"/>
  <c r="X710" i="10" s="1"/>
  <c r="Y710" i="10" s="1"/>
  <c r="Z710" i="10" s="1"/>
  <c r="AA710" i="10" s="1"/>
  <c r="AB710" i="10" s="1"/>
  <c r="AC710" i="10" s="1"/>
  <c r="T711" i="10" l="1"/>
  <c r="U711" i="10" s="1"/>
  <c r="V711" i="10" s="1"/>
  <c r="W711" i="10" s="1"/>
  <c r="X711" i="10" s="1"/>
  <c r="Y711" i="10" s="1"/>
  <c r="Z711" i="10" s="1"/>
  <c r="AA711" i="10" s="1"/>
  <c r="AB711" i="10" s="1"/>
  <c r="AC711" i="10" s="1"/>
  <c r="Q712" i="10"/>
  <c r="P712" i="10"/>
  <c r="D713" i="10"/>
  <c r="K712" i="10"/>
  <c r="H712" i="10"/>
  <c r="S712" i="10" s="1"/>
  <c r="L712" i="10"/>
  <c r="I712" i="10"/>
  <c r="M712" i="10"/>
  <c r="R712" i="10"/>
  <c r="G712" i="10" s="1"/>
  <c r="N712" i="10"/>
  <c r="J712" i="10"/>
  <c r="O712" i="10"/>
  <c r="T712" i="10" l="1"/>
  <c r="U712" i="10" s="1"/>
  <c r="V712" i="10" s="1"/>
  <c r="W712" i="10" s="1"/>
  <c r="X712" i="10" s="1"/>
  <c r="Y712" i="10" s="1"/>
  <c r="Z712" i="10" s="1"/>
  <c r="AA712" i="10" s="1"/>
  <c r="AB712" i="10" s="1"/>
  <c r="AC712" i="10" s="1"/>
  <c r="H713" i="10"/>
  <c r="S713" i="10" s="1"/>
  <c r="I713" i="10"/>
  <c r="R713" i="10"/>
  <c r="G713" i="10" s="1"/>
  <c r="K713" i="10"/>
  <c r="J713" i="10"/>
  <c r="N713" i="10"/>
  <c r="P713" i="10"/>
  <c r="M713" i="10"/>
  <c r="O713" i="10"/>
  <c r="D714" i="10"/>
  <c r="L713" i="10"/>
  <c r="Q713" i="10"/>
  <c r="T713" i="10" l="1"/>
  <c r="U713" i="10" s="1"/>
  <c r="V713" i="10" s="1"/>
  <c r="W713" i="10" s="1"/>
  <c r="X713" i="10" s="1"/>
  <c r="Y713" i="10" s="1"/>
  <c r="Z713" i="10" s="1"/>
  <c r="AA713" i="10" s="1"/>
  <c r="AB713" i="10" s="1"/>
  <c r="AC713" i="10" s="1"/>
  <c r="O714" i="10"/>
  <c r="K714" i="10"/>
  <c r="D715" i="10"/>
  <c r="P714" i="10"/>
  <c r="M714" i="10"/>
  <c r="J714" i="10"/>
  <c r="R714" i="10"/>
  <c r="G714" i="10" s="1"/>
  <c r="Q714" i="10"/>
  <c r="I714" i="10"/>
  <c r="H714" i="10"/>
  <c r="S714" i="10" s="1"/>
  <c r="N714" i="10"/>
  <c r="L714" i="10"/>
  <c r="I715" i="10" l="1"/>
  <c r="M715" i="10"/>
  <c r="Q715" i="10"/>
  <c r="P715" i="10"/>
  <c r="O715" i="10"/>
  <c r="R715" i="10"/>
  <c r="G715" i="10" s="1"/>
  <c r="K715" i="10"/>
  <c r="N715" i="10"/>
  <c r="D716" i="10"/>
  <c r="J715" i="10"/>
  <c r="H715" i="10"/>
  <c r="S715" i="10" s="1"/>
  <c r="L715" i="10"/>
  <c r="T714" i="10"/>
  <c r="U714" i="10" s="1"/>
  <c r="V714" i="10" s="1"/>
  <c r="W714" i="10" s="1"/>
  <c r="X714" i="10" s="1"/>
  <c r="Y714" i="10" s="1"/>
  <c r="Z714" i="10" s="1"/>
  <c r="AA714" i="10" s="1"/>
  <c r="AB714" i="10" s="1"/>
  <c r="AC714" i="10" s="1"/>
  <c r="T715" i="10" l="1"/>
  <c r="U715" i="10" s="1"/>
  <c r="V715" i="10" s="1"/>
  <c r="W715" i="10" s="1"/>
  <c r="X715" i="10" s="1"/>
  <c r="Y715" i="10" s="1"/>
  <c r="Z715" i="10" s="1"/>
  <c r="AA715" i="10" s="1"/>
  <c r="AB715" i="10" s="1"/>
  <c r="AC715" i="10" s="1"/>
  <c r="M716" i="10"/>
  <c r="J716" i="10"/>
  <c r="D717" i="10"/>
  <c r="R716" i="10"/>
  <c r="G716" i="10" s="1"/>
  <c r="I716" i="10"/>
  <c r="K716" i="10"/>
  <c r="P716" i="10"/>
  <c r="O716" i="10"/>
  <c r="L716" i="10"/>
  <c r="H716" i="10"/>
  <c r="S716" i="10" s="1"/>
  <c r="Q716" i="10"/>
  <c r="N716" i="10"/>
  <c r="H717" i="10" l="1"/>
  <c r="S717" i="10" s="1"/>
  <c r="Q717" i="10"/>
  <c r="J717" i="10"/>
  <c r="N717" i="10"/>
  <c r="L717" i="10"/>
  <c r="I717" i="10"/>
  <c r="P717" i="10"/>
  <c r="K717" i="10"/>
  <c r="R717" i="10"/>
  <c r="G717" i="10" s="1"/>
  <c r="D718" i="10"/>
  <c r="M717" i="10"/>
  <c r="O717" i="10"/>
  <c r="T716" i="10"/>
  <c r="U716" i="10" s="1"/>
  <c r="V716" i="10" s="1"/>
  <c r="W716" i="10" s="1"/>
  <c r="X716" i="10" s="1"/>
  <c r="Y716" i="10" s="1"/>
  <c r="Z716" i="10" s="1"/>
  <c r="AA716" i="10" s="1"/>
  <c r="AB716" i="10" s="1"/>
  <c r="AC716" i="10" s="1"/>
  <c r="H718" i="10" l="1"/>
  <c r="S718" i="10" s="1"/>
  <c r="I718" i="10"/>
  <c r="D719" i="10"/>
  <c r="R718" i="10"/>
  <c r="G718" i="10" s="1"/>
  <c r="M718" i="10"/>
  <c r="K718" i="10"/>
  <c r="Q718" i="10"/>
  <c r="J718" i="10"/>
  <c r="N718" i="10"/>
  <c r="L718" i="10"/>
  <c r="O718" i="10"/>
  <c r="P718" i="10"/>
  <c r="T717" i="10"/>
  <c r="U717" i="10" s="1"/>
  <c r="V717" i="10" s="1"/>
  <c r="W717" i="10" s="1"/>
  <c r="X717" i="10" s="1"/>
  <c r="Y717" i="10" s="1"/>
  <c r="Z717" i="10" s="1"/>
  <c r="AA717" i="10" s="1"/>
  <c r="AB717" i="10" s="1"/>
  <c r="AC717" i="10" s="1"/>
  <c r="I719" i="10" l="1"/>
  <c r="M719" i="10"/>
  <c r="D720" i="10"/>
  <c r="K719" i="10"/>
  <c r="N719" i="10"/>
  <c r="O719" i="10"/>
  <c r="H719" i="10"/>
  <c r="S719" i="10" s="1"/>
  <c r="J719" i="10"/>
  <c r="L719" i="10"/>
  <c r="R719" i="10"/>
  <c r="G719" i="10" s="1"/>
  <c r="Q719" i="10"/>
  <c r="P719" i="10"/>
  <c r="T718" i="10"/>
  <c r="U718" i="10" s="1"/>
  <c r="V718" i="10" s="1"/>
  <c r="W718" i="10" s="1"/>
  <c r="X718" i="10" s="1"/>
  <c r="Y718" i="10" s="1"/>
  <c r="Z718" i="10" s="1"/>
  <c r="AA718" i="10" s="1"/>
  <c r="AB718" i="10" s="1"/>
  <c r="AC718" i="10" s="1"/>
  <c r="T719" i="10" l="1"/>
  <c r="U719" i="10" s="1"/>
  <c r="V719" i="10" s="1"/>
  <c r="W719" i="10" s="1"/>
  <c r="X719" i="10" s="1"/>
  <c r="Y719" i="10" s="1"/>
  <c r="Z719" i="10" s="1"/>
  <c r="AA719" i="10" s="1"/>
  <c r="AB719" i="10" s="1"/>
  <c r="AC719" i="10" s="1"/>
  <c r="H720" i="10"/>
  <c r="S720" i="10" s="1"/>
  <c r="J720" i="10"/>
  <c r="N720" i="10"/>
  <c r="L720" i="10"/>
  <c r="K720" i="10"/>
  <c r="M720" i="10"/>
  <c r="O720" i="10"/>
  <c r="D721" i="10"/>
  <c r="R720" i="10"/>
  <c r="G720" i="10" s="1"/>
  <c r="P720" i="10"/>
  <c r="Q720" i="10"/>
  <c r="I720" i="10"/>
  <c r="T720" i="10" l="1"/>
  <c r="U720" i="10" s="1"/>
  <c r="V720" i="10" s="1"/>
  <c r="W720" i="10" s="1"/>
  <c r="X720" i="10" s="1"/>
  <c r="Y720" i="10" s="1"/>
  <c r="Z720" i="10" s="1"/>
  <c r="AA720" i="10" s="1"/>
  <c r="AB720" i="10" s="1"/>
  <c r="AC720" i="10" s="1"/>
  <c r="I721" i="10"/>
  <c r="D722" i="10"/>
  <c r="J721" i="10"/>
  <c r="H721" i="10"/>
  <c r="S721" i="10" s="1"/>
  <c r="N721" i="10"/>
  <c r="R721" i="10"/>
  <c r="G721" i="10" s="1"/>
  <c r="K721" i="10"/>
  <c r="L721" i="10"/>
  <c r="P721" i="10"/>
  <c r="O721" i="10"/>
  <c r="Q721" i="10"/>
  <c r="M721" i="10"/>
  <c r="L722" i="10" l="1"/>
  <c r="J722" i="10"/>
  <c r="Q722" i="10"/>
  <c r="I722" i="10"/>
  <c r="D723" i="10"/>
  <c r="R722" i="10"/>
  <c r="G722" i="10" s="1"/>
  <c r="O722" i="10"/>
  <c r="H722" i="10"/>
  <c r="S722" i="10" s="1"/>
  <c r="K722" i="10"/>
  <c r="N722" i="10"/>
  <c r="P722" i="10"/>
  <c r="M722" i="10"/>
  <c r="T721" i="10"/>
  <c r="U721" i="10" s="1"/>
  <c r="V721" i="10" s="1"/>
  <c r="W721" i="10" s="1"/>
  <c r="X721" i="10" s="1"/>
  <c r="Y721" i="10" s="1"/>
  <c r="Z721" i="10" s="1"/>
  <c r="AA721" i="10" s="1"/>
  <c r="AB721" i="10" s="1"/>
  <c r="AC721" i="10" s="1"/>
  <c r="T722" i="10" l="1"/>
  <c r="U722" i="10" s="1"/>
  <c r="V722" i="10" s="1"/>
  <c r="W722" i="10" s="1"/>
  <c r="X722" i="10" s="1"/>
  <c r="Y722" i="10" s="1"/>
  <c r="Z722" i="10" s="1"/>
  <c r="AA722" i="10" s="1"/>
  <c r="AB722" i="10" s="1"/>
  <c r="AC722" i="10" s="1"/>
  <c r="L723" i="10"/>
  <c r="O723" i="10"/>
  <c r="P723" i="10"/>
  <c r="I723" i="10"/>
  <c r="R723" i="10"/>
  <c r="G723" i="10" s="1"/>
  <c r="H723" i="10"/>
  <c r="S723" i="10" s="1"/>
  <c r="K723" i="10"/>
  <c r="M723" i="10"/>
  <c r="Q723" i="10"/>
  <c r="N723" i="10"/>
  <c r="D724" i="10"/>
  <c r="J723" i="10"/>
  <c r="H724" i="10" l="1"/>
  <c r="S724" i="10" s="1"/>
  <c r="N724" i="10"/>
  <c r="L724" i="10"/>
  <c r="K724" i="10"/>
  <c r="I724" i="10"/>
  <c r="D725" i="10"/>
  <c r="O724" i="10"/>
  <c r="Q724" i="10"/>
  <c r="R724" i="10"/>
  <c r="G724" i="10" s="1"/>
  <c r="J724" i="10"/>
  <c r="M724" i="10"/>
  <c r="P724" i="10"/>
  <c r="T723" i="10"/>
  <c r="U723" i="10" s="1"/>
  <c r="V723" i="10" s="1"/>
  <c r="W723" i="10" s="1"/>
  <c r="X723" i="10" s="1"/>
  <c r="Y723" i="10" s="1"/>
  <c r="Z723" i="10" s="1"/>
  <c r="AA723" i="10" s="1"/>
  <c r="AB723" i="10" s="1"/>
  <c r="AC723" i="10" s="1"/>
  <c r="H725" i="10" l="1"/>
  <c r="S725" i="10" s="1"/>
  <c r="Q725" i="10"/>
  <c r="P725" i="10"/>
  <c r="I725" i="10"/>
  <c r="J725" i="10"/>
  <c r="K725" i="10"/>
  <c r="L725" i="10"/>
  <c r="O725" i="10"/>
  <c r="R725" i="10"/>
  <c r="G725" i="10" s="1"/>
  <c r="M725" i="10"/>
  <c r="D726" i="10"/>
  <c r="N725" i="10"/>
  <c r="T724" i="10"/>
  <c r="U724" i="10" s="1"/>
  <c r="V724" i="10" s="1"/>
  <c r="W724" i="10" s="1"/>
  <c r="X724" i="10" s="1"/>
  <c r="Y724" i="10" s="1"/>
  <c r="Z724" i="10" s="1"/>
  <c r="AA724" i="10" s="1"/>
  <c r="AB724" i="10" s="1"/>
  <c r="AC724" i="10" s="1"/>
  <c r="R726" i="10" l="1"/>
  <c r="G726" i="10" s="1"/>
  <c r="N726" i="10"/>
  <c r="D727" i="10"/>
  <c r="L726" i="10"/>
  <c r="O726" i="10"/>
  <c r="H726" i="10"/>
  <c r="S726" i="10" s="1"/>
  <c r="M726" i="10"/>
  <c r="K726" i="10"/>
  <c r="P726" i="10"/>
  <c r="Q726" i="10"/>
  <c r="J726" i="10"/>
  <c r="I726" i="10"/>
  <c r="T725" i="10"/>
  <c r="U725" i="10" s="1"/>
  <c r="V725" i="10" s="1"/>
  <c r="W725" i="10" s="1"/>
  <c r="X725" i="10" s="1"/>
  <c r="Y725" i="10" s="1"/>
  <c r="Z725" i="10" s="1"/>
  <c r="AA725" i="10" s="1"/>
  <c r="AB725" i="10" s="1"/>
  <c r="AC725" i="10" s="1"/>
  <c r="H727" i="10" l="1"/>
  <c r="S727" i="10" s="1"/>
  <c r="Q727" i="10"/>
  <c r="N727" i="10"/>
  <c r="R727" i="10"/>
  <c r="G727" i="10" s="1"/>
  <c r="K727" i="10"/>
  <c r="L727" i="10"/>
  <c r="I727" i="10"/>
  <c r="D728" i="10"/>
  <c r="M727" i="10"/>
  <c r="P727" i="10"/>
  <c r="J727" i="10"/>
  <c r="O727" i="10"/>
  <c r="T726" i="10"/>
  <c r="U726" i="10" s="1"/>
  <c r="V726" i="10" s="1"/>
  <c r="W726" i="10" s="1"/>
  <c r="X726" i="10" s="1"/>
  <c r="Y726" i="10" s="1"/>
  <c r="Z726" i="10" s="1"/>
  <c r="AA726" i="10" s="1"/>
  <c r="AB726" i="10" s="1"/>
  <c r="AC726" i="10" s="1"/>
  <c r="H728" i="10" l="1"/>
  <c r="S728" i="10" s="1"/>
  <c r="M728" i="10"/>
  <c r="D729" i="10"/>
  <c r="N728" i="10"/>
  <c r="Q728" i="10"/>
  <c r="R728" i="10"/>
  <c r="G728" i="10" s="1"/>
  <c r="I728" i="10"/>
  <c r="P728" i="10"/>
  <c r="L728" i="10"/>
  <c r="K728" i="10"/>
  <c r="O728" i="10"/>
  <c r="J728" i="10"/>
  <c r="T727" i="10"/>
  <c r="U727" i="10" s="1"/>
  <c r="V727" i="10" s="1"/>
  <c r="W727" i="10" s="1"/>
  <c r="X727" i="10" s="1"/>
  <c r="Y727" i="10" s="1"/>
  <c r="Z727" i="10" s="1"/>
  <c r="AA727" i="10" s="1"/>
  <c r="AB727" i="10" s="1"/>
  <c r="AC727" i="10" s="1"/>
  <c r="D730" i="10" l="1"/>
  <c r="K729" i="10"/>
  <c r="M729" i="10"/>
  <c r="I729" i="10"/>
  <c r="H729" i="10"/>
  <c r="S729" i="10" s="1"/>
  <c r="N729" i="10"/>
  <c r="O729" i="10"/>
  <c r="L729" i="10"/>
  <c r="P729" i="10"/>
  <c r="Q729" i="10"/>
  <c r="J729" i="10"/>
  <c r="R729" i="10"/>
  <c r="G729" i="10" s="1"/>
  <c r="T728" i="10"/>
  <c r="U728" i="10" s="1"/>
  <c r="V728" i="10" s="1"/>
  <c r="W728" i="10" s="1"/>
  <c r="X728" i="10" s="1"/>
  <c r="Y728" i="10" s="1"/>
  <c r="Z728" i="10" s="1"/>
  <c r="AA728" i="10" s="1"/>
  <c r="AB728" i="10" s="1"/>
  <c r="AC728" i="10" s="1"/>
  <c r="T729" i="10" l="1"/>
  <c r="U729" i="10" s="1"/>
  <c r="V729" i="10" s="1"/>
  <c r="W729" i="10" s="1"/>
  <c r="X729" i="10" s="1"/>
  <c r="Y729" i="10" s="1"/>
  <c r="Z729" i="10" s="1"/>
  <c r="AA729" i="10" s="1"/>
  <c r="AB729" i="10" s="1"/>
  <c r="AC729" i="10" s="1"/>
  <c r="J730" i="10"/>
  <c r="I730" i="10"/>
  <c r="R730" i="10"/>
  <c r="G730" i="10" s="1"/>
  <c r="O730" i="10"/>
  <c r="D731" i="10"/>
  <c r="L730" i="10"/>
  <c r="H730" i="10"/>
  <c r="S730" i="10" s="1"/>
  <c r="M730" i="10"/>
  <c r="P730" i="10"/>
  <c r="N730" i="10"/>
  <c r="K730" i="10"/>
  <c r="Q730" i="10"/>
  <c r="T730" i="10" l="1"/>
  <c r="U730" i="10" s="1"/>
  <c r="V730" i="10" s="1"/>
  <c r="W730" i="10" s="1"/>
  <c r="X730" i="10" s="1"/>
  <c r="Y730" i="10" s="1"/>
  <c r="Z730" i="10" s="1"/>
  <c r="AA730" i="10" s="1"/>
  <c r="AB730" i="10" s="1"/>
  <c r="AC730" i="10" s="1"/>
  <c r="H731" i="10"/>
  <c r="S731" i="10" s="1"/>
  <c r="R731" i="10"/>
  <c r="G731" i="10" s="1"/>
  <c r="M731" i="10"/>
  <c r="O731" i="10"/>
  <c r="K731" i="10"/>
  <c r="D732" i="10"/>
  <c r="Q731" i="10"/>
  <c r="L731" i="10"/>
  <c r="I731" i="10"/>
  <c r="J731" i="10"/>
  <c r="N731" i="10"/>
  <c r="P731" i="10"/>
  <c r="T731" i="10" l="1"/>
  <c r="U731" i="10" s="1"/>
  <c r="V731" i="10" s="1"/>
  <c r="W731" i="10" s="1"/>
  <c r="X731" i="10" s="1"/>
  <c r="Y731" i="10" s="1"/>
  <c r="Z731" i="10" s="1"/>
  <c r="AA731" i="10" s="1"/>
  <c r="AB731" i="10" s="1"/>
  <c r="AC731" i="10" s="1"/>
  <c r="P732" i="10"/>
  <c r="K732" i="10"/>
  <c r="L732" i="10"/>
  <c r="D733" i="10"/>
  <c r="Q732" i="10"/>
  <c r="I732" i="10"/>
  <c r="O732" i="10"/>
  <c r="H732" i="10"/>
  <c r="S732" i="10" s="1"/>
  <c r="J732" i="10"/>
  <c r="N732" i="10"/>
  <c r="M732" i="10"/>
  <c r="R732" i="10"/>
  <c r="G732" i="10" s="1"/>
  <c r="T732" i="10" l="1"/>
  <c r="U732" i="10" s="1"/>
  <c r="V732" i="10" s="1"/>
  <c r="W732" i="10" s="1"/>
  <c r="X732" i="10" s="1"/>
  <c r="Y732" i="10" s="1"/>
  <c r="Z732" i="10" s="1"/>
  <c r="AA732" i="10" s="1"/>
  <c r="AB732" i="10" s="1"/>
  <c r="AC732" i="10" s="1"/>
  <c r="N733" i="10"/>
  <c r="D734" i="10"/>
  <c r="R733" i="10"/>
  <c r="G733" i="10" s="1"/>
  <c r="M733" i="10"/>
  <c r="Q733" i="10"/>
  <c r="H733" i="10"/>
  <c r="S733" i="10" s="1"/>
  <c r="I733" i="10"/>
  <c r="J733" i="10"/>
  <c r="K733" i="10"/>
  <c r="P733" i="10"/>
  <c r="O733" i="10"/>
  <c r="L733" i="10"/>
  <c r="H734" i="10" l="1"/>
  <c r="S734" i="10" s="1"/>
  <c r="O734" i="10"/>
  <c r="N734" i="10"/>
  <c r="L734" i="10"/>
  <c r="P734" i="10"/>
  <c r="K734" i="10"/>
  <c r="R734" i="10"/>
  <c r="G734" i="10" s="1"/>
  <c r="D735" i="10"/>
  <c r="J734" i="10"/>
  <c r="I734" i="10"/>
  <c r="Q734" i="10"/>
  <c r="M734" i="10"/>
  <c r="T733" i="10"/>
  <c r="U733" i="10" s="1"/>
  <c r="V733" i="10" s="1"/>
  <c r="W733" i="10" s="1"/>
  <c r="X733" i="10" s="1"/>
  <c r="Y733" i="10" s="1"/>
  <c r="Z733" i="10" s="1"/>
  <c r="AA733" i="10" s="1"/>
  <c r="AB733" i="10" s="1"/>
  <c r="AC733" i="10" s="1"/>
  <c r="T734" i="10" l="1"/>
  <c r="U734" i="10" s="1"/>
  <c r="V734" i="10" s="1"/>
  <c r="W734" i="10" s="1"/>
  <c r="X734" i="10" s="1"/>
  <c r="Y734" i="10" s="1"/>
  <c r="Z734" i="10" s="1"/>
  <c r="AA734" i="10" s="1"/>
  <c r="AB734" i="10" s="1"/>
  <c r="AC734" i="10" s="1"/>
  <c r="Q735" i="10"/>
  <c r="M735" i="10"/>
  <c r="O735" i="10"/>
  <c r="I735" i="10"/>
  <c r="D736" i="10"/>
  <c r="R735" i="10"/>
  <c r="G735" i="10" s="1"/>
  <c r="L735" i="10"/>
  <c r="K735" i="10"/>
  <c r="H735" i="10"/>
  <c r="S735" i="10" s="1"/>
  <c r="N735" i="10"/>
  <c r="P735" i="10"/>
  <c r="J735" i="10"/>
  <c r="T735" i="10" l="1"/>
  <c r="U735" i="10" s="1"/>
  <c r="V735" i="10" s="1"/>
  <c r="W735" i="10" s="1"/>
  <c r="X735" i="10" s="1"/>
  <c r="Y735" i="10" s="1"/>
  <c r="Z735" i="10" s="1"/>
  <c r="AA735" i="10" s="1"/>
  <c r="AB735" i="10" s="1"/>
  <c r="AC735" i="10" s="1"/>
  <c r="D737" i="10"/>
  <c r="O736" i="10"/>
  <c r="H736" i="10"/>
  <c r="S736" i="10" s="1"/>
  <c r="J736" i="10"/>
  <c r="P736" i="10"/>
  <c r="K736" i="10"/>
  <c r="R736" i="10"/>
  <c r="G736" i="10" s="1"/>
  <c r="I736" i="10"/>
  <c r="L736" i="10"/>
  <c r="M736" i="10"/>
  <c r="Q736" i="10"/>
  <c r="N736" i="10"/>
  <c r="H737" i="10" l="1"/>
  <c r="S737" i="10" s="1"/>
  <c r="J737" i="10"/>
  <c r="Q737" i="10"/>
  <c r="P737" i="10"/>
  <c r="K737" i="10"/>
  <c r="D738" i="10"/>
  <c r="R737" i="10"/>
  <c r="G737" i="10" s="1"/>
  <c r="M737" i="10"/>
  <c r="L737" i="10"/>
  <c r="O737" i="10"/>
  <c r="I737" i="10"/>
  <c r="N737" i="10"/>
  <c r="T736" i="10"/>
  <c r="U736" i="10" s="1"/>
  <c r="V736" i="10" s="1"/>
  <c r="W736" i="10" s="1"/>
  <c r="X736" i="10" s="1"/>
  <c r="Y736" i="10" s="1"/>
  <c r="Z736" i="10" s="1"/>
  <c r="AA736" i="10" s="1"/>
  <c r="AB736" i="10" s="1"/>
  <c r="AC736" i="10" s="1"/>
  <c r="H738" i="10" l="1"/>
  <c r="S738" i="10" s="1"/>
  <c r="D739" i="10"/>
  <c r="M738" i="10"/>
  <c r="O738" i="10"/>
  <c r="R738" i="10"/>
  <c r="G738" i="10" s="1"/>
  <c r="P738" i="10"/>
  <c r="J738" i="10"/>
  <c r="L738" i="10"/>
  <c r="N738" i="10"/>
  <c r="K738" i="10"/>
  <c r="Q738" i="10"/>
  <c r="I738" i="10"/>
  <c r="T737" i="10"/>
  <c r="U737" i="10" s="1"/>
  <c r="V737" i="10" s="1"/>
  <c r="W737" i="10" s="1"/>
  <c r="X737" i="10" s="1"/>
  <c r="Y737" i="10" s="1"/>
  <c r="Z737" i="10" s="1"/>
  <c r="AA737" i="10" s="1"/>
  <c r="AB737" i="10" s="1"/>
  <c r="AC737" i="10" s="1"/>
  <c r="H739" i="10" l="1"/>
  <c r="S739" i="10" s="1"/>
  <c r="M739" i="10"/>
  <c r="J739" i="10"/>
  <c r="R739" i="10"/>
  <c r="G739" i="10" s="1"/>
  <c r="L739" i="10"/>
  <c r="D740" i="10"/>
  <c r="O739" i="10"/>
  <c r="N739" i="10"/>
  <c r="Q739" i="10"/>
  <c r="K739" i="10"/>
  <c r="P739" i="10"/>
  <c r="I739" i="10"/>
  <c r="T738" i="10"/>
  <c r="U738" i="10" s="1"/>
  <c r="V738" i="10" s="1"/>
  <c r="W738" i="10" s="1"/>
  <c r="X738" i="10" s="1"/>
  <c r="Y738" i="10" s="1"/>
  <c r="Z738" i="10" s="1"/>
  <c r="AA738" i="10" s="1"/>
  <c r="AB738" i="10" s="1"/>
  <c r="AC738" i="10" s="1"/>
  <c r="D741" i="10" l="1"/>
  <c r="J740" i="10"/>
  <c r="H740" i="10"/>
  <c r="S740" i="10" s="1"/>
  <c r="N740" i="10"/>
  <c r="L740" i="10"/>
  <c r="M740" i="10"/>
  <c r="K740" i="10"/>
  <c r="P740" i="10"/>
  <c r="O740" i="10"/>
  <c r="R740" i="10"/>
  <c r="G740" i="10" s="1"/>
  <c r="I740" i="10"/>
  <c r="Q740" i="10"/>
  <c r="T739" i="10"/>
  <c r="U739" i="10" s="1"/>
  <c r="V739" i="10" s="1"/>
  <c r="W739" i="10" s="1"/>
  <c r="X739" i="10" s="1"/>
  <c r="Y739" i="10" s="1"/>
  <c r="Z739" i="10" s="1"/>
  <c r="AA739" i="10" s="1"/>
  <c r="AB739" i="10" s="1"/>
  <c r="AC739" i="10" s="1"/>
  <c r="H741" i="10" l="1"/>
  <c r="S741" i="10" s="1"/>
  <c r="I741" i="10"/>
  <c r="J741" i="10"/>
  <c r="L741" i="10"/>
  <c r="N741" i="10"/>
  <c r="M741" i="10"/>
  <c r="D742" i="10"/>
  <c r="R741" i="10"/>
  <c r="G741" i="10" s="1"/>
  <c r="K741" i="10"/>
  <c r="Q741" i="10"/>
  <c r="P741" i="10"/>
  <c r="O741" i="10"/>
  <c r="T740" i="10"/>
  <c r="U740" i="10" s="1"/>
  <c r="V740" i="10" s="1"/>
  <c r="W740" i="10" s="1"/>
  <c r="X740" i="10" s="1"/>
  <c r="Y740" i="10" s="1"/>
  <c r="Z740" i="10" s="1"/>
  <c r="AA740" i="10" s="1"/>
  <c r="AB740" i="10" s="1"/>
  <c r="AC740" i="10" s="1"/>
  <c r="H742" i="10" l="1"/>
  <c r="S742" i="10" s="1"/>
  <c r="D743" i="10"/>
  <c r="O742" i="10"/>
  <c r="K742" i="10"/>
  <c r="I742" i="10"/>
  <c r="N742" i="10"/>
  <c r="M742" i="10"/>
  <c r="Q742" i="10"/>
  <c r="L742" i="10"/>
  <c r="J742" i="10"/>
  <c r="R742" i="10"/>
  <c r="G742" i="10" s="1"/>
  <c r="P742" i="10"/>
  <c r="T741" i="10"/>
  <c r="U741" i="10" s="1"/>
  <c r="V741" i="10" s="1"/>
  <c r="W741" i="10" s="1"/>
  <c r="X741" i="10" s="1"/>
  <c r="Y741" i="10" s="1"/>
  <c r="Z741" i="10" s="1"/>
  <c r="AA741" i="10" s="1"/>
  <c r="AB741" i="10" s="1"/>
  <c r="AC741" i="10" s="1"/>
  <c r="H743" i="10" l="1"/>
  <c r="S743" i="10" s="1"/>
  <c r="L743" i="10"/>
  <c r="J743" i="10"/>
  <c r="K743" i="10"/>
  <c r="R743" i="10"/>
  <c r="G743" i="10" s="1"/>
  <c r="D744" i="10"/>
  <c r="Q743" i="10"/>
  <c r="I743" i="10"/>
  <c r="N743" i="10"/>
  <c r="M743" i="10"/>
  <c r="O743" i="10"/>
  <c r="P743" i="10"/>
  <c r="T742" i="10"/>
  <c r="U742" i="10" s="1"/>
  <c r="V742" i="10" s="1"/>
  <c r="W742" i="10" s="1"/>
  <c r="X742" i="10" s="1"/>
  <c r="Y742" i="10" s="1"/>
  <c r="Z742" i="10" s="1"/>
  <c r="AA742" i="10" s="1"/>
  <c r="AB742" i="10" s="1"/>
  <c r="AC742" i="10" s="1"/>
  <c r="T743" i="10" l="1"/>
  <c r="U743" i="10" s="1"/>
  <c r="V743" i="10" s="1"/>
  <c r="W743" i="10" s="1"/>
  <c r="X743" i="10" s="1"/>
  <c r="Y743" i="10" s="1"/>
  <c r="Z743" i="10" s="1"/>
  <c r="AA743" i="10" s="1"/>
  <c r="AB743" i="10" s="1"/>
  <c r="AC743" i="10" s="1"/>
  <c r="D745" i="10"/>
  <c r="J744" i="10"/>
  <c r="H744" i="10"/>
  <c r="S744" i="10" s="1"/>
  <c r="N744" i="10"/>
  <c r="R744" i="10"/>
  <c r="G744" i="10" s="1"/>
  <c r="I744" i="10"/>
  <c r="K744" i="10"/>
  <c r="O744" i="10"/>
  <c r="L744" i="10"/>
  <c r="M744" i="10"/>
  <c r="Q744" i="10"/>
  <c r="P744" i="10"/>
  <c r="T744" i="10" l="1"/>
  <c r="U744" i="10" s="1"/>
  <c r="V744" i="10" s="1"/>
  <c r="W744" i="10" s="1"/>
  <c r="X744" i="10" s="1"/>
  <c r="Y744" i="10" s="1"/>
  <c r="Z744" i="10" s="1"/>
  <c r="AA744" i="10" s="1"/>
  <c r="AB744" i="10" s="1"/>
  <c r="AC744" i="10" s="1"/>
  <c r="L745" i="10"/>
  <c r="K745" i="10"/>
  <c r="O745" i="10"/>
  <c r="P745" i="10"/>
  <c r="I745" i="10"/>
  <c r="D746" i="10"/>
  <c r="M745" i="10"/>
  <c r="H745" i="10"/>
  <c r="S745" i="10" s="1"/>
  <c r="Q745" i="10"/>
  <c r="N745" i="10"/>
  <c r="J745" i="10"/>
  <c r="R745" i="10"/>
  <c r="G745" i="10" s="1"/>
  <c r="T745" i="10" l="1"/>
  <c r="U745" i="10" s="1"/>
  <c r="V745" i="10" s="1"/>
  <c r="W745" i="10" s="1"/>
  <c r="X745" i="10" s="1"/>
  <c r="Y745" i="10" s="1"/>
  <c r="Z745" i="10" s="1"/>
  <c r="AA745" i="10" s="1"/>
  <c r="AB745" i="10" s="1"/>
  <c r="AC745" i="10" s="1"/>
  <c r="D747" i="10"/>
  <c r="N746" i="10"/>
  <c r="H746" i="10"/>
  <c r="S746" i="10" s="1"/>
  <c r="K746" i="10"/>
  <c r="J746" i="10"/>
  <c r="Q746" i="10"/>
  <c r="P746" i="10"/>
  <c r="O746" i="10"/>
  <c r="M746" i="10"/>
  <c r="R746" i="10"/>
  <c r="G746" i="10" s="1"/>
  <c r="I746" i="10"/>
  <c r="L746" i="10"/>
  <c r="T746" i="10" l="1"/>
  <c r="U746" i="10" s="1"/>
  <c r="V746" i="10" s="1"/>
  <c r="W746" i="10" s="1"/>
  <c r="X746" i="10" s="1"/>
  <c r="Y746" i="10" s="1"/>
  <c r="Z746" i="10" s="1"/>
  <c r="AA746" i="10" s="1"/>
  <c r="AB746" i="10" s="1"/>
  <c r="AC746" i="10" s="1"/>
  <c r="H747" i="10"/>
  <c r="S747" i="10" s="1"/>
  <c r="K747" i="10"/>
  <c r="O747" i="10"/>
  <c r="P747" i="10"/>
  <c r="L747" i="10"/>
  <c r="N747" i="10"/>
  <c r="R747" i="10"/>
  <c r="G747" i="10" s="1"/>
  <c r="M747" i="10"/>
  <c r="J747" i="10"/>
  <c r="D748" i="10"/>
  <c r="Q747" i="10"/>
  <c r="I747" i="10"/>
  <c r="N748" i="10" l="1"/>
  <c r="R748" i="10"/>
  <c r="G748" i="10" s="1"/>
  <c r="J748" i="10"/>
  <c r="D749" i="10"/>
  <c r="P748" i="10"/>
  <c r="H748" i="10"/>
  <c r="S748" i="10" s="1"/>
  <c r="M748" i="10"/>
  <c r="L748" i="10"/>
  <c r="I748" i="10"/>
  <c r="Q748" i="10"/>
  <c r="O748" i="10"/>
  <c r="K748" i="10"/>
  <c r="T747" i="10"/>
  <c r="U747" i="10" s="1"/>
  <c r="V747" i="10" s="1"/>
  <c r="W747" i="10" s="1"/>
  <c r="X747" i="10" s="1"/>
  <c r="Y747" i="10" s="1"/>
  <c r="Z747" i="10" s="1"/>
  <c r="AA747" i="10" s="1"/>
  <c r="AB747" i="10" s="1"/>
  <c r="AC747" i="10" s="1"/>
  <c r="T748" i="10" l="1"/>
  <c r="U748" i="10" s="1"/>
  <c r="V748" i="10" s="1"/>
  <c r="W748" i="10" s="1"/>
  <c r="X748" i="10" s="1"/>
  <c r="Y748" i="10" s="1"/>
  <c r="Z748" i="10" s="1"/>
  <c r="AA748" i="10" s="1"/>
  <c r="AB748" i="10" s="1"/>
  <c r="AC748" i="10" s="1"/>
  <c r="H749" i="10"/>
  <c r="S749" i="10" s="1"/>
  <c r="Q749" i="10"/>
  <c r="R749" i="10"/>
  <c r="G749" i="10" s="1"/>
  <c r="D750" i="10"/>
  <c r="I749" i="10"/>
  <c r="M749" i="10"/>
  <c r="L749" i="10"/>
  <c r="P749" i="10"/>
  <c r="J749" i="10"/>
  <c r="K749" i="10"/>
  <c r="O749" i="10"/>
  <c r="N749" i="10"/>
  <c r="H750" i="10" l="1"/>
  <c r="S750" i="10" s="1"/>
  <c r="O750" i="10"/>
  <c r="N750" i="10"/>
  <c r="J750" i="10"/>
  <c r="P750" i="10"/>
  <c r="R750" i="10"/>
  <c r="G750" i="10" s="1"/>
  <c r="M750" i="10"/>
  <c r="I750" i="10"/>
  <c r="Q750" i="10"/>
  <c r="D751" i="10"/>
  <c r="K750" i="10"/>
  <c r="L750" i="10"/>
  <c r="T749" i="10"/>
  <c r="U749" i="10" s="1"/>
  <c r="V749" i="10" s="1"/>
  <c r="W749" i="10" s="1"/>
  <c r="X749" i="10" s="1"/>
  <c r="Y749" i="10" s="1"/>
  <c r="Z749" i="10" s="1"/>
  <c r="AA749" i="10" s="1"/>
  <c r="AB749" i="10" s="1"/>
  <c r="AC749" i="10" s="1"/>
  <c r="H751" i="10" l="1"/>
  <c r="S751" i="10" s="1"/>
  <c r="K751" i="10"/>
  <c r="J751" i="10"/>
  <c r="D752" i="10"/>
  <c r="O751" i="10"/>
  <c r="M751" i="10"/>
  <c r="N751" i="10"/>
  <c r="R751" i="10"/>
  <c r="G751" i="10" s="1"/>
  <c r="I751" i="10"/>
  <c r="P751" i="10"/>
  <c r="L751" i="10"/>
  <c r="Q751" i="10"/>
  <c r="T750" i="10"/>
  <c r="U750" i="10" s="1"/>
  <c r="V750" i="10" s="1"/>
  <c r="W750" i="10" s="1"/>
  <c r="X750" i="10" s="1"/>
  <c r="Y750" i="10" s="1"/>
  <c r="Z750" i="10" s="1"/>
  <c r="AA750" i="10" s="1"/>
  <c r="AB750" i="10" s="1"/>
  <c r="AC750" i="10" s="1"/>
  <c r="N752" i="10" l="1"/>
  <c r="Q752" i="10"/>
  <c r="M752" i="10"/>
  <c r="O752" i="10"/>
  <c r="L752" i="10"/>
  <c r="I752" i="10"/>
  <c r="P752" i="10"/>
  <c r="K752" i="10"/>
  <c r="D753" i="10"/>
  <c r="R752" i="10"/>
  <c r="G752" i="10" s="1"/>
  <c r="H752" i="10"/>
  <c r="S752" i="10" s="1"/>
  <c r="J752" i="10"/>
  <c r="T751" i="10"/>
  <c r="U751" i="10" s="1"/>
  <c r="V751" i="10" s="1"/>
  <c r="W751" i="10" s="1"/>
  <c r="X751" i="10" s="1"/>
  <c r="Y751" i="10" s="1"/>
  <c r="Z751" i="10" s="1"/>
  <c r="AA751" i="10" s="1"/>
  <c r="AB751" i="10" s="1"/>
  <c r="AC751" i="10" s="1"/>
  <c r="T752" i="10" l="1"/>
  <c r="U752" i="10" s="1"/>
  <c r="V752" i="10" s="1"/>
  <c r="W752" i="10" s="1"/>
  <c r="X752" i="10" s="1"/>
  <c r="Y752" i="10" s="1"/>
  <c r="Z752" i="10" s="1"/>
  <c r="AA752" i="10" s="1"/>
  <c r="AB752" i="10" s="1"/>
  <c r="AC752" i="10" s="1"/>
  <c r="R753" i="10"/>
  <c r="G753" i="10" s="1"/>
  <c r="O753" i="10"/>
  <c r="D754" i="10"/>
  <c r="Q753" i="10"/>
  <c r="H753" i="10"/>
  <c r="S753" i="10" s="1"/>
  <c r="P753" i="10"/>
  <c r="M753" i="10"/>
  <c r="N753" i="10"/>
  <c r="L753" i="10"/>
  <c r="I753" i="10"/>
  <c r="K753" i="10"/>
  <c r="J753" i="10"/>
  <c r="Q754" i="10" l="1"/>
  <c r="N754" i="10"/>
  <c r="D755" i="10"/>
  <c r="M754" i="10"/>
  <c r="K754" i="10"/>
  <c r="O754" i="10"/>
  <c r="P754" i="10"/>
  <c r="L754" i="10"/>
  <c r="R754" i="10"/>
  <c r="G754" i="10" s="1"/>
  <c r="H754" i="10"/>
  <c r="S754" i="10" s="1"/>
  <c r="I754" i="10"/>
  <c r="J754" i="10"/>
  <c r="T753" i="10"/>
  <c r="U753" i="10" s="1"/>
  <c r="V753" i="10" s="1"/>
  <c r="W753" i="10" s="1"/>
  <c r="X753" i="10" s="1"/>
  <c r="Y753" i="10" s="1"/>
  <c r="Z753" i="10" s="1"/>
  <c r="AA753" i="10" s="1"/>
  <c r="AB753" i="10" s="1"/>
  <c r="AC753" i="10" s="1"/>
  <c r="N755" i="10" l="1"/>
  <c r="Q755" i="10"/>
  <c r="H755" i="10"/>
  <c r="S755" i="10" s="1"/>
  <c r="R755" i="10"/>
  <c r="G755" i="10" s="1"/>
  <c r="O755" i="10"/>
  <c r="M755" i="10"/>
  <c r="P755" i="10"/>
  <c r="D756" i="10"/>
  <c r="L755" i="10"/>
  <c r="J755" i="10"/>
  <c r="I755" i="10"/>
  <c r="K755" i="10"/>
  <c r="T754" i="10"/>
  <c r="U754" i="10" s="1"/>
  <c r="V754" i="10" s="1"/>
  <c r="W754" i="10" s="1"/>
  <c r="X754" i="10" s="1"/>
  <c r="Y754" i="10" s="1"/>
  <c r="Z754" i="10" s="1"/>
  <c r="AA754" i="10" s="1"/>
  <c r="AB754" i="10" s="1"/>
  <c r="AC754" i="10" s="1"/>
  <c r="M756" i="10" l="1"/>
  <c r="D757" i="10"/>
  <c r="R756" i="10"/>
  <c r="G756" i="10" s="1"/>
  <c r="I756" i="10"/>
  <c r="Q756" i="10"/>
  <c r="K756" i="10"/>
  <c r="L756" i="10"/>
  <c r="N756" i="10"/>
  <c r="H756" i="10"/>
  <c r="S756" i="10" s="1"/>
  <c r="J756" i="10"/>
  <c r="O756" i="10"/>
  <c r="P756" i="10"/>
  <c r="T755" i="10"/>
  <c r="U755" i="10" s="1"/>
  <c r="V755" i="10" s="1"/>
  <c r="W755" i="10" s="1"/>
  <c r="X755" i="10" s="1"/>
  <c r="Y755" i="10" s="1"/>
  <c r="Z755" i="10" s="1"/>
  <c r="AA755" i="10" s="1"/>
  <c r="AB755" i="10" s="1"/>
  <c r="AC755" i="10" s="1"/>
  <c r="N757" i="10" l="1"/>
  <c r="M757" i="10"/>
  <c r="Q757" i="10"/>
  <c r="R757" i="10"/>
  <c r="G757" i="10" s="1"/>
  <c r="O757" i="10"/>
  <c r="P757" i="10"/>
  <c r="D758" i="10"/>
  <c r="K757" i="10"/>
  <c r="H757" i="10"/>
  <c r="S757" i="10" s="1"/>
  <c r="J757" i="10"/>
  <c r="L757" i="10"/>
  <c r="I757" i="10"/>
  <c r="T756" i="10"/>
  <c r="U756" i="10" s="1"/>
  <c r="V756" i="10" s="1"/>
  <c r="W756" i="10" s="1"/>
  <c r="X756" i="10" s="1"/>
  <c r="Y756" i="10" s="1"/>
  <c r="Z756" i="10" s="1"/>
  <c r="AA756" i="10" s="1"/>
  <c r="AB756" i="10" s="1"/>
  <c r="AC756" i="10" s="1"/>
  <c r="J758" i="10" l="1"/>
  <c r="Q758" i="10"/>
  <c r="P758" i="10"/>
  <c r="I758" i="10"/>
  <c r="K758" i="10"/>
  <c r="D759" i="10"/>
  <c r="O758" i="10"/>
  <c r="N758" i="10"/>
  <c r="H758" i="10"/>
  <c r="S758" i="10" s="1"/>
  <c r="L758" i="10"/>
  <c r="M758" i="10"/>
  <c r="R758" i="10"/>
  <c r="G758" i="10" s="1"/>
  <c r="T757" i="10"/>
  <c r="U757" i="10" s="1"/>
  <c r="V757" i="10" s="1"/>
  <c r="W757" i="10" s="1"/>
  <c r="X757" i="10" s="1"/>
  <c r="Y757" i="10" s="1"/>
  <c r="Z757" i="10" s="1"/>
  <c r="AA757" i="10" s="1"/>
  <c r="AB757" i="10" s="1"/>
  <c r="AC757" i="10" s="1"/>
  <c r="H759" i="10" l="1"/>
  <c r="S759" i="10" s="1"/>
  <c r="N759" i="10"/>
  <c r="I759" i="10"/>
  <c r="O759" i="10"/>
  <c r="K759" i="10"/>
  <c r="D760" i="10"/>
  <c r="L759" i="10"/>
  <c r="M759" i="10"/>
  <c r="J759" i="10"/>
  <c r="R759" i="10"/>
  <c r="G759" i="10" s="1"/>
  <c r="P759" i="10"/>
  <c r="Q759" i="10"/>
  <c r="T758" i="10"/>
  <c r="U758" i="10" s="1"/>
  <c r="V758" i="10" s="1"/>
  <c r="W758" i="10" s="1"/>
  <c r="X758" i="10" s="1"/>
  <c r="Y758" i="10" s="1"/>
  <c r="Z758" i="10" s="1"/>
  <c r="AA758" i="10" s="1"/>
  <c r="AB758" i="10" s="1"/>
  <c r="AC758" i="10" s="1"/>
  <c r="M760" i="10" l="1"/>
  <c r="K760" i="10"/>
  <c r="O760" i="10"/>
  <c r="D761" i="10"/>
  <c r="I760" i="10"/>
  <c r="R760" i="10"/>
  <c r="G760" i="10" s="1"/>
  <c r="H760" i="10"/>
  <c r="S760" i="10" s="1"/>
  <c r="L760" i="10"/>
  <c r="N760" i="10"/>
  <c r="Q760" i="10"/>
  <c r="P760" i="10"/>
  <c r="J760" i="10"/>
  <c r="T759" i="10"/>
  <c r="U759" i="10" s="1"/>
  <c r="V759" i="10" s="1"/>
  <c r="W759" i="10" s="1"/>
  <c r="X759" i="10" s="1"/>
  <c r="Y759" i="10" s="1"/>
  <c r="Z759" i="10" s="1"/>
  <c r="AA759" i="10" s="1"/>
  <c r="AB759" i="10" s="1"/>
  <c r="AC759" i="10" s="1"/>
  <c r="T760" i="10" l="1"/>
  <c r="U760" i="10" s="1"/>
  <c r="V760" i="10" s="1"/>
  <c r="W760" i="10" s="1"/>
  <c r="X760" i="10" s="1"/>
  <c r="Y760" i="10" s="1"/>
  <c r="Z760" i="10" s="1"/>
  <c r="AA760" i="10" s="1"/>
  <c r="AB760" i="10" s="1"/>
  <c r="AC760" i="10" s="1"/>
  <c r="H761" i="10"/>
  <c r="S761" i="10" s="1"/>
  <c r="P761" i="10"/>
  <c r="Q761" i="10"/>
  <c r="O761" i="10"/>
  <c r="M761" i="10"/>
  <c r="J761" i="10"/>
  <c r="R761" i="10"/>
  <c r="G761" i="10" s="1"/>
  <c r="K761" i="10"/>
  <c r="L761" i="10"/>
  <c r="D762" i="10"/>
  <c r="I761" i="10"/>
  <c r="N761" i="10"/>
  <c r="T761" i="10" l="1"/>
  <c r="U761" i="10" s="1"/>
  <c r="V761" i="10" s="1"/>
  <c r="W761" i="10" s="1"/>
  <c r="X761" i="10" s="1"/>
  <c r="Y761" i="10" s="1"/>
  <c r="Z761" i="10" s="1"/>
  <c r="AA761" i="10" s="1"/>
  <c r="AB761" i="10" s="1"/>
  <c r="AC761" i="10" s="1"/>
  <c r="H762" i="10"/>
  <c r="S762" i="10" s="1"/>
  <c r="J762" i="10"/>
  <c r="Q762" i="10"/>
  <c r="D763" i="10"/>
  <c r="M762" i="10"/>
  <c r="L762" i="10"/>
  <c r="N762" i="10"/>
  <c r="R762" i="10"/>
  <c r="G762" i="10" s="1"/>
  <c r="K762" i="10"/>
  <c r="O762" i="10"/>
  <c r="I762" i="10"/>
  <c r="P762" i="10"/>
  <c r="H763" i="10" l="1"/>
  <c r="S763" i="10" s="1"/>
  <c r="Q763" i="10"/>
  <c r="O763" i="10"/>
  <c r="R763" i="10"/>
  <c r="G763" i="10" s="1"/>
  <c r="M763" i="10"/>
  <c r="N763" i="10"/>
  <c r="L763" i="10"/>
  <c r="K763" i="10"/>
  <c r="P763" i="10"/>
  <c r="D764" i="10"/>
  <c r="J763" i="10"/>
  <c r="I763" i="10"/>
  <c r="T762" i="10"/>
  <c r="U762" i="10" s="1"/>
  <c r="V762" i="10" s="1"/>
  <c r="W762" i="10" s="1"/>
  <c r="X762" i="10" s="1"/>
  <c r="Y762" i="10" s="1"/>
  <c r="Z762" i="10" s="1"/>
  <c r="AA762" i="10" s="1"/>
  <c r="AB762" i="10" s="1"/>
  <c r="AC762" i="10" s="1"/>
  <c r="H764" i="10" l="1"/>
  <c r="S764" i="10" s="1"/>
  <c r="O764" i="10"/>
  <c r="D765" i="10"/>
  <c r="R764" i="10"/>
  <c r="G764" i="10" s="1"/>
  <c r="P764" i="10"/>
  <c r="M764" i="10"/>
  <c r="I764" i="10"/>
  <c r="K764" i="10"/>
  <c r="N764" i="10"/>
  <c r="L764" i="10"/>
  <c r="Q764" i="10"/>
  <c r="J764" i="10"/>
  <c r="T763" i="10"/>
  <c r="U763" i="10" s="1"/>
  <c r="V763" i="10" s="1"/>
  <c r="W763" i="10" s="1"/>
  <c r="X763" i="10" s="1"/>
  <c r="Y763" i="10" s="1"/>
  <c r="Z763" i="10" s="1"/>
  <c r="AA763" i="10" s="1"/>
  <c r="AB763" i="10" s="1"/>
  <c r="AC763" i="10" s="1"/>
  <c r="P765" i="10" l="1"/>
  <c r="N765" i="10"/>
  <c r="D766" i="10"/>
  <c r="O765" i="10"/>
  <c r="M765" i="10"/>
  <c r="Q765" i="10"/>
  <c r="H765" i="10"/>
  <c r="S765" i="10" s="1"/>
  <c r="J765" i="10"/>
  <c r="K765" i="10"/>
  <c r="I765" i="10"/>
  <c r="L765" i="10"/>
  <c r="R765" i="10"/>
  <c r="G765" i="10" s="1"/>
  <c r="T764" i="10"/>
  <c r="U764" i="10" s="1"/>
  <c r="V764" i="10" s="1"/>
  <c r="W764" i="10" s="1"/>
  <c r="X764" i="10" s="1"/>
  <c r="Y764" i="10" s="1"/>
  <c r="Z764" i="10" s="1"/>
  <c r="AA764" i="10" s="1"/>
  <c r="AB764" i="10" s="1"/>
  <c r="AC764" i="10" s="1"/>
  <c r="H766" i="10" l="1"/>
  <c r="S766" i="10" s="1"/>
  <c r="L766" i="10"/>
  <c r="K766" i="10"/>
  <c r="M766" i="10"/>
  <c r="R766" i="10"/>
  <c r="G766" i="10" s="1"/>
  <c r="N766" i="10"/>
  <c r="P766" i="10"/>
  <c r="D767" i="10"/>
  <c r="I766" i="10"/>
  <c r="O766" i="10"/>
  <c r="J766" i="10"/>
  <c r="Q766" i="10"/>
  <c r="T765" i="10"/>
  <c r="U765" i="10" s="1"/>
  <c r="V765" i="10" s="1"/>
  <c r="W765" i="10" s="1"/>
  <c r="X765" i="10" s="1"/>
  <c r="Y765" i="10" s="1"/>
  <c r="Z765" i="10" s="1"/>
  <c r="AA765" i="10" s="1"/>
  <c r="AB765" i="10" s="1"/>
  <c r="AC765" i="10" s="1"/>
  <c r="T766" i="10" l="1"/>
  <c r="U766" i="10" s="1"/>
  <c r="V766" i="10" s="1"/>
  <c r="W766" i="10" s="1"/>
  <c r="X766" i="10" s="1"/>
  <c r="Y766" i="10" s="1"/>
  <c r="Z766" i="10" s="1"/>
  <c r="AA766" i="10" s="1"/>
  <c r="AB766" i="10" s="1"/>
  <c r="AC766" i="10" s="1"/>
  <c r="M767" i="10"/>
  <c r="D768" i="10"/>
  <c r="L767" i="10"/>
  <c r="H767" i="10"/>
  <c r="S767" i="10" s="1"/>
  <c r="K767" i="10"/>
  <c r="P767" i="10"/>
  <c r="O767" i="10"/>
  <c r="R767" i="10"/>
  <c r="G767" i="10" s="1"/>
  <c r="Q767" i="10"/>
  <c r="I767" i="10"/>
  <c r="N767" i="10"/>
  <c r="J767" i="10"/>
  <c r="T767" i="10" l="1"/>
  <c r="U767" i="10" s="1"/>
  <c r="V767" i="10" s="1"/>
  <c r="W767" i="10" s="1"/>
  <c r="X767" i="10" s="1"/>
  <c r="Y767" i="10" s="1"/>
  <c r="Z767" i="10" s="1"/>
  <c r="AA767" i="10" s="1"/>
  <c r="AB767" i="10" s="1"/>
  <c r="AC767" i="10" s="1"/>
  <c r="H768" i="10"/>
  <c r="S768" i="10" s="1"/>
  <c r="N768" i="10"/>
  <c r="L768" i="10"/>
  <c r="O768" i="10"/>
  <c r="R768" i="10"/>
  <c r="G768" i="10" s="1"/>
  <c r="I768" i="10"/>
  <c r="Q768" i="10"/>
  <c r="D769" i="10"/>
  <c r="J768" i="10"/>
  <c r="K768" i="10"/>
  <c r="M768" i="10"/>
  <c r="P768" i="10"/>
  <c r="T768" i="10" l="1"/>
  <c r="U768" i="10" s="1"/>
  <c r="V768" i="10" s="1"/>
  <c r="W768" i="10" s="1"/>
  <c r="X768" i="10" s="1"/>
  <c r="Y768" i="10" s="1"/>
  <c r="Z768" i="10" s="1"/>
  <c r="AA768" i="10" s="1"/>
  <c r="AB768" i="10" s="1"/>
  <c r="AC768" i="10" s="1"/>
  <c r="K769" i="10"/>
  <c r="D770" i="10"/>
  <c r="P769" i="10"/>
  <c r="H769" i="10"/>
  <c r="S769" i="10" s="1"/>
  <c r="M769" i="10"/>
  <c r="L769" i="10"/>
  <c r="J769" i="10"/>
  <c r="R769" i="10"/>
  <c r="G769" i="10" s="1"/>
  <c r="O769" i="10"/>
  <c r="N769" i="10"/>
  <c r="Q769" i="10"/>
  <c r="I769" i="10"/>
  <c r="H770" i="10" l="1"/>
  <c r="S770" i="10" s="1"/>
  <c r="M770" i="10"/>
  <c r="J770" i="10"/>
  <c r="L770" i="10"/>
  <c r="I770" i="10"/>
  <c r="R770" i="10"/>
  <c r="G770" i="10" s="1"/>
  <c r="O770" i="10"/>
  <c r="D771" i="10"/>
  <c r="Q770" i="10"/>
  <c r="K770" i="10"/>
  <c r="N770" i="10"/>
  <c r="P770" i="10"/>
  <c r="T769" i="10"/>
  <c r="U769" i="10" s="1"/>
  <c r="V769" i="10" s="1"/>
  <c r="W769" i="10" s="1"/>
  <c r="X769" i="10" s="1"/>
  <c r="Y769" i="10" s="1"/>
  <c r="Z769" i="10" s="1"/>
  <c r="AA769" i="10" s="1"/>
  <c r="AB769" i="10" s="1"/>
  <c r="AC769" i="10" s="1"/>
  <c r="N771" i="10" l="1"/>
  <c r="D772" i="10"/>
  <c r="M771" i="10"/>
  <c r="H771" i="10"/>
  <c r="S771" i="10" s="1"/>
  <c r="K771" i="10"/>
  <c r="P771" i="10"/>
  <c r="R771" i="10"/>
  <c r="G771" i="10" s="1"/>
  <c r="I771" i="10"/>
  <c r="L771" i="10"/>
  <c r="J771" i="10"/>
  <c r="Q771" i="10"/>
  <c r="O771" i="10"/>
  <c r="T770" i="10"/>
  <c r="U770" i="10" s="1"/>
  <c r="V770" i="10" s="1"/>
  <c r="W770" i="10" s="1"/>
  <c r="X770" i="10" s="1"/>
  <c r="Y770" i="10" s="1"/>
  <c r="Z770" i="10" s="1"/>
  <c r="AA770" i="10" s="1"/>
  <c r="AB770" i="10" s="1"/>
  <c r="AC770" i="10" s="1"/>
  <c r="D773" i="10" l="1"/>
  <c r="L772" i="10"/>
  <c r="N772" i="10"/>
  <c r="H772" i="10"/>
  <c r="S772" i="10" s="1"/>
  <c r="O772" i="10"/>
  <c r="Q772" i="10"/>
  <c r="K772" i="10"/>
  <c r="M772" i="10"/>
  <c r="R772" i="10"/>
  <c r="G772" i="10" s="1"/>
  <c r="P772" i="10"/>
  <c r="I772" i="10"/>
  <c r="J772" i="10"/>
  <c r="T771" i="10"/>
  <c r="U771" i="10" s="1"/>
  <c r="V771" i="10" s="1"/>
  <c r="W771" i="10" s="1"/>
  <c r="X771" i="10" s="1"/>
  <c r="Y771" i="10" s="1"/>
  <c r="Z771" i="10" s="1"/>
  <c r="AA771" i="10" s="1"/>
  <c r="AB771" i="10" s="1"/>
  <c r="AC771" i="10" s="1"/>
  <c r="T772" i="10" l="1"/>
  <c r="U772" i="10" s="1"/>
  <c r="V772" i="10" s="1"/>
  <c r="W772" i="10" s="1"/>
  <c r="X772" i="10" s="1"/>
  <c r="Y772" i="10" s="1"/>
  <c r="Z772" i="10" s="1"/>
  <c r="AA772" i="10" s="1"/>
  <c r="AB772" i="10" s="1"/>
  <c r="AC772" i="10" s="1"/>
  <c r="K773" i="10"/>
  <c r="H773" i="10"/>
  <c r="S773" i="10" s="1"/>
  <c r="I773" i="10"/>
  <c r="R773" i="10"/>
  <c r="G773" i="10" s="1"/>
  <c r="P773" i="10"/>
  <c r="M773" i="10"/>
  <c r="N773" i="10"/>
  <c r="Q773" i="10"/>
  <c r="J773" i="10"/>
  <c r="D774" i="10"/>
  <c r="O773" i="10"/>
  <c r="L773" i="10"/>
  <c r="I774" i="10" l="1"/>
  <c r="M774" i="10"/>
  <c r="P774" i="10"/>
  <c r="J774" i="10"/>
  <c r="D775" i="10"/>
  <c r="H774" i="10"/>
  <c r="S774" i="10" s="1"/>
  <c r="R774" i="10"/>
  <c r="G774" i="10" s="1"/>
  <c r="K774" i="10"/>
  <c r="O774" i="10"/>
  <c r="L774" i="10"/>
  <c r="N774" i="10"/>
  <c r="Q774" i="10"/>
  <c r="T773" i="10"/>
  <c r="U773" i="10" s="1"/>
  <c r="V773" i="10" s="1"/>
  <c r="W773" i="10" s="1"/>
  <c r="X773" i="10" s="1"/>
  <c r="Y773" i="10" s="1"/>
  <c r="Z773" i="10" s="1"/>
  <c r="AA773" i="10" s="1"/>
  <c r="AB773" i="10" s="1"/>
  <c r="AC773" i="10" s="1"/>
  <c r="T774" i="10" l="1"/>
  <c r="U774" i="10" s="1"/>
  <c r="V774" i="10" s="1"/>
  <c r="W774" i="10" s="1"/>
  <c r="X774" i="10" s="1"/>
  <c r="Y774" i="10" s="1"/>
  <c r="Z774" i="10" s="1"/>
  <c r="AA774" i="10" s="1"/>
  <c r="AB774" i="10" s="1"/>
  <c r="AC774" i="10" s="1"/>
  <c r="I775" i="10"/>
  <c r="N775" i="10"/>
  <c r="D776" i="10"/>
  <c r="P775" i="10"/>
  <c r="R775" i="10"/>
  <c r="G775" i="10" s="1"/>
  <c r="H775" i="10"/>
  <c r="S775" i="10" s="1"/>
  <c r="J775" i="10"/>
  <c r="L775" i="10"/>
  <c r="K775" i="10"/>
  <c r="M775" i="10"/>
  <c r="Q775" i="10"/>
  <c r="O775" i="10"/>
  <c r="L776" i="10" l="1"/>
  <c r="O776" i="10"/>
  <c r="D777" i="10"/>
  <c r="N776" i="10"/>
  <c r="J776" i="10"/>
  <c r="H776" i="10"/>
  <c r="S776" i="10" s="1"/>
  <c r="P776" i="10"/>
  <c r="K776" i="10"/>
  <c r="R776" i="10"/>
  <c r="G776" i="10" s="1"/>
  <c r="I776" i="10"/>
  <c r="Q776" i="10"/>
  <c r="M776" i="10"/>
  <c r="T775" i="10"/>
  <c r="U775" i="10" s="1"/>
  <c r="V775" i="10" s="1"/>
  <c r="W775" i="10" s="1"/>
  <c r="X775" i="10" s="1"/>
  <c r="Y775" i="10" s="1"/>
  <c r="Z775" i="10" s="1"/>
  <c r="AA775" i="10" s="1"/>
  <c r="AB775" i="10" s="1"/>
  <c r="AC775" i="10" s="1"/>
  <c r="T776" i="10" l="1"/>
  <c r="U776" i="10" s="1"/>
  <c r="V776" i="10" s="1"/>
  <c r="W776" i="10" s="1"/>
  <c r="X776" i="10" s="1"/>
  <c r="Y776" i="10" s="1"/>
  <c r="Z776" i="10" s="1"/>
  <c r="AA776" i="10" s="1"/>
  <c r="AB776" i="10" s="1"/>
  <c r="AC776" i="10" s="1"/>
  <c r="H777" i="10"/>
  <c r="S777" i="10" s="1"/>
  <c r="R777" i="10"/>
  <c r="G777" i="10" s="1"/>
  <c r="I777" i="10"/>
  <c r="P777" i="10"/>
  <c r="K777" i="10"/>
  <c r="Q777" i="10"/>
  <c r="L777" i="10"/>
  <c r="J777" i="10"/>
  <c r="D778" i="10"/>
  <c r="O777" i="10"/>
  <c r="M777" i="10"/>
  <c r="N777" i="10"/>
  <c r="R778" i="10" l="1"/>
  <c r="G778" i="10" s="1"/>
  <c r="D779" i="10"/>
  <c r="J778" i="10"/>
  <c r="H778" i="10"/>
  <c r="S778" i="10" s="1"/>
  <c r="L778" i="10"/>
  <c r="N778" i="10"/>
  <c r="Q778" i="10"/>
  <c r="I778" i="10"/>
  <c r="O778" i="10"/>
  <c r="P778" i="10"/>
  <c r="M778" i="10"/>
  <c r="K778" i="10"/>
  <c r="T777" i="10"/>
  <c r="U777" i="10" s="1"/>
  <c r="V777" i="10" s="1"/>
  <c r="W777" i="10" s="1"/>
  <c r="X777" i="10" s="1"/>
  <c r="Y777" i="10" s="1"/>
  <c r="Z777" i="10" s="1"/>
  <c r="AA777" i="10" s="1"/>
  <c r="AB777" i="10" s="1"/>
  <c r="AC777" i="10" s="1"/>
  <c r="H779" i="10" l="1"/>
  <c r="S779" i="10" s="1"/>
  <c r="O779" i="10"/>
  <c r="L779" i="10"/>
  <c r="Q779" i="10"/>
  <c r="J779" i="10"/>
  <c r="I779" i="10"/>
  <c r="P779" i="10"/>
  <c r="M779" i="10"/>
  <c r="D780" i="10"/>
  <c r="N779" i="10"/>
  <c r="K779" i="10"/>
  <c r="R779" i="10"/>
  <c r="G779" i="10" s="1"/>
  <c r="T778" i="10"/>
  <c r="U778" i="10" s="1"/>
  <c r="V778" i="10" s="1"/>
  <c r="W778" i="10" s="1"/>
  <c r="X778" i="10" s="1"/>
  <c r="Y778" i="10" s="1"/>
  <c r="Z778" i="10" s="1"/>
  <c r="AA778" i="10" s="1"/>
  <c r="AB778" i="10" s="1"/>
  <c r="AC778" i="10" s="1"/>
  <c r="P780" i="10" l="1"/>
  <c r="M780" i="10"/>
  <c r="L780" i="10"/>
  <c r="K780" i="10"/>
  <c r="I780" i="10"/>
  <c r="D781" i="10"/>
  <c r="Q780" i="10"/>
  <c r="R780" i="10"/>
  <c r="G780" i="10" s="1"/>
  <c r="H780" i="10"/>
  <c r="S780" i="10" s="1"/>
  <c r="O780" i="10"/>
  <c r="J780" i="10"/>
  <c r="N780" i="10"/>
  <c r="T779" i="10"/>
  <c r="U779" i="10" s="1"/>
  <c r="V779" i="10" s="1"/>
  <c r="W779" i="10" s="1"/>
  <c r="X779" i="10" s="1"/>
  <c r="Y779" i="10" s="1"/>
  <c r="Z779" i="10" s="1"/>
  <c r="AA779" i="10" s="1"/>
  <c r="AB779" i="10" s="1"/>
  <c r="AC779" i="10" s="1"/>
  <c r="H781" i="10" l="1"/>
  <c r="S781" i="10" s="1"/>
  <c r="D782" i="10"/>
  <c r="R781" i="10"/>
  <c r="G781" i="10" s="1"/>
  <c r="O781" i="10"/>
  <c r="N781" i="10"/>
  <c r="J781" i="10"/>
  <c r="M781" i="10"/>
  <c r="L781" i="10"/>
  <c r="P781" i="10"/>
  <c r="I781" i="10"/>
  <c r="K781" i="10"/>
  <c r="Q781" i="10"/>
  <c r="T780" i="10"/>
  <c r="U780" i="10" s="1"/>
  <c r="V780" i="10" s="1"/>
  <c r="W780" i="10" s="1"/>
  <c r="X780" i="10" s="1"/>
  <c r="Y780" i="10" s="1"/>
  <c r="Z780" i="10" s="1"/>
  <c r="AA780" i="10" s="1"/>
  <c r="AB780" i="10" s="1"/>
  <c r="AC780" i="10" s="1"/>
  <c r="I782" i="10" l="1"/>
  <c r="P782" i="10"/>
  <c r="R782" i="10"/>
  <c r="G782" i="10" s="1"/>
  <c r="O782" i="10"/>
  <c r="D783" i="10"/>
  <c r="J782" i="10"/>
  <c r="H782" i="10"/>
  <c r="S782" i="10" s="1"/>
  <c r="Q782" i="10"/>
  <c r="M782" i="10"/>
  <c r="N782" i="10"/>
  <c r="L782" i="10"/>
  <c r="K782" i="10"/>
  <c r="T781" i="10"/>
  <c r="U781" i="10" s="1"/>
  <c r="V781" i="10" s="1"/>
  <c r="W781" i="10" s="1"/>
  <c r="X781" i="10" s="1"/>
  <c r="Y781" i="10" s="1"/>
  <c r="Z781" i="10" s="1"/>
  <c r="AA781" i="10" s="1"/>
  <c r="AB781" i="10" s="1"/>
  <c r="AC781" i="10" s="1"/>
  <c r="T782" i="10" l="1"/>
  <c r="U782" i="10" s="1"/>
  <c r="V782" i="10" s="1"/>
  <c r="W782" i="10" s="1"/>
  <c r="X782" i="10" s="1"/>
  <c r="Y782" i="10" s="1"/>
  <c r="Z782" i="10" s="1"/>
  <c r="AA782" i="10" s="1"/>
  <c r="AB782" i="10" s="1"/>
  <c r="AC782" i="10" s="1"/>
  <c r="N783" i="10"/>
  <c r="P783" i="10"/>
  <c r="L783" i="10"/>
  <c r="M783" i="10"/>
  <c r="D784" i="10"/>
  <c r="J783" i="10"/>
  <c r="Q783" i="10"/>
  <c r="H783" i="10"/>
  <c r="S783" i="10" s="1"/>
  <c r="R783" i="10"/>
  <c r="G783" i="10" s="1"/>
  <c r="I783" i="10"/>
  <c r="K783" i="10"/>
  <c r="O783" i="10"/>
  <c r="T783" i="10" l="1"/>
  <c r="U783" i="10" s="1"/>
  <c r="V783" i="10" s="1"/>
  <c r="W783" i="10" s="1"/>
  <c r="X783" i="10" s="1"/>
  <c r="Y783" i="10" s="1"/>
  <c r="Z783" i="10" s="1"/>
  <c r="AA783" i="10" s="1"/>
  <c r="AB783" i="10" s="1"/>
  <c r="AC783" i="10" s="1"/>
  <c r="M784" i="10"/>
  <c r="O784" i="10"/>
  <c r="I784" i="10"/>
  <c r="D785" i="10"/>
  <c r="K784" i="10"/>
  <c r="J784" i="10"/>
  <c r="N784" i="10"/>
  <c r="H784" i="10"/>
  <c r="S784" i="10" s="1"/>
  <c r="L784" i="10"/>
  <c r="R784" i="10"/>
  <c r="G784" i="10" s="1"/>
  <c r="P784" i="10"/>
  <c r="Q784" i="10"/>
  <c r="H785" i="10" l="1"/>
  <c r="S785" i="10" s="1"/>
  <c r="M785" i="10"/>
  <c r="O785" i="10"/>
  <c r="N785" i="10"/>
  <c r="L785" i="10"/>
  <c r="Q785" i="10"/>
  <c r="K785" i="10"/>
  <c r="P785" i="10"/>
  <c r="J785" i="10"/>
  <c r="D786" i="10"/>
  <c r="R785" i="10"/>
  <c r="G785" i="10" s="1"/>
  <c r="I785" i="10"/>
  <c r="T784" i="10"/>
  <c r="U784" i="10" s="1"/>
  <c r="V784" i="10" s="1"/>
  <c r="W784" i="10" s="1"/>
  <c r="X784" i="10" s="1"/>
  <c r="Y784" i="10" s="1"/>
  <c r="Z784" i="10" s="1"/>
  <c r="AA784" i="10" s="1"/>
  <c r="AB784" i="10" s="1"/>
  <c r="AC784" i="10" s="1"/>
  <c r="M786" i="10" l="1"/>
  <c r="D787" i="10"/>
  <c r="R786" i="10"/>
  <c r="G786" i="10" s="1"/>
  <c r="H786" i="10"/>
  <c r="S786" i="10" s="1"/>
  <c r="J786" i="10"/>
  <c r="I786" i="10"/>
  <c r="O786" i="10"/>
  <c r="P786" i="10"/>
  <c r="K786" i="10"/>
  <c r="Q786" i="10"/>
  <c r="L786" i="10"/>
  <c r="N786" i="10"/>
  <c r="T785" i="10"/>
  <c r="U785" i="10" s="1"/>
  <c r="V785" i="10" s="1"/>
  <c r="W785" i="10" s="1"/>
  <c r="X785" i="10" s="1"/>
  <c r="Y785" i="10" s="1"/>
  <c r="Z785" i="10" s="1"/>
  <c r="AA785" i="10" s="1"/>
  <c r="AB785" i="10" s="1"/>
  <c r="AC785" i="10" s="1"/>
  <c r="I787" i="10" l="1"/>
  <c r="P787" i="10"/>
  <c r="N787" i="10"/>
  <c r="L787" i="10"/>
  <c r="O787" i="10"/>
  <c r="H787" i="10"/>
  <c r="S787" i="10" s="1"/>
  <c r="K787" i="10"/>
  <c r="J787" i="10"/>
  <c r="R787" i="10"/>
  <c r="G787" i="10" s="1"/>
  <c r="D788" i="10"/>
  <c r="Q787" i="10"/>
  <c r="M787" i="10"/>
  <c r="T786" i="10"/>
  <c r="U786" i="10" s="1"/>
  <c r="V786" i="10" s="1"/>
  <c r="W786" i="10" s="1"/>
  <c r="X786" i="10" s="1"/>
  <c r="Y786" i="10" s="1"/>
  <c r="Z786" i="10" s="1"/>
  <c r="AA786" i="10" s="1"/>
  <c r="AB786" i="10" s="1"/>
  <c r="AC786" i="10" s="1"/>
  <c r="T787" i="10" l="1"/>
  <c r="U787" i="10" s="1"/>
  <c r="V787" i="10" s="1"/>
  <c r="W787" i="10" s="1"/>
  <c r="X787" i="10" s="1"/>
  <c r="Y787" i="10" s="1"/>
  <c r="Z787" i="10" s="1"/>
  <c r="AA787" i="10" s="1"/>
  <c r="AB787" i="10" s="1"/>
  <c r="AC787" i="10" s="1"/>
  <c r="H788" i="10"/>
  <c r="S788" i="10" s="1"/>
  <c r="K788" i="10"/>
  <c r="L788" i="10"/>
  <c r="D789" i="10"/>
  <c r="N788" i="10"/>
  <c r="M788" i="10"/>
  <c r="I788" i="10"/>
  <c r="P788" i="10"/>
  <c r="R788" i="10"/>
  <c r="G788" i="10" s="1"/>
  <c r="O788" i="10"/>
  <c r="J788" i="10"/>
  <c r="Q788" i="10"/>
  <c r="H789" i="10" l="1"/>
  <c r="S789" i="10" s="1"/>
  <c r="J789" i="10"/>
  <c r="I789" i="10"/>
  <c r="R789" i="10"/>
  <c r="G789" i="10" s="1"/>
  <c r="N789" i="10"/>
  <c r="M789" i="10"/>
  <c r="Q789" i="10"/>
  <c r="P789" i="10"/>
  <c r="O789" i="10"/>
  <c r="D790" i="10"/>
  <c r="L789" i="10"/>
  <c r="K789" i="10"/>
  <c r="T788" i="10"/>
  <c r="U788" i="10" s="1"/>
  <c r="V788" i="10" s="1"/>
  <c r="W788" i="10" s="1"/>
  <c r="X788" i="10" s="1"/>
  <c r="Y788" i="10" s="1"/>
  <c r="Z788" i="10" s="1"/>
  <c r="AA788" i="10" s="1"/>
  <c r="AB788" i="10" s="1"/>
  <c r="AC788" i="10" s="1"/>
  <c r="O790" i="10" l="1"/>
  <c r="J790" i="10"/>
  <c r="D791" i="10"/>
  <c r="I790" i="10"/>
  <c r="H790" i="10"/>
  <c r="S790" i="10" s="1"/>
  <c r="L790" i="10"/>
  <c r="R790" i="10"/>
  <c r="G790" i="10" s="1"/>
  <c r="Q790" i="10"/>
  <c r="P790" i="10"/>
  <c r="N790" i="10"/>
  <c r="M790" i="10"/>
  <c r="K790" i="10"/>
  <c r="T789" i="10"/>
  <c r="U789" i="10" s="1"/>
  <c r="V789" i="10" s="1"/>
  <c r="W789" i="10" s="1"/>
  <c r="X789" i="10" s="1"/>
  <c r="Y789" i="10" s="1"/>
  <c r="Z789" i="10" s="1"/>
  <c r="AA789" i="10" s="1"/>
  <c r="AB789" i="10" s="1"/>
  <c r="AC789" i="10" s="1"/>
  <c r="T790" i="10" l="1"/>
  <c r="U790" i="10" s="1"/>
  <c r="V790" i="10" s="1"/>
  <c r="W790" i="10" s="1"/>
  <c r="X790" i="10" s="1"/>
  <c r="Y790" i="10" s="1"/>
  <c r="Z790" i="10" s="1"/>
  <c r="AA790" i="10" s="1"/>
  <c r="AB790" i="10" s="1"/>
  <c r="AC790" i="10" s="1"/>
  <c r="J791" i="10"/>
  <c r="D792" i="10"/>
  <c r="R791" i="10"/>
  <c r="G791" i="10" s="1"/>
  <c r="Q791" i="10"/>
  <c r="O791" i="10"/>
  <c r="I791" i="10"/>
  <c r="N791" i="10"/>
  <c r="L791" i="10"/>
  <c r="P791" i="10"/>
  <c r="H791" i="10"/>
  <c r="S791" i="10" s="1"/>
  <c r="K791" i="10"/>
  <c r="M791" i="10"/>
  <c r="H792" i="10" l="1"/>
  <c r="S792" i="10" s="1"/>
  <c r="R792" i="10"/>
  <c r="G792" i="10" s="1"/>
  <c r="Q792" i="10"/>
  <c r="J792" i="10"/>
  <c r="M792" i="10"/>
  <c r="N792" i="10"/>
  <c r="K792" i="10"/>
  <c r="I792" i="10"/>
  <c r="D793" i="10"/>
  <c r="L792" i="10"/>
  <c r="P792" i="10"/>
  <c r="O792" i="10"/>
  <c r="T791" i="10"/>
  <c r="U791" i="10" s="1"/>
  <c r="V791" i="10" s="1"/>
  <c r="W791" i="10" s="1"/>
  <c r="X791" i="10" s="1"/>
  <c r="Y791" i="10" s="1"/>
  <c r="Z791" i="10" s="1"/>
  <c r="AA791" i="10" s="1"/>
  <c r="AB791" i="10" s="1"/>
  <c r="AC791" i="10" s="1"/>
  <c r="T792" i="10" l="1"/>
  <c r="U792" i="10" s="1"/>
  <c r="V792" i="10" s="1"/>
  <c r="W792" i="10" s="1"/>
  <c r="X792" i="10" s="1"/>
  <c r="Y792" i="10" s="1"/>
  <c r="Z792" i="10" s="1"/>
  <c r="AA792" i="10" s="1"/>
  <c r="AB792" i="10" s="1"/>
  <c r="AC792" i="10" s="1"/>
  <c r="H793" i="10"/>
  <c r="S793" i="10" s="1"/>
  <c r="N793" i="10"/>
  <c r="D794" i="10"/>
  <c r="L793" i="10"/>
  <c r="J793" i="10"/>
  <c r="I793" i="10"/>
  <c r="R793" i="10"/>
  <c r="G793" i="10" s="1"/>
  <c r="P793" i="10"/>
  <c r="M793" i="10"/>
  <c r="O793" i="10"/>
  <c r="K793" i="10"/>
  <c r="Q793" i="10"/>
  <c r="D795" i="10" l="1"/>
  <c r="M794" i="10"/>
  <c r="Q794" i="10"/>
  <c r="H794" i="10"/>
  <c r="S794" i="10" s="1"/>
  <c r="L794" i="10"/>
  <c r="R794" i="10"/>
  <c r="G794" i="10" s="1"/>
  <c r="K794" i="10"/>
  <c r="I794" i="10"/>
  <c r="O794" i="10"/>
  <c r="N794" i="10"/>
  <c r="J794" i="10"/>
  <c r="P794" i="10"/>
  <c r="T793" i="10"/>
  <c r="U793" i="10" s="1"/>
  <c r="V793" i="10" s="1"/>
  <c r="W793" i="10" s="1"/>
  <c r="X793" i="10" s="1"/>
  <c r="Y793" i="10" s="1"/>
  <c r="Z793" i="10" s="1"/>
  <c r="AA793" i="10" s="1"/>
  <c r="AB793" i="10" s="1"/>
  <c r="AC793" i="10" s="1"/>
  <c r="Q795" i="10" l="1"/>
  <c r="H795" i="10"/>
  <c r="S795" i="10" s="1"/>
  <c r="I795" i="10"/>
  <c r="N795" i="10"/>
  <c r="J795" i="10"/>
  <c r="L795" i="10"/>
  <c r="R795" i="10"/>
  <c r="G795" i="10" s="1"/>
  <c r="M795" i="10"/>
  <c r="K795" i="10"/>
  <c r="D796" i="10"/>
  <c r="O795" i="10"/>
  <c r="P795" i="10"/>
  <c r="T794" i="10"/>
  <c r="U794" i="10" s="1"/>
  <c r="V794" i="10" s="1"/>
  <c r="W794" i="10" s="1"/>
  <c r="X794" i="10" s="1"/>
  <c r="Y794" i="10" s="1"/>
  <c r="Z794" i="10" s="1"/>
  <c r="AA794" i="10" s="1"/>
  <c r="AB794" i="10" s="1"/>
  <c r="AC794" i="10" s="1"/>
  <c r="T795" i="10" l="1"/>
  <c r="U795" i="10" s="1"/>
  <c r="V795" i="10" s="1"/>
  <c r="W795" i="10" s="1"/>
  <c r="X795" i="10" s="1"/>
  <c r="Y795" i="10" s="1"/>
  <c r="Z795" i="10" s="1"/>
  <c r="AA795" i="10" s="1"/>
  <c r="AB795" i="10" s="1"/>
  <c r="AC795" i="10" s="1"/>
  <c r="H796" i="10"/>
  <c r="S796" i="10" s="1"/>
  <c r="I796" i="10"/>
  <c r="M796" i="10"/>
  <c r="O796" i="10"/>
  <c r="P796" i="10"/>
  <c r="Q796" i="10"/>
  <c r="J796" i="10"/>
  <c r="R796" i="10"/>
  <c r="G796" i="10" s="1"/>
  <c r="D797" i="10"/>
  <c r="L796" i="10"/>
  <c r="N796" i="10"/>
  <c r="K796" i="10"/>
  <c r="T796" i="10" l="1"/>
  <c r="U796" i="10" s="1"/>
  <c r="V796" i="10" s="1"/>
  <c r="W796" i="10" s="1"/>
  <c r="X796" i="10" s="1"/>
  <c r="Y796" i="10" s="1"/>
  <c r="Z796" i="10" s="1"/>
  <c r="AA796" i="10" s="1"/>
  <c r="AB796" i="10" s="1"/>
  <c r="AC796" i="10" s="1"/>
  <c r="R797" i="10"/>
  <c r="G797" i="10" s="1"/>
  <c r="D798" i="10"/>
  <c r="Q797" i="10"/>
  <c r="K797" i="10"/>
  <c r="J797" i="10"/>
  <c r="P797" i="10"/>
  <c r="I797" i="10"/>
  <c r="N797" i="10"/>
  <c r="M797" i="10"/>
  <c r="H797" i="10"/>
  <c r="S797" i="10" s="1"/>
  <c r="L797" i="10"/>
  <c r="O797" i="10"/>
  <c r="T797" i="10" l="1"/>
  <c r="U797" i="10" s="1"/>
  <c r="V797" i="10" s="1"/>
  <c r="W797" i="10" s="1"/>
  <c r="X797" i="10" s="1"/>
  <c r="Y797" i="10" s="1"/>
  <c r="Z797" i="10" s="1"/>
  <c r="AA797" i="10" s="1"/>
  <c r="AB797" i="10" s="1"/>
  <c r="AC797" i="10" s="1"/>
  <c r="H798" i="10"/>
  <c r="S798" i="10" s="1"/>
  <c r="P798" i="10"/>
  <c r="R798" i="10"/>
  <c r="G798" i="10" s="1"/>
  <c r="L798" i="10"/>
  <c r="N798" i="10"/>
  <c r="O798" i="10"/>
  <c r="Q798" i="10"/>
  <c r="J798" i="10"/>
  <c r="K798" i="10"/>
  <c r="I798" i="10"/>
  <c r="D799" i="10"/>
  <c r="M798" i="10"/>
  <c r="H799" i="10" l="1"/>
  <c r="S799" i="10" s="1"/>
  <c r="Q799" i="10"/>
  <c r="O799" i="10"/>
  <c r="D800" i="10"/>
  <c r="M799" i="10"/>
  <c r="L799" i="10"/>
  <c r="I799" i="10"/>
  <c r="J799" i="10"/>
  <c r="R799" i="10"/>
  <c r="G799" i="10" s="1"/>
  <c r="P799" i="10"/>
  <c r="N799" i="10"/>
  <c r="K799" i="10"/>
  <c r="T798" i="10"/>
  <c r="U798" i="10" s="1"/>
  <c r="V798" i="10" s="1"/>
  <c r="W798" i="10" s="1"/>
  <c r="X798" i="10" s="1"/>
  <c r="Y798" i="10" s="1"/>
  <c r="Z798" i="10" s="1"/>
  <c r="AA798" i="10" s="1"/>
  <c r="AB798" i="10" s="1"/>
  <c r="AC798" i="10" s="1"/>
  <c r="N800" i="10" l="1"/>
  <c r="M800" i="10"/>
  <c r="D801" i="10"/>
  <c r="Q800" i="10"/>
  <c r="K800" i="10"/>
  <c r="J800" i="10"/>
  <c r="H800" i="10"/>
  <c r="S800" i="10" s="1"/>
  <c r="I800" i="10"/>
  <c r="O800" i="10"/>
  <c r="R800" i="10"/>
  <c r="G800" i="10" s="1"/>
  <c r="L800" i="10"/>
  <c r="P800" i="10"/>
  <c r="T799" i="10"/>
  <c r="U799" i="10" s="1"/>
  <c r="V799" i="10" s="1"/>
  <c r="W799" i="10" s="1"/>
  <c r="X799" i="10" s="1"/>
  <c r="Y799" i="10" s="1"/>
  <c r="Z799" i="10" s="1"/>
  <c r="AA799" i="10" s="1"/>
  <c r="AB799" i="10" s="1"/>
  <c r="AC799" i="10" s="1"/>
  <c r="M801" i="10" l="1"/>
  <c r="L801" i="10"/>
  <c r="I801" i="10"/>
  <c r="H801" i="10"/>
  <c r="S801" i="10" s="1"/>
  <c r="Q801" i="10"/>
  <c r="R801" i="10"/>
  <c r="G801" i="10" s="1"/>
  <c r="O801" i="10"/>
  <c r="D802" i="10"/>
  <c r="K801" i="10"/>
  <c r="J801" i="10"/>
  <c r="P801" i="10"/>
  <c r="N801" i="10"/>
  <c r="T800" i="10"/>
  <c r="U800" i="10" s="1"/>
  <c r="V800" i="10" s="1"/>
  <c r="W800" i="10" s="1"/>
  <c r="X800" i="10" s="1"/>
  <c r="Y800" i="10" s="1"/>
  <c r="Z800" i="10" s="1"/>
  <c r="AA800" i="10" s="1"/>
  <c r="AB800" i="10" s="1"/>
  <c r="AC800" i="10" s="1"/>
  <c r="L802" i="10" l="1"/>
  <c r="D803" i="10"/>
  <c r="O802" i="10"/>
  <c r="Q802" i="10"/>
  <c r="M802" i="10"/>
  <c r="I802" i="10"/>
  <c r="R802" i="10"/>
  <c r="G802" i="10" s="1"/>
  <c r="K802" i="10"/>
  <c r="H802" i="10"/>
  <c r="S802" i="10" s="1"/>
  <c r="P802" i="10"/>
  <c r="J802" i="10"/>
  <c r="N802" i="10"/>
  <c r="T801" i="10"/>
  <c r="U801" i="10" s="1"/>
  <c r="V801" i="10" s="1"/>
  <c r="W801" i="10" s="1"/>
  <c r="X801" i="10" s="1"/>
  <c r="Y801" i="10" s="1"/>
  <c r="Z801" i="10" s="1"/>
  <c r="AA801" i="10" s="1"/>
  <c r="AB801" i="10" s="1"/>
  <c r="AC801" i="10" s="1"/>
  <c r="H803" i="10" l="1"/>
  <c r="S803" i="10" s="1"/>
  <c r="R803" i="10"/>
  <c r="G803" i="10" s="1"/>
  <c r="J803" i="10"/>
  <c r="M803" i="10"/>
  <c r="K803" i="10"/>
  <c r="O803" i="10"/>
  <c r="L803" i="10"/>
  <c r="I803" i="10"/>
  <c r="D804" i="10"/>
  <c r="P803" i="10"/>
  <c r="N803" i="10"/>
  <c r="Q803" i="10"/>
  <c r="T802" i="10"/>
  <c r="U802" i="10" s="1"/>
  <c r="V802" i="10" s="1"/>
  <c r="W802" i="10" s="1"/>
  <c r="X802" i="10" s="1"/>
  <c r="Y802" i="10" s="1"/>
  <c r="Z802" i="10" s="1"/>
  <c r="AA802" i="10" s="1"/>
  <c r="AB802" i="10" s="1"/>
  <c r="AC802" i="10" s="1"/>
  <c r="H804" i="10" l="1"/>
  <c r="S804" i="10" s="1"/>
  <c r="L804" i="10"/>
  <c r="D805" i="10"/>
  <c r="N804" i="10"/>
  <c r="I804" i="10"/>
  <c r="Q804" i="10"/>
  <c r="P804" i="10"/>
  <c r="M804" i="10"/>
  <c r="R804" i="10"/>
  <c r="G804" i="10" s="1"/>
  <c r="O804" i="10"/>
  <c r="J804" i="10"/>
  <c r="K804" i="10"/>
  <c r="T803" i="10"/>
  <c r="U803" i="10" s="1"/>
  <c r="V803" i="10" s="1"/>
  <c r="W803" i="10" s="1"/>
  <c r="X803" i="10" s="1"/>
  <c r="Y803" i="10" s="1"/>
  <c r="Z803" i="10" s="1"/>
  <c r="AA803" i="10" s="1"/>
  <c r="AB803" i="10" s="1"/>
  <c r="AC803" i="10" s="1"/>
  <c r="H805" i="10" l="1"/>
  <c r="S805" i="10" s="1"/>
  <c r="R805" i="10"/>
  <c r="G805" i="10" s="1"/>
  <c r="O805" i="10"/>
  <c r="N805" i="10"/>
  <c r="M805" i="10"/>
  <c r="P805" i="10"/>
  <c r="Q805" i="10"/>
  <c r="L805" i="10"/>
  <c r="D806" i="10"/>
  <c r="I805" i="10"/>
  <c r="J805" i="10"/>
  <c r="K805" i="10"/>
  <c r="T804" i="10"/>
  <c r="U804" i="10" s="1"/>
  <c r="V804" i="10" s="1"/>
  <c r="W804" i="10" s="1"/>
  <c r="X804" i="10" s="1"/>
  <c r="Y804" i="10" s="1"/>
  <c r="Z804" i="10" s="1"/>
  <c r="AA804" i="10" s="1"/>
  <c r="AB804" i="10" s="1"/>
  <c r="AC804" i="10" s="1"/>
  <c r="K806" i="10" l="1"/>
  <c r="D807" i="10"/>
  <c r="O806" i="10"/>
  <c r="H806" i="10"/>
  <c r="S806" i="10" s="1"/>
  <c r="Q806" i="10"/>
  <c r="P806" i="10"/>
  <c r="J806" i="10"/>
  <c r="R806" i="10"/>
  <c r="G806" i="10" s="1"/>
  <c r="I806" i="10"/>
  <c r="L806" i="10"/>
  <c r="N806" i="10"/>
  <c r="M806" i="10"/>
  <c r="T805" i="10"/>
  <c r="U805" i="10" s="1"/>
  <c r="V805" i="10" s="1"/>
  <c r="W805" i="10" s="1"/>
  <c r="X805" i="10" s="1"/>
  <c r="Y805" i="10" s="1"/>
  <c r="Z805" i="10" s="1"/>
  <c r="AA805" i="10" s="1"/>
  <c r="AB805" i="10" s="1"/>
  <c r="AC805" i="10" s="1"/>
  <c r="T806" i="10" l="1"/>
  <c r="U806" i="10" s="1"/>
  <c r="V806" i="10" s="1"/>
  <c r="W806" i="10" s="1"/>
  <c r="X806" i="10" s="1"/>
  <c r="Y806" i="10" s="1"/>
  <c r="Z806" i="10" s="1"/>
  <c r="AA806" i="10" s="1"/>
  <c r="AB806" i="10" s="1"/>
  <c r="AC806" i="10" s="1"/>
  <c r="D808" i="10"/>
  <c r="K807" i="10"/>
  <c r="H807" i="10"/>
  <c r="S807" i="10" s="1"/>
  <c r="N807" i="10"/>
  <c r="P807" i="10"/>
  <c r="R807" i="10"/>
  <c r="G807" i="10" s="1"/>
  <c r="I807" i="10"/>
  <c r="L807" i="10"/>
  <c r="J807" i="10"/>
  <c r="M807" i="10"/>
  <c r="O807" i="10"/>
  <c r="Q807" i="10"/>
  <c r="T807" i="10" l="1"/>
  <c r="U807" i="10" s="1"/>
  <c r="V807" i="10" s="1"/>
  <c r="W807" i="10" s="1"/>
  <c r="X807" i="10" s="1"/>
  <c r="Y807" i="10" s="1"/>
  <c r="Z807" i="10" s="1"/>
  <c r="AA807" i="10" s="1"/>
  <c r="AB807" i="10" s="1"/>
  <c r="AC807" i="10" s="1"/>
  <c r="H808" i="10"/>
  <c r="S808" i="10" s="1"/>
  <c r="J808" i="10"/>
  <c r="M808" i="10"/>
  <c r="R808" i="10"/>
  <c r="G808" i="10" s="1"/>
  <c r="P808" i="10"/>
  <c r="I808" i="10"/>
  <c r="N808" i="10"/>
  <c r="O808" i="10"/>
  <c r="L808" i="10"/>
  <c r="D809" i="10"/>
  <c r="Q808" i="10"/>
  <c r="K808" i="10"/>
  <c r="P809" i="10" l="1"/>
  <c r="N809" i="10"/>
  <c r="I809" i="10"/>
  <c r="M809" i="10"/>
  <c r="D810" i="10"/>
  <c r="H809" i="10"/>
  <c r="S809" i="10" s="1"/>
  <c r="R809" i="10"/>
  <c r="G809" i="10" s="1"/>
  <c r="L809" i="10"/>
  <c r="O809" i="10"/>
  <c r="J809" i="10"/>
  <c r="K809" i="10"/>
  <c r="Q809" i="10"/>
  <c r="T808" i="10"/>
  <c r="U808" i="10" s="1"/>
  <c r="V808" i="10" s="1"/>
  <c r="W808" i="10" s="1"/>
  <c r="X808" i="10" s="1"/>
  <c r="Y808" i="10" s="1"/>
  <c r="Z808" i="10" s="1"/>
  <c r="AA808" i="10" s="1"/>
  <c r="AB808" i="10" s="1"/>
  <c r="AC808" i="10" s="1"/>
  <c r="H810" i="10" l="1"/>
  <c r="S810" i="10" s="1"/>
  <c r="Q810" i="10"/>
  <c r="R810" i="10"/>
  <c r="G810" i="10" s="1"/>
  <c r="N810" i="10"/>
  <c r="K810" i="10"/>
  <c r="L810" i="10"/>
  <c r="J810" i="10"/>
  <c r="M810" i="10"/>
  <c r="I810" i="10"/>
  <c r="P810" i="10"/>
  <c r="D811" i="10"/>
  <c r="O810" i="10"/>
  <c r="T809" i="10"/>
  <c r="U809" i="10" s="1"/>
  <c r="V809" i="10" s="1"/>
  <c r="W809" i="10" s="1"/>
  <c r="X809" i="10" s="1"/>
  <c r="Y809" i="10" s="1"/>
  <c r="Z809" i="10" s="1"/>
  <c r="AA809" i="10" s="1"/>
  <c r="AB809" i="10" s="1"/>
  <c r="AC809" i="10" s="1"/>
  <c r="L811" i="10" l="1"/>
  <c r="R811" i="10"/>
  <c r="G811" i="10" s="1"/>
  <c r="J811" i="10"/>
  <c r="D812" i="10"/>
  <c r="M811" i="10"/>
  <c r="H811" i="10"/>
  <c r="S811" i="10" s="1"/>
  <c r="P811" i="10"/>
  <c r="O811" i="10"/>
  <c r="Q811" i="10"/>
  <c r="N811" i="10"/>
  <c r="K811" i="10"/>
  <c r="I811" i="10"/>
  <c r="T810" i="10"/>
  <c r="U810" i="10" s="1"/>
  <c r="V810" i="10" s="1"/>
  <c r="W810" i="10" s="1"/>
  <c r="X810" i="10" s="1"/>
  <c r="Y810" i="10" s="1"/>
  <c r="Z810" i="10" s="1"/>
  <c r="AA810" i="10" s="1"/>
  <c r="AB810" i="10" s="1"/>
  <c r="AC810" i="10" s="1"/>
  <c r="T811" i="10" l="1"/>
  <c r="U811" i="10" s="1"/>
  <c r="V811" i="10" s="1"/>
  <c r="W811" i="10" s="1"/>
  <c r="X811" i="10" s="1"/>
  <c r="Y811" i="10" s="1"/>
  <c r="Z811" i="10" s="1"/>
  <c r="AA811" i="10" s="1"/>
  <c r="AB811" i="10" s="1"/>
  <c r="AC811" i="10" s="1"/>
  <c r="H812" i="10"/>
  <c r="S812" i="10" s="1"/>
  <c r="P812" i="10"/>
  <c r="Q812" i="10"/>
  <c r="N812" i="10"/>
  <c r="R812" i="10"/>
  <c r="G812" i="10" s="1"/>
  <c r="O812" i="10"/>
  <c r="K812" i="10"/>
  <c r="L812" i="10"/>
  <c r="M812" i="10"/>
  <c r="I812" i="10"/>
  <c r="D813" i="10"/>
  <c r="J812" i="10"/>
  <c r="H813" i="10" l="1"/>
  <c r="S813" i="10" s="1"/>
  <c r="K813" i="10"/>
  <c r="J813" i="10"/>
  <c r="M813" i="10"/>
  <c r="P813" i="10"/>
  <c r="D814" i="10"/>
  <c r="L813" i="10"/>
  <c r="N813" i="10"/>
  <c r="O813" i="10"/>
  <c r="Q813" i="10"/>
  <c r="I813" i="10"/>
  <c r="R813" i="10"/>
  <c r="G813" i="10" s="1"/>
  <c r="T812" i="10"/>
  <c r="U812" i="10" s="1"/>
  <c r="V812" i="10" s="1"/>
  <c r="W812" i="10" s="1"/>
  <c r="X812" i="10" s="1"/>
  <c r="Y812" i="10" s="1"/>
  <c r="Z812" i="10" s="1"/>
  <c r="AA812" i="10" s="1"/>
  <c r="AB812" i="10" s="1"/>
  <c r="AC812" i="10" s="1"/>
  <c r="T813" i="10" l="1"/>
  <c r="U813" i="10" s="1"/>
  <c r="V813" i="10" s="1"/>
  <c r="W813" i="10" s="1"/>
  <c r="X813" i="10" s="1"/>
  <c r="Y813" i="10" s="1"/>
  <c r="Z813" i="10" s="1"/>
  <c r="AA813" i="10" s="1"/>
  <c r="AB813" i="10" s="1"/>
  <c r="AC813" i="10" s="1"/>
  <c r="M814" i="10"/>
  <c r="L814" i="10"/>
  <c r="K814" i="10"/>
  <c r="Q814" i="10"/>
  <c r="J814" i="10"/>
  <c r="H814" i="10"/>
  <c r="S814" i="10" s="1"/>
  <c r="R814" i="10"/>
  <c r="G814" i="10" s="1"/>
  <c r="N814" i="10"/>
  <c r="I814" i="10"/>
  <c r="P814" i="10"/>
  <c r="D815" i="10"/>
  <c r="O814" i="10"/>
  <c r="H815" i="10" l="1"/>
  <c r="S815" i="10" s="1"/>
  <c r="P815" i="10"/>
  <c r="R815" i="10"/>
  <c r="G815" i="10" s="1"/>
  <c r="M815" i="10"/>
  <c r="O815" i="10"/>
  <c r="D816" i="10"/>
  <c r="J815" i="10"/>
  <c r="L815" i="10"/>
  <c r="I815" i="10"/>
  <c r="K815" i="10"/>
  <c r="N815" i="10"/>
  <c r="Q815" i="10"/>
  <c r="T814" i="10"/>
  <c r="U814" i="10" s="1"/>
  <c r="V814" i="10" s="1"/>
  <c r="W814" i="10" s="1"/>
  <c r="X814" i="10" s="1"/>
  <c r="Y814" i="10" s="1"/>
  <c r="Z814" i="10" s="1"/>
  <c r="AA814" i="10" s="1"/>
  <c r="AB814" i="10" s="1"/>
  <c r="AC814" i="10" s="1"/>
  <c r="H816" i="10" l="1"/>
  <c r="S816" i="10" s="1"/>
  <c r="M816" i="10"/>
  <c r="Q816" i="10"/>
  <c r="J816" i="10"/>
  <c r="O816" i="10"/>
  <c r="N816" i="10"/>
  <c r="R816" i="10"/>
  <c r="G816" i="10" s="1"/>
  <c r="I816" i="10"/>
  <c r="K816" i="10"/>
  <c r="L816" i="10"/>
  <c r="D817" i="10"/>
  <c r="P816" i="10"/>
  <c r="T815" i="10"/>
  <c r="U815" i="10" s="1"/>
  <c r="V815" i="10" s="1"/>
  <c r="W815" i="10" s="1"/>
  <c r="X815" i="10" s="1"/>
  <c r="Y815" i="10" s="1"/>
  <c r="Z815" i="10" s="1"/>
  <c r="AA815" i="10" s="1"/>
  <c r="AB815" i="10" s="1"/>
  <c r="AC815" i="10" s="1"/>
  <c r="H817" i="10" l="1"/>
  <c r="S817" i="10" s="1"/>
  <c r="J817" i="10"/>
  <c r="R817" i="10"/>
  <c r="G817" i="10" s="1"/>
  <c r="N817" i="10"/>
  <c r="P817" i="10"/>
  <c r="D818" i="10"/>
  <c r="I817" i="10"/>
  <c r="Q817" i="10"/>
  <c r="K817" i="10"/>
  <c r="M817" i="10"/>
  <c r="L817" i="10"/>
  <c r="O817" i="10"/>
  <c r="T816" i="10"/>
  <c r="U816" i="10" s="1"/>
  <c r="V816" i="10" s="1"/>
  <c r="W816" i="10" s="1"/>
  <c r="X816" i="10" s="1"/>
  <c r="Y816" i="10" s="1"/>
  <c r="Z816" i="10" s="1"/>
  <c r="AA816" i="10" s="1"/>
  <c r="AB816" i="10" s="1"/>
  <c r="AC816" i="10" s="1"/>
  <c r="R818" i="10" l="1"/>
  <c r="G818" i="10" s="1"/>
  <c r="P818" i="10"/>
  <c r="Q818" i="10"/>
  <c r="D819" i="10"/>
  <c r="J818" i="10"/>
  <c r="O818" i="10"/>
  <c r="N818" i="10"/>
  <c r="H818" i="10"/>
  <c r="S818" i="10" s="1"/>
  <c r="K818" i="10"/>
  <c r="L818" i="10"/>
  <c r="M818" i="10"/>
  <c r="I818" i="10"/>
  <c r="T817" i="10"/>
  <c r="U817" i="10" s="1"/>
  <c r="V817" i="10" s="1"/>
  <c r="W817" i="10" s="1"/>
  <c r="X817" i="10" s="1"/>
  <c r="Y817" i="10" s="1"/>
  <c r="Z817" i="10" s="1"/>
  <c r="AA817" i="10" s="1"/>
  <c r="AB817" i="10" s="1"/>
  <c r="AC817" i="10" s="1"/>
  <c r="T818" i="10" l="1"/>
  <c r="U818" i="10" s="1"/>
  <c r="V818" i="10" s="1"/>
  <c r="W818" i="10" s="1"/>
  <c r="X818" i="10" s="1"/>
  <c r="Y818" i="10" s="1"/>
  <c r="Z818" i="10" s="1"/>
  <c r="AA818" i="10" s="1"/>
  <c r="AB818" i="10" s="1"/>
  <c r="AC818" i="10" s="1"/>
  <c r="N819" i="10"/>
  <c r="M819" i="10"/>
  <c r="D820" i="10"/>
  <c r="P819" i="10"/>
  <c r="I819" i="10"/>
  <c r="O819" i="10"/>
  <c r="H819" i="10"/>
  <c r="S819" i="10" s="1"/>
  <c r="Q819" i="10"/>
  <c r="J819" i="10"/>
  <c r="R819" i="10"/>
  <c r="G819" i="10" s="1"/>
  <c r="L819" i="10"/>
  <c r="K819" i="10"/>
  <c r="I820" i="10" l="1"/>
  <c r="L820" i="10"/>
  <c r="Q820" i="10"/>
  <c r="H820" i="10"/>
  <c r="S820" i="10" s="1"/>
  <c r="K820" i="10"/>
  <c r="R820" i="10"/>
  <c r="G820" i="10" s="1"/>
  <c r="P820" i="10"/>
  <c r="D821" i="10"/>
  <c r="J820" i="10"/>
  <c r="N820" i="10"/>
  <c r="O820" i="10"/>
  <c r="M820" i="10"/>
  <c r="T819" i="10"/>
  <c r="U819" i="10" s="1"/>
  <c r="V819" i="10" s="1"/>
  <c r="W819" i="10" s="1"/>
  <c r="X819" i="10" s="1"/>
  <c r="Y819" i="10" s="1"/>
  <c r="Z819" i="10" s="1"/>
  <c r="AA819" i="10" s="1"/>
  <c r="AB819" i="10" s="1"/>
  <c r="AC819" i="10" s="1"/>
  <c r="H821" i="10" l="1"/>
  <c r="S821" i="10" s="1"/>
  <c r="P821" i="10"/>
  <c r="D822" i="10"/>
  <c r="J821" i="10"/>
  <c r="M821" i="10"/>
  <c r="L821" i="10"/>
  <c r="O821" i="10"/>
  <c r="N821" i="10"/>
  <c r="I821" i="10"/>
  <c r="Q821" i="10"/>
  <c r="K821" i="10"/>
  <c r="R821" i="10"/>
  <c r="G821" i="10" s="1"/>
  <c r="T820" i="10"/>
  <c r="U820" i="10" s="1"/>
  <c r="V820" i="10" s="1"/>
  <c r="W820" i="10" s="1"/>
  <c r="X820" i="10" s="1"/>
  <c r="Y820" i="10" s="1"/>
  <c r="Z820" i="10" s="1"/>
  <c r="AA820" i="10" s="1"/>
  <c r="AB820" i="10" s="1"/>
  <c r="AC820" i="10" s="1"/>
  <c r="H822" i="10" l="1"/>
  <c r="S822" i="10" s="1"/>
  <c r="M822" i="10"/>
  <c r="R822" i="10"/>
  <c r="G822" i="10" s="1"/>
  <c r="O822" i="10"/>
  <c r="I822" i="10"/>
  <c r="P822" i="10"/>
  <c r="L822" i="10"/>
  <c r="N822" i="10"/>
  <c r="D823" i="10"/>
  <c r="K822" i="10"/>
  <c r="Q822" i="10"/>
  <c r="J822" i="10"/>
  <c r="T821" i="10"/>
  <c r="U821" i="10" s="1"/>
  <c r="V821" i="10" s="1"/>
  <c r="W821" i="10" s="1"/>
  <c r="X821" i="10" s="1"/>
  <c r="Y821" i="10" s="1"/>
  <c r="Z821" i="10" s="1"/>
  <c r="AA821" i="10" s="1"/>
  <c r="AB821" i="10" s="1"/>
  <c r="AC821" i="10" s="1"/>
  <c r="T822" i="10" l="1"/>
  <c r="U822" i="10" s="1"/>
  <c r="V822" i="10" s="1"/>
  <c r="W822" i="10" s="1"/>
  <c r="X822" i="10" s="1"/>
  <c r="Y822" i="10" s="1"/>
  <c r="Z822" i="10" s="1"/>
  <c r="AA822" i="10" s="1"/>
  <c r="AB822" i="10" s="1"/>
  <c r="AC822" i="10" s="1"/>
  <c r="R823" i="10"/>
  <c r="G823" i="10" s="1"/>
  <c r="D824" i="10"/>
  <c r="L823" i="10"/>
  <c r="H823" i="10"/>
  <c r="S823" i="10" s="1"/>
  <c r="M823" i="10"/>
  <c r="N823" i="10"/>
  <c r="O823" i="10"/>
  <c r="P823" i="10"/>
  <c r="I823" i="10"/>
  <c r="J823" i="10"/>
  <c r="Q823" i="10"/>
  <c r="K823" i="10"/>
  <c r="T823" i="10" l="1"/>
  <c r="U823" i="10" s="1"/>
  <c r="V823" i="10" s="1"/>
  <c r="W823" i="10" s="1"/>
  <c r="X823" i="10" s="1"/>
  <c r="Y823" i="10" s="1"/>
  <c r="Z823" i="10" s="1"/>
  <c r="AA823" i="10" s="1"/>
  <c r="AB823" i="10" s="1"/>
  <c r="AC823" i="10" s="1"/>
  <c r="D825" i="10"/>
  <c r="L824" i="10"/>
  <c r="I824" i="10"/>
  <c r="P824" i="10"/>
  <c r="R824" i="10"/>
  <c r="G824" i="10" s="1"/>
  <c r="K824" i="10"/>
  <c r="O824" i="10"/>
  <c r="H824" i="10"/>
  <c r="S824" i="10" s="1"/>
  <c r="M824" i="10"/>
  <c r="N824" i="10"/>
  <c r="Q824" i="10"/>
  <c r="J824" i="10"/>
  <c r="H825" i="10" l="1"/>
  <c r="S825" i="10" s="1"/>
  <c r="R825" i="10"/>
  <c r="G825" i="10" s="1"/>
  <c r="K825" i="10"/>
  <c r="J825" i="10"/>
  <c r="Q825" i="10"/>
  <c r="D826" i="10"/>
  <c r="O825" i="10"/>
  <c r="I825" i="10"/>
  <c r="N825" i="10"/>
  <c r="L825" i="10"/>
  <c r="M825" i="10"/>
  <c r="P825" i="10"/>
  <c r="T824" i="10"/>
  <c r="U824" i="10" s="1"/>
  <c r="V824" i="10" s="1"/>
  <c r="W824" i="10" s="1"/>
  <c r="X824" i="10" s="1"/>
  <c r="Y824" i="10" s="1"/>
  <c r="Z824" i="10" s="1"/>
  <c r="AA824" i="10" s="1"/>
  <c r="AB824" i="10" s="1"/>
  <c r="AC824" i="10" s="1"/>
  <c r="H826" i="10" l="1"/>
  <c r="S826" i="10" s="1"/>
  <c r="D827" i="10"/>
  <c r="O826" i="10"/>
  <c r="Q826" i="10"/>
  <c r="R826" i="10"/>
  <c r="G826" i="10" s="1"/>
  <c r="K826" i="10"/>
  <c r="L826" i="10"/>
  <c r="J826" i="10"/>
  <c r="I826" i="10"/>
  <c r="M826" i="10"/>
  <c r="P826" i="10"/>
  <c r="N826" i="10"/>
  <c r="T825" i="10"/>
  <c r="U825" i="10" s="1"/>
  <c r="V825" i="10" s="1"/>
  <c r="W825" i="10" s="1"/>
  <c r="X825" i="10" s="1"/>
  <c r="Y825" i="10" s="1"/>
  <c r="Z825" i="10" s="1"/>
  <c r="AA825" i="10" s="1"/>
  <c r="AB825" i="10" s="1"/>
  <c r="AC825" i="10" s="1"/>
  <c r="H827" i="10" l="1"/>
  <c r="S827" i="10" s="1"/>
  <c r="L827" i="10"/>
  <c r="K827" i="10"/>
  <c r="O827" i="10"/>
  <c r="P827" i="10"/>
  <c r="Q827" i="10"/>
  <c r="D828" i="10"/>
  <c r="R827" i="10"/>
  <c r="G827" i="10" s="1"/>
  <c r="I827" i="10"/>
  <c r="N827" i="10"/>
  <c r="J827" i="10"/>
  <c r="M827" i="10"/>
  <c r="T826" i="10"/>
  <c r="U826" i="10" s="1"/>
  <c r="V826" i="10" s="1"/>
  <c r="W826" i="10" s="1"/>
  <c r="X826" i="10" s="1"/>
  <c r="Y826" i="10" s="1"/>
  <c r="Z826" i="10" s="1"/>
  <c r="AA826" i="10" s="1"/>
  <c r="AB826" i="10" s="1"/>
  <c r="AC826" i="10" s="1"/>
  <c r="H828" i="10" l="1"/>
  <c r="S828" i="10" s="1"/>
  <c r="D829" i="10"/>
  <c r="K828" i="10"/>
  <c r="O828" i="10"/>
  <c r="N828" i="10"/>
  <c r="L828" i="10"/>
  <c r="J828" i="10"/>
  <c r="I828" i="10"/>
  <c r="Q828" i="10"/>
  <c r="P828" i="10"/>
  <c r="R828" i="10"/>
  <c r="G828" i="10" s="1"/>
  <c r="M828" i="10"/>
  <c r="T827" i="10"/>
  <c r="U827" i="10" s="1"/>
  <c r="V827" i="10" s="1"/>
  <c r="W827" i="10" s="1"/>
  <c r="X827" i="10" s="1"/>
  <c r="Y827" i="10" s="1"/>
  <c r="Z827" i="10" s="1"/>
  <c r="AA827" i="10" s="1"/>
  <c r="AB827" i="10" s="1"/>
  <c r="AC827" i="10" s="1"/>
  <c r="H829" i="10" l="1"/>
  <c r="S829" i="10" s="1"/>
  <c r="K829" i="10"/>
  <c r="L829" i="10"/>
  <c r="I829" i="10"/>
  <c r="Q829" i="10"/>
  <c r="P829" i="10"/>
  <c r="D830" i="10"/>
  <c r="M829" i="10"/>
  <c r="O829" i="10"/>
  <c r="J829" i="10"/>
  <c r="R829" i="10"/>
  <c r="G829" i="10" s="1"/>
  <c r="N829" i="10"/>
  <c r="T828" i="10"/>
  <c r="U828" i="10" s="1"/>
  <c r="V828" i="10" s="1"/>
  <c r="W828" i="10" s="1"/>
  <c r="X828" i="10" s="1"/>
  <c r="Y828" i="10" s="1"/>
  <c r="Z828" i="10" s="1"/>
  <c r="AA828" i="10" s="1"/>
  <c r="AB828" i="10" s="1"/>
  <c r="AC828" i="10" s="1"/>
  <c r="H830" i="10" l="1"/>
  <c r="S830" i="10" s="1"/>
  <c r="D831" i="10"/>
  <c r="P830" i="10"/>
  <c r="I830" i="10"/>
  <c r="J830" i="10"/>
  <c r="N830" i="10"/>
  <c r="O830" i="10"/>
  <c r="K830" i="10"/>
  <c r="Q830" i="10"/>
  <c r="R830" i="10"/>
  <c r="G830" i="10" s="1"/>
  <c r="M830" i="10"/>
  <c r="L830" i="10"/>
  <c r="T829" i="10"/>
  <c r="U829" i="10" s="1"/>
  <c r="V829" i="10" s="1"/>
  <c r="W829" i="10" s="1"/>
  <c r="X829" i="10" s="1"/>
  <c r="Y829" i="10" s="1"/>
  <c r="Z829" i="10" s="1"/>
  <c r="AA829" i="10" s="1"/>
  <c r="AB829" i="10" s="1"/>
  <c r="AC829" i="10" s="1"/>
  <c r="H831" i="10" l="1"/>
  <c r="S831" i="10" s="1"/>
  <c r="J831" i="10"/>
  <c r="O831" i="10"/>
  <c r="M831" i="10"/>
  <c r="I831" i="10"/>
  <c r="N831" i="10"/>
  <c r="D832" i="10"/>
  <c r="P831" i="10"/>
  <c r="K831" i="10"/>
  <c r="Q831" i="10"/>
  <c r="L831" i="10"/>
  <c r="R831" i="10"/>
  <c r="G831" i="10" s="1"/>
  <c r="T830" i="10"/>
  <c r="U830" i="10" s="1"/>
  <c r="V830" i="10" s="1"/>
  <c r="W830" i="10" s="1"/>
  <c r="X830" i="10" s="1"/>
  <c r="Y830" i="10" s="1"/>
  <c r="Z830" i="10" s="1"/>
  <c r="AA830" i="10" s="1"/>
  <c r="AB830" i="10" s="1"/>
  <c r="AC830" i="10" s="1"/>
  <c r="D833" i="10" l="1"/>
  <c r="N832" i="10"/>
  <c r="H832" i="10"/>
  <c r="S832" i="10" s="1"/>
  <c r="P832" i="10"/>
  <c r="K832" i="10"/>
  <c r="L832" i="10"/>
  <c r="I832" i="10"/>
  <c r="R832" i="10"/>
  <c r="G832" i="10" s="1"/>
  <c r="M832" i="10"/>
  <c r="Q832" i="10"/>
  <c r="J832" i="10"/>
  <c r="O832" i="10"/>
  <c r="T831" i="10"/>
  <c r="U831" i="10" s="1"/>
  <c r="V831" i="10" s="1"/>
  <c r="W831" i="10" s="1"/>
  <c r="X831" i="10" s="1"/>
  <c r="Y831" i="10" s="1"/>
  <c r="Z831" i="10" s="1"/>
  <c r="AA831" i="10" s="1"/>
  <c r="AB831" i="10" s="1"/>
  <c r="AC831" i="10" s="1"/>
  <c r="T832" i="10" l="1"/>
  <c r="U832" i="10" s="1"/>
  <c r="V832" i="10" s="1"/>
  <c r="W832" i="10" s="1"/>
  <c r="X832" i="10" s="1"/>
  <c r="Y832" i="10" s="1"/>
  <c r="Z832" i="10" s="1"/>
  <c r="AA832" i="10" s="1"/>
  <c r="AB832" i="10" s="1"/>
  <c r="AC832" i="10" s="1"/>
  <c r="H833" i="10"/>
  <c r="S833" i="10" s="1"/>
  <c r="N833" i="10"/>
  <c r="K833" i="10"/>
  <c r="R833" i="10"/>
  <c r="G833" i="10" s="1"/>
  <c r="L833" i="10"/>
  <c r="Q833" i="10"/>
  <c r="J833" i="10"/>
  <c r="M833" i="10"/>
  <c r="I833" i="10"/>
  <c r="D834" i="10"/>
  <c r="O833" i="10"/>
  <c r="P833" i="10"/>
  <c r="T833" i="10" l="1"/>
  <c r="U833" i="10" s="1"/>
  <c r="V833" i="10" s="1"/>
  <c r="W833" i="10" s="1"/>
  <c r="X833" i="10" s="1"/>
  <c r="Y833" i="10" s="1"/>
  <c r="Z833" i="10" s="1"/>
  <c r="AA833" i="10" s="1"/>
  <c r="AB833" i="10" s="1"/>
  <c r="AC833" i="10" s="1"/>
  <c r="H834" i="10"/>
  <c r="S834" i="10" s="1"/>
  <c r="I834" i="10"/>
  <c r="Q834" i="10"/>
  <c r="M834" i="10"/>
  <c r="P834" i="10"/>
  <c r="D835" i="10"/>
  <c r="O834" i="10"/>
  <c r="J834" i="10"/>
  <c r="K834" i="10"/>
  <c r="R834" i="10"/>
  <c r="G834" i="10" s="1"/>
  <c r="N834" i="10"/>
  <c r="L834" i="10"/>
  <c r="T834" i="10" l="1"/>
  <c r="U834" i="10" s="1"/>
  <c r="V834" i="10" s="1"/>
  <c r="W834" i="10" s="1"/>
  <c r="X834" i="10" s="1"/>
  <c r="Y834" i="10" s="1"/>
  <c r="Z834" i="10" s="1"/>
  <c r="AA834" i="10" s="1"/>
  <c r="AB834" i="10" s="1"/>
  <c r="AC834" i="10" s="1"/>
  <c r="Q835" i="10"/>
  <c r="I835" i="10"/>
  <c r="P835" i="10"/>
  <c r="D836" i="10"/>
  <c r="J835" i="10"/>
  <c r="N835" i="10"/>
  <c r="O835" i="10"/>
  <c r="K835" i="10"/>
  <c r="H835" i="10"/>
  <c r="S835" i="10" s="1"/>
  <c r="R835" i="10"/>
  <c r="G835" i="10" s="1"/>
  <c r="M835" i="10"/>
  <c r="L835" i="10"/>
  <c r="H836" i="10" l="1"/>
  <c r="S836" i="10" s="1"/>
  <c r="Q836" i="10"/>
  <c r="K836" i="10"/>
  <c r="I836" i="10"/>
  <c r="N836" i="10"/>
  <c r="O836" i="10"/>
  <c r="M836" i="10"/>
  <c r="P836" i="10"/>
  <c r="J836" i="10"/>
  <c r="D837" i="10"/>
  <c r="R836" i="10"/>
  <c r="G836" i="10" s="1"/>
  <c r="L836" i="10"/>
  <c r="T835" i="10"/>
  <c r="U835" i="10" s="1"/>
  <c r="V835" i="10" s="1"/>
  <c r="W835" i="10" s="1"/>
  <c r="X835" i="10" s="1"/>
  <c r="Y835" i="10" s="1"/>
  <c r="Z835" i="10" s="1"/>
  <c r="AA835" i="10" s="1"/>
  <c r="AB835" i="10" s="1"/>
  <c r="AC835" i="10" s="1"/>
  <c r="R837" i="10" l="1"/>
  <c r="G837" i="10" s="1"/>
  <c r="O837" i="10"/>
  <c r="D838" i="10"/>
  <c r="M837" i="10"/>
  <c r="N837" i="10"/>
  <c r="Q837" i="10"/>
  <c r="L837" i="10"/>
  <c r="P837" i="10"/>
  <c r="J837" i="10"/>
  <c r="I837" i="10"/>
  <c r="H837" i="10"/>
  <c r="S837" i="10" s="1"/>
  <c r="K837" i="10"/>
  <c r="T836" i="10"/>
  <c r="U836" i="10" s="1"/>
  <c r="V836" i="10" s="1"/>
  <c r="W836" i="10" s="1"/>
  <c r="X836" i="10" s="1"/>
  <c r="Y836" i="10" s="1"/>
  <c r="Z836" i="10" s="1"/>
  <c r="AA836" i="10" s="1"/>
  <c r="AB836" i="10" s="1"/>
  <c r="AC836" i="10" s="1"/>
  <c r="T837" i="10" l="1"/>
  <c r="U837" i="10" s="1"/>
  <c r="V837" i="10" s="1"/>
  <c r="W837" i="10" s="1"/>
  <c r="X837" i="10" s="1"/>
  <c r="Y837" i="10" s="1"/>
  <c r="Z837" i="10" s="1"/>
  <c r="AA837" i="10" s="1"/>
  <c r="AB837" i="10" s="1"/>
  <c r="AC837" i="10" s="1"/>
  <c r="H838" i="10"/>
  <c r="S838" i="10" s="1"/>
  <c r="O838" i="10"/>
  <c r="N838" i="10"/>
  <c r="K838" i="10"/>
  <c r="M838" i="10"/>
  <c r="R838" i="10"/>
  <c r="G838" i="10" s="1"/>
  <c r="Q838" i="10"/>
  <c r="L838" i="10"/>
  <c r="I838" i="10"/>
  <c r="D839" i="10"/>
  <c r="P838" i="10"/>
  <c r="J838" i="10"/>
  <c r="T838" i="10" l="1"/>
  <c r="U838" i="10" s="1"/>
  <c r="V838" i="10" s="1"/>
  <c r="W838" i="10" s="1"/>
  <c r="X838" i="10" s="1"/>
  <c r="Y838" i="10" s="1"/>
  <c r="Z838" i="10" s="1"/>
  <c r="AA838" i="10" s="1"/>
  <c r="AB838" i="10" s="1"/>
  <c r="AC838" i="10" s="1"/>
  <c r="H839" i="10"/>
  <c r="S839" i="10" s="1"/>
  <c r="L839" i="10"/>
  <c r="I839" i="10"/>
  <c r="D840" i="10"/>
  <c r="Q839" i="10"/>
  <c r="O839" i="10"/>
  <c r="R839" i="10"/>
  <c r="G839" i="10" s="1"/>
  <c r="N839" i="10"/>
  <c r="M839" i="10"/>
  <c r="J839" i="10"/>
  <c r="K839" i="10"/>
  <c r="P839" i="10"/>
  <c r="H840" i="10" l="1"/>
  <c r="S840" i="10" s="1"/>
  <c r="I840" i="10"/>
  <c r="L840" i="10"/>
  <c r="M840" i="10"/>
  <c r="Q840" i="10"/>
  <c r="N840" i="10"/>
  <c r="O840" i="10"/>
  <c r="R840" i="10"/>
  <c r="G840" i="10" s="1"/>
  <c r="P840" i="10"/>
  <c r="D841" i="10"/>
  <c r="J840" i="10"/>
  <c r="K840" i="10"/>
  <c r="T839" i="10"/>
  <c r="U839" i="10" s="1"/>
  <c r="V839" i="10" s="1"/>
  <c r="W839" i="10" s="1"/>
  <c r="X839" i="10" s="1"/>
  <c r="Y839" i="10" s="1"/>
  <c r="Z839" i="10" s="1"/>
  <c r="AA839" i="10" s="1"/>
  <c r="AB839" i="10" s="1"/>
  <c r="AC839" i="10" s="1"/>
  <c r="R841" i="10" l="1"/>
  <c r="G841" i="10" s="1"/>
  <c r="K841" i="10"/>
  <c r="N841" i="10"/>
  <c r="I841" i="10"/>
  <c r="O841" i="10"/>
  <c r="D842" i="10"/>
  <c r="J841" i="10"/>
  <c r="Q841" i="10"/>
  <c r="L841" i="10"/>
  <c r="H841" i="10"/>
  <c r="S841" i="10" s="1"/>
  <c r="P841" i="10"/>
  <c r="M841" i="10"/>
  <c r="T840" i="10"/>
  <c r="U840" i="10" s="1"/>
  <c r="V840" i="10" s="1"/>
  <c r="W840" i="10" s="1"/>
  <c r="X840" i="10" s="1"/>
  <c r="Y840" i="10" s="1"/>
  <c r="Z840" i="10" s="1"/>
  <c r="AA840" i="10" s="1"/>
  <c r="AB840" i="10" s="1"/>
  <c r="AC840" i="10" s="1"/>
  <c r="H842" i="10" l="1"/>
  <c r="S842" i="10" s="1"/>
  <c r="J842" i="10"/>
  <c r="D843" i="10"/>
  <c r="K842" i="10"/>
  <c r="N842" i="10"/>
  <c r="M842" i="10"/>
  <c r="I842" i="10"/>
  <c r="L842" i="10"/>
  <c r="R842" i="10"/>
  <c r="G842" i="10" s="1"/>
  <c r="P842" i="10"/>
  <c r="O842" i="10"/>
  <c r="Q842" i="10"/>
  <c r="T841" i="10"/>
  <c r="U841" i="10" s="1"/>
  <c r="V841" i="10" s="1"/>
  <c r="W841" i="10" s="1"/>
  <c r="X841" i="10" s="1"/>
  <c r="Y841" i="10" s="1"/>
  <c r="Z841" i="10" s="1"/>
  <c r="AA841" i="10" s="1"/>
  <c r="AB841" i="10" s="1"/>
  <c r="AC841" i="10" s="1"/>
  <c r="Q843" i="10" l="1"/>
  <c r="M843" i="10"/>
  <c r="I843" i="10"/>
  <c r="H843" i="10"/>
  <c r="S843" i="10" s="1"/>
  <c r="N843" i="10"/>
  <c r="L843" i="10"/>
  <c r="R843" i="10"/>
  <c r="G843" i="10" s="1"/>
  <c r="D844" i="10"/>
  <c r="K843" i="10"/>
  <c r="O843" i="10"/>
  <c r="P843" i="10"/>
  <c r="J843" i="10"/>
  <c r="T842" i="10"/>
  <c r="U842" i="10" s="1"/>
  <c r="V842" i="10" s="1"/>
  <c r="W842" i="10" s="1"/>
  <c r="X842" i="10" s="1"/>
  <c r="Y842" i="10" s="1"/>
  <c r="Z842" i="10" s="1"/>
  <c r="AA842" i="10" s="1"/>
  <c r="AB842" i="10" s="1"/>
  <c r="AC842" i="10" s="1"/>
  <c r="H844" i="10" l="1"/>
  <c r="S844" i="10" s="1"/>
  <c r="P844" i="10"/>
  <c r="D845" i="10"/>
  <c r="J844" i="10"/>
  <c r="L844" i="10"/>
  <c r="R844" i="10"/>
  <c r="G844" i="10" s="1"/>
  <c r="M844" i="10"/>
  <c r="N844" i="10"/>
  <c r="K844" i="10"/>
  <c r="Q844" i="10"/>
  <c r="I844" i="10"/>
  <c r="O844" i="10"/>
  <c r="T843" i="10"/>
  <c r="U843" i="10" s="1"/>
  <c r="V843" i="10" s="1"/>
  <c r="W843" i="10" s="1"/>
  <c r="X843" i="10" s="1"/>
  <c r="Y843" i="10" s="1"/>
  <c r="Z843" i="10" s="1"/>
  <c r="AA843" i="10" s="1"/>
  <c r="AB843" i="10" s="1"/>
  <c r="AC843" i="10" s="1"/>
  <c r="N845" i="10" l="1"/>
  <c r="P845" i="10"/>
  <c r="O845" i="10"/>
  <c r="M845" i="10"/>
  <c r="I845" i="10"/>
  <c r="R845" i="10"/>
  <c r="G845" i="10" s="1"/>
  <c r="D846" i="10"/>
  <c r="J845" i="10"/>
  <c r="H845" i="10"/>
  <c r="S845" i="10" s="1"/>
  <c r="Q845" i="10"/>
  <c r="L845" i="10"/>
  <c r="K845" i="10"/>
  <c r="T844" i="10"/>
  <c r="U844" i="10" s="1"/>
  <c r="V844" i="10" s="1"/>
  <c r="W844" i="10" s="1"/>
  <c r="X844" i="10" s="1"/>
  <c r="Y844" i="10" s="1"/>
  <c r="Z844" i="10" s="1"/>
  <c r="AA844" i="10" s="1"/>
  <c r="AB844" i="10" s="1"/>
  <c r="AC844" i="10" s="1"/>
  <c r="P846" i="10" l="1"/>
  <c r="D847" i="10"/>
  <c r="N846" i="10"/>
  <c r="H846" i="10"/>
  <c r="S846" i="10" s="1"/>
  <c r="O846" i="10"/>
  <c r="K846" i="10"/>
  <c r="M846" i="10"/>
  <c r="L846" i="10"/>
  <c r="I846" i="10"/>
  <c r="J846" i="10"/>
  <c r="R846" i="10"/>
  <c r="G846" i="10" s="1"/>
  <c r="Q846" i="10"/>
  <c r="T845" i="10"/>
  <c r="U845" i="10" s="1"/>
  <c r="V845" i="10" s="1"/>
  <c r="W845" i="10" s="1"/>
  <c r="X845" i="10" s="1"/>
  <c r="Y845" i="10" s="1"/>
  <c r="Z845" i="10" s="1"/>
  <c r="AA845" i="10" s="1"/>
  <c r="AB845" i="10" s="1"/>
  <c r="AC845" i="10" s="1"/>
  <c r="T846" i="10" l="1"/>
  <c r="U846" i="10" s="1"/>
  <c r="V846" i="10" s="1"/>
  <c r="W846" i="10" s="1"/>
  <c r="X846" i="10" s="1"/>
  <c r="Y846" i="10" s="1"/>
  <c r="Z846" i="10" s="1"/>
  <c r="AA846" i="10" s="1"/>
  <c r="AB846" i="10" s="1"/>
  <c r="AC846" i="10" s="1"/>
  <c r="H847" i="10"/>
  <c r="S847" i="10" s="1"/>
  <c r="N847" i="10"/>
  <c r="R847" i="10"/>
  <c r="G847" i="10" s="1"/>
  <c r="Q847" i="10"/>
  <c r="J847" i="10"/>
  <c r="M847" i="10"/>
  <c r="L847" i="10"/>
  <c r="O847" i="10"/>
  <c r="D848" i="10"/>
  <c r="P847" i="10"/>
  <c r="I847" i="10"/>
  <c r="K847" i="10"/>
  <c r="T847" i="10" l="1"/>
  <c r="U847" i="10" s="1"/>
  <c r="V847" i="10" s="1"/>
  <c r="W847" i="10" s="1"/>
  <c r="X847" i="10" s="1"/>
  <c r="Y847" i="10" s="1"/>
  <c r="Z847" i="10" s="1"/>
  <c r="AA847" i="10" s="1"/>
  <c r="AB847" i="10" s="1"/>
  <c r="AC847" i="10" s="1"/>
  <c r="H848" i="10"/>
  <c r="S848" i="10" s="1"/>
  <c r="P848" i="10"/>
  <c r="D849" i="10"/>
  <c r="I848" i="10"/>
  <c r="L848" i="10"/>
  <c r="M848" i="10"/>
  <c r="Q848" i="10"/>
  <c r="O848" i="10"/>
  <c r="K848" i="10"/>
  <c r="R848" i="10"/>
  <c r="G848" i="10" s="1"/>
  <c r="N848" i="10"/>
  <c r="J848" i="10"/>
  <c r="H849" i="10" l="1"/>
  <c r="S849" i="10" s="1"/>
  <c r="M849" i="10"/>
  <c r="R849" i="10"/>
  <c r="G849" i="10" s="1"/>
  <c r="K849" i="10"/>
  <c r="O849" i="10"/>
  <c r="L849" i="10"/>
  <c r="J849" i="10"/>
  <c r="D850" i="10"/>
  <c r="N849" i="10"/>
  <c r="P849" i="10"/>
  <c r="Q849" i="10"/>
  <c r="I849" i="10"/>
  <c r="T848" i="10"/>
  <c r="U848" i="10" s="1"/>
  <c r="V848" i="10" s="1"/>
  <c r="W848" i="10" s="1"/>
  <c r="X848" i="10" s="1"/>
  <c r="Y848" i="10" s="1"/>
  <c r="Z848" i="10" s="1"/>
  <c r="AA848" i="10" s="1"/>
  <c r="AB848" i="10" s="1"/>
  <c r="AC848" i="10" s="1"/>
  <c r="H850" i="10" l="1"/>
  <c r="S850" i="10" s="1"/>
  <c r="I850" i="10"/>
  <c r="D851" i="10"/>
  <c r="K850" i="10"/>
  <c r="Q850" i="10"/>
  <c r="J850" i="10"/>
  <c r="R850" i="10"/>
  <c r="G850" i="10" s="1"/>
  <c r="L850" i="10"/>
  <c r="P850" i="10"/>
  <c r="O850" i="10"/>
  <c r="N850" i="10"/>
  <c r="M850" i="10"/>
  <c r="T849" i="10"/>
  <c r="U849" i="10" s="1"/>
  <c r="V849" i="10" s="1"/>
  <c r="W849" i="10" s="1"/>
  <c r="X849" i="10" s="1"/>
  <c r="Y849" i="10" s="1"/>
  <c r="Z849" i="10" s="1"/>
  <c r="AA849" i="10" s="1"/>
  <c r="AB849" i="10" s="1"/>
  <c r="AC849" i="10" s="1"/>
  <c r="T850" i="10" l="1"/>
  <c r="U850" i="10" s="1"/>
  <c r="V850" i="10" s="1"/>
  <c r="W850" i="10" s="1"/>
  <c r="X850" i="10" s="1"/>
  <c r="Y850" i="10" s="1"/>
  <c r="Z850" i="10" s="1"/>
  <c r="AA850" i="10" s="1"/>
  <c r="AB850" i="10" s="1"/>
  <c r="AC850" i="10" s="1"/>
  <c r="N851" i="10"/>
  <c r="P851" i="10"/>
  <c r="I851" i="10"/>
  <c r="H851" i="10"/>
  <c r="S851" i="10" s="1"/>
  <c r="O851" i="10"/>
  <c r="L851" i="10"/>
  <c r="K851" i="10"/>
  <c r="D852" i="10"/>
  <c r="R851" i="10"/>
  <c r="G851" i="10" s="1"/>
  <c r="Q851" i="10"/>
  <c r="M851" i="10"/>
  <c r="J851" i="10"/>
  <c r="T851" i="10" l="1"/>
  <c r="U851" i="10" s="1"/>
  <c r="V851" i="10" s="1"/>
  <c r="W851" i="10" s="1"/>
  <c r="X851" i="10" s="1"/>
  <c r="Y851" i="10" s="1"/>
  <c r="Z851" i="10" s="1"/>
  <c r="AA851" i="10" s="1"/>
  <c r="AB851" i="10" s="1"/>
  <c r="AC851" i="10" s="1"/>
  <c r="H852" i="10"/>
  <c r="S852" i="10" s="1"/>
  <c r="M852" i="10"/>
  <c r="D853" i="10"/>
  <c r="N852" i="10"/>
  <c r="L852" i="10"/>
  <c r="P852" i="10"/>
  <c r="I852" i="10"/>
  <c r="Q852" i="10"/>
  <c r="J852" i="10"/>
  <c r="R852" i="10"/>
  <c r="G852" i="10" s="1"/>
  <c r="O852" i="10"/>
  <c r="K852" i="10"/>
  <c r="K853" i="10" l="1"/>
  <c r="I853" i="10"/>
  <c r="N853" i="10"/>
  <c r="M853" i="10"/>
  <c r="P853" i="10"/>
  <c r="R853" i="10"/>
  <c r="G853" i="10" s="1"/>
  <c r="D854" i="10"/>
  <c r="L853" i="10"/>
  <c r="H853" i="10"/>
  <c r="S853" i="10" s="1"/>
  <c r="J853" i="10"/>
  <c r="O853" i="10"/>
  <c r="Q853" i="10"/>
  <c r="T852" i="10"/>
  <c r="U852" i="10" s="1"/>
  <c r="V852" i="10" s="1"/>
  <c r="W852" i="10" s="1"/>
  <c r="X852" i="10" s="1"/>
  <c r="Y852" i="10" s="1"/>
  <c r="Z852" i="10" s="1"/>
  <c r="AA852" i="10" s="1"/>
  <c r="AB852" i="10" s="1"/>
  <c r="AC852" i="10" s="1"/>
  <c r="M854" i="10" l="1"/>
  <c r="P854" i="10"/>
  <c r="J854" i="10"/>
  <c r="Q854" i="10"/>
  <c r="N854" i="10"/>
  <c r="D855" i="10"/>
  <c r="O854" i="10"/>
  <c r="K854" i="10"/>
  <c r="H854" i="10"/>
  <c r="S854" i="10" s="1"/>
  <c r="R854" i="10"/>
  <c r="G854" i="10" s="1"/>
  <c r="L854" i="10"/>
  <c r="I854" i="10"/>
  <c r="T853" i="10"/>
  <c r="U853" i="10" s="1"/>
  <c r="V853" i="10" s="1"/>
  <c r="W853" i="10" s="1"/>
  <c r="X853" i="10" s="1"/>
  <c r="Y853" i="10" s="1"/>
  <c r="Z853" i="10" s="1"/>
  <c r="AA853" i="10" s="1"/>
  <c r="AB853" i="10" s="1"/>
  <c r="AC853" i="10" s="1"/>
  <c r="H855" i="10" l="1"/>
  <c r="S855" i="10" s="1"/>
  <c r="I855" i="10"/>
  <c r="L855" i="10"/>
  <c r="O855" i="10"/>
  <c r="D856" i="10"/>
  <c r="R855" i="10"/>
  <c r="G855" i="10" s="1"/>
  <c r="M855" i="10"/>
  <c r="N855" i="10"/>
  <c r="P855" i="10"/>
  <c r="K855" i="10"/>
  <c r="Q855" i="10"/>
  <c r="J855" i="10"/>
  <c r="T854" i="10"/>
  <c r="U854" i="10" s="1"/>
  <c r="V854" i="10" s="1"/>
  <c r="W854" i="10" s="1"/>
  <c r="X854" i="10" s="1"/>
  <c r="Y854" i="10" s="1"/>
  <c r="Z854" i="10" s="1"/>
  <c r="AA854" i="10" s="1"/>
  <c r="AB854" i="10" s="1"/>
  <c r="AC854" i="10" s="1"/>
  <c r="Q856" i="10" l="1"/>
  <c r="M856" i="10"/>
  <c r="J856" i="10"/>
  <c r="D857" i="10"/>
  <c r="L856" i="10"/>
  <c r="O856" i="10"/>
  <c r="H856" i="10"/>
  <c r="S856" i="10" s="1"/>
  <c r="P856" i="10"/>
  <c r="R856" i="10"/>
  <c r="G856" i="10" s="1"/>
  <c r="I856" i="10"/>
  <c r="K856" i="10"/>
  <c r="N856" i="10"/>
  <c r="T855" i="10"/>
  <c r="U855" i="10" s="1"/>
  <c r="V855" i="10" s="1"/>
  <c r="W855" i="10" s="1"/>
  <c r="X855" i="10" s="1"/>
  <c r="Y855" i="10" s="1"/>
  <c r="Z855" i="10" s="1"/>
  <c r="AA855" i="10" s="1"/>
  <c r="AB855" i="10" s="1"/>
  <c r="AC855" i="10" s="1"/>
  <c r="T856" i="10" l="1"/>
  <c r="U856" i="10" s="1"/>
  <c r="V856" i="10" s="1"/>
  <c r="W856" i="10" s="1"/>
  <c r="X856" i="10" s="1"/>
  <c r="Y856" i="10" s="1"/>
  <c r="Z856" i="10" s="1"/>
  <c r="AA856" i="10" s="1"/>
  <c r="AB856" i="10" s="1"/>
  <c r="AC856" i="10" s="1"/>
  <c r="P857" i="10"/>
  <c r="M857" i="10"/>
  <c r="I857" i="10"/>
  <c r="K857" i="10"/>
  <c r="L857" i="10"/>
  <c r="H857" i="10"/>
  <c r="S857" i="10" s="1"/>
  <c r="J857" i="10"/>
  <c r="N857" i="10"/>
  <c r="Q857" i="10"/>
  <c r="O857" i="10"/>
  <c r="D858" i="10"/>
  <c r="R857" i="10"/>
  <c r="G857" i="10" s="1"/>
  <c r="T857" i="10" l="1"/>
  <c r="U857" i="10" s="1"/>
  <c r="V857" i="10" s="1"/>
  <c r="W857" i="10" s="1"/>
  <c r="X857" i="10" s="1"/>
  <c r="Y857" i="10" s="1"/>
  <c r="Z857" i="10" s="1"/>
  <c r="AA857" i="10" s="1"/>
  <c r="AB857" i="10" s="1"/>
  <c r="AC857" i="10" s="1"/>
  <c r="H858" i="10"/>
  <c r="S858" i="10" s="1"/>
  <c r="R858" i="10"/>
  <c r="G858" i="10" s="1"/>
  <c r="L858" i="10"/>
  <c r="D859" i="10"/>
  <c r="I858" i="10"/>
  <c r="P858" i="10"/>
  <c r="O858" i="10"/>
  <c r="N858" i="10"/>
  <c r="M858" i="10"/>
  <c r="J858" i="10"/>
  <c r="K858" i="10"/>
  <c r="Q858" i="10"/>
  <c r="T858" i="10" l="1"/>
  <c r="U858" i="10" s="1"/>
  <c r="V858" i="10" s="1"/>
  <c r="W858" i="10" s="1"/>
  <c r="X858" i="10" s="1"/>
  <c r="Y858" i="10" s="1"/>
  <c r="Z858" i="10" s="1"/>
  <c r="AA858" i="10" s="1"/>
  <c r="AB858" i="10" s="1"/>
  <c r="AC858" i="10" s="1"/>
  <c r="I859" i="10"/>
  <c r="M859" i="10"/>
  <c r="Q859" i="10"/>
  <c r="P859" i="10"/>
  <c r="O859" i="10"/>
  <c r="K859" i="10"/>
  <c r="N859" i="10"/>
  <c r="L859" i="10"/>
  <c r="D860" i="10"/>
  <c r="R859" i="10"/>
  <c r="G859" i="10" s="1"/>
  <c r="H859" i="10"/>
  <c r="S859" i="10" s="1"/>
  <c r="J859" i="10"/>
  <c r="T859" i="10" l="1"/>
  <c r="U859" i="10" s="1"/>
  <c r="V859" i="10" s="1"/>
  <c r="W859" i="10" s="1"/>
  <c r="X859" i="10" s="1"/>
  <c r="Y859" i="10" s="1"/>
  <c r="Z859" i="10" s="1"/>
  <c r="AA859" i="10" s="1"/>
  <c r="AB859" i="10" s="1"/>
  <c r="AC859" i="10" s="1"/>
  <c r="Q860" i="10"/>
  <c r="K860" i="10"/>
  <c r="D861" i="10"/>
  <c r="N860" i="10"/>
  <c r="H860" i="10"/>
  <c r="S860" i="10" s="1"/>
  <c r="I860" i="10"/>
  <c r="M860" i="10"/>
  <c r="P860" i="10"/>
  <c r="R860" i="10"/>
  <c r="G860" i="10" s="1"/>
  <c r="J860" i="10"/>
  <c r="O860" i="10"/>
  <c r="L860" i="10"/>
  <c r="T860" i="10" l="1"/>
  <c r="U860" i="10" s="1"/>
  <c r="V860" i="10" s="1"/>
  <c r="W860" i="10" s="1"/>
  <c r="X860" i="10" s="1"/>
  <c r="Y860" i="10" s="1"/>
  <c r="Z860" i="10" s="1"/>
  <c r="AA860" i="10" s="1"/>
  <c r="AB860" i="10" s="1"/>
  <c r="AC860" i="10" s="1"/>
  <c r="I861" i="10"/>
  <c r="R861" i="10"/>
  <c r="G861" i="10" s="1"/>
  <c r="O861" i="10"/>
  <c r="J861" i="10"/>
  <c r="P861" i="10"/>
  <c r="K861" i="10"/>
  <c r="Q861" i="10"/>
  <c r="L861" i="10"/>
  <c r="D862" i="10"/>
  <c r="N861" i="10"/>
  <c r="H861" i="10"/>
  <c r="S861" i="10" s="1"/>
  <c r="M861" i="10"/>
  <c r="T861" i="10" l="1"/>
  <c r="U861" i="10" s="1"/>
  <c r="V861" i="10" s="1"/>
  <c r="W861" i="10" s="1"/>
  <c r="X861" i="10" s="1"/>
  <c r="Y861" i="10" s="1"/>
  <c r="Z861" i="10" s="1"/>
  <c r="AA861" i="10" s="1"/>
  <c r="AB861" i="10" s="1"/>
  <c r="AC861" i="10" s="1"/>
  <c r="D863" i="10"/>
  <c r="R862" i="10"/>
  <c r="G862" i="10" s="1"/>
  <c r="H862" i="10"/>
  <c r="S862" i="10" s="1"/>
  <c r="K862" i="10"/>
  <c r="N862" i="10"/>
  <c r="Q862" i="10"/>
  <c r="O862" i="10"/>
  <c r="J862" i="10"/>
  <c r="I862" i="10"/>
  <c r="P862" i="10"/>
  <c r="M862" i="10"/>
  <c r="L862" i="10"/>
  <c r="T862" i="10" l="1"/>
  <c r="U862" i="10" s="1"/>
  <c r="V862" i="10" s="1"/>
  <c r="W862" i="10" s="1"/>
  <c r="X862" i="10" s="1"/>
  <c r="Y862" i="10" s="1"/>
  <c r="Z862" i="10" s="1"/>
  <c r="AA862" i="10" s="1"/>
  <c r="AB862" i="10" s="1"/>
  <c r="AC862" i="10" s="1"/>
  <c r="Q863" i="10"/>
  <c r="L863" i="10"/>
  <c r="M863" i="10"/>
  <c r="I863" i="10"/>
  <c r="K863" i="10"/>
  <c r="D864" i="10"/>
  <c r="H863" i="10"/>
  <c r="S863" i="10" s="1"/>
  <c r="R863" i="10"/>
  <c r="G863" i="10" s="1"/>
  <c r="N863" i="10"/>
  <c r="P863" i="10"/>
  <c r="O863" i="10"/>
  <c r="J863" i="10"/>
  <c r="D865" i="10" l="1"/>
  <c r="H864" i="10"/>
  <c r="S864" i="10" s="1"/>
  <c r="R864" i="10"/>
  <c r="G864" i="10" s="1"/>
  <c r="P864" i="10"/>
  <c r="Q864" i="10"/>
  <c r="M864" i="10"/>
  <c r="J864" i="10"/>
  <c r="I864" i="10"/>
  <c r="N864" i="10"/>
  <c r="K864" i="10"/>
  <c r="O864" i="10"/>
  <c r="L864" i="10"/>
  <c r="T863" i="10"/>
  <c r="U863" i="10" s="1"/>
  <c r="V863" i="10" s="1"/>
  <c r="W863" i="10" s="1"/>
  <c r="X863" i="10" s="1"/>
  <c r="Y863" i="10" s="1"/>
  <c r="Z863" i="10" s="1"/>
  <c r="AA863" i="10" s="1"/>
  <c r="AB863" i="10" s="1"/>
  <c r="AC863" i="10" s="1"/>
  <c r="T864" i="10" l="1"/>
  <c r="U864" i="10" s="1"/>
  <c r="V864" i="10" s="1"/>
  <c r="W864" i="10" s="1"/>
  <c r="X864" i="10" s="1"/>
  <c r="Y864" i="10" s="1"/>
  <c r="Z864" i="10" s="1"/>
  <c r="AA864" i="10" s="1"/>
  <c r="AB864" i="10" s="1"/>
  <c r="AC864" i="10" s="1"/>
  <c r="H865" i="10"/>
  <c r="S865" i="10" s="1"/>
  <c r="I865" i="10"/>
  <c r="P865" i="10"/>
  <c r="L865" i="10"/>
  <c r="N865" i="10"/>
  <c r="D866" i="10"/>
  <c r="R865" i="10"/>
  <c r="G865" i="10" s="1"/>
  <c r="O865" i="10"/>
  <c r="M865" i="10"/>
  <c r="K865" i="10"/>
  <c r="Q865" i="10"/>
  <c r="J865" i="10"/>
  <c r="T865" i="10" l="1"/>
  <c r="U865" i="10" s="1"/>
  <c r="V865" i="10" s="1"/>
  <c r="W865" i="10" s="1"/>
  <c r="X865" i="10" s="1"/>
  <c r="Y865" i="10" s="1"/>
  <c r="Z865" i="10" s="1"/>
  <c r="AA865" i="10" s="1"/>
  <c r="AB865" i="10" s="1"/>
  <c r="AC865" i="10" s="1"/>
  <c r="H866" i="10"/>
  <c r="S866" i="10" s="1"/>
  <c r="D867" i="10"/>
  <c r="I866" i="10"/>
  <c r="N866" i="10"/>
  <c r="O866" i="10"/>
  <c r="J866" i="10"/>
  <c r="Q866" i="10"/>
  <c r="M866" i="10"/>
  <c r="R866" i="10"/>
  <c r="G866" i="10" s="1"/>
  <c r="P866" i="10"/>
  <c r="L866" i="10"/>
  <c r="K866" i="10"/>
  <c r="H867" i="10" l="1"/>
  <c r="S867" i="10" s="1"/>
  <c r="P867" i="10"/>
  <c r="I867" i="10"/>
  <c r="R867" i="10"/>
  <c r="G867" i="10" s="1"/>
  <c r="K867" i="10"/>
  <c r="O867" i="10"/>
  <c r="D868" i="10"/>
  <c r="M867" i="10"/>
  <c r="Q867" i="10"/>
  <c r="J867" i="10"/>
  <c r="L867" i="10"/>
  <c r="N867" i="10"/>
  <c r="T866" i="10"/>
  <c r="U866" i="10" s="1"/>
  <c r="V866" i="10" s="1"/>
  <c r="W866" i="10" s="1"/>
  <c r="X866" i="10" s="1"/>
  <c r="Y866" i="10" s="1"/>
  <c r="Z866" i="10" s="1"/>
  <c r="AA866" i="10" s="1"/>
  <c r="AB866" i="10" s="1"/>
  <c r="AC866" i="10" s="1"/>
  <c r="H868" i="10" l="1"/>
  <c r="S868" i="10" s="1"/>
  <c r="D869" i="10"/>
  <c r="P868" i="10"/>
  <c r="I868" i="10"/>
  <c r="J868" i="10"/>
  <c r="M868" i="10"/>
  <c r="K868" i="10"/>
  <c r="O868" i="10"/>
  <c r="Q868" i="10"/>
  <c r="R868" i="10"/>
  <c r="G868" i="10" s="1"/>
  <c r="N868" i="10"/>
  <c r="L868" i="10"/>
  <c r="T867" i="10"/>
  <c r="U867" i="10" s="1"/>
  <c r="V867" i="10" s="1"/>
  <c r="W867" i="10" s="1"/>
  <c r="X867" i="10" s="1"/>
  <c r="Y867" i="10" s="1"/>
  <c r="Z867" i="10" s="1"/>
  <c r="AA867" i="10" s="1"/>
  <c r="AB867" i="10" s="1"/>
  <c r="AC867" i="10" s="1"/>
  <c r="K869" i="10" l="1"/>
  <c r="J869" i="10"/>
  <c r="N869" i="10"/>
  <c r="M869" i="10"/>
  <c r="P869" i="10"/>
  <c r="D870" i="10"/>
  <c r="O869" i="10"/>
  <c r="H869" i="10"/>
  <c r="S869" i="10" s="1"/>
  <c r="I869" i="10"/>
  <c r="L869" i="10"/>
  <c r="Q869" i="10"/>
  <c r="R869" i="10"/>
  <c r="G869" i="10" s="1"/>
  <c r="T868" i="10"/>
  <c r="U868" i="10" s="1"/>
  <c r="V868" i="10" s="1"/>
  <c r="W868" i="10" s="1"/>
  <c r="X868" i="10" s="1"/>
  <c r="Y868" i="10" s="1"/>
  <c r="Z868" i="10" s="1"/>
  <c r="AA868" i="10" s="1"/>
  <c r="AB868" i="10" s="1"/>
  <c r="AC868" i="10" s="1"/>
  <c r="T869" i="10" l="1"/>
  <c r="U869" i="10" s="1"/>
  <c r="V869" i="10" s="1"/>
  <c r="W869" i="10" s="1"/>
  <c r="X869" i="10" s="1"/>
  <c r="Y869" i="10" s="1"/>
  <c r="Z869" i="10" s="1"/>
  <c r="AA869" i="10" s="1"/>
  <c r="AB869" i="10" s="1"/>
  <c r="AC869" i="10" s="1"/>
  <c r="H870" i="10"/>
  <c r="S870" i="10" s="1"/>
  <c r="K870" i="10"/>
  <c r="N870" i="10"/>
  <c r="I870" i="10"/>
  <c r="O870" i="10"/>
  <c r="D871" i="10"/>
  <c r="P870" i="10"/>
  <c r="R870" i="10"/>
  <c r="G870" i="10" s="1"/>
  <c r="J870" i="10"/>
  <c r="M870" i="10"/>
  <c r="Q870" i="10"/>
  <c r="L870" i="10"/>
  <c r="H871" i="10" l="1"/>
  <c r="S871" i="10" s="1"/>
  <c r="P871" i="10"/>
  <c r="Q871" i="10"/>
  <c r="L871" i="10"/>
  <c r="N871" i="10"/>
  <c r="I871" i="10"/>
  <c r="K871" i="10"/>
  <c r="O871" i="10"/>
  <c r="M871" i="10"/>
  <c r="J871" i="10"/>
  <c r="D872" i="10"/>
  <c r="R871" i="10"/>
  <c r="G871" i="10" s="1"/>
  <c r="T870" i="10"/>
  <c r="U870" i="10" s="1"/>
  <c r="V870" i="10" s="1"/>
  <c r="W870" i="10" s="1"/>
  <c r="X870" i="10" s="1"/>
  <c r="Y870" i="10" s="1"/>
  <c r="Z870" i="10" s="1"/>
  <c r="AA870" i="10" s="1"/>
  <c r="AB870" i="10" s="1"/>
  <c r="AC870" i="10" s="1"/>
  <c r="H872" i="10" l="1"/>
  <c r="S872" i="10" s="1"/>
  <c r="P872" i="10"/>
  <c r="K872" i="10"/>
  <c r="Q872" i="10"/>
  <c r="D873" i="10"/>
  <c r="R872" i="10"/>
  <c r="G872" i="10" s="1"/>
  <c r="J872" i="10"/>
  <c r="M872" i="10"/>
  <c r="N872" i="10"/>
  <c r="I872" i="10"/>
  <c r="O872" i="10"/>
  <c r="L872" i="10"/>
  <c r="T871" i="10"/>
  <c r="U871" i="10" s="1"/>
  <c r="V871" i="10" s="1"/>
  <c r="W871" i="10" s="1"/>
  <c r="X871" i="10" s="1"/>
  <c r="Y871" i="10" s="1"/>
  <c r="Z871" i="10" s="1"/>
  <c r="AA871" i="10" s="1"/>
  <c r="AB871" i="10" s="1"/>
  <c r="AC871" i="10" s="1"/>
  <c r="H873" i="10" l="1"/>
  <c r="S873" i="10" s="1"/>
  <c r="I873" i="10"/>
  <c r="O873" i="10"/>
  <c r="L873" i="10"/>
  <c r="K873" i="10"/>
  <c r="Q873" i="10"/>
  <c r="R873" i="10"/>
  <c r="G873" i="10" s="1"/>
  <c r="J873" i="10"/>
  <c r="M873" i="10"/>
  <c r="N873" i="10"/>
  <c r="D874" i="10"/>
  <c r="P873" i="10"/>
  <c r="T872" i="10"/>
  <c r="U872" i="10" s="1"/>
  <c r="V872" i="10" s="1"/>
  <c r="W872" i="10" s="1"/>
  <c r="X872" i="10" s="1"/>
  <c r="Y872" i="10" s="1"/>
  <c r="Z872" i="10" s="1"/>
  <c r="AA872" i="10" s="1"/>
  <c r="AB872" i="10" s="1"/>
  <c r="AC872" i="10" s="1"/>
  <c r="M874" i="10" l="1"/>
  <c r="N874" i="10"/>
  <c r="J874" i="10"/>
  <c r="O874" i="10"/>
  <c r="D875" i="10"/>
  <c r="H874" i="10"/>
  <c r="S874" i="10" s="1"/>
  <c r="R874" i="10"/>
  <c r="G874" i="10" s="1"/>
  <c r="L874" i="10"/>
  <c r="P874" i="10"/>
  <c r="K874" i="10"/>
  <c r="I874" i="10"/>
  <c r="Q874" i="10"/>
  <c r="T873" i="10"/>
  <c r="U873" i="10" s="1"/>
  <c r="V873" i="10" s="1"/>
  <c r="W873" i="10" s="1"/>
  <c r="X873" i="10" s="1"/>
  <c r="Y873" i="10" s="1"/>
  <c r="Z873" i="10" s="1"/>
  <c r="AA873" i="10" s="1"/>
  <c r="AB873" i="10" s="1"/>
  <c r="AC873" i="10" s="1"/>
  <c r="R875" i="10" l="1"/>
  <c r="G875" i="10" s="1"/>
  <c r="K875" i="10"/>
  <c r="Q875" i="10"/>
  <c r="M875" i="10"/>
  <c r="J875" i="10"/>
  <c r="N875" i="10"/>
  <c r="L875" i="10"/>
  <c r="I875" i="10"/>
  <c r="D876" i="10"/>
  <c r="O875" i="10"/>
  <c r="P875" i="10"/>
  <c r="H875" i="10"/>
  <c r="S875" i="10" s="1"/>
  <c r="T874" i="10"/>
  <c r="U874" i="10" s="1"/>
  <c r="V874" i="10" s="1"/>
  <c r="W874" i="10" s="1"/>
  <c r="X874" i="10" s="1"/>
  <c r="Y874" i="10" s="1"/>
  <c r="Z874" i="10" s="1"/>
  <c r="AA874" i="10" s="1"/>
  <c r="AB874" i="10" s="1"/>
  <c r="AC874" i="10" s="1"/>
  <c r="T875" i="10" l="1"/>
  <c r="U875" i="10" s="1"/>
  <c r="V875" i="10" s="1"/>
  <c r="W875" i="10" s="1"/>
  <c r="X875" i="10" s="1"/>
  <c r="Y875" i="10" s="1"/>
  <c r="Z875" i="10" s="1"/>
  <c r="AA875" i="10" s="1"/>
  <c r="AB875" i="10" s="1"/>
  <c r="AC875" i="10" s="1"/>
  <c r="J876" i="10"/>
  <c r="D877" i="10"/>
  <c r="N876" i="10"/>
  <c r="M876" i="10"/>
  <c r="K876" i="10"/>
  <c r="P876" i="10"/>
  <c r="I876" i="10"/>
  <c r="L876" i="10"/>
  <c r="O876" i="10"/>
  <c r="H876" i="10"/>
  <c r="S876" i="10" s="1"/>
  <c r="Q876" i="10"/>
  <c r="R876" i="10"/>
  <c r="G876" i="10" s="1"/>
  <c r="T876" i="10" l="1"/>
  <c r="U876" i="10" s="1"/>
  <c r="V876" i="10" s="1"/>
  <c r="W876" i="10" s="1"/>
  <c r="X876" i="10" s="1"/>
  <c r="Y876" i="10" s="1"/>
  <c r="Z876" i="10" s="1"/>
  <c r="AA876" i="10" s="1"/>
  <c r="AB876" i="10" s="1"/>
  <c r="AC876" i="10" s="1"/>
  <c r="K877" i="10"/>
  <c r="N877" i="10"/>
  <c r="L877" i="10"/>
  <c r="H877" i="10"/>
  <c r="S877" i="10" s="1"/>
  <c r="O877" i="10"/>
  <c r="J877" i="10"/>
  <c r="R877" i="10"/>
  <c r="G877" i="10" s="1"/>
  <c r="D878" i="10"/>
  <c r="P877" i="10"/>
  <c r="M877" i="10"/>
  <c r="Q877" i="10"/>
  <c r="I877" i="10"/>
  <c r="T877" i="10" l="1"/>
  <c r="U877" i="10" s="1"/>
  <c r="V877" i="10" s="1"/>
  <c r="W877" i="10" s="1"/>
  <c r="X877" i="10" s="1"/>
  <c r="Y877" i="10" s="1"/>
  <c r="Z877" i="10" s="1"/>
  <c r="AA877" i="10" s="1"/>
  <c r="AB877" i="10" s="1"/>
  <c r="AC877" i="10" s="1"/>
  <c r="D879" i="10"/>
  <c r="R878" i="10"/>
  <c r="G878" i="10" s="1"/>
  <c r="H878" i="10"/>
  <c r="S878" i="10" s="1"/>
  <c r="J878" i="10"/>
  <c r="O878" i="10"/>
  <c r="K878" i="10"/>
  <c r="M878" i="10"/>
  <c r="N878" i="10"/>
  <c r="P878" i="10"/>
  <c r="L878" i="10"/>
  <c r="I878" i="10"/>
  <c r="Q878" i="10"/>
  <c r="T878" i="10" l="1"/>
  <c r="U878" i="10" s="1"/>
  <c r="V878" i="10" s="1"/>
  <c r="W878" i="10" s="1"/>
  <c r="X878" i="10" s="1"/>
  <c r="Y878" i="10" s="1"/>
  <c r="Z878" i="10" s="1"/>
  <c r="AA878" i="10" s="1"/>
  <c r="AB878" i="10" s="1"/>
  <c r="AC878" i="10" s="1"/>
  <c r="H879" i="10"/>
  <c r="S879" i="10" s="1"/>
  <c r="I879" i="10"/>
  <c r="R879" i="10"/>
  <c r="G879" i="10" s="1"/>
  <c r="M879" i="10"/>
  <c r="Q879" i="10"/>
  <c r="N879" i="10"/>
  <c r="K879" i="10"/>
  <c r="D880" i="10"/>
  <c r="L879" i="10"/>
  <c r="O879" i="10"/>
  <c r="P879" i="10"/>
  <c r="J879" i="10"/>
  <c r="T879" i="10" l="1"/>
  <c r="U879" i="10" s="1"/>
  <c r="V879" i="10" s="1"/>
  <c r="W879" i="10" s="1"/>
  <c r="X879" i="10" s="1"/>
  <c r="Y879" i="10" s="1"/>
  <c r="Z879" i="10" s="1"/>
  <c r="AA879" i="10" s="1"/>
  <c r="AB879" i="10" s="1"/>
  <c r="AC879" i="10" s="1"/>
  <c r="D881" i="10"/>
  <c r="R880" i="10"/>
  <c r="G880" i="10" s="1"/>
  <c r="H880" i="10"/>
  <c r="S880" i="10" s="1"/>
  <c r="K880" i="10"/>
  <c r="J880" i="10"/>
  <c r="I880" i="10"/>
  <c r="N880" i="10"/>
  <c r="M880" i="10"/>
  <c r="O880" i="10"/>
  <c r="P880" i="10"/>
  <c r="L880" i="10"/>
  <c r="Q880" i="10"/>
  <c r="M881" i="10" l="1"/>
  <c r="L881" i="10"/>
  <c r="P881" i="10"/>
  <c r="N881" i="10"/>
  <c r="I881" i="10"/>
  <c r="D882" i="10"/>
  <c r="K881" i="10"/>
  <c r="H881" i="10"/>
  <c r="S881" i="10" s="1"/>
  <c r="R881" i="10"/>
  <c r="G881" i="10" s="1"/>
  <c r="Q881" i="10"/>
  <c r="J881" i="10"/>
  <c r="O881" i="10"/>
  <c r="T880" i="10"/>
  <c r="U880" i="10" s="1"/>
  <c r="V880" i="10" s="1"/>
  <c r="W880" i="10" s="1"/>
  <c r="X880" i="10" s="1"/>
  <c r="Y880" i="10" s="1"/>
  <c r="Z880" i="10" s="1"/>
  <c r="AA880" i="10" s="1"/>
  <c r="AB880" i="10" s="1"/>
  <c r="AC880" i="10" s="1"/>
  <c r="H882" i="10" l="1"/>
  <c r="S882" i="10" s="1"/>
  <c r="P882" i="10"/>
  <c r="J882" i="10"/>
  <c r="R882" i="10"/>
  <c r="G882" i="10" s="1"/>
  <c r="L882" i="10"/>
  <c r="M882" i="10"/>
  <c r="I882" i="10"/>
  <c r="K882" i="10"/>
  <c r="Q882" i="10"/>
  <c r="N882" i="10"/>
  <c r="D883" i="10"/>
  <c r="O882" i="10"/>
  <c r="T881" i="10"/>
  <c r="U881" i="10" s="1"/>
  <c r="V881" i="10" s="1"/>
  <c r="W881" i="10" s="1"/>
  <c r="X881" i="10" s="1"/>
  <c r="Y881" i="10" s="1"/>
  <c r="Z881" i="10" s="1"/>
  <c r="AA881" i="10" s="1"/>
  <c r="AB881" i="10" s="1"/>
  <c r="AC881" i="10" s="1"/>
  <c r="Q883" i="10" l="1"/>
  <c r="P883" i="10"/>
  <c r="L883" i="10"/>
  <c r="J883" i="10"/>
  <c r="D884" i="10"/>
  <c r="M883" i="10"/>
  <c r="H883" i="10"/>
  <c r="S883" i="10" s="1"/>
  <c r="O883" i="10"/>
  <c r="I883" i="10"/>
  <c r="N883" i="10"/>
  <c r="R883" i="10"/>
  <c r="G883" i="10" s="1"/>
  <c r="K883" i="10"/>
  <c r="T882" i="10"/>
  <c r="U882" i="10" s="1"/>
  <c r="V882" i="10" s="1"/>
  <c r="W882" i="10" s="1"/>
  <c r="X882" i="10" s="1"/>
  <c r="Y882" i="10" s="1"/>
  <c r="Z882" i="10" s="1"/>
  <c r="AA882" i="10" s="1"/>
  <c r="AB882" i="10" s="1"/>
  <c r="AC882" i="10" s="1"/>
  <c r="T883" i="10" l="1"/>
  <c r="U883" i="10" s="1"/>
  <c r="V883" i="10" s="1"/>
  <c r="W883" i="10" s="1"/>
  <c r="X883" i="10" s="1"/>
  <c r="Y883" i="10" s="1"/>
  <c r="Z883" i="10" s="1"/>
  <c r="AA883" i="10" s="1"/>
  <c r="AB883" i="10" s="1"/>
  <c r="AC883" i="10" s="1"/>
  <c r="J884" i="10"/>
  <c r="L884" i="10"/>
  <c r="M884" i="10"/>
  <c r="D885" i="10"/>
  <c r="O884" i="10"/>
  <c r="Q884" i="10"/>
  <c r="H884" i="10"/>
  <c r="S884" i="10" s="1"/>
  <c r="R884" i="10"/>
  <c r="G884" i="10" s="1"/>
  <c r="P884" i="10"/>
  <c r="I884" i="10"/>
  <c r="N884" i="10"/>
  <c r="K884" i="10"/>
  <c r="H885" i="10" l="1"/>
  <c r="S885" i="10" s="1"/>
  <c r="M885" i="10"/>
  <c r="R885" i="10"/>
  <c r="G885" i="10" s="1"/>
  <c r="I885" i="10"/>
  <c r="K885" i="10"/>
  <c r="L885" i="10"/>
  <c r="O885" i="10"/>
  <c r="N885" i="10"/>
  <c r="P885" i="10"/>
  <c r="D886" i="10"/>
  <c r="J885" i="10"/>
  <c r="Q885" i="10"/>
  <c r="T884" i="10"/>
  <c r="U884" i="10" s="1"/>
  <c r="V884" i="10" s="1"/>
  <c r="W884" i="10" s="1"/>
  <c r="X884" i="10" s="1"/>
  <c r="Y884" i="10" s="1"/>
  <c r="Z884" i="10" s="1"/>
  <c r="AA884" i="10" s="1"/>
  <c r="AB884" i="10" s="1"/>
  <c r="AC884" i="10" s="1"/>
  <c r="H886" i="10" l="1"/>
  <c r="S886" i="10" s="1"/>
  <c r="O886" i="10"/>
  <c r="K886" i="10"/>
  <c r="D887" i="10"/>
  <c r="P886" i="10"/>
  <c r="I886" i="10"/>
  <c r="J886" i="10"/>
  <c r="N886" i="10"/>
  <c r="R886" i="10"/>
  <c r="G886" i="10" s="1"/>
  <c r="L886" i="10"/>
  <c r="M886" i="10"/>
  <c r="Q886" i="10"/>
  <c r="T885" i="10"/>
  <c r="U885" i="10" s="1"/>
  <c r="V885" i="10" s="1"/>
  <c r="W885" i="10" s="1"/>
  <c r="X885" i="10" s="1"/>
  <c r="Y885" i="10" s="1"/>
  <c r="Z885" i="10" s="1"/>
  <c r="AA885" i="10" s="1"/>
  <c r="AB885" i="10" s="1"/>
  <c r="AC885" i="10" s="1"/>
  <c r="K887" i="10" l="1"/>
  <c r="N887" i="10"/>
  <c r="O887" i="10"/>
  <c r="R887" i="10"/>
  <c r="G887" i="10" s="1"/>
  <c r="H887" i="10"/>
  <c r="S887" i="10" s="1"/>
  <c r="I887" i="10"/>
  <c r="J887" i="10"/>
  <c r="M887" i="10"/>
  <c r="L887" i="10"/>
  <c r="D888" i="10"/>
  <c r="Q887" i="10"/>
  <c r="P887" i="10"/>
  <c r="T886" i="10"/>
  <c r="U886" i="10" s="1"/>
  <c r="V886" i="10" s="1"/>
  <c r="W886" i="10" s="1"/>
  <c r="X886" i="10" s="1"/>
  <c r="Y886" i="10" s="1"/>
  <c r="Z886" i="10" s="1"/>
  <c r="AA886" i="10" s="1"/>
  <c r="AB886" i="10" s="1"/>
  <c r="AC886" i="10" s="1"/>
  <c r="T887" i="10" l="1"/>
  <c r="U887" i="10" s="1"/>
  <c r="V887" i="10" s="1"/>
  <c r="W887" i="10" s="1"/>
  <c r="X887" i="10" s="1"/>
  <c r="Y887" i="10" s="1"/>
  <c r="Z887" i="10" s="1"/>
  <c r="AA887" i="10" s="1"/>
  <c r="AB887" i="10" s="1"/>
  <c r="AC887" i="10" s="1"/>
  <c r="J888" i="10"/>
  <c r="I888" i="10"/>
  <c r="P888" i="10"/>
  <c r="M888" i="10"/>
  <c r="K888" i="10"/>
  <c r="D889" i="10"/>
  <c r="N888" i="10"/>
  <c r="R888" i="10"/>
  <c r="G888" i="10" s="1"/>
  <c r="O888" i="10"/>
  <c r="H888" i="10"/>
  <c r="S888" i="10" s="1"/>
  <c r="L888" i="10"/>
  <c r="Q888" i="10"/>
  <c r="T888" i="10" l="1"/>
  <c r="U888" i="10" s="1"/>
  <c r="V888" i="10" s="1"/>
  <c r="W888" i="10" s="1"/>
  <c r="X888" i="10" s="1"/>
  <c r="Y888" i="10" s="1"/>
  <c r="Z888" i="10" s="1"/>
  <c r="AA888" i="10" s="1"/>
  <c r="AB888" i="10" s="1"/>
  <c r="AC888" i="10" s="1"/>
  <c r="H889" i="10"/>
  <c r="S889" i="10" s="1"/>
  <c r="L889" i="10"/>
  <c r="D890" i="10"/>
  <c r="M889" i="10"/>
  <c r="I889" i="10"/>
  <c r="Q889" i="10"/>
  <c r="P889" i="10"/>
  <c r="J889" i="10"/>
  <c r="O889" i="10"/>
  <c r="R889" i="10"/>
  <c r="G889" i="10" s="1"/>
  <c r="K889" i="10"/>
  <c r="N889" i="10"/>
  <c r="T889" i="10" l="1"/>
  <c r="U889" i="10" s="1"/>
  <c r="V889" i="10" s="1"/>
  <c r="W889" i="10" s="1"/>
  <c r="X889" i="10" s="1"/>
  <c r="Y889" i="10" s="1"/>
  <c r="Z889" i="10" s="1"/>
  <c r="AA889" i="10" s="1"/>
  <c r="AB889" i="10" s="1"/>
  <c r="AC889" i="10" s="1"/>
  <c r="D891" i="10"/>
  <c r="R890" i="10"/>
  <c r="G890" i="10" s="1"/>
  <c r="L890" i="10"/>
  <c r="M890" i="10"/>
  <c r="H890" i="10"/>
  <c r="S890" i="10" s="1"/>
  <c r="O890" i="10"/>
  <c r="P890" i="10"/>
  <c r="Q890" i="10"/>
  <c r="N890" i="10"/>
  <c r="J890" i="10"/>
  <c r="I890" i="10"/>
  <c r="K890" i="10"/>
  <c r="T890" i="10" l="1"/>
  <c r="U890" i="10" s="1"/>
  <c r="V890" i="10" s="1"/>
  <c r="W890" i="10" s="1"/>
  <c r="X890" i="10" s="1"/>
  <c r="Y890" i="10" s="1"/>
  <c r="Z890" i="10" s="1"/>
  <c r="AA890" i="10" s="1"/>
  <c r="AB890" i="10" s="1"/>
  <c r="AC890" i="10" s="1"/>
  <c r="R891" i="10"/>
  <c r="G891" i="10" s="1"/>
  <c r="Q891" i="10"/>
  <c r="L891" i="10"/>
  <c r="I891" i="10"/>
  <c r="P891" i="10"/>
  <c r="D892" i="10"/>
  <c r="N891" i="10"/>
  <c r="H891" i="10"/>
  <c r="S891" i="10" s="1"/>
  <c r="J891" i="10"/>
  <c r="K891" i="10"/>
  <c r="O891" i="10"/>
  <c r="M891" i="10"/>
  <c r="P892" i="10" l="1"/>
  <c r="Q892" i="10"/>
  <c r="J892" i="10"/>
  <c r="I892" i="10"/>
  <c r="D893" i="10"/>
  <c r="M892" i="10"/>
  <c r="K892" i="10"/>
  <c r="H892" i="10"/>
  <c r="S892" i="10" s="1"/>
  <c r="R892" i="10"/>
  <c r="G892" i="10" s="1"/>
  <c r="O892" i="10"/>
  <c r="L892" i="10"/>
  <c r="N892" i="10"/>
  <c r="T891" i="10"/>
  <c r="U891" i="10" s="1"/>
  <c r="V891" i="10" s="1"/>
  <c r="W891" i="10" s="1"/>
  <c r="X891" i="10" s="1"/>
  <c r="Y891" i="10" s="1"/>
  <c r="Z891" i="10" s="1"/>
  <c r="AA891" i="10" s="1"/>
  <c r="AB891" i="10" s="1"/>
  <c r="AC891" i="10" s="1"/>
  <c r="T892" i="10" l="1"/>
  <c r="U892" i="10" s="1"/>
  <c r="V892" i="10" s="1"/>
  <c r="W892" i="10" s="1"/>
  <c r="X892" i="10" s="1"/>
  <c r="Y892" i="10" s="1"/>
  <c r="Z892" i="10" s="1"/>
  <c r="AA892" i="10" s="1"/>
  <c r="AB892" i="10" s="1"/>
  <c r="AC892" i="10" s="1"/>
  <c r="M893" i="10"/>
  <c r="N893" i="10"/>
  <c r="Q893" i="10"/>
  <c r="D894" i="10"/>
  <c r="I893" i="10"/>
  <c r="P893" i="10"/>
  <c r="L893" i="10"/>
  <c r="K893" i="10"/>
  <c r="J893" i="10"/>
  <c r="R893" i="10"/>
  <c r="G893" i="10" s="1"/>
  <c r="H893" i="10"/>
  <c r="S893" i="10" s="1"/>
  <c r="O893" i="10"/>
  <c r="N894" i="10" l="1"/>
  <c r="I894" i="10"/>
  <c r="J894" i="10"/>
  <c r="R894" i="10"/>
  <c r="G894" i="10" s="1"/>
  <c r="M894" i="10"/>
  <c r="L894" i="10"/>
  <c r="O894" i="10"/>
  <c r="P894" i="10"/>
  <c r="D895" i="10"/>
  <c r="K894" i="10"/>
  <c r="H894" i="10"/>
  <c r="S894" i="10" s="1"/>
  <c r="Q894" i="10"/>
  <c r="T893" i="10"/>
  <c r="U893" i="10" s="1"/>
  <c r="V893" i="10" s="1"/>
  <c r="W893" i="10" s="1"/>
  <c r="X893" i="10" s="1"/>
  <c r="Y893" i="10" s="1"/>
  <c r="Z893" i="10" s="1"/>
  <c r="AA893" i="10" s="1"/>
  <c r="AB893" i="10" s="1"/>
  <c r="AC893" i="10" s="1"/>
  <c r="T894" i="10" l="1"/>
  <c r="U894" i="10" s="1"/>
  <c r="V894" i="10" s="1"/>
  <c r="W894" i="10" s="1"/>
  <c r="X894" i="10" s="1"/>
  <c r="Y894" i="10" s="1"/>
  <c r="Z894" i="10" s="1"/>
  <c r="AA894" i="10" s="1"/>
  <c r="AB894" i="10" s="1"/>
  <c r="AC894" i="10" s="1"/>
  <c r="H895" i="10"/>
  <c r="S895" i="10" s="1"/>
  <c r="P895" i="10"/>
  <c r="Q895" i="10"/>
  <c r="I895" i="10"/>
  <c r="M895" i="10"/>
  <c r="K895" i="10"/>
  <c r="D896" i="10"/>
  <c r="L895" i="10"/>
  <c r="R895" i="10"/>
  <c r="G895" i="10" s="1"/>
  <c r="O895" i="10"/>
  <c r="N895" i="10"/>
  <c r="J895" i="10"/>
  <c r="T895" i="10" l="1"/>
  <c r="U895" i="10" s="1"/>
  <c r="V895" i="10" s="1"/>
  <c r="W895" i="10" s="1"/>
  <c r="X895" i="10" s="1"/>
  <c r="Y895" i="10" s="1"/>
  <c r="Z895" i="10" s="1"/>
  <c r="AA895" i="10" s="1"/>
  <c r="AB895" i="10" s="1"/>
  <c r="AC895" i="10" s="1"/>
  <c r="H896" i="10"/>
  <c r="S896" i="10" s="1"/>
  <c r="K896" i="10"/>
  <c r="D897" i="10"/>
  <c r="O896" i="10"/>
  <c r="L896" i="10"/>
  <c r="N896" i="10"/>
  <c r="J896" i="10"/>
  <c r="M896" i="10"/>
  <c r="R896" i="10"/>
  <c r="G896" i="10" s="1"/>
  <c r="I896" i="10"/>
  <c r="Q896" i="10"/>
  <c r="P896" i="10"/>
  <c r="T896" i="10" l="1"/>
  <c r="U896" i="10" s="1"/>
  <c r="V896" i="10" s="1"/>
  <c r="W896" i="10" s="1"/>
  <c r="X896" i="10" s="1"/>
  <c r="Y896" i="10" s="1"/>
  <c r="Z896" i="10" s="1"/>
  <c r="AA896" i="10" s="1"/>
  <c r="AB896" i="10" s="1"/>
  <c r="AC896" i="10" s="1"/>
  <c r="D898" i="10"/>
  <c r="L897" i="10"/>
  <c r="O897" i="10"/>
  <c r="J897" i="10"/>
  <c r="H897" i="10"/>
  <c r="S897" i="10" s="1"/>
  <c r="M897" i="10"/>
  <c r="Q897" i="10"/>
  <c r="R897" i="10"/>
  <c r="G897" i="10" s="1"/>
  <c r="I897" i="10"/>
  <c r="K897" i="10"/>
  <c r="P897" i="10"/>
  <c r="N897" i="10"/>
  <c r="T897" i="10" l="1"/>
  <c r="U897" i="10" s="1"/>
  <c r="V897" i="10" s="1"/>
  <c r="W897" i="10" s="1"/>
  <c r="X897" i="10" s="1"/>
  <c r="Y897" i="10" s="1"/>
  <c r="Z897" i="10" s="1"/>
  <c r="AA897" i="10" s="1"/>
  <c r="AB897" i="10" s="1"/>
  <c r="AC897" i="10" s="1"/>
  <c r="H898" i="10"/>
  <c r="S898" i="10" s="1"/>
  <c r="R898" i="10"/>
  <c r="G898" i="10" s="1"/>
  <c r="L898" i="10"/>
  <c r="I898" i="10"/>
  <c r="J898" i="10"/>
  <c r="K898" i="10"/>
  <c r="D899" i="10"/>
  <c r="P898" i="10"/>
  <c r="Q898" i="10"/>
  <c r="M898" i="10"/>
  <c r="N898" i="10"/>
  <c r="O898" i="10"/>
  <c r="T898" i="10" l="1"/>
  <c r="U898" i="10" s="1"/>
  <c r="V898" i="10" s="1"/>
  <c r="W898" i="10" s="1"/>
  <c r="X898" i="10" s="1"/>
  <c r="Y898" i="10" s="1"/>
  <c r="Z898" i="10" s="1"/>
  <c r="AA898" i="10" s="1"/>
  <c r="AB898" i="10" s="1"/>
  <c r="AC898" i="10" s="1"/>
  <c r="L899" i="10"/>
  <c r="O899" i="10"/>
  <c r="K899" i="10"/>
  <c r="D900" i="10"/>
  <c r="R899" i="10"/>
  <c r="G899" i="10" s="1"/>
  <c r="J899" i="10"/>
  <c r="N899" i="10"/>
  <c r="H899" i="10"/>
  <c r="S899" i="10" s="1"/>
  <c r="Q899" i="10"/>
  <c r="I899" i="10"/>
  <c r="P899" i="10"/>
  <c r="M899" i="10"/>
  <c r="T899" i="10" l="1"/>
  <c r="U899" i="10" s="1"/>
  <c r="V899" i="10" s="1"/>
  <c r="W899" i="10" s="1"/>
  <c r="X899" i="10" s="1"/>
  <c r="Y899" i="10" s="1"/>
  <c r="Z899" i="10" s="1"/>
  <c r="AA899" i="10" s="1"/>
  <c r="AB899" i="10" s="1"/>
  <c r="AC899" i="10" s="1"/>
  <c r="H900" i="10"/>
  <c r="S900" i="10" s="1"/>
  <c r="P900" i="10"/>
  <c r="N900" i="10"/>
  <c r="J900" i="10"/>
  <c r="K900" i="10"/>
  <c r="R900" i="10"/>
  <c r="G900" i="10" s="1"/>
  <c r="M900" i="10"/>
  <c r="L900" i="10"/>
  <c r="Q900" i="10"/>
  <c r="O900" i="10"/>
  <c r="D901" i="10"/>
  <c r="I900" i="10"/>
  <c r="T900" i="10" l="1"/>
  <c r="U900" i="10" s="1"/>
  <c r="V900" i="10" s="1"/>
  <c r="W900" i="10" s="1"/>
  <c r="X900" i="10" s="1"/>
  <c r="Y900" i="10" s="1"/>
  <c r="Z900" i="10" s="1"/>
  <c r="AA900" i="10" s="1"/>
  <c r="AB900" i="10" s="1"/>
  <c r="AC900" i="10" s="1"/>
  <c r="H901" i="10"/>
  <c r="S901" i="10" s="1"/>
  <c r="I901" i="10"/>
  <c r="P901" i="10"/>
  <c r="R901" i="10"/>
  <c r="G901" i="10" s="1"/>
  <c r="D902" i="10"/>
  <c r="K901" i="10"/>
  <c r="J901" i="10"/>
  <c r="O901" i="10"/>
  <c r="Q901" i="10"/>
  <c r="M901" i="10"/>
  <c r="N901" i="10"/>
  <c r="L901" i="10"/>
  <c r="R902" i="10" l="1"/>
  <c r="G902" i="10" s="1"/>
  <c r="N902" i="10"/>
  <c r="O902" i="10"/>
  <c r="I902" i="10"/>
  <c r="M902" i="10"/>
  <c r="Q902" i="10"/>
  <c r="H902" i="10"/>
  <c r="S902" i="10" s="1"/>
  <c r="L902" i="10"/>
  <c r="J902" i="10"/>
  <c r="K902" i="10"/>
  <c r="P902" i="10"/>
  <c r="D903" i="10"/>
  <c r="T901" i="10"/>
  <c r="U901" i="10" s="1"/>
  <c r="V901" i="10" s="1"/>
  <c r="W901" i="10" s="1"/>
  <c r="X901" i="10" s="1"/>
  <c r="Y901" i="10" s="1"/>
  <c r="Z901" i="10" s="1"/>
  <c r="AA901" i="10" s="1"/>
  <c r="AB901" i="10" s="1"/>
  <c r="AC901" i="10" s="1"/>
  <c r="T902" i="10" l="1"/>
  <c r="U902" i="10" s="1"/>
  <c r="V902" i="10" s="1"/>
  <c r="W902" i="10" s="1"/>
  <c r="X902" i="10" s="1"/>
  <c r="Y902" i="10" s="1"/>
  <c r="Z902" i="10" s="1"/>
  <c r="AA902" i="10" s="1"/>
  <c r="AB902" i="10" s="1"/>
  <c r="AC902" i="10" s="1"/>
  <c r="H903" i="10"/>
  <c r="S903" i="10" s="1"/>
  <c r="N903" i="10"/>
  <c r="K903" i="10"/>
  <c r="R903" i="10"/>
  <c r="G903" i="10" s="1"/>
  <c r="D904" i="10"/>
  <c r="J903" i="10"/>
  <c r="Q903" i="10"/>
  <c r="P903" i="10"/>
  <c r="I903" i="10"/>
  <c r="L903" i="10"/>
  <c r="O903" i="10"/>
  <c r="M903" i="10"/>
  <c r="H904" i="10" l="1"/>
  <c r="S904" i="10" s="1"/>
  <c r="L904" i="10"/>
  <c r="J904" i="10"/>
  <c r="Q904" i="10"/>
  <c r="O904" i="10"/>
  <c r="P904" i="10"/>
  <c r="N904" i="10"/>
  <c r="K904" i="10"/>
  <c r="I904" i="10"/>
  <c r="M904" i="10"/>
  <c r="D905" i="10"/>
  <c r="R904" i="10"/>
  <c r="G904" i="10" s="1"/>
  <c r="T903" i="10"/>
  <c r="U903" i="10" s="1"/>
  <c r="V903" i="10" s="1"/>
  <c r="W903" i="10" s="1"/>
  <c r="X903" i="10" s="1"/>
  <c r="Y903" i="10" s="1"/>
  <c r="Z903" i="10" s="1"/>
  <c r="AA903" i="10" s="1"/>
  <c r="AB903" i="10" s="1"/>
  <c r="AC903" i="10" s="1"/>
  <c r="H905" i="10" l="1"/>
  <c r="S905" i="10" s="1"/>
  <c r="K905" i="10"/>
  <c r="M905" i="10"/>
  <c r="J905" i="10"/>
  <c r="P905" i="10"/>
  <c r="I905" i="10"/>
  <c r="N905" i="10"/>
  <c r="Q905" i="10"/>
  <c r="O905" i="10"/>
  <c r="D906" i="10"/>
  <c r="L905" i="10"/>
  <c r="R905" i="10"/>
  <c r="G905" i="10" s="1"/>
  <c r="T904" i="10"/>
  <c r="U904" i="10" s="1"/>
  <c r="V904" i="10" s="1"/>
  <c r="W904" i="10" s="1"/>
  <c r="X904" i="10" s="1"/>
  <c r="Y904" i="10" s="1"/>
  <c r="Z904" i="10" s="1"/>
  <c r="AA904" i="10" s="1"/>
  <c r="AB904" i="10" s="1"/>
  <c r="AC904" i="10" s="1"/>
  <c r="M906" i="10" l="1"/>
  <c r="P906" i="10"/>
  <c r="D907" i="10"/>
  <c r="I906" i="10"/>
  <c r="H906" i="10"/>
  <c r="S906" i="10" s="1"/>
  <c r="L906" i="10"/>
  <c r="J906" i="10"/>
  <c r="K906" i="10"/>
  <c r="Q906" i="10"/>
  <c r="R906" i="10"/>
  <c r="G906" i="10" s="1"/>
  <c r="O906" i="10"/>
  <c r="N906" i="10"/>
  <c r="T905" i="10"/>
  <c r="U905" i="10" s="1"/>
  <c r="V905" i="10" s="1"/>
  <c r="W905" i="10" s="1"/>
  <c r="X905" i="10" s="1"/>
  <c r="Y905" i="10" s="1"/>
  <c r="Z905" i="10" s="1"/>
  <c r="AA905" i="10" s="1"/>
  <c r="AB905" i="10" s="1"/>
  <c r="AC905" i="10" s="1"/>
  <c r="T906" i="10" l="1"/>
  <c r="U906" i="10" s="1"/>
  <c r="V906" i="10" s="1"/>
  <c r="W906" i="10" s="1"/>
  <c r="X906" i="10" s="1"/>
  <c r="Y906" i="10" s="1"/>
  <c r="Z906" i="10" s="1"/>
  <c r="AA906" i="10" s="1"/>
  <c r="AB906" i="10" s="1"/>
  <c r="AC906" i="10" s="1"/>
  <c r="H907" i="10"/>
  <c r="S907" i="10" s="1"/>
  <c r="J907" i="10"/>
  <c r="D908" i="10"/>
  <c r="R907" i="10"/>
  <c r="G907" i="10" s="1"/>
  <c r="M907" i="10"/>
  <c r="Q907" i="10"/>
  <c r="N907" i="10"/>
  <c r="O907" i="10"/>
  <c r="P907" i="10"/>
  <c r="K907" i="10"/>
  <c r="I907" i="10"/>
  <c r="L907" i="10"/>
  <c r="D909" i="10" l="1"/>
  <c r="R908" i="10"/>
  <c r="G908" i="10" s="1"/>
  <c r="I908" i="10"/>
  <c r="Q908" i="10"/>
  <c r="H908" i="10"/>
  <c r="S908" i="10" s="1"/>
  <c r="L908" i="10"/>
  <c r="J908" i="10"/>
  <c r="K908" i="10"/>
  <c r="M908" i="10"/>
  <c r="O908" i="10"/>
  <c r="N908" i="10"/>
  <c r="P908" i="10"/>
  <c r="T907" i="10"/>
  <c r="U907" i="10" s="1"/>
  <c r="V907" i="10" s="1"/>
  <c r="W907" i="10" s="1"/>
  <c r="X907" i="10" s="1"/>
  <c r="Y907" i="10" s="1"/>
  <c r="Z907" i="10" s="1"/>
  <c r="AA907" i="10" s="1"/>
  <c r="AB907" i="10" s="1"/>
  <c r="AC907" i="10" s="1"/>
  <c r="T908" i="10" l="1"/>
  <c r="U908" i="10" s="1"/>
  <c r="V908" i="10" s="1"/>
  <c r="W908" i="10" s="1"/>
  <c r="X908" i="10" s="1"/>
  <c r="Y908" i="10" s="1"/>
  <c r="Z908" i="10" s="1"/>
  <c r="AA908" i="10" s="1"/>
  <c r="AB908" i="10" s="1"/>
  <c r="AC908" i="10" s="1"/>
  <c r="L909" i="10"/>
  <c r="M909" i="10"/>
  <c r="R909" i="10"/>
  <c r="G909" i="10" s="1"/>
  <c r="N909" i="10"/>
  <c r="D910" i="10"/>
  <c r="I909" i="10"/>
  <c r="H909" i="10"/>
  <c r="S909" i="10" s="1"/>
  <c r="K909" i="10"/>
  <c r="J909" i="10"/>
  <c r="Q909" i="10"/>
  <c r="O909" i="10"/>
  <c r="P909" i="10"/>
  <c r="T909" i="10" l="1"/>
  <c r="U909" i="10" s="1"/>
  <c r="V909" i="10" s="1"/>
  <c r="W909" i="10" s="1"/>
  <c r="X909" i="10" s="1"/>
  <c r="Y909" i="10" s="1"/>
  <c r="Z909" i="10" s="1"/>
  <c r="AA909" i="10" s="1"/>
  <c r="AB909" i="10" s="1"/>
  <c r="AC909" i="10" s="1"/>
  <c r="H910" i="10"/>
  <c r="S910" i="10" s="1"/>
  <c r="O910" i="10"/>
  <c r="Q910" i="10"/>
  <c r="I910" i="10"/>
  <c r="D911" i="10"/>
  <c r="J910" i="10"/>
  <c r="R910" i="10"/>
  <c r="G910" i="10" s="1"/>
  <c r="N910" i="10"/>
  <c r="P910" i="10"/>
  <c r="K910" i="10"/>
  <c r="L910" i="10"/>
  <c r="M910" i="10"/>
  <c r="H911" i="10" l="1"/>
  <c r="S911" i="10" s="1"/>
  <c r="Q911" i="10"/>
  <c r="K911" i="10"/>
  <c r="R911" i="10"/>
  <c r="G911" i="10" s="1"/>
  <c r="N911" i="10"/>
  <c r="P911" i="10"/>
  <c r="M911" i="10"/>
  <c r="L911" i="10"/>
  <c r="J911" i="10"/>
  <c r="I911" i="10"/>
  <c r="D912" i="10"/>
  <c r="O911" i="10"/>
  <c r="T910" i="10"/>
  <c r="U910" i="10" s="1"/>
  <c r="V910" i="10" s="1"/>
  <c r="W910" i="10" s="1"/>
  <c r="X910" i="10" s="1"/>
  <c r="Y910" i="10" s="1"/>
  <c r="Z910" i="10" s="1"/>
  <c r="AA910" i="10" s="1"/>
  <c r="AB910" i="10" s="1"/>
  <c r="AC910" i="10" s="1"/>
  <c r="H912" i="10" l="1"/>
  <c r="S912" i="10" s="1"/>
  <c r="I912" i="10"/>
  <c r="K912" i="10"/>
  <c r="O912" i="10"/>
  <c r="M912" i="10"/>
  <c r="R912" i="10"/>
  <c r="G912" i="10" s="1"/>
  <c r="N912" i="10"/>
  <c r="J912" i="10"/>
  <c r="D913" i="10"/>
  <c r="Q912" i="10"/>
  <c r="L912" i="10"/>
  <c r="P912" i="10"/>
  <c r="T911" i="10"/>
  <c r="U911" i="10" s="1"/>
  <c r="V911" i="10" s="1"/>
  <c r="W911" i="10" s="1"/>
  <c r="X911" i="10" s="1"/>
  <c r="Y911" i="10" s="1"/>
  <c r="Z911" i="10" s="1"/>
  <c r="AA911" i="10" s="1"/>
  <c r="AB911" i="10" s="1"/>
  <c r="AC911" i="10" s="1"/>
  <c r="O913" i="10" l="1"/>
  <c r="K913" i="10"/>
  <c r="D914" i="10"/>
  <c r="M913" i="10"/>
  <c r="H913" i="10"/>
  <c r="S913" i="10" s="1"/>
  <c r="I913" i="10"/>
  <c r="P913" i="10"/>
  <c r="Q913" i="10"/>
  <c r="R913" i="10"/>
  <c r="G913" i="10" s="1"/>
  <c r="J913" i="10"/>
  <c r="N913" i="10"/>
  <c r="L913" i="10"/>
  <c r="T912" i="10"/>
  <c r="U912" i="10" s="1"/>
  <c r="V912" i="10" s="1"/>
  <c r="W912" i="10" s="1"/>
  <c r="X912" i="10" s="1"/>
  <c r="Y912" i="10" s="1"/>
  <c r="Z912" i="10" s="1"/>
  <c r="AA912" i="10" s="1"/>
  <c r="AB912" i="10" s="1"/>
  <c r="AC912" i="10" s="1"/>
  <c r="T913" i="10" l="1"/>
  <c r="U913" i="10" s="1"/>
  <c r="V913" i="10" s="1"/>
  <c r="W913" i="10" s="1"/>
  <c r="X913" i="10" s="1"/>
  <c r="Y913" i="10" s="1"/>
  <c r="Z913" i="10" s="1"/>
  <c r="AA913" i="10" s="1"/>
  <c r="AB913" i="10" s="1"/>
  <c r="AC913" i="10" s="1"/>
  <c r="I914" i="10"/>
  <c r="R914" i="10"/>
  <c r="G914" i="10" s="1"/>
  <c r="L914" i="10"/>
  <c r="P914" i="10"/>
  <c r="Q914" i="10"/>
  <c r="H914" i="10"/>
  <c r="S914" i="10" s="1"/>
  <c r="K914" i="10"/>
  <c r="M914" i="10"/>
  <c r="J914" i="10"/>
  <c r="N914" i="10"/>
  <c r="D915" i="10"/>
  <c r="O914" i="10"/>
  <c r="T914" i="10" l="1"/>
  <c r="U914" i="10" s="1"/>
  <c r="V914" i="10" s="1"/>
  <c r="W914" i="10" s="1"/>
  <c r="X914" i="10" s="1"/>
  <c r="Y914" i="10" s="1"/>
  <c r="Z914" i="10" s="1"/>
  <c r="AA914" i="10" s="1"/>
  <c r="AB914" i="10" s="1"/>
  <c r="AC914" i="10" s="1"/>
  <c r="H915" i="10"/>
  <c r="S915" i="10" s="1"/>
  <c r="K915" i="10"/>
  <c r="N915" i="10"/>
  <c r="D916" i="10"/>
  <c r="P915" i="10"/>
  <c r="Q915" i="10"/>
  <c r="L915" i="10"/>
  <c r="J915" i="10"/>
  <c r="M915" i="10"/>
  <c r="R915" i="10"/>
  <c r="G915" i="10" s="1"/>
  <c r="I915" i="10"/>
  <c r="O915" i="10"/>
  <c r="H916" i="10" l="1"/>
  <c r="S916" i="10" s="1"/>
  <c r="K916" i="10"/>
  <c r="P916" i="10"/>
  <c r="L916" i="10"/>
  <c r="O916" i="10"/>
  <c r="I916" i="10"/>
  <c r="R916" i="10"/>
  <c r="G916" i="10" s="1"/>
  <c r="M916" i="10"/>
  <c r="N916" i="10"/>
  <c r="D917" i="10"/>
  <c r="Q916" i="10"/>
  <c r="J916" i="10"/>
  <c r="T915" i="10"/>
  <c r="U915" i="10" s="1"/>
  <c r="V915" i="10" s="1"/>
  <c r="W915" i="10" s="1"/>
  <c r="X915" i="10" s="1"/>
  <c r="Y915" i="10" s="1"/>
  <c r="Z915" i="10" s="1"/>
  <c r="AA915" i="10" s="1"/>
  <c r="AB915" i="10" s="1"/>
  <c r="AC915" i="10" s="1"/>
  <c r="H917" i="10" l="1"/>
  <c r="S917" i="10" s="1"/>
  <c r="R917" i="10"/>
  <c r="G917" i="10" s="1"/>
  <c r="M917" i="10"/>
  <c r="D918" i="10"/>
  <c r="K917" i="10"/>
  <c r="L917" i="10"/>
  <c r="J917" i="10"/>
  <c r="P917" i="10"/>
  <c r="O917" i="10"/>
  <c r="Q917" i="10"/>
  <c r="I917" i="10"/>
  <c r="N917" i="10"/>
  <c r="T916" i="10"/>
  <c r="U916" i="10" s="1"/>
  <c r="V916" i="10" s="1"/>
  <c r="W916" i="10" s="1"/>
  <c r="X916" i="10" s="1"/>
  <c r="Y916" i="10" s="1"/>
  <c r="Z916" i="10" s="1"/>
  <c r="AA916" i="10" s="1"/>
  <c r="AB916" i="10" s="1"/>
  <c r="AC916" i="10" s="1"/>
  <c r="H918" i="10" l="1"/>
  <c r="S918" i="10" s="1"/>
  <c r="N918" i="10"/>
  <c r="Q918" i="10"/>
  <c r="K918" i="10"/>
  <c r="R918" i="10"/>
  <c r="G918" i="10" s="1"/>
  <c r="M918" i="10"/>
  <c r="L918" i="10"/>
  <c r="O918" i="10"/>
  <c r="I918" i="10"/>
  <c r="D919" i="10"/>
  <c r="P918" i="10"/>
  <c r="J918" i="10"/>
  <c r="T917" i="10"/>
  <c r="U917" i="10" s="1"/>
  <c r="V917" i="10" s="1"/>
  <c r="W917" i="10" s="1"/>
  <c r="X917" i="10" s="1"/>
  <c r="Y917" i="10" s="1"/>
  <c r="Z917" i="10" s="1"/>
  <c r="AA917" i="10" s="1"/>
  <c r="AB917" i="10" s="1"/>
  <c r="AC917" i="10" s="1"/>
  <c r="H919" i="10" l="1"/>
  <c r="S919" i="10" s="1"/>
  <c r="I919" i="10"/>
  <c r="Q919" i="10"/>
  <c r="D920" i="10"/>
  <c r="J919" i="10"/>
  <c r="K919" i="10"/>
  <c r="N919" i="10"/>
  <c r="M919" i="10"/>
  <c r="R919" i="10"/>
  <c r="G919" i="10" s="1"/>
  <c r="L919" i="10"/>
  <c r="P919" i="10"/>
  <c r="O919" i="10"/>
  <c r="T918" i="10"/>
  <c r="U918" i="10" s="1"/>
  <c r="V918" i="10" s="1"/>
  <c r="W918" i="10" s="1"/>
  <c r="X918" i="10" s="1"/>
  <c r="Y918" i="10" s="1"/>
  <c r="Z918" i="10" s="1"/>
  <c r="AA918" i="10" s="1"/>
  <c r="AB918" i="10" s="1"/>
  <c r="AC918" i="10" s="1"/>
  <c r="O920" i="10" l="1"/>
  <c r="I920" i="10"/>
  <c r="D921" i="10"/>
  <c r="M920" i="10"/>
  <c r="N920" i="10"/>
  <c r="J920" i="10"/>
  <c r="H920" i="10"/>
  <c r="S920" i="10" s="1"/>
  <c r="P920" i="10"/>
  <c r="L920" i="10"/>
  <c r="Q920" i="10"/>
  <c r="K920" i="10"/>
  <c r="R920" i="10"/>
  <c r="G920" i="10" s="1"/>
  <c r="T919" i="10"/>
  <c r="U919" i="10" s="1"/>
  <c r="V919" i="10" s="1"/>
  <c r="W919" i="10" s="1"/>
  <c r="X919" i="10" s="1"/>
  <c r="Y919" i="10" s="1"/>
  <c r="Z919" i="10" s="1"/>
  <c r="AA919" i="10" s="1"/>
  <c r="AB919" i="10" s="1"/>
  <c r="AC919" i="10" s="1"/>
  <c r="T920" i="10" l="1"/>
  <c r="U920" i="10" s="1"/>
  <c r="V920" i="10" s="1"/>
  <c r="W920" i="10" s="1"/>
  <c r="X920" i="10" s="1"/>
  <c r="Y920" i="10" s="1"/>
  <c r="Z920" i="10" s="1"/>
  <c r="AA920" i="10" s="1"/>
  <c r="AB920" i="10" s="1"/>
  <c r="AC920" i="10" s="1"/>
  <c r="N921" i="10"/>
  <c r="O921" i="10"/>
  <c r="R921" i="10"/>
  <c r="G921" i="10" s="1"/>
  <c r="Q921" i="10"/>
  <c r="K921" i="10"/>
  <c r="L921" i="10"/>
  <c r="D922" i="10"/>
  <c r="J921" i="10"/>
  <c r="H921" i="10"/>
  <c r="S921" i="10" s="1"/>
  <c r="P921" i="10"/>
  <c r="I921" i="10"/>
  <c r="M921" i="10"/>
  <c r="H922" i="10" l="1"/>
  <c r="S922" i="10" s="1"/>
  <c r="K922" i="10"/>
  <c r="D923" i="10"/>
  <c r="R922" i="10"/>
  <c r="G922" i="10" s="1"/>
  <c r="N922" i="10"/>
  <c r="M922" i="10"/>
  <c r="Q922" i="10"/>
  <c r="P922" i="10"/>
  <c r="J922" i="10"/>
  <c r="L922" i="10"/>
  <c r="O922" i="10"/>
  <c r="I922" i="10"/>
  <c r="T921" i="10"/>
  <c r="U921" i="10" s="1"/>
  <c r="V921" i="10" s="1"/>
  <c r="W921" i="10" s="1"/>
  <c r="X921" i="10" s="1"/>
  <c r="Y921" i="10" s="1"/>
  <c r="Z921" i="10" s="1"/>
  <c r="AA921" i="10" s="1"/>
  <c r="AB921" i="10" s="1"/>
  <c r="AC921" i="10" s="1"/>
  <c r="R923" i="10" l="1"/>
  <c r="G923" i="10" s="1"/>
  <c r="J923" i="10"/>
  <c r="K923" i="10"/>
  <c r="M923" i="10"/>
  <c r="P923" i="10"/>
  <c r="I923" i="10"/>
  <c r="O923" i="10"/>
  <c r="D924" i="10"/>
  <c r="Q923" i="10"/>
  <c r="H923" i="10"/>
  <c r="S923" i="10" s="1"/>
  <c r="L923" i="10"/>
  <c r="N923" i="10"/>
  <c r="T922" i="10"/>
  <c r="U922" i="10" s="1"/>
  <c r="V922" i="10" s="1"/>
  <c r="W922" i="10" s="1"/>
  <c r="X922" i="10" s="1"/>
  <c r="Y922" i="10" s="1"/>
  <c r="Z922" i="10" s="1"/>
  <c r="AA922" i="10" s="1"/>
  <c r="AB922" i="10" s="1"/>
  <c r="AC922" i="10" s="1"/>
  <c r="T923" i="10" l="1"/>
  <c r="U923" i="10" s="1"/>
  <c r="V923" i="10" s="1"/>
  <c r="W923" i="10" s="1"/>
  <c r="X923" i="10" s="1"/>
  <c r="Y923" i="10" s="1"/>
  <c r="Z923" i="10" s="1"/>
  <c r="AA923" i="10" s="1"/>
  <c r="AB923" i="10" s="1"/>
  <c r="AC923" i="10" s="1"/>
  <c r="H924" i="10"/>
  <c r="S924" i="10" s="1"/>
  <c r="O924" i="10"/>
  <c r="D925" i="10"/>
  <c r="L924" i="10"/>
  <c r="P924" i="10"/>
  <c r="R924" i="10"/>
  <c r="G924" i="10" s="1"/>
  <c r="J924" i="10"/>
  <c r="K924" i="10"/>
  <c r="Q924" i="10"/>
  <c r="I924" i="10"/>
  <c r="M924" i="10"/>
  <c r="N924" i="10"/>
  <c r="K925" i="10" l="1"/>
  <c r="J925" i="10"/>
  <c r="P925" i="10"/>
  <c r="H925" i="10"/>
  <c r="S925" i="10" s="1"/>
  <c r="M925" i="10"/>
  <c r="R925" i="10"/>
  <c r="G925" i="10" s="1"/>
  <c r="O925" i="10"/>
  <c r="D926" i="10"/>
  <c r="Q925" i="10"/>
  <c r="N925" i="10"/>
  <c r="I925" i="10"/>
  <c r="L925" i="10"/>
  <c r="T924" i="10"/>
  <c r="U924" i="10" s="1"/>
  <c r="V924" i="10" s="1"/>
  <c r="W924" i="10" s="1"/>
  <c r="X924" i="10" s="1"/>
  <c r="Y924" i="10" s="1"/>
  <c r="Z924" i="10" s="1"/>
  <c r="AA924" i="10" s="1"/>
  <c r="AB924" i="10" s="1"/>
  <c r="AC924" i="10" s="1"/>
  <c r="O926" i="10" l="1"/>
  <c r="D927" i="10"/>
  <c r="Q926" i="10"/>
  <c r="H926" i="10"/>
  <c r="S926" i="10" s="1"/>
  <c r="M926" i="10"/>
  <c r="J926" i="10"/>
  <c r="I926" i="10"/>
  <c r="L926" i="10"/>
  <c r="N926" i="10"/>
  <c r="P926" i="10"/>
  <c r="R926" i="10"/>
  <c r="G926" i="10" s="1"/>
  <c r="K926" i="10"/>
  <c r="T925" i="10"/>
  <c r="U925" i="10" s="1"/>
  <c r="V925" i="10" s="1"/>
  <c r="W925" i="10" s="1"/>
  <c r="X925" i="10" s="1"/>
  <c r="Y925" i="10" s="1"/>
  <c r="Z925" i="10" s="1"/>
  <c r="AA925" i="10" s="1"/>
  <c r="AB925" i="10" s="1"/>
  <c r="AC925" i="10" s="1"/>
  <c r="T926" i="10" l="1"/>
  <c r="U926" i="10" s="1"/>
  <c r="V926" i="10" s="1"/>
  <c r="W926" i="10" s="1"/>
  <c r="X926" i="10" s="1"/>
  <c r="Y926" i="10" s="1"/>
  <c r="Z926" i="10" s="1"/>
  <c r="AA926" i="10" s="1"/>
  <c r="AB926" i="10" s="1"/>
  <c r="AC926" i="10" s="1"/>
  <c r="H927" i="10"/>
  <c r="S927" i="10" s="1"/>
  <c r="Q927" i="10"/>
  <c r="R927" i="10"/>
  <c r="G927" i="10" s="1"/>
  <c r="J927" i="10"/>
  <c r="P927" i="10"/>
  <c r="I927" i="10"/>
  <c r="M927" i="10"/>
  <c r="L927" i="10"/>
  <c r="D928" i="10"/>
  <c r="N927" i="10"/>
  <c r="O927" i="10"/>
  <c r="K927" i="10"/>
  <c r="T927" i="10" l="1"/>
  <c r="U927" i="10" s="1"/>
  <c r="V927" i="10" s="1"/>
  <c r="W927" i="10" s="1"/>
  <c r="X927" i="10" s="1"/>
  <c r="Y927" i="10" s="1"/>
  <c r="Z927" i="10" s="1"/>
  <c r="AA927" i="10" s="1"/>
  <c r="AB927" i="10" s="1"/>
  <c r="AC927" i="10" s="1"/>
  <c r="H928" i="10"/>
  <c r="S928" i="10" s="1"/>
  <c r="M928" i="10"/>
  <c r="D929" i="10"/>
  <c r="L928" i="10"/>
  <c r="O928" i="10"/>
  <c r="R928" i="10"/>
  <c r="G928" i="10" s="1"/>
  <c r="P928" i="10"/>
  <c r="K928" i="10"/>
  <c r="Q928" i="10"/>
  <c r="J928" i="10"/>
  <c r="I928" i="10"/>
  <c r="N928" i="10"/>
  <c r="T928" i="10" l="1"/>
  <c r="U928" i="10" s="1"/>
  <c r="V928" i="10" s="1"/>
  <c r="W928" i="10" s="1"/>
  <c r="X928" i="10" s="1"/>
  <c r="Y928" i="10" s="1"/>
  <c r="Z928" i="10" s="1"/>
  <c r="AA928" i="10" s="1"/>
  <c r="AB928" i="10" s="1"/>
  <c r="AC928" i="10" s="1"/>
  <c r="N929" i="10"/>
  <c r="J929" i="10"/>
  <c r="O929" i="10"/>
  <c r="R929" i="10"/>
  <c r="G929" i="10" s="1"/>
  <c r="L929" i="10"/>
  <c r="M929" i="10"/>
  <c r="D930" i="10"/>
  <c r="Q929" i="10"/>
  <c r="H929" i="10"/>
  <c r="S929" i="10" s="1"/>
  <c r="K929" i="10"/>
  <c r="I929" i="10"/>
  <c r="P929" i="10"/>
  <c r="T929" i="10" l="1"/>
  <c r="U929" i="10" s="1"/>
  <c r="V929" i="10" s="1"/>
  <c r="W929" i="10" s="1"/>
  <c r="X929" i="10" s="1"/>
  <c r="Y929" i="10" s="1"/>
  <c r="Z929" i="10" s="1"/>
  <c r="AA929" i="10" s="1"/>
  <c r="AB929" i="10" s="1"/>
  <c r="AC929" i="10" s="1"/>
  <c r="P930" i="10"/>
  <c r="D931" i="10"/>
  <c r="N930" i="10"/>
  <c r="L930" i="10"/>
  <c r="I930" i="10"/>
  <c r="M930" i="10"/>
  <c r="R930" i="10"/>
  <c r="G930" i="10" s="1"/>
  <c r="K930" i="10"/>
  <c r="H930" i="10"/>
  <c r="S930" i="10" s="1"/>
  <c r="O930" i="10"/>
  <c r="J930" i="10"/>
  <c r="Q930" i="10"/>
  <c r="T930" i="10" l="1"/>
  <c r="U930" i="10" s="1"/>
  <c r="V930" i="10" s="1"/>
  <c r="W930" i="10" s="1"/>
  <c r="X930" i="10" s="1"/>
  <c r="Y930" i="10" s="1"/>
  <c r="Z930" i="10" s="1"/>
  <c r="AA930" i="10" s="1"/>
  <c r="AB930" i="10" s="1"/>
  <c r="AC930" i="10" s="1"/>
  <c r="D932" i="10"/>
  <c r="J931" i="10"/>
  <c r="R931" i="10"/>
  <c r="G931" i="10" s="1"/>
  <c r="H931" i="10"/>
  <c r="S931" i="10" s="1"/>
  <c r="L931" i="10"/>
  <c r="K931" i="10"/>
  <c r="M931" i="10"/>
  <c r="Q931" i="10"/>
  <c r="N931" i="10"/>
  <c r="I931" i="10"/>
  <c r="O931" i="10"/>
  <c r="P931" i="10"/>
  <c r="T931" i="10" l="1"/>
  <c r="U931" i="10" s="1"/>
  <c r="V931" i="10" s="1"/>
  <c r="W931" i="10" s="1"/>
  <c r="X931" i="10" s="1"/>
  <c r="Y931" i="10" s="1"/>
  <c r="Z931" i="10" s="1"/>
  <c r="AA931" i="10" s="1"/>
  <c r="AB931" i="10" s="1"/>
  <c r="AC931" i="10" s="1"/>
  <c r="H932" i="10"/>
  <c r="S932" i="10" s="1"/>
  <c r="O932" i="10"/>
  <c r="Q932" i="10"/>
  <c r="I932" i="10"/>
  <c r="J932" i="10"/>
  <c r="M932" i="10"/>
  <c r="D933" i="10"/>
  <c r="P932" i="10"/>
  <c r="L932" i="10"/>
  <c r="R932" i="10"/>
  <c r="G932" i="10" s="1"/>
  <c r="N932" i="10"/>
  <c r="K932" i="10"/>
  <c r="H933" i="10" l="1"/>
  <c r="S933" i="10" s="1"/>
  <c r="D934" i="10"/>
  <c r="O933" i="10"/>
  <c r="N933" i="10"/>
  <c r="I933" i="10"/>
  <c r="P933" i="10"/>
  <c r="L933" i="10"/>
  <c r="K933" i="10"/>
  <c r="J933" i="10"/>
  <c r="Q933" i="10"/>
  <c r="R933" i="10"/>
  <c r="G933" i="10" s="1"/>
  <c r="M933" i="10"/>
  <c r="T932" i="10"/>
  <c r="U932" i="10" s="1"/>
  <c r="V932" i="10" s="1"/>
  <c r="W932" i="10" s="1"/>
  <c r="X932" i="10" s="1"/>
  <c r="Y932" i="10" s="1"/>
  <c r="Z932" i="10" s="1"/>
  <c r="AA932" i="10" s="1"/>
  <c r="AB932" i="10" s="1"/>
  <c r="AC932" i="10" s="1"/>
  <c r="H934" i="10" l="1"/>
  <c r="S934" i="10" s="1"/>
  <c r="Q934" i="10"/>
  <c r="I934" i="10"/>
  <c r="R934" i="10"/>
  <c r="G934" i="10" s="1"/>
  <c r="N934" i="10"/>
  <c r="P934" i="10"/>
  <c r="D935" i="10"/>
  <c r="L934" i="10"/>
  <c r="K934" i="10"/>
  <c r="J934" i="10"/>
  <c r="O934" i="10"/>
  <c r="M934" i="10"/>
  <c r="T933" i="10"/>
  <c r="U933" i="10" s="1"/>
  <c r="V933" i="10" s="1"/>
  <c r="W933" i="10" s="1"/>
  <c r="X933" i="10" s="1"/>
  <c r="Y933" i="10" s="1"/>
  <c r="Z933" i="10" s="1"/>
  <c r="AA933" i="10" s="1"/>
  <c r="AB933" i="10" s="1"/>
  <c r="AC933" i="10" s="1"/>
  <c r="H935" i="10" l="1"/>
  <c r="S935" i="10" s="1"/>
  <c r="D936" i="10"/>
  <c r="I935" i="10"/>
  <c r="N935" i="10"/>
  <c r="Q935" i="10"/>
  <c r="R935" i="10"/>
  <c r="G935" i="10" s="1"/>
  <c r="O935" i="10"/>
  <c r="M935" i="10"/>
  <c r="J935" i="10"/>
  <c r="P935" i="10"/>
  <c r="L935" i="10"/>
  <c r="K935" i="10"/>
  <c r="T934" i="10"/>
  <c r="U934" i="10" s="1"/>
  <c r="V934" i="10" s="1"/>
  <c r="W934" i="10" s="1"/>
  <c r="X934" i="10" s="1"/>
  <c r="Y934" i="10" s="1"/>
  <c r="Z934" i="10" s="1"/>
  <c r="AA934" i="10" s="1"/>
  <c r="AB934" i="10" s="1"/>
  <c r="AC934" i="10" s="1"/>
  <c r="N936" i="10" l="1"/>
  <c r="H936" i="10"/>
  <c r="S936" i="10" s="1"/>
  <c r="Q936" i="10"/>
  <c r="P936" i="10"/>
  <c r="R936" i="10"/>
  <c r="G936" i="10" s="1"/>
  <c r="D937" i="10"/>
  <c r="J936" i="10"/>
  <c r="O936" i="10"/>
  <c r="I936" i="10"/>
  <c r="K936" i="10"/>
  <c r="L936" i="10"/>
  <c r="M936" i="10"/>
  <c r="T935" i="10"/>
  <c r="U935" i="10" s="1"/>
  <c r="V935" i="10" s="1"/>
  <c r="W935" i="10" s="1"/>
  <c r="X935" i="10" s="1"/>
  <c r="Y935" i="10" s="1"/>
  <c r="Z935" i="10" s="1"/>
  <c r="AA935" i="10" s="1"/>
  <c r="AB935" i="10" s="1"/>
  <c r="AC935" i="10" s="1"/>
  <c r="T936" i="10" l="1"/>
  <c r="U936" i="10" s="1"/>
  <c r="V936" i="10" s="1"/>
  <c r="W936" i="10" s="1"/>
  <c r="X936" i="10" s="1"/>
  <c r="Y936" i="10" s="1"/>
  <c r="Z936" i="10" s="1"/>
  <c r="AA936" i="10" s="1"/>
  <c r="AB936" i="10" s="1"/>
  <c r="AC936" i="10" s="1"/>
  <c r="D938" i="10"/>
  <c r="I937" i="10"/>
  <c r="H937" i="10"/>
  <c r="S937" i="10" s="1"/>
  <c r="Q937" i="10"/>
  <c r="P937" i="10"/>
  <c r="M937" i="10"/>
  <c r="J937" i="10"/>
  <c r="L937" i="10"/>
  <c r="R937" i="10"/>
  <c r="G937" i="10" s="1"/>
  <c r="O937" i="10"/>
  <c r="K937" i="10"/>
  <c r="N937" i="10"/>
  <c r="T937" i="10" l="1"/>
  <c r="U937" i="10" s="1"/>
  <c r="V937" i="10" s="1"/>
  <c r="W937" i="10" s="1"/>
  <c r="X937" i="10" s="1"/>
  <c r="Y937" i="10" s="1"/>
  <c r="Z937" i="10" s="1"/>
  <c r="AA937" i="10" s="1"/>
  <c r="AB937" i="10" s="1"/>
  <c r="AC937" i="10" s="1"/>
  <c r="N938" i="10"/>
  <c r="H938" i="10"/>
  <c r="S938" i="10" s="1"/>
  <c r="Q938" i="10"/>
  <c r="L938" i="10"/>
  <c r="M938" i="10"/>
  <c r="I938" i="10"/>
  <c r="R938" i="10"/>
  <c r="G938" i="10" s="1"/>
  <c r="J938" i="10"/>
  <c r="K938" i="10"/>
  <c r="D939" i="10"/>
  <c r="P938" i="10"/>
  <c r="O938" i="10"/>
  <c r="H939" i="10" l="1"/>
  <c r="S939" i="10" s="1"/>
  <c r="L939" i="10"/>
  <c r="R939" i="10"/>
  <c r="G939" i="10" s="1"/>
  <c r="P939" i="10"/>
  <c r="D940" i="10"/>
  <c r="J939" i="10"/>
  <c r="I939" i="10"/>
  <c r="M939" i="10"/>
  <c r="K939" i="10"/>
  <c r="Q939" i="10"/>
  <c r="N939" i="10"/>
  <c r="O939" i="10"/>
  <c r="T938" i="10"/>
  <c r="U938" i="10" s="1"/>
  <c r="V938" i="10" s="1"/>
  <c r="W938" i="10" s="1"/>
  <c r="X938" i="10" s="1"/>
  <c r="Y938" i="10" s="1"/>
  <c r="Z938" i="10" s="1"/>
  <c r="AA938" i="10" s="1"/>
  <c r="AB938" i="10" s="1"/>
  <c r="AC938" i="10" s="1"/>
  <c r="N940" i="10" l="1"/>
  <c r="L940" i="10"/>
  <c r="K940" i="10"/>
  <c r="I940" i="10"/>
  <c r="P940" i="10"/>
  <c r="M940" i="10"/>
  <c r="H940" i="10"/>
  <c r="S940" i="10" s="1"/>
  <c r="J940" i="10"/>
  <c r="O940" i="10"/>
  <c r="R940" i="10"/>
  <c r="G940" i="10" s="1"/>
  <c r="D941" i="10"/>
  <c r="Q940" i="10"/>
  <c r="T939" i="10"/>
  <c r="U939" i="10" s="1"/>
  <c r="V939" i="10" s="1"/>
  <c r="W939" i="10" s="1"/>
  <c r="X939" i="10" s="1"/>
  <c r="Y939" i="10" s="1"/>
  <c r="Z939" i="10" s="1"/>
  <c r="AA939" i="10" s="1"/>
  <c r="AB939" i="10" s="1"/>
  <c r="AC939" i="10" s="1"/>
  <c r="T940" i="10" l="1"/>
  <c r="U940" i="10" s="1"/>
  <c r="V940" i="10" s="1"/>
  <c r="W940" i="10" s="1"/>
  <c r="X940" i="10" s="1"/>
  <c r="Y940" i="10" s="1"/>
  <c r="Z940" i="10" s="1"/>
  <c r="AA940" i="10" s="1"/>
  <c r="AB940" i="10" s="1"/>
  <c r="AC940" i="10" s="1"/>
  <c r="L941" i="10"/>
  <c r="Q941" i="10"/>
  <c r="I941" i="10"/>
  <c r="D942" i="10"/>
  <c r="R941" i="10"/>
  <c r="G941" i="10" s="1"/>
  <c r="H941" i="10"/>
  <c r="S941" i="10" s="1"/>
  <c r="M941" i="10"/>
  <c r="N941" i="10"/>
  <c r="O941" i="10"/>
  <c r="K941" i="10"/>
  <c r="J941" i="10"/>
  <c r="P941" i="10"/>
  <c r="T941" i="10" l="1"/>
  <c r="U941" i="10" s="1"/>
  <c r="V941" i="10" s="1"/>
  <c r="W941" i="10" s="1"/>
  <c r="X941" i="10" s="1"/>
  <c r="Y941" i="10" s="1"/>
  <c r="Z941" i="10" s="1"/>
  <c r="AA941" i="10" s="1"/>
  <c r="AB941" i="10" s="1"/>
  <c r="AC941" i="10" s="1"/>
  <c r="H942" i="10"/>
  <c r="S942" i="10" s="1"/>
  <c r="Q942" i="10"/>
  <c r="K942" i="10"/>
  <c r="I942" i="10"/>
  <c r="O942" i="10"/>
  <c r="R942" i="10"/>
  <c r="G942" i="10" s="1"/>
  <c r="P942" i="10"/>
  <c r="M942" i="10"/>
  <c r="L942" i="10"/>
  <c r="J942" i="10"/>
  <c r="D943" i="10"/>
  <c r="N942" i="10"/>
  <c r="H943" i="10" l="1"/>
  <c r="S943" i="10" s="1"/>
  <c r="Q943" i="10"/>
  <c r="O943" i="10"/>
  <c r="J943" i="10"/>
  <c r="P943" i="10"/>
  <c r="D944" i="10"/>
  <c r="L943" i="10"/>
  <c r="M943" i="10"/>
  <c r="K943" i="10"/>
  <c r="R943" i="10"/>
  <c r="G943" i="10" s="1"/>
  <c r="N943" i="10"/>
  <c r="I943" i="10"/>
  <c r="T942" i="10"/>
  <c r="U942" i="10" s="1"/>
  <c r="V942" i="10" s="1"/>
  <c r="W942" i="10" s="1"/>
  <c r="X942" i="10" s="1"/>
  <c r="Y942" i="10" s="1"/>
  <c r="Z942" i="10" s="1"/>
  <c r="AA942" i="10" s="1"/>
  <c r="AB942" i="10" s="1"/>
  <c r="AC942" i="10" s="1"/>
  <c r="N944" i="10" l="1"/>
  <c r="O944" i="10"/>
  <c r="P944" i="10"/>
  <c r="D945" i="10"/>
  <c r="M944" i="10"/>
  <c r="R944" i="10"/>
  <c r="G944" i="10" s="1"/>
  <c r="H944" i="10"/>
  <c r="S944" i="10" s="1"/>
  <c r="L944" i="10"/>
  <c r="K944" i="10"/>
  <c r="I944" i="10"/>
  <c r="Q944" i="10"/>
  <c r="J944" i="10"/>
  <c r="T943" i="10"/>
  <c r="U943" i="10" s="1"/>
  <c r="V943" i="10" s="1"/>
  <c r="W943" i="10" s="1"/>
  <c r="X943" i="10" s="1"/>
  <c r="Y943" i="10" s="1"/>
  <c r="Z943" i="10" s="1"/>
  <c r="AA943" i="10" s="1"/>
  <c r="AB943" i="10" s="1"/>
  <c r="AC943" i="10" s="1"/>
  <c r="H945" i="10" l="1"/>
  <c r="S945" i="10" s="1"/>
  <c r="P945" i="10"/>
  <c r="R945" i="10"/>
  <c r="G945" i="10" s="1"/>
  <c r="J945" i="10"/>
  <c r="K945" i="10"/>
  <c r="Q945" i="10"/>
  <c r="L945" i="10"/>
  <c r="I945" i="10"/>
  <c r="O945" i="10"/>
  <c r="D946" i="10"/>
  <c r="N945" i="10"/>
  <c r="M945" i="10"/>
  <c r="T944" i="10"/>
  <c r="U944" i="10" s="1"/>
  <c r="V944" i="10" s="1"/>
  <c r="W944" i="10" s="1"/>
  <c r="X944" i="10" s="1"/>
  <c r="Y944" i="10" s="1"/>
  <c r="Z944" i="10" s="1"/>
  <c r="AA944" i="10" s="1"/>
  <c r="AB944" i="10" s="1"/>
  <c r="AC944" i="10" s="1"/>
  <c r="H946" i="10" l="1"/>
  <c r="S946" i="10" s="1"/>
  <c r="L946" i="10"/>
  <c r="J946" i="10"/>
  <c r="D947" i="10"/>
  <c r="N946" i="10"/>
  <c r="I946" i="10"/>
  <c r="R946" i="10"/>
  <c r="G946" i="10" s="1"/>
  <c r="O946" i="10"/>
  <c r="P946" i="10"/>
  <c r="K946" i="10"/>
  <c r="Q946" i="10"/>
  <c r="M946" i="10"/>
  <c r="T945" i="10"/>
  <c r="U945" i="10" s="1"/>
  <c r="V945" i="10" s="1"/>
  <c r="W945" i="10" s="1"/>
  <c r="X945" i="10" s="1"/>
  <c r="Y945" i="10" s="1"/>
  <c r="Z945" i="10" s="1"/>
  <c r="AA945" i="10" s="1"/>
  <c r="AB945" i="10" s="1"/>
  <c r="AC945" i="10" s="1"/>
  <c r="N947" i="10" l="1"/>
  <c r="M947" i="10"/>
  <c r="D948" i="10"/>
  <c r="O947" i="10"/>
  <c r="I947" i="10"/>
  <c r="H947" i="10"/>
  <c r="S947" i="10" s="1"/>
  <c r="J947" i="10"/>
  <c r="R947" i="10"/>
  <c r="G947" i="10" s="1"/>
  <c r="P947" i="10"/>
  <c r="Q947" i="10"/>
  <c r="K947" i="10"/>
  <c r="L947" i="10"/>
  <c r="T946" i="10"/>
  <c r="U946" i="10" s="1"/>
  <c r="V946" i="10" s="1"/>
  <c r="W946" i="10" s="1"/>
  <c r="X946" i="10" s="1"/>
  <c r="Y946" i="10" s="1"/>
  <c r="Z946" i="10" s="1"/>
  <c r="AA946" i="10" s="1"/>
  <c r="AB946" i="10" s="1"/>
  <c r="AC946" i="10" s="1"/>
  <c r="T947" i="10" l="1"/>
  <c r="U947" i="10" s="1"/>
  <c r="V947" i="10" s="1"/>
  <c r="W947" i="10" s="1"/>
  <c r="X947" i="10" s="1"/>
  <c r="Y947" i="10" s="1"/>
  <c r="Z947" i="10" s="1"/>
  <c r="AA947" i="10" s="1"/>
  <c r="AB947" i="10" s="1"/>
  <c r="AC947" i="10" s="1"/>
  <c r="M948" i="10"/>
  <c r="R948" i="10"/>
  <c r="G948" i="10" s="1"/>
  <c r="K948" i="10"/>
  <c r="L948" i="10"/>
  <c r="P948" i="10"/>
  <c r="J948" i="10"/>
  <c r="O948" i="10"/>
  <c r="D949" i="10"/>
  <c r="N948" i="10"/>
  <c r="H948" i="10"/>
  <c r="S948" i="10" s="1"/>
  <c r="I948" i="10"/>
  <c r="Q948" i="10"/>
  <c r="T948" i="10" l="1"/>
  <c r="U948" i="10" s="1"/>
  <c r="V948" i="10" s="1"/>
  <c r="W948" i="10" s="1"/>
  <c r="X948" i="10" s="1"/>
  <c r="Y948" i="10" s="1"/>
  <c r="Z948" i="10" s="1"/>
  <c r="AA948" i="10" s="1"/>
  <c r="AB948" i="10" s="1"/>
  <c r="AC948" i="10" s="1"/>
  <c r="J949" i="10"/>
  <c r="D950" i="10"/>
  <c r="P949" i="10"/>
  <c r="H949" i="10"/>
  <c r="S949" i="10" s="1"/>
  <c r="L949" i="10"/>
  <c r="O949" i="10"/>
  <c r="I949" i="10"/>
  <c r="N949" i="10"/>
  <c r="M949" i="10"/>
  <c r="K949" i="10"/>
  <c r="Q949" i="10"/>
  <c r="R949" i="10"/>
  <c r="G949" i="10" s="1"/>
  <c r="T949" i="10" l="1"/>
  <c r="U949" i="10" s="1"/>
  <c r="V949" i="10" s="1"/>
  <c r="W949" i="10" s="1"/>
  <c r="X949" i="10" s="1"/>
  <c r="Y949" i="10" s="1"/>
  <c r="Z949" i="10" s="1"/>
  <c r="AA949" i="10" s="1"/>
  <c r="AB949" i="10" s="1"/>
  <c r="AC949" i="10" s="1"/>
  <c r="D951" i="10"/>
  <c r="L950" i="10"/>
  <c r="K950" i="10"/>
  <c r="H950" i="10"/>
  <c r="S950" i="10" s="1"/>
  <c r="J950" i="10"/>
  <c r="N950" i="10"/>
  <c r="M950" i="10"/>
  <c r="I950" i="10"/>
  <c r="Q950" i="10"/>
  <c r="R950" i="10"/>
  <c r="G950" i="10" s="1"/>
  <c r="P950" i="10"/>
  <c r="O950" i="10"/>
  <c r="T950" i="10" l="1"/>
  <c r="U950" i="10" s="1"/>
  <c r="V950" i="10" s="1"/>
  <c r="W950" i="10" s="1"/>
  <c r="X950" i="10" s="1"/>
  <c r="Y950" i="10" s="1"/>
  <c r="Z950" i="10" s="1"/>
  <c r="AA950" i="10" s="1"/>
  <c r="AB950" i="10" s="1"/>
  <c r="AC950" i="10" s="1"/>
  <c r="H951" i="10"/>
  <c r="S951" i="10" s="1"/>
  <c r="P951" i="10"/>
  <c r="I951" i="10"/>
  <c r="N951" i="10"/>
  <c r="L951" i="10"/>
  <c r="O951" i="10"/>
  <c r="J951" i="10"/>
  <c r="M951" i="10"/>
  <c r="K951" i="10"/>
  <c r="D952" i="10"/>
  <c r="R951" i="10"/>
  <c r="G951" i="10" s="1"/>
  <c r="Q951" i="10"/>
  <c r="H952" i="10" l="1"/>
  <c r="S952" i="10" s="1"/>
  <c r="M952" i="10"/>
  <c r="O952" i="10"/>
  <c r="K952" i="10"/>
  <c r="I952" i="10"/>
  <c r="D953" i="10"/>
  <c r="R952" i="10"/>
  <c r="G952" i="10" s="1"/>
  <c r="N952" i="10"/>
  <c r="Q952" i="10"/>
  <c r="L952" i="10"/>
  <c r="J952" i="10"/>
  <c r="P952" i="10"/>
  <c r="T951" i="10"/>
  <c r="U951" i="10" s="1"/>
  <c r="V951" i="10" s="1"/>
  <c r="W951" i="10" s="1"/>
  <c r="X951" i="10" s="1"/>
  <c r="Y951" i="10" s="1"/>
  <c r="Z951" i="10" s="1"/>
  <c r="AA951" i="10" s="1"/>
  <c r="AB951" i="10" s="1"/>
  <c r="AC951" i="10" s="1"/>
  <c r="H953" i="10" l="1"/>
  <c r="S953" i="10" s="1"/>
  <c r="I953" i="10"/>
  <c r="R953" i="10"/>
  <c r="G953" i="10" s="1"/>
  <c r="J953" i="10"/>
  <c r="M953" i="10"/>
  <c r="Q953" i="10"/>
  <c r="N953" i="10"/>
  <c r="L953" i="10"/>
  <c r="P953" i="10"/>
  <c r="K953" i="10"/>
  <c r="D954" i="10"/>
  <c r="O953" i="10"/>
  <c r="T952" i="10"/>
  <c r="U952" i="10" s="1"/>
  <c r="V952" i="10" s="1"/>
  <c r="W952" i="10" s="1"/>
  <c r="X952" i="10" s="1"/>
  <c r="Y952" i="10" s="1"/>
  <c r="Z952" i="10" s="1"/>
  <c r="AA952" i="10" s="1"/>
  <c r="AB952" i="10" s="1"/>
  <c r="AC952" i="10" s="1"/>
  <c r="H954" i="10" l="1"/>
  <c r="S954" i="10" s="1"/>
  <c r="O954" i="10"/>
  <c r="R954" i="10"/>
  <c r="G954" i="10" s="1"/>
  <c r="N954" i="10"/>
  <c r="I954" i="10"/>
  <c r="D955" i="10"/>
  <c r="L954" i="10"/>
  <c r="K954" i="10"/>
  <c r="Q954" i="10"/>
  <c r="M954" i="10"/>
  <c r="P954" i="10"/>
  <c r="J954" i="10"/>
  <c r="T953" i="10"/>
  <c r="U953" i="10" s="1"/>
  <c r="V953" i="10" s="1"/>
  <c r="W953" i="10" s="1"/>
  <c r="X953" i="10" s="1"/>
  <c r="Y953" i="10" s="1"/>
  <c r="Z953" i="10" s="1"/>
  <c r="AA953" i="10" s="1"/>
  <c r="AB953" i="10" s="1"/>
  <c r="AC953" i="10" s="1"/>
  <c r="H955" i="10" l="1"/>
  <c r="S955" i="10" s="1"/>
  <c r="I955" i="10"/>
  <c r="K955" i="10"/>
  <c r="Q955" i="10"/>
  <c r="R955" i="10"/>
  <c r="G955" i="10" s="1"/>
  <c r="N955" i="10"/>
  <c r="O955" i="10"/>
  <c r="J955" i="10"/>
  <c r="M955" i="10"/>
  <c r="P955" i="10"/>
  <c r="D956" i="10"/>
  <c r="L955" i="10"/>
  <c r="T954" i="10"/>
  <c r="U954" i="10" s="1"/>
  <c r="V954" i="10" s="1"/>
  <c r="W954" i="10" s="1"/>
  <c r="X954" i="10" s="1"/>
  <c r="Y954" i="10" s="1"/>
  <c r="Z954" i="10" s="1"/>
  <c r="AA954" i="10" s="1"/>
  <c r="AB954" i="10" s="1"/>
  <c r="AC954" i="10" s="1"/>
  <c r="H956" i="10" l="1"/>
  <c r="S956" i="10" s="1"/>
  <c r="L956" i="10"/>
  <c r="P956" i="10"/>
  <c r="M956" i="10"/>
  <c r="J956" i="10"/>
  <c r="D957" i="10"/>
  <c r="R956" i="10"/>
  <c r="G956" i="10" s="1"/>
  <c r="Q956" i="10"/>
  <c r="O956" i="10"/>
  <c r="N956" i="10"/>
  <c r="I956" i="10"/>
  <c r="K956" i="10"/>
  <c r="T955" i="10"/>
  <c r="U955" i="10" s="1"/>
  <c r="V955" i="10" s="1"/>
  <c r="W955" i="10" s="1"/>
  <c r="X955" i="10" s="1"/>
  <c r="Y955" i="10" s="1"/>
  <c r="Z955" i="10" s="1"/>
  <c r="AA955" i="10" s="1"/>
  <c r="AB955" i="10" s="1"/>
  <c r="AC955" i="10" s="1"/>
  <c r="H957" i="10" l="1"/>
  <c r="S957" i="10" s="1"/>
  <c r="R957" i="10"/>
  <c r="G957" i="10" s="1"/>
  <c r="J957" i="10"/>
  <c r="N957" i="10"/>
  <c r="I957" i="10"/>
  <c r="K957" i="10"/>
  <c r="O957" i="10"/>
  <c r="P957" i="10"/>
  <c r="Q957" i="10"/>
  <c r="L957" i="10"/>
  <c r="M957" i="10"/>
  <c r="D958" i="10"/>
  <c r="T956" i="10"/>
  <c r="U956" i="10" s="1"/>
  <c r="V956" i="10" s="1"/>
  <c r="W956" i="10" s="1"/>
  <c r="X956" i="10" s="1"/>
  <c r="Y956" i="10" s="1"/>
  <c r="Z956" i="10" s="1"/>
  <c r="AA956" i="10" s="1"/>
  <c r="AB956" i="10" s="1"/>
  <c r="AC956" i="10" s="1"/>
  <c r="T957" i="10" l="1"/>
  <c r="U957" i="10" s="1"/>
  <c r="V957" i="10" s="1"/>
  <c r="W957" i="10" s="1"/>
  <c r="X957" i="10" s="1"/>
  <c r="Y957" i="10" s="1"/>
  <c r="Z957" i="10" s="1"/>
  <c r="AA957" i="10" s="1"/>
  <c r="AB957" i="10" s="1"/>
  <c r="AC957" i="10" s="1"/>
  <c r="L958" i="10"/>
  <c r="K958" i="10"/>
  <c r="O958" i="10"/>
  <c r="I958" i="10"/>
  <c r="D959" i="10"/>
  <c r="H958" i="10"/>
  <c r="S958" i="10" s="1"/>
  <c r="R958" i="10"/>
  <c r="G958" i="10" s="1"/>
  <c r="P958" i="10"/>
  <c r="M958" i="10"/>
  <c r="J958" i="10"/>
  <c r="N958" i="10"/>
  <c r="Q958" i="10"/>
  <c r="Q959" i="10" l="1"/>
  <c r="O959" i="10"/>
  <c r="N959" i="10"/>
  <c r="D960" i="10"/>
  <c r="P959" i="10"/>
  <c r="K959" i="10"/>
  <c r="H959" i="10"/>
  <c r="S959" i="10" s="1"/>
  <c r="I959" i="10"/>
  <c r="R959" i="10"/>
  <c r="G959" i="10" s="1"/>
  <c r="M959" i="10"/>
  <c r="L959" i="10"/>
  <c r="J959" i="10"/>
  <c r="T958" i="10"/>
  <c r="U958" i="10" s="1"/>
  <c r="V958" i="10" s="1"/>
  <c r="W958" i="10" s="1"/>
  <c r="X958" i="10" s="1"/>
  <c r="Y958" i="10" s="1"/>
  <c r="Z958" i="10" s="1"/>
  <c r="AA958" i="10" s="1"/>
  <c r="AB958" i="10" s="1"/>
  <c r="AC958" i="10" s="1"/>
  <c r="P960" i="10" l="1"/>
  <c r="R960" i="10"/>
  <c r="G960" i="10" s="1"/>
  <c r="I960" i="10"/>
  <c r="O960" i="10"/>
  <c r="M960" i="10"/>
  <c r="N960" i="10"/>
  <c r="Q960" i="10"/>
  <c r="K960" i="10"/>
  <c r="D961" i="10"/>
  <c r="J960" i="10"/>
  <c r="H960" i="10"/>
  <c r="S960" i="10" s="1"/>
  <c r="L960" i="10"/>
  <c r="T959" i="10"/>
  <c r="U959" i="10" s="1"/>
  <c r="V959" i="10" s="1"/>
  <c r="W959" i="10" s="1"/>
  <c r="X959" i="10" s="1"/>
  <c r="Y959" i="10" s="1"/>
  <c r="Z959" i="10" s="1"/>
  <c r="AA959" i="10" s="1"/>
  <c r="AB959" i="10" s="1"/>
  <c r="AC959" i="10" s="1"/>
  <c r="T960" i="10" l="1"/>
  <c r="U960" i="10" s="1"/>
  <c r="V960" i="10" s="1"/>
  <c r="W960" i="10" s="1"/>
  <c r="X960" i="10" s="1"/>
  <c r="Y960" i="10" s="1"/>
  <c r="Z960" i="10" s="1"/>
  <c r="AA960" i="10" s="1"/>
  <c r="AB960" i="10" s="1"/>
  <c r="AC960" i="10" s="1"/>
  <c r="P961" i="10"/>
  <c r="J961" i="10"/>
  <c r="H961" i="10"/>
  <c r="S961" i="10" s="1"/>
  <c r="Q961" i="10"/>
  <c r="O961" i="10"/>
  <c r="L961" i="10"/>
  <c r="D962" i="10"/>
  <c r="K961" i="10"/>
  <c r="R961" i="10"/>
  <c r="G961" i="10" s="1"/>
  <c r="I961" i="10"/>
  <c r="M961" i="10"/>
  <c r="N961" i="10"/>
  <c r="T961" i="10" l="1"/>
  <c r="U961" i="10" s="1"/>
  <c r="V961" i="10" s="1"/>
  <c r="W961" i="10" s="1"/>
  <c r="X961" i="10" s="1"/>
  <c r="Y961" i="10" s="1"/>
  <c r="Z961" i="10" s="1"/>
  <c r="AA961" i="10" s="1"/>
  <c r="AB961" i="10" s="1"/>
  <c r="AC961" i="10" s="1"/>
  <c r="Q962" i="10"/>
  <c r="P962" i="10"/>
  <c r="K962" i="10"/>
  <c r="M962" i="10"/>
  <c r="D963" i="10"/>
  <c r="N962" i="10"/>
  <c r="R962" i="10"/>
  <c r="G962" i="10" s="1"/>
  <c r="L962" i="10"/>
  <c r="H962" i="10"/>
  <c r="S962" i="10" s="1"/>
  <c r="J962" i="10"/>
  <c r="I962" i="10"/>
  <c r="O962" i="10"/>
  <c r="T962" i="10" l="1"/>
  <c r="U962" i="10" s="1"/>
  <c r="V962" i="10" s="1"/>
  <c r="W962" i="10" s="1"/>
  <c r="X962" i="10" s="1"/>
  <c r="Y962" i="10" s="1"/>
  <c r="Z962" i="10" s="1"/>
  <c r="AA962" i="10" s="1"/>
  <c r="AB962" i="10" s="1"/>
  <c r="AC962" i="10" s="1"/>
  <c r="H963" i="10"/>
  <c r="S963" i="10" s="1"/>
  <c r="D964" i="10"/>
  <c r="K963" i="10"/>
  <c r="M963" i="10"/>
  <c r="J963" i="10"/>
  <c r="L963" i="10"/>
  <c r="R963" i="10"/>
  <c r="G963" i="10" s="1"/>
  <c r="P963" i="10"/>
  <c r="I963" i="10"/>
  <c r="N963" i="10"/>
  <c r="Q963" i="10"/>
  <c r="O963" i="10"/>
  <c r="T963" i="10" l="1"/>
  <c r="U963" i="10" s="1"/>
  <c r="V963" i="10" s="1"/>
  <c r="W963" i="10" s="1"/>
  <c r="X963" i="10" s="1"/>
  <c r="Y963" i="10" s="1"/>
  <c r="Z963" i="10" s="1"/>
  <c r="AA963" i="10" s="1"/>
  <c r="AB963" i="10" s="1"/>
  <c r="AC963" i="10" s="1"/>
  <c r="H964" i="10"/>
  <c r="S964" i="10" s="1"/>
  <c r="Q964" i="10"/>
  <c r="I964" i="10"/>
  <c r="N964" i="10"/>
  <c r="M964" i="10"/>
  <c r="J964" i="10"/>
  <c r="D965" i="10"/>
  <c r="R964" i="10"/>
  <c r="G964" i="10" s="1"/>
  <c r="L964" i="10"/>
  <c r="P964" i="10"/>
  <c r="K964" i="10"/>
  <c r="O964" i="10"/>
  <c r="T964" i="10" l="1"/>
  <c r="U964" i="10" s="1"/>
  <c r="V964" i="10" s="1"/>
  <c r="W964" i="10" s="1"/>
  <c r="X964" i="10" s="1"/>
  <c r="Y964" i="10" s="1"/>
  <c r="Z964" i="10" s="1"/>
  <c r="AA964" i="10" s="1"/>
  <c r="AB964" i="10" s="1"/>
  <c r="AC964" i="10" s="1"/>
  <c r="H965" i="10"/>
  <c r="S965" i="10" s="1"/>
  <c r="D966" i="10"/>
  <c r="R965" i="10"/>
  <c r="G965" i="10" s="1"/>
  <c r="Q965" i="10"/>
  <c r="O965" i="10"/>
  <c r="P965" i="10"/>
  <c r="J965" i="10"/>
  <c r="M965" i="10"/>
  <c r="N965" i="10"/>
  <c r="I965" i="10"/>
  <c r="K965" i="10"/>
  <c r="L965" i="10"/>
  <c r="K966" i="10" l="1"/>
  <c r="N966" i="10"/>
  <c r="I966" i="10"/>
  <c r="O966" i="10"/>
  <c r="Q966" i="10"/>
  <c r="D967" i="10"/>
  <c r="P966" i="10"/>
  <c r="H966" i="10"/>
  <c r="S966" i="10" s="1"/>
  <c r="M966" i="10"/>
  <c r="L966" i="10"/>
  <c r="J966" i="10"/>
  <c r="R966" i="10"/>
  <c r="G966" i="10" s="1"/>
  <c r="T965" i="10"/>
  <c r="U965" i="10" s="1"/>
  <c r="V965" i="10" s="1"/>
  <c r="W965" i="10" s="1"/>
  <c r="X965" i="10" s="1"/>
  <c r="Y965" i="10" s="1"/>
  <c r="Z965" i="10" s="1"/>
  <c r="AA965" i="10" s="1"/>
  <c r="AB965" i="10" s="1"/>
  <c r="AC965" i="10" s="1"/>
  <c r="I967" i="10" l="1"/>
  <c r="Q967" i="10"/>
  <c r="O967" i="10"/>
  <c r="K967" i="10"/>
  <c r="D968" i="10"/>
  <c r="J967" i="10"/>
  <c r="H967" i="10"/>
  <c r="S967" i="10" s="1"/>
  <c r="P967" i="10"/>
  <c r="L967" i="10"/>
  <c r="R967" i="10"/>
  <c r="G967" i="10" s="1"/>
  <c r="M967" i="10"/>
  <c r="N967" i="10"/>
  <c r="T966" i="10"/>
  <c r="U966" i="10" s="1"/>
  <c r="V966" i="10" s="1"/>
  <c r="W966" i="10" s="1"/>
  <c r="X966" i="10" s="1"/>
  <c r="Y966" i="10" s="1"/>
  <c r="Z966" i="10" s="1"/>
  <c r="AA966" i="10" s="1"/>
  <c r="AB966" i="10" s="1"/>
  <c r="AC966" i="10" s="1"/>
  <c r="T967" i="10" l="1"/>
  <c r="U967" i="10" s="1"/>
  <c r="V967" i="10" s="1"/>
  <c r="W967" i="10" s="1"/>
  <c r="X967" i="10" s="1"/>
  <c r="Y967" i="10" s="1"/>
  <c r="Z967" i="10" s="1"/>
  <c r="AA967" i="10" s="1"/>
  <c r="AB967" i="10" s="1"/>
  <c r="AC967" i="10" s="1"/>
  <c r="P968" i="10"/>
  <c r="N968" i="10"/>
  <c r="I968" i="10"/>
  <c r="D969" i="10"/>
  <c r="M968" i="10"/>
  <c r="R968" i="10"/>
  <c r="G968" i="10" s="1"/>
  <c r="H968" i="10"/>
  <c r="S968" i="10" s="1"/>
  <c r="Q968" i="10"/>
  <c r="L968" i="10"/>
  <c r="K968" i="10"/>
  <c r="J968" i="10"/>
  <c r="O968" i="10"/>
  <c r="J969" i="10" l="1"/>
  <c r="Q969" i="10"/>
  <c r="N969" i="10"/>
  <c r="O969" i="10"/>
  <c r="K969" i="10"/>
  <c r="L969" i="10"/>
  <c r="P969" i="10"/>
  <c r="R969" i="10"/>
  <c r="G969" i="10" s="1"/>
  <c r="D970" i="10"/>
  <c r="I969" i="10"/>
  <c r="H969" i="10"/>
  <c r="S969" i="10" s="1"/>
  <c r="M969" i="10"/>
  <c r="T968" i="10"/>
  <c r="U968" i="10" s="1"/>
  <c r="V968" i="10" s="1"/>
  <c r="W968" i="10" s="1"/>
  <c r="X968" i="10" s="1"/>
  <c r="Y968" i="10" s="1"/>
  <c r="Z968" i="10" s="1"/>
  <c r="AA968" i="10" s="1"/>
  <c r="AB968" i="10" s="1"/>
  <c r="AC968" i="10" s="1"/>
  <c r="T969" i="10" l="1"/>
  <c r="U969" i="10" s="1"/>
  <c r="V969" i="10" s="1"/>
  <c r="W969" i="10" s="1"/>
  <c r="X969" i="10" s="1"/>
  <c r="Y969" i="10" s="1"/>
  <c r="Z969" i="10" s="1"/>
  <c r="AA969" i="10" s="1"/>
  <c r="AB969" i="10" s="1"/>
  <c r="AC969" i="10" s="1"/>
  <c r="H970" i="10"/>
  <c r="S970" i="10" s="1"/>
  <c r="R970" i="10"/>
  <c r="G970" i="10" s="1"/>
  <c r="J970" i="10"/>
  <c r="D971" i="10"/>
  <c r="I970" i="10"/>
  <c r="P970" i="10"/>
  <c r="Q970" i="10"/>
  <c r="M970" i="10"/>
  <c r="N970" i="10"/>
  <c r="L970" i="10"/>
  <c r="O970" i="10"/>
  <c r="K970" i="10"/>
  <c r="O971" i="10" l="1"/>
  <c r="J971" i="10"/>
  <c r="I971" i="10"/>
  <c r="M971" i="10"/>
  <c r="N971" i="10"/>
  <c r="H971" i="10"/>
  <c r="S971" i="10" s="1"/>
  <c r="Q971" i="10"/>
  <c r="L971" i="10"/>
  <c r="R971" i="10"/>
  <c r="G971" i="10" s="1"/>
  <c r="D972" i="10"/>
  <c r="K971" i="10"/>
  <c r="P971" i="10"/>
  <c r="T970" i="10"/>
  <c r="U970" i="10" s="1"/>
  <c r="V970" i="10" s="1"/>
  <c r="W970" i="10" s="1"/>
  <c r="X970" i="10" s="1"/>
  <c r="Y970" i="10" s="1"/>
  <c r="Z970" i="10" s="1"/>
  <c r="AA970" i="10" s="1"/>
  <c r="AB970" i="10" s="1"/>
  <c r="AC970" i="10" s="1"/>
  <c r="T971" i="10" l="1"/>
  <c r="U971" i="10" s="1"/>
  <c r="V971" i="10" s="1"/>
  <c r="W971" i="10" s="1"/>
  <c r="X971" i="10" s="1"/>
  <c r="Y971" i="10" s="1"/>
  <c r="Z971" i="10" s="1"/>
  <c r="AA971" i="10" s="1"/>
  <c r="AB971" i="10" s="1"/>
  <c r="AC971" i="10" s="1"/>
  <c r="K972" i="10"/>
  <c r="P972" i="10"/>
  <c r="D973" i="10"/>
  <c r="N972" i="10"/>
  <c r="H972" i="10"/>
  <c r="S972" i="10" s="1"/>
  <c r="L972" i="10"/>
  <c r="J972" i="10"/>
  <c r="M972" i="10"/>
  <c r="I972" i="10"/>
  <c r="Q972" i="10"/>
  <c r="O972" i="10"/>
  <c r="R972" i="10"/>
  <c r="G972" i="10" s="1"/>
  <c r="T972" i="10" l="1"/>
  <c r="U972" i="10" s="1"/>
  <c r="V972" i="10" s="1"/>
  <c r="W972" i="10" s="1"/>
  <c r="X972" i="10" s="1"/>
  <c r="Y972" i="10" s="1"/>
  <c r="Z972" i="10" s="1"/>
  <c r="AA972" i="10" s="1"/>
  <c r="AB972" i="10" s="1"/>
  <c r="AC972" i="10" s="1"/>
  <c r="J973" i="10"/>
  <c r="R973" i="10"/>
  <c r="G973" i="10" s="1"/>
  <c r="L973" i="10"/>
  <c r="N973" i="10"/>
  <c r="I973" i="10"/>
  <c r="P973" i="10"/>
  <c r="M973" i="10"/>
  <c r="Q973" i="10"/>
  <c r="D974" i="10"/>
  <c r="K973" i="10"/>
  <c r="H973" i="10"/>
  <c r="S973" i="10" s="1"/>
  <c r="O973" i="10"/>
  <c r="T973" i="10" l="1"/>
  <c r="U973" i="10" s="1"/>
  <c r="V973" i="10" s="1"/>
  <c r="W973" i="10" s="1"/>
  <c r="X973" i="10" s="1"/>
  <c r="Y973" i="10" s="1"/>
  <c r="Z973" i="10" s="1"/>
  <c r="AA973" i="10" s="1"/>
  <c r="AB973" i="10" s="1"/>
  <c r="AC973" i="10" s="1"/>
  <c r="H974" i="10"/>
  <c r="S974" i="10" s="1"/>
  <c r="R974" i="10"/>
  <c r="G974" i="10" s="1"/>
  <c r="D975" i="10"/>
  <c r="L974" i="10"/>
  <c r="N974" i="10"/>
  <c r="K974" i="10"/>
  <c r="M974" i="10"/>
  <c r="J974" i="10"/>
  <c r="O974" i="10"/>
  <c r="I974" i="10"/>
  <c r="Q974" i="10"/>
  <c r="P974" i="10"/>
  <c r="H975" i="10" l="1"/>
  <c r="S975" i="10" s="1"/>
  <c r="O975" i="10"/>
  <c r="J975" i="10"/>
  <c r="P975" i="10"/>
  <c r="I975" i="10"/>
  <c r="M975" i="10"/>
  <c r="N975" i="10"/>
  <c r="L975" i="10"/>
  <c r="R975" i="10"/>
  <c r="G975" i="10" s="1"/>
  <c r="D976" i="10"/>
  <c r="Q975" i="10"/>
  <c r="K975" i="10"/>
  <c r="T974" i="10"/>
  <c r="U974" i="10" s="1"/>
  <c r="V974" i="10" s="1"/>
  <c r="W974" i="10" s="1"/>
  <c r="X974" i="10" s="1"/>
  <c r="Y974" i="10" s="1"/>
  <c r="Z974" i="10" s="1"/>
  <c r="AA974" i="10" s="1"/>
  <c r="AB974" i="10" s="1"/>
  <c r="AC974" i="10" s="1"/>
  <c r="H976" i="10" l="1"/>
  <c r="S976" i="10" s="1"/>
  <c r="R976" i="10"/>
  <c r="G976" i="10" s="1"/>
  <c r="D977" i="10"/>
  <c r="M976" i="10"/>
  <c r="Q976" i="10"/>
  <c r="N976" i="10"/>
  <c r="I976" i="10"/>
  <c r="P976" i="10"/>
  <c r="J976" i="10"/>
  <c r="L976" i="10"/>
  <c r="K976" i="10"/>
  <c r="O976" i="10"/>
  <c r="T975" i="10"/>
  <c r="U975" i="10" s="1"/>
  <c r="V975" i="10" s="1"/>
  <c r="W975" i="10" s="1"/>
  <c r="X975" i="10" s="1"/>
  <c r="Y975" i="10" s="1"/>
  <c r="Z975" i="10" s="1"/>
  <c r="AA975" i="10" s="1"/>
  <c r="AB975" i="10" s="1"/>
  <c r="AC975" i="10" s="1"/>
  <c r="H977" i="10" l="1"/>
  <c r="S977" i="10" s="1"/>
  <c r="M977" i="10"/>
  <c r="O977" i="10"/>
  <c r="P977" i="10"/>
  <c r="R977" i="10"/>
  <c r="G977" i="10" s="1"/>
  <c r="N977" i="10"/>
  <c r="L977" i="10"/>
  <c r="K977" i="10"/>
  <c r="J977" i="10"/>
  <c r="D978" i="10"/>
  <c r="I977" i="10"/>
  <c r="Q977" i="10"/>
  <c r="T976" i="10"/>
  <c r="U976" i="10" s="1"/>
  <c r="V976" i="10" s="1"/>
  <c r="W976" i="10" s="1"/>
  <c r="X976" i="10" s="1"/>
  <c r="Y976" i="10" s="1"/>
  <c r="Z976" i="10" s="1"/>
  <c r="AA976" i="10" s="1"/>
  <c r="AB976" i="10" s="1"/>
  <c r="AC976" i="10" s="1"/>
  <c r="H978" i="10" l="1"/>
  <c r="S978" i="10" s="1"/>
  <c r="R978" i="10"/>
  <c r="G978" i="10" s="1"/>
  <c r="D979" i="10"/>
  <c r="M978" i="10"/>
  <c r="I978" i="10"/>
  <c r="L978" i="10"/>
  <c r="J978" i="10"/>
  <c r="Q978" i="10"/>
  <c r="O978" i="10"/>
  <c r="N978" i="10"/>
  <c r="P978" i="10"/>
  <c r="K978" i="10"/>
  <c r="T977" i="10"/>
  <c r="U977" i="10" s="1"/>
  <c r="V977" i="10" s="1"/>
  <c r="W977" i="10" s="1"/>
  <c r="X977" i="10" s="1"/>
  <c r="Y977" i="10" s="1"/>
  <c r="Z977" i="10" s="1"/>
  <c r="AA977" i="10" s="1"/>
  <c r="AB977" i="10" s="1"/>
  <c r="AC977" i="10" s="1"/>
  <c r="T978" i="10" l="1"/>
  <c r="U978" i="10" s="1"/>
  <c r="V978" i="10" s="1"/>
  <c r="W978" i="10" s="1"/>
  <c r="X978" i="10" s="1"/>
  <c r="Y978" i="10" s="1"/>
  <c r="Z978" i="10" s="1"/>
  <c r="AA978" i="10" s="1"/>
  <c r="AB978" i="10" s="1"/>
  <c r="AC978" i="10" s="1"/>
  <c r="H979" i="10"/>
  <c r="S979" i="10" s="1"/>
  <c r="J979" i="10"/>
  <c r="R979" i="10"/>
  <c r="G979" i="10" s="1"/>
  <c r="I979" i="10"/>
  <c r="P979" i="10"/>
  <c r="Q979" i="10"/>
  <c r="L979" i="10"/>
  <c r="O979" i="10"/>
  <c r="K979" i="10"/>
  <c r="D980" i="10"/>
  <c r="N979" i="10"/>
  <c r="M979" i="10"/>
  <c r="R980" i="10" l="1"/>
  <c r="G980" i="10" s="1"/>
  <c r="I980" i="10"/>
  <c r="D981" i="10"/>
  <c r="L980" i="10"/>
  <c r="O980" i="10"/>
  <c r="Q980" i="10"/>
  <c r="P980" i="10"/>
  <c r="M980" i="10"/>
  <c r="N980" i="10"/>
  <c r="K980" i="10"/>
  <c r="H980" i="10"/>
  <c r="S980" i="10" s="1"/>
  <c r="J980" i="10"/>
  <c r="T979" i="10"/>
  <c r="U979" i="10" s="1"/>
  <c r="V979" i="10" s="1"/>
  <c r="W979" i="10" s="1"/>
  <c r="X979" i="10" s="1"/>
  <c r="Y979" i="10" s="1"/>
  <c r="Z979" i="10" s="1"/>
  <c r="AA979" i="10" s="1"/>
  <c r="AB979" i="10" s="1"/>
  <c r="AC979" i="10" s="1"/>
  <c r="T980" i="10" l="1"/>
  <c r="U980" i="10" s="1"/>
  <c r="V980" i="10" s="1"/>
  <c r="W980" i="10" s="1"/>
  <c r="X980" i="10" s="1"/>
  <c r="Y980" i="10" s="1"/>
  <c r="Z980" i="10" s="1"/>
  <c r="AA980" i="10" s="1"/>
  <c r="AB980" i="10" s="1"/>
  <c r="AC980" i="10" s="1"/>
  <c r="O981" i="10"/>
  <c r="Q981" i="10"/>
  <c r="N981" i="10"/>
  <c r="I981" i="10"/>
  <c r="P981" i="10"/>
  <c r="R981" i="10"/>
  <c r="G981" i="10" s="1"/>
  <c r="L981" i="10"/>
  <c r="K981" i="10"/>
  <c r="D982" i="10"/>
  <c r="J981" i="10"/>
  <c r="H981" i="10"/>
  <c r="S981" i="10" s="1"/>
  <c r="M981" i="10"/>
  <c r="T981" i="10" l="1"/>
  <c r="U981" i="10" s="1"/>
  <c r="V981" i="10" s="1"/>
  <c r="W981" i="10" s="1"/>
  <c r="X981" i="10" s="1"/>
  <c r="Y981" i="10" s="1"/>
  <c r="Z981" i="10" s="1"/>
  <c r="AA981" i="10" s="1"/>
  <c r="AB981" i="10" s="1"/>
  <c r="AC981" i="10" s="1"/>
  <c r="I982" i="10"/>
  <c r="L982" i="10"/>
  <c r="D983" i="10"/>
  <c r="H982" i="10"/>
  <c r="S982" i="10" s="1"/>
  <c r="R982" i="10"/>
  <c r="G982" i="10" s="1"/>
  <c r="O982" i="10"/>
  <c r="J982" i="10"/>
  <c r="P982" i="10"/>
  <c r="M982" i="10"/>
  <c r="K982" i="10"/>
  <c r="Q982" i="10"/>
  <c r="N982" i="10"/>
  <c r="T982" i="10" l="1"/>
  <c r="U982" i="10" s="1"/>
  <c r="V982" i="10" s="1"/>
  <c r="W982" i="10" s="1"/>
  <c r="X982" i="10" s="1"/>
  <c r="Y982" i="10" s="1"/>
  <c r="Z982" i="10" s="1"/>
  <c r="AA982" i="10" s="1"/>
  <c r="AB982" i="10" s="1"/>
  <c r="AC982" i="10" s="1"/>
  <c r="M983" i="10"/>
  <c r="O983" i="10"/>
  <c r="D984" i="10"/>
  <c r="J983" i="10"/>
  <c r="P983" i="10"/>
  <c r="H983" i="10"/>
  <c r="S983" i="10" s="1"/>
  <c r="K983" i="10"/>
  <c r="Q983" i="10"/>
  <c r="I983" i="10"/>
  <c r="N983" i="10"/>
  <c r="R983" i="10"/>
  <c r="G983" i="10" s="1"/>
  <c r="L983" i="10"/>
  <c r="D985" i="10" l="1"/>
  <c r="M984" i="10"/>
  <c r="H984" i="10"/>
  <c r="S984" i="10" s="1"/>
  <c r="R984" i="10"/>
  <c r="G984" i="10" s="1"/>
  <c r="Q984" i="10"/>
  <c r="P984" i="10"/>
  <c r="L984" i="10"/>
  <c r="K984" i="10"/>
  <c r="I984" i="10"/>
  <c r="O984" i="10"/>
  <c r="N984" i="10"/>
  <c r="J984" i="10"/>
  <c r="T983" i="10"/>
  <c r="U983" i="10" s="1"/>
  <c r="V983" i="10" s="1"/>
  <c r="W983" i="10" s="1"/>
  <c r="X983" i="10" s="1"/>
  <c r="Y983" i="10" s="1"/>
  <c r="Z983" i="10" s="1"/>
  <c r="AA983" i="10" s="1"/>
  <c r="AB983" i="10" s="1"/>
  <c r="AC983" i="10" s="1"/>
  <c r="T984" i="10" l="1"/>
  <c r="U984" i="10" s="1"/>
  <c r="V984" i="10" s="1"/>
  <c r="W984" i="10" s="1"/>
  <c r="X984" i="10" s="1"/>
  <c r="Y984" i="10" s="1"/>
  <c r="Z984" i="10" s="1"/>
  <c r="AA984" i="10" s="1"/>
  <c r="AB984" i="10" s="1"/>
  <c r="AC984" i="10" s="1"/>
  <c r="H985" i="10"/>
  <c r="S985" i="10" s="1"/>
  <c r="P985" i="10"/>
  <c r="N985" i="10"/>
  <c r="K985" i="10"/>
  <c r="J985" i="10"/>
  <c r="Q985" i="10"/>
  <c r="O985" i="10"/>
  <c r="M985" i="10"/>
  <c r="I985" i="10"/>
  <c r="D986" i="10"/>
  <c r="R985" i="10"/>
  <c r="G985" i="10" s="1"/>
  <c r="L985" i="10"/>
  <c r="H986" i="10" l="1"/>
  <c r="S986" i="10" s="1"/>
  <c r="N986" i="10"/>
  <c r="O986" i="10"/>
  <c r="M986" i="10"/>
  <c r="I986" i="10"/>
  <c r="D987" i="10"/>
  <c r="L986" i="10"/>
  <c r="J986" i="10"/>
  <c r="Q986" i="10"/>
  <c r="P986" i="10"/>
  <c r="K986" i="10"/>
  <c r="R986" i="10"/>
  <c r="G986" i="10" s="1"/>
  <c r="T985" i="10"/>
  <c r="U985" i="10" s="1"/>
  <c r="V985" i="10" s="1"/>
  <c r="W985" i="10" s="1"/>
  <c r="X985" i="10" s="1"/>
  <c r="Y985" i="10" s="1"/>
  <c r="Z985" i="10" s="1"/>
  <c r="AA985" i="10" s="1"/>
  <c r="AB985" i="10" s="1"/>
  <c r="AC985" i="10" s="1"/>
  <c r="H987" i="10" l="1"/>
  <c r="S987" i="10" s="1"/>
  <c r="N987" i="10"/>
  <c r="P987" i="10"/>
  <c r="J987" i="10"/>
  <c r="L987" i="10"/>
  <c r="K987" i="10"/>
  <c r="Q987" i="10"/>
  <c r="I987" i="10"/>
  <c r="O987" i="10"/>
  <c r="R987" i="10"/>
  <c r="G987" i="10" s="1"/>
  <c r="D988" i="10"/>
  <c r="M987" i="10"/>
  <c r="T986" i="10"/>
  <c r="U986" i="10" s="1"/>
  <c r="V986" i="10" s="1"/>
  <c r="W986" i="10" s="1"/>
  <c r="X986" i="10" s="1"/>
  <c r="Y986" i="10" s="1"/>
  <c r="Z986" i="10" s="1"/>
  <c r="AA986" i="10" s="1"/>
  <c r="AB986" i="10" s="1"/>
  <c r="AC986" i="10" s="1"/>
  <c r="Q988" i="10" l="1"/>
  <c r="I988" i="10"/>
  <c r="R988" i="10"/>
  <c r="G988" i="10" s="1"/>
  <c r="D989" i="10"/>
  <c r="O988" i="10"/>
  <c r="H988" i="10"/>
  <c r="S988" i="10" s="1"/>
  <c r="L988" i="10"/>
  <c r="M988" i="10"/>
  <c r="J988" i="10"/>
  <c r="N988" i="10"/>
  <c r="P988" i="10"/>
  <c r="K988" i="10"/>
  <c r="T987" i="10"/>
  <c r="U987" i="10" s="1"/>
  <c r="V987" i="10" s="1"/>
  <c r="W987" i="10" s="1"/>
  <c r="X987" i="10" s="1"/>
  <c r="Y987" i="10" s="1"/>
  <c r="Z987" i="10" s="1"/>
  <c r="AA987" i="10" s="1"/>
  <c r="AB987" i="10" s="1"/>
  <c r="AC987" i="10" s="1"/>
  <c r="H989" i="10" l="1"/>
  <c r="S989" i="10" s="1"/>
  <c r="M989" i="10"/>
  <c r="N989" i="10"/>
  <c r="L989" i="10"/>
  <c r="K989" i="10"/>
  <c r="Q989" i="10"/>
  <c r="R989" i="10"/>
  <c r="G989" i="10" s="1"/>
  <c r="O989" i="10"/>
  <c r="J989" i="10"/>
  <c r="I989" i="10"/>
  <c r="D990" i="10"/>
  <c r="P989" i="10"/>
  <c r="T988" i="10"/>
  <c r="U988" i="10" s="1"/>
  <c r="V988" i="10" s="1"/>
  <c r="W988" i="10" s="1"/>
  <c r="X988" i="10" s="1"/>
  <c r="Y988" i="10" s="1"/>
  <c r="Z988" i="10" s="1"/>
  <c r="AA988" i="10" s="1"/>
  <c r="AB988" i="10" s="1"/>
  <c r="AC988" i="10" s="1"/>
  <c r="H990" i="10" l="1"/>
  <c r="S990" i="10" s="1"/>
  <c r="P990" i="10"/>
  <c r="R990" i="10"/>
  <c r="G990" i="10" s="1"/>
  <c r="N990" i="10"/>
  <c r="D991" i="10"/>
  <c r="Q990" i="10"/>
  <c r="O990" i="10"/>
  <c r="L990" i="10"/>
  <c r="J990" i="10"/>
  <c r="M990" i="10"/>
  <c r="I990" i="10"/>
  <c r="K990" i="10"/>
  <c r="T989" i="10"/>
  <c r="U989" i="10" s="1"/>
  <c r="V989" i="10" s="1"/>
  <c r="W989" i="10" s="1"/>
  <c r="X989" i="10" s="1"/>
  <c r="Y989" i="10" s="1"/>
  <c r="Z989" i="10" s="1"/>
  <c r="AA989" i="10" s="1"/>
  <c r="AB989" i="10" s="1"/>
  <c r="AC989" i="10" s="1"/>
  <c r="H991" i="10" l="1"/>
  <c r="S991" i="10" s="1"/>
  <c r="K991" i="10"/>
  <c r="P991" i="10"/>
  <c r="I991" i="10"/>
  <c r="N991" i="10"/>
  <c r="Q991" i="10"/>
  <c r="O991" i="10"/>
  <c r="J991" i="10"/>
  <c r="L991" i="10"/>
  <c r="M991" i="10"/>
  <c r="D992" i="10"/>
  <c r="R991" i="10"/>
  <c r="G991" i="10" s="1"/>
  <c r="T990" i="10"/>
  <c r="U990" i="10" s="1"/>
  <c r="V990" i="10" s="1"/>
  <c r="W990" i="10" s="1"/>
  <c r="X990" i="10" s="1"/>
  <c r="Y990" i="10" s="1"/>
  <c r="Z990" i="10" s="1"/>
  <c r="AA990" i="10" s="1"/>
  <c r="AB990" i="10" s="1"/>
  <c r="AC990" i="10" s="1"/>
  <c r="M992" i="10" l="1"/>
  <c r="L992" i="10"/>
  <c r="I992" i="10"/>
  <c r="P992" i="10"/>
  <c r="Q992" i="10"/>
  <c r="N992" i="10"/>
  <c r="K992" i="10"/>
  <c r="D993" i="10"/>
  <c r="R992" i="10"/>
  <c r="G992" i="10" s="1"/>
  <c r="J992" i="10"/>
  <c r="H992" i="10"/>
  <c r="S992" i="10" s="1"/>
  <c r="O992" i="10"/>
  <c r="T991" i="10"/>
  <c r="U991" i="10" s="1"/>
  <c r="V991" i="10" s="1"/>
  <c r="W991" i="10" s="1"/>
  <c r="X991" i="10" s="1"/>
  <c r="Y991" i="10" s="1"/>
  <c r="Z991" i="10" s="1"/>
  <c r="AA991" i="10" s="1"/>
  <c r="AB991" i="10" s="1"/>
  <c r="AC991" i="10" s="1"/>
  <c r="J993" i="10" l="1"/>
  <c r="M993" i="10"/>
  <c r="I993" i="10"/>
  <c r="N993" i="10"/>
  <c r="P993" i="10"/>
  <c r="D994" i="10"/>
  <c r="K993" i="10"/>
  <c r="R993" i="10"/>
  <c r="G993" i="10" s="1"/>
  <c r="Q993" i="10"/>
  <c r="H993" i="10"/>
  <c r="S993" i="10" s="1"/>
  <c r="L993" i="10"/>
  <c r="O993" i="10"/>
  <c r="T992" i="10"/>
  <c r="U992" i="10" s="1"/>
  <c r="V992" i="10" s="1"/>
  <c r="W992" i="10" s="1"/>
  <c r="X992" i="10" s="1"/>
  <c r="Y992" i="10" s="1"/>
  <c r="Z992" i="10" s="1"/>
  <c r="AA992" i="10" s="1"/>
  <c r="AB992" i="10" s="1"/>
  <c r="AC992" i="10" s="1"/>
  <c r="J994" i="10" l="1"/>
  <c r="D995" i="10"/>
  <c r="I994" i="10"/>
  <c r="N994" i="10"/>
  <c r="Q994" i="10"/>
  <c r="O994" i="10"/>
  <c r="R994" i="10"/>
  <c r="G994" i="10" s="1"/>
  <c r="M994" i="10"/>
  <c r="H994" i="10"/>
  <c r="S994" i="10" s="1"/>
  <c r="L994" i="10"/>
  <c r="K994" i="10"/>
  <c r="P994" i="10"/>
  <c r="T993" i="10"/>
  <c r="U993" i="10" s="1"/>
  <c r="V993" i="10" s="1"/>
  <c r="W993" i="10" s="1"/>
  <c r="X993" i="10" s="1"/>
  <c r="Y993" i="10" s="1"/>
  <c r="Z993" i="10" s="1"/>
  <c r="AA993" i="10" s="1"/>
  <c r="AB993" i="10" s="1"/>
  <c r="AC993" i="10" s="1"/>
  <c r="Q995" i="10" l="1"/>
  <c r="L995" i="10"/>
  <c r="J995" i="10"/>
  <c r="M995" i="10"/>
  <c r="R995" i="10"/>
  <c r="G995" i="10" s="1"/>
  <c r="P995" i="10"/>
  <c r="D996" i="10"/>
  <c r="N995" i="10"/>
  <c r="H995" i="10"/>
  <c r="S995" i="10" s="1"/>
  <c r="K995" i="10"/>
  <c r="O995" i="10"/>
  <c r="I995" i="10"/>
  <c r="T994" i="10"/>
  <c r="U994" i="10" s="1"/>
  <c r="V994" i="10" s="1"/>
  <c r="W994" i="10" s="1"/>
  <c r="X994" i="10" s="1"/>
  <c r="Y994" i="10" s="1"/>
  <c r="Z994" i="10" s="1"/>
  <c r="AA994" i="10" s="1"/>
  <c r="AB994" i="10" s="1"/>
  <c r="AC994" i="10" s="1"/>
  <c r="T995" i="10" l="1"/>
  <c r="U995" i="10" s="1"/>
  <c r="V995" i="10" s="1"/>
  <c r="W995" i="10" s="1"/>
  <c r="X995" i="10" s="1"/>
  <c r="Y995" i="10" s="1"/>
  <c r="Z995" i="10" s="1"/>
  <c r="AA995" i="10" s="1"/>
  <c r="AB995" i="10" s="1"/>
  <c r="AC995" i="10" s="1"/>
  <c r="K996" i="10"/>
  <c r="P996" i="10"/>
  <c r="L996" i="10"/>
  <c r="O996" i="10"/>
  <c r="I996" i="10"/>
  <c r="D997" i="10"/>
  <c r="J996" i="10"/>
  <c r="H996" i="10"/>
  <c r="S996" i="10" s="1"/>
  <c r="M996" i="10"/>
  <c r="N996" i="10"/>
  <c r="R996" i="10"/>
  <c r="G996" i="10" s="1"/>
  <c r="Q996" i="10"/>
  <c r="T996" i="10" l="1"/>
  <c r="U996" i="10" s="1"/>
  <c r="V996" i="10" s="1"/>
  <c r="W996" i="10" s="1"/>
  <c r="X996" i="10" s="1"/>
  <c r="Y996" i="10" s="1"/>
  <c r="Z996" i="10" s="1"/>
  <c r="AA996" i="10" s="1"/>
  <c r="AB996" i="10" s="1"/>
  <c r="AC996" i="10" s="1"/>
  <c r="H997" i="10"/>
  <c r="S997" i="10" s="1"/>
  <c r="J997" i="10"/>
  <c r="M997" i="10"/>
  <c r="N997" i="10"/>
  <c r="Q997" i="10"/>
  <c r="D998" i="10"/>
  <c r="O997" i="10"/>
  <c r="L997" i="10"/>
  <c r="K997" i="10"/>
  <c r="P997" i="10"/>
  <c r="R997" i="10"/>
  <c r="G997" i="10" s="1"/>
  <c r="I997" i="10"/>
  <c r="T997" i="10" l="1"/>
  <c r="U997" i="10" s="1"/>
  <c r="V997" i="10" s="1"/>
  <c r="W997" i="10" s="1"/>
  <c r="X997" i="10" s="1"/>
  <c r="Y997" i="10" s="1"/>
  <c r="Z997" i="10" s="1"/>
  <c r="AA997" i="10" s="1"/>
  <c r="AB997" i="10" s="1"/>
  <c r="AC997" i="10" s="1"/>
  <c r="H998" i="10"/>
  <c r="S998" i="10" s="1"/>
  <c r="Q998" i="10"/>
  <c r="R998" i="10"/>
  <c r="G998" i="10" s="1"/>
  <c r="M998" i="10"/>
  <c r="N998" i="10"/>
  <c r="O998" i="10"/>
  <c r="K998" i="10"/>
  <c r="I998" i="10"/>
  <c r="J998" i="10"/>
  <c r="P998" i="10"/>
  <c r="D999" i="10"/>
  <c r="L998" i="10"/>
  <c r="Q999" i="10" l="1"/>
  <c r="I999" i="10"/>
  <c r="K999" i="10"/>
  <c r="J999" i="10"/>
  <c r="D1000" i="10"/>
  <c r="L999" i="10"/>
  <c r="H999" i="10"/>
  <c r="S999" i="10" s="1"/>
  <c r="N999" i="10"/>
  <c r="R999" i="10"/>
  <c r="G999" i="10" s="1"/>
  <c r="M999" i="10"/>
  <c r="P999" i="10"/>
  <c r="O999" i="10"/>
  <c r="T998" i="10"/>
  <c r="U998" i="10" s="1"/>
  <c r="V998" i="10" s="1"/>
  <c r="W998" i="10" s="1"/>
  <c r="X998" i="10" s="1"/>
  <c r="Y998" i="10" s="1"/>
  <c r="Z998" i="10" s="1"/>
  <c r="AA998" i="10" s="1"/>
  <c r="AB998" i="10" s="1"/>
  <c r="AC998" i="10" s="1"/>
  <c r="H1000" i="10" l="1"/>
  <c r="S1000" i="10" s="1"/>
  <c r="I1000" i="10"/>
  <c r="N1000" i="10"/>
  <c r="M1000" i="10"/>
  <c r="D1001" i="10"/>
  <c r="K1000" i="10"/>
  <c r="Q1000" i="10"/>
  <c r="J1000" i="10"/>
  <c r="R1000" i="10"/>
  <c r="G1000" i="10" s="1"/>
  <c r="L1000" i="10"/>
  <c r="P1000" i="10"/>
  <c r="O1000" i="10"/>
  <c r="T999" i="10"/>
  <c r="U999" i="10" s="1"/>
  <c r="V999" i="10" s="1"/>
  <c r="W999" i="10" s="1"/>
  <c r="X999" i="10" s="1"/>
  <c r="Y999" i="10" s="1"/>
  <c r="Z999" i="10" s="1"/>
  <c r="AA999" i="10" s="1"/>
  <c r="AB999" i="10" s="1"/>
  <c r="AC999" i="10" s="1"/>
  <c r="O1001" i="10" l="1"/>
  <c r="R1001" i="10"/>
  <c r="G1001" i="10" s="1"/>
  <c r="D1002" i="10"/>
  <c r="Q1001" i="10"/>
  <c r="I1001" i="10"/>
  <c r="M1001" i="10"/>
  <c r="H1001" i="10"/>
  <c r="S1001" i="10" s="1"/>
  <c r="L1001" i="10"/>
  <c r="P1001" i="10"/>
  <c r="N1001" i="10"/>
  <c r="J1001" i="10"/>
  <c r="K1001" i="10"/>
  <c r="T1000" i="10"/>
  <c r="U1000" i="10" s="1"/>
  <c r="V1000" i="10" s="1"/>
  <c r="W1000" i="10" s="1"/>
  <c r="X1000" i="10" s="1"/>
  <c r="Y1000" i="10" s="1"/>
  <c r="Z1000" i="10" s="1"/>
  <c r="AA1000" i="10" s="1"/>
  <c r="AB1000" i="10" s="1"/>
  <c r="AC1000" i="10" s="1"/>
  <c r="T1001" i="10" l="1"/>
  <c r="U1001" i="10" s="1"/>
  <c r="V1001" i="10" s="1"/>
  <c r="W1001" i="10" s="1"/>
  <c r="X1001" i="10" s="1"/>
  <c r="Y1001" i="10" s="1"/>
  <c r="Z1001" i="10" s="1"/>
  <c r="AA1001" i="10" s="1"/>
  <c r="AB1001" i="10" s="1"/>
  <c r="AC1001" i="10" s="1"/>
  <c r="P1002" i="10"/>
  <c r="R1002" i="10"/>
  <c r="G1002" i="10" s="1"/>
  <c r="O1002" i="10"/>
  <c r="H1002" i="10"/>
  <c r="S1002" i="10" s="1"/>
  <c r="I1002" i="10"/>
  <c r="L1002" i="10"/>
  <c r="J1002" i="10"/>
  <c r="K1002" i="10"/>
  <c r="D1003" i="10"/>
  <c r="N1002" i="10"/>
  <c r="M1002" i="10"/>
  <c r="Q1002" i="10"/>
  <c r="T1002" i="10" l="1"/>
  <c r="U1002" i="10" s="1"/>
  <c r="V1002" i="10" s="1"/>
  <c r="W1002" i="10" s="1"/>
  <c r="X1002" i="10" s="1"/>
  <c r="Y1002" i="10" s="1"/>
  <c r="Z1002" i="10" s="1"/>
  <c r="AA1002" i="10" s="1"/>
  <c r="AB1002" i="10" s="1"/>
  <c r="AC1002" i="10" s="1"/>
  <c r="H1003" i="10"/>
  <c r="S1003" i="10" s="1"/>
  <c r="K1003" i="10"/>
  <c r="D1004" i="10"/>
  <c r="Q1003" i="10"/>
  <c r="P1003" i="10"/>
  <c r="M1003" i="10"/>
  <c r="J1003" i="10"/>
  <c r="I1003" i="10"/>
  <c r="O1003" i="10"/>
  <c r="N1003" i="10"/>
  <c r="R1003" i="10"/>
  <c r="G1003" i="10" s="1"/>
  <c r="L1003" i="10"/>
  <c r="H1004" i="10" l="1"/>
  <c r="S1004" i="10" s="1"/>
  <c r="K1004" i="10"/>
  <c r="Q1004" i="10"/>
  <c r="N1004" i="10"/>
  <c r="M1004" i="10"/>
  <c r="R1004" i="10"/>
  <c r="G1004" i="10" s="1"/>
  <c r="P1004" i="10"/>
  <c r="D1005" i="10"/>
  <c r="L1004" i="10"/>
  <c r="I1004" i="10"/>
  <c r="J1004" i="10"/>
  <c r="O1004" i="10"/>
  <c r="T1003" i="10"/>
  <c r="U1003" i="10" s="1"/>
  <c r="V1003" i="10" s="1"/>
  <c r="W1003" i="10" s="1"/>
  <c r="X1003" i="10" s="1"/>
  <c r="Y1003" i="10" s="1"/>
  <c r="Z1003" i="10" s="1"/>
  <c r="AA1003" i="10" s="1"/>
  <c r="AB1003" i="10" s="1"/>
  <c r="AC1003" i="10" s="1"/>
  <c r="N1005" i="10" l="1"/>
  <c r="D1006" i="10"/>
  <c r="P1005" i="10"/>
  <c r="Q1005" i="10"/>
  <c r="K1005" i="10"/>
  <c r="J1005" i="10"/>
  <c r="R1005" i="10"/>
  <c r="G1005" i="10" s="1"/>
  <c r="I1005" i="10"/>
  <c r="H1005" i="10"/>
  <c r="S1005" i="10" s="1"/>
  <c r="M1005" i="10"/>
  <c r="L1005" i="10"/>
  <c r="O1005" i="10"/>
  <c r="T1004" i="10"/>
  <c r="U1004" i="10" s="1"/>
  <c r="V1004" i="10" s="1"/>
  <c r="W1004" i="10" s="1"/>
  <c r="X1004" i="10" s="1"/>
  <c r="Y1004" i="10" s="1"/>
  <c r="Z1004" i="10" s="1"/>
  <c r="AA1004" i="10" s="1"/>
  <c r="AB1004" i="10" s="1"/>
  <c r="AC1004" i="10" s="1"/>
  <c r="H1006" i="10" l="1"/>
  <c r="S1006" i="10" s="1"/>
  <c r="L1006" i="10"/>
  <c r="Q1006" i="10"/>
  <c r="P1006" i="10"/>
  <c r="K1006" i="10"/>
  <c r="O1006" i="10"/>
  <c r="J1006" i="10"/>
  <c r="M1006" i="10"/>
  <c r="D1007" i="10"/>
  <c r="R1006" i="10"/>
  <c r="G1006" i="10" s="1"/>
  <c r="I1006" i="10"/>
  <c r="N1006" i="10"/>
  <c r="T1005" i="10"/>
  <c r="U1005" i="10" s="1"/>
  <c r="V1005" i="10" s="1"/>
  <c r="W1005" i="10" s="1"/>
  <c r="X1005" i="10" s="1"/>
  <c r="Y1005" i="10" s="1"/>
  <c r="Z1005" i="10" s="1"/>
  <c r="AA1005" i="10" s="1"/>
  <c r="AB1005" i="10" s="1"/>
  <c r="AC1005" i="10" s="1"/>
  <c r="N1007" i="10" l="1"/>
  <c r="D1008" i="10"/>
  <c r="O1007" i="10"/>
  <c r="H1007" i="10"/>
  <c r="S1007" i="10" s="1"/>
  <c r="M1007" i="10"/>
  <c r="Q1007" i="10"/>
  <c r="P1007" i="10"/>
  <c r="I1007" i="10"/>
  <c r="R1007" i="10"/>
  <c r="G1007" i="10" s="1"/>
  <c r="K1007" i="10"/>
  <c r="J1007" i="10"/>
  <c r="L1007" i="10"/>
  <c r="T1006" i="10"/>
  <c r="U1006" i="10" s="1"/>
  <c r="V1006" i="10" s="1"/>
  <c r="W1006" i="10" s="1"/>
  <c r="X1006" i="10" s="1"/>
  <c r="Y1006" i="10" s="1"/>
  <c r="Z1006" i="10" s="1"/>
  <c r="AA1006" i="10" s="1"/>
  <c r="AB1006" i="10" s="1"/>
  <c r="AC1006" i="10" s="1"/>
  <c r="T1007" i="10" l="1"/>
  <c r="U1007" i="10" s="1"/>
  <c r="V1007" i="10" s="1"/>
  <c r="W1007" i="10" s="1"/>
  <c r="X1007" i="10" s="1"/>
  <c r="Y1007" i="10" s="1"/>
  <c r="Z1007" i="10" s="1"/>
  <c r="AA1007" i="10" s="1"/>
  <c r="AB1007" i="10" s="1"/>
  <c r="AC1007" i="10" s="1"/>
  <c r="H1008" i="10"/>
  <c r="S1008" i="10" s="1"/>
  <c r="P1008" i="10"/>
  <c r="N1008" i="10"/>
  <c r="J1008" i="10"/>
  <c r="L1008" i="10"/>
  <c r="I1008" i="10"/>
  <c r="R1008" i="10"/>
  <c r="G1008" i="10" s="1"/>
  <c r="D1009" i="10"/>
  <c r="Q1008" i="10"/>
  <c r="M1008" i="10"/>
  <c r="O1008" i="10"/>
  <c r="K1008" i="10"/>
  <c r="T1008" i="10" l="1"/>
  <c r="U1008" i="10" s="1"/>
  <c r="V1008" i="10" s="1"/>
  <c r="W1008" i="10" s="1"/>
  <c r="X1008" i="10" s="1"/>
  <c r="Y1008" i="10" s="1"/>
  <c r="Z1008" i="10" s="1"/>
  <c r="AA1008" i="10" s="1"/>
  <c r="AB1008" i="10" s="1"/>
  <c r="AC1008" i="10" s="1"/>
  <c r="H1009" i="10"/>
  <c r="S1009" i="10" s="1"/>
  <c r="P1009" i="10"/>
  <c r="D1010" i="10"/>
  <c r="N1009" i="10"/>
  <c r="M1009" i="10"/>
  <c r="I1009" i="10"/>
  <c r="J1009" i="10"/>
  <c r="O1009" i="10"/>
  <c r="R1009" i="10"/>
  <c r="G1009" i="10" s="1"/>
  <c r="K1009" i="10"/>
  <c r="Q1009" i="10"/>
  <c r="L1009" i="10"/>
  <c r="H1010" i="10" l="1"/>
  <c r="S1010" i="10" s="1"/>
  <c r="K1010" i="10"/>
  <c r="O1010" i="10"/>
  <c r="M1010" i="10"/>
  <c r="N1010" i="10"/>
  <c r="R1010" i="10"/>
  <c r="G1010" i="10" s="1"/>
  <c r="J1010" i="10"/>
  <c r="D1011" i="10"/>
  <c r="P1010" i="10"/>
  <c r="I1010" i="10"/>
  <c r="L1010" i="10"/>
  <c r="Q1010" i="10"/>
  <c r="T1009" i="10"/>
  <c r="U1009" i="10" s="1"/>
  <c r="V1009" i="10" s="1"/>
  <c r="W1009" i="10" s="1"/>
  <c r="X1009" i="10" s="1"/>
  <c r="Y1009" i="10" s="1"/>
  <c r="Z1009" i="10" s="1"/>
  <c r="AA1009" i="10" s="1"/>
  <c r="AB1009" i="10" s="1"/>
  <c r="AC1009" i="10" s="1"/>
  <c r="T1010" i="10" l="1"/>
  <c r="U1010" i="10" s="1"/>
  <c r="V1010" i="10" s="1"/>
  <c r="W1010" i="10" s="1"/>
  <c r="X1010" i="10" s="1"/>
  <c r="Y1010" i="10" s="1"/>
  <c r="Z1010" i="10" s="1"/>
  <c r="AA1010" i="10" s="1"/>
  <c r="AB1010" i="10" s="1"/>
  <c r="AC1010" i="10" s="1"/>
  <c r="H1011" i="10"/>
  <c r="S1011" i="10" s="1"/>
  <c r="M1011" i="10"/>
  <c r="D1012" i="10"/>
  <c r="R1011" i="10"/>
  <c r="G1011" i="10" s="1"/>
  <c r="J1011" i="10"/>
  <c r="P1011" i="10"/>
  <c r="K1011" i="10"/>
  <c r="N1011" i="10"/>
  <c r="O1011" i="10"/>
  <c r="I1011" i="10"/>
  <c r="L1011" i="10"/>
  <c r="Q1011" i="10"/>
  <c r="T1011" i="10" l="1"/>
  <c r="U1011" i="10" s="1"/>
  <c r="V1011" i="10" s="1"/>
  <c r="W1011" i="10" s="1"/>
  <c r="X1011" i="10" s="1"/>
  <c r="Y1011" i="10" s="1"/>
  <c r="Z1011" i="10" s="1"/>
  <c r="AA1011" i="10" s="1"/>
  <c r="AB1011" i="10" s="1"/>
  <c r="AC1011" i="10" s="1"/>
  <c r="I1012" i="10"/>
  <c r="Q1012" i="10"/>
  <c r="L1012" i="10"/>
  <c r="H1012" i="10"/>
  <c r="S1012" i="10" s="1"/>
  <c r="J1012" i="10"/>
  <c r="P1012" i="10"/>
  <c r="R1012" i="10"/>
  <c r="G1012" i="10" s="1"/>
  <c r="D1013" i="10"/>
  <c r="N1012" i="10"/>
  <c r="K1012" i="10"/>
  <c r="M1012" i="10"/>
  <c r="O1012" i="10"/>
  <c r="T1012" i="10" l="1"/>
  <c r="U1012" i="10" s="1"/>
  <c r="V1012" i="10" s="1"/>
  <c r="W1012" i="10" s="1"/>
  <c r="X1012" i="10" s="1"/>
  <c r="Y1012" i="10" s="1"/>
  <c r="Z1012" i="10" s="1"/>
  <c r="AA1012" i="10" s="1"/>
  <c r="AB1012" i="10" s="1"/>
  <c r="AC1012" i="10" s="1"/>
  <c r="N1013" i="10"/>
  <c r="K1013" i="10"/>
  <c r="P1013" i="10"/>
  <c r="L1013" i="10"/>
  <c r="D1014" i="10"/>
  <c r="R1013" i="10"/>
  <c r="G1013" i="10" s="1"/>
  <c r="Q1013" i="10"/>
  <c r="J1013" i="10"/>
  <c r="H1013" i="10"/>
  <c r="S1013" i="10" s="1"/>
  <c r="I1013" i="10"/>
  <c r="M1013" i="10"/>
  <c r="O1013" i="10"/>
  <c r="T1013" i="10" l="1"/>
  <c r="U1013" i="10" s="1"/>
  <c r="V1013" i="10" s="1"/>
  <c r="W1013" i="10" s="1"/>
  <c r="X1013" i="10" s="1"/>
  <c r="Y1013" i="10" s="1"/>
  <c r="Z1013" i="10" s="1"/>
  <c r="AA1013" i="10" s="1"/>
  <c r="AB1013" i="10" s="1"/>
  <c r="AC1013" i="10" s="1"/>
  <c r="H1014" i="10"/>
  <c r="S1014" i="10" s="1"/>
  <c r="D1015" i="10"/>
  <c r="N1014" i="10"/>
  <c r="Q1014" i="10"/>
  <c r="R1014" i="10"/>
  <c r="G1014" i="10" s="1"/>
  <c r="L1014" i="10"/>
  <c r="P1014" i="10"/>
  <c r="M1014" i="10"/>
  <c r="O1014" i="10"/>
  <c r="I1014" i="10"/>
  <c r="K1014" i="10"/>
  <c r="J1014" i="10"/>
  <c r="T1014" i="10" l="1"/>
  <c r="U1014" i="10" s="1"/>
  <c r="V1014" i="10" s="1"/>
  <c r="W1014" i="10" s="1"/>
  <c r="X1014" i="10" s="1"/>
  <c r="Y1014" i="10" s="1"/>
  <c r="Z1014" i="10" s="1"/>
  <c r="AA1014" i="10" s="1"/>
  <c r="AB1014" i="10" s="1"/>
  <c r="AC1014" i="10" s="1"/>
  <c r="H1015" i="10"/>
  <c r="S1015" i="10" s="1"/>
  <c r="I1015" i="10"/>
  <c r="J1015" i="10"/>
  <c r="L1015" i="10"/>
  <c r="P1015" i="10"/>
  <c r="D1016" i="10"/>
  <c r="R1015" i="10"/>
  <c r="G1015" i="10" s="1"/>
  <c r="N1015" i="10"/>
  <c r="M1015" i="10"/>
  <c r="O1015" i="10"/>
  <c r="K1015" i="10"/>
  <c r="Q1015" i="10"/>
  <c r="H1016" i="10" l="1"/>
  <c r="S1016" i="10" s="1"/>
  <c r="N1016" i="10"/>
  <c r="M1016" i="10"/>
  <c r="R1016" i="10"/>
  <c r="G1016" i="10" s="1"/>
  <c r="L1016" i="10"/>
  <c r="I1016" i="10"/>
  <c r="D1017" i="10"/>
  <c r="O1016" i="10"/>
  <c r="P1016" i="10"/>
  <c r="Q1016" i="10"/>
  <c r="K1016" i="10"/>
  <c r="J1016" i="10"/>
  <c r="T1015" i="10"/>
  <c r="U1015" i="10" s="1"/>
  <c r="V1015" i="10" s="1"/>
  <c r="W1015" i="10" s="1"/>
  <c r="X1015" i="10" s="1"/>
  <c r="Y1015" i="10" s="1"/>
  <c r="Z1015" i="10" s="1"/>
  <c r="AA1015" i="10" s="1"/>
  <c r="AB1015" i="10" s="1"/>
  <c r="AC1015" i="10" s="1"/>
  <c r="J1017" i="10" l="1"/>
  <c r="L1017" i="10"/>
  <c r="K1017" i="10"/>
  <c r="O1017" i="10"/>
  <c r="I1017" i="10"/>
  <c r="H1017" i="10"/>
  <c r="S1017" i="10" s="1"/>
  <c r="P1017" i="10"/>
  <c r="D1018" i="10"/>
  <c r="Q1017" i="10"/>
  <c r="M1017" i="10"/>
  <c r="R1017" i="10"/>
  <c r="G1017" i="10" s="1"/>
  <c r="N1017" i="10"/>
  <c r="T1016" i="10"/>
  <c r="U1016" i="10" s="1"/>
  <c r="V1016" i="10" s="1"/>
  <c r="W1016" i="10" s="1"/>
  <c r="X1016" i="10" s="1"/>
  <c r="Y1016" i="10" s="1"/>
  <c r="Z1016" i="10" s="1"/>
  <c r="AA1016" i="10" s="1"/>
  <c r="AB1016" i="10" s="1"/>
  <c r="AC1016" i="10" s="1"/>
  <c r="J1018" i="10" l="1"/>
  <c r="M1018" i="10"/>
  <c r="R1018" i="10"/>
  <c r="G1018" i="10" s="1"/>
  <c r="I1018" i="10"/>
  <c r="L1018" i="10"/>
  <c r="D1019" i="10"/>
  <c r="O1018" i="10"/>
  <c r="P1018" i="10"/>
  <c r="Q1018" i="10"/>
  <c r="K1018" i="10"/>
  <c r="H1018" i="10"/>
  <c r="S1018" i="10" s="1"/>
  <c r="N1018" i="10"/>
  <c r="T1017" i="10"/>
  <c r="U1017" i="10" s="1"/>
  <c r="V1017" i="10" s="1"/>
  <c r="W1017" i="10" s="1"/>
  <c r="X1017" i="10" s="1"/>
  <c r="Y1017" i="10" s="1"/>
  <c r="Z1017" i="10" s="1"/>
  <c r="AA1017" i="10" s="1"/>
  <c r="AB1017" i="10" s="1"/>
  <c r="AC1017" i="10" s="1"/>
  <c r="H1019" i="10" l="1"/>
  <c r="S1019" i="10" s="1"/>
  <c r="L1019" i="10"/>
  <c r="I1019" i="10"/>
  <c r="M1019" i="10"/>
  <c r="J1019" i="10"/>
  <c r="D1020" i="10"/>
  <c r="N1019" i="10"/>
  <c r="Q1019" i="10"/>
  <c r="R1019" i="10"/>
  <c r="G1019" i="10" s="1"/>
  <c r="K1019" i="10"/>
  <c r="O1019" i="10"/>
  <c r="P1019" i="10"/>
  <c r="T1018" i="10"/>
  <c r="U1018" i="10" s="1"/>
  <c r="V1018" i="10" s="1"/>
  <c r="W1018" i="10" s="1"/>
  <c r="X1018" i="10" s="1"/>
  <c r="Y1018" i="10" s="1"/>
  <c r="Z1018" i="10" s="1"/>
  <c r="AA1018" i="10" s="1"/>
  <c r="AB1018" i="10" s="1"/>
  <c r="AC1018" i="10" s="1"/>
  <c r="H1020" i="10" l="1"/>
  <c r="S1020" i="10" s="1"/>
  <c r="N1020" i="10"/>
  <c r="O1020" i="10"/>
  <c r="J1020" i="10"/>
  <c r="D1021" i="10"/>
  <c r="P1020" i="10"/>
  <c r="I1020" i="10"/>
  <c r="R1020" i="10"/>
  <c r="G1020" i="10" s="1"/>
  <c r="Q1020" i="10"/>
  <c r="K1020" i="10"/>
  <c r="L1020" i="10"/>
  <c r="M1020" i="10"/>
  <c r="T1019" i="10"/>
  <c r="U1019" i="10" s="1"/>
  <c r="V1019" i="10" s="1"/>
  <c r="W1019" i="10" s="1"/>
  <c r="X1019" i="10" s="1"/>
  <c r="Y1019" i="10" s="1"/>
  <c r="Z1019" i="10" s="1"/>
  <c r="AA1019" i="10" s="1"/>
  <c r="AB1019" i="10" s="1"/>
  <c r="AC1019" i="10" s="1"/>
  <c r="I1021" i="10" l="1"/>
  <c r="P1021" i="10"/>
  <c r="M1021" i="10"/>
  <c r="O1021" i="10"/>
  <c r="J1021" i="10"/>
  <c r="K1021" i="10"/>
  <c r="R1021" i="10"/>
  <c r="G1021" i="10" s="1"/>
  <c r="Q1021" i="10"/>
  <c r="H1021" i="10"/>
  <c r="S1021" i="10" s="1"/>
  <c r="L1021" i="10"/>
  <c r="D1022" i="10"/>
  <c r="N1021" i="10"/>
  <c r="T1020" i="10"/>
  <c r="U1020" i="10" s="1"/>
  <c r="V1020" i="10" s="1"/>
  <c r="W1020" i="10" s="1"/>
  <c r="X1020" i="10" s="1"/>
  <c r="Y1020" i="10" s="1"/>
  <c r="Z1020" i="10" s="1"/>
  <c r="AA1020" i="10" s="1"/>
  <c r="AB1020" i="10" s="1"/>
  <c r="AC1020" i="10" s="1"/>
  <c r="H1022" i="10" l="1"/>
  <c r="S1022" i="10" s="1"/>
  <c r="I1022" i="10"/>
  <c r="M1022" i="10"/>
  <c r="K1022" i="10"/>
  <c r="O1022" i="10"/>
  <c r="L1022" i="10"/>
  <c r="D1023" i="10"/>
  <c r="P1022" i="10"/>
  <c r="J1022" i="10"/>
  <c r="N1022" i="10"/>
  <c r="Q1022" i="10"/>
  <c r="R1022" i="10"/>
  <c r="G1022" i="10" s="1"/>
  <c r="T1021" i="10"/>
  <c r="U1021" i="10" s="1"/>
  <c r="V1021" i="10" s="1"/>
  <c r="W1021" i="10" s="1"/>
  <c r="X1021" i="10" s="1"/>
  <c r="Y1021" i="10" s="1"/>
  <c r="Z1021" i="10" s="1"/>
  <c r="AA1021" i="10" s="1"/>
  <c r="AB1021" i="10" s="1"/>
  <c r="AC1021" i="10" s="1"/>
  <c r="M1023" i="10" l="1"/>
  <c r="P1023" i="10"/>
  <c r="N1023" i="10"/>
  <c r="H1023" i="10"/>
  <c r="S1023" i="10" s="1"/>
  <c r="R1023" i="10"/>
  <c r="G1023" i="10" s="1"/>
  <c r="D1024" i="10"/>
  <c r="Q1023" i="10"/>
  <c r="I1023" i="10"/>
  <c r="L1023" i="10"/>
  <c r="J1023" i="10"/>
  <c r="K1023" i="10"/>
  <c r="O1023" i="10"/>
  <c r="T1022" i="10"/>
  <c r="U1022" i="10" s="1"/>
  <c r="V1022" i="10" s="1"/>
  <c r="W1022" i="10" s="1"/>
  <c r="X1022" i="10" s="1"/>
  <c r="Y1022" i="10" s="1"/>
  <c r="Z1022" i="10" s="1"/>
  <c r="AA1022" i="10" s="1"/>
  <c r="AB1022" i="10" s="1"/>
  <c r="AC1022" i="10" s="1"/>
  <c r="I1024" i="10" l="1"/>
  <c r="O1024" i="10"/>
  <c r="N1024" i="10"/>
  <c r="M1024" i="10"/>
  <c r="P1024" i="10"/>
  <c r="H1024" i="10"/>
  <c r="S1024" i="10" s="1"/>
  <c r="R1024" i="10"/>
  <c r="G1024" i="10" s="1"/>
  <c r="D1025" i="10"/>
  <c r="J1024" i="10"/>
  <c r="Q1024" i="10"/>
  <c r="K1024" i="10"/>
  <c r="L1024" i="10"/>
  <c r="T1023" i="10"/>
  <c r="U1023" i="10" s="1"/>
  <c r="V1023" i="10" s="1"/>
  <c r="W1023" i="10" s="1"/>
  <c r="X1023" i="10" s="1"/>
  <c r="Y1023" i="10" s="1"/>
  <c r="Z1023" i="10" s="1"/>
  <c r="AA1023" i="10" s="1"/>
  <c r="AB1023" i="10" s="1"/>
  <c r="AC1023" i="10" s="1"/>
  <c r="O1025" i="10" l="1"/>
  <c r="L1025" i="10"/>
  <c r="Q1025" i="10"/>
  <c r="P1025" i="10"/>
  <c r="K1025" i="10"/>
  <c r="R1025" i="10"/>
  <c r="G1025" i="10" s="1"/>
  <c r="J1025" i="10"/>
  <c r="I1025" i="10"/>
  <c r="H1025" i="10"/>
  <c r="S1025" i="10" s="1"/>
  <c r="M1025" i="10"/>
  <c r="D1026" i="10"/>
  <c r="N1025" i="10"/>
  <c r="T1024" i="10"/>
  <c r="U1024" i="10" s="1"/>
  <c r="V1024" i="10" s="1"/>
  <c r="W1024" i="10" s="1"/>
  <c r="X1024" i="10" s="1"/>
  <c r="Y1024" i="10" s="1"/>
  <c r="Z1024" i="10" s="1"/>
  <c r="AA1024" i="10" s="1"/>
  <c r="AB1024" i="10" s="1"/>
  <c r="AC1024" i="10" s="1"/>
  <c r="Q1026" i="10" l="1"/>
  <c r="P1026" i="10"/>
  <c r="O1026" i="10"/>
  <c r="M1026" i="10"/>
  <c r="J1026" i="10"/>
  <c r="N1026" i="10"/>
  <c r="H1026" i="10"/>
  <c r="S1026" i="10" s="1"/>
  <c r="L1026" i="10"/>
  <c r="D1027" i="10"/>
  <c r="I1026" i="10"/>
  <c r="K1026" i="10"/>
  <c r="R1026" i="10"/>
  <c r="G1026" i="10" s="1"/>
  <c r="T1025" i="10"/>
  <c r="U1025" i="10" s="1"/>
  <c r="V1025" i="10" s="1"/>
  <c r="W1025" i="10" s="1"/>
  <c r="X1025" i="10" s="1"/>
  <c r="Y1025" i="10" s="1"/>
  <c r="Z1025" i="10" s="1"/>
  <c r="AA1025" i="10" s="1"/>
  <c r="AB1025" i="10" s="1"/>
  <c r="AC1025" i="10" s="1"/>
  <c r="H1027" i="10" l="1"/>
  <c r="S1027" i="10" s="1"/>
  <c r="D1028" i="10"/>
  <c r="R1027" i="10"/>
  <c r="G1027" i="10" s="1"/>
  <c r="I1027" i="10"/>
  <c r="M1027" i="10"/>
  <c r="K1027" i="10"/>
  <c r="J1027" i="10"/>
  <c r="N1027" i="10"/>
  <c r="L1027" i="10"/>
  <c r="Q1027" i="10"/>
  <c r="O1027" i="10"/>
  <c r="P1027" i="10"/>
  <c r="T1026" i="10"/>
  <c r="U1026" i="10" s="1"/>
  <c r="V1026" i="10" s="1"/>
  <c r="W1026" i="10" s="1"/>
  <c r="X1026" i="10" s="1"/>
  <c r="Y1026" i="10" s="1"/>
  <c r="Z1026" i="10" s="1"/>
  <c r="AA1026" i="10" s="1"/>
  <c r="AB1026" i="10" s="1"/>
  <c r="AC1026" i="10" s="1"/>
  <c r="R1028" i="10" l="1"/>
  <c r="G1028" i="10" s="1"/>
  <c r="L1028" i="10"/>
  <c r="H1028" i="10"/>
  <c r="S1028" i="10" s="1"/>
  <c r="N1028" i="10"/>
  <c r="O1028" i="10"/>
  <c r="Q1028" i="10"/>
  <c r="I1028" i="10"/>
  <c r="K1028" i="10"/>
  <c r="J1028" i="10"/>
  <c r="M1028" i="10"/>
  <c r="D1029" i="10"/>
  <c r="P1028" i="10"/>
  <c r="T1027" i="10"/>
  <c r="U1027" i="10" s="1"/>
  <c r="V1027" i="10" s="1"/>
  <c r="W1027" i="10" s="1"/>
  <c r="X1027" i="10" s="1"/>
  <c r="Y1027" i="10" s="1"/>
  <c r="Z1027" i="10" s="1"/>
  <c r="AA1027" i="10" s="1"/>
  <c r="AB1027" i="10" s="1"/>
  <c r="AC1027" i="10" s="1"/>
  <c r="H1029" i="10" l="1"/>
  <c r="S1029" i="10" s="1"/>
  <c r="O1029" i="10"/>
  <c r="K1029" i="10"/>
  <c r="L1029" i="10"/>
  <c r="P1029" i="10"/>
  <c r="N1029" i="10"/>
  <c r="J1029" i="10"/>
  <c r="R1029" i="10"/>
  <c r="G1029" i="10" s="1"/>
  <c r="Q1029" i="10"/>
  <c r="D1030" i="10"/>
  <c r="M1029" i="10"/>
  <c r="I1029" i="10"/>
  <c r="T1028" i="10"/>
  <c r="U1028" i="10" s="1"/>
  <c r="V1028" i="10" s="1"/>
  <c r="W1028" i="10" s="1"/>
  <c r="X1028" i="10" s="1"/>
  <c r="Y1028" i="10" s="1"/>
  <c r="Z1028" i="10" s="1"/>
  <c r="AA1028" i="10" s="1"/>
  <c r="AB1028" i="10" s="1"/>
  <c r="AC1028" i="10" s="1"/>
  <c r="Q1030" i="10" l="1"/>
  <c r="H1030" i="10"/>
  <c r="S1030" i="10" s="1"/>
  <c r="J1030" i="10"/>
  <c r="K1030" i="10"/>
  <c r="I1030" i="10"/>
  <c r="R1030" i="10"/>
  <c r="G1030" i="10" s="1"/>
  <c r="D1031" i="10"/>
  <c r="L1030" i="10"/>
  <c r="O1030" i="10"/>
  <c r="M1030" i="10"/>
  <c r="N1030" i="10"/>
  <c r="P1030" i="10"/>
  <c r="T1029" i="10"/>
  <c r="U1029" i="10" s="1"/>
  <c r="V1029" i="10" s="1"/>
  <c r="W1029" i="10" s="1"/>
  <c r="X1029" i="10" s="1"/>
  <c r="Y1029" i="10" s="1"/>
  <c r="Z1029" i="10" s="1"/>
  <c r="AA1029" i="10" s="1"/>
  <c r="AB1029" i="10" s="1"/>
  <c r="AC1029" i="10" s="1"/>
  <c r="T1030" i="10" l="1"/>
  <c r="U1030" i="10" s="1"/>
  <c r="V1030" i="10" s="1"/>
  <c r="W1030" i="10" s="1"/>
  <c r="X1030" i="10" s="1"/>
  <c r="Y1030" i="10" s="1"/>
  <c r="Z1030" i="10" s="1"/>
  <c r="AA1030" i="10" s="1"/>
  <c r="AB1030" i="10" s="1"/>
  <c r="AC1030" i="10" s="1"/>
  <c r="J1031" i="10"/>
  <c r="O1031" i="10"/>
  <c r="K1031" i="10"/>
  <c r="H1031" i="10"/>
  <c r="S1031" i="10" s="1"/>
  <c r="L1031" i="10"/>
  <c r="D1032" i="10"/>
  <c r="N1031" i="10"/>
  <c r="Q1031" i="10"/>
  <c r="I1031" i="10"/>
  <c r="P1031" i="10"/>
  <c r="M1031" i="10"/>
  <c r="R1031" i="10"/>
  <c r="G1031" i="10" s="1"/>
  <c r="T1031" i="10" l="1"/>
  <c r="U1031" i="10" s="1"/>
  <c r="V1031" i="10" s="1"/>
  <c r="W1031" i="10" s="1"/>
  <c r="X1031" i="10" s="1"/>
  <c r="Y1031" i="10" s="1"/>
  <c r="Z1031" i="10" s="1"/>
  <c r="AA1031" i="10" s="1"/>
  <c r="AB1031" i="10" s="1"/>
  <c r="AC1031" i="10" s="1"/>
  <c r="H1032" i="10"/>
  <c r="S1032" i="10" s="1"/>
  <c r="Q1032" i="10"/>
  <c r="K1032" i="10"/>
  <c r="I1032" i="10"/>
  <c r="O1032" i="10"/>
  <c r="N1032" i="10"/>
  <c r="L1032" i="10"/>
  <c r="P1032" i="10"/>
  <c r="D1033" i="10"/>
  <c r="M1032" i="10"/>
  <c r="R1032" i="10"/>
  <c r="G1032" i="10" s="1"/>
  <c r="J1032" i="10"/>
  <c r="T1032" i="10" l="1"/>
  <c r="U1032" i="10" s="1"/>
  <c r="V1032" i="10" s="1"/>
  <c r="W1032" i="10" s="1"/>
  <c r="X1032" i="10" s="1"/>
  <c r="Y1032" i="10" s="1"/>
  <c r="Z1032" i="10" s="1"/>
  <c r="AA1032" i="10" s="1"/>
  <c r="AB1032" i="10" s="1"/>
  <c r="AC1032" i="10" s="1"/>
  <c r="H1033" i="10"/>
  <c r="S1033" i="10" s="1"/>
  <c r="K1033" i="10"/>
  <c r="R1033" i="10"/>
  <c r="G1033" i="10" s="1"/>
  <c r="J1033" i="10"/>
  <c r="O1033" i="10"/>
  <c r="I1033" i="10"/>
  <c r="N1033" i="10"/>
  <c r="D1034" i="10"/>
  <c r="L1033" i="10"/>
  <c r="P1033" i="10"/>
  <c r="M1033" i="10"/>
  <c r="Q1033" i="10"/>
  <c r="T1033" i="10" l="1"/>
  <c r="U1033" i="10" s="1"/>
  <c r="V1033" i="10" s="1"/>
  <c r="W1033" i="10" s="1"/>
  <c r="X1033" i="10" s="1"/>
  <c r="Y1033" i="10" s="1"/>
  <c r="Z1033" i="10" s="1"/>
  <c r="AA1033" i="10" s="1"/>
  <c r="AB1033" i="10" s="1"/>
  <c r="AC1033" i="10" s="1"/>
  <c r="H1034" i="10"/>
  <c r="S1034" i="10" s="1"/>
  <c r="M1034" i="10"/>
  <c r="L1034" i="10"/>
  <c r="R1034" i="10"/>
  <c r="G1034" i="10" s="1"/>
  <c r="Q1034" i="10"/>
  <c r="K1034" i="10"/>
  <c r="D1035" i="10"/>
  <c r="N1034" i="10"/>
  <c r="I1034" i="10"/>
  <c r="P1034" i="10"/>
  <c r="O1034" i="10"/>
  <c r="J1034" i="10"/>
  <c r="T1034" i="10" l="1"/>
  <c r="U1034" i="10" s="1"/>
  <c r="V1034" i="10" s="1"/>
  <c r="W1034" i="10" s="1"/>
  <c r="X1034" i="10" s="1"/>
  <c r="Y1034" i="10" s="1"/>
  <c r="Z1034" i="10" s="1"/>
  <c r="AA1034" i="10" s="1"/>
  <c r="AB1034" i="10" s="1"/>
  <c r="AC1034" i="10" s="1"/>
  <c r="I1035" i="10"/>
  <c r="Q1035" i="10"/>
  <c r="R1035" i="10"/>
  <c r="G1035" i="10" s="1"/>
  <c r="K1035" i="10"/>
  <c r="O1035" i="10"/>
  <c r="H1035" i="10"/>
  <c r="S1035" i="10" s="1"/>
  <c r="M1035" i="10"/>
  <c r="L1035" i="10"/>
  <c r="P1035" i="10"/>
  <c r="N1035" i="10"/>
  <c r="D1036" i="10"/>
  <c r="J1035" i="10"/>
  <c r="M1036" i="10" l="1"/>
  <c r="L1036" i="10"/>
  <c r="P1036" i="10"/>
  <c r="J1036" i="10"/>
  <c r="I1036" i="10"/>
  <c r="Q1036" i="10"/>
  <c r="H1036" i="10"/>
  <c r="S1036" i="10" s="1"/>
  <c r="N1036" i="10"/>
  <c r="D1037" i="10"/>
  <c r="R1036" i="10"/>
  <c r="G1036" i="10" s="1"/>
  <c r="O1036" i="10"/>
  <c r="K1036" i="10"/>
  <c r="T1035" i="10"/>
  <c r="U1035" i="10" s="1"/>
  <c r="V1035" i="10" s="1"/>
  <c r="W1035" i="10" s="1"/>
  <c r="X1035" i="10" s="1"/>
  <c r="Y1035" i="10" s="1"/>
  <c r="Z1035" i="10" s="1"/>
  <c r="AA1035" i="10" s="1"/>
  <c r="AB1035" i="10" s="1"/>
  <c r="AC1035" i="10" s="1"/>
  <c r="T1036" i="10" l="1"/>
  <c r="U1036" i="10" s="1"/>
  <c r="V1036" i="10" s="1"/>
  <c r="W1036" i="10" s="1"/>
  <c r="X1036" i="10" s="1"/>
  <c r="Y1036" i="10" s="1"/>
  <c r="Z1036" i="10" s="1"/>
  <c r="AA1036" i="10" s="1"/>
  <c r="AB1036" i="10" s="1"/>
  <c r="AC1036" i="10" s="1"/>
  <c r="H1037" i="10"/>
  <c r="S1037" i="10" s="1"/>
  <c r="L1037" i="10"/>
  <c r="K1037" i="10"/>
  <c r="Q1037" i="10"/>
  <c r="D1038" i="10"/>
  <c r="O1037" i="10"/>
  <c r="M1037" i="10"/>
  <c r="J1037" i="10"/>
  <c r="I1037" i="10"/>
  <c r="P1037" i="10"/>
  <c r="R1037" i="10"/>
  <c r="G1037" i="10" s="1"/>
  <c r="N1037" i="10"/>
  <c r="T1037" i="10" l="1"/>
  <c r="U1037" i="10" s="1"/>
  <c r="V1037" i="10" s="1"/>
  <c r="W1037" i="10" s="1"/>
  <c r="X1037" i="10" s="1"/>
  <c r="Y1037" i="10" s="1"/>
  <c r="Z1037" i="10" s="1"/>
  <c r="AA1037" i="10" s="1"/>
  <c r="AB1037" i="10" s="1"/>
  <c r="AC1037" i="10" s="1"/>
  <c r="H1038" i="10"/>
  <c r="S1038" i="10" s="1"/>
  <c r="Q1038" i="10"/>
  <c r="N1038" i="10"/>
  <c r="K1038" i="10"/>
  <c r="I1038" i="10"/>
  <c r="O1038" i="10"/>
  <c r="L1038" i="10"/>
  <c r="J1038" i="10"/>
  <c r="M1038" i="10"/>
  <c r="P1038" i="10"/>
  <c r="D1039" i="10"/>
  <c r="R1038" i="10"/>
  <c r="G1038" i="10" s="1"/>
  <c r="H1039" i="10" l="1"/>
  <c r="S1039" i="10" s="1"/>
  <c r="I1039" i="10"/>
  <c r="L1039" i="10"/>
  <c r="K1039" i="10"/>
  <c r="Q1039" i="10"/>
  <c r="N1039" i="10"/>
  <c r="M1039" i="10"/>
  <c r="R1039" i="10"/>
  <c r="G1039" i="10" s="1"/>
  <c r="O1039" i="10"/>
  <c r="J1039" i="10"/>
  <c r="D1040" i="10"/>
  <c r="P1039" i="10"/>
  <c r="T1038" i="10"/>
  <c r="U1038" i="10" s="1"/>
  <c r="V1038" i="10" s="1"/>
  <c r="W1038" i="10" s="1"/>
  <c r="X1038" i="10" s="1"/>
  <c r="Y1038" i="10" s="1"/>
  <c r="Z1038" i="10" s="1"/>
  <c r="AA1038" i="10" s="1"/>
  <c r="AB1038" i="10" s="1"/>
  <c r="AC1038" i="10" s="1"/>
  <c r="H1040" i="10" l="1"/>
  <c r="S1040" i="10" s="1"/>
  <c r="J1040" i="10"/>
  <c r="N1040" i="10"/>
  <c r="P1040" i="10"/>
  <c r="Q1040" i="10"/>
  <c r="M1040" i="10"/>
  <c r="I1040" i="10"/>
  <c r="R1040" i="10"/>
  <c r="G1040" i="10" s="1"/>
  <c r="D1041" i="10"/>
  <c r="L1040" i="10"/>
  <c r="O1040" i="10"/>
  <c r="K1040" i="10"/>
  <c r="T1039" i="10"/>
  <c r="U1039" i="10" s="1"/>
  <c r="V1039" i="10" s="1"/>
  <c r="W1039" i="10" s="1"/>
  <c r="X1039" i="10" s="1"/>
  <c r="Y1039" i="10" s="1"/>
  <c r="Z1039" i="10" s="1"/>
  <c r="AA1039" i="10" s="1"/>
  <c r="AB1039" i="10" s="1"/>
  <c r="AC1039" i="10" s="1"/>
  <c r="K1041" i="10" l="1"/>
  <c r="M1041" i="10"/>
  <c r="L1041" i="10"/>
  <c r="I1041" i="10"/>
  <c r="N1041" i="10"/>
  <c r="H1041" i="10"/>
  <c r="S1041" i="10" s="1"/>
  <c r="Q1041" i="10"/>
  <c r="D1042" i="10"/>
  <c r="R1041" i="10"/>
  <c r="G1041" i="10" s="1"/>
  <c r="P1041" i="10"/>
  <c r="J1041" i="10"/>
  <c r="O1041" i="10"/>
  <c r="T1040" i="10"/>
  <c r="U1040" i="10" s="1"/>
  <c r="V1040" i="10" s="1"/>
  <c r="W1040" i="10" s="1"/>
  <c r="X1040" i="10" s="1"/>
  <c r="Y1040" i="10" s="1"/>
  <c r="Z1040" i="10" s="1"/>
  <c r="AA1040" i="10" s="1"/>
  <c r="AB1040" i="10" s="1"/>
  <c r="AC1040" i="10" s="1"/>
  <c r="T1041" i="10" l="1"/>
  <c r="U1041" i="10" s="1"/>
  <c r="V1041" i="10" s="1"/>
  <c r="W1041" i="10" s="1"/>
  <c r="X1041" i="10" s="1"/>
  <c r="Y1041" i="10" s="1"/>
  <c r="Z1041" i="10" s="1"/>
  <c r="AA1041" i="10" s="1"/>
  <c r="AB1041" i="10" s="1"/>
  <c r="AC1041" i="10" s="1"/>
  <c r="O1042" i="10"/>
  <c r="P1042" i="10"/>
  <c r="K1042" i="10"/>
  <c r="H1042" i="10"/>
  <c r="S1042" i="10" s="1"/>
  <c r="J1042" i="10"/>
  <c r="D1043" i="10"/>
  <c r="M1042" i="10"/>
  <c r="I1042" i="10"/>
  <c r="N1042" i="10"/>
  <c r="R1042" i="10"/>
  <c r="G1042" i="10" s="1"/>
  <c r="L1042" i="10"/>
  <c r="Q1042" i="10"/>
  <c r="T1042" i="10" l="1"/>
  <c r="U1042" i="10" s="1"/>
  <c r="V1042" i="10" s="1"/>
  <c r="W1042" i="10" s="1"/>
  <c r="X1042" i="10" s="1"/>
  <c r="Y1042" i="10" s="1"/>
  <c r="Z1042" i="10" s="1"/>
  <c r="AA1042" i="10" s="1"/>
  <c r="AB1042" i="10" s="1"/>
  <c r="AC1042" i="10" s="1"/>
  <c r="R1043" i="10"/>
  <c r="G1043" i="10" s="1"/>
  <c r="D1044" i="10"/>
  <c r="I1043" i="10"/>
  <c r="N1043" i="10"/>
  <c r="M1043" i="10"/>
  <c r="Q1043" i="10"/>
  <c r="P1043" i="10"/>
  <c r="L1043" i="10"/>
  <c r="O1043" i="10"/>
  <c r="H1043" i="10"/>
  <c r="S1043" i="10" s="1"/>
  <c r="J1043" i="10"/>
  <c r="K1043" i="10"/>
  <c r="T1043" i="10" l="1"/>
  <c r="U1043" i="10" s="1"/>
  <c r="V1043" i="10" s="1"/>
  <c r="W1043" i="10" s="1"/>
  <c r="X1043" i="10" s="1"/>
  <c r="Y1043" i="10" s="1"/>
  <c r="Z1043" i="10" s="1"/>
  <c r="AA1043" i="10" s="1"/>
  <c r="AB1043" i="10" s="1"/>
  <c r="AC1043" i="10" s="1"/>
  <c r="D1045" i="10"/>
  <c r="I1044" i="10"/>
  <c r="J1044" i="10"/>
  <c r="H1044" i="10"/>
  <c r="S1044" i="10" s="1"/>
  <c r="M1044" i="10"/>
  <c r="K1044" i="10"/>
  <c r="N1044" i="10"/>
  <c r="O1044" i="10"/>
  <c r="L1044" i="10"/>
  <c r="Q1044" i="10"/>
  <c r="P1044" i="10"/>
  <c r="R1044" i="10"/>
  <c r="G1044" i="10" s="1"/>
  <c r="H1045" i="10" l="1"/>
  <c r="S1045" i="10" s="1"/>
  <c r="L1045" i="10"/>
  <c r="P1045" i="10"/>
  <c r="N1045" i="10"/>
  <c r="K1045" i="10"/>
  <c r="R1045" i="10"/>
  <c r="G1045" i="10" s="1"/>
  <c r="O1045" i="10"/>
  <c r="J1045" i="10"/>
  <c r="M1045" i="10"/>
  <c r="I1045" i="10"/>
  <c r="D1046" i="10"/>
  <c r="Q1045" i="10"/>
  <c r="T1044" i="10"/>
  <c r="U1044" i="10" s="1"/>
  <c r="V1044" i="10" s="1"/>
  <c r="W1044" i="10" s="1"/>
  <c r="X1044" i="10" s="1"/>
  <c r="Y1044" i="10" s="1"/>
  <c r="Z1044" i="10" s="1"/>
  <c r="AA1044" i="10" s="1"/>
  <c r="AB1044" i="10" s="1"/>
  <c r="AC1044" i="10" s="1"/>
  <c r="Q1046" i="10" l="1"/>
  <c r="O1046" i="10"/>
  <c r="H1046" i="10"/>
  <c r="S1046" i="10" s="1"/>
  <c r="M1046" i="10"/>
  <c r="R1046" i="10"/>
  <c r="G1046" i="10" s="1"/>
  <c r="I1046" i="10"/>
  <c r="D1047" i="10"/>
  <c r="K1046" i="10"/>
  <c r="P1046" i="10"/>
  <c r="N1046" i="10"/>
  <c r="L1046" i="10"/>
  <c r="J1046" i="10"/>
  <c r="T1045" i="10"/>
  <c r="U1045" i="10" s="1"/>
  <c r="V1045" i="10" s="1"/>
  <c r="W1045" i="10" s="1"/>
  <c r="X1045" i="10" s="1"/>
  <c r="Y1045" i="10" s="1"/>
  <c r="Z1045" i="10" s="1"/>
  <c r="AA1045" i="10" s="1"/>
  <c r="AB1045" i="10" s="1"/>
  <c r="AC1045" i="10" s="1"/>
  <c r="H1047" i="10" l="1"/>
  <c r="S1047" i="10" s="1"/>
  <c r="M1047" i="10"/>
  <c r="N1047" i="10"/>
  <c r="O1047" i="10"/>
  <c r="Q1047" i="10"/>
  <c r="K1047" i="10"/>
  <c r="P1047" i="10"/>
  <c r="L1047" i="10"/>
  <c r="I1047" i="10"/>
  <c r="D1048" i="10"/>
  <c r="R1047" i="10"/>
  <c r="G1047" i="10" s="1"/>
  <c r="J1047" i="10"/>
  <c r="T1046" i="10"/>
  <c r="U1046" i="10" s="1"/>
  <c r="V1046" i="10" s="1"/>
  <c r="W1046" i="10" s="1"/>
  <c r="X1046" i="10" s="1"/>
  <c r="Y1046" i="10" s="1"/>
  <c r="Z1046" i="10" s="1"/>
  <c r="AA1046" i="10" s="1"/>
  <c r="AB1046" i="10" s="1"/>
  <c r="AC1046" i="10" s="1"/>
  <c r="H1048" i="10" l="1"/>
  <c r="S1048" i="10" s="1"/>
  <c r="L1048" i="10"/>
  <c r="N1048" i="10"/>
  <c r="J1048" i="10"/>
  <c r="D1049" i="10"/>
  <c r="M1048" i="10"/>
  <c r="R1048" i="10"/>
  <c r="G1048" i="10" s="1"/>
  <c r="K1048" i="10"/>
  <c r="P1048" i="10"/>
  <c r="I1048" i="10"/>
  <c r="Q1048" i="10"/>
  <c r="O1048" i="10"/>
  <c r="T1047" i="10"/>
  <c r="U1047" i="10" s="1"/>
  <c r="V1047" i="10" s="1"/>
  <c r="W1047" i="10" s="1"/>
  <c r="X1047" i="10" s="1"/>
  <c r="Y1047" i="10" s="1"/>
  <c r="Z1047" i="10" s="1"/>
  <c r="AA1047" i="10" s="1"/>
  <c r="AB1047" i="10" s="1"/>
  <c r="AC1047" i="10" s="1"/>
  <c r="T1048" i="10" l="1"/>
  <c r="U1048" i="10" s="1"/>
  <c r="V1048" i="10" s="1"/>
  <c r="W1048" i="10" s="1"/>
  <c r="X1048" i="10" s="1"/>
  <c r="Y1048" i="10" s="1"/>
  <c r="Z1048" i="10" s="1"/>
  <c r="AA1048" i="10" s="1"/>
  <c r="AB1048" i="10" s="1"/>
  <c r="AC1048" i="10" s="1"/>
  <c r="H1049" i="10"/>
  <c r="S1049" i="10" s="1"/>
  <c r="P1049" i="10"/>
  <c r="J1049" i="10"/>
  <c r="R1049" i="10"/>
  <c r="G1049" i="10" s="1"/>
  <c r="M1049" i="10"/>
  <c r="I1049" i="10"/>
  <c r="Q1049" i="10"/>
  <c r="K1049" i="10"/>
  <c r="N1049" i="10"/>
  <c r="L1049" i="10"/>
  <c r="O1049" i="10"/>
  <c r="D1050" i="10"/>
  <c r="T1049" i="10" l="1"/>
  <c r="U1049" i="10" s="1"/>
  <c r="V1049" i="10" s="1"/>
  <c r="W1049" i="10" s="1"/>
  <c r="X1049" i="10" s="1"/>
  <c r="Y1049" i="10" s="1"/>
  <c r="Z1049" i="10" s="1"/>
  <c r="AA1049" i="10" s="1"/>
  <c r="AB1049" i="10" s="1"/>
  <c r="AC1049" i="10" s="1"/>
  <c r="H1050" i="10"/>
  <c r="S1050" i="10" s="1"/>
  <c r="M1050" i="10"/>
  <c r="J1050" i="10"/>
  <c r="K1050" i="10"/>
  <c r="R1050" i="10"/>
  <c r="G1050" i="10" s="1"/>
  <c r="Q1050" i="10"/>
  <c r="D1051" i="10"/>
  <c r="N1050" i="10"/>
  <c r="L1050" i="10"/>
  <c r="O1050" i="10"/>
  <c r="I1050" i="10"/>
  <c r="P1050" i="10"/>
  <c r="T1050" i="10" l="1"/>
  <c r="U1050" i="10" s="1"/>
  <c r="V1050" i="10" s="1"/>
  <c r="W1050" i="10" s="1"/>
  <c r="X1050" i="10" s="1"/>
  <c r="Y1050" i="10" s="1"/>
  <c r="Z1050" i="10" s="1"/>
  <c r="AA1050" i="10" s="1"/>
  <c r="AB1050" i="10" s="1"/>
  <c r="AC1050" i="10" s="1"/>
  <c r="P1051" i="10"/>
  <c r="H1051" i="10"/>
  <c r="S1051" i="10" s="1"/>
  <c r="R1051" i="10"/>
  <c r="G1051" i="10" s="1"/>
  <c r="O1051" i="10"/>
  <c r="K1051" i="10"/>
  <c r="M1051" i="10"/>
  <c r="N1051" i="10"/>
  <c r="L1051" i="10"/>
  <c r="D1052" i="10"/>
  <c r="Q1051" i="10"/>
  <c r="J1051" i="10"/>
  <c r="I1051" i="10"/>
  <c r="O1052" i="10" l="1"/>
  <c r="I1052" i="10"/>
  <c r="H1052" i="10"/>
  <c r="S1052" i="10" s="1"/>
  <c r="Q1052" i="10"/>
  <c r="J1052" i="10"/>
  <c r="N1052" i="10"/>
  <c r="K1052" i="10"/>
  <c r="M1052" i="10"/>
  <c r="D1053" i="10"/>
  <c r="P1052" i="10"/>
  <c r="R1052" i="10"/>
  <c r="G1052" i="10" s="1"/>
  <c r="L1052" i="10"/>
  <c r="T1051" i="10"/>
  <c r="U1051" i="10" s="1"/>
  <c r="V1051" i="10" s="1"/>
  <c r="W1051" i="10" s="1"/>
  <c r="X1051" i="10" s="1"/>
  <c r="Y1051" i="10" s="1"/>
  <c r="Z1051" i="10" s="1"/>
  <c r="AA1051" i="10" s="1"/>
  <c r="AB1051" i="10" s="1"/>
  <c r="AC1051" i="10" s="1"/>
  <c r="T1052" i="10" l="1"/>
  <c r="U1052" i="10" s="1"/>
  <c r="V1052" i="10" s="1"/>
  <c r="W1052" i="10" s="1"/>
  <c r="X1052" i="10" s="1"/>
  <c r="Y1052" i="10" s="1"/>
  <c r="Z1052" i="10" s="1"/>
  <c r="AA1052" i="10" s="1"/>
  <c r="AB1052" i="10" s="1"/>
  <c r="AC1052" i="10" s="1"/>
  <c r="I1053" i="10"/>
  <c r="H1053" i="10"/>
  <c r="S1053" i="10" s="1"/>
  <c r="J1053" i="10"/>
  <c r="P1053" i="10"/>
  <c r="N1053" i="10"/>
  <c r="K1053" i="10"/>
  <c r="O1053" i="10"/>
  <c r="M1053" i="10"/>
  <c r="D1054" i="10"/>
  <c r="L1053" i="10"/>
  <c r="Q1053" i="10"/>
  <c r="R1053" i="10"/>
  <c r="G1053" i="10" s="1"/>
  <c r="T1053" i="10" l="1"/>
  <c r="U1053" i="10" s="1"/>
  <c r="V1053" i="10" s="1"/>
  <c r="W1053" i="10" s="1"/>
  <c r="X1053" i="10" s="1"/>
  <c r="Y1053" i="10" s="1"/>
  <c r="Z1053" i="10" s="1"/>
  <c r="AA1053" i="10" s="1"/>
  <c r="AB1053" i="10" s="1"/>
  <c r="AC1053" i="10" s="1"/>
  <c r="H1054" i="10"/>
  <c r="S1054" i="10" s="1"/>
  <c r="M1054" i="10"/>
  <c r="N1054" i="10"/>
  <c r="O1054" i="10"/>
  <c r="P1054" i="10"/>
  <c r="R1054" i="10"/>
  <c r="G1054" i="10" s="1"/>
  <c r="Q1054" i="10"/>
  <c r="D1055" i="10"/>
  <c r="J1054" i="10"/>
  <c r="K1054" i="10"/>
  <c r="L1054" i="10"/>
  <c r="I1054" i="10"/>
  <c r="T1054" i="10" l="1"/>
  <c r="U1054" i="10" s="1"/>
  <c r="V1054" i="10" s="1"/>
  <c r="W1054" i="10" s="1"/>
  <c r="X1054" i="10" s="1"/>
  <c r="Y1054" i="10" s="1"/>
  <c r="Z1054" i="10" s="1"/>
  <c r="AA1054" i="10" s="1"/>
  <c r="AB1054" i="10" s="1"/>
  <c r="AC1054" i="10" s="1"/>
  <c r="H1055" i="10"/>
  <c r="S1055" i="10" s="1"/>
  <c r="L1055" i="10"/>
  <c r="N1055" i="10"/>
  <c r="J1055" i="10"/>
  <c r="M1055" i="10"/>
  <c r="Q1055" i="10"/>
  <c r="P1055" i="10"/>
  <c r="D1056" i="10"/>
  <c r="O1055" i="10"/>
  <c r="K1055" i="10"/>
  <c r="I1055" i="10"/>
  <c r="R1055" i="10"/>
  <c r="G1055" i="10" s="1"/>
  <c r="T1055" i="10" l="1"/>
  <c r="U1055" i="10" s="1"/>
  <c r="V1055" i="10" s="1"/>
  <c r="W1055" i="10" s="1"/>
  <c r="X1055" i="10" s="1"/>
  <c r="Y1055" i="10" s="1"/>
  <c r="Z1055" i="10" s="1"/>
  <c r="AA1055" i="10" s="1"/>
  <c r="AB1055" i="10" s="1"/>
  <c r="AC1055" i="10" s="1"/>
  <c r="H1056" i="10"/>
  <c r="S1056" i="10" s="1"/>
  <c r="L1056" i="10"/>
  <c r="O1056" i="10"/>
  <c r="R1056" i="10"/>
  <c r="G1056" i="10" s="1"/>
  <c r="Q1056" i="10"/>
  <c r="N1056" i="10"/>
  <c r="D1057" i="10"/>
  <c r="J1056" i="10"/>
  <c r="I1056" i="10"/>
  <c r="M1056" i="10"/>
  <c r="K1056" i="10"/>
  <c r="P1056" i="10"/>
  <c r="T1056" i="10" l="1"/>
  <c r="U1056" i="10" s="1"/>
  <c r="V1056" i="10" s="1"/>
  <c r="W1056" i="10" s="1"/>
  <c r="X1056" i="10" s="1"/>
  <c r="Y1056" i="10" s="1"/>
  <c r="Z1056" i="10" s="1"/>
  <c r="AA1056" i="10" s="1"/>
  <c r="AB1056" i="10" s="1"/>
  <c r="AC1056" i="10" s="1"/>
  <c r="P1057" i="10"/>
  <c r="N1057" i="10"/>
  <c r="H1057" i="10"/>
  <c r="S1057" i="10" s="1"/>
  <c r="L1057" i="10"/>
  <c r="D1058" i="10"/>
  <c r="M1057" i="10"/>
  <c r="J1057" i="10"/>
  <c r="I1057" i="10"/>
  <c r="O1057" i="10"/>
  <c r="K1057" i="10"/>
  <c r="R1057" i="10"/>
  <c r="G1057" i="10" s="1"/>
  <c r="Q1057" i="10"/>
  <c r="T1057" i="10" l="1"/>
  <c r="U1057" i="10" s="1"/>
  <c r="V1057" i="10" s="1"/>
  <c r="W1057" i="10" s="1"/>
  <c r="X1057" i="10" s="1"/>
  <c r="Y1057" i="10" s="1"/>
  <c r="Z1057" i="10" s="1"/>
  <c r="AA1057" i="10" s="1"/>
  <c r="AB1057" i="10" s="1"/>
  <c r="AC1057" i="10" s="1"/>
  <c r="H1058" i="10"/>
  <c r="S1058" i="10" s="1"/>
  <c r="I1058" i="10"/>
  <c r="Q1058" i="10"/>
  <c r="L1058" i="10"/>
  <c r="J1058" i="10"/>
  <c r="P1058" i="10"/>
  <c r="O1058" i="10"/>
  <c r="K1058" i="10"/>
  <c r="N1058" i="10"/>
  <c r="M1058" i="10"/>
  <c r="D1059" i="10"/>
  <c r="R1058" i="10"/>
  <c r="G1058" i="10" s="1"/>
  <c r="H1059" i="10" l="1"/>
  <c r="S1059" i="10" s="1"/>
  <c r="R1059" i="10"/>
  <c r="G1059" i="10" s="1"/>
  <c r="M1059" i="10"/>
  <c r="K1059" i="10"/>
  <c r="I1059" i="10"/>
  <c r="Q1059" i="10"/>
  <c r="N1059" i="10"/>
  <c r="P1059" i="10"/>
  <c r="J1059" i="10"/>
  <c r="D1060" i="10"/>
  <c r="O1059" i="10"/>
  <c r="L1059" i="10"/>
  <c r="T1058" i="10"/>
  <c r="U1058" i="10" s="1"/>
  <c r="V1058" i="10" s="1"/>
  <c r="W1058" i="10" s="1"/>
  <c r="X1058" i="10" s="1"/>
  <c r="Y1058" i="10" s="1"/>
  <c r="Z1058" i="10" s="1"/>
  <c r="AA1058" i="10" s="1"/>
  <c r="AB1058" i="10" s="1"/>
  <c r="AC1058" i="10" s="1"/>
  <c r="T1059" i="10" l="1"/>
  <c r="U1059" i="10" s="1"/>
  <c r="V1059" i="10" s="1"/>
  <c r="W1059" i="10" s="1"/>
  <c r="X1059" i="10" s="1"/>
  <c r="Y1059" i="10" s="1"/>
  <c r="Z1059" i="10" s="1"/>
  <c r="AA1059" i="10" s="1"/>
  <c r="AB1059" i="10" s="1"/>
  <c r="AC1059" i="10" s="1"/>
  <c r="O1060" i="10"/>
  <c r="P1060" i="10"/>
  <c r="R1060" i="10"/>
  <c r="G1060" i="10" s="1"/>
  <c r="J1060" i="10"/>
  <c r="K1060" i="10"/>
  <c r="M1060" i="10"/>
  <c r="H1060" i="10"/>
  <c r="S1060" i="10" s="1"/>
  <c r="N1060" i="10"/>
  <c r="D1061" i="10"/>
  <c r="L1060" i="10"/>
  <c r="Q1060" i="10"/>
  <c r="I1060" i="10"/>
  <c r="N1061" i="10" l="1"/>
  <c r="I1061" i="10"/>
  <c r="M1061" i="10"/>
  <c r="Q1061" i="10"/>
  <c r="R1061" i="10"/>
  <c r="G1061" i="10" s="1"/>
  <c r="L1061" i="10"/>
  <c r="P1061" i="10"/>
  <c r="J1061" i="10"/>
  <c r="H1061" i="10"/>
  <c r="S1061" i="10" s="1"/>
  <c r="O1061" i="10"/>
  <c r="D1062" i="10"/>
  <c r="K1061" i="10"/>
  <c r="T1060" i="10"/>
  <c r="U1060" i="10" s="1"/>
  <c r="V1060" i="10" s="1"/>
  <c r="W1060" i="10" s="1"/>
  <c r="X1060" i="10" s="1"/>
  <c r="Y1060" i="10" s="1"/>
  <c r="Z1060" i="10" s="1"/>
  <c r="AA1060" i="10" s="1"/>
  <c r="AB1060" i="10" s="1"/>
  <c r="AC1060" i="10" s="1"/>
  <c r="H1062" i="10" l="1"/>
  <c r="S1062" i="10" s="1"/>
  <c r="N1062" i="10"/>
  <c r="Q1062" i="10"/>
  <c r="O1062" i="10"/>
  <c r="K1062" i="10"/>
  <c r="R1062" i="10"/>
  <c r="G1062" i="10" s="1"/>
  <c r="D1063" i="10"/>
  <c r="L1062" i="10"/>
  <c r="M1062" i="10"/>
  <c r="J1062" i="10"/>
  <c r="I1062" i="10"/>
  <c r="P1062" i="10"/>
  <c r="T1061" i="10"/>
  <c r="U1061" i="10" s="1"/>
  <c r="V1061" i="10" s="1"/>
  <c r="W1061" i="10" s="1"/>
  <c r="X1061" i="10" s="1"/>
  <c r="Y1061" i="10" s="1"/>
  <c r="Z1061" i="10" s="1"/>
  <c r="AA1061" i="10" s="1"/>
  <c r="AB1061" i="10" s="1"/>
  <c r="AC1061" i="10" s="1"/>
  <c r="D1064" i="10" l="1"/>
  <c r="Q1063" i="10"/>
  <c r="K1063" i="10"/>
  <c r="N1063" i="10"/>
  <c r="H1063" i="10"/>
  <c r="S1063" i="10" s="1"/>
  <c r="R1063" i="10"/>
  <c r="G1063" i="10" s="1"/>
  <c r="P1063" i="10"/>
  <c r="J1063" i="10"/>
  <c r="O1063" i="10"/>
  <c r="M1063" i="10"/>
  <c r="I1063" i="10"/>
  <c r="L1063" i="10"/>
  <c r="T1062" i="10"/>
  <c r="U1062" i="10" s="1"/>
  <c r="V1062" i="10" s="1"/>
  <c r="W1062" i="10" s="1"/>
  <c r="X1062" i="10" s="1"/>
  <c r="Y1062" i="10" s="1"/>
  <c r="Z1062" i="10" s="1"/>
  <c r="AA1062" i="10" s="1"/>
  <c r="AB1062" i="10" s="1"/>
  <c r="AC1062" i="10" s="1"/>
  <c r="T1063" i="10" l="1"/>
  <c r="U1063" i="10" s="1"/>
  <c r="V1063" i="10" s="1"/>
  <c r="W1063" i="10" s="1"/>
  <c r="X1063" i="10" s="1"/>
  <c r="Y1063" i="10" s="1"/>
  <c r="Z1063" i="10" s="1"/>
  <c r="AA1063" i="10" s="1"/>
  <c r="AB1063" i="10" s="1"/>
  <c r="AC1063" i="10" s="1"/>
  <c r="H1064" i="10"/>
  <c r="S1064" i="10" s="1"/>
  <c r="M1064" i="10"/>
  <c r="D1065" i="10"/>
  <c r="L1064" i="10"/>
  <c r="P1064" i="10"/>
  <c r="K1064" i="10"/>
  <c r="Q1064" i="10"/>
  <c r="R1064" i="10"/>
  <c r="G1064" i="10" s="1"/>
  <c r="N1064" i="10"/>
  <c r="O1064" i="10"/>
  <c r="I1064" i="10"/>
  <c r="J1064" i="10"/>
  <c r="T1064" i="10" l="1"/>
  <c r="U1064" i="10" s="1"/>
  <c r="V1064" i="10" s="1"/>
  <c r="W1064" i="10" s="1"/>
  <c r="X1064" i="10" s="1"/>
  <c r="Y1064" i="10" s="1"/>
  <c r="Z1064" i="10" s="1"/>
  <c r="AA1064" i="10" s="1"/>
  <c r="AB1064" i="10" s="1"/>
  <c r="AC1064" i="10" s="1"/>
  <c r="H1065" i="10"/>
  <c r="S1065" i="10" s="1"/>
  <c r="D1066" i="10"/>
  <c r="K1065" i="10"/>
  <c r="M1065" i="10"/>
  <c r="Q1065" i="10"/>
  <c r="N1065" i="10"/>
  <c r="P1065" i="10"/>
  <c r="O1065" i="10"/>
  <c r="J1065" i="10"/>
  <c r="I1065" i="10"/>
  <c r="L1065" i="10"/>
  <c r="R1065" i="10"/>
  <c r="G1065" i="10" s="1"/>
  <c r="T1065" i="10" l="1"/>
  <c r="U1065" i="10" s="1"/>
  <c r="V1065" i="10" s="1"/>
  <c r="W1065" i="10" s="1"/>
  <c r="X1065" i="10" s="1"/>
  <c r="Y1065" i="10" s="1"/>
  <c r="Z1065" i="10" s="1"/>
  <c r="AA1065" i="10" s="1"/>
  <c r="AB1065" i="10" s="1"/>
  <c r="AC1065" i="10" s="1"/>
  <c r="H1066" i="10"/>
  <c r="S1066" i="10" s="1"/>
  <c r="Q1066" i="10"/>
  <c r="D1067" i="10"/>
  <c r="O1066" i="10"/>
  <c r="M1066" i="10"/>
  <c r="J1066" i="10"/>
  <c r="K1066" i="10"/>
  <c r="R1066" i="10"/>
  <c r="G1066" i="10" s="1"/>
  <c r="I1066" i="10"/>
  <c r="L1066" i="10"/>
  <c r="P1066" i="10"/>
  <c r="N1066" i="10"/>
  <c r="T1066" i="10" l="1"/>
  <c r="U1066" i="10" s="1"/>
  <c r="V1066" i="10" s="1"/>
  <c r="W1066" i="10" s="1"/>
  <c r="X1066" i="10" s="1"/>
  <c r="Y1066" i="10" s="1"/>
  <c r="Z1066" i="10" s="1"/>
  <c r="AA1066" i="10" s="1"/>
  <c r="AB1066" i="10" s="1"/>
  <c r="AC1066" i="10" s="1"/>
  <c r="D1068" i="10"/>
  <c r="M1067" i="10"/>
  <c r="K1067" i="10"/>
  <c r="L1067" i="10"/>
  <c r="I1067" i="10"/>
  <c r="H1067" i="10"/>
  <c r="S1067" i="10" s="1"/>
  <c r="P1067" i="10"/>
  <c r="Q1067" i="10"/>
  <c r="N1067" i="10"/>
  <c r="R1067" i="10"/>
  <c r="G1067" i="10" s="1"/>
  <c r="J1067" i="10"/>
  <c r="O1067" i="10"/>
  <c r="H1068" i="10" l="1"/>
  <c r="S1068" i="10" s="1"/>
  <c r="N1068" i="10"/>
  <c r="L1068" i="10"/>
  <c r="D1069" i="10"/>
  <c r="J1068" i="10"/>
  <c r="I1068" i="10"/>
  <c r="P1068" i="10"/>
  <c r="K1068" i="10"/>
  <c r="M1068" i="10"/>
  <c r="O1068" i="10"/>
  <c r="R1068" i="10"/>
  <c r="G1068" i="10" s="1"/>
  <c r="Q1068" i="10"/>
  <c r="T1067" i="10"/>
  <c r="U1067" i="10" s="1"/>
  <c r="V1067" i="10" s="1"/>
  <c r="W1067" i="10" s="1"/>
  <c r="X1067" i="10" s="1"/>
  <c r="Y1067" i="10" s="1"/>
  <c r="Z1067" i="10" s="1"/>
  <c r="AA1067" i="10" s="1"/>
  <c r="AB1067" i="10" s="1"/>
  <c r="AC1067" i="10" s="1"/>
  <c r="L1069" i="10" l="1"/>
  <c r="O1069" i="10"/>
  <c r="H1069" i="10"/>
  <c r="S1069" i="10" s="1"/>
  <c r="K1069" i="10"/>
  <c r="D1070" i="10"/>
  <c r="J1069" i="10"/>
  <c r="R1069" i="10"/>
  <c r="G1069" i="10" s="1"/>
  <c r="M1069" i="10"/>
  <c r="I1069" i="10"/>
  <c r="N1069" i="10"/>
  <c r="Q1069" i="10"/>
  <c r="P1069" i="10"/>
  <c r="T1068" i="10"/>
  <c r="U1068" i="10" s="1"/>
  <c r="V1068" i="10" s="1"/>
  <c r="W1068" i="10" s="1"/>
  <c r="X1068" i="10" s="1"/>
  <c r="Y1068" i="10" s="1"/>
  <c r="Z1068" i="10" s="1"/>
  <c r="AA1068" i="10" s="1"/>
  <c r="AB1068" i="10" s="1"/>
  <c r="AC1068" i="10" s="1"/>
  <c r="H1070" i="10" l="1"/>
  <c r="S1070" i="10" s="1"/>
  <c r="K1070" i="10"/>
  <c r="O1070" i="10"/>
  <c r="R1070" i="10"/>
  <c r="G1070" i="10" s="1"/>
  <c r="P1070" i="10"/>
  <c r="Q1070" i="10"/>
  <c r="M1070" i="10"/>
  <c r="D1071" i="10"/>
  <c r="J1070" i="10"/>
  <c r="I1070" i="10"/>
  <c r="L1070" i="10"/>
  <c r="N1070" i="10"/>
  <c r="T1069" i="10"/>
  <c r="U1069" i="10" s="1"/>
  <c r="V1069" i="10" s="1"/>
  <c r="W1069" i="10" s="1"/>
  <c r="X1069" i="10" s="1"/>
  <c r="Y1069" i="10" s="1"/>
  <c r="Z1069" i="10" s="1"/>
  <c r="AA1069" i="10" s="1"/>
  <c r="AB1069" i="10" s="1"/>
  <c r="AC1069" i="10" s="1"/>
  <c r="H1071" i="10" l="1"/>
  <c r="S1071" i="10" s="1"/>
  <c r="O1071" i="10"/>
  <c r="I1071" i="10"/>
  <c r="L1071" i="10"/>
  <c r="K1071" i="10"/>
  <c r="P1071" i="10"/>
  <c r="D1072" i="10"/>
  <c r="J1071" i="10"/>
  <c r="R1071" i="10"/>
  <c r="G1071" i="10" s="1"/>
  <c r="Q1071" i="10"/>
  <c r="N1071" i="10"/>
  <c r="M1071" i="10"/>
  <c r="T1070" i="10"/>
  <c r="U1070" i="10" s="1"/>
  <c r="V1070" i="10" s="1"/>
  <c r="W1070" i="10" s="1"/>
  <c r="X1070" i="10" s="1"/>
  <c r="Y1070" i="10" s="1"/>
  <c r="Z1070" i="10" s="1"/>
  <c r="AA1070" i="10" s="1"/>
  <c r="AB1070" i="10" s="1"/>
  <c r="AC1070" i="10" s="1"/>
  <c r="H1072" i="10" l="1"/>
  <c r="S1072" i="10" s="1"/>
  <c r="I1072" i="10"/>
  <c r="J1072" i="10"/>
  <c r="N1072" i="10"/>
  <c r="D1073" i="10"/>
  <c r="R1072" i="10"/>
  <c r="G1072" i="10" s="1"/>
  <c r="K1072" i="10"/>
  <c r="P1072" i="10"/>
  <c r="M1072" i="10"/>
  <c r="Q1072" i="10"/>
  <c r="O1072" i="10"/>
  <c r="L1072" i="10"/>
  <c r="T1071" i="10"/>
  <c r="U1071" i="10" s="1"/>
  <c r="V1071" i="10" s="1"/>
  <c r="W1071" i="10" s="1"/>
  <c r="X1071" i="10" s="1"/>
  <c r="Y1071" i="10" s="1"/>
  <c r="Z1071" i="10" s="1"/>
  <c r="AA1071" i="10" s="1"/>
  <c r="AB1071" i="10" s="1"/>
  <c r="AC1071" i="10" s="1"/>
  <c r="H1073" i="10" l="1"/>
  <c r="S1073" i="10" s="1"/>
  <c r="N1073" i="10"/>
  <c r="I1073" i="10"/>
  <c r="Q1073" i="10"/>
  <c r="D1074" i="10"/>
  <c r="J1073" i="10"/>
  <c r="P1073" i="10"/>
  <c r="R1073" i="10"/>
  <c r="G1073" i="10" s="1"/>
  <c r="O1073" i="10"/>
  <c r="L1073" i="10"/>
  <c r="M1073" i="10"/>
  <c r="K1073" i="10"/>
  <c r="T1072" i="10"/>
  <c r="U1072" i="10" s="1"/>
  <c r="V1072" i="10" s="1"/>
  <c r="W1072" i="10" s="1"/>
  <c r="X1072" i="10" s="1"/>
  <c r="Y1072" i="10" s="1"/>
  <c r="Z1072" i="10" s="1"/>
  <c r="AA1072" i="10" s="1"/>
  <c r="AB1072" i="10" s="1"/>
  <c r="AC1072" i="10" s="1"/>
  <c r="I1074" i="10" l="1"/>
  <c r="H1074" i="10"/>
  <c r="S1074" i="10" s="1"/>
  <c r="R1074" i="10"/>
  <c r="G1074" i="10" s="1"/>
  <c r="N1074" i="10"/>
  <c r="Q1074" i="10"/>
  <c r="J1074" i="10"/>
  <c r="M1074" i="10"/>
  <c r="L1074" i="10"/>
  <c r="D1075" i="10"/>
  <c r="O1074" i="10"/>
  <c r="K1074" i="10"/>
  <c r="P1074" i="10"/>
  <c r="T1073" i="10"/>
  <c r="U1073" i="10" s="1"/>
  <c r="V1073" i="10" s="1"/>
  <c r="W1073" i="10" s="1"/>
  <c r="X1073" i="10" s="1"/>
  <c r="Y1073" i="10" s="1"/>
  <c r="Z1073" i="10" s="1"/>
  <c r="AA1073" i="10" s="1"/>
  <c r="AB1073" i="10" s="1"/>
  <c r="AC1073" i="10" s="1"/>
  <c r="T1074" i="10" l="1"/>
  <c r="U1074" i="10" s="1"/>
  <c r="V1074" i="10" s="1"/>
  <c r="W1074" i="10" s="1"/>
  <c r="X1074" i="10" s="1"/>
  <c r="Y1074" i="10" s="1"/>
  <c r="Z1074" i="10" s="1"/>
  <c r="AA1074" i="10" s="1"/>
  <c r="AB1074" i="10" s="1"/>
  <c r="AC1074" i="10" s="1"/>
  <c r="H1075" i="10"/>
  <c r="S1075" i="10" s="1"/>
  <c r="Q1075" i="10"/>
  <c r="J1075" i="10"/>
  <c r="P1075" i="10"/>
  <c r="I1075" i="10"/>
  <c r="K1075" i="10"/>
  <c r="R1075" i="10"/>
  <c r="G1075" i="10" s="1"/>
  <c r="D1076" i="10"/>
  <c r="M1075" i="10"/>
  <c r="O1075" i="10"/>
  <c r="L1075" i="10"/>
  <c r="N1075" i="10"/>
  <c r="T1075" i="10" l="1"/>
  <c r="U1075" i="10" s="1"/>
  <c r="V1075" i="10" s="1"/>
  <c r="W1075" i="10" s="1"/>
  <c r="X1075" i="10" s="1"/>
  <c r="Y1075" i="10" s="1"/>
  <c r="Z1075" i="10" s="1"/>
  <c r="AA1075" i="10" s="1"/>
  <c r="AB1075" i="10" s="1"/>
  <c r="AC1075" i="10" s="1"/>
  <c r="Q1076" i="10"/>
  <c r="N1076" i="10"/>
  <c r="M1076" i="10"/>
  <c r="P1076" i="10"/>
  <c r="H1076" i="10"/>
  <c r="S1076" i="10" s="1"/>
  <c r="J1076" i="10"/>
  <c r="D1077" i="10"/>
  <c r="R1076" i="10"/>
  <c r="G1076" i="10" s="1"/>
  <c r="K1076" i="10"/>
  <c r="L1076" i="10"/>
  <c r="I1076" i="10"/>
  <c r="O1076" i="10"/>
  <c r="T1076" i="10" l="1"/>
  <c r="U1076" i="10" s="1"/>
  <c r="V1076" i="10" s="1"/>
  <c r="W1076" i="10" s="1"/>
  <c r="X1076" i="10" s="1"/>
  <c r="Y1076" i="10" s="1"/>
  <c r="Z1076" i="10" s="1"/>
  <c r="AA1076" i="10" s="1"/>
  <c r="AB1076" i="10" s="1"/>
  <c r="AC1076" i="10" s="1"/>
  <c r="Q1077" i="10"/>
  <c r="N1077" i="10"/>
  <c r="I1077" i="10"/>
  <c r="L1077" i="10"/>
  <c r="J1077" i="10"/>
  <c r="M1077" i="10"/>
  <c r="R1077" i="10"/>
  <c r="G1077" i="10" s="1"/>
  <c r="H1077" i="10"/>
  <c r="S1077" i="10" s="1"/>
  <c r="P1077" i="10"/>
  <c r="D1078" i="10"/>
  <c r="O1077" i="10"/>
  <c r="K1077" i="10"/>
  <c r="D1079" i="10" l="1"/>
  <c r="N1078" i="10"/>
  <c r="O1078" i="10"/>
  <c r="L1078" i="10"/>
  <c r="P1078" i="10"/>
  <c r="Q1078" i="10"/>
  <c r="J1078" i="10"/>
  <c r="H1078" i="10"/>
  <c r="S1078" i="10" s="1"/>
  <c r="K1078" i="10"/>
  <c r="I1078" i="10"/>
  <c r="M1078" i="10"/>
  <c r="R1078" i="10"/>
  <c r="G1078" i="10" s="1"/>
  <c r="T1077" i="10"/>
  <c r="U1077" i="10" s="1"/>
  <c r="V1077" i="10" s="1"/>
  <c r="W1077" i="10" s="1"/>
  <c r="X1077" i="10" s="1"/>
  <c r="Y1077" i="10" s="1"/>
  <c r="Z1077" i="10" s="1"/>
  <c r="AA1077" i="10" s="1"/>
  <c r="AB1077" i="10" s="1"/>
  <c r="AC1077" i="10" s="1"/>
  <c r="T1078" i="10" l="1"/>
  <c r="U1078" i="10" s="1"/>
  <c r="V1078" i="10" s="1"/>
  <c r="W1078" i="10" s="1"/>
  <c r="X1078" i="10" s="1"/>
  <c r="Y1078" i="10" s="1"/>
  <c r="Z1078" i="10" s="1"/>
  <c r="AA1078" i="10" s="1"/>
  <c r="AB1078" i="10" s="1"/>
  <c r="AC1078" i="10" s="1"/>
  <c r="H1079" i="10"/>
  <c r="S1079" i="10" s="1"/>
  <c r="J1079" i="10"/>
  <c r="D1080" i="10"/>
  <c r="N1079" i="10"/>
  <c r="P1079" i="10"/>
  <c r="L1079" i="10"/>
  <c r="I1079" i="10"/>
  <c r="R1079" i="10"/>
  <c r="G1079" i="10" s="1"/>
  <c r="O1079" i="10"/>
  <c r="M1079" i="10"/>
  <c r="Q1079" i="10"/>
  <c r="K1079" i="10"/>
  <c r="D1081" i="10" l="1"/>
  <c r="K1080" i="10"/>
  <c r="N1080" i="10"/>
  <c r="O1080" i="10"/>
  <c r="Q1080" i="10"/>
  <c r="J1080" i="10"/>
  <c r="I1080" i="10"/>
  <c r="L1080" i="10"/>
  <c r="R1080" i="10"/>
  <c r="G1080" i="10" s="1"/>
  <c r="H1080" i="10"/>
  <c r="S1080" i="10" s="1"/>
  <c r="M1080" i="10"/>
  <c r="P1080" i="10"/>
  <c r="T1079" i="10"/>
  <c r="U1079" i="10" s="1"/>
  <c r="V1079" i="10" s="1"/>
  <c r="W1079" i="10" s="1"/>
  <c r="X1079" i="10" s="1"/>
  <c r="Y1079" i="10" s="1"/>
  <c r="Z1079" i="10" s="1"/>
  <c r="AA1079" i="10" s="1"/>
  <c r="AB1079" i="10" s="1"/>
  <c r="AC1079" i="10" s="1"/>
  <c r="T1080" i="10" l="1"/>
  <c r="U1080" i="10" s="1"/>
  <c r="V1080" i="10" s="1"/>
  <c r="W1080" i="10" s="1"/>
  <c r="X1080" i="10" s="1"/>
  <c r="Y1080" i="10" s="1"/>
  <c r="Z1080" i="10" s="1"/>
  <c r="AA1080" i="10" s="1"/>
  <c r="AB1080" i="10" s="1"/>
  <c r="AC1080" i="10" s="1"/>
  <c r="H1081" i="10"/>
  <c r="S1081" i="10" s="1"/>
  <c r="K1081" i="10"/>
  <c r="D1082" i="10"/>
  <c r="I1081" i="10"/>
  <c r="M1081" i="10"/>
  <c r="Q1081" i="10"/>
  <c r="J1081" i="10"/>
  <c r="P1081" i="10"/>
  <c r="R1081" i="10"/>
  <c r="G1081" i="10" s="1"/>
  <c r="L1081" i="10"/>
  <c r="O1081" i="10"/>
  <c r="N1081" i="10"/>
  <c r="T1081" i="10" l="1"/>
  <c r="U1081" i="10" s="1"/>
  <c r="V1081" i="10" s="1"/>
  <c r="W1081" i="10" s="1"/>
  <c r="X1081" i="10" s="1"/>
  <c r="Y1081" i="10" s="1"/>
  <c r="Z1081" i="10" s="1"/>
  <c r="AA1081" i="10" s="1"/>
  <c r="AB1081" i="10" s="1"/>
  <c r="AC1081" i="10" s="1"/>
  <c r="D1083" i="10"/>
  <c r="L1082" i="10"/>
  <c r="R1082" i="10"/>
  <c r="G1082" i="10" s="1"/>
  <c r="H1082" i="10"/>
  <c r="S1082" i="10" s="1"/>
  <c r="I1082" i="10"/>
  <c r="N1082" i="10"/>
  <c r="Q1082" i="10"/>
  <c r="J1082" i="10"/>
  <c r="P1082" i="10"/>
  <c r="O1082" i="10"/>
  <c r="M1082" i="10"/>
  <c r="K1082" i="10"/>
  <c r="R1083" i="10" l="1"/>
  <c r="G1083" i="10" s="1"/>
  <c r="D1084" i="10"/>
  <c r="O1083" i="10"/>
  <c r="L1083" i="10"/>
  <c r="Q1083" i="10"/>
  <c r="J1083" i="10"/>
  <c r="K1083" i="10"/>
  <c r="H1083" i="10"/>
  <c r="S1083" i="10" s="1"/>
  <c r="P1083" i="10"/>
  <c r="N1083" i="10"/>
  <c r="M1083" i="10"/>
  <c r="I1083" i="10"/>
  <c r="T1082" i="10"/>
  <c r="U1082" i="10" s="1"/>
  <c r="V1082" i="10" s="1"/>
  <c r="W1082" i="10" s="1"/>
  <c r="X1082" i="10" s="1"/>
  <c r="Y1082" i="10" s="1"/>
  <c r="Z1082" i="10" s="1"/>
  <c r="AA1082" i="10" s="1"/>
  <c r="AB1082" i="10" s="1"/>
  <c r="AC1082" i="10" s="1"/>
  <c r="D1085" i="10" l="1"/>
  <c r="K1084" i="10"/>
  <c r="J1084" i="10"/>
  <c r="L1084" i="10"/>
  <c r="N1084" i="10"/>
  <c r="O1084" i="10"/>
  <c r="I1084" i="10"/>
  <c r="M1084" i="10"/>
  <c r="R1084" i="10"/>
  <c r="G1084" i="10" s="1"/>
  <c r="H1084" i="10"/>
  <c r="S1084" i="10" s="1"/>
  <c r="P1084" i="10"/>
  <c r="Q1084" i="10"/>
  <c r="T1083" i="10"/>
  <c r="U1083" i="10" s="1"/>
  <c r="V1083" i="10" s="1"/>
  <c r="W1083" i="10" s="1"/>
  <c r="X1083" i="10" s="1"/>
  <c r="Y1083" i="10" s="1"/>
  <c r="Z1083" i="10" s="1"/>
  <c r="AA1083" i="10" s="1"/>
  <c r="AB1083" i="10" s="1"/>
  <c r="AC1083" i="10" s="1"/>
  <c r="T1084" i="10" l="1"/>
  <c r="U1084" i="10" s="1"/>
  <c r="V1084" i="10" s="1"/>
  <c r="W1084" i="10" s="1"/>
  <c r="X1084" i="10" s="1"/>
  <c r="Y1084" i="10" s="1"/>
  <c r="Z1084" i="10" s="1"/>
  <c r="AA1084" i="10" s="1"/>
  <c r="AB1084" i="10" s="1"/>
  <c r="AC1084" i="10" s="1"/>
  <c r="H1085" i="10"/>
  <c r="S1085" i="10" s="1"/>
  <c r="R1085" i="10"/>
  <c r="G1085" i="10" s="1"/>
  <c r="J1085" i="10"/>
  <c r="P1085" i="10"/>
  <c r="K1085" i="10"/>
  <c r="M1085" i="10"/>
  <c r="I1085" i="10"/>
  <c r="O1085" i="10"/>
  <c r="D1086" i="10"/>
  <c r="Q1085" i="10"/>
  <c r="N1085" i="10"/>
  <c r="L1085" i="10"/>
  <c r="H1086" i="10" l="1"/>
  <c r="S1086" i="10" s="1"/>
  <c r="J1086" i="10"/>
  <c r="P1086" i="10"/>
  <c r="L1086" i="10"/>
  <c r="D1087" i="10"/>
  <c r="M1086" i="10"/>
  <c r="I1086" i="10"/>
  <c r="N1086" i="10"/>
  <c r="O1086" i="10"/>
  <c r="K1086" i="10"/>
  <c r="Q1086" i="10"/>
  <c r="R1086" i="10"/>
  <c r="G1086" i="10" s="1"/>
  <c r="T1085" i="10"/>
  <c r="U1085" i="10" s="1"/>
  <c r="V1085" i="10" s="1"/>
  <c r="W1085" i="10" s="1"/>
  <c r="X1085" i="10" s="1"/>
  <c r="Y1085" i="10" s="1"/>
  <c r="Z1085" i="10" s="1"/>
  <c r="AA1085" i="10" s="1"/>
  <c r="AB1085" i="10" s="1"/>
  <c r="AC1085" i="10" s="1"/>
  <c r="H1087" i="10" l="1"/>
  <c r="S1087" i="10" s="1"/>
  <c r="L1087" i="10"/>
  <c r="J1087" i="10"/>
  <c r="R1087" i="10"/>
  <c r="G1087" i="10" s="1"/>
  <c r="N1087" i="10"/>
  <c r="Q1087" i="10"/>
  <c r="K1087" i="10"/>
  <c r="O1087" i="10"/>
  <c r="I1087" i="10"/>
  <c r="P1087" i="10"/>
  <c r="M1087" i="10"/>
  <c r="D1088" i="10"/>
  <c r="T1086" i="10"/>
  <c r="U1086" i="10" s="1"/>
  <c r="V1086" i="10" s="1"/>
  <c r="W1086" i="10" s="1"/>
  <c r="X1086" i="10" s="1"/>
  <c r="Y1086" i="10" s="1"/>
  <c r="Z1086" i="10" s="1"/>
  <c r="AA1086" i="10" s="1"/>
  <c r="AB1086" i="10" s="1"/>
  <c r="AC1086" i="10" s="1"/>
  <c r="R1088" i="10" l="1"/>
  <c r="G1088" i="10" s="1"/>
  <c r="P1088" i="10"/>
  <c r="L1088" i="10"/>
  <c r="M1088" i="10"/>
  <c r="J1088" i="10"/>
  <c r="H1088" i="10"/>
  <c r="S1088" i="10" s="1"/>
  <c r="K1088" i="10"/>
  <c r="D1089" i="10"/>
  <c r="Q1088" i="10"/>
  <c r="I1088" i="10"/>
  <c r="O1088" i="10"/>
  <c r="N1088" i="10"/>
  <c r="T1087" i="10"/>
  <c r="U1087" i="10" s="1"/>
  <c r="V1087" i="10" s="1"/>
  <c r="W1087" i="10" s="1"/>
  <c r="X1087" i="10" s="1"/>
  <c r="Y1087" i="10" s="1"/>
  <c r="Z1087" i="10" s="1"/>
  <c r="AA1087" i="10" s="1"/>
  <c r="AB1087" i="10" s="1"/>
  <c r="AC1087" i="10" s="1"/>
  <c r="M1089" i="10" l="1"/>
  <c r="N1089" i="10"/>
  <c r="H1089" i="10"/>
  <c r="S1089" i="10" s="1"/>
  <c r="R1089" i="10"/>
  <c r="G1089" i="10" s="1"/>
  <c r="D1090" i="10"/>
  <c r="O1089" i="10"/>
  <c r="I1089" i="10"/>
  <c r="L1089" i="10"/>
  <c r="K1089" i="10"/>
  <c r="Q1089" i="10"/>
  <c r="J1089" i="10"/>
  <c r="P1089" i="10"/>
  <c r="T1088" i="10"/>
  <c r="U1088" i="10" s="1"/>
  <c r="V1088" i="10" s="1"/>
  <c r="W1088" i="10" s="1"/>
  <c r="X1088" i="10" s="1"/>
  <c r="Y1088" i="10" s="1"/>
  <c r="Z1088" i="10" s="1"/>
  <c r="AA1088" i="10" s="1"/>
  <c r="AB1088" i="10" s="1"/>
  <c r="AC1088" i="10" s="1"/>
  <c r="R1090" i="10" l="1"/>
  <c r="G1090" i="10" s="1"/>
  <c r="D1091" i="10"/>
  <c r="Q1090" i="10"/>
  <c r="I1090" i="10"/>
  <c r="K1090" i="10"/>
  <c r="O1090" i="10"/>
  <c r="P1090" i="10"/>
  <c r="L1090" i="10"/>
  <c r="M1090" i="10"/>
  <c r="H1090" i="10"/>
  <c r="S1090" i="10" s="1"/>
  <c r="N1090" i="10"/>
  <c r="J1090" i="10"/>
  <c r="T1089" i="10"/>
  <c r="U1089" i="10" s="1"/>
  <c r="V1089" i="10" s="1"/>
  <c r="W1089" i="10" s="1"/>
  <c r="X1089" i="10" s="1"/>
  <c r="Y1089" i="10" s="1"/>
  <c r="Z1089" i="10" s="1"/>
  <c r="AA1089" i="10" s="1"/>
  <c r="AB1089" i="10" s="1"/>
  <c r="AC1089" i="10" s="1"/>
  <c r="T1090" i="10" l="1"/>
  <c r="U1090" i="10" s="1"/>
  <c r="V1090" i="10" s="1"/>
  <c r="W1090" i="10" s="1"/>
  <c r="X1090" i="10" s="1"/>
  <c r="Y1090" i="10" s="1"/>
  <c r="Z1090" i="10" s="1"/>
  <c r="AA1090" i="10" s="1"/>
  <c r="AB1090" i="10" s="1"/>
  <c r="AC1090" i="10" s="1"/>
  <c r="H1091" i="10"/>
  <c r="S1091" i="10" s="1"/>
  <c r="O1091" i="10"/>
  <c r="M1091" i="10"/>
  <c r="R1091" i="10"/>
  <c r="G1091" i="10" s="1"/>
  <c r="L1091" i="10"/>
  <c r="D1092" i="10"/>
  <c r="P1091" i="10"/>
  <c r="K1091" i="10"/>
  <c r="I1091" i="10"/>
  <c r="N1091" i="10"/>
  <c r="J1091" i="10"/>
  <c r="Q1091" i="10"/>
  <c r="H1092" i="10" l="1"/>
  <c r="S1092" i="10" s="1"/>
  <c r="M1092" i="10"/>
  <c r="P1092" i="10"/>
  <c r="I1092" i="10"/>
  <c r="O1092" i="10"/>
  <c r="D1093" i="10"/>
  <c r="L1092" i="10"/>
  <c r="Q1092" i="10"/>
  <c r="J1092" i="10"/>
  <c r="N1092" i="10"/>
  <c r="K1092" i="10"/>
  <c r="R1092" i="10"/>
  <c r="G1092" i="10" s="1"/>
  <c r="T1091" i="10"/>
  <c r="U1091" i="10" s="1"/>
  <c r="V1091" i="10" s="1"/>
  <c r="W1091" i="10" s="1"/>
  <c r="X1091" i="10" s="1"/>
  <c r="Y1091" i="10" s="1"/>
  <c r="Z1091" i="10" s="1"/>
  <c r="AA1091" i="10" s="1"/>
  <c r="AB1091" i="10" s="1"/>
  <c r="AC1091" i="10" s="1"/>
  <c r="H1093" i="10" l="1"/>
  <c r="S1093" i="10" s="1"/>
  <c r="P1093" i="10"/>
  <c r="K1093" i="10"/>
  <c r="M1093" i="10"/>
  <c r="D1094" i="10"/>
  <c r="I1093" i="10"/>
  <c r="O1093" i="10"/>
  <c r="N1093" i="10"/>
  <c r="R1093" i="10"/>
  <c r="G1093" i="10" s="1"/>
  <c r="L1093" i="10"/>
  <c r="J1093" i="10"/>
  <c r="Q1093" i="10"/>
  <c r="T1092" i="10"/>
  <c r="U1092" i="10" s="1"/>
  <c r="V1092" i="10" s="1"/>
  <c r="W1092" i="10" s="1"/>
  <c r="X1092" i="10" s="1"/>
  <c r="Y1092" i="10" s="1"/>
  <c r="Z1092" i="10" s="1"/>
  <c r="AA1092" i="10" s="1"/>
  <c r="AB1092" i="10" s="1"/>
  <c r="AC1092" i="10" s="1"/>
  <c r="T1093" i="10" l="1"/>
  <c r="U1093" i="10" s="1"/>
  <c r="V1093" i="10" s="1"/>
  <c r="W1093" i="10" s="1"/>
  <c r="X1093" i="10" s="1"/>
  <c r="Y1093" i="10" s="1"/>
  <c r="Z1093" i="10" s="1"/>
  <c r="AA1093" i="10" s="1"/>
  <c r="AB1093" i="10" s="1"/>
  <c r="AC1093" i="10" s="1"/>
  <c r="L1094" i="10"/>
  <c r="K1094" i="10"/>
  <c r="I1094" i="10"/>
  <c r="O1094" i="10"/>
  <c r="Q1094" i="10"/>
  <c r="R1094" i="10"/>
  <c r="G1094" i="10" s="1"/>
  <c r="N1094" i="10"/>
  <c r="D1095" i="10"/>
  <c r="J1094" i="10"/>
  <c r="M1094" i="10"/>
  <c r="H1094" i="10"/>
  <c r="S1094" i="10" s="1"/>
  <c r="P1094" i="10"/>
  <c r="T1094" i="10" l="1"/>
  <c r="U1094" i="10" s="1"/>
  <c r="V1094" i="10" s="1"/>
  <c r="W1094" i="10" s="1"/>
  <c r="X1094" i="10" s="1"/>
  <c r="Y1094" i="10" s="1"/>
  <c r="Z1094" i="10" s="1"/>
  <c r="AA1094" i="10" s="1"/>
  <c r="AB1094" i="10" s="1"/>
  <c r="AC1094" i="10" s="1"/>
  <c r="H1095" i="10"/>
  <c r="S1095" i="10" s="1"/>
  <c r="O1095" i="10"/>
  <c r="J1095" i="10"/>
  <c r="M1095" i="10"/>
  <c r="K1095" i="10"/>
  <c r="N1095" i="10"/>
  <c r="Q1095" i="10"/>
  <c r="D1096" i="10"/>
  <c r="I1095" i="10"/>
  <c r="L1095" i="10"/>
  <c r="R1095" i="10"/>
  <c r="G1095" i="10" s="1"/>
  <c r="P1095" i="10"/>
  <c r="T1095" i="10" l="1"/>
  <c r="U1095" i="10" s="1"/>
  <c r="V1095" i="10" s="1"/>
  <c r="W1095" i="10" s="1"/>
  <c r="X1095" i="10" s="1"/>
  <c r="Y1095" i="10" s="1"/>
  <c r="Z1095" i="10" s="1"/>
  <c r="AA1095" i="10" s="1"/>
  <c r="AB1095" i="10" s="1"/>
  <c r="AC1095" i="10" s="1"/>
  <c r="D1097" i="10"/>
  <c r="I1096" i="10"/>
  <c r="O1096" i="10"/>
  <c r="P1096" i="10"/>
  <c r="L1096" i="10"/>
  <c r="Q1096" i="10"/>
  <c r="H1096" i="10"/>
  <c r="S1096" i="10" s="1"/>
  <c r="R1096" i="10"/>
  <c r="G1096" i="10" s="1"/>
  <c r="M1096" i="10"/>
  <c r="J1096" i="10"/>
  <c r="N1096" i="10"/>
  <c r="K1096" i="10"/>
  <c r="M1097" i="10" l="1"/>
  <c r="D1098" i="10"/>
  <c r="O1097" i="10"/>
  <c r="H1097" i="10"/>
  <c r="S1097" i="10" s="1"/>
  <c r="N1097" i="10"/>
  <c r="K1097" i="10"/>
  <c r="J1097" i="10"/>
  <c r="R1097" i="10"/>
  <c r="G1097" i="10" s="1"/>
  <c r="P1097" i="10"/>
  <c r="L1097" i="10"/>
  <c r="Q1097" i="10"/>
  <c r="I1097" i="10"/>
  <c r="T1096" i="10"/>
  <c r="U1096" i="10" s="1"/>
  <c r="V1096" i="10" s="1"/>
  <c r="W1096" i="10" s="1"/>
  <c r="X1096" i="10" s="1"/>
  <c r="Y1096" i="10" s="1"/>
  <c r="Z1096" i="10" s="1"/>
  <c r="AA1096" i="10" s="1"/>
  <c r="AB1096" i="10" s="1"/>
  <c r="AC1096" i="10" s="1"/>
  <c r="T1097" i="10" l="1"/>
  <c r="U1097" i="10" s="1"/>
  <c r="V1097" i="10" s="1"/>
  <c r="W1097" i="10" s="1"/>
  <c r="X1097" i="10" s="1"/>
  <c r="Y1097" i="10" s="1"/>
  <c r="Z1097" i="10" s="1"/>
  <c r="AA1097" i="10" s="1"/>
  <c r="AB1097" i="10" s="1"/>
  <c r="AC1097" i="10" s="1"/>
  <c r="D1099" i="10"/>
  <c r="J1098" i="10"/>
  <c r="R1098" i="10"/>
  <c r="G1098" i="10" s="1"/>
  <c r="P1098" i="10"/>
  <c r="K1098" i="10"/>
  <c r="L1098" i="10"/>
  <c r="H1098" i="10"/>
  <c r="S1098" i="10" s="1"/>
  <c r="O1098" i="10"/>
  <c r="Q1098" i="10"/>
  <c r="M1098" i="10"/>
  <c r="I1098" i="10"/>
  <c r="N1098" i="10"/>
  <c r="H1099" i="10" l="1"/>
  <c r="S1099" i="10" s="1"/>
  <c r="P1099" i="10"/>
  <c r="D1100" i="10"/>
  <c r="K1099" i="10"/>
  <c r="L1099" i="10"/>
  <c r="M1099" i="10"/>
  <c r="I1099" i="10"/>
  <c r="J1099" i="10"/>
  <c r="Q1099" i="10"/>
  <c r="N1099" i="10"/>
  <c r="O1099" i="10"/>
  <c r="R1099" i="10"/>
  <c r="G1099" i="10" s="1"/>
  <c r="T1098" i="10"/>
  <c r="U1098" i="10" s="1"/>
  <c r="V1098" i="10" s="1"/>
  <c r="W1098" i="10" s="1"/>
  <c r="X1098" i="10" s="1"/>
  <c r="Y1098" i="10" s="1"/>
  <c r="Z1098" i="10" s="1"/>
  <c r="AA1098" i="10" s="1"/>
  <c r="AB1098" i="10" s="1"/>
  <c r="AC1098" i="10" s="1"/>
  <c r="H1100" i="10" l="1"/>
  <c r="S1100" i="10" s="1"/>
  <c r="D1101" i="10"/>
  <c r="K1100" i="10"/>
  <c r="R1100" i="10"/>
  <c r="G1100" i="10" s="1"/>
  <c r="L1100" i="10"/>
  <c r="P1100" i="10"/>
  <c r="Q1100" i="10"/>
  <c r="M1100" i="10"/>
  <c r="J1100" i="10"/>
  <c r="N1100" i="10"/>
  <c r="I1100" i="10"/>
  <c r="O1100" i="10"/>
  <c r="T1099" i="10"/>
  <c r="U1099" i="10" s="1"/>
  <c r="V1099" i="10" s="1"/>
  <c r="W1099" i="10" s="1"/>
  <c r="X1099" i="10" s="1"/>
  <c r="Y1099" i="10" s="1"/>
  <c r="Z1099" i="10" s="1"/>
  <c r="AA1099" i="10" s="1"/>
  <c r="AB1099" i="10" s="1"/>
  <c r="AC1099" i="10" s="1"/>
  <c r="H1101" i="10" l="1"/>
  <c r="S1101" i="10" s="1"/>
  <c r="K1101" i="10"/>
  <c r="D1102" i="10"/>
  <c r="L1101" i="10"/>
  <c r="J1101" i="10"/>
  <c r="O1101" i="10"/>
  <c r="P1101" i="10"/>
  <c r="Q1101" i="10"/>
  <c r="M1101" i="10"/>
  <c r="N1101" i="10"/>
  <c r="R1101" i="10"/>
  <c r="G1101" i="10" s="1"/>
  <c r="I1101" i="10"/>
  <c r="T1100" i="10"/>
  <c r="U1100" i="10" s="1"/>
  <c r="V1100" i="10" s="1"/>
  <c r="W1100" i="10" s="1"/>
  <c r="X1100" i="10" s="1"/>
  <c r="Y1100" i="10" s="1"/>
  <c r="Z1100" i="10" s="1"/>
  <c r="AA1100" i="10" s="1"/>
  <c r="AB1100" i="10" s="1"/>
  <c r="AC1100" i="10" s="1"/>
  <c r="H1102" i="10" l="1"/>
  <c r="S1102" i="10" s="1"/>
  <c r="D1103" i="10"/>
  <c r="J1102" i="10"/>
  <c r="Q1102" i="10"/>
  <c r="I1102" i="10"/>
  <c r="P1102" i="10"/>
  <c r="K1102" i="10"/>
  <c r="M1102" i="10"/>
  <c r="L1102" i="10"/>
  <c r="R1102" i="10"/>
  <c r="G1102" i="10" s="1"/>
  <c r="N1102" i="10"/>
  <c r="O1102" i="10"/>
  <c r="T1101" i="10"/>
  <c r="U1101" i="10" s="1"/>
  <c r="V1101" i="10" s="1"/>
  <c r="W1101" i="10" s="1"/>
  <c r="X1101" i="10" s="1"/>
  <c r="Y1101" i="10" s="1"/>
  <c r="Z1101" i="10" s="1"/>
  <c r="AA1101" i="10" s="1"/>
  <c r="AB1101" i="10" s="1"/>
  <c r="AC1101" i="10" s="1"/>
  <c r="I1103" i="10" l="1"/>
  <c r="D1104" i="10"/>
  <c r="M1103" i="10"/>
  <c r="O1103" i="10"/>
  <c r="H1103" i="10"/>
  <c r="S1103" i="10" s="1"/>
  <c r="R1103" i="10"/>
  <c r="G1103" i="10" s="1"/>
  <c r="N1103" i="10"/>
  <c r="J1103" i="10"/>
  <c r="P1103" i="10"/>
  <c r="L1103" i="10"/>
  <c r="K1103" i="10"/>
  <c r="Q1103" i="10"/>
  <c r="T1102" i="10"/>
  <c r="U1102" i="10" s="1"/>
  <c r="V1102" i="10" s="1"/>
  <c r="W1102" i="10" s="1"/>
  <c r="X1102" i="10" s="1"/>
  <c r="Y1102" i="10" s="1"/>
  <c r="Z1102" i="10" s="1"/>
  <c r="AA1102" i="10" s="1"/>
  <c r="AB1102" i="10" s="1"/>
  <c r="AC1102" i="10" s="1"/>
  <c r="T1103" i="10" l="1"/>
  <c r="U1103" i="10" s="1"/>
  <c r="V1103" i="10" s="1"/>
  <c r="W1103" i="10" s="1"/>
  <c r="X1103" i="10" s="1"/>
  <c r="Y1103" i="10" s="1"/>
  <c r="Z1103" i="10" s="1"/>
  <c r="AA1103" i="10" s="1"/>
  <c r="AB1103" i="10" s="1"/>
  <c r="AC1103" i="10" s="1"/>
  <c r="D1105" i="10"/>
  <c r="M1104" i="10"/>
  <c r="K1104" i="10"/>
  <c r="I1104" i="10"/>
  <c r="R1104" i="10"/>
  <c r="G1104" i="10" s="1"/>
  <c r="O1104" i="10"/>
  <c r="J1104" i="10"/>
  <c r="H1104" i="10"/>
  <c r="S1104" i="10" s="1"/>
  <c r="N1104" i="10"/>
  <c r="P1104" i="10"/>
  <c r="L1104" i="10"/>
  <c r="Q1104" i="10"/>
  <c r="Q1105" i="10" l="1"/>
  <c r="D1106" i="10"/>
  <c r="P1105" i="10"/>
  <c r="J1105" i="10"/>
  <c r="N1105" i="10"/>
  <c r="R1105" i="10"/>
  <c r="G1105" i="10" s="1"/>
  <c r="O1105" i="10"/>
  <c r="M1105" i="10"/>
  <c r="L1105" i="10"/>
  <c r="K1105" i="10"/>
  <c r="H1105" i="10"/>
  <c r="S1105" i="10" s="1"/>
  <c r="I1105" i="10"/>
  <c r="T1104" i="10"/>
  <c r="U1104" i="10" s="1"/>
  <c r="V1104" i="10" s="1"/>
  <c r="W1104" i="10" s="1"/>
  <c r="X1104" i="10" s="1"/>
  <c r="Y1104" i="10" s="1"/>
  <c r="Z1104" i="10" s="1"/>
  <c r="AA1104" i="10" s="1"/>
  <c r="AB1104" i="10" s="1"/>
  <c r="AC1104" i="10" s="1"/>
  <c r="H1106" i="10" l="1"/>
  <c r="S1106" i="10" s="1"/>
  <c r="J1106" i="10"/>
  <c r="K1106" i="10"/>
  <c r="Q1106" i="10"/>
  <c r="N1106" i="10"/>
  <c r="L1106" i="10"/>
  <c r="O1106" i="10"/>
  <c r="M1106" i="10"/>
  <c r="D1107" i="10"/>
  <c r="I1106" i="10"/>
  <c r="P1106" i="10"/>
  <c r="R1106" i="10"/>
  <c r="G1106" i="10" s="1"/>
  <c r="T1105" i="10"/>
  <c r="U1105" i="10" s="1"/>
  <c r="V1105" i="10" s="1"/>
  <c r="W1105" i="10" s="1"/>
  <c r="X1105" i="10" s="1"/>
  <c r="Y1105" i="10" s="1"/>
  <c r="Z1105" i="10" s="1"/>
  <c r="AA1105" i="10" s="1"/>
  <c r="AB1105" i="10" s="1"/>
  <c r="AC1105" i="10" s="1"/>
  <c r="T1106" i="10" l="1"/>
  <c r="U1106" i="10" s="1"/>
  <c r="V1106" i="10" s="1"/>
  <c r="W1106" i="10" s="1"/>
  <c r="X1106" i="10" s="1"/>
  <c r="Y1106" i="10" s="1"/>
  <c r="Z1106" i="10" s="1"/>
  <c r="AA1106" i="10" s="1"/>
  <c r="AB1106" i="10" s="1"/>
  <c r="AC1106" i="10" s="1"/>
  <c r="Q1107" i="10"/>
  <c r="M1107" i="10"/>
  <c r="K1107" i="10"/>
  <c r="L1107" i="10"/>
  <c r="H1107" i="10"/>
  <c r="S1107" i="10" s="1"/>
  <c r="R1107" i="10"/>
  <c r="G1107" i="10" s="1"/>
  <c r="D1108" i="10"/>
  <c r="I1107" i="10"/>
  <c r="O1107" i="10"/>
  <c r="P1107" i="10"/>
  <c r="J1107" i="10"/>
  <c r="N1107" i="10"/>
  <c r="L1108" i="10" l="1"/>
  <c r="I1108" i="10"/>
  <c r="J1108" i="10"/>
  <c r="R1108" i="10"/>
  <c r="G1108" i="10" s="1"/>
  <c r="N1108" i="10"/>
  <c r="M1108" i="10"/>
  <c r="P1108" i="10"/>
  <c r="H1108" i="10"/>
  <c r="S1108" i="10" s="1"/>
  <c r="K1108" i="10"/>
  <c r="D1109" i="10"/>
  <c r="Q1108" i="10"/>
  <c r="O1108" i="10"/>
  <c r="T1107" i="10"/>
  <c r="U1107" i="10" s="1"/>
  <c r="V1107" i="10" s="1"/>
  <c r="W1107" i="10" s="1"/>
  <c r="X1107" i="10" s="1"/>
  <c r="Y1107" i="10" s="1"/>
  <c r="Z1107" i="10" s="1"/>
  <c r="AA1107" i="10" s="1"/>
  <c r="AB1107" i="10" s="1"/>
  <c r="AC1107" i="10" s="1"/>
  <c r="T1108" i="10" l="1"/>
  <c r="U1108" i="10" s="1"/>
  <c r="V1108" i="10" s="1"/>
  <c r="W1108" i="10" s="1"/>
  <c r="X1108" i="10" s="1"/>
  <c r="Y1108" i="10" s="1"/>
  <c r="Z1108" i="10" s="1"/>
  <c r="AA1108" i="10" s="1"/>
  <c r="AB1108" i="10" s="1"/>
  <c r="AC1108" i="10" s="1"/>
  <c r="H1109" i="10"/>
  <c r="S1109" i="10" s="1"/>
  <c r="I1109" i="10"/>
  <c r="Q1109" i="10"/>
  <c r="K1109" i="10"/>
  <c r="J1109" i="10"/>
  <c r="O1109" i="10"/>
  <c r="D1110" i="10"/>
  <c r="P1109" i="10"/>
  <c r="N1109" i="10"/>
  <c r="L1109" i="10"/>
  <c r="R1109" i="10"/>
  <c r="G1109" i="10" s="1"/>
  <c r="M1109" i="10"/>
  <c r="T1109" i="10" l="1"/>
  <c r="U1109" i="10" s="1"/>
  <c r="V1109" i="10" s="1"/>
  <c r="W1109" i="10" s="1"/>
  <c r="X1109" i="10" s="1"/>
  <c r="Y1109" i="10" s="1"/>
  <c r="Z1109" i="10" s="1"/>
  <c r="AA1109" i="10" s="1"/>
  <c r="AB1109" i="10" s="1"/>
  <c r="AC1109" i="10" s="1"/>
  <c r="L1110" i="10"/>
  <c r="D1111" i="10"/>
  <c r="R1110" i="10"/>
  <c r="G1110" i="10" s="1"/>
  <c r="N1110" i="10"/>
  <c r="I1110" i="10"/>
  <c r="K1110" i="10"/>
  <c r="H1110" i="10"/>
  <c r="S1110" i="10" s="1"/>
  <c r="J1110" i="10"/>
  <c r="O1110" i="10"/>
  <c r="M1110" i="10"/>
  <c r="Q1110" i="10"/>
  <c r="P1110" i="10"/>
  <c r="D1112" i="10" l="1"/>
  <c r="L1111" i="10"/>
  <c r="N1111" i="10"/>
  <c r="Q1111" i="10"/>
  <c r="K1111" i="10"/>
  <c r="I1111" i="10"/>
  <c r="J1111" i="10"/>
  <c r="R1111" i="10"/>
  <c r="G1111" i="10" s="1"/>
  <c r="P1111" i="10"/>
  <c r="H1111" i="10"/>
  <c r="S1111" i="10" s="1"/>
  <c r="O1111" i="10"/>
  <c r="M1111" i="10"/>
  <c r="T1110" i="10"/>
  <c r="U1110" i="10" s="1"/>
  <c r="V1110" i="10" s="1"/>
  <c r="W1110" i="10" s="1"/>
  <c r="X1110" i="10" s="1"/>
  <c r="Y1110" i="10" s="1"/>
  <c r="Z1110" i="10" s="1"/>
  <c r="AA1110" i="10" s="1"/>
  <c r="AB1110" i="10" s="1"/>
  <c r="AC1110" i="10" s="1"/>
  <c r="T1111" i="10" l="1"/>
  <c r="U1111" i="10" s="1"/>
  <c r="V1111" i="10" s="1"/>
  <c r="W1111" i="10" s="1"/>
  <c r="X1111" i="10" s="1"/>
  <c r="Y1111" i="10" s="1"/>
  <c r="Z1111" i="10" s="1"/>
  <c r="AA1111" i="10" s="1"/>
  <c r="AB1111" i="10" s="1"/>
  <c r="AC1111" i="10" s="1"/>
  <c r="H1112" i="10"/>
  <c r="S1112" i="10" s="1"/>
  <c r="L1112" i="10"/>
  <c r="D1113" i="10"/>
  <c r="P1112" i="10"/>
  <c r="Q1112" i="10"/>
  <c r="R1112" i="10"/>
  <c r="G1112" i="10" s="1"/>
  <c r="M1112" i="10"/>
  <c r="I1112" i="10"/>
  <c r="N1112" i="10"/>
  <c r="J1112" i="10"/>
  <c r="K1112" i="10"/>
  <c r="O1112" i="10"/>
  <c r="T1112" i="10" l="1"/>
  <c r="U1112" i="10" s="1"/>
  <c r="V1112" i="10" s="1"/>
  <c r="W1112" i="10" s="1"/>
  <c r="X1112" i="10" s="1"/>
  <c r="Y1112" i="10" s="1"/>
  <c r="Z1112" i="10" s="1"/>
  <c r="AA1112" i="10" s="1"/>
  <c r="AB1112" i="10" s="1"/>
  <c r="AC1112" i="10" s="1"/>
  <c r="H1113" i="10"/>
  <c r="S1113" i="10" s="1"/>
  <c r="D1114" i="10"/>
  <c r="Q1113" i="10"/>
  <c r="R1113" i="10"/>
  <c r="G1113" i="10" s="1"/>
  <c r="O1113" i="10"/>
  <c r="L1113" i="10"/>
  <c r="J1113" i="10"/>
  <c r="I1113" i="10"/>
  <c r="K1113" i="10"/>
  <c r="M1113" i="10"/>
  <c r="P1113" i="10"/>
  <c r="N1113" i="10"/>
  <c r="J1114" i="10" l="1"/>
  <c r="D1115" i="10"/>
  <c r="L1114" i="10"/>
  <c r="N1114" i="10"/>
  <c r="Q1114" i="10"/>
  <c r="P1114" i="10"/>
  <c r="K1114" i="10"/>
  <c r="M1114" i="10"/>
  <c r="I1114" i="10"/>
  <c r="R1114" i="10"/>
  <c r="G1114" i="10" s="1"/>
  <c r="H1114" i="10"/>
  <c r="S1114" i="10" s="1"/>
  <c r="O1114" i="10"/>
  <c r="T1113" i="10"/>
  <c r="U1113" i="10" s="1"/>
  <c r="V1113" i="10" s="1"/>
  <c r="W1113" i="10" s="1"/>
  <c r="X1113" i="10" s="1"/>
  <c r="Y1113" i="10" s="1"/>
  <c r="Z1113" i="10" s="1"/>
  <c r="AA1113" i="10" s="1"/>
  <c r="AB1113" i="10" s="1"/>
  <c r="AC1113" i="10" s="1"/>
  <c r="D1116" i="10" l="1"/>
  <c r="M1115" i="10"/>
  <c r="N1115" i="10"/>
  <c r="I1115" i="10"/>
  <c r="R1115" i="10"/>
  <c r="G1115" i="10" s="1"/>
  <c r="H1115" i="10"/>
  <c r="S1115" i="10" s="1"/>
  <c r="K1115" i="10"/>
  <c r="L1115" i="10"/>
  <c r="J1115" i="10"/>
  <c r="O1115" i="10"/>
  <c r="P1115" i="10"/>
  <c r="Q1115" i="10"/>
  <c r="T1114" i="10"/>
  <c r="U1114" i="10" s="1"/>
  <c r="V1114" i="10" s="1"/>
  <c r="W1114" i="10" s="1"/>
  <c r="X1114" i="10" s="1"/>
  <c r="Y1114" i="10" s="1"/>
  <c r="Z1114" i="10" s="1"/>
  <c r="AA1114" i="10" s="1"/>
  <c r="AB1114" i="10" s="1"/>
  <c r="AC1114" i="10" s="1"/>
  <c r="T1115" i="10" l="1"/>
  <c r="U1115" i="10" s="1"/>
  <c r="V1115" i="10" s="1"/>
  <c r="W1115" i="10" s="1"/>
  <c r="X1115" i="10" s="1"/>
  <c r="Y1115" i="10" s="1"/>
  <c r="Z1115" i="10" s="1"/>
  <c r="AA1115" i="10" s="1"/>
  <c r="AB1115" i="10" s="1"/>
  <c r="AC1115" i="10" s="1"/>
  <c r="Q1116" i="10"/>
  <c r="D1117" i="10"/>
  <c r="K1116" i="10"/>
  <c r="R1116" i="10"/>
  <c r="G1116" i="10" s="1"/>
  <c r="L1116" i="10"/>
  <c r="J1116" i="10"/>
  <c r="I1116" i="10"/>
  <c r="O1116" i="10"/>
  <c r="M1116" i="10"/>
  <c r="H1116" i="10"/>
  <c r="S1116" i="10" s="1"/>
  <c r="P1116" i="10"/>
  <c r="N1116" i="10"/>
  <c r="P1117" i="10" l="1"/>
  <c r="H1117" i="10"/>
  <c r="S1117" i="10" s="1"/>
  <c r="I1117" i="10"/>
  <c r="N1117" i="10"/>
  <c r="L1117" i="10"/>
  <c r="K1117" i="10"/>
  <c r="Q1117" i="10"/>
  <c r="D1118" i="10"/>
  <c r="J1117" i="10"/>
  <c r="M1117" i="10"/>
  <c r="O1117" i="10"/>
  <c r="R1117" i="10"/>
  <c r="G1117" i="10" s="1"/>
  <c r="T1116" i="10"/>
  <c r="U1116" i="10" s="1"/>
  <c r="V1116" i="10" s="1"/>
  <c r="W1116" i="10" s="1"/>
  <c r="X1116" i="10" s="1"/>
  <c r="Y1116" i="10" s="1"/>
  <c r="Z1116" i="10" s="1"/>
  <c r="AA1116" i="10" s="1"/>
  <c r="AB1116" i="10" s="1"/>
  <c r="AC1116" i="10" s="1"/>
  <c r="T1117" i="10" l="1"/>
  <c r="U1117" i="10" s="1"/>
  <c r="V1117" i="10" s="1"/>
  <c r="W1117" i="10" s="1"/>
  <c r="X1117" i="10" s="1"/>
  <c r="Y1117" i="10" s="1"/>
  <c r="Z1117" i="10" s="1"/>
  <c r="AA1117" i="10" s="1"/>
  <c r="AB1117" i="10" s="1"/>
  <c r="AC1117" i="10" s="1"/>
  <c r="H1118" i="10"/>
  <c r="S1118" i="10" s="1"/>
  <c r="P1118" i="10"/>
  <c r="J1118" i="10"/>
  <c r="M1118" i="10"/>
  <c r="R1118" i="10"/>
  <c r="G1118" i="10" s="1"/>
  <c r="N1118" i="10"/>
  <c r="L1118" i="10"/>
  <c r="K1118" i="10"/>
  <c r="I1118" i="10"/>
  <c r="O1118" i="10"/>
  <c r="D1119" i="10"/>
  <c r="Q1118" i="10"/>
  <c r="H1119" i="10" l="1"/>
  <c r="S1119" i="10" s="1"/>
  <c r="N1119" i="10"/>
  <c r="J1119" i="10"/>
  <c r="I1119" i="10"/>
  <c r="Q1119" i="10"/>
  <c r="D1120" i="10"/>
  <c r="R1119" i="10"/>
  <c r="G1119" i="10" s="1"/>
  <c r="O1119" i="10"/>
  <c r="K1119" i="10"/>
  <c r="P1119" i="10"/>
  <c r="M1119" i="10"/>
  <c r="L1119" i="10"/>
  <c r="T1118" i="10"/>
  <c r="U1118" i="10" s="1"/>
  <c r="V1118" i="10" s="1"/>
  <c r="W1118" i="10" s="1"/>
  <c r="X1118" i="10" s="1"/>
  <c r="Y1118" i="10" s="1"/>
  <c r="Z1118" i="10" s="1"/>
  <c r="AA1118" i="10" s="1"/>
  <c r="AB1118" i="10" s="1"/>
  <c r="AC1118" i="10" s="1"/>
  <c r="T1119" i="10" l="1"/>
  <c r="U1119" i="10" s="1"/>
  <c r="V1119" i="10" s="1"/>
  <c r="W1119" i="10" s="1"/>
  <c r="X1119" i="10" s="1"/>
  <c r="Y1119" i="10" s="1"/>
  <c r="Z1119" i="10" s="1"/>
  <c r="AA1119" i="10" s="1"/>
  <c r="AB1119" i="10" s="1"/>
  <c r="AC1119" i="10" s="1"/>
  <c r="H1120" i="10"/>
  <c r="S1120" i="10" s="1"/>
  <c r="J1120" i="10"/>
  <c r="N1120" i="10"/>
  <c r="M1120" i="10"/>
  <c r="I1120" i="10"/>
  <c r="D1121" i="10"/>
  <c r="P1120" i="10"/>
  <c r="K1120" i="10"/>
  <c r="Q1120" i="10"/>
  <c r="O1120" i="10"/>
  <c r="L1120" i="10"/>
  <c r="R1120" i="10"/>
  <c r="G1120" i="10" s="1"/>
  <c r="T1120" i="10" l="1"/>
  <c r="U1120" i="10" s="1"/>
  <c r="V1120" i="10" s="1"/>
  <c r="W1120" i="10" s="1"/>
  <c r="X1120" i="10" s="1"/>
  <c r="Y1120" i="10" s="1"/>
  <c r="Z1120" i="10" s="1"/>
  <c r="AA1120" i="10" s="1"/>
  <c r="AB1120" i="10" s="1"/>
  <c r="AC1120" i="10" s="1"/>
  <c r="H1121" i="10"/>
  <c r="S1121" i="10" s="1"/>
  <c r="R1121" i="10"/>
  <c r="G1121" i="10" s="1"/>
  <c r="M1121" i="10"/>
  <c r="J1121" i="10"/>
  <c r="Q1121" i="10"/>
  <c r="K1121" i="10"/>
  <c r="O1121" i="10"/>
  <c r="I1121" i="10"/>
  <c r="P1121" i="10"/>
  <c r="D1122" i="10"/>
  <c r="L1121" i="10"/>
  <c r="N1121" i="10"/>
  <c r="R1122" i="10" l="1"/>
  <c r="G1122" i="10" s="1"/>
  <c r="M1122" i="10"/>
  <c r="Q1122" i="10"/>
  <c r="O1122" i="10"/>
  <c r="L1122" i="10"/>
  <c r="I1122" i="10"/>
  <c r="H1122" i="10"/>
  <c r="S1122" i="10" s="1"/>
  <c r="K1122" i="10"/>
  <c r="D1123" i="10"/>
  <c r="N1122" i="10"/>
  <c r="P1122" i="10"/>
  <c r="J1122" i="10"/>
  <c r="T1121" i="10"/>
  <c r="U1121" i="10" s="1"/>
  <c r="V1121" i="10" s="1"/>
  <c r="W1121" i="10" s="1"/>
  <c r="X1121" i="10" s="1"/>
  <c r="Y1121" i="10" s="1"/>
  <c r="Z1121" i="10" s="1"/>
  <c r="AA1121" i="10" s="1"/>
  <c r="AB1121" i="10" s="1"/>
  <c r="AC1121" i="10" s="1"/>
  <c r="T1122" i="10" l="1"/>
  <c r="U1122" i="10" s="1"/>
  <c r="V1122" i="10" s="1"/>
  <c r="W1122" i="10" s="1"/>
  <c r="X1122" i="10" s="1"/>
  <c r="Y1122" i="10" s="1"/>
  <c r="Z1122" i="10" s="1"/>
  <c r="AA1122" i="10" s="1"/>
  <c r="AB1122" i="10" s="1"/>
  <c r="AC1122" i="10" s="1"/>
  <c r="I1123" i="10"/>
  <c r="P1123" i="10"/>
  <c r="K1123" i="10"/>
  <c r="H1123" i="10"/>
  <c r="S1123" i="10" s="1"/>
  <c r="R1123" i="10"/>
  <c r="G1123" i="10" s="1"/>
  <c r="D1124" i="10"/>
  <c r="M1123" i="10"/>
  <c r="J1123" i="10"/>
  <c r="N1123" i="10"/>
  <c r="L1123" i="10"/>
  <c r="O1123" i="10"/>
  <c r="Q1123" i="10"/>
  <c r="K1124" i="10" l="1"/>
  <c r="P1124" i="10"/>
  <c r="N1124" i="10"/>
  <c r="I1124" i="10"/>
  <c r="L1124" i="10"/>
  <c r="M1124" i="10"/>
  <c r="H1124" i="10"/>
  <c r="S1124" i="10" s="1"/>
  <c r="Q1124" i="10"/>
  <c r="D1125" i="10"/>
  <c r="J1124" i="10"/>
  <c r="O1124" i="10"/>
  <c r="R1124" i="10"/>
  <c r="G1124" i="10" s="1"/>
  <c r="T1123" i="10"/>
  <c r="U1123" i="10" s="1"/>
  <c r="V1123" i="10" s="1"/>
  <c r="W1123" i="10" s="1"/>
  <c r="X1123" i="10" s="1"/>
  <c r="Y1123" i="10" s="1"/>
  <c r="Z1123" i="10" s="1"/>
  <c r="AA1123" i="10" s="1"/>
  <c r="AB1123" i="10" s="1"/>
  <c r="AC1123" i="10" s="1"/>
  <c r="T1124" i="10" l="1"/>
  <c r="U1124" i="10" s="1"/>
  <c r="V1124" i="10" s="1"/>
  <c r="W1124" i="10" s="1"/>
  <c r="X1124" i="10" s="1"/>
  <c r="Y1124" i="10" s="1"/>
  <c r="Z1124" i="10" s="1"/>
  <c r="AA1124" i="10" s="1"/>
  <c r="AB1124" i="10" s="1"/>
  <c r="AC1124" i="10" s="1"/>
  <c r="Q1125" i="10"/>
  <c r="D1126" i="10"/>
  <c r="K1125" i="10"/>
  <c r="N1125" i="10"/>
  <c r="J1125" i="10"/>
  <c r="H1125" i="10"/>
  <c r="S1125" i="10" s="1"/>
  <c r="L1125" i="10"/>
  <c r="P1125" i="10"/>
  <c r="O1125" i="10"/>
  <c r="M1125" i="10"/>
  <c r="R1125" i="10"/>
  <c r="G1125" i="10" s="1"/>
  <c r="I1125" i="10"/>
  <c r="D1127" i="10" l="1"/>
  <c r="O1126" i="10"/>
  <c r="N1126" i="10"/>
  <c r="L1126" i="10"/>
  <c r="I1126" i="10"/>
  <c r="M1126" i="10"/>
  <c r="J1126" i="10"/>
  <c r="K1126" i="10"/>
  <c r="H1126" i="10"/>
  <c r="S1126" i="10" s="1"/>
  <c r="P1126" i="10"/>
  <c r="Q1126" i="10"/>
  <c r="R1126" i="10"/>
  <c r="G1126" i="10" s="1"/>
  <c r="T1125" i="10"/>
  <c r="U1125" i="10" s="1"/>
  <c r="V1125" i="10" s="1"/>
  <c r="W1125" i="10" s="1"/>
  <c r="X1125" i="10" s="1"/>
  <c r="Y1125" i="10" s="1"/>
  <c r="Z1125" i="10" s="1"/>
  <c r="AA1125" i="10" s="1"/>
  <c r="AB1125" i="10" s="1"/>
  <c r="AC1125" i="10" s="1"/>
  <c r="T1126" i="10" l="1"/>
  <c r="U1126" i="10" s="1"/>
  <c r="V1126" i="10" s="1"/>
  <c r="W1126" i="10" s="1"/>
  <c r="X1126" i="10" s="1"/>
  <c r="Y1126" i="10" s="1"/>
  <c r="Z1126" i="10" s="1"/>
  <c r="AA1126" i="10" s="1"/>
  <c r="AB1126" i="10" s="1"/>
  <c r="AC1126" i="10" s="1"/>
  <c r="J1127" i="10"/>
  <c r="D1128" i="10"/>
  <c r="I1127" i="10"/>
  <c r="R1127" i="10"/>
  <c r="G1127" i="10" s="1"/>
  <c r="L1127" i="10"/>
  <c r="O1127" i="10"/>
  <c r="N1127" i="10"/>
  <c r="M1127" i="10"/>
  <c r="K1127" i="10"/>
  <c r="Q1127" i="10"/>
  <c r="H1127" i="10"/>
  <c r="S1127" i="10" s="1"/>
  <c r="P1127" i="10"/>
  <c r="T1127" i="10" l="1"/>
  <c r="U1127" i="10" s="1"/>
  <c r="V1127" i="10" s="1"/>
  <c r="W1127" i="10" s="1"/>
  <c r="X1127" i="10" s="1"/>
  <c r="Y1127" i="10" s="1"/>
  <c r="Z1127" i="10" s="1"/>
  <c r="AA1127" i="10" s="1"/>
  <c r="AB1127" i="10" s="1"/>
  <c r="AC1127" i="10" s="1"/>
  <c r="P1128" i="10"/>
  <c r="H1128" i="10"/>
  <c r="S1128" i="10" s="1"/>
  <c r="L1128" i="10"/>
  <c r="J1128" i="10"/>
  <c r="O1128" i="10"/>
  <c r="R1128" i="10"/>
  <c r="G1128" i="10" s="1"/>
  <c r="I1128" i="10"/>
  <c r="M1128" i="10"/>
  <c r="N1128" i="10"/>
  <c r="D1129" i="10"/>
  <c r="Q1128" i="10"/>
  <c r="K1128" i="10"/>
  <c r="N1129" i="10" l="1"/>
  <c r="H1129" i="10"/>
  <c r="S1129" i="10" s="1"/>
  <c r="Q1129" i="10"/>
  <c r="R1129" i="10"/>
  <c r="G1129" i="10" s="1"/>
  <c r="I1129" i="10"/>
  <c r="O1129" i="10"/>
  <c r="J1129" i="10"/>
  <c r="K1129" i="10"/>
  <c r="M1129" i="10"/>
  <c r="D1130" i="10"/>
  <c r="L1129" i="10"/>
  <c r="P1129" i="10"/>
  <c r="T1128" i="10"/>
  <c r="U1128" i="10" s="1"/>
  <c r="V1128" i="10" s="1"/>
  <c r="W1128" i="10" s="1"/>
  <c r="X1128" i="10" s="1"/>
  <c r="Y1128" i="10" s="1"/>
  <c r="Z1128" i="10" s="1"/>
  <c r="AA1128" i="10" s="1"/>
  <c r="AB1128" i="10" s="1"/>
  <c r="AC1128" i="10" s="1"/>
  <c r="R1130" i="10" l="1"/>
  <c r="G1130" i="10" s="1"/>
  <c r="O1130" i="10"/>
  <c r="H1130" i="10"/>
  <c r="S1130" i="10" s="1"/>
  <c r="P1130" i="10"/>
  <c r="J1130" i="10"/>
  <c r="Q1130" i="10"/>
  <c r="K1130" i="10"/>
  <c r="M1130" i="10"/>
  <c r="N1130" i="10"/>
  <c r="D1131" i="10"/>
  <c r="L1130" i="10"/>
  <c r="I1130" i="10"/>
  <c r="T1129" i="10"/>
  <c r="U1129" i="10" s="1"/>
  <c r="V1129" i="10" s="1"/>
  <c r="W1129" i="10" s="1"/>
  <c r="X1129" i="10" s="1"/>
  <c r="Y1129" i="10" s="1"/>
  <c r="Z1129" i="10" s="1"/>
  <c r="AA1129" i="10" s="1"/>
  <c r="AB1129" i="10" s="1"/>
  <c r="AC1129" i="10" s="1"/>
  <c r="T1130" i="10" l="1"/>
  <c r="U1130" i="10" s="1"/>
  <c r="V1130" i="10" s="1"/>
  <c r="W1130" i="10" s="1"/>
  <c r="X1130" i="10" s="1"/>
  <c r="Y1130" i="10" s="1"/>
  <c r="Z1130" i="10" s="1"/>
  <c r="AA1130" i="10" s="1"/>
  <c r="AB1130" i="10" s="1"/>
  <c r="AC1130" i="10" s="1"/>
  <c r="H1131" i="10"/>
  <c r="S1131" i="10" s="1"/>
  <c r="D1132" i="10"/>
  <c r="J1131" i="10"/>
  <c r="Q1131" i="10"/>
  <c r="P1131" i="10"/>
  <c r="R1131" i="10"/>
  <c r="G1131" i="10" s="1"/>
  <c r="O1131" i="10"/>
  <c r="M1131" i="10"/>
  <c r="L1131" i="10"/>
  <c r="N1131" i="10"/>
  <c r="I1131" i="10"/>
  <c r="K1131" i="10"/>
  <c r="H1132" i="10" l="1"/>
  <c r="S1132" i="10" s="1"/>
  <c r="P1132" i="10"/>
  <c r="L1132" i="10"/>
  <c r="J1132" i="10"/>
  <c r="N1132" i="10"/>
  <c r="M1132" i="10"/>
  <c r="Q1132" i="10"/>
  <c r="I1132" i="10"/>
  <c r="K1132" i="10"/>
  <c r="D1133" i="10"/>
  <c r="R1132" i="10"/>
  <c r="G1132" i="10" s="1"/>
  <c r="O1132" i="10"/>
  <c r="T1131" i="10"/>
  <c r="U1131" i="10" s="1"/>
  <c r="V1131" i="10" s="1"/>
  <c r="W1131" i="10" s="1"/>
  <c r="X1131" i="10" s="1"/>
  <c r="Y1131" i="10" s="1"/>
  <c r="Z1131" i="10" s="1"/>
  <c r="AA1131" i="10" s="1"/>
  <c r="AB1131" i="10" s="1"/>
  <c r="AC1131" i="10" s="1"/>
  <c r="H1133" i="10" l="1"/>
  <c r="S1133" i="10" s="1"/>
  <c r="D1134" i="10"/>
  <c r="R1133" i="10"/>
  <c r="G1133" i="10" s="1"/>
  <c r="O1133" i="10"/>
  <c r="Q1133" i="10"/>
  <c r="K1133" i="10"/>
  <c r="L1133" i="10"/>
  <c r="J1133" i="10"/>
  <c r="M1133" i="10"/>
  <c r="P1133" i="10"/>
  <c r="I1133" i="10"/>
  <c r="N1133" i="10"/>
  <c r="T1132" i="10"/>
  <c r="U1132" i="10" s="1"/>
  <c r="V1132" i="10" s="1"/>
  <c r="W1132" i="10" s="1"/>
  <c r="X1132" i="10" s="1"/>
  <c r="Y1132" i="10" s="1"/>
  <c r="Z1132" i="10" s="1"/>
  <c r="AA1132" i="10" s="1"/>
  <c r="AB1132" i="10" s="1"/>
  <c r="AC1132" i="10" s="1"/>
  <c r="J1134" i="10" l="1"/>
  <c r="H1134" i="10"/>
  <c r="S1134" i="10" s="1"/>
  <c r="M1134" i="10"/>
  <c r="K1134" i="10"/>
  <c r="I1134" i="10"/>
  <c r="O1134" i="10"/>
  <c r="P1134" i="10"/>
  <c r="R1134" i="10"/>
  <c r="G1134" i="10" s="1"/>
  <c r="Q1134" i="10"/>
  <c r="D1135" i="10"/>
  <c r="N1134" i="10"/>
  <c r="L1134" i="10"/>
  <c r="T1133" i="10"/>
  <c r="U1133" i="10" s="1"/>
  <c r="V1133" i="10" s="1"/>
  <c r="W1133" i="10" s="1"/>
  <c r="X1133" i="10" s="1"/>
  <c r="Y1133" i="10" s="1"/>
  <c r="Z1133" i="10" s="1"/>
  <c r="AA1133" i="10" s="1"/>
  <c r="AB1133" i="10" s="1"/>
  <c r="AC1133" i="10" s="1"/>
  <c r="T1134" i="10" l="1"/>
  <c r="U1134" i="10" s="1"/>
  <c r="V1134" i="10" s="1"/>
  <c r="W1134" i="10" s="1"/>
  <c r="X1134" i="10" s="1"/>
  <c r="Y1134" i="10" s="1"/>
  <c r="Z1134" i="10" s="1"/>
  <c r="AA1134" i="10" s="1"/>
  <c r="AB1134" i="10" s="1"/>
  <c r="AC1134" i="10" s="1"/>
  <c r="H1135" i="10"/>
  <c r="S1135" i="10" s="1"/>
  <c r="R1135" i="10"/>
  <c r="G1135" i="10" s="1"/>
  <c r="I1135" i="10"/>
  <c r="Q1135" i="10"/>
  <c r="N1135" i="10"/>
  <c r="L1135" i="10"/>
  <c r="J1135" i="10"/>
  <c r="M1135" i="10"/>
  <c r="O1135" i="10"/>
  <c r="K1135" i="10"/>
  <c r="D1136" i="10"/>
  <c r="P1135" i="10"/>
  <c r="H1136" i="10" l="1"/>
  <c r="S1136" i="10" s="1"/>
  <c r="R1136" i="10"/>
  <c r="G1136" i="10" s="1"/>
  <c r="M1136" i="10"/>
  <c r="Q1136" i="10"/>
  <c r="K1136" i="10"/>
  <c r="J1136" i="10"/>
  <c r="N1136" i="10"/>
  <c r="D1137" i="10"/>
  <c r="L1136" i="10"/>
  <c r="I1136" i="10"/>
  <c r="P1136" i="10"/>
  <c r="O1136" i="10"/>
  <c r="T1135" i="10"/>
  <c r="U1135" i="10" s="1"/>
  <c r="V1135" i="10" s="1"/>
  <c r="W1135" i="10" s="1"/>
  <c r="X1135" i="10" s="1"/>
  <c r="Y1135" i="10" s="1"/>
  <c r="Z1135" i="10" s="1"/>
  <c r="AA1135" i="10" s="1"/>
  <c r="AB1135" i="10" s="1"/>
  <c r="AC1135" i="10" s="1"/>
  <c r="T1136" i="10" l="1"/>
  <c r="U1136" i="10" s="1"/>
  <c r="V1136" i="10" s="1"/>
  <c r="W1136" i="10" s="1"/>
  <c r="X1136" i="10" s="1"/>
  <c r="Y1136" i="10" s="1"/>
  <c r="Z1136" i="10" s="1"/>
  <c r="AA1136" i="10" s="1"/>
  <c r="AB1136" i="10" s="1"/>
  <c r="AC1136" i="10" s="1"/>
  <c r="M1137" i="10"/>
  <c r="J1137" i="10"/>
  <c r="L1137" i="10"/>
  <c r="K1137" i="10"/>
  <c r="N1137" i="10"/>
  <c r="H1137" i="10"/>
  <c r="S1137" i="10" s="1"/>
  <c r="D1138" i="10"/>
  <c r="R1137" i="10"/>
  <c r="G1137" i="10" s="1"/>
  <c r="Q1137" i="10"/>
  <c r="O1137" i="10"/>
  <c r="I1137" i="10"/>
  <c r="P1137" i="10"/>
  <c r="L1138" i="10" l="1"/>
  <c r="N1138" i="10"/>
  <c r="P1138" i="10"/>
  <c r="R1138" i="10"/>
  <c r="G1138" i="10" s="1"/>
  <c r="O1138" i="10"/>
  <c r="J1138" i="10"/>
  <c r="I1138" i="10"/>
  <c r="H1138" i="10"/>
  <c r="S1138" i="10" s="1"/>
  <c r="Q1138" i="10"/>
  <c r="K1138" i="10"/>
  <c r="D1139" i="10"/>
  <c r="M1138" i="10"/>
  <c r="T1137" i="10"/>
  <c r="U1137" i="10" s="1"/>
  <c r="V1137" i="10" s="1"/>
  <c r="W1137" i="10" s="1"/>
  <c r="X1137" i="10" s="1"/>
  <c r="Y1137" i="10" s="1"/>
  <c r="Z1137" i="10" s="1"/>
  <c r="AA1137" i="10" s="1"/>
  <c r="AB1137" i="10" s="1"/>
  <c r="AC1137" i="10" s="1"/>
  <c r="I1139" i="10" l="1"/>
  <c r="R1139" i="10"/>
  <c r="G1139" i="10" s="1"/>
  <c r="D1140" i="10"/>
  <c r="M1139" i="10"/>
  <c r="K1139" i="10"/>
  <c r="J1139" i="10"/>
  <c r="N1139" i="10"/>
  <c r="O1139" i="10"/>
  <c r="Q1139" i="10"/>
  <c r="H1139" i="10"/>
  <c r="S1139" i="10" s="1"/>
  <c r="L1139" i="10"/>
  <c r="P1139" i="10"/>
  <c r="T1138" i="10"/>
  <c r="U1138" i="10" s="1"/>
  <c r="V1138" i="10" s="1"/>
  <c r="W1138" i="10" s="1"/>
  <c r="X1138" i="10" s="1"/>
  <c r="Y1138" i="10" s="1"/>
  <c r="Z1138" i="10" s="1"/>
  <c r="AA1138" i="10" s="1"/>
  <c r="AB1138" i="10" s="1"/>
  <c r="AC1138" i="10" s="1"/>
  <c r="P1140" i="10" l="1"/>
  <c r="R1140" i="10"/>
  <c r="G1140" i="10" s="1"/>
  <c r="K1140" i="10"/>
  <c r="D1141" i="10"/>
  <c r="L1140" i="10"/>
  <c r="O1140" i="10"/>
  <c r="N1140" i="10"/>
  <c r="J1140" i="10"/>
  <c r="I1140" i="10"/>
  <c r="Q1140" i="10"/>
  <c r="H1140" i="10"/>
  <c r="S1140" i="10" s="1"/>
  <c r="M1140" i="10"/>
  <c r="T1139" i="10"/>
  <c r="U1139" i="10" s="1"/>
  <c r="V1139" i="10" s="1"/>
  <c r="W1139" i="10" s="1"/>
  <c r="X1139" i="10" s="1"/>
  <c r="Y1139" i="10" s="1"/>
  <c r="Z1139" i="10" s="1"/>
  <c r="AA1139" i="10" s="1"/>
  <c r="AB1139" i="10" s="1"/>
  <c r="AC1139" i="10" s="1"/>
  <c r="T1140" i="10" l="1"/>
  <c r="U1140" i="10" s="1"/>
  <c r="V1140" i="10" s="1"/>
  <c r="W1140" i="10" s="1"/>
  <c r="X1140" i="10" s="1"/>
  <c r="Y1140" i="10" s="1"/>
  <c r="Z1140" i="10" s="1"/>
  <c r="AA1140" i="10" s="1"/>
  <c r="AB1140" i="10" s="1"/>
  <c r="AC1140" i="10" s="1"/>
  <c r="M1141" i="10"/>
  <c r="O1141" i="10"/>
  <c r="D1142" i="10"/>
  <c r="I1141" i="10"/>
  <c r="K1141" i="10"/>
  <c r="H1141" i="10"/>
  <c r="S1141" i="10" s="1"/>
  <c r="Q1141" i="10"/>
  <c r="R1141" i="10"/>
  <c r="G1141" i="10" s="1"/>
  <c r="J1141" i="10"/>
  <c r="P1141" i="10"/>
  <c r="L1141" i="10"/>
  <c r="N1141" i="10"/>
  <c r="H1142" i="10" l="1"/>
  <c r="S1142" i="10" s="1"/>
  <c r="D1143" i="10"/>
  <c r="K1142" i="10"/>
  <c r="N1142" i="10"/>
  <c r="Q1142" i="10"/>
  <c r="P1142" i="10"/>
  <c r="M1142" i="10"/>
  <c r="I1142" i="10"/>
  <c r="J1142" i="10"/>
  <c r="O1142" i="10"/>
  <c r="R1142" i="10"/>
  <c r="G1142" i="10" s="1"/>
  <c r="L1142" i="10"/>
  <c r="T1141" i="10"/>
  <c r="U1141" i="10" s="1"/>
  <c r="V1141" i="10" s="1"/>
  <c r="W1141" i="10" s="1"/>
  <c r="X1141" i="10" s="1"/>
  <c r="Y1141" i="10" s="1"/>
  <c r="Z1141" i="10" s="1"/>
  <c r="AA1141" i="10" s="1"/>
  <c r="AB1141" i="10" s="1"/>
  <c r="AC1141" i="10" s="1"/>
  <c r="H1143" i="10" l="1"/>
  <c r="S1143" i="10" s="1"/>
  <c r="P1143" i="10"/>
  <c r="N1143" i="10"/>
  <c r="O1143" i="10"/>
  <c r="D1144" i="10"/>
  <c r="R1143" i="10"/>
  <c r="G1143" i="10" s="1"/>
  <c r="M1143" i="10"/>
  <c r="K1143" i="10"/>
  <c r="I1143" i="10"/>
  <c r="L1143" i="10"/>
  <c r="J1143" i="10"/>
  <c r="Q1143" i="10"/>
  <c r="T1142" i="10"/>
  <c r="U1142" i="10" s="1"/>
  <c r="V1142" i="10" s="1"/>
  <c r="W1142" i="10" s="1"/>
  <c r="X1142" i="10" s="1"/>
  <c r="Y1142" i="10" s="1"/>
  <c r="Z1142" i="10" s="1"/>
  <c r="AA1142" i="10" s="1"/>
  <c r="AB1142" i="10" s="1"/>
  <c r="AC1142" i="10" s="1"/>
  <c r="H1144" i="10" l="1"/>
  <c r="S1144" i="10" s="1"/>
  <c r="D1145" i="10"/>
  <c r="R1144" i="10"/>
  <c r="G1144" i="10" s="1"/>
  <c r="P1144" i="10"/>
  <c r="N1144" i="10"/>
  <c r="I1144" i="10"/>
  <c r="Q1144" i="10"/>
  <c r="K1144" i="10"/>
  <c r="O1144" i="10"/>
  <c r="L1144" i="10"/>
  <c r="J1144" i="10"/>
  <c r="M1144" i="10"/>
  <c r="T1143" i="10"/>
  <c r="U1143" i="10" s="1"/>
  <c r="V1143" i="10" s="1"/>
  <c r="W1143" i="10" s="1"/>
  <c r="X1143" i="10" s="1"/>
  <c r="Y1143" i="10" s="1"/>
  <c r="Z1143" i="10" s="1"/>
  <c r="AA1143" i="10" s="1"/>
  <c r="AB1143" i="10" s="1"/>
  <c r="AC1143" i="10" s="1"/>
  <c r="H1145" i="10" l="1"/>
  <c r="S1145" i="10" s="1"/>
  <c r="J1145" i="10"/>
  <c r="M1145" i="10"/>
  <c r="P1145" i="10"/>
  <c r="D1146" i="10"/>
  <c r="Q1145" i="10"/>
  <c r="I1145" i="10"/>
  <c r="K1145" i="10"/>
  <c r="L1145" i="10"/>
  <c r="N1145" i="10"/>
  <c r="R1145" i="10"/>
  <c r="G1145" i="10" s="1"/>
  <c r="O1145" i="10"/>
  <c r="T1144" i="10"/>
  <c r="U1144" i="10" s="1"/>
  <c r="V1144" i="10" s="1"/>
  <c r="W1144" i="10" s="1"/>
  <c r="X1144" i="10" s="1"/>
  <c r="Y1144" i="10" s="1"/>
  <c r="Z1144" i="10" s="1"/>
  <c r="AA1144" i="10" s="1"/>
  <c r="AB1144" i="10" s="1"/>
  <c r="AC1144" i="10" s="1"/>
  <c r="H1146" i="10" l="1"/>
  <c r="S1146" i="10" s="1"/>
  <c r="D1147" i="10"/>
  <c r="O1146" i="10"/>
  <c r="M1146" i="10"/>
  <c r="R1146" i="10"/>
  <c r="G1146" i="10" s="1"/>
  <c r="K1146" i="10"/>
  <c r="P1146" i="10"/>
  <c r="L1146" i="10"/>
  <c r="Q1146" i="10"/>
  <c r="I1146" i="10"/>
  <c r="J1146" i="10"/>
  <c r="N1146" i="10"/>
  <c r="T1145" i="10"/>
  <c r="U1145" i="10" s="1"/>
  <c r="V1145" i="10" s="1"/>
  <c r="W1145" i="10" s="1"/>
  <c r="X1145" i="10" s="1"/>
  <c r="Y1145" i="10" s="1"/>
  <c r="Z1145" i="10" s="1"/>
  <c r="AA1145" i="10" s="1"/>
  <c r="AB1145" i="10" s="1"/>
  <c r="AC1145" i="10" s="1"/>
  <c r="Q1147" i="10" l="1"/>
  <c r="J1147" i="10"/>
  <c r="D1148" i="10"/>
  <c r="L1147" i="10"/>
  <c r="H1147" i="10"/>
  <c r="S1147" i="10" s="1"/>
  <c r="K1147" i="10"/>
  <c r="O1147" i="10"/>
  <c r="N1147" i="10"/>
  <c r="P1147" i="10"/>
  <c r="R1147" i="10"/>
  <c r="G1147" i="10" s="1"/>
  <c r="I1147" i="10"/>
  <c r="M1147" i="10"/>
  <c r="T1146" i="10"/>
  <c r="U1146" i="10" s="1"/>
  <c r="V1146" i="10" s="1"/>
  <c r="W1146" i="10" s="1"/>
  <c r="X1146" i="10" s="1"/>
  <c r="Y1146" i="10" s="1"/>
  <c r="Z1146" i="10" s="1"/>
  <c r="AA1146" i="10" s="1"/>
  <c r="AB1146" i="10" s="1"/>
  <c r="AC1146" i="10" s="1"/>
  <c r="H1148" i="10" l="1"/>
  <c r="S1148" i="10" s="1"/>
  <c r="D1149" i="10"/>
  <c r="N1148" i="10"/>
  <c r="I1148" i="10"/>
  <c r="M1148" i="10"/>
  <c r="J1148" i="10"/>
  <c r="O1148" i="10"/>
  <c r="Q1148" i="10"/>
  <c r="L1148" i="10"/>
  <c r="P1148" i="10"/>
  <c r="K1148" i="10"/>
  <c r="R1148" i="10"/>
  <c r="G1148" i="10" s="1"/>
  <c r="T1147" i="10"/>
  <c r="U1147" i="10" s="1"/>
  <c r="V1147" i="10" s="1"/>
  <c r="W1147" i="10" s="1"/>
  <c r="X1147" i="10" s="1"/>
  <c r="Y1147" i="10" s="1"/>
  <c r="Z1147" i="10" s="1"/>
  <c r="AA1147" i="10" s="1"/>
  <c r="AB1147" i="10" s="1"/>
  <c r="AC1147" i="10" s="1"/>
  <c r="T1148" i="10" l="1"/>
  <c r="U1148" i="10" s="1"/>
  <c r="V1148" i="10" s="1"/>
  <c r="W1148" i="10" s="1"/>
  <c r="X1148" i="10" s="1"/>
  <c r="Y1148" i="10" s="1"/>
  <c r="Z1148" i="10" s="1"/>
  <c r="AA1148" i="10" s="1"/>
  <c r="AB1148" i="10" s="1"/>
  <c r="AC1148" i="10" s="1"/>
  <c r="K1149" i="10"/>
  <c r="O1149" i="10"/>
  <c r="J1149" i="10"/>
  <c r="D1150" i="10"/>
  <c r="I1149" i="10"/>
  <c r="H1149" i="10"/>
  <c r="S1149" i="10" s="1"/>
  <c r="M1149" i="10"/>
  <c r="L1149" i="10"/>
  <c r="Q1149" i="10"/>
  <c r="N1149" i="10"/>
  <c r="R1149" i="10"/>
  <c r="G1149" i="10" s="1"/>
  <c r="P1149" i="10"/>
  <c r="T1149" i="10" l="1"/>
  <c r="U1149" i="10" s="1"/>
  <c r="V1149" i="10" s="1"/>
  <c r="W1149" i="10" s="1"/>
  <c r="X1149" i="10" s="1"/>
  <c r="Y1149" i="10" s="1"/>
  <c r="Z1149" i="10" s="1"/>
  <c r="AA1149" i="10" s="1"/>
  <c r="AB1149" i="10" s="1"/>
  <c r="AC1149" i="10" s="1"/>
  <c r="H1150" i="10"/>
  <c r="S1150" i="10" s="1"/>
  <c r="I1150" i="10"/>
  <c r="N1150" i="10"/>
  <c r="M1150" i="10"/>
  <c r="K1150" i="10"/>
  <c r="L1150" i="10"/>
  <c r="O1150" i="10"/>
  <c r="D1151" i="10"/>
  <c r="Q1150" i="10"/>
  <c r="R1150" i="10"/>
  <c r="G1150" i="10" s="1"/>
  <c r="P1150" i="10"/>
  <c r="J1150" i="10"/>
  <c r="T1150" i="10" l="1"/>
  <c r="U1150" i="10" s="1"/>
  <c r="V1150" i="10" s="1"/>
  <c r="W1150" i="10" s="1"/>
  <c r="X1150" i="10" s="1"/>
  <c r="Y1150" i="10" s="1"/>
  <c r="Z1150" i="10" s="1"/>
  <c r="AA1150" i="10" s="1"/>
  <c r="AB1150" i="10" s="1"/>
  <c r="AC1150" i="10" s="1"/>
  <c r="H1151" i="10"/>
  <c r="S1151" i="10" s="1"/>
  <c r="N1151" i="10"/>
  <c r="L1151" i="10"/>
  <c r="I1151" i="10"/>
  <c r="O1151" i="10"/>
  <c r="J1151" i="10"/>
  <c r="M1151" i="10"/>
  <c r="K1151" i="10"/>
  <c r="D1152" i="10"/>
  <c r="R1151" i="10"/>
  <c r="G1151" i="10" s="1"/>
  <c r="P1151" i="10"/>
  <c r="Q1151" i="10"/>
  <c r="H1152" i="10" l="1"/>
  <c r="S1152" i="10" s="1"/>
  <c r="O1152" i="10"/>
  <c r="K1152" i="10"/>
  <c r="Q1152" i="10"/>
  <c r="R1152" i="10"/>
  <c r="G1152" i="10" s="1"/>
  <c r="I1152" i="10"/>
  <c r="L1152" i="10"/>
  <c r="M1152" i="10"/>
  <c r="J1152" i="10"/>
  <c r="N1152" i="10"/>
  <c r="D1153" i="10"/>
  <c r="P1152" i="10"/>
  <c r="T1151" i="10"/>
  <c r="U1151" i="10" s="1"/>
  <c r="V1151" i="10" s="1"/>
  <c r="W1151" i="10" s="1"/>
  <c r="X1151" i="10" s="1"/>
  <c r="Y1151" i="10" s="1"/>
  <c r="Z1151" i="10" s="1"/>
  <c r="AA1151" i="10" s="1"/>
  <c r="AB1151" i="10" s="1"/>
  <c r="AC1151" i="10" s="1"/>
  <c r="H1153" i="10" l="1"/>
  <c r="S1153" i="10" s="1"/>
  <c r="J1153" i="10"/>
  <c r="M1153" i="10"/>
  <c r="P1153" i="10"/>
  <c r="R1153" i="10"/>
  <c r="G1153" i="10" s="1"/>
  <c r="Q1153" i="10"/>
  <c r="O1153" i="10"/>
  <c r="D1154" i="10"/>
  <c r="I1153" i="10"/>
  <c r="K1153" i="10"/>
  <c r="L1153" i="10"/>
  <c r="N1153" i="10"/>
  <c r="T1152" i="10"/>
  <c r="U1152" i="10" s="1"/>
  <c r="V1152" i="10" s="1"/>
  <c r="W1152" i="10" s="1"/>
  <c r="X1152" i="10" s="1"/>
  <c r="Y1152" i="10" s="1"/>
  <c r="Z1152" i="10" s="1"/>
  <c r="AA1152" i="10" s="1"/>
  <c r="AB1152" i="10" s="1"/>
  <c r="AC1152" i="10" s="1"/>
  <c r="T1153" i="10" l="1"/>
  <c r="U1153" i="10" s="1"/>
  <c r="V1153" i="10" s="1"/>
  <c r="W1153" i="10" s="1"/>
  <c r="X1153" i="10" s="1"/>
  <c r="Y1153" i="10" s="1"/>
  <c r="Z1153" i="10" s="1"/>
  <c r="AA1153" i="10" s="1"/>
  <c r="AB1153" i="10" s="1"/>
  <c r="AC1153" i="10" s="1"/>
  <c r="R1154" i="10"/>
  <c r="G1154" i="10" s="1"/>
  <c r="P1154" i="10"/>
  <c r="L1154" i="10"/>
  <c r="H1154" i="10"/>
  <c r="S1154" i="10" s="1"/>
  <c r="J1154" i="10"/>
  <c r="N1154" i="10"/>
  <c r="Q1154" i="10"/>
  <c r="D1155" i="10"/>
  <c r="K1154" i="10"/>
  <c r="I1154" i="10"/>
  <c r="M1154" i="10"/>
  <c r="O1154" i="10"/>
  <c r="T1154" i="10" l="1"/>
  <c r="U1154" i="10" s="1"/>
  <c r="V1154" i="10" s="1"/>
  <c r="W1154" i="10" s="1"/>
  <c r="X1154" i="10" s="1"/>
  <c r="Y1154" i="10" s="1"/>
  <c r="Z1154" i="10" s="1"/>
  <c r="AA1154" i="10" s="1"/>
  <c r="AB1154" i="10" s="1"/>
  <c r="AC1154" i="10" s="1"/>
  <c r="H1155" i="10"/>
  <c r="S1155" i="10" s="1"/>
  <c r="R1155" i="10"/>
  <c r="G1155" i="10" s="1"/>
  <c r="P1155" i="10"/>
  <c r="N1155" i="10"/>
  <c r="K1155" i="10"/>
  <c r="L1155" i="10"/>
  <c r="O1155" i="10"/>
  <c r="I1155" i="10"/>
  <c r="D1156" i="10"/>
  <c r="J1155" i="10"/>
  <c r="M1155" i="10"/>
  <c r="Q1155" i="10"/>
  <c r="H1156" i="10" l="1"/>
  <c r="S1156" i="10" s="1"/>
  <c r="L1156" i="10"/>
  <c r="P1156" i="10"/>
  <c r="N1156" i="10"/>
  <c r="Q1156" i="10"/>
  <c r="R1156" i="10"/>
  <c r="G1156" i="10" s="1"/>
  <c r="J1156" i="10"/>
  <c r="K1156" i="10"/>
  <c r="I1156" i="10"/>
  <c r="M1156" i="10"/>
  <c r="O1156" i="10"/>
  <c r="D1157" i="10"/>
  <c r="T1155" i="10"/>
  <c r="U1155" i="10" s="1"/>
  <c r="V1155" i="10" s="1"/>
  <c r="W1155" i="10" s="1"/>
  <c r="X1155" i="10" s="1"/>
  <c r="Y1155" i="10" s="1"/>
  <c r="Z1155" i="10" s="1"/>
  <c r="AA1155" i="10" s="1"/>
  <c r="AB1155" i="10" s="1"/>
  <c r="AC1155" i="10" s="1"/>
  <c r="H1157" i="10" l="1"/>
  <c r="S1157" i="10" s="1"/>
  <c r="M1157" i="10"/>
  <c r="J1157" i="10"/>
  <c r="L1157" i="10"/>
  <c r="Q1157" i="10"/>
  <c r="P1157" i="10"/>
  <c r="I1157" i="10"/>
  <c r="D1158" i="10"/>
  <c r="R1157" i="10"/>
  <c r="G1157" i="10" s="1"/>
  <c r="K1157" i="10"/>
  <c r="O1157" i="10"/>
  <c r="N1157" i="10"/>
  <c r="T1156" i="10"/>
  <c r="U1156" i="10" s="1"/>
  <c r="V1156" i="10" s="1"/>
  <c r="W1156" i="10" s="1"/>
  <c r="X1156" i="10" s="1"/>
  <c r="Y1156" i="10" s="1"/>
  <c r="Z1156" i="10" s="1"/>
  <c r="AA1156" i="10" s="1"/>
  <c r="AB1156" i="10" s="1"/>
  <c r="AC1156" i="10" s="1"/>
  <c r="H1158" i="10" l="1"/>
  <c r="S1158" i="10" s="1"/>
  <c r="L1158" i="10"/>
  <c r="N1158" i="10"/>
  <c r="R1158" i="10"/>
  <c r="G1158" i="10" s="1"/>
  <c r="P1158" i="10"/>
  <c r="O1158" i="10"/>
  <c r="K1158" i="10"/>
  <c r="I1158" i="10"/>
  <c r="D1159" i="10"/>
  <c r="J1158" i="10"/>
  <c r="M1158" i="10"/>
  <c r="Q1158" i="10"/>
  <c r="T1157" i="10"/>
  <c r="U1157" i="10" s="1"/>
  <c r="V1157" i="10" s="1"/>
  <c r="W1157" i="10" s="1"/>
  <c r="X1157" i="10" s="1"/>
  <c r="Y1157" i="10" s="1"/>
  <c r="Z1157" i="10" s="1"/>
  <c r="AA1157" i="10" s="1"/>
  <c r="AB1157" i="10" s="1"/>
  <c r="AC1157" i="10" s="1"/>
  <c r="H1159" i="10" l="1"/>
  <c r="S1159" i="10" s="1"/>
  <c r="I1159" i="10"/>
  <c r="M1159" i="10"/>
  <c r="D1160" i="10"/>
  <c r="P1159" i="10"/>
  <c r="L1159" i="10"/>
  <c r="R1159" i="10"/>
  <c r="G1159" i="10" s="1"/>
  <c r="O1159" i="10"/>
  <c r="K1159" i="10"/>
  <c r="N1159" i="10"/>
  <c r="Q1159" i="10"/>
  <c r="J1159" i="10"/>
  <c r="T1158" i="10"/>
  <c r="U1158" i="10" s="1"/>
  <c r="V1158" i="10" s="1"/>
  <c r="W1158" i="10" s="1"/>
  <c r="X1158" i="10" s="1"/>
  <c r="Y1158" i="10" s="1"/>
  <c r="Z1158" i="10" s="1"/>
  <c r="AA1158" i="10" s="1"/>
  <c r="AB1158" i="10" s="1"/>
  <c r="AC1158" i="10" s="1"/>
  <c r="H1160" i="10" l="1"/>
  <c r="S1160" i="10" s="1"/>
  <c r="Q1160" i="10"/>
  <c r="R1160" i="10"/>
  <c r="G1160" i="10" s="1"/>
  <c r="I1160" i="10"/>
  <c r="J1160" i="10"/>
  <c r="N1160" i="10"/>
  <c r="O1160" i="10"/>
  <c r="K1160" i="10"/>
  <c r="D1161" i="10"/>
  <c r="M1160" i="10"/>
  <c r="L1160" i="10"/>
  <c r="P1160" i="10"/>
  <c r="T1159" i="10"/>
  <c r="U1159" i="10" s="1"/>
  <c r="V1159" i="10" s="1"/>
  <c r="W1159" i="10" s="1"/>
  <c r="X1159" i="10" s="1"/>
  <c r="Y1159" i="10" s="1"/>
  <c r="Z1159" i="10" s="1"/>
  <c r="AA1159" i="10" s="1"/>
  <c r="AB1159" i="10" s="1"/>
  <c r="AC1159" i="10" s="1"/>
  <c r="H1161" i="10" l="1"/>
  <c r="S1161" i="10" s="1"/>
  <c r="L1161" i="10"/>
  <c r="M1161" i="10"/>
  <c r="D1162" i="10"/>
  <c r="K1161" i="10"/>
  <c r="O1161" i="10"/>
  <c r="I1161" i="10"/>
  <c r="P1161" i="10"/>
  <c r="Q1161" i="10"/>
  <c r="R1161" i="10"/>
  <c r="G1161" i="10" s="1"/>
  <c r="J1161" i="10"/>
  <c r="N1161" i="10"/>
  <c r="T1160" i="10"/>
  <c r="U1160" i="10" s="1"/>
  <c r="V1160" i="10" s="1"/>
  <c r="W1160" i="10" s="1"/>
  <c r="X1160" i="10" s="1"/>
  <c r="Y1160" i="10" s="1"/>
  <c r="Z1160" i="10" s="1"/>
  <c r="AA1160" i="10" s="1"/>
  <c r="AB1160" i="10" s="1"/>
  <c r="AC1160" i="10" s="1"/>
  <c r="O1162" i="10" l="1"/>
  <c r="M1162" i="10"/>
  <c r="Q1162" i="10"/>
  <c r="J1162" i="10"/>
  <c r="I1162" i="10"/>
  <c r="R1162" i="10"/>
  <c r="G1162" i="10" s="1"/>
  <c r="H1162" i="10"/>
  <c r="S1162" i="10" s="1"/>
  <c r="D1163" i="10"/>
  <c r="N1162" i="10"/>
  <c r="L1162" i="10"/>
  <c r="P1162" i="10"/>
  <c r="K1162" i="10"/>
  <c r="T1161" i="10"/>
  <c r="U1161" i="10" s="1"/>
  <c r="V1161" i="10" s="1"/>
  <c r="W1161" i="10" s="1"/>
  <c r="X1161" i="10" s="1"/>
  <c r="Y1161" i="10" s="1"/>
  <c r="Z1161" i="10" s="1"/>
  <c r="AA1161" i="10" s="1"/>
  <c r="AB1161" i="10" s="1"/>
  <c r="AC1161" i="10" s="1"/>
  <c r="R1163" i="10" l="1"/>
  <c r="G1163" i="10" s="1"/>
  <c r="I1163" i="10"/>
  <c r="D1164" i="10"/>
  <c r="J1163" i="10"/>
  <c r="N1163" i="10"/>
  <c r="O1163" i="10"/>
  <c r="Q1163" i="10"/>
  <c r="K1163" i="10"/>
  <c r="M1163" i="10"/>
  <c r="H1163" i="10"/>
  <c r="S1163" i="10" s="1"/>
  <c r="P1163" i="10"/>
  <c r="L1163" i="10"/>
  <c r="T1162" i="10"/>
  <c r="U1162" i="10" s="1"/>
  <c r="V1162" i="10" s="1"/>
  <c r="W1162" i="10" s="1"/>
  <c r="X1162" i="10" s="1"/>
  <c r="Y1162" i="10" s="1"/>
  <c r="Z1162" i="10" s="1"/>
  <c r="AA1162" i="10" s="1"/>
  <c r="AB1162" i="10" s="1"/>
  <c r="AC1162" i="10" s="1"/>
  <c r="K1164" i="10" l="1"/>
  <c r="Q1164" i="10"/>
  <c r="D1165" i="10"/>
  <c r="L1164" i="10"/>
  <c r="J1164" i="10"/>
  <c r="H1164" i="10"/>
  <c r="S1164" i="10" s="1"/>
  <c r="I1164" i="10"/>
  <c r="O1164" i="10"/>
  <c r="R1164" i="10"/>
  <c r="G1164" i="10" s="1"/>
  <c r="M1164" i="10"/>
  <c r="P1164" i="10"/>
  <c r="N1164" i="10"/>
  <c r="T1163" i="10"/>
  <c r="U1163" i="10" s="1"/>
  <c r="V1163" i="10" s="1"/>
  <c r="W1163" i="10" s="1"/>
  <c r="X1163" i="10" s="1"/>
  <c r="Y1163" i="10" s="1"/>
  <c r="Z1163" i="10" s="1"/>
  <c r="AA1163" i="10" s="1"/>
  <c r="AB1163" i="10" s="1"/>
  <c r="AC1163" i="10" s="1"/>
  <c r="D1166" i="10" l="1"/>
  <c r="P1165" i="10"/>
  <c r="L1165" i="10"/>
  <c r="I1165" i="10"/>
  <c r="H1165" i="10"/>
  <c r="S1165" i="10" s="1"/>
  <c r="K1165" i="10"/>
  <c r="N1165" i="10"/>
  <c r="M1165" i="10"/>
  <c r="Q1165" i="10"/>
  <c r="J1165" i="10"/>
  <c r="O1165" i="10"/>
  <c r="R1165" i="10"/>
  <c r="G1165" i="10" s="1"/>
  <c r="T1164" i="10"/>
  <c r="U1164" i="10" s="1"/>
  <c r="V1164" i="10" s="1"/>
  <c r="W1164" i="10" s="1"/>
  <c r="X1164" i="10" s="1"/>
  <c r="Y1164" i="10" s="1"/>
  <c r="Z1164" i="10" s="1"/>
  <c r="AA1164" i="10" s="1"/>
  <c r="AB1164" i="10" s="1"/>
  <c r="AC1164" i="10" s="1"/>
  <c r="T1165" i="10" l="1"/>
  <c r="U1165" i="10" s="1"/>
  <c r="V1165" i="10" s="1"/>
  <c r="W1165" i="10" s="1"/>
  <c r="X1165" i="10" s="1"/>
  <c r="Y1165" i="10" s="1"/>
  <c r="Z1165" i="10" s="1"/>
  <c r="AA1165" i="10" s="1"/>
  <c r="AB1165" i="10" s="1"/>
  <c r="AC1165" i="10" s="1"/>
  <c r="H1166" i="10"/>
  <c r="S1166" i="10" s="1"/>
  <c r="O1166" i="10"/>
  <c r="I1166" i="10"/>
  <c r="J1166" i="10"/>
  <c r="D1167" i="10"/>
  <c r="Q1166" i="10"/>
  <c r="K1166" i="10"/>
  <c r="L1166" i="10"/>
  <c r="N1166" i="10"/>
  <c r="M1166" i="10"/>
  <c r="R1166" i="10"/>
  <c r="G1166" i="10" s="1"/>
  <c r="P1166" i="10"/>
  <c r="H1167" i="10" l="1"/>
  <c r="S1167" i="10" s="1"/>
  <c r="D1168" i="10"/>
  <c r="I1167" i="10"/>
  <c r="J1167" i="10"/>
  <c r="O1167" i="10"/>
  <c r="L1167" i="10"/>
  <c r="N1167" i="10"/>
  <c r="M1167" i="10"/>
  <c r="R1167" i="10"/>
  <c r="G1167" i="10" s="1"/>
  <c r="P1167" i="10"/>
  <c r="Q1167" i="10"/>
  <c r="K1167" i="10"/>
  <c r="T1166" i="10"/>
  <c r="U1166" i="10" s="1"/>
  <c r="V1166" i="10" s="1"/>
  <c r="W1166" i="10" s="1"/>
  <c r="X1166" i="10" s="1"/>
  <c r="Y1166" i="10" s="1"/>
  <c r="Z1166" i="10" s="1"/>
  <c r="AA1166" i="10" s="1"/>
  <c r="AB1166" i="10" s="1"/>
  <c r="AC1166" i="10" s="1"/>
  <c r="P1168" i="10" l="1"/>
  <c r="L1168" i="10"/>
  <c r="O1168" i="10"/>
  <c r="N1168" i="10"/>
  <c r="D1169" i="10"/>
  <c r="M1168" i="10"/>
  <c r="H1168" i="10"/>
  <c r="S1168" i="10" s="1"/>
  <c r="Q1168" i="10"/>
  <c r="K1168" i="10"/>
  <c r="R1168" i="10"/>
  <c r="G1168" i="10" s="1"/>
  <c r="J1168" i="10"/>
  <c r="I1168" i="10"/>
  <c r="T1167" i="10"/>
  <c r="U1167" i="10" s="1"/>
  <c r="V1167" i="10" s="1"/>
  <c r="W1167" i="10" s="1"/>
  <c r="X1167" i="10" s="1"/>
  <c r="Y1167" i="10" s="1"/>
  <c r="Z1167" i="10" s="1"/>
  <c r="AA1167" i="10" s="1"/>
  <c r="AB1167" i="10" s="1"/>
  <c r="AC1167" i="10" s="1"/>
  <c r="H1169" i="10" l="1"/>
  <c r="S1169" i="10" s="1"/>
  <c r="P1169" i="10"/>
  <c r="J1169" i="10"/>
  <c r="N1169" i="10"/>
  <c r="O1169" i="10"/>
  <c r="I1169" i="10"/>
  <c r="Q1169" i="10"/>
  <c r="K1169" i="10"/>
  <c r="M1169" i="10"/>
  <c r="L1169" i="10"/>
  <c r="R1169" i="10"/>
  <c r="G1169" i="10" s="1"/>
  <c r="D1170" i="10"/>
  <c r="T1168" i="10"/>
  <c r="U1168" i="10" s="1"/>
  <c r="V1168" i="10" s="1"/>
  <c r="W1168" i="10" s="1"/>
  <c r="X1168" i="10" s="1"/>
  <c r="Y1168" i="10" s="1"/>
  <c r="Z1168" i="10" s="1"/>
  <c r="AA1168" i="10" s="1"/>
  <c r="AB1168" i="10" s="1"/>
  <c r="AC1168" i="10" s="1"/>
  <c r="H1170" i="10" l="1"/>
  <c r="S1170" i="10" s="1"/>
  <c r="K1170" i="10"/>
  <c r="N1170" i="10"/>
  <c r="P1170" i="10"/>
  <c r="Q1170" i="10"/>
  <c r="M1170" i="10"/>
  <c r="R1170" i="10"/>
  <c r="G1170" i="10" s="1"/>
  <c r="I1170" i="10"/>
  <c r="J1170" i="10"/>
  <c r="O1170" i="10"/>
  <c r="D1171" i="10"/>
  <c r="L1170" i="10"/>
  <c r="T1169" i="10"/>
  <c r="U1169" i="10" s="1"/>
  <c r="V1169" i="10" s="1"/>
  <c r="W1169" i="10" s="1"/>
  <c r="X1169" i="10" s="1"/>
  <c r="Y1169" i="10" s="1"/>
  <c r="Z1169" i="10" s="1"/>
  <c r="AA1169" i="10" s="1"/>
  <c r="AB1169" i="10" s="1"/>
  <c r="AC1169" i="10" s="1"/>
  <c r="H1171" i="10" l="1"/>
  <c r="S1171" i="10" s="1"/>
  <c r="L1171" i="10"/>
  <c r="R1171" i="10"/>
  <c r="G1171" i="10" s="1"/>
  <c r="M1171" i="10"/>
  <c r="I1171" i="10"/>
  <c r="Q1171" i="10"/>
  <c r="P1171" i="10"/>
  <c r="N1171" i="10"/>
  <c r="K1171" i="10"/>
  <c r="D1172" i="10"/>
  <c r="O1171" i="10"/>
  <c r="J1171" i="10"/>
  <c r="T1170" i="10"/>
  <c r="U1170" i="10" s="1"/>
  <c r="V1170" i="10" s="1"/>
  <c r="W1170" i="10" s="1"/>
  <c r="X1170" i="10" s="1"/>
  <c r="Y1170" i="10" s="1"/>
  <c r="Z1170" i="10" s="1"/>
  <c r="AA1170" i="10" s="1"/>
  <c r="AB1170" i="10" s="1"/>
  <c r="AC1170" i="10" s="1"/>
  <c r="H1172" i="10" l="1"/>
  <c r="S1172" i="10" s="1"/>
  <c r="K1172" i="10"/>
  <c r="N1172" i="10"/>
  <c r="Q1172" i="10"/>
  <c r="J1172" i="10"/>
  <c r="I1172" i="10"/>
  <c r="R1172" i="10"/>
  <c r="G1172" i="10" s="1"/>
  <c r="O1172" i="10"/>
  <c r="L1172" i="10"/>
  <c r="M1172" i="10"/>
  <c r="P1172" i="10"/>
  <c r="D1173" i="10"/>
  <c r="T1171" i="10"/>
  <c r="U1171" i="10" s="1"/>
  <c r="V1171" i="10" s="1"/>
  <c r="W1171" i="10" s="1"/>
  <c r="X1171" i="10" s="1"/>
  <c r="Y1171" i="10" s="1"/>
  <c r="Z1171" i="10" s="1"/>
  <c r="AA1171" i="10" s="1"/>
  <c r="AB1171" i="10" s="1"/>
  <c r="AC1171" i="10" s="1"/>
  <c r="O1173" i="10" l="1"/>
  <c r="K1173" i="10"/>
  <c r="R1173" i="10"/>
  <c r="G1173" i="10" s="1"/>
  <c r="M1173" i="10"/>
  <c r="Q1173" i="10"/>
  <c r="L1173" i="10"/>
  <c r="D1174" i="10"/>
  <c r="J1173" i="10"/>
  <c r="P1173" i="10"/>
  <c r="H1173" i="10"/>
  <c r="S1173" i="10" s="1"/>
  <c r="N1173" i="10"/>
  <c r="I1173" i="10"/>
  <c r="T1172" i="10"/>
  <c r="U1172" i="10" s="1"/>
  <c r="V1172" i="10" s="1"/>
  <c r="W1172" i="10" s="1"/>
  <c r="X1172" i="10" s="1"/>
  <c r="Y1172" i="10" s="1"/>
  <c r="Z1172" i="10" s="1"/>
  <c r="AA1172" i="10" s="1"/>
  <c r="AB1172" i="10" s="1"/>
  <c r="AC1172" i="10" s="1"/>
  <c r="P1174" i="10" l="1"/>
  <c r="N1174" i="10"/>
  <c r="K1174" i="10"/>
  <c r="J1174" i="10"/>
  <c r="Q1174" i="10"/>
  <c r="D1175" i="10"/>
  <c r="I1174" i="10"/>
  <c r="O1174" i="10"/>
  <c r="H1174" i="10"/>
  <c r="S1174" i="10" s="1"/>
  <c r="M1174" i="10"/>
  <c r="R1174" i="10"/>
  <c r="G1174" i="10" s="1"/>
  <c r="L1174" i="10"/>
  <c r="T1173" i="10"/>
  <c r="U1173" i="10" s="1"/>
  <c r="V1173" i="10" s="1"/>
  <c r="W1173" i="10" s="1"/>
  <c r="X1173" i="10" s="1"/>
  <c r="Y1173" i="10" s="1"/>
  <c r="Z1173" i="10" s="1"/>
  <c r="AA1173" i="10" s="1"/>
  <c r="AB1173" i="10" s="1"/>
  <c r="AC1173" i="10" s="1"/>
  <c r="N1175" i="10" l="1"/>
  <c r="H1175" i="10"/>
  <c r="S1175" i="10" s="1"/>
  <c r="M1175" i="10"/>
  <c r="P1175" i="10"/>
  <c r="D1176" i="10"/>
  <c r="O1175" i="10"/>
  <c r="K1175" i="10"/>
  <c r="Q1175" i="10"/>
  <c r="R1175" i="10"/>
  <c r="G1175" i="10" s="1"/>
  <c r="J1175" i="10"/>
  <c r="L1175" i="10"/>
  <c r="I1175" i="10"/>
  <c r="T1174" i="10"/>
  <c r="U1174" i="10" s="1"/>
  <c r="V1174" i="10" s="1"/>
  <c r="W1174" i="10" s="1"/>
  <c r="X1174" i="10" s="1"/>
  <c r="Y1174" i="10" s="1"/>
  <c r="Z1174" i="10" s="1"/>
  <c r="AA1174" i="10" s="1"/>
  <c r="AB1174" i="10" s="1"/>
  <c r="AC1174" i="10" s="1"/>
  <c r="T1175" i="10" l="1"/>
  <c r="U1175" i="10" s="1"/>
  <c r="V1175" i="10" s="1"/>
  <c r="W1175" i="10" s="1"/>
  <c r="X1175" i="10" s="1"/>
  <c r="Y1175" i="10" s="1"/>
  <c r="Z1175" i="10" s="1"/>
  <c r="AA1175" i="10" s="1"/>
  <c r="AB1175" i="10" s="1"/>
  <c r="AC1175" i="10" s="1"/>
  <c r="N1176" i="10"/>
  <c r="K1176" i="10"/>
  <c r="L1176" i="10"/>
  <c r="I1176" i="10"/>
  <c r="H1176" i="10"/>
  <c r="S1176" i="10" s="1"/>
  <c r="R1176" i="10"/>
  <c r="G1176" i="10" s="1"/>
  <c r="P1176" i="10"/>
  <c r="Q1176" i="10"/>
  <c r="D1177" i="10"/>
  <c r="J1176" i="10"/>
  <c r="M1176" i="10"/>
  <c r="O1176" i="10"/>
  <c r="H1177" i="10" l="1"/>
  <c r="S1177" i="10" s="1"/>
  <c r="N1177" i="10"/>
  <c r="Q1177" i="10"/>
  <c r="O1177" i="10"/>
  <c r="I1177" i="10"/>
  <c r="J1177" i="10"/>
  <c r="P1177" i="10"/>
  <c r="R1177" i="10"/>
  <c r="G1177" i="10" s="1"/>
  <c r="K1177" i="10"/>
  <c r="M1177" i="10"/>
  <c r="D1178" i="10"/>
  <c r="L1177" i="10"/>
  <c r="T1176" i="10"/>
  <c r="U1176" i="10" s="1"/>
  <c r="V1176" i="10" s="1"/>
  <c r="W1176" i="10" s="1"/>
  <c r="X1176" i="10" s="1"/>
  <c r="Y1176" i="10" s="1"/>
  <c r="Z1176" i="10" s="1"/>
  <c r="AA1176" i="10" s="1"/>
  <c r="AB1176" i="10" s="1"/>
  <c r="AC1176" i="10" s="1"/>
  <c r="T1177" i="10" l="1"/>
  <c r="U1177" i="10" s="1"/>
  <c r="V1177" i="10" s="1"/>
  <c r="W1177" i="10" s="1"/>
  <c r="X1177" i="10" s="1"/>
  <c r="Y1177" i="10" s="1"/>
  <c r="Z1177" i="10" s="1"/>
  <c r="AA1177" i="10" s="1"/>
  <c r="AB1177" i="10" s="1"/>
  <c r="AC1177" i="10" s="1"/>
  <c r="H1178" i="10"/>
  <c r="S1178" i="10" s="1"/>
  <c r="P1178" i="10"/>
  <c r="M1178" i="10"/>
  <c r="K1178" i="10"/>
  <c r="L1178" i="10"/>
  <c r="Q1178" i="10"/>
  <c r="O1178" i="10"/>
  <c r="N1178" i="10"/>
  <c r="J1178" i="10"/>
  <c r="D1179" i="10"/>
  <c r="R1178" i="10"/>
  <c r="G1178" i="10" s="1"/>
  <c r="I1178" i="10"/>
  <c r="T1178" i="10" l="1"/>
  <c r="U1178" i="10" s="1"/>
  <c r="V1178" i="10" s="1"/>
  <c r="W1178" i="10" s="1"/>
  <c r="X1178" i="10" s="1"/>
  <c r="Y1178" i="10" s="1"/>
  <c r="Z1178" i="10" s="1"/>
  <c r="AA1178" i="10" s="1"/>
  <c r="AB1178" i="10" s="1"/>
  <c r="AC1178" i="10" s="1"/>
  <c r="H1179" i="10"/>
  <c r="S1179" i="10" s="1"/>
  <c r="D1180" i="10"/>
  <c r="J1179" i="10"/>
  <c r="P1179" i="10"/>
  <c r="N1179" i="10"/>
  <c r="R1179" i="10"/>
  <c r="G1179" i="10" s="1"/>
  <c r="I1179" i="10"/>
  <c r="M1179" i="10"/>
  <c r="O1179" i="10"/>
  <c r="L1179" i="10"/>
  <c r="Q1179" i="10"/>
  <c r="K1179" i="10"/>
  <c r="H1180" i="10" l="1"/>
  <c r="S1180" i="10" s="1"/>
  <c r="J1180" i="10"/>
  <c r="M1180" i="10"/>
  <c r="R1180" i="10"/>
  <c r="G1180" i="10" s="1"/>
  <c r="O1180" i="10"/>
  <c r="L1180" i="10"/>
  <c r="P1180" i="10"/>
  <c r="N1180" i="10"/>
  <c r="I1180" i="10"/>
  <c r="K1180" i="10"/>
  <c r="D1181" i="10"/>
  <c r="Q1180" i="10"/>
  <c r="T1179" i="10"/>
  <c r="U1179" i="10" s="1"/>
  <c r="V1179" i="10" s="1"/>
  <c r="W1179" i="10" s="1"/>
  <c r="X1179" i="10" s="1"/>
  <c r="Y1179" i="10" s="1"/>
  <c r="Z1179" i="10" s="1"/>
  <c r="AA1179" i="10" s="1"/>
  <c r="AB1179" i="10" s="1"/>
  <c r="AC1179" i="10" s="1"/>
  <c r="H1181" i="10" l="1"/>
  <c r="S1181" i="10" s="1"/>
  <c r="D1182" i="10"/>
  <c r="N1181" i="10"/>
  <c r="M1181" i="10"/>
  <c r="L1181" i="10"/>
  <c r="K1181" i="10"/>
  <c r="O1181" i="10"/>
  <c r="I1181" i="10"/>
  <c r="J1181" i="10"/>
  <c r="R1181" i="10"/>
  <c r="G1181" i="10" s="1"/>
  <c r="Q1181" i="10"/>
  <c r="P1181" i="10"/>
  <c r="T1180" i="10"/>
  <c r="U1180" i="10" s="1"/>
  <c r="V1180" i="10" s="1"/>
  <c r="W1180" i="10" s="1"/>
  <c r="X1180" i="10" s="1"/>
  <c r="Y1180" i="10" s="1"/>
  <c r="Z1180" i="10" s="1"/>
  <c r="AA1180" i="10" s="1"/>
  <c r="AB1180" i="10" s="1"/>
  <c r="AC1180" i="10" s="1"/>
  <c r="O1182" i="10" l="1"/>
  <c r="H1182" i="10"/>
  <c r="S1182" i="10" s="1"/>
  <c r="L1182" i="10"/>
  <c r="K1182" i="10"/>
  <c r="M1182" i="10"/>
  <c r="I1182" i="10"/>
  <c r="J1182" i="10"/>
  <c r="P1182" i="10"/>
  <c r="D1183" i="10"/>
  <c r="Q1182" i="10"/>
  <c r="N1182" i="10"/>
  <c r="R1182" i="10"/>
  <c r="G1182" i="10" s="1"/>
  <c r="T1181" i="10"/>
  <c r="U1181" i="10" s="1"/>
  <c r="V1181" i="10" s="1"/>
  <c r="W1181" i="10" s="1"/>
  <c r="X1181" i="10" s="1"/>
  <c r="Y1181" i="10" s="1"/>
  <c r="Z1181" i="10" s="1"/>
  <c r="AA1181" i="10" s="1"/>
  <c r="AB1181" i="10" s="1"/>
  <c r="AC1181" i="10" s="1"/>
  <c r="T1182" i="10" l="1"/>
  <c r="U1182" i="10" s="1"/>
  <c r="V1182" i="10" s="1"/>
  <c r="W1182" i="10" s="1"/>
  <c r="X1182" i="10" s="1"/>
  <c r="Y1182" i="10" s="1"/>
  <c r="Z1182" i="10" s="1"/>
  <c r="AA1182" i="10" s="1"/>
  <c r="AB1182" i="10" s="1"/>
  <c r="AC1182" i="10" s="1"/>
  <c r="H1183" i="10"/>
  <c r="S1183" i="10" s="1"/>
  <c r="Q1183" i="10"/>
  <c r="R1183" i="10"/>
  <c r="G1183" i="10" s="1"/>
  <c r="I1183" i="10"/>
  <c r="L1183" i="10"/>
  <c r="D1184" i="10"/>
  <c r="M1183" i="10"/>
  <c r="O1183" i="10"/>
  <c r="J1183" i="10"/>
  <c r="P1183" i="10"/>
  <c r="N1183" i="10"/>
  <c r="K1183" i="10"/>
  <c r="H1184" i="10" l="1"/>
  <c r="S1184" i="10" s="1"/>
  <c r="N1184" i="10"/>
  <c r="M1184" i="10"/>
  <c r="R1184" i="10"/>
  <c r="G1184" i="10" s="1"/>
  <c r="L1184" i="10"/>
  <c r="I1184" i="10"/>
  <c r="K1184" i="10"/>
  <c r="J1184" i="10"/>
  <c r="D1185" i="10"/>
  <c r="O1184" i="10"/>
  <c r="Q1184" i="10"/>
  <c r="P1184" i="10"/>
  <c r="T1183" i="10"/>
  <c r="U1183" i="10" s="1"/>
  <c r="V1183" i="10" s="1"/>
  <c r="W1183" i="10" s="1"/>
  <c r="X1183" i="10" s="1"/>
  <c r="Y1183" i="10" s="1"/>
  <c r="Z1183" i="10" s="1"/>
  <c r="AA1183" i="10" s="1"/>
  <c r="AB1183" i="10" s="1"/>
  <c r="AC1183" i="10" s="1"/>
  <c r="H1185" i="10" l="1"/>
  <c r="S1185" i="10" s="1"/>
  <c r="Q1185" i="10"/>
  <c r="N1185" i="10"/>
  <c r="R1185" i="10"/>
  <c r="G1185" i="10" s="1"/>
  <c r="D1186" i="10"/>
  <c r="J1185" i="10"/>
  <c r="M1185" i="10"/>
  <c r="O1185" i="10"/>
  <c r="L1185" i="10"/>
  <c r="K1185" i="10"/>
  <c r="I1185" i="10"/>
  <c r="P1185" i="10"/>
  <c r="T1184" i="10"/>
  <c r="U1184" i="10" s="1"/>
  <c r="V1184" i="10" s="1"/>
  <c r="W1184" i="10" s="1"/>
  <c r="X1184" i="10" s="1"/>
  <c r="Y1184" i="10" s="1"/>
  <c r="Z1184" i="10" s="1"/>
  <c r="AA1184" i="10" s="1"/>
  <c r="AB1184" i="10" s="1"/>
  <c r="AC1184" i="10" s="1"/>
  <c r="H1186" i="10" l="1"/>
  <c r="S1186" i="10" s="1"/>
  <c r="L1186" i="10"/>
  <c r="O1186" i="10"/>
  <c r="P1186" i="10"/>
  <c r="M1186" i="10"/>
  <c r="R1186" i="10"/>
  <c r="G1186" i="10" s="1"/>
  <c r="N1186" i="10"/>
  <c r="J1186" i="10"/>
  <c r="D1187" i="10"/>
  <c r="Q1186" i="10"/>
  <c r="K1186" i="10"/>
  <c r="I1186" i="10"/>
  <c r="T1185" i="10"/>
  <c r="U1185" i="10" s="1"/>
  <c r="V1185" i="10" s="1"/>
  <c r="W1185" i="10" s="1"/>
  <c r="X1185" i="10" s="1"/>
  <c r="Y1185" i="10" s="1"/>
  <c r="Z1185" i="10" s="1"/>
  <c r="AA1185" i="10" s="1"/>
  <c r="AB1185" i="10" s="1"/>
  <c r="AC1185" i="10" s="1"/>
  <c r="H1187" i="10" l="1"/>
  <c r="S1187" i="10" s="1"/>
  <c r="K1187" i="10"/>
  <c r="R1187" i="10"/>
  <c r="G1187" i="10" s="1"/>
  <c r="M1187" i="10"/>
  <c r="D1188" i="10"/>
  <c r="Q1187" i="10"/>
  <c r="O1187" i="10"/>
  <c r="N1187" i="10"/>
  <c r="P1187" i="10"/>
  <c r="J1187" i="10"/>
  <c r="I1187" i="10"/>
  <c r="L1187" i="10"/>
  <c r="T1186" i="10"/>
  <c r="U1186" i="10" s="1"/>
  <c r="V1186" i="10" s="1"/>
  <c r="W1186" i="10" s="1"/>
  <c r="X1186" i="10" s="1"/>
  <c r="Y1186" i="10" s="1"/>
  <c r="Z1186" i="10" s="1"/>
  <c r="AA1186" i="10" s="1"/>
  <c r="AB1186" i="10" s="1"/>
  <c r="AC1186" i="10" s="1"/>
  <c r="T1187" i="10" l="1"/>
  <c r="U1187" i="10" s="1"/>
  <c r="V1187" i="10" s="1"/>
  <c r="W1187" i="10" s="1"/>
  <c r="X1187" i="10" s="1"/>
  <c r="Y1187" i="10" s="1"/>
  <c r="Z1187" i="10" s="1"/>
  <c r="AA1187" i="10" s="1"/>
  <c r="AB1187" i="10" s="1"/>
  <c r="AC1187" i="10" s="1"/>
  <c r="H1188" i="10"/>
  <c r="S1188" i="10" s="1"/>
  <c r="R1188" i="10"/>
  <c r="G1188" i="10" s="1"/>
  <c r="P1188" i="10"/>
  <c r="O1188" i="10"/>
  <c r="K1188" i="10"/>
  <c r="L1188" i="10"/>
  <c r="Q1188" i="10"/>
  <c r="M1188" i="10"/>
  <c r="N1188" i="10"/>
  <c r="D1189" i="10"/>
  <c r="J1188" i="10"/>
  <c r="I1188" i="10"/>
  <c r="H1189" i="10" l="1"/>
  <c r="S1189" i="10" s="1"/>
  <c r="J1189" i="10"/>
  <c r="K1189" i="10"/>
  <c r="L1189" i="10"/>
  <c r="O1189" i="10"/>
  <c r="D1190" i="10"/>
  <c r="N1189" i="10"/>
  <c r="M1189" i="10"/>
  <c r="R1189" i="10"/>
  <c r="G1189" i="10" s="1"/>
  <c r="P1189" i="10"/>
  <c r="Q1189" i="10"/>
  <c r="I1189" i="10"/>
  <c r="T1188" i="10"/>
  <c r="U1188" i="10" s="1"/>
  <c r="V1188" i="10" s="1"/>
  <c r="W1188" i="10" s="1"/>
  <c r="X1188" i="10" s="1"/>
  <c r="Y1188" i="10" s="1"/>
  <c r="Z1188" i="10" s="1"/>
  <c r="AA1188" i="10" s="1"/>
  <c r="AB1188" i="10" s="1"/>
  <c r="AC1188" i="10" s="1"/>
  <c r="H1190" i="10" l="1"/>
  <c r="S1190" i="10" s="1"/>
  <c r="O1190" i="10"/>
  <c r="P1190" i="10"/>
  <c r="J1190" i="10"/>
  <c r="N1190" i="10"/>
  <c r="Q1190" i="10"/>
  <c r="M1190" i="10"/>
  <c r="R1190" i="10"/>
  <c r="G1190" i="10" s="1"/>
  <c r="D1191" i="10"/>
  <c r="K1190" i="10"/>
  <c r="L1190" i="10"/>
  <c r="I1190" i="10"/>
  <c r="T1189" i="10"/>
  <c r="U1189" i="10" s="1"/>
  <c r="V1189" i="10" s="1"/>
  <c r="W1189" i="10" s="1"/>
  <c r="X1189" i="10" s="1"/>
  <c r="Y1189" i="10" s="1"/>
  <c r="Z1189" i="10" s="1"/>
  <c r="AA1189" i="10" s="1"/>
  <c r="AB1189" i="10" s="1"/>
  <c r="AC1189" i="10" s="1"/>
  <c r="H1191" i="10" l="1"/>
  <c r="S1191" i="10" s="1"/>
  <c r="K1191" i="10"/>
  <c r="J1191" i="10"/>
  <c r="N1191" i="10"/>
  <c r="D1192" i="10"/>
  <c r="R1191" i="10"/>
  <c r="G1191" i="10" s="1"/>
  <c r="I1191" i="10"/>
  <c r="P1191" i="10"/>
  <c r="M1191" i="10"/>
  <c r="Q1191" i="10"/>
  <c r="L1191" i="10"/>
  <c r="O1191" i="10"/>
  <c r="T1190" i="10"/>
  <c r="U1190" i="10" s="1"/>
  <c r="V1190" i="10" s="1"/>
  <c r="W1190" i="10" s="1"/>
  <c r="X1190" i="10" s="1"/>
  <c r="Y1190" i="10" s="1"/>
  <c r="Z1190" i="10" s="1"/>
  <c r="AA1190" i="10" s="1"/>
  <c r="AB1190" i="10" s="1"/>
  <c r="AC1190" i="10" s="1"/>
  <c r="H1192" i="10" l="1"/>
  <c r="S1192" i="10" s="1"/>
  <c r="M1192" i="10"/>
  <c r="K1192" i="10"/>
  <c r="L1192" i="10"/>
  <c r="O1192" i="10"/>
  <c r="P1192" i="10"/>
  <c r="Q1192" i="10"/>
  <c r="J1192" i="10"/>
  <c r="D1193" i="10"/>
  <c r="R1192" i="10"/>
  <c r="G1192" i="10" s="1"/>
  <c r="I1192" i="10"/>
  <c r="N1192" i="10"/>
  <c r="T1191" i="10"/>
  <c r="U1191" i="10" s="1"/>
  <c r="V1191" i="10" s="1"/>
  <c r="W1191" i="10" s="1"/>
  <c r="X1191" i="10" s="1"/>
  <c r="Y1191" i="10" s="1"/>
  <c r="Z1191" i="10" s="1"/>
  <c r="AA1191" i="10" s="1"/>
  <c r="AB1191" i="10" s="1"/>
  <c r="AC1191" i="10" s="1"/>
  <c r="H1193" i="10" l="1"/>
  <c r="S1193" i="10" s="1"/>
  <c r="L1193" i="10"/>
  <c r="J1193" i="10"/>
  <c r="I1193" i="10"/>
  <c r="O1193" i="10"/>
  <c r="D1194" i="10"/>
  <c r="P1193" i="10"/>
  <c r="N1193" i="10"/>
  <c r="K1193" i="10"/>
  <c r="Q1193" i="10"/>
  <c r="R1193" i="10"/>
  <c r="G1193" i="10" s="1"/>
  <c r="M1193" i="10"/>
  <c r="T1192" i="10"/>
  <c r="U1192" i="10" s="1"/>
  <c r="V1192" i="10" s="1"/>
  <c r="W1192" i="10" s="1"/>
  <c r="X1192" i="10" s="1"/>
  <c r="Y1192" i="10" s="1"/>
  <c r="Z1192" i="10" s="1"/>
  <c r="AA1192" i="10" s="1"/>
  <c r="AB1192" i="10" s="1"/>
  <c r="AC1192" i="10" s="1"/>
  <c r="T1193" i="10" l="1"/>
  <c r="U1193" i="10" s="1"/>
  <c r="V1193" i="10" s="1"/>
  <c r="W1193" i="10" s="1"/>
  <c r="X1193" i="10" s="1"/>
  <c r="Y1193" i="10" s="1"/>
  <c r="Z1193" i="10" s="1"/>
  <c r="AA1193" i="10" s="1"/>
  <c r="AB1193" i="10" s="1"/>
  <c r="AC1193" i="10" s="1"/>
  <c r="H1194" i="10"/>
  <c r="S1194" i="10" s="1"/>
  <c r="P1194" i="10"/>
  <c r="N1194" i="10"/>
  <c r="R1194" i="10"/>
  <c r="G1194" i="10" s="1"/>
  <c r="I1194" i="10"/>
  <c r="K1194" i="10"/>
  <c r="M1194" i="10"/>
  <c r="J1194" i="10"/>
  <c r="D1195" i="10"/>
  <c r="O1194" i="10"/>
  <c r="Q1194" i="10"/>
  <c r="L1194" i="10"/>
  <c r="T1194" i="10" l="1"/>
  <c r="U1194" i="10" s="1"/>
  <c r="V1194" i="10" s="1"/>
  <c r="W1194" i="10" s="1"/>
  <c r="X1194" i="10" s="1"/>
  <c r="Y1194" i="10" s="1"/>
  <c r="Z1194" i="10" s="1"/>
  <c r="AA1194" i="10" s="1"/>
  <c r="AB1194" i="10" s="1"/>
  <c r="AC1194" i="10" s="1"/>
  <c r="H1195" i="10"/>
  <c r="S1195" i="10" s="1"/>
  <c r="R1195" i="10"/>
  <c r="G1195" i="10" s="1"/>
  <c r="O1195" i="10"/>
  <c r="P1195" i="10"/>
  <c r="I1195" i="10"/>
  <c r="L1195" i="10"/>
  <c r="Q1195" i="10"/>
  <c r="K1195" i="10"/>
  <c r="D1196" i="10"/>
  <c r="J1195" i="10"/>
  <c r="M1195" i="10"/>
  <c r="N1195" i="10"/>
  <c r="T1195" i="10" l="1"/>
  <c r="U1195" i="10" s="1"/>
  <c r="V1195" i="10" s="1"/>
  <c r="W1195" i="10" s="1"/>
  <c r="X1195" i="10" s="1"/>
  <c r="Y1195" i="10" s="1"/>
  <c r="Z1195" i="10" s="1"/>
  <c r="AA1195" i="10" s="1"/>
  <c r="AB1195" i="10" s="1"/>
  <c r="AC1195" i="10" s="1"/>
  <c r="J1196" i="10"/>
  <c r="D1197" i="10"/>
  <c r="R1196" i="10"/>
  <c r="G1196" i="10" s="1"/>
  <c r="I1196" i="10"/>
  <c r="M1196" i="10"/>
  <c r="K1196" i="10"/>
  <c r="Q1196" i="10"/>
  <c r="H1196" i="10"/>
  <c r="S1196" i="10" s="1"/>
  <c r="P1196" i="10"/>
  <c r="N1196" i="10"/>
  <c r="O1196" i="10"/>
  <c r="L1196" i="10"/>
  <c r="H1197" i="10" l="1"/>
  <c r="S1197" i="10" s="1"/>
  <c r="P1197" i="10"/>
  <c r="J1197" i="10"/>
  <c r="R1197" i="10"/>
  <c r="G1197" i="10" s="1"/>
  <c r="I1197" i="10"/>
  <c r="N1197" i="10"/>
  <c r="L1197" i="10"/>
  <c r="Q1197" i="10"/>
  <c r="D1198" i="10"/>
  <c r="M1197" i="10"/>
  <c r="O1197" i="10"/>
  <c r="K1197" i="10"/>
  <c r="T1196" i="10"/>
  <c r="U1196" i="10" s="1"/>
  <c r="V1196" i="10" s="1"/>
  <c r="W1196" i="10" s="1"/>
  <c r="X1196" i="10" s="1"/>
  <c r="Y1196" i="10" s="1"/>
  <c r="Z1196" i="10" s="1"/>
  <c r="AA1196" i="10" s="1"/>
  <c r="AB1196" i="10" s="1"/>
  <c r="AC1196" i="10" s="1"/>
  <c r="H1198" i="10" l="1"/>
  <c r="S1198" i="10" s="1"/>
  <c r="J1198" i="10"/>
  <c r="K1198" i="10"/>
  <c r="D1199" i="10"/>
  <c r="I1198" i="10"/>
  <c r="L1198" i="10"/>
  <c r="P1198" i="10"/>
  <c r="O1198" i="10"/>
  <c r="N1198" i="10"/>
  <c r="R1198" i="10"/>
  <c r="G1198" i="10" s="1"/>
  <c r="Q1198" i="10"/>
  <c r="M1198" i="10"/>
  <c r="T1197" i="10"/>
  <c r="U1197" i="10" s="1"/>
  <c r="V1197" i="10" s="1"/>
  <c r="W1197" i="10" s="1"/>
  <c r="X1197" i="10" s="1"/>
  <c r="Y1197" i="10" s="1"/>
  <c r="Z1197" i="10" s="1"/>
  <c r="AA1197" i="10" s="1"/>
  <c r="AB1197" i="10" s="1"/>
  <c r="AC1197" i="10" s="1"/>
  <c r="H1199" i="10" l="1"/>
  <c r="S1199" i="10" s="1"/>
  <c r="O1199" i="10"/>
  <c r="J1199" i="10"/>
  <c r="Q1199" i="10"/>
  <c r="N1199" i="10"/>
  <c r="P1199" i="10"/>
  <c r="M1199" i="10"/>
  <c r="K1199" i="10"/>
  <c r="I1199" i="10"/>
  <c r="D1200" i="10"/>
  <c r="R1199" i="10"/>
  <c r="G1199" i="10" s="1"/>
  <c r="L1199" i="10"/>
  <c r="T1198" i="10"/>
  <c r="U1198" i="10" s="1"/>
  <c r="V1198" i="10" s="1"/>
  <c r="W1198" i="10" s="1"/>
  <c r="X1198" i="10" s="1"/>
  <c r="Y1198" i="10" s="1"/>
  <c r="Z1198" i="10" s="1"/>
  <c r="AA1198" i="10" s="1"/>
  <c r="AB1198" i="10" s="1"/>
  <c r="AC1198" i="10" s="1"/>
  <c r="K1200" i="10" l="1"/>
  <c r="L1200" i="10"/>
  <c r="D1201" i="10"/>
  <c r="H1200" i="10"/>
  <c r="S1200" i="10" s="1"/>
  <c r="R1200" i="10"/>
  <c r="G1200" i="10" s="1"/>
  <c r="I1200" i="10"/>
  <c r="J1200" i="10"/>
  <c r="Q1200" i="10"/>
  <c r="N1200" i="10"/>
  <c r="P1200" i="10"/>
  <c r="O1200" i="10"/>
  <c r="M1200" i="10"/>
  <c r="T1199" i="10"/>
  <c r="U1199" i="10" s="1"/>
  <c r="V1199" i="10" s="1"/>
  <c r="W1199" i="10" s="1"/>
  <c r="X1199" i="10" s="1"/>
  <c r="Y1199" i="10" s="1"/>
  <c r="Z1199" i="10" s="1"/>
  <c r="AA1199" i="10" s="1"/>
  <c r="AB1199" i="10" s="1"/>
  <c r="AC1199" i="10" s="1"/>
  <c r="T1200" i="10" l="1"/>
  <c r="U1200" i="10" s="1"/>
  <c r="V1200" i="10" s="1"/>
  <c r="W1200" i="10" s="1"/>
  <c r="X1200" i="10" s="1"/>
  <c r="Y1200" i="10" s="1"/>
  <c r="Z1200" i="10" s="1"/>
  <c r="AA1200" i="10" s="1"/>
  <c r="AB1200" i="10" s="1"/>
  <c r="AC1200" i="10" s="1"/>
  <c r="J1201" i="10"/>
  <c r="M1201" i="10"/>
  <c r="D1202" i="10"/>
  <c r="N1201" i="10"/>
  <c r="K1201" i="10"/>
  <c r="H1201" i="10"/>
  <c r="S1201" i="10" s="1"/>
  <c r="L1201" i="10"/>
  <c r="R1201" i="10"/>
  <c r="G1201" i="10" s="1"/>
  <c r="I1201" i="10"/>
  <c r="Q1201" i="10"/>
  <c r="P1201" i="10"/>
  <c r="O1201" i="10"/>
  <c r="T1201" i="10" l="1"/>
  <c r="U1201" i="10" s="1"/>
  <c r="V1201" i="10" s="1"/>
  <c r="W1201" i="10" s="1"/>
  <c r="X1201" i="10" s="1"/>
  <c r="Y1201" i="10" s="1"/>
  <c r="Z1201" i="10" s="1"/>
  <c r="AA1201" i="10" s="1"/>
  <c r="AB1201" i="10" s="1"/>
  <c r="AC1201" i="10" s="1"/>
  <c r="R1202" i="10"/>
  <c r="G1202" i="10" s="1"/>
  <c r="M1202" i="10"/>
  <c r="Q1202" i="10"/>
  <c r="O1202" i="10"/>
  <c r="J1202" i="10"/>
  <c r="K1202" i="10"/>
  <c r="D1203" i="10"/>
  <c r="I1202" i="10"/>
  <c r="H1202" i="10"/>
  <c r="S1202" i="10" s="1"/>
  <c r="L1202" i="10"/>
  <c r="N1202" i="10"/>
  <c r="P1202" i="10"/>
  <c r="T1202" i="10" l="1"/>
  <c r="U1202" i="10" s="1"/>
  <c r="V1202" i="10" s="1"/>
  <c r="W1202" i="10" s="1"/>
  <c r="X1202" i="10" s="1"/>
  <c r="Y1202" i="10" s="1"/>
  <c r="Z1202" i="10" s="1"/>
  <c r="AA1202" i="10" s="1"/>
  <c r="AB1202" i="10" s="1"/>
  <c r="AC1202" i="10" s="1"/>
  <c r="D1204" i="10"/>
  <c r="R1203" i="10"/>
  <c r="G1203" i="10" s="1"/>
  <c r="H1203" i="10"/>
  <c r="S1203" i="10" s="1"/>
  <c r="K1203" i="10"/>
  <c r="L1203" i="10"/>
  <c r="N1203" i="10"/>
  <c r="M1203" i="10"/>
  <c r="Q1203" i="10"/>
  <c r="I1203" i="10"/>
  <c r="P1203" i="10"/>
  <c r="O1203" i="10"/>
  <c r="J1203" i="10"/>
  <c r="T1203" i="10" l="1"/>
  <c r="U1203" i="10" s="1"/>
  <c r="V1203" i="10" s="1"/>
  <c r="W1203" i="10" s="1"/>
  <c r="X1203" i="10" s="1"/>
  <c r="Y1203" i="10" s="1"/>
  <c r="Z1203" i="10" s="1"/>
  <c r="AA1203" i="10" s="1"/>
  <c r="AB1203" i="10" s="1"/>
  <c r="AC1203" i="10" s="1"/>
  <c r="D1205" i="10"/>
  <c r="Q1204" i="10"/>
  <c r="P1204" i="10"/>
  <c r="H1204" i="10"/>
  <c r="S1204" i="10" s="1"/>
  <c r="I1204" i="10"/>
  <c r="L1204" i="10"/>
  <c r="J1204" i="10"/>
  <c r="O1204" i="10"/>
  <c r="R1204" i="10"/>
  <c r="G1204" i="10" s="1"/>
  <c r="M1204" i="10"/>
  <c r="N1204" i="10"/>
  <c r="K1204" i="10"/>
  <c r="T1204" i="10" l="1"/>
  <c r="U1204" i="10" s="1"/>
  <c r="V1204" i="10" s="1"/>
  <c r="W1204" i="10" s="1"/>
  <c r="X1204" i="10" s="1"/>
  <c r="Y1204" i="10" s="1"/>
  <c r="Z1204" i="10" s="1"/>
  <c r="AA1204" i="10" s="1"/>
  <c r="AB1204" i="10" s="1"/>
  <c r="AC1204" i="10" s="1"/>
  <c r="L1205" i="10"/>
  <c r="I1205" i="10"/>
  <c r="Q1205" i="10"/>
  <c r="R1205" i="10"/>
  <c r="G1205" i="10" s="1"/>
  <c r="H1205" i="10"/>
  <c r="S1205" i="10" s="1"/>
  <c r="J1205" i="10"/>
  <c r="K1205" i="10"/>
  <c r="P1205" i="10"/>
  <c r="N1205" i="10"/>
  <c r="M1205" i="10"/>
  <c r="D1206" i="10"/>
  <c r="O1205" i="10"/>
  <c r="T1205" i="10" l="1"/>
  <c r="U1205" i="10" s="1"/>
  <c r="V1205" i="10" s="1"/>
  <c r="W1205" i="10" s="1"/>
  <c r="X1205" i="10" s="1"/>
  <c r="Y1205" i="10" s="1"/>
  <c r="Z1205" i="10" s="1"/>
  <c r="AA1205" i="10" s="1"/>
  <c r="AB1205" i="10" s="1"/>
  <c r="AC1205" i="10" s="1"/>
  <c r="I1206" i="10"/>
  <c r="P1206" i="10"/>
  <c r="O1206" i="10"/>
  <c r="D1207" i="10"/>
  <c r="N1206" i="10"/>
  <c r="R1206" i="10"/>
  <c r="G1206" i="10" s="1"/>
  <c r="M1206" i="10"/>
  <c r="Q1206" i="10"/>
  <c r="J1206" i="10"/>
  <c r="K1206" i="10"/>
  <c r="L1206" i="10"/>
  <c r="H1206" i="10"/>
  <c r="S1206" i="10" s="1"/>
  <c r="T1206" i="10" l="1"/>
  <c r="U1206" i="10" s="1"/>
  <c r="V1206" i="10" s="1"/>
  <c r="W1206" i="10" s="1"/>
  <c r="X1206" i="10" s="1"/>
  <c r="Y1206" i="10" s="1"/>
  <c r="Z1206" i="10" s="1"/>
  <c r="AA1206" i="10" s="1"/>
  <c r="AB1206" i="10" s="1"/>
  <c r="AC1206" i="10" s="1"/>
  <c r="K1207" i="10"/>
  <c r="I1207" i="10"/>
  <c r="J1207" i="10"/>
  <c r="D1208" i="10"/>
  <c r="N1207" i="10"/>
  <c r="H1207" i="10"/>
  <c r="S1207" i="10" s="1"/>
  <c r="O1207" i="10"/>
  <c r="Q1207" i="10"/>
  <c r="L1207" i="10"/>
  <c r="P1207" i="10"/>
  <c r="R1207" i="10"/>
  <c r="G1207" i="10" s="1"/>
  <c r="M1207" i="10"/>
  <c r="T1207" i="10" l="1"/>
  <c r="U1207" i="10" s="1"/>
  <c r="V1207" i="10" s="1"/>
  <c r="W1207" i="10" s="1"/>
  <c r="X1207" i="10" s="1"/>
  <c r="Y1207" i="10" s="1"/>
  <c r="Z1207" i="10" s="1"/>
  <c r="AA1207" i="10" s="1"/>
  <c r="AB1207" i="10" s="1"/>
  <c r="AC1207" i="10" s="1"/>
  <c r="P1208" i="10"/>
  <c r="M1208" i="10"/>
  <c r="L1208" i="10"/>
  <c r="J1208" i="10"/>
  <c r="I1208" i="10"/>
  <c r="R1208" i="10"/>
  <c r="G1208" i="10" s="1"/>
  <c r="O1208" i="10"/>
  <c r="D1209" i="10"/>
  <c r="N1208" i="10"/>
  <c r="H1208" i="10"/>
  <c r="S1208" i="10" s="1"/>
  <c r="K1208" i="10"/>
  <c r="Q1208" i="10"/>
  <c r="T1208" i="10" l="1"/>
  <c r="U1208" i="10" s="1"/>
  <c r="V1208" i="10" s="1"/>
  <c r="W1208" i="10" s="1"/>
  <c r="X1208" i="10" s="1"/>
  <c r="Y1208" i="10" s="1"/>
  <c r="Z1208" i="10" s="1"/>
  <c r="AA1208" i="10" s="1"/>
  <c r="AB1208" i="10" s="1"/>
  <c r="AC1208" i="10" s="1"/>
  <c r="L1209" i="10"/>
  <c r="Q1209" i="10"/>
  <c r="D1210" i="10"/>
  <c r="N1209" i="10"/>
  <c r="H1209" i="10"/>
  <c r="S1209" i="10" s="1"/>
  <c r="K1209" i="10"/>
  <c r="I1209" i="10"/>
  <c r="R1209" i="10"/>
  <c r="G1209" i="10" s="1"/>
  <c r="O1209" i="10"/>
  <c r="P1209" i="10"/>
  <c r="J1209" i="10"/>
  <c r="M1209" i="10"/>
  <c r="T1209" i="10" l="1"/>
  <c r="U1209" i="10" s="1"/>
  <c r="V1209" i="10" s="1"/>
  <c r="W1209" i="10" s="1"/>
  <c r="X1209" i="10" s="1"/>
  <c r="Y1209" i="10" s="1"/>
  <c r="Z1209" i="10" s="1"/>
  <c r="AA1209" i="10" s="1"/>
  <c r="AB1209" i="10" s="1"/>
  <c r="AC1209" i="10" s="1"/>
  <c r="O1210" i="10"/>
  <c r="J1210" i="10"/>
  <c r="K1210" i="10"/>
  <c r="M1210" i="10"/>
  <c r="H1210" i="10"/>
  <c r="S1210" i="10" s="1"/>
  <c r="P1210" i="10"/>
  <c r="R1210" i="10"/>
  <c r="G1210" i="10" s="1"/>
  <c r="L1210" i="10"/>
  <c r="D1211" i="10"/>
  <c r="N1210" i="10"/>
  <c r="Q1210" i="10"/>
  <c r="I1210" i="10"/>
  <c r="T1210" i="10" l="1"/>
  <c r="U1210" i="10" s="1"/>
  <c r="V1210" i="10" s="1"/>
  <c r="W1210" i="10" s="1"/>
  <c r="X1210" i="10" s="1"/>
  <c r="Y1210" i="10" s="1"/>
  <c r="Z1210" i="10" s="1"/>
  <c r="AA1210" i="10" s="1"/>
  <c r="AB1210" i="10" s="1"/>
  <c r="AC1210" i="10" s="1"/>
  <c r="M1211" i="10"/>
  <c r="D1212" i="10"/>
  <c r="R1211" i="10"/>
  <c r="G1211" i="10" s="1"/>
  <c r="I1211" i="10"/>
  <c r="K1211" i="10"/>
  <c r="Q1211" i="10"/>
  <c r="P1211" i="10"/>
  <c r="H1211" i="10"/>
  <c r="S1211" i="10" s="1"/>
  <c r="O1211" i="10"/>
  <c r="J1211" i="10"/>
  <c r="N1211" i="10"/>
  <c r="L1211" i="10"/>
  <c r="P1212" i="10" l="1"/>
  <c r="L1212" i="10"/>
  <c r="I1212" i="10"/>
  <c r="M1212" i="10"/>
  <c r="Q1212" i="10"/>
  <c r="H1212" i="10"/>
  <c r="S1212" i="10" s="1"/>
  <c r="O1212" i="10"/>
  <c r="J1212" i="10"/>
  <c r="R1212" i="10"/>
  <c r="G1212" i="10" s="1"/>
  <c r="D1213" i="10"/>
  <c r="N1212" i="10"/>
  <c r="K1212" i="10"/>
  <c r="T1211" i="10"/>
  <c r="U1211" i="10" s="1"/>
  <c r="V1211" i="10" s="1"/>
  <c r="W1211" i="10" s="1"/>
  <c r="X1211" i="10" s="1"/>
  <c r="Y1211" i="10" s="1"/>
  <c r="Z1211" i="10" s="1"/>
  <c r="AA1211" i="10" s="1"/>
  <c r="AB1211" i="10" s="1"/>
  <c r="AC1211" i="10" s="1"/>
  <c r="L1213" i="10" l="1"/>
  <c r="J1213" i="10"/>
  <c r="D1214" i="10"/>
  <c r="Q1213" i="10"/>
  <c r="H1213" i="10"/>
  <c r="S1213" i="10" s="1"/>
  <c r="O1213" i="10"/>
  <c r="P1213" i="10"/>
  <c r="I1213" i="10"/>
  <c r="R1213" i="10"/>
  <c r="G1213" i="10" s="1"/>
  <c r="K1213" i="10"/>
  <c r="N1213" i="10"/>
  <c r="M1213" i="10"/>
  <c r="T1212" i="10"/>
  <c r="U1212" i="10" s="1"/>
  <c r="V1212" i="10" s="1"/>
  <c r="W1212" i="10" s="1"/>
  <c r="X1212" i="10" s="1"/>
  <c r="Y1212" i="10" s="1"/>
  <c r="Z1212" i="10" s="1"/>
  <c r="AA1212" i="10" s="1"/>
  <c r="AB1212" i="10" s="1"/>
  <c r="AC1212" i="10" s="1"/>
  <c r="T1213" i="10" l="1"/>
  <c r="U1213" i="10" s="1"/>
  <c r="V1213" i="10" s="1"/>
  <c r="W1213" i="10" s="1"/>
  <c r="X1213" i="10" s="1"/>
  <c r="Y1213" i="10" s="1"/>
  <c r="Z1213" i="10" s="1"/>
  <c r="AA1213" i="10" s="1"/>
  <c r="AB1213" i="10" s="1"/>
  <c r="AC1213" i="10" s="1"/>
  <c r="J1214" i="10"/>
  <c r="L1214" i="10"/>
  <c r="D1215" i="10"/>
  <c r="P1214" i="10"/>
  <c r="Q1214" i="10"/>
  <c r="H1214" i="10"/>
  <c r="S1214" i="10" s="1"/>
  <c r="K1214" i="10"/>
  <c r="N1214" i="10"/>
  <c r="I1214" i="10"/>
  <c r="R1214" i="10"/>
  <c r="G1214" i="10" s="1"/>
  <c r="O1214" i="10"/>
  <c r="M1214" i="10"/>
  <c r="T1214" i="10" l="1"/>
  <c r="U1214" i="10" s="1"/>
  <c r="V1214" i="10" s="1"/>
  <c r="W1214" i="10" s="1"/>
  <c r="X1214" i="10" s="1"/>
  <c r="Y1214" i="10" s="1"/>
  <c r="Z1214" i="10" s="1"/>
  <c r="AA1214" i="10" s="1"/>
  <c r="AB1214" i="10" s="1"/>
  <c r="AC1214" i="10" s="1"/>
  <c r="D1216" i="10"/>
  <c r="I1215" i="10"/>
  <c r="L1215" i="10"/>
  <c r="O1215" i="10"/>
  <c r="N1215" i="10"/>
  <c r="R1215" i="10"/>
  <c r="G1215" i="10" s="1"/>
  <c r="H1215" i="10"/>
  <c r="S1215" i="10" s="1"/>
  <c r="P1215" i="10"/>
  <c r="K1215" i="10"/>
  <c r="J1215" i="10"/>
  <c r="Q1215" i="10"/>
  <c r="M1215" i="10"/>
  <c r="H1216" i="10" l="1"/>
  <c r="S1216" i="10" s="1"/>
  <c r="I1216" i="10"/>
  <c r="P1216" i="10"/>
  <c r="L1216" i="10"/>
  <c r="J1216" i="10"/>
  <c r="N1216" i="10"/>
  <c r="M1216" i="10"/>
  <c r="O1216" i="10"/>
  <c r="Q1216" i="10"/>
  <c r="R1216" i="10"/>
  <c r="G1216" i="10" s="1"/>
  <c r="D1217" i="10"/>
  <c r="K1216" i="10"/>
  <c r="T1215" i="10"/>
  <c r="U1215" i="10" s="1"/>
  <c r="V1215" i="10" s="1"/>
  <c r="W1215" i="10" s="1"/>
  <c r="X1215" i="10" s="1"/>
  <c r="Y1215" i="10" s="1"/>
  <c r="Z1215" i="10" s="1"/>
  <c r="AA1215" i="10" s="1"/>
  <c r="AB1215" i="10" s="1"/>
  <c r="AC1215" i="10" s="1"/>
  <c r="H1217" i="10" l="1"/>
  <c r="S1217" i="10" s="1"/>
  <c r="D1218" i="10"/>
  <c r="M1217" i="10"/>
  <c r="I1217" i="10"/>
  <c r="P1217" i="10"/>
  <c r="R1217" i="10"/>
  <c r="G1217" i="10" s="1"/>
  <c r="Q1217" i="10"/>
  <c r="L1217" i="10"/>
  <c r="O1217" i="10"/>
  <c r="K1217" i="10"/>
  <c r="J1217" i="10"/>
  <c r="N1217" i="10"/>
  <c r="T1216" i="10"/>
  <c r="U1216" i="10" s="1"/>
  <c r="V1216" i="10" s="1"/>
  <c r="W1216" i="10" s="1"/>
  <c r="X1216" i="10" s="1"/>
  <c r="Y1216" i="10" s="1"/>
  <c r="Z1216" i="10" s="1"/>
  <c r="AA1216" i="10" s="1"/>
  <c r="AB1216" i="10" s="1"/>
  <c r="AC1216" i="10" s="1"/>
  <c r="H1218" i="10" l="1"/>
  <c r="S1218" i="10" s="1"/>
  <c r="I1218" i="10"/>
  <c r="O1218" i="10"/>
  <c r="N1218" i="10"/>
  <c r="M1218" i="10"/>
  <c r="L1218" i="10"/>
  <c r="R1218" i="10"/>
  <c r="G1218" i="10" s="1"/>
  <c r="K1218" i="10"/>
  <c r="Q1218" i="10"/>
  <c r="J1218" i="10"/>
  <c r="P1218" i="10"/>
  <c r="D1219" i="10"/>
  <c r="T1217" i="10"/>
  <c r="U1217" i="10" s="1"/>
  <c r="V1217" i="10" s="1"/>
  <c r="W1217" i="10" s="1"/>
  <c r="X1217" i="10" s="1"/>
  <c r="Y1217" i="10" s="1"/>
  <c r="Z1217" i="10" s="1"/>
  <c r="AA1217" i="10" s="1"/>
  <c r="AB1217" i="10" s="1"/>
  <c r="AC1217" i="10" s="1"/>
  <c r="H1219" i="10" l="1"/>
  <c r="S1219" i="10" s="1"/>
  <c r="D1220" i="10"/>
  <c r="R1219" i="10"/>
  <c r="G1219" i="10" s="1"/>
  <c r="N1219" i="10"/>
  <c r="M1219" i="10"/>
  <c r="I1219" i="10"/>
  <c r="O1219" i="10"/>
  <c r="P1219" i="10"/>
  <c r="K1219" i="10"/>
  <c r="Q1219" i="10"/>
  <c r="L1219" i="10"/>
  <c r="J1219" i="10"/>
  <c r="T1218" i="10"/>
  <c r="U1218" i="10" s="1"/>
  <c r="V1218" i="10" s="1"/>
  <c r="W1218" i="10" s="1"/>
  <c r="X1218" i="10" s="1"/>
  <c r="Y1218" i="10" s="1"/>
  <c r="Z1218" i="10" s="1"/>
  <c r="AA1218" i="10" s="1"/>
  <c r="AB1218" i="10" s="1"/>
  <c r="AC1218" i="10" s="1"/>
  <c r="T1219" i="10" l="1"/>
  <c r="U1219" i="10" s="1"/>
  <c r="V1219" i="10" s="1"/>
  <c r="W1219" i="10" s="1"/>
  <c r="X1219" i="10" s="1"/>
  <c r="Y1219" i="10" s="1"/>
  <c r="Z1219" i="10" s="1"/>
  <c r="AA1219" i="10" s="1"/>
  <c r="AB1219" i="10" s="1"/>
  <c r="AC1219" i="10" s="1"/>
  <c r="O1220" i="10"/>
  <c r="I1220" i="10"/>
  <c r="K1220" i="10"/>
  <c r="L1220" i="10"/>
  <c r="J1220" i="10"/>
  <c r="H1220" i="10"/>
  <c r="S1220" i="10" s="1"/>
  <c r="R1220" i="10"/>
  <c r="G1220" i="10" s="1"/>
  <c r="P1220" i="10"/>
  <c r="M1220" i="10"/>
  <c r="N1220" i="10"/>
  <c r="Q1220" i="10"/>
  <c r="D1221" i="10"/>
  <c r="T1220" i="10" l="1"/>
  <c r="U1220" i="10" s="1"/>
  <c r="V1220" i="10" s="1"/>
  <c r="W1220" i="10" s="1"/>
  <c r="X1220" i="10" s="1"/>
  <c r="Y1220" i="10" s="1"/>
  <c r="Z1220" i="10" s="1"/>
  <c r="AA1220" i="10" s="1"/>
  <c r="AB1220" i="10" s="1"/>
  <c r="AC1220" i="10" s="1"/>
  <c r="H1221" i="10"/>
  <c r="S1221" i="10" s="1"/>
  <c r="D1222" i="10"/>
  <c r="J1221" i="10"/>
  <c r="O1221" i="10"/>
  <c r="L1221" i="10"/>
  <c r="P1221" i="10"/>
  <c r="M1221" i="10"/>
  <c r="I1221" i="10"/>
  <c r="K1221" i="10"/>
  <c r="N1221" i="10"/>
  <c r="R1221" i="10"/>
  <c r="G1221" i="10" s="1"/>
  <c r="Q1221" i="10"/>
  <c r="H1222" i="10" l="1"/>
  <c r="S1222" i="10" s="1"/>
  <c r="K1222" i="10"/>
  <c r="L1222" i="10"/>
  <c r="I1222" i="10"/>
  <c r="N1222" i="10"/>
  <c r="Q1222" i="10"/>
  <c r="P1222" i="10"/>
  <c r="R1222" i="10"/>
  <c r="G1222" i="10" s="1"/>
  <c r="O1222" i="10"/>
  <c r="M1222" i="10"/>
  <c r="D1223" i="10"/>
  <c r="J1222" i="10"/>
  <c r="T1221" i="10"/>
  <c r="U1221" i="10" s="1"/>
  <c r="V1221" i="10" s="1"/>
  <c r="W1221" i="10" s="1"/>
  <c r="X1221" i="10" s="1"/>
  <c r="Y1221" i="10" s="1"/>
  <c r="Z1221" i="10" s="1"/>
  <c r="AA1221" i="10" s="1"/>
  <c r="AB1221" i="10" s="1"/>
  <c r="AC1221" i="10" s="1"/>
  <c r="D1224" i="10" l="1"/>
  <c r="K1223" i="10"/>
  <c r="M1223" i="10"/>
  <c r="J1223" i="10"/>
  <c r="Q1223" i="10"/>
  <c r="I1223" i="10"/>
  <c r="O1223" i="10"/>
  <c r="H1223" i="10"/>
  <c r="S1223" i="10" s="1"/>
  <c r="L1223" i="10"/>
  <c r="R1223" i="10"/>
  <c r="G1223" i="10" s="1"/>
  <c r="P1223" i="10"/>
  <c r="N1223" i="10"/>
  <c r="T1222" i="10"/>
  <c r="U1222" i="10" s="1"/>
  <c r="V1222" i="10" s="1"/>
  <c r="W1222" i="10" s="1"/>
  <c r="X1222" i="10" s="1"/>
  <c r="Y1222" i="10" s="1"/>
  <c r="Z1222" i="10" s="1"/>
  <c r="AA1222" i="10" s="1"/>
  <c r="AB1222" i="10" s="1"/>
  <c r="AC1222" i="10" s="1"/>
  <c r="T1223" i="10" l="1"/>
  <c r="U1223" i="10" s="1"/>
  <c r="V1223" i="10" s="1"/>
  <c r="W1223" i="10" s="1"/>
  <c r="X1223" i="10" s="1"/>
  <c r="Y1223" i="10" s="1"/>
  <c r="Z1223" i="10" s="1"/>
  <c r="AA1223" i="10" s="1"/>
  <c r="AB1223" i="10" s="1"/>
  <c r="AC1223" i="10" s="1"/>
  <c r="O1224" i="10"/>
  <c r="H1224" i="10"/>
  <c r="S1224" i="10" s="1"/>
  <c r="J1224" i="10"/>
  <c r="Q1224" i="10"/>
  <c r="P1224" i="10"/>
  <c r="N1224" i="10"/>
  <c r="I1224" i="10"/>
  <c r="M1224" i="10"/>
  <c r="R1224" i="10"/>
  <c r="G1224" i="10" s="1"/>
  <c r="K1224" i="10"/>
  <c r="D1225" i="10"/>
  <c r="L1224" i="10"/>
  <c r="T1224" i="10" l="1"/>
  <c r="U1224" i="10" s="1"/>
  <c r="V1224" i="10" s="1"/>
  <c r="W1224" i="10" s="1"/>
  <c r="X1224" i="10" s="1"/>
  <c r="Y1224" i="10" s="1"/>
  <c r="Z1224" i="10" s="1"/>
  <c r="AA1224" i="10" s="1"/>
  <c r="AB1224" i="10" s="1"/>
  <c r="AC1224" i="10" s="1"/>
  <c r="H1225" i="10"/>
  <c r="S1225" i="10" s="1"/>
  <c r="D1226" i="10"/>
  <c r="K1225" i="10"/>
  <c r="P1225" i="10"/>
  <c r="L1225" i="10"/>
  <c r="I1225" i="10"/>
  <c r="J1225" i="10"/>
  <c r="M1225" i="10"/>
  <c r="Q1225" i="10"/>
  <c r="O1225" i="10"/>
  <c r="N1225" i="10"/>
  <c r="R1225" i="10"/>
  <c r="G1225" i="10" s="1"/>
  <c r="T1225" i="10" l="1"/>
  <c r="U1225" i="10" s="1"/>
  <c r="V1225" i="10" s="1"/>
  <c r="W1225" i="10" s="1"/>
  <c r="X1225" i="10" s="1"/>
  <c r="Y1225" i="10" s="1"/>
  <c r="Z1225" i="10" s="1"/>
  <c r="AA1225" i="10" s="1"/>
  <c r="AB1225" i="10" s="1"/>
  <c r="AC1225" i="10" s="1"/>
  <c r="H1226" i="10"/>
  <c r="S1226" i="10" s="1"/>
  <c r="R1226" i="10"/>
  <c r="G1226" i="10" s="1"/>
  <c r="N1226" i="10"/>
  <c r="Q1226" i="10"/>
  <c r="I1226" i="10"/>
  <c r="K1226" i="10"/>
  <c r="P1226" i="10"/>
  <c r="O1226" i="10"/>
  <c r="D1227" i="10"/>
  <c r="M1226" i="10"/>
  <c r="L1226" i="10"/>
  <c r="J1226" i="10"/>
  <c r="H1227" i="10" l="1"/>
  <c r="S1227" i="10" s="1"/>
  <c r="L1227" i="10"/>
  <c r="N1227" i="10"/>
  <c r="J1227" i="10"/>
  <c r="P1227" i="10"/>
  <c r="K1227" i="10"/>
  <c r="O1227" i="10"/>
  <c r="D1228" i="10"/>
  <c r="M1227" i="10"/>
  <c r="I1227" i="10"/>
  <c r="Q1227" i="10"/>
  <c r="R1227" i="10"/>
  <c r="G1227" i="10" s="1"/>
  <c r="T1226" i="10"/>
  <c r="U1226" i="10" s="1"/>
  <c r="V1226" i="10" s="1"/>
  <c r="W1226" i="10" s="1"/>
  <c r="X1226" i="10" s="1"/>
  <c r="Y1226" i="10" s="1"/>
  <c r="Z1226" i="10" s="1"/>
  <c r="AA1226" i="10" s="1"/>
  <c r="AB1226" i="10" s="1"/>
  <c r="AC1226" i="10" s="1"/>
  <c r="T1227" i="10" l="1"/>
  <c r="U1227" i="10" s="1"/>
  <c r="V1227" i="10" s="1"/>
  <c r="W1227" i="10" s="1"/>
  <c r="X1227" i="10" s="1"/>
  <c r="Y1227" i="10" s="1"/>
  <c r="Z1227" i="10" s="1"/>
  <c r="AA1227" i="10" s="1"/>
  <c r="AB1227" i="10" s="1"/>
  <c r="AC1227" i="10" s="1"/>
  <c r="I1228" i="10"/>
  <c r="Q1228" i="10"/>
  <c r="D1229" i="10"/>
  <c r="N1228" i="10"/>
  <c r="H1228" i="10"/>
  <c r="S1228" i="10" s="1"/>
  <c r="P1228" i="10"/>
  <c r="M1228" i="10"/>
  <c r="L1228" i="10"/>
  <c r="J1228" i="10"/>
  <c r="O1228" i="10"/>
  <c r="K1228" i="10"/>
  <c r="R1228" i="10"/>
  <c r="G1228" i="10" s="1"/>
  <c r="I1229" i="10" l="1"/>
  <c r="N1229" i="10"/>
  <c r="M1229" i="10"/>
  <c r="J1229" i="10"/>
  <c r="H1229" i="10"/>
  <c r="S1229" i="10" s="1"/>
  <c r="L1229" i="10"/>
  <c r="R1229" i="10"/>
  <c r="G1229" i="10" s="1"/>
  <c r="Q1229" i="10"/>
  <c r="D1230" i="10"/>
  <c r="O1229" i="10"/>
  <c r="K1229" i="10"/>
  <c r="P1229" i="10"/>
  <c r="T1228" i="10"/>
  <c r="U1228" i="10" s="1"/>
  <c r="V1228" i="10" s="1"/>
  <c r="W1228" i="10" s="1"/>
  <c r="X1228" i="10" s="1"/>
  <c r="Y1228" i="10" s="1"/>
  <c r="Z1228" i="10" s="1"/>
  <c r="AA1228" i="10" s="1"/>
  <c r="AB1228" i="10" s="1"/>
  <c r="AC1228" i="10" s="1"/>
  <c r="T1229" i="10" l="1"/>
  <c r="U1229" i="10" s="1"/>
  <c r="V1229" i="10" s="1"/>
  <c r="W1229" i="10" s="1"/>
  <c r="X1229" i="10" s="1"/>
  <c r="Y1229" i="10" s="1"/>
  <c r="Z1229" i="10" s="1"/>
  <c r="AA1229" i="10" s="1"/>
  <c r="AB1229" i="10" s="1"/>
  <c r="AC1229" i="10" s="1"/>
  <c r="N1230" i="10"/>
  <c r="K1230" i="10"/>
  <c r="D1231" i="10"/>
  <c r="M1230" i="10"/>
  <c r="H1230" i="10"/>
  <c r="S1230" i="10" s="1"/>
  <c r="L1230" i="10"/>
  <c r="Q1230" i="10"/>
  <c r="J1230" i="10"/>
  <c r="O1230" i="10"/>
  <c r="R1230" i="10"/>
  <c r="G1230" i="10" s="1"/>
  <c r="I1230" i="10"/>
  <c r="P1230" i="10"/>
  <c r="T1230" i="10" l="1"/>
  <c r="U1230" i="10" s="1"/>
  <c r="V1230" i="10" s="1"/>
  <c r="W1230" i="10" s="1"/>
  <c r="X1230" i="10" s="1"/>
  <c r="Y1230" i="10" s="1"/>
  <c r="Z1230" i="10" s="1"/>
  <c r="AA1230" i="10" s="1"/>
  <c r="AB1230" i="10" s="1"/>
  <c r="AC1230" i="10" s="1"/>
  <c r="O1231" i="10"/>
  <c r="Q1231" i="10"/>
  <c r="J1231" i="10"/>
  <c r="R1231" i="10"/>
  <c r="G1231" i="10" s="1"/>
  <c r="K1231" i="10"/>
  <c r="N1231" i="10"/>
  <c r="M1231" i="10"/>
  <c r="D1232" i="10"/>
  <c r="I1231" i="10"/>
  <c r="H1231" i="10"/>
  <c r="S1231" i="10" s="1"/>
  <c r="P1231" i="10"/>
  <c r="L1231" i="10"/>
  <c r="T1231" i="10" l="1"/>
  <c r="U1231" i="10" s="1"/>
  <c r="V1231" i="10" s="1"/>
  <c r="W1231" i="10" s="1"/>
  <c r="X1231" i="10" s="1"/>
  <c r="Y1231" i="10" s="1"/>
  <c r="Z1231" i="10" s="1"/>
  <c r="AA1231" i="10" s="1"/>
  <c r="AB1231" i="10" s="1"/>
  <c r="AC1231" i="10" s="1"/>
  <c r="O1232" i="10"/>
  <c r="N1232" i="10"/>
  <c r="D1233" i="10"/>
  <c r="J1232" i="10"/>
  <c r="H1232" i="10"/>
  <c r="S1232" i="10" s="1"/>
  <c r="I1232" i="10"/>
  <c r="M1232" i="10"/>
  <c r="Q1232" i="10"/>
  <c r="K1232" i="10"/>
  <c r="R1232" i="10"/>
  <c r="G1232" i="10" s="1"/>
  <c r="P1232" i="10"/>
  <c r="L1232" i="10"/>
  <c r="P1233" i="10" l="1"/>
  <c r="L1233" i="10"/>
  <c r="D1234" i="10"/>
  <c r="K1233" i="10"/>
  <c r="Q1233" i="10"/>
  <c r="H1233" i="10"/>
  <c r="S1233" i="10" s="1"/>
  <c r="R1233" i="10"/>
  <c r="G1233" i="10" s="1"/>
  <c r="I1233" i="10"/>
  <c r="J1233" i="10"/>
  <c r="O1233" i="10"/>
  <c r="N1233" i="10"/>
  <c r="M1233" i="10"/>
  <c r="T1232" i="10"/>
  <c r="U1232" i="10" s="1"/>
  <c r="V1232" i="10" s="1"/>
  <c r="W1232" i="10" s="1"/>
  <c r="X1232" i="10" s="1"/>
  <c r="Y1232" i="10" s="1"/>
  <c r="Z1232" i="10" s="1"/>
  <c r="AA1232" i="10" s="1"/>
  <c r="AB1232" i="10" s="1"/>
  <c r="AC1232" i="10" s="1"/>
  <c r="T1233" i="10" l="1"/>
  <c r="U1233" i="10" s="1"/>
  <c r="V1233" i="10" s="1"/>
  <c r="W1233" i="10" s="1"/>
  <c r="X1233" i="10" s="1"/>
  <c r="Y1233" i="10" s="1"/>
  <c r="Z1233" i="10" s="1"/>
  <c r="AA1233" i="10" s="1"/>
  <c r="AB1233" i="10" s="1"/>
  <c r="AC1233" i="10" s="1"/>
  <c r="N1234" i="10"/>
  <c r="M1234" i="10"/>
  <c r="R1234" i="10"/>
  <c r="G1234" i="10" s="1"/>
  <c r="I1234" i="10"/>
  <c r="D1235" i="10"/>
  <c r="P1234" i="10"/>
  <c r="H1234" i="10"/>
  <c r="S1234" i="10" s="1"/>
  <c r="L1234" i="10"/>
  <c r="Q1234" i="10"/>
  <c r="O1234" i="10"/>
  <c r="K1234" i="10"/>
  <c r="J1234" i="10"/>
  <c r="T1234" i="10" l="1"/>
  <c r="U1234" i="10" s="1"/>
  <c r="V1234" i="10" s="1"/>
  <c r="W1234" i="10" s="1"/>
  <c r="X1234" i="10" s="1"/>
  <c r="Y1234" i="10" s="1"/>
  <c r="Z1234" i="10" s="1"/>
  <c r="AA1234" i="10" s="1"/>
  <c r="AB1234" i="10" s="1"/>
  <c r="AC1234" i="10" s="1"/>
  <c r="H1235" i="10"/>
  <c r="S1235" i="10" s="1"/>
  <c r="M1235" i="10"/>
  <c r="P1235" i="10"/>
  <c r="I1235" i="10"/>
  <c r="R1235" i="10"/>
  <c r="G1235" i="10" s="1"/>
  <c r="L1235" i="10"/>
  <c r="N1235" i="10"/>
  <c r="K1235" i="10"/>
  <c r="D1236" i="10"/>
  <c r="O1235" i="10"/>
  <c r="Q1235" i="10"/>
  <c r="J1235" i="10"/>
  <c r="H1236" i="10" l="1"/>
  <c r="S1236" i="10" s="1"/>
  <c r="N1236" i="10"/>
  <c r="M1236" i="10"/>
  <c r="L1236" i="10"/>
  <c r="I1236" i="10"/>
  <c r="J1236" i="10"/>
  <c r="Q1236" i="10"/>
  <c r="P1236" i="10"/>
  <c r="D1237" i="10"/>
  <c r="O1236" i="10"/>
  <c r="R1236" i="10"/>
  <c r="G1236" i="10" s="1"/>
  <c r="K1236" i="10"/>
  <c r="T1235" i="10"/>
  <c r="U1235" i="10" s="1"/>
  <c r="V1235" i="10" s="1"/>
  <c r="W1235" i="10" s="1"/>
  <c r="X1235" i="10" s="1"/>
  <c r="Y1235" i="10" s="1"/>
  <c r="Z1235" i="10" s="1"/>
  <c r="AA1235" i="10" s="1"/>
  <c r="AB1235" i="10" s="1"/>
  <c r="AC1235" i="10" s="1"/>
  <c r="H1237" i="10" l="1"/>
  <c r="S1237" i="10" s="1"/>
  <c r="M1237" i="10"/>
  <c r="N1237" i="10"/>
  <c r="D1238" i="10"/>
  <c r="L1237" i="10"/>
  <c r="O1237" i="10"/>
  <c r="J1237" i="10"/>
  <c r="I1237" i="10"/>
  <c r="P1237" i="10"/>
  <c r="R1237" i="10"/>
  <c r="G1237" i="10" s="1"/>
  <c r="Q1237" i="10"/>
  <c r="K1237" i="10"/>
  <c r="T1236" i="10"/>
  <c r="U1236" i="10" s="1"/>
  <c r="V1236" i="10" s="1"/>
  <c r="W1236" i="10" s="1"/>
  <c r="X1236" i="10" s="1"/>
  <c r="Y1236" i="10" s="1"/>
  <c r="Z1236" i="10" s="1"/>
  <c r="AA1236" i="10" s="1"/>
  <c r="AB1236" i="10" s="1"/>
  <c r="AC1236" i="10" s="1"/>
  <c r="T1237" i="10" l="1"/>
  <c r="U1237" i="10" s="1"/>
  <c r="V1237" i="10" s="1"/>
  <c r="W1237" i="10" s="1"/>
  <c r="X1237" i="10" s="1"/>
  <c r="Y1237" i="10" s="1"/>
  <c r="Z1237" i="10" s="1"/>
  <c r="AA1237" i="10" s="1"/>
  <c r="AB1237" i="10" s="1"/>
  <c r="AC1237" i="10" s="1"/>
  <c r="P1238" i="10"/>
  <c r="M1238" i="10"/>
  <c r="N1238" i="10"/>
  <c r="Q1238" i="10"/>
  <c r="J1238" i="10"/>
  <c r="K1238" i="10"/>
  <c r="R1238" i="10"/>
  <c r="G1238" i="10" s="1"/>
  <c r="L1238" i="10"/>
  <c r="D1239" i="10"/>
  <c r="O1238" i="10"/>
  <c r="H1238" i="10"/>
  <c r="S1238" i="10" s="1"/>
  <c r="I1238" i="10"/>
  <c r="T1238" i="10" l="1"/>
  <c r="U1238" i="10" s="1"/>
  <c r="V1238" i="10" s="1"/>
  <c r="W1238" i="10" s="1"/>
  <c r="X1238" i="10" s="1"/>
  <c r="Y1238" i="10" s="1"/>
  <c r="Z1238" i="10" s="1"/>
  <c r="AA1238" i="10" s="1"/>
  <c r="AB1238" i="10" s="1"/>
  <c r="AC1238" i="10" s="1"/>
  <c r="H1239" i="10"/>
  <c r="S1239" i="10" s="1"/>
  <c r="R1239" i="10"/>
  <c r="G1239" i="10" s="1"/>
  <c r="J1239" i="10"/>
  <c r="O1239" i="10"/>
  <c r="I1239" i="10"/>
  <c r="M1239" i="10"/>
  <c r="N1239" i="10"/>
  <c r="D1240" i="10"/>
  <c r="Q1239" i="10"/>
  <c r="L1239" i="10"/>
  <c r="K1239" i="10"/>
  <c r="P1239" i="10"/>
  <c r="T1239" i="10" l="1"/>
  <c r="U1239" i="10" s="1"/>
  <c r="V1239" i="10" s="1"/>
  <c r="W1239" i="10" s="1"/>
  <c r="X1239" i="10" s="1"/>
  <c r="Y1239" i="10" s="1"/>
  <c r="Z1239" i="10" s="1"/>
  <c r="AA1239" i="10" s="1"/>
  <c r="AB1239" i="10" s="1"/>
  <c r="AC1239" i="10" s="1"/>
  <c r="H1240" i="10"/>
  <c r="S1240" i="10" s="1"/>
  <c r="L1240" i="10"/>
  <c r="D1241" i="10"/>
  <c r="I1240" i="10"/>
  <c r="N1240" i="10"/>
  <c r="K1240" i="10"/>
  <c r="J1240" i="10"/>
  <c r="Q1240" i="10"/>
  <c r="R1240" i="10"/>
  <c r="G1240" i="10" s="1"/>
  <c r="O1240" i="10"/>
  <c r="M1240" i="10"/>
  <c r="P1240" i="10"/>
  <c r="H1241" i="10" l="1"/>
  <c r="S1241" i="10" s="1"/>
  <c r="P1241" i="10"/>
  <c r="K1241" i="10"/>
  <c r="I1241" i="10"/>
  <c r="M1241" i="10"/>
  <c r="Q1241" i="10"/>
  <c r="L1241" i="10"/>
  <c r="D1242" i="10"/>
  <c r="R1241" i="10"/>
  <c r="G1241" i="10" s="1"/>
  <c r="N1241" i="10"/>
  <c r="O1241" i="10"/>
  <c r="J1241" i="10"/>
  <c r="T1240" i="10"/>
  <c r="U1240" i="10" s="1"/>
  <c r="V1240" i="10" s="1"/>
  <c r="W1240" i="10" s="1"/>
  <c r="X1240" i="10" s="1"/>
  <c r="Y1240" i="10" s="1"/>
  <c r="Z1240" i="10" s="1"/>
  <c r="AA1240" i="10" s="1"/>
  <c r="AB1240" i="10" s="1"/>
  <c r="AC1240" i="10" s="1"/>
  <c r="H1242" i="10" l="1"/>
  <c r="S1242" i="10" s="1"/>
  <c r="P1242" i="10"/>
  <c r="D1243" i="10"/>
  <c r="O1242" i="10"/>
  <c r="M1242" i="10"/>
  <c r="K1242" i="10"/>
  <c r="R1242" i="10"/>
  <c r="G1242" i="10" s="1"/>
  <c r="J1242" i="10"/>
  <c r="N1242" i="10"/>
  <c r="I1242" i="10"/>
  <c r="Q1242" i="10"/>
  <c r="L1242" i="10"/>
  <c r="T1241" i="10"/>
  <c r="U1241" i="10" s="1"/>
  <c r="V1241" i="10" s="1"/>
  <c r="W1241" i="10" s="1"/>
  <c r="X1241" i="10" s="1"/>
  <c r="Y1241" i="10" s="1"/>
  <c r="Z1241" i="10" s="1"/>
  <c r="AA1241" i="10" s="1"/>
  <c r="AB1241" i="10" s="1"/>
  <c r="AC1241" i="10" s="1"/>
  <c r="H1243" i="10" l="1"/>
  <c r="S1243" i="10" s="1"/>
  <c r="K1243" i="10"/>
  <c r="R1243" i="10"/>
  <c r="G1243" i="10" s="1"/>
  <c r="N1243" i="10"/>
  <c r="I1243" i="10"/>
  <c r="J1243" i="10"/>
  <c r="O1243" i="10"/>
  <c r="Q1243" i="10"/>
  <c r="D1244" i="10"/>
  <c r="M1243" i="10"/>
  <c r="L1243" i="10"/>
  <c r="P1243" i="10"/>
  <c r="T1242" i="10"/>
  <c r="U1242" i="10" s="1"/>
  <c r="V1242" i="10" s="1"/>
  <c r="W1242" i="10" s="1"/>
  <c r="X1242" i="10" s="1"/>
  <c r="Y1242" i="10" s="1"/>
  <c r="Z1242" i="10" s="1"/>
  <c r="AA1242" i="10" s="1"/>
  <c r="AB1242" i="10" s="1"/>
  <c r="AC1242" i="10" s="1"/>
  <c r="T1243" i="10" l="1"/>
  <c r="U1243" i="10" s="1"/>
  <c r="V1243" i="10" s="1"/>
  <c r="W1243" i="10" s="1"/>
  <c r="X1243" i="10" s="1"/>
  <c r="Y1243" i="10" s="1"/>
  <c r="Z1243" i="10" s="1"/>
  <c r="AA1243" i="10" s="1"/>
  <c r="AB1243" i="10" s="1"/>
  <c r="AC1243" i="10" s="1"/>
  <c r="D1245" i="10"/>
  <c r="R1244" i="10"/>
  <c r="G1244" i="10" s="1"/>
  <c r="H1244" i="10"/>
  <c r="S1244" i="10" s="1"/>
  <c r="L1244" i="10"/>
  <c r="J1244" i="10"/>
  <c r="P1244" i="10"/>
  <c r="K1244" i="10"/>
  <c r="O1244" i="10"/>
  <c r="Q1244" i="10"/>
  <c r="I1244" i="10"/>
  <c r="M1244" i="10"/>
  <c r="N1244" i="10"/>
  <c r="T1244" i="10" l="1"/>
  <c r="U1244" i="10" s="1"/>
  <c r="V1244" i="10" s="1"/>
  <c r="W1244" i="10" s="1"/>
  <c r="X1244" i="10" s="1"/>
  <c r="Y1244" i="10" s="1"/>
  <c r="Z1244" i="10" s="1"/>
  <c r="AA1244" i="10" s="1"/>
  <c r="AB1244" i="10" s="1"/>
  <c r="AC1244" i="10" s="1"/>
  <c r="D1246" i="10"/>
  <c r="P1245" i="10"/>
  <c r="N1245" i="10"/>
  <c r="H1245" i="10"/>
  <c r="S1245" i="10" s="1"/>
  <c r="Q1245" i="10"/>
  <c r="K1245" i="10"/>
  <c r="I1245" i="10"/>
  <c r="M1245" i="10"/>
  <c r="J1245" i="10"/>
  <c r="R1245" i="10"/>
  <c r="G1245" i="10" s="1"/>
  <c r="O1245" i="10"/>
  <c r="L1245" i="10"/>
  <c r="T1245" i="10" l="1"/>
  <c r="U1245" i="10" s="1"/>
  <c r="V1245" i="10" s="1"/>
  <c r="W1245" i="10" s="1"/>
  <c r="X1245" i="10" s="1"/>
  <c r="Y1245" i="10" s="1"/>
  <c r="Z1245" i="10" s="1"/>
  <c r="AA1245" i="10" s="1"/>
  <c r="AB1245" i="10" s="1"/>
  <c r="AC1245" i="10" s="1"/>
  <c r="H1246" i="10"/>
  <c r="S1246" i="10" s="1"/>
  <c r="L1246" i="10"/>
  <c r="J1246" i="10"/>
  <c r="R1246" i="10"/>
  <c r="G1246" i="10" s="1"/>
  <c r="O1246" i="10"/>
  <c r="M1246" i="10"/>
  <c r="I1246" i="10"/>
  <c r="P1246" i="10"/>
  <c r="K1246" i="10"/>
  <c r="D1247" i="10"/>
  <c r="Q1246" i="10"/>
  <c r="N1246" i="10"/>
  <c r="H1247" i="10" l="1"/>
  <c r="S1247" i="10" s="1"/>
  <c r="J1247" i="10"/>
  <c r="K1247" i="10"/>
  <c r="O1247" i="10"/>
  <c r="Q1247" i="10"/>
  <c r="D1248" i="10"/>
  <c r="I1247" i="10"/>
  <c r="L1247" i="10"/>
  <c r="N1247" i="10"/>
  <c r="P1247" i="10"/>
  <c r="M1247" i="10"/>
  <c r="R1247" i="10"/>
  <c r="G1247" i="10" s="1"/>
  <c r="T1246" i="10"/>
  <c r="U1246" i="10" s="1"/>
  <c r="V1246" i="10" s="1"/>
  <c r="W1246" i="10" s="1"/>
  <c r="X1246" i="10" s="1"/>
  <c r="Y1246" i="10" s="1"/>
  <c r="Z1246" i="10" s="1"/>
  <c r="AA1246" i="10" s="1"/>
  <c r="AB1246" i="10" s="1"/>
  <c r="AC1246" i="10" s="1"/>
  <c r="H1248" i="10" l="1"/>
  <c r="S1248" i="10" s="1"/>
  <c r="L1248" i="10"/>
  <c r="P1248" i="10"/>
  <c r="N1248" i="10"/>
  <c r="J1248" i="10"/>
  <c r="M1248" i="10"/>
  <c r="K1248" i="10"/>
  <c r="Q1248" i="10"/>
  <c r="R1248" i="10"/>
  <c r="G1248" i="10" s="1"/>
  <c r="O1248" i="10"/>
  <c r="D1249" i="10"/>
  <c r="I1248" i="10"/>
  <c r="T1247" i="10"/>
  <c r="U1247" i="10" s="1"/>
  <c r="V1247" i="10" s="1"/>
  <c r="W1247" i="10" s="1"/>
  <c r="X1247" i="10" s="1"/>
  <c r="Y1247" i="10" s="1"/>
  <c r="Z1247" i="10" s="1"/>
  <c r="AA1247" i="10" s="1"/>
  <c r="AB1247" i="10" s="1"/>
  <c r="AC1247" i="10" s="1"/>
  <c r="T1248" i="10" l="1"/>
  <c r="U1248" i="10" s="1"/>
  <c r="V1248" i="10" s="1"/>
  <c r="W1248" i="10" s="1"/>
  <c r="X1248" i="10" s="1"/>
  <c r="Y1248" i="10" s="1"/>
  <c r="Z1248" i="10" s="1"/>
  <c r="AA1248" i="10" s="1"/>
  <c r="AB1248" i="10" s="1"/>
  <c r="AC1248" i="10" s="1"/>
  <c r="H1249" i="10"/>
  <c r="S1249" i="10" s="1"/>
  <c r="R1249" i="10"/>
  <c r="G1249" i="10" s="1"/>
  <c r="N1249" i="10"/>
  <c r="O1249" i="10"/>
  <c r="P1249" i="10"/>
  <c r="M1249" i="10"/>
  <c r="L1249" i="10"/>
  <c r="K1249" i="10"/>
  <c r="I1249" i="10"/>
  <c r="D1250" i="10"/>
  <c r="J1249" i="10"/>
  <c r="Q1249" i="10"/>
  <c r="M1250" i="10" l="1"/>
  <c r="I1250" i="10"/>
  <c r="O1250" i="10"/>
  <c r="Q1250" i="10"/>
  <c r="L1250" i="10"/>
  <c r="D1251" i="10"/>
  <c r="N1250" i="10"/>
  <c r="R1250" i="10"/>
  <c r="G1250" i="10" s="1"/>
  <c r="J1250" i="10"/>
  <c r="H1250" i="10"/>
  <c r="S1250" i="10" s="1"/>
  <c r="K1250" i="10"/>
  <c r="P1250" i="10"/>
  <c r="T1249" i="10"/>
  <c r="U1249" i="10" s="1"/>
  <c r="V1249" i="10" s="1"/>
  <c r="W1249" i="10" s="1"/>
  <c r="X1249" i="10" s="1"/>
  <c r="Y1249" i="10" s="1"/>
  <c r="Z1249" i="10" s="1"/>
  <c r="AA1249" i="10" s="1"/>
  <c r="AB1249" i="10" s="1"/>
  <c r="AC1249" i="10" s="1"/>
  <c r="T1250" i="10" l="1"/>
  <c r="U1250" i="10" s="1"/>
  <c r="V1250" i="10" s="1"/>
  <c r="W1250" i="10" s="1"/>
  <c r="X1250" i="10" s="1"/>
  <c r="Y1250" i="10" s="1"/>
  <c r="Z1250" i="10" s="1"/>
  <c r="AA1250" i="10" s="1"/>
  <c r="AB1250" i="10" s="1"/>
  <c r="AC1250" i="10" s="1"/>
  <c r="H1251" i="10"/>
  <c r="S1251" i="10" s="1"/>
  <c r="J1251" i="10"/>
  <c r="D1252" i="10"/>
  <c r="L1251" i="10"/>
  <c r="N1251" i="10"/>
  <c r="K1251" i="10"/>
  <c r="M1251" i="10"/>
  <c r="P1251" i="10"/>
  <c r="Q1251" i="10"/>
  <c r="R1251" i="10"/>
  <c r="G1251" i="10" s="1"/>
  <c r="I1251" i="10"/>
  <c r="O1251" i="10"/>
  <c r="H1252" i="10" l="1"/>
  <c r="S1252" i="10" s="1"/>
  <c r="Q1252" i="10"/>
  <c r="R1252" i="10"/>
  <c r="G1252" i="10" s="1"/>
  <c r="O1252" i="10"/>
  <c r="P1252" i="10"/>
  <c r="I1252" i="10"/>
  <c r="K1252" i="10"/>
  <c r="M1252" i="10"/>
  <c r="D1253" i="10"/>
  <c r="J1252" i="10"/>
  <c r="L1252" i="10"/>
  <c r="N1252" i="10"/>
  <c r="T1251" i="10"/>
  <c r="U1251" i="10" s="1"/>
  <c r="V1251" i="10" s="1"/>
  <c r="W1251" i="10" s="1"/>
  <c r="X1251" i="10" s="1"/>
  <c r="Y1251" i="10" s="1"/>
  <c r="Z1251" i="10" s="1"/>
  <c r="AA1251" i="10" s="1"/>
  <c r="AB1251" i="10" s="1"/>
  <c r="AC1251" i="10" s="1"/>
  <c r="N1253" i="10" l="1"/>
  <c r="D1254" i="10"/>
  <c r="H1253" i="10"/>
  <c r="S1253" i="10" s="1"/>
  <c r="R1253" i="10"/>
  <c r="G1253" i="10" s="1"/>
  <c r="M1253" i="10"/>
  <c r="K1253" i="10"/>
  <c r="P1253" i="10"/>
  <c r="Q1253" i="10"/>
  <c r="L1253" i="10"/>
  <c r="I1253" i="10"/>
  <c r="J1253" i="10"/>
  <c r="O1253" i="10"/>
  <c r="T1252" i="10"/>
  <c r="U1252" i="10" s="1"/>
  <c r="V1252" i="10" s="1"/>
  <c r="W1252" i="10" s="1"/>
  <c r="X1252" i="10" s="1"/>
  <c r="Y1252" i="10" s="1"/>
  <c r="Z1252" i="10" s="1"/>
  <c r="AA1252" i="10" s="1"/>
  <c r="AB1252" i="10" s="1"/>
  <c r="AC1252" i="10" s="1"/>
  <c r="T1253" i="10" l="1"/>
  <c r="U1253" i="10" s="1"/>
  <c r="V1253" i="10" s="1"/>
  <c r="W1253" i="10" s="1"/>
  <c r="X1253" i="10" s="1"/>
  <c r="Y1253" i="10" s="1"/>
  <c r="Z1253" i="10" s="1"/>
  <c r="AA1253" i="10" s="1"/>
  <c r="AB1253" i="10" s="1"/>
  <c r="AC1253" i="10" s="1"/>
  <c r="J1254" i="10"/>
  <c r="R1254" i="10"/>
  <c r="G1254" i="10" s="1"/>
  <c r="L1254" i="10"/>
  <c r="I1254" i="10"/>
  <c r="K1254" i="10"/>
  <c r="N1254" i="10"/>
  <c r="D1255" i="10"/>
  <c r="M1254" i="10"/>
  <c r="H1254" i="10"/>
  <c r="S1254" i="10" s="1"/>
  <c r="O1254" i="10"/>
  <c r="Q1254" i="10"/>
  <c r="P1254" i="10"/>
  <c r="T1254" i="10" l="1"/>
  <c r="U1254" i="10" s="1"/>
  <c r="V1254" i="10" s="1"/>
  <c r="W1254" i="10" s="1"/>
  <c r="X1254" i="10" s="1"/>
  <c r="Y1254" i="10" s="1"/>
  <c r="Z1254" i="10" s="1"/>
  <c r="AA1254" i="10" s="1"/>
  <c r="AB1254" i="10" s="1"/>
  <c r="AC1254" i="10" s="1"/>
  <c r="H1255" i="10"/>
  <c r="S1255" i="10" s="1"/>
  <c r="N1255" i="10"/>
  <c r="M1255" i="10"/>
  <c r="O1255" i="10"/>
  <c r="L1255" i="10"/>
  <c r="D1256" i="10"/>
  <c r="R1255" i="10"/>
  <c r="G1255" i="10" s="1"/>
  <c r="K1255" i="10"/>
  <c r="P1255" i="10"/>
  <c r="Q1255" i="10"/>
  <c r="I1255" i="10"/>
  <c r="J1255" i="10"/>
  <c r="T1255" i="10" l="1"/>
  <c r="U1255" i="10" s="1"/>
  <c r="V1255" i="10" s="1"/>
  <c r="W1255" i="10" s="1"/>
  <c r="X1255" i="10" s="1"/>
  <c r="Y1255" i="10" s="1"/>
  <c r="Z1255" i="10" s="1"/>
  <c r="AA1255" i="10" s="1"/>
  <c r="AB1255" i="10" s="1"/>
  <c r="AC1255" i="10" s="1"/>
  <c r="H1256" i="10"/>
  <c r="S1256" i="10" s="1"/>
  <c r="D1257" i="10"/>
  <c r="P1256" i="10"/>
  <c r="O1256" i="10"/>
  <c r="Q1256" i="10"/>
  <c r="J1256" i="10"/>
  <c r="K1256" i="10"/>
  <c r="N1256" i="10"/>
  <c r="R1256" i="10"/>
  <c r="G1256" i="10" s="1"/>
  <c r="I1256" i="10"/>
  <c r="L1256" i="10"/>
  <c r="M1256" i="10"/>
  <c r="H1257" i="10" l="1"/>
  <c r="S1257" i="10" s="1"/>
  <c r="R1257" i="10"/>
  <c r="G1257" i="10" s="1"/>
  <c r="O1257" i="10"/>
  <c r="M1257" i="10"/>
  <c r="Q1257" i="10"/>
  <c r="D1258" i="10"/>
  <c r="J1257" i="10"/>
  <c r="K1257" i="10"/>
  <c r="I1257" i="10"/>
  <c r="L1257" i="10"/>
  <c r="N1257" i="10"/>
  <c r="P1257" i="10"/>
  <c r="T1256" i="10"/>
  <c r="U1256" i="10" s="1"/>
  <c r="V1256" i="10" s="1"/>
  <c r="W1256" i="10" s="1"/>
  <c r="X1256" i="10" s="1"/>
  <c r="Y1256" i="10" s="1"/>
  <c r="Z1256" i="10" s="1"/>
  <c r="AA1256" i="10" s="1"/>
  <c r="AB1256" i="10" s="1"/>
  <c r="AC1256" i="10" s="1"/>
  <c r="D1259" i="10" l="1"/>
  <c r="M1258" i="10"/>
  <c r="H1258" i="10"/>
  <c r="S1258" i="10" s="1"/>
  <c r="K1258" i="10"/>
  <c r="P1258" i="10"/>
  <c r="I1258" i="10"/>
  <c r="O1258" i="10"/>
  <c r="J1258" i="10"/>
  <c r="L1258" i="10"/>
  <c r="N1258" i="10"/>
  <c r="Q1258" i="10"/>
  <c r="R1258" i="10"/>
  <c r="G1258" i="10" s="1"/>
  <c r="T1257" i="10"/>
  <c r="U1257" i="10" s="1"/>
  <c r="V1257" i="10" s="1"/>
  <c r="W1257" i="10" s="1"/>
  <c r="X1257" i="10" s="1"/>
  <c r="Y1257" i="10" s="1"/>
  <c r="Z1257" i="10" s="1"/>
  <c r="AA1257" i="10" s="1"/>
  <c r="AB1257" i="10" s="1"/>
  <c r="AC1257" i="10" s="1"/>
  <c r="T1258" i="10" l="1"/>
  <c r="U1258" i="10" s="1"/>
  <c r="V1258" i="10" s="1"/>
  <c r="W1258" i="10" s="1"/>
  <c r="X1258" i="10" s="1"/>
  <c r="Y1258" i="10" s="1"/>
  <c r="Z1258" i="10" s="1"/>
  <c r="AA1258" i="10" s="1"/>
  <c r="AB1258" i="10" s="1"/>
  <c r="AC1258" i="10" s="1"/>
  <c r="H1259" i="10"/>
  <c r="S1259" i="10" s="1"/>
  <c r="M1259" i="10"/>
  <c r="P1259" i="10"/>
  <c r="L1259" i="10"/>
  <c r="R1259" i="10"/>
  <c r="G1259" i="10" s="1"/>
  <c r="O1259" i="10"/>
  <c r="Q1259" i="10"/>
  <c r="I1259" i="10"/>
  <c r="K1259" i="10"/>
  <c r="D1260" i="10"/>
  <c r="J1259" i="10"/>
  <c r="N1259" i="10"/>
  <c r="H1260" i="10" l="1"/>
  <c r="S1260" i="10" s="1"/>
  <c r="P1260" i="10"/>
  <c r="R1260" i="10"/>
  <c r="G1260" i="10" s="1"/>
  <c r="Q1260" i="10"/>
  <c r="D1261" i="10"/>
  <c r="N1260" i="10"/>
  <c r="I1260" i="10"/>
  <c r="O1260" i="10"/>
  <c r="K1260" i="10"/>
  <c r="L1260" i="10"/>
  <c r="M1260" i="10"/>
  <c r="J1260" i="10"/>
  <c r="T1259" i="10"/>
  <c r="U1259" i="10" s="1"/>
  <c r="V1259" i="10" s="1"/>
  <c r="W1259" i="10" s="1"/>
  <c r="X1259" i="10" s="1"/>
  <c r="Y1259" i="10" s="1"/>
  <c r="Z1259" i="10" s="1"/>
  <c r="AA1259" i="10" s="1"/>
  <c r="AB1259" i="10" s="1"/>
  <c r="AC1259" i="10" s="1"/>
  <c r="H1261" i="10" l="1"/>
  <c r="S1261" i="10" s="1"/>
  <c r="M1261" i="10"/>
  <c r="N1261" i="10"/>
  <c r="L1261" i="10"/>
  <c r="O1261" i="10"/>
  <c r="R1261" i="10"/>
  <c r="G1261" i="10" s="1"/>
  <c r="P1261" i="10"/>
  <c r="J1261" i="10"/>
  <c r="K1261" i="10"/>
  <c r="Q1261" i="10"/>
  <c r="D1262" i="10"/>
  <c r="I1261" i="10"/>
  <c r="T1260" i="10"/>
  <c r="U1260" i="10" s="1"/>
  <c r="V1260" i="10" s="1"/>
  <c r="W1260" i="10" s="1"/>
  <c r="X1260" i="10" s="1"/>
  <c r="Y1260" i="10" s="1"/>
  <c r="Z1260" i="10" s="1"/>
  <c r="AA1260" i="10" s="1"/>
  <c r="AB1260" i="10" s="1"/>
  <c r="AC1260" i="10" s="1"/>
  <c r="H1262" i="10" l="1"/>
  <c r="S1262" i="10" s="1"/>
  <c r="J1262" i="10"/>
  <c r="R1262" i="10"/>
  <c r="G1262" i="10" s="1"/>
  <c r="L1262" i="10"/>
  <c r="D1263" i="10"/>
  <c r="I1262" i="10"/>
  <c r="O1262" i="10"/>
  <c r="N1262" i="10"/>
  <c r="P1262" i="10"/>
  <c r="K1262" i="10"/>
  <c r="Q1262" i="10"/>
  <c r="M1262" i="10"/>
  <c r="T1261" i="10"/>
  <c r="U1261" i="10" s="1"/>
  <c r="V1261" i="10" s="1"/>
  <c r="W1261" i="10" s="1"/>
  <c r="X1261" i="10" s="1"/>
  <c r="Y1261" i="10" s="1"/>
  <c r="Z1261" i="10" s="1"/>
  <c r="AA1261" i="10" s="1"/>
  <c r="AB1261" i="10" s="1"/>
  <c r="AC1261" i="10" s="1"/>
  <c r="H1263" i="10" l="1"/>
  <c r="S1263" i="10" s="1"/>
  <c r="R1263" i="10"/>
  <c r="G1263" i="10" s="1"/>
  <c r="L1263" i="10"/>
  <c r="Q1263" i="10"/>
  <c r="J1263" i="10"/>
  <c r="P1263" i="10"/>
  <c r="I1263" i="10"/>
  <c r="O1263" i="10"/>
  <c r="M1263" i="10"/>
  <c r="K1263" i="10"/>
  <c r="N1263" i="10"/>
  <c r="D1264" i="10"/>
  <c r="T1262" i="10"/>
  <c r="U1262" i="10" s="1"/>
  <c r="V1262" i="10" s="1"/>
  <c r="W1262" i="10" s="1"/>
  <c r="X1262" i="10" s="1"/>
  <c r="Y1262" i="10" s="1"/>
  <c r="Z1262" i="10" s="1"/>
  <c r="AA1262" i="10" s="1"/>
  <c r="AB1262" i="10" s="1"/>
  <c r="AC1262" i="10" s="1"/>
  <c r="L1264" i="10" l="1"/>
  <c r="J1264" i="10"/>
  <c r="O1264" i="10"/>
  <c r="M1264" i="10"/>
  <c r="D1265" i="10"/>
  <c r="K1264" i="10"/>
  <c r="H1264" i="10"/>
  <c r="S1264" i="10" s="1"/>
  <c r="Q1264" i="10"/>
  <c r="R1264" i="10"/>
  <c r="G1264" i="10" s="1"/>
  <c r="I1264" i="10"/>
  <c r="P1264" i="10"/>
  <c r="N1264" i="10"/>
  <c r="T1263" i="10"/>
  <c r="U1263" i="10" s="1"/>
  <c r="V1263" i="10" s="1"/>
  <c r="W1263" i="10" s="1"/>
  <c r="X1263" i="10" s="1"/>
  <c r="Y1263" i="10" s="1"/>
  <c r="Z1263" i="10" s="1"/>
  <c r="AA1263" i="10" s="1"/>
  <c r="AB1263" i="10" s="1"/>
  <c r="AC1263" i="10" s="1"/>
  <c r="T1264" i="10" l="1"/>
  <c r="U1264" i="10" s="1"/>
  <c r="V1264" i="10" s="1"/>
  <c r="W1264" i="10" s="1"/>
  <c r="X1264" i="10" s="1"/>
  <c r="Y1264" i="10" s="1"/>
  <c r="Z1264" i="10" s="1"/>
  <c r="AA1264" i="10" s="1"/>
  <c r="AB1264" i="10" s="1"/>
  <c r="AC1264" i="10" s="1"/>
  <c r="H1265" i="10"/>
  <c r="S1265" i="10" s="1"/>
  <c r="O1265" i="10"/>
  <c r="N1265" i="10"/>
  <c r="R1265" i="10"/>
  <c r="G1265" i="10" s="1"/>
  <c r="Q1265" i="10"/>
  <c r="J1265" i="10"/>
  <c r="K1265" i="10"/>
  <c r="P1265" i="10"/>
  <c r="M1265" i="10"/>
  <c r="L1265" i="10"/>
  <c r="D1266" i="10"/>
  <c r="I1265" i="10"/>
  <c r="H1266" i="10" l="1"/>
  <c r="S1266" i="10" s="1"/>
  <c r="R1266" i="10"/>
  <c r="G1266" i="10" s="1"/>
  <c r="J1266" i="10"/>
  <c r="I1266" i="10"/>
  <c r="L1266" i="10"/>
  <c r="D1267" i="10"/>
  <c r="O1266" i="10"/>
  <c r="K1266" i="10"/>
  <c r="Q1266" i="10"/>
  <c r="M1266" i="10"/>
  <c r="N1266" i="10"/>
  <c r="P1266" i="10"/>
  <c r="T1265" i="10"/>
  <c r="U1265" i="10" s="1"/>
  <c r="V1265" i="10" s="1"/>
  <c r="W1265" i="10" s="1"/>
  <c r="X1265" i="10" s="1"/>
  <c r="Y1265" i="10" s="1"/>
  <c r="Z1265" i="10" s="1"/>
  <c r="AA1265" i="10" s="1"/>
  <c r="AB1265" i="10" s="1"/>
  <c r="AC1265" i="10" s="1"/>
  <c r="T1266" i="10" l="1"/>
  <c r="U1266" i="10" s="1"/>
  <c r="V1266" i="10" s="1"/>
  <c r="W1266" i="10" s="1"/>
  <c r="X1266" i="10" s="1"/>
  <c r="Y1266" i="10" s="1"/>
  <c r="Z1266" i="10" s="1"/>
  <c r="AA1266" i="10" s="1"/>
  <c r="AB1266" i="10" s="1"/>
  <c r="AC1266" i="10" s="1"/>
  <c r="H1267" i="10"/>
  <c r="S1267" i="10" s="1"/>
  <c r="K1267" i="10"/>
  <c r="Q1267" i="10"/>
  <c r="O1267" i="10"/>
  <c r="J1267" i="10"/>
  <c r="L1267" i="10"/>
  <c r="P1267" i="10"/>
  <c r="N1267" i="10"/>
  <c r="M1267" i="10"/>
  <c r="R1267" i="10"/>
  <c r="G1267" i="10" s="1"/>
  <c r="D1268" i="10"/>
  <c r="I1267" i="10"/>
  <c r="H1268" i="10" l="1"/>
  <c r="S1268" i="10" s="1"/>
  <c r="P1268" i="10"/>
  <c r="I1268" i="10"/>
  <c r="O1268" i="10"/>
  <c r="N1268" i="10"/>
  <c r="D1269" i="10"/>
  <c r="Q1268" i="10"/>
  <c r="K1268" i="10"/>
  <c r="L1268" i="10"/>
  <c r="R1268" i="10"/>
  <c r="G1268" i="10" s="1"/>
  <c r="J1268" i="10"/>
  <c r="M1268" i="10"/>
  <c r="T1267" i="10"/>
  <c r="U1267" i="10" s="1"/>
  <c r="V1267" i="10" s="1"/>
  <c r="W1267" i="10" s="1"/>
  <c r="X1267" i="10" s="1"/>
  <c r="Y1267" i="10" s="1"/>
  <c r="Z1267" i="10" s="1"/>
  <c r="AA1267" i="10" s="1"/>
  <c r="AB1267" i="10" s="1"/>
  <c r="AC1267" i="10" s="1"/>
  <c r="H1269" i="10" l="1"/>
  <c r="S1269" i="10" s="1"/>
  <c r="O1269" i="10"/>
  <c r="K1269" i="10"/>
  <c r="I1269" i="10"/>
  <c r="J1269" i="10"/>
  <c r="R1269" i="10"/>
  <c r="G1269" i="10" s="1"/>
  <c r="L1269" i="10"/>
  <c r="P1269" i="10"/>
  <c r="N1269" i="10"/>
  <c r="M1269" i="10"/>
  <c r="D1270" i="10"/>
  <c r="Q1269" i="10"/>
  <c r="T1268" i="10"/>
  <c r="U1268" i="10" s="1"/>
  <c r="V1268" i="10" s="1"/>
  <c r="W1268" i="10" s="1"/>
  <c r="X1268" i="10" s="1"/>
  <c r="Y1268" i="10" s="1"/>
  <c r="Z1268" i="10" s="1"/>
  <c r="AA1268" i="10" s="1"/>
  <c r="AB1268" i="10" s="1"/>
  <c r="AC1268" i="10" s="1"/>
  <c r="H1270" i="10" l="1"/>
  <c r="S1270" i="10" s="1"/>
  <c r="M1270" i="10"/>
  <c r="N1270" i="10"/>
  <c r="R1270" i="10"/>
  <c r="G1270" i="10" s="1"/>
  <c r="D1271" i="10"/>
  <c r="J1270" i="10"/>
  <c r="Q1270" i="10"/>
  <c r="L1270" i="10"/>
  <c r="O1270" i="10"/>
  <c r="I1270" i="10"/>
  <c r="K1270" i="10"/>
  <c r="P1270" i="10"/>
  <c r="T1269" i="10"/>
  <c r="U1269" i="10" s="1"/>
  <c r="V1269" i="10" s="1"/>
  <c r="W1269" i="10" s="1"/>
  <c r="X1269" i="10" s="1"/>
  <c r="Y1269" i="10" s="1"/>
  <c r="Z1269" i="10" s="1"/>
  <c r="AA1269" i="10" s="1"/>
  <c r="AB1269" i="10" s="1"/>
  <c r="AC1269" i="10" s="1"/>
  <c r="H1271" i="10" l="1"/>
  <c r="S1271" i="10" s="1"/>
  <c r="L1271" i="10"/>
  <c r="O1271" i="10"/>
  <c r="R1271" i="10"/>
  <c r="G1271" i="10" s="1"/>
  <c r="P1271" i="10"/>
  <c r="Q1271" i="10"/>
  <c r="K1271" i="10"/>
  <c r="I1271" i="10"/>
  <c r="M1271" i="10"/>
  <c r="N1271" i="10"/>
  <c r="D1272" i="10"/>
  <c r="J1271" i="10"/>
  <c r="T1270" i="10"/>
  <c r="U1270" i="10" s="1"/>
  <c r="V1270" i="10" s="1"/>
  <c r="W1270" i="10" s="1"/>
  <c r="X1270" i="10" s="1"/>
  <c r="Y1270" i="10" s="1"/>
  <c r="Z1270" i="10" s="1"/>
  <c r="AA1270" i="10" s="1"/>
  <c r="AB1270" i="10" s="1"/>
  <c r="AC1270" i="10" s="1"/>
  <c r="H1272" i="10" l="1"/>
  <c r="S1272" i="10" s="1"/>
  <c r="M1272" i="10"/>
  <c r="J1272" i="10"/>
  <c r="I1272" i="10"/>
  <c r="L1272" i="10"/>
  <c r="D1273" i="10"/>
  <c r="K1272" i="10"/>
  <c r="Q1272" i="10"/>
  <c r="N1272" i="10"/>
  <c r="O1272" i="10"/>
  <c r="P1272" i="10"/>
  <c r="R1272" i="10"/>
  <c r="G1272" i="10" s="1"/>
  <c r="T1271" i="10"/>
  <c r="U1271" i="10" s="1"/>
  <c r="V1271" i="10" s="1"/>
  <c r="W1271" i="10" s="1"/>
  <c r="X1271" i="10" s="1"/>
  <c r="Y1271" i="10" s="1"/>
  <c r="Z1271" i="10" s="1"/>
  <c r="AA1271" i="10" s="1"/>
  <c r="AB1271" i="10" s="1"/>
  <c r="AC1271" i="10" s="1"/>
  <c r="H1273" i="10" l="1"/>
  <c r="S1273" i="10" s="1"/>
  <c r="Q1273" i="10"/>
  <c r="R1273" i="10"/>
  <c r="G1273" i="10" s="1"/>
  <c r="L1273" i="10"/>
  <c r="M1273" i="10"/>
  <c r="J1273" i="10"/>
  <c r="P1273" i="10"/>
  <c r="I1273" i="10"/>
  <c r="N1273" i="10"/>
  <c r="K1273" i="10"/>
  <c r="D1274" i="10"/>
  <c r="O1273" i="10"/>
  <c r="T1272" i="10"/>
  <c r="U1272" i="10" s="1"/>
  <c r="V1272" i="10" s="1"/>
  <c r="W1272" i="10" s="1"/>
  <c r="X1272" i="10" s="1"/>
  <c r="Y1272" i="10" s="1"/>
  <c r="Z1272" i="10" s="1"/>
  <c r="AA1272" i="10" s="1"/>
  <c r="AB1272" i="10" s="1"/>
  <c r="AC1272" i="10" s="1"/>
  <c r="T1273" i="10" l="1"/>
  <c r="U1273" i="10" s="1"/>
  <c r="V1273" i="10" s="1"/>
  <c r="W1273" i="10" s="1"/>
  <c r="X1273" i="10" s="1"/>
  <c r="Y1273" i="10" s="1"/>
  <c r="Z1273" i="10" s="1"/>
  <c r="AA1273" i="10" s="1"/>
  <c r="AB1273" i="10" s="1"/>
  <c r="AC1273" i="10" s="1"/>
  <c r="H1274" i="10"/>
  <c r="S1274" i="10" s="1"/>
  <c r="K1274" i="10"/>
  <c r="Q1274" i="10"/>
  <c r="L1274" i="10"/>
  <c r="O1274" i="10"/>
  <c r="D1275" i="10"/>
  <c r="J1274" i="10"/>
  <c r="M1274" i="10"/>
  <c r="R1274" i="10"/>
  <c r="G1274" i="10" s="1"/>
  <c r="N1274" i="10"/>
  <c r="P1274" i="10"/>
  <c r="I1274" i="10"/>
  <c r="T1274" i="10" l="1"/>
  <c r="U1274" i="10" s="1"/>
  <c r="V1274" i="10" s="1"/>
  <c r="W1274" i="10" s="1"/>
  <c r="X1274" i="10" s="1"/>
  <c r="Y1274" i="10" s="1"/>
  <c r="Z1274" i="10" s="1"/>
  <c r="AA1274" i="10" s="1"/>
  <c r="AB1274" i="10" s="1"/>
  <c r="AC1274" i="10" s="1"/>
  <c r="H1275" i="10"/>
  <c r="S1275" i="10" s="1"/>
  <c r="M1275" i="10"/>
  <c r="L1275" i="10"/>
  <c r="K1275" i="10"/>
  <c r="R1275" i="10"/>
  <c r="G1275" i="10" s="1"/>
  <c r="P1275" i="10"/>
  <c r="Q1275" i="10"/>
  <c r="J1275" i="10"/>
  <c r="O1275" i="10"/>
  <c r="N1275" i="10"/>
  <c r="D1276" i="10"/>
  <c r="I1275" i="10"/>
  <c r="H1276" i="10" l="1"/>
  <c r="S1276" i="10" s="1"/>
  <c r="I1276" i="10"/>
  <c r="Q1276" i="10"/>
  <c r="M1276" i="10"/>
  <c r="D1277" i="10"/>
  <c r="R1276" i="10"/>
  <c r="G1276" i="10" s="1"/>
  <c r="O1276" i="10"/>
  <c r="N1276" i="10"/>
  <c r="P1276" i="10"/>
  <c r="J1276" i="10"/>
  <c r="K1276" i="10"/>
  <c r="L1276" i="10"/>
  <c r="T1275" i="10"/>
  <c r="U1275" i="10" s="1"/>
  <c r="V1275" i="10" s="1"/>
  <c r="W1275" i="10" s="1"/>
  <c r="X1275" i="10" s="1"/>
  <c r="Y1275" i="10" s="1"/>
  <c r="Z1275" i="10" s="1"/>
  <c r="AA1275" i="10" s="1"/>
  <c r="AB1275" i="10" s="1"/>
  <c r="AC1275" i="10" s="1"/>
  <c r="Q1277" i="10" l="1"/>
  <c r="I1277" i="10"/>
  <c r="L1277" i="10"/>
  <c r="J1277" i="10"/>
  <c r="O1277" i="10"/>
  <c r="H1277" i="10"/>
  <c r="S1277" i="10" s="1"/>
  <c r="R1277" i="10"/>
  <c r="G1277" i="10" s="1"/>
  <c r="K1277" i="10"/>
  <c r="N1277" i="10"/>
  <c r="M1277" i="10"/>
  <c r="D1278" i="10"/>
  <c r="P1277" i="10"/>
  <c r="T1276" i="10"/>
  <c r="U1276" i="10" s="1"/>
  <c r="V1276" i="10" s="1"/>
  <c r="W1276" i="10" s="1"/>
  <c r="X1276" i="10" s="1"/>
  <c r="Y1276" i="10" s="1"/>
  <c r="Z1276" i="10" s="1"/>
  <c r="AA1276" i="10" s="1"/>
  <c r="AB1276" i="10" s="1"/>
  <c r="AC1276" i="10" s="1"/>
  <c r="T1277" i="10" l="1"/>
  <c r="U1277" i="10" s="1"/>
  <c r="V1277" i="10" s="1"/>
  <c r="W1277" i="10" s="1"/>
  <c r="X1277" i="10" s="1"/>
  <c r="Y1277" i="10" s="1"/>
  <c r="Z1277" i="10" s="1"/>
  <c r="AA1277" i="10" s="1"/>
  <c r="AB1277" i="10" s="1"/>
  <c r="AC1277" i="10" s="1"/>
  <c r="H1278" i="10"/>
  <c r="S1278" i="10" s="1"/>
  <c r="K1278" i="10"/>
  <c r="L1278" i="10"/>
  <c r="N1278" i="10"/>
  <c r="I1278" i="10"/>
  <c r="D1279" i="10"/>
  <c r="M1278" i="10"/>
  <c r="J1278" i="10"/>
  <c r="Q1278" i="10"/>
  <c r="R1278" i="10"/>
  <c r="G1278" i="10" s="1"/>
  <c r="P1278" i="10"/>
  <c r="O1278" i="10"/>
  <c r="T1278" i="10" l="1"/>
  <c r="U1278" i="10" s="1"/>
  <c r="V1278" i="10" s="1"/>
  <c r="W1278" i="10" s="1"/>
  <c r="X1278" i="10" s="1"/>
  <c r="Y1278" i="10" s="1"/>
  <c r="Z1278" i="10" s="1"/>
  <c r="AA1278" i="10" s="1"/>
  <c r="AB1278" i="10" s="1"/>
  <c r="AC1278" i="10" s="1"/>
  <c r="H1279" i="10"/>
  <c r="S1279" i="10" s="1"/>
  <c r="R1279" i="10"/>
  <c r="G1279" i="10" s="1"/>
  <c r="M1279" i="10"/>
  <c r="I1279" i="10"/>
  <c r="J1279" i="10"/>
  <c r="P1279" i="10"/>
  <c r="K1279" i="10"/>
  <c r="N1279" i="10"/>
  <c r="Q1279" i="10"/>
  <c r="O1279" i="10"/>
  <c r="L1279" i="10"/>
  <c r="D1280" i="10"/>
  <c r="H1280" i="10" l="1"/>
  <c r="S1280" i="10" s="1"/>
  <c r="R1280" i="10"/>
  <c r="G1280" i="10" s="1"/>
  <c r="O1280" i="10"/>
  <c r="J1280" i="10"/>
  <c r="I1280" i="10"/>
  <c r="D1281" i="10"/>
  <c r="N1280" i="10"/>
  <c r="P1280" i="10"/>
  <c r="Q1280" i="10"/>
  <c r="L1280" i="10"/>
  <c r="M1280" i="10"/>
  <c r="K1280" i="10"/>
  <c r="T1279" i="10"/>
  <c r="U1279" i="10" s="1"/>
  <c r="V1279" i="10" s="1"/>
  <c r="W1279" i="10" s="1"/>
  <c r="X1279" i="10" s="1"/>
  <c r="Y1279" i="10" s="1"/>
  <c r="Z1279" i="10" s="1"/>
  <c r="AA1279" i="10" s="1"/>
  <c r="AB1279" i="10" s="1"/>
  <c r="AC1279" i="10" s="1"/>
  <c r="O1281" i="10" l="1"/>
  <c r="I1281" i="10"/>
  <c r="Q1281" i="10"/>
  <c r="K1281" i="10"/>
  <c r="P1281" i="10"/>
  <c r="N1281" i="10"/>
  <c r="H1281" i="10"/>
  <c r="S1281" i="10" s="1"/>
  <c r="L1281" i="10"/>
  <c r="R1281" i="10"/>
  <c r="G1281" i="10" s="1"/>
  <c r="J1281" i="10"/>
  <c r="D1282" i="10"/>
  <c r="M1281" i="10"/>
  <c r="T1280" i="10"/>
  <c r="U1280" i="10" s="1"/>
  <c r="V1280" i="10" s="1"/>
  <c r="W1280" i="10" s="1"/>
  <c r="X1280" i="10" s="1"/>
  <c r="Y1280" i="10" s="1"/>
  <c r="Z1280" i="10" s="1"/>
  <c r="AA1280" i="10" s="1"/>
  <c r="AB1280" i="10" s="1"/>
  <c r="AC1280" i="10" s="1"/>
  <c r="T1281" i="10" l="1"/>
  <c r="U1281" i="10" s="1"/>
  <c r="V1281" i="10" s="1"/>
  <c r="W1281" i="10" s="1"/>
  <c r="X1281" i="10" s="1"/>
  <c r="Y1281" i="10" s="1"/>
  <c r="Z1281" i="10" s="1"/>
  <c r="AA1281" i="10" s="1"/>
  <c r="AB1281" i="10" s="1"/>
  <c r="AC1281" i="10" s="1"/>
  <c r="R1282" i="10"/>
  <c r="G1282" i="10" s="1"/>
  <c r="O1282" i="10"/>
  <c r="K1282" i="10"/>
  <c r="M1282" i="10"/>
  <c r="D1283" i="10"/>
  <c r="L1282" i="10"/>
  <c r="H1282" i="10"/>
  <c r="S1282" i="10" s="1"/>
  <c r="J1282" i="10"/>
  <c r="I1282" i="10"/>
  <c r="P1282" i="10"/>
  <c r="N1282" i="10"/>
  <c r="Q1282" i="10"/>
  <c r="M1283" i="10" l="1"/>
  <c r="J1283" i="10"/>
  <c r="Q1283" i="10"/>
  <c r="D1284" i="10"/>
  <c r="I1283" i="10"/>
  <c r="L1283" i="10"/>
  <c r="R1283" i="10"/>
  <c r="G1283" i="10" s="1"/>
  <c r="O1283" i="10"/>
  <c r="P1283" i="10"/>
  <c r="K1283" i="10"/>
  <c r="H1283" i="10"/>
  <c r="S1283" i="10" s="1"/>
  <c r="N1283" i="10"/>
  <c r="T1282" i="10"/>
  <c r="U1282" i="10" s="1"/>
  <c r="V1282" i="10" s="1"/>
  <c r="W1282" i="10" s="1"/>
  <c r="X1282" i="10" s="1"/>
  <c r="Y1282" i="10" s="1"/>
  <c r="Z1282" i="10" s="1"/>
  <c r="AA1282" i="10" s="1"/>
  <c r="AB1282" i="10" s="1"/>
  <c r="AC1282" i="10" s="1"/>
  <c r="Q1284" i="10" l="1"/>
  <c r="I1284" i="10"/>
  <c r="P1284" i="10"/>
  <c r="L1284" i="10"/>
  <c r="O1284" i="10"/>
  <c r="H1284" i="10"/>
  <c r="S1284" i="10" s="1"/>
  <c r="M1284" i="10"/>
  <c r="J1284" i="10"/>
  <c r="R1284" i="10"/>
  <c r="G1284" i="10" s="1"/>
  <c r="D1285" i="10"/>
  <c r="K1284" i="10"/>
  <c r="N1284" i="10"/>
  <c r="T1283" i="10"/>
  <c r="U1283" i="10" s="1"/>
  <c r="V1283" i="10" s="1"/>
  <c r="W1283" i="10" s="1"/>
  <c r="X1283" i="10" s="1"/>
  <c r="Y1283" i="10" s="1"/>
  <c r="Z1283" i="10" s="1"/>
  <c r="AA1283" i="10" s="1"/>
  <c r="AB1283" i="10" s="1"/>
  <c r="AC1283" i="10" s="1"/>
  <c r="T1284" i="10" l="1"/>
  <c r="U1284" i="10" s="1"/>
  <c r="V1284" i="10" s="1"/>
  <c r="W1284" i="10" s="1"/>
  <c r="X1284" i="10" s="1"/>
  <c r="Y1284" i="10" s="1"/>
  <c r="Z1284" i="10" s="1"/>
  <c r="AA1284" i="10" s="1"/>
  <c r="AB1284" i="10" s="1"/>
  <c r="AC1284" i="10" s="1"/>
  <c r="N1285" i="10"/>
  <c r="O1285" i="10"/>
  <c r="R1285" i="10"/>
  <c r="G1285" i="10" s="1"/>
  <c r="M1285" i="10"/>
  <c r="I1285" i="10"/>
  <c r="D1286" i="10"/>
  <c r="Q1285" i="10"/>
  <c r="J1285" i="10"/>
  <c r="P1285" i="10"/>
  <c r="H1285" i="10"/>
  <c r="S1285" i="10" s="1"/>
  <c r="L1285" i="10"/>
  <c r="K1285" i="10"/>
  <c r="H1286" i="10" l="1"/>
  <c r="S1286" i="10" s="1"/>
  <c r="P1286" i="10"/>
  <c r="D1287" i="10"/>
  <c r="Q1286" i="10"/>
  <c r="M1286" i="10"/>
  <c r="I1286" i="10"/>
  <c r="N1286" i="10"/>
  <c r="R1286" i="10"/>
  <c r="G1286" i="10" s="1"/>
  <c r="O1286" i="10"/>
  <c r="J1286" i="10"/>
  <c r="K1286" i="10"/>
  <c r="L1286" i="10"/>
  <c r="T1285" i="10"/>
  <c r="U1285" i="10" s="1"/>
  <c r="V1285" i="10" s="1"/>
  <c r="W1285" i="10" s="1"/>
  <c r="X1285" i="10" s="1"/>
  <c r="Y1285" i="10" s="1"/>
  <c r="Z1285" i="10" s="1"/>
  <c r="AA1285" i="10" s="1"/>
  <c r="AB1285" i="10" s="1"/>
  <c r="AC1285" i="10" s="1"/>
  <c r="Q1287" i="10" l="1"/>
  <c r="I1287" i="10"/>
  <c r="H1287" i="10"/>
  <c r="S1287" i="10" s="1"/>
  <c r="M1287" i="10"/>
  <c r="R1287" i="10"/>
  <c r="G1287" i="10" s="1"/>
  <c r="O1287" i="10"/>
  <c r="K1287" i="10"/>
  <c r="D1288" i="10"/>
  <c r="L1287" i="10"/>
  <c r="P1287" i="10"/>
  <c r="J1287" i="10"/>
  <c r="N1287" i="10"/>
  <c r="T1286" i="10"/>
  <c r="U1286" i="10" s="1"/>
  <c r="V1286" i="10" s="1"/>
  <c r="W1286" i="10" s="1"/>
  <c r="X1286" i="10" s="1"/>
  <c r="Y1286" i="10" s="1"/>
  <c r="Z1286" i="10" s="1"/>
  <c r="AA1286" i="10" s="1"/>
  <c r="AB1286" i="10" s="1"/>
  <c r="AC1286" i="10" s="1"/>
  <c r="T1287" i="10" l="1"/>
  <c r="U1287" i="10" s="1"/>
  <c r="V1287" i="10" s="1"/>
  <c r="W1287" i="10" s="1"/>
  <c r="X1287" i="10" s="1"/>
  <c r="Y1287" i="10" s="1"/>
  <c r="Z1287" i="10" s="1"/>
  <c r="AA1287" i="10" s="1"/>
  <c r="AB1287" i="10" s="1"/>
  <c r="AC1287" i="10" s="1"/>
  <c r="H1288" i="10"/>
  <c r="S1288" i="10" s="1"/>
  <c r="O1288" i="10"/>
  <c r="D1289" i="10"/>
  <c r="I1288" i="10"/>
  <c r="J1288" i="10"/>
  <c r="P1288" i="10"/>
  <c r="R1288" i="10"/>
  <c r="G1288" i="10" s="1"/>
  <c r="M1288" i="10"/>
  <c r="Q1288" i="10"/>
  <c r="L1288" i="10"/>
  <c r="N1288" i="10"/>
  <c r="K1288" i="10"/>
  <c r="N1289" i="10" l="1"/>
  <c r="R1289" i="10"/>
  <c r="G1289" i="10" s="1"/>
  <c r="I1289" i="10"/>
  <c r="M1289" i="10"/>
  <c r="K1289" i="10"/>
  <c r="P1289" i="10"/>
  <c r="O1289" i="10"/>
  <c r="D1290" i="10"/>
  <c r="L1289" i="10"/>
  <c r="H1289" i="10"/>
  <c r="S1289" i="10" s="1"/>
  <c r="Q1289" i="10"/>
  <c r="J1289" i="10"/>
  <c r="T1288" i="10"/>
  <c r="U1288" i="10" s="1"/>
  <c r="V1288" i="10" s="1"/>
  <c r="W1288" i="10" s="1"/>
  <c r="X1288" i="10" s="1"/>
  <c r="Y1288" i="10" s="1"/>
  <c r="Z1288" i="10" s="1"/>
  <c r="AA1288" i="10" s="1"/>
  <c r="AB1288" i="10" s="1"/>
  <c r="AC1288" i="10" s="1"/>
  <c r="O1290" i="10" l="1"/>
  <c r="J1290" i="10"/>
  <c r="Q1290" i="10"/>
  <c r="K1290" i="10"/>
  <c r="N1290" i="10"/>
  <c r="D1291" i="10"/>
  <c r="I1290" i="10"/>
  <c r="R1290" i="10"/>
  <c r="G1290" i="10" s="1"/>
  <c r="H1290" i="10"/>
  <c r="S1290" i="10" s="1"/>
  <c r="M1290" i="10"/>
  <c r="P1290" i="10"/>
  <c r="L1290" i="10"/>
  <c r="T1289" i="10"/>
  <c r="U1289" i="10" s="1"/>
  <c r="V1289" i="10" s="1"/>
  <c r="W1289" i="10" s="1"/>
  <c r="X1289" i="10" s="1"/>
  <c r="Y1289" i="10" s="1"/>
  <c r="Z1289" i="10" s="1"/>
  <c r="AA1289" i="10" s="1"/>
  <c r="AB1289" i="10" s="1"/>
  <c r="AC1289" i="10" s="1"/>
  <c r="H1291" i="10" l="1"/>
  <c r="S1291" i="10" s="1"/>
  <c r="D1292" i="10"/>
  <c r="R1291" i="10"/>
  <c r="G1291" i="10" s="1"/>
  <c r="I1291" i="10"/>
  <c r="Q1291" i="10"/>
  <c r="M1291" i="10"/>
  <c r="P1291" i="10"/>
  <c r="J1291" i="10"/>
  <c r="N1291" i="10"/>
  <c r="O1291" i="10"/>
  <c r="K1291" i="10"/>
  <c r="L1291" i="10"/>
  <c r="T1290" i="10"/>
  <c r="U1290" i="10" s="1"/>
  <c r="V1290" i="10" s="1"/>
  <c r="W1290" i="10" s="1"/>
  <c r="X1290" i="10" s="1"/>
  <c r="Y1290" i="10" s="1"/>
  <c r="Z1290" i="10" s="1"/>
  <c r="AA1290" i="10" s="1"/>
  <c r="AB1290" i="10" s="1"/>
  <c r="AC1290" i="10" s="1"/>
  <c r="H1292" i="10" l="1"/>
  <c r="S1292" i="10" s="1"/>
  <c r="I1292" i="10"/>
  <c r="Q1292" i="10"/>
  <c r="R1292" i="10"/>
  <c r="G1292" i="10" s="1"/>
  <c r="K1292" i="10"/>
  <c r="D1293" i="10"/>
  <c r="L1292" i="10"/>
  <c r="O1292" i="10"/>
  <c r="P1292" i="10"/>
  <c r="M1292" i="10"/>
  <c r="J1292" i="10"/>
  <c r="N1292" i="10"/>
  <c r="T1291" i="10"/>
  <c r="U1291" i="10" s="1"/>
  <c r="V1291" i="10" s="1"/>
  <c r="W1291" i="10" s="1"/>
  <c r="X1291" i="10" s="1"/>
  <c r="Y1291" i="10" s="1"/>
  <c r="Z1291" i="10" s="1"/>
  <c r="AA1291" i="10" s="1"/>
  <c r="AB1291" i="10" s="1"/>
  <c r="AC1291" i="10" s="1"/>
  <c r="H1293" i="10" l="1"/>
  <c r="S1293" i="10" s="1"/>
  <c r="D1294" i="10"/>
  <c r="R1293" i="10"/>
  <c r="G1293" i="10" s="1"/>
  <c r="J1293" i="10"/>
  <c r="K1293" i="10"/>
  <c r="I1293" i="10"/>
  <c r="O1293" i="10"/>
  <c r="L1293" i="10"/>
  <c r="N1293" i="10"/>
  <c r="Q1293" i="10"/>
  <c r="P1293" i="10"/>
  <c r="M1293" i="10"/>
  <c r="T1292" i="10"/>
  <c r="U1292" i="10" s="1"/>
  <c r="V1292" i="10" s="1"/>
  <c r="W1292" i="10" s="1"/>
  <c r="X1292" i="10" s="1"/>
  <c r="Y1292" i="10" s="1"/>
  <c r="Z1292" i="10" s="1"/>
  <c r="AA1292" i="10" s="1"/>
  <c r="AB1292" i="10" s="1"/>
  <c r="AC1292" i="10" s="1"/>
  <c r="Q1294" i="10" l="1"/>
  <c r="K1294" i="10"/>
  <c r="J1294" i="10"/>
  <c r="I1294" i="10"/>
  <c r="N1294" i="10"/>
  <c r="D1295" i="10"/>
  <c r="O1294" i="10"/>
  <c r="H1294" i="10"/>
  <c r="S1294" i="10" s="1"/>
  <c r="M1294" i="10"/>
  <c r="P1294" i="10"/>
  <c r="R1294" i="10"/>
  <c r="G1294" i="10" s="1"/>
  <c r="L1294" i="10"/>
  <c r="T1293" i="10"/>
  <c r="U1293" i="10" s="1"/>
  <c r="V1293" i="10" s="1"/>
  <c r="W1293" i="10" s="1"/>
  <c r="X1293" i="10" s="1"/>
  <c r="Y1293" i="10" s="1"/>
  <c r="Z1293" i="10" s="1"/>
  <c r="AA1293" i="10" s="1"/>
  <c r="AB1293" i="10" s="1"/>
  <c r="AC1293" i="10" s="1"/>
  <c r="H1295" i="10" l="1"/>
  <c r="S1295" i="10" s="1"/>
  <c r="D1296" i="10"/>
  <c r="K1295" i="10"/>
  <c r="J1295" i="10"/>
  <c r="L1295" i="10"/>
  <c r="N1295" i="10"/>
  <c r="I1295" i="10"/>
  <c r="M1295" i="10"/>
  <c r="O1295" i="10"/>
  <c r="Q1295" i="10"/>
  <c r="R1295" i="10"/>
  <c r="G1295" i="10" s="1"/>
  <c r="P1295" i="10"/>
  <c r="T1294" i="10"/>
  <c r="U1294" i="10" s="1"/>
  <c r="V1294" i="10" s="1"/>
  <c r="W1294" i="10" s="1"/>
  <c r="X1294" i="10" s="1"/>
  <c r="Y1294" i="10" s="1"/>
  <c r="Z1294" i="10" s="1"/>
  <c r="AA1294" i="10" s="1"/>
  <c r="AB1294" i="10" s="1"/>
  <c r="AC1294" i="10" s="1"/>
  <c r="H1296" i="10" l="1"/>
  <c r="S1296" i="10" s="1"/>
  <c r="L1296" i="10"/>
  <c r="Q1296" i="10"/>
  <c r="I1296" i="10"/>
  <c r="K1296" i="10"/>
  <c r="D1297" i="10"/>
  <c r="R1296" i="10"/>
  <c r="G1296" i="10" s="1"/>
  <c r="J1296" i="10"/>
  <c r="N1296" i="10"/>
  <c r="O1296" i="10"/>
  <c r="M1296" i="10"/>
  <c r="P1296" i="10"/>
  <c r="T1295" i="10"/>
  <c r="U1295" i="10" s="1"/>
  <c r="V1295" i="10" s="1"/>
  <c r="W1295" i="10" s="1"/>
  <c r="X1295" i="10" s="1"/>
  <c r="Y1295" i="10" s="1"/>
  <c r="Z1295" i="10" s="1"/>
  <c r="AA1295" i="10" s="1"/>
  <c r="AB1295" i="10" s="1"/>
  <c r="AC1295" i="10" s="1"/>
  <c r="T1296" i="10" l="1"/>
  <c r="U1296" i="10" s="1"/>
  <c r="V1296" i="10" s="1"/>
  <c r="W1296" i="10" s="1"/>
  <c r="X1296" i="10" s="1"/>
  <c r="Y1296" i="10" s="1"/>
  <c r="Z1296" i="10" s="1"/>
  <c r="AA1296" i="10" s="1"/>
  <c r="AB1296" i="10" s="1"/>
  <c r="AC1296" i="10" s="1"/>
  <c r="H1297" i="10"/>
  <c r="S1297" i="10" s="1"/>
  <c r="D1298" i="10"/>
  <c r="R1297" i="10"/>
  <c r="G1297" i="10" s="1"/>
  <c r="L1297" i="10"/>
  <c r="M1297" i="10"/>
  <c r="I1297" i="10"/>
  <c r="K1297" i="10"/>
  <c r="O1297" i="10"/>
  <c r="J1297" i="10"/>
  <c r="P1297" i="10"/>
  <c r="Q1297" i="10"/>
  <c r="N1297" i="10"/>
  <c r="T1297" i="10" l="1"/>
  <c r="U1297" i="10" s="1"/>
  <c r="V1297" i="10" s="1"/>
  <c r="W1297" i="10" s="1"/>
  <c r="X1297" i="10" s="1"/>
  <c r="Y1297" i="10" s="1"/>
  <c r="Z1297" i="10" s="1"/>
  <c r="AA1297" i="10" s="1"/>
  <c r="AB1297" i="10" s="1"/>
  <c r="AC1297" i="10" s="1"/>
  <c r="L1298" i="10"/>
  <c r="N1298" i="10"/>
  <c r="J1298" i="10"/>
  <c r="O1298" i="10"/>
  <c r="K1298" i="10"/>
  <c r="D1299" i="10"/>
  <c r="M1298" i="10"/>
  <c r="H1298" i="10"/>
  <c r="S1298" i="10" s="1"/>
  <c r="I1298" i="10"/>
  <c r="P1298" i="10"/>
  <c r="R1298" i="10"/>
  <c r="G1298" i="10" s="1"/>
  <c r="Q1298" i="10"/>
  <c r="T1298" i="10" l="1"/>
  <c r="U1298" i="10" s="1"/>
  <c r="V1298" i="10" s="1"/>
  <c r="W1298" i="10" s="1"/>
  <c r="X1298" i="10" s="1"/>
  <c r="Y1298" i="10" s="1"/>
  <c r="Z1298" i="10" s="1"/>
  <c r="AA1298" i="10" s="1"/>
  <c r="AB1298" i="10" s="1"/>
  <c r="AC1298" i="10" s="1"/>
  <c r="H1299" i="10"/>
  <c r="S1299" i="10" s="1"/>
  <c r="O1299" i="10"/>
  <c r="J1299" i="10"/>
  <c r="N1299" i="10"/>
  <c r="Q1299" i="10"/>
  <c r="D1300" i="10"/>
  <c r="M1299" i="10"/>
  <c r="L1299" i="10"/>
  <c r="I1299" i="10"/>
  <c r="P1299" i="10"/>
  <c r="K1299" i="10"/>
  <c r="R1299" i="10"/>
  <c r="G1299" i="10" s="1"/>
  <c r="T1299" i="10" l="1"/>
  <c r="U1299" i="10" s="1"/>
  <c r="V1299" i="10" s="1"/>
  <c r="W1299" i="10" s="1"/>
  <c r="X1299" i="10" s="1"/>
  <c r="Y1299" i="10" s="1"/>
  <c r="Z1299" i="10" s="1"/>
  <c r="AA1299" i="10" s="1"/>
  <c r="AB1299" i="10" s="1"/>
  <c r="AC1299" i="10" s="1"/>
  <c r="H1300" i="10"/>
  <c r="S1300" i="10" s="1"/>
  <c r="O1300" i="10"/>
  <c r="N1300" i="10"/>
  <c r="I1300" i="10"/>
  <c r="K1300" i="10"/>
  <c r="P1300" i="10"/>
  <c r="L1300" i="10"/>
  <c r="R1300" i="10"/>
  <c r="G1300" i="10" s="1"/>
  <c r="M1300" i="10"/>
  <c r="J1300" i="10"/>
  <c r="D1301" i="10"/>
  <c r="Q1300" i="10"/>
  <c r="Q1301" i="10" l="1"/>
  <c r="L1301" i="10"/>
  <c r="N1301" i="10"/>
  <c r="K1301" i="10"/>
  <c r="D1302" i="10"/>
  <c r="H1301" i="10"/>
  <c r="S1301" i="10" s="1"/>
  <c r="R1301" i="10"/>
  <c r="G1301" i="10" s="1"/>
  <c r="J1301" i="10"/>
  <c r="O1301" i="10"/>
  <c r="I1301" i="10"/>
  <c r="M1301" i="10"/>
  <c r="P1301" i="10"/>
  <c r="T1300" i="10"/>
  <c r="U1300" i="10" s="1"/>
  <c r="V1300" i="10" s="1"/>
  <c r="W1300" i="10" s="1"/>
  <c r="X1300" i="10" s="1"/>
  <c r="Y1300" i="10" s="1"/>
  <c r="Z1300" i="10" s="1"/>
  <c r="AA1300" i="10" s="1"/>
  <c r="AB1300" i="10" s="1"/>
  <c r="AC1300" i="10" s="1"/>
  <c r="T1301" i="10" l="1"/>
  <c r="U1301" i="10" s="1"/>
  <c r="V1301" i="10" s="1"/>
  <c r="W1301" i="10" s="1"/>
  <c r="X1301" i="10" s="1"/>
  <c r="Y1301" i="10" s="1"/>
  <c r="Z1301" i="10" s="1"/>
  <c r="AA1301" i="10" s="1"/>
  <c r="AB1301" i="10" s="1"/>
  <c r="AC1301" i="10" s="1"/>
  <c r="J1302" i="10"/>
  <c r="N1302" i="10"/>
  <c r="Q1302" i="10"/>
  <c r="D1303" i="10"/>
  <c r="O1302" i="10"/>
  <c r="P1302" i="10"/>
  <c r="H1302" i="10"/>
  <c r="S1302" i="10" s="1"/>
  <c r="I1302" i="10"/>
  <c r="R1302" i="10"/>
  <c r="G1302" i="10" s="1"/>
  <c r="L1302" i="10"/>
  <c r="M1302" i="10"/>
  <c r="K1302" i="10"/>
  <c r="Q1303" i="10" l="1"/>
  <c r="N1303" i="10"/>
  <c r="R1303" i="10"/>
  <c r="G1303" i="10" s="1"/>
  <c r="O1303" i="10"/>
  <c r="H1303" i="10"/>
  <c r="S1303" i="10" s="1"/>
  <c r="K1303" i="10"/>
  <c r="J1303" i="10"/>
  <c r="P1303" i="10"/>
  <c r="M1303" i="10"/>
  <c r="D1304" i="10"/>
  <c r="I1303" i="10"/>
  <c r="L1303" i="10"/>
  <c r="T1302" i="10"/>
  <c r="U1302" i="10" s="1"/>
  <c r="V1302" i="10" s="1"/>
  <c r="W1302" i="10" s="1"/>
  <c r="X1302" i="10" s="1"/>
  <c r="Y1302" i="10" s="1"/>
  <c r="Z1302" i="10" s="1"/>
  <c r="AA1302" i="10" s="1"/>
  <c r="AB1302" i="10" s="1"/>
  <c r="AC1302" i="10" s="1"/>
  <c r="T1303" i="10" l="1"/>
  <c r="U1303" i="10" s="1"/>
  <c r="V1303" i="10" s="1"/>
  <c r="W1303" i="10" s="1"/>
  <c r="X1303" i="10" s="1"/>
  <c r="Y1303" i="10" s="1"/>
  <c r="Z1303" i="10" s="1"/>
  <c r="AA1303" i="10" s="1"/>
  <c r="AB1303" i="10" s="1"/>
  <c r="AC1303" i="10" s="1"/>
  <c r="R1304" i="10"/>
  <c r="G1304" i="10" s="1"/>
  <c r="L1304" i="10"/>
  <c r="D1305" i="10"/>
  <c r="I1304" i="10"/>
  <c r="H1304" i="10"/>
  <c r="S1304" i="10" s="1"/>
  <c r="Q1304" i="10"/>
  <c r="M1304" i="10"/>
  <c r="K1304" i="10"/>
  <c r="P1304" i="10"/>
  <c r="O1304" i="10"/>
  <c r="N1304" i="10"/>
  <c r="J1304" i="10"/>
  <c r="H1305" i="10" l="1"/>
  <c r="S1305" i="10" s="1"/>
  <c r="M1305" i="10"/>
  <c r="L1305" i="10"/>
  <c r="N1305" i="10"/>
  <c r="J1305" i="10"/>
  <c r="Q1305" i="10"/>
  <c r="O1305" i="10"/>
  <c r="P1305" i="10"/>
  <c r="I1305" i="10"/>
  <c r="D1306" i="10"/>
  <c r="R1305" i="10"/>
  <c r="G1305" i="10" s="1"/>
  <c r="K1305" i="10"/>
  <c r="T1304" i="10"/>
  <c r="U1304" i="10" s="1"/>
  <c r="V1304" i="10" s="1"/>
  <c r="W1304" i="10" s="1"/>
  <c r="X1304" i="10" s="1"/>
  <c r="Y1304" i="10" s="1"/>
  <c r="Z1304" i="10" s="1"/>
  <c r="AA1304" i="10" s="1"/>
  <c r="AB1304" i="10" s="1"/>
  <c r="AC1304" i="10" s="1"/>
  <c r="H1306" i="10" l="1"/>
  <c r="S1306" i="10" s="1"/>
  <c r="R1306" i="10"/>
  <c r="G1306" i="10" s="1"/>
  <c r="D1307" i="10"/>
  <c r="I1306" i="10"/>
  <c r="P1306" i="10"/>
  <c r="J1306" i="10"/>
  <c r="L1306" i="10"/>
  <c r="N1306" i="10"/>
  <c r="K1306" i="10"/>
  <c r="O1306" i="10"/>
  <c r="Q1306" i="10"/>
  <c r="M1306" i="10"/>
  <c r="T1305" i="10"/>
  <c r="U1305" i="10" s="1"/>
  <c r="V1305" i="10" s="1"/>
  <c r="W1305" i="10" s="1"/>
  <c r="X1305" i="10" s="1"/>
  <c r="Y1305" i="10" s="1"/>
  <c r="Z1305" i="10" s="1"/>
  <c r="AA1305" i="10" s="1"/>
  <c r="AB1305" i="10" s="1"/>
  <c r="AC1305" i="10" s="1"/>
  <c r="J1307" i="10" l="1"/>
  <c r="I1307" i="10"/>
  <c r="D1308" i="10"/>
  <c r="M1307" i="10"/>
  <c r="O1307" i="10"/>
  <c r="N1307" i="10"/>
  <c r="H1307" i="10"/>
  <c r="S1307" i="10" s="1"/>
  <c r="Q1307" i="10"/>
  <c r="K1307" i="10"/>
  <c r="R1307" i="10"/>
  <c r="G1307" i="10" s="1"/>
  <c r="L1307" i="10"/>
  <c r="P1307" i="10"/>
  <c r="T1306" i="10"/>
  <c r="U1306" i="10" s="1"/>
  <c r="V1306" i="10" s="1"/>
  <c r="W1306" i="10" s="1"/>
  <c r="X1306" i="10" s="1"/>
  <c r="Y1306" i="10" s="1"/>
  <c r="Z1306" i="10" s="1"/>
  <c r="AA1306" i="10" s="1"/>
  <c r="AB1306" i="10" s="1"/>
  <c r="AC1306" i="10" s="1"/>
  <c r="T1307" i="10" l="1"/>
  <c r="U1307" i="10" s="1"/>
  <c r="V1307" i="10" s="1"/>
  <c r="W1307" i="10" s="1"/>
  <c r="X1307" i="10" s="1"/>
  <c r="Y1307" i="10" s="1"/>
  <c r="Z1307" i="10" s="1"/>
  <c r="AA1307" i="10" s="1"/>
  <c r="AB1307" i="10" s="1"/>
  <c r="AC1307" i="10" s="1"/>
  <c r="D1309" i="10"/>
  <c r="O1308" i="10"/>
  <c r="M1308" i="10"/>
  <c r="K1308" i="10"/>
  <c r="H1308" i="10"/>
  <c r="S1308" i="10" s="1"/>
  <c r="P1308" i="10"/>
  <c r="I1308" i="10"/>
  <c r="N1308" i="10"/>
  <c r="J1308" i="10"/>
  <c r="Q1308" i="10"/>
  <c r="L1308" i="10"/>
  <c r="R1308" i="10"/>
  <c r="G1308" i="10" s="1"/>
  <c r="T1308" i="10" l="1"/>
  <c r="U1308" i="10" s="1"/>
  <c r="V1308" i="10" s="1"/>
  <c r="W1308" i="10" s="1"/>
  <c r="X1308" i="10" s="1"/>
  <c r="Y1308" i="10" s="1"/>
  <c r="Z1308" i="10" s="1"/>
  <c r="AA1308" i="10" s="1"/>
  <c r="AB1308" i="10" s="1"/>
  <c r="AC1308" i="10" s="1"/>
  <c r="P1309" i="10"/>
  <c r="H1309" i="10"/>
  <c r="S1309" i="10" s="1"/>
  <c r="N1309" i="10"/>
  <c r="I1309" i="10"/>
  <c r="K1309" i="10"/>
  <c r="J1309" i="10"/>
  <c r="D1310" i="10"/>
  <c r="R1309" i="10"/>
  <c r="G1309" i="10" s="1"/>
  <c r="M1309" i="10"/>
  <c r="O1309" i="10"/>
  <c r="L1309" i="10"/>
  <c r="Q1309" i="10"/>
  <c r="T1309" i="10" l="1"/>
  <c r="U1309" i="10" s="1"/>
  <c r="V1309" i="10" s="1"/>
  <c r="W1309" i="10" s="1"/>
  <c r="X1309" i="10" s="1"/>
  <c r="Y1309" i="10" s="1"/>
  <c r="Z1309" i="10" s="1"/>
  <c r="AA1309" i="10" s="1"/>
  <c r="AB1309" i="10" s="1"/>
  <c r="AC1309" i="10" s="1"/>
  <c r="D1311" i="10"/>
  <c r="R1310" i="10"/>
  <c r="G1310" i="10" s="1"/>
  <c r="I1310" i="10"/>
  <c r="N1310" i="10"/>
  <c r="J1310" i="10"/>
  <c r="P1310" i="10"/>
  <c r="K1310" i="10"/>
  <c r="H1310" i="10"/>
  <c r="S1310" i="10" s="1"/>
  <c r="M1310" i="10"/>
  <c r="L1310" i="10"/>
  <c r="Q1310" i="10"/>
  <c r="O1310" i="10"/>
  <c r="M1311" i="10" l="1"/>
  <c r="Q1311" i="10"/>
  <c r="K1311" i="10"/>
  <c r="P1311" i="10"/>
  <c r="I1311" i="10"/>
  <c r="D1312" i="10"/>
  <c r="L1311" i="10"/>
  <c r="H1311" i="10"/>
  <c r="S1311" i="10" s="1"/>
  <c r="O1311" i="10"/>
  <c r="R1311" i="10"/>
  <c r="G1311" i="10" s="1"/>
  <c r="N1311" i="10"/>
  <c r="J1311" i="10"/>
  <c r="T1310" i="10"/>
  <c r="U1310" i="10" s="1"/>
  <c r="V1310" i="10" s="1"/>
  <c r="W1310" i="10" s="1"/>
  <c r="X1310" i="10" s="1"/>
  <c r="Y1310" i="10" s="1"/>
  <c r="Z1310" i="10" s="1"/>
  <c r="AA1310" i="10" s="1"/>
  <c r="AB1310" i="10" s="1"/>
  <c r="AC1310" i="10" s="1"/>
  <c r="H1312" i="10" l="1"/>
  <c r="S1312" i="10" s="1"/>
  <c r="K1312" i="10"/>
  <c r="L1312" i="10"/>
  <c r="R1312" i="10"/>
  <c r="G1312" i="10" s="1"/>
  <c r="D1313" i="10"/>
  <c r="J1312" i="10"/>
  <c r="M1312" i="10"/>
  <c r="N1312" i="10"/>
  <c r="I1312" i="10"/>
  <c r="P1312" i="10"/>
  <c r="Q1312" i="10"/>
  <c r="O1312" i="10"/>
  <c r="T1311" i="10"/>
  <c r="U1311" i="10" s="1"/>
  <c r="V1311" i="10" s="1"/>
  <c r="W1311" i="10" s="1"/>
  <c r="X1311" i="10" s="1"/>
  <c r="Y1311" i="10" s="1"/>
  <c r="Z1311" i="10" s="1"/>
  <c r="AA1311" i="10" s="1"/>
  <c r="AB1311" i="10" s="1"/>
  <c r="AC1311" i="10" s="1"/>
  <c r="H1313" i="10" l="1"/>
  <c r="S1313" i="10" s="1"/>
  <c r="R1313" i="10"/>
  <c r="G1313" i="10" s="1"/>
  <c r="I1313" i="10"/>
  <c r="K1313" i="10"/>
  <c r="O1313" i="10"/>
  <c r="N1313" i="10"/>
  <c r="L1313" i="10"/>
  <c r="M1313" i="10"/>
  <c r="P1313" i="10"/>
  <c r="J1313" i="10"/>
  <c r="Q1313" i="10"/>
  <c r="D1314" i="10"/>
  <c r="T1312" i="10"/>
  <c r="U1312" i="10" s="1"/>
  <c r="V1312" i="10" s="1"/>
  <c r="W1312" i="10" s="1"/>
  <c r="X1312" i="10" s="1"/>
  <c r="Y1312" i="10" s="1"/>
  <c r="Z1312" i="10" s="1"/>
  <c r="AA1312" i="10" s="1"/>
  <c r="AB1312" i="10" s="1"/>
  <c r="AC1312" i="10" s="1"/>
  <c r="H1314" i="10" l="1"/>
  <c r="S1314" i="10" s="1"/>
  <c r="L1314" i="10"/>
  <c r="Q1314" i="10"/>
  <c r="R1314" i="10"/>
  <c r="G1314" i="10" s="1"/>
  <c r="D1315" i="10"/>
  <c r="M1314" i="10"/>
  <c r="O1314" i="10"/>
  <c r="K1314" i="10"/>
  <c r="N1314" i="10"/>
  <c r="I1314" i="10"/>
  <c r="P1314" i="10"/>
  <c r="J1314" i="10"/>
  <c r="T1313" i="10"/>
  <c r="U1313" i="10" s="1"/>
  <c r="V1313" i="10" s="1"/>
  <c r="W1313" i="10" s="1"/>
  <c r="X1313" i="10" s="1"/>
  <c r="Y1313" i="10" s="1"/>
  <c r="Z1313" i="10" s="1"/>
  <c r="AA1313" i="10" s="1"/>
  <c r="AB1313" i="10" s="1"/>
  <c r="AC1313" i="10" s="1"/>
  <c r="H1315" i="10" l="1"/>
  <c r="S1315" i="10" s="1"/>
  <c r="J1315" i="10"/>
  <c r="M1315" i="10"/>
  <c r="P1315" i="10"/>
  <c r="N1315" i="10"/>
  <c r="L1315" i="10"/>
  <c r="Q1315" i="10"/>
  <c r="I1315" i="10"/>
  <c r="O1315" i="10"/>
  <c r="K1315" i="10"/>
  <c r="D1316" i="10"/>
  <c r="R1315" i="10"/>
  <c r="G1315" i="10" s="1"/>
  <c r="T1314" i="10"/>
  <c r="U1314" i="10" s="1"/>
  <c r="V1314" i="10" s="1"/>
  <c r="W1314" i="10" s="1"/>
  <c r="X1314" i="10" s="1"/>
  <c r="Y1314" i="10" s="1"/>
  <c r="Z1314" i="10" s="1"/>
  <c r="AA1314" i="10" s="1"/>
  <c r="AB1314" i="10" s="1"/>
  <c r="AC1314" i="10" s="1"/>
  <c r="H1316" i="10" l="1"/>
  <c r="S1316" i="10" s="1"/>
  <c r="J1316" i="10"/>
  <c r="I1316" i="10"/>
  <c r="P1316" i="10"/>
  <c r="O1316" i="10"/>
  <c r="N1316" i="10"/>
  <c r="L1316" i="10"/>
  <c r="M1316" i="10"/>
  <c r="Q1316" i="10"/>
  <c r="D1317" i="10"/>
  <c r="K1316" i="10"/>
  <c r="R1316" i="10"/>
  <c r="G1316" i="10" s="1"/>
  <c r="T1315" i="10"/>
  <c r="U1315" i="10" s="1"/>
  <c r="V1315" i="10" s="1"/>
  <c r="W1315" i="10" s="1"/>
  <c r="X1315" i="10" s="1"/>
  <c r="Y1315" i="10" s="1"/>
  <c r="Z1315" i="10" s="1"/>
  <c r="AA1315" i="10" s="1"/>
  <c r="AB1315" i="10" s="1"/>
  <c r="AC1315" i="10" s="1"/>
  <c r="Q1317" i="10" l="1"/>
  <c r="M1317" i="10"/>
  <c r="D1318" i="10"/>
  <c r="P1317" i="10"/>
  <c r="J1317" i="10"/>
  <c r="N1317" i="10"/>
  <c r="L1317" i="10"/>
  <c r="I1317" i="10"/>
  <c r="K1317" i="10"/>
  <c r="H1317" i="10"/>
  <c r="S1317" i="10" s="1"/>
  <c r="O1317" i="10"/>
  <c r="R1317" i="10"/>
  <c r="G1317" i="10" s="1"/>
  <c r="T1316" i="10"/>
  <c r="U1316" i="10" s="1"/>
  <c r="V1316" i="10" s="1"/>
  <c r="W1316" i="10" s="1"/>
  <c r="X1316" i="10" s="1"/>
  <c r="Y1316" i="10" s="1"/>
  <c r="Z1316" i="10" s="1"/>
  <c r="AA1316" i="10" s="1"/>
  <c r="AB1316" i="10" s="1"/>
  <c r="AC1316" i="10" s="1"/>
  <c r="H1318" i="10" l="1"/>
  <c r="S1318" i="10" s="1"/>
  <c r="K1318" i="10"/>
  <c r="I1318" i="10"/>
  <c r="L1318" i="10"/>
  <c r="N1318" i="10"/>
  <c r="M1318" i="10"/>
  <c r="P1318" i="10"/>
  <c r="J1318" i="10"/>
  <c r="R1318" i="10"/>
  <c r="G1318" i="10" s="1"/>
  <c r="D1319" i="10"/>
  <c r="Q1318" i="10"/>
  <c r="O1318" i="10"/>
  <c r="T1317" i="10"/>
  <c r="U1317" i="10" s="1"/>
  <c r="V1317" i="10" s="1"/>
  <c r="W1317" i="10" s="1"/>
  <c r="X1317" i="10" s="1"/>
  <c r="Y1317" i="10" s="1"/>
  <c r="Z1317" i="10" s="1"/>
  <c r="AA1317" i="10" s="1"/>
  <c r="AB1317" i="10" s="1"/>
  <c r="AC1317" i="10" s="1"/>
  <c r="H1319" i="10" l="1"/>
  <c r="S1319" i="10" s="1"/>
  <c r="O1319" i="10"/>
  <c r="L1319" i="10"/>
  <c r="D1320" i="10"/>
  <c r="R1319" i="10"/>
  <c r="G1319" i="10" s="1"/>
  <c r="P1319" i="10"/>
  <c r="Q1319" i="10"/>
  <c r="M1319" i="10"/>
  <c r="N1319" i="10"/>
  <c r="K1319" i="10"/>
  <c r="I1319" i="10"/>
  <c r="J1319" i="10"/>
  <c r="T1318" i="10"/>
  <c r="U1318" i="10" s="1"/>
  <c r="V1318" i="10" s="1"/>
  <c r="W1318" i="10" s="1"/>
  <c r="X1318" i="10" s="1"/>
  <c r="Y1318" i="10" s="1"/>
  <c r="Z1318" i="10" s="1"/>
  <c r="AA1318" i="10" s="1"/>
  <c r="AB1318" i="10" s="1"/>
  <c r="AC1318" i="10" s="1"/>
  <c r="Q1320" i="10" l="1"/>
  <c r="I1320" i="10"/>
  <c r="N1320" i="10"/>
  <c r="R1320" i="10"/>
  <c r="G1320" i="10" s="1"/>
  <c r="M1320" i="10"/>
  <c r="K1320" i="10"/>
  <c r="J1320" i="10"/>
  <c r="O1320" i="10"/>
  <c r="D1321" i="10"/>
  <c r="L1320" i="10"/>
  <c r="H1320" i="10"/>
  <c r="S1320" i="10" s="1"/>
  <c r="P1320" i="10"/>
  <c r="T1319" i="10"/>
  <c r="U1319" i="10" s="1"/>
  <c r="V1319" i="10" s="1"/>
  <c r="W1319" i="10" s="1"/>
  <c r="X1319" i="10" s="1"/>
  <c r="Y1319" i="10" s="1"/>
  <c r="Z1319" i="10" s="1"/>
  <c r="AA1319" i="10" s="1"/>
  <c r="AB1319" i="10" s="1"/>
  <c r="AC1319" i="10" s="1"/>
  <c r="T1320" i="10" l="1"/>
  <c r="U1320" i="10" s="1"/>
  <c r="V1320" i="10" s="1"/>
  <c r="W1320" i="10" s="1"/>
  <c r="X1320" i="10" s="1"/>
  <c r="Y1320" i="10" s="1"/>
  <c r="Z1320" i="10" s="1"/>
  <c r="AA1320" i="10" s="1"/>
  <c r="AB1320" i="10" s="1"/>
  <c r="AC1320" i="10" s="1"/>
  <c r="H1321" i="10"/>
  <c r="S1321" i="10" s="1"/>
  <c r="P1321" i="10"/>
  <c r="D1322" i="10"/>
  <c r="R1321" i="10"/>
  <c r="G1321" i="10" s="1"/>
  <c r="K1321" i="10"/>
  <c r="M1321" i="10"/>
  <c r="N1321" i="10"/>
  <c r="J1321" i="10"/>
  <c r="O1321" i="10"/>
  <c r="I1321" i="10"/>
  <c r="Q1321" i="10"/>
  <c r="L1321" i="10"/>
  <c r="H1322" i="10" l="1"/>
  <c r="S1322" i="10" s="1"/>
  <c r="Q1322" i="10"/>
  <c r="J1322" i="10"/>
  <c r="M1322" i="10"/>
  <c r="I1322" i="10"/>
  <c r="O1322" i="10"/>
  <c r="R1322" i="10"/>
  <c r="G1322" i="10" s="1"/>
  <c r="P1322" i="10"/>
  <c r="L1322" i="10"/>
  <c r="D1323" i="10"/>
  <c r="K1322" i="10"/>
  <c r="N1322" i="10"/>
  <c r="T1321" i="10"/>
  <c r="U1321" i="10" s="1"/>
  <c r="V1321" i="10" s="1"/>
  <c r="W1321" i="10" s="1"/>
  <c r="X1321" i="10" s="1"/>
  <c r="Y1321" i="10" s="1"/>
  <c r="Z1321" i="10" s="1"/>
  <c r="AA1321" i="10" s="1"/>
  <c r="AB1321" i="10" s="1"/>
  <c r="AC1321" i="10" s="1"/>
  <c r="K1323" i="10" l="1"/>
  <c r="M1323" i="10"/>
  <c r="D1324" i="10"/>
  <c r="J1323" i="10"/>
  <c r="H1323" i="10"/>
  <c r="S1323" i="10" s="1"/>
  <c r="O1323" i="10"/>
  <c r="Q1323" i="10"/>
  <c r="P1323" i="10"/>
  <c r="L1323" i="10"/>
  <c r="N1323" i="10"/>
  <c r="I1323" i="10"/>
  <c r="R1323" i="10"/>
  <c r="G1323" i="10" s="1"/>
  <c r="T1322" i="10"/>
  <c r="U1322" i="10" s="1"/>
  <c r="V1322" i="10" s="1"/>
  <c r="W1322" i="10" s="1"/>
  <c r="X1322" i="10" s="1"/>
  <c r="Y1322" i="10" s="1"/>
  <c r="Z1322" i="10" s="1"/>
  <c r="AA1322" i="10" s="1"/>
  <c r="AB1322" i="10" s="1"/>
  <c r="AC1322" i="10" s="1"/>
  <c r="T1323" i="10" l="1"/>
  <c r="U1323" i="10" s="1"/>
  <c r="V1323" i="10" s="1"/>
  <c r="W1323" i="10" s="1"/>
  <c r="X1323" i="10" s="1"/>
  <c r="Y1323" i="10" s="1"/>
  <c r="Z1323" i="10" s="1"/>
  <c r="AA1323" i="10" s="1"/>
  <c r="AB1323" i="10" s="1"/>
  <c r="AC1323" i="10" s="1"/>
  <c r="H1324" i="10"/>
  <c r="S1324" i="10" s="1"/>
  <c r="N1324" i="10"/>
  <c r="O1324" i="10"/>
  <c r="M1324" i="10"/>
  <c r="K1324" i="10"/>
  <c r="Q1324" i="10"/>
  <c r="P1324" i="10"/>
  <c r="I1324" i="10"/>
  <c r="R1324" i="10"/>
  <c r="G1324" i="10" s="1"/>
  <c r="D1325" i="10"/>
  <c r="L1324" i="10"/>
  <c r="J1324" i="10"/>
  <c r="T1324" i="10" l="1"/>
  <c r="U1324" i="10" s="1"/>
  <c r="V1324" i="10" s="1"/>
  <c r="W1324" i="10" s="1"/>
  <c r="X1324" i="10" s="1"/>
  <c r="Y1324" i="10" s="1"/>
  <c r="Z1324" i="10" s="1"/>
  <c r="AA1324" i="10" s="1"/>
  <c r="AB1324" i="10" s="1"/>
  <c r="AC1324" i="10" s="1"/>
  <c r="H1325" i="10"/>
  <c r="S1325" i="10" s="1"/>
  <c r="J1325" i="10"/>
  <c r="Q1325" i="10"/>
  <c r="D1326" i="10"/>
  <c r="K1325" i="10"/>
  <c r="L1325" i="10"/>
  <c r="P1325" i="10"/>
  <c r="R1325" i="10"/>
  <c r="G1325" i="10" s="1"/>
  <c r="M1325" i="10"/>
  <c r="I1325" i="10"/>
  <c r="O1325" i="10"/>
  <c r="N1325" i="10"/>
  <c r="T1325" i="10" l="1"/>
  <c r="U1325" i="10" s="1"/>
  <c r="V1325" i="10" s="1"/>
  <c r="W1325" i="10" s="1"/>
  <c r="X1325" i="10" s="1"/>
  <c r="Y1325" i="10" s="1"/>
  <c r="Z1325" i="10" s="1"/>
  <c r="AA1325" i="10" s="1"/>
  <c r="AB1325" i="10" s="1"/>
  <c r="AC1325" i="10" s="1"/>
  <c r="K1326" i="10"/>
  <c r="P1326" i="10"/>
  <c r="I1326" i="10"/>
  <c r="L1326" i="10"/>
  <c r="R1326" i="10"/>
  <c r="G1326" i="10" s="1"/>
  <c r="Q1326" i="10"/>
  <c r="M1326" i="10"/>
  <c r="O1326" i="10"/>
  <c r="D1327" i="10"/>
  <c r="J1326" i="10"/>
  <c r="H1326" i="10"/>
  <c r="S1326" i="10" s="1"/>
  <c r="N1326" i="10"/>
  <c r="O1327" i="10" l="1"/>
  <c r="K1327" i="10"/>
  <c r="I1327" i="10"/>
  <c r="L1327" i="10"/>
  <c r="J1327" i="10"/>
  <c r="Q1327" i="10"/>
  <c r="D1328" i="10"/>
  <c r="M1327" i="10"/>
  <c r="N1327" i="10"/>
  <c r="H1327" i="10"/>
  <c r="S1327" i="10" s="1"/>
  <c r="P1327" i="10"/>
  <c r="R1327" i="10"/>
  <c r="G1327" i="10" s="1"/>
  <c r="T1326" i="10"/>
  <c r="U1326" i="10" s="1"/>
  <c r="V1326" i="10" s="1"/>
  <c r="W1326" i="10" s="1"/>
  <c r="X1326" i="10" s="1"/>
  <c r="Y1326" i="10" s="1"/>
  <c r="Z1326" i="10" s="1"/>
  <c r="AA1326" i="10" s="1"/>
  <c r="AB1326" i="10" s="1"/>
  <c r="AC1326" i="10" s="1"/>
  <c r="Q1328" i="10" l="1"/>
  <c r="D1329" i="10"/>
  <c r="O1328" i="10"/>
  <c r="K1328" i="10"/>
  <c r="L1328" i="10"/>
  <c r="N1328" i="10"/>
  <c r="R1328" i="10"/>
  <c r="G1328" i="10" s="1"/>
  <c r="M1328" i="10"/>
  <c r="H1328" i="10"/>
  <c r="S1328" i="10" s="1"/>
  <c r="P1328" i="10"/>
  <c r="I1328" i="10"/>
  <c r="J1328" i="10"/>
  <c r="T1327" i="10"/>
  <c r="U1327" i="10" s="1"/>
  <c r="V1327" i="10" s="1"/>
  <c r="W1327" i="10" s="1"/>
  <c r="X1327" i="10" s="1"/>
  <c r="Y1327" i="10" s="1"/>
  <c r="Z1327" i="10" s="1"/>
  <c r="AA1327" i="10" s="1"/>
  <c r="AB1327" i="10" s="1"/>
  <c r="AC1327" i="10" s="1"/>
  <c r="I1329" i="10" l="1"/>
  <c r="R1329" i="10"/>
  <c r="G1329" i="10" s="1"/>
  <c r="K1329" i="10"/>
  <c r="H1329" i="10"/>
  <c r="S1329" i="10" s="1"/>
  <c r="L1329" i="10"/>
  <c r="O1329" i="10"/>
  <c r="J1329" i="10"/>
  <c r="M1329" i="10"/>
  <c r="D1330" i="10"/>
  <c r="N1329" i="10"/>
  <c r="Q1329" i="10"/>
  <c r="P1329" i="10"/>
  <c r="T1328" i="10"/>
  <c r="U1328" i="10" s="1"/>
  <c r="V1328" i="10" s="1"/>
  <c r="W1328" i="10" s="1"/>
  <c r="X1328" i="10" s="1"/>
  <c r="Y1328" i="10" s="1"/>
  <c r="Z1328" i="10" s="1"/>
  <c r="AA1328" i="10" s="1"/>
  <c r="AB1328" i="10" s="1"/>
  <c r="AC1328" i="10" s="1"/>
  <c r="T1329" i="10" l="1"/>
  <c r="U1329" i="10" s="1"/>
  <c r="V1329" i="10" s="1"/>
  <c r="W1329" i="10" s="1"/>
  <c r="X1329" i="10" s="1"/>
  <c r="Y1329" i="10" s="1"/>
  <c r="Z1329" i="10" s="1"/>
  <c r="AA1329" i="10" s="1"/>
  <c r="AB1329" i="10" s="1"/>
  <c r="AC1329" i="10" s="1"/>
  <c r="H1330" i="10"/>
  <c r="S1330" i="10" s="1"/>
  <c r="M1330" i="10"/>
  <c r="D1331" i="10"/>
  <c r="R1330" i="10"/>
  <c r="G1330" i="10" s="1"/>
  <c r="J1330" i="10"/>
  <c r="I1330" i="10"/>
  <c r="K1330" i="10"/>
  <c r="P1330" i="10"/>
  <c r="L1330" i="10"/>
  <c r="Q1330" i="10"/>
  <c r="N1330" i="10"/>
  <c r="O1330" i="10"/>
  <c r="T1330" i="10" l="1"/>
  <c r="U1330" i="10" s="1"/>
  <c r="V1330" i="10" s="1"/>
  <c r="W1330" i="10" s="1"/>
  <c r="X1330" i="10" s="1"/>
  <c r="Y1330" i="10" s="1"/>
  <c r="Z1330" i="10" s="1"/>
  <c r="AA1330" i="10" s="1"/>
  <c r="AB1330" i="10" s="1"/>
  <c r="AC1330" i="10" s="1"/>
  <c r="H1331" i="10"/>
  <c r="S1331" i="10" s="1"/>
  <c r="I1331" i="10"/>
  <c r="N1331" i="10"/>
  <c r="R1331" i="10"/>
  <c r="G1331" i="10" s="1"/>
  <c r="L1331" i="10"/>
  <c r="O1331" i="10"/>
  <c r="K1331" i="10"/>
  <c r="D1332" i="10"/>
  <c r="P1331" i="10"/>
  <c r="M1331" i="10"/>
  <c r="J1331" i="10"/>
  <c r="Q1331" i="10"/>
  <c r="T1331" i="10" l="1"/>
  <c r="U1331" i="10" s="1"/>
  <c r="V1331" i="10" s="1"/>
  <c r="W1331" i="10" s="1"/>
  <c r="X1331" i="10" s="1"/>
  <c r="Y1331" i="10" s="1"/>
  <c r="Z1331" i="10" s="1"/>
  <c r="AA1331" i="10" s="1"/>
  <c r="AB1331" i="10" s="1"/>
  <c r="AC1331" i="10" s="1"/>
  <c r="H1332" i="10"/>
  <c r="S1332" i="10" s="1"/>
  <c r="I1332" i="10"/>
  <c r="D1333" i="10"/>
  <c r="M1332" i="10"/>
  <c r="Q1332" i="10"/>
  <c r="P1332" i="10"/>
  <c r="N1332" i="10"/>
  <c r="K1332" i="10"/>
  <c r="R1332" i="10"/>
  <c r="G1332" i="10" s="1"/>
  <c r="L1332" i="10"/>
  <c r="J1332" i="10"/>
  <c r="O1332" i="10"/>
  <c r="M1333" i="10" l="1"/>
  <c r="R1333" i="10"/>
  <c r="G1333" i="10" s="1"/>
  <c r="I1333" i="10"/>
  <c r="H1333" i="10"/>
  <c r="S1333" i="10" s="1"/>
  <c r="J1333" i="10"/>
  <c r="N1333" i="10"/>
  <c r="P1333" i="10"/>
  <c r="Q1333" i="10"/>
  <c r="D1334" i="10"/>
  <c r="L1333" i="10"/>
  <c r="O1333" i="10"/>
  <c r="K1333" i="10"/>
  <c r="T1332" i="10"/>
  <c r="U1332" i="10" s="1"/>
  <c r="V1332" i="10" s="1"/>
  <c r="W1332" i="10" s="1"/>
  <c r="X1332" i="10" s="1"/>
  <c r="Y1332" i="10" s="1"/>
  <c r="Z1332" i="10" s="1"/>
  <c r="AA1332" i="10" s="1"/>
  <c r="AB1332" i="10" s="1"/>
  <c r="AC1332" i="10" s="1"/>
  <c r="T1333" i="10" l="1"/>
  <c r="U1333" i="10" s="1"/>
  <c r="V1333" i="10" s="1"/>
  <c r="W1333" i="10" s="1"/>
  <c r="X1333" i="10" s="1"/>
  <c r="Y1333" i="10" s="1"/>
  <c r="Z1333" i="10" s="1"/>
  <c r="AA1333" i="10" s="1"/>
  <c r="AB1333" i="10" s="1"/>
  <c r="AC1333" i="10" s="1"/>
  <c r="H1334" i="10"/>
  <c r="S1334" i="10" s="1"/>
  <c r="J1334" i="10"/>
  <c r="D1335" i="10"/>
  <c r="Q1334" i="10"/>
  <c r="K1334" i="10"/>
  <c r="P1334" i="10"/>
  <c r="R1334" i="10"/>
  <c r="G1334" i="10" s="1"/>
  <c r="I1334" i="10"/>
  <c r="O1334" i="10"/>
  <c r="M1334" i="10"/>
  <c r="N1334" i="10"/>
  <c r="L1334" i="10"/>
  <c r="T1334" i="10" l="1"/>
  <c r="U1334" i="10" s="1"/>
  <c r="V1334" i="10" s="1"/>
  <c r="W1334" i="10" s="1"/>
  <c r="X1334" i="10" s="1"/>
  <c r="Y1334" i="10" s="1"/>
  <c r="Z1334" i="10" s="1"/>
  <c r="AA1334" i="10" s="1"/>
  <c r="AB1334" i="10" s="1"/>
  <c r="AC1334" i="10" s="1"/>
  <c r="R1335" i="10"/>
  <c r="G1335" i="10" s="1"/>
  <c r="L1335" i="10"/>
  <c r="J1335" i="10"/>
  <c r="H1335" i="10"/>
  <c r="S1335" i="10" s="1"/>
  <c r="P1335" i="10"/>
  <c r="Q1335" i="10"/>
  <c r="I1335" i="10"/>
  <c r="N1335" i="10"/>
  <c r="D1336" i="10"/>
  <c r="K1335" i="10"/>
  <c r="O1335" i="10"/>
  <c r="M1335" i="10"/>
  <c r="T1335" i="10" l="1"/>
  <c r="U1335" i="10" s="1"/>
  <c r="V1335" i="10" s="1"/>
  <c r="W1335" i="10" s="1"/>
  <c r="X1335" i="10" s="1"/>
  <c r="Y1335" i="10" s="1"/>
  <c r="Z1335" i="10" s="1"/>
  <c r="AA1335" i="10" s="1"/>
  <c r="AB1335" i="10" s="1"/>
  <c r="AC1335" i="10" s="1"/>
  <c r="L1336" i="10"/>
  <c r="D1337" i="10"/>
  <c r="N1336" i="10"/>
  <c r="H1336" i="10"/>
  <c r="S1336" i="10" s="1"/>
  <c r="M1336" i="10"/>
  <c r="R1336" i="10"/>
  <c r="G1336" i="10" s="1"/>
  <c r="P1336" i="10"/>
  <c r="K1336" i="10"/>
  <c r="J1336" i="10"/>
  <c r="O1336" i="10"/>
  <c r="Q1336" i="10"/>
  <c r="I1336" i="10"/>
  <c r="T1336" i="10" l="1"/>
  <c r="U1336" i="10" s="1"/>
  <c r="V1336" i="10" s="1"/>
  <c r="W1336" i="10" s="1"/>
  <c r="X1336" i="10" s="1"/>
  <c r="Y1336" i="10" s="1"/>
  <c r="Z1336" i="10" s="1"/>
  <c r="AA1336" i="10" s="1"/>
  <c r="AB1336" i="10" s="1"/>
  <c r="AC1336" i="10" s="1"/>
  <c r="D1338" i="10"/>
  <c r="J1337" i="10"/>
  <c r="O1337" i="10"/>
  <c r="H1337" i="10"/>
  <c r="S1337" i="10" s="1"/>
  <c r="K1337" i="10"/>
  <c r="L1337" i="10"/>
  <c r="M1337" i="10"/>
  <c r="R1337" i="10"/>
  <c r="G1337" i="10" s="1"/>
  <c r="Q1337" i="10"/>
  <c r="I1337" i="10"/>
  <c r="P1337" i="10"/>
  <c r="N1337" i="10"/>
  <c r="H1338" i="10" l="1"/>
  <c r="S1338" i="10" s="1"/>
  <c r="I1338" i="10"/>
  <c r="M1338" i="10"/>
  <c r="Q1338" i="10"/>
  <c r="R1338" i="10"/>
  <c r="G1338" i="10" s="1"/>
  <c r="D1339" i="10"/>
  <c r="J1338" i="10"/>
  <c r="O1338" i="10"/>
  <c r="L1338" i="10"/>
  <c r="P1338" i="10"/>
  <c r="N1338" i="10"/>
  <c r="K1338" i="10"/>
  <c r="T1337" i="10"/>
  <c r="U1337" i="10" s="1"/>
  <c r="V1337" i="10" s="1"/>
  <c r="W1337" i="10" s="1"/>
  <c r="X1337" i="10" s="1"/>
  <c r="Y1337" i="10" s="1"/>
  <c r="Z1337" i="10" s="1"/>
  <c r="AA1337" i="10" s="1"/>
  <c r="AB1337" i="10" s="1"/>
  <c r="AC1337" i="10" s="1"/>
  <c r="D1340" i="10" l="1"/>
  <c r="R1339" i="10"/>
  <c r="G1339" i="10" s="1"/>
  <c r="H1339" i="10"/>
  <c r="S1339" i="10" s="1"/>
  <c r="O1339" i="10"/>
  <c r="M1339" i="10"/>
  <c r="L1339" i="10"/>
  <c r="P1339" i="10"/>
  <c r="I1339" i="10"/>
  <c r="Q1339" i="10"/>
  <c r="N1339" i="10"/>
  <c r="J1339" i="10"/>
  <c r="K1339" i="10"/>
  <c r="T1338" i="10"/>
  <c r="U1338" i="10" s="1"/>
  <c r="V1338" i="10" s="1"/>
  <c r="W1338" i="10" s="1"/>
  <c r="X1338" i="10" s="1"/>
  <c r="Y1338" i="10" s="1"/>
  <c r="Z1338" i="10" s="1"/>
  <c r="AA1338" i="10" s="1"/>
  <c r="AB1338" i="10" s="1"/>
  <c r="AC1338" i="10" s="1"/>
  <c r="T1339" i="10" l="1"/>
  <c r="U1339" i="10" s="1"/>
  <c r="V1339" i="10" s="1"/>
  <c r="W1339" i="10" s="1"/>
  <c r="X1339" i="10" s="1"/>
  <c r="Y1339" i="10" s="1"/>
  <c r="Z1339" i="10" s="1"/>
  <c r="AA1339" i="10" s="1"/>
  <c r="AB1339" i="10" s="1"/>
  <c r="AC1339" i="10" s="1"/>
  <c r="J1340" i="10"/>
  <c r="P1340" i="10"/>
  <c r="R1340" i="10"/>
  <c r="G1340" i="10" s="1"/>
  <c r="M1340" i="10"/>
  <c r="D1341" i="10"/>
  <c r="I1340" i="10"/>
  <c r="H1340" i="10"/>
  <c r="S1340" i="10" s="1"/>
  <c r="N1340" i="10"/>
  <c r="L1340" i="10"/>
  <c r="Q1340" i="10"/>
  <c r="O1340" i="10"/>
  <c r="K1340" i="10"/>
  <c r="T1340" i="10" l="1"/>
  <c r="U1340" i="10" s="1"/>
  <c r="V1340" i="10" s="1"/>
  <c r="W1340" i="10" s="1"/>
  <c r="X1340" i="10" s="1"/>
  <c r="Y1340" i="10" s="1"/>
  <c r="Z1340" i="10" s="1"/>
  <c r="AA1340" i="10" s="1"/>
  <c r="AB1340" i="10" s="1"/>
  <c r="AC1340" i="10" s="1"/>
  <c r="D1342" i="10"/>
  <c r="M1341" i="10"/>
  <c r="N1341" i="10"/>
  <c r="O1341" i="10"/>
  <c r="L1341" i="10"/>
  <c r="I1341" i="10"/>
  <c r="Q1341" i="10"/>
  <c r="H1341" i="10"/>
  <c r="S1341" i="10" s="1"/>
  <c r="R1341" i="10"/>
  <c r="G1341" i="10" s="1"/>
  <c r="P1341" i="10"/>
  <c r="K1341" i="10"/>
  <c r="J1341" i="10"/>
  <c r="H1342" i="10" l="1"/>
  <c r="S1342" i="10" s="1"/>
  <c r="I1342" i="10"/>
  <c r="K1342" i="10"/>
  <c r="P1342" i="10"/>
  <c r="M1342" i="10"/>
  <c r="D1343" i="10"/>
  <c r="R1342" i="10"/>
  <c r="G1342" i="10" s="1"/>
  <c r="J1342" i="10"/>
  <c r="Q1342" i="10"/>
  <c r="N1342" i="10"/>
  <c r="O1342" i="10"/>
  <c r="L1342" i="10"/>
  <c r="T1341" i="10"/>
  <c r="U1341" i="10" s="1"/>
  <c r="V1341" i="10" s="1"/>
  <c r="W1341" i="10" s="1"/>
  <c r="X1341" i="10" s="1"/>
  <c r="Y1341" i="10" s="1"/>
  <c r="Z1341" i="10" s="1"/>
  <c r="AA1341" i="10" s="1"/>
  <c r="AB1341" i="10" s="1"/>
  <c r="AC1341" i="10" s="1"/>
  <c r="D1344" i="10" l="1"/>
  <c r="Q1343" i="10"/>
  <c r="H1343" i="10"/>
  <c r="S1343" i="10" s="1"/>
  <c r="L1343" i="10"/>
  <c r="P1343" i="10"/>
  <c r="M1343" i="10"/>
  <c r="N1343" i="10"/>
  <c r="I1343" i="10"/>
  <c r="R1343" i="10"/>
  <c r="G1343" i="10" s="1"/>
  <c r="K1343" i="10"/>
  <c r="O1343" i="10"/>
  <c r="J1343" i="10"/>
  <c r="T1342" i="10"/>
  <c r="U1342" i="10" s="1"/>
  <c r="V1342" i="10" s="1"/>
  <c r="W1342" i="10" s="1"/>
  <c r="X1342" i="10" s="1"/>
  <c r="Y1342" i="10" s="1"/>
  <c r="Z1342" i="10" s="1"/>
  <c r="AA1342" i="10" s="1"/>
  <c r="AB1342" i="10" s="1"/>
  <c r="AC1342" i="10" s="1"/>
  <c r="T1343" i="10" l="1"/>
  <c r="U1343" i="10" s="1"/>
  <c r="V1343" i="10" s="1"/>
  <c r="W1343" i="10" s="1"/>
  <c r="X1343" i="10" s="1"/>
  <c r="Y1343" i="10" s="1"/>
  <c r="Z1343" i="10" s="1"/>
  <c r="AA1343" i="10" s="1"/>
  <c r="AB1343" i="10" s="1"/>
  <c r="AC1343" i="10" s="1"/>
  <c r="H1344" i="10"/>
  <c r="S1344" i="10" s="1"/>
  <c r="K1344" i="10"/>
  <c r="N1344" i="10"/>
  <c r="R1344" i="10"/>
  <c r="G1344" i="10" s="1"/>
  <c r="M1344" i="10"/>
  <c r="I1344" i="10"/>
  <c r="J1344" i="10"/>
  <c r="L1344" i="10"/>
  <c r="Q1344" i="10"/>
  <c r="O1344" i="10"/>
  <c r="D1345" i="10"/>
  <c r="P1344" i="10"/>
  <c r="K1345" i="10" l="1"/>
  <c r="N1345" i="10"/>
  <c r="Q1345" i="10"/>
  <c r="I1345" i="10"/>
  <c r="D1346" i="10"/>
  <c r="O1345" i="10"/>
  <c r="H1345" i="10"/>
  <c r="S1345" i="10" s="1"/>
  <c r="J1345" i="10"/>
  <c r="P1345" i="10"/>
  <c r="L1345" i="10"/>
  <c r="R1345" i="10"/>
  <c r="G1345" i="10" s="1"/>
  <c r="M1345" i="10"/>
  <c r="T1344" i="10"/>
  <c r="U1344" i="10" s="1"/>
  <c r="V1344" i="10" s="1"/>
  <c r="W1344" i="10" s="1"/>
  <c r="X1344" i="10" s="1"/>
  <c r="Y1344" i="10" s="1"/>
  <c r="Z1344" i="10" s="1"/>
  <c r="AA1344" i="10" s="1"/>
  <c r="AB1344" i="10" s="1"/>
  <c r="AC1344" i="10" s="1"/>
  <c r="T1345" i="10" l="1"/>
  <c r="U1345" i="10" s="1"/>
  <c r="V1345" i="10" s="1"/>
  <c r="W1345" i="10" s="1"/>
  <c r="X1345" i="10" s="1"/>
  <c r="Y1345" i="10" s="1"/>
  <c r="Z1345" i="10" s="1"/>
  <c r="AA1345" i="10" s="1"/>
  <c r="AB1345" i="10" s="1"/>
  <c r="AC1345" i="10" s="1"/>
  <c r="H1346" i="10"/>
  <c r="S1346" i="10" s="1"/>
  <c r="R1346" i="10"/>
  <c r="G1346" i="10" s="1"/>
  <c r="Q1346" i="10"/>
  <c r="J1346" i="10"/>
  <c r="D1347" i="10"/>
  <c r="L1346" i="10"/>
  <c r="K1346" i="10"/>
  <c r="N1346" i="10"/>
  <c r="O1346" i="10"/>
  <c r="I1346" i="10"/>
  <c r="P1346" i="10"/>
  <c r="M1346" i="10"/>
  <c r="P1347" i="10" l="1"/>
  <c r="K1347" i="10"/>
  <c r="I1347" i="10"/>
  <c r="O1347" i="10"/>
  <c r="H1347" i="10"/>
  <c r="S1347" i="10" s="1"/>
  <c r="R1347" i="10"/>
  <c r="G1347" i="10" s="1"/>
  <c r="J1347" i="10"/>
  <c r="N1347" i="10"/>
  <c r="L1347" i="10"/>
  <c r="D1348" i="10"/>
  <c r="Q1347" i="10"/>
  <c r="M1347" i="10"/>
  <c r="T1346" i="10"/>
  <c r="U1346" i="10" s="1"/>
  <c r="V1346" i="10" s="1"/>
  <c r="W1346" i="10" s="1"/>
  <c r="X1346" i="10" s="1"/>
  <c r="Y1346" i="10" s="1"/>
  <c r="Z1346" i="10" s="1"/>
  <c r="AA1346" i="10" s="1"/>
  <c r="AB1346" i="10" s="1"/>
  <c r="AC1346" i="10" s="1"/>
  <c r="T1347" i="10" l="1"/>
  <c r="U1347" i="10" s="1"/>
  <c r="V1347" i="10" s="1"/>
  <c r="W1347" i="10" s="1"/>
  <c r="X1347" i="10" s="1"/>
  <c r="Y1347" i="10" s="1"/>
  <c r="Z1347" i="10" s="1"/>
  <c r="AA1347" i="10" s="1"/>
  <c r="AB1347" i="10" s="1"/>
  <c r="AC1347" i="10" s="1"/>
  <c r="N1348" i="10"/>
  <c r="D1349" i="10"/>
  <c r="R1348" i="10"/>
  <c r="G1348" i="10" s="1"/>
  <c r="H1348" i="10"/>
  <c r="S1348" i="10" s="1"/>
  <c r="K1348" i="10"/>
  <c r="P1348" i="10"/>
  <c r="J1348" i="10"/>
  <c r="Q1348" i="10"/>
  <c r="O1348" i="10"/>
  <c r="M1348" i="10"/>
  <c r="L1348" i="10"/>
  <c r="I1348" i="10"/>
  <c r="T1348" i="10" l="1"/>
  <c r="U1348" i="10" s="1"/>
  <c r="V1348" i="10" s="1"/>
  <c r="W1348" i="10" s="1"/>
  <c r="X1348" i="10" s="1"/>
  <c r="Y1348" i="10" s="1"/>
  <c r="Z1348" i="10" s="1"/>
  <c r="AA1348" i="10" s="1"/>
  <c r="AB1348" i="10" s="1"/>
  <c r="AC1348" i="10" s="1"/>
  <c r="H1349" i="10"/>
  <c r="S1349" i="10" s="1"/>
  <c r="O1349" i="10"/>
  <c r="R1349" i="10"/>
  <c r="G1349" i="10" s="1"/>
  <c r="Q1349" i="10"/>
  <c r="I1349" i="10"/>
  <c r="K1349" i="10"/>
  <c r="J1349" i="10"/>
  <c r="P1349" i="10"/>
  <c r="L1349" i="10"/>
  <c r="D1350" i="10"/>
  <c r="M1349" i="10"/>
  <c r="N1349" i="10"/>
  <c r="H1350" i="10" l="1"/>
  <c r="S1350" i="10" s="1"/>
  <c r="J1350" i="10"/>
  <c r="N1350" i="10"/>
  <c r="D1351" i="10"/>
  <c r="L1350" i="10"/>
  <c r="O1350" i="10"/>
  <c r="Q1350" i="10"/>
  <c r="P1350" i="10"/>
  <c r="R1350" i="10"/>
  <c r="G1350" i="10" s="1"/>
  <c r="K1350" i="10"/>
  <c r="M1350" i="10"/>
  <c r="I1350" i="10"/>
  <c r="T1349" i="10"/>
  <c r="U1349" i="10" s="1"/>
  <c r="V1349" i="10" s="1"/>
  <c r="W1349" i="10" s="1"/>
  <c r="X1349" i="10" s="1"/>
  <c r="Y1349" i="10" s="1"/>
  <c r="Z1349" i="10" s="1"/>
  <c r="AA1349" i="10" s="1"/>
  <c r="AB1349" i="10" s="1"/>
  <c r="AC1349" i="10" s="1"/>
  <c r="H1351" i="10" l="1"/>
  <c r="S1351" i="10" s="1"/>
  <c r="K1351" i="10"/>
  <c r="M1351" i="10"/>
  <c r="P1351" i="10"/>
  <c r="R1351" i="10"/>
  <c r="G1351" i="10" s="1"/>
  <c r="J1351" i="10"/>
  <c r="Q1351" i="10"/>
  <c r="I1351" i="10"/>
  <c r="L1351" i="10"/>
  <c r="D1352" i="10"/>
  <c r="O1351" i="10"/>
  <c r="N1351" i="10"/>
  <c r="T1350" i="10"/>
  <c r="U1350" i="10" s="1"/>
  <c r="V1350" i="10" s="1"/>
  <c r="W1350" i="10" s="1"/>
  <c r="X1350" i="10" s="1"/>
  <c r="Y1350" i="10" s="1"/>
  <c r="Z1350" i="10" s="1"/>
  <c r="AA1350" i="10" s="1"/>
  <c r="AB1350" i="10" s="1"/>
  <c r="AC1350" i="10" s="1"/>
  <c r="R1352" i="10" l="1"/>
  <c r="G1352" i="10" s="1"/>
  <c r="I1352" i="10"/>
  <c r="D1353" i="10"/>
  <c r="Q1352" i="10"/>
  <c r="H1352" i="10"/>
  <c r="S1352" i="10" s="1"/>
  <c r="P1352" i="10"/>
  <c r="K1352" i="10"/>
  <c r="J1352" i="10"/>
  <c r="N1352" i="10"/>
  <c r="O1352" i="10"/>
  <c r="M1352" i="10"/>
  <c r="L1352" i="10"/>
  <c r="T1351" i="10"/>
  <c r="U1351" i="10" s="1"/>
  <c r="V1351" i="10" s="1"/>
  <c r="W1351" i="10" s="1"/>
  <c r="X1351" i="10" s="1"/>
  <c r="Y1351" i="10" s="1"/>
  <c r="Z1351" i="10" s="1"/>
  <c r="AA1351" i="10" s="1"/>
  <c r="AB1351" i="10" s="1"/>
  <c r="AC1351" i="10" s="1"/>
  <c r="T1352" i="10" l="1"/>
  <c r="U1352" i="10" s="1"/>
  <c r="V1352" i="10" s="1"/>
  <c r="W1352" i="10" s="1"/>
  <c r="X1352" i="10" s="1"/>
  <c r="Y1352" i="10" s="1"/>
  <c r="Z1352" i="10" s="1"/>
  <c r="AA1352" i="10" s="1"/>
  <c r="AB1352" i="10" s="1"/>
  <c r="AC1352" i="10" s="1"/>
  <c r="P1353" i="10"/>
  <c r="J1353" i="10"/>
  <c r="D1354" i="10"/>
  <c r="Q1353" i="10"/>
  <c r="I1353" i="10"/>
  <c r="H1353" i="10"/>
  <c r="S1353" i="10" s="1"/>
  <c r="M1353" i="10"/>
  <c r="L1353" i="10"/>
  <c r="O1353" i="10"/>
  <c r="N1353" i="10"/>
  <c r="R1353" i="10"/>
  <c r="G1353" i="10" s="1"/>
  <c r="K1353" i="10"/>
  <c r="N1354" i="10" l="1"/>
  <c r="R1354" i="10"/>
  <c r="G1354" i="10" s="1"/>
  <c r="J1354" i="10"/>
  <c r="M1354" i="10"/>
  <c r="Q1354" i="10"/>
  <c r="O1354" i="10"/>
  <c r="I1354" i="10"/>
  <c r="D1355" i="10"/>
  <c r="P1354" i="10"/>
  <c r="H1354" i="10"/>
  <c r="S1354" i="10" s="1"/>
  <c r="K1354" i="10"/>
  <c r="L1354" i="10"/>
  <c r="T1353" i="10"/>
  <c r="U1353" i="10" s="1"/>
  <c r="V1353" i="10" s="1"/>
  <c r="W1353" i="10" s="1"/>
  <c r="X1353" i="10" s="1"/>
  <c r="Y1353" i="10" s="1"/>
  <c r="Z1353" i="10" s="1"/>
  <c r="AA1353" i="10" s="1"/>
  <c r="AB1353" i="10" s="1"/>
  <c r="AC1353" i="10" s="1"/>
  <c r="T1354" i="10" l="1"/>
  <c r="U1354" i="10" s="1"/>
  <c r="V1354" i="10" s="1"/>
  <c r="W1354" i="10" s="1"/>
  <c r="X1354" i="10" s="1"/>
  <c r="Y1354" i="10" s="1"/>
  <c r="Z1354" i="10" s="1"/>
  <c r="AA1354" i="10" s="1"/>
  <c r="AB1354" i="10" s="1"/>
  <c r="AC1354" i="10" s="1"/>
  <c r="J1355" i="10"/>
  <c r="D1356" i="10"/>
  <c r="I1355" i="10"/>
  <c r="H1355" i="10"/>
  <c r="S1355" i="10" s="1"/>
  <c r="Q1355" i="10"/>
  <c r="K1355" i="10"/>
  <c r="P1355" i="10"/>
  <c r="N1355" i="10"/>
  <c r="R1355" i="10"/>
  <c r="G1355" i="10" s="1"/>
  <c r="M1355" i="10"/>
  <c r="L1355" i="10"/>
  <c r="O1355" i="10"/>
  <c r="T1355" i="10" l="1"/>
  <c r="U1355" i="10" s="1"/>
  <c r="V1355" i="10" s="1"/>
  <c r="W1355" i="10" s="1"/>
  <c r="X1355" i="10" s="1"/>
  <c r="Y1355" i="10" s="1"/>
  <c r="Z1355" i="10" s="1"/>
  <c r="AA1355" i="10" s="1"/>
  <c r="AB1355" i="10" s="1"/>
  <c r="AC1355" i="10" s="1"/>
  <c r="D1357" i="10"/>
  <c r="K1356" i="10"/>
  <c r="J1356" i="10"/>
  <c r="H1356" i="10"/>
  <c r="S1356" i="10" s="1"/>
  <c r="L1356" i="10"/>
  <c r="O1356" i="10"/>
  <c r="M1356" i="10"/>
  <c r="R1356" i="10"/>
  <c r="G1356" i="10" s="1"/>
  <c r="I1356" i="10"/>
  <c r="P1356" i="10"/>
  <c r="N1356" i="10"/>
  <c r="Q1356" i="10"/>
  <c r="T1356" i="10" l="1"/>
  <c r="U1356" i="10" s="1"/>
  <c r="V1356" i="10" s="1"/>
  <c r="W1356" i="10" s="1"/>
  <c r="X1356" i="10" s="1"/>
  <c r="Y1356" i="10" s="1"/>
  <c r="Z1356" i="10" s="1"/>
  <c r="AA1356" i="10" s="1"/>
  <c r="AB1356" i="10" s="1"/>
  <c r="AC1356" i="10" s="1"/>
  <c r="H1357" i="10"/>
  <c r="S1357" i="10" s="1"/>
  <c r="N1357" i="10"/>
  <c r="K1357" i="10"/>
  <c r="Q1357" i="10"/>
  <c r="M1357" i="10"/>
  <c r="O1357" i="10"/>
  <c r="D1358" i="10"/>
  <c r="P1357" i="10"/>
  <c r="L1357" i="10"/>
  <c r="J1357" i="10"/>
  <c r="R1357" i="10"/>
  <c r="G1357" i="10" s="1"/>
  <c r="I1357" i="10"/>
  <c r="T1357" i="10" l="1"/>
  <c r="U1357" i="10" s="1"/>
  <c r="V1357" i="10" s="1"/>
  <c r="W1357" i="10" s="1"/>
  <c r="X1357" i="10" s="1"/>
  <c r="Y1357" i="10" s="1"/>
  <c r="Z1357" i="10" s="1"/>
  <c r="AA1357" i="10" s="1"/>
  <c r="AB1357" i="10" s="1"/>
  <c r="AC1357" i="10" s="1"/>
  <c r="P1358" i="10"/>
  <c r="J1358" i="10"/>
  <c r="L1358" i="10"/>
  <c r="D1359" i="10"/>
  <c r="R1358" i="10"/>
  <c r="G1358" i="10" s="1"/>
  <c r="Q1358" i="10"/>
  <c r="O1358" i="10"/>
  <c r="H1358" i="10"/>
  <c r="S1358" i="10" s="1"/>
  <c r="K1358" i="10"/>
  <c r="M1358" i="10"/>
  <c r="I1358" i="10"/>
  <c r="N1358" i="10"/>
  <c r="T1358" i="10" l="1"/>
  <c r="U1358" i="10" s="1"/>
  <c r="V1358" i="10" s="1"/>
  <c r="W1358" i="10" s="1"/>
  <c r="X1358" i="10" s="1"/>
  <c r="Y1358" i="10" s="1"/>
  <c r="Z1358" i="10" s="1"/>
  <c r="AA1358" i="10" s="1"/>
  <c r="AB1358" i="10" s="1"/>
  <c r="AC1358" i="10" s="1"/>
  <c r="H1359" i="10"/>
  <c r="S1359" i="10" s="1"/>
  <c r="I1359" i="10"/>
  <c r="P1359" i="10"/>
  <c r="L1359" i="10"/>
  <c r="J1359" i="10"/>
  <c r="Q1359" i="10"/>
  <c r="N1359" i="10"/>
  <c r="O1359" i="10"/>
  <c r="K1359" i="10"/>
  <c r="M1359" i="10"/>
  <c r="D1360" i="10"/>
  <c r="R1359" i="10"/>
  <c r="G1359" i="10" s="1"/>
  <c r="H1360" i="10" l="1"/>
  <c r="S1360" i="10" s="1"/>
  <c r="R1360" i="10"/>
  <c r="G1360" i="10" s="1"/>
  <c r="J1360" i="10"/>
  <c r="P1360" i="10"/>
  <c r="I1360" i="10"/>
  <c r="K1360" i="10"/>
  <c r="N1360" i="10"/>
  <c r="L1360" i="10"/>
  <c r="O1360" i="10"/>
  <c r="D1361" i="10"/>
  <c r="M1360" i="10"/>
  <c r="Q1360" i="10"/>
  <c r="T1359" i="10"/>
  <c r="U1359" i="10" s="1"/>
  <c r="V1359" i="10" s="1"/>
  <c r="W1359" i="10" s="1"/>
  <c r="X1359" i="10" s="1"/>
  <c r="Y1359" i="10" s="1"/>
  <c r="Z1359" i="10" s="1"/>
  <c r="AA1359" i="10" s="1"/>
  <c r="AB1359" i="10" s="1"/>
  <c r="AC1359" i="10" s="1"/>
  <c r="T1360" i="10" l="1"/>
  <c r="U1360" i="10" s="1"/>
  <c r="V1360" i="10" s="1"/>
  <c r="W1360" i="10" s="1"/>
  <c r="X1360" i="10" s="1"/>
  <c r="Y1360" i="10" s="1"/>
  <c r="Z1360" i="10" s="1"/>
  <c r="AA1360" i="10" s="1"/>
  <c r="AB1360" i="10" s="1"/>
  <c r="AC1360" i="10" s="1"/>
  <c r="H1361" i="10"/>
  <c r="S1361" i="10" s="1"/>
  <c r="J1361" i="10"/>
  <c r="M1361" i="10"/>
  <c r="D1362" i="10"/>
  <c r="I1361" i="10"/>
  <c r="N1361" i="10"/>
  <c r="P1361" i="10"/>
  <c r="Q1361" i="10"/>
  <c r="L1361" i="10"/>
  <c r="R1361" i="10"/>
  <c r="G1361" i="10" s="1"/>
  <c r="K1361" i="10"/>
  <c r="O1361" i="10"/>
  <c r="I1362" i="10" l="1"/>
  <c r="R1362" i="10"/>
  <c r="G1362" i="10" s="1"/>
  <c r="Q1362" i="10"/>
  <c r="J1362" i="10"/>
  <c r="L1362" i="10"/>
  <c r="N1362" i="10"/>
  <c r="M1362" i="10"/>
  <c r="O1362" i="10"/>
  <c r="P1362" i="10"/>
  <c r="D1363" i="10"/>
  <c r="K1362" i="10"/>
  <c r="H1362" i="10"/>
  <c r="S1362" i="10" s="1"/>
  <c r="T1361" i="10"/>
  <c r="U1361" i="10" s="1"/>
  <c r="V1361" i="10" s="1"/>
  <c r="W1361" i="10" s="1"/>
  <c r="X1361" i="10" s="1"/>
  <c r="Y1361" i="10" s="1"/>
  <c r="Z1361" i="10" s="1"/>
  <c r="AA1361" i="10" s="1"/>
  <c r="AB1361" i="10" s="1"/>
  <c r="AC1361" i="10" s="1"/>
  <c r="T1362" i="10" l="1"/>
  <c r="U1362" i="10" s="1"/>
  <c r="V1362" i="10" s="1"/>
  <c r="W1362" i="10" s="1"/>
  <c r="X1362" i="10" s="1"/>
  <c r="Y1362" i="10" s="1"/>
  <c r="Z1362" i="10" s="1"/>
  <c r="AA1362" i="10" s="1"/>
  <c r="AB1362" i="10" s="1"/>
  <c r="AC1362" i="10" s="1"/>
  <c r="H1363" i="10"/>
  <c r="S1363" i="10" s="1"/>
  <c r="J1363" i="10"/>
  <c r="P1363" i="10"/>
  <c r="D1364" i="10"/>
  <c r="N1363" i="10"/>
  <c r="L1363" i="10"/>
  <c r="M1363" i="10"/>
  <c r="I1363" i="10"/>
  <c r="K1363" i="10"/>
  <c r="R1363" i="10"/>
  <c r="G1363" i="10" s="1"/>
  <c r="Q1363" i="10"/>
  <c r="O1363" i="10"/>
  <c r="Q1364" i="10" l="1"/>
  <c r="P1364" i="10"/>
  <c r="J1364" i="10"/>
  <c r="O1364" i="10"/>
  <c r="H1364" i="10"/>
  <c r="S1364" i="10" s="1"/>
  <c r="I1364" i="10"/>
  <c r="R1364" i="10"/>
  <c r="G1364" i="10" s="1"/>
  <c r="L1364" i="10"/>
  <c r="M1364" i="10"/>
  <c r="D1365" i="10"/>
  <c r="N1364" i="10"/>
  <c r="K1364" i="10"/>
  <c r="T1363" i="10"/>
  <c r="U1363" i="10" s="1"/>
  <c r="V1363" i="10" s="1"/>
  <c r="W1363" i="10" s="1"/>
  <c r="X1363" i="10" s="1"/>
  <c r="Y1363" i="10" s="1"/>
  <c r="Z1363" i="10" s="1"/>
  <c r="AA1363" i="10" s="1"/>
  <c r="AB1363" i="10" s="1"/>
  <c r="AC1363" i="10" s="1"/>
  <c r="K1365" i="10" l="1"/>
  <c r="N1365" i="10"/>
  <c r="D1366" i="10"/>
  <c r="Q1365" i="10"/>
  <c r="H1365" i="10"/>
  <c r="S1365" i="10" s="1"/>
  <c r="L1365" i="10"/>
  <c r="M1365" i="10"/>
  <c r="R1365" i="10"/>
  <c r="G1365" i="10" s="1"/>
  <c r="J1365" i="10"/>
  <c r="O1365" i="10"/>
  <c r="I1365" i="10"/>
  <c r="P1365" i="10"/>
  <c r="T1364" i="10"/>
  <c r="U1364" i="10" s="1"/>
  <c r="V1364" i="10" s="1"/>
  <c r="W1364" i="10" s="1"/>
  <c r="X1364" i="10" s="1"/>
  <c r="Y1364" i="10" s="1"/>
  <c r="Z1364" i="10" s="1"/>
  <c r="AA1364" i="10" s="1"/>
  <c r="AB1364" i="10" s="1"/>
  <c r="AC1364" i="10" s="1"/>
  <c r="T1365" i="10" l="1"/>
  <c r="U1365" i="10" s="1"/>
  <c r="V1365" i="10" s="1"/>
  <c r="W1365" i="10" s="1"/>
  <c r="X1365" i="10" s="1"/>
  <c r="Y1365" i="10" s="1"/>
  <c r="Z1365" i="10" s="1"/>
  <c r="AA1365" i="10" s="1"/>
  <c r="AB1365" i="10" s="1"/>
  <c r="AC1365" i="10" s="1"/>
  <c r="H1366" i="10"/>
  <c r="S1366" i="10" s="1"/>
  <c r="K1366" i="10"/>
  <c r="M1366" i="10"/>
  <c r="N1366" i="10"/>
  <c r="Q1366" i="10"/>
  <c r="J1366" i="10"/>
  <c r="O1366" i="10"/>
  <c r="I1366" i="10"/>
  <c r="P1366" i="10"/>
  <c r="D1367" i="10"/>
  <c r="R1366" i="10"/>
  <c r="G1366" i="10" s="1"/>
  <c r="L1366" i="10"/>
  <c r="T1366" i="10" l="1"/>
  <c r="U1366" i="10" s="1"/>
  <c r="V1366" i="10" s="1"/>
  <c r="W1366" i="10" s="1"/>
  <c r="X1366" i="10" s="1"/>
  <c r="Y1366" i="10" s="1"/>
  <c r="Z1366" i="10" s="1"/>
  <c r="AA1366" i="10" s="1"/>
  <c r="AB1366" i="10" s="1"/>
  <c r="AC1366" i="10" s="1"/>
  <c r="I1367" i="10"/>
  <c r="Q1367" i="10"/>
  <c r="D1368" i="10"/>
  <c r="K1367" i="10"/>
  <c r="H1367" i="10"/>
  <c r="S1367" i="10" s="1"/>
  <c r="P1367" i="10"/>
  <c r="N1367" i="10"/>
  <c r="M1367" i="10"/>
  <c r="O1367" i="10"/>
  <c r="L1367" i="10"/>
  <c r="J1367" i="10"/>
  <c r="R1367" i="10"/>
  <c r="G1367" i="10" s="1"/>
  <c r="K1368" i="10" l="1"/>
  <c r="P1368" i="10"/>
  <c r="N1368" i="10"/>
  <c r="Q1368" i="10"/>
  <c r="L1368" i="10"/>
  <c r="O1368" i="10"/>
  <c r="D1369" i="10"/>
  <c r="R1368" i="10"/>
  <c r="G1368" i="10" s="1"/>
  <c r="I1368" i="10"/>
  <c r="H1368" i="10"/>
  <c r="S1368" i="10" s="1"/>
  <c r="J1368" i="10"/>
  <c r="M1368" i="10"/>
  <c r="T1367" i="10"/>
  <c r="U1367" i="10" s="1"/>
  <c r="V1367" i="10" s="1"/>
  <c r="W1367" i="10" s="1"/>
  <c r="X1367" i="10" s="1"/>
  <c r="Y1367" i="10" s="1"/>
  <c r="Z1367" i="10" s="1"/>
  <c r="AA1367" i="10" s="1"/>
  <c r="AB1367" i="10" s="1"/>
  <c r="AC1367" i="10" s="1"/>
  <c r="I1369" i="10" l="1"/>
  <c r="O1369" i="10"/>
  <c r="Q1369" i="10"/>
  <c r="P1369" i="10"/>
  <c r="D1370" i="10"/>
  <c r="M1369" i="10"/>
  <c r="L1369" i="10"/>
  <c r="J1369" i="10"/>
  <c r="H1369" i="10"/>
  <c r="S1369" i="10" s="1"/>
  <c r="N1369" i="10"/>
  <c r="K1369" i="10"/>
  <c r="R1369" i="10"/>
  <c r="G1369" i="10" s="1"/>
  <c r="T1368" i="10"/>
  <c r="U1368" i="10" s="1"/>
  <c r="V1368" i="10" s="1"/>
  <c r="W1368" i="10" s="1"/>
  <c r="X1368" i="10" s="1"/>
  <c r="Y1368" i="10" s="1"/>
  <c r="Z1368" i="10" s="1"/>
  <c r="AA1368" i="10" s="1"/>
  <c r="AB1368" i="10" s="1"/>
  <c r="AC1368" i="10" s="1"/>
  <c r="H1370" i="10" l="1"/>
  <c r="S1370" i="10" s="1"/>
  <c r="L1370" i="10"/>
  <c r="R1370" i="10"/>
  <c r="G1370" i="10" s="1"/>
  <c r="M1370" i="10"/>
  <c r="K1370" i="10"/>
  <c r="I1370" i="10"/>
  <c r="J1370" i="10"/>
  <c r="N1370" i="10"/>
  <c r="P1370" i="10"/>
  <c r="O1370" i="10"/>
  <c r="D1371" i="10"/>
  <c r="Q1370" i="10"/>
  <c r="T1369" i="10"/>
  <c r="U1369" i="10" s="1"/>
  <c r="V1369" i="10" s="1"/>
  <c r="W1369" i="10" s="1"/>
  <c r="X1369" i="10" s="1"/>
  <c r="Y1369" i="10" s="1"/>
  <c r="Z1369" i="10" s="1"/>
  <c r="AA1369" i="10" s="1"/>
  <c r="AB1369" i="10" s="1"/>
  <c r="AC1369" i="10" s="1"/>
  <c r="T1370" i="10" l="1"/>
  <c r="U1370" i="10" s="1"/>
  <c r="V1370" i="10" s="1"/>
  <c r="W1370" i="10" s="1"/>
  <c r="X1370" i="10" s="1"/>
  <c r="Y1370" i="10" s="1"/>
  <c r="Z1370" i="10" s="1"/>
  <c r="AA1370" i="10" s="1"/>
  <c r="AB1370" i="10" s="1"/>
  <c r="AC1370" i="10" s="1"/>
  <c r="H1371" i="10"/>
  <c r="S1371" i="10" s="1"/>
  <c r="R1371" i="10"/>
  <c r="G1371" i="10" s="1"/>
  <c r="I1371" i="10"/>
  <c r="P1371" i="10"/>
  <c r="L1371" i="10"/>
  <c r="D1372" i="10"/>
  <c r="M1371" i="10"/>
  <c r="K1371" i="10"/>
  <c r="J1371" i="10"/>
  <c r="N1371" i="10"/>
  <c r="O1371" i="10"/>
  <c r="Q1371" i="10"/>
  <c r="T1371" i="10" l="1"/>
  <c r="U1371" i="10" s="1"/>
  <c r="V1371" i="10" s="1"/>
  <c r="W1371" i="10" s="1"/>
  <c r="X1371" i="10" s="1"/>
  <c r="Y1371" i="10" s="1"/>
  <c r="Z1371" i="10" s="1"/>
  <c r="AA1371" i="10" s="1"/>
  <c r="AB1371" i="10" s="1"/>
  <c r="AC1371" i="10" s="1"/>
  <c r="H1372" i="10"/>
  <c r="S1372" i="10" s="1"/>
  <c r="K1372" i="10"/>
  <c r="I1372" i="10"/>
  <c r="J1372" i="10"/>
  <c r="O1372" i="10"/>
  <c r="R1372" i="10"/>
  <c r="G1372" i="10" s="1"/>
  <c r="M1372" i="10"/>
  <c r="L1372" i="10"/>
  <c r="N1372" i="10"/>
  <c r="P1372" i="10"/>
  <c r="D1373" i="10"/>
  <c r="Q1372" i="10"/>
  <c r="T1372" i="10" l="1"/>
  <c r="U1372" i="10" s="1"/>
  <c r="V1372" i="10" s="1"/>
  <c r="W1372" i="10" s="1"/>
  <c r="X1372" i="10" s="1"/>
  <c r="Y1372" i="10" s="1"/>
  <c r="Z1372" i="10" s="1"/>
  <c r="AA1372" i="10" s="1"/>
  <c r="AB1372" i="10" s="1"/>
  <c r="AC1372" i="10" s="1"/>
  <c r="H1373" i="10"/>
  <c r="S1373" i="10" s="1"/>
  <c r="J1373" i="10"/>
  <c r="M1373" i="10"/>
  <c r="R1373" i="10"/>
  <c r="G1373" i="10" s="1"/>
  <c r="D1374" i="10"/>
  <c r="O1373" i="10"/>
  <c r="L1373" i="10"/>
  <c r="P1373" i="10"/>
  <c r="N1373" i="10"/>
  <c r="Q1373" i="10"/>
  <c r="K1373" i="10"/>
  <c r="I1373" i="10"/>
  <c r="T1373" i="10" l="1"/>
  <c r="U1373" i="10" s="1"/>
  <c r="V1373" i="10" s="1"/>
  <c r="W1373" i="10" s="1"/>
  <c r="X1373" i="10" s="1"/>
  <c r="Y1373" i="10" s="1"/>
  <c r="Z1373" i="10" s="1"/>
  <c r="AA1373" i="10" s="1"/>
  <c r="AB1373" i="10" s="1"/>
  <c r="AC1373" i="10" s="1"/>
  <c r="H1374" i="10"/>
  <c r="S1374" i="10" s="1"/>
  <c r="O1374" i="10"/>
  <c r="I1374" i="10"/>
  <c r="L1374" i="10"/>
  <c r="N1374" i="10"/>
  <c r="J1374" i="10"/>
  <c r="R1374" i="10"/>
  <c r="G1374" i="10" s="1"/>
  <c r="K1374" i="10"/>
  <c r="M1374" i="10"/>
  <c r="P1374" i="10"/>
  <c r="D1375" i="10"/>
  <c r="Q1374" i="10"/>
  <c r="T1374" i="10" l="1"/>
  <c r="U1374" i="10" s="1"/>
  <c r="V1374" i="10" s="1"/>
  <c r="W1374" i="10" s="1"/>
  <c r="X1374" i="10" s="1"/>
  <c r="Y1374" i="10" s="1"/>
  <c r="Z1374" i="10" s="1"/>
  <c r="AA1374" i="10" s="1"/>
  <c r="AB1374" i="10" s="1"/>
  <c r="AC1374" i="10" s="1"/>
  <c r="H1375" i="10"/>
  <c r="S1375" i="10" s="1"/>
  <c r="P1375" i="10"/>
  <c r="R1375" i="10"/>
  <c r="G1375" i="10" s="1"/>
  <c r="M1375" i="10"/>
  <c r="I1375" i="10"/>
  <c r="D1376" i="10"/>
  <c r="L1375" i="10"/>
  <c r="J1375" i="10"/>
  <c r="N1375" i="10"/>
  <c r="K1375" i="10"/>
  <c r="Q1375" i="10"/>
  <c r="O1375" i="10"/>
  <c r="T1375" i="10" l="1"/>
  <c r="U1375" i="10" s="1"/>
  <c r="V1375" i="10" s="1"/>
  <c r="W1375" i="10" s="1"/>
  <c r="X1375" i="10" s="1"/>
  <c r="Y1375" i="10" s="1"/>
  <c r="Z1375" i="10" s="1"/>
  <c r="AA1375" i="10" s="1"/>
  <c r="AB1375" i="10" s="1"/>
  <c r="AC1375" i="10" s="1"/>
  <c r="M1376" i="10"/>
  <c r="K1376" i="10"/>
  <c r="R1376" i="10"/>
  <c r="G1376" i="10" s="1"/>
  <c r="Q1376" i="10"/>
  <c r="O1376" i="10"/>
  <c r="H1376" i="10"/>
  <c r="S1376" i="10" s="1"/>
  <c r="P1376" i="10"/>
  <c r="J1376" i="10"/>
  <c r="I1376" i="10"/>
  <c r="N1376" i="10"/>
  <c r="D1377" i="10"/>
  <c r="L1376" i="10"/>
  <c r="N1377" i="10" l="1"/>
  <c r="K1377" i="10"/>
  <c r="P1377" i="10"/>
  <c r="O1377" i="10"/>
  <c r="D1378" i="10"/>
  <c r="H1377" i="10"/>
  <c r="S1377" i="10" s="1"/>
  <c r="R1377" i="10"/>
  <c r="G1377" i="10" s="1"/>
  <c r="J1377" i="10"/>
  <c r="L1377" i="10"/>
  <c r="Q1377" i="10"/>
  <c r="M1377" i="10"/>
  <c r="I1377" i="10"/>
  <c r="T1376" i="10"/>
  <c r="U1376" i="10" s="1"/>
  <c r="V1376" i="10" s="1"/>
  <c r="W1376" i="10" s="1"/>
  <c r="X1376" i="10" s="1"/>
  <c r="Y1376" i="10" s="1"/>
  <c r="Z1376" i="10" s="1"/>
  <c r="AA1376" i="10" s="1"/>
  <c r="AB1376" i="10" s="1"/>
  <c r="AC1376" i="10" s="1"/>
  <c r="H1378" i="10" l="1"/>
  <c r="S1378" i="10" s="1"/>
  <c r="Q1378" i="10"/>
  <c r="M1378" i="10"/>
  <c r="J1378" i="10"/>
  <c r="N1378" i="10"/>
  <c r="I1378" i="10"/>
  <c r="R1378" i="10"/>
  <c r="G1378" i="10" s="1"/>
  <c r="K1378" i="10"/>
  <c r="L1378" i="10"/>
  <c r="P1378" i="10"/>
  <c r="D1379" i="10"/>
  <c r="O1378" i="10"/>
  <c r="T1377" i="10"/>
  <c r="U1377" i="10" s="1"/>
  <c r="V1377" i="10" s="1"/>
  <c r="W1377" i="10" s="1"/>
  <c r="X1377" i="10" s="1"/>
  <c r="Y1377" i="10" s="1"/>
  <c r="Z1377" i="10" s="1"/>
  <c r="AA1377" i="10" s="1"/>
  <c r="AB1377" i="10" s="1"/>
  <c r="AC1377" i="10" s="1"/>
  <c r="H1379" i="10" l="1"/>
  <c r="S1379" i="10" s="1"/>
  <c r="P1379" i="10"/>
  <c r="I1379" i="10"/>
  <c r="R1379" i="10"/>
  <c r="G1379" i="10" s="1"/>
  <c r="J1379" i="10"/>
  <c r="Q1379" i="10"/>
  <c r="K1379" i="10"/>
  <c r="N1379" i="10"/>
  <c r="D1380" i="10"/>
  <c r="M1379" i="10"/>
  <c r="L1379" i="10"/>
  <c r="O1379" i="10"/>
  <c r="T1378" i="10"/>
  <c r="U1378" i="10" s="1"/>
  <c r="V1378" i="10" s="1"/>
  <c r="W1378" i="10" s="1"/>
  <c r="X1378" i="10" s="1"/>
  <c r="Y1378" i="10" s="1"/>
  <c r="Z1378" i="10" s="1"/>
  <c r="AA1378" i="10" s="1"/>
  <c r="AB1378" i="10" s="1"/>
  <c r="AC1378" i="10" s="1"/>
  <c r="H1380" i="10" l="1"/>
  <c r="S1380" i="10" s="1"/>
  <c r="Q1380" i="10"/>
  <c r="L1380" i="10"/>
  <c r="D1381" i="10"/>
  <c r="I1380" i="10"/>
  <c r="P1380" i="10"/>
  <c r="M1380" i="10"/>
  <c r="N1380" i="10"/>
  <c r="R1380" i="10"/>
  <c r="G1380" i="10" s="1"/>
  <c r="K1380" i="10"/>
  <c r="J1380" i="10"/>
  <c r="O1380" i="10"/>
  <c r="T1379" i="10"/>
  <c r="U1379" i="10" s="1"/>
  <c r="V1379" i="10" s="1"/>
  <c r="W1379" i="10" s="1"/>
  <c r="X1379" i="10" s="1"/>
  <c r="Y1379" i="10" s="1"/>
  <c r="Z1379" i="10" s="1"/>
  <c r="AA1379" i="10" s="1"/>
  <c r="AB1379" i="10" s="1"/>
  <c r="AC1379" i="10" s="1"/>
  <c r="M1381" i="10" l="1"/>
  <c r="I1381" i="10"/>
  <c r="O1381" i="10"/>
  <c r="L1381" i="10"/>
  <c r="K1381" i="10"/>
  <c r="J1381" i="10"/>
  <c r="P1381" i="10"/>
  <c r="R1381" i="10"/>
  <c r="G1381" i="10" s="1"/>
  <c r="D1382" i="10"/>
  <c r="N1381" i="10"/>
  <c r="H1381" i="10"/>
  <c r="S1381" i="10" s="1"/>
  <c r="Q1381" i="10"/>
  <c r="T1380" i="10"/>
  <c r="U1380" i="10" s="1"/>
  <c r="V1380" i="10" s="1"/>
  <c r="W1380" i="10" s="1"/>
  <c r="X1380" i="10" s="1"/>
  <c r="Y1380" i="10" s="1"/>
  <c r="Z1380" i="10" s="1"/>
  <c r="AA1380" i="10" s="1"/>
  <c r="AB1380" i="10" s="1"/>
  <c r="AC1380" i="10" s="1"/>
  <c r="T1381" i="10" l="1"/>
  <c r="U1381" i="10" s="1"/>
  <c r="V1381" i="10" s="1"/>
  <c r="W1381" i="10" s="1"/>
  <c r="X1381" i="10" s="1"/>
  <c r="Y1381" i="10" s="1"/>
  <c r="Z1381" i="10" s="1"/>
  <c r="AA1381" i="10" s="1"/>
  <c r="AB1381" i="10" s="1"/>
  <c r="AC1381" i="10" s="1"/>
  <c r="D1383" i="10"/>
  <c r="M1382" i="10"/>
  <c r="H1382" i="10"/>
  <c r="S1382" i="10" s="1"/>
  <c r="R1382" i="10"/>
  <c r="G1382" i="10" s="1"/>
  <c r="O1382" i="10"/>
  <c r="J1382" i="10"/>
  <c r="Q1382" i="10"/>
  <c r="N1382" i="10"/>
  <c r="K1382" i="10"/>
  <c r="L1382" i="10"/>
  <c r="I1382" i="10"/>
  <c r="P1382" i="10"/>
  <c r="T1382" i="10" l="1"/>
  <c r="U1382" i="10" s="1"/>
  <c r="V1382" i="10" s="1"/>
  <c r="W1382" i="10" s="1"/>
  <c r="X1382" i="10" s="1"/>
  <c r="Y1382" i="10" s="1"/>
  <c r="Z1382" i="10" s="1"/>
  <c r="AA1382" i="10" s="1"/>
  <c r="AB1382" i="10" s="1"/>
  <c r="AC1382" i="10" s="1"/>
  <c r="H1383" i="10"/>
  <c r="S1383" i="10" s="1"/>
  <c r="L1383" i="10"/>
  <c r="I1383" i="10"/>
  <c r="R1383" i="10"/>
  <c r="G1383" i="10" s="1"/>
  <c r="K1383" i="10"/>
  <c r="J1383" i="10"/>
  <c r="D1384" i="10"/>
  <c r="M1383" i="10"/>
  <c r="P1383" i="10"/>
  <c r="Q1383" i="10"/>
  <c r="N1383" i="10"/>
  <c r="O1383" i="10"/>
  <c r="T1383" i="10" l="1"/>
  <c r="U1383" i="10" s="1"/>
  <c r="V1383" i="10" s="1"/>
  <c r="W1383" i="10" s="1"/>
  <c r="X1383" i="10" s="1"/>
  <c r="Y1383" i="10" s="1"/>
  <c r="Z1383" i="10" s="1"/>
  <c r="AA1383" i="10" s="1"/>
  <c r="AB1383" i="10" s="1"/>
  <c r="AC1383" i="10" s="1"/>
  <c r="H1384" i="10"/>
  <c r="S1384" i="10" s="1"/>
  <c r="D1385" i="10"/>
  <c r="M1384" i="10"/>
  <c r="I1384" i="10"/>
  <c r="J1384" i="10"/>
  <c r="K1384" i="10"/>
  <c r="N1384" i="10"/>
  <c r="R1384" i="10"/>
  <c r="G1384" i="10" s="1"/>
  <c r="Q1384" i="10"/>
  <c r="L1384" i="10"/>
  <c r="O1384" i="10"/>
  <c r="P1384" i="10"/>
  <c r="H1385" i="10" l="1"/>
  <c r="S1385" i="10" s="1"/>
  <c r="N1385" i="10"/>
  <c r="M1385" i="10"/>
  <c r="K1385" i="10"/>
  <c r="R1385" i="10"/>
  <c r="G1385" i="10" s="1"/>
  <c r="D1386" i="10"/>
  <c r="Q1385" i="10"/>
  <c r="P1385" i="10"/>
  <c r="L1385" i="10"/>
  <c r="O1385" i="10"/>
  <c r="J1385" i="10"/>
  <c r="I1385" i="10"/>
  <c r="T1384" i="10"/>
  <c r="U1384" i="10" s="1"/>
  <c r="V1384" i="10" s="1"/>
  <c r="W1384" i="10" s="1"/>
  <c r="X1384" i="10" s="1"/>
  <c r="Y1384" i="10" s="1"/>
  <c r="Z1384" i="10" s="1"/>
  <c r="AA1384" i="10" s="1"/>
  <c r="AB1384" i="10" s="1"/>
  <c r="AC1384" i="10" s="1"/>
  <c r="H1386" i="10" l="1"/>
  <c r="S1386" i="10" s="1"/>
  <c r="D1387" i="10"/>
  <c r="P1386" i="10"/>
  <c r="I1386" i="10"/>
  <c r="L1386" i="10"/>
  <c r="N1386" i="10"/>
  <c r="O1386" i="10"/>
  <c r="K1386" i="10"/>
  <c r="J1386" i="10"/>
  <c r="M1386" i="10"/>
  <c r="Q1386" i="10"/>
  <c r="R1386" i="10"/>
  <c r="G1386" i="10" s="1"/>
  <c r="T1385" i="10"/>
  <c r="U1385" i="10" s="1"/>
  <c r="V1385" i="10" s="1"/>
  <c r="W1385" i="10" s="1"/>
  <c r="X1385" i="10" s="1"/>
  <c r="Y1385" i="10" s="1"/>
  <c r="Z1385" i="10" s="1"/>
  <c r="AA1385" i="10" s="1"/>
  <c r="AB1385" i="10" s="1"/>
  <c r="AC1385" i="10" s="1"/>
  <c r="J1387" i="10" l="1"/>
  <c r="H1387" i="10"/>
  <c r="S1387" i="10" s="1"/>
  <c r="K1387" i="10"/>
  <c r="N1387" i="10"/>
  <c r="R1387" i="10"/>
  <c r="G1387" i="10" s="1"/>
  <c r="M1387" i="10"/>
  <c r="Q1387" i="10"/>
  <c r="L1387" i="10"/>
  <c r="I1387" i="10"/>
  <c r="D1388" i="10"/>
  <c r="P1387" i="10"/>
  <c r="O1387" i="10"/>
  <c r="T1386" i="10"/>
  <c r="U1386" i="10" s="1"/>
  <c r="V1386" i="10" s="1"/>
  <c r="W1386" i="10" s="1"/>
  <c r="X1386" i="10" s="1"/>
  <c r="Y1386" i="10" s="1"/>
  <c r="Z1386" i="10" s="1"/>
  <c r="AA1386" i="10" s="1"/>
  <c r="AB1386" i="10" s="1"/>
  <c r="AC1386" i="10" s="1"/>
  <c r="H1388" i="10" l="1"/>
  <c r="S1388" i="10" s="1"/>
  <c r="M1388" i="10"/>
  <c r="K1388" i="10"/>
  <c r="P1388" i="10"/>
  <c r="O1388" i="10"/>
  <c r="D1389" i="10"/>
  <c r="I1388" i="10"/>
  <c r="N1388" i="10"/>
  <c r="Q1388" i="10"/>
  <c r="J1388" i="10"/>
  <c r="R1388" i="10"/>
  <c r="G1388" i="10" s="1"/>
  <c r="L1388" i="10"/>
  <c r="T1387" i="10"/>
  <c r="U1387" i="10" s="1"/>
  <c r="V1387" i="10" s="1"/>
  <c r="W1387" i="10" s="1"/>
  <c r="X1387" i="10" s="1"/>
  <c r="Y1387" i="10" s="1"/>
  <c r="Z1387" i="10" s="1"/>
  <c r="AA1387" i="10" s="1"/>
  <c r="AB1387" i="10" s="1"/>
  <c r="AC1387" i="10" s="1"/>
  <c r="H1389" i="10" l="1"/>
  <c r="S1389" i="10" s="1"/>
  <c r="K1389" i="10"/>
  <c r="L1389" i="10"/>
  <c r="N1389" i="10"/>
  <c r="J1389" i="10"/>
  <c r="M1389" i="10"/>
  <c r="O1389" i="10"/>
  <c r="Q1389" i="10"/>
  <c r="I1389" i="10"/>
  <c r="R1389" i="10"/>
  <c r="G1389" i="10" s="1"/>
  <c r="D1390" i="10"/>
  <c r="P1389" i="10"/>
  <c r="T1388" i="10"/>
  <c r="U1388" i="10" s="1"/>
  <c r="V1388" i="10" s="1"/>
  <c r="W1388" i="10" s="1"/>
  <c r="X1388" i="10" s="1"/>
  <c r="Y1388" i="10" s="1"/>
  <c r="Z1388" i="10" s="1"/>
  <c r="AA1388" i="10" s="1"/>
  <c r="AB1388" i="10" s="1"/>
  <c r="AC1388" i="10" s="1"/>
  <c r="H1390" i="10" l="1"/>
  <c r="S1390" i="10" s="1"/>
  <c r="J1390" i="10"/>
  <c r="I1390" i="10"/>
  <c r="Q1390" i="10"/>
  <c r="O1390" i="10"/>
  <c r="D1391" i="10"/>
  <c r="P1390" i="10"/>
  <c r="L1390" i="10"/>
  <c r="R1390" i="10"/>
  <c r="G1390" i="10" s="1"/>
  <c r="K1390" i="10"/>
  <c r="M1390" i="10"/>
  <c r="N1390" i="10"/>
  <c r="T1389" i="10"/>
  <c r="U1389" i="10" s="1"/>
  <c r="V1389" i="10" s="1"/>
  <c r="W1389" i="10" s="1"/>
  <c r="X1389" i="10" s="1"/>
  <c r="Y1389" i="10" s="1"/>
  <c r="Z1389" i="10" s="1"/>
  <c r="AA1389" i="10" s="1"/>
  <c r="AB1389" i="10" s="1"/>
  <c r="AC1389" i="10" s="1"/>
  <c r="H1391" i="10" l="1"/>
  <c r="S1391" i="10" s="1"/>
  <c r="I1391" i="10"/>
  <c r="Q1391" i="10"/>
  <c r="K1391" i="10"/>
  <c r="R1391" i="10"/>
  <c r="G1391" i="10" s="1"/>
  <c r="L1391" i="10"/>
  <c r="O1391" i="10"/>
  <c r="P1391" i="10"/>
  <c r="J1391" i="10"/>
  <c r="N1391" i="10"/>
  <c r="D1392" i="10"/>
  <c r="M1391" i="10"/>
  <c r="T1390" i="10"/>
  <c r="U1390" i="10" s="1"/>
  <c r="V1390" i="10" s="1"/>
  <c r="W1390" i="10" s="1"/>
  <c r="X1390" i="10" s="1"/>
  <c r="Y1390" i="10" s="1"/>
  <c r="Z1390" i="10" s="1"/>
  <c r="AA1390" i="10" s="1"/>
  <c r="AB1390" i="10" s="1"/>
  <c r="AC1390" i="10" s="1"/>
  <c r="H1392" i="10" l="1"/>
  <c r="S1392" i="10" s="1"/>
  <c r="P1392" i="10"/>
  <c r="K1392" i="10"/>
  <c r="Q1392" i="10"/>
  <c r="D1393" i="10"/>
  <c r="R1392" i="10"/>
  <c r="G1392" i="10" s="1"/>
  <c r="M1392" i="10"/>
  <c r="J1392" i="10"/>
  <c r="L1392" i="10"/>
  <c r="N1392" i="10"/>
  <c r="I1392" i="10"/>
  <c r="O1392" i="10"/>
  <c r="T1391" i="10"/>
  <c r="U1391" i="10" s="1"/>
  <c r="V1391" i="10" s="1"/>
  <c r="W1391" i="10" s="1"/>
  <c r="X1391" i="10" s="1"/>
  <c r="Y1391" i="10" s="1"/>
  <c r="Z1391" i="10" s="1"/>
  <c r="AA1391" i="10" s="1"/>
  <c r="AB1391" i="10" s="1"/>
  <c r="AC1391" i="10" s="1"/>
  <c r="H1393" i="10" l="1"/>
  <c r="S1393" i="10" s="1"/>
  <c r="J1393" i="10"/>
  <c r="I1393" i="10"/>
  <c r="N1393" i="10"/>
  <c r="O1393" i="10"/>
  <c r="L1393" i="10"/>
  <c r="M1393" i="10"/>
  <c r="P1393" i="10"/>
  <c r="R1393" i="10"/>
  <c r="G1393" i="10" s="1"/>
  <c r="Q1393" i="10"/>
  <c r="D1394" i="10"/>
  <c r="K1393" i="10"/>
  <c r="T1392" i="10"/>
  <c r="U1392" i="10" s="1"/>
  <c r="V1392" i="10" s="1"/>
  <c r="W1392" i="10" s="1"/>
  <c r="X1392" i="10" s="1"/>
  <c r="Y1392" i="10" s="1"/>
  <c r="Z1392" i="10" s="1"/>
  <c r="AA1392" i="10" s="1"/>
  <c r="AB1392" i="10" s="1"/>
  <c r="AC1392" i="10" s="1"/>
  <c r="H1394" i="10" l="1"/>
  <c r="S1394" i="10" s="1"/>
  <c r="L1394" i="10"/>
  <c r="K1394" i="10"/>
  <c r="Q1394" i="10"/>
  <c r="N1394" i="10"/>
  <c r="D1395" i="10"/>
  <c r="J1394" i="10"/>
  <c r="P1394" i="10"/>
  <c r="O1394" i="10"/>
  <c r="I1394" i="10"/>
  <c r="M1394" i="10"/>
  <c r="R1394" i="10"/>
  <c r="G1394" i="10" s="1"/>
  <c r="T1393" i="10"/>
  <c r="U1393" i="10" s="1"/>
  <c r="V1393" i="10" s="1"/>
  <c r="W1393" i="10" s="1"/>
  <c r="X1393" i="10" s="1"/>
  <c r="Y1393" i="10" s="1"/>
  <c r="Z1393" i="10" s="1"/>
  <c r="AA1393" i="10" s="1"/>
  <c r="AB1393" i="10" s="1"/>
  <c r="AC1393" i="10" s="1"/>
  <c r="T1394" i="10" l="1"/>
  <c r="U1394" i="10" s="1"/>
  <c r="V1394" i="10" s="1"/>
  <c r="W1394" i="10" s="1"/>
  <c r="X1394" i="10" s="1"/>
  <c r="Y1394" i="10" s="1"/>
  <c r="Z1394" i="10" s="1"/>
  <c r="AA1394" i="10" s="1"/>
  <c r="AB1394" i="10" s="1"/>
  <c r="AC1394" i="10" s="1"/>
  <c r="H1395" i="10"/>
  <c r="S1395" i="10" s="1"/>
  <c r="O1395" i="10"/>
  <c r="J1395" i="10"/>
  <c r="M1395" i="10"/>
  <c r="Q1395" i="10"/>
  <c r="K1395" i="10"/>
  <c r="P1395" i="10"/>
  <c r="L1395" i="10"/>
  <c r="R1395" i="10"/>
  <c r="G1395" i="10" s="1"/>
  <c r="I1395" i="10"/>
  <c r="D1396" i="10"/>
  <c r="N1395" i="10"/>
  <c r="M1396" i="10" l="1"/>
  <c r="R1396" i="10"/>
  <c r="G1396" i="10" s="1"/>
  <c r="Q1396" i="10"/>
  <c r="D1397" i="10"/>
  <c r="L1396" i="10"/>
  <c r="H1396" i="10"/>
  <c r="S1396" i="10" s="1"/>
  <c r="J1396" i="10"/>
  <c r="I1396" i="10"/>
  <c r="O1396" i="10"/>
  <c r="P1396" i="10"/>
  <c r="N1396" i="10"/>
  <c r="K1396" i="10"/>
  <c r="T1395" i="10"/>
  <c r="U1395" i="10" s="1"/>
  <c r="V1395" i="10" s="1"/>
  <c r="W1395" i="10" s="1"/>
  <c r="X1395" i="10" s="1"/>
  <c r="Y1395" i="10" s="1"/>
  <c r="Z1395" i="10" s="1"/>
  <c r="AA1395" i="10" s="1"/>
  <c r="AB1395" i="10" s="1"/>
  <c r="AC1395" i="10" s="1"/>
  <c r="T1396" i="10" l="1"/>
  <c r="U1396" i="10" s="1"/>
  <c r="V1396" i="10" s="1"/>
  <c r="W1396" i="10" s="1"/>
  <c r="X1396" i="10" s="1"/>
  <c r="Y1396" i="10" s="1"/>
  <c r="Z1396" i="10" s="1"/>
  <c r="AA1396" i="10" s="1"/>
  <c r="AB1396" i="10" s="1"/>
  <c r="AC1396" i="10" s="1"/>
  <c r="K1397" i="10"/>
  <c r="R1397" i="10"/>
  <c r="G1397" i="10" s="1"/>
  <c r="D1398" i="10"/>
  <c r="P1397" i="10"/>
  <c r="Q1397" i="10"/>
  <c r="M1397" i="10"/>
  <c r="H1397" i="10"/>
  <c r="S1397" i="10" s="1"/>
  <c r="L1397" i="10"/>
  <c r="N1397" i="10"/>
  <c r="O1397" i="10"/>
  <c r="J1397" i="10"/>
  <c r="I1397" i="10"/>
  <c r="K1398" i="10" l="1"/>
  <c r="J1398" i="10"/>
  <c r="Q1398" i="10"/>
  <c r="L1398" i="10"/>
  <c r="H1398" i="10"/>
  <c r="S1398" i="10" s="1"/>
  <c r="R1398" i="10"/>
  <c r="G1398" i="10" s="1"/>
  <c r="O1398" i="10"/>
  <c r="P1398" i="10"/>
  <c r="N1398" i="10"/>
  <c r="D1399" i="10"/>
  <c r="M1398" i="10"/>
  <c r="I1398" i="10"/>
  <c r="T1397" i="10"/>
  <c r="U1397" i="10" s="1"/>
  <c r="V1397" i="10" s="1"/>
  <c r="W1397" i="10" s="1"/>
  <c r="X1397" i="10" s="1"/>
  <c r="Y1397" i="10" s="1"/>
  <c r="Z1397" i="10" s="1"/>
  <c r="AA1397" i="10" s="1"/>
  <c r="AB1397" i="10" s="1"/>
  <c r="AC1397" i="10" s="1"/>
  <c r="T1398" i="10" l="1"/>
  <c r="U1398" i="10" s="1"/>
  <c r="V1398" i="10" s="1"/>
  <c r="W1398" i="10" s="1"/>
  <c r="X1398" i="10" s="1"/>
  <c r="Y1398" i="10" s="1"/>
  <c r="Z1398" i="10" s="1"/>
  <c r="AA1398" i="10" s="1"/>
  <c r="AB1398" i="10" s="1"/>
  <c r="AC1398" i="10" s="1"/>
  <c r="J1399" i="10"/>
  <c r="Q1399" i="10"/>
  <c r="D1400" i="10"/>
  <c r="P1399" i="10"/>
  <c r="K1399" i="10"/>
  <c r="I1399" i="10"/>
  <c r="N1399" i="10"/>
  <c r="O1399" i="10"/>
  <c r="M1399" i="10"/>
  <c r="H1399" i="10"/>
  <c r="S1399" i="10" s="1"/>
  <c r="L1399" i="10"/>
  <c r="R1399" i="10"/>
  <c r="G1399" i="10" s="1"/>
  <c r="H1400" i="10" l="1"/>
  <c r="S1400" i="10" s="1"/>
  <c r="M1400" i="10"/>
  <c r="J1400" i="10"/>
  <c r="R1400" i="10"/>
  <c r="G1400" i="10" s="1"/>
  <c r="P1400" i="10"/>
  <c r="O1400" i="10"/>
  <c r="N1400" i="10"/>
  <c r="L1400" i="10"/>
  <c r="K1400" i="10"/>
  <c r="D1401" i="10"/>
  <c r="I1400" i="10"/>
  <c r="Q1400" i="10"/>
  <c r="T1399" i="10"/>
  <c r="U1399" i="10" s="1"/>
  <c r="V1399" i="10" s="1"/>
  <c r="W1399" i="10" s="1"/>
  <c r="X1399" i="10" s="1"/>
  <c r="Y1399" i="10" s="1"/>
  <c r="Z1399" i="10" s="1"/>
  <c r="AA1399" i="10" s="1"/>
  <c r="AB1399" i="10" s="1"/>
  <c r="AC1399" i="10" s="1"/>
  <c r="K1401" i="10" l="1"/>
  <c r="Q1401" i="10"/>
  <c r="P1401" i="10"/>
  <c r="O1401" i="10"/>
  <c r="J1401" i="10"/>
  <c r="N1401" i="10"/>
  <c r="D1402" i="10"/>
  <c r="I1401" i="10"/>
  <c r="M1401" i="10"/>
  <c r="H1401" i="10"/>
  <c r="S1401" i="10" s="1"/>
  <c r="R1401" i="10"/>
  <c r="G1401" i="10" s="1"/>
  <c r="L1401" i="10"/>
  <c r="T1400" i="10"/>
  <c r="U1400" i="10" s="1"/>
  <c r="V1400" i="10" s="1"/>
  <c r="W1400" i="10" s="1"/>
  <c r="X1400" i="10" s="1"/>
  <c r="Y1400" i="10" s="1"/>
  <c r="Z1400" i="10" s="1"/>
  <c r="AA1400" i="10" s="1"/>
  <c r="AB1400" i="10" s="1"/>
  <c r="AC1400" i="10" s="1"/>
  <c r="H1402" i="10" l="1"/>
  <c r="S1402" i="10" s="1"/>
  <c r="Q1402" i="10"/>
  <c r="D1403" i="10"/>
  <c r="M1402" i="10"/>
  <c r="I1402" i="10"/>
  <c r="P1402" i="10"/>
  <c r="L1402" i="10"/>
  <c r="J1402" i="10"/>
  <c r="O1402" i="10"/>
  <c r="R1402" i="10"/>
  <c r="G1402" i="10" s="1"/>
  <c r="K1402" i="10"/>
  <c r="N1402" i="10"/>
  <c r="T1401" i="10"/>
  <c r="U1401" i="10" s="1"/>
  <c r="V1401" i="10" s="1"/>
  <c r="W1401" i="10" s="1"/>
  <c r="X1401" i="10" s="1"/>
  <c r="Y1401" i="10" s="1"/>
  <c r="Z1401" i="10" s="1"/>
  <c r="AA1401" i="10" s="1"/>
  <c r="AB1401" i="10" s="1"/>
  <c r="AC1401" i="10" s="1"/>
  <c r="P1403" i="10" l="1"/>
  <c r="Q1403" i="10"/>
  <c r="N1403" i="10"/>
  <c r="O1403" i="10"/>
  <c r="R1403" i="10"/>
  <c r="G1403" i="10" s="1"/>
  <c r="I1403" i="10"/>
  <c r="D1404" i="10"/>
  <c r="M1403" i="10"/>
  <c r="H1403" i="10"/>
  <c r="S1403" i="10" s="1"/>
  <c r="L1403" i="10"/>
  <c r="K1403" i="10"/>
  <c r="J1403" i="10"/>
  <c r="T1402" i="10"/>
  <c r="U1402" i="10" s="1"/>
  <c r="V1402" i="10" s="1"/>
  <c r="W1402" i="10" s="1"/>
  <c r="X1402" i="10" s="1"/>
  <c r="Y1402" i="10" s="1"/>
  <c r="Z1402" i="10" s="1"/>
  <c r="AA1402" i="10" s="1"/>
  <c r="AB1402" i="10" s="1"/>
  <c r="AC1402" i="10" s="1"/>
  <c r="T1403" i="10" l="1"/>
  <c r="U1403" i="10" s="1"/>
  <c r="V1403" i="10" s="1"/>
  <c r="W1403" i="10" s="1"/>
  <c r="X1403" i="10" s="1"/>
  <c r="Y1403" i="10" s="1"/>
  <c r="Z1403" i="10" s="1"/>
  <c r="AA1403" i="10" s="1"/>
  <c r="AB1403" i="10" s="1"/>
  <c r="AC1403" i="10" s="1"/>
  <c r="H1404" i="10"/>
  <c r="S1404" i="10" s="1"/>
  <c r="N1404" i="10"/>
  <c r="D1405" i="10"/>
  <c r="O1404" i="10"/>
  <c r="P1404" i="10"/>
  <c r="M1404" i="10"/>
  <c r="J1404" i="10"/>
  <c r="Q1404" i="10"/>
  <c r="L1404" i="10"/>
  <c r="I1404" i="10"/>
  <c r="K1404" i="10"/>
  <c r="R1404" i="10"/>
  <c r="G1404" i="10" s="1"/>
  <c r="J1405" i="10" l="1"/>
  <c r="L1405" i="10"/>
  <c r="N1405" i="10"/>
  <c r="P1405" i="10"/>
  <c r="Q1405" i="10"/>
  <c r="K1405" i="10"/>
  <c r="M1405" i="10"/>
  <c r="D1406" i="10"/>
  <c r="O1405" i="10"/>
  <c r="H1405" i="10"/>
  <c r="S1405" i="10" s="1"/>
  <c r="I1405" i="10"/>
  <c r="R1405" i="10"/>
  <c r="G1405" i="10" s="1"/>
  <c r="T1404" i="10"/>
  <c r="U1404" i="10" s="1"/>
  <c r="V1404" i="10" s="1"/>
  <c r="W1404" i="10" s="1"/>
  <c r="X1404" i="10" s="1"/>
  <c r="Y1404" i="10" s="1"/>
  <c r="Z1404" i="10" s="1"/>
  <c r="AA1404" i="10" s="1"/>
  <c r="AB1404" i="10" s="1"/>
  <c r="AC1404" i="10" s="1"/>
  <c r="H1406" i="10" l="1"/>
  <c r="S1406" i="10" s="1"/>
  <c r="P1406" i="10"/>
  <c r="D1407" i="10"/>
  <c r="N1406" i="10"/>
  <c r="Q1406" i="10"/>
  <c r="K1406" i="10"/>
  <c r="L1406" i="10"/>
  <c r="J1406" i="10"/>
  <c r="O1406" i="10"/>
  <c r="I1406" i="10"/>
  <c r="R1406" i="10"/>
  <c r="G1406" i="10" s="1"/>
  <c r="M1406" i="10"/>
  <c r="T1405" i="10"/>
  <c r="U1405" i="10" s="1"/>
  <c r="V1405" i="10" s="1"/>
  <c r="W1405" i="10" s="1"/>
  <c r="X1405" i="10" s="1"/>
  <c r="Y1405" i="10" s="1"/>
  <c r="Z1405" i="10" s="1"/>
  <c r="AA1405" i="10" s="1"/>
  <c r="AB1405" i="10" s="1"/>
  <c r="AC1405" i="10" s="1"/>
  <c r="H1407" i="10" l="1"/>
  <c r="S1407" i="10" s="1"/>
  <c r="N1407" i="10"/>
  <c r="M1407" i="10"/>
  <c r="J1407" i="10"/>
  <c r="Q1407" i="10"/>
  <c r="R1407" i="10"/>
  <c r="G1407" i="10" s="1"/>
  <c r="P1407" i="10"/>
  <c r="D1408" i="10"/>
  <c r="O1407" i="10"/>
  <c r="K1407" i="10"/>
  <c r="L1407" i="10"/>
  <c r="I1407" i="10"/>
  <c r="T1406" i="10"/>
  <c r="U1406" i="10" s="1"/>
  <c r="V1406" i="10" s="1"/>
  <c r="W1406" i="10" s="1"/>
  <c r="X1406" i="10" s="1"/>
  <c r="Y1406" i="10" s="1"/>
  <c r="Z1406" i="10" s="1"/>
  <c r="AA1406" i="10" s="1"/>
  <c r="AB1406" i="10" s="1"/>
  <c r="AC1406" i="10" s="1"/>
  <c r="T1407" i="10" l="1"/>
  <c r="U1407" i="10" s="1"/>
  <c r="V1407" i="10" s="1"/>
  <c r="W1407" i="10" s="1"/>
  <c r="X1407" i="10" s="1"/>
  <c r="Y1407" i="10" s="1"/>
  <c r="Z1407" i="10" s="1"/>
  <c r="AA1407" i="10" s="1"/>
  <c r="AB1407" i="10" s="1"/>
  <c r="AC1407" i="10" s="1"/>
  <c r="D1409" i="10"/>
  <c r="R1408" i="10"/>
  <c r="G1408" i="10" s="1"/>
  <c r="O1408" i="10"/>
  <c r="Q1408" i="10"/>
  <c r="P1408" i="10"/>
  <c r="M1408" i="10"/>
  <c r="L1408" i="10"/>
  <c r="I1408" i="10"/>
  <c r="H1408" i="10"/>
  <c r="S1408" i="10" s="1"/>
  <c r="K1408" i="10"/>
  <c r="J1408" i="10"/>
  <c r="N1408" i="10"/>
  <c r="T1408" i="10" l="1"/>
  <c r="U1408" i="10" s="1"/>
  <c r="V1408" i="10" s="1"/>
  <c r="W1408" i="10" s="1"/>
  <c r="X1408" i="10" s="1"/>
  <c r="Y1408" i="10" s="1"/>
  <c r="Z1408" i="10" s="1"/>
  <c r="AA1408" i="10" s="1"/>
  <c r="AB1408" i="10" s="1"/>
  <c r="AC1408" i="10" s="1"/>
  <c r="N1409" i="10"/>
  <c r="M1409" i="10"/>
  <c r="P1409" i="10"/>
  <c r="H1409" i="10"/>
  <c r="S1409" i="10" s="1"/>
  <c r="O1409" i="10"/>
  <c r="R1409" i="10"/>
  <c r="G1409" i="10" s="1"/>
  <c r="J1409" i="10"/>
  <c r="D1410" i="10"/>
  <c r="L1409" i="10"/>
  <c r="K1409" i="10"/>
  <c r="I1409" i="10"/>
  <c r="Q1409" i="10"/>
  <c r="T1409" i="10" l="1"/>
  <c r="U1409" i="10" s="1"/>
  <c r="V1409" i="10" s="1"/>
  <c r="W1409" i="10" s="1"/>
  <c r="X1409" i="10" s="1"/>
  <c r="Y1409" i="10" s="1"/>
  <c r="Z1409" i="10" s="1"/>
  <c r="AA1409" i="10" s="1"/>
  <c r="AB1409" i="10" s="1"/>
  <c r="AC1409" i="10" s="1"/>
  <c r="L1410" i="10"/>
  <c r="D1411" i="10"/>
  <c r="K1410" i="10"/>
  <c r="O1410" i="10"/>
  <c r="J1410" i="10"/>
  <c r="N1410" i="10"/>
  <c r="P1410" i="10"/>
  <c r="Q1410" i="10"/>
  <c r="H1410" i="10"/>
  <c r="S1410" i="10" s="1"/>
  <c r="R1410" i="10"/>
  <c r="G1410" i="10" s="1"/>
  <c r="M1410" i="10"/>
  <c r="I1410" i="10"/>
  <c r="O1411" i="10" l="1"/>
  <c r="P1411" i="10"/>
  <c r="Q1411" i="10"/>
  <c r="M1411" i="10"/>
  <c r="J1411" i="10"/>
  <c r="K1411" i="10"/>
  <c r="I1411" i="10"/>
  <c r="D1412" i="10"/>
  <c r="N1411" i="10"/>
  <c r="H1411" i="10"/>
  <c r="S1411" i="10" s="1"/>
  <c r="L1411" i="10"/>
  <c r="R1411" i="10"/>
  <c r="G1411" i="10" s="1"/>
  <c r="T1410" i="10"/>
  <c r="U1410" i="10" s="1"/>
  <c r="V1410" i="10" s="1"/>
  <c r="W1410" i="10" s="1"/>
  <c r="X1410" i="10" s="1"/>
  <c r="Y1410" i="10" s="1"/>
  <c r="Z1410" i="10" s="1"/>
  <c r="AA1410" i="10" s="1"/>
  <c r="AB1410" i="10" s="1"/>
  <c r="AC1410" i="10" s="1"/>
  <c r="T1411" i="10" l="1"/>
  <c r="U1411" i="10" s="1"/>
  <c r="V1411" i="10" s="1"/>
  <c r="W1411" i="10" s="1"/>
  <c r="X1411" i="10" s="1"/>
  <c r="Y1411" i="10" s="1"/>
  <c r="Z1411" i="10" s="1"/>
  <c r="AA1411" i="10" s="1"/>
  <c r="AB1411" i="10" s="1"/>
  <c r="AC1411" i="10" s="1"/>
  <c r="H1412" i="10"/>
  <c r="S1412" i="10" s="1"/>
  <c r="J1412" i="10"/>
  <c r="R1412" i="10"/>
  <c r="G1412" i="10" s="1"/>
  <c r="P1412" i="10"/>
  <c r="O1412" i="10"/>
  <c r="D1413" i="10"/>
  <c r="L1412" i="10"/>
  <c r="K1412" i="10"/>
  <c r="Q1412" i="10"/>
  <c r="M1412" i="10"/>
  <c r="N1412" i="10"/>
  <c r="I1412" i="10"/>
  <c r="T1412" i="10" l="1"/>
  <c r="U1412" i="10" s="1"/>
  <c r="V1412" i="10" s="1"/>
  <c r="W1412" i="10" s="1"/>
  <c r="X1412" i="10" s="1"/>
  <c r="Y1412" i="10" s="1"/>
  <c r="Z1412" i="10" s="1"/>
  <c r="AA1412" i="10" s="1"/>
  <c r="AB1412" i="10" s="1"/>
  <c r="AC1412" i="10" s="1"/>
  <c r="D1414" i="10"/>
  <c r="Q1413" i="10"/>
  <c r="H1413" i="10"/>
  <c r="S1413" i="10" s="1"/>
  <c r="K1413" i="10"/>
  <c r="R1413" i="10"/>
  <c r="G1413" i="10" s="1"/>
  <c r="J1413" i="10"/>
  <c r="P1413" i="10"/>
  <c r="N1413" i="10"/>
  <c r="O1413" i="10"/>
  <c r="M1413" i="10"/>
  <c r="L1413" i="10"/>
  <c r="I1413" i="10"/>
  <c r="T1413" i="10" l="1"/>
  <c r="U1413" i="10" s="1"/>
  <c r="V1413" i="10" s="1"/>
  <c r="W1413" i="10" s="1"/>
  <c r="X1413" i="10" s="1"/>
  <c r="Y1413" i="10" s="1"/>
  <c r="Z1413" i="10" s="1"/>
  <c r="AA1413" i="10" s="1"/>
  <c r="AB1413" i="10" s="1"/>
  <c r="AC1413" i="10" s="1"/>
  <c r="H1414" i="10"/>
  <c r="S1414" i="10" s="1"/>
  <c r="P1414" i="10"/>
  <c r="O1414" i="10"/>
  <c r="M1414" i="10"/>
  <c r="I1414" i="10"/>
  <c r="L1414" i="10"/>
  <c r="R1414" i="10"/>
  <c r="G1414" i="10" s="1"/>
  <c r="J1414" i="10"/>
  <c r="N1414" i="10"/>
  <c r="D1415" i="10"/>
  <c r="Q1414" i="10"/>
  <c r="K1414" i="10"/>
  <c r="T1414" i="10" l="1"/>
  <c r="U1414" i="10" s="1"/>
  <c r="V1414" i="10" s="1"/>
  <c r="W1414" i="10" s="1"/>
  <c r="X1414" i="10" s="1"/>
  <c r="Y1414" i="10" s="1"/>
  <c r="Z1414" i="10" s="1"/>
  <c r="AA1414" i="10" s="1"/>
  <c r="AB1414" i="10" s="1"/>
  <c r="AC1414" i="10" s="1"/>
  <c r="P1415" i="10"/>
  <c r="N1415" i="10"/>
  <c r="O1415" i="10"/>
  <c r="D1416" i="10"/>
  <c r="R1415" i="10"/>
  <c r="G1415" i="10" s="1"/>
  <c r="H1415" i="10"/>
  <c r="S1415" i="10" s="1"/>
  <c r="L1415" i="10"/>
  <c r="I1415" i="10"/>
  <c r="Q1415" i="10"/>
  <c r="K1415" i="10"/>
  <c r="M1415" i="10"/>
  <c r="J1415" i="10"/>
  <c r="T1415" i="10" l="1"/>
  <c r="U1415" i="10" s="1"/>
  <c r="V1415" i="10" s="1"/>
  <c r="W1415" i="10" s="1"/>
  <c r="X1415" i="10" s="1"/>
  <c r="Y1415" i="10" s="1"/>
  <c r="Z1415" i="10" s="1"/>
  <c r="AA1415" i="10" s="1"/>
  <c r="AB1415" i="10" s="1"/>
  <c r="AC1415" i="10" s="1"/>
  <c r="H1416" i="10"/>
  <c r="S1416" i="10" s="1"/>
  <c r="N1416" i="10"/>
  <c r="K1416" i="10"/>
  <c r="O1416" i="10"/>
  <c r="L1416" i="10"/>
  <c r="Q1416" i="10"/>
  <c r="P1416" i="10"/>
  <c r="R1416" i="10"/>
  <c r="G1416" i="10" s="1"/>
  <c r="I1416" i="10"/>
  <c r="J1416" i="10"/>
  <c r="D1417" i="10"/>
  <c r="M1416" i="10"/>
  <c r="T1416" i="10" l="1"/>
  <c r="U1416" i="10" s="1"/>
  <c r="V1416" i="10" s="1"/>
  <c r="W1416" i="10" s="1"/>
  <c r="X1416" i="10" s="1"/>
  <c r="Y1416" i="10" s="1"/>
  <c r="Z1416" i="10" s="1"/>
  <c r="AA1416" i="10" s="1"/>
  <c r="AB1416" i="10" s="1"/>
  <c r="AC1416" i="10" s="1"/>
  <c r="H1417" i="10"/>
  <c r="S1417" i="10" s="1"/>
  <c r="I1417" i="10"/>
  <c r="P1417" i="10"/>
  <c r="M1417" i="10"/>
  <c r="J1417" i="10"/>
  <c r="D1418" i="10"/>
  <c r="K1417" i="10"/>
  <c r="O1417" i="10"/>
  <c r="N1417" i="10"/>
  <c r="Q1417" i="10"/>
  <c r="R1417" i="10"/>
  <c r="G1417" i="10" s="1"/>
  <c r="L1417" i="10"/>
  <c r="T1417" i="10" l="1"/>
  <c r="U1417" i="10" s="1"/>
  <c r="V1417" i="10" s="1"/>
  <c r="W1417" i="10" s="1"/>
  <c r="X1417" i="10" s="1"/>
  <c r="Y1417" i="10" s="1"/>
  <c r="Z1417" i="10" s="1"/>
  <c r="AA1417" i="10" s="1"/>
  <c r="AB1417" i="10" s="1"/>
  <c r="AC1417" i="10" s="1"/>
  <c r="H1418" i="10"/>
  <c r="S1418" i="10" s="1"/>
  <c r="N1418" i="10"/>
  <c r="R1418" i="10"/>
  <c r="G1418" i="10" s="1"/>
  <c r="L1418" i="10"/>
  <c r="I1418" i="10"/>
  <c r="O1418" i="10"/>
  <c r="M1418" i="10"/>
  <c r="P1418" i="10"/>
  <c r="J1418" i="10"/>
  <c r="K1418" i="10"/>
  <c r="D1419" i="10"/>
  <c r="Q1418" i="10"/>
  <c r="H1419" i="10" l="1"/>
  <c r="S1419" i="10" s="1"/>
  <c r="R1419" i="10"/>
  <c r="G1419" i="10" s="1"/>
  <c r="O1419" i="10"/>
  <c r="M1419" i="10"/>
  <c r="Q1419" i="10"/>
  <c r="D1420" i="10"/>
  <c r="N1419" i="10"/>
  <c r="I1419" i="10"/>
  <c r="P1419" i="10"/>
  <c r="K1419" i="10"/>
  <c r="J1419" i="10"/>
  <c r="L1419" i="10"/>
  <c r="T1418" i="10"/>
  <c r="U1418" i="10" s="1"/>
  <c r="V1418" i="10" s="1"/>
  <c r="W1418" i="10" s="1"/>
  <c r="X1418" i="10" s="1"/>
  <c r="Y1418" i="10" s="1"/>
  <c r="Z1418" i="10" s="1"/>
  <c r="AA1418" i="10" s="1"/>
  <c r="AB1418" i="10" s="1"/>
  <c r="AC1418" i="10" s="1"/>
  <c r="H1420" i="10" l="1"/>
  <c r="S1420" i="10" s="1"/>
  <c r="J1420" i="10"/>
  <c r="P1420" i="10"/>
  <c r="O1420" i="10"/>
  <c r="N1420" i="10"/>
  <c r="M1420" i="10"/>
  <c r="I1420" i="10"/>
  <c r="Q1420" i="10"/>
  <c r="K1420" i="10"/>
  <c r="L1420" i="10"/>
  <c r="D1421" i="10"/>
  <c r="R1420" i="10"/>
  <c r="G1420" i="10" s="1"/>
  <c r="T1419" i="10"/>
  <c r="U1419" i="10" s="1"/>
  <c r="V1419" i="10" s="1"/>
  <c r="W1419" i="10" s="1"/>
  <c r="X1419" i="10" s="1"/>
  <c r="Y1419" i="10" s="1"/>
  <c r="Z1419" i="10" s="1"/>
  <c r="AA1419" i="10" s="1"/>
  <c r="AB1419" i="10" s="1"/>
  <c r="AC1419" i="10" s="1"/>
  <c r="H1421" i="10" l="1"/>
  <c r="S1421" i="10" s="1"/>
  <c r="M1421" i="10"/>
  <c r="N1421" i="10"/>
  <c r="I1421" i="10"/>
  <c r="D1422" i="10"/>
  <c r="R1421" i="10"/>
  <c r="G1421" i="10" s="1"/>
  <c r="L1421" i="10"/>
  <c r="K1421" i="10"/>
  <c r="Q1421" i="10"/>
  <c r="P1421" i="10"/>
  <c r="J1421" i="10"/>
  <c r="O1421" i="10"/>
  <c r="T1420" i="10"/>
  <c r="U1420" i="10" s="1"/>
  <c r="V1420" i="10" s="1"/>
  <c r="W1420" i="10" s="1"/>
  <c r="X1420" i="10" s="1"/>
  <c r="Y1420" i="10" s="1"/>
  <c r="Z1420" i="10" s="1"/>
  <c r="AA1420" i="10" s="1"/>
  <c r="AB1420" i="10" s="1"/>
  <c r="AC1420" i="10" s="1"/>
  <c r="T1421" i="10" l="1"/>
  <c r="U1421" i="10" s="1"/>
  <c r="V1421" i="10" s="1"/>
  <c r="W1421" i="10" s="1"/>
  <c r="X1421" i="10" s="1"/>
  <c r="Y1421" i="10" s="1"/>
  <c r="Z1421" i="10" s="1"/>
  <c r="AA1421" i="10" s="1"/>
  <c r="AB1421" i="10" s="1"/>
  <c r="AC1421" i="10" s="1"/>
  <c r="J1422" i="10"/>
  <c r="K1422" i="10"/>
  <c r="D1423" i="10"/>
  <c r="P1422" i="10"/>
  <c r="R1422" i="10"/>
  <c r="G1422" i="10" s="1"/>
  <c r="O1422" i="10"/>
  <c r="H1422" i="10"/>
  <c r="S1422" i="10" s="1"/>
  <c r="L1422" i="10"/>
  <c r="N1422" i="10"/>
  <c r="I1422" i="10"/>
  <c r="M1422" i="10"/>
  <c r="Q1422" i="10"/>
  <c r="I1423" i="10" l="1"/>
  <c r="O1423" i="10"/>
  <c r="K1423" i="10"/>
  <c r="N1423" i="10"/>
  <c r="M1423" i="10"/>
  <c r="Q1423" i="10"/>
  <c r="P1423" i="10"/>
  <c r="L1423" i="10"/>
  <c r="D1424" i="10"/>
  <c r="R1423" i="10"/>
  <c r="G1423" i="10" s="1"/>
  <c r="H1423" i="10"/>
  <c r="S1423" i="10" s="1"/>
  <c r="J1423" i="10"/>
  <c r="T1422" i="10"/>
  <c r="U1422" i="10" s="1"/>
  <c r="V1422" i="10" s="1"/>
  <c r="W1422" i="10" s="1"/>
  <c r="X1422" i="10" s="1"/>
  <c r="Y1422" i="10" s="1"/>
  <c r="Z1422" i="10" s="1"/>
  <c r="AA1422" i="10" s="1"/>
  <c r="AB1422" i="10" s="1"/>
  <c r="AC1422" i="10" s="1"/>
  <c r="T1423" i="10" l="1"/>
  <c r="U1423" i="10" s="1"/>
  <c r="V1423" i="10" s="1"/>
  <c r="W1423" i="10" s="1"/>
  <c r="X1423" i="10" s="1"/>
  <c r="Y1423" i="10" s="1"/>
  <c r="Z1423" i="10" s="1"/>
  <c r="AA1423" i="10" s="1"/>
  <c r="AB1423" i="10" s="1"/>
  <c r="AC1423" i="10" s="1"/>
  <c r="H1424" i="10"/>
  <c r="S1424" i="10" s="1"/>
  <c r="K1424" i="10"/>
  <c r="D1425" i="10"/>
  <c r="R1424" i="10"/>
  <c r="G1424" i="10" s="1"/>
  <c r="M1424" i="10"/>
  <c r="O1424" i="10"/>
  <c r="I1424" i="10"/>
  <c r="N1424" i="10"/>
  <c r="L1424" i="10"/>
  <c r="Q1424" i="10"/>
  <c r="J1424" i="10"/>
  <c r="P1424" i="10"/>
  <c r="H1425" i="10" l="1"/>
  <c r="S1425" i="10" s="1"/>
  <c r="P1425" i="10"/>
  <c r="K1425" i="10"/>
  <c r="J1425" i="10"/>
  <c r="N1425" i="10"/>
  <c r="O1425" i="10"/>
  <c r="R1425" i="10"/>
  <c r="G1425" i="10" s="1"/>
  <c r="Q1425" i="10"/>
  <c r="L1425" i="10"/>
  <c r="D1426" i="10"/>
  <c r="M1425" i="10"/>
  <c r="I1425" i="10"/>
  <c r="T1424" i="10"/>
  <c r="U1424" i="10" s="1"/>
  <c r="V1424" i="10" s="1"/>
  <c r="W1424" i="10" s="1"/>
  <c r="X1424" i="10" s="1"/>
  <c r="Y1424" i="10" s="1"/>
  <c r="Z1424" i="10" s="1"/>
  <c r="AA1424" i="10" s="1"/>
  <c r="AB1424" i="10" s="1"/>
  <c r="AC1424" i="10" s="1"/>
  <c r="H1426" i="10" l="1"/>
  <c r="S1426" i="10" s="1"/>
  <c r="J1426" i="10"/>
  <c r="Q1426" i="10"/>
  <c r="D1427" i="10"/>
  <c r="P1426" i="10"/>
  <c r="O1426" i="10"/>
  <c r="L1426" i="10"/>
  <c r="R1426" i="10"/>
  <c r="G1426" i="10" s="1"/>
  <c r="K1426" i="10"/>
  <c r="I1426" i="10"/>
  <c r="N1426" i="10"/>
  <c r="M1426" i="10"/>
  <c r="T1425" i="10"/>
  <c r="U1425" i="10" s="1"/>
  <c r="V1425" i="10" s="1"/>
  <c r="W1425" i="10" s="1"/>
  <c r="X1425" i="10" s="1"/>
  <c r="Y1425" i="10" s="1"/>
  <c r="Z1425" i="10" s="1"/>
  <c r="AA1425" i="10" s="1"/>
  <c r="AB1425" i="10" s="1"/>
  <c r="AC1425" i="10" s="1"/>
  <c r="H1427" i="10" l="1"/>
  <c r="S1427" i="10" s="1"/>
  <c r="L1427" i="10"/>
  <c r="K1427" i="10"/>
  <c r="O1427" i="10"/>
  <c r="N1427" i="10"/>
  <c r="J1427" i="10"/>
  <c r="R1427" i="10"/>
  <c r="G1427" i="10" s="1"/>
  <c r="P1427" i="10"/>
  <c r="Q1427" i="10"/>
  <c r="D1428" i="10"/>
  <c r="M1427" i="10"/>
  <c r="I1427" i="10"/>
  <c r="T1426" i="10"/>
  <c r="U1426" i="10" s="1"/>
  <c r="V1426" i="10" s="1"/>
  <c r="W1426" i="10" s="1"/>
  <c r="X1426" i="10" s="1"/>
  <c r="Y1426" i="10" s="1"/>
  <c r="Z1426" i="10" s="1"/>
  <c r="AA1426" i="10" s="1"/>
  <c r="AB1426" i="10" s="1"/>
  <c r="AC1426" i="10" s="1"/>
  <c r="H1428" i="10" l="1"/>
  <c r="S1428" i="10" s="1"/>
  <c r="R1428" i="10"/>
  <c r="G1428" i="10" s="1"/>
  <c r="D1429" i="10"/>
  <c r="M1428" i="10"/>
  <c r="I1428" i="10"/>
  <c r="P1428" i="10"/>
  <c r="O1428" i="10"/>
  <c r="L1428" i="10"/>
  <c r="Q1428" i="10"/>
  <c r="K1428" i="10"/>
  <c r="N1428" i="10"/>
  <c r="J1428" i="10"/>
  <c r="T1427" i="10"/>
  <c r="U1427" i="10" s="1"/>
  <c r="V1427" i="10" s="1"/>
  <c r="W1427" i="10" s="1"/>
  <c r="X1427" i="10" s="1"/>
  <c r="Y1427" i="10" s="1"/>
  <c r="Z1427" i="10" s="1"/>
  <c r="AA1427" i="10" s="1"/>
  <c r="AB1427" i="10" s="1"/>
  <c r="AC1427" i="10" s="1"/>
  <c r="T1428" i="10" l="1"/>
  <c r="U1428" i="10" s="1"/>
  <c r="V1428" i="10" s="1"/>
  <c r="W1428" i="10" s="1"/>
  <c r="X1428" i="10" s="1"/>
  <c r="Y1428" i="10" s="1"/>
  <c r="Z1428" i="10" s="1"/>
  <c r="AA1428" i="10" s="1"/>
  <c r="AB1428" i="10" s="1"/>
  <c r="AC1428" i="10" s="1"/>
  <c r="H1429" i="10"/>
  <c r="S1429" i="10" s="1"/>
  <c r="K1429" i="10"/>
  <c r="R1429" i="10"/>
  <c r="G1429" i="10" s="1"/>
  <c r="N1429" i="10"/>
  <c r="Q1429" i="10"/>
  <c r="J1429" i="10"/>
  <c r="O1429" i="10"/>
  <c r="M1429" i="10"/>
  <c r="P1429" i="10"/>
  <c r="L1429" i="10"/>
  <c r="D1430" i="10"/>
  <c r="I1429" i="10"/>
  <c r="H1430" i="10" l="1"/>
  <c r="S1430" i="10" s="1"/>
  <c r="R1430" i="10"/>
  <c r="G1430" i="10" s="1"/>
  <c r="L1430" i="10"/>
  <c r="D1431" i="10"/>
  <c r="N1430" i="10"/>
  <c r="I1430" i="10"/>
  <c r="O1430" i="10"/>
  <c r="M1430" i="10"/>
  <c r="Q1430" i="10"/>
  <c r="K1430" i="10"/>
  <c r="P1430" i="10"/>
  <c r="J1430" i="10"/>
  <c r="T1429" i="10"/>
  <c r="U1429" i="10" s="1"/>
  <c r="V1429" i="10" s="1"/>
  <c r="W1429" i="10" s="1"/>
  <c r="X1429" i="10" s="1"/>
  <c r="Y1429" i="10" s="1"/>
  <c r="Z1429" i="10" s="1"/>
  <c r="AA1429" i="10" s="1"/>
  <c r="AB1429" i="10" s="1"/>
  <c r="AC1429" i="10" s="1"/>
  <c r="T1430" i="10" l="1"/>
  <c r="U1430" i="10" s="1"/>
  <c r="V1430" i="10" s="1"/>
  <c r="W1430" i="10" s="1"/>
  <c r="X1430" i="10" s="1"/>
  <c r="Y1430" i="10" s="1"/>
  <c r="Z1430" i="10" s="1"/>
  <c r="AA1430" i="10" s="1"/>
  <c r="AB1430" i="10" s="1"/>
  <c r="AC1430" i="10" s="1"/>
  <c r="H1431" i="10"/>
  <c r="S1431" i="10" s="1"/>
  <c r="P1431" i="10"/>
  <c r="Q1431" i="10"/>
  <c r="O1431" i="10"/>
  <c r="I1431" i="10"/>
  <c r="J1431" i="10"/>
  <c r="K1431" i="10"/>
  <c r="N1431" i="10"/>
  <c r="R1431" i="10"/>
  <c r="G1431" i="10" s="1"/>
  <c r="D1432" i="10"/>
  <c r="M1431" i="10"/>
  <c r="L1431" i="10"/>
  <c r="T1431" i="10" l="1"/>
  <c r="U1431" i="10" s="1"/>
  <c r="V1431" i="10" s="1"/>
  <c r="W1431" i="10" s="1"/>
  <c r="X1431" i="10" s="1"/>
  <c r="Y1431" i="10" s="1"/>
  <c r="Z1431" i="10" s="1"/>
  <c r="AA1431" i="10" s="1"/>
  <c r="AB1431" i="10" s="1"/>
  <c r="AC1431" i="10" s="1"/>
  <c r="Q1432" i="10"/>
  <c r="L1432" i="10"/>
  <c r="D1433" i="10"/>
  <c r="N1432" i="10"/>
  <c r="H1432" i="10"/>
  <c r="S1432" i="10" s="1"/>
  <c r="M1432" i="10"/>
  <c r="O1432" i="10"/>
  <c r="K1432" i="10"/>
  <c r="P1432" i="10"/>
  <c r="J1432" i="10"/>
  <c r="R1432" i="10"/>
  <c r="G1432" i="10" s="1"/>
  <c r="I1432" i="10"/>
  <c r="O1433" i="10" l="1"/>
  <c r="D1434" i="10"/>
  <c r="J1433" i="10"/>
  <c r="R1433" i="10"/>
  <c r="G1433" i="10" s="1"/>
  <c r="H1433" i="10"/>
  <c r="S1433" i="10" s="1"/>
  <c r="Q1433" i="10"/>
  <c r="I1433" i="10"/>
  <c r="N1433" i="10"/>
  <c r="K1433" i="10"/>
  <c r="M1433" i="10"/>
  <c r="L1433" i="10"/>
  <c r="P1433" i="10"/>
  <c r="T1432" i="10"/>
  <c r="U1432" i="10" s="1"/>
  <c r="V1432" i="10" s="1"/>
  <c r="W1432" i="10" s="1"/>
  <c r="X1432" i="10" s="1"/>
  <c r="Y1432" i="10" s="1"/>
  <c r="Z1432" i="10" s="1"/>
  <c r="AA1432" i="10" s="1"/>
  <c r="AB1432" i="10" s="1"/>
  <c r="AC1432" i="10" s="1"/>
  <c r="T1433" i="10" l="1"/>
  <c r="U1433" i="10" s="1"/>
  <c r="V1433" i="10" s="1"/>
  <c r="W1433" i="10" s="1"/>
  <c r="X1433" i="10" s="1"/>
  <c r="Y1433" i="10" s="1"/>
  <c r="Z1433" i="10" s="1"/>
  <c r="AA1433" i="10" s="1"/>
  <c r="AB1433" i="10" s="1"/>
  <c r="AC1433" i="10" s="1"/>
  <c r="D1435" i="10"/>
  <c r="L1434" i="10"/>
  <c r="Q1434" i="10"/>
  <c r="K1434" i="10"/>
  <c r="H1434" i="10"/>
  <c r="S1434" i="10" s="1"/>
  <c r="O1434" i="10"/>
  <c r="N1434" i="10"/>
  <c r="R1434" i="10"/>
  <c r="G1434" i="10" s="1"/>
  <c r="I1434" i="10"/>
  <c r="M1434" i="10"/>
  <c r="J1434" i="10"/>
  <c r="P1434" i="10"/>
  <c r="J1435" i="10" l="1"/>
  <c r="P1435" i="10"/>
  <c r="R1435" i="10"/>
  <c r="G1435" i="10" s="1"/>
  <c r="N1435" i="10"/>
  <c r="D1436" i="10"/>
  <c r="L1435" i="10"/>
  <c r="H1435" i="10"/>
  <c r="S1435" i="10" s="1"/>
  <c r="K1435" i="10"/>
  <c r="Q1435" i="10"/>
  <c r="I1435" i="10"/>
  <c r="M1435" i="10"/>
  <c r="O1435" i="10"/>
  <c r="T1434" i="10"/>
  <c r="U1434" i="10" s="1"/>
  <c r="V1434" i="10" s="1"/>
  <c r="W1434" i="10" s="1"/>
  <c r="X1434" i="10" s="1"/>
  <c r="Y1434" i="10" s="1"/>
  <c r="Z1434" i="10" s="1"/>
  <c r="AA1434" i="10" s="1"/>
  <c r="AB1434" i="10" s="1"/>
  <c r="AC1434" i="10" s="1"/>
  <c r="D1437" i="10" l="1"/>
  <c r="Q1436" i="10"/>
  <c r="H1436" i="10"/>
  <c r="S1436" i="10" s="1"/>
  <c r="K1436" i="10"/>
  <c r="R1436" i="10"/>
  <c r="G1436" i="10" s="1"/>
  <c r="L1436" i="10"/>
  <c r="O1436" i="10"/>
  <c r="I1436" i="10"/>
  <c r="J1436" i="10"/>
  <c r="P1436" i="10"/>
  <c r="N1436" i="10"/>
  <c r="M1436" i="10"/>
  <c r="T1435" i="10"/>
  <c r="U1435" i="10" s="1"/>
  <c r="V1435" i="10" s="1"/>
  <c r="W1435" i="10" s="1"/>
  <c r="X1435" i="10" s="1"/>
  <c r="Y1435" i="10" s="1"/>
  <c r="Z1435" i="10" s="1"/>
  <c r="AA1435" i="10" s="1"/>
  <c r="AB1435" i="10" s="1"/>
  <c r="AC1435" i="10" s="1"/>
  <c r="T1436" i="10" l="1"/>
  <c r="U1436" i="10" s="1"/>
  <c r="V1436" i="10" s="1"/>
  <c r="W1436" i="10" s="1"/>
  <c r="X1436" i="10" s="1"/>
  <c r="Y1436" i="10" s="1"/>
  <c r="Z1436" i="10" s="1"/>
  <c r="AA1436" i="10" s="1"/>
  <c r="AB1436" i="10" s="1"/>
  <c r="AC1436" i="10" s="1"/>
  <c r="P1437" i="10"/>
  <c r="Q1437" i="10"/>
  <c r="L1437" i="10"/>
  <c r="J1437" i="10"/>
  <c r="D1438" i="10"/>
  <c r="R1437" i="10"/>
  <c r="G1437" i="10" s="1"/>
  <c r="H1437" i="10"/>
  <c r="S1437" i="10" s="1"/>
  <c r="I1437" i="10"/>
  <c r="N1437" i="10"/>
  <c r="M1437" i="10"/>
  <c r="K1437" i="10"/>
  <c r="O1437" i="10"/>
  <c r="T1437" i="10" l="1"/>
  <c r="U1437" i="10" s="1"/>
  <c r="V1437" i="10" s="1"/>
  <c r="W1437" i="10" s="1"/>
  <c r="X1437" i="10" s="1"/>
  <c r="Y1437" i="10" s="1"/>
  <c r="Z1437" i="10" s="1"/>
  <c r="AA1437" i="10" s="1"/>
  <c r="AB1437" i="10" s="1"/>
  <c r="AC1437" i="10" s="1"/>
  <c r="H1438" i="10"/>
  <c r="S1438" i="10" s="1"/>
  <c r="D1439" i="10"/>
  <c r="L1438" i="10"/>
  <c r="P1438" i="10"/>
  <c r="I1438" i="10"/>
  <c r="J1438" i="10"/>
  <c r="O1438" i="10"/>
  <c r="N1438" i="10"/>
  <c r="Q1438" i="10"/>
  <c r="R1438" i="10"/>
  <c r="G1438" i="10" s="1"/>
  <c r="M1438" i="10"/>
  <c r="K1438" i="10"/>
  <c r="J1439" i="10" l="1"/>
  <c r="M1439" i="10"/>
  <c r="L1439" i="10"/>
  <c r="R1439" i="10"/>
  <c r="G1439" i="10" s="1"/>
  <c r="D1440" i="10"/>
  <c r="Q1439" i="10"/>
  <c r="H1439" i="10"/>
  <c r="S1439" i="10" s="1"/>
  <c r="K1439" i="10"/>
  <c r="O1439" i="10"/>
  <c r="P1439" i="10"/>
  <c r="I1439" i="10"/>
  <c r="N1439" i="10"/>
  <c r="T1438" i="10"/>
  <c r="U1438" i="10" s="1"/>
  <c r="V1438" i="10" s="1"/>
  <c r="W1438" i="10" s="1"/>
  <c r="X1438" i="10" s="1"/>
  <c r="Y1438" i="10" s="1"/>
  <c r="Z1438" i="10" s="1"/>
  <c r="AA1438" i="10" s="1"/>
  <c r="AB1438" i="10" s="1"/>
  <c r="AC1438" i="10" s="1"/>
  <c r="T1439" i="10" l="1"/>
  <c r="U1439" i="10" s="1"/>
  <c r="V1439" i="10" s="1"/>
  <c r="W1439" i="10" s="1"/>
  <c r="X1439" i="10" s="1"/>
  <c r="Y1439" i="10" s="1"/>
  <c r="Z1439" i="10" s="1"/>
  <c r="AA1439" i="10" s="1"/>
  <c r="AB1439" i="10" s="1"/>
  <c r="AC1439" i="10" s="1"/>
  <c r="H1440" i="10"/>
  <c r="S1440" i="10" s="1"/>
  <c r="P1440" i="10"/>
  <c r="O1440" i="10"/>
  <c r="M1440" i="10"/>
  <c r="L1440" i="10"/>
  <c r="D1441" i="10"/>
  <c r="K1440" i="10"/>
  <c r="R1440" i="10"/>
  <c r="G1440" i="10" s="1"/>
  <c r="J1440" i="10"/>
  <c r="Q1440" i="10"/>
  <c r="I1440" i="10"/>
  <c r="N1440" i="10"/>
  <c r="T1440" i="10" l="1"/>
  <c r="U1440" i="10" s="1"/>
  <c r="V1440" i="10" s="1"/>
  <c r="W1440" i="10" s="1"/>
  <c r="X1440" i="10" s="1"/>
  <c r="Y1440" i="10" s="1"/>
  <c r="Z1440" i="10" s="1"/>
  <c r="AA1440" i="10" s="1"/>
  <c r="AB1440" i="10" s="1"/>
  <c r="AC1440" i="10" s="1"/>
  <c r="H1441" i="10"/>
  <c r="S1441" i="10" s="1"/>
  <c r="J1441" i="10"/>
  <c r="P1441" i="10"/>
  <c r="N1441" i="10"/>
  <c r="M1441" i="10"/>
  <c r="I1441" i="10"/>
  <c r="O1441" i="10"/>
  <c r="Q1441" i="10"/>
  <c r="L1441" i="10"/>
  <c r="K1441" i="10"/>
  <c r="D1442" i="10"/>
  <c r="R1441" i="10"/>
  <c r="G1441" i="10" s="1"/>
  <c r="T1441" i="10" l="1"/>
  <c r="U1441" i="10" s="1"/>
  <c r="V1441" i="10" s="1"/>
  <c r="W1441" i="10" s="1"/>
  <c r="X1441" i="10" s="1"/>
  <c r="Y1441" i="10" s="1"/>
  <c r="Z1441" i="10" s="1"/>
  <c r="AA1441" i="10" s="1"/>
  <c r="AB1441" i="10" s="1"/>
  <c r="AC1441" i="10" s="1"/>
  <c r="H1442" i="10"/>
  <c r="S1442" i="10" s="1"/>
  <c r="N1442" i="10"/>
  <c r="K1442" i="10"/>
  <c r="M1442" i="10"/>
  <c r="J1442" i="10"/>
  <c r="D1443" i="10"/>
  <c r="L1442" i="10"/>
  <c r="O1442" i="10"/>
  <c r="I1442" i="10"/>
  <c r="Q1442" i="10"/>
  <c r="R1442" i="10"/>
  <c r="G1442" i="10" s="1"/>
  <c r="P1442" i="10"/>
  <c r="T1442" i="10" l="1"/>
  <c r="U1442" i="10" s="1"/>
  <c r="V1442" i="10" s="1"/>
  <c r="W1442" i="10" s="1"/>
  <c r="X1442" i="10" s="1"/>
  <c r="Y1442" i="10" s="1"/>
  <c r="Z1442" i="10" s="1"/>
  <c r="AA1442" i="10" s="1"/>
  <c r="AB1442" i="10" s="1"/>
  <c r="AC1442" i="10" s="1"/>
  <c r="L1443" i="10"/>
  <c r="Q1443" i="10"/>
  <c r="O1443" i="10"/>
  <c r="D1444" i="10"/>
  <c r="J1443" i="10"/>
  <c r="M1443" i="10"/>
  <c r="N1443" i="10"/>
  <c r="H1443" i="10"/>
  <c r="S1443" i="10" s="1"/>
  <c r="I1443" i="10"/>
  <c r="P1443" i="10"/>
  <c r="R1443" i="10"/>
  <c r="G1443" i="10" s="1"/>
  <c r="K1443" i="10"/>
  <c r="H1444" i="10" l="1"/>
  <c r="S1444" i="10" s="1"/>
  <c r="N1444" i="10"/>
  <c r="J1444" i="10"/>
  <c r="O1444" i="10"/>
  <c r="Q1444" i="10"/>
  <c r="L1444" i="10"/>
  <c r="K1444" i="10"/>
  <c r="I1444" i="10"/>
  <c r="R1444" i="10"/>
  <c r="G1444" i="10" s="1"/>
  <c r="D1445" i="10"/>
  <c r="P1444" i="10"/>
  <c r="M1444" i="10"/>
  <c r="T1443" i="10"/>
  <c r="U1443" i="10" s="1"/>
  <c r="V1443" i="10" s="1"/>
  <c r="W1443" i="10" s="1"/>
  <c r="X1443" i="10" s="1"/>
  <c r="Y1443" i="10" s="1"/>
  <c r="Z1443" i="10" s="1"/>
  <c r="AA1443" i="10" s="1"/>
  <c r="AB1443" i="10" s="1"/>
  <c r="AC1443" i="10" s="1"/>
  <c r="I1445" i="10" l="1"/>
  <c r="D1446" i="10"/>
  <c r="R1445" i="10"/>
  <c r="G1445" i="10" s="1"/>
  <c r="H1445" i="10"/>
  <c r="S1445" i="10" s="1"/>
  <c r="O1445" i="10"/>
  <c r="M1445" i="10"/>
  <c r="N1445" i="10"/>
  <c r="L1445" i="10"/>
  <c r="Q1445" i="10"/>
  <c r="J1445" i="10"/>
  <c r="K1445" i="10"/>
  <c r="P1445" i="10"/>
  <c r="T1444" i="10"/>
  <c r="U1444" i="10" s="1"/>
  <c r="V1444" i="10" s="1"/>
  <c r="W1444" i="10" s="1"/>
  <c r="X1444" i="10" s="1"/>
  <c r="Y1444" i="10" s="1"/>
  <c r="Z1444" i="10" s="1"/>
  <c r="AA1444" i="10" s="1"/>
  <c r="AB1444" i="10" s="1"/>
  <c r="AC1444" i="10" s="1"/>
  <c r="T1445" i="10" l="1"/>
  <c r="U1445" i="10" s="1"/>
  <c r="V1445" i="10" s="1"/>
  <c r="W1445" i="10" s="1"/>
  <c r="X1445" i="10" s="1"/>
  <c r="Y1445" i="10" s="1"/>
  <c r="Z1445" i="10" s="1"/>
  <c r="AA1445" i="10" s="1"/>
  <c r="AB1445" i="10" s="1"/>
  <c r="AC1445" i="10" s="1"/>
  <c r="H1446" i="10"/>
  <c r="S1446" i="10" s="1"/>
  <c r="Q1446" i="10"/>
  <c r="P1446" i="10"/>
  <c r="N1446" i="10"/>
  <c r="J1446" i="10"/>
  <c r="K1446" i="10"/>
  <c r="I1446" i="10"/>
  <c r="M1446" i="10"/>
  <c r="L1446" i="10"/>
  <c r="D1447" i="10"/>
  <c r="R1446" i="10"/>
  <c r="G1446" i="10" s="1"/>
  <c r="O1446" i="10"/>
  <c r="H1447" i="10" l="1"/>
  <c r="S1447" i="10" s="1"/>
  <c r="R1447" i="10"/>
  <c r="G1447" i="10" s="1"/>
  <c r="L1447" i="10"/>
  <c r="D1448" i="10"/>
  <c r="I1447" i="10"/>
  <c r="P1447" i="10"/>
  <c r="J1447" i="10"/>
  <c r="Q1447" i="10"/>
  <c r="O1447" i="10"/>
  <c r="M1447" i="10"/>
  <c r="K1447" i="10"/>
  <c r="N1447" i="10"/>
  <c r="T1446" i="10"/>
  <c r="U1446" i="10" s="1"/>
  <c r="V1446" i="10" s="1"/>
  <c r="W1446" i="10" s="1"/>
  <c r="X1446" i="10" s="1"/>
  <c r="Y1446" i="10" s="1"/>
  <c r="Z1446" i="10" s="1"/>
  <c r="AA1446" i="10" s="1"/>
  <c r="AB1446" i="10" s="1"/>
  <c r="AC1446" i="10" s="1"/>
  <c r="H1448" i="10" l="1"/>
  <c r="S1448" i="10" s="1"/>
  <c r="M1448" i="10"/>
  <c r="Q1448" i="10"/>
  <c r="L1448" i="10"/>
  <c r="N1448" i="10"/>
  <c r="R1448" i="10"/>
  <c r="G1448" i="10" s="1"/>
  <c r="I1448" i="10"/>
  <c r="K1448" i="10"/>
  <c r="O1448" i="10"/>
  <c r="D1449" i="10"/>
  <c r="P1448" i="10"/>
  <c r="J1448" i="10"/>
  <c r="T1447" i="10"/>
  <c r="U1447" i="10" s="1"/>
  <c r="V1447" i="10" s="1"/>
  <c r="W1447" i="10" s="1"/>
  <c r="X1447" i="10" s="1"/>
  <c r="Y1447" i="10" s="1"/>
  <c r="Z1447" i="10" s="1"/>
  <c r="AA1447" i="10" s="1"/>
  <c r="AB1447" i="10" s="1"/>
  <c r="AC1447" i="10" s="1"/>
  <c r="H1449" i="10" l="1"/>
  <c r="S1449" i="10" s="1"/>
  <c r="O1449" i="10"/>
  <c r="D1450" i="10"/>
  <c r="R1449" i="10"/>
  <c r="G1449" i="10" s="1"/>
  <c r="I1449" i="10"/>
  <c r="Q1449" i="10"/>
  <c r="J1449" i="10"/>
  <c r="N1449" i="10"/>
  <c r="K1449" i="10"/>
  <c r="L1449" i="10"/>
  <c r="P1449" i="10"/>
  <c r="M1449" i="10"/>
  <c r="T1448" i="10"/>
  <c r="U1448" i="10" s="1"/>
  <c r="V1448" i="10" s="1"/>
  <c r="W1448" i="10" s="1"/>
  <c r="X1448" i="10" s="1"/>
  <c r="Y1448" i="10" s="1"/>
  <c r="Z1448" i="10" s="1"/>
  <c r="AA1448" i="10" s="1"/>
  <c r="AB1448" i="10" s="1"/>
  <c r="AC1448" i="10" s="1"/>
  <c r="H1450" i="10" l="1"/>
  <c r="S1450" i="10" s="1"/>
  <c r="K1450" i="10"/>
  <c r="Q1450" i="10"/>
  <c r="P1450" i="10"/>
  <c r="J1450" i="10"/>
  <c r="M1450" i="10"/>
  <c r="R1450" i="10"/>
  <c r="G1450" i="10" s="1"/>
  <c r="O1450" i="10"/>
  <c r="I1450" i="10"/>
  <c r="D1451" i="10"/>
  <c r="L1450" i="10"/>
  <c r="N1450" i="10"/>
  <c r="T1449" i="10"/>
  <c r="U1449" i="10" s="1"/>
  <c r="V1449" i="10" s="1"/>
  <c r="W1449" i="10" s="1"/>
  <c r="X1449" i="10" s="1"/>
  <c r="Y1449" i="10" s="1"/>
  <c r="Z1449" i="10" s="1"/>
  <c r="AA1449" i="10" s="1"/>
  <c r="AB1449" i="10" s="1"/>
  <c r="AC1449" i="10" s="1"/>
  <c r="R1451" i="10" l="1"/>
  <c r="G1451" i="10" s="1"/>
  <c r="I1451" i="10"/>
  <c r="D1452" i="10"/>
  <c r="P1451" i="10"/>
  <c r="H1451" i="10"/>
  <c r="S1451" i="10" s="1"/>
  <c r="J1451" i="10"/>
  <c r="M1451" i="10"/>
  <c r="L1451" i="10"/>
  <c r="O1451" i="10"/>
  <c r="N1451" i="10"/>
  <c r="Q1451" i="10"/>
  <c r="K1451" i="10"/>
  <c r="T1450" i="10"/>
  <c r="U1450" i="10" s="1"/>
  <c r="V1450" i="10" s="1"/>
  <c r="W1450" i="10" s="1"/>
  <c r="X1450" i="10" s="1"/>
  <c r="Y1450" i="10" s="1"/>
  <c r="Z1450" i="10" s="1"/>
  <c r="AA1450" i="10" s="1"/>
  <c r="AB1450" i="10" s="1"/>
  <c r="AC1450" i="10" s="1"/>
  <c r="T1451" i="10" l="1"/>
  <c r="U1451" i="10" s="1"/>
  <c r="V1451" i="10" s="1"/>
  <c r="W1451" i="10" s="1"/>
  <c r="X1451" i="10" s="1"/>
  <c r="Y1451" i="10" s="1"/>
  <c r="Z1451" i="10" s="1"/>
  <c r="AA1451" i="10" s="1"/>
  <c r="AB1451" i="10" s="1"/>
  <c r="AC1451" i="10" s="1"/>
  <c r="Q1452" i="10"/>
  <c r="I1452" i="10"/>
  <c r="M1452" i="10"/>
  <c r="K1452" i="10"/>
  <c r="O1452" i="10"/>
  <c r="L1452" i="10"/>
  <c r="J1452" i="10"/>
  <c r="P1452" i="10"/>
  <c r="N1452" i="10"/>
  <c r="D1453" i="10"/>
  <c r="H1452" i="10"/>
  <c r="S1452" i="10" s="1"/>
  <c r="R1452" i="10"/>
  <c r="G1452" i="10" s="1"/>
  <c r="T1452" i="10" l="1"/>
  <c r="U1452" i="10" s="1"/>
  <c r="V1452" i="10" s="1"/>
  <c r="W1452" i="10" s="1"/>
  <c r="X1452" i="10" s="1"/>
  <c r="Y1452" i="10" s="1"/>
  <c r="Z1452" i="10" s="1"/>
  <c r="AA1452" i="10" s="1"/>
  <c r="AB1452" i="10" s="1"/>
  <c r="AC1452" i="10" s="1"/>
  <c r="H1453" i="10"/>
  <c r="S1453" i="10" s="1"/>
  <c r="R1453" i="10"/>
  <c r="G1453" i="10" s="1"/>
  <c r="D1454" i="10"/>
  <c r="Q1453" i="10"/>
  <c r="I1453" i="10"/>
  <c r="O1453" i="10"/>
  <c r="M1453" i="10"/>
  <c r="J1453" i="10"/>
  <c r="P1453" i="10"/>
  <c r="N1453" i="10"/>
  <c r="L1453" i="10"/>
  <c r="K1453" i="10"/>
  <c r="H1454" i="10" l="1"/>
  <c r="S1454" i="10" s="1"/>
  <c r="J1454" i="10"/>
  <c r="M1454" i="10"/>
  <c r="Q1454" i="10"/>
  <c r="L1454" i="10"/>
  <c r="P1454" i="10"/>
  <c r="O1454" i="10"/>
  <c r="K1454" i="10"/>
  <c r="I1454" i="10"/>
  <c r="N1454" i="10"/>
  <c r="D1455" i="10"/>
  <c r="R1454" i="10"/>
  <c r="G1454" i="10" s="1"/>
  <c r="T1453" i="10"/>
  <c r="U1453" i="10" s="1"/>
  <c r="V1453" i="10" s="1"/>
  <c r="W1453" i="10" s="1"/>
  <c r="X1453" i="10" s="1"/>
  <c r="Y1453" i="10" s="1"/>
  <c r="Z1453" i="10" s="1"/>
  <c r="AA1453" i="10" s="1"/>
  <c r="AB1453" i="10" s="1"/>
  <c r="AC1453" i="10" s="1"/>
  <c r="H1455" i="10" l="1"/>
  <c r="S1455" i="10" s="1"/>
  <c r="Q1455" i="10"/>
  <c r="L1455" i="10"/>
  <c r="D1456" i="10"/>
  <c r="K1455" i="10"/>
  <c r="N1455" i="10"/>
  <c r="I1455" i="10"/>
  <c r="M1455" i="10"/>
  <c r="J1455" i="10"/>
  <c r="P1455" i="10"/>
  <c r="R1455" i="10"/>
  <c r="G1455" i="10" s="1"/>
  <c r="O1455" i="10"/>
  <c r="T1454" i="10"/>
  <c r="U1454" i="10" s="1"/>
  <c r="V1454" i="10" s="1"/>
  <c r="W1454" i="10" s="1"/>
  <c r="X1454" i="10" s="1"/>
  <c r="Y1454" i="10" s="1"/>
  <c r="Z1454" i="10" s="1"/>
  <c r="AA1454" i="10" s="1"/>
  <c r="AB1454" i="10" s="1"/>
  <c r="AC1454" i="10" s="1"/>
  <c r="H1456" i="10" l="1"/>
  <c r="S1456" i="10" s="1"/>
  <c r="P1456" i="10"/>
  <c r="K1456" i="10"/>
  <c r="Q1456" i="10"/>
  <c r="L1456" i="10"/>
  <c r="R1456" i="10"/>
  <c r="G1456" i="10" s="1"/>
  <c r="M1456" i="10"/>
  <c r="O1456" i="10"/>
  <c r="J1456" i="10"/>
  <c r="D1457" i="10"/>
  <c r="I1456" i="10"/>
  <c r="N1456" i="10"/>
  <c r="T1455" i="10"/>
  <c r="U1455" i="10" s="1"/>
  <c r="V1455" i="10" s="1"/>
  <c r="W1455" i="10" s="1"/>
  <c r="X1455" i="10" s="1"/>
  <c r="Y1455" i="10" s="1"/>
  <c r="Z1455" i="10" s="1"/>
  <c r="AA1455" i="10" s="1"/>
  <c r="AB1455" i="10" s="1"/>
  <c r="AC1455" i="10" s="1"/>
  <c r="H1457" i="10" l="1"/>
  <c r="S1457" i="10" s="1"/>
  <c r="O1457" i="10"/>
  <c r="D1458" i="10"/>
  <c r="R1457" i="10"/>
  <c r="G1457" i="10" s="1"/>
  <c r="J1457" i="10"/>
  <c r="N1457" i="10"/>
  <c r="Q1457" i="10"/>
  <c r="P1457" i="10"/>
  <c r="I1457" i="10"/>
  <c r="L1457" i="10"/>
  <c r="M1457" i="10"/>
  <c r="K1457" i="10"/>
  <c r="T1456" i="10"/>
  <c r="U1456" i="10" s="1"/>
  <c r="V1456" i="10" s="1"/>
  <c r="W1456" i="10" s="1"/>
  <c r="X1456" i="10" s="1"/>
  <c r="Y1456" i="10" s="1"/>
  <c r="Z1456" i="10" s="1"/>
  <c r="AA1456" i="10" s="1"/>
  <c r="AB1456" i="10" s="1"/>
  <c r="AC1456" i="10" s="1"/>
  <c r="O1458" i="10" l="1"/>
  <c r="J1458" i="10"/>
  <c r="N1458" i="10"/>
  <c r="I1458" i="10"/>
  <c r="R1458" i="10"/>
  <c r="G1458" i="10" s="1"/>
  <c r="M1458" i="10"/>
  <c r="Q1458" i="10"/>
  <c r="L1458" i="10"/>
  <c r="D1459" i="10"/>
  <c r="P1458" i="10"/>
  <c r="H1458" i="10"/>
  <c r="S1458" i="10" s="1"/>
  <c r="K1458" i="10"/>
  <c r="T1457" i="10"/>
  <c r="U1457" i="10" s="1"/>
  <c r="V1457" i="10" s="1"/>
  <c r="W1457" i="10" s="1"/>
  <c r="X1457" i="10" s="1"/>
  <c r="Y1457" i="10" s="1"/>
  <c r="Z1457" i="10" s="1"/>
  <c r="AA1457" i="10" s="1"/>
  <c r="AB1457" i="10" s="1"/>
  <c r="AC1457" i="10" s="1"/>
  <c r="T1458" i="10" l="1"/>
  <c r="U1458" i="10" s="1"/>
  <c r="V1458" i="10" s="1"/>
  <c r="W1458" i="10" s="1"/>
  <c r="X1458" i="10" s="1"/>
  <c r="Y1458" i="10" s="1"/>
  <c r="Z1458" i="10" s="1"/>
  <c r="AA1458" i="10" s="1"/>
  <c r="AB1458" i="10" s="1"/>
  <c r="AC1458" i="10" s="1"/>
  <c r="D1460" i="10"/>
  <c r="R1459" i="10"/>
  <c r="G1459" i="10" s="1"/>
  <c r="N1459" i="10"/>
  <c r="H1459" i="10"/>
  <c r="S1459" i="10" s="1"/>
  <c r="P1459" i="10"/>
  <c r="J1459" i="10"/>
  <c r="O1459" i="10"/>
  <c r="Q1459" i="10"/>
  <c r="L1459" i="10"/>
  <c r="M1459" i="10"/>
  <c r="K1459" i="10"/>
  <c r="I1459" i="10"/>
  <c r="H1460" i="10" l="1"/>
  <c r="S1460" i="10" s="1"/>
  <c r="Q1460" i="10"/>
  <c r="I1460" i="10"/>
  <c r="J1460" i="10"/>
  <c r="L1460" i="10"/>
  <c r="P1460" i="10"/>
  <c r="D1461" i="10"/>
  <c r="R1460" i="10"/>
  <c r="G1460" i="10" s="1"/>
  <c r="K1460" i="10"/>
  <c r="M1460" i="10"/>
  <c r="N1460" i="10"/>
  <c r="O1460" i="10"/>
  <c r="T1459" i="10"/>
  <c r="U1459" i="10" s="1"/>
  <c r="V1459" i="10" s="1"/>
  <c r="W1459" i="10" s="1"/>
  <c r="X1459" i="10" s="1"/>
  <c r="Y1459" i="10" s="1"/>
  <c r="Z1459" i="10" s="1"/>
  <c r="AA1459" i="10" s="1"/>
  <c r="AB1459" i="10" s="1"/>
  <c r="AC1459" i="10" s="1"/>
  <c r="H1461" i="10" l="1"/>
  <c r="S1461" i="10" s="1"/>
  <c r="D1462" i="10"/>
  <c r="R1461" i="10"/>
  <c r="G1461" i="10" s="1"/>
  <c r="K1461" i="10"/>
  <c r="P1461" i="10"/>
  <c r="O1461" i="10"/>
  <c r="I1461" i="10"/>
  <c r="J1461" i="10"/>
  <c r="Q1461" i="10"/>
  <c r="M1461" i="10"/>
  <c r="L1461" i="10"/>
  <c r="N1461" i="10"/>
  <c r="T1460" i="10"/>
  <c r="U1460" i="10" s="1"/>
  <c r="V1460" i="10" s="1"/>
  <c r="W1460" i="10" s="1"/>
  <c r="X1460" i="10" s="1"/>
  <c r="Y1460" i="10" s="1"/>
  <c r="Z1460" i="10" s="1"/>
  <c r="AA1460" i="10" s="1"/>
  <c r="AB1460" i="10" s="1"/>
  <c r="AC1460" i="10" s="1"/>
  <c r="I1462" i="10" l="1"/>
  <c r="O1462" i="10"/>
  <c r="L1462" i="10"/>
  <c r="J1462" i="10"/>
  <c r="Q1462" i="10"/>
  <c r="D1463" i="10"/>
  <c r="N1462" i="10"/>
  <c r="H1462" i="10"/>
  <c r="S1462" i="10" s="1"/>
  <c r="P1462" i="10"/>
  <c r="R1462" i="10"/>
  <c r="G1462" i="10" s="1"/>
  <c r="K1462" i="10"/>
  <c r="M1462" i="10"/>
  <c r="T1461" i="10"/>
  <c r="U1461" i="10" s="1"/>
  <c r="V1461" i="10" s="1"/>
  <c r="W1461" i="10" s="1"/>
  <c r="X1461" i="10" s="1"/>
  <c r="Y1461" i="10" s="1"/>
  <c r="Z1461" i="10" s="1"/>
  <c r="AA1461" i="10" s="1"/>
  <c r="AB1461" i="10" s="1"/>
  <c r="AC1461" i="10" s="1"/>
  <c r="D1464" i="10" l="1"/>
  <c r="I1463" i="10"/>
  <c r="O1463" i="10"/>
  <c r="L1463" i="10"/>
  <c r="Q1463" i="10"/>
  <c r="P1463" i="10"/>
  <c r="N1463" i="10"/>
  <c r="H1463" i="10"/>
  <c r="S1463" i="10" s="1"/>
  <c r="R1463" i="10"/>
  <c r="G1463" i="10" s="1"/>
  <c r="K1463" i="10"/>
  <c r="M1463" i="10"/>
  <c r="J1463" i="10"/>
  <c r="T1462" i="10"/>
  <c r="U1462" i="10" s="1"/>
  <c r="V1462" i="10" s="1"/>
  <c r="W1462" i="10" s="1"/>
  <c r="X1462" i="10" s="1"/>
  <c r="Y1462" i="10" s="1"/>
  <c r="Z1462" i="10" s="1"/>
  <c r="AA1462" i="10" s="1"/>
  <c r="AB1462" i="10" s="1"/>
  <c r="AC1462" i="10" s="1"/>
  <c r="T1463" i="10" l="1"/>
  <c r="U1463" i="10" s="1"/>
  <c r="V1463" i="10" s="1"/>
  <c r="W1463" i="10" s="1"/>
  <c r="X1463" i="10" s="1"/>
  <c r="Y1463" i="10" s="1"/>
  <c r="Z1463" i="10" s="1"/>
  <c r="AA1463" i="10" s="1"/>
  <c r="AB1463" i="10" s="1"/>
  <c r="AC1463" i="10" s="1"/>
  <c r="R1464" i="10"/>
  <c r="G1464" i="10" s="1"/>
  <c r="M1464" i="10"/>
  <c r="Q1464" i="10"/>
  <c r="I1464" i="10"/>
  <c r="D1465" i="10"/>
  <c r="P1464" i="10"/>
  <c r="H1464" i="10"/>
  <c r="S1464" i="10" s="1"/>
  <c r="O1464" i="10"/>
  <c r="K1464" i="10"/>
  <c r="L1464" i="10"/>
  <c r="J1464" i="10"/>
  <c r="N1464" i="10"/>
  <c r="D1466" i="10" l="1"/>
  <c r="I1465" i="10"/>
  <c r="H1465" i="10"/>
  <c r="S1465" i="10" s="1"/>
  <c r="M1465" i="10"/>
  <c r="K1465" i="10"/>
  <c r="R1465" i="10"/>
  <c r="G1465" i="10" s="1"/>
  <c r="L1465" i="10"/>
  <c r="P1465" i="10"/>
  <c r="N1465" i="10"/>
  <c r="J1465" i="10"/>
  <c r="O1465" i="10"/>
  <c r="Q1465" i="10"/>
  <c r="T1464" i="10"/>
  <c r="U1464" i="10" s="1"/>
  <c r="V1464" i="10" s="1"/>
  <c r="W1464" i="10" s="1"/>
  <c r="X1464" i="10" s="1"/>
  <c r="Y1464" i="10" s="1"/>
  <c r="Z1464" i="10" s="1"/>
  <c r="AA1464" i="10" s="1"/>
  <c r="AB1464" i="10" s="1"/>
  <c r="AC1464" i="10" s="1"/>
  <c r="T1465" i="10" l="1"/>
  <c r="U1465" i="10" s="1"/>
  <c r="V1465" i="10" s="1"/>
  <c r="W1465" i="10" s="1"/>
  <c r="X1465" i="10" s="1"/>
  <c r="Y1465" i="10" s="1"/>
  <c r="Z1465" i="10" s="1"/>
  <c r="AA1465" i="10" s="1"/>
  <c r="AB1465" i="10" s="1"/>
  <c r="AC1465" i="10" s="1"/>
  <c r="H1466" i="10"/>
  <c r="S1466" i="10" s="1"/>
  <c r="Q1466" i="10"/>
  <c r="I1466" i="10"/>
  <c r="R1466" i="10"/>
  <c r="G1466" i="10" s="1"/>
  <c r="M1466" i="10"/>
  <c r="J1466" i="10"/>
  <c r="D1467" i="10"/>
  <c r="L1466" i="10"/>
  <c r="K1466" i="10"/>
  <c r="O1466" i="10"/>
  <c r="P1466" i="10"/>
  <c r="N1466" i="10"/>
  <c r="T1466" i="10" l="1"/>
  <c r="U1466" i="10" s="1"/>
  <c r="V1466" i="10" s="1"/>
  <c r="W1466" i="10" s="1"/>
  <c r="X1466" i="10" s="1"/>
  <c r="Y1466" i="10" s="1"/>
  <c r="Z1466" i="10" s="1"/>
  <c r="AA1466" i="10" s="1"/>
  <c r="AB1466" i="10" s="1"/>
  <c r="AC1466" i="10" s="1"/>
  <c r="H1467" i="10"/>
  <c r="S1467" i="10" s="1"/>
  <c r="D1468" i="10"/>
  <c r="P1467" i="10"/>
  <c r="O1467" i="10"/>
  <c r="I1467" i="10"/>
  <c r="R1467" i="10"/>
  <c r="G1467" i="10" s="1"/>
  <c r="M1467" i="10"/>
  <c r="Q1467" i="10"/>
  <c r="J1467" i="10"/>
  <c r="L1467" i="10"/>
  <c r="N1467" i="10"/>
  <c r="K1467" i="10"/>
  <c r="T1467" i="10" l="1"/>
  <c r="U1467" i="10" s="1"/>
  <c r="V1467" i="10" s="1"/>
  <c r="W1467" i="10" s="1"/>
  <c r="X1467" i="10" s="1"/>
  <c r="Y1467" i="10" s="1"/>
  <c r="Z1467" i="10" s="1"/>
  <c r="AA1467" i="10" s="1"/>
  <c r="AB1467" i="10" s="1"/>
  <c r="AC1467" i="10" s="1"/>
  <c r="H1468" i="10"/>
  <c r="S1468" i="10" s="1"/>
  <c r="M1468" i="10"/>
  <c r="P1468" i="10"/>
  <c r="R1468" i="10"/>
  <c r="G1468" i="10" s="1"/>
  <c r="L1468" i="10"/>
  <c r="K1468" i="10"/>
  <c r="D1469" i="10"/>
  <c r="J1468" i="10"/>
  <c r="I1468" i="10"/>
  <c r="N1468" i="10"/>
  <c r="O1468" i="10"/>
  <c r="Q1468" i="10"/>
  <c r="T1468" i="10" l="1"/>
  <c r="U1468" i="10" s="1"/>
  <c r="V1468" i="10" s="1"/>
  <c r="W1468" i="10" s="1"/>
  <c r="X1468" i="10" s="1"/>
  <c r="Y1468" i="10" s="1"/>
  <c r="Z1468" i="10" s="1"/>
  <c r="AA1468" i="10" s="1"/>
  <c r="AB1468" i="10" s="1"/>
  <c r="AC1468" i="10" s="1"/>
  <c r="H1469" i="10"/>
  <c r="S1469" i="10" s="1"/>
  <c r="D1470" i="10"/>
  <c r="I1469" i="10"/>
  <c r="O1469" i="10"/>
  <c r="L1469" i="10"/>
  <c r="N1469" i="10"/>
  <c r="P1469" i="10"/>
  <c r="J1469" i="10"/>
  <c r="Q1469" i="10"/>
  <c r="K1469" i="10"/>
  <c r="R1469" i="10"/>
  <c r="G1469" i="10" s="1"/>
  <c r="M1469" i="10"/>
  <c r="T1469" i="10" l="1"/>
  <c r="U1469" i="10" s="1"/>
  <c r="V1469" i="10" s="1"/>
  <c r="W1469" i="10" s="1"/>
  <c r="X1469" i="10" s="1"/>
  <c r="Y1469" i="10" s="1"/>
  <c r="Z1469" i="10" s="1"/>
  <c r="AA1469" i="10" s="1"/>
  <c r="AB1469" i="10" s="1"/>
  <c r="AC1469" i="10" s="1"/>
  <c r="H1470" i="10"/>
  <c r="S1470" i="10" s="1"/>
  <c r="R1470" i="10"/>
  <c r="G1470" i="10" s="1"/>
  <c r="N1470" i="10"/>
  <c r="O1470" i="10"/>
  <c r="L1470" i="10"/>
  <c r="Q1470" i="10"/>
  <c r="D1471" i="10"/>
  <c r="P1470" i="10"/>
  <c r="K1470" i="10"/>
  <c r="M1470" i="10"/>
  <c r="I1470" i="10"/>
  <c r="J1470" i="10"/>
  <c r="T1470" i="10" l="1"/>
  <c r="U1470" i="10" s="1"/>
  <c r="V1470" i="10" s="1"/>
  <c r="W1470" i="10" s="1"/>
  <c r="X1470" i="10" s="1"/>
  <c r="Y1470" i="10" s="1"/>
  <c r="Z1470" i="10" s="1"/>
  <c r="AA1470" i="10" s="1"/>
  <c r="AB1470" i="10" s="1"/>
  <c r="AC1470" i="10" s="1"/>
  <c r="H1471" i="10"/>
  <c r="S1471" i="10" s="1"/>
  <c r="D1472" i="10"/>
  <c r="R1471" i="10"/>
  <c r="G1471" i="10" s="1"/>
  <c r="Q1471" i="10"/>
  <c r="L1471" i="10"/>
  <c r="N1471" i="10"/>
  <c r="O1471" i="10"/>
  <c r="P1471" i="10"/>
  <c r="K1471" i="10"/>
  <c r="J1471" i="10"/>
  <c r="I1471" i="10"/>
  <c r="M1471" i="10"/>
  <c r="T1471" i="10" l="1"/>
  <c r="U1471" i="10" s="1"/>
  <c r="V1471" i="10" s="1"/>
  <c r="W1471" i="10" s="1"/>
  <c r="X1471" i="10" s="1"/>
  <c r="Y1471" i="10" s="1"/>
  <c r="Z1471" i="10" s="1"/>
  <c r="AA1471" i="10" s="1"/>
  <c r="AB1471" i="10" s="1"/>
  <c r="AC1471" i="10" s="1"/>
  <c r="H1472" i="10"/>
  <c r="S1472" i="10" s="1"/>
  <c r="N1472" i="10"/>
  <c r="K1472" i="10"/>
  <c r="Q1472" i="10"/>
  <c r="L1472" i="10"/>
  <c r="D1473" i="10"/>
  <c r="R1472" i="10"/>
  <c r="G1472" i="10" s="1"/>
  <c r="I1472" i="10"/>
  <c r="M1472" i="10"/>
  <c r="O1472" i="10"/>
  <c r="P1472" i="10"/>
  <c r="J1472" i="10"/>
  <c r="T1472" i="10" l="1"/>
  <c r="U1472" i="10" s="1"/>
  <c r="V1472" i="10" s="1"/>
  <c r="W1472" i="10" s="1"/>
  <c r="X1472" i="10" s="1"/>
  <c r="Y1472" i="10" s="1"/>
  <c r="Z1472" i="10" s="1"/>
  <c r="AA1472" i="10" s="1"/>
  <c r="AB1472" i="10" s="1"/>
  <c r="AC1472" i="10" s="1"/>
  <c r="H1473" i="10"/>
  <c r="S1473" i="10" s="1"/>
  <c r="D1474" i="10"/>
  <c r="O1473" i="10"/>
  <c r="K1473" i="10"/>
  <c r="L1473" i="10"/>
  <c r="P1473" i="10"/>
  <c r="N1473" i="10"/>
  <c r="I1473" i="10"/>
  <c r="M1473" i="10"/>
  <c r="R1473" i="10"/>
  <c r="G1473" i="10" s="1"/>
  <c r="Q1473" i="10"/>
  <c r="J1473" i="10"/>
  <c r="T1473" i="10" l="1"/>
  <c r="U1473" i="10" s="1"/>
  <c r="V1473" i="10" s="1"/>
  <c r="W1473" i="10" s="1"/>
  <c r="X1473" i="10" s="1"/>
  <c r="Y1473" i="10" s="1"/>
  <c r="Z1473" i="10" s="1"/>
  <c r="AA1473" i="10" s="1"/>
  <c r="AB1473" i="10" s="1"/>
  <c r="AC1473" i="10" s="1"/>
  <c r="N1474" i="10"/>
  <c r="H1474" i="10"/>
  <c r="S1474" i="10" s="1"/>
  <c r="J1474" i="10"/>
  <c r="Q1474" i="10"/>
  <c r="R1474" i="10"/>
  <c r="G1474" i="10" s="1"/>
  <c r="D1475" i="10"/>
  <c r="I1474" i="10"/>
  <c r="K1474" i="10"/>
  <c r="O1474" i="10"/>
  <c r="M1474" i="10"/>
  <c r="P1474" i="10"/>
  <c r="L1474" i="10"/>
  <c r="D1476" i="10" l="1"/>
  <c r="P1475" i="10"/>
  <c r="H1475" i="10"/>
  <c r="S1475" i="10" s="1"/>
  <c r="L1475" i="10"/>
  <c r="N1475" i="10"/>
  <c r="J1475" i="10"/>
  <c r="Q1475" i="10"/>
  <c r="I1475" i="10"/>
  <c r="R1475" i="10"/>
  <c r="G1475" i="10" s="1"/>
  <c r="M1475" i="10"/>
  <c r="K1475" i="10"/>
  <c r="O1475" i="10"/>
  <c r="T1474" i="10"/>
  <c r="U1474" i="10" s="1"/>
  <c r="V1474" i="10" s="1"/>
  <c r="W1474" i="10" s="1"/>
  <c r="X1474" i="10" s="1"/>
  <c r="Y1474" i="10" s="1"/>
  <c r="Z1474" i="10" s="1"/>
  <c r="AA1474" i="10" s="1"/>
  <c r="AB1474" i="10" s="1"/>
  <c r="AC1474" i="10" s="1"/>
  <c r="T1475" i="10" l="1"/>
  <c r="U1475" i="10" s="1"/>
  <c r="V1475" i="10" s="1"/>
  <c r="W1475" i="10" s="1"/>
  <c r="X1475" i="10" s="1"/>
  <c r="Y1475" i="10" s="1"/>
  <c r="Z1475" i="10" s="1"/>
  <c r="AA1475" i="10" s="1"/>
  <c r="AB1475" i="10" s="1"/>
  <c r="AC1475" i="10" s="1"/>
  <c r="K1476" i="10"/>
  <c r="P1476" i="10"/>
  <c r="N1476" i="10"/>
  <c r="I1476" i="10"/>
  <c r="Q1476" i="10"/>
  <c r="D1477" i="10"/>
  <c r="H1476" i="10"/>
  <c r="S1476" i="10" s="1"/>
  <c r="R1476" i="10"/>
  <c r="G1476" i="10" s="1"/>
  <c r="L1476" i="10"/>
  <c r="M1476" i="10"/>
  <c r="J1476" i="10"/>
  <c r="O1476" i="10"/>
  <c r="T1476" i="10" l="1"/>
  <c r="U1476" i="10" s="1"/>
  <c r="V1476" i="10" s="1"/>
  <c r="W1476" i="10" s="1"/>
  <c r="X1476" i="10" s="1"/>
  <c r="Y1476" i="10" s="1"/>
  <c r="Z1476" i="10" s="1"/>
  <c r="AA1476" i="10" s="1"/>
  <c r="AB1476" i="10" s="1"/>
  <c r="AC1476" i="10" s="1"/>
  <c r="D1478" i="10"/>
  <c r="Q1477" i="10"/>
  <c r="H1477" i="10"/>
  <c r="S1477" i="10" s="1"/>
  <c r="O1477" i="10"/>
  <c r="K1477" i="10"/>
  <c r="J1477" i="10"/>
  <c r="P1477" i="10"/>
  <c r="M1477" i="10"/>
  <c r="N1477" i="10"/>
  <c r="L1477" i="10"/>
  <c r="I1477" i="10"/>
  <c r="R1477" i="10"/>
  <c r="G1477" i="10" s="1"/>
  <c r="T1477" i="10" l="1"/>
  <c r="U1477" i="10" s="1"/>
  <c r="V1477" i="10" s="1"/>
  <c r="W1477" i="10" s="1"/>
  <c r="X1477" i="10" s="1"/>
  <c r="Y1477" i="10" s="1"/>
  <c r="Z1477" i="10" s="1"/>
  <c r="AA1477" i="10" s="1"/>
  <c r="AB1477" i="10" s="1"/>
  <c r="AC1477" i="10" s="1"/>
  <c r="H1478" i="10"/>
  <c r="S1478" i="10" s="1"/>
  <c r="Q1478" i="10"/>
  <c r="L1478" i="10"/>
  <c r="P1478" i="10"/>
  <c r="M1478" i="10"/>
  <c r="I1478" i="10"/>
  <c r="K1478" i="10"/>
  <c r="N1478" i="10"/>
  <c r="R1478" i="10"/>
  <c r="G1478" i="10" s="1"/>
  <c r="D1479" i="10"/>
  <c r="O1478" i="10"/>
  <c r="J1478" i="10"/>
  <c r="T1478" i="10" l="1"/>
  <c r="U1478" i="10" s="1"/>
  <c r="V1478" i="10" s="1"/>
  <c r="W1478" i="10" s="1"/>
  <c r="X1478" i="10" s="1"/>
  <c r="Y1478" i="10" s="1"/>
  <c r="Z1478" i="10" s="1"/>
  <c r="AA1478" i="10" s="1"/>
  <c r="AB1478" i="10" s="1"/>
  <c r="AC1478" i="10" s="1"/>
  <c r="H1479" i="10"/>
  <c r="S1479" i="10" s="1"/>
  <c r="Q1479" i="10"/>
  <c r="I1479" i="10"/>
  <c r="L1479" i="10"/>
  <c r="R1479" i="10"/>
  <c r="G1479" i="10" s="1"/>
  <c r="M1479" i="10"/>
  <c r="O1479" i="10"/>
  <c r="P1479" i="10"/>
  <c r="D1480" i="10"/>
  <c r="J1479" i="10"/>
  <c r="K1479" i="10"/>
  <c r="N1479" i="10"/>
  <c r="T1479" i="10" l="1"/>
  <c r="U1479" i="10" s="1"/>
  <c r="V1479" i="10" s="1"/>
  <c r="W1479" i="10" s="1"/>
  <c r="X1479" i="10" s="1"/>
  <c r="Y1479" i="10" s="1"/>
  <c r="Z1479" i="10" s="1"/>
  <c r="AA1479" i="10" s="1"/>
  <c r="AB1479" i="10" s="1"/>
  <c r="AC1479" i="10" s="1"/>
  <c r="K1480" i="10"/>
  <c r="L1480" i="10"/>
  <c r="P1480" i="10"/>
  <c r="M1480" i="10"/>
  <c r="Q1480" i="10"/>
  <c r="I1480" i="10"/>
  <c r="D1481" i="10"/>
  <c r="N1480" i="10"/>
  <c r="O1480" i="10"/>
  <c r="H1480" i="10"/>
  <c r="S1480" i="10" s="1"/>
  <c r="R1480" i="10"/>
  <c r="G1480" i="10" s="1"/>
  <c r="J1480" i="10"/>
  <c r="N1481" i="10" l="1"/>
  <c r="D1482" i="10"/>
  <c r="L1481" i="10"/>
  <c r="H1481" i="10"/>
  <c r="S1481" i="10" s="1"/>
  <c r="Q1481" i="10"/>
  <c r="K1481" i="10"/>
  <c r="M1481" i="10"/>
  <c r="J1481" i="10"/>
  <c r="R1481" i="10"/>
  <c r="G1481" i="10" s="1"/>
  <c r="I1481" i="10"/>
  <c r="O1481" i="10"/>
  <c r="P1481" i="10"/>
  <c r="T1480" i="10"/>
  <c r="U1480" i="10" s="1"/>
  <c r="V1480" i="10" s="1"/>
  <c r="W1480" i="10" s="1"/>
  <c r="X1480" i="10" s="1"/>
  <c r="Y1480" i="10" s="1"/>
  <c r="Z1480" i="10" s="1"/>
  <c r="AA1480" i="10" s="1"/>
  <c r="AB1480" i="10" s="1"/>
  <c r="AC1480" i="10" s="1"/>
  <c r="T1481" i="10" l="1"/>
  <c r="U1481" i="10" s="1"/>
  <c r="V1481" i="10" s="1"/>
  <c r="W1481" i="10" s="1"/>
  <c r="X1481" i="10" s="1"/>
  <c r="Y1481" i="10" s="1"/>
  <c r="Z1481" i="10" s="1"/>
  <c r="AA1481" i="10" s="1"/>
  <c r="AB1481" i="10" s="1"/>
  <c r="AC1481" i="10" s="1"/>
  <c r="H1482" i="10"/>
  <c r="S1482" i="10" s="1"/>
  <c r="P1482" i="10"/>
  <c r="R1482" i="10"/>
  <c r="G1482" i="10" s="1"/>
  <c r="M1482" i="10"/>
  <c r="O1482" i="10"/>
  <c r="N1482" i="10"/>
  <c r="Q1482" i="10"/>
  <c r="L1482" i="10"/>
  <c r="D1483" i="10"/>
  <c r="J1482" i="10"/>
  <c r="I1482" i="10"/>
  <c r="K1482" i="10"/>
  <c r="J1483" i="10" l="1"/>
  <c r="D1484" i="10"/>
  <c r="K1483" i="10"/>
  <c r="H1483" i="10"/>
  <c r="S1483" i="10" s="1"/>
  <c r="P1483" i="10"/>
  <c r="L1483" i="10"/>
  <c r="M1483" i="10"/>
  <c r="O1483" i="10"/>
  <c r="R1483" i="10"/>
  <c r="G1483" i="10" s="1"/>
  <c r="I1483" i="10"/>
  <c r="Q1483" i="10"/>
  <c r="N1483" i="10"/>
  <c r="T1482" i="10"/>
  <c r="U1482" i="10" s="1"/>
  <c r="V1482" i="10" s="1"/>
  <c r="W1482" i="10" s="1"/>
  <c r="X1482" i="10" s="1"/>
  <c r="Y1482" i="10" s="1"/>
  <c r="Z1482" i="10" s="1"/>
  <c r="AA1482" i="10" s="1"/>
  <c r="AB1482" i="10" s="1"/>
  <c r="AC1482" i="10" s="1"/>
  <c r="T1483" i="10" l="1"/>
  <c r="U1483" i="10" s="1"/>
  <c r="V1483" i="10" s="1"/>
  <c r="W1483" i="10" s="1"/>
  <c r="X1483" i="10" s="1"/>
  <c r="Y1483" i="10" s="1"/>
  <c r="Z1483" i="10" s="1"/>
  <c r="AA1483" i="10" s="1"/>
  <c r="AB1483" i="10" s="1"/>
  <c r="AC1483" i="10" s="1"/>
  <c r="L1484" i="10"/>
  <c r="M1484" i="10"/>
  <c r="N1484" i="10"/>
  <c r="K1484" i="10"/>
  <c r="O1484" i="10"/>
  <c r="J1484" i="10"/>
  <c r="Q1484" i="10"/>
  <c r="D1485" i="10"/>
  <c r="P1484" i="10"/>
  <c r="H1484" i="10"/>
  <c r="S1484" i="10" s="1"/>
  <c r="I1484" i="10"/>
  <c r="R1484" i="10"/>
  <c r="G1484" i="10" s="1"/>
  <c r="T1484" i="10" l="1"/>
  <c r="U1484" i="10" s="1"/>
  <c r="V1484" i="10" s="1"/>
  <c r="W1484" i="10" s="1"/>
  <c r="X1484" i="10" s="1"/>
  <c r="Y1484" i="10" s="1"/>
  <c r="Z1484" i="10" s="1"/>
  <c r="AA1484" i="10" s="1"/>
  <c r="AB1484" i="10" s="1"/>
  <c r="AC1484" i="10" s="1"/>
  <c r="H1485" i="10"/>
  <c r="S1485" i="10" s="1"/>
  <c r="I1485" i="10"/>
  <c r="D1486" i="10"/>
  <c r="N1485" i="10"/>
  <c r="J1485" i="10"/>
  <c r="Q1485" i="10"/>
  <c r="K1485" i="10"/>
  <c r="P1485" i="10"/>
  <c r="L1485" i="10"/>
  <c r="R1485" i="10"/>
  <c r="G1485" i="10" s="1"/>
  <c r="M1485" i="10"/>
  <c r="O1485" i="10"/>
  <c r="L1486" i="10" l="1"/>
  <c r="K1486" i="10"/>
  <c r="J1486" i="10"/>
  <c r="O1486" i="10"/>
  <c r="P1486" i="10"/>
  <c r="R1486" i="10"/>
  <c r="G1486" i="10" s="1"/>
  <c r="D1487" i="10"/>
  <c r="Q1486" i="10"/>
  <c r="H1486" i="10"/>
  <c r="S1486" i="10" s="1"/>
  <c r="M1486" i="10"/>
  <c r="I1486" i="10"/>
  <c r="N1486" i="10"/>
  <c r="T1485" i="10"/>
  <c r="U1485" i="10" s="1"/>
  <c r="V1485" i="10" s="1"/>
  <c r="W1485" i="10" s="1"/>
  <c r="X1485" i="10" s="1"/>
  <c r="Y1485" i="10" s="1"/>
  <c r="Z1485" i="10" s="1"/>
  <c r="AA1485" i="10" s="1"/>
  <c r="AB1485" i="10" s="1"/>
  <c r="AC1485" i="10" s="1"/>
  <c r="H1487" i="10" l="1"/>
  <c r="S1487" i="10" s="1"/>
  <c r="I1487" i="10"/>
  <c r="P1487" i="10"/>
  <c r="D1488" i="10"/>
  <c r="O1487" i="10"/>
  <c r="R1487" i="10"/>
  <c r="G1487" i="10" s="1"/>
  <c r="K1487" i="10"/>
  <c r="M1487" i="10"/>
  <c r="Q1487" i="10"/>
  <c r="J1487" i="10"/>
  <c r="L1487" i="10"/>
  <c r="N1487" i="10"/>
  <c r="T1486" i="10"/>
  <c r="U1486" i="10" s="1"/>
  <c r="V1486" i="10" s="1"/>
  <c r="W1486" i="10" s="1"/>
  <c r="X1486" i="10" s="1"/>
  <c r="Y1486" i="10" s="1"/>
  <c r="Z1486" i="10" s="1"/>
  <c r="AA1486" i="10" s="1"/>
  <c r="AB1486" i="10" s="1"/>
  <c r="AC1486" i="10" s="1"/>
  <c r="I1488" i="10" l="1"/>
  <c r="K1488" i="10"/>
  <c r="L1488" i="10"/>
  <c r="J1488" i="10"/>
  <c r="P1488" i="10"/>
  <c r="N1488" i="10"/>
  <c r="R1488" i="10"/>
  <c r="G1488" i="10" s="1"/>
  <c r="Q1488" i="10"/>
  <c r="H1488" i="10"/>
  <c r="S1488" i="10" s="1"/>
  <c r="M1488" i="10"/>
  <c r="D1489" i="10"/>
  <c r="O1488" i="10"/>
  <c r="T1487" i="10"/>
  <c r="U1487" i="10" s="1"/>
  <c r="V1487" i="10" s="1"/>
  <c r="W1487" i="10" s="1"/>
  <c r="X1487" i="10" s="1"/>
  <c r="Y1487" i="10" s="1"/>
  <c r="Z1487" i="10" s="1"/>
  <c r="AA1487" i="10" s="1"/>
  <c r="AB1487" i="10" s="1"/>
  <c r="AC1487" i="10" s="1"/>
  <c r="I1489" i="10" l="1"/>
  <c r="P1489" i="10"/>
  <c r="J1489" i="10"/>
  <c r="D1490" i="10"/>
  <c r="N1489" i="10"/>
  <c r="M1489" i="10"/>
  <c r="Q1489" i="10"/>
  <c r="H1489" i="10"/>
  <c r="S1489" i="10" s="1"/>
  <c r="L1489" i="10"/>
  <c r="O1489" i="10"/>
  <c r="R1489" i="10"/>
  <c r="G1489" i="10" s="1"/>
  <c r="K1489" i="10"/>
  <c r="T1488" i="10"/>
  <c r="U1488" i="10" s="1"/>
  <c r="V1488" i="10" s="1"/>
  <c r="W1488" i="10" s="1"/>
  <c r="X1488" i="10" s="1"/>
  <c r="Y1488" i="10" s="1"/>
  <c r="Z1488" i="10" s="1"/>
  <c r="AA1488" i="10" s="1"/>
  <c r="AB1488" i="10" s="1"/>
  <c r="AC1488" i="10" s="1"/>
  <c r="J1490" i="10" l="1"/>
  <c r="I1490" i="10"/>
  <c r="L1490" i="10"/>
  <c r="M1490" i="10"/>
  <c r="P1490" i="10"/>
  <c r="N1490" i="10"/>
  <c r="D1491" i="10"/>
  <c r="K1490" i="10"/>
  <c r="O1490" i="10"/>
  <c r="Q1490" i="10"/>
  <c r="H1490" i="10"/>
  <c r="S1490" i="10" s="1"/>
  <c r="R1490" i="10"/>
  <c r="G1490" i="10" s="1"/>
  <c r="T1489" i="10"/>
  <c r="U1489" i="10" s="1"/>
  <c r="V1489" i="10" s="1"/>
  <c r="W1489" i="10" s="1"/>
  <c r="X1489" i="10" s="1"/>
  <c r="Y1489" i="10" s="1"/>
  <c r="Z1489" i="10" s="1"/>
  <c r="AA1489" i="10" s="1"/>
  <c r="AB1489" i="10" s="1"/>
  <c r="AC1489" i="10" s="1"/>
  <c r="L1491" i="10" l="1"/>
  <c r="Q1491" i="10"/>
  <c r="R1491" i="10"/>
  <c r="G1491" i="10" s="1"/>
  <c r="I1491" i="10"/>
  <c r="P1491" i="10"/>
  <c r="H1491" i="10"/>
  <c r="S1491" i="10" s="1"/>
  <c r="N1491" i="10"/>
  <c r="M1491" i="10"/>
  <c r="K1491" i="10"/>
  <c r="O1491" i="10"/>
  <c r="D1492" i="10"/>
  <c r="J1491" i="10"/>
  <c r="T1490" i="10"/>
  <c r="U1490" i="10" s="1"/>
  <c r="V1490" i="10" s="1"/>
  <c r="W1490" i="10" s="1"/>
  <c r="X1490" i="10" s="1"/>
  <c r="Y1490" i="10" s="1"/>
  <c r="Z1490" i="10" s="1"/>
  <c r="AA1490" i="10" s="1"/>
  <c r="AB1490" i="10" s="1"/>
  <c r="AC1490" i="10" s="1"/>
  <c r="T1491" i="10" l="1"/>
  <c r="U1491" i="10" s="1"/>
  <c r="V1491" i="10" s="1"/>
  <c r="W1491" i="10" s="1"/>
  <c r="X1491" i="10" s="1"/>
  <c r="Y1491" i="10" s="1"/>
  <c r="Z1491" i="10" s="1"/>
  <c r="AA1491" i="10" s="1"/>
  <c r="AB1491" i="10" s="1"/>
  <c r="AC1491" i="10" s="1"/>
  <c r="H1492" i="10"/>
  <c r="S1492" i="10" s="1"/>
  <c r="P1492" i="10"/>
  <c r="O1492" i="10"/>
  <c r="Q1492" i="10"/>
  <c r="R1492" i="10"/>
  <c r="G1492" i="10" s="1"/>
  <c r="M1492" i="10"/>
  <c r="J1492" i="10"/>
  <c r="K1492" i="10"/>
  <c r="D1493" i="10"/>
  <c r="N1492" i="10"/>
  <c r="L1492" i="10"/>
  <c r="I1492" i="10"/>
  <c r="H1493" i="10" l="1"/>
  <c r="S1493" i="10" s="1"/>
  <c r="R1493" i="10"/>
  <c r="G1493" i="10" s="1"/>
  <c r="K1493" i="10"/>
  <c r="I1493" i="10"/>
  <c r="Q1493" i="10"/>
  <c r="L1493" i="10"/>
  <c r="O1493" i="10"/>
  <c r="M1493" i="10"/>
  <c r="D1494" i="10"/>
  <c r="P1493" i="10"/>
  <c r="J1493" i="10"/>
  <c r="N1493" i="10"/>
  <c r="T1492" i="10"/>
  <c r="U1492" i="10" s="1"/>
  <c r="V1492" i="10" s="1"/>
  <c r="W1492" i="10" s="1"/>
  <c r="X1492" i="10" s="1"/>
  <c r="Y1492" i="10" s="1"/>
  <c r="Z1492" i="10" s="1"/>
  <c r="AA1492" i="10" s="1"/>
  <c r="AB1492" i="10" s="1"/>
  <c r="AC1492" i="10" s="1"/>
  <c r="K1494" i="10" l="1"/>
  <c r="D1495" i="10"/>
  <c r="J1494" i="10"/>
  <c r="M1494" i="10"/>
  <c r="P1494" i="10"/>
  <c r="I1494" i="10"/>
  <c r="L1494" i="10"/>
  <c r="H1494" i="10"/>
  <c r="S1494" i="10" s="1"/>
  <c r="N1494" i="10"/>
  <c r="Q1494" i="10"/>
  <c r="O1494" i="10"/>
  <c r="R1494" i="10"/>
  <c r="G1494" i="10" s="1"/>
  <c r="T1493" i="10"/>
  <c r="U1493" i="10" s="1"/>
  <c r="V1493" i="10" s="1"/>
  <c r="W1493" i="10" s="1"/>
  <c r="X1493" i="10" s="1"/>
  <c r="Y1493" i="10" s="1"/>
  <c r="Z1493" i="10" s="1"/>
  <c r="AA1493" i="10" s="1"/>
  <c r="AB1493" i="10" s="1"/>
  <c r="AC1493" i="10" s="1"/>
  <c r="D1496" i="10" l="1"/>
  <c r="N1495" i="10"/>
  <c r="P1495" i="10"/>
  <c r="Q1495" i="10"/>
  <c r="O1495" i="10"/>
  <c r="I1495" i="10"/>
  <c r="L1495" i="10"/>
  <c r="J1495" i="10"/>
  <c r="M1495" i="10"/>
  <c r="K1495" i="10"/>
  <c r="H1495" i="10"/>
  <c r="S1495" i="10" s="1"/>
  <c r="R1495" i="10"/>
  <c r="G1495" i="10" s="1"/>
  <c r="T1494" i="10"/>
  <c r="U1494" i="10" s="1"/>
  <c r="V1494" i="10" s="1"/>
  <c r="W1494" i="10" s="1"/>
  <c r="X1494" i="10" s="1"/>
  <c r="Y1494" i="10" s="1"/>
  <c r="Z1494" i="10" s="1"/>
  <c r="AA1494" i="10" s="1"/>
  <c r="AB1494" i="10" s="1"/>
  <c r="AC1494" i="10" s="1"/>
  <c r="T1495" i="10" l="1"/>
  <c r="U1495" i="10" s="1"/>
  <c r="V1495" i="10" s="1"/>
  <c r="W1495" i="10" s="1"/>
  <c r="X1495" i="10" s="1"/>
  <c r="Y1495" i="10" s="1"/>
  <c r="Z1495" i="10" s="1"/>
  <c r="AA1495" i="10" s="1"/>
  <c r="AB1495" i="10" s="1"/>
  <c r="AC1495" i="10" s="1"/>
  <c r="H1496" i="10"/>
  <c r="S1496" i="10" s="1"/>
  <c r="L1496" i="10"/>
  <c r="O1496" i="10"/>
  <c r="K1496" i="10"/>
  <c r="M1496" i="10"/>
  <c r="I1496" i="10"/>
  <c r="Q1496" i="10"/>
  <c r="P1496" i="10"/>
  <c r="J1496" i="10"/>
  <c r="N1496" i="10"/>
  <c r="D1497" i="10"/>
  <c r="R1496" i="10"/>
  <c r="G1496" i="10" s="1"/>
  <c r="H1497" i="10" l="1"/>
  <c r="S1497" i="10" s="1"/>
  <c r="J1497" i="10"/>
  <c r="I1497" i="10"/>
  <c r="M1497" i="10"/>
  <c r="R1497" i="10"/>
  <c r="G1497" i="10" s="1"/>
  <c r="K1497" i="10"/>
  <c r="N1497" i="10"/>
  <c r="Q1497" i="10"/>
  <c r="L1497" i="10"/>
  <c r="D1498" i="10"/>
  <c r="P1497" i="10"/>
  <c r="O1497" i="10"/>
  <c r="T1496" i="10"/>
  <c r="U1496" i="10" s="1"/>
  <c r="V1496" i="10" s="1"/>
  <c r="W1496" i="10" s="1"/>
  <c r="X1496" i="10" s="1"/>
  <c r="Y1496" i="10" s="1"/>
  <c r="Z1496" i="10" s="1"/>
  <c r="AA1496" i="10" s="1"/>
  <c r="AB1496" i="10" s="1"/>
  <c r="AC1496" i="10" s="1"/>
  <c r="H1498" i="10" l="1"/>
  <c r="S1498" i="10" s="1"/>
  <c r="M1498" i="10"/>
  <c r="O1498" i="10"/>
  <c r="R1498" i="10"/>
  <c r="G1498" i="10" s="1"/>
  <c r="J1498" i="10"/>
  <c r="I1498" i="10"/>
  <c r="P1498" i="10"/>
  <c r="D1499" i="10"/>
  <c r="K1498" i="10"/>
  <c r="N1498" i="10"/>
  <c r="L1498" i="10"/>
  <c r="Q1498" i="10"/>
  <c r="T1497" i="10"/>
  <c r="U1497" i="10" s="1"/>
  <c r="V1497" i="10" s="1"/>
  <c r="W1497" i="10" s="1"/>
  <c r="X1497" i="10" s="1"/>
  <c r="Y1497" i="10" s="1"/>
  <c r="Z1497" i="10" s="1"/>
  <c r="AA1497" i="10" s="1"/>
  <c r="AB1497" i="10" s="1"/>
  <c r="AC1497" i="10" s="1"/>
  <c r="T1498" i="10" l="1"/>
  <c r="U1498" i="10" s="1"/>
  <c r="V1498" i="10" s="1"/>
  <c r="W1498" i="10" s="1"/>
  <c r="X1498" i="10" s="1"/>
  <c r="Y1498" i="10" s="1"/>
  <c r="Z1498" i="10" s="1"/>
  <c r="AA1498" i="10" s="1"/>
  <c r="AB1498" i="10" s="1"/>
  <c r="AC1498" i="10" s="1"/>
  <c r="H1499" i="10"/>
  <c r="S1499" i="10" s="1"/>
  <c r="N1499" i="10"/>
  <c r="K1499" i="10"/>
  <c r="L1499" i="10"/>
  <c r="Q1499" i="10"/>
  <c r="R1499" i="10"/>
  <c r="G1499" i="10" s="1"/>
  <c r="O1499" i="10"/>
  <c r="M1499" i="10"/>
  <c r="P1499" i="10"/>
  <c r="J1499" i="10"/>
  <c r="D1500" i="10"/>
  <c r="I1499" i="10"/>
  <c r="I1500" i="10" l="1"/>
  <c r="H1500" i="10"/>
  <c r="S1500" i="10" s="1"/>
  <c r="R1500" i="10"/>
  <c r="G1500" i="10" s="1"/>
  <c r="Q1500" i="10"/>
  <c r="P1500" i="10"/>
  <c r="M1500" i="10"/>
  <c r="K1500" i="10"/>
  <c r="D1501" i="10"/>
  <c r="L1500" i="10"/>
  <c r="O1500" i="10"/>
  <c r="N1500" i="10"/>
  <c r="J1500" i="10"/>
  <c r="T1499" i="10"/>
  <c r="U1499" i="10" s="1"/>
  <c r="V1499" i="10" s="1"/>
  <c r="W1499" i="10" s="1"/>
  <c r="X1499" i="10" s="1"/>
  <c r="Y1499" i="10" s="1"/>
  <c r="Z1499" i="10" s="1"/>
  <c r="AA1499" i="10" s="1"/>
  <c r="AB1499" i="10" s="1"/>
  <c r="AC1499" i="10" s="1"/>
  <c r="T1500" i="10" l="1"/>
  <c r="U1500" i="10" s="1"/>
  <c r="V1500" i="10" s="1"/>
  <c r="W1500" i="10" s="1"/>
  <c r="X1500" i="10" s="1"/>
  <c r="Y1500" i="10" s="1"/>
  <c r="Z1500" i="10" s="1"/>
  <c r="AA1500" i="10" s="1"/>
  <c r="AB1500" i="10" s="1"/>
  <c r="AC1500" i="10" s="1"/>
  <c r="N1501" i="10"/>
  <c r="Q1501" i="10"/>
  <c r="L1501" i="10"/>
  <c r="K1501" i="10"/>
  <c r="I1501" i="10"/>
  <c r="H1501" i="10"/>
  <c r="S1501" i="10" s="1"/>
  <c r="P1501" i="10"/>
  <c r="D1502" i="10"/>
  <c r="O1501" i="10"/>
  <c r="M1501" i="10"/>
  <c r="R1501" i="10"/>
  <c r="G1501" i="10" s="1"/>
  <c r="J1501" i="10"/>
  <c r="R1502" i="10" l="1"/>
  <c r="G1502" i="10" s="1"/>
  <c r="K1502" i="10"/>
  <c r="L1502" i="10"/>
  <c r="I1502" i="10"/>
  <c r="O1502" i="10"/>
  <c r="N1502" i="10"/>
  <c r="M1502" i="10"/>
  <c r="P1502" i="10"/>
  <c r="H1502" i="10"/>
  <c r="S1502" i="10" s="1"/>
  <c r="J1502" i="10"/>
  <c r="D1503" i="10"/>
  <c r="Q1502" i="10"/>
  <c r="T1501" i="10"/>
  <c r="U1501" i="10" s="1"/>
  <c r="V1501" i="10" s="1"/>
  <c r="W1501" i="10" s="1"/>
  <c r="X1501" i="10" s="1"/>
  <c r="Y1501" i="10" s="1"/>
  <c r="Z1501" i="10" s="1"/>
  <c r="AA1501" i="10" s="1"/>
  <c r="AB1501" i="10" s="1"/>
  <c r="AC1501" i="10" s="1"/>
  <c r="I1503" i="10" l="1"/>
  <c r="N1503" i="10"/>
  <c r="P1503" i="10"/>
  <c r="R1503" i="10"/>
  <c r="G1503" i="10" s="1"/>
  <c r="O1503" i="10"/>
  <c r="J1503" i="10"/>
  <c r="H1503" i="10"/>
  <c r="S1503" i="10" s="1"/>
  <c r="M1503" i="10"/>
  <c r="L1503" i="10"/>
  <c r="Q1503" i="10"/>
  <c r="D1504" i="10"/>
  <c r="K1503" i="10"/>
  <c r="T1502" i="10"/>
  <c r="U1502" i="10" s="1"/>
  <c r="V1502" i="10" s="1"/>
  <c r="W1502" i="10" s="1"/>
  <c r="X1502" i="10" s="1"/>
  <c r="Y1502" i="10" s="1"/>
  <c r="Z1502" i="10" s="1"/>
  <c r="AA1502" i="10" s="1"/>
  <c r="AB1502" i="10" s="1"/>
  <c r="AC1502" i="10" s="1"/>
  <c r="T1503" i="10" l="1"/>
  <c r="U1503" i="10" s="1"/>
  <c r="V1503" i="10" s="1"/>
  <c r="W1503" i="10" s="1"/>
  <c r="X1503" i="10" s="1"/>
  <c r="Y1503" i="10" s="1"/>
  <c r="Z1503" i="10" s="1"/>
  <c r="AA1503" i="10" s="1"/>
  <c r="AB1503" i="10" s="1"/>
  <c r="AC1503" i="10" s="1"/>
  <c r="H1504" i="10"/>
  <c r="S1504" i="10" s="1"/>
  <c r="R1504" i="10"/>
  <c r="G1504" i="10" s="1"/>
  <c r="K1504" i="10"/>
  <c r="Q1504" i="10"/>
  <c r="N1504" i="10"/>
  <c r="P1504" i="10"/>
  <c r="M1504" i="10"/>
  <c r="O1504" i="10"/>
  <c r="L1504" i="10"/>
  <c r="J1504" i="10"/>
  <c r="D1505" i="10"/>
  <c r="I1504" i="10"/>
  <c r="T1504" i="10" l="1"/>
  <c r="U1504" i="10" s="1"/>
  <c r="V1504" i="10" s="1"/>
  <c r="W1504" i="10" s="1"/>
  <c r="X1504" i="10" s="1"/>
  <c r="Y1504" i="10" s="1"/>
  <c r="Z1504" i="10" s="1"/>
  <c r="AA1504" i="10" s="1"/>
  <c r="AB1504" i="10" s="1"/>
  <c r="AC1504" i="10" s="1"/>
  <c r="H1505" i="10"/>
  <c r="S1505" i="10" s="1"/>
  <c r="N1505" i="10"/>
  <c r="M1505" i="10"/>
  <c r="K1505" i="10"/>
  <c r="L1505" i="10"/>
  <c r="I1505" i="10"/>
  <c r="Q1505" i="10"/>
  <c r="O1505" i="10"/>
  <c r="D1506" i="10"/>
  <c r="R1505" i="10"/>
  <c r="G1505" i="10" s="1"/>
  <c r="J1505" i="10"/>
  <c r="P1505" i="10"/>
  <c r="P1506" i="10" l="1"/>
  <c r="Q1506" i="10"/>
  <c r="K1506" i="10"/>
  <c r="R1506" i="10"/>
  <c r="G1506" i="10" s="1"/>
  <c r="M1506" i="10"/>
  <c r="J1506" i="10"/>
  <c r="H1506" i="10"/>
  <c r="S1506" i="10" s="1"/>
  <c r="L1506" i="10"/>
  <c r="D1507" i="10"/>
  <c r="I1506" i="10"/>
  <c r="O1506" i="10"/>
  <c r="N1506" i="10"/>
  <c r="T1505" i="10"/>
  <c r="U1505" i="10" s="1"/>
  <c r="V1505" i="10" s="1"/>
  <c r="W1505" i="10" s="1"/>
  <c r="X1505" i="10" s="1"/>
  <c r="Y1505" i="10" s="1"/>
  <c r="Z1505" i="10" s="1"/>
  <c r="AA1505" i="10" s="1"/>
  <c r="AB1505" i="10" s="1"/>
  <c r="AC1505" i="10" s="1"/>
  <c r="T1506" i="10" l="1"/>
  <c r="U1506" i="10" s="1"/>
  <c r="V1506" i="10" s="1"/>
  <c r="W1506" i="10" s="1"/>
  <c r="X1506" i="10" s="1"/>
  <c r="Y1506" i="10" s="1"/>
  <c r="Z1506" i="10" s="1"/>
  <c r="AA1506" i="10" s="1"/>
  <c r="AB1506" i="10" s="1"/>
  <c r="AC1506" i="10" s="1"/>
  <c r="J1507" i="10"/>
  <c r="P1507" i="10"/>
  <c r="D1508" i="10"/>
  <c r="O1507" i="10"/>
  <c r="H1507" i="10"/>
  <c r="S1507" i="10" s="1"/>
  <c r="R1507" i="10"/>
  <c r="G1507" i="10" s="1"/>
  <c r="I1507" i="10"/>
  <c r="N1507" i="10"/>
  <c r="M1507" i="10"/>
  <c r="K1507" i="10"/>
  <c r="Q1507" i="10"/>
  <c r="L1507" i="10"/>
  <c r="H1508" i="10" l="1"/>
  <c r="S1508" i="10" s="1"/>
  <c r="M1508" i="10"/>
  <c r="J1508" i="10"/>
  <c r="I1508" i="10"/>
  <c r="R1508" i="10"/>
  <c r="G1508" i="10" s="1"/>
  <c r="O1508" i="10"/>
  <c r="P1508" i="10"/>
  <c r="K1508" i="10"/>
  <c r="L1508" i="10"/>
  <c r="Q1508" i="10"/>
  <c r="D1509" i="10"/>
  <c r="N1508" i="10"/>
  <c r="T1507" i="10"/>
  <c r="U1507" i="10" s="1"/>
  <c r="V1507" i="10" s="1"/>
  <c r="W1507" i="10" s="1"/>
  <c r="X1507" i="10" s="1"/>
  <c r="Y1507" i="10" s="1"/>
  <c r="Z1507" i="10" s="1"/>
  <c r="AA1507" i="10" s="1"/>
  <c r="AB1507" i="10" s="1"/>
  <c r="AC1507" i="10" s="1"/>
  <c r="H1509" i="10" l="1"/>
  <c r="S1509" i="10" s="1"/>
  <c r="N1509" i="10"/>
  <c r="O1509" i="10"/>
  <c r="M1509" i="10"/>
  <c r="Q1509" i="10"/>
  <c r="L1509" i="10"/>
  <c r="I1509" i="10"/>
  <c r="K1509" i="10"/>
  <c r="P1509" i="10"/>
  <c r="D1510" i="10"/>
  <c r="R1509" i="10"/>
  <c r="G1509" i="10" s="1"/>
  <c r="J1509" i="10"/>
  <c r="T1508" i="10"/>
  <c r="U1508" i="10" s="1"/>
  <c r="V1508" i="10" s="1"/>
  <c r="W1508" i="10" s="1"/>
  <c r="X1508" i="10" s="1"/>
  <c r="Y1508" i="10" s="1"/>
  <c r="Z1508" i="10" s="1"/>
  <c r="AA1508" i="10" s="1"/>
  <c r="AB1508" i="10" s="1"/>
  <c r="AC1508" i="10" s="1"/>
  <c r="H1510" i="10" l="1"/>
  <c r="S1510" i="10" s="1"/>
  <c r="N1510" i="10"/>
  <c r="O1510" i="10"/>
  <c r="P1510" i="10"/>
  <c r="L1510" i="10"/>
  <c r="M1510" i="10"/>
  <c r="Q1510" i="10"/>
  <c r="D1511" i="10"/>
  <c r="K1510" i="10"/>
  <c r="J1510" i="10"/>
  <c r="I1510" i="10"/>
  <c r="R1510" i="10"/>
  <c r="G1510" i="10" s="1"/>
  <c r="T1509" i="10"/>
  <c r="U1509" i="10" s="1"/>
  <c r="V1509" i="10" s="1"/>
  <c r="W1509" i="10" s="1"/>
  <c r="X1509" i="10" s="1"/>
  <c r="Y1509" i="10" s="1"/>
  <c r="Z1509" i="10" s="1"/>
  <c r="AA1509" i="10" s="1"/>
  <c r="AB1509" i="10" s="1"/>
  <c r="AC1509" i="10" s="1"/>
  <c r="T1510" i="10" l="1"/>
  <c r="U1510" i="10" s="1"/>
  <c r="V1510" i="10" s="1"/>
  <c r="W1510" i="10" s="1"/>
  <c r="X1510" i="10" s="1"/>
  <c r="Y1510" i="10" s="1"/>
  <c r="Z1510" i="10" s="1"/>
  <c r="AA1510" i="10" s="1"/>
  <c r="AB1510" i="10" s="1"/>
  <c r="AC1510" i="10" s="1"/>
  <c r="L1511" i="10"/>
  <c r="I1511" i="10"/>
  <c r="N1511" i="10"/>
  <c r="R1511" i="10"/>
  <c r="G1511" i="10" s="1"/>
  <c r="H1511" i="10"/>
  <c r="S1511" i="10" s="1"/>
  <c r="P1511" i="10"/>
  <c r="D1512" i="10"/>
  <c r="K1511" i="10"/>
  <c r="M1511" i="10"/>
  <c r="J1511" i="10"/>
  <c r="O1511" i="10"/>
  <c r="Q1511" i="10"/>
  <c r="P1512" i="10" l="1"/>
  <c r="R1512" i="10"/>
  <c r="G1512" i="10" s="1"/>
  <c r="L1512" i="10"/>
  <c r="J1512" i="10"/>
  <c r="Q1512" i="10"/>
  <c r="I1512" i="10"/>
  <c r="N1512" i="10"/>
  <c r="M1512" i="10"/>
  <c r="H1512" i="10"/>
  <c r="S1512" i="10" s="1"/>
  <c r="K1512" i="10"/>
  <c r="D1513" i="10"/>
  <c r="O1512" i="10"/>
  <c r="T1511" i="10"/>
  <c r="U1511" i="10" s="1"/>
  <c r="V1511" i="10" s="1"/>
  <c r="W1511" i="10" s="1"/>
  <c r="X1511" i="10" s="1"/>
  <c r="Y1511" i="10" s="1"/>
  <c r="Z1511" i="10" s="1"/>
  <c r="AA1511" i="10" s="1"/>
  <c r="AB1511" i="10" s="1"/>
  <c r="AC1511" i="10" s="1"/>
  <c r="T1512" i="10" l="1"/>
  <c r="U1512" i="10" s="1"/>
  <c r="V1512" i="10" s="1"/>
  <c r="W1512" i="10" s="1"/>
  <c r="X1512" i="10" s="1"/>
  <c r="Y1512" i="10" s="1"/>
  <c r="Z1512" i="10" s="1"/>
  <c r="AA1512" i="10" s="1"/>
  <c r="AB1512" i="10" s="1"/>
  <c r="AC1512" i="10" s="1"/>
  <c r="H1513" i="10"/>
  <c r="S1513" i="10" s="1"/>
  <c r="D1514" i="10"/>
  <c r="O1513" i="10"/>
  <c r="Q1513" i="10"/>
  <c r="M1513" i="10"/>
  <c r="K1513" i="10"/>
  <c r="L1513" i="10"/>
  <c r="J1513" i="10"/>
  <c r="P1513" i="10"/>
  <c r="R1513" i="10"/>
  <c r="G1513" i="10" s="1"/>
  <c r="I1513" i="10"/>
  <c r="N1513" i="10"/>
  <c r="H1514" i="10" l="1"/>
  <c r="S1514" i="10" s="1"/>
  <c r="L1514" i="10"/>
  <c r="D1515" i="10"/>
  <c r="M1514" i="10"/>
  <c r="R1514" i="10"/>
  <c r="G1514" i="10" s="1"/>
  <c r="N1514" i="10"/>
  <c r="O1514" i="10"/>
  <c r="J1514" i="10"/>
  <c r="K1514" i="10"/>
  <c r="I1514" i="10"/>
  <c r="P1514" i="10"/>
  <c r="Q1514" i="10"/>
  <c r="T1513" i="10"/>
  <c r="U1513" i="10" s="1"/>
  <c r="V1513" i="10" s="1"/>
  <c r="W1513" i="10" s="1"/>
  <c r="X1513" i="10" s="1"/>
  <c r="Y1513" i="10" s="1"/>
  <c r="Z1513" i="10" s="1"/>
  <c r="AA1513" i="10" s="1"/>
  <c r="AB1513" i="10" s="1"/>
  <c r="AC1513" i="10" s="1"/>
  <c r="T1514" i="10" l="1"/>
  <c r="U1514" i="10" s="1"/>
  <c r="V1514" i="10" s="1"/>
  <c r="W1514" i="10" s="1"/>
  <c r="X1514" i="10" s="1"/>
  <c r="Y1514" i="10" s="1"/>
  <c r="Z1514" i="10" s="1"/>
  <c r="AA1514" i="10" s="1"/>
  <c r="AB1514" i="10" s="1"/>
  <c r="AC1514" i="10" s="1"/>
  <c r="H1515" i="10"/>
  <c r="S1515" i="10" s="1"/>
  <c r="D1516" i="10"/>
  <c r="L1515" i="10"/>
  <c r="K1515" i="10"/>
  <c r="Q1515" i="10"/>
  <c r="R1515" i="10"/>
  <c r="G1515" i="10" s="1"/>
  <c r="I1515" i="10"/>
  <c r="J1515" i="10"/>
  <c r="N1515" i="10"/>
  <c r="P1515" i="10"/>
  <c r="O1515" i="10"/>
  <c r="M1515" i="10"/>
  <c r="H1516" i="10" l="1"/>
  <c r="S1516" i="10" s="1"/>
  <c r="J1516" i="10"/>
  <c r="D1517" i="10"/>
  <c r="M1516" i="10"/>
  <c r="Q1516" i="10"/>
  <c r="O1516" i="10"/>
  <c r="N1516" i="10"/>
  <c r="P1516" i="10"/>
  <c r="L1516" i="10"/>
  <c r="K1516" i="10"/>
  <c r="I1516" i="10"/>
  <c r="R1516" i="10"/>
  <c r="G1516" i="10" s="1"/>
  <c r="T1515" i="10"/>
  <c r="U1515" i="10" s="1"/>
  <c r="V1515" i="10" s="1"/>
  <c r="W1515" i="10" s="1"/>
  <c r="X1515" i="10" s="1"/>
  <c r="Y1515" i="10" s="1"/>
  <c r="Z1515" i="10" s="1"/>
  <c r="AA1515" i="10" s="1"/>
  <c r="AB1515" i="10" s="1"/>
  <c r="AC1515" i="10" s="1"/>
  <c r="D1518" i="10" l="1"/>
  <c r="I1517" i="10"/>
  <c r="M1517" i="10"/>
  <c r="P1517" i="10"/>
  <c r="O1517" i="10"/>
  <c r="Q1517" i="10"/>
  <c r="N1517" i="10"/>
  <c r="J1517" i="10"/>
  <c r="R1517" i="10"/>
  <c r="G1517" i="10" s="1"/>
  <c r="L1517" i="10"/>
  <c r="H1517" i="10"/>
  <c r="S1517" i="10" s="1"/>
  <c r="K1517" i="10"/>
  <c r="T1516" i="10"/>
  <c r="U1516" i="10" s="1"/>
  <c r="V1516" i="10" s="1"/>
  <c r="W1516" i="10" s="1"/>
  <c r="X1516" i="10" s="1"/>
  <c r="Y1516" i="10" s="1"/>
  <c r="Z1516" i="10" s="1"/>
  <c r="AA1516" i="10" s="1"/>
  <c r="AB1516" i="10" s="1"/>
  <c r="AC1516" i="10" s="1"/>
  <c r="T1517" i="10" l="1"/>
  <c r="U1517" i="10" s="1"/>
  <c r="V1517" i="10" s="1"/>
  <c r="W1517" i="10" s="1"/>
  <c r="X1517" i="10" s="1"/>
  <c r="Y1517" i="10" s="1"/>
  <c r="Z1517" i="10" s="1"/>
  <c r="AA1517" i="10" s="1"/>
  <c r="AB1517" i="10" s="1"/>
  <c r="AC1517" i="10" s="1"/>
  <c r="H1518" i="10"/>
  <c r="S1518" i="10" s="1"/>
  <c r="P1518" i="10"/>
  <c r="D1519" i="10"/>
  <c r="O1518" i="10"/>
  <c r="N1518" i="10"/>
  <c r="I1518" i="10"/>
  <c r="J1518" i="10"/>
  <c r="Q1518" i="10"/>
  <c r="M1518" i="10"/>
  <c r="K1518" i="10"/>
  <c r="L1518" i="10"/>
  <c r="R1518" i="10"/>
  <c r="G1518" i="10" s="1"/>
  <c r="H1519" i="10" l="1"/>
  <c r="S1519" i="10" s="1"/>
  <c r="D1520" i="10"/>
  <c r="Q1519" i="10"/>
  <c r="M1519" i="10"/>
  <c r="I1519" i="10"/>
  <c r="O1519" i="10"/>
  <c r="L1519" i="10"/>
  <c r="J1519" i="10"/>
  <c r="K1519" i="10"/>
  <c r="N1519" i="10"/>
  <c r="R1519" i="10"/>
  <c r="G1519" i="10" s="1"/>
  <c r="P1519" i="10"/>
  <c r="T1518" i="10"/>
  <c r="U1518" i="10" s="1"/>
  <c r="V1518" i="10" s="1"/>
  <c r="W1518" i="10" s="1"/>
  <c r="X1518" i="10" s="1"/>
  <c r="Y1518" i="10" s="1"/>
  <c r="Z1518" i="10" s="1"/>
  <c r="AA1518" i="10" s="1"/>
  <c r="AB1518" i="10" s="1"/>
  <c r="AC1518" i="10" s="1"/>
  <c r="O1520" i="10" l="1"/>
  <c r="D1521" i="10"/>
  <c r="R1520" i="10"/>
  <c r="G1520" i="10" s="1"/>
  <c r="H1520" i="10"/>
  <c r="S1520" i="10" s="1"/>
  <c r="L1520" i="10"/>
  <c r="Q1520" i="10"/>
  <c r="N1520" i="10"/>
  <c r="J1520" i="10"/>
  <c r="P1520" i="10"/>
  <c r="K1520" i="10"/>
  <c r="I1520" i="10"/>
  <c r="M1520" i="10"/>
  <c r="T1519" i="10"/>
  <c r="U1519" i="10" s="1"/>
  <c r="V1519" i="10" s="1"/>
  <c r="W1519" i="10" s="1"/>
  <c r="X1519" i="10" s="1"/>
  <c r="Y1519" i="10" s="1"/>
  <c r="Z1519" i="10" s="1"/>
  <c r="AA1519" i="10" s="1"/>
  <c r="AB1519" i="10" s="1"/>
  <c r="AC1519" i="10" s="1"/>
  <c r="T1520" i="10" l="1"/>
  <c r="U1520" i="10" s="1"/>
  <c r="V1520" i="10" s="1"/>
  <c r="W1520" i="10" s="1"/>
  <c r="X1520" i="10" s="1"/>
  <c r="Y1520" i="10" s="1"/>
  <c r="Z1520" i="10" s="1"/>
  <c r="AA1520" i="10" s="1"/>
  <c r="AB1520" i="10" s="1"/>
  <c r="AC1520" i="10" s="1"/>
  <c r="D1522" i="10"/>
  <c r="Q1521" i="10"/>
  <c r="N1521" i="10"/>
  <c r="O1521" i="10"/>
  <c r="P1521" i="10"/>
  <c r="I1521" i="10"/>
  <c r="L1521" i="10"/>
  <c r="H1521" i="10"/>
  <c r="S1521" i="10" s="1"/>
  <c r="M1521" i="10"/>
  <c r="J1521" i="10"/>
  <c r="R1521" i="10"/>
  <c r="G1521" i="10" s="1"/>
  <c r="K1521" i="10"/>
  <c r="L1522" i="10" l="1"/>
  <c r="J1522" i="10"/>
  <c r="R1522" i="10"/>
  <c r="G1522" i="10" s="1"/>
  <c r="I1522" i="10"/>
  <c r="P1522" i="10"/>
  <c r="M1522" i="10"/>
  <c r="N1522" i="10"/>
  <c r="K1522" i="10"/>
  <c r="D1523" i="10"/>
  <c r="Q1522" i="10"/>
  <c r="H1522" i="10"/>
  <c r="S1522" i="10" s="1"/>
  <c r="O1522" i="10"/>
  <c r="T1521" i="10"/>
  <c r="U1521" i="10" s="1"/>
  <c r="V1521" i="10" s="1"/>
  <c r="W1521" i="10" s="1"/>
  <c r="X1521" i="10" s="1"/>
  <c r="Y1521" i="10" s="1"/>
  <c r="Z1521" i="10" s="1"/>
  <c r="AA1521" i="10" s="1"/>
  <c r="AB1521" i="10" s="1"/>
  <c r="AC1521" i="10" s="1"/>
  <c r="T1522" i="10" l="1"/>
  <c r="U1522" i="10" s="1"/>
  <c r="V1522" i="10" s="1"/>
  <c r="W1522" i="10" s="1"/>
  <c r="X1522" i="10" s="1"/>
  <c r="Y1522" i="10" s="1"/>
  <c r="Z1522" i="10" s="1"/>
  <c r="AA1522" i="10" s="1"/>
  <c r="AB1522" i="10" s="1"/>
  <c r="AC1522" i="10" s="1"/>
  <c r="H1523" i="10"/>
  <c r="S1523" i="10" s="1"/>
  <c r="P1523" i="10"/>
  <c r="O1523" i="10"/>
  <c r="K1523" i="10"/>
  <c r="R1523" i="10"/>
  <c r="G1523" i="10" s="1"/>
  <c r="N1523" i="10"/>
  <c r="J1523" i="10"/>
  <c r="I1523" i="10"/>
  <c r="D1524" i="10"/>
  <c r="M1523" i="10"/>
  <c r="Q1523" i="10"/>
  <c r="L1523" i="10"/>
  <c r="Q1524" i="10" l="1"/>
  <c r="H1524" i="10"/>
  <c r="S1524" i="10" s="1"/>
  <c r="R1524" i="10"/>
  <c r="G1524" i="10" s="1"/>
  <c r="K1524" i="10"/>
  <c r="D1525" i="10"/>
  <c r="M1524" i="10"/>
  <c r="P1524" i="10"/>
  <c r="J1524" i="10"/>
  <c r="N1524" i="10"/>
  <c r="L1524" i="10"/>
  <c r="O1524" i="10"/>
  <c r="I1524" i="10"/>
  <c r="T1523" i="10"/>
  <c r="U1523" i="10" s="1"/>
  <c r="V1523" i="10" s="1"/>
  <c r="W1523" i="10" s="1"/>
  <c r="X1523" i="10" s="1"/>
  <c r="Y1523" i="10" s="1"/>
  <c r="Z1523" i="10" s="1"/>
  <c r="AA1523" i="10" s="1"/>
  <c r="AB1523" i="10" s="1"/>
  <c r="AC1523" i="10" s="1"/>
  <c r="O1525" i="10" l="1"/>
  <c r="M1525" i="10"/>
  <c r="H1525" i="10"/>
  <c r="S1525" i="10" s="1"/>
  <c r="Q1525" i="10"/>
  <c r="N1525" i="10"/>
  <c r="J1525" i="10"/>
  <c r="K1525" i="10"/>
  <c r="I1525" i="10"/>
  <c r="R1525" i="10"/>
  <c r="G1525" i="10" s="1"/>
  <c r="P1525" i="10"/>
  <c r="D1526" i="10"/>
  <c r="L1525" i="10"/>
  <c r="T1524" i="10"/>
  <c r="U1524" i="10" s="1"/>
  <c r="V1524" i="10" s="1"/>
  <c r="W1524" i="10" s="1"/>
  <c r="X1524" i="10" s="1"/>
  <c r="Y1524" i="10" s="1"/>
  <c r="Z1524" i="10" s="1"/>
  <c r="AA1524" i="10" s="1"/>
  <c r="AB1524" i="10" s="1"/>
  <c r="AC1524" i="10" s="1"/>
  <c r="H1526" i="10" l="1"/>
  <c r="S1526" i="10" s="1"/>
  <c r="L1526" i="10"/>
  <c r="M1526" i="10"/>
  <c r="I1526" i="10"/>
  <c r="J1526" i="10"/>
  <c r="O1526" i="10"/>
  <c r="D1527" i="10"/>
  <c r="R1526" i="10"/>
  <c r="G1526" i="10" s="1"/>
  <c r="P1526" i="10"/>
  <c r="K1526" i="10"/>
  <c r="N1526" i="10"/>
  <c r="Q1526" i="10"/>
  <c r="T1525" i="10"/>
  <c r="U1525" i="10" s="1"/>
  <c r="V1525" i="10" s="1"/>
  <c r="W1525" i="10" s="1"/>
  <c r="X1525" i="10" s="1"/>
  <c r="Y1525" i="10" s="1"/>
  <c r="Z1525" i="10" s="1"/>
  <c r="AA1525" i="10" s="1"/>
  <c r="AB1525" i="10" s="1"/>
  <c r="AC1525" i="10" s="1"/>
  <c r="H1527" i="10" l="1"/>
  <c r="S1527" i="10" s="1"/>
  <c r="M1527" i="10"/>
  <c r="P1527" i="10"/>
  <c r="N1527" i="10"/>
  <c r="D1528" i="10"/>
  <c r="R1527" i="10"/>
  <c r="G1527" i="10" s="1"/>
  <c r="O1527" i="10"/>
  <c r="Q1527" i="10"/>
  <c r="I1527" i="10"/>
  <c r="J1527" i="10"/>
  <c r="L1527" i="10"/>
  <c r="K1527" i="10"/>
  <c r="T1526" i="10"/>
  <c r="U1526" i="10" s="1"/>
  <c r="V1526" i="10" s="1"/>
  <c r="W1526" i="10" s="1"/>
  <c r="X1526" i="10" s="1"/>
  <c r="Y1526" i="10" s="1"/>
  <c r="Z1526" i="10" s="1"/>
  <c r="AA1526" i="10" s="1"/>
  <c r="AB1526" i="10" s="1"/>
  <c r="AC1526" i="10" s="1"/>
  <c r="O1528" i="10" l="1"/>
  <c r="H1528" i="10"/>
  <c r="S1528" i="10" s="1"/>
  <c r="M1528" i="10"/>
  <c r="K1528" i="10"/>
  <c r="L1528" i="10"/>
  <c r="R1528" i="10"/>
  <c r="G1528" i="10" s="1"/>
  <c r="J1528" i="10"/>
  <c r="Q1528" i="10"/>
  <c r="P1528" i="10"/>
  <c r="D1529" i="10"/>
  <c r="I1528" i="10"/>
  <c r="N1528" i="10"/>
  <c r="T1527" i="10"/>
  <c r="U1527" i="10" s="1"/>
  <c r="V1527" i="10" s="1"/>
  <c r="W1527" i="10" s="1"/>
  <c r="X1527" i="10" s="1"/>
  <c r="Y1527" i="10" s="1"/>
  <c r="Z1527" i="10" s="1"/>
  <c r="AA1527" i="10" s="1"/>
  <c r="AB1527" i="10" s="1"/>
  <c r="AC1527" i="10" s="1"/>
  <c r="T1528" i="10" l="1"/>
  <c r="U1528" i="10" s="1"/>
  <c r="V1528" i="10" s="1"/>
  <c r="W1528" i="10" s="1"/>
  <c r="X1528" i="10" s="1"/>
  <c r="Y1528" i="10" s="1"/>
  <c r="Z1528" i="10" s="1"/>
  <c r="AA1528" i="10" s="1"/>
  <c r="AB1528" i="10" s="1"/>
  <c r="AC1528" i="10" s="1"/>
  <c r="H1529" i="10"/>
  <c r="S1529" i="10" s="1"/>
  <c r="L1529" i="10"/>
  <c r="P1529" i="10"/>
  <c r="Q1529" i="10"/>
  <c r="M1529" i="10"/>
  <c r="K1529" i="10"/>
  <c r="O1529" i="10"/>
  <c r="N1529" i="10"/>
  <c r="D1530" i="10"/>
  <c r="J1529" i="10"/>
  <c r="R1529" i="10"/>
  <c r="G1529" i="10" s="1"/>
  <c r="I1529" i="10"/>
  <c r="H1530" i="10" l="1"/>
  <c r="S1530" i="10" s="1"/>
  <c r="Q1530" i="10"/>
  <c r="M1530" i="10"/>
  <c r="J1530" i="10"/>
  <c r="P1530" i="10"/>
  <c r="I1530" i="10"/>
  <c r="L1530" i="10"/>
  <c r="D1531" i="10"/>
  <c r="O1530" i="10"/>
  <c r="R1530" i="10"/>
  <c r="G1530" i="10" s="1"/>
  <c r="K1530" i="10"/>
  <c r="N1530" i="10"/>
  <c r="T1529" i="10"/>
  <c r="U1529" i="10" s="1"/>
  <c r="V1529" i="10" s="1"/>
  <c r="W1529" i="10" s="1"/>
  <c r="X1529" i="10" s="1"/>
  <c r="Y1529" i="10" s="1"/>
  <c r="Z1529" i="10" s="1"/>
  <c r="AA1529" i="10" s="1"/>
  <c r="AB1529" i="10" s="1"/>
  <c r="AC1529" i="10" s="1"/>
  <c r="J1531" i="10" l="1"/>
  <c r="K1531" i="10"/>
  <c r="R1531" i="10"/>
  <c r="G1531" i="10" s="1"/>
  <c r="O1531" i="10"/>
  <c r="M1531" i="10"/>
  <c r="H1531" i="10"/>
  <c r="S1531" i="10" s="1"/>
  <c r="L1531" i="10"/>
  <c r="D1532" i="10"/>
  <c r="P1531" i="10"/>
  <c r="N1531" i="10"/>
  <c r="Q1531" i="10"/>
  <c r="I1531" i="10"/>
  <c r="T1530" i="10"/>
  <c r="U1530" i="10" s="1"/>
  <c r="V1530" i="10" s="1"/>
  <c r="W1530" i="10" s="1"/>
  <c r="X1530" i="10" s="1"/>
  <c r="Y1530" i="10" s="1"/>
  <c r="Z1530" i="10" s="1"/>
  <c r="AA1530" i="10" s="1"/>
  <c r="AB1530" i="10" s="1"/>
  <c r="AC1530" i="10" s="1"/>
  <c r="I1532" i="10" l="1"/>
  <c r="K1532" i="10"/>
  <c r="J1532" i="10"/>
  <c r="P1532" i="10"/>
  <c r="D1533" i="10"/>
  <c r="L1532" i="10"/>
  <c r="O1532" i="10"/>
  <c r="Q1532" i="10"/>
  <c r="M1532" i="10"/>
  <c r="H1532" i="10"/>
  <c r="S1532" i="10" s="1"/>
  <c r="N1532" i="10"/>
  <c r="R1532" i="10"/>
  <c r="G1532" i="10" s="1"/>
  <c r="T1531" i="10"/>
  <c r="U1531" i="10" s="1"/>
  <c r="V1531" i="10" s="1"/>
  <c r="W1531" i="10" s="1"/>
  <c r="X1531" i="10" s="1"/>
  <c r="Y1531" i="10" s="1"/>
  <c r="Z1531" i="10" s="1"/>
  <c r="AA1531" i="10" s="1"/>
  <c r="AB1531" i="10" s="1"/>
  <c r="AC1531" i="10" s="1"/>
  <c r="J1533" i="10" l="1"/>
  <c r="P1533" i="10"/>
  <c r="L1533" i="10"/>
  <c r="H1533" i="10"/>
  <c r="S1533" i="10" s="1"/>
  <c r="O1533" i="10"/>
  <c r="Q1533" i="10"/>
  <c r="N1533" i="10"/>
  <c r="M1533" i="10"/>
  <c r="D1534" i="10"/>
  <c r="I1533" i="10"/>
  <c r="R1533" i="10"/>
  <c r="G1533" i="10" s="1"/>
  <c r="K1533" i="10"/>
  <c r="T1532" i="10"/>
  <c r="U1532" i="10" s="1"/>
  <c r="V1532" i="10" s="1"/>
  <c r="W1532" i="10" s="1"/>
  <c r="X1532" i="10" s="1"/>
  <c r="Y1532" i="10" s="1"/>
  <c r="Z1532" i="10" s="1"/>
  <c r="AA1532" i="10" s="1"/>
  <c r="AB1532" i="10" s="1"/>
  <c r="AC1532" i="10" s="1"/>
  <c r="T1533" i="10" l="1"/>
  <c r="U1533" i="10" s="1"/>
  <c r="V1533" i="10" s="1"/>
  <c r="W1533" i="10" s="1"/>
  <c r="X1533" i="10" s="1"/>
  <c r="Y1533" i="10" s="1"/>
  <c r="Z1533" i="10" s="1"/>
  <c r="AA1533" i="10" s="1"/>
  <c r="AB1533" i="10" s="1"/>
  <c r="AC1533" i="10" s="1"/>
  <c r="H1534" i="10"/>
  <c r="S1534" i="10" s="1"/>
  <c r="P1534" i="10"/>
  <c r="L1534" i="10"/>
  <c r="N1534" i="10"/>
  <c r="Q1534" i="10"/>
  <c r="M1534" i="10"/>
  <c r="O1534" i="10"/>
  <c r="D1535" i="10"/>
  <c r="R1534" i="10"/>
  <c r="G1534" i="10" s="1"/>
  <c r="I1534" i="10"/>
  <c r="J1534" i="10"/>
  <c r="K1534" i="10"/>
  <c r="T1534" i="10" l="1"/>
  <c r="U1534" i="10" s="1"/>
  <c r="V1534" i="10" s="1"/>
  <c r="W1534" i="10" s="1"/>
  <c r="X1534" i="10" s="1"/>
  <c r="Y1534" i="10" s="1"/>
  <c r="Z1534" i="10" s="1"/>
  <c r="AA1534" i="10" s="1"/>
  <c r="AB1534" i="10" s="1"/>
  <c r="AC1534" i="10" s="1"/>
  <c r="Q1535" i="10"/>
  <c r="O1535" i="10"/>
  <c r="M1535" i="10"/>
  <c r="J1535" i="10"/>
  <c r="K1535" i="10"/>
  <c r="H1535" i="10"/>
  <c r="S1535" i="10" s="1"/>
  <c r="N1535" i="10"/>
  <c r="D1536" i="10"/>
  <c r="I1535" i="10"/>
  <c r="R1535" i="10"/>
  <c r="G1535" i="10" s="1"/>
  <c r="L1535" i="10"/>
  <c r="P1535" i="10"/>
  <c r="T1535" i="10" l="1"/>
  <c r="U1535" i="10" s="1"/>
  <c r="V1535" i="10" s="1"/>
  <c r="W1535" i="10" s="1"/>
  <c r="X1535" i="10" s="1"/>
  <c r="Y1535" i="10" s="1"/>
  <c r="Z1535" i="10" s="1"/>
  <c r="AA1535" i="10" s="1"/>
  <c r="AB1535" i="10" s="1"/>
  <c r="AC1535" i="10" s="1"/>
  <c r="L1536" i="10"/>
  <c r="P1536" i="10"/>
  <c r="O1536" i="10"/>
  <c r="Q1536" i="10"/>
  <c r="R1536" i="10"/>
  <c r="G1536" i="10" s="1"/>
  <c r="M1536" i="10"/>
  <c r="N1536" i="10"/>
  <c r="H1536" i="10"/>
  <c r="S1536" i="10" s="1"/>
  <c r="K1536" i="10"/>
  <c r="D1537" i="10"/>
  <c r="J1536" i="10"/>
  <c r="I1536" i="10"/>
  <c r="K1537" i="10" l="1"/>
  <c r="P1537" i="10"/>
  <c r="I1537" i="10"/>
  <c r="H1537" i="10"/>
  <c r="S1537" i="10" s="1"/>
  <c r="N1537" i="10"/>
  <c r="R1537" i="10"/>
  <c r="G1537" i="10" s="1"/>
  <c r="M1537" i="10"/>
  <c r="Q1537" i="10"/>
  <c r="D1538" i="10"/>
  <c r="L1537" i="10"/>
  <c r="J1537" i="10"/>
  <c r="O1537" i="10"/>
  <c r="T1536" i="10"/>
  <c r="U1536" i="10" s="1"/>
  <c r="V1536" i="10" s="1"/>
  <c r="W1536" i="10" s="1"/>
  <c r="X1536" i="10" s="1"/>
  <c r="Y1536" i="10" s="1"/>
  <c r="Z1536" i="10" s="1"/>
  <c r="AA1536" i="10" s="1"/>
  <c r="AB1536" i="10" s="1"/>
  <c r="AC1536" i="10" s="1"/>
  <c r="T1537" i="10" l="1"/>
  <c r="U1537" i="10" s="1"/>
  <c r="V1537" i="10" s="1"/>
  <c r="W1537" i="10" s="1"/>
  <c r="X1537" i="10" s="1"/>
  <c r="Y1537" i="10" s="1"/>
  <c r="Z1537" i="10" s="1"/>
  <c r="AA1537" i="10" s="1"/>
  <c r="AB1537" i="10" s="1"/>
  <c r="AC1537" i="10" s="1"/>
  <c r="H1538" i="10"/>
  <c r="S1538" i="10" s="1"/>
  <c r="K1538" i="10"/>
  <c r="O1538" i="10"/>
  <c r="P1538" i="10"/>
  <c r="Q1538" i="10"/>
  <c r="J1538" i="10"/>
  <c r="N1538" i="10"/>
  <c r="D1539" i="10"/>
  <c r="R1538" i="10"/>
  <c r="G1538" i="10" s="1"/>
  <c r="L1538" i="10"/>
  <c r="M1538" i="10"/>
  <c r="I1538" i="10"/>
  <c r="T1538" i="10" l="1"/>
  <c r="U1538" i="10" s="1"/>
  <c r="V1538" i="10" s="1"/>
  <c r="W1538" i="10" s="1"/>
  <c r="X1538" i="10" s="1"/>
  <c r="Y1538" i="10" s="1"/>
  <c r="Z1538" i="10" s="1"/>
  <c r="AA1538" i="10" s="1"/>
  <c r="AB1538" i="10" s="1"/>
  <c r="AC1538" i="10" s="1"/>
  <c r="N1539" i="10"/>
  <c r="Q1539" i="10"/>
  <c r="M1539" i="10"/>
  <c r="O1539" i="10"/>
  <c r="D1540" i="10"/>
  <c r="I1539" i="10"/>
  <c r="J1539" i="10"/>
  <c r="H1539" i="10"/>
  <c r="S1539" i="10" s="1"/>
  <c r="K1539" i="10"/>
  <c r="P1539" i="10"/>
  <c r="L1539" i="10"/>
  <c r="R1539" i="10"/>
  <c r="G1539" i="10" s="1"/>
  <c r="H1540" i="10" l="1"/>
  <c r="S1540" i="10" s="1"/>
  <c r="O1540" i="10"/>
  <c r="P1540" i="10"/>
  <c r="N1540" i="10"/>
  <c r="D1541" i="10"/>
  <c r="J1540" i="10"/>
  <c r="I1540" i="10"/>
  <c r="K1540" i="10"/>
  <c r="L1540" i="10"/>
  <c r="Q1540" i="10"/>
  <c r="M1540" i="10"/>
  <c r="R1540" i="10"/>
  <c r="G1540" i="10" s="1"/>
  <c r="T1539" i="10"/>
  <c r="U1539" i="10" s="1"/>
  <c r="V1539" i="10" s="1"/>
  <c r="W1539" i="10" s="1"/>
  <c r="X1539" i="10" s="1"/>
  <c r="Y1539" i="10" s="1"/>
  <c r="Z1539" i="10" s="1"/>
  <c r="AA1539" i="10" s="1"/>
  <c r="AB1539" i="10" s="1"/>
  <c r="AC1539" i="10" s="1"/>
  <c r="K1541" i="10" l="1"/>
  <c r="D1542" i="10"/>
  <c r="Q1541" i="10"/>
  <c r="J1541" i="10"/>
  <c r="R1541" i="10"/>
  <c r="G1541" i="10" s="1"/>
  <c r="O1541" i="10"/>
  <c r="I1541" i="10"/>
  <c r="N1541" i="10"/>
  <c r="L1541" i="10"/>
  <c r="M1541" i="10"/>
  <c r="H1541" i="10"/>
  <c r="S1541" i="10" s="1"/>
  <c r="P1541" i="10"/>
  <c r="T1540" i="10"/>
  <c r="U1540" i="10" s="1"/>
  <c r="V1540" i="10" s="1"/>
  <c r="W1540" i="10" s="1"/>
  <c r="X1540" i="10" s="1"/>
  <c r="Y1540" i="10" s="1"/>
  <c r="Z1540" i="10" s="1"/>
  <c r="AA1540" i="10" s="1"/>
  <c r="AB1540" i="10" s="1"/>
  <c r="AC1540" i="10" s="1"/>
  <c r="T1541" i="10" l="1"/>
  <c r="U1541" i="10" s="1"/>
  <c r="V1541" i="10" s="1"/>
  <c r="W1541" i="10" s="1"/>
  <c r="X1541" i="10" s="1"/>
  <c r="Y1541" i="10" s="1"/>
  <c r="Z1541" i="10" s="1"/>
  <c r="AA1541" i="10" s="1"/>
  <c r="AB1541" i="10" s="1"/>
  <c r="AC1541" i="10" s="1"/>
  <c r="D1543" i="10"/>
  <c r="P1542" i="10"/>
  <c r="R1542" i="10"/>
  <c r="G1542" i="10" s="1"/>
  <c r="J1542" i="10"/>
  <c r="K1542" i="10"/>
  <c r="H1542" i="10"/>
  <c r="S1542" i="10" s="1"/>
  <c r="L1542" i="10"/>
  <c r="M1542" i="10"/>
  <c r="Q1542" i="10"/>
  <c r="I1542" i="10"/>
  <c r="O1542" i="10"/>
  <c r="N1542" i="10"/>
  <c r="L1543" i="10" l="1"/>
  <c r="I1543" i="10"/>
  <c r="K1543" i="10"/>
  <c r="P1543" i="10"/>
  <c r="O1543" i="10"/>
  <c r="M1543" i="10"/>
  <c r="N1543" i="10"/>
  <c r="R1543" i="10"/>
  <c r="G1543" i="10" s="1"/>
  <c r="D1544" i="10"/>
  <c r="J1543" i="10"/>
  <c r="H1543" i="10"/>
  <c r="S1543" i="10" s="1"/>
  <c r="Q1543" i="10"/>
  <c r="T1542" i="10"/>
  <c r="U1542" i="10" s="1"/>
  <c r="V1542" i="10" s="1"/>
  <c r="W1542" i="10" s="1"/>
  <c r="X1542" i="10" s="1"/>
  <c r="Y1542" i="10" s="1"/>
  <c r="Z1542" i="10" s="1"/>
  <c r="AA1542" i="10" s="1"/>
  <c r="AB1542" i="10" s="1"/>
  <c r="AC1542" i="10" s="1"/>
  <c r="T1543" i="10" l="1"/>
  <c r="U1543" i="10" s="1"/>
  <c r="V1543" i="10" s="1"/>
  <c r="W1543" i="10" s="1"/>
  <c r="X1543" i="10" s="1"/>
  <c r="Y1543" i="10" s="1"/>
  <c r="Z1543" i="10" s="1"/>
  <c r="AA1543" i="10" s="1"/>
  <c r="AB1543" i="10" s="1"/>
  <c r="AC1543" i="10" s="1"/>
  <c r="O1544" i="10"/>
  <c r="L1544" i="10"/>
  <c r="H1544" i="10"/>
  <c r="S1544" i="10" s="1"/>
  <c r="J1544" i="10"/>
  <c r="Q1544" i="10"/>
  <c r="R1544" i="10"/>
  <c r="G1544" i="10" s="1"/>
  <c r="K1544" i="10"/>
  <c r="I1544" i="10"/>
  <c r="D1545" i="10"/>
  <c r="P1544" i="10"/>
  <c r="N1544" i="10"/>
  <c r="M1544" i="10"/>
  <c r="T1544" i="10" l="1"/>
  <c r="U1544" i="10" s="1"/>
  <c r="V1544" i="10" s="1"/>
  <c r="W1544" i="10" s="1"/>
  <c r="X1544" i="10" s="1"/>
  <c r="Y1544" i="10" s="1"/>
  <c r="Z1544" i="10" s="1"/>
  <c r="AA1544" i="10" s="1"/>
  <c r="AB1544" i="10" s="1"/>
  <c r="AC1544" i="10" s="1"/>
  <c r="H1545" i="10"/>
  <c r="S1545" i="10" s="1"/>
  <c r="J1545" i="10"/>
  <c r="I1545" i="10"/>
  <c r="K1545" i="10"/>
  <c r="P1545" i="10"/>
  <c r="M1545" i="10"/>
  <c r="D1546" i="10"/>
  <c r="O1545" i="10"/>
  <c r="N1545" i="10"/>
  <c r="L1545" i="10"/>
  <c r="Q1545" i="10"/>
  <c r="R1545" i="10"/>
  <c r="G1545" i="10" s="1"/>
  <c r="T1545" i="10" l="1"/>
  <c r="U1545" i="10" s="1"/>
  <c r="V1545" i="10" s="1"/>
  <c r="W1545" i="10" s="1"/>
  <c r="X1545" i="10" s="1"/>
  <c r="Y1545" i="10" s="1"/>
  <c r="Z1545" i="10" s="1"/>
  <c r="AA1545" i="10" s="1"/>
  <c r="AB1545" i="10" s="1"/>
  <c r="AC1545" i="10" s="1"/>
  <c r="P1546" i="10"/>
  <c r="O1546" i="10"/>
  <c r="M1546" i="10"/>
  <c r="L1546" i="10"/>
  <c r="H1546" i="10"/>
  <c r="S1546" i="10" s="1"/>
  <c r="J1546" i="10"/>
  <c r="R1546" i="10"/>
  <c r="G1546" i="10" s="1"/>
  <c r="I1546" i="10"/>
  <c r="K1546" i="10"/>
  <c r="N1546" i="10"/>
  <c r="D1547" i="10"/>
  <c r="Q1546" i="10"/>
  <c r="T1546" i="10" l="1"/>
  <c r="U1546" i="10" s="1"/>
  <c r="V1546" i="10" s="1"/>
  <c r="W1546" i="10" s="1"/>
  <c r="X1546" i="10" s="1"/>
  <c r="Y1546" i="10" s="1"/>
  <c r="Z1546" i="10" s="1"/>
  <c r="AA1546" i="10" s="1"/>
  <c r="AB1546" i="10" s="1"/>
  <c r="AC1546" i="10" s="1"/>
  <c r="M1547" i="10"/>
  <c r="K1547" i="10"/>
  <c r="N1547" i="10"/>
  <c r="L1547" i="10"/>
  <c r="P1547" i="10"/>
  <c r="R1547" i="10"/>
  <c r="G1547" i="10" s="1"/>
  <c r="Q1547" i="10"/>
  <c r="I1547" i="10"/>
  <c r="H1547" i="10"/>
  <c r="S1547" i="10" s="1"/>
  <c r="O1547" i="10"/>
  <c r="D1548" i="10"/>
  <c r="J1547" i="10"/>
  <c r="R1548" i="10" l="1"/>
  <c r="G1548" i="10" s="1"/>
  <c r="K1548" i="10"/>
  <c r="N1548" i="10"/>
  <c r="H1548" i="10"/>
  <c r="S1548" i="10" s="1"/>
  <c r="P1548" i="10"/>
  <c r="D1549" i="10"/>
  <c r="I1548" i="10"/>
  <c r="O1548" i="10"/>
  <c r="M1548" i="10"/>
  <c r="L1548" i="10"/>
  <c r="J1548" i="10"/>
  <c r="Q1548" i="10"/>
  <c r="T1547" i="10"/>
  <c r="U1547" i="10" s="1"/>
  <c r="V1547" i="10" s="1"/>
  <c r="W1547" i="10" s="1"/>
  <c r="X1547" i="10" s="1"/>
  <c r="Y1547" i="10" s="1"/>
  <c r="Z1547" i="10" s="1"/>
  <c r="AA1547" i="10" s="1"/>
  <c r="AB1547" i="10" s="1"/>
  <c r="AC1547" i="10" s="1"/>
  <c r="N1549" i="10" l="1"/>
  <c r="R1549" i="10"/>
  <c r="G1549" i="10" s="1"/>
  <c r="I1549" i="10"/>
  <c r="L1549" i="10"/>
  <c r="M1549" i="10"/>
  <c r="H1549" i="10"/>
  <c r="S1549" i="10" s="1"/>
  <c r="J1549" i="10"/>
  <c r="D1550" i="10"/>
  <c r="P1549" i="10"/>
  <c r="O1549" i="10"/>
  <c r="Q1549" i="10"/>
  <c r="K1549" i="10"/>
  <c r="T1548" i="10"/>
  <c r="U1548" i="10" s="1"/>
  <c r="V1548" i="10" s="1"/>
  <c r="W1548" i="10" s="1"/>
  <c r="X1548" i="10" s="1"/>
  <c r="Y1548" i="10" s="1"/>
  <c r="Z1548" i="10" s="1"/>
  <c r="AA1548" i="10" s="1"/>
  <c r="AB1548" i="10" s="1"/>
  <c r="AC1548" i="10" s="1"/>
  <c r="L1550" i="10" l="1"/>
  <c r="Q1550" i="10"/>
  <c r="M1550" i="10"/>
  <c r="K1550" i="10"/>
  <c r="O1550" i="10"/>
  <c r="N1550" i="10"/>
  <c r="J1550" i="10"/>
  <c r="R1550" i="10"/>
  <c r="G1550" i="10" s="1"/>
  <c r="H1550" i="10"/>
  <c r="S1550" i="10" s="1"/>
  <c r="P1550" i="10"/>
  <c r="D1551" i="10"/>
  <c r="I1550" i="10"/>
  <c r="T1549" i="10"/>
  <c r="U1549" i="10" s="1"/>
  <c r="V1549" i="10" s="1"/>
  <c r="W1549" i="10" s="1"/>
  <c r="X1549" i="10" s="1"/>
  <c r="Y1549" i="10" s="1"/>
  <c r="Z1549" i="10" s="1"/>
  <c r="AA1549" i="10" s="1"/>
  <c r="AB1549" i="10" s="1"/>
  <c r="AC1549" i="10" s="1"/>
  <c r="P1551" i="10" l="1"/>
  <c r="M1551" i="10"/>
  <c r="R1551" i="10"/>
  <c r="G1551" i="10" s="1"/>
  <c r="I1551" i="10"/>
  <c r="N1551" i="10"/>
  <c r="K1551" i="10"/>
  <c r="H1551" i="10"/>
  <c r="S1551" i="10" s="1"/>
  <c r="L1551" i="10"/>
  <c r="Q1551" i="10"/>
  <c r="J1551" i="10"/>
  <c r="D1552" i="10"/>
  <c r="O1551" i="10"/>
  <c r="T1550" i="10"/>
  <c r="U1550" i="10" s="1"/>
  <c r="V1550" i="10" s="1"/>
  <c r="W1550" i="10" s="1"/>
  <c r="X1550" i="10" s="1"/>
  <c r="Y1550" i="10" s="1"/>
  <c r="Z1550" i="10" s="1"/>
  <c r="AA1550" i="10" s="1"/>
  <c r="AB1550" i="10" s="1"/>
  <c r="AC1550" i="10" s="1"/>
  <c r="T1551" i="10" l="1"/>
  <c r="U1551" i="10" s="1"/>
  <c r="V1551" i="10" s="1"/>
  <c r="W1551" i="10" s="1"/>
  <c r="X1551" i="10" s="1"/>
  <c r="Y1551" i="10" s="1"/>
  <c r="Z1551" i="10" s="1"/>
  <c r="AA1551" i="10" s="1"/>
  <c r="AB1551" i="10" s="1"/>
  <c r="AC1551" i="10" s="1"/>
  <c r="H1552" i="10"/>
  <c r="S1552" i="10" s="1"/>
  <c r="N1552" i="10"/>
  <c r="O1552" i="10"/>
  <c r="L1552" i="10"/>
  <c r="K1552" i="10"/>
  <c r="M1552" i="10"/>
  <c r="P1552" i="10"/>
  <c r="R1552" i="10"/>
  <c r="G1552" i="10" s="1"/>
  <c r="D1553" i="10"/>
  <c r="J1552" i="10"/>
  <c r="Q1552" i="10"/>
  <c r="I1552" i="10"/>
  <c r="T1552" i="10" l="1"/>
  <c r="U1552" i="10" s="1"/>
  <c r="V1552" i="10" s="1"/>
  <c r="W1552" i="10" s="1"/>
  <c r="X1552" i="10" s="1"/>
  <c r="Y1552" i="10" s="1"/>
  <c r="Z1552" i="10" s="1"/>
  <c r="AA1552" i="10" s="1"/>
  <c r="AB1552" i="10" s="1"/>
  <c r="AC1552" i="10" s="1"/>
  <c r="R1553" i="10"/>
  <c r="G1553" i="10" s="1"/>
  <c r="M1553" i="10"/>
  <c r="P1553" i="10"/>
  <c r="D1554" i="10"/>
  <c r="Q1553" i="10"/>
  <c r="J1553" i="10"/>
  <c r="N1553" i="10"/>
  <c r="L1553" i="10"/>
  <c r="H1553" i="10"/>
  <c r="S1553" i="10" s="1"/>
  <c r="K1553" i="10"/>
  <c r="O1553" i="10"/>
  <c r="I1553" i="10"/>
  <c r="H1554" i="10" l="1"/>
  <c r="S1554" i="10" s="1"/>
  <c r="M1554" i="10"/>
  <c r="O1554" i="10"/>
  <c r="P1554" i="10"/>
  <c r="K1554" i="10"/>
  <c r="J1554" i="10"/>
  <c r="N1554" i="10"/>
  <c r="I1554" i="10"/>
  <c r="R1554" i="10"/>
  <c r="G1554" i="10" s="1"/>
  <c r="L1554" i="10"/>
  <c r="D1555" i="10"/>
  <c r="Q1554" i="10"/>
  <c r="T1553" i="10"/>
  <c r="U1553" i="10" s="1"/>
  <c r="V1553" i="10" s="1"/>
  <c r="W1553" i="10" s="1"/>
  <c r="X1553" i="10" s="1"/>
  <c r="Y1553" i="10" s="1"/>
  <c r="Z1553" i="10" s="1"/>
  <c r="AA1553" i="10" s="1"/>
  <c r="AB1553" i="10" s="1"/>
  <c r="AC1553" i="10" s="1"/>
  <c r="D1556" i="10" l="1"/>
  <c r="P1555" i="10"/>
  <c r="M1555" i="10"/>
  <c r="I1555" i="10"/>
  <c r="J1555" i="10"/>
  <c r="Q1555" i="10"/>
  <c r="R1555" i="10"/>
  <c r="G1555" i="10" s="1"/>
  <c r="O1555" i="10"/>
  <c r="L1555" i="10"/>
  <c r="K1555" i="10"/>
  <c r="H1555" i="10"/>
  <c r="S1555" i="10" s="1"/>
  <c r="N1555" i="10"/>
  <c r="T1554" i="10"/>
  <c r="U1554" i="10" s="1"/>
  <c r="V1554" i="10" s="1"/>
  <c r="W1554" i="10" s="1"/>
  <c r="X1554" i="10" s="1"/>
  <c r="Y1554" i="10" s="1"/>
  <c r="Z1554" i="10" s="1"/>
  <c r="AA1554" i="10" s="1"/>
  <c r="AB1554" i="10" s="1"/>
  <c r="AC1554" i="10" s="1"/>
  <c r="T1555" i="10" l="1"/>
  <c r="U1555" i="10" s="1"/>
  <c r="V1555" i="10" s="1"/>
  <c r="W1555" i="10" s="1"/>
  <c r="X1555" i="10" s="1"/>
  <c r="Y1555" i="10" s="1"/>
  <c r="Z1555" i="10" s="1"/>
  <c r="AA1555" i="10" s="1"/>
  <c r="AB1555" i="10" s="1"/>
  <c r="AC1555" i="10" s="1"/>
  <c r="M1556" i="10"/>
  <c r="D1557" i="10"/>
  <c r="P1556" i="10"/>
  <c r="R1556" i="10"/>
  <c r="G1556" i="10" s="1"/>
  <c r="H1556" i="10"/>
  <c r="S1556" i="10" s="1"/>
  <c r="Q1556" i="10"/>
  <c r="J1556" i="10"/>
  <c r="O1556" i="10"/>
  <c r="L1556" i="10"/>
  <c r="I1556" i="10"/>
  <c r="N1556" i="10"/>
  <c r="K1556" i="10"/>
  <c r="D1558" i="10" l="1"/>
  <c r="R1557" i="10"/>
  <c r="G1557" i="10" s="1"/>
  <c r="L1557" i="10"/>
  <c r="Q1557" i="10"/>
  <c r="K1557" i="10"/>
  <c r="O1557" i="10"/>
  <c r="I1557" i="10"/>
  <c r="J1557" i="10"/>
  <c r="H1557" i="10"/>
  <c r="S1557" i="10" s="1"/>
  <c r="P1557" i="10"/>
  <c r="N1557" i="10"/>
  <c r="M1557" i="10"/>
  <c r="T1556" i="10"/>
  <c r="U1556" i="10" s="1"/>
  <c r="V1556" i="10" s="1"/>
  <c r="W1556" i="10" s="1"/>
  <c r="X1556" i="10" s="1"/>
  <c r="Y1556" i="10" s="1"/>
  <c r="Z1556" i="10" s="1"/>
  <c r="AA1556" i="10" s="1"/>
  <c r="AB1556" i="10" s="1"/>
  <c r="AC1556" i="10" s="1"/>
  <c r="T1557" i="10" l="1"/>
  <c r="U1557" i="10" s="1"/>
  <c r="V1557" i="10" s="1"/>
  <c r="W1557" i="10" s="1"/>
  <c r="X1557" i="10" s="1"/>
  <c r="Y1557" i="10" s="1"/>
  <c r="Z1557" i="10" s="1"/>
  <c r="AA1557" i="10" s="1"/>
  <c r="AB1557" i="10" s="1"/>
  <c r="AC1557" i="10" s="1"/>
  <c r="N1558" i="10"/>
  <c r="D1559" i="10"/>
  <c r="O1558" i="10"/>
  <c r="H1558" i="10"/>
  <c r="S1558" i="10" s="1"/>
  <c r="M1558" i="10"/>
  <c r="J1558" i="10"/>
  <c r="R1558" i="10"/>
  <c r="G1558" i="10" s="1"/>
  <c r="K1558" i="10"/>
  <c r="L1558" i="10"/>
  <c r="P1558" i="10"/>
  <c r="I1558" i="10"/>
  <c r="Q1558" i="10"/>
  <c r="D1560" i="10" l="1"/>
  <c r="R1559" i="10"/>
  <c r="G1559" i="10" s="1"/>
  <c r="L1559" i="10"/>
  <c r="M1559" i="10"/>
  <c r="P1559" i="10"/>
  <c r="Q1559" i="10"/>
  <c r="N1559" i="10"/>
  <c r="K1559" i="10"/>
  <c r="H1559" i="10"/>
  <c r="S1559" i="10" s="1"/>
  <c r="I1559" i="10"/>
  <c r="J1559" i="10"/>
  <c r="O1559" i="10"/>
  <c r="T1558" i="10"/>
  <c r="U1558" i="10" s="1"/>
  <c r="V1558" i="10" s="1"/>
  <c r="W1558" i="10" s="1"/>
  <c r="X1558" i="10" s="1"/>
  <c r="Y1558" i="10" s="1"/>
  <c r="Z1558" i="10" s="1"/>
  <c r="AA1558" i="10" s="1"/>
  <c r="AB1558" i="10" s="1"/>
  <c r="AC1558" i="10" s="1"/>
  <c r="T1559" i="10" l="1"/>
  <c r="U1559" i="10" s="1"/>
  <c r="V1559" i="10" s="1"/>
  <c r="W1559" i="10" s="1"/>
  <c r="X1559" i="10" s="1"/>
  <c r="Y1559" i="10" s="1"/>
  <c r="Z1559" i="10" s="1"/>
  <c r="AA1559" i="10" s="1"/>
  <c r="AB1559" i="10" s="1"/>
  <c r="AC1559" i="10" s="1"/>
  <c r="H1560" i="10"/>
  <c r="S1560" i="10" s="1"/>
  <c r="R1560" i="10"/>
  <c r="G1560" i="10" s="1"/>
  <c r="D1561" i="10"/>
  <c r="O1560" i="10"/>
  <c r="K1560" i="10"/>
  <c r="J1560" i="10"/>
  <c r="N1560" i="10"/>
  <c r="P1560" i="10"/>
  <c r="Q1560" i="10"/>
  <c r="L1560" i="10"/>
  <c r="I1560" i="10"/>
  <c r="M1560" i="10"/>
  <c r="M1561" i="10" l="1"/>
  <c r="O1561" i="10"/>
  <c r="J1561" i="10"/>
  <c r="Q1561" i="10"/>
  <c r="K1561" i="10"/>
  <c r="R1561" i="10"/>
  <c r="G1561" i="10" s="1"/>
  <c r="L1561" i="10"/>
  <c r="D1562" i="10"/>
  <c r="I1561" i="10"/>
  <c r="H1561" i="10"/>
  <c r="S1561" i="10" s="1"/>
  <c r="N1561" i="10"/>
  <c r="P1561" i="10"/>
  <c r="T1560" i="10"/>
  <c r="U1560" i="10" s="1"/>
  <c r="V1560" i="10" s="1"/>
  <c r="W1560" i="10" s="1"/>
  <c r="X1560" i="10" s="1"/>
  <c r="Y1560" i="10" s="1"/>
  <c r="Z1560" i="10" s="1"/>
  <c r="AA1560" i="10" s="1"/>
  <c r="AB1560" i="10" s="1"/>
  <c r="AC1560" i="10" s="1"/>
  <c r="T1561" i="10" l="1"/>
  <c r="U1561" i="10" s="1"/>
  <c r="V1561" i="10" s="1"/>
  <c r="W1561" i="10" s="1"/>
  <c r="X1561" i="10" s="1"/>
  <c r="Y1561" i="10" s="1"/>
  <c r="Z1561" i="10" s="1"/>
  <c r="AA1561" i="10" s="1"/>
  <c r="AB1561" i="10" s="1"/>
  <c r="AC1561" i="10" s="1"/>
  <c r="H1562" i="10"/>
  <c r="S1562" i="10" s="1"/>
  <c r="Q1562" i="10"/>
  <c r="R1562" i="10"/>
  <c r="G1562" i="10" s="1"/>
  <c r="K1562" i="10"/>
  <c r="M1562" i="10"/>
  <c r="I1562" i="10"/>
  <c r="N1562" i="10"/>
  <c r="J1562" i="10"/>
  <c r="D1563" i="10"/>
  <c r="L1562" i="10"/>
  <c r="O1562" i="10"/>
  <c r="P1562" i="10"/>
  <c r="T1562" i="10" l="1"/>
  <c r="U1562" i="10" s="1"/>
  <c r="V1562" i="10" s="1"/>
  <c r="W1562" i="10" s="1"/>
  <c r="X1562" i="10" s="1"/>
  <c r="Y1562" i="10" s="1"/>
  <c r="Z1562" i="10" s="1"/>
  <c r="AA1562" i="10" s="1"/>
  <c r="AB1562" i="10" s="1"/>
  <c r="AC1562" i="10" s="1"/>
  <c r="H1563" i="10"/>
  <c r="S1563" i="10" s="1"/>
  <c r="K1563" i="10"/>
  <c r="O1563" i="10"/>
  <c r="I1563" i="10"/>
  <c r="D1564" i="10"/>
  <c r="L1563" i="10"/>
  <c r="R1563" i="10"/>
  <c r="G1563" i="10" s="1"/>
  <c r="P1563" i="10"/>
  <c r="J1563" i="10"/>
  <c r="N1563" i="10"/>
  <c r="M1563" i="10"/>
  <c r="Q1563" i="10"/>
  <c r="T1563" i="10" l="1"/>
  <c r="U1563" i="10" s="1"/>
  <c r="V1563" i="10" s="1"/>
  <c r="W1563" i="10" s="1"/>
  <c r="X1563" i="10" s="1"/>
  <c r="Y1563" i="10" s="1"/>
  <c r="Z1563" i="10" s="1"/>
  <c r="AA1563" i="10" s="1"/>
  <c r="AB1563" i="10" s="1"/>
  <c r="AC1563" i="10" s="1"/>
  <c r="Q1564" i="10"/>
  <c r="N1564" i="10"/>
  <c r="K1564" i="10"/>
  <c r="D1565" i="10"/>
  <c r="L1564" i="10"/>
  <c r="J1564" i="10"/>
  <c r="O1564" i="10"/>
  <c r="R1564" i="10"/>
  <c r="G1564" i="10" s="1"/>
  <c r="I1564" i="10"/>
  <c r="M1564" i="10"/>
  <c r="H1564" i="10"/>
  <c r="S1564" i="10" s="1"/>
  <c r="P1564" i="10"/>
  <c r="K1565" i="10" l="1"/>
  <c r="I1565" i="10"/>
  <c r="H1565" i="10"/>
  <c r="S1565" i="10" s="1"/>
  <c r="M1565" i="10"/>
  <c r="J1565" i="10"/>
  <c r="R1565" i="10"/>
  <c r="G1565" i="10" s="1"/>
  <c r="P1565" i="10"/>
  <c r="D1566" i="10"/>
  <c r="Q1565" i="10"/>
  <c r="N1565" i="10"/>
  <c r="O1565" i="10"/>
  <c r="L1565" i="10"/>
  <c r="T1564" i="10"/>
  <c r="U1564" i="10" s="1"/>
  <c r="V1564" i="10" s="1"/>
  <c r="W1564" i="10" s="1"/>
  <c r="X1564" i="10" s="1"/>
  <c r="Y1564" i="10" s="1"/>
  <c r="Z1564" i="10" s="1"/>
  <c r="AA1564" i="10" s="1"/>
  <c r="AB1564" i="10" s="1"/>
  <c r="AC1564" i="10" s="1"/>
  <c r="D1567" i="10" l="1"/>
  <c r="M1566" i="10"/>
  <c r="I1566" i="10"/>
  <c r="R1566" i="10"/>
  <c r="G1566" i="10" s="1"/>
  <c r="N1566" i="10"/>
  <c r="L1566" i="10"/>
  <c r="K1566" i="10"/>
  <c r="J1566" i="10"/>
  <c r="H1566" i="10"/>
  <c r="S1566" i="10" s="1"/>
  <c r="P1566" i="10"/>
  <c r="O1566" i="10"/>
  <c r="Q1566" i="10"/>
  <c r="T1565" i="10"/>
  <c r="U1565" i="10" s="1"/>
  <c r="V1565" i="10" s="1"/>
  <c r="W1565" i="10" s="1"/>
  <c r="X1565" i="10" s="1"/>
  <c r="Y1565" i="10" s="1"/>
  <c r="Z1565" i="10" s="1"/>
  <c r="AA1565" i="10" s="1"/>
  <c r="AB1565" i="10" s="1"/>
  <c r="AC1565" i="10" s="1"/>
  <c r="T1566" i="10" l="1"/>
  <c r="U1566" i="10" s="1"/>
  <c r="V1566" i="10" s="1"/>
  <c r="W1566" i="10" s="1"/>
  <c r="X1566" i="10" s="1"/>
  <c r="Y1566" i="10" s="1"/>
  <c r="Z1566" i="10" s="1"/>
  <c r="AA1566" i="10" s="1"/>
  <c r="AB1566" i="10" s="1"/>
  <c r="AC1566" i="10" s="1"/>
  <c r="H1567" i="10"/>
  <c r="S1567" i="10" s="1"/>
  <c r="M1567" i="10"/>
  <c r="D1568" i="10"/>
  <c r="I1567" i="10"/>
  <c r="P1567" i="10"/>
  <c r="K1567" i="10"/>
  <c r="O1567" i="10"/>
  <c r="J1567" i="10"/>
  <c r="N1567" i="10"/>
  <c r="L1567" i="10"/>
  <c r="Q1567" i="10"/>
  <c r="R1567" i="10"/>
  <c r="G1567" i="10" s="1"/>
  <c r="H1568" i="10" l="1"/>
  <c r="S1568" i="10" s="1"/>
  <c r="D1569" i="10"/>
  <c r="Q1568" i="10"/>
  <c r="K1568" i="10"/>
  <c r="J1568" i="10"/>
  <c r="M1568" i="10"/>
  <c r="O1568" i="10"/>
  <c r="N1568" i="10"/>
  <c r="I1568" i="10"/>
  <c r="L1568" i="10"/>
  <c r="P1568" i="10"/>
  <c r="R1568" i="10"/>
  <c r="G1568" i="10" s="1"/>
  <c r="T1567" i="10"/>
  <c r="U1567" i="10" s="1"/>
  <c r="V1567" i="10" s="1"/>
  <c r="W1567" i="10" s="1"/>
  <c r="X1567" i="10" s="1"/>
  <c r="Y1567" i="10" s="1"/>
  <c r="Z1567" i="10" s="1"/>
  <c r="AA1567" i="10" s="1"/>
  <c r="AB1567" i="10" s="1"/>
  <c r="AC1567" i="10" s="1"/>
  <c r="H1569" i="10" l="1"/>
  <c r="S1569" i="10" s="1"/>
  <c r="N1569" i="10"/>
  <c r="K1569" i="10"/>
  <c r="D1570" i="10"/>
  <c r="O1569" i="10"/>
  <c r="M1569" i="10"/>
  <c r="P1569" i="10"/>
  <c r="L1569" i="10"/>
  <c r="I1569" i="10"/>
  <c r="Q1569" i="10"/>
  <c r="J1569" i="10"/>
  <c r="R1569" i="10"/>
  <c r="G1569" i="10" s="1"/>
  <c r="T1568" i="10"/>
  <c r="U1568" i="10" s="1"/>
  <c r="V1568" i="10" s="1"/>
  <c r="W1568" i="10" s="1"/>
  <c r="X1568" i="10" s="1"/>
  <c r="Y1568" i="10" s="1"/>
  <c r="Z1568" i="10" s="1"/>
  <c r="AA1568" i="10" s="1"/>
  <c r="AB1568" i="10" s="1"/>
  <c r="AC1568" i="10" s="1"/>
  <c r="H1570" i="10" l="1"/>
  <c r="S1570" i="10" s="1"/>
  <c r="D1571" i="10"/>
  <c r="J1570" i="10"/>
  <c r="P1570" i="10"/>
  <c r="L1570" i="10"/>
  <c r="K1570" i="10"/>
  <c r="I1570" i="10"/>
  <c r="M1570" i="10"/>
  <c r="R1570" i="10"/>
  <c r="G1570" i="10" s="1"/>
  <c r="Q1570" i="10"/>
  <c r="O1570" i="10"/>
  <c r="N1570" i="10"/>
  <c r="T1569" i="10"/>
  <c r="U1569" i="10" s="1"/>
  <c r="V1569" i="10" s="1"/>
  <c r="W1569" i="10" s="1"/>
  <c r="X1569" i="10" s="1"/>
  <c r="Y1569" i="10" s="1"/>
  <c r="Z1569" i="10" s="1"/>
  <c r="AA1569" i="10" s="1"/>
  <c r="AB1569" i="10" s="1"/>
  <c r="AC1569" i="10" s="1"/>
  <c r="I1571" i="10" l="1"/>
  <c r="R1571" i="10"/>
  <c r="G1571" i="10" s="1"/>
  <c r="D1572" i="10"/>
  <c r="P1571" i="10"/>
  <c r="N1571" i="10"/>
  <c r="M1571" i="10"/>
  <c r="J1571" i="10"/>
  <c r="L1571" i="10"/>
  <c r="O1571" i="10"/>
  <c r="Q1571" i="10"/>
  <c r="H1571" i="10"/>
  <c r="S1571" i="10" s="1"/>
  <c r="K1571" i="10"/>
  <c r="T1570" i="10"/>
  <c r="U1570" i="10" s="1"/>
  <c r="V1570" i="10" s="1"/>
  <c r="W1570" i="10" s="1"/>
  <c r="X1570" i="10" s="1"/>
  <c r="Y1570" i="10" s="1"/>
  <c r="Z1570" i="10" s="1"/>
  <c r="AA1570" i="10" s="1"/>
  <c r="AB1570" i="10" s="1"/>
  <c r="AC1570" i="10" s="1"/>
  <c r="T1571" i="10" l="1"/>
  <c r="U1571" i="10" s="1"/>
  <c r="V1571" i="10" s="1"/>
  <c r="W1571" i="10" s="1"/>
  <c r="X1571" i="10" s="1"/>
  <c r="Y1571" i="10" s="1"/>
  <c r="Z1571" i="10" s="1"/>
  <c r="AA1571" i="10" s="1"/>
  <c r="AB1571" i="10" s="1"/>
  <c r="AC1571" i="10" s="1"/>
  <c r="I1572" i="10"/>
  <c r="D1573" i="10"/>
  <c r="J1572" i="10"/>
  <c r="N1572" i="10"/>
  <c r="H1572" i="10"/>
  <c r="S1572" i="10" s="1"/>
  <c r="Q1572" i="10"/>
  <c r="R1572" i="10"/>
  <c r="G1572" i="10" s="1"/>
  <c r="P1572" i="10"/>
  <c r="M1572" i="10"/>
  <c r="L1572" i="10"/>
  <c r="O1572" i="10"/>
  <c r="K1572" i="10"/>
  <c r="H1573" i="10" l="1"/>
  <c r="S1573" i="10" s="1"/>
  <c r="I1573" i="10"/>
  <c r="P1573" i="10"/>
  <c r="M1573" i="10"/>
  <c r="R1573" i="10"/>
  <c r="G1573" i="10" s="1"/>
  <c r="J1573" i="10"/>
  <c r="K1573" i="10"/>
  <c r="D1574" i="10"/>
  <c r="N1573" i="10"/>
  <c r="O1573" i="10"/>
  <c r="Q1573" i="10"/>
  <c r="L1573" i="10"/>
  <c r="T1572" i="10"/>
  <c r="U1572" i="10" s="1"/>
  <c r="V1572" i="10" s="1"/>
  <c r="W1572" i="10" s="1"/>
  <c r="X1572" i="10" s="1"/>
  <c r="Y1572" i="10" s="1"/>
  <c r="Z1572" i="10" s="1"/>
  <c r="AA1572" i="10" s="1"/>
  <c r="AB1572" i="10" s="1"/>
  <c r="AC1572" i="10" s="1"/>
  <c r="Q1574" i="10" l="1"/>
  <c r="L1574" i="10"/>
  <c r="M1574" i="10"/>
  <c r="D1575" i="10"/>
  <c r="H1574" i="10"/>
  <c r="S1574" i="10" s="1"/>
  <c r="R1574" i="10"/>
  <c r="G1574" i="10" s="1"/>
  <c r="K1574" i="10"/>
  <c r="O1574" i="10"/>
  <c r="N1574" i="10"/>
  <c r="I1574" i="10"/>
  <c r="P1574" i="10"/>
  <c r="J1574" i="10"/>
  <c r="T1573" i="10"/>
  <c r="U1573" i="10" s="1"/>
  <c r="V1573" i="10" s="1"/>
  <c r="W1573" i="10" s="1"/>
  <c r="X1573" i="10" s="1"/>
  <c r="Y1573" i="10" s="1"/>
  <c r="Z1573" i="10" s="1"/>
  <c r="AA1573" i="10" s="1"/>
  <c r="AB1573" i="10" s="1"/>
  <c r="AC1573" i="10" s="1"/>
  <c r="H1575" i="10" l="1"/>
  <c r="S1575" i="10" s="1"/>
  <c r="K1575" i="10"/>
  <c r="J1575" i="10"/>
  <c r="Q1575" i="10"/>
  <c r="M1575" i="10"/>
  <c r="L1575" i="10"/>
  <c r="I1575" i="10"/>
  <c r="N1575" i="10"/>
  <c r="D1576" i="10"/>
  <c r="O1575" i="10"/>
  <c r="P1575" i="10"/>
  <c r="R1575" i="10"/>
  <c r="G1575" i="10" s="1"/>
  <c r="T1574" i="10"/>
  <c r="U1574" i="10" s="1"/>
  <c r="V1574" i="10" s="1"/>
  <c r="W1574" i="10" s="1"/>
  <c r="X1574" i="10" s="1"/>
  <c r="Y1574" i="10" s="1"/>
  <c r="Z1574" i="10" s="1"/>
  <c r="AA1574" i="10" s="1"/>
  <c r="AB1574" i="10" s="1"/>
  <c r="AC1574" i="10" s="1"/>
  <c r="T1575" i="10" l="1"/>
  <c r="U1575" i="10" s="1"/>
  <c r="V1575" i="10" s="1"/>
  <c r="W1575" i="10" s="1"/>
  <c r="X1575" i="10" s="1"/>
  <c r="Y1575" i="10" s="1"/>
  <c r="Z1575" i="10" s="1"/>
  <c r="AA1575" i="10" s="1"/>
  <c r="AB1575" i="10" s="1"/>
  <c r="AC1575" i="10" s="1"/>
  <c r="H1576" i="10"/>
  <c r="S1576" i="10" s="1"/>
  <c r="J1576" i="10"/>
  <c r="Q1576" i="10"/>
  <c r="N1576" i="10"/>
  <c r="D1577" i="10"/>
  <c r="P1576" i="10"/>
  <c r="I1576" i="10"/>
  <c r="R1576" i="10"/>
  <c r="G1576" i="10" s="1"/>
  <c r="M1576" i="10"/>
  <c r="O1576" i="10"/>
  <c r="L1576" i="10"/>
  <c r="K1576" i="10"/>
  <c r="H1577" i="10" l="1"/>
  <c r="S1577" i="10" s="1"/>
  <c r="Q1577" i="10"/>
  <c r="L1577" i="10"/>
  <c r="I1577" i="10"/>
  <c r="M1577" i="10"/>
  <c r="J1577" i="10"/>
  <c r="R1577" i="10"/>
  <c r="G1577" i="10" s="1"/>
  <c r="D1578" i="10"/>
  <c r="N1577" i="10"/>
  <c r="O1577" i="10"/>
  <c r="P1577" i="10"/>
  <c r="K1577" i="10"/>
  <c r="T1576" i="10"/>
  <c r="U1576" i="10" s="1"/>
  <c r="V1576" i="10" s="1"/>
  <c r="W1576" i="10" s="1"/>
  <c r="X1576" i="10" s="1"/>
  <c r="Y1576" i="10" s="1"/>
  <c r="Z1576" i="10" s="1"/>
  <c r="AA1576" i="10" s="1"/>
  <c r="AB1576" i="10" s="1"/>
  <c r="AC1576" i="10" s="1"/>
  <c r="H1578" i="10" l="1"/>
  <c r="S1578" i="10" s="1"/>
  <c r="M1578" i="10"/>
  <c r="K1578" i="10"/>
  <c r="N1578" i="10"/>
  <c r="J1578" i="10"/>
  <c r="I1578" i="10"/>
  <c r="R1578" i="10"/>
  <c r="G1578" i="10" s="1"/>
  <c r="O1578" i="10"/>
  <c r="P1578" i="10"/>
  <c r="L1578" i="10"/>
  <c r="D1579" i="10"/>
  <c r="Q1578" i="10"/>
  <c r="T1577" i="10"/>
  <c r="U1577" i="10" s="1"/>
  <c r="V1577" i="10" s="1"/>
  <c r="W1577" i="10" s="1"/>
  <c r="X1577" i="10" s="1"/>
  <c r="Y1577" i="10" s="1"/>
  <c r="Z1577" i="10" s="1"/>
  <c r="AA1577" i="10" s="1"/>
  <c r="AB1577" i="10" s="1"/>
  <c r="AC1577" i="10" s="1"/>
  <c r="T1578" i="10" l="1"/>
  <c r="U1578" i="10" s="1"/>
  <c r="V1578" i="10" s="1"/>
  <c r="W1578" i="10" s="1"/>
  <c r="X1578" i="10" s="1"/>
  <c r="Y1578" i="10" s="1"/>
  <c r="Z1578" i="10" s="1"/>
  <c r="AA1578" i="10" s="1"/>
  <c r="AB1578" i="10" s="1"/>
  <c r="AC1578" i="10" s="1"/>
  <c r="H1579" i="10"/>
  <c r="S1579" i="10" s="1"/>
  <c r="O1579" i="10"/>
  <c r="J1579" i="10"/>
  <c r="M1579" i="10"/>
  <c r="K1579" i="10"/>
  <c r="L1579" i="10"/>
  <c r="N1579" i="10"/>
  <c r="Q1579" i="10"/>
  <c r="R1579" i="10"/>
  <c r="G1579" i="10" s="1"/>
  <c r="D1580" i="10"/>
  <c r="I1579" i="10"/>
  <c r="P1579" i="10"/>
  <c r="T1579" i="10" l="1"/>
  <c r="U1579" i="10" s="1"/>
  <c r="V1579" i="10" s="1"/>
  <c r="W1579" i="10" s="1"/>
  <c r="X1579" i="10" s="1"/>
  <c r="Y1579" i="10" s="1"/>
  <c r="Z1579" i="10" s="1"/>
  <c r="AA1579" i="10" s="1"/>
  <c r="AB1579" i="10" s="1"/>
  <c r="AC1579" i="10" s="1"/>
  <c r="J1580" i="10"/>
  <c r="Q1580" i="10"/>
  <c r="O1580" i="10"/>
  <c r="I1580" i="10"/>
  <c r="K1580" i="10"/>
  <c r="H1580" i="10"/>
  <c r="S1580" i="10" s="1"/>
  <c r="M1580" i="10"/>
  <c r="N1580" i="10"/>
  <c r="L1580" i="10"/>
  <c r="D1581" i="10"/>
  <c r="P1580" i="10"/>
  <c r="R1580" i="10"/>
  <c r="G1580" i="10" s="1"/>
  <c r="T1580" i="10" l="1"/>
  <c r="U1580" i="10" s="1"/>
  <c r="V1580" i="10" s="1"/>
  <c r="W1580" i="10" s="1"/>
  <c r="X1580" i="10" s="1"/>
  <c r="Y1580" i="10" s="1"/>
  <c r="Z1580" i="10" s="1"/>
  <c r="AA1580" i="10" s="1"/>
  <c r="AB1580" i="10" s="1"/>
  <c r="AC1580" i="10" s="1"/>
  <c r="H1581" i="10"/>
  <c r="S1581" i="10" s="1"/>
  <c r="L1581" i="10"/>
  <c r="R1581" i="10"/>
  <c r="G1581" i="10" s="1"/>
  <c r="O1581" i="10"/>
  <c r="Q1581" i="10"/>
  <c r="P1581" i="10"/>
  <c r="J1581" i="10"/>
  <c r="I1581" i="10"/>
  <c r="N1581" i="10"/>
  <c r="M1581" i="10"/>
  <c r="D1582" i="10"/>
  <c r="K1581" i="10"/>
  <c r="H1582" i="10" l="1"/>
  <c r="S1582" i="10" s="1"/>
  <c r="R1582" i="10"/>
  <c r="G1582" i="10" s="1"/>
  <c r="J1582" i="10"/>
  <c r="I1582" i="10"/>
  <c r="M1582" i="10"/>
  <c r="L1582" i="10"/>
  <c r="N1582" i="10"/>
  <c r="K1582" i="10"/>
  <c r="P1582" i="10"/>
  <c r="Q1582" i="10"/>
  <c r="O1582" i="10"/>
  <c r="D1583" i="10"/>
  <c r="T1581" i="10"/>
  <c r="U1581" i="10" s="1"/>
  <c r="V1581" i="10" s="1"/>
  <c r="W1581" i="10" s="1"/>
  <c r="X1581" i="10" s="1"/>
  <c r="Y1581" i="10" s="1"/>
  <c r="Z1581" i="10" s="1"/>
  <c r="AA1581" i="10" s="1"/>
  <c r="AB1581" i="10" s="1"/>
  <c r="AC1581" i="10" s="1"/>
  <c r="M1583" i="10" l="1"/>
  <c r="J1583" i="10"/>
  <c r="R1583" i="10"/>
  <c r="G1583" i="10" s="1"/>
  <c r="Q1583" i="10"/>
  <c r="N1583" i="10"/>
  <c r="L1583" i="10"/>
  <c r="D1584" i="10"/>
  <c r="P1583" i="10"/>
  <c r="O1583" i="10"/>
  <c r="H1583" i="10"/>
  <c r="S1583" i="10" s="1"/>
  <c r="I1583" i="10"/>
  <c r="K1583" i="10"/>
  <c r="T1582" i="10"/>
  <c r="U1582" i="10" s="1"/>
  <c r="V1582" i="10" s="1"/>
  <c r="W1582" i="10" s="1"/>
  <c r="X1582" i="10" s="1"/>
  <c r="Y1582" i="10" s="1"/>
  <c r="Z1582" i="10" s="1"/>
  <c r="AA1582" i="10" s="1"/>
  <c r="AB1582" i="10" s="1"/>
  <c r="AC1582" i="10" s="1"/>
  <c r="T1583" i="10" l="1"/>
  <c r="U1583" i="10" s="1"/>
  <c r="V1583" i="10" s="1"/>
  <c r="W1583" i="10" s="1"/>
  <c r="X1583" i="10" s="1"/>
  <c r="Y1583" i="10" s="1"/>
  <c r="Z1583" i="10" s="1"/>
  <c r="AA1583" i="10" s="1"/>
  <c r="AB1583" i="10" s="1"/>
  <c r="AC1583" i="10" s="1"/>
  <c r="I1584" i="10"/>
  <c r="L1584" i="10"/>
  <c r="N1584" i="10"/>
  <c r="P1584" i="10"/>
  <c r="D1585" i="10"/>
  <c r="R1584" i="10"/>
  <c r="G1584" i="10" s="1"/>
  <c r="O1584" i="10"/>
  <c r="H1584" i="10"/>
  <c r="S1584" i="10" s="1"/>
  <c r="K1584" i="10"/>
  <c r="Q1584" i="10"/>
  <c r="J1584" i="10"/>
  <c r="M1584" i="10"/>
  <c r="T1584" i="10" l="1"/>
  <c r="U1584" i="10" s="1"/>
  <c r="V1584" i="10" s="1"/>
  <c r="W1584" i="10" s="1"/>
  <c r="X1584" i="10" s="1"/>
  <c r="Y1584" i="10" s="1"/>
  <c r="Z1584" i="10" s="1"/>
  <c r="AA1584" i="10" s="1"/>
  <c r="AB1584" i="10" s="1"/>
  <c r="AC1584" i="10" s="1"/>
  <c r="H1585" i="10"/>
  <c r="S1585" i="10" s="1"/>
  <c r="K1585" i="10"/>
  <c r="P1585" i="10"/>
  <c r="I1585" i="10"/>
  <c r="D1586" i="10"/>
  <c r="J1585" i="10"/>
  <c r="R1585" i="10"/>
  <c r="G1585" i="10" s="1"/>
  <c r="L1585" i="10"/>
  <c r="O1585" i="10"/>
  <c r="M1585" i="10"/>
  <c r="Q1585" i="10"/>
  <c r="N1585" i="10"/>
  <c r="L1586" i="10" l="1"/>
  <c r="M1586" i="10"/>
  <c r="Q1586" i="10"/>
  <c r="N1586" i="10"/>
  <c r="H1586" i="10"/>
  <c r="S1586" i="10" s="1"/>
  <c r="K1586" i="10"/>
  <c r="O1586" i="10"/>
  <c r="P1586" i="10"/>
  <c r="R1586" i="10"/>
  <c r="G1586" i="10" s="1"/>
  <c r="J1586" i="10"/>
  <c r="I1586" i="10"/>
  <c r="D1587" i="10"/>
  <c r="T1585" i="10"/>
  <c r="U1585" i="10" s="1"/>
  <c r="V1585" i="10" s="1"/>
  <c r="W1585" i="10" s="1"/>
  <c r="X1585" i="10" s="1"/>
  <c r="Y1585" i="10" s="1"/>
  <c r="Z1585" i="10" s="1"/>
  <c r="AA1585" i="10" s="1"/>
  <c r="AB1585" i="10" s="1"/>
  <c r="AC1585" i="10" s="1"/>
  <c r="T1586" i="10" l="1"/>
  <c r="U1586" i="10" s="1"/>
  <c r="V1586" i="10" s="1"/>
  <c r="W1586" i="10" s="1"/>
  <c r="X1586" i="10" s="1"/>
  <c r="Y1586" i="10" s="1"/>
  <c r="Z1586" i="10" s="1"/>
  <c r="AA1586" i="10" s="1"/>
  <c r="AB1586" i="10" s="1"/>
  <c r="AC1586" i="10" s="1"/>
  <c r="H1587" i="10"/>
  <c r="S1587" i="10" s="1"/>
  <c r="N1587" i="10"/>
  <c r="M1587" i="10"/>
  <c r="P1587" i="10"/>
  <c r="L1587" i="10"/>
  <c r="J1587" i="10"/>
  <c r="K1587" i="10"/>
  <c r="I1587" i="10"/>
  <c r="Q1587" i="10"/>
  <c r="D1588" i="10"/>
  <c r="R1587" i="10"/>
  <c r="G1587" i="10" s="1"/>
  <c r="O1587" i="10"/>
  <c r="T1587" i="10" l="1"/>
  <c r="U1587" i="10" s="1"/>
  <c r="V1587" i="10" s="1"/>
  <c r="W1587" i="10" s="1"/>
  <c r="X1587" i="10" s="1"/>
  <c r="Y1587" i="10" s="1"/>
  <c r="Z1587" i="10" s="1"/>
  <c r="AA1587" i="10" s="1"/>
  <c r="AB1587" i="10" s="1"/>
  <c r="AC1587" i="10" s="1"/>
  <c r="H1588" i="10"/>
  <c r="S1588" i="10" s="1"/>
  <c r="R1588" i="10"/>
  <c r="G1588" i="10" s="1"/>
  <c r="K1588" i="10"/>
  <c r="I1588" i="10"/>
  <c r="L1588" i="10"/>
  <c r="O1588" i="10"/>
  <c r="N1588" i="10"/>
  <c r="J1588" i="10"/>
  <c r="Q1588" i="10"/>
  <c r="M1588" i="10"/>
  <c r="D1589" i="10"/>
  <c r="P1588" i="10"/>
  <c r="T1588" i="10" l="1"/>
  <c r="U1588" i="10" s="1"/>
  <c r="V1588" i="10" s="1"/>
  <c r="W1588" i="10" s="1"/>
  <c r="X1588" i="10" s="1"/>
  <c r="Y1588" i="10" s="1"/>
  <c r="Z1588" i="10" s="1"/>
  <c r="AA1588" i="10" s="1"/>
  <c r="AB1588" i="10" s="1"/>
  <c r="AC1588" i="10" s="1"/>
  <c r="H1589" i="10"/>
  <c r="S1589" i="10" s="1"/>
  <c r="M1589" i="10"/>
  <c r="P1589" i="10"/>
  <c r="R1589" i="10"/>
  <c r="G1589" i="10" s="1"/>
  <c r="N1589" i="10"/>
  <c r="O1589" i="10"/>
  <c r="K1589" i="10"/>
  <c r="L1589" i="10"/>
  <c r="J1589" i="10"/>
  <c r="D1590" i="10"/>
  <c r="I1589" i="10"/>
  <c r="Q1589" i="10"/>
  <c r="H1590" i="10" l="1"/>
  <c r="S1590" i="10" s="1"/>
  <c r="I1590" i="10"/>
  <c r="K1590" i="10"/>
  <c r="R1590" i="10"/>
  <c r="G1590" i="10" s="1"/>
  <c r="O1590" i="10"/>
  <c r="M1590" i="10"/>
  <c r="P1590" i="10"/>
  <c r="N1590" i="10"/>
  <c r="J1590" i="10"/>
  <c r="L1590" i="10"/>
  <c r="Q1590" i="10"/>
  <c r="D1591" i="10"/>
  <c r="T1589" i="10"/>
  <c r="U1589" i="10" s="1"/>
  <c r="V1589" i="10" s="1"/>
  <c r="W1589" i="10" s="1"/>
  <c r="X1589" i="10" s="1"/>
  <c r="Y1589" i="10" s="1"/>
  <c r="Z1589" i="10" s="1"/>
  <c r="AA1589" i="10" s="1"/>
  <c r="AB1589" i="10" s="1"/>
  <c r="AC1589" i="10" s="1"/>
  <c r="H1591" i="10" l="1"/>
  <c r="S1591" i="10" s="1"/>
  <c r="J1591" i="10"/>
  <c r="O1591" i="10"/>
  <c r="R1591" i="10"/>
  <c r="G1591" i="10" s="1"/>
  <c r="K1591" i="10"/>
  <c r="M1591" i="10"/>
  <c r="L1591" i="10"/>
  <c r="Q1591" i="10"/>
  <c r="I1591" i="10"/>
  <c r="D1592" i="10"/>
  <c r="N1591" i="10"/>
  <c r="P1591" i="10"/>
  <c r="T1590" i="10"/>
  <c r="U1590" i="10" s="1"/>
  <c r="V1590" i="10" s="1"/>
  <c r="W1590" i="10" s="1"/>
  <c r="X1590" i="10" s="1"/>
  <c r="Y1590" i="10" s="1"/>
  <c r="Z1590" i="10" s="1"/>
  <c r="AA1590" i="10" s="1"/>
  <c r="AB1590" i="10" s="1"/>
  <c r="AC1590" i="10" s="1"/>
  <c r="R1592" i="10" l="1"/>
  <c r="G1592" i="10" s="1"/>
  <c r="K1592" i="10"/>
  <c r="O1592" i="10"/>
  <c r="P1592" i="10"/>
  <c r="L1592" i="10"/>
  <c r="H1592" i="10"/>
  <c r="S1592" i="10" s="1"/>
  <c r="Q1592" i="10"/>
  <c r="M1592" i="10"/>
  <c r="N1592" i="10"/>
  <c r="J1592" i="10"/>
  <c r="D1593" i="10"/>
  <c r="I1592" i="10"/>
  <c r="T1591" i="10"/>
  <c r="U1591" i="10" s="1"/>
  <c r="V1591" i="10" s="1"/>
  <c r="W1591" i="10" s="1"/>
  <c r="X1591" i="10" s="1"/>
  <c r="Y1591" i="10" s="1"/>
  <c r="Z1591" i="10" s="1"/>
  <c r="AA1591" i="10" s="1"/>
  <c r="AB1591" i="10" s="1"/>
  <c r="AC1591" i="10" s="1"/>
  <c r="T1592" i="10" l="1"/>
  <c r="U1592" i="10" s="1"/>
  <c r="V1592" i="10" s="1"/>
  <c r="W1592" i="10" s="1"/>
  <c r="X1592" i="10" s="1"/>
  <c r="Y1592" i="10" s="1"/>
  <c r="Z1592" i="10" s="1"/>
  <c r="AA1592" i="10" s="1"/>
  <c r="AB1592" i="10" s="1"/>
  <c r="AC1592" i="10" s="1"/>
  <c r="D1594" i="10"/>
  <c r="H1593" i="10"/>
  <c r="S1593" i="10" s="1"/>
  <c r="R1593" i="10"/>
  <c r="G1593" i="10" s="1"/>
  <c r="M1593" i="10"/>
  <c r="J1593" i="10"/>
  <c r="I1593" i="10"/>
  <c r="O1593" i="10"/>
  <c r="N1593" i="10"/>
  <c r="K1593" i="10"/>
  <c r="P1593" i="10"/>
  <c r="Q1593" i="10"/>
  <c r="L1593" i="10"/>
  <c r="T1593" i="10" l="1"/>
  <c r="U1593" i="10" s="1"/>
  <c r="V1593" i="10" s="1"/>
  <c r="W1593" i="10" s="1"/>
  <c r="X1593" i="10" s="1"/>
  <c r="Y1593" i="10" s="1"/>
  <c r="Z1593" i="10" s="1"/>
  <c r="AA1593" i="10" s="1"/>
  <c r="AB1593" i="10" s="1"/>
  <c r="AC1593" i="10" s="1"/>
  <c r="H1594" i="10"/>
  <c r="S1594" i="10" s="1"/>
  <c r="M1594" i="10"/>
  <c r="P1594" i="10"/>
  <c r="R1594" i="10"/>
  <c r="G1594" i="10" s="1"/>
  <c r="L1594" i="10"/>
  <c r="O1594" i="10"/>
  <c r="K1594" i="10"/>
  <c r="Q1594" i="10"/>
  <c r="N1594" i="10"/>
  <c r="J1594" i="10"/>
  <c r="D1595" i="10"/>
  <c r="I1594" i="10"/>
  <c r="T1594" i="10" l="1"/>
  <c r="U1594" i="10" s="1"/>
  <c r="V1594" i="10" s="1"/>
  <c r="W1594" i="10" s="1"/>
  <c r="X1594" i="10" s="1"/>
  <c r="Y1594" i="10" s="1"/>
  <c r="Z1594" i="10" s="1"/>
  <c r="AA1594" i="10" s="1"/>
  <c r="AB1594" i="10" s="1"/>
  <c r="AC1594" i="10" s="1"/>
  <c r="L1595" i="10"/>
  <c r="I1595" i="10"/>
  <c r="N1595" i="10"/>
  <c r="J1595" i="10"/>
  <c r="D1596" i="10"/>
  <c r="Q1595" i="10"/>
  <c r="M1595" i="10"/>
  <c r="H1595" i="10"/>
  <c r="S1595" i="10" s="1"/>
  <c r="O1595" i="10"/>
  <c r="R1595" i="10"/>
  <c r="G1595" i="10" s="1"/>
  <c r="K1595" i="10"/>
  <c r="P1595" i="10"/>
  <c r="L1596" i="10" l="1"/>
  <c r="R1596" i="10"/>
  <c r="G1596" i="10" s="1"/>
  <c r="Q1596" i="10"/>
  <c r="M1596" i="10"/>
  <c r="I1596" i="10"/>
  <c r="P1596" i="10"/>
  <c r="K1596" i="10"/>
  <c r="D1597" i="10"/>
  <c r="N1596" i="10"/>
  <c r="H1596" i="10"/>
  <c r="S1596" i="10" s="1"/>
  <c r="O1596" i="10"/>
  <c r="J1596" i="10"/>
  <c r="T1595" i="10"/>
  <c r="U1595" i="10" s="1"/>
  <c r="V1595" i="10" s="1"/>
  <c r="W1595" i="10" s="1"/>
  <c r="X1595" i="10" s="1"/>
  <c r="Y1595" i="10" s="1"/>
  <c r="Z1595" i="10" s="1"/>
  <c r="AA1595" i="10" s="1"/>
  <c r="AB1595" i="10" s="1"/>
  <c r="AC1595" i="10" s="1"/>
  <c r="T1596" i="10" l="1"/>
  <c r="U1596" i="10" s="1"/>
  <c r="V1596" i="10" s="1"/>
  <c r="W1596" i="10" s="1"/>
  <c r="X1596" i="10" s="1"/>
  <c r="Y1596" i="10" s="1"/>
  <c r="Z1596" i="10" s="1"/>
  <c r="AA1596" i="10" s="1"/>
  <c r="AB1596" i="10" s="1"/>
  <c r="AC1596" i="10" s="1"/>
  <c r="H1597" i="10"/>
  <c r="S1597" i="10" s="1"/>
  <c r="L1597" i="10"/>
  <c r="J1597" i="10"/>
  <c r="N1597" i="10"/>
  <c r="D1598" i="10"/>
  <c r="R1597" i="10"/>
  <c r="G1597" i="10" s="1"/>
  <c r="O1597" i="10"/>
  <c r="Q1597" i="10"/>
  <c r="I1597" i="10"/>
  <c r="K1597" i="10"/>
  <c r="P1597" i="10"/>
  <c r="M1597" i="10"/>
  <c r="T1597" i="10" l="1"/>
  <c r="U1597" i="10" s="1"/>
  <c r="V1597" i="10" s="1"/>
  <c r="W1597" i="10" s="1"/>
  <c r="X1597" i="10" s="1"/>
  <c r="Y1597" i="10" s="1"/>
  <c r="Z1597" i="10" s="1"/>
  <c r="AA1597" i="10" s="1"/>
  <c r="AB1597" i="10" s="1"/>
  <c r="AC1597" i="10" s="1"/>
  <c r="H1598" i="10"/>
  <c r="S1598" i="10" s="1"/>
  <c r="K1598" i="10"/>
  <c r="N1598" i="10"/>
  <c r="M1598" i="10"/>
  <c r="I1598" i="10"/>
  <c r="O1598" i="10"/>
  <c r="Q1598" i="10"/>
  <c r="L1598" i="10"/>
  <c r="D1599" i="10"/>
  <c r="P1598" i="10"/>
  <c r="R1598" i="10"/>
  <c r="G1598" i="10" s="1"/>
  <c r="J1598" i="10"/>
  <c r="T1598" i="10" l="1"/>
  <c r="U1598" i="10" s="1"/>
  <c r="V1598" i="10" s="1"/>
  <c r="W1598" i="10" s="1"/>
  <c r="X1598" i="10" s="1"/>
  <c r="Y1598" i="10" s="1"/>
  <c r="Z1598" i="10" s="1"/>
  <c r="AA1598" i="10" s="1"/>
  <c r="AB1598" i="10" s="1"/>
  <c r="AC1598" i="10" s="1"/>
  <c r="H1599" i="10"/>
  <c r="S1599" i="10" s="1"/>
  <c r="L1599" i="10"/>
  <c r="Q1599" i="10"/>
  <c r="P1599" i="10"/>
  <c r="J1599" i="10"/>
  <c r="K1599" i="10"/>
  <c r="I1599" i="10"/>
  <c r="D1600" i="10"/>
  <c r="M1599" i="10"/>
  <c r="O1599" i="10"/>
  <c r="N1599" i="10"/>
  <c r="R1599" i="10"/>
  <c r="G1599" i="10" s="1"/>
  <c r="T1599" i="10" l="1"/>
  <c r="U1599" i="10" s="1"/>
  <c r="V1599" i="10" s="1"/>
  <c r="W1599" i="10" s="1"/>
  <c r="X1599" i="10" s="1"/>
  <c r="Y1599" i="10" s="1"/>
  <c r="Z1599" i="10" s="1"/>
  <c r="AA1599" i="10" s="1"/>
  <c r="AB1599" i="10" s="1"/>
  <c r="AC1599" i="10" s="1"/>
  <c r="H1600" i="10"/>
  <c r="S1600" i="10" s="1"/>
  <c r="P1600" i="10"/>
  <c r="Q1600" i="10"/>
  <c r="D1601" i="10"/>
  <c r="I1600" i="10"/>
  <c r="M1600" i="10"/>
  <c r="L1600" i="10"/>
  <c r="N1600" i="10"/>
  <c r="R1600" i="10"/>
  <c r="G1600" i="10" s="1"/>
  <c r="J1600" i="10"/>
  <c r="K1600" i="10"/>
  <c r="O1600" i="10"/>
  <c r="I1601" i="10" l="1"/>
  <c r="J1601" i="10"/>
  <c r="Q1601" i="10"/>
  <c r="L1601" i="10"/>
  <c r="O1601" i="10"/>
  <c r="P1601" i="10"/>
  <c r="N1601" i="10"/>
  <c r="R1601" i="10"/>
  <c r="G1601" i="10" s="1"/>
  <c r="D1602" i="10"/>
  <c r="M1601" i="10"/>
  <c r="H1601" i="10"/>
  <c r="S1601" i="10" s="1"/>
  <c r="K1601" i="10"/>
  <c r="T1600" i="10"/>
  <c r="U1600" i="10" s="1"/>
  <c r="V1600" i="10" s="1"/>
  <c r="W1600" i="10" s="1"/>
  <c r="X1600" i="10" s="1"/>
  <c r="Y1600" i="10" s="1"/>
  <c r="Z1600" i="10" s="1"/>
  <c r="AA1600" i="10" s="1"/>
  <c r="AB1600" i="10" s="1"/>
  <c r="AC1600" i="10" s="1"/>
  <c r="T1601" i="10" l="1"/>
  <c r="U1601" i="10" s="1"/>
  <c r="V1601" i="10" s="1"/>
  <c r="W1601" i="10" s="1"/>
  <c r="X1601" i="10" s="1"/>
  <c r="Y1601" i="10" s="1"/>
  <c r="Z1601" i="10" s="1"/>
  <c r="AA1601" i="10" s="1"/>
  <c r="AB1601" i="10" s="1"/>
  <c r="AC1601" i="10" s="1"/>
  <c r="N1602" i="10"/>
  <c r="Q1602" i="10"/>
  <c r="O1602" i="10"/>
  <c r="P1602" i="10"/>
  <c r="D1603" i="10"/>
  <c r="K1602" i="10"/>
  <c r="L1602" i="10"/>
  <c r="H1602" i="10"/>
  <c r="S1602" i="10" s="1"/>
  <c r="M1602" i="10"/>
  <c r="R1602" i="10"/>
  <c r="G1602" i="10" s="1"/>
  <c r="J1602" i="10"/>
  <c r="I1602" i="10"/>
  <c r="T1602" i="10" l="1"/>
  <c r="U1602" i="10" s="1"/>
  <c r="V1602" i="10" s="1"/>
  <c r="W1602" i="10" s="1"/>
  <c r="X1602" i="10" s="1"/>
  <c r="Y1602" i="10" s="1"/>
  <c r="Z1602" i="10" s="1"/>
  <c r="AA1602" i="10" s="1"/>
  <c r="AB1602" i="10" s="1"/>
  <c r="AC1602" i="10" s="1"/>
  <c r="J1603" i="10"/>
  <c r="P1603" i="10"/>
  <c r="Q1603" i="10"/>
  <c r="L1603" i="10"/>
  <c r="M1603" i="10"/>
  <c r="N1603" i="10"/>
  <c r="H1603" i="10"/>
  <c r="S1603" i="10" s="1"/>
  <c r="I1603" i="10"/>
  <c r="R1603" i="10"/>
  <c r="G1603" i="10" s="1"/>
  <c r="D1604" i="10"/>
  <c r="O1603" i="10"/>
  <c r="K1603" i="10"/>
  <c r="H1604" i="10" l="1"/>
  <c r="S1604" i="10" s="1"/>
  <c r="D1605" i="10"/>
  <c r="L1604" i="10"/>
  <c r="K1604" i="10"/>
  <c r="J1604" i="10"/>
  <c r="M1604" i="10"/>
  <c r="N1604" i="10"/>
  <c r="P1604" i="10"/>
  <c r="I1604" i="10"/>
  <c r="Q1604" i="10"/>
  <c r="R1604" i="10"/>
  <c r="G1604" i="10" s="1"/>
  <c r="O1604" i="10"/>
  <c r="T1603" i="10"/>
  <c r="U1603" i="10" s="1"/>
  <c r="V1603" i="10" s="1"/>
  <c r="W1603" i="10" s="1"/>
  <c r="X1603" i="10" s="1"/>
  <c r="Y1603" i="10" s="1"/>
  <c r="Z1603" i="10" s="1"/>
  <c r="AA1603" i="10" s="1"/>
  <c r="AB1603" i="10" s="1"/>
  <c r="AC1603" i="10" s="1"/>
  <c r="R1605" i="10" l="1"/>
  <c r="G1605" i="10" s="1"/>
  <c r="H1605" i="10"/>
  <c r="S1605" i="10" s="1"/>
  <c r="J1605" i="10"/>
  <c r="L1605" i="10"/>
  <c r="P1605" i="10"/>
  <c r="O1605" i="10"/>
  <c r="Q1605" i="10"/>
  <c r="K1605" i="10"/>
  <c r="N1605" i="10"/>
  <c r="D1606" i="10"/>
  <c r="M1605" i="10"/>
  <c r="I1605" i="10"/>
  <c r="T1604" i="10"/>
  <c r="U1604" i="10" s="1"/>
  <c r="V1604" i="10" s="1"/>
  <c r="W1604" i="10" s="1"/>
  <c r="X1604" i="10" s="1"/>
  <c r="Y1604" i="10" s="1"/>
  <c r="Z1604" i="10" s="1"/>
  <c r="AA1604" i="10" s="1"/>
  <c r="AB1604" i="10" s="1"/>
  <c r="AC1604" i="10" s="1"/>
  <c r="H1606" i="10" l="1"/>
  <c r="S1606" i="10" s="1"/>
  <c r="J1606" i="10"/>
  <c r="Q1606" i="10"/>
  <c r="K1606" i="10"/>
  <c r="I1606" i="10"/>
  <c r="D1607" i="10"/>
  <c r="N1606" i="10"/>
  <c r="M1606" i="10"/>
  <c r="R1606" i="10"/>
  <c r="G1606" i="10" s="1"/>
  <c r="L1606" i="10"/>
  <c r="O1606" i="10"/>
  <c r="P1606" i="10"/>
  <c r="T1605" i="10"/>
  <c r="U1605" i="10" s="1"/>
  <c r="V1605" i="10" s="1"/>
  <c r="W1605" i="10" s="1"/>
  <c r="X1605" i="10" s="1"/>
  <c r="Y1605" i="10" s="1"/>
  <c r="Z1605" i="10" s="1"/>
  <c r="AA1605" i="10" s="1"/>
  <c r="AB1605" i="10" s="1"/>
  <c r="AC1605" i="10" s="1"/>
  <c r="H1607" i="10" l="1"/>
  <c r="S1607" i="10" s="1"/>
  <c r="M1607" i="10"/>
  <c r="N1607" i="10"/>
  <c r="R1607" i="10"/>
  <c r="G1607" i="10" s="1"/>
  <c r="K1607" i="10"/>
  <c r="I1607" i="10"/>
  <c r="J1607" i="10"/>
  <c r="L1607" i="10"/>
  <c r="D1608" i="10"/>
  <c r="P1607" i="10"/>
  <c r="O1607" i="10"/>
  <c r="Q1607" i="10"/>
  <c r="T1606" i="10"/>
  <c r="U1606" i="10" s="1"/>
  <c r="V1606" i="10" s="1"/>
  <c r="W1606" i="10" s="1"/>
  <c r="X1606" i="10" s="1"/>
  <c r="Y1606" i="10" s="1"/>
  <c r="Z1606" i="10" s="1"/>
  <c r="AA1606" i="10" s="1"/>
  <c r="AB1606" i="10" s="1"/>
  <c r="AC1606" i="10" s="1"/>
  <c r="H1608" i="10" l="1"/>
  <c r="S1608" i="10" s="1"/>
  <c r="R1608" i="10"/>
  <c r="G1608" i="10" s="1"/>
  <c r="K1608" i="10"/>
  <c r="J1608" i="10"/>
  <c r="N1608" i="10"/>
  <c r="P1608" i="10"/>
  <c r="L1608" i="10"/>
  <c r="I1608" i="10"/>
  <c r="D1609" i="10"/>
  <c r="O1608" i="10"/>
  <c r="Q1608" i="10"/>
  <c r="M1608" i="10"/>
  <c r="T1607" i="10"/>
  <c r="U1607" i="10" s="1"/>
  <c r="V1607" i="10" s="1"/>
  <c r="W1607" i="10" s="1"/>
  <c r="X1607" i="10" s="1"/>
  <c r="Y1607" i="10" s="1"/>
  <c r="Z1607" i="10" s="1"/>
  <c r="AA1607" i="10" s="1"/>
  <c r="AB1607" i="10" s="1"/>
  <c r="AC1607" i="10" s="1"/>
  <c r="H1609" i="10" l="1"/>
  <c r="S1609" i="10" s="1"/>
  <c r="O1609" i="10"/>
  <c r="M1609" i="10"/>
  <c r="D1610" i="10"/>
  <c r="Q1609" i="10"/>
  <c r="L1609" i="10"/>
  <c r="N1609" i="10"/>
  <c r="R1609" i="10"/>
  <c r="G1609" i="10" s="1"/>
  <c r="P1609" i="10"/>
  <c r="J1609" i="10"/>
  <c r="I1609" i="10"/>
  <c r="K1609" i="10"/>
  <c r="T1608" i="10"/>
  <c r="U1608" i="10" s="1"/>
  <c r="V1608" i="10" s="1"/>
  <c r="W1608" i="10" s="1"/>
  <c r="X1608" i="10" s="1"/>
  <c r="Y1608" i="10" s="1"/>
  <c r="Z1608" i="10" s="1"/>
  <c r="AA1608" i="10" s="1"/>
  <c r="AB1608" i="10" s="1"/>
  <c r="AC1608" i="10" s="1"/>
  <c r="H1610" i="10" l="1"/>
  <c r="S1610" i="10" s="1"/>
  <c r="J1610" i="10"/>
  <c r="N1610" i="10"/>
  <c r="L1610" i="10"/>
  <c r="K1610" i="10"/>
  <c r="R1610" i="10"/>
  <c r="G1610" i="10" s="1"/>
  <c r="P1610" i="10"/>
  <c r="M1610" i="10"/>
  <c r="D1611" i="10"/>
  <c r="Q1610" i="10"/>
  <c r="O1610" i="10"/>
  <c r="I1610" i="10"/>
  <c r="T1609" i="10"/>
  <c r="U1609" i="10" s="1"/>
  <c r="V1609" i="10" s="1"/>
  <c r="W1609" i="10" s="1"/>
  <c r="X1609" i="10" s="1"/>
  <c r="Y1609" i="10" s="1"/>
  <c r="Z1609" i="10" s="1"/>
  <c r="AA1609" i="10" s="1"/>
  <c r="AB1609" i="10" s="1"/>
  <c r="AC1609" i="10" s="1"/>
  <c r="H1611" i="10" l="1"/>
  <c r="S1611" i="10" s="1"/>
  <c r="P1611" i="10"/>
  <c r="L1611" i="10"/>
  <c r="D1612" i="10"/>
  <c r="N1611" i="10"/>
  <c r="K1611" i="10"/>
  <c r="R1611" i="10"/>
  <c r="G1611" i="10" s="1"/>
  <c r="Q1611" i="10"/>
  <c r="M1611" i="10"/>
  <c r="J1611" i="10"/>
  <c r="I1611" i="10"/>
  <c r="O1611" i="10"/>
  <c r="T1610" i="10"/>
  <c r="U1610" i="10" s="1"/>
  <c r="V1610" i="10" s="1"/>
  <c r="W1610" i="10" s="1"/>
  <c r="X1610" i="10" s="1"/>
  <c r="Y1610" i="10" s="1"/>
  <c r="Z1610" i="10" s="1"/>
  <c r="AA1610" i="10" s="1"/>
  <c r="AB1610" i="10" s="1"/>
  <c r="AC1610" i="10" s="1"/>
  <c r="T1611" i="10" l="1"/>
  <c r="U1611" i="10" s="1"/>
  <c r="V1611" i="10" s="1"/>
  <c r="W1611" i="10" s="1"/>
  <c r="X1611" i="10" s="1"/>
  <c r="Y1611" i="10" s="1"/>
  <c r="Z1611" i="10" s="1"/>
  <c r="AA1611" i="10" s="1"/>
  <c r="AB1611" i="10" s="1"/>
  <c r="AC1611" i="10" s="1"/>
  <c r="O1612" i="10"/>
  <c r="R1612" i="10"/>
  <c r="G1612" i="10" s="1"/>
  <c r="D1613" i="10"/>
  <c r="Q1612" i="10"/>
  <c r="I1612" i="10"/>
  <c r="N1612" i="10"/>
  <c r="H1612" i="10"/>
  <c r="S1612" i="10" s="1"/>
  <c r="M1612" i="10"/>
  <c r="K1612" i="10"/>
  <c r="L1612" i="10"/>
  <c r="J1612" i="10"/>
  <c r="P1612" i="10"/>
  <c r="H1613" i="10" l="1"/>
  <c r="S1613" i="10" s="1"/>
  <c r="J1613" i="10"/>
  <c r="M1613" i="10"/>
  <c r="Q1613" i="10"/>
  <c r="I1613" i="10"/>
  <c r="N1613" i="10"/>
  <c r="P1613" i="10"/>
  <c r="D1614" i="10"/>
  <c r="R1613" i="10"/>
  <c r="G1613" i="10" s="1"/>
  <c r="L1613" i="10"/>
  <c r="K1613" i="10"/>
  <c r="O1613" i="10"/>
  <c r="T1612" i="10"/>
  <c r="U1612" i="10" s="1"/>
  <c r="V1612" i="10" s="1"/>
  <c r="W1612" i="10" s="1"/>
  <c r="X1612" i="10" s="1"/>
  <c r="Y1612" i="10" s="1"/>
  <c r="Z1612" i="10" s="1"/>
  <c r="AA1612" i="10" s="1"/>
  <c r="AB1612" i="10" s="1"/>
  <c r="AC1612" i="10" s="1"/>
  <c r="O1614" i="10" l="1"/>
  <c r="D1615" i="10"/>
  <c r="L1614" i="10"/>
  <c r="H1614" i="10"/>
  <c r="S1614" i="10" s="1"/>
  <c r="P1614" i="10"/>
  <c r="N1614" i="10"/>
  <c r="I1614" i="10"/>
  <c r="J1614" i="10"/>
  <c r="M1614" i="10"/>
  <c r="Q1614" i="10"/>
  <c r="K1614" i="10"/>
  <c r="R1614" i="10"/>
  <c r="G1614" i="10" s="1"/>
  <c r="T1613" i="10"/>
  <c r="U1613" i="10" s="1"/>
  <c r="V1613" i="10" s="1"/>
  <c r="W1613" i="10" s="1"/>
  <c r="X1613" i="10" s="1"/>
  <c r="Y1613" i="10" s="1"/>
  <c r="Z1613" i="10" s="1"/>
  <c r="AA1613" i="10" s="1"/>
  <c r="AB1613" i="10" s="1"/>
  <c r="AC1613" i="10" s="1"/>
  <c r="I1615" i="10" l="1"/>
  <c r="R1615" i="10"/>
  <c r="G1615" i="10" s="1"/>
  <c r="M1615" i="10"/>
  <c r="H1615" i="10"/>
  <c r="S1615" i="10" s="1"/>
  <c r="N1615" i="10"/>
  <c r="Q1615" i="10"/>
  <c r="P1615" i="10"/>
  <c r="D1616" i="10"/>
  <c r="O1615" i="10"/>
  <c r="L1615" i="10"/>
  <c r="K1615" i="10"/>
  <c r="J1615" i="10"/>
  <c r="T1614" i="10"/>
  <c r="U1614" i="10" s="1"/>
  <c r="V1614" i="10" s="1"/>
  <c r="W1614" i="10" s="1"/>
  <c r="X1614" i="10" s="1"/>
  <c r="Y1614" i="10" s="1"/>
  <c r="Z1614" i="10" s="1"/>
  <c r="AA1614" i="10" s="1"/>
  <c r="AB1614" i="10" s="1"/>
  <c r="AC1614" i="10" s="1"/>
  <c r="T1615" i="10" l="1"/>
  <c r="U1615" i="10" s="1"/>
  <c r="V1615" i="10" s="1"/>
  <c r="W1615" i="10" s="1"/>
  <c r="X1615" i="10" s="1"/>
  <c r="Y1615" i="10" s="1"/>
  <c r="Z1615" i="10" s="1"/>
  <c r="AA1615" i="10" s="1"/>
  <c r="AB1615" i="10" s="1"/>
  <c r="AC1615" i="10" s="1"/>
  <c r="D1617" i="10"/>
  <c r="R1616" i="10"/>
  <c r="G1616" i="10" s="1"/>
  <c r="I1616" i="10"/>
  <c r="N1616" i="10"/>
  <c r="J1616" i="10"/>
  <c r="O1616" i="10"/>
  <c r="H1616" i="10"/>
  <c r="S1616" i="10" s="1"/>
  <c r="M1616" i="10"/>
  <c r="Q1616" i="10"/>
  <c r="P1616" i="10"/>
  <c r="L1616" i="10"/>
  <c r="K1616" i="10"/>
  <c r="P1617" i="10" l="1"/>
  <c r="J1617" i="10"/>
  <c r="Q1617" i="10"/>
  <c r="H1617" i="10"/>
  <c r="S1617" i="10" s="1"/>
  <c r="M1617" i="10"/>
  <c r="L1617" i="10"/>
  <c r="D1618" i="10"/>
  <c r="I1617" i="10"/>
  <c r="O1617" i="10"/>
  <c r="K1617" i="10"/>
  <c r="N1617" i="10"/>
  <c r="R1617" i="10"/>
  <c r="G1617" i="10" s="1"/>
  <c r="T1616" i="10"/>
  <c r="U1616" i="10" s="1"/>
  <c r="V1616" i="10" s="1"/>
  <c r="W1616" i="10" s="1"/>
  <c r="X1616" i="10" s="1"/>
  <c r="Y1616" i="10" s="1"/>
  <c r="Z1616" i="10" s="1"/>
  <c r="AA1616" i="10" s="1"/>
  <c r="AB1616" i="10" s="1"/>
  <c r="AC1616" i="10" s="1"/>
  <c r="H1618" i="10" l="1"/>
  <c r="S1618" i="10" s="1"/>
  <c r="L1618" i="10"/>
  <c r="D1619" i="10"/>
  <c r="O1618" i="10"/>
  <c r="K1618" i="10"/>
  <c r="R1618" i="10"/>
  <c r="G1618" i="10" s="1"/>
  <c r="I1618" i="10"/>
  <c r="J1618" i="10"/>
  <c r="M1618" i="10"/>
  <c r="Q1618" i="10"/>
  <c r="N1618" i="10"/>
  <c r="P1618" i="10"/>
  <c r="T1617" i="10"/>
  <c r="U1617" i="10" s="1"/>
  <c r="V1617" i="10" s="1"/>
  <c r="W1617" i="10" s="1"/>
  <c r="X1617" i="10" s="1"/>
  <c r="Y1617" i="10" s="1"/>
  <c r="Z1617" i="10" s="1"/>
  <c r="AA1617" i="10" s="1"/>
  <c r="AB1617" i="10" s="1"/>
  <c r="AC1617" i="10" s="1"/>
  <c r="M1619" i="10" l="1"/>
  <c r="I1619" i="10"/>
  <c r="Q1619" i="10"/>
  <c r="P1619" i="10"/>
  <c r="R1619" i="10"/>
  <c r="G1619" i="10" s="1"/>
  <c r="D1620" i="10"/>
  <c r="J1619" i="10"/>
  <c r="H1619" i="10"/>
  <c r="S1619" i="10" s="1"/>
  <c r="O1619" i="10"/>
  <c r="K1619" i="10"/>
  <c r="N1619" i="10"/>
  <c r="L1619" i="10"/>
  <c r="T1618" i="10"/>
  <c r="U1618" i="10" s="1"/>
  <c r="V1618" i="10" s="1"/>
  <c r="W1618" i="10" s="1"/>
  <c r="X1618" i="10" s="1"/>
  <c r="Y1618" i="10" s="1"/>
  <c r="Z1618" i="10" s="1"/>
  <c r="AA1618" i="10" s="1"/>
  <c r="AB1618" i="10" s="1"/>
  <c r="AC1618" i="10" s="1"/>
  <c r="H1620" i="10" l="1"/>
  <c r="S1620" i="10" s="1"/>
  <c r="P1620" i="10"/>
  <c r="L1620" i="10"/>
  <c r="Q1620" i="10"/>
  <c r="R1620" i="10"/>
  <c r="G1620" i="10" s="1"/>
  <c r="K1620" i="10"/>
  <c r="I1620" i="10"/>
  <c r="O1620" i="10"/>
  <c r="N1620" i="10"/>
  <c r="M1620" i="10"/>
  <c r="J1620" i="10"/>
  <c r="D1621" i="10"/>
  <c r="T1619" i="10"/>
  <c r="U1619" i="10" s="1"/>
  <c r="V1619" i="10" s="1"/>
  <c r="W1619" i="10" s="1"/>
  <c r="X1619" i="10" s="1"/>
  <c r="Y1619" i="10" s="1"/>
  <c r="Z1619" i="10" s="1"/>
  <c r="AA1619" i="10" s="1"/>
  <c r="AB1619" i="10" s="1"/>
  <c r="AC1619" i="10" s="1"/>
  <c r="D1622" i="10" l="1"/>
  <c r="J1621" i="10"/>
  <c r="I1621" i="10"/>
  <c r="R1621" i="10"/>
  <c r="G1621" i="10" s="1"/>
  <c r="L1621" i="10"/>
  <c r="N1621" i="10"/>
  <c r="H1621" i="10"/>
  <c r="S1621" i="10" s="1"/>
  <c r="M1621" i="10"/>
  <c r="K1621" i="10"/>
  <c r="Q1621" i="10"/>
  <c r="O1621" i="10"/>
  <c r="P1621" i="10"/>
  <c r="T1620" i="10"/>
  <c r="U1620" i="10" s="1"/>
  <c r="V1620" i="10" s="1"/>
  <c r="W1620" i="10" s="1"/>
  <c r="X1620" i="10" s="1"/>
  <c r="Y1620" i="10" s="1"/>
  <c r="Z1620" i="10" s="1"/>
  <c r="AA1620" i="10" s="1"/>
  <c r="AB1620" i="10" s="1"/>
  <c r="AC1620" i="10" s="1"/>
  <c r="T1621" i="10" l="1"/>
  <c r="U1621" i="10" s="1"/>
  <c r="V1621" i="10" s="1"/>
  <c r="W1621" i="10" s="1"/>
  <c r="X1621" i="10" s="1"/>
  <c r="Y1621" i="10" s="1"/>
  <c r="Z1621" i="10" s="1"/>
  <c r="AA1621" i="10" s="1"/>
  <c r="AB1621" i="10" s="1"/>
  <c r="AC1621" i="10" s="1"/>
  <c r="H1622" i="10"/>
  <c r="S1622" i="10" s="1"/>
  <c r="N1622" i="10"/>
  <c r="L1622" i="10"/>
  <c r="O1622" i="10"/>
  <c r="R1622" i="10"/>
  <c r="G1622" i="10" s="1"/>
  <c r="Q1622" i="10"/>
  <c r="I1622" i="10"/>
  <c r="K1622" i="10"/>
  <c r="P1622" i="10"/>
  <c r="M1622" i="10"/>
  <c r="D1623" i="10"/>
  <c r="J1622" i="10"/>
  <c r="T1622" i="10" l="1"/>
  <c r="U1622" i="10" s="1"/>
  <c r="V1622" i="10" s="1"/>
  <c r="W1622" i="10" s="1"/>
  <c r="X1622" i="10" s="1"/>
  <c r="Y1622" i="10" s="1"/>
  <c r="Z1622" i="10" s="1"/>
  <c r="AA1622" i="10" s="1"/>
  <c r="AB1622" i="10" s="1"/>
  <c r="AC1622" i="10" s="1"/>
  <c r="H1623" i="10"/>
  <c r="S1623" i="10" s="1"/>
  <c r="D1624" i="10"/>
  <c r="O1623" i="10"/>
  <c r="I1623" i="10"/>
  <c r="M1623" i="10"/>
  <c r="R1623" i="10"/>
  <c r="G1623" i="10" s="1"/>
  <c r="P1623" i="10"/>
  <c r="L1623" i="10"/>
  <c r="J1623" i="10"/>
  <c r="Q1623" i="10"/>
  <c r="K1623" i="10"/>
  <c r="N1623" i="10"/>
  <c r="T1623" i="10" l="1"/>
  <c r="U1623" i="10" s="1"/>
  <c r="V1623" i="10" s="1"/>
  <c r="W1623" i="10" s="1"/>
  <c r="X1623" i="10" s="1"/>
  <c r="Y1623" i="10" s="1"/>
  <c r="Z1623" i="10" s="1"/>
  <c r="AA1623" i="10" s="1"/>
  <c r="AB1623" i="10" s="1"/>
  <c r="AC1623" i="10" s="1"/>
  <c r="H1624" i="10"/>
  <c r="S1624" i="10" s="1"/>
  <c r="L1624" i="10"/>
  <c r="K1624" i="10"/>
  <c r="P1624" i="10"/>
  <c r="R1624" i="10"/>
  <c r="G1624" i="10" s="1"/>
  <c r="Q1624" i="10"/>
  <c r="N1624" i="10"/>
  <c r="I1624" i="10"/>
  <c r="O1624" i="10"/>
  <c r="M1624" i="10"/>
  <c r="D1625" i="10"/>
  <c r="J1624" i="10"/>
  <c r="D1626" i="10" l="1"/>
  <c r="K1625" i="10"/>
  <c r="H1625" i="10"/>
  <c r="S1625" i="10" s="1"/>
  <c r="N1625" i="10"/>
  <c r="Q1625" i="10"/>
  <c r="I1625" i="10"/>
  <c r="J1625" i="10"/>
  <c r="O1625" i="10"/>
  <c r="L1625" i="10"/>
  <c r="R1625" i="10"/>
  <c r="G1625" i="10" s="1"/>
  <c r="P1625" i="10"/>
  <c r="M1625" i="10"/>
  <c r="T1624" i="10"/>
  <c r="U1624" i="10" s="1"/>
  <c r="V1624" i="10" s="1"/>
  <c r="W1624" i="10" s="1"/>
  <c r="X1624" i="10" s="1"/>
  <c r="Y1624" i="10" s="1"/>
  <c r="Z1624" i="10" s="1"/>
  <c r="AA1624" i="10" s="1"/>
  <c r="AB1624" i="10" s="1"/>
  <c r="AC1624" i="10" s="1"/>
  <c r="T1625" i="10" l="1"/>
  <c r="U1625" i="10" s="1"/>
  <c r="V1625" i="10" s="1"/>
  <c r="W1625" i="10" s="1"/>
  <c r="X1625" i="10" s="1"/>
  <c r="Y1625" i="10" s="1"/>
  <c r="Z1625" i="10" s="1"/>
  <c r="AA1625" i="10" s="1"/>
  <c r="AB1625" i="10" s="1"/>
  <c r="AC1625" i="10" s="1"/>
  <c r="H1626" i="10"/>
  <c r="S1626" i="10" s="1"/>
  <c r="M1626" i="10"/>
  <c r="J1626" i="10"/>
  <c r="R1626" i="10"/>
  <c r="G1626" i="10" s="1"/>
  <c r="L1626" i="10"/>
  <c r="P1626" i="10"/>
  <c r="N1626" i="10"/>
  <c r="O1626" i="10"/>
  <c r="K1626" i="10"/>
  <c r="I1626" i="10"/>
  <c r="D1627" i="10"/>
  <c r="Q1626" i="10"/>
  <c r="H1627" i="10" l="1"/>
  <c r="S1627" i="10" s="1"/>
  <c r="D1628" i="10"/>
  <c r="R1627" i="10"/>
  <c r="G1627" i="10" s="1"/>
  <c r="P1627" i="10"/>
  <c r="Q1627" i="10"/>
  <c r="M1627" i="10"/>
  <c r="O1627" i="10"/>
  <c r="I1627" i="10"/>
  <c r="L1627" i="10"/>
  <c r="N1627" i="10"/>
  <c r="K1627" i="10"/>
  <c r="J1627" i="10"/>
  <c r="T1626" i="10"/>
  <c r="U1626" i="10" s="1"/>
  <c r="V1626" i="10" s="1"/>
  <c r="W1626" i="10" s="1"/>
  <c r="X1626" i="10" s="1"/>
  <c r="Y1626" i="10" s="1"/>
  <c r="Z1626" i="10" s="1"/>
  <c r="AA1626" i="10" s="1"/>
  <c r="AB1626" i="10" s="1"/>
  <c r="AC1626" i="10" s="1"/>
  <c r="R1628" i="10" l="1"/>
  <c r="G1628" i="10" s="1"/>
  <c r="H1628" i="10"/>
  <c r="S1628" i="10" s="1"/>
  <c r="I1628" i="10"/>
  <c r="L1628" i="10"/>
  <c r="N1628" i="10"/>
  <c r="O1628" i="10"/>
  <c r="M1628" i="10"/>
  <c r="J1628" i="10"/>
  <c r="K1628" i="10"/>
  <c r="Q1628" i="10"/>
  <c r="D1629" i="10"/>
  <c r="P1628" i="10"/>
  <c r="T1627" i="10"/>
  <c r="U1627" i="10" s="1"/>
  <c r="V1627" i="10" s="1"/>
  <c r="W1627" i="10" s="1"/>
  <c r="X1627" i="10" s="1"/>
  <c r="Y1627" i="10" s="1"/>
  <c r="Z1627" i="10" s="1"/>
  <c r="AA1627" i="10" s="1"/>
  <c r="AB1627" i="10" s="1"/>
  <c r="AC1627" i="10" s="1"/>
  <c r="D1630" i="10" l="1"/>
  <c r="O1629" i="10"/>
  <c r="M1629" i="10"/>
  <c r="L1629" i="10"/>
  <c r="Q1629" i="10"/>
  <c r="P1629" i="10"/>
  <c r="I1629" i="10"/>
  <c r="H1629" i="10"/>
  <c r="S1629" i="10" s="1"/>
  <c r="R1629" i="10"/>
  <c r="G1629" i="10" s="1"/>
  <c r="K1629" i="10"/>
  <c r="J1629" i="10"/>
  <c r="N1629" i="10"/>
  <c r="T1628" i="10"/>
  <c r="U1628" i="10" s="1"/>
  <c r="V1628" i="10" s="1"/>
  <c r="W1628" i="10" s="1"/>
  <c r="X1628" i="10" s="1"/>
  <c r="Y1628" i="10" s="1"/>
  <c r="Z1628" i="10" s="1"/>
  <c r="AA1628" i="10" s="1"/>
  <c r="AB1628" i="10" s="1"/>
  <c r="AC1628" i="10" s="1"/>
  <c r="T1629" i="10" l="1"/>
  <c r="U1629" i="10" s="1"/>
  <c r="V1629" i="10" s="1"/>
  <c r="W1629" i="10" s="1"/>
  <c r="X1629" i="10" s="1"/>
  <c r="Y1629" i="10" s="1"/>
  <c r="Z1629" i="10" s="1"/>
  <c r="AA1629" i="10" s="1"/>
  <c r="AB1629" i="10" s="1"/>
  <c r="AC1629" i="10" s="1"/>
  <c r="R1630" i="10"/>
  <c r="G1630" i="10" s="1"/>
  <c r="Q1630" i="10"/>
  <c r="M1630" i="10"/>
  <c r="J1630" i="10"/>
  <c r="H1630" i="10"/>
  <c r="S1630" i="10" s="1"/>
  <c r="L1630" i="10"/>
  <c r="I1630" i="10"/>
  <c r="O1630" i="10"/>
  <c r="K1630" i="10"/>
  <c r="N1630" i="10"/>
  <c r="P1630" i="10"/>
  <c r="D1631" i="10"/>
  <c r="H1631" i="10" l="1"/>
  <c r="S1631" i="10" s="1"/>
  <c r="D1632" i="10"/>
  <c r="P1631" i="10"/>
  <c r="O1631" i="10"/>
  <c r="J1631" i="10"/>
  <c r="K1631" i="10"/>
  <c r="L1631" i="10"/>
  <c r="Q1631" i="10"/>
  <c r="R1631" i="10"/>
  <c r="G1631" i="10" s="1"/>
  <c r="M1631" i="10"/>
  <c r="N1631" i="10"/>
  <c r="I1631" i="10"/>
  <c r="T1630" i="10"/>
  <c r="U1630" i="10" s="1"/>
  <c r="V1630" i="10" s="1"/>
  <c r="W1630" i="10" s="1"/>
  <c r="X1630" i="10" s="1"/>
  <c r="Y1630" i="10" s="1"/>
  <c r="Z1630" i="10" s="1"/>
  <c r="AA1630" i="10" s="1"/>
  <c r="AB1630" i="10" s="1"/>
  <c r="AC1630" i="10" s="1"/>
  <c r="O1632" i="10" l="1"/>
  <c r="P1632" i="10"/>
  <c r="J1632" i="10"/>
  <c r="I1632" i="10"/>
  <c r="H1632" i="10"/>
  <c r="S1632" i="10" s="1"/>
  <c r="K1632" i="10"/>
  <c r="Q1632" i="10"/>
  <c r="N1632" i="10"/>
  <c r="M1632" i="10"/>
  <c r="L1632" i="10"/>
  <c r="D1633" i="10"/>
  <c r="R1632" i="10"/>
  <c r="G1632" i="10" s="1"/>
  <c r="T1631" i="10"/>
  <c r="U1631" i="10" s="1"/>
  <c r="V1631" i="10" s="1"/>
  <c r="W1631" i="10" s="1"/>
  <c r="X1631" i="10" s="1"/>
  <c r="Y1631" i="10" s="1"/>
  <c r="Z1631" i="10" s="1"/>
  <c r="AA1631" i="10" s="1"/>
  <c r="AB1631" i="10" s="1"/>
  <c r="AC1631" i="10" s="1"/>
  <c r="T1632" i="10" l="1"/>
  <c r="U1632" i="10" s="1"/>
  <c r="V1632" i="10" s="1"/>
  <c r="W1632" i="10" s="1"/>
  <c r="X1632" i="10" s="1"/>
  <c r="Y1632" i="10" s="1"/>
  <c r="Z1632" i="10" s="1"/>
  <c r="AA1632" i="10" s="1"/>
  <c r="AB1632" i="10" s="1"/>
  <c r="AC1632" i="10" s="1"/>
  <c r="Q1633" i="10"/>
  <c r="J1633" i="10"/>
  <c r="N1633" i="10"/>
  <c r="L1633" i="10"/>
  <c r="D1634" i="10"/>
  <c r="P1633" i="10"/>
  <c r="I1633" i="10"/>
  <c r="H1633" i="10"/>
  <c r="S1633" i="10" s="1"/>
  <c r="M1633" i="10"/>
  <c r="R1633" i="10"/>
  <c r="G1633" i="10" s="1"/>
  <c r="K1633" i="10"/>
  <c r="O1633" i="10"/>
  <c r="H1634" i="10" l="1"/>
  <c r="S1634" i="10" s="1"/>
  <c r="I1634" i="10"/>
  <c r="O1634" i="10"/>
  <c r="Q1634" i="10"/>
  <c r="L1634" i="10"/>
  <c r="P1634" i="10"/>
  <c r="K1634" i="10"/>
  <c r="N1634" i="10"/>
  <c r="D1635" i="10"/>
  <c r="R1634" i="10"/>
  <c r="G1634" i="10" s="1"/>
  <c r="M1634" i="10"/>
  <c r="J1634" i="10"/>
  <c r="T1633" i="10"/>
  <c r="U1633" i="10" s="1"/>
  <c r="V1633" i="10" s="1"/>
  <c r="W1633" i="10" s="1"/>
  <c r="X1633" i="10" s="1"/>
  <c r="Y1633" i="10" s="1"/>
  <c r="Z1633" i="10" s="1"/>
  <c r="AA1633" i="10" s="1"/>
  <c r="AB1633" i="10" s="1"/>
  <c r="AC1633" i="10" s="1"/>
  <c r="M1635" i="10" l="1"/>
  <c r="I1635" i="10"/>
  <c r="N1635" i="10"/>
  <c r="Q1635" i="10"/>
  <c r="D1636" i="10"/>
  <c r="J1635" i="10"/>
  <c r="L1635" i="10"/>
  <c r="P1635" i="10"/>
  <c r="R1635" i="10"/>
  <c r="G1635" i="10" s="1"/>
  <c r="K1635" i="10"/>
  <c r="O1635" i="10"/>
  <c r="H1635" i="10"/>
  <c r="S1635" i="10" s="1"/>
  <c r="T1634" i="10"/>
  <c r="U1634" i="10" s="1"/>
  <c r="V1634" i="10" s="1"/>
  <c r="W1634" i="10" s="1"/>
  <c r="X1634" i="10" s="1"/>
  <c r="Y1634" i="10" s="1"/>
  <c r="Z1634" i="10" s="1"/>
  <c r="AA1634" i="10" s="1"/>
  <c r="AB1634" i="10" s="1"/>
  <c r="AC1634" i="10" s="1"/>
  <c r="T1635" i="10" l="1"/>
  <c r="U1635" i="10" s="1"/>
  <c r="V1635" i="10" s="1"/>
  <c r="W1635" i="10" s="1"/>
  <c r="X1635" i="10" s="1"/>
  <c r="Y1635" i="10" s="1"/>
  <c r="Z1635" i="10" s="1"/>
  <c r="AA1635" i="10" s="1"/>
  <c r="AB1635" i="10" s="1"/>
  <c r="AC1635" i="10" s="1"/>
  <c r="Q1636" i="10"/>
  <c r="I1636" i="10"/>
  <c r="N1636" i="10"/>
  <c r="D1637" i="10"/>
  <c r="J1636" i="10"/>
  <c r="O1636" i="10"/>
  <c r="H1636" i="10"/>
  <c r="S1636" i="10" s="1"/>
  <c r="L1636" i="10"/>
  <c r="M1636" i="10"/>
  <c r="R1636" i="10"/>
  <c r="G1636" i="10" s="1"/>
  <c r="P1636" i="10"/>
  <c r="K1636" i="10"/>
  <c r="T1636" i="10" l="1"/>
  <c r="U1636" i="10" s="1"/>
  <c r="V1636" i="10" s="1"/>
  <c r="W1636" i="10" s="1"/>
  <c r="X1636" i="10" s="1"/>
  <c r="Y1636" i="10" s="1"/>
  <c r="Z1636" i="10" s="1"/>
  <c r="AA1636" i="10" s="1"/>
  <c r="AB1636" i="10" s="1"/>
  <c r="AC1636" i="10" s="1"/>
  <c r="H1637" i="10"/>
  <c r="S1637" i="10" s="1"/>
  <c r="P1637" i="10"/>
  <c r="D1638" i="10"/>
  <c r="R1637" i="10"/>
  <c r="G1637" i="10" s="1"/>
  <c r="Q1637" i="10"/>
  <c r="L1637" i="10"/>
  <c r="O1637" i="10"/>
  <c r="J1637" i="10"/>
  <c r="I1637" i="10"/>
  <c r="M1637" i="10"/>
  <c r="K1637" i="10"/>
  <c r="N1637" i="10"/>
  <c r="T1637" i="10" l="1"/>
  <c r="U1637" i="10" s="1"/>
  <c r="V1637" i="10" s="1"/>
  <c r="W1637" i="10" s="1"/>
  <c r="X1637" i="10" s="1"/>
  <c r="Y1637" i="10" s="1"/>
  <c r="Z1637" i="10" s="1"/>
  <c r="AA1637" i="10" s="1"/>
  <c r="AB1637" i="10" s="1"/>
  <c r="AC1637" i="10" s="1"/>
  <c r="K1638" i="10"/>
  <c r="I1638" i="10"/>
  <c r="M1638" i="10"/>
  <c r="Q1638" i="10"/>
  <c r="N1638" i="10"/>
  <c r="P1638" i="10"/>
  <c r="D1639" i="10"/>
  <c r="R1638" i="10"/>
  <c r="G1638" i="10" s="1"/>
  <c r="H1638" i="10"/>
  <c r="S1638" i="10" s="1"/>
  <c r="J1638" i="10"/>
  <c r="L1638" i="10"/>
  <c r="O1638" i="10"/>
  <c r="T1638" i="10" l="1"/>
  <c r="U1638" i="10" s="1"/>
  <c r="V1638" i="10" s="1"/>
  <c r="W1638" i="10" s="1"/>
  <c r="X1638" i="10" s="1"/>
  <c r="Y1638" i="10" s="1"/>
  <c r="Z1638" i="10" s="1"/>
  <c r="AA1638" i="10" s="1"/>
  <c r="AB1638" i="10" s="1"/>
  <c r="AC1638" i="10" s="1"/>
  <c r="J1639" i="10"/>
  <c r="R1639" i="10"/>
  <c r="G1639" i="10" s="1"/>
  <c r="L1639" i="10"/>
  <c r="K1639" i="10"/>
  <c r="D1640" i="10"/>
  <c r="N1639" i="10"/>
  <c r="P1639" i="10"/>
  <c r="H1639" i="10"/>
  <c r="S1639" i="10" s="1"/>
  <c r="O1639" i="10"/>
  <c r="I1639" i="10"/>
  <c r="Q1639" i="10"/>
  <c r="M1639" i="10"/>
  <c r="T1639" i="10" l="1"/>
  <c r="U1639" i="10" s="1"/>
  <c r="V1639" i="10" s="1"/>
  <c r="W1639" i="10" s="1"/>
  <c r="X1639" i="10" s="1"/>
  <c r="Y1639" i="10" s="1"/>
  <c r="Z1639" i="10" s="1"/>
  <c r="AA1639" i="10" s="1"/>
  <c r="AB1639" i="10" s="1"/>
  <c r="AC1639" i="10" s="1"/>
  <c r="H1640" i="10"/>
  <c r="S1640" i="10" s="1"/>
  <c r="L1640" i="10"/>
  <c r="P1640" i="10"/>
  <c r="R1640" i="10"/>
  <c r="G1640" i="10" s="1"/>
  <c r="M1640" i="10"/>
  <c r="O1640" i="10"/>
  <c r="J1640" i="10"/>
  <c r="N1640" i="10"/>
  <c r="Q1640" i="10"/>
  <c r="D1641" i="10"/>
  <c r="I1640" i="10"/>
  <c r="K1640" i="10"/>
  <c r="T1640" i="10" l="1"/>
  <c r="U1640" i="10" s="1"/>
  <c r="V1640" i="10" s="1"/>
  <c r="W1640" i="10" s="1"/>
  <c r="X1640" i="10" s="1"/>
  <c r="Y1640" i="10" s="1"/>
  <c r="Z1640" i="10" s="1"/>
  <c r="AA1640" i="10" s="1"/>
  <c r="AB1640" i="10" s="1"/>
  <c r="AC1640" i="10" s="1"/>
  <c r="L1641" i="10"/>
  <c r="Q1641" i="10"/>
  <c r="D1642" i="10"/>
  <c r="R1641" i="10"/>
  <c r="G1641" i="10" s="1"/>
  <c r="J1641" i="10"/>
  <c r="O1641" i="10"/>
  <c r="I1641" i="10"/>
  <c r="P1641" i="10"/>
  <c r="M1641" i="10"/>
  <c r="H1641" i="10"/>
  <c r="S1641" i="10" s="1"/>
  <c r="N1641" i="10"/>
  <c r="K1641" i="10"/>
  <c r="O1642" i="10" l="1"/>
  <c r="L1642" i="10"/>
  <c r="D1643" i="10"/>
  <c r="K1642" i="10"/>
  <c r="J1642" i="10"/>
  <c r="H1642" i="10"/>
  <c r="S1642" i="10" s="1"/>
  <c r="Q1642" i="10"/>
  <c r="R1642" i="10"/>
  <c r="G1642" i="10" s="1"/>
  <c r="P1642" i="10"/>
  <c r="N1642" i="10"/>
  <c r="I1642" i="10"/>
  <c r="M1642" i="10"/>
  <c r="T1641" i="10"/>
  <c r="U1641" i="10" s="1"/>
  <c r="V1641" i="10" s="1"/>
  <c r="W1641" i="10" s="1"/>
  <c r="X1641" i="10" s="1"/>
  <c r="Y1641" i="10" s="1"/>
  <c r="Z1641" i="10" s="1"/>
  <c r="AA1641" i="10" s="1"/>
  <c r="AB1641" i="10" s="1"/>
  <c r="AC1641" i="10" s="1"/>
  <c r="T1642" i="10" l="1"/>
  <c r="U1642" i="10" s="1"/>
  <c r="V1642" i="10" s="1"/>
  <c r="W1642" i="10" s="1"/>
  <c r="X1642" i="10" s="1"/>
  <c r="Y1642" i="10" s="1"/>
  <c r="Z1642" i="10" s="1"/>
  <c r="AA1642" i="10" s="1"/>
  <c r="AB1642" i="10" s="1"/>
  <c r="AC1642" i="10" s="1"/>
  <c r="H1643" i="10"/>
  <c r="S1643" i="10" s="1"/>
  <c r="R1643" i="10"/>
  <c r="G1643" i="10" s="1"/>
  <c r="P1643" i="10"/>
  <c r="J1643" i="10"/>
  <c r="N1643" i="10"/>
  <c r="O1643" i="10"/>
  <c r="K1643" i="10"/>
  <c r="I1643" i="10"/>
  <c r="D1644" i="10"/>
  <c r="M1643" i="10"/>
  <c r="L1643" i="10"/>
  <c r="Q1643" i="10"/>
  <c r="H1644" i="10" l="1"/>
  <c r="S1644" i="10" s="1"/>
  <c r="I1644" i="10"/>
  <c r="D1645" i="10"/>
  <c r="P1644" i="10"/>
  <c r="L1644" i="10"/>
  <c r="O1644" i="10"/>
  <c r="J1644" i="10"/>
  <c r="M1644" i="10"/>
  <c r="R1644" i="10"/>
  <c r="G1644" i="10" s="1"/>
  <c r="Q1644" i="10"/>
  <c r="K1644" i="10"/>
  <c r="N1644" i="10"/>
  <c r="T1643" i="10"/>
  <c r="U1643" i="10" s="1"/>
  <c r="V1643" i="10" s="1"/>
  <c r="W1643" i="10" s="1"/>
  <c r="X1643" i="10" s="1"/>
  <c r="Y1643" i="10" s="1"/>
  <c r="Z1643" i="10" s="1"/>
  <c r="AA1643" i="10" s="1"/>
  <c r="AB1643" i="10" s="1"/>
  <c r="AC1643" i="10" s="1"/>
  <c r="J1645" i="10" l="1"/>
  <c r="R1645" i="10"/>
  <c r="G1645" i="10" s="1"/>
  <c r="K1645" i="10"/>
  <c r="L1645" i="10"/>
  <c r="Q1645" i="10"/>
  <c r="I1645" i="10"/>
  <c r="D1646" i="10"/>
  <c r="O1645" i="10"/>
  <c r="H1645" i="10"/>
  <c r="S1645" i="10" s="1"/>
  <c r="N1645" i="10"/>
  <c r="M1645" i="10"/>
  <c r="P1645" i="10"/>
  <c r="T1644" i="10"/>
  <c r="U1644" i="10" s="1"/>
  <c r="V1644" i="10" s="1"/>
  <c r="W1644" i="10" s="1"/>
  <c r="X1644" i="10" s="1"/>
  <c r="Y1644" i="10" s="1"/>
  <c r="Z1644" i="10" s="1"/>
  <c r="AA1644" i="10" s="1"/>
  <c r="AB1644" i="10" s="1"/>
  <c r="AC1644" i="10" s="1"/>
  <c r="R1646" i="10" l="1"/>
  <c r="G1646" i="10" s="1"/>
  <c r="K1646" i="10"/>
  <c r="L1646" i="10"/>
  <c r="J1646" i="10"/>
  <c r="M1646" i="10"/>
  <c r="D1647" i="10"/>
  <c r="N1646" i="10"/>
  <c r="O1646" i="10"/>
  <c r="H1646" i="10"/>
  <c r="S1646" i="10" s="1"/>
  <c r="I1646" i="10"/>
  <c r="P1646" i="10"/>
  <c r="Q1646" i="10"/>
  <c r="T1645" i="10"/>
  <c r="U1645" i="10" s="1"/>
  <c r="V1645" i="10" s="1"/>
  <c r="W1645" i="10" s="1"/>
  <c r="X1645" i="10" s="1"/>
  <c r="Y1645" i="10" s="1"/>
  <c r="Z1645" i="10" s="1"/>
  <c r="AA1645" i="10" s="1"/>
  <c r="AB1645" i="10" s="1"/>
  <c r="AC1645" i="10" s="1"/>
  <c r="T1646" i="10" l="1"/>
  <c r="U1646" i="10" s="1"/>
  <c r="V1646" i="10" s="1"/>
  <c r="W1646" i="10" s="1"/>
  <c r="X1646" i="10" s="1"/>
  <c r="Y1646" i="10" s="1"/>
  <c r="Z1646" i="10" s="1"/>
  <c r="AA1646" i="10" s="1"/>
  <c r="AB1646" i="10" s="1"/>
  <c r="AC1646" i="10" s="1"/>
  <c r="D1648" i="10"/>
  <c r="K1647" i="10"/>
  <c r="H1647" i="10"/>
  <c r="S1647" i="10" s="1"/>
  <c r="L1647" i="10"/>
  <c r="P1647" i="10"/>
  <c r="O1647" i="10"/>
  <c r="J1647" i="10"/>
  <c r="N1647" i="10"/>
  <c r="I1647" i="10"/>
  <c r="M1647" i="10"/>
  <c r="Q1647" i="10"/>
  <c r="R1647" i="10"/>
  <c r="G1647" i="10" s="1"/>
  <c r="H1648" i="10" l="1"/>
  <c r="S1648" i="10" s="1"/>
  <c r="O1648" i="10"/>
  <c r="L1648" i="10"/>
  <c r="M1648" i="10"/>
  <c r="P1648" i="10"/>
  <c r="J1648" i="10"/>
  <c r="D1649" i="10"/>
  <c r="N1648" i="10"/>
  <c r="Q1648" i="10"/>
  <c r="K1648" i="10"/>
  <c r="R1648" i="10"/>
  <c r="G1648" i="10" s="1"/>
  <c r="I1648" i="10"/>
  <c r="T1647" i="10"/>
  <c r="U1647" i="10" s="1"/>
  <c r="V1647" i="10" s="1"/>
  <c r="W1647" i="10" s="1"/>
  <c r="X1647" i="10" s="1"/>
  <c r="Y1647" i="10" s="1"/>
  <c r="Z1647" i="10" s="1"/>
  <c r="AA1647" i="10" s="1"/>
  <c r="AB1647" i="10" s="1"/>
  <c r="AC1647" i="10" s="1"/>
  <c r="D1650" i="10" l="1"/>
  <c r="L1649" i="10"/>
  <c r="H1649" i="10"/>
  <c r="S1649" i="10" s="1"/>
  <c r="M1649" i="10"/>
  <c r="I1649" i="10"/>
  <c r="N1649" i="10"/>
  <c r="J1649" i="10"/>
  <c r="Q1649" i="10"/>
  <c r="O1649" i="10"/>
  <c r="K1649" i="10"/>
  <c r="R1649" i="10"/>
  <c r="G1649" i="10" s="1"/>
  <c r="P1649" i="10"/>
  <c r="T1648" i="10"/>
  <c r="U1648" i="10" s="1"/>
  <c r="V1648" i="10" s="1"/>
  <c r="W1648" i="10" s="1"/>
  <c r="X1648" i="10" s="1"/>
  <c r="Y1648" i="10" s="1"/>
  <c r="Z1648" i="10" s="1"/>
  <c r="AA1648" i="10" s="1"/>
  <c r="AB1648" i="10" s="1"/>
  <c r="AC1648" i="10" s="1"/>
  <c r="T1649" i="10" l="1"/>
  <c r="U1649" i="10" s="1"/>
  <c r="V1649" i="10" s="1"/>
  <c r="W1649" i="10" s="1"/>
  <c r="X1649" i="10" s="1"/>
  <c r="Y1649" i="10" s="1"/>
  <c r="Z1649" i="10" s="1"/>
  <c r="AA1649" i="10" s="1"/>
  <c r="AB1649" i="10" s="1"/>
  <c r="AC1649" i="10" s="1"/>
  <c r="K1650" i="10"/>
  <c r="H1650" i="10"/>
  <c r="S1650" i="10" s="1"/>
  <c r="Q1650" i="10"/>
  <c r="L1650" i="10"/>
  <c r="O1650" i="10"/>
  <c r="R1650" i="10"/>
  <c r="G1650" i="10" s="1"/>
  <c r="M1650" i="10"/>
  <c r="N1650" i="10"/>
  <c r="P1650" i="10"/>
  <c r="D1651" i="10"/>
  <c r="J1650" i="10"/>
  <c r="I1650" i="10"/>
  <c r="H1651" i="10" l="1"/>
  <c r="S1651" i="10" s="1"/>
  <c r="Q1651" i="10"/>
  <c r="J1651" i="10"/>
  <c r="M1651" i="10"/>
  <c r="O1651" i="10"/>
  <c r="D1652" i="10"/>
  <c r="P1651" i="10"/>
  <c r="L1651" i="10"/>
  <c r="N1651" i="10"/>
  <c r="R1651" i="10"/>
  <c r="G1651" i="10" s="1"/>
  <c r="K1651" i="10"/>
  <c r="I1651" i="10"/>
  <c r="T1650" i="10"/>
  <c r="U1650" i="10" s="1"/>
  <c r="V1650" i="10" s="1"/>
  <c r="W1650" i="10" s="1"/>
  <c r="X1650" i="10" s="1"/>
  <c r="Y1650" i="10" s="1"/>
  <c r="Z1650" i="10" s="1"/>
  <c r="AA1650" i="10" s="1"/>
  <c r="AB1650" i="10" s="1"/>
  <c r="AC1650" i="10" s="1"/>
  <c r="H1652" i="10" l="1"/>
  <c r="S1652" i="10" s="1"/>
  <c r="N1652" i="10"/>
  <c r="Q1652" i="10"/>
  <c r="R1652" i="10"/>
  <c r="G1652" i="10" s="1"/>
  <c r="O1652" i="10"/>
  <c r="P1652" i="10"/>
  <c r="J1652" i="10"/>
  <c r="I1652" i="10"/>
  <c r="K1652" i="10"/>
  <c r="L1652" i="10"/>
  <c r="D1653" i="10"/>
  <c r="M1652" i="10"/>
  <c r="T1651" i="10"/>
  <c r="U1651" i="10" s="1"/>
  <c r="V1651" i="10" s="1"/>
  <c r="W1651" i="10" s="1"/>
  <c r="X1651" i="10" s="1"/>
  <c r="Y1651" i="10" s="1"/>
  <c r="Z1651" i="10" s="1"/>
  <c r="AA1651" i="10" s="1"/>
  <c r="AB1651" i="10" s="1"/>
  <c r="AC1651" i="10" s="1"/>
  <c r="H1653" i="10" l="1"/>
  <c r="S1653" i="10" s="1"/>
  <c r="N1653" i="10"/>
  <c r="R1653" i="10"/>
  <c r="G1653" i="10" s="1"/>
  <c r="M1653" i="10"/>
  <c r="J1653" i="10"/>
  <c r="Q1653" i="10"/>
  <c r="I1653" i="10"/>
  <c r="K1653" i="10"/>
  <c r="L1653" i="10"/>
  <c r="D1654" i="10"/>
  <c r="P1653" i="10"/>
  <c r="O1653" i="10"/>
  <c r="T1652" i="10"/>
  <c r="U1652" i="10" s="1"/>
  <c r="V1652" i="10" s="1"/>
  <c r="W1652" i="10" s="1"/>
  <c r="X1652" i="10" s="1"/>
  <c r="Y1652" i="10" s="1"/>
  <c r="Z1652" i="10" s="1"/>
  <c r="AA1652" i="10" s="1"/>
  <c r="AB1652" i="10" s="1"/>
  <c r="AC1652" i="10" s="1"/>
  <c r="H1654" i="10" l="1"/>
  <c r="S1654" i="10" s="1"/>
  <c r="R1654" i="10"/>
  <c r="G1654" i="10" s="1"/>
  <c r="N1654" i="10"/>
  <c r="D1655" i="10"/>
  <c r="J1654" i="10"/>
  <c r="M1654" i="10"/>
  <c r="O1654" i="10"/>
  <c r="Q1654" i="10"/>
  <c r="P1654" i="10"/>
  <c r="L1654" i="10"/>
  <c r="K1654" i="10"/>
  <c r="I1654" i="10"/>
  <c r="T1653" i="10"/>
  <c r="U1653" i="10" s="1"/>
  <c r="V1653" i="10" s="1"/>
  <c r="W1653" i="10" s="1"/>
  <c r="X1653" i="10" s="1"/>
  <c r="Y1653" i="10" s="1"/>
  <c r="Z1653" i="10" s="1"/>
  <c r="AA1653" i="10" s="1"/>
  <c r="AB1653" i="10" s="1"/>
  <c r="AC1653" i="10" s="1"/>
  <c r="T1654" i="10" l="1"/>
  <c r="U1654" i="10" s="1"/>
  <c r="V1654" i="10" s="1"/>
  <c r="W1654" i="10" s="1"/>
  <c r="X1654" i="10" s="1"/>
  <c r="Y1654" i="10" s="1"/>
  <c r="Z1654" i="10" s="1"/>
  <c r="AA1654" i="10" s="1"/>
  <c r="AB1654" i="10" s="1"/>
  <c r="AC1654" i="10" s="1"/>
  <c r="H1655" i="10"/>
  <c r="S1655" i="10" s="1"/>
  <c r="Q1655" i="10"/>
  <c r="J1655" i="10"/>
  <c r="P1655" i="10"/>
  <c r="M1655" i="10"/>
  <c r="K1655" i="10"/>
  <c r="I1655" i="10"/>
  <c r="L1655" i="10"/>
  <c r="N1655" i="10"/>
  <c r="D1656" i="10"/>
  <c r="R1655" i="10"/>
  <c r="G1655" i="10" s="1"/>
  <c r="O1655" i="10"/>
  <c r="T1655" i="10" l="1"/>
  <c r="U1655" i="10" s="1"/>
  <c r="V1655" i="10" s="1"/>
  <c r="W1655" i="10" s="1"/>
  <c r="X1655" i="10" s="1"/>
  <c r="Y1655" i="10" s="1"/>
  <c r="Z1655" i="10" s="1"/>
  <c r="AA1655" i="10" s="1"/>
  <c r="AB1655" i="10" s="1"/>
  <c r="AC1655" i="10" s="1"/>
  <c r="M1656" i="10"/>
  <c r="O1656" i="10"/>
  <c r="D1657" i="10"/>
  <c r="I1656" i="10"/>
  <c r="H1656" i="10"/>
  <c r="S1656" i="10" s="1"/>
  <c r="J1656" i="10"/>
  <c r="Q1656" i="10"/>
  <c r="R1656" i="10"/>
  <c r="G1656" i="10" s="1"/>
  <c r="N1656" i="10"/>
  <c r="L1656" i="10"/>
  <c r="P1656" i="10"/>
  <c r="K1656" i="10"/>
  <c r="J1657" i="10" l="1"/>
  <c r="I1657" i="10"/>
  <c r="L1657" i="10"/>
  <c r="O1657" i="10"/>
  <c r="H1657" i="10"/>
  <c r="S1657" i="10" s="1"/>
  <c r="R1657" i="10"/>
  <c r="G1657" i="10" s="1"/>
  <c r="N1657" i="10"/>
  <c r="M1657" i="10"/>
  <c r="K1657" i="10"/>
  <c r="D1658" i="10"/>
  <c r="P1657" i="10"/>
  <c r="Q1657" i="10"/>
  <c r="T1656" i="10"/>
  <c r="U1656" i="10" s="1"/>
  <c r="V1656" i="10" s="1"/>
  <c r="W1656" i="10" s="1"/>
  <c r="X1656" i="10" s="1"/>
  <c r="Y1656" i="10" s="1"/>
  <c r="Z1656" i="10" s="1"/>
  <c r="AA1656" i="10" s="1"/>
  <c r="AB1656" i="10" s="1"/>
  <c r="AC1656" i="10" s="1"/>
  <c r="T1657" i="10" l="1"/>
  <c r="U1657" i="10" s="1"/>
  <c r="V1657" i="10" s="1"/>
  <c r="W1657" i="10" s="1"/>
  <c r="X1657" i="10" s="1"/>
  <c r="Y1657" i="10" s="1"/>
  <c r="Z1657" i="10" s="1"/>
  <c r="AA1657" i="10" s="1"/>
  <c r="AB1657" i="10" s="1"/>
  <c r="AC1657" i="10" s="1"/>
  <c r="R1658" i="10"/>
  <c r="G1658" i="10" s="1"/>
  <c r="D1659" i="10"/>
  <c r="L1658" i="10"/>
  <c r="H1658" i="10"/>
  <c r="S1658" i="10" s="1"/>
  <c r="N1658" i="10"/>
  <c r="Q1658" i="10"/>
  <c r="O1658" i="10"/>
  <c r="P1658" i="10"/>
  <c r="I1658" i="10"/>
  <c r="M1658" i="10"/>
  <c r="J1658" i="10"/>
  <c r="K1658" i="10"/>
  <c r="H1659" i="10" l="1"/>
  <c r="S1659" i="10" s="1"/>
  <c r="N1659" i="10"/>
  <c r="P1659" i="10"/>
  <c r="D1660" i="10"/>
  <c r="M1659" i="10"/>
  <c r="I1659" i="10"/>
  <c r="O1659" i="10"/>
  <c r="R1659" i="10"/>
  <c r="G1659" i="10" s="1"/>
  <c r="Q1659" i="10"/>
  <c r="J1659" i="10"/>
  <c r="K1659" i="10"/>
  <c r="L1659" i="10"/>
  <c r="T1658" i="10"/>
  <c r="U1658" i="10" s="1"/>
  <c r="V1658" i="10" s="1"/>
  <c r="W1658" i="10" s="1"/>
  <c r="X1658" i="10" s="1"/>
  <c r="Y1658" i="10" s="1"/>
  <c r="Z1658" i="10" s="1"/>
  <c r="AA1658" i="10" s="1"/>
  <c r="AB1658" i="10" s="1"/>
  <c r="AC1658" i="10" s="1"/>
  <c r="H1660" i="10" l="1"/>
  <c r="S1660" i="10" s="1"/>
  <c r="Q1660" i="10"/>
  <c r="N1660" i="10"/>
  <c r="L1660" i="10"/>
  <c r="I1660" i="10"/>
  <c r="J1660" i="10"/>
  <c r="P1660" i="10"/>
  <c r="O1660" i="10"/>
  <c r="D1661" i="10"/>
  <c r="K1660" i="10"/>
  <c r="M1660" i="10"/>
  <c r="R1660" i="10"/>
  <c r="G1660" i="10" s="1"/>
  <c r="T1659" i="10"/>
  <c r="U1659" i="10" s="1"/>
  <c r="V1659" i="10" s="1"/>
  <c r="W1659" i="10" s="1"/>
  <c r="X1659" i="10" s="1"/>
  <c r="Y1659" i="10" s="1"/>
  <c r="Z1659" i="10" s="1"/>
  <c r="AA1659" i="10" s="1"/>
  <c r="AB1659" i="10" s="1"/>
  <c r="AC1659" i="10" s="1"/>
  <c r="H1661" i="10" l="1"/>
  <c r="S1661" i="10" s="1"/>
  <c r="R1661" i="10"/>
  <c r="G1661" i="10" s="1"/>
  <c r="D1662" i="10"/>
  <c r="J1661" i="10"/>
  <c r="N1661" i="10"/>
  <c r="P1661" i="10"/>
  <c r="M1661" i="10"/>
  <c r="Q1661" i="10"/>
  <c r="O1661" i="10"/>
  <c r="I1661" i="10"/>
  <c r="L1661" i="10"/>
  <c r="K1661" i="10"/>
  <c r="T1660" i="10"/>
  <c r="U1660" i="10" s="1"/>
  <c r="V1660" i="10" s="1"/>
  <c r="W1660" i="10" s="1"/>
  <c r="X1660" i="10" s="1"/>
  <c r="Y1660" i="10" s="1"/>
  <c r="Z1660" i="10" s="1"/>
  <c r="AA1660" i="10" s="1"/>
  <c r="AB1660" i="10" s="1"/>
  <c r="AC1660" i="10" s="1"/>
  <c r="T1661" i="10" l="1"/>
  <c r="U1661" i="10" s="1"/>
  <c r="V1661" i="10" s="1"/>
  <c r="W1661" i="10" s="1"/>
  <c r="X1661" i="10" s="1"/>
  <c r="Y1661" i="10" s="1"/>
  <c r="Z1661" i="10" s="1"/>
  <c r="AA1661" i="10" s="1"/>
  <c r="AB1661" i="10" s="1"/>
  <c r="AC1661" i="10" s="1"/>
  <c r="H1662" i="10"/>
  <c r="S1662" i="10" s="1"/>
  <c r="O1662" i="10"/>
  <c r="J1662" i="10"/>
  <c r="K1662" i="10"/>
  <c r="M1662" i="10"/>
  <c r="I1662" i="10"/>
  <c r="L1662" i="10"/>
  <c r="D1663" i="10"/>
  <c r="R1662" i="10"/>
  <c r="G1662" i="10" s="1"/>
  <c r="N1662" i="10"/>
  <c r="Q1662" i="10"/>
  <c r="P1662" i="10"/>
  <c r="D1664" i="10" l="1"/>
  <c r="R1663" i="10"/>
  <c r="G1663" i="10" s="1"/>
  <c r="H1663" i="10"/>
  <c r="S1663" i="10" s="1"/>
  <c r="N1663" i="10"/>
  <c r="M1663" i="10"/>
  <c r="P1663" i="10"/>
  <c r="K1663" i="10"/>
  <c r="J1663" i="10"/>
  <c r="Q1663" i="10"/>
  <c r="L1663" i="10"/>
  <c r="O1663" i="10"/>
  <c r="I1663" i="10"/>
  <c r="T1662" i="10"/>
  <c r="U1662" i="10" s="1"/>
  <c r="V1662" i="10" s="1"/>
  <c r="W1662" i="10" s="1"/>
  <c r="X1662" i="10" s="1"/>
  <c r="Y1662" i="10" s="1"/>
  <c r="Z1662" i="10" s="1"/>
  <c r="AA1662" i="10" s="1"/>
  <c r="AB1662" i="10" s="1"/>
  <c r="AC1662" i="10" s="1"/>
  <c r="T1663" i="10" l="1"/>
  <c r="U1663" i="10" s="1"/>
  <c r="V1663" i="10" s="1"/>
  <c r="W1663" i="10" s="1"/>
  <c r="X1663" i="10" s="1"/>
  <c r="Y1663" i="10" s="1"/>
  <c r="Z1663" i="10" s="1"/>
  <c r="AA1663" i="10" s="1"/>
  <c r="AB1663" i="10" s="1"/>
  <c r="AC1663" i="10" s="1"/>
  <c r="H1664" i="10"/>
  <c r="S1664" i="10" s="1"/>
  <c r="K1664" i="10"/>
  <c r="L1664" i="10"/>
  <c r="J1664" i="10"/>
  <c r="M1664" i="10"/>
  <c r="Q1664" i="10"/>
  <c r="P1664" i="10"/>
  <c r="O1664" i="10"/>
  <c r="D1665" i="10"/>
  <c r="R1664" i="10"/>
  <c r="G1664" i="10" s="1"/>
  <c r="N1664" i="10"/>
  <c r="I1664" i="10"/>
  <c r="H1665" i="10" l="1"/>
  <c r="S1665" i="10" s="1"/>
  <c r="M1665" i="10"/>
  <c r="D1666" i="10"/>
  <c r="K1665" i="10"/>
  <c r="P1665" i="10"/>
  <c r="R1665" i="10"/>
  <c r="G1665" i="10" s="1"/>
  <c r="J1665" i="10"/>
  <c r="I1665" i="10"/>
  <c r="L1665" i="10"/>
  <c r="N1665" i="10"/>
  <c r="Q1665" i="10"/>
  <c r="O1665" i="10"/>
  <c r="T1664" i="10"/>
  <c r="U1664" i="10" s="1"/>
  <c r="V1664" i="10" s="1"/>
  <c r="W1664" i="10" s="1"/>
  <c r="X1664" i="10" s="1"/>
  <c r="Y1664" i="10" s="1"/>
  <c r="Z1664" i="10" s="1"/>
  <c r="AA1664" i="10" s="1"/>
  <c r="AB1664" i="10" s="1"/>
  <c r="AC1664" i="10" s="1"/>
  <c r="L1666" i="10" l="1"/>
  <c r="O1666" i="10"/>
  <c r="J1666" i="10"/>
  <c r="Q1666" i="10"/>
  <c r="K1666" i="10"/>
  <c r="R1666" i="10"/>
  <c r="G1666" i="10" s="1"/>
  <c r="D1667" i="10"/>
  <c r="N1666" i="10"/>
  <c r="H1666" i="10"/>
  <c r="S1666" i="10" s="1"/>
  <c r="I1666" i="10"/>
  <c r="P1666" i="10"/>
  <c r="M1666" i="10"/>
  <c r="T1665" i="10"/>
  <c r="U1665" i="10" s="1"/>
  <c r="V1665" i="10" s="1"/>
  <c r="W1665" i="10" s="1"/>
  <c r="X1665" i="10" s="1"/>
  <c r="Y1665" i="10" s="1"/>
  <c r="Z1665" i="10" s="1"/>
  <c r="AA1665" i="10" s="1"/>
  <c r="AB1665" i="10" s="1"/>
  <c r="AC1665" i="10" s="1"/>
  <c r="N1667" i="10" l="1"/>
  <c r="D1668" i="10"/>
  <c r="Q1667" i="10"/>
  <c r="H1667" i="10"/>
  <c r="S1667" i="10" s="1"/>
  <c r="O1667" i="10"/>
  <c r="J1667" i="10"/>
  <c r="M1667" i="10"/>
  <c r="P1667" i="10"/>
  <c r="L1667" i="10"/>
  <c r="K1667" i="10"/>
  <c r="R1667" i="10"/>
  <c r="G1667" i="10" s="1"/>
  <c r="I1667" i="10"/>
  <c r="T1666" i="10"/>
  <c r="U1666" i="10" s="1"/>
  <c r="V1666" i="10" s="1"/>
  <c r="W1666" i="10" s="1"/>
  <c r="X1666" i="10" s="1"/>
  <c r="Y1666" i="10" s="1"/>
  <c r="Z1666" i="10" s="1"/>
  <c r="AA1666" i="10" s="1"/>
  <c r="AB1666" i="10" s="1"/>
  <c r="AC1666" i="10" s="1"/>
  <c r="T1667" i="10" l="1"/>
  <c r="U1667" i="10" s="1"/>
  <c r="V1667" i="10" s="1"/>
  <c r="W1667" i="10" s="1"/>
  <c r="X1667" i="10" s="1"/>
  <c r="Y1667" i="10" s="1"/>
  <c r="Z1667" i="10" s="1"/>
  <c r="AA1667" i="10" s="1"/>
  <c r="AB1667" i="10" s="1"/>
  <c r="AC1667" i="10" s="1"/>
  <c r="D1669" i="10"/>
  <c r="M1668" i="10"/>
  <c r="N1668" i="10"/>
  <c r="H1668" i="10"/>
  <c r="S1668" i="10" s="1"/>
  <c r="I1668" i="10"/>
  <c r="R1668" i="10"/>
  <c r="G1668" i="10" s="1"/>
  <c r="P1668" i="10"/>
  <c r="Q1668" i="10"/>
  <c r="O1668" i="10"/>
  <c r="K1668" i="10"/>
  <c r="L1668" i="10"/>
  <c r="J1668" i="10"/>
  <c r="T1668" i="10" l="1"/>
  <c r="U1668" i="10" s="1"/>
  <c r="V1668" i="10" s="1"/>
  <c r="W1668" i="10" s="1"/>
  <c r="X1668" i="10" s="1"/>
  <c r="Y1668" i="10" s="1"/>
  <c r="Z1668" i="10" s="1"/>
  <c r="AA1668" i="10" s="1"/>
  <c r="AB1668" i="10" s="1"/>
  <c r="AC1668" i="10" s="1"/>
  <c r="J1669" i="10"/>
  <c r="H1669" i="10"/>
  <c r="S1669" i="10" s="1"/>
  <c r="L1669" i="10"/>
  <c r="R1669" i="10"/>
  <c r="G1669" i="10" s="1"/>
  <c r="I1669" i="10"/>
  <c r="O1669" i="10"/>
  <c r="N1669" i="10"/>
  <c r="M1669" i="10"/>
  <c r="P1669" i="10"/>
  <c r="D1670" i="10"/>
  <c r="Q1669" i="10"/>
  <c r="K1669" i="10"/>
  <c r="M1670" i="10" l="1"/>
  <c r="K1670" i="10"/>
  <c r="O1670" i="10"/>
  <c r="D1671" i="10"/>
  <c r="R1670" i="10"/>
  <c r="G1670" i="10" s="1"/>
  <c r="H1670" i="10"/>
  <c r="S1670" i="10" s="1"/>
  <c r="P1670" i="10"/>
  <c r="Q1670" i="10"/>
  <c r="J1670" i="10"/>
  <c r="L1670" i="10"/>
  <c r="N1670" i="10"/>
  <c r="I1670" i="10"/>
  <c r="T1669" i="10"/>
  <c r="U1669" i="10" s="1"/>
  <c r="V1669" i="10" s="1"/>
  <c r="W1669" i="10" s="1"/>
  <c r="X1669" i="10" s="1"/>
  <c r="Y1669" i="10" s="1"/>
  <c r="Z1669" i="10" s="1"/>
  <c r="AA1669" i="10" s="1"/>
  <c r="AB1669" i="10" s="1"/>
  <c r="AC1669" i="10" s="1"/>
  <c r="T1670" i="10" l="1"/>
  <c r="U1670" i="10" s="1"/>
  <c r="V1670" i="10" s="1"/>
  <c r="W1670" i="10" s="1"/>
  <c r="X1670" i="10" s="1"/>
  <c r="Y1670" i="10" s="1"/>
  <c r="Z1670" i="10" s="1"/>
  <c r="AA1670" i="10" s="1"/>
  <c r="AB1670" i="10" s="1"/>
  <c r="AC1670" i="10" s="1"/>
  <c r="H1671" i="10"/>
  <c r="S1671" i="10" s="1"/>
  <c r="I1671" i="10"/>
  <c r="K1671" i="10"/>
  <c r="L1671" i="10"/>
  <c r="J1671" i="10"/>
  <c r="Q1671" i="10"/>
  <c r="P1671" i="10"/>
  <c r="M1671" i="10"/>
  <c r="R1671" i="10"/>
  <c r="G1671" i="10" s="1"/>
  <c r="O1671" i="10"/>
  <c r="D1672" i="10"/>
  <c r="N1671" i="10"/>
  <c r="P1672" i="10" l="1"/>
  <c r="R1672" i="10"/>
  <c r="G1672" i="10" s="1"/>
  <c r="D1673" i="10"/>
  <c r="O1672" i="10"/>
  <c r="J1672" i="10"/>
  <c r="H1672" i="10"/>
  <c r="S1672" i="10" s="1"/>
  <c r="K1672" i="10"/>
  <c r="I1672" i="10"/>
  <c r="Q1672" i="10"/>
  <c r="M1672" i="10"/>
  <c r="L1672" i="10"/>
  <c r="N1672" i="10"/>
  <c r="T1671" i="10"/>
  <c r="U1671" i="10" s="1"/>
  <c r="V1671" i="10" s="1"/>
  <c r="W1671" i="10" s="1"/>
  <c r="X1671" i="10" s="1"/>
  <c r="Y1671" i="10" s="1"/>
  <c r="Z1671" i="10" s="1"/>
  <c r="AA1671" i="10" s="1"/>
  <c r="AB1671" i="10" s="1"/>
  <c r="AC1671" i="10" s="1"/>
  <c r="T1672" i="10" l="1"/>
  <c r="U1672" i="10" s="1"/>
  <c r="V1672" i="10" s="1"/>
  <c r="W1672" i="10" s="1"/>
  <c r="X1672" i="10" s="1"/>
  <c r="Y1672" i="10" s="1"/>
  <c r="Z1672" i="10" s="1"/>
  <c r="AA1672" i="10" s="1"/>
  <c r="AB1672" i="10" s="1"/>
  <c r="AC1672" i="10" s="1"/>
  <c r="R1673" i="10"/>
  <c r="G1673" i="10" s="1"/>
  <c r="J1673" i="10"/>
  <c r="L1673" i="10"/>
  <c r="I1673" i="10"/>
  <c r="P1673" i="10"/>
  <c r="M1673" i="10"/>
  <c r="Q1673" i="10"/>
  <c r="D1674" i="10"/>
  <c r="K1673" i="10"/>
  <c r="H1673" i="10"/>
  <c r="S1673" i="10" s="1"/>
  <c r="O1673" i="10"/>
  <c r="N1673" i="10"/>
  <c r="T1673" i="10" l="1"/>
  <c r="U1673" i="10" s="1"/>
  <c r="V1673" i="10" s="1"/>
  <c r="W1673" i="10" s="1"/>
  <c r="X1673" i="10" s="1"/>
  <c r="Y1673" i="10" s="1"/>
  <c r="Z1673" i="10" s="1"/>
  <c r="AA1673" i="10" s="1"/>
  <c r="AB1673" i="10" s="1"/>
  <c r="AC1673" i="10" s="1"/>
  <c r="H1674" i="10"/>
  <c r="S1674" i="10" s="1"/>
  <c r="N1674" i="10"/>
  <c r="D1675" i="10"/>
  <c r="O1674" i="10"/>
  <c r="J1674" i="10"/>
  <c r="K1674" i="10"/>
  <c r="I1674" i="10"/>
  <c r="L1674" i="10"/>
  <c r="M1674" i="10"/>
  <c r="P1674" i="10"/>
  <c r="Q1674" i="10"/>
  <c r="R1674" i="10"/>
  <c r="G1674" i="10" s="1"/>
  <c r="T1674" i="10" l="1"/>
  <c r="U1674" i="10" s="1"/>
  <c r="V1674" i="10" s="1"/>
  <c r="W1674" i="10" s="1"/>
  <c r="X1674" i="10" s="1"/>
  <c r="Y1674" i="10" s="1"/>
  <c r="Z1674" i="10" s="1"/>
  <c r="AA1674" i="10" s="1"/>
  <c r="AB1674" i="10" s="1"/>
  <c r="AC1674" i="10" s="1"/>
  <c r="H1675" i="10"/>
  <c r="S1675" i="10" s="1"/>
  <c r="Q1675" i="10"/>
  <c r="R1675" i="10"/>
  <c r="G1675" i="10" s="1"/>
  <c r="O1675" i="10"/>
  <c r="I1675" i="10"/>
  <c r="L1675" i="10"/>
  <c r="J1675" i="10"/>
  <c r="N1675" i="10"/>
  <c r="D1676" i="10"/>
  <c r="K1675" i="10"/>
  <c r="P1675" i="10"/>
  <c r="M1675" i="10"/>
  <c r="H1676" i="10" l="1"/>
  <c r="S1676" i="10" s="1"/>
  <c r="I1676" i="10"/>
  <c r="D1677" i="10"/>
  <c r="R1676" i="10"/>
  <c r="G1676" i="10" s="1"/>
  <c r="N1676" i="10"/>
  <c r="O1676" i="10"/>
  <c r="K1676" i="10"/>
  <c r="M1676" i="10"/>
  <c r="Q1676" i="10"/>
  <c r="J1676" i="10"/>
  <c r="P1676" i="10"/>
  <c r="L1676" i="10"/>
  <c r="T1675" i="10"/>
  <c r="U1675" i="10" s="1"/>
  <c r="V1675" i="10" s="1"/>
  <c r="W1675" i="10" s="1"/>
  <c r="X1675" i="10" s="1"/>
  <c r="Y1675" i="10" s="1"/>
  <c r="Z1675" i="10" s="1"/>
  <c r="AA1675" i="10" s="1"/>
  <c r="AB1675" i="10" s="1"/>
  <c r="AC1675" i="10" s="1"/>
  <c r="N1677" i="10" l="1"/>
  <c r="R1677" i="10"/>
  <c r="G1677" i="10" s="1"/>
  <c r="H1677" i="10"/>
  <c r="S1677" i="10" s="1"/>
  <c r="J1677" i="10"/>
  <c r="K1677" i="10"/>
  <c r="I1677" i="10"/>
  <c r="L1677" i="10"/>
  <c r="D1678" i="10"/>
  <c r="Q1677" i="10"/>
  <c r="M1677" i="10"/>
  <c r="O1677" i="10"/>
  <c r="P1677" i="10"/>
  <c r="T1676" i="10"/>
  <c r="U1676" i="10" s="1"/>
  <c r="V1676" i="10" s="1"/>
  <c r="W1676" i="10" s="1"/>
  <c r="X1676" i="10" s="1"/>
  <c r="Y1676" i="10" s="1"/>
  <c r="Z1676" i="10" s="1"/>
  <c r="AA1676" i="10" s="1"/>
  <c r="AB1676" i="10" s="1"/>
  <c r="AC1676" i="10" s="1"/>
  <c r="T1677" i="10" l="1"/>
  <c r="U1677" i="10" s="1"/>
  <c r="V1677" i="10" s="1"/>
  <c r="W1677" i="10" s="1"/>
  <c r="X1677" i="10" s="1"/>
  <c r="Y1677" i="10" s="1"/>
  <c r="Z1677" i="10" s="1"/>
  <c r="AA1677" i="10" s="1"/>
  <c r="AB1677" i="10" s="1"/>
  <c r="AC1677" i="10" s="1"/>
  <c r="H1678" i="10"/>
  <c r="S1678" i="10" s="1"/>
  <c r="J1678" i="10"/>
  <c r="D1679" i="10"/>
  <c r="R1678" i="10"/>
  <c r="G1678" i="10" s="1"/>
  <c r="L1678" i="10"/>
  <c r="K1678" i="10"/>
  <c r="O1678" i="10"/>
  <c r="N1678" i="10"/>
  <c r="M1678" i="10"/>
  <c r="I1678" i="10"/>
  <c r="Q1678" i="10"/>
  <c r="P1678" i="10"/>
  <c r="H1679" i="10" l="1"/>
  <c r="S1679" i="10" s="1"/>
  <c r="L1679" i="10"/>
  <c r="R1679" i="10"/>
  <c r="G1679" i="10" s="1"/>
  <c r="M1679" i="10"/>
  <c r="J1679" i="10"/>
  <c r="P1679" i="10"/>
  <c r="I1679" i="10"/>
  <c r="O1679" i="10"/>
  <c r="D1680" i="10"/>
  <c r="Q1679" i="10"/>
  <c r="N1679" i="10"/>
  <c r="K1679" i="10"/>
  <c r="T1678" i="10"/>
  <c r="U1678" i="10" s="1"/>
  <c r="V1678" i="10" s="1"/>
  <c r="W1678" i="10" s="1"/>
  <c r="X1678" i="10" s="1"/>
  <c r="Y1678" i="10" s="1"/>
  <c r="Z1678" i="10" s="1"/>
  <c r="AA1678" i="10" s="1"/>
  <c r="AB1678" i="10" s="1"/>
  <c r="AC1678" i="10" s="1"/>
  <c r="T1679" i="10" l="1"/>
  <c r="U1679" i="10" s="1"/>
  <c r="V1679" i="10" s="1"/>
  <c r="W1679" i="10" s="1"/>
  <c r="X1679" i="10" s="1"/>
  <c r="Y1679" i="10" s="1"/>
  <c r="Z1679" i="10" s="1"/>
  <c r="AA1679" i="10" s="1"/>
  <c r="AB1679" i="10" s="1"/>
  <c r="AC1679" i="10" s="1"/>
  <c r="D1681" i="10"/>
  <c r="R1680" i="10"/>
  <c r="G1680" i="10" s="1"/>
  <c r="H1680" i="10"/>
  <c r="S1680" i="10" s="1"/>
  <c r="O1680" i="10"/>
  <c r="Q1680" i="10"/>
  <c r="J1680" i="10"/>
  <c r="M1680" i="10"/>
  <c r="P1680" i="10"/>
  <c r="K1680" i="10"/>
  <c r="L1680" i="10"/>
  <c r="N1680" i="10"/>
  <c r="I1680" i="10"/>
  <c r="T1680" i="10" l="1"/>
  <c r="U1680" i="10" s="1"/>
  <c r="V1680" i="10" s="1"/>
  <c r="W1680" i="10" s="1"/>
  <c r="X1680" i="10" s="1"/>
  <c r="Y1680" i="10" s="1"/>
  <c r="Z1680" i="10" s="1"/>
  <c r="AA1680" i="10" s="1"/>
  <c r="AB1680" i="10" s="1"/>
  <c r="AC1680" i="10" s="1"/>
  <c r="O1681" i="10"/>
  <c r="J1681" i="10"/>
  <c r="N1681" i="10"/>
  <c r="H1681" i="10"/>
  <c r="S1681" i="10" s="1"/>
  <c r="Q1681" i="10"/>
  <c r="L1681" i="10"/>
  <c r="I1681" i="10"/>
  <c r="M1681" i="10"/>
  <c r="D1682" i="10"/>
  <c r="K1681" i="10"/>
  <c r="P1681" i="10"/>
  <c r="R1681" i="10"/>
  <c r="G1681" i="10" s="1"/>
  <c r="T1681" i="10" l="1"/>
  <c r="U1681" i="10" s="1"/>
  <c r="V1681" i="10" s="1"/>
  <c r="W1681" i="10" s="1"/>
  <c r="X1681" i="10" s="1"/>
  <c r="Y1681" i="10" s="1"/>
  <c r="Z1681" i="10" s="1"/>
  <c r="AA1681" i="10" s="1"/>
  <c r="AB1681" i="10" s="1"/>
  <c r="AC1681" i="10" s="1"/>
  <c r="J1682" i="10"/>
  <c r="D1683" i="10"/>
  <c r="H1682" i="10"/>
  <c r="S1682" i="10" s="1"/>
  <c r="R1682" i="10"/>
  <c r="G1682" i="10" s="1"/>
  <c r="L1682" i="10"/>
  <c r="I1682" i="10"/>
  <c r="K1682" i="10"/>
  <c r="P1682" i="10"/>
  <c r="Q1682" i="10"/>
  <c r="O1682" i="10"/>
  <c r="N1682" i="10"/>
  <c r="M1682" i="10"/>
  <c r="H1683" i="10" l="1"/>
  <c r="S1683" i="10" s="1"/>
  <c r="Q1683" i="10"/>
  <c r="R1683" i="10"/>
  <c r="G1683" i="10" s="1"/>
  <c r="J1683" i="10"/>
  <c r="L1683" i="10"/>
  <c r="P1683" i="10"/>
  <c r="K1683" i="10"/>
  <c r="O1683" i="10"/>
  <c r="D1684" i="10"/>
  <c r="M1683" i="10"/>
  <c r="I1683" i="10"/>
  <c r="N1683" i="10"/>
  <c r="T1682" i="10"/>
  <c r="U1682" i="10" s="1"/>
  <c r="V1682" i="10" s="1"/>
  <c r="W1682" i="10" s="1"/>
  <c r="X1682" i="10" s="1"/>
  <c r="Y1682" i="10" s="1"/>
  <c r="Z1682" i="10" s="1"/>
  <c r="AA1682" i="10" s="1"/>
  <c r="AB1682" i="10" s="1"/>
  <c r="AC1682" i="10" s="1"/>
  <c r="T1683" i="10" l="1"/>
  <c r="U1683" i="10" s="1"/>
  <c r="V1683" i="10" s="1"/>
  <c r="W1683" i="10" s="1"/>
  <c r="X1683" i="10" s="1"/>
  <c r="Y1683" i="10" s="1"/>
  <c r="Z1683" i="10" s="1"/>
  <c r="AA1683" i="10" s="1"/>
  <c r="AB1683" i="10" s="1"/>
  <c r="AC1683" i="10" s="1"/>
  <c r="Q1684" i="10"/>
  <c r="D1685" i="10"/>
  <c r="I1684" i="10"/>
  <c r="H1684" i="10"/>
  <c r="S1684" i="10" s="1"/>
  <c r="N1684" i="10"/>
  <c r="P1684" i="10"/>
  <c r="M1684" i="10"/>
  <c r="L1684" i="10"/>
  <c r="K1684" i="10"/>
  <c r="O1684" i="10"/>
  <c r="R1684" i="10"/>
  <c r="G1684" i="10" s="1"/>
  <c r="J1684" i="10"/>
  <c r="T1684" i="10" l="1"/>
  <c r="U1684" i="10" s="1"/>
  <c r="V1684" i="10" s="1"/>
  <c r="W1684" i="10" s="1"/>
  <c r="X1684" i="10" s="1"/>
  <c r="Y1684" i="10" s="1"/>
  <c r="Z1684" i="10" s="1"/>
  <c r="AA1684" i="10" s="1"/>
  <c r="AB1684" i="10" s="1"/>
  <c r="AC1684" i="10" s="1"/>
  <c r="D1686" i="10"/>
  <c r="J1685" i="10"/>
  <c r="P1685" i="10"/>
  <c r="L1685" i="10"/>
  <c r="H1685" i="10"/>
  <c r="S1685" i="10" s="1"/>
  <c r="M1685" i="10"/>
  <c r="N1685" i="10"/>
  <c r="K1685" i="10"/>
  <c r="I1685" i="10"/>
  <c r="Q1685" i="10"/>
  <c r="O1685" i="10"/>
  <c r="R1685" i="10"/>
  <c r="G1685" i="10" s="1"/>
  <c r="T1685" i="10" l="1"/>
  <c r="U1685" i="10" s="1"/>
  <c r="V1685" i="10" s="1"/>
  <c r="W1685" i="10" s="1"/>
  <c r="X1685" i="10" s="1"/>
  <c r="Y1685" i="10" s="1"/>
  <c r="Z1685" i="10" s="1"/>
  <c r="AA1685" i="10" s="1"/>
  <c r="AB1685" i="10" s="1"/>
  <c r="AC1685" i="10" s="1"/>
  <c r="P1686" i="10"/>
  <c r="Q1686" i="10"/>
  <c r="N1686" i="10"/>
  <c r="L1686" i="10"/>
  <c r="J1686" i="10"/>
  <c r="D1687" i="10"/>
  <c r="H1686" i="10"/>
  <c r="S1686" i="10" s="1"/>
  <c r="R1686" i="10"/>
  <c r="G1686" i="10" s="1"/>
  <c r="I1686" i="10"/>
  <c r="K1686" i="10"/>
  <c r="O1686" i="10"/>
  <c r="M1686" i="10"/>
  <c r="T1686" i="10" l="1"/>
  <c r="U1686" i="10" s="1"/>
  <c r="V1686" i="10" s="1"/>
  <c r="W1686" i="10" s="1"/>
  <c r="X1686" i="10" s="1"/>
  <c r="Y1686" i="10" s="1"/>
  <c r="Z1686" i="10" s="1"/>
  <c r="AA1686" i="10" s="1"/>
  <c r="AB1686" i="10" s="1"/>
  <c r="AC1686" i="10" s="1"/>
  <c r="K1687" i="10"/>
  <c r="O1687" i="10"/>
  <c r="L1687" i="10"/>
  <c r="N1687" i="10"/>
  <c r="D1688" i="10"/>
  <c r="I1687" i="10"/>
  <c r="R1687" i="10"/>
  <c r="G1687" i="10" s="1"/>
  <c r="H1687" i="10"/>
  <c r="S1687" i="10" s="1"/>
  <c r="P1687" i="10"/>
  <c r="Q1687" i="10"/>
  <c r="J1687" i="10"/>
  <c r="M1687" i="10"/>
  <c r="T1687" i="10" l="1"/>
  <c r="U1687" i="10" s="1"/>
  <c r="V1687" i="10" s="1"/>
  <c r="W1687" i="10" s="1"/>
  <c r="X1687" i="10" s="1"/>
  <c r="Y1687" i="10" s="1"/>
  <c r="Z1687" i="10" s="1"/>
  <c r="AA1687" i="10" s="1"/>
  <c r="AB1687" i="10" s="1"/>
  <c r="AC1687" i="10" s="1"/>
  <c r="O1688" i="10"/>
  <c r="J1688" i="10"/>
  <c r="D1689" i="10"/>
  <c r="L1688" i="10"/>
  <c r="R1688" i="10"/>
  <c r="G1688" i="10" s="1"/>
  <c r="Q1688" i="10"/>
  <c r="H1688" i="10"/>
  <c r="S1688" i="10" s="1"/>
  <c r="I1688" i="10"/>
  <c r="K1688" i="10"/>
  <c r="M1688" i="10"/>
  <c r="N1688" i="10"/>
  <c r="P1688" i="10"/>
  <c r="Q1689" i="10" l="1"/>
  <c r="L1689" i="10"/>
  <c r="D1690" i="10"/>
  <c r="J1689" i="10"/>
  <c r="K1689" i="10"/>
  <c r="M1689" i="10"/>
  <c r="H1689" i="10"/>
  <c r="S1689" i="10" s="1"/>
  <c r="I1689" i="10"/>
  <c r="R1689" i="10"/>
  <c r="G1689" i="10" s="1"/>
  <c r="N1689" i="10"/>
  <c r="O1689" i="10"/>
  <c r="P1689" i="10"/>
  <c r="T1688" i="10"/>
  <c r="U1688" i="10" s="1"/>
  <c r="V1688" i="10" s="1"/>
  <c r="W1688" i="10" s="1"/>
  <c r="X1688" i="10" s="1"/>
  <c r="Y1688" i="10" s="1"/>
  <c r="Z1688" i="10" s="1"/>
  <c r="AA1688" i="10" s="1"/>
  <c r="AB1688" i="10" s="1"/>
  <c r="AC1688" i="10" s="1"/>
  <c r="D1691" i="10" l="1"/>
  <c r="J1690" i="10"/>
  <c r="P1690" i="10"/>
  <c r="M1690" i="10"/>
  <c r="H1690" i="10"/>
  <c r="S1690" i="10" s="1"/>
  <c r="N1690" i="10"/>
  <c r="K1690" i="10"/>
  <c r="Q1690" i="10"/>
  <c r="R1690" i="10"/>
  <c r="G1690" i="10" s="1"/>
  <c r="O1690" i="10"/>
  <c r="L1690" i="10"/>
  <c r="I1690" i="10"/>
  <c r="T1689" i="10"/>
  <c r="U1689" i="10" s="1"/>
  <c r="V1689" i="10" s="1"/>
  <c r="W1689" i="10" s="1"/>
  <c r="X1689" i="10" s="1"/>
  <c r="Y1689" i="10" s="1"/>
  <c r="Z1689" i="10" s="1"/>
  <c r="AA1689" i="10" s="1"/>
  <c r="AB1689" i="10" s="1"/>
  <c r="AC1689" i="10" s="1"/>
  <c r="T1690" i="10" l="1"/>
  <c r="U1690" i="10" s="1"/>
  <c r="V1690" i="10" s="1"/>
  <c r="W1690" i="10" s="1"/>
  <c r="X1690" i="10" s="1"/>
  <c r="Y1690" i="10" s="1"/>
  <c r="Z1690" i="10" s="1"/>
  <c r="AA1690" i="10" s="1"/>
  <c r="AB1690" i="10" s="1"/>
  <c r="AC1690" i="10" s="1"/>
  <c r="N1691" i="10"/>
  <c r="L1691" i="10"/>
  <c r="R1691" i="10"/>
  <c r="G1691" i="10" s="1"/>
  <c r="K1691" i="10"/>
  <c r="M1691" i="10"/>
  <c r="D1692" i="10"/>
  <c r="O1691" i="10"/>
  <c r="H1691" i="10"/>
  <c r="S1691" i="10" s="1"/>
  <c r="J1691" i="10"/>
  <c r="Q1691" i="10"/>
  <c r="P1691" i="10"/>
  <c r="I1691" i="10"/>
  <c r="T1691" i="10" l="1"/>
  <c r="U1691" i="10" s="1"/>
  <c r="V1691" i="10" s="1"/>
  <c r="W1691" i="10" s="1"/>
  <c r="X1691" i="10" s="1"/>
  <c r="Y1691" i="10" s="1"/>
  <c r="Z1691" i="10" s="1"/>
  <c r="AA1691" i="10" s="1"/>
  <c r="AB1691" i="10" s="1"/>
  <c r="AC1691" i="10" s="1"/>
  <c r="H1692" i="10"/>
  <c r="S1692" i="10" s="1"/>
  <c r="D1693" i="10"/>
  <c r="I1692" i="10"/>
  <c r="Q1692" i="10"/>
  <c r="R1692" i="10"/>
  <c r="G1692" i="10" s="1"/>
  <c r="M1692" i="10"/>
  <c r="P1692" i="10"/>
  <c r="L1692" i="10"/>
  <c r="N1692" i="10"/>
  <c r="O1692" i="10"/>
  <c r="K1692" i="10"/>
  <c r="J1692" i="10"/>
  <c r="K1693" i="10" l="1"/>
  <c r="H1693" i="10"/>
  <c r="S1693" i="10" s="1"/>
  <c r="O1693" i="10"/>
  <c r="J1693" i="10"/>
  <c r="R1693" i="10"/>
  <c r="G1693" i="10" s="1"/>
  <c r="D1694" i="10"/>
  <c r="M1693" i="10"/>
  <c r="L1693" i="10"/>
  <c r="P1693" i="10"/>
  <c r="Q1693" i="10"/>
  <c r="I1693" i="10"/>
  <c r="N1693" i="10"/>
  <c r="T1692" i="10"/>
  <c r="U1692" i="10" s="1"/>
  <c r="V1692" i="10" s="1"/>
  <c r="W1692" i="10" s="1"/>
  <c r="X1692" i="10" s="1"/>
  <c r="Y1692" i="10" s="1"/>
  <c r="Z1692" i="10" s="1"/>
  <c r="AA1692" i="10" s="1"/>
  <c r="AB1692" i="10" s="1"/>
  <c r="AC1692" i="10" s="1"/>
  <c r="D1695" i="10" l="1"/>
  <c r="I1694" i="10"/>
  <c r="H1694" i="10"/>
  <c r="S1694" i="10" s="1"/>
  <c r="O1694" i="10"/>
  <c r="L1694" i="10"/>
  <c r="J1694" i="10"/>
  <c r="K1694" i="10"/>
  <c r="P1694" i="10"/>
  <c r="N1694" i="10"/>
  <c r="Q1694" i="10"/>
  <c r="R1694" i="10"/>
  <c r="G1694" i="10" s="1"/>
  <c r="M1694" i="10"/>
  <c r="T1693" i="10"/>
  <c r="U1693" i="10" s="1"/>
  <c r="V1693" i="10" s="1"/>
  <c r="W1693" i="10" s="1"/>
  <c r="X1693" i="10" s="1"/>
  <c r="Y1693" i="10" s="1"/>
  <c r="Z1693" i="10" s="1"/>
  <c r="AA1693" i="10" s="1"/>
  <c r="AB1693" i="10" s="1"/>
  <c r="AC1693" i="10" s="1"/>
  <c r="T1694" i="10" l="1"/>
  <c r="U1694" i="10" s="1"/>
  <c r="V1694" i="10" s="1"/>
  <c r="W1694" i="10" s="1"/>
  <c r="X1694" i="10" s="1"/>
  <c r="Y1694" i="10" s="1"/>
  <c r="Z1694" i="10" s="1"/>
  <c r="AA1694" i="10" s="1"/>
  <c r="AB1694" i="10" s="1"/>
  <c r="AC1694" i="10" s="1"/>
  <c r="H1695" i="10"/>
  <c r="S1695" i="10" s="1"/>
  <c r="I1695" i="10"/>
  <c r="O1695" i="10"/>
  <c r="L1695" i="10"/>
  <c r="M1695" i="10"/>
  <c r="K1695" i="10"/>
  <c r="P1695" i="10"/>
  <c r="J1695" i="10"/>
  <c r="R1695" i="10"/>
  <c r="G1695" i="10" s="1"/>
  <c r="D1696" i="10"/>
  <c r="N1695" i="10"/>
  <c r="Q1695" i="10"/>
  <c r="T1695" i="10" l="1"/>
  <c r="U1695" i="10" s="1"/>
  <c r="V1695" i="10" s="1"/>
  <c r="W1695" i="10" s="1"/>
  <c r="X1695" i="10" s="1"/>
  <c r="Y1695" i="10" s="1"/>
  <c r="Z1695" i="10" s="1"/>
  <c r="AA1695" i="10" s="1"/>
  <c r="AB1695" i="10" s="1"/>
  <c r="AC1695" i="10" s="1"/>
  <c r="H1696" i="10"/>
  <c r="S1696" i="10" s="1"/>
  <c r="P1696" i="10"/>
  <c r="M1696" i="10"/>
  <c r="K1696" i="10"/>
  <c r="D1697" i="10"/>
  <c r="R1696" i="10"/>
  <c r="G1696" i="10" s="1"/>
  <c r="I1696" i="10"/>
  <c r="L1696" i="10"/>
  <c r="N1696" i="10"/>
  <c r="O1696" i="10"/>
  <c r="J1696" i="10"/>
  <c r="Q1696" i="10"/>
  <c r="T1696" i="10" l="1"/>
  <c r="U1696" i="10" s="1"/>
  <c r="V1696" i="10" s="1"/>
  <c r="W1696" i="10" s="1"/>
  <c r="X1696" i="10" s="1"/>
  <c r="Y1696" i="10" s="1"/>
  <c r="Z1696" i="10" s="1"/>
  <c r="AA1696" i="10" s="1"/>
  <c r="AB1696" i="10" s="1"/>
  <c r="AC1696" i="10" s="1"/>
  <c r="H1697" i="10"/>
  <c r="S1697" i="10" s="1"/>
  <c r="J1697" i="10"/>
  <c r="Q1697" i="10"/>
  <c r="N1697" i="10"/>
  <c r="K1697" i="10"/>
  <c r="L1697" i="10"/>
  <c r="R1697" i="10"/>
  <c r="G1697" i="10" s="1"/>
  <c r="I1697" i="10"/>
  <c r="O1697" i="10"/>
  <c r="M1697" i="10"/>
  <c r="D1698" i="10"/>
  <c r="P1697" i="10"/>
  <c r="T1697" i="10" l="1"/>
  <c r="U1697" i="10" s="1"/>
  <c r="V1697" i="10" s="1"/>
  <c r="W1697" i="10" s="1"/>
  <c r="X1697" i="10" s="1"/>
  <c r="Y1697" i="10" s="1"/>
  <c r="Z1697" i="10" s="1"/>
  <c r="AA1697" i="10" s="1"/>
  <c r="AB1697" i="10" s="1"/>
  <c r="AC1697" i="10" s="1"/>
  <c r="H1698" i="10"/>
  <c r="S1698" i="10" s="1"/>
  <c r="N1698" i="10"/>
  <c r="R1698" i="10"/>
  <c r="G1698" i="10" s="1"/>
  <c r="I1698" i="10"/>
  <c r="Q1698" i="10"/>
  <c r="L1698" i="10"/>
  <c r="O1698" i="10"/>
  <c r="J1698" i="10"/>
  <c r="P1698" i="10"/>
  <c r="D1699" i="10"/>
  <c r="M1698" i="10"/>
  <c r="K1698" i="10"/>
  <c r="H1699" i="10" l="1"/>
  <c r="S1699" i="10" s="1"/>
  <c r="R1699" i="10"/>
  <c r="G1699" i="10" s="1"/>
  <c r="D1700" i="10"/>
  <c r="L1699" i="10"/>
  <c r="I1699" i="10"/>
  <c r="N1699" i="10"/>
  <c r="P1699" i="10"/>
  <c r="J1699" i="10"/>
  <c r="O1699" i="10"/>
  <c r="K1699" i="10"/>
  <c r="M1699" i="10"/>
  <c r="Q1699" i="10"/>
  <c r="T1698" i="10"/>
  <c r="U1698" i="10" s="1"/>
  <c r="V1698" i="10" s="1"/>
  <c r="W1698" i="10" s="1"/>
  <c r="X1698" i="10" s="1"/>
  <c r="Y1698" i="10" s="1"/>
  <c r="Z1698" i="10" s="1"/>
  <c r="AA1698" i="10" s="1"/>
  <c r="AB1698" i="10" s="1"/>
  <c r="AC1698" i="10" s="1"/>
  <c r="H1700" i="10" l="1"/>
  <c r="S1700" i="10" s="1"/>
  <c r="N1700" i="10"/>
  <c r="M1700" i="10"/>
  <c r="J1700" i="10"/>
  <c r="P1700" i="10"/>
  <c r="Q1700" i="10"/>
  <c r="L1700" i="10"/>
  <c r="I1700" i="10"/>
  <c r="R1700" i="10"/>
  <c r="G1700" i="10" s="1"/>
  <c r="D1701" i="10"/>
  <c r="O1700" i="10"/>
  <c r="K1700" i="10"/>
  <c r="T1699" i="10"/>
  <c r="U1699" i="10" s="1"/>
  <c r="V1699" i="10" s="1"/>
  <c r="W1699" i="10" s="1"/>
  <c r="X1699" i="10" s="1"/>
  <c r="Y1699" i="10" s="1"/>
  <c r="Z1699" i="10" s="1"/>
  <c r="AA1699" i="10" s="1"/>
  <c r="AB1699" i="10" s="1"/>
  <c r="AC1699" i="10" s="1"/>
  <c r="M1701" i="10" l="1"/>
  <c r="N1701" i="10"/>
  <c r="D1702" i="10"/>
  <c r="O1701" i="10"/>
  <c r="H1701" i="10"/>
  <c r="S1701" i="10" s="1"/>
  <c r="L1701" i="10"/>
  <c r="Q1701" i="10"/>
  <c r="P1701" i="10"/>
  <c r="K1701" i="10"/>
  <c r="J1701" i="10"/>
  <c r="R1701" i="10"/>
  <c r="G1701" i="10" s="1"/>
  <c r="I1701" i="10"/>
  <c r="T1700" i="10"/>
  <c r="U1700" i="10" s="1"/>
  <c r="V1700" i="10" s="1"/>
  <c r="W1700" i="10" s="1"/>
  <c r="X1700" i="10" s="1"/>
  <c r="Y1700" i="10" s="1"/>
  <c r="Z1700" i="10" s="1"/>
  <c r="AA1700" i="10" s="1"/>
  <c r="AB1700" i="10" s="1"/>
  <c r="AC1700" i="10" s="1"/>
  <c r="T1701" i="10" l="1"/>
  <c r="U1701" i="10" s="1"/>
  <c r="V1701" i="10" s="1"/>
  <c r="W1701" i="10" s="1"/>
  <c r="X1701" i="10" s="1"/>
  <c r="Y1701" i="10" s="1"/>
  <c r="Z1701" i="10" s="1"/>
  <c r="AA1701" i="10" s="1"/>
  <c r="AB1701" i="10" s="1"/>
  <c r="AC1701" i="10" s="1"/>
  <c r="H1702" i="10"/>
  <c r="S1702" i="10" s="1"/>
  <c r="I1702" i="10"/>
  <c r="O1702" i="10"/>
  <c r="D1703" i="10"/>
  <c r="K1702" i="10"/>
  <c r="R1702" i="10"/>
  <c r="G1702" i="10" s="1"/>
  <c r="M1702" i="10"/>
  <c r="P1702" i="10"/>
  <c r="J1702" i="10"/>
  <c r="N1702" i="10"/>
  <c r="Q1702" i="10"/>
  <c r="L1702" i="10"/>
  <c r="T1702" i="10" l="1"/>
  <c r="U1702" i="10" s="1"/>
  <c r="V1702" i="10" s="1"/>
  <c r="W1702" i="10" s="1"/>
  <c r="X1702" i="10" s="1"/>
  <c r="Y1702" i="10" s="1"/>
  <c r="Z1702" i="10" s="1"/>
  <c r="AA1702" i="10" s="1"/>
  <c r="AB1702" i="10" s="1"/>
  <c r="AC1702" i="10" s="1"/>
  <c r="M1703" i="10"/>
  <c r="R1703" i="10"/>
  <c r="G1703" i="10" s="1"/>
  <c r="J1703" i="10"/>
  <c r="L1703" i="10"/>
  <c r="Q1703" i="10"/>
  <c r="P1703" i="10"/>
  <c r="D1704" i="10"/>
  <c r="O1703" i="10"/>
  <c r="H1703" i="10"/>
  <c r="S1703" i="10" s="1"/>
  <c r="K1703" i="10"/>
  <c r="I1703" i="10"/>
  <c r="N1703" i="10"/>
  <c r="T1703" i="10" l="1"/>
  <c r="U1703" i="10" s="1"/>
  <c r="V1703" i="10" s="1"/>
  <c r="W1703" i="10" s="1"/>
  <c r="X1703" i="10" s="1"/>
  <c r="Y1703" i="10" s="1"/>
  <c r="Z1703" i="10" s="1"/>
  <c r="AA1703" i="10" s="1"/>
  <c r="AB1703" i="10" s="1"/>
  <c r="AC1703" i="10" s="1"/>
  <c r="H1704" i="10"/>
  <c r="S1704" i="10" s="1"/>
  <c r="N1704" i="10"/>
  <c r="D1705" i="10"/>
  <c r="Q1704" i="10"/>
  <c r="I1704" i="10"/>
  <c r="J1704" i="10"/>
  <c r="R1704" i="10"/>
  <c r="G1704" i="10" s="1"/>
  <c r="M1704" i="10"/>
  <c r="P1704" i="10"/>
  <c r="L1704" i="10"/>
  <c r="O1704" i="10"/>
  <c r="K1704" i="10"/>
  <c r="H1705" i="10" l="1"/>
  <c r="S1705" i="10" s="1"/>
  <c r="P1705" i="10"/>
  <c r="I1705" i="10"/>
  <c r="M1705" i="10"/>
  <c r="N1705" i="10"/>
  <c r="K1705" i="10"/>
  <c r="L1705" i="10"/>
  <c r="Q1705" i="10"/>
  <c r="D1706" i="10"/>
  <c r="J1705" i="10"/>
  <c r="O1705" i="10"/>
  <c r="R1705" i="10"/>
  <c r="G1705" i="10" s="1"/>
  <c r="T1704" i="10"/>
  <c r="U1704" i="10" s="1"/>
  <c r="V1704" i="10" s="1"/>
  <c r="W1704" i="10" s="1"/>
  <c r="X1704" i="10" s="1"/>
  <c r="Y1704" i="10" s="1"/>
  <c r="Z1704" i="10" s="1"/>
  <c r="AA1704" i="10" s="1"/>
  <c r="AB1704" i="10" s="1"/>
  <c r="AC1704" i="10" s="1"/>
  <c r="H1706" i="10" l="1"/>
  <c r="S1706" i="10" s="1"/>
  <c r="P1706" i="10"/>
  <c r="D1707" i="10"/>
  <c r="I1706" i="10"/>
  <c r="K1706" i="10"/>
  <c r="O1706" i="10"/>
  <c r="L1706" i="10"/>
  <c r="R1706" i="10"/>
  <c r="G1706" i="10" s="1"/>
  <c r="J1706" i="10"/>
  <c r="M1706" i="10"/>
  <c r="Q1706" i="10"/>
  <c r="N1706" i="10"/>
  <c r="T1705" i="10"/>
  <c r="U1705" i="10" s="1"/>
  <c r="V1705" i="10" s="1"/>
  <c r="W1705" i="10" s="1"/>
  <c r="X1705" i="10" s="1"/>
  <c r="Y1705" i="10" s="1"/>
  <c r="Z1705" i="10" s="1"/>
  <c r="AA1705" i="10" s="1"/>
  <c r="AB1705" i="10" s="1"/>
  <c r="AC1705" i="10" s="1"/>
  <c r="H1707" i="10" l="1"/>
  <c r="S1707" i="10" s="1"/>
  <c r="K1707" i="10"/>
  <c r="N1707" i="10"/>
  <c r="I1707" i="10"/>
  <c r="L1707" i="10"/>
  <c r="J1707" i="10"/>
  <c r="O1707" i="10"/>
  <c r="M1707" i="10"/>
  <c r="D1708" i="10"/>
  <c r="R1707" i="10"/>
  <c r="G1707" i="10" s="1"/>
  <c r="Q1707" i="10"/>
  <c r="P1707" i="10"/>
  <c r="T1706" i="10"/>
  <c r="U1706" i="10" s="1"/>
  <c r="V1706" i="10" s="1"/>
  <c r="W1706" i="10" s="1"/>
  <c r="X1706" i="10" s="1"/>
  <c r="Y1706" i="10" s="1"/>
  <c r="Z1706" i="10" s="1"/>
  <c r="AA1706" i="10" s="1"/>
  <c r="AB1706" i="10" s="1"/>
  <c r="AC1706" i="10" s="1"/>
  <c r="H1708" i="10" l="1"/>
  <c r="S1708" i="10" s="1"/>
  <c r="D1709" i="10"/>
  <c r="R1708" i="10"/>
  <c r="G1708" i="10" s="1"/>
  <c r="I1708" i="10"/>
  <c r="J1708" i="10"/>
  <c r="M1708" i="10"/>
  <c r="N1708" i="10"/>
  <c r="Q1708" i="10"/>
  <c r="P1708" i="10"/>
  <c r="K1708" i="10"/>
  <c r="L1708" i="10"/>
  <c r="O1708" i="10"/>
  <c r="T1707" i="10"/>
  <c r="U1707" i="10" s="1"/>
  <c r="V1707" i="10" s="1"/>
  <c r="W1707" i="10" s="1"/>
  <c r="X1707" i="10" s="1"/>
  <c r="Y1707" i="10" s="1"/>
  <c r="Z1707" i="10" s="1"/>
  <c r="AA1707" i="10" s="1"/>
  <c r="AB1707" i="10" s="1"/>
  <c r="AC1707" i="10" s="1"/>
  <c r="T1708" i="10" l="1"/>
  <c r="U1708" i="10" s="1"/>
  <c r="V1708" i="10" s="1"/>
  <c r="W1708" i="10" s="1"/>
  <c r="X1708" i="10" s="1"/>
  <c r="Y1708" i="10" s="1"/>
  <c r="Z1708" i="10" s="1"/>
  <c r="AA1708" i="10" s="1"/>
  <c r="AB1708" i="10" s="1"/>
  <c r="AC1708" i="10" s="1"/>
  <c r="H1709" i="10"/>
  <c r="S1709" i="10" s="1"/>
  <c r="M1709" i="10"/>
  <c r="L1709" i="10"/>
  <c r="R1709" i="10"/>
  <c r="G1709" i="10" s="1"/>
  <c r="N1709" i="10"/>
  <c r="Q1709" i="10"/>
  <c r="I1709" i="10"/>
  <c r="D1710" i="10"/>
  <c r="O1709" i="10"/>
  <c r="J1709" i="10"/>
  <c r="P1709" i="10"/>
  <c r="K1709" i="10"/>
  <c r="H1710" i="10" l="1"/>
  <c r="S1710" i="10" s="1"/>
  <c r="R1710" i="10"/>
  <c r="G1710" i="10" s="1"/>
  <c r="D1711" i="10"/>
  <c r="Q1710" i="10"/>
  <c r="P1710" i="10"/>
  <c r="L1710" i="10"/>
  <c r="J1710" i="10"/>
  <c r="I1710" i="10"/>
  <c r="M1710" i="10"/>
  <c r="O1710" i="10"/>
  <c r="N1710" i="10"/>
  <c r="K1710" i="10"/>
  <c r="T1709" i="10"/>
  <c r="U1709" i="10" s="1"/>
  <c r="V1709" i="10" s="1"/>
  <c r="W1709" i="10" s="1"/>
  <c r="X1709" i="10" s="1"/>
  <c r="Y1709" i="10" s="1"/>
  <c r="Z1709" i="10" s="1"/>
  <c r="AA1709" i="10" s="1"/>
  <c r="AB1709" i="10" s="1"/>
  <c r="AC1709" i="10" s="1"/>
  <c r="H1711" i="10" l="1"/>
  <c r="S1711" i="10" s="1"/>
  <c r="K1711" i="10"/>
  <c r="P1711" i="10"/>
  <c r="R1711" i="10"/>
  <c r="G1711" i="10" s="1"/>
  <c r="L1711" i="10"/>
  <c r="M1711" i="10"/>
  <c r="J1711" i="10"/>
  <c r="D1712" i="10"/>
  <c r="I1711" i="10"/>
  <c r="O1711" i="10"/>
  <c r="N1711" i="10"/>
  <c r="Q1711" i="10"/>
  <c r="T1710" i="10"/>
  <c r="U1710" i="10" s="1"/>
  <c r="V1710" i="10" s="1"/>
  <c r="W1710" i="10" s="1"/>
  <c r="X1710" i="10" s="1"/>
  <c r="Y1710" i="10" s="1"/>
  <c r="Z1710" i="10" s="1"/>
  <c r="AA1710" i="10" s="1"/>
  <c r="AB1710" i="10" s="1"/>
  <c r="AC1710" i="10" s="1"/>
  <c r="T1711" i="10" l="1"/>
  <c r="U1711" i="10" s="1"/>
  <c r="V1711" i="10" s="1"/>
  <c r="W1711" i="10" s="1"/>
  <c r="X1711" i="10" s="1"/>
  <c r="Y1711" i="10" s="1"/>
  <c r="Z1711" i="10" s="1"/>
  <c r="AA1711" i="10" s="1"/>
  <c r="AB1711" i="10" s="1"/>
  <c r="AC1711" i="10" s="1"/>
  <c r="P1712" i="10"/>
  <c r="K1712" i="10"/>
  <c r="O1712" i="10"/>
  <c r="L1712" i="10"/>
  <c r="J1712" i="10"/>
  <c r="D1713" i="10"/>
  <c r="M1712" i="10"/>
  <c r="R1712" i="10"/>
  <c r="G1712" i="10" s="1"/>
  <c r="H1712" i="10"/>
  <c r="S1712" i="10" s="1"/>
  <c r="N1712" i="10"/>
  <c r="I1712" i="10"/>
  <c r="Q1712" i="10"/>
  <c r="T1712" i="10" l="1"/>
  <c r="U1712" i="10" s="1"/>
  <c r="V1712" i="10" s="1"/>
  <c r="W1712" i="10" s="1"/>
  <c r="X1712" i="10" s="1"/>
  <c r="Y1712" i="10" s="1"/>
  <c r="Z1712" i="10" s="1"/>
  <c r="AA1712" i="10" s="1"/>
  <c r="AB1712" i="10" s="1"/>
  <c r="AC1712" i="10" s="1"/>
  <c r="H1713" i="10"/>
  <c r="S1713" i="10" s="1"/>
  <c r="D1714" i="10"/>
  <c r="R1713" i="10"/>
  <c r="G1713" i="10" s="1"/>
  <c r="K1713" i="10"/>
  <c r="O1713" i="10"/>
  <c r="P1713" i="10"/>
  <c r="N1713" i="10"/>
  <c r="L1713" i="10"/>
  <c r="J1713" i="10"/>
  <c r="Q1713" i="10"/>
  <c r="I1713" i="10"/>
  <c r="M1713" i="10"/>
  <c r="H1714" i="10" l="1"/>
  <c r="S1714" i="10" s="1"/>
  <c r="R1714" i="10"/>
  <c r="G1714" i="10" s="1"/>
  <c r="I1714" i="10"/>
  <c r="J1714" i="10"/>
  <c r="P1714" i="10"/>
  <c r="Q1714" i="10"/>
  <c r="D1715" i="10"/>
  <c r="L1714" i="10"/>
  <c r="N1714" i="10"/>
  <c r="O1714" i="10"/>
  <c r="K1714" i="10"/>
  <c r="M1714" i="10"/>
  <c r="T1713" i="10"/>
  <c r="U1713" i="10" s="1"/>
  <c r="V1713" i="10" s="1"/>
  <c r="W1713" i="10" s="1"/>
  <c r="X1713" i="10" s="1"/>
  <c r="Y1713" i="10" s="1"/>
  <c r="Z1713" i="10" s="1"/>
  <c r="AA1713" i="10" s="1"/>
  <c r="AB1713" i="10" s="1"/>
  <c r="AC1713" i="10" s="1"/>
  <c r="D1716" i="10" l="1"/>
  <c r="L1715" i="10"/>
  <c r="H1715" i="10"/>
  <c r="S1715" i="10" s="1"/>
  <c r="N1715" i="10"/>
  <c r="O1715" i="10"/>
  <c r="P1715" i="10"/>
  <c r="K1715" i="10"/>
  <c r="J1715" i="10"/>
  <c r="I1715" i="10"/>
  <c r="Q1715" i="10"/>
  <c r="R1715" i="10"/>
  <c r="G1715" i="10" s="1"/>
  <c r="M1715" i="10"/>
  <c r="T1714" i="10"/>
  <c r="U1714" i="10" s="1"/>
  <c r="V1714" i="10" s="1"/>
  <c r="W1714" i="10" s="1"/>
  <c r="X1714" i="10" s="1"/>
  <c r="Y1714" i="10" s="1"/>
  <c r="Z1714" i="10" s="1"/>
  <c r="AA1714" i="10" s="1"/>
  <c r="AB1714" i="10" s="1"/>
  <c r="AC1714" i="10" s="1"/>
  <c r="T1715" i="10" l="1"/>
  <c r="U1715" i="10" s="1"/>
  <c r="V1715" i="10" s="1"/>
  <c r="W1715" i="10" s="1"/>
  <c r="X1715" i="10" s="1"/>
  <c r="Y1715" i="10" s="1"/>
  <c r="Z1715" i="10" s="1"/>
  <c r="AA1715" i="10" s="1"/>
  <c r="AB1715" i="10" s="1"/>
  <c r="AC1715" i="10" s="1"/>
  <c r="I1716" i="10"/>
  <c r="J1716" i="10"/>
  <c r="P1716" i="10"/>
  <c r="N1716" i="10"/>
  <c r="L1716" i="10"/>
  <c r="D1717" i="10"/>
  <c r="Q1716" i="10"/>
  <c r="H1716" i="10"/>
  <c r="S1716" i="10" s="1"/>
  <c r="O1716" i="10"/>
  <c r="K1716" i="10"/>
  <c r="R1716" i="10"/>
  <c r="G1716" i="10" s="1"/>
  <c r="M1716" i="10"/>
  <c r="T1716" i="10" l="1"/>
  <c r="U1716" i="10" s="1"/>
  <c r="V1716" i="10" s="1"/>
  <c r="W1716" i="10" s="1"/>
  <c r="X1716" i="10" s="1"/>
  <c r="Y1716" i="10" s="1"/>
  <c r="Z1716" i="10" s="1"/>
  <c r="AA1716" i="10" s="1"/>
  <c r="AB1716" i="10" s="1"/>
  <c r="AC1716" i="10" s="1"/>
  <c r="D1718" i="10"/>
  <c r="J1717" i="10"/>
  <c r="H1717" i="10"/>
  <c r="S1717" i="10" s="1"/>
  <c r="Q1717" i="10"/>
  <c r="O1717" i="10"/>
  <c r="R1717" i="10"/>
  <c r="G1717" i="10" s="1"/>
  <c r="L1717" i="10"/>
  <c r="I1717" i="10"/>
  <c r="N1717" i="10"/>
  <c r="K1717" i="10"/>
  <c r="M1717" i="10"/>
  <c r="P1717" i="10"/>
  <c r="T1717" i="10" l="1"/>
  <c r="U1717" i="10" s="1"/>
  <c r="V1717" i="10" s="1"/>
  <c r="W1717" i="10" s="1"/>
  <c r="X1717" i="10" s="1"/>
  <c r="Y1717" i="10" s="1"/>
  <c r="Z1717" i="10" s="1"/>
  <c r="AA1717" i="10" s="1"/>
  <c r="AB1717" i="10" s="1"/>
  <c r="AC1717" i="10" s="1"/>
  <c r="H1718" i="10"/>
  <c r="S1718" i="10" s="1"/>
  <c r="I1718" i="10"/>
  <c r="L1718" i="10"/>
  <c r="R1718" i="10"/>
  <c r="G1718" i="10" s="1"/>
  <c r="O1718" i="10"/>
  <c r="D1719" i="10"/>
  <c r="K1718" i="10"/>
  <c r="J1718" i="10"/>
  <c r="Q1718" i="10"/>
  <c r="M1718" i="10"/>
  <c r="N1718" i="10"/>
  <c r="P1718" i="10"/>
  <c r="H1719" i="10" l="1"/>
  <c r="S1719" i="10" s="1"/>
  <c r="D1720" i="10"/>
  <c r="J1719" i="10"/>
  <c r="M1719" i="10"/>
  <c r="R1719" i="10"/>
  <c r="G1719" i="10" s="1"/>
  <c r="I1719" i="10"/>
  <c r="L1719" i="10"/>
  <c r="Q1719" i="10"/>
  <c r="K1719" i="10"/>
  <c r="P1719" i="10"/>
  <c r="N1719" i="10"/>
  <c r="O1719" i="10"/>
  <c r="T1718" i="10"/>
  <c r="U1718" i="10" s="1"/>
  <c r="V1718" i="10" s="1"/>
  <c r="W1718" i="10" s="1"/>
  <c r="X1718" i="10" s="1"/>
  <c r="Y1718" i="10" s="1"/>
  <c r="Z1718" i="10" s="1"/>
  <c r="AA1718" i="10" s="1"/>
  <c r="AB1718" i="10" s="1"/>
  <c r="AC1718" i="10" s="1"/>
  <c r="H1720" i="10" l="1"/>
  <c r="S1720" i="10" s="1"/>
  <c r="I1720" i="10"/>
  <c r="M1720" i="10"/>
  <c r="R1720" i="10"/>
  <c r="G1720" i="10" s="1"/>
  <c r="K1720" i="10"/>
  <c r="D1721" i="10"/>
  <c r="N1720" i="10"/>
  <c r="P1720" i="10"/>
  <c r="Q1720" i="10"/>
  <c r="L1720" i="10"/>
  <c r="J1720" i="10"/>
  <c r="O1720" i="10"/>
  <c r="T1719" i="10"/>
  <c r="U1719" i="10" s="1"/>
  <c r="V1719" i="10" s="1"/>
  <c r="W1719" i="10" s="1"/>
  <c r="X1719" i="10" s="1"/>
  <c r="Y1719" i="10" s="1"/>
  <c r="Z1719" i="10" s="1"/>
  <c r="AA1719" i="10" s="1"/>
  <c r="AB1719" i="10" s="1"/>
  <c r="AC1719" i="10" s="1"/>
  <c r="H1721" i="10" l="1"/>
  <c r="S1721" i="10" s="1"/>
  <c r="D1722" i="10"/>
  <c r="N1721" i="10"/>
  <c r="O1721" i="10"/>
  <c r="K1721" i="10"/>
  <c r="R1721" i="10"/>
  <c r="G1721" i="10" s="1"/>
  <c r="Q1721" i="10"/>
  <c r="L1721" i="10"/>
  <c r="J1721" i="10"/>
  <c r="P1721" i="10"/>
  <c r="I1721" i="10"/>
  <c r="M1721" i="10"/>
  <c r="T1720" i="10"/>
  <c r="U1720" i="10" s="1"/>
  <c r="V1720" i="10" s="1"/>
  <c r="W1720" i="10" s="1"/>
  <c r="X1720" i="10" s="1"/>
  <c r="Y1720" i="10" s="1"/>
  <c r="Z1720" i="10" s="1"/>
  <c r="AA1720" i="10" s="1"/>
  <c r="AB1720" i="10" s="1"/>
  <c r="AC1720" i="10" s="1"/>
  <c r="P1722" i="10" l="1"/>
  <c r="H1722" i="10"/>
  <c r="S1722" i="10" s="1"/>
  <c r="K1722" i="10"/>
  <c r="I1722" i="10"/>
  <c r="M1722" i="10"/>
  <c r="O1722" i="10"/>
  <c r="L1722" i="10"/>
  <c r="N1722" i="10"/>
  <c r="J1722" i="10"/>
  <c r="D1723" i="10"/>
  <c r="Q1722" i="10"/>
  <c r="R1722" i="10"/>
  <c r="G1722" i="10" s="1"/>
  <c r="T1721" i="10"/>
  <c r="U1721" i="10" s="1"/>
  <c r="V1721" i="10" s="1"/>
  <c r="W1721" i="10" s="1"/>
  <c r="X1721" i="10" s="1"/>
  <c r="Y1721" i="10" s="1"/>
  <c r="Z1721" i="10" s="1"/>
  <c r="AA1721" i="10" s="1"/>
  <c r="AB1721" i="10" s="1"/>
  <c r="AC1721" i="10" s="1"/>
  <c r="K1723" i="10" l="1"/>
  <c r="O1723" i="10"/>
  <c r="Q1723" i="10"/>
  <c r="P1723" i="10"/>
  <c r="D1724" i="10"/>
  <c r="H1723" i="10"/>
  <c r="S1723" i="10" s="1"/>
  <c r="R1723" i="10"/>
  <c r="G1723" i="10" s="1"/>
  <c r="L1723" i="10"/>
  <c r="M1723" i="10"/>
  <c r="N1723" i="10"/>
  <c r="J1723" i="10"/>
  <c r="I1723" i="10"/>
  <c r="T1722" i="10"/>
  <c r="U1722" i="10" s="1"/>
  <c r="V1722" i="10" s="1"/>
  <c r="W1722" i="10" s="1"/>
  <c r="X1722" i="10" s="1"/>
  <c r="Y1722" i="10" s="1"/>
  <c r="Z1722" i="10" s="1"/>
  <c r="AA1722" i="10" s="1"/>
  <c r="AB1722" i="10" s="1"/>
  <c r="AC1722" i="10" s="1"/>
  <c r="T1723" i="10" l="1"/>
  <c r="U1723" i="10" s="1"/>
  <c r="V1723" i="10" s="1"/>
  <c r="W1723" i="10" s="1"/>
  <c r="X1723" i="10" s="1"/>
  <c r="Y1723" i="10" s="1"/>
  <c r="Z1723" i="10" s="1"/>
  <c r="AA1723" i="10" s="1"/>
  <c r="AB1723" i="10" s="1"/>
  <c r="AC1723" i="10" s="1"/>
  <c r="H1724" i="10"/>
  <c r="S1724" i="10" s="1"/>
  <c r="I1724" i="10"/>
  <c r="O1724" i="10"/>
  <c r="L1724" i="10"/>
  <c r="M1724" i="10"/>
  <c r="J1724" i="10"/>
  <c r="R1724" i="10"/>
  <c r="G1724" i="10" s="1"/>
  <c r="P1724" i="10"/>
  <c r="K1724" i="10"/>
  <c r="N1724" i="10"/>
  <c r="D1725" i="10"/>
  <c r="Q1724" i="10"/>
  <c r="Q1725" i="10" l="1"/>
  <c r="D1726" i="10"/>
  <c r="R1725" i="10"/>
  <c r="G1725" i="10" s="1"/>
  <c r="O1725" i="10"/>
  <c r="H1725" i="10"/>
  <c r="S1725" i="10" s="1"/>
  <c r="I1725" i="10"/>
  <c r="M1725" i="10"/>
  <c r="J1725" i="10"/>
  <c r="N1725" i="10"/>
  <c r="P1725" i="10"/>
  <c r="K1725" i="10"/>
  <c r="L1725" i="10"/>
  <c r="T1724" i="10"/>
  <c r="U1724" i="10" s="1"/>
  <c r="V1724" i="10" s="1"/>
  <c r="W1724" i="10" s="1"/>
  <c r="X1724" i="10" s="1"/>
  <c r="Y1724" i="10" s="1"/>
  <c r="Z1724" i="10" s="1"/>
  <c r="AA1724" i="10" s="1"/>
  <c r="AB1724" i="10" s="1"/>
  <c r="AC1724" i="10" s="1"/>
  <c r="T1725" i="10" l="1"/>
  <c r="U1725" i="10" s="1"/>
  <c r="V1725" i="10" s="1"/>
  <c r="W1725" i="10" s="1"/>
  <c r="X1725" i="10" s="1"/>
  <c r="Y1725" i="10" s="1"/>
  <c r="Z1725" i="10" s="1"/>
  <c r="AA1725" i="10" s="1"/>
  <c r="AB1725" i="10" s="1"/>
  <c r="AC1725" i="10" s="1"/>
  <c r="H1726" i="10"/>
  <c r="S1726" i="10" s="1"/>
  <c r="O1726" i="10"/>
  <c r="I1726" i="10"/>
  <c r="Q1726" i="10"/>
  <c r="N1726" i="10"/>
  <c r="P1726" i="10"/>
  <c r="R1726" i="10"/>
  <c r="G1726" i="10" s="1"/>
  <c r="D1727" i="10"/>
  <c r="J1726" i="10"/>
  <c r="L1726" i="10"/>
  <c r="M1726" i="10"/>
  <c r="K1726" i="10"/>
  <c r="R1727" i="10" l="1"/>
  <c r="G1727" i="10" s="1"/>
  <c r="D1728" i="10"/>
  <c r="K1727" i="10"/>
  <c r="L1727" i="10"/>
  <c r="O1727" i="10"/>
  <c r="M1727" i="10"/>
  <c r="I1727" i="10"/>
  <c r="P1727" i="10"/>
  <c r="J1727" i="10"/>
  <c r="H1727" i="10"/>
  <c r="S1727" i="10" s="1"/>
  <c r="N1727" i="10"/>
  <c r="Q1727" i="10"/>
  <c r="T1726" i="10"/>
  <c r="U1726" i="10" s="1"/>
  <c r="V1726" i="10" s="1"/>
  <c r="W1726" i="10" s="1"/>
  <c r="X1726" i="10" s="1"/>
  <c r="Y1726" i="10" s="1"/>
  <c r="Z1726" i="10" s="1"/>
  <c r="AA1726" i="10" s="1"/>
  <c r="AB1726" i="10" s="1"/>
  <c r="AC1726" i="10" s="1"/>
  <c r="T1727" i="10" l="1"/>
  <c r="U1727" i="10" s="1"/>
  <c r="V1727" i="10" s="1"/>
  <c r="W1727" i="10" s="1"/>
  <c r="X1727" i="10" s="1"/>
  <c r="Y1727" i="10" s="1"/>
  <c r="Z1727" i="10" s="1"/>
  <c r="AA1727" i="10" s="1"/>
  <c r="AB1727" i="10" s="1"/>
  <c r="AC1727" i="10" s="1"/>
  <c r="H1728" i="10"/>
  <c r="S1728" i="10" s="1"/>
  <c r="J1728" i="10"/>
  <c r="L1728" i="10"/>
  <c r="Q1728" i="10"/>
  <c r="M1728" i="10"/>
  <c r="N1728" i="10"/>
  <c r="I1728" i="10"/>
  <c r="K1728" i="10"/>
  <c r="D1729" i="10"/>
  <c r="R1728" i="10"/>
  <c r="G1728" i="10" s="1"/>
  <c r="P1728" i="10"/>
  <c r="O1728" i="10"/>
  <c r="T1728" i="10" l="1"/>
  <c r="U1728" i="10" s="1"/>
  <c r="V1728" i="10" s="1"/>
  <c r="W1728" i="10" s="1"/>
  <c r="X1728" i="10" s="1"/>
  <c r="Y1728" i="10" s="1"/>
  <c r="Z1728" i="10" s="1"/>
  <c r="AA1728" i="10" s="1"/>
  <c r="AB1728" i="10" s="1"/>
  <c r="AC1728" i="10" s="1"/>
  <c r="D1730" i="10"/>
  <c r="R1729" i="10"/>
  <c r="G1729" i="10" s="1"/>
  <c r="H1729" i="10"/>
  <c r="S1729" i="10" s="1"/>
  <c r="M1729" i="10"/>
  <c r="L1729" i="10"/>
  <c r="K1729" i="10"/>
  <c r="I1729" i="10"/>
  <c r="Q1729" i="10"/>
  <c r="O1729" i="10"/>
  <c r="J1729" i="10"/>
  <c r="P1729" i="10"/>
  <c r="N1729" i="10"/>
  <c r="N1730" i="10" l="1"/>
  <c r="L1730" i="10"/>
  <c r="J1730" i="10"/>
  <c r="H1730" i="10"/>
  <c r="S1730" i="10" s="1"/>
  <c r="Q1730" i="10"/>
  <c r="M1730" i="10"/>
  <c r="O1730" i="10"/>
  <c r="D1731" i="10"/>
  <c r="R1730" i="10"/>
  <c r="G1730" i="10" s="1"/>
  <c r="K1730" i="10"/>
  <c r="P1730" i="10"/>
  <c r="I1730" i="10"/>
  <c r="T1729" i="10"/>
  <c r="U1729" i="10" s="1"/>
  <c r="V1729" i="10" s="1"/>
  <c r="W1729" i="10" s="1"/>
  <c r="X1729" i="10" s="1"/>
  <c r="Y1729" i="10" s="1"/>
  <c r="Z1729" i="10" s="1"/>
  <c r="AA1729" i="10" s="1"/>
  <c r="AB1729" i="10" s="1"/>
  <c r="AC1729" i="10" s="1"/>
  <c r="T1730" i="10" l="1"/>
  <c r="U1730" i="10" s="1"/>
  <c r="V1730" i="10" s="1"/>
  <c r="W1730" i="10" s="1"/>
  <c r="X1730" i="10" s="1"/>
  <c r="Y1730" i="10" s="1"/>
  <c r="Z1730" i="10" s="1"/>
  <c r="AA1730" i="10" s="1"/>
  <c r="AB1730" i="10" s="1"/>
  <c r="AC1730" i="10" s="1"/>
  <c r="J1731" i="10"/>
  <c r="D1732" i="10"/>
  <c r="M1731" i="10"/>
  <c r="H1731" i="10"/>
  <c r="S1731" i="10" s="1"/>
  <c r="K1731" i="10"/>
  <c r="L1731" i="10"/>
  <c r="R1731" i="10"/>
  <c r="G1731" i="10" s="1"/>
  <c r="I1731" i="10"/>
  <c r="Q1731" i="10"/>
  <c r="P1731" i="10"/>
  <c r="O1731" i="10"/>
  <c r="N1731" i="10"/>
  <c r="H1732" i="10" l="1"/>
  <c r="S1732" i="10" s="1"/>
  <c r="M1732" i="10"/>
  <c r="O1732" i="10"/>
  <c r="N1732" i="10"/>
  <c r="L1732" i="10"/>
  <c r="P1732" i="10"/>
  <c r="J1732" i="10"/>
  <c r="I1732" i="10"/>
  <c r="D1733" i="10"/>
  <c r="Q1732" i="10"/>
  <c r="K1732" i="10"/>
  <c r="R1732" i="10"/>
  <c r="G1732" i="10" s="1"/>
  <c r="T1731" i="10"/>
  <c r="U1731" i="10" s="1"/>
  <c r="V1731" i="10" s="1"/>
  <c r="W1731" i="10" s="1"/>
  <c r="X1731" i="10" s="1"/>
  <c r="Y1731" i="10" s="1"/>
  <c r="Z1731" i="10" s="1"/>
  <c r="AA1731" i="10" s="1"/>
  <c r="AB1731" i="10" s="1"/>
  <c r="AC1731" i="10" s="1"/>
  <c r="P1733" i="10" l="1"/>
  <c r="D1734" i="10"/>
  <c r="O1733" i="10"/>
  <c r="H1733" i="10"/>
  <c r="S1733" i="10" s="1"/>
  <c r="J1733" i="10"/>
  <c r="R1733" i="10"/>
  <c r="G1733" i="10" s="1"/>
  <c r="L1733" i="10"/>
  <c r="Q1733" i="10"/>
  <c r="M1733" i="10"/>
  <c r="N1733" i="10"/>
  <c r="I1733" i="10"/>
  <c r="K1733" i="10"/>
  <c r="T1732" i="10"/>
  <c r="U1732" i="10" s="1"/>
  <c r="V1732" i="10" s="1"/>
  <c r="W1732" i="10" s="1"/>
  <c r="X1732" i="10" s="1"/>
  <c r="Y1732" i="10" s="1"/>
  <c r="Z1732" i="10" s="1"/>
  <c r="AA1732" i="10" s="1"/>
  <c r="AB1732" i="10" s="1"/>
  <c r="AC1732" i="10" s="1"/>
  <c r="T1733" i="10" l="1"/>
  <c r="U1733" i="10" s="1"/>
  <c r="V1733" i="10" s="1"/>
  <c r="W1733" i="10" s="1"/>
  <c r="X1733" i="10" s="1"/>
  <c r="Y1733" i="10" s="1"/>
  <c r="Z1733" i="10" s="1"/>
  <c r="AA1733" i="10" s="1"/>
  <c r="AB1733" i="10" s="1"/>
  <c r="AC1733" i="10" s="1"/>
  <c r="D1735" i="10"/>
  <c r="O1734" i="10"/>
  <c r="Q1734" i="10"/>
  <c r="H1734" i="10"/>
  <c r="S1734" i="10" s="1"/>
  <c r="R1734" i="10"/>
  <c r="G1734" i="10" s="1"/>
  <c r="L1734" i="10"/>
  <c r="I1734" i="10"/>
  <c r="M1734" i="10"/>
  <c r="N1734" i="10"/>
  <c r="J1734" i="10"/>
  <c r="K1734" i="10"/>
  <c r="P1734" i="10"/>
  <c r="T1734" i="10" l="1"/>
  <c r="U1734" i="10" s="1"/>
  <c r="V1734" i="10" s="1"/>
  <c r="W1734" i="10" s="1"/>
  <c r="X1734" i="10" s="1"/>
  <c r="Y1734" i="10" s="1"/>
  <c r="Z1734" i="10" s="1"/>
  <c r="AA1734" i="10" s="1"/>
  <c r="AB1734" i="10" s="1"/>
  <c r="AC1734" i="10" s="1"/>
  <c r="R1735" i="10"/>
  <c r="G1735" i="10" s="1"/>
  <c r="K1735" i="10"/>
  <c r="Q1735" i="10"/>
  <c r="I1735" i="10"/>
  <c r="D1736" i="10"/>
  <c r="L1735" i="10"/>
  <c r="H1735" i="10"/>
  <c r="S1735" i="10" s="1"/>
  <c r="M1735" i="10"/>
  <c r="N1735" i="10"/>
  <c r="J1735" i="10"/>
  <c r="P1735" i="10"/>
  <c r="O1735" i="10"/>
  <c r="H1736" i="10" l="1"/>
  <c r="S1736" i="10" s="1"/>
  <c r="P1736" i="10"/>
  <c r="K1736" i="10"/>
  <c r="L1736" i="10"/>
  <c r="N1736" i="10"/>
  <c r="D1737" i="10"/>
  <c r="M1736" i="10"/>
  <c r="O1736" i="10"/>
  <c r="R1736" i="10"/>
  <c r="G1736" i="10" s="1"/>
  <c r="J1736" i="10"/>
  <c r="Q1736" i="10"/>
  <c r="I1736" i="10"/>
  <c r="T1735" i="10"/>
  <c r="U1735" i="10" s="1"/>
  <c r="V1735" i="10" s="1"/>
  <c r="W1735" i="10" s="1"/>
  <c r="X1735" i="10" s="1"/>
  <c r="Y1735" i="10" s="1"/>
  <c r="Z1735" i="10" s="1"/>
  <c r="AA1735" i="10" s="1"/>
  <c r="AB1735" i="10" s="1"/>
  <c r="AC1735" i="10" s="1"/>
  <c r="N1737" i="10" l="1"/>
  <c r="O1737" i="10"/>
  <c r="I1737" i="10"/>
  <c r="Q1737" i="10"/>
  <c r="P1737" i="10"/>
  <c r="H1737" i="10"/>
  <c r="S1737" i="10" s="1"/>
  <c r="J1737" i="10"/>
  <c r="R1737" i="10"/>
  <c r="G1737" i="10" s="1"/>
  <c r="L1737" i="10"/>
  <c r="M1737" i="10"/>
  <c r="D1738" i="10"/>
  <c r="K1737" i="10"/>
  <c r="T1736" i="10"/>
  <c r="U1736" i="10" s="1"/>
  <c r="V1736" i="10" s="1"/>
  <c r="W1736" i="10" s="1"/>
  <c r="X1736" i="10" s="1"/>
  <c r="Y1736" i="10" s="1"/>
  <c r="Z1736" i="10" s="1"/>
  <c r="AA1736" i="10" s="1"/>
  <c r="AB1736" i="10" s="1"/>
  <c r="AC1736" i="10" s="1"/>
  <c r="T1737" i="10" l="1"/>
  <c r="U1737" i="10" s="1"/>
  <c r="V1737" i="10" s="1"/>
  <c r="W1737" i="10" s="1"/>
  <c r="X1737" i="10" s="1"/>
  <c r="Y1737" i="10" s="1"/>
  <c r="Z1737" i="10" s="1"/>
  <c r="AA1737" i="10" s="1"/>
  <c r="AB1737" i="10" s="1"/>
  <c r="AC1737" i="10" s="1"/>
  <c r="H1738" i="10"/>
  <c r="S1738" i="10" s="1"/>
  <c r="J1738" i="10"/>
  <c r="I1738" i="10"/>
  <c r="R1738" i="10"/>
  <c r="G1738" i="10" s="1"/>
  <c r="D1739" i="10"/>
  <c r="L1738" i="10"/>
  <c r="Q1738" i="10"/>
  <c r="P1738" i="10"/>
  <c r="N1738" i="10"/>
  <c r="K1738" i="10"/>
  <c r="O1738" i="10"/>
  <c r="M1738" i="10"/>
  <c r="H1739" i="10" l="1"/>
  <c r="S1739" i="10" s="1"/>
  <c r="N1739" i="10"/>
  <c r="K1739" i="10"/>
  <c r="M1739" i="10"/>
  <c r="Q1739" i="10"/>
  <c r="R1739" i="10"/>
  <c r="G1739" i="10" s="1"/>
  <c r="J1739" i="10"/>
  <c r="O1739" i="10"/>
  <c r="I1739" i="10"/>
  <c r="L1739" i="10"/>
  <c r="D1740" i="10"/>
  <c r="P1739" i="10"/>
  <c r="T1738" i="10"/>
  <c r="U1738" i="10" s="1"/>
  <c r="V1738" i="10" s="1"/>
  <c r="W1738" i="10" s="1"/>
  <c r="X1738" i="10" s="1"/>
  <c r="Y1738" i="10" s="1"/>
  <c r="Z1738" i="10" s="1"/>
  <c r="AA1738" i="10" s="1"/>
  <c r="AB1738" i="10" s="1"/>
  <c r="AC1738" i="10" s="1"/>
  <c r="N1740" i="10" l="1"/>
  <c r="Q1740" i="10"/>
  <c r="I1740" i="10"/>
  <c r="O1740" i="10"/>
  <c r="D1741" i="10"/>
  <c r="H1740" i="10"/>
  <c r="S1740" i="10" s="1"/>
  <c r="R1740" i="10"/>
  <c r="G1740" i="10" s="1"/>
  <c r="M1740" i="10"/>
  <c r="L1740" i="10"/>
  <c r="J1740" i="10"/>
  <c r="P1740" i="10"/>
  <c r="K1740" i="10"/>
  <c r="T1739" i="10"/>
  <c r="U1739" i="10" s="1"/>
  <c r="V1739" i="10" s="1"/>
  <c r="W1739" i="10" s="1"/>
  <c r="X1739" i="10" s="1"/>
  <c r="Y1739" i="10" s="1"/>
  <c r="Z1739" i="10" s="1"/>
  <c r="AA1739" i="10" s="1"/>
  <c r="AB1739" i="10" s="1"/>
  <c r="AC1739" i="10" s="1"/>
  <c r="T1740" i="10" l="1"/>
  <c r="U1740" i="10" s="1"/>
  <c r="V1740" i="10" s="1"/>
  <c r="W1740" i="10" s="1"/>
  <c r="X1740" i="10" s="1"/>
  <c r="Y1740" i="10" s="1"/>
  <c r="Z1740" i="10" s="1"/>
  <c r="AA1740" i="10" s="1"/>
  <c r="AB1740" i="10" s="1"/>
  <c r="AC1740" i="10" s="1"/>
  <c r="H1741" i="10"/>
  <c r="S1741" i="10" s="1"/>
  <c r="Q1741" i="10"/>
  <c r="O1741" i="10"/>
  <c r="D1742" i="10"/>
  <c r="N1741" i="10"/>
  <c r="R1741" i="10"/>
  <c r="G1741" i="10" s="1"/>
  <c r="P1741" i="10"/>
  <c r="I1741" i="10"/>
  <c r="J1741" i="10"/>
  <c r="M1741" i="10"/>
  <c r="K1741" i="10"/>
  <c r="L1741" i="10"/>
  <c r="T1741" i="10" l="1"/>
  <c r="U1741" i="10" s="1"/>
  <c r="V1741" i="10" s="1"/>
  <c r="W1741" i="10" s="1"/>
  <c r="X1741" i="10" s="1"/>
  <c r="Y1741" i="10" s="1"/>
  <c r="Z1741" i="10" s="1"/>
  <c r="AA1741" i="10" s="1"/>
  <c r="AB1741" i="10" s="1"/>
  <c r="AC1741" i="10" s="1"/>
  <c r="H1742" i="10"/>
  <c r="S1742" i="10" s="1"/>
  <c r="L1742" i="10"/>
  <c r="R1742" i="10"/>
  <c r="G1742" i="10" s="1"/>
  <c r="M1742" i="10"/>
  <c r="O1742" i="10"/>
  <c r="N1742" i="10"/>
  <c r="P1742" i="10"/>
  <c r="Q1742" i="10"/>
  <c r="J1742" i="10"/>
  <c r="K1742" i="10"/>
  <c r="D1743" i="10"/>
  <c r="I1742" i="10"/>
  <c r="T1742" i="10" l="1"/>
  <c r="U1742" i="10" s="1"/>
  <c r="V1742" i="10" s="1"/>
  <c r="W1742" i="10" s="1"/>
  <c r="X1742" i="10" s="1"/>
  <c r="Y1742" i="10" s="1"/>
  <c r="Z1742" i="10" s="1"/>
  <c r="AA1742" i="10" s="1"/>
  <c r="AB1742" i="10" s="1"/>
  <c r="AC1742" i="10" s="1"/>
  <c r="H1743" i="10"/>
  <c r="S1743" i="10" s="1"/>
  <c r="I1743" i="10"/>
  <c r="D1744" i="10"/>
  <c r="R1743" i="10"/>
  <c r="G1743" i="10" s="1"/>
  <c r="M1743" i="10"/>
  <c r="Q1743" i="10"/>
  <c r="K1743" i="10"/>
  <c r="N1743" i="10"/>
  <c r="P1743" i="10"/>
  <c r="L1743" i="10"/>
  <c r="J1743" i="10"/>
  <c r="O1743" i="10"/>
  <c r="T1743" i="10" l="1"/>
  <c r="U1743" i="10" s="1"/>
  <c r="V1743" i="10" s="1"/>
  <c r="W1743" i="10" s="1"/>
  <c r="X1743" i="10" s="1"/>
  <c r="Y1743" i="10" s="1"/>
  <c r="Z1743" i="10" s="1"/>
  <c r="AA1743" i="10" s="1"/>
  <c r="AB1743" i="10" s="1"/>
  <c r="AC1743" i="10" s="1"/>
  <c r="M1744" i="10"/>
  <c r="L1744" i="10"/>
  <c r="O1744" i="10"/>
  <c r="J1744" i="10"/>
  <c r="Q1744" i="10"/>
  <c r="K1744" i="10"/>
  <c r="N1744" i="10"/>
  <c r="I1744" i="10"/>
  <c r="P1744" i="10"/>
  <c r="D1745" i="10"/>
  <c r="H1744" i="10"/>
  <c r="S1744" i="10" s="1"/>
  <c r="R1744" i="10"/>
  <c r="G1744" i="10" s="1"/>
  <c r="T1744" i="10" l="1"/>
  <c r="U1744" i="10" s="1"/>
  <c r="V1744" i="10" s="1"/>
  <c r="W1744" i="10" s="1"/>
  <c r="X1744" i="10" s="1"/>
  <c r="Y1744" i="10" s="1"/>
  <c r="Z1744" i="10" s="1"/>
  <c r="AA1744" i="10" s="1"/>
  <c r="AB1744" i="10" s="1"/>
  <c r="AC1744" i="10" s="1"/>
  <c r="O1745" i="10"/>
  <c r="P1745" i="10"/>
  <c r="D1746" i="10"/>
  <c r="M1745" i="10"/>
  <c r="H1745" i="10"/>
  <c r="S1745" i="10" s="1"/>
  <c r="Q1745" i="10"/>
  <c r="K1745" i="10"/>
  <c r="I1745" i="10"/>
  <c r="L1745" i="10"/>
  <c r="N1745" i="10"/>
  <c r="R1745" i="10"/>
  <c r="G1745" i="10" s="1"/>
  <c r="J1745" i="10"/>
  <c r="H1746" i="10" l="1"/>
  <c r="S1746" i="10" s="1"/>
  <c r="Q1746" i="10"/>
  <c r="N1746" i="10"/>
  <c r="P1746" i="10"/>
  <c r="R1746" i="10"/>
  <c r="G1746" i="10" s="1"/>
  <c r="M1746" i="10"/>
  <c r="O1746" i="10"/>
  <c r="J1746" i="10"/>
  <c r="L1746" i="10"/>
  <c r="D1747" i="10"/>
  <c r="K1746" i="10"/>
  <c r="I1746" i="10"/>
  <c r="T1745" i="10"/>
  <c r="U1745" i="10" s="1"/>
  <c r="V1745" i="10" s="1"/>
  <c r="W1745" i="10" s="1"/>
  <c r="X1745" i="10" s="1"/>
  <c r="Y1745" i="10" s="1"/>
  <c r="Z1745" i="10" s="1"/>
  <c r="AA1745" i="10" s="1"/>
  <c r="AB1745" i="10" s="1"/>
  <c r="AC1745" i="10" s="1"/>
  <c r="H1747" i="10" l="1"/>
  <c r="S1747" i="10" s="1"/>
  <c r="Q1747" i="10"/>
  <c r="M1747" i="10"/>
  <c r="D1748" i="10"/>
  <c r="R1747" i="10"/>
  <c r="G1747" i="10" s="1"/>
  <c r="N1747" i="10"/>
  <c r="P1747" i="10"/>
  <c r="K1747" i="10"/>
  <c r="L1747" i="10"/>
  <c r="I1747" i="10"/>
  <c r="O1747" i="10"/>
  <c r="J1747" i="10"/>
  <c r="T1746" i="10"/>
  <c r="U1746" i="10" s="1"/>
  <c r="V1746" i="10" s="1"/>
  <c r="W1746" i="10" s="1"/>
  <c r="X1746" i="10" s="1"/>
  <c r="Y1746" i="10" s="1"/>
  <c r="Z1746" i="10" s="1"/>
  <c r="AA1746" i="10" s="1"/>
  <c r="AB1746" i="10" s="1"/>
  <c r="AC1746" i="10" s="1"/>
  <c r="T1747" i="10" l="1"/>
  <c r="U1747" i="10" s="1"/>
  <c r="V1747" i="10" s="1"/>
  <c r="W1747" i="10" s="1"/>
  <c r="X1747" i="10" s="1"/>
  <c r="Y1747" i="10" s="1"/>
  <c r="Z1747" i="10" s="1"/>
  <c r="AA1747" i="10" s="1"/>
  <c r="AB1747" i="10" s="1"/>
  <c r="AC1747" i="10" s="1"/>
  <c r="H1748" i="10"/>
  <c r="S1748" i="10" s="1"/>
  <c r="N1748" i="10"/>
  <c r="K1748" i="10"/>
  <c r="O1748" i="10"/>
  <c r="J1748" i="10"/>
  <c r="M1748" i="10"/>
  <c r="Q1748" i="10"/>
  <c r="R1748" i="10"/>
  <c r="G1748" i="10" s="1"/>
  <c r="L1748" i="10"/>
  <c r="D1749" i="10"/>
  <c r="P1748" i="10"/>
  <c r="I1748" i="10"/>
  <c r="H1749" i="10" l="1"/>
  <c r="S1749" i="10" s="1"/>
  <c r="K1749" i="10"/>
  <c r="I1749" i="10"/>
  <c r="D1750" i="10"/>
  <c r="Q1749" i="10"/>
  <c r="M1749" i="10"/>
  <c r="P1749" i="10"/>
  <c r="N1749" i="10"/>
  <c r="O1749" i="10"/>
  <c r="J1749" i="10"/>
  <c r="L1749" i="10"/>
  <c r="R1749" i="10"/>
  <c r="G1749" i="10" s="1"/>
  <c r="T1748" i="10"/>
  <c r="U1748" i="10" s="1"/>
  <c r="V1748" i="10" s="1"/>
  <c r="W1748" i="10" s="1"/>
  <c r="X1748" i="10" s="1"/>
  <c r="Y1748" i="10" s="1"/>
  <c r="Z1748" i="10" s="1"/>
  <c r="AA1748" i="10" s="1"/>
  <c r="AB1748" i="10" s="1"/>
  <c r="AC1748" i="10" s="1"/>
  <c r="H1750" i="10" l="1"/>
  <c r="S1750" i="10" s="1"/>
  <c r="L1750" i="10"/>
  <c r="I1750" i="10"/>
  <c r="O1750" i="10"/>
  <c r="K1750" i="10"/>
  <c r="N1750" i="10"/>
  <c r="M1750" i="10"/>
  <c r="P1750" i="10"/>
  <c r="J1750" i="10"/>
  <c r="Q1750" i="10"/>
  <c r="D1751" i="10"/>
  <c r="R1750" i="10"/>
  <c r="G1750" i="10" s="1"/>
  <c r="T1749" i="10"/>
  <c r="U1749" i="10" s="1"/>
  <c r="V1749" i="10" s="1"/>
  <c r="W1749" i="10" s="1"/>
  <c r="X1749" i="10" s="1"/>
  <c r="Y1749" i="10" s="1"/>
  <c r="Z1749" i="10" s="1"/>
  <c r="AA1749" i="10" s="1"/>
  <c r="AB1749" i="10" s="1"/>
  <c r="AC1749" i="10" s="1"/>
  <c r="H1751" i="10" l="1"/>
  <c r="S1751" i="10" s="1"/>
  <c r="L1751" i="10"/>
  <c r="K1751" i="10"/>
  <c r="D1752" i="10"/>
  <c r="Q1751" i="10"/>
  <c r="O1751" i="10"/>
  <c r="M1751" i="10"/>
  <c r="N1751" i="10"/>
  <c r="P1751" i="10"/>
  <c r="I1751" i="10"/>
  <c r="J1751" i="10"/>
  <c r="R1751" i="10"/>
  <c r="G1751" i="10" s="1"/>
  <c r="T1750" i="10"/>
  <c r="U1750" i="10" s="1"/>
  <c r="V1750" i="10" s="1"/>
  <c r="W1750" i="10" s="1"/>
  <c r="X1750" i="10" s="1"/>
  <c r="Y1750" i="10" s="1"/>
  <c r="Z1750" i="10" s="1"/>
  <c r="AA1750" i="10" s="1"/>
  <c r="AB1750" i="10" s="1"/>
  <c r="AC1750" i="10" s="1"/>
  <c r="H1752" i="10" l="1"/>
  <c r="S1752" i="10" s="1"/>
  <c r="L1752" i="10"/>
  <c r="I1752" i="10"/>
  <c r="N1752" i="10"/>
  <c r="M1752" i="10"/>
  <c r="P1752" i="10"/>
  <c r="Q1752" i="10"/>
  <c r="R1752" i="10"/>
  <c r="G1752" i="10" s="1"/>
  <c r="J1752" i="10"/>
  <c r="D1753" i="10"/>
  <c r="O1752" i="10"/>
  <c r="K1752" i="10"/>
  <c r="T1751" i="10"/>
  <c r="U1751" i="10" s="1"/>
  <c r="V1751" i="10" s="1"/>
  <c r="W1751" i="10" s="1"/>
  <c r="X1751" i="10" s="1"/>
  <c r="Y1751" i="10" s="1"/>
  <c r="Z1751" i="10" s="1"/>
  <c r="AA1751" i="10" s="1"/>
  <c r="AB1751" i="10" s="1"/>
  <c r="AC1751" i="10" s="1"/>
  <c r="H1753" i="10" l="1"/>
  <c r="S1753" i="10" s="1"/>
  <c r="N1753" i="10"/>
  <c r="M1753" i="10"/>
  <c r="D1754" i="10"/>
  <c r="K1753" i="10"/>
  <c r="I1753" i="10"/>
  <c r="O1753" i="10"/>
  <c r="J1753" i="10"/>
  <c r="L1753" i="10"/>
  <c r="R1753" i="10"/>
  <c r="G1753" i="10" s="1"/>
  <c r="P1753" i="10"/>
  <c r="Q1753" i="10"/>
  <c r="T1752" i="10"/>
  <c r="U1752" i="10" s="1"/>
  <c r="V1752" i="10" s="1"/>
  <c r="W1752" i="10" s="1"/>
  <c r="X1752" i="10" s="1"/>
  <c r="Y1752" i="10" s="1"/>
  <c r="Z1752" i="10" s="1"/>
  <c r="AA1752" i="10" s="1"/>
  <c r="AB1752" i="10" s="1"/>
  <c r="AC1752" i="10" s="1"/>
  <c r="H1754" i="10" l="1"/>
  <c r="S1754" i="10" s="1"/>
  <c r="K1754" i="10"/>
  <c r="M1754" i="10"/>
  <c r="L1754" i="10"/>
  <c r="J1754" i="10"/>
  <c r="R1754" i="10"/>
  <c r="G1754" i="10" s="1"/>
  <c r="N1754" i="10"/>
  <c r="I1754" i="10"/>
  <c r="Q1754" i="10"/>
  <c r="D1755" i="10"/>
  <c r="P1754" i="10"/>
  <c r="O1754" i="10"/>
  <c r="T1753" i="10"/>
  <c r="U1753" i="10" s="1"/>
  <c r="V1753" i="10" s="1"/>
  <c r="W1753" i="10" s="1"/>
  <c r="X1753" i="10" s="1"/>
  <c r="Y1753" i="10" s="1"/>
  <c r="Z1753" i="10" s="1"/>
  <c r="AA1753" i="10" s="1"/>
  <c r="AB1753" i="10" s="1"/>
  <c r="AC1753" i="10" s="1"/>
  <c r="T1754" i="10" l="1"/>
  <c r="U1754" i="10" s="1"/>
  <c r="V1754" i="10" s="1"/>
  <c r="W1754" i="10" s="1"/>
  <c r="X1754" i="10" s="1"/>
  <c r="Y1754" i="10" s="1"/>
  <c r="Z1754" i="10" s="1"/>
  <c r="AA1754" i="10" s="1"/>
  <c r="AB1754" i="10" s="1"/>
  <c r="AC1754" i="10" s="1"/>
  <c r="K1755" i="10"/>
  <c r="M1755" i="10"/>
  <c r="D1756" i="10"/>
  <c r="L1755" i="10"/>
  <c r="H1755" i="10"/>
  <c r="S1755" i="10" s="1"/>
  <c r="J1755" i="10"/>
  <c r="O1755" i="10"/>
  <c r="R1755" i="10"/>
  <c r="G1755" i="10" s="1"/>
  <c r="P1755" i="10"/>
  <c r="I1755" i="10"/>
  <c r="Q1755" i="10"/>
  <c r="N1755" i="10"/>
  <c r="N1756" i="10" l="1"/>
  <c r="K1756" i="10"/>
  <c r="Q1756" i="10"/>
  <c r="M1756" i="10"/>
  <c r="J1756" i="10"/>
  <c r="H1756" i="10"/>
  <c r="S1756" i="10" s="1"/>
  <c r="L1756" i="10"/>
  <c r="O1756" i="10"/>
  <c r="R1756" i="10"/>
  <c r="G1756" i="10" s="1"/>
  <c r="D1757" i="10"/>
  <c r="I1756" i="10"/>
  <c r="P1756" i="10"/>
  <c r="T1755" i="10"/>
  <c r="U1755" i="10" s="1"/>
  <c r="V1755" i="10" s="1"/>
  <c r="W1755" i="10" s="1"/>
  <c r="X1755" i="10" s="1"/>
  <c r="Y1755" i="10" s="1"/>
  <c r="Z1755" i="10" s="1"/>
  <c r="AA1755" i="10" s="1"/>
  <c r="AB1755" i="10" s="1"/>
  <c r="AC1755" i="10" s="1"/>
  <c r="T1756" i="10" l="1"/>
  <c r="U1756" i="10" s="1"/>
  <c r="V1756" i="10" s="1"/>
  <c r="W1756" i="10" s="1"/>
  <c r="X1756" i="10" s="1"/>
  <c r="Y1756" i="10" s="1"/>
  <c r="Z1756" i="10" s="1"/>
  <c r="AA1756" i="10" s="1"/>
  <c r="AB1756" i="10" s="1"/>
  <c r="AC1756" i="10" s="1"/>
  <c r="H1757" i="10"/>
  <c r="S1757" i="10" s="1"/>
  <c r="M1757" i="10"/>
  <c r="Q1757" i="10"/>
  <c r="D1758" i="10"/>
  <c r="R1757" i="10"/>
  <c r="G1757" i="10" s="1"/>
  <c r="P1757" i="10"/>
  <c r="O1757" i="10"/>
  <c r="J1757" i="10"/>
  <c r="K1757" i="10"/>
  <c r="L1757" i="10"/>
  <c r="I1757" i="10"/>
  <c r="N1757" i="10"/>
  <c r="H1758" i="10" l="1"/>
  <c r="S1758" i="10" s="1"/>
  <c r="J1758" i="10"/>
  <c r="N1758" i="10"/>
  <c r="O1758" i="10"/>
  <c r="L1758" i="10"/>
  <c r="P1758" i="10"/>
  <c r="K1758" i="10"/>
  <c r="M1758" i="10"/>
  <c r="Q1758" i="10"/>
  <c r="D1759" i="10"/>
  <c r="R1758" i="10"/>
  <c r="G1758" i="10" s="1"/>
  <c r="I1758" i="10"/>
  <c r="T1757" i="10"/>
  <c r="U1757" i="10" s="1"/>
  <c r="V1757" i="10" s="1"/>
  <c r="W1757" i="10" s="1"/>
  <c r="X1757" i="10" s="1"/>
  <c r="Y1757" i="10" s="1"/>
  <c r="Z1757" i="10" s="1"/>
  <c r="AA1757" i="10" s="1"/>
  <c r="AB1757" i="10" s="1"/>
  <c r="AC1757" i="10" s="1"/>
  <c r="H1759" i="10" l="1"/>
  <c r="S1759" i="10" s="1"/>
  <c r="R1759" i="10"/>
  <c r="G1759" i="10" s="1"/>
  <c r="D1760" i="10"/>
  <c r="J1759" i="10"/>
  <c r="Q1759" i="10"/>
  <c r="P1759" i="10"/>
  <c r="M1759" i="10"/>
  <c r="K1759" i="10"/>
  <c r="N1759" i="10"/>
  <c r="I1759" i="10"/>
  <c r="L1759" i="10"/>
  <c r="O1759" i="10"/>
  <c r="T1758" i="10"/>
  <c r="U1758" i="10" s="1"/>
  <c r="V1758" i="10" s="1"/>
  <c r="W1758" i="10" s="1"/>
  <c r="X1758" i="10" s="1"/>
  <c r="Y1758" i="10" s="1"/>
  <c r="Z1758" i="10" s="1"/>
  <c r="AA1758" i="10" s="1"/>
  <c r="AB1758" i="10" s="1"/>
  <c r="AC1758" i="10" s="1"/>
  <c r="H1760" i="10" l="1"/>
  <c r="S1760" i="10" s="1"/>
  <c r="L1760" i="10"/>
  <c r="O1760" i="10"/>
  <c r="P1760" i="10"/>
  <c r="R1760" i="10"/>
  <c r="G1760" i="10" s="1"/>
  <c r="N1760" i="10"/>
  <c r="I1760" i="10"/>
  <c r="M1760" i="10"/>
  <c r="Q1760" i="10"/>
  <c r="D1761" i="10"/>
  <c r="K1760" i="10"/>
  <c r="J1760" i="10"/>
  <c r="T1759" i="10"/>
  <c r="U1759" i="10" s="1"/>
  <c r="V1759" i="10" s="1"/>
  <c r="W1759" i="10" s="1"/>
  <c r="X1759" i="10" s="1"/>
  <c r="Y1759" i="10" s="1"/>
  <c r="Z1759" i="10" s="1"/>
  <c r="AA1759" i="10" s="1"/>
  <c r="AB1759" i="10" s="1"/>
  <c r="AC1759" i="10" s="1"/>
  <c r="L1761" i="10" l="1"/>
  <c r="K1761" i="10"/>
  <c r="D1762" i="10"/>
  <c r="P1761" i="10"/>
  <c r="O1761" i="10"/>
  <c r="I1761" i="10"/>
  <c r="J1761" i="10"/>
  <c r="R1761" i="10"/>
  <c r="G1761" i="10" s="1"/>
  <c r="M1761" i="10"/>
  <c r="H1761" i="10"/>
  <c r="S1761" i="10" s="1"/>
  <c r="Q1761" i="10"/>
  <c r="N1761" i="10"/>
  <c r="T1760" i="10"/>
  <c r="U1760" i="10" s="1"/>
  <c r="V1760" i="10" s="1"/>
  <c r="W1760" i="10" s="1"/>
  <c r="X1760" i="10" s="1"/>
  <c r="Y1760" i="10" s="1"/>
  <c r="Z1760" i="10" s="1"/>
  <c r="AA1760" i="10" s="1"/>
  <c r="AB1760" i="10" s="1"/>
  <c r="AC1760" i="10" s="1"/>
  <c r="H1762" i="10" l="1"/>
  <c r="S1762" i="10" s="1"/>
  <c r="I1762" i="10"/>
  <c r="Q1762" i="10"/>
  <c r="M1762" i="10"/>
  <c r="L1762" i="10"/>
  <c r="P1762" i="10"/>
  <c r="R1762" i="10"/>
  <c r="G1762" i="10" s="1"/>
  <c r="N1762" i="10"/>
  <c r="J1762" i="10"/>
  <c r="D1763" i="10"/>
  <c r="O1762" i="10"/>
  <c r="K1762" i="10"/>
  <c r="T1761" i="10"/>
  <c r="U1761" i="10" s="1"/>
  <c r="V1761" i="10" s="1"/>
  <c r="W1761" i="10" s="1"/>
  <c r="X1761" i="10" s="1"/>
  <c r="Y1761" i="10" s="1"/>
  <c r="Z1761" i="10" s="1"/>
  <c r="AA1761" i="10" s="1"/>
  <c r="AB1761" i="10" s="1"/>
  <c r="AC1761" i="10" s="1"/>
  <c r="H1763" i="10" l="1"/>
  <c r="S1763" i="10" s="1"/>
  <c r="Q1763" i="10"/>
  <c r="P1763" i="10"/>
  <c r="D1764" i="10"/>
  <c r="N1763" i="10"/>
  <c r="M1763" i="10"/>
  <c r="L1763" i="10"/>
  <c r="K1763" i="10"/>
  <c r="O1763" i="10"/>
  <c r="R1763" i="10"/>
  <c r="G1763" i="10" s="1"/>
  <c r="I1763" i="10"/>
  <c r="J1763" i="10"/>
  <c r="T1762" i="10"/>
  <c r="U1762" i="10" s="1"/>
  <c r="V1762" i="10" s="1"/>
  <c r="W1762" i="10" s="1"/>
  <c r="X1762" i="10" s="1"/>
  <c r="Y1762" i="10" s="1"/>
  <c r="Z1762" i="10" s="1"/>
  <c r="AA1762" i="10" s="1"/>
  <c r="AB1762" i="10" s="1"/>
  <c r="AC1762" i="10" s="1"/>
  <c r="J1764" i="10" l="1"/>
  <c r="N1764" i="10"/>
  <c r="Q1764" i="10"/>
  <c r="O1764" i="10"/>
  <c r="L1764" i="10"/>
  <c r="P1764" i="10"/>
  <c r="I1764" i="10"/>
  <c r="M1764" i="10"/>
  <c r="K1764" i="10"/>
  <c r="D1765" i="10"/>
  <c r="H1764" i="10"/>
  <c r="S1764" i="10" s="1"/>
  <c r="R1764" i="10"/>
  <c r="G1764" i="10" s="1"/>
  <c r="T1763" i="10"/>
  <c r="U1763" i="10" s="1"/>
  <c r="V1763" i="10" s="1"/>
  <c r="W1763" i="10" s="1"/>
  <c r="X1763" i="10" s="1"/>
  <c r="Y1763" i="10" s="1"/>
  <c r="Z1763" i="10" s="1"/>
  <c r="AA1763" i="10" s="1"/>
  <c r="AB1763" i="10" s="1"/>
  <c r="AC1763" i="10" s="1"/>
  <c r="T1764" i="10" l="1"/>
  <c r="U1764" i="10" s="1"/>
  <c r="V1764" i="10" s="1"/>
  <c r="W1764" i="10" s="1"/>
  <c r="X1764" i="10" s="1"/>
  <c r="Y1764" i="10" s="1"/>
  <c r="Z1764" i="10" s="1"/>
  <c r="AA1764" i="10" s="1"/>
  <c r="AB1764" i="10" s="1"/>
  <c r="AC1764" i="10" s="1"/>
  <c r="H1765" i="10"/>
  <c r="S1765" i="10" s="1"/>
  <c r="J1765" i="10"/>
  <c r="K1765" i="10"/>
  <c r="N1765" i="10"/>
  <c r="L1765" i="10"/>
  <c r="P1765" i="10"/>
  <c r="O1765" i="10"/>
  <c r="D1766" i="10"/>
  <c r="M1765" i="10"/>
  <c r="R1765" i="10"/>
  <c r="G1765" i="10" s="1"/>
  <c r="Q1765" i="10"/>
  <c r="I1765" i="10"/>
  <c r="T1765" i="10" l="1"/>
  <c r="U1765" i="10" s="1"/>
  <c r="V1765" i="10" s="1"/>
  <c r="W1765" i="10" s="1"/>
  <c r="X1765" i="10" s="1"/>
  <c r="Y1765" i="10" s="1"/>
  <c r="Z1765" i="10" s="1"/>
  <c r="AA1765" i="10" s="1"/>
  <c r="AB1765" i="10" s="1"/>
  <c r="AC1765" i="10" s="1"/>
  <c r="H1766" i="10"/>
  <c r="S1766" i="10" s="1"/>
  <c r="D1767" i="10"/>
  <c r="R1766" i="10"/>
  <c r="G1766" i="10" s="1"/>
  <c r="M1766" i="10"/>
  <c r="O1766" i="10"/>
  <c r="I1766" i="10"/>
  <c r="Q1766" i="10"/>
  <c r="P1766" i="10"/>
  <c r="J1766" i="10"/>
  <c r="N1766" i="10"/>
  <c r="L1766" i="10"/>
  <c r="K1766" i="10"/>
  <c r="H1767" i="10" l="1"/>
  <c r="S1767" i="10" s="1"/>
  <c r="L1767" i="10"/>
  <c r="M1767" i="10"/>
  <c r="J1767" i="10"/>
  <c r="R1767" i="10"/>
  <c r="G1767" i="10" s="1"/>
  <c r="K1767" i="10"/>
  <c r="I1767" i="10"/>
  <c r="D1768" i="10"/>
  <c r="P1767" i="10"/>
  <c r="Q1767" i="10"/>
  <c r="O1767" i="10"/>
  <c r="N1767" i="10"/>
  <c r="T1766" i="10"/>
  <c r="U1766" i="10" s="1"/>
  <c r="V1766" i="10" s="1"/>
  <c r="W1766" i="10" s="1"/>
  <c r="X1766" i="10" s="1"/>
  <c r="Y1766" i="10" s="1"/>
  <c r="Z1766" i="10" s="1"/>
  <c r="AA1766" i="10" s="1"/>
  <c r="AB1766" i="10" s="1"/>
  <c r="AC1766" i="10" s="1"/>
  <c r="H1768" i="10" l="1"/>
  <c r="S1768" i="10" s="1"/>
  <c r="O1768" i="10"/>
  <c r="D1769" i="10"/>
  <c r="N1768" i="10"/>
  <c r="J1768" i="10"/>
  <c r="P1768" i="10"/>
  <c r="R1768" i="10"/>
  <c r="G1768" i="10" s="1"/>
  <c r="M1768" i="10"/>
  <c r="K1768" i="10"/>
  <c r="Q1768" i="10"/>
  <c r="I1768" i="10"/>
  <c r="L1768" i="10"/>
  <c r="T1767" i="10"/>
  <c r="U1767" i="10" s="1"/>
  <c r="V1767" i="10" s="1"/>
  <c r="W1767" i="10" s="1"/>
  <c r="X1767" i="10" s="1"/>
  <c r="Y1767" i="10" s="1"/>
  <c r="Z1767" i="10" s="1"/>
  <c r="AA1767" i="10" s="1"/>
  <c r="AB1767" i="10" s="1"/>
  <c r="AC1767" i="10" s="1"/>
  <c r="H1769" i="10" l="1"/>
  <c r="S1769" i="10" s="1"/>
  <c r="N1769" i="10"/>
  <c r="Q1769" i="10"/>
  <c r="R1769" i="10"/>
  <c r="G1769" i="10" s="1"/>
  <c r="K1769" i="10"/>
  <c r="I1769" i="10"/>
  <c r="J1769" i="10"/>
  <c r="D1770" i="10"/>
  <c r="M1769" i="10"/>
  <c r="L1769" i="10"/>
  <c r="P1769" i="10"/>
  <c r="O1769" i="10"/>
  <c r="T1768" i="10"/>
  <c r="U1768" i="10" s="1"/>
  <c r="V1768" i="10" s="1"/>
  <c r="W1768" i="10" s="1"/>
  <c r="X1768" i="10" s="1"/>
  <c r="Y1768" i="10" s="1"/>
  <c r="Z1768" i="10" s="1"/>
  <c r="AA1768" i="10" s="1"/>
  <c r="AB1768" i="10" s="1"/>
  <c r="AC1768" i="10" s="1"/>
  <c r="T1769" i="10" l="1"/>
  <c r="U1769" i="10" s="1"/>
  <c r="V1769" i="10" s="1"/>
  <c r="W1769" i="10" s="1"/>
  <c r="X1769" i="10" s="1"/>
  <c r="Y1769" i="10" s="1"/>
  <c r="Z1769" i="10" s="1"/>
  <c r="AA1769" i="10" s="1"/>
  <c r="AB1769" i="10" s="1"/>
  <c r="AC1769" i="10" s="1"/>
  <c r="P1770" i="10"/>
  <c r="D1771" i="10"/>
  <c r="M1770" i="10"/>
  <c r="H1770" i="10"/>
  <c r="S1770" i="10" s="1"/>
  <c r="K1770" i="10"/>
  <c r="R1770" i="10"/>
  <c r="G1770" i="10" s="1"/>
  <c r="I1770" i="10"/>
  <c r="J1770" i="10"/>
  <c r="Q1770" i="10"/>
  <c r="N1770" i="10"/>
  <c r="L1770" i="10"/>
  <c r="O1770" i="10"/>
  <c r="T1770" i="10" l="1"/>
  <c r="U1770" i="10" s="1"/>
  <c r="V1770" i="10" s="1"/>
  <c r="W1770" i="10" s="1"/>
  <c r="X1770" i="10" s="1"/>
  <c r="Y1770" i="10" s="1"/>
  <c r="Z1770" i="10" s="1"/>
  <c r="AA1770" i="10" s="1"/>
  <c r="AB1770" i="10" s="1"/>
  <c r="AC1770" i="10" s="1"/>
  <c r="P1771" i="10"/>
  <c r="K1771" i="10"/>
  <c r="Q1771" i="10"/>
  <c r="N1771" i="10"/>
  <c r="R1771" i="10"/>
  <c r="G1771" i="10" s="1"/>
  <c r="L1771" i="10"/>
  <c r="D1772" i="10"/>
  <c r="M1771" i="10"/>
  <c r="H1771" i="10"/>
  <c r="S1771" i="10" s="1"/>
  <c r="O1771" i="10"/>
  <c r="I1771" i="10"/>
  <c r="J1771" i="10"/>
  <c r="T1771" i="10" l="1"/>
  <c r="U1771" i="10" s="1"/>
  <c r="V1771" i="10" s="1"/>
  <c r="W1771" i="10" s="1"/>
  <c r="X1771" i="10" s="1"/>
  <c r="Y1771" i="10" s="1"/>
  <c r="Z1771" i="10" s="1"/>
  <c r="AA1771" i="10" s="1"/>
  <c r="AB1771" i="10" s="1"/>
  <c r="AC1771" i="10" s="1"/>
  <c r="H1772" i="10"/>
  <c r="S1772" i="10" s="1"/>
  <c r="M1772" i="10"/>
  <c r="D1773" i="10"/>
  <c r="O1772" i="10"/>
  <c r="I1772" i="10"/>
  <c r="N1772" i="10"/>
  <c r="R1772" i="10"/>
  <c r="G1772" i="10" s="1"/>
  <c r="J1772" i="10"/>
  <c r="P1772" i="10"/>
  <c r="Q1772" i="10"/>
  <c r="K1772" i="10"/>
  <c r="L1772" i="10"/>
  <c r="H1773" i="10" l="1"/>
  <c r="S1773" i="10" s="1"/>
  <c r="Q1773" i="10"/>
  <c r="R1773" i="10"/>
  <c r="G1773" i="10" s="1"/>
  <c r="O1773" i="10"/>
  <c r="N1773" i="10"/>
  <c r="K1773" i="10"/>
  <c r="L1773" i="10"/>
  <c r="D1774" i="10"/>
  <c r="I1773" i="10"/>
  <c r="M1773" i="10"/>
  <c r="P1773" i="10"/>
  <c r="J1773" i="10"/>
  <c r="T1772" i="10"/>
  <c r="U1772" i="10" s="1"/>
  <c r="V1772" i="10" s="1"/>
  <c r="W1772" i="10" s="1"/>
  <c r="X1772" i="10" s="1"/>
  <c r="Y1772" i="10" s="1"/>
  <c r="Z1772" i="10" s="1"/>
  <c r="AA1772" i="10" s="1"/>
  <c r="AB1772" i="10" s="1"/>
  <c r="AC1772" i="10" s="1"/>
  <c r="Q1774" i="10" l="1"/>
  <c r="O1774" i="10"/>
  <c r="N1774" i="10"/>
  <c r="J1774" i="10"/>
  <c r="I1774" i="10"/>
  <c r="D1775" i="10"/>
  <c r="M1774" i="10"/>
  <c r="K1774" i="10"/>
  <c r="H1774" i="10"/>
  <c r="S1774" i="10" s="1"/>
  <c r="R1774" i="10"/>
  <c r="G1774" i="10" s="1"/>
  <c r="P1774" i="10"/>
  <c r="L1774" i="10"/>
  <c r="T1773" i="10"/>
  <c r="U1773" i="10" s="1"/>
  <c r="V1773" i="10" s="1"/>
  <c r="W1773" i="10" s="1"/>
  <c r="X1773" i="10" s="1"/>
  <c r="Y1773" i="10" s="1"/>
  <c r="Z1773" i="10" s="1"/>
  <c r="AA1773" i="10" s="1"/>
  <c r="AB1773" i="10" s="1"/>
  <c r="AC1773" i="10" s="1"/>
  <c r="H1775" i="10" l="1"/>
  <c r="S1775" i="10" s="1"/>
  <c r="D1776" i="10"/>
  <c r="M1775" i="10"/>
  <c r="O1775" i="10"/>
  <c r="K1775" i="10"/>
  <c r="I1775" i="10"/>
  <c r="L1775" i="10"/>
  <c r="N1775" i="10"/>
  <c r="J1775" i="10"/>
  <c r="P1775" i="10"/>
  <c r="R1775" i="10"/>
  <c r="G1775" i="10" s="1"/>
  <c r="Q1775" i="10"/>
  <c r="T1774" i="10"/>
  <c r="U1774" i="10" s="1"/>
  <c r="V1774" i="10" s="1"/>
  <c r="W1774" i="10" s="1"/>
  <c r="X1774" i="10" s="1"/>
  <c r="Y1774" i="10" s="1"/>
  <c r="Z1774" i="10" s="1"/>
  <c r="AA1774" i="10" s="1"/>
  <c r="AB1774" i="10" s="1"/>
  <c r="AC1774" i="10" s="1"/>
  <c r="N1776" i="10" l="1"/>
  <c r="H1776" i="10"/>
  <c r="S1776" i="10" s="1"/>
  <c r="J1776" i="10"/>
  <c r="M1776" i="10"/>
  <c r="I1776" i="10"/>
  <c r="P1776" i="10"/>
  <c r="K1776" i="10"/>
  <c r="O1776" i="10"/>
  <c r="R1776" i="10"/>
  <c r="G1776" i="10" s="1"/>
  <c r="D1777" i="10"/>
  <c r="L1776" i="10"/>
  <c r="Q1776" i="10"/>
  <c r="T1775" i="10"/>
  <c r="U1775" i="10" s="1"/>
  <c r="V1775" i="10" s="1"/>
  <c r="W1775" i="10" s="1"/>
  <c r="X1775" i="10" s="1"/>
  <c r="Y1775" i="10" s="1"/>
  <c r="Z1775" i="10" s="1"/>
  <c r="AA1775" i="10" s="1"/>
  <c r="AB1775" i="10" s="1"/>
  <c r="AC1775" i="10" s="1"/>
  <c r="Q1777" i="10" l="1"/>
  <c r="J1777" i="10"/>
  <c r="O1777" i="10"/>
  <c r="I1777" i="10"/>
  <c r="D1778" i="10"/>
  <c r="H1777" i="10"/>
  <c r="S1777" i="10" s="1"/>
  <c r="R1777" i="10"/>
  <c r="G1777" i="10" s="1"/>
  <c r="K1777" i="10"/>
  <c r="L1777" i="10"/>
  <c r="N1777" i="10"/>
  <c r="M1777" i="10"/>
  <c r="P1777" i="10"/>
  <c r="T1776" i="10"/>
  <c r="U1776" i="10" s="1"/>
  <c r="V1776" i="10" s="1"/>
  <c r="W1776" i="10" s="1"/>
  <c r="X1776" i="10" s="1"/>
  <c r="Y1776" i="10" s="1"/>
  <c r="Z1776" i="10" s="1"/>
  <c r="AA1776" i="10" s="1"/>
  <c r="AB1776" i="10" s="1"/>
  <c r="AC1776" i="10" s="1"/>
  <c r="T1777" i="10" l="1"/>
  <c r="U1777" i="10" s="1"/>
  <c r="V1777" i="10" s="1"/>
  <c r="W1777" i="10" s="1"/>
  <c r="X1777" i="10" s="1"/>
  <c r="Y1777" i="10" s="1"/>
  <c r="Z1777" i="10" s="1"/>
  <c r="AA1777" i="10" s="1"/>
  <c r="AB1777" i="10" s="1"/>
  <c r="AC1777" i="10" s="1"/>
  <c r="H1778" i="10"/>
  <c r="S1778" i="10" s="1"/>
  <c r="K1778" i="10"/>
  <c r="Q1778" i="10"/>
  <c r="L1778" i="10"/>
  <c r="D1779" i="10"/>
  <c r="P1778" i="10"/>
  <c r="I1778" i="10"/>
  <c r="M1778" i="10"/>
  <c r="J1778" i="10"/>
  <c r="N1778" i="10"/>
  <c r="R1778" i="10"/>
  <c r="G1778" i="10" s="1"/>
  <c r="O1778" i="10"/>
  <c r="T1778" i="10" l="1"/>
  <c r="U1778" i="10" s="1"/>
  <c r="V1778" i="10" s="1"/>
  <c r="W1778" i="10" s="1"/>
  <c r="X1778" i="10" s="1"/>
  <c r="Y1778" i="10" s="1"/>
  <c r="Z1778" i="10" s="1"/>
  <c r="AA1778" i="10" s="1"/>
  <c r="AB1778" i="10" s="1"/>
  <c r="AC1778" i="10" s="1"/>
  <c r="I1779" i="10"/>
  <c r="R1779" i="10"/>
  <c r="G1779" i="10" s="1"/>
  <c r="O1779" i="10"/>
  <c r="Q1779" i="10"/>
  <c r="P1779" i="10"/>
  <c r="L1779" i="10"/>
  <c r="M1779" i="10"/>
  <c r="K1779" i="10"/>
  <c r="N1779" i="10"/>
  <c r="D1780" i="10"/>
  <c r="J1779" i="10"/>
  <c r="H1779" i="10"/>
  <c r="S1779" i="10" s="1"/>
  <c r="T1779" i="10" l="1"/>
  <c r="U1779" i="10" s="1"/>
  <c r="V1779" i="10" s="1"/>
  <c r="W1779" i="10" s="1"/>
  <c r="X1779" i="10" s="1"/>
  <c r="Y1779" i="10" s="1"/>
  <c r="Z1779" i="10" s="1"/>
  <c r="AA1779" i="10" s="1"/>
  <c r="AB1779" i="10" s="1"/>
  <c r="AC1779" i="10" s="1"/>
  <c r="M1780" i="10"/>
  <c r="P1780" i="10"/>
  <c r="Q1780" i="10"/>
  <c r="J1780" i="10"/>
  <c r="O1780" i="10"/>
  <c r="N1780" i="10"/>
  <c r="D1781" i="10"/>
  <c r="L1780" i="10"/>
  <c r="K1780" i="10"/>
  <c r="H1780" i="10"/>
  <c r="S1780" i="10" s="1"/>
  <c r="R1780" i="10"/>
  <c r="G1780" i="10" s="1"/>
  <c r="I1780" i="10"/>
  <c r="T1780" i="10" l="1"/>
  <c r="U1780" i="10" s="1"/>
  <c r="V1780" i="10" s="1"/>
  <c r="W1780" i="10" s="1"/>
  <c r="X1780" i="10" s="1"/>
  <c r="Y1780" i="10" s="1"/>
  <c r="Z1780" i="10" s="1"/>
  <c r="AA1780" i="10" s="1"/>
  <c r="AB1780" i="10" s="1"/>
  <c r="AC1780" i="10" s="1"/>
  <c r="H1781" i="10"/>
  <c r="S1781" i="10" s="1"/>
  <c r="R1781" i="10"/>
  <c r="G1781" i="10" s="1"/>
  <c r="D1782" i="10"/>
  <c r="L1781" i="10"/>
  <c r="K1781" i="10"/>
  <c r="I1781" i="10"/>
  <c r="O1781" i="10"/>
  <c r="M1781" i="10"/>
  <c r="J1781" i="10"/>
  <c r="Q1781" i="10"/>
  <c r="P1781" i="10"/>
  <c r="N1781" i="10"/>
  <c r="R1782" i="10" l="1"/>
  <c r="G1782" i="10" s="1"/>
  <c r="M1782" i="10"/>
  <c r="K1782" i="10"/>
  <c r="Q1782" i="10"/>
  <c r="I1782" i="10"/>
  <c r="N1782" i="10"/>
  <c r="P1782" i="10"/>
  <c r="D1783" i="10"/>
  <c r="L1782" i="10"/>
  <c r="H1782" i="10"/>
  <c r="S1782" i="10" s="1"/>
  <c r="J1782" i="10"/>
  <c r="O1782" i="10"/>
  <c r="T1781" i="10"/>
  <c r="U1781" i="10" s="1"/>
  <c r="V1781" i="10" s="1"/>
  <c r="W1781" i="10" s="1"/>
  <c r="X1781" i="10" s="1"/>
  <c r="Y1781" i="10" s="1"/>
  <c r="Z1781" i="10" s="1"/>
  <c r="AA1781" i="10" s="1"/>
  <c r="AB1781" i="10" s="1"/>
  <c r="AC1781" i="10" s="1"/>
  <c r="I1783" i="10" l="1"/>
  <c r="L1783" i="10"/>
  <c r="N1783" i="10"/>
  <c r="Q1783" i="10"/>
  <c r="O1783" i="10"/>
  <c r="D1784" i="10"/>
  <c r="M1783" i="10"/>
  <c r="H1783" i="10"/>
  <c r="S1783" i="10" s="1"/>
  <c r="K1783" i="10"/>
  <c r="J1783" i="10"/>
  <c r="R1783" i="10"/>
  <c r="G1783" i="10" s="1"/>
  <c r="P1783" i="10"/>
  <c r="T1782" i="10"/>
  <c r="U1782" i="10" s="1"/>
  <c r="V1782" i="10" s="1"/>
  <c r="W1782" i="10" s="1"/>
  <c r="X1782" i="10" s="1"/>
  <c r="Y1782" i="10" s="1"/>
  <c r="Z1782" i="10" s="1"/>
  <c r="AA1782" i="10" s="1"/>
  <c r="AB1782" i="10" s="1"/>
  <c r="AC1782" i="10" s="1"/>
  <c r="T1783" i="10" l="1"/>
  <c r="U1783" i="10" s="1"/>
  <c r="V1783" i="10" s="1"/>
  <c r="W1783" i="10" s="1"/>
  <c r="X1783" i="10" s="1"/>
  <c r="Y1783" i="10" s="1"/>
  <c r="Z1783" i="10" s="1"/>
  <c r="AA1783" i="10" s="1"/>
  <c r="AB1783" i="10" s="1"/>
  <c r="AC1783" i="10" s="1"/>
  <c r="H1784" i="10"/>
  <c r="S1784" i="10" s="1"/>
  <c r="L1784" i="10"/>
  <c r="K1784" i="10"/>
  <c r="R1784" i="10"/>
  <c r="G1784" i="10" s="1"/>
  <c r="N1784" i="10"/>
  <c r="P1784" i="10"/>
  <c r="Q1784" i="10"/>
  <c r="M1784" i="10"/>
  <c r="O1784" i="10"/>
  <c r="D1785" i="10"/>
  <c r="J1784" i="10"/>
  <c r="I1784" i="10"/>
  <c r="T1784" i="10" l="1"/>
  <c r="U1784" i="10" s="1"/>
  <c r="V1784" i="10" s="1"/>
  <c r="W1784" i="10" s="1"/>
  <c r="X1784" i="10" s="1"/>
  <c r="Y1784" i="10" s="1"/>
  <c r="Z1784" i="10" s="1"/>
  <c r="AA1784" i="10" s="1"/>
  <c r="AB1784" i="10" s="1"/>
  <c r="AC1784" i="10" s="1"/>
  <c r="J1785" i="10"/>
  <c r="O1785" i="10"/>
  <c r="D1786" i="10"/>
  <c r="H1785" i="10"/>
  <c r="S1785" i="10" s="1"/>
  <c r="R1785" i="10"/>
  <c r="G1785" i="10" s="1"/>
  <c r="Q1785" i="10"/>
  <c r="I1785" i="10"/>
  <c r="K1785" i="10"/>
  <c r="P1785" i="10"/>
  <c r="L1785" i="10"/>
  <c r="M1785" i="10"/>
  <c r="N1785" i="10"/>
  <c r="T1785" i="10" l="1"/>
  <c r="U1785" i="10" s="1"/>
  <c r="V1785" i="10" s="1"/>
  <c r="W1785" i="10" s="1"/>
  <c r="X1785" i="10" s="1"/>
  <c r="Y1785" i="10" s="1"/>
  <c r="Z1785" i="10" s="1"/>
  <c r="AA1785" i="10" s="1"/>
  <c r="AB1785" i="10" s="1"/>
  <c r="AC1785" i="10" s="1"/>
  <c r="I1786" i="10"/>
  <c r="R1786" i="10"/>
  <c r="G1786" i="10" s="1"/>
  <c r="D1787" i="10"/>
  <c r="O1786" i="10"/>
  <c r="Q1786" i="10"/>
  <c r="H1786" i="10"/>
  <c r="S1786" i="10" s="1"/>
  <c r="K1786" i="10"/>
  <c r="J1786" i="10"/>
  <c r="N1786" i="10"/>
  <c r="L1786" i="10"/>
  <c r="P1786" i="10"/>
  <c r="M1786" i="10"/>
  <c r="H1787" i="10" l="1"/>
  <c r="S1787" i="10" s="1"/>
  <c r="M1787" i="10"/>
  <c r="I1787" i="10"/>
  <c r="J1787" i="10"/>
  <c r="Q1787" i="10"/>
  <c r="K1787" i="10"/>
  <c r="P1787" i="10"/>
  <c r="O1787" i="10"/>
  <c r="D1788" i="10"/>
  <c r="R1787" i="10"/>
  <c r="G1787" i="10" s="1"/>
  <c r="N1787" i="10"/>
  <c r="L1787" i="10"/>
  <c r="T1786" i="10"/>
  <c r="U1786" i="10" s="1"/>
  <c r="V1786" i="10" s="1"/>
  <c r="W1786" i="10" s="1"/>
  <c r="X1786" i="10" s="1"/>
  <c r="Y1786" i="10" s="1"/>
  <c r="Z1786" i="10" s="1"/>
  <c r="AA1786" i="10" s="1"/>
  <c r="AB1786" i="10" s="1"/>
  <c r="AC1786" i="10" s="1"/>
  <c r="H1788" i="10" l="1"/>
  <c r="S1788" i="10" s="1"/>
  <c r="N1788" i="10"/>
  <c r="D1789" i="10"/>
  <c r="J1788" i="10"/>
  <c r="L1788" i="10"/>
  <c r="R1788" i="10"/>
  <c r="G1788" i="10" s="1"/>
  <c r="M1788" i="10"/>
  <c r="O1788" i="10"/>
  <c r="I1788" i="10"/>
  <c r="P1788" i="10"/>
  <c r="K1788" i="10"/>
  <c r="Q1788" i="10"/>
  <c r="T1787" i="10"/>
  <c r="U1787" i="10" s="1"/>
  <c r="V1787" i="10" s="1"/>
  <c r="W1787" i="10" s="1"/>
  <c r="X1787" i="10" s="1"/>
  <c r="Y1787" i="10" s="1"/>
  <c r="Z1787" i="10" s="1"/>
  <c r="AA1787" i="10" s="1"/>
  <c r="AB1787" i="10" s="1"/>
  <c r="AC1787" i="10" s="1"/>
  <c r="N1789" i="10" l="1"/>
  <c r="I1789" i="10"/>
  <c r="H1789" i="10"/>
  <c r="S1789" i="10" s="1"/>
  <c r="L1789" i="10"/>
  <c r="R1789" i="10"/>
  <c r="G1789" i="10" s="1"/>
  <c r="O1789" i="10"/>
  <c r="Q1789" i="10"/>
  <c r="D1790" i="10"/>
  <c r="P1789" i="10"/>
  <c r="M1789" i="10"/>
  <c r="J1789" i="10"/>
  <c r="K1789" i="10"/>
  <c r="T1788" i="10"/>
  <c r="U1788" i="10" s="1"/>
  <c r="V1788" i="10" s="1"/>
  <c r="W1788" i="10" s="1"/>
  <c r="X1788" i="10" s="1"/>
  <c r="Y1788" i="10" s="1"/>
  <c r="Z1788" i="10" s="1"/>
  <c r="AA1788" i="10" s="1"/>
  <c r="AB1788" i="10" s="1"/>
  <c r="AC1788" i="10" s="1"/>
  <c r="T1789" i="10" l="1"/>
  <c r="U1789" i="10" s="1"/>
  <c r="V1789" i="10" s="1"/>
  <c r="W1789" i="10" s="1"/>
  <c r="X1789" i="10" s="1"/>
  <c r="Y1789" i="10" s="1"/>
  <c r="Z1789" i="10" s="1"/>
  <c r="AA1789" i="10" s="1"/>
  <c r="AB1789" i="10" s="1"/>
  <c r="AC1789" i="10" s="1"/>
  <c r="H1790" i="10"/>
  <c r="S1790" i="10" s="1"/>
  <c r="J1790" i="10"/>
  <c r="D1791" i="10"/>
  <c r="O1790" i="10"/>
  <c r="K1790" i="10"/>
  <c r="P1790" i="10"/>
  <c r="I1790" i="10"/>
  <c r="L1790" i="10"/>
  <c r="R1790" i="10"/>
  <c r="G1790" i="10" s="1"/>
  <c r="N1790" i="10"/>
  <c r="Q1790" i="10"/>
  <c r="M1790" i="10"/>
  <c r="I1791" i="10" l="1"/>
  <c r="O1791" i="10"/>
  <c r="N1791" i="10"/>
  <c r="M1791" i="10"/>
  <c r="Q1791" i="10"/>
  <c r="R1791" i="10"/>
  <c r="G1791" i="10" s="1"/>
  <c r="D1792" i="10"/>
  <c r="J1791" i="10"/>
  <c r="H1791" i="10"/>
  <c r="S1791" i="10" s="1"/>
  <c r="K1791" i="10"/>
  <c r="L1791" i="10"/>
  <c r="P1791" i="10"/>
  <c r="T1790" i="10"/>
  <c r="U1790" i="10" s="1"/>
  <c r="V1790" i="10" s="1"/>
  <c r="W1790" i="10" s="1"/>
  <c r="X1790" i="10" s="1"/>
  <c r="Y1790" i="10" s="1"/>
  <c r="Z1790" i="10" s="1"/>
  <c r="AA1790" i="10" s="1"/>
  <c r="AB1790" i="10" s="1"/>
  <c r="AC1790" i="10" s="1"/>
  <c r="H1792" i="10" l="1"/>
  <c r="S1792" i="10" s="1"/>
  <c r="I1792" i="10"/>
  <c r="D1793" i="10"/>
  <c r="R1792" i="10"/>
  <c r="G1792" i="10" s="1"/>
  <c r="Q1792" i="10"/>
  <c r="P1792" i="10"/>
  <c r="O1792" i="10"/>
  <c r="J1792" i="10"/>
  <c r="M1792" i="10"/>
  <c r="L1792" i="10"/>
  <c r="K1792" i="10"/>
  <c r="N1792" i="10"/>
  <c r="T1791" i="10"/>
  <c r="U1791" i="10" s="1"/>
  <c r="V1791" i="10" s="1"/>
  <c r="W1791" i="10" s="1"/>
  <c r="X1791" i="10" s="1"/>
  <c r="Y1791" i="10" s="1"/>
  <c r="Z1791" i="10" s="1"/>
  <c r="AA1791" i="10" s="1"/>
  <c r="AB1791" i="10" s="1"/>
  <c r="AC1791" i="10" s="1"/>
  <c r="H1793" i="10" l="1"/>
  <c r="S1793" i="10" s="1"/>
  <c r="L1793" i="10"/>
  <c r="R1793" i="10"/>
  <c r="G1793" i="10" s="1"/>
  <c r="I1793" i="10"/>
  <c r="J1793" i="10"/>
  <c r="Q1793" i="10"/>
  <c r="O1793" i="10"/>
  <c r="D1794" i="10"/>
  <c r="K1793" i="10"/>
  <c r="P1793" i="10"/>
  <c r="M1793" i="10"/>
  <c r="N1793" i="10"/>
  <c r="T1792" i="10"/>
  <c r="U1792" i="10" s="1"/>
  <c r="V1792" i="10" s="1"/>
  <c r="W1792" i="10" s="1"/>
  <c r="X1792" i="10" s="1"/>
  <c r="Y1792" i="10" s="1"/>
  <c r="Z1792" i="10" s="1"/>
  <c r="AA1792" i="10" s="1"/>
  <c r="AB1792" i="10" s="1"/>
  <c r="AC1792" i="10" s="1"/>
  <c r="H1794" i="10" l="1"/>
  <c r="S1794" i="10" s="1"/>
  <c r="L1794" i="10"/>
  <c r="D1795" i="10"/>
  <c r="I1794" i="10"/>
  <c r="O1794" i="10"/>
  <c r="N1794" i="10"/>
  <c r="P1794" i="10"/>
  <c r="K1794" i="10"/>
  <c r="Q1794" i="10"/>
  <c r="R1794" i="10"/>
  <c r="G1794" i="10" s="1"/>
  <c r="J1794" i="10"/>
  <c r="M1794" i="10"/>
  <c r="T1793" i="10"/>
  <c r="U1793" i="10" s="1"/>
  <c r="V1793" i="10" s="1"/>
  <c r="W1793" i="10" s="1"/>
  <c r="X1793" i="10" s="1"/>
  <c r="Y1793" i="10" s="1"/>
  <c r="Z1793" i="10" s="1"/>
  <c r="AA1793" i="10" s="1"/>
  <c r="AB1793" i="10" s="1"/>
  <c r="AC1793" i="10" s="1"/>
  <c r="P1795" i="10" l="1"/>
  <c r="O1795" i="10"/>
  <c r="H1795" i="10"/>
  <c r="S1795" i="10" s="1"/>
  <c r="N1795" i="10"/>
  <c r="R1795" i="10"/>
  <c r="G1795" i="10" s="1"/>
  <c r="K1795" i="10"/>
  <c r="M1795" i="10"/>
  <c r="D1796" i="10"/>
  <c r="L1795" i="10"/>
  <c r="I1795" i="10"/>
  <c r="Q1795" i="10"/>
  <c r="J1795" i="10"/>
  <c r="T1794" i="10"/>
  <c r="U1794" i="10" s="1"/>
  <c r="V1794" i="10" s="1"/>
  <c r="W1794" i="10" s="1"/>
  <c r="X1794" i="10" s="1"/>
  <c r="Y1794" i="10" s="1"/>
  <c r="Z1794" i="10" s="1"/>
  <c r="AA1794" i="10" s="1"/>
  <c r="AB1794" i="10" s="1"/>
  <c r="AC1794" i="10" s="1"/>
  <c r="H1796" i="10" l="1"/>
  <c r="S1796" i="10" s="1"/>
  <c r="D1797" i="10"/>
  <c r="R1796" i="10"/>
  <c r="G1796" i="10" s="1"/>
  <c r="Q1796" i="10"/>
  <c r="K1796" i="10"/>
  <c r="P1796" i="10"/>
  <c r="M1796" i="10"/>
  <c r="J1796" i="10"/>
  <c r="O1796" i="10"/>
  <c r="I1796" i="10"/>
  <c r="L1796" i="10"/>
  <c r="N1796" i="10"/>
  <c r="T1795" i="10"/>
  <c r="U1795" i="10" s="1"/>
  <c r="V1795" i="10" s="1"/>
  <c r="W1795" i="10" s="1"/>
  <c r="X1795" i="10" s="1"/>
  <c r="Y1795" i="10" s="1"/>
  <c r="Z1795" i="10" s="1"/>
  <c r="AA1795" i="10" s="1"/>
  <c r="AB1795" i="10" s="1"/>
  <c r="AC1795" i="10" s="1"/>
  <c r="T1796" i="10" l="1"/>
  <c r="U1796" i="10" s="1"/>
  <c r="V1796" i="10" s="1"/>
  <c r="W1796" i="10" s="1"/>
  <c r="X1796" i="10" s="1"/>
  <c r="Y1796" i="10" s="1"/>
  <c r="Z1796" i="10" s="1"/>
  <c r="AA1796" i="10" s="1"/>
  <c r="AB1796" i="10" s="1"/>
  <c r="AC1796" i="10" s="1"/>
  <c r="H1797" i="10"/>
  <c r="S1797" i="10" s="1"/>
  <c r="O1797" i="10"/>
  <c r="P1797" i="10"/>
  <c r="M1797" i="10"/>
  <c r="R1797" i="10"/>
  <c r="G1797" i="10" s="1"/>
  <c r="J1797" i="10"/>
  <c r="K1797" i="10"/>
  <c r="D1798" i="10"/>
  <c r="I1797" i="10"/>
  <c r="N1797" i="10"/>
  <c r="L1797" i="10"/>
  <c r="Q1797" i="10"/>
  <c r="I1798" i="10" l="1"/>
  <c r="D1799" i="10"/>
  <c r="N1798" i="10"/>
  <c r="H1798" i="10"/>
  <c r="S1798" i="10" s="1"/>
  <c r="L1798" i="10"/>
  <c r="K1798" i="10"/>
  <c r="O1798" i="10"/>
  <c r="Q1798" i="10"/>
  <c r="J1798" i="10"/>
  <c r="P1798" i="10"/>
  <c r="R1798" i="10"/>
  <c r="G1798" i="10" s="1"/>
  <c r="M1798" i="10"/>
  <c r="T1797" i="10"/>
  <c r="U1797" i="10" s="1"/>
  <c r="V1797" i="10" s="1"/>
  <c r="W1797" i="10" s="1"/>
  <c r="X1797" i="10" s="1"/>
  <c r="Y1797" i="10" s="1"/>
  <c r="Z1797" i="10" s="1"/>
  <c r="AA1797" i="10" s="1"/>
  <c r="AB1797" i="10" s="1"/>
  <c r="AC1797" i="10" s="1"/>
  <c r="T1798" i="10" l="1"/>
  <c r="U1798" i="10" s="1"/>
  <c r="V1798" i="10" s="1"/>
  <c r="W1798" i="10" s="1"/>
  <c r="X1798" i="10" s="1"/>
  <c r="Y1798" i="10" s="1"/>
  <c r="Z1798" i="10" s="1"/>
  <c r="AA1798" i="10" s="1"/>
  <c r="AB1798" i="10" s="1"/>
  <c r="AC1798" i="10" s="1"/>
  <c r="H1799" i="10"/>
  <c r="S1799" i="10" s="1"/>
  <c r="D1800" i="10"/>
  <c r="P1799" i="10"/>
  <c r="N1799" i="10"/>
  <c r="R1799" i="10"/>
  <c r="G1799" i="10" s="1"/>
  <c r="K1799" i="10"/>
  <c r="I1799" i="10"/>
  <c r="J1799" i="10"/>
  <c r="O1799" i="10"/>
  <c r="M1799" i="10"/>
  <c r="L1799" i="10"/>
  <c r="Q1799" i="10"/>
  <c r="T1799" i="10" l="1"/>
  <c r="U1799" i="10" s="1"/>
  <c r="V1799" i="10" s="1"/>
  <c r="W1799" i="10" s="1"/>
  <c r="X1799" i="10" s="1"/>
  <c r="Y1799" i="10" s="1"/>
  <c r="Z1799" i="10" s="1"/>
  <c r="AA1799" i="10" s="1"/>
  <c r="AB1799" i="10" s="1"/>
  <c r="AC1799" i="10" s="1"/>
  <c r="H1800" i="10"/>
  <c r="S1800" i="10" s="1"/>
  <c r="L1800" i="10"/>
  <c r="K1800" i="10"/>
  <c r="Q1800" i="10"/>
  <c r="R1800" i="10"/>
  <c r="G1800" i="10" s="1"/>
  <c r="D1801" i="10"/>
  <c r="P1800" i="10"/>
  <c r="J1800" i="10"/>
  <c r="O1800" i="10"/>
  <c r="N1800" i="10"/>
  <c r="M1800" i="10"/>
  <c r="I1800" i="10"/>
  <c r="T1800" i="10" l="1"/>
  <c r="U1800" i="10" s="1"/>
  <c r="V1800" i="10" s="1"/>
  <c r="W1800" i="10" s="1"/>
  <c r="X1800" i="10" s="1"/>
  <c r="Y1800" i="10" s="1"/>
  <c r="Z1800" i="10" s="1"/>
  <c r="AA1800" i="10" s="1"/>
  <c r="AB1800" i="10" s="1"/>
  <c r="AC1800" i="10" s="1"/>
  <c r="H1801" i="10"/>
  <c r="S1801" i="10" s="1"/>
  <c r="D1802" i="10"/>
  <c r="J1801" i="10"/>
  <c r="N1801" i="10"/>
  <c r="I1801" i="10"/>
  <c r="Q1801" i="10"/>
  <c r="L1801" i="10"/>
  <c r="P1801" i="10"/>
  <c r="R1801" i="10"/>
  <c r="G1801" i="10" s="1"/>
  <c r="O1801" i="10"/>
  <c r="K1801" i="10"/>
  <c r="M1801" i="10"/>
  <c r="I1802" i="10" l="1"/>
  <c r="P1802" i="10"/>
  <c r="L1802" i="10"/>
  <c r="M1802" i="10"/>
  <c r="O1802" i="10"/>
  <c r="D1803" i="10"/>
  <c r="J1802" i="10"/>
  <c r="H1802" i="10"/>
  <c r="S1802" i="10" s="1"/>
  <c r="Q1802" i="10"/>
  <c r="K1802" i="10"/>
  <c r="R1802" i="10"/>
  <c r="G1802" i="10" s="1"/>
  <c r="N1802" i="10"/>
  <c r="T1801" i="10"/>
  <c r="U1801" i="10" s="1"/>
  <c r="V1801" i="10" s="1"/>
  <c r="W1801" i="10" s="1"/>
  <c r="X1801" i="10" s="1"/>
  <c r="Y1801" i="10" s="1"/>
  <c r="Z1801" i="10" s="1"/>
  <c r="AA1801" i="10" s="1"/>
  <c r="AB1801" i="10" s="1"/>
  <c r="AC1801" i="10" s="1"/>
  <c r="D1804" i="10" l="1"/>
  <c r="J1803" i="10"/>
  <c r="H1803" i="10"/>
  <c r="S1803" i="10" s="1"/>
  <c r="K1803" i="10"/>
  <c r="I1803" i="10"/>
  <c r="M1803" i="10"/>
  <c r="R1803" i="10"/>
  <c r="G1803" i="10" s="1"/>
  <c r="P1803" i="10"/>
  <c r="L1803" i="10"/>
  <c r="O1803" i="10"/>
  <c r="Q1803" i="10"/>
  <c r="N1803" i="10"/>
  <c r="T1802" i="10"/>
  <c r="U1802" i="10" s="1"/>
  <c r="V1802" i="10" s="1"/>
  <c r="W1802" i="10" s="1"/>
  <c r="X1802" i="10" s="1"/>
  <c r="Y1802" i="10" s="1"/>
  <c r="Z1802" i="10" s="1"/>
  <c r="AA1802" i="10" s="1"/>
  <c r="AB1802" i="10" s="1"/>
  <c r="AC1802" i="10" s="1"/>
  <c r="T1803" i="10" l="1"/>
  <c r="U1803" i="10" s="1"/>
  <c r="V1803" i="10" s="1"/>
  <c r="W1803" i="10" s="1"/>
  <c r="X1803" i="10" s="1"/>
  <c r="Y1803" i="10" s="1"/>
  <c r="Z1803" i="10" s="1"/>
  <c r="AA1803" i="10" s="1"/>
  <c r="AB1803" i="10" s="1"/>
  <c r="AC1803" i="10" s="1"/>
  <c r="H1804" i="10"/>
  <c r="S1804" i="10" s="1"/>
  <c r="N1804" i="10"/>
  <c r="O1804" i="10"/>
  <c r="L1804" i="10"/>
  <c r="P1804" i="10"/>
  <c r="Q1804" i="10"/>
  <c r="D1805" i="10"/>
  <c r="K1804" i="10"/>
  <c r="J1804" i="10"/>
  <c r="M1804" i="10"/>
  <c r="R1804" i="10"/>
  <c r="G1804" i="10" s="1"/>
  <c r="I1804" i="10"/>
  <c r="T1804" i="10" l="1"/>
  <c r="U1804" i="10" s="1"/>
  <c r="V1804" i="10" s="1"/>
  <c r="W1804" i="10" s="1"/>
  <c r="X1804" i="10" s="1"/>
  <c r="Y1804" i="10" s="1"/>
  <c r="Z1804" i="10" s="1"/>
  <c r="AA1804" i="10" s="1"/>
  <c r="AB1804" i="10" s="1"/>
  <c r="AC1804" i="10" s="1"/>
  <c r="H1805" i="10"/>
  <c r="S1805" i="10" s="1"/>
  <c r="D1806" i="10"/>
  <c r="J1805" i="10"/>
  <c r="P1805" i="10"/>
  <c r="I1805" i="10"/>
  <c r="R1805" i="10"/>
  <c r="G1805" i="10" s="1"/>
  <c r="Q1805" i="10"/>
  <c r="K1805" i="10"/>
  <c r="M1805" i="10"/>
  <c r="L1805" i="10"/>
  <c r="O1805" i="10"/>
  <c r="N1805" i="10"/>
  <c r="H1806" i="10" l="1"/>
  <c r="S1806" i="10" s="1"/>
  <c r="P1806" i="10"/>
  <c r="J1806" i="10"/>
  <c r="R1806" i="10"/>
  <c r="G1806" i="10" s="1"/>
  <c r="L1806" i="10"/>
  <c r="K1806" i="10"/>
  <c r="D1807" i="10"/>
  <c r="Q1806" i="10"/>
  <c r="N1806" i="10"/>
  <c r="M1806" i="10"/>
  <c r="I1806" i="10"/>
  <c r="O1806" i="10"/>
  <c r="T1805" i="10"/>
  <c r="U1805" i="10" s="1"/>
  <c r="V1805" i="10" s="1"/>
  <c r="W1805" i="10" s="1"/>
  <c r="X1805" i="10" s="1"/>
  <c r="Y1805" i="10" s="1"/>
  <c r="Z1805" i="10" s="1"/>
  <c r="AA1805" i="10" s="1"/>
  <c r="AB1805" i="10" s="1"/>
  <c r="AC1805" i="10" s="1"/>
  <c r="D1808" i="10" l="1"/>
  <c r="R1807" i="10"/>
  <c r="G1807" i="10" s="1"/>
  <c r="H1807" i="10"/>
  <c r="S1807" i="10" s="1"/>
  <c r="N1807" i="10"/>
  <c r="P1807" i="10"/>
  <c r="I1807" i="10"/>
  <c r="M1807" i="10"/>
  <c r="K1807" i="10"/>
  <c r="L1807" i="10"/>
  <c r="O1807" i="10"/>
  <c r="J1807" i="10"/>
  <c r="Q1807" i="10"/>
  <c r="T1806" i="10"/>
  <c r="U1806" i="10" s="1"/>
  <c r="V1806" i="10" s="1"/>
  <c r="W1806" i="10" s="1"/>
  <c r="X1806" i="10" s="1"/>
  <c r="Y1806" i="10" s="1"/>
  <c r="Z1806" i="10" s="1"/>
  <c r="AA1806" i="10" s="1"/>
  <c r="AB1806" i="10" s="1"/>
  <c r="AC1806" i="10" s="1"/>
  <c r="T1807" i="10" l="1"/>
  <c r="U1807" i="10" s="1"/>
  <c r="V1807" i="10" s="1"/>
  <c r="W1807" i="10" s="1"/>
  <c r="X1807" i="10" s="1"/>
  <c r="Y1807" i="10" s="1"/>
  <c r="Z1807" i="10" s="1"/>
  <c r="AA1807" i="10" s="1"/>
  <c r="AB1807" i="10" s="1"/>
  <c r="AC1807" i="10" s="1"/>
  <c r="H1808" i="10"/>
  <c r="S1808" i="10" s="1"/>
  <c r="N1808" i="10"/>
  <c r="J1808" i="10"/>
  <c r="O1808" i="10"/>
  <c r="L1808" i="10"/>
  <c r="Q1808" i="10"/>
  <c r="P1808" i="10"/>
  <c r="K1808" i="10"/>
  <c r="M1808" i="10"/>
  <c r="D1809" i="10"/>
  <c r="R1808" i="10"/>
  <c r="G1808" i="10" s="1"/>
  <c r="I1808" i="10"/>
  <c r="J1809" i="10" l="1"/>
  <c r="P1809" i="10"/>
  <c r="Q1809" i="10"/>
  <c r="K1809" i="10"/>
  <c r="D1810" i="10"/>
  <c r="L1809" i="10"/>
  <c r="H1809" i="10"/>
  <c r="S1809" i="10" s="1"/>
  <c r="M1809" i="10"/>
  <c r="O1809" i="10"/>
  <c r="N1809" i="10"/>
  <c r="R1809" i="10"/>
  <c r="G1809" i="10" s="1"/>
  <c r="I1809" i="10"/>
  <c r="T1808" i="10"/>
  <c r="U1808" i="10" s="1"/>
  <c r="V1808" i="10" s="1"/>
  <c r="W1808" i="10" s="1"/>
  <c r="X1808" i="10" s="1"/>
  <c r="Y1808" i="10" s="1"/>
  <c r="Z1808" i="10" s="1"/>
  <c r="AA1808" i="10" s="1"/>
  <c r="AB1808" i="10" s="1"/>
  <c r="AC1808" i="10" s="1"/>
  <c r="T1809" i="10" l="1"/>
  <c r="U1809" i="10" s="1"/>
  <c r="V1809" i="10" s="1"/>
  <c r="W1809" i="10" s="1"/>
  <c r="X1809" i="10" s="1"/>
  <c r="Y1809" i="10" s="1"/>
  <c r="Z1809" i="10" s="1"/>
  <c r="AA1809" i="10" s="1"/>
  <c r="AB1809" i="10" s="1"/>
  <c r="AC1809" i="10" s="1"/>
  <c r="N1810" i="10"/>
  <c r="L1810" i="10"/>
  <c r="J1810" i="10"/>
  <c r="D1811" i="10"/>
  <c r="M1810" i="10"/>
  <c r="O1810" i="10"/>
  <c r="Q1810" i="10"/>
  <c r="H1810" i="10"/>
  <c r="S1810" i="10" s="1"/>
  <c r="P1810" i="10"/>
  <c r="I1810" i="10"/>
  <c r="K1810" i="10"/>
  <c r="R1810" i="10"/>
  <c r="G1810" i="10" s="1"/>
  <c r="I1811" i="10" l="1"/>
  <c r="J1811" i="10"/>
  <c r="R1811" i="10"/>
  <c r="G1811" i="10" s="1"/>
  <c r="M1811" i="10"/>
  <c r="Q1811" i="10"/>
  <c r="P1811" i="10"/>
  <c r="O1811" i="10"/>
  <c r="N1811" i="10"/>
  <c r="D1812" i="10"/>
  <c r="L1811" i="10"/>
  <c r="H1811" i="10"/>
  <c r="S1811" i="10" s="1"/>
  <c r="K1811" i="10"/>
  <c r="T1810" i="10"/>
  <c r="U1810" i="10" s="1"/>
  <c r="V1810" i="10" s="1"/>
  <c r="W1810" i="10" s="1"/>
  <c r="X1810" i="10" s="1"/>
  <c r="Y1810" i="10" s="1"/>
  <c r="Z1810" i="10" s="1"/>
  <c r="AA1810" i="10" s="1"/>
  <c r="AB1810" i="10" s="1"/>
  <c r="AC1810" i="10" s="1"/>
  <c r="T1811" i="10" l="1"/>
  <c r="U1811" i="10" s="1"/>
  <c r="V1811" i="10" s="1"/>
  <c r="W1811" i="10" s="1"/>
  <c r="X1811" i="10" s="1"/>
  <c r="Y1811" i="10" s="1"/>
  <c r="Z1811" i="10" s="1"/>
  <c r="AA1811" i="10" s="1"/>
  <c r="AB1811" i="10" s="1"/>
  <c r="AC1811" i="10" s="1"/>
  <c r="N1812" i="10"/>
  <c r="H1812" i="10"/>
  <c r="S1812" i="10" s="1"/>
  <c r="R1812" i="10"/>
  <c r="G1812" i="10" s="1"/>
  <c r="O1812" i="10"/>
  <c r="M1812" i="10"/>
  <c r="K1812" i="10"/>
  <c r="D1813" i="10"/>
  <c r="Q1812" i="10"/>
  <c r="J1812" i="10"/>
  <c r="I1812" i="10"/>
  <c r="P1812" i="10"/>
  <c r="L1812" i="10"/>
  <c r="T1812" i="10" l="1"/>
  <c r="U1812" i="10" s="1"/>
  <c r="V1812" i="10" s="1"/>
  <c r="W1812" i="10" s="1"/>
  <c r="X1812" i="10" s="1"/>
  <c r="Y1812" i="10" s="1"/>
  <c r="Z1812" i="10" s="1"/>
  <c r="AA1812" i="10" s="1"/>
  <c r="AB1812" i="10" s="1"/>
  <c r="AC1812" i="10" s="1"/>
  <c r="H1813" i="10"/>
  <c r="S1813" i="10" s="1"/>
  <c r="J1813" i="10"/>
  <c r="M1813" i="10"/>
  <c r="R1813" i="10"/>
  <c r="G1813" i="10" s="1"/>
  <c r="K1813" i="10"/>
  <c r="D1814" i="10"/>
  <c r="N1813" i="10"/>
  <c r="Q1813" i="10"/>
  <c r="L1813" i="10"/>
  <c r="P1813" i="10"/>
  <c r="O1813" i="10"/>
  <c r="I1813" i="10"/>
  <c r="T1813" i="10" l="1"/>
  <c r="U1813" i="10" s="1"/>
  <c r="V1813" i="10" s="1"/>
  <c r="W1813" i="10" s="1"/>
  <c r="X1813" i="10" s="1"/>
  <c r="Y1813" i="10" s="1"/>
  <c r="Z1813" i="10" s="1"/>
  <c r="AA1813" i="10" s="1"/>
  <c r="AB1813" i="10" s="1"/>
  <c r="AC1813" i="10" s="1"/>
  <c r="H1814" i="10"/>
  <c r="S1814" i="10" s="1"/>
  <c r="R1814" i="10"/>
  <c r="G1814" i="10" s="1"/>
  <c r="D1815" i="10"/>
  <c r="J1814" i="10"/>
  <c r="I1814" i="10"/>
  <c r="N1814" i="10"/>
  <c r="M1814" i="10"/>
  <c r="L1814" i="10"/>
  <c r="P1814" i="10"/>
  <c r="O1814" i="10"/>
  <c r="Q1814" i="10"/>
  <c r="K1814" i="10"/>
  <c r="H1815" i="10" l="1"/>
  <c r="S1815" i="10" s="1"/>
  <c r="N1815" i="10"/>
  <c r="J1815" i="10"/>
  <c r="D1816" i="10"/>
  <c r="R1815" i="10"/>
  <c r="G1815" i="10" s="1"/>
  <c r="P1815" i="10"/>
  <c r="K1815" i="10"/>
  <c r="Q1815" i="10"/>
  <c r="O1815" i="10"/>
  <c r="L1815" i="10"/>
  <c r="I1815" i="10"/>
  <c r="M1815" i="10"/>
  <c r="T1814" i="10"/>
  <c r="U1814" i="10" s="1"/>
  <c r="V1814" i="10" s="1"/>
  <c r="W1814" i="10" s="1"/>
  <c r="X1814" i="10" s="1"/>
  <c r="Y1814" i="10" s="1"/>
  <c r="Z1814" i="10" s="1"/>
  <c r="AA1814" i="10" s="1"/>
  <c r="AB1814" i="10" s="1"/>
  <c r="AC1814" i="10" s="1"/>
  <c r="H1816" i="10" l="1"/>
  <c r="S1816" i="10" s="1"/>
  <c r="J1816" i="10"/>
  <c r="P1816" i="10"/>
  <c r="K1816" i="10"/>
  <c r="R1816" i="10"/>
  <c r="G1816" i="10" s="1"/>
  <c r="I1816" i="10"/>
  <c r="N1816" i="10"/>
  <c r="L1816" i="10"/>
  <c r="Q1816" i="10"/>
  <c r="M1816" i="10"/>
  <c r="O1816" i="10"/>
  <c r="D1817" i="10"/>
  <c r="T1815" i="10"/>
  <c r="U1815" i="10" s="1"/>
  <c r="V1815" i="10" s="1"/>
  <c r="W1815" i="10" s="1"/>
  <c r="X1815" i="10" s="1"/>
  <c r="Y1815" i="10" s="1"/>
  <c r="Z1815" i="10" s="1"/>
  <c r="AA1815" i="10" s="1"/>
  <c r="AB1815" i="10" s="1"/>
  <c r="AC1815" i="10" s="1"/>
  <c r="T1816" i="10" l="1"/>
  <c r="U1816" i="10" s="1"/>
  <c r="V1816" i="10" s="1"/>
  <c r="W1816" i="10" s="1"/>
  <c r="X1816" i="10" s="1"/>
  <c r="Y1816" i="10" s="1"/>
  <c r="Z1816" i="10" s="1"/>
  <c r="AA1816" i="10" s="1"/>
  <c r="AB1816" i="10" s="1"/>
  <c r="AC1816" i="10" s="1"/>
  <c r="H1817" i="10"/>
  <c r="S1817" i="10" s="1"/>
  <c r="Q1817" i="10"/>
  <c r="I1817" i="10"/>
  <c r="D1818" i="10"/>
  <c r="O1817" i="10"/>
  <c r="J1817" i="10"/>
  <c r="L1817" i="10"/>
  <c r="R1817" i="10"/>
  <c r="G1817" i="10" s="1"/>
  <c r="K1817" i="10"/>
  <c r="P1817" i="10"/>
  <c r="N1817" i="10"/>
  <c r="M1817" i="10"/>
  <c r="T1817" i="10" l="1"/>
  <c r="U1817" i="10" s="1"/>
  <c r="V1817" i="10" s="1"/>
  <c r="W1817" i="10" s="1"/>
  <c r="X1817" i="10" s="1"/>
  <c r="Y1817" i="10" s="1"/>
  <c r="Z1817" i="10" s="1"/>
  <c r="AA1817" i="10" s="1"/>
  <c r="AB1817" i="10" s="1"/>
  <c r="AC1817" i="10" s="1"/>
  <c r="H1818" i="10"/>
  <c r="S1818" i="10" s="1"/>
  <c r="Q1818" i="10"/>
  <c r="L1818" i="10"/>
  <c r="O1818" i="10"/>
  <c r="K1818" i="10"/>
  <c r="R1818" i="10"/>
  <c r="G1818" i="10" s="1"/>
  <c r="J1818" i="10"/>
  <c r="D1819" i="10"/>
  <c r="N1818" i="10"/>
  <c r="M1818" i="10"/>
  <c r="P1818" i="10"/>
  <c r="I1818" i="10"/>
  <c r="T1818" i="10" l="1"/>
  <c r="U1818" i="10" s="1"/>
  <c r="V1818" i="10" s="1"/>
  <c r="W1818" i="10" s="1"/>
  <c r="X1818" i="10" s="1"/>
  <c r="Y1818" i="10" s="1"/>
  <c r="Z1818" i="10" s="1"/>
  <c r="AA1818" i="10" s="1"/>
  <c r="AB1818" i="10" s="1"/>
  <c r="AC1818" i="10" s="1"/>
  <c r="H1819" i="10"/>
  <c r="S1819" i="10" s="1"/>
  <c r="L1819" i="10"/>
  <c r="I1819" i="10"/>
  <c r="D1820" i="10"/>
  <c r="J1819" i="10"/>
  <c r="R1819" i="10"/>
  <c r="G1819" i="10" s="1"/>
  <c r="K1819" i="10"/>
  <c r="N1819" i="10"/>
  <c r="P1819" i="10"/>
  <c r="Q1819" i="10"/>
  <c r="O1819" i="10"/>
  <c r="M1819" i="10"/>
  <c r="T1819" i="10" l="1"/>
  <c r="U1819" i="10" s="1"/>
  <c r="V1819" i="10" s="1"/>
  <c r="W1819" i="10" s="1"/>
  <c r="X1819" i="10" s="1"/>
  <c r="Y1819" i="10" s="1"/>
  <c r="Z1819" i="10" s="1"/>
  <c r="AA1819" i="10" s="1"/>
  <c r="AB1819" i="10" s="1"/>
  <c r="AC1819" i="10" s="1"/>
  <c r="H1820" i="10"/>
  <c r="S1820" i="10" s="1"/>
  <c r="L1820" i="10"/>
  <c r="J1820" i="10"/>
  <c r="M1820" i="10"/>
  <c r="I1820" i="10"/>
  <c r="D1821" i="10"/>
  <c r="R1820" i="10"/>
  <c r="G1820" i="10" s="1"/>
  <c r="N1820" i="10"/>
  <c r="O1820" i="10"/>
  <c r="P1820" i="10"/>
  <c r="K1820" i="10"/>
  <c r="Q1820" i="10"/>
  <c r="T1820" i="10" l="1"/>
  <c r="U1820" i="10" s="1"/>
  <c r="V1820" i="10" s="1"/>
  <c r="W1820" i="10" s="1"/>
  <c r="X1820" i="10" s="1"/>
  <c r="Y1820" i="10" s="1"/>
  <c r="Z1820" i="10" s="1"/>
  <c r="AA1820" i="10" s="1"/>
  <c r="AB1820" i="10" s="1"/>
  <c r="AC1820" i="10" s="1"/>
  <c r="Q1821" i="10"/>
  <c r="J1821" i="10"/>
  <c r="D1822" i="10"/>
  <c r="R1821" i="10"/>
  <c r="G1821" i="10" s="1"/>
  <c r="H1821" i="10"/>
  <c r="S1821" i="10" s="1"/>
  <c r="P1821" i="10"/>
  <c r="M1821" i="10"/>
  <c r="N1821" i="10"/>
  <c r="L1821" i="10"/>
  <c r="I1821" i="10"/>
  <c r="K1821" i="10"/>
  <c r="O1821" i="10"/>
  <c r="T1821" i="10" l="1"/>
  <c r="U1821" i="10" s="1"/>
  <c r="V1821" i="10" s="1"/>
  <c r="W1821" i="10" s="1"/>
  <c r="X1821" i="10" s="1"/>
  <c r="Y1821" i="10" s="1"/>
  <c r="Z1821" i="10" s="1"/>
  <c r="AA1821" i="10" s="1"/>
  <c r="AB1821" i="10" s="1"/>
  <c r="AC1821" i="10" s="1"/>
  <c r="H1822" i="10"/>
  <c r="S1822" i="10" s="1"/>
  <c r="R1822" i="10"/>
  <c r="G1822" i="10" s="1"/>
  <c r="P1822" i="10"/>
  <c r="N1822" i="10"/>
  <c r="M1822" i="10"/>
  <c r="O1822" i="10"/>
  <c r="L1822" i="10"/>
  <c r="J1822" i="10"/>
  <c r="K1822" i="10"/>
  <c r="D1823" i="10"/>
  <c r="Q1822" i="10"/>
  <c r="I1822" i="10"/>
  <c r="H1823" i="10" l="1"/>
  <c r="S1823" i="10" s="1"/>
  <c r="M1823" i="10"/>
  <c r="O1823" i="10"/>
  <c r="D1824" i="10"/>
  <c r="J1823" i="10"/>
  <c r="R1823" i="10"/>
  <c r="G1823" i="10" s="1"/>
  <c r="K1823" i="10"/>
  <c r="N1823" i="10"/>
  <c r="P1823" i="10"/>
  <c r="Q1823" i="10"/>
  <c r="I1823" i="10"/>
  <c r="L1823" i="10"/>
  <c r="T1822" i="10"/>
  <c r="U1822" i="10" s="1"/>
  <c r="V1822" i="10" s="1"/>
  <c r="W1822" i="10" s="1"/>
  <c r="X1822" i="10" s="1"/>
  <c r="Y1822" i="10" s="1"/>
  <c r="Z1822" i="10" s="1"/>
  <c r="AA1822" i="10" s="1"/>
  <c r="AB1822" i="10" s="1"/>
  <c r="AC1822" i="10" s="1"/>
  <c r="H1824" i="10" l="1"/>
  <c r="S1824" i="10" s="1"/>
  <c r="P1824" i="10"/>
  <c r="I1824" i="10"/>
  <c r="O1824" i="10"/>
  <c r="M1824" i="10"/>
  <c r="L1824" i="10"/>
  <c r="D1825" i="10"/>
  <c r="Q1824" i="10"/>
  <c r="R1824" i="10"/>
  <c r="G1824" i="10" s="1"/>
  <c r="K1824" i="10"/>
  <c r="N1824" i="10"/>
  <c r="J1824" i="10"/>
  <c r="T1823" i="10"/>
  <c r="U1823" i="10" s="1"/>
  <c r="V1823" i="10" s="1"/>
  <c r="W1823" i="10" s="1"/>
  <c r="X1823" i="10" s="1"/>
  <c r="Y1823" i="10" s="1"/>
  <c r="Z1823" i="10" s="1"/>
  <c r="AA1823" i="10" s="1"/>
  <c r="AB1823" i="10" s="1"/>
  <c r="AC1823" i="10" s="1"/>
  <c r="H1825" i="10" l="1"/>
  <c r="S1825" i="10" s="1"/>
  <c r="Q1825" i="10"/>
  <c r="D1826" i="10"/>
  <c r="I1825" i="10"/>
  <c r="K1825" i="10"/>
  <c r="J1825" i="10"/>
  <c r="M1825" i="10"/>
  <c r="N1825" i="10"/>
  <c r="O1825" i="10"/>
  <c r="L1825" i="10"/>
  <c r="R1825" i="10"/>
  <c r="G1825" i="10" s="1"/>
  <c r="P1825" i="10"/>
  <c r="T1824" i="10"/>
  <c r="U1824" i="10" s="1"/>
  <c r="V1824" i="10" s="1"/>
  <c r="W1824" i="10" s="1"/>
  <c r="X1824" i="10" s="1"/>
  <c r="Y1824" i="10" s="1"/>
  <c r="Z1824" i="10" s="1"/>
  <c r="AA1824" i="10" s="1"/>
  <c r="AB1824" i="10" s="1"/>
  <c r="AC1824" i="10" s="1"/>
  <c r="H1826" i="10" l="1"/>
  <c r="S1826" i="10" s="1"/>
  <c r="M1826" i="10"/>
  <c r="Q1826" i="10"/>
  <c r="D1827" i="10"/>
  <c r="K1826" i="10"/>
  <c r="L1826" i="10"/>
  <c r="O1826" i="10"/>
  <c r="I1826" i="10"/>
  <c r="R1826" i="10"/>
  <c r="G1826" i="10" s="1"/>
  <c r="P1826" i="10"/>
  <c r="J1826" i="10"/>
  <c r="N1826" i="10"/>
  <c r="T1825" i="10"/>
  <c r="U1825" i="10" s="1"/>
  <c r="V1825" i="10" s="1"/>
  <c r="W1825" i="10" s="1"/>
  <c r="X1825" i="10" s="1"/>
  <c r="Y1825" i="10" s="1"/>
  <c r="Z1825" i="10" s="1"/>
  <c r="AA1825" i="10" s="1"/>
  <c r="AB1825" i="10" s="1"/>
  <c r="AC1825" i="10" s="1"/>
  <c r="H1827" i="10" l="1"/>
  <c r="S1827" i="10" s="1"/>
  <c r="O1827" i="10"/>
  <c r="N1827" i="10"/>
  <c r="D1828" i="10"/>
  <c r="Q1827" i="10"/>
  <c r="J1827" i="10"/>
  <c r="M1827" i="10"/>
  <c r="R1827" i="10"/>
  <c r="G1827" i="10" s="1"/>
  <c r="L1827" i="10"/>
  <c r="K1827" i="10"/>
  <c r="P1827" i="10"/>
  <c r="I1827" i="10"/>
  <c r="T1826" i="10"/>
  <c r="U1826" i="10" s="1"/>
  <c r="V1826" i="10" s="1"/>
  <c r="W1826" i="10" s="1"/>
  <c r="X1826" i="10" s="1"/>
  <c r="Y1826" i="10" s="1"/>
  <c r="Z1826" i="10" s="1"/>
  <c r="AA1826" i="10" s="1"/>
  <c r="AB1826" i="10" s="1"/>
  <c r="AC1826" i="10" s="1"/>
  <c r="K1828" i="10" l="1"/>
  <c r="Q1828" i="10"/>
  <c r="N1828" i="10"/>
  <c r="J1828" i="10"/>
  <c r="I1828" i="10"/>
  <c r="L1828" i="10"/>
  <c r="D1829" i="10"/>
  <c r="M1828" i="10"/>
  <c r="P1828" i="10"/>
  <c r="O1828" i="10"/>
  <c r="H1828" i="10"/>
  <c r="S1828" i="10" s="1"/>
  <c r="R1828" i="10"/>
  <c r="G1828" i="10" s="1"/>
  <c r="T1827" i="10"/>
  <c r="U1827" i="10" s="1"/>
  <c r="V1827" i="10" s="1"/>
  <c r="W1827" i="10" s="1"/>
  <c r="X1827" i="10" s="1"/>
  <c r="Y1827" i="10" s="1"/>
  <c r="Z1827" i="10" s="1"/>
  <c r="AA1827" i="10" s="1"/>
  <c r="AB1827" i="10" s="1"/>
  <c r="AC1827" i="10" s="1"/>
  <c r="R1829" i="10" l="1"/>
  <c r="G1829" i="10" s="1"/>
  <c r="N1829" i="10"/>
  <c r="D1830" i="10"/>
  <c r="P1829" i="10"/>
  <c r="H1829" i="10"/>
  <c r="S1829" i="10" s="1"/>
  <c r="L1829" i="10"/>
  <c r="K1829" i="10"/>
  <c r="Q1829" i="10"/>
  <c r="J1829" i="10"/>
  <c r="M1829" i="10"/>
  <c r="I1829" i="10"/>
  <c r="O1829" i="10"/>
  <c r="T1828" i="10"/>
  <c r="U1828" i="10" s="1"/>
  <c r="V1828" i="10" s="1"/>
  <c r="W1828" i="10" s="1"/>
  <c r="X1828" i="10" s="1"/>
  <c r="Y1828" i="10" s="1"/>
  <c r="Z1828" i="10" s="1"/>
  <c r="AA1828" i="10" s="1"/>
  <c r="AB1828" i="10" s="1"/>
  <c r="AC1828" i="10" s="1"/>
  <c r="I1830" i="10" l="1"/>
  <c r="O1830" i="10"/>
  <c r="J1830" i="10"/>
  <c r="M1830" i="10"/>
  <c r="R1830" i="10"/>
  <c r="G1830" i="10" s="1"/>
  <c r="D1831" i="10"/>
  <c r="P1830" i="10"/>
  <c r="H1830" i="10"/>
  <c r="S1830" i="10" s="1"/>
  <c r="Q1830" i="10"/>
  <c r="N1830" i="10"/>
  <c r="K1830" i="10"/>
  <c r="L1830" i="10"/>
  <c r="T1829" i="10"/>
  <c r="U1829" i="10" s="1"/>
  <c r="V1829" i="10" s="1"/>
  <c r="W1829" i="10" s="1"/>
  <c r="X1829" i="10" s="1"/>
  <c r="Y1829" i="10" s="1"/>
  <c r="Z1829" i="10" s="1"/>
  <c r="AA1829" i="10" s="1"/>
  <c r="AB1829" i="10" s="1"/>
  <c r="AC1829" i="10" s="1"/>
  <c r="T1830" i="10" l="1"/>
  <c r="U1830" i="10" s="1"/>
  <c r="V1830" i="10" s="1"/>
  <c r="W1830" i="10" s="1"/>
  <c r="X1830" i="10" s="1"/>
  <c r="Y1830" i="10" s="1"/>
  <c r="Z1830" i="10" s="1"/>
  <c r="AA1830" i="10" s="1"/>
  <c r="AB1830" i="10" s="1"/>
  <c r="AC1830" i="10" s="1"/>
  <c r="K1831" i="10"/>
  <c r="M1831" i="10"/>
  <c r="J1831" i="10"/>
  <c r="O1831" i="10"/>
  <c r="H1831" i="10"/>
  <c r="S1831" i="10" s="1"/>
  <c r="I1831" i="10"/>
  <c r="D1832" i="10"/>
  <c r="L1831" i="10"/>
  <c r="N1831" i="10"/>
  <c r="Q1831" i="10"/>
  <c r="R1831" i="10"/>
  <c r="G1831" i="10" s="1"/>
  <c r="P1831" i="10"/>
  <c r="T1831" i="10" l="1"/>
  <c r="U1831" i="10" s="1"/>
  <c r="V1831" i="10" s="1"/>
  <c r="W1831" i="10" s="1"/>
  <c r="X1831" i="10" s="1"/>
  <c r="Y1831" i="10" s="1"/>
  <c r="Z1831" i="10" s="1"/>
  <c r="AA1831" i="10" s="1"/>
  <c r="AB1831" i="10" s="1"/>
  <c r="AC1831" i="10" s="1"/>
  <c r="R1832" i="10"/>
  <c r="G1832" i="10" s="1"/>
  <c r="O1832" i="10"/>
  <c r="I1832" i="10"/>
  <c r="P1832" i="10"/>
  <c r="L1832" i="10"/>
  <c r="Q1832" i="10"/>
  <c r="J1832" i="10"/>
  <c r="M1832" i="10"/>
  <c r="H1832" i="10"/>
  <c r="S1832" i="10" s="1"/>
  <c r="K1832" i="10"/>
  <c r="D1833" i="10"/>
  <c r="N1832" i="10"/>
  <c r="T1832" i="10" l="1"/>
  <c r="U1832" i="10" s="1"/>
  <c r="V1832" i="10" s="1"/>
  <c r="W1832" i="10" s="1"/>
  <c r="X1832" i="10" s="1"/>
  <c r="Y1832" i="10" s="1"/>
  <c r="Z1832" i="10" s="1"/>
  <c r="AA1832" i="10" s="1"/>
  <c r="AB1832" i="10" s="1"/>
  <c r="AC1832" i="10" s="1"/>
  <c r="I1833" i="10"/>
  <c r="K1833" i="10"/>
  <c r="M1833" i="10"/>
  <c r="Q1833" i="10"/>
  <c r="N1833" i="10"/>
  <c r="L1833" i="10"/>
  <c r="O1833" i="10"/>
  <c r="H1833" i="10"/>
  <c r="S1833" i="10" s="1"/>
  <c r="J1833" i="10"/>
  <c r="D1834" i="10"/>
  <c r="R1833" i="10"/>
  <c r="G1833" i="10" s="1"/>
  <c r="P1833" i="10"/>
  <c r="Q1834" i="10" l="1"/>
  <c r="D1835" i="10"/>
  <c r="M1834" i="10"/>
  <c r="L1834" i="10"/>
  <c r="H1834" i="10"/>
  <c r="S1834" i="10" s="1"/>
  <c r="J1834" i="10"/>
  <c r="N1834" i="10"/>
  <c r="I1834" i="10"/>
  <c r="K1834" i="10"/>
  <c r="O1834" i="10"/>
  <c r="P1834" i="10"/>
  <c r="R1834" i="10"/>
  <c r="G1834" i="10" s="1"/>
  <c r="T1833" i="10"/>
  <c r="U1833" i="10" s="1"/>
  <c r="V1833" i="10" s="1"/>
  <c r="W1833" i="10" s="1"/>
  <c r="X1833" i="10" s="1"/>
  <c r="Y1833" i="10" s="1"/>
  <c r="Z1833" i="10" s="1"/>
  <c r="AA1833" i="10" s="1"/>
  <c r="AB1833" i="10" s="1"/>
  <c r="AC1833" i="10" s="1"/>
  <c r="H1835" i="10" l="1"/>
  <c r="S1835" i="10" s="1"/>
  <c r="R1835" i="10"/>
  <c r="G1835" i="10" s="1"/>
  <c r="O1835" i="10"/>
  <c r="P1835" i="10"/>
  <c r="Q1835" i="10"/>
  <c r="M1835" i="10"/>
  <c r="K1835" i="10"/>
  <c r="I1835" i="10"/>
  <c r="N1835" i="10"/>
  <c r="J1835" i="10"/>
  <c r="L1835" i="10"/>
  <c r="D1836" i="10"/>
  <c r="T1834" i="10"/>
  <c r="U1834" i="10" s="1"/>
  <c r="V1834" i="10" s="1"/>
  <c r="W1834" i="10" s="1"/>
  <c r="X1834" i="10" s="1"/>
  <c r="Y1834" i="10" s="1"/>
  <c r="Z1834" i="10" s="1"/>
  <c r="AA1834" i="10" s="1"/>
  <c r="AB1834" i="10" s="1"/>
  <c r="AC1834" i="10" s="1"/>
  <c r="H1836" i="10" l="1"/>
  <c r="S1836" i="10" s="1"/>
  <c r="K1836" i="10"/>
  <c r="J1836" i="10"/>
  <c r="N1836" i="10"/>
  <c r="Q1836" i="10"/>
  <c r="M1836" i="10"/>
  <c r="L1836" i="10"/>
  <c r="O1836" i="10"/>
  <c r="R1836" i="10"/>
  <c r="G1836" i="10" s="1"/>
  <c r="P1836" i="10"/>
  <c r="D1837" i="10"/>
  <c r="I1836" i="10"/>
  <c r="T1835" i="10"/>
  <c r="U1835" i="10" s="1"/>
  <c r="V1835" i="10" s="1"/>
  <c r="W1835" i="10" s="1"/>
  <c r="X1835" i="10" s="1"/>
  <c r="Y1835" i="10" s="1"/>
  <c r="Z1835" i="10" s="1"/>
  <c r="AA1835" i="10" s="1"/>
  <c r="AB1835" i="10" s="1"/>
  <c r="AC1835" i="10" s="1"/>
  <c r="H1837" i="10" l="1"/>
  <c r="S1837" i="10" s="1"/>
  <c r="Q1837" i="10"/>
  <c r="I1837" i="10"/>
  <c r="R1837" i="10"/>
  <c r="G1837" i="10" s="1"/>
  <c r="K1837" i="10"/>
  <c r="O1837" i="10"/>
  <c r="L1837" i="10"/>
  <c r="P1837" i="10"/>
  <c r="D1838" i="10"/>
  <c r="N1837" i="10"/>
  <c r="M1837" i="10"/>
  <c r="J1837" i="10"/>
  <c r="T1836" i="10"/>
  <c r="U1836" i="10" s="1"/>
  <c r="V1836" i="10" s="1"/>
  <c r="W1836" i="10" s="1"/>
  <c r="X1836" i="10" s="1"/>
  <c r="Y1836" i="10" s="1"/>
  <c r="Z1836" i="10" s="1"/>
  <c r="AA1836" i="10" s="1"/>
  <c r="AB1836" i="10" s="1"/>
  <c r="AC1836" i="10" s="1"/>
  <c r="J1838" i="10" l="1"/>
  <c r="N1838" i="10"/>
  <c r="H1838" i="10"/>
  <c r="S1838" i="10" s="1"/>
  <c r="L1838" i="10"/>
  <c r="K1838" i="10"/>
  <c r="D1839" i="10"/>
  <c r="P1838" i="10"/>
  <c r="R1838" i="10"/>
  <c r="G1838" i="10" s="1"/>
  <c r="M1838" i="10"/>
  <c r="Q1838" i="10"/>
  <c r="I1838" i="10"/>
  <c r="O1838" i="10"/>
  <c r="T1837" i="10"/>
  <c r="U1837" i="10" s="1"/>
  <c r="V1837" i="10" s="1"/>
  <c r="W1837" i="10" s="1"/>
  <c r="X1837" i="10" s="1"/>
  <c r="Y1837" i="10" s="1"/>
  <c r="Z1837" i="10" s="1"/>
  <c r="AA1837" i="10" s="1"/>
  <c r="AB1837" i="10" s="1"/>
  <c r="AC1837" i="10" s="1"/>
  <c r="T1838" i="10" l="1"/>
  <c r="U1838" i="10" s="1"/>
  <c r="V1838" i="10" s="1"/>
  <c r="W1838" i="10" s="1"/>
  <c r="X1838" i="10" s="1"/>
  <c r="Y1838" i="10" s="1"/>
  <c r="Z1838" i="10" s="1"/>
  <c r="AA1838" i="10" s="1"/>
  <c r="AB1838" i="10" s="1"/>
  <c r="AC1838" i="10" s="1"/>
  <c r="H1839" i="10"/>
  <c r="S1839" i="10" s="1"/>
  <c r="K1839" i="10"/>
  <c r="L1839" i="10"/>
  <c r="O1839" i="10"/>
  <c r="Q1839" i="10"/>
  <c r="R1839" i="10"/>
  <c r="G1839" i="10" s="1"/>
  <c r="P1839" i="10"/>
  <c r="I1839" i="10"/>
  <c r="N1839" i="10"/>
  <c r="M1839" i="10"/>
  <c r="J1839" i="10"/>
  <c r="D1840" i="10"/>
  <c r="I1840" i="10" l="1"/>
  <c r="J1840" i="10"/>
  <c r="H1840" i="10"/>
  <c r="S1840" i="10" s="1"/>
  <c r="L1840" i="10"/>
  <c r="O1840" i="10"/>
  <c r="M1840" i="10"/>
  <c r="N1840" i="10"/>
  <c r="D1841" i="10"/>
  <c r="Q1840" i="10"/>
  <c r="R1840" i="10"/>
  <c r="G1840" i="10" s="1"/>
  <c r="K1840" i="10"/>
  <c r="P1840" i="10"/>
  <c r="T1839" i="10"/>
  <c r="U1839" i="10" s="1"/>
  <c r="V1839" i="10" s="1"/>
  <c r="W1839" i="10" s="1"/>
  <c r="X1839" i="10" s="1"/>
  <c r="Y1839" i="10" s="1"/>
  <c r="Z1839" i="10" s="1"/>
  <c r="AA1839" i="10" s="1"/>
  <c r="AB1839" i="10" s="1"/>
  <c r="AC1839" i="10" s="1"/>
  <c r="T1840" i="10" l="1"/>
  <c r="U1840" i="10" s="1"/>
  <c r="V1840" i="10" s="1"/>
  <c r="W1840" i="10" s="1"/>
  <c r="X1840" i="10" s="1"/>
  <c r="Y1840" i="10" s="1"/>
  <c r="Z1840" i="10" s="1"/>
  <c r="AA1840" i="10" s="1"/>
  <c r="AB1840" i="10" s="1"/>
  <c r="AC1840" i="10" s="1"/>
  <c r="H1841" i="10"/>
  <c r="S1841" i="10" s="1"/>
  <c r="J1841" i="10"/>
  <c r="R1841" i="10"/>
  <c r="G1841" i="10" s="1"/>
  <c r="P1841" i="10"/>
  <c r="D1842" i="10"/>
  <c r="L1841" i="10"/>
  <c r="N1841" i="10"/>
  <c r="O1841" i="10"/>
  <c r="M1841" i="10"/>
  <c r="Q1841" i="10"/>
  <c r="I1841" i="10"/>
  <c r="K1841" i="10"/>
  <c r="T1841" i="10" l="1"/>
  <c r="U1841" i="10" s="1"/>
  <c r="V1841" i="10" s="1"/>
  <c r="W1841" i="10" s="1"/>
  <c r="X1841" i="10" s="1"/>
  <c r="Y1841" i="10" s="1"/>
  <c r="Z1841" i="10" s="1"/>
  <c r="AA1841" i="10" s="1"/>
  <c r="AB1841" i="10" s="1"/>
  <c r="AC1841" i="10" s="1"/>
  <c r="L1842" i="10"/>
  <c r="K1842" i="10"/>
  <c r="R1842" i="10"/>
  <c r="G1842" i="10" s="1"/>
  <c r="O1842" i="10"/>
  <c r="D1843" i="10"/>
  <c r="Q1842" i="10"/>
  <c r="J1842" i="10"/>
  <c r="M1842" i="10"/>
  <c r="N1842" i="10"/>
  <c r="I1842" i="10"/>
  <c r="H1842" i="10"/>
  <c r="S1842" i="10" s="1"/>
  <c r="P1842" i="10"/>
  <c r="T1842" i="10" l="1"/>
  <c r="U1842" i="10" s="1"/>
  <c r="V1842" i="10" s="1"/>
  <c r="W1842" i="10" s="1"/>
  <c r="X1842" i="10" s="1"/>
  <c r="Y1842" i="10" s="1"/>
  <c r="Z1842" i="10" s="1"/>
  <c r="AA1842" i="10" s="1"/>
  <c r="AB1842" i="10" s="1"/>
  <c r="AC1842" i="10" s="1"/>
  <c r="R1843" i="10"/>
  <c r="G1843" i="10" s="1"/>
  <c r="P1843" i="10"/>
  <c r="I1843" i="10"/>
  <c r="D1844" i="10"/>
  <c r="Q1843" i="10"/>
  <c r="J1843" i="10"/>
  <c r="O1843" i="10"/>
  <c r="M1843" i="10"/>
  <c r="H1843" i="10"/>
  <c r="S1843" i="10" s="1"/>
  <c r="N1843" i="10"/>
  <c r="L1843" i="10"/>
  <c r="K1843" i="10"/>
  <c r="H1844" i="10" l="1"/>
  <c r="S1844" i="10" s="1"/>
  <c r="L1844" i="10"/>
  <c r="N1844" i="10"/>
  <c r="D1845" i="10"/>
  <c r="M1844" i="10"/>
  <c r="R1844" i="10"/>
  <c r="G1844" i="10" s="1"/>
  <c r="I1844" i="10"/>
  <c r="J1844" i="10"/>
  <c r="O1844" i="10"/>
  <c r="Q1844" i="10"/>
  <c r="K1844" i="10"/>
  <c r="P1844" i="10"/>
  <c r="T1843" i="10"/>
  <c r="U1843" i="10" s="1"/>
  <c r="V1843" i="10" s="1"/>
  <c r="W1843" i="10" s="1"/>
  <c r="X1843" i="10" s="1"/>
  <c r="Y1843" i="10" s="1"/>
  <c r="Z1843" i="10" s="1"/>
  <c r="AA1843" i="10" s="1"/>
  <c r="AB1843" i="10" s="1"/>
  <c r="AC1843" i="10" s="1"/>
  <c r="D1846" i="10" l="1"/>
  <c r="O1845" i="10"/>
  <c r="P1845" i="10"/>
  <c r="N1845" i="10"/>
  <c r="I1845" i="10"/>
  <c r="J1845" i="10"/>
  <c r="M1845" i="10"/>
  <c r="R1845" i="10"/>
  <c r="G1845" i="10" s="1"/>
  <c r="L1845" i="10"/>
  <c r="Q1845" i="10"/>
  <c r="H1845" i="10"/>
  <c r="S1845" i="10" s="1"/>
  <c r="K1845" i="10"/>
  <c r="T1844" i="10"/>
  <c r="U1844" i="10" s="1"/>
  <c r="V1844" i="10" s="1"/>
  <c r="W1844" i="10" s="1"/>
  <c r="X1844" i="10" s="1"/>
  <c r="Y1844" i="10" s="1"/>
  <c r="Z1844" i="10" s="1"/>
  <c r="AA1844" i="10" s="1"/>
  <c r="AB1844" i="10" s="1"/>
  <c r="AC1844" i="10" s="1"/>
  <c r="T1845" i="10" l="1"/>
  <c r="U1845" i="10" s="1"/>
  <c r="V1845" i="10" s="1"/>
  <c r="W1845" i="10" s="1"/>
  <c r="X1845" i="10" s="1"/>
  <c r="Y1845" i="10" s="1"/>
  <c r="Z1845" i="10" s="1"/>
  <c r="AA1845" i="10" s="1"/>
  <c r="AB1845" i="10" s="1"/>
  <c r="AC1845" i="10" s="1"/>
  <c r="H1846" i="10"/>
  <c r="S1846" i="10" s="1"/>
  <c r="Q1846" i="10"/>
  <c r="J1846" i="10"/>
  <c r="O1846" i="10"/>
  <c r="K1846" i="10"/>
  <c r="N1846" i="10"/>
  <c r="D1847" i="10"/>
  <c r="R1846" i="10"/>
  <c r="G1846" i="10" s="1"/>
  <c r="I1846" i="10"/>
  <c r="L1846" i="10"/>
  <c r="M1846" i="10"/>
  <c r="P1846" i="10"/>
  <c r="T1846" i="10" l="1"/>
  <c r="U1846" i="10" s="1"/>
  <c r="V1846" i="10" s="1"/>
  <c r="W1846" i="10" s="1"/>
  <c r="X1846" i="10" s="1"/>
  <c r="Y1846" i="10" s="1"/>
  <c r="Z1846" i="10" s="1"/>
  <c r="AA1846" i="10" s="1"/>
  <c r="AB1846" i="10" s="1"/>
  <c r="AC1846" i="10" s="1"/>
  <c r="D1848" i="10"/>
  <c r="I1847" i="10"/>
  <c r="N1847" i="10"/>
  <c r="M1847" i="10"/>
  <c r="P1847" i="10"/>
  <c r="L1847" i="10"/>
  <c r="H1847" i="10"/>
  <c r="S1847" i="10" s="1"/>
  <c r="J1847" i="10"/>
  <c r="Q1847" i="10"/>
  <c r="K1847" i="10"/>
  <c r="O1847" i="10"/>
  <c r="R1847" i="10"/>
  <c r="G1847" i="10" s="1"/>
  <c r="H1848" i="10" l="1"/>
  <c r="S1848" i="10" s="1"/>
  <c r="Q1848" i="10"/>
  <c r="M1848" i="10"/>
  <c r="L1848" i="10"/>
  <c r="J1848" i="10"/>
  <c r="K1848" i="10"/>
  <c r="P1848" i="10"/>
  <c r="I1848" i="10"/>
  <c r="R1848" i="10"/>
  <c r="G1848" i="10" s="1"/>
  <c r="D1849" i="10"/>
  <c r="O1848" i="10"/>
  <c r="N1848" i="10"/>
  <c r="T1847" i="10"/>
  <c r="U1847" i="10" s="1"/>
  <c r="V1847" i="10" s="1"/>
  <c r="W1847" i="10" s="1"/>
  <c r="X1847" i="10" s="1"/>
  <c r="Y1847" i="10" s="1"/>
  <c r="Z1847" i="10" s="1"/>
  <c r="AA1847" i="10" s="1"/>
  <c r="AB1847" i="10" s="1"/>
  <c r="AC1847" i="10" s="1"/>
  <c r="D1850" i="10" l="1"/>
  <c r="I1849" i="10"/>
  <c r="J1849" i="10"/>
  <c r="R1849" i="10"/>
  <c r="G1849" i="10" s="1"/>
  <c r="P1849" i="10"/>
  <c r="L1849" i="10"/>
  <c r="Q1849" i="10"/>
  <c r="H1849" i="10"/>
  <c r="S1849" i="10" s="1"/>
  <c r="N1849" i="10"/>
  <c r="M1849" i="10"/>
  <c r="O1849" i="10"/>
  <c r="K1849" i="10"/>
  <c r="T1848" i="10"/>
  <c r="U1848" i="10" s="1"/>
  <c r="V1848" i="10" s="1"/>
  <c r="W1848" i="10" s="1"/>
  <c r="X1848" i="10" s="1"/>
  <c r="Y1848" i="10" s="1"/>
  <c r="Z1848" i="10" s="1"/>
  <c r="AA1848" i="10" s="1"/>
  <c r="AB1848" i="10" s="1"/>
  <c r="AC1848" i="10" s="1"/>
  <c r="H1850" i="10" l="1"/>
  <c r="S1850" i="10" s="1"/>
  <c r="Q1850" i="10"/>
  <c r="K1850" i="10"/>
  <c r="I1850" i="10"/>
  <c r="L1850" i="10"/>
  <c r="D1851" i="10"/>
  <c r="R1850" i="10"/>
  <c r="G1850" i="10" s="1"/>
  <c r="J1850" i="10"/>
  <c r="M1850" i="10"/>
  <c r="O1850" i="10"/>
  <c r="N1850" i="10"/>
  <c r="P1850" i="10"/>
  <c r="T1849" i="10"/>
  <c r="U1849" i="10" s="1"/>
  <c r="V1849" i="10" s="1"/>
  <c r="W1849" i="10" s="1"/>
  <c r="X1849" i="10" s="1"/>
  <c r="Y1849" i="10" s="1"/>
  <c r="Z1849" i="10" s="1"/>
  <c r="AA1849" i="10" s="1"/>
  <c r="AB1849" i="10" s="1"/>
  <c r="AC1849" i="10" s="1"/>
  <c r="H1851" i="10" l="1"/>
  <c r="S1851" i="10" s="1"/>
  <c r="L1851" i="10"/>
  <c r="P1851" i="10"/>
  <c r="D1852" i="10"/>
  <c r="R1851" i="10"/>
  <c r="G1851" i="10" s="1"/>
  <c r="J1851" i="10"/>
  <c r="O1851" i="10"/>
  <c r="M1851" i="10"/>
  <c r="K1851" i="10"/>
  <c r="Q1851" i="10"/>
  <c r="I1851" i="10"/>
  <c r="N1851" i="10"/>
  <c r="T1850" i="10"/>
  <c r="U1850" i="10" s="1"/>
  <c r="V1850" i="10" s="1"/>
  <c r="W1850" i="10" s="1"/>
  <c r="X1850" i="10" s="1"/>
  <c r="Y1850" i="10" s="1"/>
  <c r="Z1850" i="10" s="1"/>
  <c r="AA1850" i="10" s="1"/>
  <c r="AB1850" i="10" s="1"/>
  <c r="AC1850" i="10" s="1"/>
  <c r="T1851" i="10" l="1"/>
  <c r="U1851" i="10" s="1"/>
  <c r="V1851" i="10" s="1"/>
  <c r="W1851" i="10" s="1"/>
  <c r="X1851" i="10" s="1"/>
  <c r="Y1851" i="10" s="1"/>
  <c r="Z1851" i="10" s="1"/>
  <c r="AA1851" i="10" s="1"/>
  <c r="AB1851" i="10" s="1"/>
  <c r="AC1851" i="10" s="1"/>
  <c r="H1852" i="10"/>
  <c r="S1852" i="10" s="1"/>
  <c r="P1852" i="10"/>
  <c r="R1852" i="10"/>
  <c r="G1852" i="10" s="1"/>
  <c r="J1852" i="10"/>
  <c r="K1852" i="10"/>
  <c r="M1852" i="10"/>
  <c r="Q1852" i="10"/>
  <c r="I1852" i="10"/>
  <c r="D1853" i="10"/>
  <c r="O1852" i="10"/>
  <c r="L1852" i="10"/>
  <c r="N1852" i="10"/>
  <c r="H1853" i="10" l="1"/>
  <c r="S1853" i="10" s="1"/>
  <c r="J1853" i="10"/>
  <c r="N1853" i="10"/>
  <c r="L1853" i="10"/>
  <c r="Q1853" i="10"/>
  <c r="O1853" i="10"/>
  <c r="D1854" i="10"/>
  <c r="M1853" i="10"/>
  <c r="K1853" i="10"/>
  <c r="I1853" i="10"/>
  <c r="P1853" i="10"/>
  <c r="R1853" i="10"/>
  <c r="G1853" i="10" s="1"/>
  <c r="T1852" i="10"/>
  <c r="U1852" i="10" s="1"/>
  <c r="V1852" i="10" s="1"/>
  <c r="W1852" i="10" s="1"/>
  <c r="X1852" i="10" s="1"/>
  <c r="Y1852" i="10" s="1"/>
  <c r="Z1852" i="10" s="1"/>
  <c r="AA1852" i="10" s="1"/>
  <c r="AB1852" i="10" s="1"/>
  <c r="AC1852" i="10" s="1"/>
  <c r="T1853" i="10" l="1"/>
  <c r="U1853" i="10" s="1"/>
  <c r="V1853" i="10" s="1"/>
  <c r="W1853" i="10" s="1"/>
  <c r="X1853" i="10" s="1"/>
  <c r="Y1853" i="10" s="1"/>
  <c r="Z1853" i="10" s="1"/>
  <c r="AA1853" i="10" s="1"/>
  <c r="AB1853" i="10" s="1"/>
  <c r="AC1853" i="10" s="1"/>
  <c r="H1854" i="10"/>
  <c r="S1854" i="10" s="1"/>
  <c r="P1854" i="10"/>
  <c r="M1854" i="10"/>
  <c r="O1854" i="10"/>
  <c r="D1855" i="10"/>
  <c r="I1854" i="10"/>
  <c r="K1854" i="10"/>
  <c r="Q1854" i="10"/>
  <c r="N1854" i="10"/>
  <c r="J1854" i="10"/>
  <c r="L1854" i="10"/>
  <c r="R1854" i="10"/>
  <c r="G1854" i="10" s="1"/>
  <c r="T1854" i="10" l="1"/>
  <c r="U1854" i="10" s="1"/>
  <c r="V1854" i="10" s="1"/>
  <c r="W1854" i="10" s="1"/>
  <c r="X1854" i="10" s="1"/>
  <c r="Y1854" i="10" s="1"/>
  <c r="Z1854" i="10" s="1"/>
  <c r="AA1854" i="10" s="1"/>
  <c r="AB1854" i="10" s="1"/>
  <c r="AC1854" i="10" s="1"/>
  <c r="Q1855" i="10"/>
  <c r="R1855" i="10"/>
  <c r="G1855" i="10" s="1"/>
  <c r="H1855" i="10"/>
  <c r="S1855" i="10" s="1"/>
  <c r="I1855" i="10"/>
  <c r="P1855" i="10"/>
  <c r="K1855" i="10"/>
  <c r="J1855" i="10"/>
  <c r="L1855" i="10"/>
  <c r="M1855" i="10"/>
  <c r="N1855" i="10"/>
  <c r="D1856" i="10"/>
  <c r="O1855" i="10"/>
  <c r="Q1856" i="10" l="1"/>
  <c r="R1856" i="10"/>
  <c r="G1856" i="10" s="1"/>
  <c r="K1856" i="10"/>
  <c r="J1856" i="10"/>
  <c r="N1856" i="10"/>
  <c r="O1856" i="10"/>
  <c r="L1856" i="10"/>
  <c r="H1856" i="10"/>
  <c r="S1856" i="10" s="1"/>
  <c r="M1856" i="10"/>
  <c r="D1857" i="10"/>
  <c r="I1856" i="10"/>
  <c r="P1856" i="10"/>
  <c r="T1855" i="10"/>
  <c r="U1855" i="10" s="1"/>
  <c r="V1855" i="10" s="1"/>
  <c r="W1855" i="10" s="1"/>
  <c r="X1855" i="10" s="1"/>
  <c r="Y1855" i="10" s="1"/>
  <c r="Z1855" i="10" s="1"/>
  <c r="AA1855" i="10" s="1"/>
  <c r="AB1855" i="10" s="1"/>
  <c r="AC1855" i="10" s="1"/>
  <c r="T1856" i="10" l="1"/>
  <c r="U1856" i="10" s="1"/>
  <c r="V1856" i="10" s="1"/>
  <c r="W1856" i="10" s="1"/>
  <c r="X1856" i="10" s="1"/>
  <c r="Y1856" i="10" s="1"/>
  <c r="Z1856" i="10" s="1"/>
  <c r="AA1856" i="10" s="1"/>
  <c r="AB1856" i="10" s="1"/>
  <c r="AC1856" i="10" s="1"/>
  <c r="H1857" i="10"/>
  <c r="S1857" i="10" s="1"/>
  <c r="L1857" i="10"/>
  <c r="O1857" i="10"/>
  <c r="M1857" i="10"/>
  <c r="D1858" i="10"/>
  <c r="R1857" i="10"/>
  <c r="G1857" i="10" s="1"/>
  <c r="P1857" i="10"/>
  <c r="Q1857" i="10"/>
  <c r="N1857" i="10"/>
  <c r="J1857" i="10"/>
  <c r="I1857" i="10"/>
  <c r="K1857" i="10"/>
  <c r="H1858" i="10" l="1"/>
  <c r="S1858" i="10" s="1"/>
  <c r="P1858" i="10"/>
  <c r="O1858" i="10"/>
  <c r="N1858" i="10"/>
  <c r="Q1858" i="10"/>
  <c r="K1858" i="10"/>
  <c r="R1858" i="10"/>
  <c r="G1858" i="10" s="1"/>
  <c r="J1858" i="10"/>
  <c r="L1858" i="10"/>
  <c r="M1858" i="10"/>
  <c r="D1859" i="10"/>
  <c r="I1858" i="10"/>
  <c r="T1857" i="10"/>
  <c r="U1857" i="10" s="1"/>
  <c r="V1857" i="10" s="1"/>
  <c r="W1857" i="10" s="1"/>
  <c r="X1857" i="10" s="1"/>
  <c r="Y1857" i="10" s="1"/>
  <c r="Z1857" i="10" s="1"/>
  <c r="AA1857" i="10" s="1"/>
  <c r="AB1857" i="10" s="1"/>
  <c r="AC1857" i="10" s="1"/>
  <c r="P1859" i="10" l="1"/>
  <c r="N1859" i="10"/>
  <c r="I1859" i="10"/>
  <c r="L1859" i="10"/>
  <c r="R1859" i="10"/>
  <c r="G1859" i="10" s="1"/>
  <c r="J1859" i="10"/>
  <c r="M1859" i="10"/>
  <c r="D1860" i="10"/>
  <c r="O1859" i="10"/>
  <c r="Q1859" i="10"/>
  <c r="H1859" i="10"/>
  <c r="S1859" i="10" s="1"/>
  <c r="K1859" i="10"/>
  <c r="T1858" i="10"/>
  <c r="U1858" i="10" s="1"/>
  <c r="V1858" i="10" s="1"/>
  <c r="W1858" i="10" s="1"/>
  <c r="X1858" i="10" s="1"/>
  <c r="Y1858" i="10" s="1"/>
  <c r="Z1858" i="10" s="1"/>
  <c r="AA1858" i="10" s="1"/>
  <c r="AB1858" i="10" s="1"/>
  <c r="AC1858" i="10" s="1"/>
  <c r="T1859" i="10" l="1"/>
  <c r="U1859" i="10" s="1"/>
  <c r="V1859" i="10" s="1"/>
  <c r="W1859" i="10" s="1"/>
  <c r="X1859" i="10" s="1"/>
  <c r="Y1859" i="10" s="1"/>
  <c r="Z1859" i="10" s="1"/>
  <c r="AA1859" i="10" s="1"/>
  <c r="AB1859" i="10" s="1"/>
  <c r="AC1859" i="10" s="1"/>
  <c r="H1860" i="10"/>
  <c r="S1860" i="10" s="1"/>
  <c r="D1861" i="10"/>
  <c r="M1860" i="10"/>
  <c r="K1860" i="10"/>
  <c r="J1860" i="10"/>
  <c r="Q1860" i="10"/>
  <c r="P1860" i="10"/>
  <c r="O1860" i="10"/>
  <c r="L1860" i="10"/>
  <c r="R1860" i="10"/>
  <c r="G1860" i="10" s="1"/>
  <c r="I1860" i="10"/>
  <c r="N1860" i="10"/>
  <c r="L1861" i="10" l="1"/>
  <c r="M1861" i="10"/>
  <c r="I1861" i="10"/>
  <c r="H1861" i="10"/>
  <c r="S1861" i="10" s="1"/>
  <c r="N1861" i="10"/>
  <c r="D1862" i="10"/>
  <c r="Q1861" i="10"/>
  <c r="J1861" i="10"/>
  <c r="P1861" i="10"/>
  <c r="K1861" i="10"/>
  <c r="O1861" i="10"/>
  <c r="R1861" i="10"/>
  <c r="G1861" i="10" s="1"/>
  <c r="T1860" i="10"/>
  <c r="U1860" i="10" s="1"/>
  <c r="V1860" i="10" s="1"/>
  <c r="W1860" i="10" s="1"/>
  <c r="X1860" i="10" s="1"/>
  <c r="Y1860" i="10" s="1"/>
  <c r="Z1860" i="10" s="1"/>
  <c r="AA1860" i="10" s="1"/>
  <c r="AB1860" i="10" s="1"/>
  <c r="AC1860" i="10" s="1"/>
  <c r="H1862" i="10" l="1"/>
  <c r="S1862" i="10" s="1"/>
  <c r="D1863" i="10"/>
  <c r="J1862" i="10"/>
  <c r="K1862" i="10"/>
  <c r="R1862" i="10"/>
  <c r="G1862" i="10" s="1"/>
  <c r="I1862" i="10"/>
  <c r="P1862" i="10"/>
  <c r="M1862" i="10"/>
  <c r="O1862" i="10"/>
  <c r="Q1862" i="10"/>
  <c r="L1862" i="10"/>
  <c r="N1862" i="10"/>
  <c r="T1861" i="10"/>
  <c r="U1861" i="10" s="1"/>
  <c r="V1861" i="10" s="1"/>
  <c r="W1861" i="10" s="1"/>
  <c r="X1861" i="10" s="1"/>
  <c r="Y1861" i="10" s="1"/>
  <c r="Z1861" i="10" s="1"/>
  <c r="AA1861" i="10" s="1"/>
  <c r="AB1861" i="10" s="1"/>
  <c r="AC1861" i="10" s="1"/>
  <c r="H1863" i="10" l="1"/>
  <c r="S1863" i="10" s="1"/>
  <c r="Q1863" i="10"/>
  <c r="L1863" i="10"/>
  <c r="J1863" i="10"/>
  <c r="M1863" i="10"/>
  <c r="K1863" i="10"/>
  <c r="D1864" i="10"/>
  <c r="R1863" i="10"/>
  <c r="G1863" i="10" s="1"/>
  <c r="I1863" i="10"/>
  <c r="P1863" i="10"/>
  <c r="N1863" i="10"/>
  <c r="O1863" i="10"/>
  <c r="T1862" i="10"/>
  <c r="U1862" i="10" s="1"/>
  <c r="V1862" i="10" s="1"/>
  <c r="W1862" i="10" s="1"/>
  <c r="X1862" i="10" s="1"/>
  <c r="Y1862" i="10" s="1"/>
  <c r="Z1862" i="10" s="1"/>
  <c r="AA1862" i="10" s="1"/>
  <c r="AB1862" i="10" s="1"/>
  <c r="AC1862" i="10" s="1"/>
  <c r="H1864" i="10" l="1"/>
  <c r="S1864" i="10" s="1"/>
  <c r="D1865" i="10"/>
  <c r="Q1864" i="10"/>
  <c r="O1864" i="10"/>
  <c r="K1864" i="10"/>
  <c r="I1864" i="10"/>
  <c r="N1864" i="10"/>
  <c r="J1864" i="10"/>
  <c r="M1864" i="10"/>
  <c r="L1864" i="10"/>
  <c r="R1864" i="10"/>
  <c r="G1864" i="10" s="1"/>
  <c r="P1864" i="10"/>
  <c r="T1863" i="10"/>
  <c r="U1863" i="10" s="1"/>
  <c r="V1863" i="10" s="1"/>
  <c r="W1863" i="10" s="1"/>
  <c r="X1863" i="10" s="1"/>
  <c r="Y1863" i="10" s="1"/>
  <c r="Z1863" i="10" s="1"/>
  <c r="AA1863" i="10" s="1"/>
  <c r="AB1863" i="10" s="1"/>
  <c r="AC1863" i="10" s="1"/>
  <c r="O1865" i="10" l="1"/>
  <c r="J1865" i="10"/>
  <c r="P1865" i="10"/>
  <c r="H1865" i="10"/>
  <c r="S1865" i="10" s="1"/>
  <c r="R1865" i="10"/>
  <c r="G1865" i="10" s="1"/>
  <c r="K1865" i="10"/>
  <c r="M1865" i="10"/>
  <c r="N1865" i="10"/>
  <c r="L1865" i="10"/>
  <c r="D1866" i="10"/>
  <c r="I1865" i="10"/>
  <c r="Q1865" i="10"/>
  <c r="T1864" i="10"/>
  <c r="U1864" i="10" s="1"/>
  <c r="V1864" i="10" s="1"/>
  <c r="W1864" i="10" s="1"/>
  <c r="X1864" i="10" s="1"/>
  <c r="Y1864" i="10" s="1"/>
  <c r="Z1864" i="10" s="1"/>
  <c r="AA1864" i="10" s="1"/>
  <c r="AB1864" i="10" s="1"/>
  <c r="AC1864" i="10" s="1"/>
  <c r="T1865" i="10" l="1"/>
  <c r="U1865" i="10" s="1"/>
  <c r="V1865" i="10" s="1"/>
  <c r="W1865" i="10" s="1"/>
  <c r="X1865" i="10" s="1"/>
  <c r="Y1865" i="10" s="1"/>
  <c r="Z1865" i="10" s="1"/>
  <c r="AA1865" i="10" s="1"/>
  <c r="AB1865" i="10" s="1"/>
  <c r="AC1865" i="10" s="1"/>
  <c r="H1866" i="10"/>
  <c r="S1866" i="10" s="1"/>
  <c r="D1867" i="10"/>
  <c r="M1866" i="10"/>
  <c r="N1866" i="10"/>
  <c r="R1866" i="10"/>
  <c r="G1866" i="10" s="1"/>
  <c r="Q1866" i="10"/>
  <c r="K1866" i="10"/>
  <c r="J1866" i="10"/>
  <c r="L1866" i="10"/>
  <c r="O1866" i="10"/>
  <c r="P1866" i="10"/>
  <c r="I1866" i="10"/>
  <c r="H1867" i="10" l="1"/>
  <c r="S1867" i="10" s="1"/>
  <c r="J1867" i="10"/>
  <c r="R1867" i="10"/>
  <c r="G1867" i="10" s="1"/>
  <c r="P1867" i="10"/>
  <c r="O1867" i="10"/>
  <c r="K1867" i="10"/>
  <c r="D1868" i="10"/>
  <c r="N1867" i="10"/>
  <c r="I1867" i="10"/>
  <c r="Q1867" i="10"/>
  <c r="M1867" i="10"/>
  <c r="L1867" i="10"/>
  <c r="T1866" i="10"/>
  <c r="U1866" i="10" s="1"/>
  <c r="V1866" i="10" s="1"/>
  <c r="W1866" i="10" s="1"/>
  <c r="X1866" i="10" s="1"/>
  <c r="Y1866" i="10" s="1"/>
  <c r="Z1866" i="10" s="1"/>
  <c r="AA1866" i="10" s="1"/>
  <c r="AB1866" i="10" s="1"/>
  <c r="AC1866" i="10" s="1"/>
  <c r="H1868" i="10" l="1"/>
  <c r="S1868" i="10" s="1"/>
  <c r="D1869" i="10"/>
  <c r="M1868" i="10"/>
  <c r="K1868" i="10"/>
  <c r="J1868" i="10"/>
  <c r="R1868" i="10"/>
  <c r="G1868" i="10" s="1"/>
  <c r="L1868" i="10"/>
  <c r="N1868" i="10"/>
  <c r="P1868" i="10"/>
  <c r="O1868" i="10"/>
  <c r="Q1868" i="10"/>
  <c r="I1868" i="10"/>
  <c r="T1867" i="10"/>
  <c r="U1867" i="10" s="1"/>
  <c r="V1867" i="10" s="1"/>
  <c r="W1867" i="10" s="1"/>
  <c r="X1867" i="10" s="1"/>
  <c r="Y1867" i="10" s="1"/>
  <c r="Z1867" i="10" s="1"/>
  <c r="AA1867" i="10" s="1"/>
  <c r="AB1867" i="10" s="1"/>
  <c r="AC1867" i="10" s="1"/>
  <c r="T1868" i="10" l="1"/>
  <c r="U1868" i="10" s="1"/>
  <c r="V1868" i="10" s="1"/>
  <c r="W1868" i="10" s="1"/>
  <c r="X1868" i="10" s="1"/>
  <c r="Y1868" i="10" s="1"/>
  <c r="Z1868" i="10" s="1"/>
  <c r="AA1868" i="10" s="1"/>
  <c r="AB1868" i="10" s="1"/>
  <c r="AC1868" i="10" s="1"/>
  <c r="J1869" i="10"/>
  <c r="N1869" i="10"/>
  <c r="H1869" i="10"/>
  <c r="S1869" i="10" s="1"/>
  <c r="L1869" i="10"/>
  <c r="D1870" i="10"/>
  <c r="O1869" i="10"/>
  <c r="M1869" i="10"/>
  <c r="I1869" i="10"/>
  <c r="Q1869" i="10"/>
  <c r="P1869" i="10"/>
  <c r="R1869" i="10"/>
  <c r="G1869" i="10" s="1"/>
  <c r="K1869" i="10"/>
  <c r="T1869" i="10" l="1"/>
  <c r="U1869" i="10" s="1"/>
  <c r="V1869" i="10" s="1"/>
  <c r="W1869" i="10" s="1"/>
  <c r="X1869" i="10" s="1"/>
  <c r="Y1869" i="10" s="1"/>
  <c r="Z1869" i="10" s="1"/>
  <c r="AA1869" i="10" s="1"/>
  <c r="AB1869" i="10" s="1"/>
  <c r="AC1869" i="10" s="1"/>
  <c r="L1870" i="10"/>
  <c r="D1871" i="10"/>
  <c r="Q1870" i="10"/>
  <c r="M1870" i="10"/>
  <c r="P1870" i="10"/>
  <c r="I1870" i="10"/>
  <c r="K1870" i="10"/>
  <c r="N1870" i="10"/>
  <c r="J1870" i="10"/>
  <c r="H1870" i="10"/>
  <c r="S1870" i="10" s="1"/>
  <c r="R1870" i="10"/>
  <c r="G1870" i="10" s="1"/>
  <c r="O1870" i="10"/>
  <c r="H1871" i="10" l="1"/>
  <c r="S1871" i="10" s="1"/>
  <c r="P1871" i="10"/>
  <c r="I1871" i="10"/>
  <c r="O1871" i="10"/>
  <c r="Q1871" i="10"/>
  <c r="M1871" i="10"/>
  <c r="D1872" i="10"/>
  <c r="L1871" i="10"/>
  <c r="J1871" i="10"/>
  <c r="R1871" i="10"/>
  <c r="G1871" i="10" s="1"/>
  <c r="K1871" i="10"/>
  <c r="N1871" i="10"/>
  <c r="T1870" i="10"/>
  <c r="U1870" i="10" s="1"/>
  <c r="V1870" i="10" s="1"/>
  <c r="W1870" i="10" s="1"/>
  <c r="X1870" i="10" s="1"/>
  <c r="Y1870" i="10" s="1"/>
  <c r="Z1870" i="10" s="1"/>
  <c r="AA1870" i="10" s="1"/>
  <c r="AB1870" i="10" s="1"/>
  <c r="AC1870" i="10" s="1"/>
  <c r="Q1872" i="10" l="1"/>
  <c r="D1873" i="10"/>
  <c r="K1872" i="10"/>
  <c r="H1872" i="10"/>
  <c r="S1872" i="10" s="1"/>
  <c r="N1872" i="10"/>
  <c r="L1872" i="10"/>
  <c r="I1872" i="10"/>
  <c r="J1872" i="10"/>
  <c r="P1872" i="10"/>
  <c r="O1872" i="10"/>
  <c r="R1872" i="10"/>
  <c r="G1872" i="10" s="1"/>
  <c r="M1872" i="10"/>
  <c r="T1871" i="10"/>
  <c r="U1871" i="10" s="1"/>
  <c r="V1871" i="10" s="1"/>
  <c r="W1871" i="10" s="1"/>
  <c r="X1871" i="10" s="1"/>
  <c r="Y1871" i="10" s="1"/>
  <c r="Z1871" i="10" s="1"/>
  <c r="AA1871" i="10" s="1"/>
  <c r="AB1871" i="10" s="1"/>
  <c r="AC1871" i="10" s="1"/>
  <c r="T1872" i="10" l="1"/>
  <c r="U1872" i="10" s="1"/>
  <c r="V1872" i="10" s="1"/>
  <c r="W1872" i="10" s="1"/>
  <c r="X1872" i="10" s="1"/>
  <c r="Y1872" i="10" s="1"/>
  <c r="Z1872" i="10" s="1"/>
  <c r="AA1872" i="10" s="1"/>
  <c r="AB1872" i="10" s="1"/>
  <c r="AC1872" i="10" s="1"/>
  <c r="H1873" i="10"/>
  <c r="S1873" i="10" s="1"/>
  <c r="I1873" i="10"/>
  <c r="N1873" i="10"/>
  <c r="P1873" i="10"/>
  <c r="O1873" i="10"/>
  <c r="J1873" i="10"/>
  <c r="K1873" i="10"/>
  <c r="Q1873" i="10"/>
  <c r="L1873" i="10"/>
  <c r="R1873" i="10"/>
  <c r="G1873" i="10" s="1"/>
  <c r="D1874" i="10"/>
  <c r="M1873" i="10"/>
  <c r="T1873" i="10" l="1"/>
  <c r="U1873" i="10" s="1"/>
  <c r="V1873" i="10" s="1"/>
  <c r="W1873" i="10" s="1"/>
  <c r="X1873" i="10" s="1"/>
  <c r="Y1873" i="10" s="1"/>
  <c r="Z1873" i="10" s="1"/>
  <c r="AA1873" i="10" s="1"/>
  <c r="AB1873" i="10" s="1"/>
  <c r="AC1873" i="10" s="1"/>
  <c r="H1874" i="10"/>
  <c r="S1874" i="10" s="1"/>
  <c r="K1874" i="10"/>
  <c r="J1874" i="10"/>
  <c r="Q1874" i="10"/>
  <c r="P1874" i="10"/>
  <c r="O1874" i="10"/>
  <c r="M1874" i="10"/>
  <c r="R1874" i="10"/>
  <c r="G1874" i="10" s="1"/>
  <c r="N1874" i="10"/>
  <c r="I1874" i="10"/>
  <c r="D1875" i="10"/>
  <c r="L1874" i="10"/>
  <c r="I1875" i="10" l="1"/>
  <c r="H1875" i="10"/>
  <c r="S1875" i="10" s="1"/>
  <c r="M1875" i="10"/>
  <c r="J1875" i="10"/>
  <c r="L1875" i="10"/>
  <c r="Q1875" i="10"/>
  <c r="K1875" i="10"/>
  <c r="D1876" i="10"/>
  <c r="R1875" i="10"/>
  <c r="G1875" i="10" s="1"/>
  <c r="P1875" i="10"/>
  <c r="N1875" i="10"/>
  <c r="O1875" i="10"/>
  <c r="T1874" i="10"/>
  <c r="U1874" i="10" s="1"/>
  <c r="V1874" i="10" s="1"/>
  <c r="W1874" i="10" s="1"/>
  <c r="X1874" i="10" s="1"/>
  <c r="Y1874" i="10" s="1"/>
  <c r="Z1874" i="10" s="1"/>
  <c r="AA1874" i="10" s="1"/>
  <c r="AB1874" i="10" s="1"/>
  <c r="AC1874" i="10" s="1"/>
  <c r="I1876" i="10" l="1"/>
  <c r="N1876" i="10"/>
  <c r="M1876" i="10"/>
  <c r="D1877" i="10"/>
  <c r="R1876" i="10"/>
  <c r="G1876" i="10" s="1"/>
  <c r="O1876" i="10"/>
  <c r="L1876" i="10"/>
  <c r="Q1876" i="10"/>
  <c r="P1876" i="10"/>
  <c r="K1876" i="10"/>
  <c r="H1876" i="10"/>
  <c r="S1876" i="10" s="1"/>
  <c r="J1876" i="10"/>
  <c r="T1875" i="10"/>
  <c r="U1875" i="10" s="1"/>
  <c r="V1875" i="10" s="1"/>
  <c r="W1875" i="10" s="1"/>
  <c r="X1875" i="10" s="1"/>
  <c r="Y1875" i="10" s="1"/>
  <c r="Z1875" i="10" s="1"/>
  <c r="AA1875" i="10" s="1"/>
  <c r="AB1875" i="10" s="1"/>
  <c r="AC1875" i="10" s="1"/>
  <c r="H1877" i="10" l="1"/>
  <c r="S1877" i="10" s="1"/>
  <c r="R1877" i="10"/>
  <c r="G1877" i="10" s="1"/>
  <c r="O1877" i="10"/>
  <c r="K1877" i="10"/>
  <c r="M1877" i="10"/>
  <c r="P1877" i="10"/>
  <c r="Q1877" i="10"/>
  <c r="D1878" i="10"/>
  <c r="I1877" i="10"/>
  <c r="L1877" i="10"/>
  <c r="J1877" i="10"/>
  <c r="N1877" i="10"/>
  <c r="T1876" i="10"/>
  <c r="U1876" i="10" s="1"/>
  <c r="V1876" i="10" s="1"/>
  <c r="W1876" i="10" s="1"/>
  <c r="X1876" i="10" s="1"/>
  <c r="Y1876" i="10" s="1"/>
  <c r="Z1876" i="10" s="1"/>
  <c r="AA1876" i="10" s="1"/>
  <c r="AB1876" i="10" s="1"/>
  <c r="AC1876" i="10" s="1"/>
  <c r="T1877" i="10" l="1"/>
  <c r="U1877" i="10" s="1"/>
  <c r="V1877" i="10" s="1"/>
  <c r="W1877" i="10" s="1"/>
  <c r="X1877" i="10" s="1"/>
  <c r="Y1877" i="10" s="1"/>
  <c r="Z1877" i="10" s="1"/>
  <c r="AA1877" i="10" s="1"/>
  <c r="AB1877" i="10" s="1"/>
  <c r="AC1877" i="10" s="1"/>
  <c r="H1878" i="10"/>
  <c r="S1878" i="10" s="1"/>
  <c r="I1878" i="10"/>
  <c r="L1878" i="10"/>
  <c r="R1878" i="10"/>
  <c r="G1878" i="10" s="1"/>
  <c r="J1878" i="10"/>
  <c r="Q1878" i="10"/>
  <c r="N1878" i="10"/>
  <c r="D1879" i="10"/>
  <c r="O1878" i="10"/>
  <c r="K1878" i="10"/>
  <c r="P1878" i="10"/>
  <c r="M1878" i="10"/>
  <c r="T1878" i="10" l="1"/>
  <c r="U1878" i="10" s="1"/>
  <c r="V1878" i="10" s="1"/>
  <c r="W1878" i="10" s="1"/>
  <c r="X1878" i="10" s="1"/>
  <c r="Y1878" i="10" s="1"/>
  <c r="Z1878" i="10" s="1"/>
  <c r="AA1878" i="10" s="1"/>
  <c r="AB1878" i="10" s="1"/>
  <c r="AC1878" i="10" s="1"/>
  <c r="H1879" i="10"/>
  <c r="S1879" i="10" s="1"/>
  <c r="N1879" i="10"/>
  <c r="P1879" i="10"/>
  <c r="I1879" i="10"/>
  <c r="D1880" i="10"/>
  <c r="L1879" i="10"/>
  <c r="O1879" i="10"/>
  <c r="J1879" i="10"/>
  <c r="R1879" i="10"/>
  <c r="G1879" i="10" s="1"/>
  <c r="M1879" i="10"/>
  <c r="Q1879" i="10"/>
  <c r="K1879" i="10"/>
  <c r="H1880" i="10" l="1"/>
  <c r="S1880" i="10" s="1"/>
  <c r="P1880" i="10"/>
  <c r="R1880" i="10"/>
  <c r="G1880" i="10" s="1"/>
  <c r="M1880" i="10"/>
  <c r="O1880" i="10"/>
  <c r="D1881" i="10"/>
  <c r="J1880" i="10"/>
  <c r="Q1880" i="10"/>
  <c r="N1880" i="10"/>
  <c r="I1880" i="10"/>
  <c r="K1880" i="10"/>
  <c r="L1880" i="10"/>
  <c r="T1879" i="10"/>
  <c r="U1879" i="10" s="1"/>
  <c r="V1879" i="10" s="1"/>
  <c r="W1879" i="10" s="1"/>
  <c r="X1879" i="10" s="1"/>
  <c r="Y1879" i="10" s="1"/>
  <c r="Z1879" i="10" s="1"/>
  <c r="AA1879" i="10" s="1"/>
  <c r="AB1879" i="10" s="1"/>
  <c r="AC1879" i="10" s="1"/>
  <c r="P1881" i="10" l="1"/>
  <c r="R1881" i="10"/>
  <c r="G1881" i="10" s="1"/>
  <c r="I1881" i="10"/>
  <c r="O1881" i="10"/>
  <c r="L1881" i="10"/>
  <c r="K1881" i="10"/>
  <c r="D1882" i="10"/>
  <c r="M1881" i="10"/>
  <c r="N1881" i="10"/>
  <c r="J1881" i="10"/>
  <c r="H1881" i="10"/>
  <c r="S1881" i="10" s="1"/>
  <c r="Q1881" i="10"/>
  <c r="T1880" i="10"/>
  <c r="U1880" i="10" s="1"/>
  <c r="V1880" i="10" s="1"/>
  <c r="W1880" i="10" s="1"/>
  <c r="X1880" i="10" s="1"/>
  <c r="Y1880" i="10" s="1"/>
  <c r="Z1880" i="10" s="1"/>
  <c r="AA1880" i="10" s="1"/>
  <c r="AB1880" i="10" s="1"/>
  <c r="AC1880" i="10" s="1"/>
  <c r="T1881" i="10" l="1"/>
  <c r="U1881" i="10" s="1"/>
  <c r="V1881" i="10" s="1"/>
  <c r="W1881" i="10" s="1"/>
  <c r="X1881" i="10" s="1"/>
  <c r="Y1881" i="10" s="1"/>
  <c r="Z1881" i="10" s="1"/>
  <c r="AA1881" i="10" s="1"/>
  <c r="AB1881" i="10" s="1"/>
  <c r="AC1881" i="10" s="1"/>
  <c r="Q1882" i="10"/>
  <c r="P1882" i="10"/>
  <c r="H1882" i="10"/>
  <c r="S1882" i="10" s="1"/>
  <c r="K1882" i="10"/>
  <c r="J1882" i="10"/>
  <c r="L1882" i="10"/>
  <c r="O1882" i="10"/>
  <c r="I1882" i="10"/>
  <c r="M1882" i="10"/>
  <c r="D1883" i="10"/>
  <c r="R1882" i="10"/>
  <c r="G1882" i="10" s="1"/>
  <c r="N1882" i="10"/>
  <c r="O1883" i="10" l="1"/>
  <c r="H1883" i="10"/>
  <c r="S1883" i="10" s="1"/>
  <c r="N1883" i="10"/>
  <c r="M1883" i="10"/>
  <c r="I1883" i="10"/>
  <c r="J1883" i="10"/>
  <c r="R1883" i="10"/>
  <c r="G1883" i="10" s="1"/>
  <c r="D1884" i="10"/>
  <c r="L1883" i="10"/>
  <c r="K1883" i="10"/>
  <c r="Q1883" i="10"/>
  <c r="P1883" i="10"/>
  <c r="T1882" i="10"/>
  <c r="U1882" i="10" s="1"/>
  <c r="V1882" i="10" s="1"/>
  <c r="W1882" i="10" s="1"/>
  <c r="X1882" i="10" s="1"/>
  <c r="Y1882" i="10" s="1"/>
  <c r="Z1882" i="10" s="1"/>
  <c r="AA1882" i="10" s="1"/>
  <c r="AB1882" i="10" s="1"/>
  <c r="AC1882" i="10" s="1"/>
  <c r="J1884" i="10" l="1"/>
  <c r="P1884" i="10"/>
  <c r="M1884" i="10"/>
  <c r="R1884" i="10"/>
  <c r="G1884" i="10" s="1"/>
  <c r="D1885" i="10"/>
  <c r="Q1884" i="10"/>
  <c r="I1884" i="10"/>
  <c r="K1884" i="10"/>
  <c r="O1884" i="10"/>
  <c r="N1884" i="10"/>
  <c r="H1884" i="10"/>
  <c r="S1884" i="10" s="1"/>
  <c r="L1884" i="10"/>
  <c r="T1883" i="10"/>
  <c r="U1883" i="10" s="1"/>
  <c r="V1883" i="10" s="1"/>
  <c r="W1883" i="10" s="1"/>
  <c r="X1883" i="10" s="1"/>
  <c r="Y1883" i="10" s="1"/>
  <c r="Z1883" i="10" s="1"/>
  <c r="AA1883" i="10" s="1"/>
  <c r="AB1883" i="10" s="1"/>
  <c r="AC1883" i="10" s="1"/>
  <c r="O1885" i="10" l="1"/>
  <c r="J1885" i="10"/>
  <c r="M1885" i="10"/>
  <c r="I1885" i="10"/>
  <c r="L1885" i="10"/>
  <c r="H1885" i="10"/>
  <c r="S1885" i="10" s="1"/>
  <c r="R1885" i="10"/>
  <c r="G1885" i="10" s="1"/>
  <c r="Q1885" i="10"/>
  <c r="K1885" i="10"/>
  <c r="P1885" i="10"/>
  <c r="D1886" i="10"/>
  <c r="N1885" i="10"/>
  <c r="T1884" i="10"/>
  <c r="U1884" i="10" s="1"/>
  <c r="V1884" i="10" s="1"/>
  <c r="W1884" i="10" s="1"/>
  <c r="X1884" i="10" s="1"/>
  <c r="Y1884" i="10" s="1"/>
  <c r="Z1884" i="10" s="1"/>
  <c r="AA1884" i="10" s="1"/>
  <c r="AB1884" i="10" s="1"/>
  <c r="AC1884" i="10" s="1"/>
  <c r="T1885" i="10" l="1"/>
  <c r="U1885" i="10" s="1"/>
  <c r="V1885" i="10" s="1"/>
  <c r="W1885" i="10" s="1"/>
  <c r="X1885" i="10" s="1"/>
  <c r="Y1885" i="10" s="1"/>
  <c r="Z1885" i="10" s="1"/>
  <c r="AA1885" i="10" s="1"/>
  <c r="AB1885" i="10" s="1"/>
  <c r="AC1885" i="10" s="1"/>
  <c r="J1886" i="10"/>
  <c r="Q1886" i="10"/>
  <c r="N1886" i="10"/>
  <c r="I1886" i="10"/>
  <c r="M1886" i="10"/>
  <c r="K1886" i="10"/>
  <c r="R1886" i="10"/>
  <c r="G1886" i="10" s="1"/>
  <c r="O1886" i="10"/>
  <c r="H1886" i="10"/>
  <c r="S1886" i="10" s="1"/>
  <c r="P1886" i="10"/>
  <c r="D1887" i="10"/>
  <c r="L1886" i="10"/>
  <c r="T1886" i="10" l="1"/>
  <c r="U1886" i="10" s="1"/>
  <c r="V1886" i="10" s="1"/>
  <c r="W1886" i="10" s="1"/>
  <c r="X1886" i="10" s="1"/>
  <c r="Y1886" i="10" s="1"/>
  <c r="Z1886" i="10" s="1"/>
  <c r="AA1886" i="10" s="1"/>
  <c r="AB1886" i="10" s="1"/>
  <c r="AC1886" i="10" s="1"/>
  <c r="H1887" i="10"/>
  <c r="S1887" i="10" s="1"/>
  <c r="P1887" i="10"/>
  <c r="J1887" i="10"/>
  <c r="Q1887" i="10"/>
  <c r="D1888" i="10"/>
  <c r="M1887" i="10"/>
  <c r="I1887" i="10"/>
  <c r="K1887" i="10"/>
  <c r="N1887" i="10"/>
  <c r="O1887" i="10"/>
  <c r="L1887" i="10"/>
  <c r="R1887" i="10"/>
  <c r="G1887" i="10" s="1"/>
  <c r="T1887" i="10" l="1"/>
  <c r="U1887" i="10" s="1"/>
  <c r="V1887" i="10" s="1"/>
  <c r="W1887" i="10" s="1"/>
  <c r="X1887" i="10" s="1"/>
  <c r="Y1887" i="10" s="1"/>
  <c r="Z1887" i="10" s="1"/>
  <c r="AA1887" i="10" s="1"/>
  <c r="AB1887" i="10" s="1"/>
  <c r="AC1887" i="10" s="1"/>
  <c r="P1888" i="10"/>
  <c r="N1888" i="10"/>
  <c r="M1888" i="10"/>
  <c r="D1889" i="10"/>
  <c r="O1888" i="10"/>
  <c r="H1888" i="10"/>
  <c r="S1888" i="10" s="1"/>
  <c r="R1888" i="10"/>
  <c r="G1888" i="10" s="1"/>
  <c r="J1888" i="10"/>
  <c r="K1888" i="10"/>
  <c r="L1888" i="10"/>
  <c r="Q1888" i="10"/>
  <c r="I1888" i="10"/>
  <c r="T1888" i="10" l="1"/>
  <c r="U1888" i="10" s="1"/>
  <c r="V1888" i="10" s="1"/>
  <c r="W1888" i="10" s="1"/>
  <c r="X1888" i="10" s="1"/>
  <c r="Y1888" i="10" s="1"/>
  <c r="Z1888" i="10" s="1"/>
  <c r="AA1888" i="10" s="1"/>
  <c r="AB1888" i="10" s="1"/>
  <c r="AC1888" i="10" s="1"/>
  <c r="H1889" i="10"/>
  <c r="S1889" i="10" s="1"/>
  <c r="L1889" i="10"/>
  <c r="Q1889" i="10"/>
  <c r="K1889" i="10"/>
  <c r="O1889" i="10"/>
  <c r="N1889" i="10"/>
  <c r="M1889" i="10"/>
  <c r="I1889" i="10"/>
  <c r="P1889" i="10"/>
  <c r="D1890" i="10"/>
  <c r="R1889" i="10"/>
  <c r="G1889" i="10" s="1"/>
  <c r="J1889" i="10"/>
  <c r="H1890" i="10" l="1"/>
  <c r="S1890" i="10" s="1"/>
  <c r="N1890" i="10"/>
  <c r="M1890" i="10"/>
  <c r="J1890" i="10"/>
  <c r="O1890" i="10"/>
  <c r="L1890" i="10"/>
  <c r="K1890" i="10"/>
  <c r="P1890" i="10"/>
  <c r="R1890" i="10"/>
  <c r="G1890" i="10" s="1"/>
  <c r="Q1890" i="10"/>
  <c r="I1890" i="10"/>
  <c r="D1891" i="10"/>
  <c r="T1889" i="10"/>
  <c r="U1889" i="10" s="1"/>
  <c r="V1889" i="10" s="1"/>
  <c r="W1889" i="10" s="1"/>
  <c r="X1889" i="10" s="1"/>
  <c r="Y1889" i="10" s="1"/>
  <c r="Z1889" i="10" s="1"/>
  <c r="AA1889" i="10" s="1"/>
  <c r="AB1889" i="10" s="1"/>
  <c r="AC1889" i="10" s="1"/>
  <c r="D1892" i="10" l="1"/>
  <c r="P1891" i="10"/>
  <c r="R1891" i="10"/>
  <c r="G1891" i="10" s="1"/>
  <c r="N1891" i="10"/>
  <c r="L1891" i="10"/>
  <c r="Q1891" i="10"/>
  <c r="H1891" i="10"/>
  <c r="S1891" i="10" s="1"/>
  <c r="M1891" i="10"/>
  <c r="O1891" i="10"/>
  <c r="K1891" i="10"/>
  <c r="I1891" i="10"/>
  <c r="J1891" i="10"/>
  <c r="T1890" i="10"/>
  <c r="U1890" i="10" s="1"/>
  <c r="V1890" i="10" s="1"/>
  <c r="W1890" i="10" s="1"/>
  <c r="X1890" i="10" s="1"/>
  <c r="Y1890" i="10" s="1"/>
  <c r="Z1890" i="10" s="1"/>
  <c r="AA1890" i="10" s="1"/>
  <c r="AB1890" i="10" s="1"/>
  <c r="AC1890" i="10" s="1"/>
  <c r="T1891" i="10" l="1"/>
  <c r="U1891" i="10" s="1"/>
  <c r="V1891" i="10" s="1"/>
  <c r="W1891" i="10" s="1"/>
  <c r="X1891" i="10" s="1"/>
  <c r="Y1891" i="10" s="1"/>
  <c r="Z1891" i="10" s="1"/>
  <c r="AA1891" i="10" s="1"/>
  <c r="AB1891" i="10" s="1"/>
  <c r="AC1891" i="10" s="1"/>
  <c r="I1892" i="10"/>
  <c r="K1892" i="10"/>
  <c r="N1892" i="10"/>
  <c r="Q1892" i="10"/>
  <c r="J1892" i="10"/>
  <c r="P1892" i="10"/>
  <c r="M1892" i="10"/>
  <c r="D1893" i="10"/>
  <c r="O1892" i="10"/>
  <c r="L1892" i="10"/>
  <c r="H1892" i="10"/>
  <c r="S1892" i="10" s="1"/>
  <c r="R1892" i="10"/>
  <c r="G1892" i="10" s="1"/>
  <c r="T1892" i="10" l="1"/>
  <c r="U1892" i="10" s="1"/>
  <c r="V1892" i="10" s="1"/>
  <c r="W1892" i="10" s="1"/>
  <c r="X1892" i="10" s="1"/>
  <c r="Y1892" i="10" s="1"/>
  <c r="Z1892" i="10" s="1"/>
  <c r="AA1892" i="10" s="1"/>
  <c r="AB1892" i="10" s="1"/>
  <c r="AC1892" i="10" s="1"/>
  <c r="H1893" i="10"/>
  <c r="S1893" i="10" s="1"/>
  <c r="D1894" i="10"/>
  <c r="J1893" i="10"/>
  <c r="O1893" i="10"/>
  <c r="L1893" i="10"/>
  <c r="N1893" i="10"/>
  <c r="R1893" i="10"/>
  <c r="G1893" i="10" s="1"/>
  <c r="P1893" i="10"/>
  <c r="K1893" i="10"/>
  <c r="I1893" i="10"/>
  <c r="Q1893" i="10"/>
  <c r="M1893" i="10"/>
  <c r="T1893" i="10" l="1"/>
  <c r="U1893" i="10" s="1"/>
  <c r="V1893" i="10" s="1"/>
  <c r="W1893" i="10" s="1"/>
  <c r="X1893" i="10" s="1"/>
  <c r="Y1893" i="10" s="1"/>
  <c r="Z1893" i="10" s="1"/>
  <c r="AA1893" i="10" s="1"/>
  <c r="AB1893" i="10" s="1"/>
  <c r="AC1893" i="10" s="1"/>
  <c r="K1894" i="10"/>
  <c r="P1894" i="10"/>
  <c r="M1894" i="10"/>
  <c r="N1894" i="10"/>
  <c r="I1894" i="10"/>
  <c r="Q1894" i="10"/>
  <c r="O1894" i="10"/>
  <c r="L1894" i="10"/>
  <c r="H1894" i="10"/>
  <c r="S1894" i="10" s="1"/>
  <c r="J1894" i="10"/>
  <c r="R1894" i="10"/>
  <c r="G1894" i="10" s="1"/>
  <c r="D1895" i="10"/>
  <c r="T1894" i="10" l="1"/>
  <c r="U1894" i="10" s="1"/>
  <c r="V1894" i="10" s="1"/>
  <c r="W1894" i="10" s="1"/>
  <c r="X1894" i="10" s="1"/>
  <c r="Y1894" i="10" s="1"/>
  <c r="Z1894" i="10" s="1"/>
  <c r="AA1894" i="10" s="1"/>
  <c r="AB1894" i="10" s="1"/>
  <c r="AC1894" i="10" s="1"/>
  <c r="H1895" i="10"/>
  <c r="S1895" i="10" s="1"/>
  <c r="D1896" i="10"/>
  <c r="O1895" i="10"/>
  <c r="M1895" i="10"/>
  <c r="N1895" i="10"/>
  <c r="L1895" i="10"/>
  <c r="I1895" i="10"/>
  <c r="K1895" i="10"/>
  <c r="P1895" i="10"/>
  <c r="J1895" i="10"/>
  <c r="R1895" i="10"/>
  <c r="G1895" i="10" s="1"/>
  <c r="Q1895" i="10"/>
  <c r="K1896" i="10" l="1"/>
  <c r="N1896" i="10"/>
  <c r="J1896" i="10"/>
  <c r="M1896" i="10"/>
  <c r="D1897" i="10"/>
  <c r="O1896" i="10"/>
  <c r="P1896" i="10"/>
  <c r="R1896" i="10"/>
  <c r="G1896" i="10" s="1"/>
  <c r="Q1896" i="10"/>
  <c r="H1896" i="10"/>
  <c r="S1896" i="10" s="1"/>
  <c r="L1896" i="10"/>
  <c r="I1896" i="10"/>
  <c r="T1895" i="10"/>
  <c r="U1895" i="10" s="1"/>
  <c r="V1895" i="10" s="1"/>
  <c r="W1895" i="10" s="1"/>
  <c r="X1895" i="10" s="1"/>
  <c r="Y1895" i="10" s="1"/>
  <c r="Z1895" i="10" s="1"/>
  <c r="AA1895" i="10" s="1"/>
  <c r="AB1895" i="10" s="1"/>
  <c r="AC1895" i="10" s="1"/>
  <c r="H1897" i="10" l="1"/>
  <c r="S1897" i="10" s="1"/>
  <c r="D1898" i="10"/>
  <c r="R1897" i="10"/>
  <c r="G1897" i="10" s="1"/>
  <c r="K1897" i="10"/>
  <c r="Q1897" i="10"/>
  <c r="L1897" i="10"/>
  <c r="M1897" i="10"/>
  <c r="N1897" i="10"/>
  <c r="I1897" i="10"/>
  <c r="P1897" i="10"/>
  <c r="O1897" i="10"/>
  <c r="J1897" i="10"/>
  <c r="T1896" i="10"/>
  <c r="U1896" i="10" s="1"/>
  <c r="V1896" i="10" s="1"/>
  <c r="W1896" i="10" s="1"/>
  <c r="X1896" i="10" s="1"/>
  <c r="Y1896" i="10" s="1"/>
  <c r="Z1896" i="10" s="1"/>
  <c r="AA1896" i="10" s="1"/>
  <c r="AB1896" i="10" s="1"/>
  <c r="AC1896" i="10" s="1"/>
  <c r="T1897" i="10" l="1"/>
  <c r="U1897" i="10" s="1"/>
  <c r="V1897" i="10" s="1"/>
  <c r="W1897" i="10" s="1"/>
  <c r="X1897" i="10" s="1"/>
  <c r="Y1897" i="10" s="1"/>
  <c r="Z1897" i="10" s="1"/>
  <c r="AA1897" i="10" s="1"/>
  <c r="AB1897" i="10" s="1"/>
  <c r="AC1897" i="10" s="1"/>
  <c r="P1898" i="10"/>
  <c r="H1898" i="10"/>
  <c r="S1898" i="10" s="1"/>
  <c r="L1898" i="10"/>
  <c r="K1898" i="10"/>
  <c r="O1898" i="10"/>
  <c r="J1898" i="10"/>
  <c r="N1898" i="10"/>
  <c r="I1898" i="10"/>
  <c r="D1899" i="10"/>
  <c r="R1898" i="10"/>
  <c r="G1898" i="10" s="1"/>
  <c r="M1898" i="10"/>
  <c r="Q1898" i="10"/>
  <c r="H1899" i="10" l="1"/>
  <c r="S1899" i="10" s="1"/>
  <c r="L1899" i="10"/>
  <c r="J1899" i="10"/>
  <c r="Q1899" i="10"/>
  <c r="D1900" i="10"/>
  <c r="O1899" i="10"/>
  <c r="K1899" i="10"/>
  <c r="N1899" i="10"/>
  <c r="P1899" i="10"/>
  <c r="I1899" i="10"/>
  <c r="R1899" i="10"/>
  <c r="G1899" i="10" s="1"/>
  <c r="M1899" i="10"/>
  <c r="T1898" i="10"/>
  <c r="U1898" i="10" s="1"/>
  <c r="V1898" i="10" s="1"/>
  <c r="W1898" i="10" s="1"/>
  <c r="X1898" i="10" s="1"/>
  <c r="Y1898" i="10" s="1"/>
  <c r="Z1898" i="10" s="1"/>
  <c r="AA1898" i="10" s="1"/>
  <c r="AB1898" i="10" s="1"/>
  <c r="AC1898" i="10" s="1"/>
  <c r="H1900" i="10" l="1"/>
  <c r="S1900" i="10" s="1"/>
  <c r="N1900" i="10"/>
  <c r="L1900" i="10"/>
  <c r="M1900" i="10"/>
  <c r="J1900" i="10"/>
  <c r="P1900" i="10"/>
  <c r="I1900" i="10"/>
  <c r="D1901" i="10"/>
  <c r="Q1900" i="10"/>
  <c r="O1900" i="10"/>
  <c r="R1900" i="10"/>
  <c r="G1900" i="10" s="1"/>
  <c r="K1900" i="10"/>
  <c r="T1899" i="10"/>
  <c r="U1899" i="10" s="1"/>
  <c r="V1899" i="10" s="1"/>
  <c r="W1899" i="10" s="1"/>
  <c r="X1899" i="10" s="1"/>
  <c r="Y1899" i="10" s="1"/>
  <c r="Z1899" i="10" s="1"/>
  <c r="AA1899" i="10" s="1"/>
  <c r="AB1899" i="10" s="1"/>
  <c r="AC1899" i="10" s="1"/>
  <c r="T1900" i="10" l="1"/>
  <c r="U1900" i="10" s="1"/>
  <c r="V1900" i="10" s="1"/>
  <c r="W1900" i="10" s="1"/>
  <c r="X1900" i="10" s="1"/>
  <c r="Y1900" i="10" s="1"/>
  <c r="Z1900" i="10" s="1"/>
  <c r="AA1900" i="10" s="1"/>
  <c r="AB1900" i="10" s="1"/>
  <c r="AC1900" i="10" s="1"/>
  <c r="R1901" i="10"/>
  <c r="G1901" i="10" s="1"/>
  <c r="I1901" i="10"/>
  <c r="P1901" i="10"/>
  <c r="H1901" i="10"/>
  <c r="S1901" i="10" s="1"/>
  <c r="Q1901" i="10"/>
  <c r="N1901" i="10"/>
  <c r="D1902" i="10"/>
  <c r="K1901" i="10"/>
  <c r="J1901" i="10"/>
  <c r="M1901" i="10"/>
  <c r="O1901" i="10"/>
  <c r="L1901" i="10"/>
  <c r="T1901" i="10" l="1"/>
  <c r="U1901" i="10" s="1"/>
  <c r="V1901" i="10" s="1"/>
  <c r="W1901" i="10" s="1"/>
  <c r="X1901" i="10" s="1"/>
  <c r="Y1901" i="10" s="1"/>
  <c r="Z1901" i="10" s="1"/>
  <c r="AA1901" i="10" s="1"/>
  <c r="AB1901" i="10" s="1"/>
  <c r="AC1901" i="10" s="1"/>
  <c r="L1902" i="10"/>
  <c r="O1902" i="10"/>
  <c r="H1902" i="10"/>
  <c r="S1902" i="10" s="1"/>
  <c r="J1902" i="10"/>
  <c r="Q1902" i="10"/>
  <c r="K1902" i="10"/>
  <c r="R1902" i="10"/>
  <c r="G1902" i="10" s="1"/>
  <c r="N1902" i="10"/>
  <c r="P1902" i="10"/>
  <c r="D1903" i="10"/>
  <c r="I1902" i="10"/>
  <c r="M1902" i="10"/>
  <c r="T1902" i="10" l="1"/>
  <c r="U1902" i="10" s="1"/>
  <c r="V1902" i="10" s="1"/>
  <c r="W1902" i="10" s="1"/>
  <c r="X1902" i="10" s="1"/>
  <c r="Y1902" i="10" s="1"/>
  <c r="Z1902" i="10" s="1"/>
  <c r="AA1902" i="10" s="1"/>
  <c r="AB1902" i="10" s="1"/>
  <c r="AC1902" i="10" s="1"/>
  <c r="N1903" i="10"/>
  <c r="R1903" i="10"/>
  <c r="G1903" i="10" s="1"/>
  <c r="L1903" i="10"/>
  <c r="M1903" i="10"/>
  <c r="O1903" i="10"/>
  <c r="K1903" i="10"/>
  <c r="J1903" i="10"/>
  <c r="D1904" i="10"/>
  <c r="P1903" i="10"/>
  <c r="H1903" i="10"/>
  <c r="S1903" i="10" s="1"/>
  <c r="I1903" i="10"/>
  <c r="Q1903" i="10"/>
  <c r="T1903" i="10" l="1"/>
  <c r="U1903" i="10" s="1"/>
  <c r="V1903" i="10" s="1"/>
  <c r="W1903" i="10" s="1"/>
  <c r="X1903" i="10" s="1"/>
  <c r="Y1903" i="10" s="1"/>
  <c r="Z1903" i="10" s="1"/>
  <c r="AA1903" i="10" s="1"/>
  <c r="AB1903" i="10" s="1"/>
  <c r="AC1903" i="10" s="1"/>
  <c r="M1904" i="10"/>
  <c r="K1904" i="10"/>
  <c r="O1904" i="10"/>
  <c r="P1904" i="10"/>
  <c r="H1904" i="10"/>
  <c r="S1904" i="10" s="1"/>
  <c r="Q1904" i="10"/>
  <c r="D1905" i="10"/>
  <c r="L1904" i="10"/>
  <c r="I1904" i="10"/>
  <c r="J1904" i="10"/>
  <c r="R1904" i="10"/>
  <c r="G1904" i="10" s="1"/>
  <c r="N1904" i="10"/>
  <c r="T1904" i="10" l="1"/>
  <c r="U1904" i="10" s="1"/>
  <c r="V1904" i="10" s="1"/>
  <c r="W1904" i="10" s="1"/>
  <c r="X1904" i="10" s="1"/>
  <c r="Y1904" i="10" s="1"/>
  <c r="Z1904" i="10" s="1"/>
  <c r="AA1904" i="10" s="1"/>
  <c r="AB1904" i="10" s="1"/>
  <c r="AC1904" i="10" s="1"/>
  <c r="H1905" i="10"/>
  <c r="S1905" i="10" s="1"/>
  <c r="P1905" i="10"/>
  <c r="L1905" i="10"/>
  <c r="M1905" i="10"/>
  <c r="I1905" i="10"/>
  <c r="D1906" i="10"/>
  <c r="Q1905" i="10"/>
  <c r="K1905" i="10"/>
  <c r="J1905" i="10"/>
  <c r="R1905" i="10"/>
  <c r="G1905" i="10" s="1"/>
  <c r="O1905" i="10"/>
  <c r="N1905" i="10"/>
  <c r="T1905" i="10" l="1"/>
  <c r="U1905" i="10" s="1"/>
  <c r="V1905" i="10" s="1"/>
  <c r="W1905" i="10" s="1"/>
  <c r="X1905" i="10" s="1"/>
  <c r="Y1905" i="10" s="1"/>
  <c r="Z1905" i="10" s="1"/>
  <c r="AA1905" i="10" s="1"/>
  <c r="AB1905" i="10" s="1"/>
  <c r="AC1905" i="10" s="1"/>
  <c r="H1906" i="10"/>
  <c r="S1906" i="10" s="1"/>
  <c r="D1907" i="10"/>
  <c r="J1906" i="10"/>
  <c r="O1906" i="10"/>
  <c r="P1906" i="10"/>
  <c r="N1906" i="10"/>
  <c r="L1906" i="10"/>
  <c r="R1906" i="10"/>
  <c r="G1906" i="10" s="1"/>
  <c r="M1906" i="10"/>
  <c r="I1906" i="10"/>
  <c r="Q1906" i="10"/>
  <c r="K1906" i="10"/>
  <c r="T1906" i="10" l="1"/>
  <c r="U1906" i="10" s="1"/>
  <c r="V1906" i="10" s="1"/>
  <c r="W1906" i="10" s="1"/>
  <c r="X1906" i="10" s="1"/>
  <c r="Y1906" i="10" s="1"/>
  <c r="Z1906" i="10" s="1"/>
  <c r="AA1906" i="10" s="1"/>
  <c r="AB1906" i="10" s="1"/>
  <c r="AC1906" i="10" s="1"/>
  <c r="H1907" i="10"/>
  <c r="S1907" i="10" s="1"/>
  <c r="J1907" i="10"/>
  <c r="P1907" i="10"/>
  <c r="I1907" i="10"/>
  <c r="R1907" i="10"/>
  <c r="G1907" i="10" s="1"/>
  <c r="D1908" i="10"/>
  <c r="L1907" i="10"/>
  <c r="Q1907" i="10"/>
  <c r="N1907" i="10"/>
  <c r="O1907" i="10"/>
  <c r="K1907" i="10"/>
  <c r="M1907" i="10"/>
  <c r="T1907" i="10" l="1"/>
  <c r="U1907" i="10" s="1"/>
  <c r="V1907" i="10" s="1"/>
  <c r="W1907" i="10" s="1"/>
  <c r="X1907" i="10" s="1"/>
  <c r="Y1907" i="10" s="1"/>
  <c r="Z1907" i="10" s="1"/>
  <c r="AA1907" i="10" s="1"/>
  <c r="AB1907" i="10" s="1"/>
  <c r="AC1907" i="10" s="1"/>
  <c r="H1908" i="10"/>
  <c r="S1908" i="10" s="1"/>
  <c r="D1909" i="10"/>
  <c r="K1908" i="10"/>
  <c r="L1908" i="10"/>
  <c r="I1908" i="10"/>
  <c r="J1908" i="10"/>
  <c r="N1908" i="10"/>
  <c r="P1908" i="10"/>
  <c r="M1908" i="10"/>
  <c r="Q1908" i="10"/>
  <c r="R1908" i="10"/>
  <c r="G1908" i="10" s="1"/>
  <c r="O1908" i="10"/>
  <c r="T1908" i="10" l="1"/>
  <c r="U1908" i="10" s="1"/>
  <c r="V1908" i="10" s="1"/>
  <c r="W1908" i="10" s="1"/>
  <c r="X1908" i="10" s="1"/>
  <c r="Y1908" i="10" s="1"/>
  <c r="Z1908" i="10" s="1"/>
  <c r="AA1908" i="10" s="1"/>
  <c r="AB1908" i="10" s="1"/>
  <c r="AC1908" i="10" s="1"/>
  <c r="H1909" i="10"/>
  <c r="S1909" i="10" s="1"/>
  <c r="P1909" i="10"/>
  <c r="M1909" i="10"/>
  <c r="K1909" i="10"/>
  <c r="J1909" i="10"/>
  <c r="D1910" i="10"/>
  <c r="N1909" i="10"/>
  <c r="I1909" i="10"/>
  <c r="R1909" i="10"/>
  <c r="G1909" i="10" s="1"/>
  <c r="L1909" i="10"/>
  <c r="O1909" i="10"/>
  <c r="Q1909" i="10"/>
  <c r="H1910" i="10" l="1"/>
  <c r="S1910" i="10" s="1"/>
  <c r="D1911" i="10"/>
  <c r="I1910" i="10"/>
  <c r="M1910" i="10"/>
  <c r="K1910" i="10"/>
  <c r="P1910" i="10"/>
  <c r="J1910" i="10"/>
  <c r="R1910" i="10"/>
  <c r="G1910" i="10" s="1"/>
  <c r="O1910" i="10"/>
  <c r="Q1910" i="10"/>
  <c r="N1910" i="10"/>
  <c r="L1910" i="10"/>
  <c r="T1909" i="10"/>
  <c r="U1909" i="10" s="1"/>
  <c r="V1909" i="10" s="1"/>
  <c r="W1909" i="10" s="1"/>
  <c r="X1909" i="10" s="1"/>
  <c r="Y1909" i="10" s="1"/>
  <c r="Z1909" i="10" s="1"/>
  <c r="AA1909" i="10" s="1"/>
  <c r="AB1909" i="10" s="1"/>
  <c r="AC1909" i="10" s="1"/>
  <c r="H1911" i="10" l="1"/>
  <c r="S1911" i="10" s="1"/>
  <c r="K1911" i="10"/>
  <c r="Q1911" i="10"/>
  <c r="L1911" i="10"/>
  <c r="D1912" i="10"/>
  <c r="R1911" i="10"/>
  <c r="G1911" i="10" s="1"/>
  <c r="M1911" i="10"/>
  <c r="O1911" i="10"/>
  <c r="J1911" i="10"/>
  <c r="I1911" i="10"/>
  <c r="P1911" i="10"/>
  <c r="N1911" i="10"/>
  <c r="T1910" i="10"/>
  <c r="U1910" i="10" s="1"/>
  <c r="V1910" i="10" s="1"/>
  <c r="W1910" i="10" s="1"/>
  <c r="X1910" i="10" s="1"/>
  <c r="Y1910" i="10" s="1"/>
  <c r="Z1910" i="10" s="1"/>
  <c r="AA1910" i="10" s="1"/>
  <c r="AB1910" i="10" s="1"/>
  <c r="AC1910" i="10" s="1"/>
  <c r="M1912" i="10" l="1"/>
  <c r="L1912" i="10"/>
  <c r="D1913" i="10"/>
  <c r="P1912" i="10"/>
  <c r="R1912" i="10"/>
  <c r="G1912" i="10" s="1"/>
  <c r="N1912" i="10"/>
  <c r="K1912" i="10"/>
  <c r="Q1912" i="10"/>
  <c r="J1912" i="10"/>
  <c r="I1912" i="10"/>
  <c r="H1912" i="10"/>
  <c r="S1912" i="10" s="1"/>
  <c r="O1912" i="10"/>
  <c r="T1911" i="10"/>
  <c r="U1911" i="10" s="1"/>
  <c r="V1911" i="10" s="1"/>
  <c r="W1911" i="10" s="1"/>
  <c r="X1911" i="10" s="1"/>
  <c r="Y1911" i="10" s="1"/>
  <c r="Z1911" i="10" s="1"/>
  <c r="AA1911" i="10" s="1"/>
  <c r="AB1911" i="10" s="1"/>
  <c r="AC1911" i="10" s="1"/>
  <c r="T1912" i="10" l="1"/>
  <c r="U1912" i="10" s="1"/>
  <c r="V1912" i="10" s="1"/>
  <c r="W1912" i="10" s="1"/>
  <c r="X1912" i="10" s="1"/>
  <c r="Y1912" i="10" s="1"/>
  <c r="Z1912" i="10" s="1"/>
  <c r="AA1912" i="10" s="1"/>
  <c r="AB1912" i="10" s="1"/>
  <c r="AC1912" i="10" s="1"/>
  <c r="H1913" i="10"/>
  <c r="S1913" i="10" s="1"/>
  <c r="K1913" i="10"/>
  <c r="L1913" i="10"/>
  <c r="P1913" i="10"/>
  <c r="J1913" i="10"/>
  <c r="O1913" i="10"/>
  <c r="I1913" i="10"/>
  <c r="Q1913" i="10"/>
  <c r="N1913" i="10"/>
  <c r="R1913" i="10"/>
  <c r="G1913" i="10" s="1"/>
  <c r="D1914" i="10"/>
  <c r="M1913" i="10"/>
  <c r="T1913" i="10" l="1"/>
  <c r="U1913" i="10" s="1"/>
  <c r="V1913" i="10" s="1"/>
  <c r="W1913" i="10" s="1"/>
  <c r="X1913" i="10" s="1"/>
  <c r="Y1913" i="10" s="1"/>
  <c r="Z1913" i="10" s="1"/>
  <c r="AA1913" i="10" s="1"/>
  <c r="AB1913" i="10" s="1"/>
  <c r="AC1913" i="10" s="1"/>
  <c r="H1914" i="10"/>
  <c r="S1914" i="10" s="1"/>
  <c r="L1914" i="10"/>
  <c r="R1914" i="10"/>
  <c r="G1914" i="10" s="1"/>
  <c r="D1915" i="10"/>
  <c r="K1914" i="10"/>
  <c r="O1914" i="10"/>
  <c r="M1914" i="10"/>
  <c r="P1914" i="10"/>
  <c r="N1914" i="10"/>
  <c r="I1914" i="10"/>
  <c r="J1914" i="10"/>
  <c r="Q1914" i="10"/>
  <c r="O1915" i="10" l="1"/>
  <c r="K1915" i="10"/>
  <c r="P1915" i="10"/>
  <c r="R1915" i="10"/>
  <c r="G1915" i="10" s="1"/>
  <c r="H1915" i="10"/>
  <c r="S1915" i="10" s="1"/>
  <c r="J1915" i="10"/>
  <c r="M1915" i="10"/>
  <c r="L1915" i="10"/>
  <c r="D1916" i="10"/>
  <c r="I1915" i="10"/>
  <c r="Q1915" i="10"/>
  <c r="N1915" i="10"/>
  <c r="T1914" i="10"/>
  <c r="U1914" i="10" s="1"/>
  <c r="V1914" i="10" s="1"/>
  <c r="W1914" i="10" s="1"/>
  <c r="X1914" i="10" s="1"/>
  <c r="Y1914" i="10" s="1"/>
  <c r="Z1914" i="10" s="1"/>
  <c r="AA1914" i="10" s="1"/>
  <c r="AB1914" i="10" s="1"/>
  <c r="AC1914" i="10" s="1"/>
  <c r="T1915" i="10" l="1"/>
  <c r="U1915" i="10" s="1"/>
  <c r="V1915" i="10" s="1"/>
  <c r="W1915" i="10" s="1"/>
  <c r="X1915" i="10" s="1"/>
  <c r="Y1915" i="10" s="1"/>
  <c r="Z1915" i="10" s="1"/>
  <c r="AA1915" i="10" s="1"/>
  <c r="AB1915" i="10" s="1"/>
  <c r="AC1915" i="10" s="1"/>
  <c r="H1916" i="10"/>
  <c r="S1916" i="10" s="1"/>
  <c r="J1916" i="10"/>
  <c r="R1916" i="10"/>
  <c r="G1916" i="10" s="1"/>
  <c r="L1916" i="10"/>
  <c r="P1916" i="10"/>
  <c r="M1916" i="10"/>
  <c r="K1916" i="10"/>
  <c r="D1917" i="10"/>
  <c r="Q1916" i="10"/>
  <c r="N1916" i="10"/>
  <c r="O1916" i="10"/>
  <c r="I1916" i="10"/>
  <c r="T1916" i="10" l="1"/>
  <c r="U1916" i="10" s="1"/>
  <c r="V1916" i="10" s="1"/>
  <c r="W1916" i="10" s="1"/>
  <c r="X1916" i="10" s="1"/>
  <c r="Y1916" i="10" s="1"/>
  <c r="Z1916" i="10" s="1"/>
  <c r="AA1916" i="10" s="1"/>
  <c r="AB1916" i="10" s="1"/>
  <c r="AC1916" i="10" s="1"/>
  <c r="H1917" i="10"/>
  <c r="S1917" i="10" s="1"/>
  <c r="O1917" i="10"/>
  <c r="J1917" i="10"/>
  <c r="K1917" i="10"/>
  <c r="Q1917" i="10"/>
  <c r="L1917" i="10"/>
  <c r="N1917" i="10"/>
  <c r="M1917" i="10"/>
  <c r="R1917" i="10"/>
  <c r="G1917" i="10" s="1"/>
  <c r="P1917" i="10"/>
  <c r="I1917" i="10"/>
  <c r="D1918" i="10"/>
  <c r="K1918" i="10" l="1"/>
  <c r="P1918" i="10"/>
  <c r="J1918" i="10"/>
  <c r="M1918" i="10"/>
  <c r="R1918" i="10"/>
  <c r="G1918" i="10" s="1"/>
  <c r="Q1918" i="10"/>
  <c r="O1918" i="10"/>
  <c r="D1919" i="10"/>
  <c r="L1918" i="10"/>
  <c r="H1918" i="10"/>
  <c r="S1918" i="10" s="1"/>
  <c r="I1918" i="10"/>
  <c r="N1918" i="10"/>
  <c r="T1917" i="10"/>
  <c r="U1917" i="10" s="1"/>
  <c r="V1917" i="10" s="1"/>
  <c r="W1917" i="10" s="1"/>
  <c r="X1917" i="10" s="1"/>
  <c r="Y1917" i="10" s="1"/>
  <c r="Z1917" i="10" s="1"/>
  <c r="AA1917" i="10" s="1"/>
  <c r="AB1917" i="10" s="1"/>
  <c r="AC1917" i="10" s="1"/>
  <c r="D1920" i="10" l="1"/>
  <c r="L1919" i="10"/>
  <c r="Q1919" i="10"/>
  <c r="N1919" i="10"/>
  <c r="R1919" i="10"/>
  <c r="G1919" i="10" s="1"/>
  <c r="K1919" i="10"/>
  <c r="M1919" i="10"/>
  <c r="O1919" i="10"/>
  <c r="P1919" i="10"/>
  <c r="I1919" i="10"/>
  <c r="H1919" i="10"/>
  <c r="S1919" i="10" s="1"/>
  <c r="J1919" i="10"/>
  <c r="T1918" i="10"/>
  <c r="U1918" i="10" s="1"/>
  <c r="V1918" i="10" s="1"/>
  <c r="W1918" i="10" s="1"/>
  <c r="X1918" i="10" s="1"/>
  <c r="Y1918" i="10" s="1"/>
  <c r="Z1918" i="10" s="1"/>
  <c r="AA1918" i="10" s="1"/>
  <c r="AB1918" i="10" s="1"/>
  <c r="AC1918" i="10" s="1"/>
  <c r="T1919" i="10" l="1"/>
  <c r="U1919" i="10" s="1"/>
  <c r="V1919" i="10" s="1"/>
  <c r="W1919" i="10" s="1"/>
  <c r="X1919" i="10" s="1"/>
  <c r="Y1919" i="10" s="1"/>
  <c r="Z1919" i="10" s="1"/>
  <c r="AA1919" i="10" s="1"/>
  <c r="AB1919" i="10" s="1"/>
  <c r="AC1919" i="10" s="1"/>
  <c r="H1920" i="10"/>
  <c r="S1920" i="10" s="1"/>
  <c r="M1920" i="10"/>
  <c r="I1920" i="10"/>
  <c r="L1920" i="10"/>
  <c r="D1921" i="10"/>
  <c r="N1920" i="10"/>
  <c r="J1920" i="10"/>
  <c r="P1920" i="10"/>
  <c r="Q1920" i="10"/>
  <c r="R1920" i="10"/>
  <c r="G1920" i="10" s="1"/>
  <c r="K1920" i="10"/>
  <c r="O1920" i="10"/>
  <c r="T1920" i="10" l="1"/>
  <c r="U1920" i="10" s="1"/>
  <c r="V1920" i="10" s="1"/>
  <c r="W1920" i="10" s="1"/>
  <c r="X1920" i="10" s="1"/>
  <c r="Y1920" i="10" s="1"/>
  <c r="Z1920" i="10" s="1"/>
  <c r="AA1920" i="10" s="1"/>
  <c r="AB1920" i="10" s="1"/>
  <c r="AC1920" i="10" s="1"/>
  <c r="D1922" i="10"/>
  <c r="H1921" i="10"/>
  <c r="S1921" i="10" s="1"/>
  <c r="R1921" i="10"/>
  <c r="G1921" i="10" s="1"/>
  <c r="M1921" i="10"/>
  <c r="N1921" i="10"/>
  <c r="O1921" i="10"/>
  <c r="L1921" i="10"/>
  <c r="K1921" i="10"/>
  <c r="I1921" i="10"/>
  <c r="Q1921" i="10"/>
  <c r="P1921" i="10"/>
  <c r="J1921" i="10"/>
  <c r="R1922" i="10" l="1"/>
  <c r="G1922" i="10" s="1"/>
  <c r="L1922" i="10"/>
  <c r="K1922" i="10"/>
  <c r="D1923" i="10"/>
  <c r="N1922" i="10"/>
  <c r="Q1922" i="10"/>
  <c r="I1922" i="10"/>
  <c r="H1922" i="10"/>
  <c r="S1922" i="10" s="1"/>
  <c r="O1922" i="10"/>
  <c r="J1922" i="10"/>
  <c r="P1922" i="10"/>
  <c r="M1922" i="10"/>
  <c r="T1921" i="10"/>
  <c r="U1921" i="10" s="1"/>
  <c r="V1921" i="10" s="1"/>
  <c r="W1921" i="10" s="1"/>
  <c r="X1921" i="10" s="1"/>
  <c r="Y1921" i="10" s="1"/>
  <c r="Z1921" i="10" s="1"/>
  <c r="AA1921" i="10" s="1"/>
  <c r="AB1921" i="10" s="1"/>
  <c r="AC1921" i="10" s="1"/>
  <c r="M1923" i="10" l="1"/>
  <c r="K1923" i="10"/>
  <c r="D1924" i="10"/>
  <c r="R1923" i="10"/>
  <c r="G1923" i="10" s="1"/>
  <c r="L1923" i="10"/>
  <c r="P1923" i="10"/>
  <c r="N1923" i="10"/>
  <c r="I1923" i="10"/>
  <c r="Q1923" i="10"/>
  <c r="H1923" i="10"/>
  <c r="S1923" i="10" s="1"/>
  <c r="J1923" i="10"/>
  <c r="O1923" i="10"/>
  <c r="T1922" i="10"/>
  <c r="U1922" i="10" s="1"/>
  <c r="V1922" i="10" s="1"/>
  <c r="W1922" i="10" s="1"/>
  <c r="X1922" i="10" s="1"/>
  <c r="Y1922" i="10" s="1"/>
  <c r="Z1922" i="10" s="1"/>
  <c r="AA1922" i="10" s="1"/>
  <c r="AB1922" i="10" s="1"/>
  <c r="AC1922" i="10" s="1"/>
  <c r="T1923" i="10" l="1"/>
  <c r="U1923" i="10" s="1"/>
  <c r="V1923" i="10" s="1"/>
  <c r="W1923" i="10" s="1"/>
  <c r="X1923" i="10" s="1"/>
  <c r="Y1923" i="10" s="1"/>
  <c r="Z1923" i="10" s="1"/>
  <c r="AA1923" i="10" s="1"/>
  <c r="AB1923" i="10" s="1"/>
  <c r="AC1923" i="10" s="1"/>
  <c r="H1924" i="10"/>
  <c r="S1924" i="10" s="1"/>
  <c r="R1924" i="10"/>
  <c r="G1924" i="10" s="1"/>
  <c r="M1924" i="10"/>
  <c r="I1924" i="10"/>
  <c r="P1924" i="10"/>
  <c r="O1924" i="10"/>
  <c r="Q1924" i="10"/>
  <c r="J1924" i="10"/>
  <c r="K1924" i="10"/>
  <c r="D1925" i="10"/>
  <c r="N1924" i="10"/>
  <c r="L1924" i="10"/>
  <c r="T1924" i="10" l="1"/>
  <c r="U1924" i="10" s="1"/>
  <c r="V1924" i="10" s="1"/>
  <c r="W1924" i="10" s="1"/>
  <c r="X1924" i="10" s="1"/>
  <c r="Y1924" i="10" s="1"/>
  <c r="Z1924" i="10" s="1"/>
  <c r="AA1924" i="10" s="1"/>
  <c r="AB1924" i="10" s="1"/>
  <c r="AC1924" i="10" s="1"/>
  <c r="H1925" i="10"/>
  <c r="S1925" i="10" s="1"/>
  <c r="J1925" i="10"/>
  <c r="P1925" i="10"/>
  <c r="K1925" i="10"/>
  <c r="D1926" i="10"/>
  <c r="R1925" i="10"/>
  <c r="G1925" i="10" s="1"/>
  <c r="N1925" i="10"/>
  <c r="I1925" i="10"/>
  <c r="M1925" i="10"/>
  <c r="O1925" i="10"/>
  <c r="L1925" i="10"/>
  <c r="Q1925" i="10"/>
  <c r="T1925" i="10" l="1"/>
  <c r="U1925" i="10" s="1"/>
  <c r="V1925" i="10" s="1"/>
  <c r="W1925" i="10" s="1"/>
  <c r="X1925" i="10" s="1"/>
  <c r="Y1925" i="10" s="1"/>
  <c r="Z1925" i="10" s="1"/>
  <c r="AA1925" i="10" s="1"/>
  <c r="AB1925" i="10" s="1"/>
  <c r="AC1925" i="10" s="1"/>
  <c r="H1926" i="10"/>
  <c r="S1926" i="10" s="1"/>
  <c r="L1926" i="10"/>
  <c r="Q1926" i="10"/>
  <c r="M1926" i="10"/>
  <c r="P1926" i="10"/>
  <c r="N1926" i="10"/>
  <c r="K1926" i="10"/>
  <c r="J1926" i="10"/>
  <c r="D1927" i="10"/>
  <c r="R1926" i="10"/>
  <c r="G1926" i="10" s="1"/>
  <c r="O1926" i="10"/>
  <c r="I1926" i="10"/>
  <c r="T1926" i="10" l="1"/>
  <c r="U1926" i="10" s="1"/>
  <c r="V1926" i="10" s="1"/>
  <c r="W1926" i="10" s="1"/>
  <c r="X1926" i="10" s="1"/>
  <c r="Y1926" i="10" s="1"/>
  <c r="Z1926" i="10" s="1"/>
  <c r="AA1926" i="10" s="1"/>
  <c r="AB1926" i="10" s="1"/>
  <c r="AC1926" i="10" s="1"/>
  <c r="H1927" i="10"/>
  <c r="S1927" i="10" s="1"/>
  <c r="P1927" i="10"/>
  <c r="K1927" i="10"/>
  <c r="D1928" i="10"/>
  <c r="I1927" i="10"/>
  <c r="L1927" i="10"/>
  <c r="M1927" i="10"/>
  <c r="N1927" i="10"/>
  <c r="Q1927" i="10"/>
  <c r="J1927" i="10"/>
  <c r="R1927" i="10"/>
  <c r="G1927" i="10" s="1"/>
  <c r="O1927" i="10"/>
  <c r="H1928" i="10" l="1"/>
  <c r="S1928" i="10" s="1"/>
  <c r="L1928" i="10"/>
  <c r="P1928" i="10"/>
  <c r="I1928" i="10"/>
  <c r="R1928" i="10"/>
  <c r="G1928" i="10" s="1"/>
  <c r="O1928" i="10"/>
  <c r="M1928" i="10"/>
  <c r="D1929" i="10"/>
  <c r="N1928" i="10"/>
  <c r="K1928" i="10"/>
  <c r="J1928" i="10"/>
  <c r="Q1928" i="10"/>
  <c r="T1927" i="10"/>
  <c r="U1927" i="10" s="1"/>
  <c r="V1927" i="10" s="1"/>
  <c r="W1927" i="10" s="1"/>
  <c r="X1927" i="10" s="1"/>
  <c r="Y1927" i="10" s="1"/>
  <c r="Z1927" i="10" s="1"/>
  <c r="AA1927" i="10" s="1"/>
  <c r="AB1927" i="10" s="1"/>
  <c r="AC1927" i="10" s="1"/>
  <c r="T1928" i="10" l="1"/>
  <c r="U1928" i="10" s="1"/>
  <c r="V1928" i="10" s="1"/>
  <c r="W1928" i="10" s="1"/>
  <c r="X1928" i="10" s="1"/>
  <c r="Y1928" i="10" s="1"/>
  <c r="Z1928" i="10" s="1"/>
  <c r="AA1928" i="10" s="1"/>
  <c r="AB1928" i="10" s="1"/>
  <c r="AC1928" i="10" s="1"/>
  <c r="K1929" i="10"/>
  <c r="R1929" i="10"/>
  <c r="G1929" i="10" s="1"/>
  <c r="D1930" i="10"/>
  <c r="J1929" i="10"/>
  <c r="H1929" i="10"/>
  <c r="S1929" i="10" s="1"/>
  <c r="Q1929" i="10"/>
  <c r="I1929" i="10"/>
  <c r="P1929" i="10"/>
  <c r="L1929" i="10"/>
  <c r="N1929" i="10"/>
  <c r="O1929" i="10"/>
  <c r="M1929" i="10"/>
  <c r="H1930" i="10" l="1"/>
  <c r="S1930" i="10" s="1"/>
  <c r="P1930" i="10"/>
  <c r="O1930" i="10"/>
  <c r="K1930" i="10"/>
  <c r="N1930" i="10"/>
  <c r="M1930" i="10"/>
  <c r="R1930" i="10"/>
  <c r="G1930" i="10" s="1"/>
  <c r="J1930" i="10"/>
  <c r="L1930" i="10"/>
  <c r="D1931" i="10"/>
  <c r="I1930" i="10"/>
  <c r="Q1930" i="10"/>
  <c r="T1929" i="10"/>
  <c r="U1929" i="10" s="1"/>
  <c r="V1929" i="10" s="1"/>
  <c r="W1929" i="10" s="1"/>
  <c r="X1929" i="10" s="1"/>
  <c r="Y1929" i="10" s="1"/>
  <c r="Z1929" i="10" s="1"/>
  <c r="AA1929" i="10" s="1"/>
  <c r="AB1929" i="10" s="1"/>
  <c r="AC1929" i="10" s="1"/>
  <c r="T1930" i="10" l="1"/>
  <c r="U1930" i="10" s="1"/>
  <c r="V1930" i="10" s="1"/>
  <c r="W1930" i="10" s="1"/>
  <c r="X1930" i="10" s="1"/>
  <c r="Y1930" i="10" s="1"/>
  <c r="Z1930" i="10" s="1"/>
  <c r="AA1930" i="10" s="1"/>
  <c r="AB1930" i="10" s="1"/>
  <c r="AC1930" i="10" s="1"/>
  <c r="P1931" i="10"/>
  <c r="N1931" i="10"/>
  <c r="O1931" i="10"/>
  <c r="D1932" i="10"/>
  <c r="H1931" i="10"/>
  <c r="S1931" i="10" s="1"/>
  <c r="R1931" i="10"/>
  <c r="G1931" i="10" s="1"/>
  <c r="L1931" i="10"/>
  <c r="I1931" i="10"/>
  <c r="M1931" i="10"/>
  <c r="Q1931" i="10"/>
  <c r="J1931" i="10"/>
  <c r="K1931" i="10"/>
  <c r="P1932" i="10" l="1"/>
  <c r="Q1932" i="10"/>
  <c r="M1932" i="10"/>
  <c r="H1932" i="10"/>
  <c r="S1932" i="10" s="1"/>
  <c r="J1932" i="10"/>
  <c r="N1932" i="10"/>
  <c r="R1932" i="10"/>
  <c r="G1932" i="10" s="1"/>
  <c r="K1932" i="10"/>
  <c r="O1932" i="10"/>
  <c r="I1932" i="10"/>
  <c r="D1933" i="10"/>
  <c r="L1932" i="10"/>
  <c r="T1931" i="10"/>
  <c r="U1931" i="10" s="1"/>
  <c r="V1931" i="10" s="1"/>
  <c r="W1931" i="10" s="1"/>
  <c r="X1931" i="10" s="1"/>
  <c r="Y1931" i="10" s="1"/>
  <c r="Z1931" i="10" s="1"/>
  <c r="AA1931" i="10" s="1"/>
  <c r="AB1931" i="10" s="1"/>
  <c r="AC1931" i="10" s="1"/>
  <c r="T1932" i="10" l="1"/>
  <c r="U1932" i="10" s="1"/>
  <c r="V1932" i="10" s="1"/>
  <c r="W1932" i="10" s="1"/>
  <c r="X1932" i="10" s="1"/>
  <c r="Y1932" i="10" s="1"/>
  <c r="Z1932" i="10" s="1"/>
  <c r="AA1932" i="10" s="1"/>
  <c r="AB1932" i="10" s="1"/>
  <c r="AC1932" i="10" s="1"/>
  <c r="H1933" i="10"/>
  <c r="S1933" i="10" s="1"/>
  <c r="I1933" i="10"/>
  <c r="D1934" i="10"/>
  <c r="R1933" i="10"/>
  <c r="G1933" i="10" s="1"/>
  <c r="O1933" i="10"/>
  <c r="N1933" i="10"/>
  <c r="K1933" i="10"/>
  <c r="L1933" i="10"/>
  <c r="P1933" i="10"/>
  <c r="Q1933" i="10"/>
  <c r="J1933" i="10"/>
  <c r="M1933" i="10"/>
  <c r="H1934" i="10" l="1"/>
  <c r="S1934" i="10" s="1"/>
  <c r="N1934" i="10"/>
  <c r="M1934" i="10"/>
  <c r="Q1934" i="10"/>
  <c r="R1934" i="10"/>
  <c r="G1934" i="10" s="1"/>
  <c r="J1934" i="10"/>
  <c r="O1934" i="10"/>
  <c r="K1934" i="10"/>
  <c r="P1934" i="10"/>
  <c r="D1935" i="10"/>
  <c r="L1934" i="10"/>
  <c r="I1934" i="10"/>
  <c r="T1933" i="10"/>
  <c r="U1933" i="10" s="1"/>
  <c r="V1933" i="10" s="1"/>
  <c r="W1933" i="10" s="1"/>
  <c r="X1933" i="10" s="1"/>
  <c r="Y1933" i="10" s="1"/>
  <c r="Z1933" i="10" s="1"/>
  <c r="AA1933" i="10" s="1"/>
  <c r="AB1933" i="10" s="1"/>
  <c r="AC1933" i="10" s="1"/>
  <c r="J1935" i="10" l="1"/>
  <c r="D1936" i="10"/>
  <c r="K1935" i="10"/>
  <c r="L1935" i="10"/>
  <c r="R1935" i="10"/>
  <c r="G1935" i="10" s="1"/>
  <c r="Q1935" i="10"/>
  <c r="P1935" i="10"/>
  <c r="I1935" i="10"/>
  <c r="M1935" i="10"/>
  <c r="O1935" i="10"/>
  <c r="N1935" i="10"/>
  <c r="H1935" i="10"/>
  <c r="S1935" i="10" s="1"/>
  <c r="T1934" i="10"/>
  <c r="U1934" i="10" s="1"/>
  <c r="V1934" i="10" s="1"/>
  <c r="W1934" i="10" s="1"/>
  <c r="X1934" i="10" s="1"/>
  <c r="Y1934" i="10" s="1"/>
  <c r="Z1934" i="10" s="1"/>
  <c r="AA1934" i="10" s="1"/>
  <c r="AB1934" i="10" s="1"/>
  <c r="AC1934" i="10" s="1"/>
  <c r="T1935" i="10" l="1"/>
  <c r="U1935" i="10" s="1"/>
  <c r="V1935" i="10" s="1"/>
  <c r="W1935" i="10" s="1"/>
  <c r="X1935" i="10" s="1"/>
  <c r="Y1935" i="10" s="1"/>
  <c r="Z1935" i="10" s="1"/>
  <c r="AA1935" i="10" s="1"/>
  <c r="AB1935" i="10" s="1"/>
  <c r="AC1935" i="10" s="1"/>
  <c r="H1936" i="10"/>
  <c r="S1936" i="10" s="1"/>
  <c r="D1937" i="10"/>
  <c r="R1936" i="10"/>
  <c r="G1936" i="10" s="1"/>
  <c r="N1936" i="10"/>
  <c r="L1936" i="10"/>
  <c r="J1936" i="10"/>
  <c r="P1936" i="10"/>
  <c r="M1936" i="10"/>
  <c r="I1936" i="10"/>
  <c r="K1936" i="10"/>
  <c r="O1936" i="10"/>
  <c r="Q1936" i="10"/>
  <c r="T1936" i="10" l="1"/>
  <c r="U1936" i="10" s="1"/>
  <c r="V1936" i="10" s="1"/>
  <c r="W1936" i="10" s="1"/>
  <c r="X1936" i="10" s="1"/>
  <c r="Y1936" i="10" s="1"/>
  <c r="Z1936" i="10" s="1"/>
  <c r="AA1936" i="10" s="1"/>
  <c r="AB1936" i="10" s="1"/>
  <c r="AC1936" i="10" s="1"/>
  <c r="H1937" i="10"/>
  <c r="S1937" i="10" s="1"/>
  <c r="L1937" i="10"/>
  <c r="P1937" i="10"/>
  <c r="R1937" i="10"/>
  <c r="G1937" i="10" s="1"/>
  <c r="J1937" i="10"/>
  <c r="D1938" i="10"/>
  <c r="N1937" i="10"/>
  <c r="M1937" i="10"/>
  <c r="K1937" i="10"/>
  <c r="Q1937" i="10"/>
  <c r="O1937" i="10"/>
  <c r="I1937" i="10"/>
  <c r="T1937" i="10" l="1"/>
  <c r="U1937" i="10" s="1"/>
  <c r="V1937" i="10" s="1"/>
  <c r="W1937" i="10" s="1"/>
  <c r="X1937" i="10" s="1"/>
  <c r="Y1937" i="10" s="1"/>
  <c r="Z1937" i="10" s="1"/>
  <c r="AA1937" i="10" s="1"/>
  <c r="AB1937" i="10" s="1"/>
  <c r="AC1937" i="10" s="1"/>
  <c r="H1938" i="10"/>
  <c r="S1938" i="10" s="1"/>
  <c r="D1939" i="10"/>
  <c r="N1938" i="10"/>
  <c r="Q1938" i="10"/>
  <c r="L1938" i="10"/>
  <c r="O1938" i="10"/>
  <c r="K1938" i="10"/>
  <c r="R1938" i="10"/>
  <c r="G1938" i="10" s="1"/>
  <c r="J1938" i="10"/>
  <c r="M1938" i="10"/>
  <c r="I1938" i="10"/>
  <c r="P1938" i="10"/>
  <c r="Q1939" i="10" l="1"/>
  <c r="K1939" i="10"/>
  <c r="I1939" i="10"/>
  <c r="D1940" i="10"/>
  <c r="O1939" i="10"/>
  <c r="L1939" i="10"/>
  <c r="M1939" i="10"/>
  <c r="H1939" i="10"/>
  <c r="S1939" i="10" s="1"/>
  <c r="J1939" i="10"/>
  <c r="R1939" i="10"/>
  <c r="G1939" i="10" s="1"/>
  <c r="N1939" i="10"/>
  <c r="P1939" i="10"/>
  <c r="T1938" i="10"/>
  <c r="U1938" i="10" s="1"/>
  <c r="V1938" i="10" s="1"/>
  <c r="W1938" i="10" s="1"/>
  <c r="X1938" i="10" s="1"/>
  <c r="Y1938" i="10" s="1"/>
  <c r="Z1938" i="10" s="1"/>
  <c r="AA1938" i="10" s="1"/>
  <c r="AB1938" i="10" s="1"/>
  <c r="AC1938" i="10" s="1"/>
  <c r="D1941" i="10" l="1"/>
  <c r="N1940" i="10"/>
  <c r="H1940" i="10"/>
  <c r="S1940" i="10" s="1"/>
  <c r="K1940" i="10"/>
  <c r="M1940" i="10"/>
  <c r="R1940" i="10"/>
  <c r="G1940" i="10" s="1"/>
  <c r="P1940" i="10"/>
  <c r="I1940" i="10"/>
  <c r="L1940" i="10"/>
  <c r="J1940" i="10"/>
  <c r="Q1940" i="10"/>
  <c r="O1940" i="10"/>
  <c r="T1939" i="10"/>
  <c r="U1939" i="10" s="1"/>
  <c r="V1939" i="10" s="1"/>
  <c r="W1939" i="10" s="1"/>
  <c r="X1939" i="10" s="1"/>
  <c r="Y1939" i="10" s="1"/>
  <c r="Z1939" i="10" s="1"/>
  <c r="AA1939" i="10" s="1"/>
  <c r="AB1939" i="10" s="1"/>
  <c r="AC1939" i="10" s="1"/>
  <c r="T1940" i="10" l="1"/>
  <c r="U1940" i="10" s="1"/>
  <c r="V1940" i="10" s="1"/>
  <c r="W1940" i="10" s="1"/>
  <c r="X1940" i="10" s="1"/>
  <c r="Y1940" i="10" s="1"/>
  <c r="Z1940" i="10" s="1"/>
  <c r="AA1940" i="10" s="1"/>
  <c r="AB1940" i="10" s="1"/>
  <c r="AC1940" i="10" s="1"/>
  <c r="I1941" i="10"/>
  <c r="H1941" i="10"/>
  <c r="S1941" i="10" s="1"/>
  <c r="M1941" i="10"/>
  <c r="K1941" i="10"/>
  <c r="R1941" i="10"/>
  <c r="G1941" i="10" s="1"/>
  <c r="J1941" i="10"/>
  <c r="L1941" i="10"/>
  <c r="P1941" i="10"/>
  <c r="N1941" i="10"/>
  <c r="O1941" i="10"/>
  <c r="Q1941" i="10"/>
  <c r="D1942" i="10"/>
  <c r="T1941" i="10" l="1"/>
  <c r="U1941" i="10" s="1"/>
  <c r="V1941" i="10" s="1"/>
  <c r="W1941" i="10" s="1"/>
  <c r="X1941" i="10" s="1"/>
  <c r="Y1941" i="10" s="1"/>
  <c r="Z1941" i="10" s="1"/>
  <c r="AA1941" i="10" s="1"/>
  <c r="AB1941" i="10" s="1"/>
  <c r="AC1941" i="10" s="1"/>
  <c r="H1942" i="10"/>
  <c r="S1942" i="10" s="1"/>
  <c r="R1942" i="10"/>
  <c r="G1942" i="10" s="1"/>
  <c r="M1942" i="10"/>
  <c r="P1942" i="10"/>
  <c r="D1943" i="10"/>
  <c r="J1942" i="10"/>
  <c r="N1942" i="10"/>
  <c r="K1942" i="10"/>
  <c r="I1942" i="10"/>
  <c r="Q1942" i="10"/>
  <c r="O1942" i="10"/>
  <c r="L1942" i="10"/>
  <c r="H1943" i="10" l="1"/>
  <c r="S1943" i="10" s="1"/>
  <c r="Q1943" i="10"/>
  <c r="P1943" i="10"/>
  <c r="N1943" i="10"/>
  <c r="R1943" i="10"/>
  <c r="G1943" i="10" s="1"/>
  <c r="L1943" i="10"/>
  <c r="M1943" i="10"/>
  <c r="O1943" i="10"/>
  <c r="I1943" i="10"/>
  <c r="K1943" i="10"/>
  <c r="J1943" i="10"/>
  <c r="D1944" i="10"/>
  <c r="T1942" i="10"/>
  <c r="U1942" i="10" s="1"/>
  <c r="V1942" i="10" s="1"/>
  <c r="W1942" i="10" s="1"/>
  <c r="X1942" i="10" s="1"/>
  <c r="Y1942" i="10" s="1"/>
  <c r="Z1942" i="10" s="1"/>
  <c r="AA1942" i="10" s="1"/>
  <c r="AB1942" i="10" s="1"/>
  <c r="AC1942" i="10" s="1"/>
  <c r="H1944" i="10" l="1"/>
  <c r="S1944" i="10" s="1"/>
  <c r="Q1944" i="10"/>
  <c r="R1944" i="10"/>
  <c r="G1944" i="10" s="1"/>
  <c r="I1944" i="10"/>
  <c r="M1944" i="10"/>
  <c r="P1944" i="10"/>
  <c r="D1945" i="10"/>
  <c r="J1944" i="10"/>
  <c r="K1944" i="10"/>
  <c r="O1944" i="10"/>
  <c r="L1944" i="10"/>
  <c r="N1944" i="10"/>
  <c r="T1943" i="10"/>
  <c r="U1943" i="10" s="1"/>
  <c r="V1943" i="10" s="1"/>
  <c r="W1943" i="10" s="1"/>
  <c r="X1943" i="10" s="1"/>
  <c r="Y1943" i="10" s="1"/>
  <c r="Z1943" i="10" s="1"/>
  <c r="AA1943" i="10" s="1"/>
  <c r="AB1943" i="10" s="1"/>
  <c r="AC1943" i="10" s="1"/>
  <c r="T1944" i="10" l="1"/>
  <c r="U1944" i="10" s="1"/>
  <c r="V1944" i="10" s="1"/>
  <c r="W1944" i="10" s="1"/>
  <c r="X1944" i="10" s="1"/>
  <c r="Y1944" i="10" s="1"/>
  <c r="Z1944" i="10" s="1"/>
  <c r="AA1944" i="10" s="1"/>
  <c r="AB1944" i="10" s="1"/>
  <c r="AC1944" i="10" s="1"/>
  <c r="J1945" i="10"/>
  <c r="P1945" i="10"/>
  <c r="O1945" i="10"/>
  <c r="M1945" i="10"/>
  <c r="I1945" i="10"/>
  <c r="R1945" i="10"/>
  <c r="G1945" i="10" s="1"/>
  <c r="K1945" i="10"/>
  <c r="D1946" i="10"/>
  <c r="L1945" i="10"/>
  <c r="H1945" i="10"/>
  <c r="S1945" i="10" s="1"/>
  <c r="N1945" i="10"/>
  <c r="Q1945" i="10"/>
  <c r="T1945" i="10" l="1"/>
  <c r="U1945" i="10" s="1"/>
  <c r="V1945" i="10" s="1"/>
  <c r="W1945" i="10" s="1"/>
  <c r="X1945" i="10" s="1"/>
  <c r="Y1945" i="10" s="1"/>
  <c r="Z1945" i="10" s="1"/>
  <c r="AA1945" i="10" s="1"/>
  <c r="AB1945" i="10" s="1"/>
  <c r="AC1945" i="10" s="1"/>
  <c r="H1946" i="10"/>
  <c r="S1946" i="10" s="1"/>
  <c r="K1946" i="10"/>
  <c r="D1947" i="10"/>
  <c r="O1946" i="10"/>
  <c r="P1946" i="10"/>
  <c r="R1946" i="10"/>
  <c r="G1946" i="10" s="1"/>
  <c r="N1946" i="10"/>
  <c r="J1946" i="10"/>
  <c r="L1946" i="10"/>
  <c r="I1946" i="10"/>
  <c r="M1946" i="10"/>
  <c r="Q1946" i="10"/>
  <c r="H1947" i="10" l="1"/>
  <c r="S1947" i="10" s="1"/>
  <c r="N1947" i="10"/>
  <c r="R1947" i="10"/>
  <c r="G1947" i="10" s="1"/>
  <c r="K1947" i="10"/>
  <c r="J1947" i="10"/>
  <c r="I1947" i="10"/>
  <c r="D1948" i="10"/>
  <c r="M1947" i="10"/>
  <c r="L1947" i="10"/>
  <c r="Q1947" i="10"/>
  <c r="P1947" i="10"/>
  <c r="O1947" i="10"/>
  <c r="T1946" i="10"/>
  <c r="U1946" i="10" s="1"/>
  <c r="V1946" i="10" s="1"/>
  <c r="W1946" i="10" s="1"/>
  <c r="X1946" i="10" s="1"/>
  <c r="Y1946" i="10" s="1"/>
  <c r="Z1946" i="10" s="1"/>
  <c r="AA1946" i="10" s="1"/>
  <c r="AB1946" i="10" s="1"/>
  <c r="AC1946" i="10" s="1"/>
  <c r="Q1948" i="10" l="1"/>
  <c r="D1949" i="10"/>
  <c r="P1948" i="10"/>
  <c r="I1948" i="10"/>
  <c r="J1948" i="10"/>
  <c r="M1948" i="10"/>
  <c r="L1948" i="10"/>
  <c r="R1948" i="10"/>
  <c r="G1948" i="10" s="1"/>
  <c r="K1948" i="10"/>
  <c r="N1948" i="10"/>
  <c r="O1948" i="10"/>
  <c r="H1948" i="10"/>
  <c r="S1948" i="10" s="1"/>
  <c r="T1947" i="10"/>
  <c r="U1947" i="10" s="1"/>
  <c r="V1947" i="10" s="1"/>
  <c r="W1947" i="10" s="1"/>
  <c r="X1947" i="10" s="1"/>
  <c r="Y1947" i="10" s="1"/>
  <c r="Z1947" i="10" s="1"/>
  <c r="AA1947" i="10" s="1"/>
  <c r="AB1947" i="10" s="1"/>
  <c r="AC1947" i="10" s="1"/>
  <c r="T1948" i="10" l="1"/>
  <c r="U1948" i="10" s="1"/>
  <c r="V1948" i="10" s="1"/>
  <c r="W1948" i="10" s="1"/>
  <c r="X1948" i="10" s="1"/>
  <c r="Y1948" i="10" s="1"/>
  <c r="Z1948" i="10" s="1"/>
  <c r="AA1948" i="10" s="1"/>
  <c r="AB1948" i="10" s="1"/>
  <c r="AC1948" i="10" s="1"/>
  <c r="H1949" i="10"/>
  <c r="S1949" i="10" s="1"/>
  <c r="M1949" i="10"/>
  <c r="K1949" i="10"/>
  <c r="I1949" i="10"/>
  <c r="J1949" i="10"/>
  <c r="Q1949" i="10"/>
  <c r="O1949" i="10"/>
  <c r="D1950" i="10"/>
  <c r="L1949" i="10"/>
  <c r="R1949" i="10"/>
  <c r="G1949" i="10" s="1"/>
  <c r="N1949" i="10"/>
  <c r="P1949" i="10"/>
  <c r="H1950" i="10" l="1"/>
  <c r="S1950" i="10" s="1"/>
  <c r="L1950" i="10"/>
  <c r="D1951" i="10"/>
  <c r="P1950" i="10"/>
  <c r="M1950" i="10"/>
  <c r="R1950" i="10"/>
  <c r="G1950" i="10" s="1"/>
  <c r="N1950" i="10"/>
  <c r="K1950" i="10"/>
  <c r="O1950" i="10"/>
  <c r="Q1950" i="10"/>
  <c r="I1950" i="10"/>
  <c r="J1950" i="10"/>
  <c r="T1949" i="10"/>
  <c r="U1949" i="10" s="1"/>
  <c r="V1949" i="10" s="1"/>
  <c r="W1949" i="10" s="1"/>
  <c r="X1949" i="10" s="1"/>
  <c r="Y1949" i="10" s="1"/>
  <c r="Z1949" i="10" s="1"/>
  <c r="AA1949" i="10" s="1"/>
  <c r="AB1949" i="10" s="1"/>
  <c r="AC1949" i="10" s="1"/>
  <c r="H1951" i="10" l="1"/>
  <c r="S1951" i="10" s="1"/>
  <c r="Q1951" i="10"/>
  <c r="R1951" i="10"/>
  <c r="G1951" i="10" s="1"/>
  <c r="I1951" i="10"/>
  <c r="N1951" i="10"/>
  <c r="O1951" i="10"/>
  <c r="D1952" i="10"/>
  <c r="K1951" i="10"/>
  <c r="J1951" i="10"/>
  <c r="L1951" i="10"/>
  <c r="P1951" i="10"/>
  <c r="M1951" i="10"/>
  <c r="T1950" i="10"/>
  <c r="U1950" i="10" s="1"/>
  <c r="V1950" i="10" s="1"/>
  <c r="W1950" i="10" s="1"/>
  <c r="X1950" i="10" s="1"/>
  <c r="Y1950" i="10" s="1"/>
  <c r="Z1950" i="10" s="1"/>
  <c r="AA1950" i="10" s="1"/>
  <c r="AB1950" i="10" s="1"/>
  <c r="AC1950" i="10" s="1"/>
  <c r="M1952" i="10" l="1"/>
  <c r="D1953" i="10"/>
  <c r="N1952" i="10"/>
  <c r="K1952" i="10"/>
  <c r="R1952" i="10"/>
  <c r="G1952" i="10" s="1"/>
  <c r="L1952" i="10"/>
  <c r="P1952" i="10"/>
  <c r="O1952" i="10"/>
  <c r="Q1952" i="10"/>
  <c r="J1952" i="10"/>
  <c r="H1952" i="10"/>
  <c r="S1952" i="10" s="1"/>
  <c r="I1952" i="10"/>
  <c r="T1951" i="10"/>
  <c r="U1951" i="10" s="1"/>
  <c r="V1951" i="10" s="1"/>
  <c r="W1951" i="10" s="1"/>
  <c r="X1951" i="10" s="1"/>
  <c r="Y1951" i="10" s="1"/>
  <c r="Z1951" i="10" s="1"/>
  <c r="AA1951" i="10" s="1"/>
  <c r="AB1951" i="10" s="1"/>
  <c r="AC1951" i="10" s="1"/>
  <c r="H1953" i="10" l="1"/>
  <c r="S1953" i="10" s="1"/>
  <c r="D1954" i="10"/>
  <c r="O1953" i="10"/>
  <c r="J1953" i="10"/>
  <c r="K1953" i="10"/>
  <c r="M1953" i="10"/>
  <c r="Q1953" i="10"/>
  <c r="R1953" i="10"/>
  <c r="G1953" i="10" s="1"/>
  <c r="P1953" i="10"/>
  <c r="I1953" i="10"/>
  <c r="L1953" i="10"/>
  <c r="N1953" i="10"/>
  <c r="T1952" i="10"/>
  <c r="U1952" i="10" s="1"/>
  <c r="V1952" i="10" s="1"/>
  <c r="W1952" i="10" s="1"/>
  <c r="X1952" i="10" s="1"/>
  <c r="Y1952" i="10" s="1"/>
  <c r="Z1952" i="10" s="1"/>
  <c r="AA1952" i="10" s="1"/>
  <c r="AB1952" i="10" s="1"/>
  <c r="AC1952" i="10" s="1"/>
  <c r="I1954" i="10" l="1"/>
  <c r="L1954" i="10"/>
  <c r="J1954" i="10"/>
  <c r="M1954" i="10"/>
  <c r="D1955" i="10"/>
  <c r="P1954" i="10"/>
  <c r="N1954" i="10"/>
  <c r="Q1954" i="10"/>
  <c r="O1954" i="10"/>
  <c r="R1954" i="10"/>
  <c r="G1954" i="10" s="1"/>
  <c r="K1954" i="10"/>
  <c r="H1954" i="10"/>
  <c r="S1954" i="10" s="1"/>
  <c r="T1953" i="10"/>
  <c r="U1953" i="10" s="1"/>
  <c r="V1953" i="10" s="1"/>
  <c r="W1953" i="10" s="1"/>
  <c r="X1953" i="10" s="1"/>
  <c r="Y1953" i="10" s="1"/>
  <c r="Z1953" i="10" s="1"/>
  <c r="AA1953" i="10" s="1"/>
  <c r="AB1953" i="10" s="1"/>
  <c r="AC1953" i="10" s="1"/>
  <c r="D1956" i="10" l="1"/>
  <c r="M1955" i="10"/>
  <c r="P1955" i="10"/>
  <c r="L1955" i="10"/>
  <c r="N1955" i="10"/>
  <c r="I1955" i="10"/>
  <c r="O1955" i="10"/>
  <c r="H1955" i="10"/>
  <c r="S1955" i="10" s="1"/>
  <c r="K1955" i="10"/>
  <c r="Q1955" i="10"/>
  <c r="J1955" i="10"/>
  <c r="R1955" i="10"/>
  <c r="G1955" i="10" s="1"/>
  <c r="T1954" i="10"/>
  <c r="U1954" i="10" s="1"/>
  <c r="V1954" i="10" s="1"/>
  <c r="W1954" i="10" s="1"/>
  <c r="X1954" i="10" s="1"/>
  <c r="Y1954" i="10" s="1"/>
  <c r="Z1954" i="10" s="1"/>
  <c r="AA1954" i="10" s="1"/>
  <c r="AB1954" i="10" s="1"/>
  <c r="AC1954" i="10" s="1"/>
  <c r="T1955" i="10" l="1"/>
  <c r="U1955" i="10" s="1"/>
  <c r="V1955" i="10" s="1"/>
  <c r="W1955" i="10" s="1"/>
  <c r="X1955" i="10" s="1"/>
  <c r="Y1955" i="10" s="1"/>
  <c r="Z1955" i="10" s="1"/>
  <c r="AA1955" i="10" s="1"/>
  <c r="AB1955" i="10" s="1"/>
  <c r="AC1955" i="10" s="1"/>
  <c r="J1956" i="10"/>
  <c r="H1956" i="10"/>
  <c r="S1956" i="10" s="1"/>
  <c r="O1956" i="10"/>
  <c r="I1956" i="10"/>
  <c r="N1956" i="10"/>
  <c r="D1957" i="10"/>
  <c r="M1956" i="10"/>
  <c r="K1956" i="10"/>
  <c r="R1956" i="10"/>
  <c r="G1956" i="10" s="1"/>
  <c r="Q1956" i="10"/>
  <c r="P1956" i="10"/>
  <c r="L1956" i="10"/>
  <c r="D1958" i="10" l="1"/>
  <c r="P1957" i="10"/>
  <c r="H1957" i="10"/>
  <c r="S1957" i="10" s="1"/>
  <c r="L1957" i="10"/>
  <c r="K1957" i="10"/>
  <c r="R1957" i="10"/>
  <c r="G1957" i="10" s="1"/>
  <c r="J1957" i="10"/>
  <c r="M1957" i="10"/>
  <c r="Q1957" i="10"/>
  <c r="N1957" i="10"/>
  <c r="O1957" i="10"/>
  <c r="I1957" i="10"/>
  <c r="T1956" i="10"/>
  <c r="U1956" i="10" s="1"/>
  <c r="V1956" i="10" s="1"/>
  <c r="W1956" i="10" s="1"/>
  <c r="X1956" i="10" s="1"/>
  <c r="Y1956" i="10" s="1"/>
  <c r="Z1956" i="10" s="1"/>
  <c r="AA1956" i="10" s="1"/>
  <c r="AB1956" i="10" s="1"/>
  <c r="AC1956" i="10" s="1"/>
  <c r="T1957" i="10" l="1"/>
  <c r="U1957" i="10" s="1"/>
  <c r="V1957" i="10" s="1"/>
  <c r="W1957" i="10" s="1"/>
  <c r="X1957" i="10" s="1"/>
  <c r="Y1957" i="10" s="1"/>
  <c r="Z1957" i="10" s="1"/>
  <c r="AA1957" i="10" s="1"/>
  <c r="AB1957" i="10" s="1"/>
  <c r="AC1957" i="10" s="1"/>
  <c r="O1958" i="10"/>
  <c r="H1958" i="10"/>
  <c r="S1958" i="10" s="1"/>
  <c r="K1958" i="10"/>
  <c r="J1958" i="10"/>
  <c r="R1958" i="10"/>
  <c r="G1958" i="10" s="1"/>
  <c r="N1958" i="10"/>
  <c r="Q1958" i="10"/>
  <c r="P1958" i="10"/>
  <c r="D1959" i="10"/>
  <c r="L1958" i="10"/>
  <c r="M1958" i="10"/>
  <c r="I1958" i="10"/>
  <c r="T1958" i="10" l="1"/>
  <c r="U1958" i="10" s="1"/>
  <c r="V1958" i="10" s="1"/>
  <c r="W1958" i="10" s="1"/>
  <c r="X1958" i="10" s="1"/>
  <c r="Y1958" i="10" s="1"/>
  <c r="Z1958" i="10" s="1"/>
  <c r="AA1958" i="10" s="1"/>
  <c r="AB1958" i="10" s="1"/>
  <c r="AC1958" i="10" s="1"/>
  <c r="H1959" i="10"/>
  <c r="S1959" i="10" s="1"/>
  <c r="J1959" i="10"/>
  <c r="R1959" i="10"/>
  <c r="G1959" i="10" s="1"/>
  <c r="O1959" i="10"/>
  <c r="D1960" i="10"/>
  <c r="L1959" i="10"/>
  <c r="P1959" i="10"/>
  <c r="M1959" i="10"/>
  <c r="Q1959" i="10"/>
  <c r="K1959" i="10"/>
  <c r="I1959" i="10"/>
  <c r="N1959" i="10"/>
  <c r="T1959" i="10" l="1"/>
  <c r="U1959" i="10" s="1"/>
  <c r="V1959" i="10" s="1"/>
  <c r="W1959" i="10" s="1"/>
  <c r="X1959" i="10" s="1"/>
  <c r="Y1959" i="10" s="1"/>
  <c r="Z1959" i="10" s="1"/>
  <c r="AA1959" i="10" s="1"/>
  <c r="AB1959" i="10" s="1"/>
  <c r="AC1959" i="10" s="1"/>
  <c r="H1960" i="10"/>
  <c r="S1960" i="10" s="1"/>
  <c r="N1960" i="10"/>
  <c r="R1960" i="10"/>
  <c r="G1960" i="10" s="1"/>
  <c r="L1960" i="10"/>
  <c r="K1960" i="10"/>
  <c r="M1960" i="10"/>
  <c r="O1960" i="10"/>
  <c r="D1961" i="10"/>
  <c r="P1960" i="10"/>
  <c r="I1960" i="10"/>
  <c r="Q1960" i="10"/>
  <c r="J1960" i="10"/>
  <c r="T1960" i="10" l="1"/>
  <c r="U1960" i="10" s="1"/>
  <c r="V1960" i="10" s="1"/>
  <c r="W1960" i="10" s="1"/>
  <c r="X1960" i="10" s="1"/>
  <c r="Y1960" i="10" s="1"/>
  <c r="Z1960" i="10" s="1"/>
  <c r="AA1960" i="10" s="1"/>
  <c r="AB1960" i="10" s="1"/>
  <c r="AC1960" i="10" s="1"/>
  <c r="H1961" i="10"/>
  <c r="S1961" i="10" s="1"/>
  <c r="R1961" i="10"/>
  <c r="G1961" i="10" s="1"/>
  <c r="K1961" i="10"/>
  <c r="J1961" i="10"/>
  <c r="D1962" i="10"/>
  <c r="M1961" i="10"/>
  <c r="I1961" i="10"/>
  <c r="N1961" i="10"/>
  <c r="P1961" i="10"/>
  <c r="O1961" i="10"/>
  <c r="L1961" i="10"/>
  <c r="Q1961" i="10"/>
  <c r="T1961" i="10" l="1"/>
  <c r="U1961" i="10" s="1"/>
  <c r="V1961" i="10" s="1"/>
  <c r="W1961" i="10" s="1"/>
  <c r="X1961" i="10" s="1"/>
  <c r="Y1961" i="10" s="1"/>
  <c r="Z1961" i="10" s="1"/>
  <c r="AA1961" i="10" s="1"/>
  <c r="AB1961" i="10" s="1"/>
  <c r="AC1961" i="10" s="1"/>
  <c r="R1962" i="10"/>
  <c r="G1962" i="10" s="1"/>
  <c r="P1962" i="10"/>
  <c r="M1962" i="10"/>
  <c r="O1962" i="10"/>
  <c r="H1962" i="10"/>
  <c r="S1962" i="10" s="1"/>
  <c r="J1962" i="10"/>
  <c r="L1962" i="10"/>
  <c r="I1962" i="10"/>
  <c r="K1962" i="10"/>
  <c r="N1962" i="10"/>
  <c r="D1963" i="10"/>
  <c r="Q1962" i="10"/>
  <c r="H1963" i="10" l="1"/>
  <c r="S1963" i="10" s="1"/>
  <c r="M1963" i="10"/>
  <c r="I1963" i="10"/>
  <c r="Q1963" i="10"/>
  <c r="O1963" i="10"/>
  <c r="R1963" i="10"/>
  <c r="G1963" i="10" s="1"/>
  <c r="K1963" i="10"/>
  <c r="D1964" i="10"/>
  <c r="L1963" i="10"/>
  <c r="N1963" i="10"/>
  <c r="J1963" i="10"/>
  <c r="P1963" i="10"/>
  <c r="T1962" i="10"/>
  <c r="U1962" i="10" s="1"/>
  <c r="V1962" i="10" s="1"/>
  <c r="W1962" i="10" s="1"/>
  <c r="X1962" i="10" s="1"/>
  <c r="Y1962" i="10" s="1"/>
  <c r="Z1962" i="10" s="1"/>
  <c r="AA1962" i="10" s="1"/>
  <c r="AB1962" i="10" s="1"/>
  <c r="AC1962" i="10" s="1"/>
  <c r="T1963" i="10" l="1"/>
  <c r="U1963" i="10" s="1"/>
  <c r="V1963" i="10" s="1"/>
  <c r="W1963" i="10" s="1"/>
  <c r="X1963" i="10" s="1"/>
  <c r="Y1963" i="10" s="1"/>
  <c r="Z1963" i="10" s="1"/>
  <c r="AA1963" i="10" s="1"/>
  <c r="AB1963" i="10" s="1"/>
  <c r="AC1963" i="10" s="1"/>
  <c r="Q1964" i="10"/>
  <c r="N1964" i="10"/>
  <c r="P1964" i="10"/>
  <c r="M1964" i="10"/>
  <c r="O1964" i="10"/>
  <c r="J1964" i="10"/>
  <c r="K1964" i="10"/>
  <c r="R1964" i="10"/>
  <c r="G1964" i="10" s="1"/>
  <c r="D1965" i="10"/>
  <c r="L1964" i="10"/>
  <c r="H1964" i="10"/>
  <c r="S1964" i="10" s="1"/>
  <c r="I1964" i="10"/>
  <c r="T1964" i="10" l="1"/>
  <c r="U1964" i="10" s="1"/>
  <c r="V1964" i="10" s="1"/>
  <c r="W1964" i="10" s="1"/>
  <c r="X1964" i="10" s="1"/>
  <c r="Y1964" i="10" s="1"/>
  <c r="Z1964" i="10" s="1"/>
  <c r="AA1964" i="10" s="1"/>
  <c r="AB1964" i="10" s="1"/>
  <c r="AC1964" i="10" s="1"/>
  <c r="H1965" i="10"/>
  <c r="S1965" i="10" s="1"/>
  <c r="R1965" i="10"/>
  <c r="G1965" i="10" s="1"/>
  <c r="D1966" i="10"/>
  <c r="I1965" i="10"/>
  <c r="P1965" i="10"/>
  <c r="K1965" i="10"/>
  <c r="Q1965" i="10"/>
  <c r="N1965" i="10"/>
  <c r="J1965" i="10"/>
  <c r="O1965" i="10"/>
  <c r="L1965" i="10"/>
  <c r="M1965" i="10"/>
  <c r="T1965" i="10" l="1"/>
  <c r="U1965" i="10" s="1"/>
  <c r="V1965" i="10" s="1"/>
  <c r="W1965" i="10" s="1"/>
  <c r="X1965" i="10" s="1"/>
  <c r="Y1965" i="10" s="1"/>
  <c r="Z1965" i="10" s="1"/>
  <c r="AA1965" i="10" s="1"/>
  <c r="AB1965" i="10" s="1"/>
  <c r="AC1965" i="10" s="1"/>
  <c r="Q1966" i="10"/>
  <c r="N1966" i="10"/>
  <c r="J1966" i="10"/>
  <c r="R1966" i="10"/>
  <c r="G1966" i="10" s="1"/>
  <c r="I1966" i="10"/>
  <c r="O1966" i="10"/>
  <c r="H1966" i="10"/>
  <c r="S1966" i="10" s="1"/>
  <c r="M1966" i="10"/>
  <c r="L1966" i="10"/>
  <c r="K1966" i="10"/>
  <c r="D1967" i="10"/>
  <c r="P1966" i="10"/>
  <c r="I1967" i="10" l="1"/>
  <c r="D1968" i="10"/>
  <c r="O1967" i="10"/>
  <c r="K1967" i="10"/>
  <c r="J1967" i="10"/>
  <c r="N1967" i="10"/>
  <c r="H1967" i="10"/>
  <c r="S1967" i="10" s="1"/>
  <c r="P1967" i="10"/>
  <c r="L1967" i="10"/>
  <c r="M1967" i="10"/>
  <c r="Q1967" i="10"/>
  <c r="R1967" i="10"/>
  <c r="G1967" i="10" s="1"/>
  <c r="T1966" i="10"/>
  <c r="U1966" i="10" s="1"/>
  <c r="V1966" i="10" s="1"/>
  <c r="W1966" i="10" s="1"/>
  <c r="X1966" i="10" s="1"/>
  <c r="Y1966" i="10" s="1"/>
  <c r="Z1966" i="10" s="1"/>
  <c r="AA1966" i="10" s="1"/>
  <c r="AB1966" i="10" s="1"/>
  <c r="AC1966" i="10" s="1"/>
  <c r="T1967" i="10" l="1"/>
  <c r="U1967" i="10" s="1"/>
  <c r="V1967" i="10" s="1"/>
  <c r="W1967" i="10" s="1"/>
  <c r="X1967" i="10" s="1"/>
  <c r="Y1967" i="10" s="1"/>
  <c r="Z1967" i="10" s="1"/>
  <c r="AA1967" i="10" s="1"/>
  <c r="AB1967" i="10" s="1"/>
  <c r="AC1967" i="10" s="1"/>
  <c r="N1968" i="10"/>
  <c r="K1968" i="10"/>
  <c r="I1968" i="10"/>
  <c r="J1968" i="10"/>
  <c r="H1968" i="10"/>
  <c r="S1968" i="10" s="1"/>
  <c r="L1968" i="10"/>
  <c r="D1969" i="10"/>
  <c r="O1968" i="10"/>
  <c r="P1968" i="10"/>
  <c r="R1968" i="10"/>
  <c r="G1968" i="10" s="1"/>
  <c r="Q1968" i="10"/>
  <c r="M1968" i="10"/>
  <c r="T1968" i="10" l="1"/>
  <c r="U1968" i="10" s="1"/>
  <c r="V1968" i="10" s="1"/>
  <c r="W1968" i="10" s="1"/>
  <c r="X1968" i="10" s="1"/>
  <c r="Y1968" i="10" s="1"/>
  <c r="Z1968" i="10" s="1"/>
  <c r="AA1968" i="10" s="1"/>
  <c r="AB1968" i="10" s="1"/>
  <c r="AC1968" i="10" s="1"/>
  <c r="H1969" i="10"/>
  <c r="S1969" i="10" s="1"/>
  <c r="D1970" i="10"/>
  <c r="R1969" i="10"/>
  <c r="G1969" i="10" s="1"/>
  <c r="J1969" i="10"/>
  <c r="L1969" i="10"/>
  <c r="Q1969" i="10"/>
  <c r="P1969" i="10"/>
  <c r="I1969" i="10"/>
  <c r="K1969" i="10"/>
  <c r="M1969" i="10"/>
  <c r="O1969" i="10"/>
  <c r="N1969" i="10"/>
  <c r="R1970" i="10" l="1"/>
  <c r="G1970" i="10" s="1"/>
  <c r="I1970" i="10"/>
  <c r="L1970" i="10"/>
  <c r="N1970" i="10"/>
  <c r="Q1970" i="10"/>
  <c r="H1970" i="10"/>
  <c r="S1970" i="10" s="1"/>
  <c r="J1970" i="10"/>
  <c r="D1971" i="10"/>
  <c r="P1970" i="10"/>
  <c r="O1970" i="10"/>
  <c r="M1970" i="10"/>
  <c r="K1970" i="10"/>
  <c r="T1969" i="10"/>
  <c r="U1969" i="10" s="1"/>
  <c r="V1969" i="10" s="1"/>
  <c r="W1969" i="10" s="1"/>
  <c r="X1969" i="10" s="1"/>
  <c r="Y1969" i="10" s="1"/>
  <c r="Z1969" i="10" s="1"/>
  <c r="AA1969" i="10" s="1"/>
  <c r="AB1969" i="10" s="1"/>
  <c r="AC1969" i="10" s="1"/>
  <c r="T1970" i="10" l="1"/>
  <c r="U1970" i="10" s="1"/>
  <c r="V1970" i="10" s="1"/>
  <c r="W1970" i="10" s="1"/>
  <c r="X1970" i="10" s="1"/>
  <c r="Y1970" i="10" s="1"/>
  <c r="Z1970" i="10" s="1"/>
  <c r="AA1970" i="10" s="1"/>
  <c r="AB1970" i="10" s="1"/>
  <c r="AC1970" i="10" s="1"/>
  <c r="M1971" i="10"/>
  <c r="H1971" i="10"/>
  <c r="S1971" i="10" s="1"/>
  <c r="L1971" i="10"/>
  <c r="N1971" i="10"/>
  <c r="R1971" i="10"/>
  <c r="G1971" i="10" s="1"/>
  <c r="Q1971" i="10"/>
  <c r="O1971" i="10"/>
  <c r="I1971" i="10"/>
  <c r="J1971" i="10"/>
  <c r="D1972" i="10"/>
  <c r="K1971" i="10"/>
  <c r="P1971" i="10"/>
  <c r="H1972" i="10" l="1"/>
  <c r="S1972" i="10" s="1"/>
  <c r="N1972" i="10"/>
  <c r="I1972" i="10"/>
  <c r="M1972" i="10"/>
  <c r="D1973" i="10"/>
  <c r="P1972" i="10"/>
  <c r="O1972" i="10"/>
  <c r="Q1972" i="10"/>
  <c r="J1972" i="10"/>
  <c r="L1972" i="10"/>
  <c r="R1972" i="10"/>
  <c r="G1972" i="10" s="1"/>
  <c r="K1972" i="10"/>
  <c r="T1971" i="10"/>
  <c r="U1971" i="10" s="1"/>
  <c r="V1971" i="10" s="1"/>
  <c r="W1971" i="10" s="1"/>
  <c r="X1971" i="10" s="1"/>
  <c r="Y1971" i="10" s="1"/>
  <c r="Z1971" i="10" s="1"/>
  <c r="AA1971" i="10" s="1"/>
  <c r="AB1971" i="10" s="1"/>
  <c r="AC1971" i="10" s="1"/>
  <c r="H1973" i="10" l="1"/>
  <c r="S1973" i="10" s="1"/>
  <c r="P1973" i="10"/>
  <c r="K1973" i="10"/>
  <c r="O1973" i="10"/>
  <c r="R1973" i="10"/>
  <c r="G1973" i="10" s="1"/>
  <c r="J1973" i="10"/>
  <c r="N1973" i="10"/>
  <c r="I1973" i="10"/>
  <c r="D1974" i="10"/>
  <c r="L1973" i="10"/>
  <c r="Q1973" i="10"/>
  <c r="M1973" i="10"/>
  <c r="T1972" i="10"/>
  <c r="U1972" i="10" s="1"/>
  <c r="V1972" i="10" s="1"/>
  <c r="W1972" i="10" s="1"/>
  <c r="X1972" i="10" s="1"/>
  <c r="Y1972" i="10" s="1"/>
  <c r="Z1972" i="10" s="1"/>
  <c r="AA1972" i="10" s="1"/>
  <c r="AB1972" i="10" s="1"/>
  <c r="AC1972" i="10" s="1"/>
  <c r="T1973" i="10" l="1"/>
  <c r="U1973" i="10" s="1"/>
  <c r="V1973" i="10" s="1"/>
  <c r="W1973" i="10" s="1"/>
  <c r="X1973" i="10" s="1"/>
  <c r="Y1973" i="10" s="1"/>
  <c r="Z1973" i="10" s="1"/>
  <c r="AA1973" i="10" s="1"/>
  <c r="AB1973" i="10" s="1"/>
  <c r="AC1973" i="10" s="1"/>
  <c r="H1974" i="10"/>
  <c r="S1974" i="10" s="1"/>
  <c r="Q1974" i="10"/>
  <c r="L1974" i="10"/>
  <c r="O1974" i="10"/>
  <c r="D1975" i="10"/>
  <c r="R1974" i="10"/>
  <c r="G1974" i="10" s="1"/>
  <c r="I1974" i="10"/>
  <c r="N1974" i="10"/>
  <c r="J1974" i="10"/>
  <c r="P1974" i="10"/>
  <c r="M1974" i="10"/>
  <c r="K1974" i="10"/>
  <c r="T1974" i="10" l="1"/>
  <c r="U1974" i="10" s="1"/>
  <c r="V1974" i="10" s="1"/>
  <c r="W1974" i="10" s="1"/>
  <c r="X1974" i="10" s="1"/>
  <c r="Y1974" i="10" s="1"/>
  <c r="Z1974" i="10" s="1"/>
  <c r="AA1974" i="10" s="1"/>
  <c r="AB1974" i="10" s="1"/>
  <c r="AC1974" i="10" s="1"/>
  <c r="Q1975" i="10"/>
  <c r="P1975" i="10"/>
  <c r="N1975" i="10"/>
  <c r="K1975" i="10"/>
  <c r="H1975" i="10"/>
  <c r="S1975" i="10" s="1"/>
  <c r="M1975" i="10"/>
  <c r="I1975" i="10"/>
  <c r="R1975" i="10"/>
  <c r="G1975" i="10" s="1"/>
  <c r="J1975" i="10"/>
  <c r="D1976" i="10"/>
  <c r="L1975" i="10"/>
  <c r="O1975" i="10"/>
  <c r="H1976" i="10" l="1"/>
  <c r="S1976" i="10" s="1"/>
  <c r="K1976" i="10"/>
  <c r="N1976" i="10"/>
  <c r="I1976" i="10"/>
  <c r="J1976" i="10"/>
  <c r="O1976" i="10"/>
  <c r="P1976" i="10"/>
  <c r="M1976" i="10"/>
  <c r="D1977" i="10"/>
  <c r="L1976" i="10"/>
  <c r="Q1976" i="10"/>
  <c r="R1976" i="10"/>
  <c r="G1976" i="10" s="1"/>
  <c r="T1975" i="10"/>
  <c r="U1975" i="10" s="1"/>
  <c r="V1975" i="10" s="1"/>
  <c r="W1975" i="10" s="1"/>
  <c r="X1975" i="10" s="1"/>
  <c r="Y1975" i="10" s="1"/>
  <c r="Z1975" i="10" s="1"/>
  <c r="AA1975" i="10" s="1"/>
  <c r="AB1975" i="10" s="1"/>
  <c r="AC1975" i="10" s="1"/>
  <c r="H1977" i="10" l="1"/>
  <c r="S1977" i="10" s="1"/>
  <c r="M1977" i="10"/>
  <c r="Q1977" i="10"/>
  <c r="K1977" i="10"/>
  <c r="L1977" i="10"/>
  <c r="P1977" i="10"/>
  <c r="O1977" i="10"/>
  <c r="R1977" i="10"/>
  <c r="G1977" i="10" s="1"/>
  <c r="N1977" i="10"/>
  <c r="D1978" i="10"/>
  <c r="J1977" i="10"/>
  <c r="I1977" i="10"/>
  <c r="T1976" i="10"/>
  <c r="U1976" i="10" s="1"/>
  <c r="V1976" i="10" s="1"/>
  <c r="W1976" i="10" s="1"/>
  <c r="X1976" i="10" s="1"/>
  <c r="Y1976" i="10" s="1"/>
  <c r="Z1976" i="10" s="1"/>
  <c r="AA1976" i="10" s="1"/>
  <c r="AB1976" i="10" s="1"/>
  <c r="AC1976" i="10" s="1"/>
  <c r="L1978" i="10" l="1"/>
  <c r="K1978" i="10"/>
  <c r="N1978" i="10"/>
  <c r="O1978" i="10"/>
  <c r="R1978" i="10"/>
  <c r="G1978" i="10" s="1"/>
  <c r="P1978" i="10"/>
  <c r="M1978" i="10"/>
  <c r="D1979" i="10"/>
  <c r="J1978" i="10"/>
  <c r="H1978" i="10"/>
  <c r="S1978" i="10" s="1"/>
  <c r="I1978" i="10"/>
  <c r="Q1978" i="10"/>
  <c r="T1977" i="10"/>
  <c r="U1977" i="10" s="1"/>
  <c r="V1977" i="10" s="1"/>
  <c r="W1977" i="10" s="1"/>
  <c r="X1977" i="10" s="1"/>
  <c r="Y1977" i="10" s="1"/>
  <c r="Z1977" i="10" s="1"/>
  <c r="AA1977" i="10" s="1"/>
  <c r="AB1977" i="10" s="1"/>
  <c r="AC1977" i="10" s="1"/>
  <c r="O1979" i="10" l="1"/>
  <c r="Q1979" i="10"/>
  <c r="R1979" i="10"/>
  <c r="G1979" i="10" s="1"/>
  <c r="P1979" i="10"/>
  <c r="K1979" i="10"/>
  <c r="J1979" i="10"/>
  <c r="L1979" i="10"/>
  <c r="D1980" i="10"/>
  <c r="M1979" i="10"/>
  <c r="H1979" i="10"/>
  <c r="S1979" i="10" s="1"/>
  <c r="N1979" i="10"/>
  <c r="I1979" i="10"/>
  <c r="T1978" i="10"/>
  <c r="U1978" i="10" s="1"/>
  <c r="V1978" i="10" s="1"/>
  <c r="W1978" i="10" s="1"/>
  <c r="X1978" i="10" s="1"/>
  <c r="Y1978" i="10" s="1"/>
  <c r="Z1978" i="10" s="1"/>
  <c r="AA1978" i="10" s="1"/>
  <c r="AB1978" i="10" s="1"/>
  <c r="AC1978" i="10" s="1"/>
  <c r="H1980" i="10" l="1"/>
  <c r="S1980" i="10" s="1"/>
  <c r="P1980" i="10"/>
  <c r="D1981" i="10"/>
  <c r="I1980" i="10"/>
  <c r="M1980" i="10"/>
  <c r="L1980" i="10"/>
  <c r="R1980" i="10"/>
  <c r="G1980" i="10" s="1"/>
  <c r="O1980" i="10"/>
  <c r="K1980" i="10"/>
  <c r="J1980" i="10"/>
  <c r="N1980" i="10"/>
  <c r="Q1980" i="10"/>
  <c r="T1979" i="10"/>
  <c r="U1979" i="10" s="1"/>
  <c r="V1979" i="10" s="1"/>
  <c r="W1979" i="10" s="1"/>
  <c r="X1979" i="10" s="1"/>
  <c r="Y1979" i="10" s="1"/>
  <c r="Z1979" i="10" s="1"/>
  <c r="AA1979" i="10" s="1"/>
  <c r="AB1979" i="10" s="1"/>
  <c r="AC1979" i="10" s="1"/>
  <c r="H1981" i="10" l="1"/>
  <c r="S1981" i="10" s="1"/>
  <c r="P1981" i="10"/>
  <c r="K1981" i="10"/>
  <c r="Q1981" i="10"/>
  <c r="M1981" i="10"/>
  <c r="L1981" i="10"/>
  <c r="D1982" i="10"/>
  <c r="J1981" i="10"/>
  <c r="N1981" i="10"/>
  <c r="O1981" i="10"/>
  <c r="I1981" i="10"/>
  <c r="R1981" i="10"/>
  <c r="G1981" i="10" s="1"/>
  <c r="T1980" i="10"/>
  <c r="U1980" i="10" s="1"/>
  <c r="V1980" i="10" s="1"/>
  <c r="W1980" i="10" s="1"/>
  <c r="X1980" i="10" s="1"/>
  <c r="Y1980" i="10" s="1"/>
  <c r="Z1980" i="10" s="1"/>
  <c r="AA1980" i="10" s="1"/>
  <c r="AB1980" i="10" s="1"/>
  <c r="AC1980" i="10" s="1"/>
  <c r="D1983" i="10" l="1"/>
  <c r="R1982" i="10"/>
  <c r="G1982" i="10" s="1"/>
  <c r="P1982" i="10"/>
  <c r="K1982" i="10"/>
  <c r="N1982" i="10"/>
  <c r="L1982" i="10"/>
  <c r="M1982" i="10"/>
  <c r="Q1982" i="10"/>
  <c r="H1982" i="10"/>
  <c r="S1982" i="10" s="1"/>
  <c r="O1982" i="10"/>
  <c r="J1982" i="10"/>
  <c r="I1982" i="10"/>
  <c r="T1981" i="10"/>
  <c r="U1981" i="10" s="1"/>
  <c r="V1981" i="10" s="1"/>
  <c r="W1981" i="10" s="1"/>
  <c r="X1981" i="10" s="1"/>
  <c r="Y1981" i="10" s="1"/>
  <c r="Z1981" i="10" s="1"/>
  <c r="AA1981" i="10" s="1"/>
  <c r="AB1981" i="10" s="1"/>
  <c r="AC1981" i="10" s="1"/>
  <c r="T1982" i="10" l="1"/>
  <c r="U1982" i="10" s="1"/>
  <c r="V1982" i="10" s="1"/>
  <c r="W1982" i="10" s="1"/>
  <c r="X1982" i="10" s="1"/>
  <c r="Y1982" i="10" s="1"/>
  <c r="Z1982" i="10" s="1"/>
  <c r="AA1982" i="10" s="1"/>
  <c r="AB1982" i="10" s="1"/>
  <c r="AC1982" i="10" s="1"/>
  <c r="H1983" i="10"/>
  <c r="S1983" i="10" s="1"/>
  <c r="L1983" i="10"/>
  <c r="M1983" i="10"/>
  <c r="Q1983" i="10"/>
  <c r="O1983" i="10"/>
  <c r="P1983" i="10"/>
  <c r="I1983" i="10"/>
  <c r="D1984" i="10"/>
  <c r="J1983" i="10"/>
  <c r="N1983" i="10"/>
  <c r="K1983" i="10"/>
  <c r="R1983" i="10"/>
  <c r="G1983" i="10" s="1"/>
  <c r="T1983" i="10" l="1"/>
  <c r="U1983" i="10" s="1"/>
  <c r="V1983" i="10" s="1"/>
  <c r="W1983" i="10" s="1"/>
  <c r="X1983" i="10" s="1"/>
  <c r="Y1983" i="10" s="1"/>
  <c r="Z1983" i="10" s="1"/>
  <c r="AA1983" i="10" s="1"/>
  <c r="AB1983" i="10" s="1"/>
  <c r="AC1983" i="10" s="1"/>
  <c r="J1984" i="10"/>
  <c r="D1985" i="10"/>
  <c r="M1984" i="10"/>
  <c r="I1984" i="10"/>
  <c r="P1984" i="10"/>
  <c r="K1984" i="10"/>
  <c r="L1984" i="10"/>
  <c r="O1984" i="10"/>
  <c r="N1984" i="10"/>
  <c r="H1984" i="10"/>
  <c r="S1984" i="10" s="1"/>
  <c r="Q1984" i="10"/>
  <c r="R1984" i="10"/>
  <c r="G1984" i="10" s="1"/>
  <c r="T1984" i="10" l="1"/>
  <c r="U1984" i="10" s="1"/>
  <c r="V1984" i="10" s="1"/>
  <c r="W1984" i="10" s="1"/>
  <c r="X1984" i="10" s="1"/>
  <c r="Y1984" i="10" s="1"/>
  <c r="Z1984" i="10" s="1"/>
  <c r="AA1984" i="10" s="1"/>
  <c r="AB1984" i="10" s="1"/>
  <c r="AC1984" i="10" s="1"/>
  <c r="H1985" i="10"/>
  <c r="S1985" i="10" s="1"/>
  <c r="M1985" i="10"/>
  <c r="R1985" i="10"/>
  <c r="G1985" i="10" s="1"/>
  <c r="P1985" i="10"/>
  <c r="K1985" i="10"/>
  <c r="N1985" i="10"/>
  <c r="J1985" i="10"/>
  <c r="D1986" i="10"/>
  <c r="O1985" i="10"/>
  <c r="Q1985" i="10"/>
  <c r="I1985" i="10"/>
  <c r="L1985" i="10"/>
  <c r="T1985" i="10" l="1"/>
  <c r="U1985" i="10" s="1"/>
  <c r="V1985" i="10" s="1"/>
  <c r="W1985" i="10" s="1"/>
  <c r="X1985" i="10" s="1"/>
  <c r="Y1985" i="10" s="1"/>
  <c r="Z1985" i="10" s="1"/>
  <c r="AA1985" i="10" s="1"/>
  <c r="AB1985" i="10" s="1"/>
  <c r="AC1985" i="10" s="1"/>
  <c r="K1986" i="10"/>
  <c r="O1986" i="10"/>
  <c r="P1986" i="10"/>
  <c r="Q1986" i="10"/>
  <c r="D1987" i="10"/>
  <c r="M1986" i="10"/>
  <c r="J1986" i="10"/>
  <c r="H1986" i="10"/>
  <c r="S1986" i="10" s="1"/>
  <c r="I1986" i="10"/>
  <c r="R1986" i="10"/>
  <c r="G1986" i="10" s="1"/>
  <c r="L1986" i="10"/>
  <c r="N1986" i="10"/>
  <c r="T1986" i="10" l="1"/>
  <c r="U1986" i="10" s="1"/>
  <c r="V1986" i="10" s="1"/>
  <c r="W1986" i="10" s="1"/>
  <c r="X1986" i="10" s="1"/>
  <c r="Y1986" i="10" s="1"/>
  <c r="Z1986" i="10" s="1"/>
  <c r="AA1986" i="10" s="1"/>
  <c r="AB1986" i="10" s="1"/>
  <c r="AC1986" i="10" s="1"/>
  <c r="H1987" i="10"/>
  <c r="S1987" i="10" s="1"/>
  <c r="D1988" i="10"/>
  <c r="J1987" i="10"/>
  <c r="P1987" i="10"/>
  <c r="Q1987" i="10"/>
  <c r="O1987" i="10"/>
  <c r="L1987" i="10"/>
  <c r="R1987" i="10"/>
  <c r="G1987" i="10" s="1"/>
  <c r="M1987" i="10"/>
  <c r="N1987" i="10"/>
  <c r="K1987" i="10"/>
  <c r="I1987" i="10"/>
  <c r="T1987" i="10" l="1"/>
  <c r="U1987" i="10" s="1"/>
  <c r="V1987" i="10" s="1"/>
  <c r="W1987" i="10" s="1"/>
  <c r="X1987" i="10" s="1"/>
  <c r="Y1987" i="10" s="1"/>
  <c r="Z1987" i="10" s="1"/>
  <c r="AA1987" i="10" s="1"/>
  <c r="AB1987" i="10" s="1"/>
  <c r="AC1987" i="10" s="1"/>
  <c r="H1988" i="10"/>
  <c r="S1988" i="10" s="1"/>
  <c r="R1988" i="10"/>
  <c r="G1988" i="10" s="1"/>
  <c r="P1988" i="10"/>
  <c r="Q1988" i="10"/>
  <c r="D1989" i="10"/>
  <c r="O1988" i="10"/>
  <c r="I1988" i="10"/>
  <c r="J1988" i="10"/>
  <c r="L1988" i="10"/>
  <c r="M1988" i="10"/>
  <c r="K1988" i="10"/>
  <c r="N1988" i="10"/>
  <c r="D1990" i="10" l="1"/>
  <c r="J1989" i="10"/>
  <c r="N1989" i="10"/>
  <c r="I1989" i="10"/>
  <c r="R1989" i="10"/>
  <c r="G1989" i="10" s="1"/>
  <c r="P1989" i="10"/>
  <c r="M1989" i="10"/>
  <c r="L1989" i="10"/>
  <c r="H1989" i="10"/>
  <c r="S1989" i="10" s="1"/>
  <c r="O1989" i="10"/>
  <c r="K1989" i="10"/>
  <c r="Q1989" i="10"/>
  <c r="T1988" i="10"/>
  <c r="U1988" i="10" s="1"/>
  <c r="V1988" i="10" s="1"/>
  <c r="W1988" i="10" s="1"/>
  <c r="X1988" i="10" s="1"/>
  <c r="Y1988" i="10" s="1"/>
  <c r="Z1988" i="10" s="1"/>
  <c r="AA1988" i="10" s="1"/>
  <c r="AB1988" i="10" s="1"/>
  <c r="AC1988" i="10" s="1"/>
  <c r="T1989" i="10" l="1"/>
  <c r="U1989" i="10" s="1"/>
  <c r="V1989" i="10" s="1"/>
  <c r="W1989" i="10" s="1"/>
  <c r="X1989" i="10" s="1"/>
  <c r="Y1989" i="10" s="1"/>
  <c r="Z1989" i="10" s="1"/>
  <c r="AA1989" i="10" s="1"/>
  <c r="AB1989" i="10" s="1"/>
  <c r="AC1989" i="10" s="1"/>
  <c r="P1990" i="10"/>
  <c r="I1990" i="10"/>
  <c r="O1990" i="10"/>
  <c r="D1991" i="10"/>
  <c r="N1990" i="10"/>
  <c r="K1990" i="10"/>
  <c r="Q1990" i="10"/>
  <c r="H1990" i="10"/>
  <c r="S1990" i="10" s="1"/>
  <c r="M1990" i="10"/>
  <c r="R1990" i="10"/>
  <c r="G1990" i="10" s="1"/>
  <c r="L1990" i="10"/>
  <c r="J1990" i="10"/>
  <c r="H1991" i="10" l="1"/>
  <c r="S1991" i="10" s="1"/>
  <c r="D1992" i="10"/>
  <c r="M1991" i="10"/>
  <c r="O1991" i="10"/>
  <c r="I1991" i="10"/>
  <c r="P1991" i="10"/>
  <c r="N1991" i="10"/>
  <c r="Q1991" i="10"/>
  <c r="J1991" i="10"/>
  <c r="R1991" i="10"/>
  <c r="G1991" i="10" s="1"/>
  <c r="L1991" i="10"/>
  <c r="K1991" i="10"/>
  <c r="T1990" i="10"/>
  <c r="U1990" i="10" s="1"/>
  <c r="V1990" i="10" s="1"/>
  <c r="W1990" i="10" s="1"/>
  <c r="X1990" i="10" s="1"/>
  <c r="Y1990" i="10" s="1"/>
  <c r="Z1990" i="10" s="1"/>
  <c r="AA1990" i="10" s="1"/>
  <c r="AB1990" i="10" s="1"/>
  <c r="AC1990" i="10" s="1"/>
  <c r="H1992" i="10" l="1"/>
  <c r="S1992" i="10" s="1"/>
  <c r="P1992" i="10"/>
  <c r="Q1992" i="10"/>
  <c r="O1992" i="10"/>
  <c r="J1992" i="10"/>
  <c r="K1992" i="10"/>
  <c r="D1993" i="10"/>
  <c r="M1992" i="10"/>
  <c r="L1992" i="10"/>
  <c r="N1992" i="10"/>
  <c r="R1992" i="10"/>
  <c r="G1992" i="10" s="1"/>
  <c r="I1992" i="10"/>
  <c r="T1991" i="10"/>
  <c r="U1991" i="10" s="1"/>
  <c r="V1991" i="10" s="1"/>
  <c r="W1991" i="10" s="1"/>
  <c r="X1991" i="10" s="1"/>
  <c r="Y1991" i="10" s="1"/>
  <c r="Z1991" i="10" s="1"/>
  <c r="AA1991" i="10" s="1"/>
  <c r="AB1991" i="10" s="1"/>
  <c r="AC1991" i="10" s="1"/>
  <c r="H1993" i="10" l="1"/>
  <c r="S1993" i="10" s="1"/>
  <c r="D1994" i="10"/>
  <c r="Q1993" i="10"/>
  <c r="N1993" i="10"/>
  <c r="L1993" i="10"/>
  <c r="P1993" i="10"/>
  <c r="R1993" i="10"/>
  <c r="G1993" i="10" s="1"/>
  <c r="K1993" i="10"/>
  <c r="I1993" i="10"/>
  <c r="O1993" i="10"/>
  <c r="J1993" i="10"/>
  <c r="M1993" i="10"/>
  <c r="T1992" i="10"/>
  <c r="U1992" i="10" s="1"/>
  <c r="V1992" i="10" s="1"/>
  <c r="W1992" i="10" s="1"/>
  <c r="X1992" i="10" s="1"/>
  <c r="Y1992" i="10" s="1"/>
  <c r="Z1992" i="10" s="1"/>
  <c r="AA1992" i="10" s="1"/>
  <c r="AB1992" i="10" s="1"/>
  <c r="AC1992" i="10" s="1"/>
  <c r="J1994" i="10" l="1"/>
  <c r="H1994" i="10"/>
  <c r="S1994" i="10" s="1"/>
  <c r="Q1994" i="10"/>
  <c r="R1994" i="10"/>
  <c r="G1994" i="10" s="1"/>
  <c r="N1994" i="10"/>
  <c r="M1994" i="10"/>
  <c r="L1994" i="10"/>
  <c r="I1994" i="10"/>
  <c r="P1994" i="10"/>
  <c r="O1994" i="10"/>
  <c r="K1994" i="10"/>
  <c r="D1995" i="10"/>
  <c r="T1993" i="10"/>
  <c r="U1993" i="10" s="1"/>
  <c r="V1993" i="10" s="1"/>
  <c r="W1993" i="10" s="1"/>
  <c r="X1993" i="10" s="1"/>
  <c r="Y1993" i="10" s="1"/>
  <c r="Z1993" i="10" s="1"/>
  <c r="AA1993" i="10" s="1"/>
  <c r="AB1993" i="10" s="1"/>
  <c r="AC1993" i="10" s="1"/>
  <c r="H1995" i="10" l="1"/>
  <c r="S1995" i="10" s="1"/>
  <c r="J1995" i="10"/>
  <c r="K1995" i="10"/>
  <c r="P1995" i="10"/>
  <c r="O1995" i="10"/>
  <c r="D1996" i="10"/>
  <c r="I1995" i="10"/>
  <c r="N1995" i="10"/>
  <c r="Q1995" i="10"/>
  <c r="R1995" i="10"/>
  <c r="G1995" i="10" s="1"/>
  <c r="L1995" i="10"/>
  <c r="M1995" i="10"/>
  <c r="T1994" i="10"/>
  <c r="U1994" i="10" s="1"/>
  <c r="V1994" i="10" s="1"/>
  <c r="W1994" i="10" s="1"/>
  <c r="X1994" i="10" s="1"/>
  <c r="Y1994" i="10" s="1"/>
  <c r="Z1994" i="10" s="1"/>
  <c r="AA1994" i="10" s="1"/>
  <c r="AB1994" i="10" s="1"/>
  <c r="AC1994" i="10" s="1"/>
  <c r="T1995" i="10" l="1"/>
  <c r="U1995" i="10" s="1"/>
  <c r="V1995" i="10" s="1"/>
  <c r="W1995" i="10" s="1"/>
  <c r="X1995" i="10" s="1"/>
  <c r="Y1995" i="10" s="1"/>
  <c r="Z1995" i="10" s="1"/>
  <c r="AA1995" i="10" s="1"/>
  <c r="AB1995" i="10" s="1"/>
  <c r="AC1995" i="10" s="1"/>
  <c r="H1996" i="10"/>
  <c r="S1996" i="10" s="1"/>
  <c r="R1996" i="10"/>
  <c r="G1996" i="10" s="1"/>
  <c r="I1996" i="10"/>
  <c r="L1996" i="10"/>
  <c r="M1996" i="10"/>
  <c r="O1996" i="10"/>
  <c r="K1996" i="10"/>
  <c r="N1996" i="10"/>
  <c r="P1996" i="10"/>
  <c r="Q1996" i="10"/>
  <c r="D1997" i="10"/>
  <c r="J1996" i="10"/>
  <c r="L1997" i="10" l="1"/>
  <c r="M1997" i="10"/>
  <c r="R1997" i="10"/>
  <c r="G1997" i="10" s="1"/>
  <c r="D1998" i="10"/>
  <c r="K1997" i="10"/>
  <c r="H1997" i="10"/>
  <c r="S1997" i="10" s="1"/>
  <c r="Q1997" i="10"/>
  <c r="I1997" i="10"/>
  <c r="N1997" i="10"/>
  <c r="J1997" i="10"/>
  <c r="O1997" i="10"/>
  <c r="P1997" i="10"/>
  <c r="T1996" i="10"/>
  <c r="U1996" i="10" s="1"/>
  <c r="V1996" i="10" s="1"/>
  <c r="W1996" i="10" s="1"/>
  <c r="X1996" i="10" s="1"/>
  <c r="Y1996" i="10" s="1"/>
  <c r="Z1996" i="10" s="1"/>
  <c r="AA1996" i="10" s="1"/>
  <c r="AB1996" i="10" s="1"/>
  <c r="AC1996" i="10" s="1"/>
  <c r="T1997" i="10" l="1"/>
  <c r="U1997" i="10" s="1"/>
  <c r="V1997" i="10" s="1"/>
  <c r="W1997" i="10" s="1"/>
  <c r="X1997" i="10" s="1"/>
  <c r="Y1997" i="10" s="1"/>
  <c r="Z1997" i="10" s="1"/>
  <c r="AA1997" i="10" s="1"/>
  <c r="AB1997" i="10" s="1"/>
  <c r="AC1997" i="10" s="1"/>
  <c r="H1998" i="10"/>
  <c r="S1998" i="10" s="1"/>
  <c r="L1998" i="10"/>
  <c r="N1998" i="10"/>
  <c r="P1998" i="10"/>
  <c r="M1998" i="10"/>
  <c r="O1998" i="10"/>
  <c r="R1998" i="10"/>
  <c r="G1998" i="10" s="1"/>
  <c r="I1998" i="10"/>
  <c r="J1998" i="10"/>
  <c r="D1999" i="10"/>
  <c r="Q1998" i="10"/>
  <c r="K1998" i="10"/>
  <c r="T1998" i="10" l="1"/>
  <c r="U1998" i="10" s="1"/>
  <c r="V1998" i="10" s="1"/>
  <c r="W1998" i="10" s="1"/>
  <c r="X1998" i="10" s="1"/>
  <c r="Y1998" i="10" s="1"/>
  <c r="Z1998" i="10" s="1"/>
  <c r="AA1998" i="10" s="1"/>
  <c r="AB1998" i="10" s="1"/>
  <c r="AC1998" i="10" s="1"/>
  <c r="H1999" i="10"/>
  <c r="S1999" i="10" s="1"/>
  <c r="Q1999" i="10"/>
  <c r="L1999" i="10"/>
  <c r="K1999" i="10"/>
  <c r="D2000" i="10"/>
  <c r="R1999" i="10"/>
  <c r="G1999" i="10" s="1"/>
  <c r="M1999" i="10"/>
  <c r="P1999" i="10"/>
  <c r="J1999" i="10"/>
  <c r="I1999" i="10"/>
  <c r="O1999" i="10"/>
  <c r="N1999" i="10"/>
  <c r="T1999" i="10" l="1"/>
  <c r="U1999" i="10" s="1"/>
  <c r="V1999" i="10" s="1"/>
  <c r="W1999" i="10" s="1"/>
  <c r="X1999" i="10" s="1"/>
  <c r="Y1999" i="10" s="1"/>
  <c r="Z1999" i="10" s="1"/>
  <c r="AA1999" i="10" s="1"/>
  <c r="AB1999" i="10" s="1"/>
  <c r="AC1999" i="10" s="1"/>
  <c r="H2000" i="10"/>
  <c r="S2000" i="10" s="1"/>
  <c r="I2000" i="10"/>
  <c r="P2000" i="10"/>
  <c r="L2000" i="10"/>
  <c r="J2000" i="10"/>
  <c r="N2000" i="10"/>
  <c r="O2000" i="10"/>
  <c r="M2000" i="10"/>
  <c r="Q2000" i="10"/>
  <c r="R2000" i="10"/>
  <c r="G2000" i="10" s="1"/>
  <c r="D2001" i="10"/>
  <c r="K2000" i="10"/>
  <c r="T2000" i="10" l="1"/>
  <c r="U2000" i="10" s="1"/>
  <c r="V2000" i="10" s="1"/>
  <c r="W2000" i="10" s="1"/>
  <c r="X2000" i="10" s="1"/>
  <c r="Y2000" i="10" s="1"/>
  <c r="Z2000" i="10" s="1"/>
  <c r="AA2000" i="10" s="1"/>
  <c r="AB2000" i="10" s="1"/>
  <c r="AC2000" i="10" s="1"/>
  <c r="K2001" i="10"/>
  <c r="I2001" i="10"/>
  <c r="Q2001" i="10"/>
  <c r="M2001" i="10"/>
  <c r="L2001" i="10"/>
  <c r="P2001" i="10"/>
  <c r="D2002" i="10"/>
  <c r="R2001" i="10"/>
  <c r="G2001" i="10" s="1"/>
  <c r="N2001" i="10"/>
  <c r="J2001" i="10"/>
  <c r="O2001" i="10"/>
  <c r="H2001" i="10"/>
  <c r="S2001" i="10" s="1"/>
  <c r="T2001" i="10" l="1"/>
  <c r="U2001" i="10" s="1"/>
  <c r="V2001" i="10" s="1"/>
  <c r="W2001" i="10" s="1"/>
  <c r="X2001" i="10" s="1"/>
  <c r="Y2001" i="10" s="1"/>
  <c r="Z2001" i="10" s="1"/>
  <c r="AA2001" i="10" s="1"/>
  <c r="AB2001" i="10" s="1"/>
  <c r="AC2001" i="10" s="1"/>
  <c r="H2002" i="10"/>
  <c r="S2002" i="10" s="1"/>
  <c r="N2002" i="10"/>
  <c r="P2002" i="10"/>
  <c r="Q2002" i="10"/>
  <c r="L2002" i="10"/>
  <c r="M2002" i="10"/>
  <c r="J2002" i="10"/>
  <c r="R2002" i="10"/>
  <c r="G2002" i="10" s="1"/>
  <c r="O2002" i="10"/>
  <c r="I2002" i="10"/>
  <c r="K2002" i="10"/>
  <c r="D2003" i="10"/>
  <c r="T2002" i="10" l="1"/>
  <c r="U2002" i="10" s="1"/>
  <c r="V2002" i="10" s="1"/>
  <c r="W2002" i="10" s="1"/>
  <c r="X2002" i="10" s="1"/>
  <c r="Y2002" i="10" s="1"/>
  <c r="Z2002" i="10" s="1"/>
  <c r="AA2002" i="10" s="1"/>
  <c r="AB2002" i="10" s="1"/>
  <c r="AC2002" i="10" s="1"/>
  <c r="H2003" i="10"/>
  <c r="S2003" i="10" s="1"/>
  <c r="O2003" i="10"/>
  <c r="D2004" i="10"/>
  <c r="N2003" i="10"/>
  <c r="M2003" i="10"/>
  <c r="Q2003" i="10"/>
  <c r="P2003" i="10"/>
  <c r="J2003" i="10"/>
  <c r="I2003" i="10"/>
  <c r="R2003" i="10"/>
  <c r="G2003" i="10" s="1"/>
  <c r="K2003" i="10"/>
  <c r="L2003" i="10"/>
  <c r="H2004" i="10" l="1"/>
  <c r="S2004" i="10" s="1"/>
  <c r="J2004" i="10"/>
  <c r="N2004" i="10"/>
  <c r="I2004" i="10"/>
  <c r="K2004" i="10"/>
  <c r="R2004" i="10"/>
  <c r="G2004" i="10" s="1"/>
  <c r="M2004" i="10"/>
  <c r="L2004" i="10"/>
  <c r="P2004" i="10"/>
  <c r="O2004" i="10"/>
  <c r="Q2004" i="10"/>
  <c r="D2005" i="10"/>
  <c r="T2003" i="10"/>
  <c r="U2003" i="10" s="1"/>
  <c r="V2003" i="10" s="1"/>
  <c r="W2003" i="10" s="1"/>
  <c r="X2003" i="10" s="1"/>
  <c r="Y2003" i="10" s="1"/>
  <c r="Z2003" i="10" s="1"/>
  <c r="AA2003" i="10" s="1"/>
  <c r="AB2003" i="10" s="1"/>
  <c r="AC2003" i="10" s="1"/>
  <c r="L2005" i="10" l="1"/>
  <c r="D2006" i="10"/>
  <c r="N2005" i="10"/>
  <c r="Q2005" i="10"/>
  <c r="I2005" i="10"/>
  <c r="J2005" i="10"/>
  <c r="M2005" i="10"/>
  <c r="H2005" i="10"/>
  <c r="S2005" i="10" s="1"/>
  <c r="O2005" i="10"/>
  <c r="K2005" i="10"/>
  <c r="R2005" i="10"/>
  <c r="G2005" i="10" s="1"/>
  <c r="P2005" i="10"/>
  <c r="T2004" i="10"/>
  <c r="U2004" i="10" s="1"/>
  <c r="V2004" i="10" s="1"/>
  <c r="W2004" i="10" s="1"/>
  <c r="X2004" i="10" s="1"/>
  <c r="Y2004" i="10" s="1"/>
  <c r="Z2004" i="10" s="1"/>
  <c r="AA2004" i="10" s="1"/>
  <c r="AB2004" i="10" s="1"/>
  <c r="AC2004" i="10" s="1"/>
  <c r="T2005" i="10" l="1"/>
  <c r="U2005" i="10" s="1"/>
  <c r="V2005" i="10" s="1"/>
  <c r="W2005" i="10" s="1"/>
  <c r="X2005" i="10" s="1"/>
  <c r="Y2005" i="10" s="1"/>
  <c r="Z2005" i="10" s="1"/>
  <c r="AA2005" i="10" s="1"/>
  <c r="AB2005" i="10" s="1"/>
  <c r="AC2005" i="10" s="1"/>
  <c r="H2006" i="10"/>
  <c r="S2006" i="10" s="1"/>
  <c r="O2006" i="10"/>
  <c r="I2006" i="10"/>
  <c r="N2006" i="10"/>
  <c r="M2006" i="10"/>
  <c r="K2006" i="10"/>
  <c r="Q2006" i="10"/>
  <c r="L2006" i="10"/>
  <c r="J2006" i="10"/>
  <c r="D2007" i="10"/>
  <c r="P2006" i="10"/>
  <c r="R2006" i="10"/>
  <c r="G2006" i="10" s="1"/>
  <c r="T2006" i="10" l="1"/>
  <c r="U2006" i="10" s="1"/>
  <c r="V2006" i="10" s="1"/>
  <c r="W2006" i="10" s="1"/>
  <c r="X2006" i="10" s="1"/>
  <c r="Y2006" i="10" s="1"/>
  <c r="Z2006" i="10" s="1"/>
  <c r="AA2006" i="10" s="1"/>
  <c r="AB2006" i="10" s="1"/>
  <c r="AC2006" i="10" s="1"/>
  <c r="H2007" i="10"/>
  <c r="S2007" i="10" s="1"/>
  <c r="J2007" i="10"/>
  <c r="D2008" i="10"/>
  <c r="P2007" i="10"/>
  <c r="L2007" i="10"/>
  <c r="K2007" i="10"/>
  <c r="Q2007" i="10"/>
  <c r="N2007" i="10"/>
  <c r="M2007" i="10"/>
  <c r="I2007" i="10"/>
  <c r="O2007" i="10"/>
  <c r="R2007" i="10"/>
  <c r="G2007" i="10" s="1"/>
  <c r="T2007" i="10" l="1"/>
  <c r="U2007" i="10" s="1"/>
  <c r="V2007" i="10" s="1"/>
  <c r="W2007" i="10" s="1"/>
  <c r="X2007" i="10" s="1"/>
  <c r="Y2007" i="10" s="1"/>
  <c r="Z2007" i="10" s="1"/>
  <c r="AA2007" i="10" s="1"/>
  <c r="AB2007" i="10" s="1"/>
  <c r="AC2007" i="10" s="1"/>
  <c r="D2009" i="10"/>
  <c r="M2008" i="10"/>
  <c r="O2008" i="10"/>
  <c r="N2008" i="10"/>
  <c r="H2008" i="10"/>
  <c r="S2008" i="10" s="1"/>
  <c r="L2008" i="10"/>
  <c r="Q2008" i="10"/>
  <c r="J2008" i="10"/>
  <c r="K2008" i="10"/>
  <c r="R2008" i="10"/>
  <c r="G2008" i="10" s="1"/>
  <c r="P2008" i="10"/>
  <c r="I2008" i="10"/>
  <c r="T2008" i="10" l="1"/>
  <c r="U2008" i="10" s="1"/>
  <c r="V2008" i="10" s="1"/>
  <c r="W2008" i="10" s="1"/>
  <c r="X2008" i="10" s="1"/>
  <c r="Y2008" i="10" s="1"/>
  <c r="Z2008" i="10" s="1"/>
  <c r="AA2008" i="10" s="1"/>
  <c r="AB2008" i="10" s="1"/>
  <c r="AC2008" i="10" s="1"/>
  <c r="K2009" i="10"/>
  <c r="L2009" i="10"/>
  <c r="J2009" i="10"/>
  <c r="M2009" i="10"/>
  <c r="Q2009" i="10"/>
  <c r="D2010" i="10"/>
  <c r="I2009" i="10"/>
  <c r="P2009" i="10"/>
  <c r="N2009" i="10"/>
  <c r="H2009" i="10"/>
  <c r="S2009" i="10" s="1"/>
  <c r="R2009" i="10"/>
  <c r="G2009" i="10" s="1"/>
  <c r="O2009" i="10"/>
  <c r="T2009" i="10" l="1"/>
  <c r="U2009" i="10" s="1"/>
  <c r="V2009" i="10" s="1"/>
  <c r="W2009" i="10" s="1"/>
  <c r="X2009" i="10" s="1"/>
  <c r="Y2009" i="10" s="1"/>
  <c r="Z2009" i="10" s="1"/>
  <c r="AA2009" i="10" s="1"/>
  <c r="AB2009" i="10" s="1"/>
  <c r="AC2009" i="10" s="1"/>
  <c r="D2011" i="10"/>
  <c r="P2010" i="10"/>
  <c r="H2010" i="10"/>
  <c r="S2010" i="10" s="1"/>
  <c r="M2010" i="10"/>
  <c r="O2010" i="10"/>
  <c r="I2010" i="10"/>
  <c r="N2010" i="10"/>
  <c r="J2010" i="10"/>
  <c r="L2010" i="10"/>
  <c r="R2010" i="10"/>
  <c r="G2010" i="10" s="1"/>
  <c r="Q2010" i="10"/>
  <c r="K2010" i="10"/>
  <c r="T2010" i="10" l="1"/>
  <c r="U2010" i="10" s="1"/>
  <c r="V2010" i="10" s="1"/>
  <c r="W2010" i="10" s="1"/>
  <c r="X2010" i="10" s="1"/>
  <c r="Y2010" i="10" s="1"/>
  <c r="Z2010" i="10" s="1"/>
  <c r="AA2010" i="10" s="1"/>
  <c r="AB2010" i="10" s="1"/>
  <c r="AC2010" i="10" s="1"/>
  <c r="H2011" i="10"/>
  <c r="S2011" i="10" s="1"/>
  <c r="K2011" i="10"/>
  <c r="P2011" i="10"/>
  <c r="M2011" i="10"/>
  <c r="R2011" i="10"/>
  <c r="G2011" i="10" s="1"/>
  <c r="J2011" i="10"/>
  <c r="L2011" i="10"/>
  <c r="Q2011" i="10"/>
  <c r="I2011" i="10"/>
  <c r="N2011" i="10"/>
  <c r="O2011" i="10"/>
  <c r="D2012" i="10"/>
  <c r="R2012" i="10" l="1"/>
  <c r="G2012" i="10" s="1"/>
  <c r="O2012" i="10"/>
  <c r="J2012" i="10"/>
  <c r="P2012" i="10"/>
  <c r="D2013" i="10"/>
  <c r="L2012" i="10"/>
  <c r="H2012" i="10"/>
  <c r="S2012" i="10" s="1"/>
  <c r="I2012" i="10"/>
  <c r="Q2012" i="10"/>
  <c r="N2012" i="10"/>
  <c r="M2012" i="10"/>
  <c r="K2012" i="10"/>
  <c r="T2011" i="10"/>
  <c r="U2011" i="10" s="1"/>
  <c r="V2011" i="10" s="1"/>
  <c r="W2011" i="10" s="1"/>
  <c r="X2011" i="10" s="1"/>
  <c r="Y2011" i="10" s="1"/>
  <c r="Z2011" i="10" s="1"/>
  <c r="AA2011" i="10" s="1"/>
  <c r="AB2011" i="10" s="1"/>
  <c r="AC2011" i="10" s="1"/>
  <c r="T2012" i="10" l="1"/>
  <c r="U2012" i="10" s="1"/>
  <c r="V2012" i="10" s="1"/>
  <c r="W2012" i="10" s="1"/>
  <c r="X2012" i="10" s="1"/>
  <c r="Y2012" i="10" s="1"/>
  <c r="Z2012" i="10" s="1"/>
  <c r="AA2012" i="10" s="1"/>
  <c r="AB2012" i="10" s="1"/>
  <c r="AC2012" i="10" s="1"/>
  <c r="I2013" i="10"/>
  <c r="Q2013" i="10"/>
  <c r="J2013" i="10"/>
  <c r="P2013" i="10"/>
  <c r="K2013" i="10"/>
  <c r="N2013" i="10"/>
  <c r="H2013" i="10"/>
  <c r="S2013" i="10" s="1"/>
  <c r="O2013" i="10"/>
  <c r="L2013" i="10"/>
  <c r="R2013" i="10"/>
  <c r="G2013" i="10" s="1"/>
  <c r="M2013" i="10"/>
  <c r="D2014" i="10"/>
  <c r="R2014" i="10" l="1"/>
  <c r="G2014" i="10" s="1"/>
  <c r="M2014" i="10"/>
  <c r="N2014" i="10"/>
  <c r="K2014" i="10"/>
  <c r="D2015" i="10"/>
  <c r="I2014" i="10"/>
  <c r="H2014" i="10"/>
  <c r="S2014" i="10" s="1"/>
  <c r="Q2014" i="10"/>
  <c r="P2014" i="10"/>
  <c r="J2014" i="10"/>
  <c r="L2014" i="10"/>
  <c r="O2014" i="10"/>
  <c r="T2013" i="10"/>
  <c r="U2013" i="10" s="1"/>
  <c r="V2013" i="10" s="1"/>
  <c r="W2013" i="10" s="1"/>
  <c r="X2013" i="10" s="1"/>
  <c r="Y2013" i="10" s="1"/>
  <c r="Z2013" i="10" s="1"/>
  <c r="AA2013" i="10" s="1"/>
  <c r="AB2013" i="10" s="1"/>
  <c r="AC2013" i="10" s="1"/>
  <c r="T2014" i="10" l="1"/>
  <c r="U2014" i="10" s="1"/>
  <c r="V2014" i="10" s="1"/>
  <c r="W2014" i="10" s="1"/>
  <c r="X2014" i="10" s="1"/>
  <c r="Y2014" i="10" s="1"/>
  <c r="Z2014" i="10" s="1"/>
  <c r="AA2014" i="10" s="1"/>
  <c r="AB2014" i="10" s="1"/>
  <c r="AC2014" i="10" s="1"/>
  <c r="I2015" i="10"/>
  <c r="K2015" i="10"/>
  <c r="J2015" i="10"/>
  <c r="D2016" i="10"/>
  <c r="O2015" i="10"/>
  <c r="Q2015" i="10"/>
  <c r="P2015" i="10"/>
  <c r="H2015" i="10"/>
  <c r="S2015" i="10" s="1"/>
  <c r="M2015" i="10"/>
  <c r="N2015" i="10"/>
  <c r="L2015" i="10"/>
  <c r="R2015" i="10"/>
  <c r="G2015" i="10" s="1"/>
  <c r="H2016" i="10" l="1"/>
  <c r="S2016" i="10" s="1"/>
  <c r="I2016" i="10"/>
  <c r="K2016" i="10"/>
  <c r="P2016" i="10"/>
  <c r="L2016" i="10"/>
  <c r="N2016" i="10"/>
  <c r="R2016" i="10"/>
  <c r="G2016" i="10" s="1"/>
  <c r="O2016" i="10"/>
  <c r="D2017" i="10"/>
  <c r="J2016" i="10"/>
  <c r="M2016" i="10"/>
  <c r="Q2016" i="10"/>
  <c r="T2015" i="10"/>
  <c r="U2015" i="10" s="1"/>
  <c r="V2015" i="10" s="1"/>
  <c r="W2015" i="10" s="1"/>
  <c r="X2015" i="10" s="1"/>
  <c r="Y2015" i="10" s="1"/>
  <c r="Z2015" i="10" s="1"/>
  <c r="AA2015" i="10" s="1"/>
  <c r="AB2015" i="10" s="1"/>
  <c r="AC2015" i="10" s="1"/>
  <c r="J2017" i="10" l="1"/>
  <c r="P2017" i="10"/>
  <c r="D2018" i="10"/>
  <c r="L2017" i="10"/>
  <c r="H2017" i="10"/>
  <c r="S2017" i="10" s="1"/>
  <c r="Q2017" i="10"/>
  <c r="K2017" i="10"/>
  <c r="M2017" i="10"/>
  <c r="N2017" i="10"/>
  <c r="I2017" i="10"/>
  <c r="O2017" i="10"/>
  <c r="R2017" i="10"/>
  <c r="G2017" i="10" s="1"/>
  <c r="T2016" i="10"/>
  <c r="U2016" i="10" s="1"/>
  <c r="V2016" i="10" s="1"/>
  <c r="W2016" i="10" s="1"/>
  <c r="X2016" i="10" s="1"/>
  <c r="Y2016" i="10" s="1"/>
  <c r="Z2016" i="10" s="1"/>
  <c r="AA2016" i="10" s="1"/>
  <c r="AB2016" i="10" s="1"/>
  <c r="AC2016" i="10" s="1"/>
  <c r="T2017" i="10" l="1"/>
  <c r="U2017" i="10" s="1"/>
  <c r="V2017" i="10" s="1"/>
  <c r="W2017" i="10" s="1"/>
  <c r="X2017" i="10" s="1"/>
  <c r="Y2017" i="10" s="1"/>
  <c r="Z2017" i="10" s="1"/>
  <c r="AA2017" i="10" s="1"/>
  <c r="AB2017" i="10" s="1"/>
  <c r="AC2017" i="10" s="1"/>
  <c r="K2018" i="10"/>
  <c r="Q2018" i="10"/>
  <c r="D2019" i="10"/>
  <c r="M2018" i="10"/>
  <c r="J2018" i="10"/>
  <c r="L2018" i="10"/>
  <c r="P2018" i="10"/>
  <c r="N2018" i="10"/>
  <c r="H2018" i="10"/>
  <c r="S2018" i="10" s="1"/>
  <c r="I2018" i="10"/>
  <c r="R2018" i="10"/>
  <c r="G2018" i="10" s="1"/>
  <c r="O2018" i="10"/>
  <c r="T2018" i="10" l="1"/>
  <c r="U2018" i="10" s="1"/>
  <c r="V2018" i="10" s="1"/>
  <c r="W2018" i="10" s="1"/>
  <c r="X2018" i="10" s="1"/>
  <c r="Y2018" i="10" s="1"/>
  <c r="Z2018" i="10" s="1"/>
  <c r="AA2018" i="10" s="1"/>
  <c r="AB2018" i="10" s="1"/>
  <c r="AC2018" i="10" s="1"/>
  <c r="P2019" i="10"/>
  <c r="K2019" i="10"/>
  <c r="L2019" i="10"/>
  <c r="N2019" i="10"/>
  <c r="I2019" i="10"/>
  <c r="J2019" i="10"/>
  <c r="H2019" i="10"/>
  <c r="S2019" i="10" s="1"/>
  <c r="Q2019" i="10"/>
  <c r="M2019" i="10"/>
  <c r="D2020" i="10"/>
  <c r="O2019" i="10"/>
  <c r="R2019" i="10"/>
  <c r="G2019" i="10" s="1"/>
  <c r="H2020" i="10" l="1"/>
  <c r="S2020" i="10" s="1"/>
  <c r="N2020" i="10"/>
  <c r="D2021" i="10"/>
  <c r="J2020" i="10"/>
  <c r="I2020" i="10"/>
  <c r="Q2020" i="10"/>
  <c r="O2020" i="10"/>
  <c r="L2020" i="10"/>
  <c r="K2020" i="10"/>
  <c r="M2020" i="10"/>
  <c r="P2020" i="10"/>
  <c r="R2020" i="10"/>
  <c r="G2020" i="10" s="1"/>
  <c r="T2019" i="10"/>
  <c r="U2019" i="10" s="1"/>
  <c r="V2019" i="10" s="1"/>
  <c r="W2019" i="10" s="1"/>
  <c r="X2019" i="10" s="1"/>
  <c r="Y2019" i="10" s="1"/>
  <c r="Z2019" i="10" s="1"/>
  <c r="AA2019" i="10" s="1"/>
  <c r="AB2019" i="10" s="1"/>
  <c r="AC2019" i="10" s="1"/>
  <c r="H2021" i="10" l="1"/>
  <c r="S2021" i="10" s="1"/>
  <c r="Q2021" i="10"/>
  <c r="I2021" i="10"/>
  <c r="N2021" i="10"/>
  <c r="P2021" i="10"/>
  <c r="M2021" i="10"/>
  <c r="J2021" i="10"/>
  <c r="L2021" i="10"/>
  <c r="D2022" i="10"/>
  <c r="O2021" i="10"/>
  <c r="R2021" i="10"/>
  <c r="G2021" i="10" s="1"/>
  <c r="K2021" i="10"/>
  <c r="T2020" i="10"/>
  <c r="U2020" i="10" s="1"/>
  <c r="V2020" i="10" s="1"/>
  <c r="W2020" i="10" s="1"/>
  <c r="X2020" i="10" s="1"/>
  <c r="Y2020" i="10" s="1"/>
  <c r="Z2020" i="10" s="1"/>
  <c r="AA2020" i="10" s="1"/>
  <c r="AB2020" i="10" s="1"/>
  <c r="AC2020" i="10" s="1"/>
  <c r="O2022" i="10" l="1"/>
  <c r="D2023" i="10"/>
  <c r="L2022" i="10"/>
  <c r="H2022" i="10"/>
  <c r="S2022" i="10" s="1"/>
  <c r="I2022" i="10"/>
  <c r="P2022" i="10"/>
  <c r="M2022" i="10"/>
  <c r="R2022" i="10"/>
  <c r="G2022" i="10" s="1"/>
  <c r="K2022" i="10"/>
  <c r="J2022" i="10"/>
  <c r="Q2022" i="10"/>
  <c r="N2022" i="10"/>
  <c r="T2021" i="10"/>
  <c r="U2021" i="10" s="1"/>
  <c r="V2021" i="10" s="1"/>
  <c r="W2021" i="10" s="1"/>
  <c r="X2021" i="10" s="1"/>
  <c r="Y2021" i="10" s="1"/>
  <c r="Z2021" i="10" s="1"/>
  <c r="AA2021" i="10" s="1"/>
  <c r="AB2021" i="10" s="1"/>
  <c r="AC2021" i="10" s="1"/>
  <c r="T2022" i="10" l="1"/>
  <c r="U2022" i="10" s="1"/>
  <c r="V2022" i="10" s="1"/>
  <c r="W2022" i="10" s="1"/>
  <c r="X2022" i="10" s="1"/>
  <c r="Y2022" i="10" s="1"/>
  <c r="Z2022" i="10" s="1"/>
  <c r="AA2022" i="10" s="1"/>
  <c r="AB2022" i="10" s="1"/>
  <c r="AC2022" i="10" s="1"/>
  <c r="H2023" i="10"/>
  <c r="S2023" i="10" s="1"/>
  <c r="R2023" i="10"/>
  <c r="G2023" i="10" s="1"/>
  <c r="N2023" i="10"/>
  <c r="K2023" i="10"/>
  <c r="Q2023" i="10"/>
  <c r="M2023" i="10"/>
  <c r="P2023" i="10"/>
  <c r="L2023" i="10"/>
  <c r="O2023" i="10"/>
  <c r="I2023" i="10"/>
  <c r="D2024" i="10"/>
  <c r="J2023" i="10"/>
  <c r="T2023" i="10" l="1"/>
  <c r="U2023" i="10" s="1"/>
  <c r="V2023" i="10" s="1"/>
  <c r="W2023" i="10" s="1"/>
  <c r="X2023" i="10" s="1"/>
  <c r="Y2023" i="10" s="1"/>
  <c r="Z2023" i="10" s="1"/>
  <c r="AA2023" i="10" s="1"/>
  <c r="AB2023" i="10" s="1"/>
  <c r="AC2023" i="10" s="1"/>
  <c r="H2024" i="10"/>
  <c r="S2024" i="10" s="1"/>
  <c r="O2024" i="10"/>
  <c r="D2025" i="10"/>
  <c r="K2024" i="10"/>
  <c r="I2024" i="10"/>
  <c r="M2024" i="10"/>
  <c r="N2024" i="10"/>
  <c r="P2024" i="10"/>
  <c r="J2024" i="10"/>
  <c r="Q2024" i="10"/>
  <c r="L2024" i="10"/>
  <c r="R2024" i="10"/>
  <c r="G2024" i="10" s="1"/>
  <c r="T2024" i="10" l="1"/>
  <c r="U2024" i="10" s="1"/>
  <c r="V2024" i="10" s="1"/>
  <c r="W2024" i="10" s="1"/>
  <c r="X2024" i="10" s="1"/>
  <c r="Y2024" i="10" s="1"/>
  <c r="Z2024" i="10" s="1"/>
  <c r="AA2024" i="10" s="1"/>
  <c r="AB2024" i="10" s="1"/>
  <c r="AC2024" i="10" s="1"/>
  <c r="J2025" i="10"/>
  <c r="K2025" i="10"/>
  <c r="P2025" i="10"/>
  <c r="H2025" i="10"/>
  <c r="S2025" i="10" s="1"/>
  <c r="I2025" i="10"/>
  <c r="Q2025" i="10"/>
  <c r="R2025" i="10"/>
  <c r="G2025" i="10" s="1"/>
  <c r="N2025" i="10"/>
  <c r="O2025" i="10"/>
  <c r="M2025" i="10"/>
  <c r="L2025" i="10"/>
  <c r="D2026" i="10"/>
  <c r="N2026" i="10" l="1"/>
  <c r="L2026" i="10"/>
  <c r="I2026" i="10"/>
  <c r="K2026" i="10"/>
  <c r="O2026" i="10"/>
  <c r="D2027" i="10"/>
  <c r="J2026" i="10"/>
  <c r="Q2026" i="10"/>
  <c r="H2026" i="10"/>
  <c r="S2026" i="10" s="1"/>
  <c r="R2026" i="10"/>
  <c r="G2026" i="10" s="1"/>
  <c r="P2026" i="10"/>
  <c r="M2026" i="10"/>
  <c r="T2025" i="10"/>
  <c r="U2025" i="10" s="1"/>
  <c r="V2025" i="10" s="1"/>
  <c r="W2025" i="10" s="1"/>
  <c r="X2025" i="10" s="1"/>
  <c r="Y2025" i="10" s="1"/>
  <c r="Z2025" i="10" s="1"/>
  <c r="AA2025" i="10" s="1"/>
  <c r="AB2025" i="10" s="1"/>
  <c r="AC2025" i="10" s="1"/>
  <c r="H2027" i="10" l="1"/>
  <c r="S2027" i="10" s="1"/>
  <c r="D2028" i="10"/>
  <c r="R2027" i="10"/>
  <c r="G2027" i="10" s="1"/>
  <c r="P2027" i="10"/>
  <c r="O2027" i="10"/>
  <c r="M2027" i="10"/>
  <c r="N2027" i="10"/>
  <c r="L2027" i="10"/>
  <c r="Q2027" i="10"/>
  <c r="J2027" i="10"/>
  <c r="K2027" i="10"/>
  <c r="I2027" i="10"/>
  <c r="T2026" i="10"/>
  <c r="U2026" i="10" s="1"/>
  <c r="V2026" i="10" s="1"/>
  <c r="W2026" i="10" s="1"/>
  <c r="X2026" i="10" s="1"/>
  <c r="Y2026" i="10" s="1"/>
  <c r="Z2026" i="10" s="1"/>
  <c r="AA2026" i="10" s="1"/>
  <c r="AB2026" i="10" s="1"/>
  <c r="AC2026" i="10" s="1"/>
  <c r="M2028" i="10" l="1"/>
  <c r="H2028" i="10"/>
  <c r="S2028" i="10" s="1"/>
  <c r="O2028" i="10"/>
  <c r="I2028" i="10"/>
  <c r="K2028" i="10"/>
  <c r="R2028" i="10"/>
  <c r="G2028" i="10" s="1"/>
  <c r="L2028" i="10"/>
  <c r="J2028" i="10"/>
  <c r="D2029" i="10"/>
  <c r="Q2028" i="10"/>
  <c r="N2028" i="10"/>
  <c r="P2028" i="10"/>
  <c r="T2027" i="10"/>
  <c r="U2027" i="10" s="1"/>
  <c r="V2027" i="10" s="1"/>
  <c r="W2027" i="10" s="1"/>
  <c r="X2027" i="10" s="1"/>
  <c r="Y2027" i="10" s="1"/>
  <c r="Z2027" i="10" s="1"/>
  <c r="AA2027" i="10" s="1"/>
  <c r="AB2027" i="10" s="1"/>
  <c r="AC2027" i="10" s="1"/>
  <c r="T2028" i="10" l="1"/>
  <c r="U2028" i="10" s="1"/>
  <c r="V2028" i="10" s="1"/>
  <c r="W2028" i="10" s="1"/>
  <c r="X2028" i="10" s="1"/>
  <c r="Y2028" i="10" s="1"/>
  <c r="Z2028" i="10" s="1"/>
  <c r="AA2028" i="10" s="1"/>
  <c r="AB2028" i="10" s="1"/>
  <c r="AC2028" i="10" s="1"/>
  <c r="K2029" i="10"/>
  <c r="R2029" i="10"/>
  <c r="G2029" i="10" s="1"/>
  <c r="I2029" i="10"/>
  <c r="Q2029" i="10"/>
  <c r="D2030" i="10"/>
  <c r="P2029" i="10"/>
  <c r="H2029" i="10"/>
  <c r="S2029" i="10" s="1"/>
  <c r="J2029" i="10"/>
  <c r="M2029" i="10"/>
  <c r="O2029" i="10"/>
  <c r="L2029" i="10"/>
  <c r="N2029" i="10"/>
  <c r="T2029" i="10" l="1"/>
  <c r="U2029" i="10" s="1"/>
  <c r="V2029" i="10" s="1"/>
  <c r="W2029" i="10" s="1"/>
  <c r="X2029" i="10" s="1"/>
  <c r="Y2029" i="10" s="1"/>
  <c r="Z2029" i="10" s="1"/>
  <c r="AA2029" i="10" s="1"/>
  <c r="AB2029" i="10" s="1"/>
  <c r="AC2029" i="10" s="1"/>
  <c r="L2030" i="10"/>
  <c r="N2030" i="10"/>
  <c r="O2030" i="10"/>
  <c r="D2031" i="10"/>
  <c r="M2030" i="10"/>
  <c r="H2030" i="10"/>
  <c r="S2030" i="10" s="1"/>
  <c r="K2030" i="10"/>
  <c r="I2030" i="10"/>
  <c r="R2030" i="10"/>
  <c r="G2030" i="10" s="1"/>
  <c r="Q2030" i="10"/>
  <c r="J2030" i="10"/>
  <c r="P2030" i="10"/>
  <c r="H2031" i="10" l="1"/>
  <c r="S2031" i="10" s="1"/>
  <c r="K2031" i="10"/>
  <c r="R2031" i="10"/>
  <c r="G2031" i="10" s="1"/>
  <c r="J2031" i="10"/>
  <c r="N2031" i="10"/>
  <c r="L2031" i="10"/>
  <c r="P2031" i="10"/>
  <c r="O2031" i="10"/>
  <c r="D2032" i="10"/>
  <c r="Q2031" i="10"/>
  <c r="I2031" i="10"/>
  <c r="M2031" i="10"/>
  <c r="T2030" i="10"/>
  <c r="U2030" i="10" s="1"/>
  <c r="V2030" i="10" s="1"/>
  <c r="W2030" i="10" s="1"/>
  <c r="X2030" i="10" s="1"/>
  <c r="Y2030" i="10" s="1"/>
  <c r="Z2030" i="10" s="1"/>
  <c r="AA2030" i="10" s="1"/>
  <c r="AB2030" i="10" s="1"/>
  <c r="AC2030" i="10" s="1"/>
  <c r="H2032" i="10" l="1"/>
  <c r="S2032" i="10" s="1"/>
  <c r="Q2032" i="10"/>
  <c r="P2032" i="10"/>
  <c r="D2033" i="10"/>
  <c r="L2032" i="10"/>
  <c r="J2032" i="10"/>
  <c r="O2032" i="10"/>
  <c r="I2032" i="10"/>
  <c r="N2032" i="10"/>
  <c r="K2032" i="10"/>
  <c r="R2032" i="10"/>
  <c r="G2032" i="10" s="1"/>
  <c r="M2032" i="10"/>
  <c r="T2031" i="10"/>
  <c r="U2031" i="10" s="1"/>
  <c r="V2031" i="10" s="1"/>
  <c r="W2031" i="10" s="1"/>
  <c r="X2031" i="10" s="1"/>
  <c r="Y2031" i="10" s="1"/>
  <c r="Z2031" i="10" s="1"/>
  <c r="AA2031" i="10" s="1"/>
  <c r="AB2031" i="10" s="1"/>
  <c r="AC2031" i="10" s="1"/>
  <c r="H2033" i="10" l="1"/>
  <c r="S2033" i="10" s="1"/>
  <c r="K2033" i="10"/>
  <c r="O2033" i="10"/>
  <c r="J2033" i="10"/>
  <c r="R2033" i="10"/>
  <c r="G2033" i="10" s="1"/>
  <c r="N2033" i="10"/>
  <c r="L2033" i="10"/>
  <c r="P2033" i="10"/>
  <c r="D2034" i="10"/>
  <c r="M2033" i="10"/>
  <c r="Q2033" i="10"/>
  <c r="I2033" i="10"/>
  <c r="T2032" i="10"/>
  <c r="U2032" i="10" s="1"/>
  <c r="V2032" i="10" s="1"/>
  <c r="W2032" i="10" s="1"/>
  <c r="X2032" i="10" s="1"/>
  <c r="Y2032" i="10" s="1"/>
  <c r="Z2032" i="10" s="1"/>
  <c r="AA2032" i="10" s="1"/>
  <c r="AB2032" i="10" s="1"/>
  <c r="AC2032" i="10" s="1"/>
  <c r="O2034" i="10" l="1"/>
  <c r="J2034" i="10"/>
  <c r="D2035" i="10"/>
  <c r="Q2034" i="10"/>
  <c r="H2034" i="10"/>
  <c r="S2034" i="10" s="1"/>
  <c r="P2034" i="10"/>
  <c r="M2034" i="10"/>
  <c r="I2034" i="10"/>
  <c r="N2034" i="10"/>
  <c r="K2034" i="10"/>
  <c r="L2034" i="10"/>
  <c r="R2034" i="10"/>
  <c r="G2034" i="10" s="1"/>
  <c r="T2033" i="10"/>
  <c r="U2033" i="10" s="1"/>
  <c r="V2033" i="10" s="1"/>
  <c r="W2033" i="10" s="1"/>
  <c r="X2033" i="10" s="1"/>
  <c r="Y2033" i="10" s="1"/>
  <c r="Z2033" i="10" s="1"/>
  <c r="AA2033" i="10" s="1"/>
  <c r="AB2033" i="10" s="1"/>
  <c r="AC2033" i="10" s="1"/>
  <c r="T2034" i="10" l="1"/>
  <c r="U2034" i="10" s="1"/>
  <c r="V2034" i="10" s="1"/>
  <c r="W2034" i="10" s="1"/>
  <c r="X2034" i="10" s="1"/>
  <c r="Y2034" i="10" s="1"/>
  <c r="Z2034" i="10" s="1"/>
  <c r="AA2034" i="10" s="1"/>
  <c r="AB2034" i="10" s="1"/>
  <c r="AC2034" i="10" s="1"/>
  <c r="H2035" i="10"/>
  <c r="S2035" i="10" s="1"/>
  <c r="O2035" i="10"/>
  <c r="R2035" i="10"/>
  <c r="G2035" i="10" s="1"/>
  <c r="N2035" i="10"/>
  <c r="P2035" i="10"/>
  <c r="M2035" i="10"/>
  <c r="L2035" i="10"/>
  <c r="Q2035" i="10"/>
  <c r="I2035" i="10"/>
  <c r="D2036" i="10"/>
  <c r="J2035" i="10"/>
  <c r="K2035" i="10"/>
  <c r="T2035" i="10" l="1"/>
  <c r="U2035" i="10" s="1"/>
  <c r="V2035" i="10" s="1"/>
  <c r="W2035" i="10" s="1"/>
  <c r="X2035" i="10" s="1"/>
  <c r="Y2035" i="10" s="1"/>
  <c r="Z2035" i="10" s="1"/>
  <c r="AA2035" i="10" s="1"/>
  <c r="AB2035" i="10" s="1"/>
  <c r="AC2035" i="10" s="1"/>
  <c r="H2036" i="10"/>
  <c r="S2036" i="10" s="1"/>
  <c r="P2036" i="10"/>
  <c r="D2037" i="10"/>
  <c r="R2036" i="10"/>
  <c r="G2036" i="10" s="1"/>
  <c r="I2036" i="10"/>
  <c r="L2036" i="10"/>
  <c r="N2036" i="10"/>
  <c r="Q2036" i="10"/>
  <c r="O2036" i="10"/>
  <c r="J2036" i="10"/>
  <c r="K2036" i="10"/>
  <c r="M2036" i="10"/>
  <c r="J2037" i="10" l="1"/>
  <c r="P2037" i="10"/>
  <c r="D2038" i="10"/>
  <c r="Q2037" i="10"/>
  <c r="N2037" i="10"/>
  <c r="M2037" i="10"/>
  <c r="H2037" i="10"/>
  <c r="S2037" i="10" s="1"/>
  <c r="K2037" i="10"/>
  <c r="L2037" i="10"/>
  <c r="O2037" i="10"/>
  <c r="I2037" i="10"/>
  <c r="R2037" i="10"/>
  <c r="G2037" i="10" s="1"/>
  <c r="T2036" i="10"/>
  <c r="U2036" i="10" s="1"/>
  <c r="V2036" i="10" s="1"/>
  <c r="W2036" i="10" s="1"/>
  <c r="X2036" i="10" s="1"/>
  <c r="Y2036" i="10" s="1"/>
  <c r="Z2036" i="10" s="1"/>
  <c r="AA2036" i="10" s="1"/>
  <c r="AB2036" i="10" s="1"/>
  <c r="AC2036" i="10" s="1"/>
  <c r="T2037" i="10" l="1"/>
  <c r="U2037" i="10" s="1"/>
  <c r="V2037" i="10" s="1"/>
  <c r="W2037" i="10" s="1"/>
  <c r="X2037" i="10" s="1"/>
  <c r="Y2037" i="10" s="1"/>
  <c r="Z2037" i="10" s="1"/>
  <c r="AA2037" i="10" s="1"/>
  <c r="AB2037" i="10" s="1"/>
  <c r="AC2037" i="10" s="1"/>
  <c r="J2038" i="10"/>
  <c r="N2038" i="10"/>
  <c r="Q2038" i="10"/>
  <c r="O2038" i="10"/>
  <c r="M2038" i="10"/>
  <c r="K2038" i="10"/>
  <c r="L2038" i="10"/>
  <c r="H2038" i="10"/>
  <c r="S2038" i="10" s="1"/>
  <c r="P2038" i="10"/>
  <c r="R2038" i="10"/>
  <c r="G2038" i="10" s="1"/>
  <c r="D2039" i="10"/>
  <c r="I2038" i="10"/>
  <c r="T2038" i="10" l="1"/>
  <c r="U2038" i="10" s="1"/>
  <c r="V2038" i="10" s="1"/>
  <c r="W2038" i="10" s="1"/>
  <c r="X2038" i="10" s="1"/>
  <c r="Y2038" i="10" s="1"/>
  <c r="Z2038" i="10" s="1"/>
  <c r="AA2038" i="10" s="1"/>
  <c r="AB2038" i="10" s="1"/>
  <c r="AC2038" i="10" s="1"/>
  <c r="H2039" i="10"/>
  <c r="S2039" i="10" s="1"/>
  <c r="J2039" i="10"/>
  <c r="D2040" i="10"/>
  <c r="K2039" i="10"/>
  <c r="L2039" i="10"/>
  <c r="M2039" i="10"/>
  <c r="R2039" i="10"/>
  <c r="G2039" i="10" s="1"/>
  <c r="Q2039" i="10"/>
  <c r="N2039" i="10"/>
  <c r="I2039" i="10"/>
  <c r="O2039" i="10"/>
  <c r="P2039" i="10"/>
  <c r="R2040" i="10" l="1"/>
  <c r="G2040" i="10" s="1"/>
  <c r="P2040" i="10"/>
  <c r="M2040" i="10"/>
  <c r="O2040" i="10"/>
  <c r="J2040" i="10"/>
  <c r="Q2040" i="10"/>
  <c r="K2040" i="10"/>
  <c r="H2040" i="10"/>
  <c r="S2040" i="10" s="1"/>
  <c r="L2040" i="10"/>
  <c r="I2040" i="10"/>
  <c r="D2041" i="10"/>
  <c r="N2040" i="10"/>
  <c r="T2039" i="10"/>
  <c r="U2039" i="10" s="1"/>
  <c r="V2039" i="10" s="1"/>
  <c r="W2039" i="10" s="1"/>
  <c r="X2039" i="10" s="1"/>
  <c r="Y2039" i="10" s="1"/>
  <c r="Z2039" i="10" s="1"/>
  <c r="AA2039" i="10" s="1"/>
  <c r="AB2039" i="10" s="1"/>
  <c r="AC2039" i="10" s="1"/>
  <c r="R2041" i="10" l="1"/>
  <c r="G2041" i="10" s="1"/>
  <c r="D2042" i="10"/>
  <c r="L2041" i="10"/>
  <c r="H2041" i="10"/>
  <c r="S2041" i="10" s="1"/>
  <c r="P2041" i="10"/>
  <c r="N2041" i="10"/>
  <c r="O2041" i="10"/>
  <c r="J2041" i="10"/>
  <c r="M2041" i="10"/>
  <c r="K2041" i="10"/>
  <c r="I2041" i="10"/>
  <c r="Q2041" i="10"/>
  <c r="T2040" i="10"/>
  <c r="U2040" i="10" s="1"/>
  <c r="V2040" i="10" s="1"/>
  <c r="W2040" i="10" s="1"/>
  <c r="X2040" i="10" s="1"/>
  <c r="Y2040" i="10" s="1"/>
  <c r="Z2040" i="10" s="1"/>
  <c r="AA2040" i="10" s="1"/>
  <c r="AB2040" i="10" s="1"/>
  <c r="AC2040" i="10" s="1"/>
  <c r="T2041" i="10" l="1"/>
  <c r="U2041" i="10" s="1"/>
  <c r="V2041" i="10" s="1"/>
  <c r="W2041" i="10" s="1"/>
  <c r="X2041" i="10" s="1"/>
  <c r="Y2041" i="10" s="1"/>
  <c r="Z2041" i="10" s="1"/>
  <c r="AA2041" i="10" s="1"/>
  <c r="AB2041" i="10" s="1"/>
  <c r="AC2041" i="10" s="1"/>
  <c r="D2043" i="10"/>
  <c r="L2042" i="10"/>
  <c r="Q2042" i="10"/>
  <c r="M2042" i="10"/>
  <c r="H2042" i="10"/>
  <c r="S2042" i="10" s="1"/>
  <c r="J2042" i="10"/>
  <c r="O2042" i="10"/>
  <c r="P2042" i="10"/>
  <c r="I2042" i="10"/>
  <c r="R2042" i="10"/>
  <c r="G2042" i="10" s="1"/>
  <c r="K2042" i="10"/>
  <c r="N2042" i="10"/>
  <c r="H2043" i="10" l="1"/>
  <c r="S2043" i="10" s="1"/>
  <c r="O2043" i="10"/>
  <c r="I2043" i="10"/>
  <c r="P2043" i="10"/>
  <c r="Q2043" i="10"/>
  <c r="K2043" i="10"/>
  <c r="D2044" i="10"/>
  <c r="J2043" i="10"/>
  <c r="M2043" i="10"/>
  <c r="L2043" i="10"/>
  <c r="N2043" i="10"/>
  <c r="R2043" i="10"/>
  <c r="G2043" i="10" s="1"/>
  <c r="T2042" i="10"/>
  <c r="U2042" i="10" s="1"/>
  <c r="V2042" i="10" s="1"/>
  <c r="W2042" i="10" s="1"/>
  <c r="X2042" i="10" s="1"/>
  <c r="Y2042" i="10" s="1"/>
  <c r="Z2042" i="10" s="1"/>
  <c r="AA2042" i="10" s="1"/>
  <c r="AB2042" i="10" s="1"/>
  <c r="AC2042" i="10" s="1"/>
  <c r="D2045" i="10" l="1"/>
  <c r="H2044" i="10"/>
  <c r="S2044" i="10" s="1"/>
  <c r="R2044" i="10"/>
  <c r="G2044" i="10" s="1"/>
  <c r="N2044" i="10"/>
  <c r="K2044" i="10"/>
  <c r="M2044" i="10"/>
  <c r="O2044" i="10"/>
  <c r="J2044" i="10"/>
  <c r="I2044" i="10"/>
  <c r="L2044" i="10"/>
  <c r="P2044" i="10"/>
  <c r="Q2044" i="10"/>
  <c r="T2043" i="10"/>
  <c r="U2043" i="10" s="1"/>
  <c r="V2043" i="10" s="1"/>
  <c r="W2043" i="10" s="1"/>
  <c r="X2043" i="10" s="1"/>
  <c r="Y2043" i="10" s="1"/>
  <c r="Z2043" i="10" s="1"/>
  <c r="AA2043" i="10" s="1"/>
  <c r="AB2043" i="10" s="1"/>
  <c r="AC2043" i="10" s="1"/>
  <c r="T2044" i="10" l="1"/>
  <c r="U2044" i="10" s="1"/>
  <c r="V2044" i="10" s="1"/>
  <c r="W2044" i="10" s="1"/>
  <c r="X2044" i="10" s="1"/>
  <c r="Y2044" i="10" s="1"/>
  <c r="Z2044" i="10" s="1"/>
  <c r="AA2044" i="10" s="1"/>
  <c r="AB2044" i="10" s="1"/>
  <c r="AC2044" i="10" s="1"/>
  <c r="L2045" i="10"/>
  <c r="O2045" i="10"/>
  <c r="Q2045" i="10"/>
  <c r="K2045" i="10"/>
  <c r="I2045" i="10"/>
  <c r="D2046" i="10"/>
  <c r="M2045" i="10"/>
  <c r="J2045" i="10"/>
  <c r="R2045" i="10"/>
  <c r="G2045" i="10" s="1"/>
  <c r="N2045" i="10"/>
  <c r="P2045" i="10"/>
  <c r="H2045" i="10"/>
  <c r="S2045" i="10" s="1"/>
  <c r="T2045" i="10" l="1"/>
  <c r="U2045" i="10" s="1"/>
  <c r="V2045" i="10" s="1"/>
  <c r="W2045" i="10" s="1"/>
  <c r="X2045" i="10" s="1"/>
  <c r="Y2045" i="10" s="1"/>
  <c r="Z2045" i="10" s="1"/>
  <c r="AA2045" i="10" s="1"/>
  <c r="AB2045" i="10" s="1"/>
  <c r="AC2045" i="10" s="1"/>
  <c r="D2047" i="10"/>
  <c r="I2046" i="10"/>
  <c r="L2046" i="10"/>
  <c r="J2046" i="10"/>
  <c r="Q2046" i="10"/>
  <c r="P2046" i="10"/>
  <c r="K2046" i="10"/>
  <c r="N2046" i="10"/>
  <c r="R2046" i="10"/>
  <c r="G2046" i="10" s="1"/>
  <c r="O2046" i="10"/>
  <c r="M2046" i="10"/>
  <c r="H2046" i="10"/>
  <c r="S2046" i="10" s="1"/>
  <c r="H2047" i="10" l="1"/>
  <c r="S2047" i="10" s="1"/>
  <c r="L2047" i="10"/>
  <c r="N2047" i="10"/>
  <c r="R2047" i="10"/>
  <c r="G2047" i="10" s="1"/>
  <c r="Q2047" i="10"/>
  <c r="K2047" i="10"/>
  <c r="D2048" i="10"/>
  <c r="M2047" i="10"/>
  <c r="O2047" i="10"/>
  <c r="I2047" i="10"/>
  <c r="J2047" i="10"/>
  <c r="P2047" i="10"/>
  <c r="T2046" i="10"/>
  <c r="U2046" i="10" s="1"/>
  <c r="V2046" i="10" s="1"/>
  <c r="W2046" i="10" s="1"/>
  <c r="X2046" i="10" s="1"/>
  <c r="Y2046" i="10" s="1"/>
  <c r="Z2046" i="10" s="1"/>
  <c r="AA2046" i="10" s="1"/>
  <c r="AB2046" i="10" s="1"/>
  <c r="AC2046" i="10" s="1"/>
  <c r="D2049" i="10" l="1"/>
  <c r="J2048" i="10"/>
  <c r="Q2048" i="10"/>
  <c r="O2048" i="10"/>
  <c r="M2048" i="10"/>
  <c r="P2048" i="10"/>
  <c r="K2048" i="10"/>
  <c r="H2048" i="10"/>
  <c r="S2048" i="10" s="1"/>
  <c r="N2048" i="10"/>
  <c r="L2048" i="10"/>
  <c r="I2048" i="10"/>
  <c r="R2048" i="10"/>
  <c r="G2048" i="10" s="1"/>
  <c r="T2047" i="10"/>
  <c r="U2047" i="10" s="1"/>
  <c r="V2047" i="10" s="1"/>
  <c r="W2047" i="10" s="1"/>
  <c r="X2047" i="10" s="1"/>
  <c r="Y2047" i="10" s="1"/>
  <c r="Z2047" i="10" s="1"/>
  <c r="AA2047" i="10" s="1"/>
  <c r="AB2047" i="10" s="1"/>
  <c r="AC2047" i="10" s="1"/>
  <c r="T2048" i="10" l="1"/>
  <c r="U2048" i="10" s="1"/>
  <c r="V2048" i="10" s="1"/>
  <c r="W2048" i="10" s="1"/>
  <c r="X2048" i="10" s="1"/>
  <c r="Y2048" i="10" s="1"/>
  <c r="Z2048" i="10" s="1"/>
  <c r="AA2048" i="10" s="1"/>
  <c r="AB2048" i="10" s="1"/>
  <c r="AC2048" i="10" s="1"/>
  <c r="H2049" i="10"/>
  <c r="S2049" i="10" s="1"/>
  <c r="R2049" i="10"/>
  <c r="G2049" i="10" s="1"/>
  <c r="J2049" i="10"/>
  <c r="L2049" i="10"/>
  <c r="I2049" i="10"/>
  <c r="D2050" i="10"/>
  <c r="N2049" i="10"/>
  <c r="M2049" i="10"/>
  <c r="Q2049" i="10"/>
  <c r="O2049" i="10"/>
  <c r="P2049" i="10"/>
  <c r="K2049" i="10"/>
  <c r="T2049" i="10" l="1"/>
  <c r="U2049" i="10" s="1"/>
  <c r="V2049" i="10" s="1"/>
  <c r="W2049" i="10" s="1"/>
  <c r="X2049" i="10" s="1"/>
  <c r="Y2049" i="10" s="1"/>
  <c r="Z2049" i="10" s="1"/>
  <c r="AA2049" i="10" s="1"/>
  <c r="AB2049" i="10" s="1"/>
  <c r="AC2049" i="10" s="1"/>
  <c r="H2050" i="10"/>
  <c r="S2050" i="10" s="1"/>
  <c r="D2051" i="10"/>
  <c r="R2050" i="10"/>
  <c r="G2050" i="10" s="1"/>
  <c r="O2050" i="10"/>
  <c r="P2050" i="10"/>
  <c r="J2050" i="10"/>
  <c r="Q2050" i="10"/>
  <c r="K2050" i="10"/>
  <c r="M2050" i="10"/>
  <c r="L2050" i="10"/>
  <c r="N2050" i="10"/>
  <c r="I2050" i="10"/>
  <c r="T2050" i="10" l="1"/>
  <c r="U2050" i="10" s="1"/>
  <c r="V2050" i="10" s="1"/>
  <c r="W2050" i="10" s="1"/>
  <c r="X2050" i="10" s="1"/>
  <c r="Y2050" i="10" s="1"/>
  <c r="Z2050" i="10" s="1"/>
  <c r="AA2050" i="10" s="1"/>
  <c r="AB2050" i="10" s="1"/>
  <c r="AC2050" i="10" s="1"/>
  <c r="N2051" i="10"/>
  <c r="K2051" i="10"/>
  <c r="Q2051" i="10"/>
  <c r="O2051" i="10"/>
  <c r="I2051" i="10"/>
  <c r="D2052" i="10"/>
  <c r="M2051" i="10"/>
  <c r="H2051" i="10"/>
  <c r="S2051" i="10" s="1"/>
  <c r="P2051" i="10"/>
  <c r="J2051" i="10"/>
  <c r="L2051" i="10"/>
  <c r="R2051" i="10"/>
  <c r="G2051" i="10" s="1"/>
  <c r="H2052" i="10" l="1"/>
  <c r="S2052" i="10" s="1"/>
  <c r="D2053" i="10"/>
  <c r="M2052" i="10"/>
  <c r="K2052" i="10"/>
  <c r="N2052" i="10"/>
  <c r="Q2052" i="10"/>
  <c r="I2052" i="10"/>
  <c r="J2052" i="10"/>
  <c r="O2052" i="10"/>
  <c r="P2052" i="10"/>
  <c r="L2052" i="10"/>
  <c r="R2052" i="10"/>
  <c r="G2052" i="10" s="1"/>
  <c r="T2051" i="10"/>
  <c r="U2051" i="10" s="1"/>
  <c r="V2051" i="10" s="1"/>
  <c r="W2051" i="10" s="1"/>
  <c r="X2051" i="10" s="1"/>
  <c r="Y2051" i="10" s="1"/>
  <c r="Z2051" i="10" s="1"/>
  <c r="AA2051" i="10" s="1"/>
  <c r="AB2051" i="10" s="1"/>
  <c r="AC2051" i="10" s="1"/>
  <c r="I2053" i="10" l="1"/>
  <c r="L2053" i="10"/>
  <c r="R2053" i="10"/>
  <c r="G2053" i="10" s="1"/>
  <c r="P2053" i="10"/>
  <c r="D2054" i="10"/>
  <c r="Q2053" i="10"/>
  <c r="H2053" i="10"/>
  <c r="S2053" i="10" s="1"/>
  <c r="M2053" i="10"/>
  <c r="K2053" i="10"/>
  <c r="N2053" i="10"/>
  <c r="O2053" i="10"/>
  <c r="J2053" i="10"/>
  <c r="T2052" i="10"/>
  <c r="U2052" i="10" s="1"/>
  <c r="V2052" i="10" s="1"/>
  <c r="W2052" i="10" s="1"/>
  <c r="X2052" i="10" s="1"/>
  <c r="Y2052" i="10" s="1"/>
  <c r="Z2052" i="10" s="1"/>
  <c r="AA2052" i="10" s="1"/>
  <c r="AB2052" i="10" s="1"/>
  <c r="AC2052" i="10" s="1"/>
  <c r="T2053" i="10" l="1"/>
  <c r="U2053" i="10" s="1"/>
  <c r="V2053" i="10" s="1"/>
  <c r="W2053" i="10" s="1"/>
  <c r="X2053" i="10" s="1"/>
  <c r="Y2053" i="10" s="1"/>
  <c r="Z2053" i="10" s="1"/>
  <c r="AA2053" i="10" s="1"/>
  <c r="AB2053" i="10" s="1"/>
  <c r="AC2053" i="10" s="1"/>
  <c r="D2055" i="10"/>
  <c r="R2054" i="10"/>
  <c r="G2054" i="10" s="1"/>
  <c r="Q2054" i="10"/>
  <c r="I2054" i="10"/>
  <c r="K2054" i="10"/>
  <c r="O2054" i="10"/>
  <c r="N2054" i="10"/>
  <c r="P2054" i="10"/>
  <c r="H2054" i="10"/>
  <c r="S2054" i="10" s="1"/>
  <c r="L2054" i="10"/>
  <c r="M2054" i="10"/>
  <c r="J2054" i="10"/>
  <c r="T2054" i="10" l="1"/>
  <c r="U2054" i="10" s="1"/>
  <c r="V2054" i="10" s="1"/>
  <c r="W2054" i="10" s="1"/>
  <c r="X2054" i="10" s="1"/>
  <c r="Y2054" i="10" s="1"/>
  <c r="Z2054" i="10" s="1"/>
  <c r="AA2054" i="10" s="1"/>
  <c r="AB2054" i="10" s="1"/>
  <c r="AC2054" i="10" s="1"/>
  <c r="N2055" i="10"/>
  <c r="I2055" i="10"/>
  <c r="P2055" i="10"/>
  <c r="R2055" i="10"/>
  <c r="G2055" i="10" s="1"/>
  <c r="D2056" i="10"/>
  <c r="Q2055" i="10"/>
  <c r="H2055" i="10"/>
  <c r="S2055" i="10" s="1"/>
  <c r="J2055" i="10"/>
  <c r="O2055" i="10"/>
  <c r="M2055" i="10"/>
  <c r="L2055" i="10"/>
  <c r="K2055" i="10"/>
  <c r="H2056" i="10" l="1"/>
  <c r="S2056" i="10" s="1"/>
  <c r="L2056" i="10"/>
  <c r="M2056" i="10"/>
  <c r="Q2056" i="10"/>
  <c r="K2056" i="10"/>
  <c r="J2056" i="10"/>
  <c r="R2056" i="10"/>
  <c r="G2056" i="10" s="1"/>
  <c r="P2056" i="10"/>
  <c r="I2056" i="10"/>
  <c r="D2057" i="10"/>
  <c r="N2056" i="10"/>
  <c r="O2056" i="10"/>
  <c r="T2055" i="10"/>
  <c r="U2055" i="10" s="1"/>
  <c r="V2055" i="10" s="1"/>
  <c r="W2055" i="10" s="1"/>
  <c r="X2055" i="10" s="1"/>
  <c r="Y2055" i="10" s="1"/>
  <c r="Z2055" i="10" s="1"/>
  <c r="AA2055" i="10" s="1"/>
  <c r="AB2055" i="10" s="1"/>
  <c r="AC2055" i="10" s="1"/>
  <c r="I2057" i="10" l="1"/>
  <c r="P2057" i="10"/>
  <c r="D2058" i="10"/>
  <c r="L2057" i="10"/>
  <c r="H2057" i="10"/>
  <c r="S2057" i="10" s="1"/>
  <c r="O2057" i="10"/>
  <c r="M2057" i="10"/>
  <c r="N2057" i="10"/>
  <c r="J2057" i="10"/>
  <c r="K2057" i="10"/>
  <c r="R2057" i="10"/>
  <c r="G2057" i="10" s="1"/>
  <c r="Q2057" i="10"/>
  <c r="T2056" i="10"/>
  <c r="U2056" i="10" s="1"/>
  <c r="V2056" i="10" s="1"/>
  <c r="W2056" i="10" s="1"/>
  <c r="X2056" i="10" s="1"/>
  <c r="Y2056" i="10" s="1"/>
  <c r="Z2056" i="10" s="1"/>
  <c r="AA2056" i="10" s="1"/>
  <c r="AB2056" i="10" s="1"/>
  <c r="AC2056" i="10" s="1"/>
  <c r="T2057" i="10" l="1"/>
  <c r="U2057" i="10" s="1"/>
  <c r="V2057" i="10" s="1"/>
  <c r="W2057" i="10" s="1"/>
  <c r="X2057" i="10" s="1"/>
  <c r="Y2057" i="10" s="1"/>
  <c r="Z2057" i="10" s="1"/>
  <c r="AA2057" i="10" s="1"/>
  <c r="AB2057" i="10" s="1"/>
  <c r="AC2057" i="10" s="1"/>
  <c r="H2058" i="10"/>
  <c r="S2058" i="10" s="1"/>
  <c r="Q2058" i="10"/>
  <c r="N2058" i="10"/>
  <c r="K2058" i="10"/>
  <c r="L2058" i="10"/>
  <c r="M2058" i="10"/>
  <c r="R2058" i="10"/>
  <c r="G2058" i="10" s="1"/>
  <c r="J2058" i="10"/>
  <c r="P2058" i="10"/>
  <c r="D2059" i="10"/>
  <c r="O2058" i="10"/>
  <c r="I2058" i="10"/>
  <c r="T2058" i="10" l="1"/>
  <c r="U2058" i="10" s="1"/>
  <c r="V2058" i="10" s="1"/>
  <c r="W2058" i="10" s="1"/>
  <c r="X2058" i="10" s="1"/>
  <c r="Y2058" i="10" s="1"/>
  <c r="Z2058" i="10" s="1"/>
  <c r="AA2058" i="10" s="1"/>
  <c r="AB2058" i="10" s="1"/>
  <c r="AC2058" i="10" s="1"/>
  <c r="I2059" i="10"/>
  <c r="O2059" i="10"/>
  <c r="D2060" i="10"/>
  <c r="M2059" i="10"/>
  <c r="H2059" i="10"/>
  <c r="S2059" i="10" s="1"/>
  <c r="N2059" i="10"/>
  <c r="L2059" i="10"/>
  <c r="Q2059" i="10"/>
  <c r="P2059" i="10"/>
  <c r="J2059" i="10"/>
  <c r="K2059" i="10"/>
  <c r="R2059" i="10"/>
  <c r="G2059" i="10" s="1"/>
  <c r="M2060" i="10" l="1"/>
  <c r="K2060" i="10"/>
  <c r="D2061" i="10"/>
  <c r="Q2060" i="10"/>
  <c r="O2060" i="10"/>
  <c r="J2060" i="10"/>
  <c r="H2060" i="10"/>
  <c r="S2060" i="10" s="1"/>
  <c r="N2060" i="10"/>
  <c r="I2060" i="10"/>
  <c r="P2060" i="10"/>
  <c r="L2060" i="10"/>
  <c r="R2060" i="10"/>
  <c r="G2060" i="10" s="1"/>
  <c r="T2059" i="10"/>
  <c r="U2059" i="10" s="1"/>
  <c r="V2059" i="10" s="1"/>
  <c r="W2059" i="10" s="1"/>
  <c r="X2059" i="10" s="1"/>
  <c r="Y2059" i="10" s="1"/>
  <c r="Z2059" i="10" s="1"/>
  <c r="AA2059" i="10" s="1"/>
  <c r="AB2059" i="10" s="1"/>
  <c r="AC2059" i="10" s="1"/>
  <c r="T2060" i="10" l="1"/>
  <c r="U2060" i="10" s="1"/>
  <c r="V2060" i="10" s="1"/>
  <c r="W2060" i="10" s="1"/>
  <c r="X2060" i="10" s="1"/>
  <c r="Y2060" i="10" s="1"/>
  <c r="Z2060" i="10" s="1"/>
  <c r="AA2060" i="10" s="1"/>
  <c r="AB2060" i="10" s="1"/>
  <c r="AC2060" i="10" s="1"/>
  <c r="H2061" i="10"/>
  <c r="S2061" i="10" s="1"/>
  <c r="K2061" i="10"/>
  <c r="O2061" i="10"/>
  <c r="R2061" i="10"/>
  <c r="G2061" i="10" s="1"/>
  <c r="P2061" i="10"/>
  <c r="I2061" i="10"/>
  <c r="Q2061" i="10"/>
  <c r="D2062" i="10"/>
  <c r="M2061" i="10"/>
  <c r="L2061" i="10"/>
  <c r="N2061" i="10"/>
  <c r="J2061" i="10"/>
  <c r="H2062" i="10" l="1"/>
  <c r="S2062" i="10" s="1"/>
  <c r="N2062" i="10"/>
  <c r="D2063" i="10"/>
  <c r="P2062" i="10"/>
  <c r="M2062" i="10"/>
  <c r="L2062" i="10"/>
  <c r="O2062" i="10"/>
  <c r="Q2062" i="10"/>
  <c r="J2062" i="10"/>
  <c r="K2062" i="10"/>
  <c r="I2062" i="10"/>
  <c r="R2062" i="10"/>
  <c r="G2062" i="10" s="1"/>
  <c r="T2061" i="10"/>
  <c r="U2061" i="10" s="1"/>
  <c r="V2061" i="10" s="1"/>
  <c r="W2061" i="10" s="1"/>
  <c r="X2061" i="10" s="1"/>
  <c r="Y2061" i="10" s="1"/>
  <c r="Z2061" i="10" s="1"/>
  <c r="AA2061" i="10" s="1"/>
  <c r="AB2061" i="10" s="1"/>
  <c r="AC2061" i="10" s="1"/>
  <c r="L2063" i="10" l="1"/>
  <c r="R2063" i="10"/>
  <c r="G2063" i="10" s="1"/>
  <c r="J2063" i="10"/>
  <c r="I2063" i="10"/>
  <c r="P2063" i="10"/>
  <c r="N2063" i="10"/>
  <c r="Q2063" i="10"/>
  <c r="D2064" i="10"/>
  <c r="M2063" i="10"/>
  <c r="H2063" i="10"/>
  <c r="S2063" i="10" s="1"/>
  <c r="O2063" i="10"/>
  <c r="K2063" i="10"/>
  <c r="T2062" i="10"/>
  <c r="U2062" i="10" s="1"/>
  <c r="V2062" i="10" s="1"/>
  <c r="W2062" i="10" s="1"/>
  <c r="X2062" i="10" s="1"/>
  <c r="Y2062" i="10" s="1"/>
  <c r="Z2062" i="10" s="1"/>
  <c r="AA2062" i="10" s="1"/>
  <c r="AB2062" i="10" s="1"/>
  <c r="AC2062" i="10" s="1"/>
  <c r="T2063" i="10" l="1"/>
  <c r="U2063" i="10" s="1"/>
  <c r="V2063" i="10" s="1"/>
  <c r="W2063" i="10" s="1"/>
  <c r="X2063" i="10" s="1"/>
  <c r="Y2063" i="10" s="1"/>
  <c r="Z2063" i="10" s="1"/>
  <c r="AA2063" i="10" s="1"/>
  <c r="AB2063" i="10" s="1"/>
  <c r="AC2063" i="10" s="1"/>
  <c r="P2064" i="10"/>
  <c r="D2065" i="10"/>
  <c r="L2064" i="10"/>
  <c r="H2064" i="10"/>
  <c r="S2064" i="10" s="1"/>
  <c r="Q2064" i="10"/>
  <c r="J2064" i="10"/>
  <c r="I2064" i="10"/>
  <c r="N2064" i="10"/>
  <c r="O2064" i="10"/>
  <c r="M2064" i="10"/>
  <c r="R2064" i="10"/>
  <c r="G2064" i="10" s="1"/>
  <c r="K2064" i="10"/>
  <c r="D2066" i="10" l="1"/>
  <c r="Q2065" i="10"/>
  <c r="O2065" i="10"/>
  <c r="H2065" i="10"/>
  <c r="S2065" i="10" s="1"/>
  <c r="N2065" i="10"/>
  <c r="J2065" i="10"/>
  <c r="P2065" i="10"/>
  <c r="R2065" i="10"/>
  <c r="G2065" i="10" s="1"/>
  <c r="M2065" i="10"/>
  <c r="I2065" i="10"/>
  <c r="K2065" i="10"/>
  <c r="L2065" i="10"/>
  <c r="T2064" i="10"/>
  <c r="U2064" i="10" s="1"/>
  <c r="V2064" i="10" s="1"/>
  <c r="W2064" i="10" s="1"/>
  <c r="X2064" i="10" s="1"/>
  <c r="Y2064" i="10" s="1"/>
  <c r="Z2064" i="10" s="1"/>
  <c r="AA2064" i="10" s="1"/>
  <c r="AB2064" i="10" s="1"/>
  <c r="AC2064" i="10" s="1"/>
  <c r="T2065" i="10" l="1"/>
  <c r="U2065" i="10" s="1"/>
  <c r="V2065" i="10" s="1"/>
  <c r="W2065" i="10" s="1"/>
  <c r="X2065" i="10" s="1"/>
  <c r="Y2065" i="10" s="1"/>
  <c r="Z2065" i="10" s="1"/>
  <c r="AA2065" i="10" s="1"/>
  <c r="AB2065" i="10" s="1"/>
  <c r="AC2065" i="10" s="1"/>
  <c r="H2066" i="10"/>
  <c r="S2066" i="10" s="1"/>
  <c r="Q2066" i="10"/>
  <c r="I2066" i="10"/>
  <c r="P2066" i="10"/>
  <c r="M2066" i="10"/>
  <c r="D2067" i="10"/>
  <c r="R2066" i="10"/>
  <c r="G2066" i="10" s="1"/>
  <c r="L2066" i="10"/>
  <c r="K2066" i="10"/>
  <c r="N2066" i="10"/>
  <c r="J2066" i="10"/>
  <c r="O2066" i="10"/>
  <c r="T2066" i="10" l="1"/>
  <c r="U2066" i="10" s="1"/>
  <c r="V2066" i="10" s="1"/>
  <c r="W2066" i="10" s="1"/>
  <c r="X2066" i="10" s="1"/>
  <c r="Y2066" i="10" s="1"/>
  <c r="Z2066" i="10" s="1"/>
  <c r="AA2066" i="10" s="1"/>
  <c r="AB2066" i="10" s="1"/>
  <c r="AC2066" i="10" s="1"/>
  <c r="H2067" i="10"/>
  <c r="S2067" i="10" s="1"/>
  <c r="D2068" i="10"/>
  <c r="M2067" i="10"/>
  <c r="J2067" i="10"/>
  <c r="L2067" i="10"/>
  <c r="R2067" i="10"/>
  <c r="G2067" i="10" s="1"/>
  <c r="P2067" i="10"/>
  <c r="O2067" i="10"/>
  <c r="N2067" i="10"/>
  <c r="Q2067" i="10"/>
  <c r="I2067" i="10"/>
  <c r="K2067" i="10"/>
  <c r="T2067" i="10" l="1"/>
  <c r="U2067" i="10" s="1"/>
  <c r="V2067" i="10" s="1"/>
  <c r="W2067" i="10" s="1"/>
  <c r="X2067" i="10" s="1"/>
  <c r="Y2067" i="10" s="1"/>
  <c r="Z2067" i="10" s="1"/>
  <c r="AA2067" i="10" s="1"/>
  <c r="AB2067" i="10" s="1"/>
  <c r="AC2067" i="10" s="1"/>
  <c r="I2068" i="10"/>
  <c r="N2068" i="10"/>
  <c r="J2068" i="10"/>
  <c r="K2068" i="10"/>
  <c r="P2068" i="10"/>
  <c r="D2069" i="10"/>
  <c r="H2068" i="10"/>
  <c r="S2068" i="10" s="1"/>
  <c r="R2068" i="10"/>
  <c r="G2068" i="10" s="1"/>
  <c r="M2068" i="10"/>
  <c r="O2068" i="10"/>
  <c r="Q2068" i="10"/>
  <c r="L2068" i="10"/>
  <c r="L2069" i="10" l="1"/>
  <c r="P2069" i="10"/>
  <c r="J2069" i="10"/>
  <c r="M2069" i="10"/>
  <c r="D2070" i="10"/>
  <c r="I2069" i="10"/>
  <c r="N2069" i="10"/>
  <c r="H2069" i="10"/>
  <c r="S2069" i="10" s="1"/>
  <c r="O2069" i="10"/>
  <c r="R2069" i="10"/>
  <c r="G2069" i="10" s="1"/>
  <c r="K2069" i="10"/>
  <c r="Q2069" i="10"/>
  <c r="T2068" i="10"/>
  <c r="U2068" i="10" s="1"/>
  <c r="V2068" i="10" s="1"/>
  <c r="W2068" i="10" s="1"/>
  <c r="X2068" i="10" s="1"/>
  <c r="Y2068" i="10" s="1"/>
  <c r="Z2068" i="10" s="1"/>
  <c r="AA2068" i="10" s="1"/>
  <c r="AB2068" i="10" s="1"/>
  <c r="AC2068" i="10" s="1"/>
  <c r="T2069" i="10" l="1"/>
  <c r="U2069" i="10" s="1"/>
  <c r="V2069" i="10" s="1"/>
  <c r="W2069" i="10" s="1"/>
  <c r="X2069" i="10" s="1"/>
  <c r="Y2069" i="10" s="1"/>
  <c r="Z2069" i="10" s="1"/>
  <c r="AA2069" i="10" s="1"/>
  <c r="AB2069" i="10" s="1"/>
  <c r="AC2069" i="10" s="1"/>
  <c r="Q2070" i="10"/>
  <c r="I2070" i="10"/>
  <c r="L2070" i="10"/>
  <c r="N2070" i="10"/>
  <c r="O2070" i="10"/>
  <c r="J2070" i="10"/>
  <c r="H2070" i="10"/>
  <c r="S2070" i="10" s="1"/>
  <c r="K2070" i="10"/>
  <c r="P2070" i="10"/>
  <c r="R2070" i="10"/>
  <c r="G2070" i="10" s="1"/>
  <c r="D2071" i="10"/>
  <c r="M2070" i="10"/>
  <c r="H2071" i="10" l="1"/>
  <c r="S2071" i="10" s="1"/>
  <c r="Q2071" i="10"/>
  <c r="N2071" i="10"/>
  <c r="J2071" i="10"/>
  <c r="D2072" i="10"/>
  <c r="R2071" i="10"/>
  <c r="G2071" i="10" s="1"/>
  <c r="L2071" i="10"/>
  <c r="I2071" i="10"/>
  <c r="M2071" i="10"/>
  <c r="P2071" i="10"/>
  <c r="O2071" i="10"/>
  <c r="K2071" i="10"/>
  <c r="T2070" i="10"/>
  <c r="U2070" i="10" s="1"/>
  <c r="V2070" i="10" s="1"/>
  <c r="W2070" i="10" s="1"/>
  <c r="X2070" i="10" s="1"/>
  <c r="Y2070" i="10" s="1"/>
  <c r="Z2070" i="10" s="1"/>
  <c r="AA2070" i="10" s="1"/>
  <c r="AB2070" i="10" s="1"/>
  <c r="AC2070" i="10" s="1"/>
  <c r="H2072" i="10" l="1"/>
  <c r="S2072" i="10" s="1"/>
  <c r="N2072" i="10"/>
  <c r="J2072" i="10"/>
  <c r="R2072" i="10"/>
  <c r="G2072" i="10" s="1"/>
  <c r="K2072" i="10"/>
  <c r="I2072" i="10"/>
  <c r="L2072" i="10"/>
  <c r="M2072" i="10"/>
  <c r="P2072" i="10"/>
  <c r="Q2072" i="10"/>
  <c r="D2073" i="10"/>
  <c r="O2072" i="10"/>
  <c r="T2071" i="10"/>
  <c r="U2071" i="10" s="1"/>
  <c r="V2071" i="10" s="1"/>
  <c r="W2071" i="10" s="1"/>
  <c r="X2071" i="10" s="1"/>
  <c r="Y2071" i="10" s="1"/>
  <c r="Z2071" i="10" s="1"/>
  <c r="AA2071" i="10" s="1"/>
  <c r="AB2071" i="10" s="1"/>
  <c r="AC2071" i="10" s="1"/>
  <c r="H2073" i="10" l="1"/>
  <c r="S2073" i="10" s="1"/>
  <c r="J2073" i="10"/>
  <c r="R2073" i="10"/>
  <c r="G2073" i="10" s="1"/>
  <c r="I2073" i="10"/>
  <c r="K2073" i="10"/>
  <c r="D2074" i="10"/>
  <c r="O2073" i="10"/>
  <c r="P2073" i="10"/>
  <c r="L2073" i="10"/>
  <c r="Q2073" i="10"/>
  <c r="M2073" i="10"/>
  <c r="N2073" i="10"/>
  <c r="T2072" i="10"/>
  <c r="U2072" i="10" s="1"/>
  <c r="V2072" i="10" s="1"/>
  <c r="W2072" i="10" s="1"/>
  <c r="X2072" i="10" s="1"/>
  <c r="Y2072" i="10" s="1"/>
  <c r="Z2072" i="10" s="1"/>
  <c r="AA2072" i="10" s="1"/>
  <c r="AB2072" i="10" s="1"/>
  <c r="AC2072" i="10" s="1"/>
  <c r="H2074" i="10" l="1"/>
  <c r="S2074" i="10" s="1"/>
  <c r="R2074" i="10"/>
  <c r="G2074" i="10" s="1"/>
  <c r="M2074" i="10"/>
  <c r="J2074" i="10"/>
  <c r="L2074" i="10"/>
  <c r="N2074" i="10"/>
  <c r="I2074" i="10"/>
  <c r="K2074" i="10"/>
  <c r="P2074" i="10"/>
  <c r="Q2074" i="10"/>
  <c r="O2074" i="10"/>
  <c r="D2075" i="10"/>
  <c r="T2073" i="10"/>
  <c r="U2073" i="10" s="1"/>
  <c r="V2073" i="10" s="1"/>
  <c r="W2073" i="10" s="1"/>
  <c r="X2073" i="10" s="1"/>
  <c r="Y2073" i="10" s="1"/>
  <c r="Z2073" i="10" s="1"/>
  <c r="AA2073" i="10" s="1"/>
  <c r="AB2073" i="10" s="1"/>
  <c r="AC2073" i="10" s="1"/>
  <c r="H2075" i="10" l="1"/>
  <c r="S2075" i="10" s="1"/>
  <c r="N2075" i="10"/>
  <c r="M2075" i="10"/>
  <c r="R2075" i="10"/>
  <c r="G2075" i="10" s="1"/>
  <c r="D2076" i="10"/>
  <c r="J2075" i="10"/>
  <c r="I2075" i="10"/>
  <c r="O2075" i="10"/>
  <c r="P2075" i="10"/>
  <c r="K2075" i="10"/>
  <c r="L2075" i="10"/>
  <c r="Q2075" i="10"/>
  <c r="T2074" i="10"/>
  <c r="U2074" i="10" s="1"/>
  <c r="V2074" i="10" s="1"/>
  <c r="W2074" i="10" s="1"/>
  <c r="X2074" i="10" s="1"/>
  <c r="Y2074" i="10" s="1"/>
  <c r="Z2074" i="10" s="1"/>
  <c r="AA2074" i="10" s="1"/>
  <c r="AB2074" i="10" s="1"/>
  <c r="AC2074" i="10" s="1"/>
  <c r="H2076" i="10" l="1"/>
  <c r="S2076" i="10" s="1"/>
  <c r="N2076" i="10"/>
  <c r="J2076" i="10"/>
  <c r="P2076" i="10"/>
  <c r="K2076" i="10"/>
  <c r="R2076" i="10"/>
  <c r="G2076" i="10" s="1"/>
  <c r="L2076" i="10"/>
  <c r="O2076" i="10"/>
  <c r="I2076" i="10"/>
  <c r="Q2076" i="10"/>
  <c r="D2077" i="10"/>
  <c r="M2076" i="10"/>
  <c r="T2075" i="10"/>
  <c r="U2075" i="10" s="1"/>
  <c r="V2075" i="10" s="1"/>
  <c r="W2075" i="10" s="1"/>
  <c r="X2075" i="10" s="1"/>
  <c r="Y2075" i="10" s="1"/>
  <c r="Z2075" i="10" s="1"/>
  <c r="AA2075" i="10" s="1"/>
  <c r="AB2075" i="10" s="1"/>
  <c r="AC2075" i="10" s="1"/>
  <c r="Q2077" i="10" l="1"/>
  <c r="M2077" i="10"/>
  <c r="N2077" i="10"/>
  <c r="J2077" i="10"/>
  <c r="D2078" i="10"/>
  <c r="H2077" i="10"/>
  <c r="S2077" i="10" s="1"/>
  <c r="R2077" i="10"/>
  <c r="G2077" i="10" s="1"/>
  <c r="I2077" i="10"/>
  <c r="O2077" i="10"/>
  <c r="P2077" i="10"/>
  <c r="K2077" i="10"/>
  <c r="L2077" i="10"/>
  <c r="T2076" i="10"/>
  <c r="U2076" i="10" s="1"/>
  <c r="V2076" i="10" s="1"/>
  <c r="W2076" i="10" s="1"/>
  <c r="X2076" i="10" s="1"/>
  <c r="Y2076" i="10" s="1"/>
  <c r="Z2076" i="10" s="1"/>
  <c r="AA2076" i="10" s="1"/>
  <c r="AB2076" i="10" s="1"/>
  <c r="AC2076" i="10" s="1"/>
  <c r="T2077" i="10" l="1"/>
  <c r="U2077" i="10" s="1"/>
  <c r="V2077" i="10" s="1"/>
  <c r="W2077" i="10" s="1"/>
  <c r="X2077" i="10" s="1"/>
  <c r="Y2077" i="10" s="1"/>
  <c r="Z2077" i="10" s="1"/>
  <c r="AA2077" i="10" s="1"/>
  <c r="AB2077" i="10" s="1"/>
  <c r="AC2077" i="10" s="1"/>
  <c r="L2078" i="10"/>
  <c r="M2078" i="10"/>
  <c r="I2078" i="10"/>
  <c r="Q2078" i="10"/>
  <c r="J2078" i="10"/>
  <c r="K2078" i="10"/>
  <c r="H2078" i="10"/>
  <c r="S2078" i="10" s="1"/>
  <c r="N2078" i="10"/>
  <c r="O2078" i="10"/>
  <c r="P2078" i="10"/>
  <c r="D2079" i="10"/>
  <c r="R2078" i="10"/>
  <c r="G2078" i="10" s="1"/>
  <c r="H2079" i="10" l="1"/>
  <c r="S2079" i="10" s="1"/>
  <c r="R2079" i="10"/>
  <c r="G2079" i="10" s="1"/>
  <c r="Q2079" i="10"/>
  <c r="L2079" i="10"/>
  <c r="O2079" i="10"/>
  <c r="D2080" i="10"/>
  <c r="N2079" i="10"/>
  <c r="M2079" i="10"/>
  <c r="J2079" i="10"/>
  <c r="P2079" i="10"/>
  <c r="K2079" i="10"/>
  <c r="I2079" i="10"/>
  <c r="T2078" i="10"/>
  <c r="U2078" i="10" s="1"/>
  <c r="V2078" i="10" s="1"/>
  <c r="W2078" i="10" s="1"/>
  <c r="X2078" i="10" s="1"/>
  <c r="Y2078" i="10" s="1"/>
  <c r="Z2078" i="10" s="1"/>
  <c r="AA2078" i="10" s="1"/>
  <c r="AB2078" i="10" s="1"/>
  <c r="AC2078" i="10" s="1"/>
  <c r="T2079" i="10" l="1"/>
  <c r="U2079" i="10" s="1"/>
  <c r="V2079" i="10" s="1"/>
  <c r="W2079" i="10" s="1"/>
  <c r="X2079" i="10" s="1"/>
  <c r="Y2079" i="10" s="1"/>
  <c r="Z2079" i="10" s="1"/>
  <c r="AA2079" i="10" s="1"/>
  <c r="AB2079" i="10" s="1"/>
  <c r="AC2079" i="10" s="1"/>
  <c r="H2080" i="10"/>
  <c r="S2080" i="10" s="1"/>
  <c r="R2080" i="10"/>
  <c r="G2080" i="10" s="1"/>
  <c r="N2080" i="10"/>
  <c r="M2080" i="10"/>
  <c r="K2080" i="10"/>
  <c r="Q2080" i="10"/>
  <c r="I2080" i="10"/>
  <c r="L2080" i="10"/>
  <c r="J2080" i="10"/>
  <c r="P2080" i="10"/>
  <c r="O2080" i="10"/>
  <c r="D2081" i="10"/>
  <c r="H2081" i="10" l="1"/>
  <c r="S2081" i="10" s="1"/>
  <c r="K2081" i="10"/>
  <c r="N2081" i="10"/>
  <c r="J2081" i="10"/>
  <c r="I2081" i="10"/>
  <c r="D2082" i="10"/>
  <c r="M2081" i="10"/>
  <c r="Q2081" i="10"/>
  <c r="O2081" i="10"/>
  <c r="P2081" i="10"/>
  <c r="L2081" i="10"/>
  <c r="R2081" i="10"/>
  <c r="G2081" i="10" s="1"/>
  <c r="T2080" i="10"/>
  <c r="U2080" i="10" s="1"/>
  <c r="V2080" i="10" s="1"/>
  <c r="W2080" i="10" s="1"/>
  <c r="X2080" i="10" s="1"/>
  <c r="Y2080" i="10" s="1"/>
  <c r="Z2080" i="10" s="1"/>
  <c r="AA2080" i="10" s="1"/>
  <c r="AB2080" i="10" s="1"/>
  <c r="AC2080" i="10" s="1"/>
  <c r="H2082" i="10" l="1"/>
  <c r="S2082" i="10" s="1"/>
  <c r="R2082" i="10"/>
  <c r="G2082" i="10" s="1"/>
  <c r="Q2082" i="10"/>
  <c r="O2082" i="10"/>
  <c r="M2082" i="10"/>
  <c r="L2082" i="10"/>
  <c r="N2082" i="10"/>
  <c r="J2082" i="10"/>
  <c r="I2082" i="10"/>
  <c r="P2082" i="10"/>
  <c r="K2082" i="10"/>
  <c r="D2083" i="10"/>
  <c r="T2081" i="10"/>
  <c r="U2081" i="10" s="1"/>
  <c r="V2081" i="10" s="1"/>
  <c r="W2081" i="10" s="1"/>
  <c r="X2081" i="10" s="1"/>
  <c r="Y2081" i="10" s="1"/>
  <c r="Z2081" i="10" s="1"/>
  <c r="AA2081" i="10" s="1"/>
  <c r="AB2081" i="10" s="1"/>
  <c r="AC2081" i="10" s="1"/>
  <c r="T2082" i="10" l="1"/>
  <c r="U2082" i="10" s="1"/>
  <c r="V2082" i="10" s="1"/>
  <c r="W2082" i="10" s="1"/>
  <c r="X2082" i="10" s="1"/>
  <c r="Y2082" i="10" s="1"/>
  <c r="Z2082" i="10" s="1"/>
  <c r="AA2082" i="10" s="1"/>
  <c r="AB2082" i="10" s="1"/>
  <c r="AC2082" i="10" s="1"/>
  <c r="H2083" i="10"/>
  <c r="S2083" i="10" s="1"/>
  <c r="I2083" i="10"/>
  <c r="R2083" i="10"/>
  <c r="G2083" i="10" s="1"/>
  <c r="J2083" i="10"/>
  <c r="D2084" i="10"/>
  <c r="L2083" i="10"/>
  <c r="O2083" i="10"/>
  <c r="Q2083" i="10"/>
  <c r="P2083" i="10"/>
  <c r="N2083" i="10"/>
  <c r="M2083" i="10"/>
  <c r="K2083" i="10"/>
  <c r="H2084" i="10" l="1"/>
  <c r="S2084" i="10" s="1"/>
  <c r="L2084" i="10"/>
  <c r="K2084" i="10"/>
  <c r="J2084" i="10"/>
  <c r="O2084" i="10"/>
  <c r="M2084" i="10"/>
  <c r="P2084" i="10"/>
  <c r="N2084" i="10"/>
  <c r="I2084" i="10"/>
  <c r="R2084" i="10"/>
  <c r="G2084" i="10" s="1"/>
  <c r="D2085" i="10"/>
  <c r="Q2084" i="10"/>
  <c r="T2083" i="10"/>
  <c r="U2083" i="10" s="1"/>
  <c r="V2083" i="10" s="1"/>
  <c r="W2083" i="10" s="1"/>
  <c r="X2083" i="10" s="1"/>
  <c r="Y2083" i="10" s="1"/>
  <c r="Z2083" i="10" s="1"/>
  <c r="AA2083" i="10" s="1"/>
  <c r="AB2083" i="10" s="1"/>
  <c r="AC2083" i="10" s="1"/>
  <c r="H2085" i="10" l="1"/>
  <c r="S2085" i="10" s="1"/>
  <c r="R2085" i="10"/>
  <c r="G2085" i="10" s="1"/>
  <c r="N2085" i="10"/>
  <c r="L2085" i="10"/>
  <c r="O2085" i="10"/>
  <c r="D2086" i="10"/>
  <c r="M2085" i="10"/>
  <c r="K2085" i="10"/>
  <c r="P2085" i="10"/>
  <c r="J2085" i="10"/>
  <c r="Q2085" i="10"/>
  <c r="I2085" i="10"/>
  <c r="T2084" i="10"/>
  <c r="U2084" i="10" s="1"/>
  <c r="V2084" i="10" s="1"/>
  <c r="W2084" i="10" s="1"/>
  <c r="X2084" i="10" s="1"/>
  <c r="Y2084" i="10" s="1"/>
  <c r="Z2084" i="10" s="1"/>
  <c r="AA2084" i="10" s="1"/>
  <c r="AB2084" i="10" s="1"/>
  <c r="AC2084" i="10" s="1"/>
  <c r="T2085" i="10" l="1"/>
  <c r="U2085" i="10" s="1"/>
  <c r="V2085" i="10" s="1"/>
  <c r="W2085" i="10" s="1"/>
  <c r="X2085" i="10" s="1"/>
  <c r="Y2085" i="10" s="1"/>
  <c r="Z2085" i="10" s="1"/>
  <c r="AA2085" i="10" s="1"/>
  <c r="AB2085" i="10" s="1"/>
  <c r="AC2085" i="10" s="1"/>
  <c r="L2086" i="10"/>
  <c r="O2086" i="10"/>
  <c r="M2086" i="10"/>
  <c r="I2086" i="10"/>
  <c r="P2086" i="10"/>
  <c r="K2086" i="10"/>
  <c r="H2086" i="10"/>
  <c r="S2086" i="10" s="1"/>
  <c r="J2086" i="10"/>
  <c r="N2086" i="10"/>
  <c r="Q2086" i="10"/>
  <c r="D2087" i="10"/>
  <c r="R2086" i="10"/>
  <c r="G2086" i="10" s="1"/>
  <c r="H2087" i="10" l="1"/>
  <c r="S2087" i="10" s="1"/>
  <c r="M2087" i="10"/>
  <c r="I2087" i="10"/>
  <c r="R2087" i="10"/>
  <c r="G2087" i="10" s="1"/>
  <c r="D2088" i="10"/>
  <c r="N2087" i="10"/>
  <c r="K2087" i="10"/>
  <c r="Q2087" i="10"/>
  <c r="L2087" i="10"/>
  <c r="O2087" i="10"/>
  <c r="P2087" i="10"/>
  <c r="J2087" i="10"/>
  <c r="T2086" i="10"/>
  <c r="U2086" i="10" s="1"/>
  <c r="V2086" i="10" s="1"/>
  <c r="W2086" i="10" s="1"/>
  <c r="X2086" i="10" s="1"/>
  <c r="Y2086" i="10" s="1"/>
  <c r="Z2086" i="10" s="1"/>
  <c r="AA2086" i="10" s="1"/>
  <c r="AB2086" i="10" s="1"/>
  <c r="AC2086" i="10" s="1"/>
  <c r="H2088" i="10" l="1"/>
  <c r="S2088" i="10" s="1"/>
  <c r="J2088" i="10"/>
  <c r="M2088" i="10"/>
  <c r="R2088" i="10"/>
  <c r="G2088" i="10" s="1"/>
  <c r="O2088" i="10"/>
  <c r="I2088" i="10"/>
  <c r="N2088" i="10"/>
  <c r="L2088" i="10"/>
  <c r="P2088" i="10"/>
  <c r="Q2088" i="10"/>
  <c r="D2089" i="10"/>
  <c r="K2088" i="10"/>
  <c r="T2087" i="10"/>
  <c r="U2087" i="10" s="1"/>
  <c r="V2087" i="10" s="1"/>
  <c r="W2087" i="10" s="1"/>
  <c r="X2087" i="10" s="1"/>
  <c r="Y2087" i="10" s="1"/>
  <c r="Z2087" i="10" s="1"/>
  <c r="AA2087" i="10" s="1"/>
  <c r="AB2087" i="10" s="1"/>
  <c r="AC2087" i="10" s="1"/>
  <c r="P2089" i="10" l="1"/>
  <c r="L2089" i="10"/>
  <c r="M2089" i="10"/>
  <c r="J2089" i="10"/>
  <c r="D2090" i="10"/>
  <c r="O2089" i="10"/>
  <c r="H2089" i="10"/>
  <c r="S2089" i="10" s="1"/>
  <c r="N2089" i="10"/>
  <c r="R2089" i="10"/>
  <c r="G2089" i="10" s="1"/>
  <c r="I2089" i="10"/>
  <c r="K2089" i="10"/>
  <c r="Q2089" i="10"/>
  <c r="T2088" i="10"/>
  <c r="U2088" i="10" s="1"/>
  <c r="V2088" i="10" s="1"/>
  <c r="W2088" i="10" s="1"/>
  <c r="X2088" i="10" s="1"/>
  <c r="Y2088" i="10" s="1"/>
  <c r="Z2088" i="10" s="1"/>
  <c r="AA2088" i="10" s="1"/>
  <c r="AB2088" i="10" s="1"/>
  <c r="AC2088" i="10" s="1"/>
  <c r="H2090" i="10" l="1"/>
  <c r="S2090" i="10" s="1"/>
  <c r="L2090" i="10"/>
  <c r="O2090" i="10"/>
  <c r="I2090" i="10"/>
  <c r="M2090" i="10"/>
  <c r="Q2090" i="10"/>
  <c r="N2090" i="10"/>
  <c r="R2090" i="10"/>
  <c r="G2090" i="10" s="1"/>
  <c r="J2090" i="10"/>
  <c r="K2090" i="10"/>
  <c r="D2091" i="10"/>
  <c r="P2090" i="10"/>
  <c r="T2089" i="10"/>
  <c r="U2089" i="10" s="1"/>
  <c r="V2089" i="10" s="1"/>
  <c r="W2089" i="10" s="1"/>
  <c r="X2089" i="10" s="1"/>
  <c r="Y2089" i="10" s="1"/>
  <c r="Z2089" i="10" s="1"/>
  <c r="AA2089" i="10" s="1"/>
  <c r="AB2089" i="10" s="1"/>
  <c r="AC2089" i="10" s="1"/>
  <c r="O2091" i="10" l="1"/>
  <c r="R2091" i="10"/>
  <c r="G2091" i="10" s="1"/>
  <c r="K2091" i="10"/>
  <c r="L2091" i="10"/>
  <c r="N2091" i="10"/>
  <c r="M2091" i="10"/>
  <c r="I2091" i="10"/>
  <c r="D2092" i="10"/>
  <c r="P2091" i="10"/>
  <c r="J2091" i="10"/>
  <c r="H2091" i="10"/>
  <c r="S2091" i="10" s="1"/>
  <c r="Q2091" i="10"/>
  <c r="T2090" i="10"/>
  <c r="U2090" i="10" s="1"/>
  <c r="V2090" i="10" s="1"/>
  <c r="W2090" i="10" s="1"/>
  <c r="X2090" i="10" s="1"/>
  <c r="Y2090" i="10" s="1"/>
  <c r="Z2090" i="10" s="1"/>
  <c r="AA2090" i="10" s="1"/>
  <c r="AB2090" i="10" s="1"/>
  <c r="AC2090" i="10" s="1"/>
  <c r="L2092" i="10" l="1"/>
  <c r="P2092" i="10"/>
  <c r="D2093" i="10"/>
  <c r="H2092" i="10"/>
  <c r="S2092" i="10" s="1"/>
  <c r="R2092" i="10"/>
  <c r="G2092" i="10" s="1"/>
  <c r="J2092" i="10"/>
  <c r="N2092" i="10"/>
  <c r="Q2092" i="10"/>
  <c r="I2092" i="10"/>
  <c r="M2092" i="10"/>
  <c r="K2092" i="10"/>
  <c r="O2092" i="10"/>
  <c r="T2091" i="10"/>
  <c r="U2091" i="10" s="1"/>
  <c r="V2091" i="10" s="1"/>
  <c r="W2091" i="10" s="1"/>
  <c r="X2091" i="10" s="1"/>
  <c r="Y2091" i="10" s="1"/>
  <c r="Z2091" i="10" s="1"/>
  <c r="AA2091" i="10" s="1"/>
  <c r="AB2091" i="10" s="1"/>
  <c r="AC2091" i="10" s="1"/>
  <c r="T2092" i="10" l="1"/>
  <c r="U2092" i="10" s="1"/>
  <c r="V2092" i="10" s="1"/>
  <c r="W2092" i="10" s="1"/>
  <c r="X2092" i="10" s="1"/>
  <c r="Y2092" i="10" s="1"/>
  <c r="Z2092" i="10" s="1"/>
  <c r="AA2092" i="10" s="1"/>
  <c r="AB2092" i="10" s="1"/>
  <c r="AC2092" i="10" s="1"/>
  <c r="O2093" i="10"/>
  <c r="P2093" i="10"/>
  <c r="D2094" i="10"/>
  <c r="L2093" i="10"/>
  <c r="H2093" i="10"/>
  <c r="S2093" i="10" s="1"/>
  <c r="M2093" i="10"/>
  <c r="J2093" i="10"/>
  <c r="R2093" i="10"/>
  <c r="G2093" i="10" s="1"/>
  <c r="Q2093" i="10"/>
  <c r="I2093" i="10"/>
  <c r="K2093" i="10"/>
  <c r="N2093" i="10"/>
  <c r="H2094" i="10" l="1"/>
  <c r="S2094" i="10" s="1"/>
  <c r="D2095" i="10"/>
  <c r="N2094" i="10"/>
  <c r="J2094" i="10"/>
  <c r="L2094" i="10"/>
  <c r="Q2094" i="10"/>
  <c r="R2094" i="10"/>
  <c r="G2094" i="10" s="1"/>
  <c r="P2094" i="10"/>
  <c r="I2094" i="10"/>
  <c r="O2094" i="10"/>
  <c r="K2094" i="10"/>
  <c r="M2094" i="10"/>
  <c r="T2093" i="10"/>
  <c r="U2093" i="10" s="1"/>
  <c r="V2093" i="10" s="1"/>
  <c r="W2093" i="10" s="1"/>
  <c r="X2093" i="10" s="1"/>
  <c r="Y2093" i="10" s="1"/>
  <c r="Z2093" i="10" s="1"/>
  <c r="AA2093" i="10" s="1"/>
  <c r="AB2093" i="10" s="1"/>
  <c r="AC2093" i="10" s="1"/>
  <c r="T2094" i="10" l="1"/>
  <c r="U2094" i="10" s="1"/>
  <c r="V2094" i="10" s="1"/>
  <c r="W2094" i="10" s="1"/>
  <c r="X2094" i="10" s="1"/>
  <c r="Y2094" i="10" s="1"/>
  <c r="Z2094" i="10" s="1"/>
  <c r="AA2094" i="10" s="1"/>
  <c r="AB2094" i="10" s="1"/>
  <c r="AC2094" i="10" s="1"/>
  <c r="H2095" i="10"/>
  <c r="S2095" i="10" s="1"/>
  <c r="N2095" i="10"/>
  <c r="I2095" i="10"/>
  <c r="L2095" i="10"/>
  <c r="J2095" i="10"/>
  <c r="P2095" i="10"/>
  <c r="D2096" i="10"/>
  <c r="K2095" i="10"/>
  <c r="Q2095" i="10"/>
  <c r="M2095" i="10"/>
  <c r="R2095" i="10"/>
  <c r="G2095" i="10" s="1"/>
  <c r="O2095" i="10"/>
  <c r="T2095" i="10" l="1"/>
  <c r="U2095" i="10" s="1"/>
  <c r="V2095" i="10" s="1"/>
  <c r="W2095" i="10" s="1"/>
  <c r="X2095" i="10" s="1"/>
  <c r="Y2095" i="10" s="1"/>
  <c r="Z2095" i="10" s="1"/>
  <c r="AA2095" i="10" s="1"/>
  <c r="AB2095" i="10" s="1"/>
  <c r="AC2095" i="10" s="1"/>
  <c r="H2096" i="10"/>
  <c r="S2096" i="10" s="1"/>
  <c r="D2097" i="10"/>
  <c r="Q2096" i="10"/>
  <c r="O2096" i="10"/>
  <c r="P2096" i="10"/>
  <c r="R2096" i="10"/>
  <c r="G2096" i="10" s="1"/>
  <c r="K2096" i="10"/>
  <c r="M2096" i="10"/>
  <c r="I2096" i="10"/>
  <c r="N2096" i="10"/>
  <c r="L2096" i="10"/>
  <c r="J2096" i="10"/>
  <c r="R2097" i="10" l="1"/>
  <c r="G2097" i="10" s="1"/>
  <c r="K2097" i="10"/>
  <c r="P2097" i="10"/>
  <c r="O2097" i="10"/>
  <c r="I2097" i="10"/>
  <c r="D2098" i="10"/>
  <c r="Q2097" i="10"/>
  <c r="H2097" i="10"/>
  <c r="S2097" i="10" s="1"/>
  <c r="N2097" i="10"/>
  <c r="L2097" i="10"/>
  <c r="M2097" i="10"/>
  <c r="J2097" i="10"/>
  <c r="T2096" i="10"/>
  <c r="U2096" i="10" s="1"/>
  <c r="V2096" i="10" s="1"/>
  <c r="W2096" i="10" s="1"/>
  <c r="X2096" i="10" s="1"/>
  <c r="Y2096" i="10" s="1"/>
  <c r="Z2096" i="10" s="1"/>
  <c r="AA2096" i="10" s="1"/>
  <c r="AB2096" i="10" s="1"/>
  <c r="AC2096" i="10" s="1"/>
  <c r="T2097" i="10" l="1"/>
  <c r="U2097" i="10" s="1"/>
  <c r="V2097" i="10" s="1"/>
  <c r="W2097" i="10" s="1"/>
  <c r="X2097" i="10" s="1"/>
  <c r="Y2097" i="10" s="1"/>
  <c r="Z2097" i="10" s="1"/>
  <c r="AA2097" i="10" s="1"/>
  <c r="AB2097" i="10" s="1"/>
  <c r="AC2097" i="10" s="1"/>
  <c r="D2099" i="10"/>
  <c r="O2098" i="10"/>
  <c r="H2098" i="10"/>
  <c r="S2098" i="10" s="1"/>
  <c r="P2098" i="10"/>
  <c r="J2098" i="10"/>
  <c r="I2098" i="10"/>
  <c r="M2098" i="10"/>
  <c r="R2098" i="10"/>
  <c r="G2098" i="10" s="1"/>
  <c r="N2098" i="10"/>
  <c r="K2098" i="10"/>
  <c r="L2098" i="10"/>
  <c r="Q2098" i="10"/>
  <c r="T2098" i="10" l="1"/>
  <c r="U2098" i="10" s="1"/>
  <c r="V2098" i="10" s="1"/>
  <c r="W2098" i="10" s="1"/>
  <c r="X2098" i="10" s="1"/>
  <c r="Y2098" i="10" s="1"/>
  <c r="Z2098" i="10" s="1"/>
  <c r="AA2098" i="10" s="1"/>
  <c r="AB2098" i="10" s="1"/>
  <c r="AC2098" i="10" s="1"/>
  <c r="H2099" i="10"/>
  <c r="S2099" i="10" s="1"/>
  <c r="K2099" i="10"/>
  <c r="O2099" i="10"/>
  <c r="P2099" i="10"/>
  <c r="J2099" i="10"/>
  <c r="L2099" i="10"/>
  <c r="M2099" i="10"/>
  <c r="N2099" i="10"/>
  <c r="Q2099" i="10"/>
  <c r="D2100" i="10"/>
  <c r="I2099" i="10"/>
  <c r="R2099" i="10"/>
  <c r="G2099" i="10" s="1"/>
  <c r="T2099" i="10" l="1"/>
  <c r="U2099" i="10" s="1"/>
  <c r="V2099" i="10" s="1"/>
  <c r="W2099" i="10" s="1"/>
  <c r="X2099" i="10" s="1"/>
  <c r="Y2099" i="10" s="1"/>
  <c r="Z2099" i="10" s="1"/>
  <c r="AA2099" i="10" s="1"/>
  <c r="AB2099" i="10" s="1"/>
  <c r="AC2099" i="10" s="1"/>
  <c r="H2100" i="10"/>
  <c r="S2100" i="10" s="1"/>
  <c r="J2100" i="10"/>
  <c r="I2100" i="10"/>
  <c r="K2100" i="10"/>
  <c r="P2100" i="10"/>
  <c r="Q2100" i="10"/>
  <c r="L2100" i="10"/>
  <c r="M2100" i="10"/>
  <c r="D2101" i="10"/>
  <c r="R2100" i="10"/>
  <c r="G2100" i="10" s="1"/>
  <c r="O2100" i="10"/>
  <c r="N2100" i="10"/>
  <c r="T2100" i="10" l="1"/>
  <c r="U2100" i="10" s="1"/>
  <c r="V2100" i="10" s="1"/>
  <c r="W2100" i="10" s="1"/>
  <c r="X2100" i="10" s="1"/>
  <c r="Y2100" i="10" s="1"/>
  <c r="Z2100" i="10" s="1"/>
  <c r="AA2100" i="10" s="1"/>
  <c r="AB2100" i="10" s="1"/>
  <c r="AC2100" i="10" s="1"/>
  <c r="H2101" i="10"/>
  <c r="S2101" i="10" s="1"/>
  <c r="Q2101" i="10"/>
  <c r="J2101" i="10"/>
  <c r="M2101" i="10"/>
  <c r="P2101" i="10"/>
  <c r="D2102" i="10"/>
  <c r="K2101" i="10"/>
  <c r="L2101" i="10"/>
  <c r="I2101" i="10"/>
  <c r="O2101" i="10"/>
  <c r="N2101" i="10"/>
  <c r="R2101" i="10"/>
  <c r="G2101" i="10" s="1"/>
  <c r="T2101" i="10" l="1"/>
  <c r="U2101" i="10" s="1"/>
  <c r="V2101" i="10" s="1"/>
  <c r="W2101" i="10" s="1"/>
  <c r="X2101" i="10" s="1"/>
  <c r="Y2101" i="10" s="1"/>
  <c r="Z2101" i="10" s="1"/>
  <c r="AA2101" i="10" s="1"/>
  <c r="AB2101" i="10" s="1"/>
  <c r="AC2101" i="10" s="1"/>
  <c r="H2102" i="10"/>
  <c r="S2102" i="10" s="1"/>
  <c r="I2102" i="10"/>
  <c r="L2102" i="10"/>
  <c r="M2102" i="10"/>
  <c r="D2103" i="10"/>
  <c r="K2102" i="10"/>
  <c r="N2102" i="10"/>
  <c r="R2102" i="10"/>
  <c r="G2102" i="10" s="1"/>
  <c r="Q2102" i="10"/>
  <c r="J2102" i="10"/>
  <c r="O2102" i="10"/>
  <c r="P2102" i="10"/>
  <c r="H2103" i="10" l="1"/>
  <c r="S2103" i="10" s="1"/>
  <c r="L2103" i="10"/>
  <c r="O2103" i="10"/>
  <c r="R2103" i="10"/>
  <c r="G2103" i="10" s="1"/>
  <c r="Q2103" i="10"/>
  <c r="J2103" i="10"/>
  <c r="M2103" i="10"/>
  <c r="N2103" i="10"/>
  <c r="I2103" i="10"/>
  <c r="K2103" i="10"/>
  <c r="D2104" i="10"/>
  <c r="P2103" i="10"/>
  <c r="T2102" i="10"/>
  <c r="U2102" i="10" s="1"/>
  <c r="V2102" i="10" s="1"/>
  <c r="W2102" i="10" s="1"/>
  <c r="X2102" i="10" s="1"/>
  <c r="Y2102" i="10" s="1"/>
  <c r="Z2102" i="10" s="1"/>
  <c r="AA2102" i="10" s="1"/>
  <c r="AB2102" i="10" s="1"/>
  <c r="AC2102" i="10" s="1"/>
  <c r="J2104" i="10" l="1"/>
  <c r="L2104" i="10"/>
  <c r="D2105" i="10"/>
  <c r="O2104" i="10"/>
  <c r="P2104" i="10"/>
  <c r="H2104" i="10"/>
  <c r="S2104" i="10" s="1"/>
  <c r="I2104" i="10"/>
  <c r="R2104" i="10"/>
  <c r="G2104" i="10" s="1"/>
  <c r="K2104" i="10"/>
  <c r="M2104" i="10"/>
  <c r="N2104" i="10"/>
  <c r="Q2104" i="10"/>
  <c r="T2103" i="10"/>
  <c r="U2103" i="10" s="1"/>
  <c r="V2103" i="10" s="1"/>
  <c r="W2103" i="10" s="1"/>
  <c r="X2103" i="10" s="1"/>
  <c r="Y2103" i="10" s="1"/>
  <c r="Z2103" i="10" s="1"/>
  <c r="AA2103" i="10" s="1"/>
  <c r="AB2103" i="10" s="1"/>
  <c r="AC2103" i="10" s="1"/>
  <c r="T2104" i="10" l="1"/>
  <c r="U2104" i="10" s="1"/>
  <c r="V2104" i="10" s="1"/>
  <c r="W2104" i="10" s="1"/>
  <c r="X2104" i="10" s="1"/>
  <c r="Y2104" i="10" s="1"/>
  <c r="Z2104" i="10" s="1"/>
  <c r="AA2104" i="10" s="1"/>
  <c r="AB2104" i="10" s="1"/>
  <c r="AC2104" i="10" s="1"/>
  <c r="I2105" i="10"/>
  <c r="O2105" i="10"/>
  <c r="D2106" i="10"/>
  <c r="Q2105" i="10"/>
  <c r="M2105" i="10"/>
  <c r="R2105" i="10"/>
  <c r="G2105" i="10" s="1"/>
  <c r="P2105" i="10"/>
  <c r="H2105" i="10"/>
  <c r="S2105" i="10" s="1"/>
  <c r="J2105" i="10"/>
  <c r="L2105" i="10"/>
  <c r="N2105" i="10"/>
  <c r="K2105" i="10"/>
  <c r="H2106" i="10" l="1"/>
  <c r="S2106" i="10" s="1"/>
  <c r="P2106" i="10"/>
  <c r="Q2106" i="10"/>
  <c r="M2106" i="10"/>
  <c r="R2106" i="10"/>
  <c r="G2106" i="10" s="1"/>
  <c r="I2106" i="10"/>
  <c r="O2106" i="10"/>
  <c r="D2107" i="10"/>
  <c r="J2106" i="10"/>
  <c r="L2106" i="10"/>
  <c r="N2106" i="10"/>
  <c r="K2106" i="10"/>
  <c r="T2105" i="10"/>
  <c r="U2105" i="10" s="1"/>
  <c r="V2105" i="10" s="1"/>
  <c r="W2105" i="10" s="1"/>
  <c r="X2105" i="10" s="1"/>
  <c r="Y2105" i="10" s="1"/>
  <c r="Z2105" i="10" s="1"/>
  <c r="AA2105" i="10" s="1"/>
  <c r="AB2105" i="10" s="1"/>
  <c r="AC2105" i="10" s="1"/>
  <c r="H2107" i="10" l="1"/>
  <c r="S2107" i="10" s="1"/>
  <c r="J2107" i="10"/>
  <c r="P2107" i="10"/>
  <c r="K2107" i="10"/>
  <c r="O2107" i="10"/>
  <c r="D2108" i="10"/>
  <c r="N2107" i="10"/>
  <c r="L2107" i="10"/>
  <c r="M2107" i="10"/>
  <c r="Q2107" i="10"/>
  <c r="R2107" i="10"/>
  <c r="G2107" i="10" s="1"/>
  <c r="I2107" i="10"/>
  <c r="T2106" i="10"/>
  <c r="U2106" i="10" s="1"/>
  <c r="V2106" i="10" s="1"/>
  <c r="W2106" i="10" s="1"/>
  <c r="X2106" i="10" s="1"/>
  <c r="Y2106" i="10" s="1"/>
  <c r="Z2106" i="10" s="1"/>
  <c r="AA2106" i="10" s="1"/>
  <c r="AB2106" i="10" s="1"/>
  <c r="AC2106" i="10" s="1"/>
  <c r="D2109" i="10" l="1"/>
  <c r="J2108" i="10"/>
  <c r="M2108" i="10"/>
  <c r="N2108" i="10"/>
  <c r="P2108" i="10"/>
  <c r="I2108" i="10"/>
  <c r="H2108" i="10"/>
  <c r="S2108" i="10" s="1"/>
  <c r="L2108" i="10"/>
  <c r="O2108" i="10"/>
  <c r="Q2108" i="10"/>
  <c r="K2108" i="10"/>
  <c r="R2108" i="10"/>
  <c r="G2108" i="10" s="1"/>
  <c r="T2107" i="10"/>
  <c r="U2107" i="10" s="1"/>
  <c r="V2107" i="10" s="1"/>
  <c r="W2107" i="10" s="1"/>
  <c r="X2107" i="10" s="1"/>
  <c r="Y2107" i="10" s="1"/>
  <c r="Z2107" i="10" s="1"/>
  <c r="AA2107" i="10" s="1"/>
  <c r="AB2107" i="10" s="1"/>
  <c r="AC2107" i="10" s="1"/>
  <c r="T2108" i="10" l="1"/>
  <c r="U2108" i="10" s="1"/>
  <c r="V2108" i="10" s="1"/>
  <c r="W2108" i="10" s="1"/>
  <c r="X2108" i="10" s="1"/>
  <c r="Y2108" i="10" s="1"/>
  <c r="Z2108" i="10" s="1"/>
  <c r="AA2108" i="10" s="1"/>
  <c r="AB2108" i="10" s="1"/>
  <c r="AC2108" i="10" s="1"/>
  <c r="H2109" i="10"/>
  <c r="S2109" i="10" s="1"/>
  <c r="D2110" i="10"/>
  <c r="R2109" i="10"/>
  <c r="G2109" i="10" s="1"/>
  <c r="Q2109" i="10"/>
  <c r="I2109" i="10"/>
  <c r="P2109" i="10"/>
  <c r="K2109" i="10"/>
  <c r="J2109" i="10"/>
  <c r="O2109" i="10"/>
  <c r="L2109" i="10"/>
  <c r="M2109" i="10"/>
  <c r="N2109" i="10"/>
  <c r="T2109" i="10" l="1"/>
  <c r="U2109" i="10" s="1"/>
  <c r="V2109" i="10" s="1"/>
  <c r="W2109" i="10" s="1"/>
  <c r="X2109" i="10" s="1"/>
  <c r="Y2109" i="10" s="1"/>
  <c r="Z2109" i="10" s="1"/>
  <c r="AA2109" i="10" s="1"/>
  <c r="AB2109" i="10" s="1"/>
  <c r="AC2109" i="10" s="1"/>
  <c r="J2110" i="10"/>
  <c r="D2111" i="10"/>
  <c r="O2110" i="10"/>
  <c r="K2110" i="10"/>
  <c r="N2110" i="10"/>
  <c r="Q2110" i="10"/>
  <c r="R2110" i="10"/>
  <c r="G2110" i="10" s="1"/>
  <c r="H2110" i="10"/>
  <c r="S2110" i="10" s="1"/>
  <c r="M2110" i="10"/>
  <c r="L2110" i="10"/>
  <c r="I2110" i="10"/>
  <c r="P2110" i="10"/>
  <c r="H2111" i="10" l="1"/>
  <c r="S2111" i="10" s="1"/>
  <c r="D2112" i="10"/>
  <c r="O2111" i="10"/>
  <c r="J2111" i="10"/>
  <c r="Q2111" i="10"/>
  <c r="K2111" i="10"/>
  <c r="L2111" i="10"/>
  <c r="M2111" i="10"/>
  <c r="P2111" i="10"/>
  <c r="N2111" i="10"/>
  <c r="I2111" i="10"/>
  <c r="R2111" i="10"/>
  <c r="G2111" i="10" s="1"/>
  <c r="T2110" i="10"/>
  <c r="U2110" i="10" s="1"/>
  <c r="V2110" i="10" s="1"/>
  <c r="W2110" i="10" s="1"/>
  <c r="X2110" i="10" s="1"/>
  <c r="Y2110" i="10" s="1"/>
  <c r="Z2110" i="10" s="1"/>
  <c r="AA2110" i="10" s="1"/>
  <c r="AB2110" i="10" s="1"/>
  <c r="AC2110" i="10" s="1"/>
  <c r="R2112" i="10" l="1"/>
  <c r="G2112" i="10" s="1"/>
  <c r="O2112" i="10"/>
  <c r="K2112" i="10"/>
  <c r="D2113" i="10"/>
  <c r="J2112" i="10"/>
  <c r="H2112" i="10"/>
  <c r="S2112" i="10" s="1"/>
  <c r="Q2112" i="10"/>
  <c r="I2112" i="10"/>
  <c r="P2112" i="10"/>
  <c r="M2112" i="10"/>
  <c r="L2112" i="10"/>
  <c r="N2112" i="10"/>
  <c r="T2111" i="10"/>
  <c r="U2111" i="10" s="1"/>
  <c r="V2111" i="10" s="1"/>
  <c r="W2111" i="10" s="1"/>
  <c r="X2111" i="10" s="1"/>
  <c r="Y2111" i="10" s="1"/>
  <c r="Z2111" i="10" s="1"/>
  <c r="AA2111" i="10" s="1"/>
  <c r="AB2111" i="10" s="1"/>
  <c r="AC2111" i="10" s="1"/>
  <c r="T2112" i="10" l="1"/>
  <c r="U2112" i="10" s="1"/>
  <c r="V2112" i="10" s="1"/>
  <c r="W2112" i="10" s="1"/>
  <c r="X2112" i="10" s="1"/>
  <c r="Y2112" i="10" s="1"/>
  <c r="Z2112" i="10" s="1"/>
  <c r="AA2112" i="10" s="1"/>
  <c r="AB2112" i="10" s="1"/>
  <c r="AC2112" i="10" s="1"/>
  <c r="J2113" i="10"/>
  <c r="M2113" i="10"/>
  <c r="N2113" i="10"/>
  <c r="I2113" i="10"/>
  <c r="L2113" i="10"/>
  <c r="O2113" i="10"/>
  <c r="H2113" i="10"/>
  <c r="S2113" i="10" s="1"/>
  <c r="Q2113" i="10"/>
  <c r="R2113" i="10"/>
  <c r="G2113" i="10" s="1"/>
  <c r="K2113" i="10"/>
  <c r="D2114" i="10"/>
  <c r="P2113" i="10"/>
  <c r="H2114" i="10" l="1"/>
  <c r="S2114" i="10" s="1"/>
  <c r="K2114" i="10"/>
  <c r="D2115" i="10"/>
  <c r="R2114" i="10"/>
  <c r="G2114" i="10" s="1"/>
  <c r="N2114" i="10"/>
  <c r="J2114" i="10"/>
  <c r="L2114" i="10"/>
  <c r="I2114" i="10"/>
  <c r="Q2114" i="10"/>
  <c r="P2114" i="10"/>
  <c r="O2114" i="10"/>
  <c r="M2114" i="10"/>
  <c r="T2113" i="10"/>
  <c r="U2113" i="10" s="1"/>
  <c r="V2113" i="10" s="1"/>
  <c r="W2113" i="10" s="1"/>
  <c r="X2113" i="10" s="1"/>
  <c r="Y2113" i="10" s="1"/>
  <c r="Z2113" i="10" s="1"/>
  <c r="AA2113" i="10" s="1"/>
  <c r="AB2113" i="10" s="1"/>
  <c r="AC2113" i="10" s="1"/>
  <c r="H2115" i="10" l="1"/>
  <c r="S2115" i="10" s="1"/>
  <c r="J2115" i="10"/>
  <c r="N2115" i="10"/>
  <c r="L2115" i="10"/>
  <c r="K2115" i="10"/>
  <c r="O2115" i="10"/>
  <c r="P2115" i="10"/>
  <c r="M2115" i="10"/>
  <c r="Q2115" i="10"/>
  <c r="D2116" i="10"/>
  <c r="I2115" i="10"/>
  <c r="R2115" i="10"/>
  <c r="G2115" i="10" s="1"/>
  <c r="T2114" i="10"/>
  <c r="U2114" i="10" s="1"/>
  <c r="V2114" i="10" s="1"/>
  <c r="W2114" i="10" s="1"/>
  <c r="X2114" i="10" s="1"/>
  <c r="Y2114" i="10" s="1"/>
  <c r="Z2114" i="10" s="1"/>
  <c r="AA2114" i="10" s="1"/>
  <c r="AB2114" i="10" s="1"/>
  <c r="AC2114" i="10" s="1"/>
  <c r="I2116" i="10" l="1"/>
  <c r="H2116" i="10"/>
  <c r="S2116" i="10" s="1"/>
  <c r="P2116" i="10"/>
  <c r="M2116" i="10"/>
  <c r="O2116" i="10"/>
  <c r="R2116" i="10"/>
  <c r="G2116" i="10" s="1"/>
  <c r="D2117" i="10"/>
  <c r="J2116" i="10"/>
  <c r="K2116" i="10"/>
  <c r="N2116" i="10"/>
  <c r="L2116" i="10"/>
  <c r="Q2116" i="10"/>
  <c r="T2115" i="10"/>
  <c r="U2115" i="10" s="1"/>
  <c r="V2115" i="10" s="1"/>
  <c r="W2115" i="10" s="1"/>
  <c r="X2115" i="10" s="1"/>
  <c r="Y2115" i="10" s="1"/>
  <c r="Z2115" i="10" s="1"/>
  <c r="AA2115" i="10" s="1"/>
  <c r="AB2115" i="10" s="1"/>
  <c r="AC2115" i="10" s="1"/>
  <c r="H2117" i="10" l="1"/>
  <c r="S2117" i="10" s="1"/>
  <c r="N2117" i="10"/>
  <c r="K2117" i="10"/>
  <c r="R2117" i="10"/>
  <c r="G2117" i="10" s="1"/>
  <c r="P2117" i="10"/>
  <c r="L2117" i="10"/>
  <c r="M2117" i="10"/>
  <c r="O2117" i="10"/>
  <c r="Q2117" i="10"/>
  <c r="J2117" i="10"/>
  <c r="D2118" i="10"/>
  <c r="I2117" i="10"/>
  <c r="T2116" i="10"/>
  <c r="U2116" i="10" s="1"/>
  <c r="V2116" i="10" s="1"/>
  <c r="W2116" i="10" s="1"/>
  <c r="X2116" i="10" s="1"/>
  <c r="Y2116" i="10" s="1"/>
  <c r="Z2116" i="10" s="1"/>
  <c r="AA2116" i="10" s="1"/>
  <c r="AB2116" i="10" s="1"/>
  <c r="AC2116" i="10" s="1"/>
  <c r="I2118" i="10" l="1"/>
  <c r="H2118" i="10"/>
  <c r="S2118" i="10" s="1"/>
  <c r="P2118" i="10"/>
  <c r="N2118" i="10"/>
  <c r="M2118" i="10"/>
  <c r="R2118" i="10"/>
  <c r="G2118" i="10" s="1"/>
  <c r="O2118" i="10"/>
  <c r="K2118" i="10"/>
  <c r="L2118" i="10"/>
  <c r="D2119" i="10"/>
  <c r="J2118" i="10"/>
  <c r="Q2118" i="10"/>
  <c r="T2117" i="10"/>
  <c r="U2117" i="10" s="1"/>
  <c r="V2117" i="10" s="1"/>
  <c r="W2117" i="10" s="1"/>
  <c r="X2117" i="10" s="1"/>
  <c r="Y2117" i="10" s="1"/>
  <c r="Z2117" i="10" s="1"/>
  <c r="AA2117" i="10" s="1"/>
  <c r="AB2117" i="10" s="1"/>
  <c r="AC2117" i="10" s="1"/>
  <c r="T2118" i="10" l="1"/>
  <c r="U2118" i="10" s="1"/>
  <c r="V2118" i="10" s="1"/>
  <c r="W2118" i="10" s="1"/>
  <c r="X2118" i="10" s="1"/>
  <c r="Y2118" i="10" s="1"/>
  <c r="Z2118" i="10" s="1"/>
  <c r="AA2118" i="10" s="1"/>
  <c r="AB2118" i="10" s="1"/>
  <c r="AC2118" i="10" s="1"/>
  <c r="H2119" i="10"/>
  <c r="S2119" i="10" s="1"/>
  <c r="O2119" i="10"/>
  <c r="R2119" i="10"/>
  <c r="G2119" i="10" s="1"/>
  <c r="I2119" i="10"/>
  <c r="M2119" i="10"/>
  <c r="J2119" i="10"/>
  <c r="L2119" i="10"/>
  <c r="P2119" i="10"/>
  <c r="D2120" i="10"/>
  <c r="N2119" i="10"/>
  <c r="Q2119" i="10"/>
  <c r="K2119" i="10"/>
  <c r="T2119" i="10" l="1"/>
  <c r="U2119" i="10" s="1"/>
  <c r="V2119" i="10" s="1"/>
  <c r="W2119" i="10" s="1"/>
  <c r="X2119" i="10" s="1"/>
  <c r="Y2119" i="10" s="1"/>
  <c r="Z2119" i="10" s="1"/>
  <c r="AA2119" i="10" s="1"/>
  <c r="AB2119" i="10" s="1"/>
  <c r="AC2119" i="10" s="1"/>
  <c r="L2120" i="10"/>
  <c r="I2120" i="10"/>
  <c r="K2120" i="10"/>
  <c r="M2120" i="10"/>
  <c r="H2120" i="10"/>
  <c r="S2120" i="10" s="1"/>
  <c r="J2120" i="10"/>
  <c r="Q2120" i="10"/>
  <c r="O2120" i="10"/>
  <c r="R2120" i="10"/>
  <c r="G2120" i="10" s="1"/>
  <c r="D2121" i="10"/>
  <c r="N2120" i="10"/>
  <c r="P2120" i="10"/>
  <c r="T2120" i="10" l="1"/>
  <c r="U2120" i="10" s="1"/>
  <c r="V2120" i="10" s="1"/>
  <c r="W2120" i="10" s="1"/>
  <c r="X2120" i="10" s="1"/>
  <c r="Y2120" i="10" s="1"/>
  <c r="Z2120" i="10" s="1"/>
  <c r="AA2120" i="10" s="1"/>
  <c r="AB2120" i="10" s="1"/>
  <c r="AC2120" i="10" s="1"/>
  <c r="H2121" i="10"/>
  <c r="S2121" i="10" s="1"/>
  <c r="M2121" i="10"/>
  <c r="K2121" i="10"/>
  <c r="N2121" i="10"/>
  <c r="P2121" i="10"/>
  <c r="L2121" i="10"/>
  <c r="R2121" i="10"/>
  <c r="G2121" i="10" s="1"/>
  <c r="J2121" i="10"/>
  <c r="D2122" i="10"/>
  <c r="O2121" i="10"/>
  <c r="Q2121" i="10"/>
  <c r="I2121" i="10"/>
  <c r="O2122" i="10" l="1"/>
  <c r="N2122" i="10"/>
  <c r="K2122" i="10"/>
  <c r="P2122" i="10"/>
  <c r="Q2122" i="10"/>
  <c r="H2122" i="10"/>
  <c r="S2122" i="10" s="1"/>
  <c r="I2122" i="10"/>
  <c r="M2122" i="10"/>
  <c r="L2122" i="10"/>
  <c r="R2122" i="10"/>
  <c r="G2122" i="10" s="1"/>
  <c r="D2123" i="10"/>
  <c r="J2122" i="10"/>
  <c r="T2121" i="10"/>
  <c r="U2121" i="10" s="1"/>
  <c r="V2121" i="10" s="1"/>
  <c r="W2121" i="10" s="1"/>
  <c r="X2121" i="10" s="1"/>
  <c r="Y2121" i="10" s="1"/>
  <c r="Z2121" i="10" s="1"/>
  <c r="AA2121" i="10" s="1"/>
  <c r="AB2121" i="10" s="1"/>
  <c r="AC2121" i="10" s="1"/>
  <c r="T2122" i="10" l="1"/>
  <c r="U2122" i="10" s="1"/>
  <c r="V2122" i="10" s="1"/>
  <c r="W2122" i="10" s="1"/>
  <c r="X2122" i="10" s="1"/>
  <c r="Y2122" i="10" s="1"/>
  <c r="Z2122" i="10" s="1"/>
  <c r="AA2122" i="10" s="1"/>
  <c r="AB2122" i="10" s="1"/>
  <c r="AC2122" i="10" s="1"/>
  <c r="M2123" i="10"/>
  <c r="K2123" i="10"/>
  <c r="P2123" i="10"/>
  <c r="R2123" i="10"/>
  <c r="G2123" i="10" s="1"/>
  <c r="L2123" i="10"/>
  <c r="Q2123" i="10"/>
  <c r="J2123" i="10"/>
  <c r="D2124" i="10"/>
  <c r="O2123" i="10"/>
  <c r="N2123" i="10"/>
  <c r="H2123" i="10"/>
  <c r="S2123" i="10" s="1"/>
  <c r="I2123" i="10"/>
  <c r="T2123" i="10" l="1"/>
  <c r="U2123" i="10" s="1"/>
  <c r="V2123" i="10" s="1"/>
  <c r="W2123" i="10" s="1"/>
  <c r="X2123" i="10" s="1"/>
  <c r="Y2123" i="10" s="1"/>
  <c r="Z2123" i="10" s="1"/>
  <c r="AA2123" i="10" s="1"/>
  <c r="AB2123" i="10" s="1"/>
  <c r="AC2123" i="10" s="1"/>
  <c r="H2124" i="10"/>
  <c r="S2124" i="10" s="1"/>
  <c r="Q2124" i="10"/>
  <c r="P2124" i="10"/>
  <c r="D2125" i="10"/>
  <c r="J2124" i="10"/>
  <c r="L2124" i="10"/>
  <c r="O2124" i="10"/>
  <c r="M2124" i="10"/>
  <c r="N2124" i="10"/>
  <c r="R2124" i="10"/>
  <c r="G2124" i="10" s="1"/>
  <c r="K2124" i="10"/>
  <c r="I2124" i="10"/>
  <c r="P2125" i="10" l="1"/>
  <c r="J2125" i="10"/>
  <c r="K2125" i="10"/>
  <c r="Q2125" i="10"/>
  <c r="O2125" i="10"/>
  <c r="L2125" i="10"/>
  <c r="M2125" i="10"/>
  <c r="I2125" i="10"/>
  <c r="D2126" i="10"/>
  <c r="R2125" i="10"/>
  <c r="G2125" i="10" s="1"/>
  <c r="H2125" i="10"/>
  <c r="S2125" i="10" s="1"/>
  <c r="N2125" i="10"/>
  <c r="T2124" i="10"/>
  <c r="U2124" i="10" s="1"/>
  <c r="V2124" i="10" s="1"/>
  <c r="W2124" i="10" s="1"/>
  <c r="X2124" i="10" s="1"/>
  <c r="Y2124" i="10" s="1"/>
  <c r="Z2124" i="10" s="1"/>
  <c r="AA2124" i="10" s="1"/>
  <c r="AB2124" i="10" s="1"/>
  <c r="AC2124" i="10" s="1"/>
  <c r="T2125" i="10" l="1"/>
  <c r="U2125" i="10" s="1"/>
  <c r="V2125" i="10" s="1"/>
  <c r="W2125" i="10" s="1"/>
  <c r="X2125" i="10" s="1"/>
  <c r="Y2125" i="10" s="1"/>
  <c r="Z2125" i="10" s="1"/>
  <c r="AA2125" i="10" s="1"/>
  <c r="AB2125" i="10" s="1"/>
  <c r="AC2125" i="10" s="1"/>
  <c r="H2126" i="10"/>
  <c r="S2126" i="10" s="1"/>
  <c r="M2126" i="10"/>
  <c r="D2127" i="10"/>
  <c r="K2126" i="10"/>
  <c r="L2126" i="10"/>
  <c r="R2126" i="10"/>
  <c r="G2126" i="10" s="1"/>
  <c r="Q2126" i="10"/>
  <c r="N2126" i="10"/>
  <c r="I2126" i="10"/>
  <c r="O2126" i="10"/>
  <c r="J2126" i="10"/>
  <c r="P2126" i="10"/>
  <c r="H2127" i="10" l="1"/>
  <c r="S2127" i="10" s="1"/>
  <c r="J2127" i="10"/>
  <c r="P2127" i="10"/>
  <c r="O2127" i="10"/>
  <c r="L2127" i="10"/>
  <c r="K2127" i="10"/>
  <c r="R2127" i="10"/>
  <c r="G2127" i="10" s="1"/>
  <c r="I2127" i="10"/>
  <c r="D2128" i="10"/>
  <c r="N2127" i="10"/>
  <c r="M2127" i="10"/>
  <c r="Q2127" i="10"/>
  <c r="T2126" i="10"/>
  <c r="U2126" i="10" s="1"/>
  <c r="V2126" i="10" s="1"/>
  <c r="W2126" i="10" s="1"/>
  <c r="X2126" i="10" s="1"/>
  <c r="Y2126" i="10" s="1"/>
  <c r="Z2126" i="10" s="1"/>
  <c r="AA2126" i="10" s="1"/>
  <c r="AB2126" i="10" s="1"/>
  <c r="AC2126" i="10" s="1"/>
  <c r="O2128" i="10" l="1"/>
  <c r="D2129" i="10"/>
  <c r="M2128" i="10"/>
  <c r="J2128" i="10"/>
  <c r="R2128" i="10"/>
  <c r="G2128" i="10" s="1"/>
  <c r="L2128" i="10"/>
  <c r="P2128" i="10"/>
  <c r="Q2128" i="10"/>
  <c r="I2128" i="10"/>
  <c r="H2128" i="10"/>
  <c r="S2128" i="10" s="1"/>
  <c r="N2128" i="10"/>
  <c r="K2128" i="10"/>
  <c r="T2127" i="10"/>
  <c r="U2127" i="10" s="1"/>
  <c r="V2127" i="10" s="1"/>
  <c r="W2127" i="10" s="1"/>
  <c r="X2127" i="10" s="1"/>
  <c r="Y2127" i="10" s="1"/>
  <c r="Z2127" i="10" s="1"/>
  <c r="AA2127" i="10" s="1"/>
  <c r="AB2127" i="10" s="1"/>
  <c r="AC2127" i="10" s="1"/>
  <c r="T2128" i="10" l="1"/>
  <c r="U2128" i="10" s="1"/>
  <c r="V2128" i="10" s="1"/>
  <c r="W2128" i="10" s="1"/>
  <c r="X2128" i="10" s="1"/>
  <c r="Y2128" i="10" s="1"/>
  <c r="Z2128" i="10" s="1"/>
  <c r="AA2128" i="10" s="1"/>
  <c r="AB2128" i="10" s="1"/>
  <c r="AC2128" i="10" s="1"/>
  <c r="D2130" i="10"/>
  <c r="L2129" i="10"/>
  <c r="M2129" i="10"/>
  <c r="H2129" i="10"/>
  <c r="S2129" i="10" s="1"/>
  <c r="N2129" i="10"/>
  <c r="O2129" i="10"/>
  <c r="Q2129" i="10"/>
  <c r="P2129" i="10"/>
  <c r="K2129" i="10"/>
  <c r="R2129" i="10"/>
  <c r="G2129" i="10" s="1"/>
  <c r="J2129" i="10"/>
  <c r="I2129" i="10"/>
  <c r="T2129" i="10" l="1"/>
  <c r="U2129" i="10" s="1"/>
  <c r="V2129" i="10" s="1"/>
  <c r="W2129" i="10" s="1"/>
  <c r="X2129" i="10" s="1"/>
  <c r="Y2129" i="10" s="1"/>
  <c r="Z2129" i="10" s="1"/>
  <c r="AA2129" i="10" s="1"/>
  <c r="AB2129" i="10" s="1"/>
  <c r="AC2129" i="10" s="1"/>
  <c r="L2130" i="10"/>
  <c r="H2130" i="10"/>
  <c r="S2130" i="10" s="1"/>
  <c r="Q2130" i="10"/>
  <c r="M2130" i="10"/>
  <c r="D2131" i="10"/>
  <c r="K2130" i="10"/>
  <c r="P2130" i="10"/>
  <c r="O2130" i="10"/>
  <c r="J2130" i="10"/>
  <c r="I2130" i="10"/>
  <c r="R2130" i="10"/>
  <c r="G2130" i="10" s="1"/>
  <c r="N2130" i="10"/>
  <c r="T2130" i="10" l="1"/>
  <c r="U2130" i="10" s="1"/>
  <c r="V2130" i="10" s="1"/>
  <c r="W2130" i="10" s="1"/>
  <c r="X2130" i="10" s="1"/>
  <c r="Y2130" i="10" s="1"/>
  <c r="Z2130" i="10" s="1"/>
  <c r="AA2130" i="10" s="1"/>
  <c r="AB2130" i="10" s="1"/>
  <c r="AC2130" i="10" s="1"/>
  <c r="H2131" i="10"/>
  <c r="S2131" i="10" s="1"/>
  <c r="D2132" i="10"/>
  <c r="L2131" i="10"/>
  <c r="P2131" i="10"/>
  <c r="M2131" i="10"/>
  <c r="I2131" i="10"/>
  <c r="N2131" i="10"/>
  <c r="O2131" i="10"/>
  <c r="R2131" i="10"/>
  <c r="G2131" i="10" s="1"/>
  <c r="J2131" i="10"/>
  <c r="Q2131" i="10"/>
  <c r="K2131" i="10"/>
  <c r="T2131" i="10" l="1"/>
  <c r="U2131" i="10" s="1"/>
  <c r="V2131" i="10" s="1"/>
  <c r="W2131" i="10" s="1"/>
  <c r="X2131" i="10" s="1"/>
  <c r="Y2131" i="10" s="1"/>
  <c r="Z2131" i="10" s="1"/>
  <c r="AA2131" i="10" s="1"/>
  <c r="AB2131" i="10" s="1"/>
  <c r="AC2131" i="10" s="1"/>
  <c r="K2132" i="10"/>
  <c r="H2132" i="10"/>
  <c r="S2132" i="10" s="1"/>
  <c r="P2132" i="10"/>
  <c r="I2132" i="10"/>
  <c r="D2133" i="10"/>
  <c r="M2132" i="10"/>
  <c r="R2132" i="10"/>
  <c r="G2132" i="10" s="1"/>
  <c r="N2132" i="10"/>
  <c r="L2132" i="10"/>
  <c r="J2132" i="10"/>
  <c r="O2132" i="10"/>
  <c r="Q2132" i="10"/>
  <c r="H2133" i="10" l="1"/>
  <c r="S2133" i="10" s="1"/>
  <c r="D2134" i="10"/>
  <c r="L2133" i="10"/>
  <c r="M2133" i="10"/>
  <c r="Q2133" i="10"/>
  <c r="P2133" i="10"/>
  <c r="I2133" i="10"/>
  <c r="R2133" i="10"/>
  <c r="G2133" i="10" s="1"/>
  <c r="O2133" i="10"/>
  <c r="N2133" i="10"/>
  <c r="K2133" i="10"/>
  <c r="J2133" i="10"/>
  <c r="T2132" i="10"/>
  <c r="U2132" i="10" s="1"/>
  <c r="V2132" i="10" s="1"/>
  <c r="W2132" i="10" s="1"/>
  <c r="X2132" i="10" s="1"/>
  <c r="Y2132" i="10" s="1"/>
  <c r="Z2132" i="10" s="1"/>
  <c r="AA2132" i="10" s="1"/>
  <c r="AB2132" i="10" s="1"/>
  <c r="AC2132" i="10" s="1"/>
  <c r="H2134" i="10" l="1"/>
  <c r="S2134" i="10" s="1"/>
  <c r="I2134" i="10"/>
  <c r="L2134" i="10"/>
  <c r="M2134" i="10"/>
  <c r="D2135" i="10"/>
  <c r="R2134" i="10"/>
  <c r="G2134" i="10" s="1"/>
  <c r="N2134" i="10"/>
  <c r="K2134" i="10"/>
  <c r="Q2134" i="10"/>
  <c r="J2134" i="10"/>
  <c r="P2134" i="10"/>
  <c r="O2134" i="10"/>
  <c r="T2133" i="10"/>
  <c r="U2133" i="10" s="1"/>
  <c r="V2133" i="10" s="1"/>
  <c r="W2133" i="10" s="1"/>
  <c r="X2133" i="10" s="1"/>
  <c r="Y2133" i="10" s="1"/>
  <c r="Z2133" i="10" s="1"/>
  <c r="AA2133" i="10" s="1"/>
  <c r="AB2133" i="10" s="1"/>
  <c r="AC2133" i="10" s="1"/>
  <c r="H2135" i="10" l="1"/>
  <c r="S2135" i="10" s="1"/>
  <c r="D2136" i="10"/>
  <c r="I2135" i="10"/>
  <c r="P2135" i="10"/>
  <c r="J2135" i="10"/>
  <c r="K2135" i="10"/>
  <c r="Q2135" i="10"/>
  <c r="N2135" i="10"/>
  <c r="M2135" i="10"/>
  <c r="L2135" i="10"/>
  <c r="R2135" i="10"/>
  <c r="G2135" i="10" s="1"/>
  <c r="O2135" i="10"/>
  <c r="T2134" i="10"/>
  <c r="U2134" i="10" s="1"/>
  <c r="V2134" i="10" s="1"/>
  <c r="W2134" i="10" s="1"/>
  <c r="X2134" i="10" s="1"/>
  <c r="Y2134" i="10" s="1"/>
  <c r="Z2134" i="10" s="1"/>
  <c r="AA2134" i="10" s="1"/>
  <c r="AB2134" i="10" s="1"/>
  <c r="AC2134" i="10" s="1"/>
  <c r="Q2136" i="10" l="1"/>
  <c r="K2136" i="10"/>
  <c r="R2136" i="10"/>
  <c r="G2136" i="10" s="1"/>
  <c r="D2137" i="10"/>
  <c r="N2136" i="10"/>
  <c r="I2136" i="10"/>
  <c r="P2136" i="10"/>
  <c r="H2136" i="10"/>
  <c r="S2136" i="10" s="1"/>
  <c r="L2136" i="10"/>
  <c r="O2136" i="10"/>
  <c r="J2136" i="10"/>
  <c r="M2136" i="10"/>
  <c r="T2135" i="10"/>
  <c r="U2135" i="10" s="1"/>
  <c r="V2135" i="10" s="1"/>
  <c r="W2135" i="10" s="1"/>
  <c r="X2135" i="10" s="1"/>
  <c r="Y2135" i="10" s="1"/>
  <c r="Z2135" i="10" s="1"/>
  <c r="AA2135" i="10" s="1"/>
  <c r="AB2135" i="10" s="1"/>
  <c r="AC2135" i="10" s="1"/>
  <c r="H2137" i="10" l="1"/>
  <c r="S2137" i="10" s="1"/>
  <c r="Q2137" i="10"/>
  <c r="P2137" i="10"/>
  <c r="N2137" i="10"/>
  <c r="R2137" i="10"/>
  <c r="G2137" i="10" s="1"/>
  <c r="J2137" i="10"/>
  <c r="O2137" i="10"/>
  <c r="D2138" i="10"/>
  <c r="I2137" i="10"/>
  <c r="M2137" i="10"/>
  <c r="K2137" i="10"/>
  <c r="L2137" i="10"/>
  <c r="T2136" i="10"/>
  <c r="U2136" i="10" s="1"/>
  <c r="V2136" i="10" s="1"/>
  <c r="W2136" i="10" s="1"/>
  <c r="X2136" i="10" s="1"/>
  <c r="Y2136" i="10" s="1"/>
  <c r="Z2136" i="10" s="1"/>
  <c r="AA2136" i="10" s="1"/>
  <c r="AB2136" i="10" s="1"/>
  <c r="AC2136" i="10" s="1"/>
  <c r="T2137" i="10" l="1"/>
  <c r="U2137" i="10" s="1"/>
  <c r="V2137" i="10" s="1"/>
  <c r="W2137" i="10" s="1"/>
  <c r="X2137" i="10" s="1"/>
  <c r="Y2137" i="10" s="1"/>
  <c r="Z2137" i="10" s="1"/>
  <c r="AA2137" i="10" s="1"/>
  <c r="AB2137" i="10" s="1"/>
  <c r="AC2137" i="10" s="1"/>
  <c r="H2138" i="10"/>
  <c r="S2138" i="10" s="1"/>
  <c r="N2138" i="10"/>
  <c r="I2138" i="10"/>
  <c r="K2138" i="10"/>
  <c r="R2138" i="10"/>
  <c r="G2138" i="10" s="1"/>
  <c r="J2138" i="10"/>
  <c r="O2138" i="10"/>
  <c r="Q2138" i="10"/>
  <c r="M2138" i="10"/>
  <c r="D2139" i="10"/>
  <c r="P2138" i="10"/>
  <c r="L2138" i="10"/>
  <c r="T2138" i="10" l="1"/>
  <c r="U2138" i="10" s="1"/>
  <c r="V2138" i="10" s="1"/>
  <c r="W2138" i="10" s="1"/>
  <c r="X2138" i="10" s="1"/>
  <c r="Y2138" i="10" s="1"/>
  <c r="Z2138" i="10" s="1"/>
  <c r="AA2138" i="10" s="1"/>
  <c r="AB2138" i="10" s="1"/>
  <c r="AC2138" i="10" s="1"/>
  <c r="H2139" i="10"/>
  <c r="S2139" i="10" s="1"/>
  <c r="I2139" i="10"/>
  <c r="P2139" i="10"/>
  <c r="N2139" i="10"/>
  <c r="R2139" i="10"/>
  <c r="G2139" i="10" s="1"/>
  <c r="K2139" i="10"/>
  <c r="D2140" i="10"/>
  <c r="M2139" i="10"/>
  <c r="Q2139" i="10"/>
  <c r="J2139" i="10"/>
  <c r="L2139" i="10"/>
  <c r="O2139" i="10"/>
  <c r="T2139" i="10" l="1"/>
  <c r="U2139" i="10" s="1"/>
  <c r="V2139" i="10" s="1"/>
  <c r="W2139" i="10" s="1"/>
  <c r="X2139" i="10" s="1"/>
  <c r="Y2139" i="10" s="1"/>
  <c r="Z2139" i="10" s="1"/>
  <c r="AA2139" i="10" s="1"/>
  <c r="AB2139" i="10" s="1"/>
  <c r="AC2139" i="10" s="1"/>
  <c r="H2140" i="10"/>
  <c r="S2140" i="10" s="1"/>
  <c r="L2140" i="10"/>
  <c r="Q2140" i="10"/>
  <c r="N2140" i="10"/>
  <c r="P2140" i="10"/>
  <c r="O2140" i="10"/>
  <c r="D2141" i="10"/>
  <c r="K2140" i="10"/>
  <c r="M2140" i="10"/>
  <c r="I2140" i="10"/>
  <c r="J2140" i="10"/>
  <c r="R2140" i="10"/>
  <c r="G2140" i="10" s="1"/>
  <c r="T2140" i="10" l="1"/>
  <c r="U2140" i="10" s="1"/>
  <c r="V2140" i="10" s="1"/>
  <c r="W2140" i="10" s="1"/>
  <c r="X2140" i="10" s="1"/>
  <c r="Y2140" i="10" s="1"/>
  <c r="Z2140" i="10" s="1"/>
  <c r="AA2140" i="10" s="1"/>
  <c r="AB2140" i="10" s="1"/>
  <c r="AC2140" i="10" s="1"/>
  <c r="Q2141" i="10"/>
  <c r="M2141" i="10"/>
  <c r="O2141" i="10"/>
  <c r="L2141" i="10"/>
  <c r="N2141" i="10"/>
  <c r="D2142" i="10"/>
  <c r="K2141" i="10"/>
  <c r="R2141" i="10"/>
  <c r="G2141" i="10" s="1"/>
  <c r="H2141" i="10"/>
  <c r="S2141" i="10" s="1"/>
  <c r="P2141" i="10"/>
  <c r="J2141" i="10"/>
  <c r="I2141" i="10"/>
  <c r="T2141" i="10" l="1"/>
  <c r="U2141" i="10" s="1"/>
  <c r="V2141" i="10" s="1"/>
  <c r="W2141" i="10" s="1"/>
  <c r="X2141" i="10" s="1"/>
  <c r="Y2141" i="10" s="1"/>
  <c r="Z2141" i="10" s="1"/>
  <c r="AA2141" i="10" s="1"/>
  <c r="AB2141" i="10" s="1"/>
  <c r="AC2141" i="10" s="1"/>
  <c r="H2142" i="10"/>
  <c r="S2142" i="10" s="1"/>
  <c r="Q2142" i="10"/>
  <c r="K2142" i="10"/>
  <c r="J2142" i="10"/>
  <c r="N2142" i="10"/>
  <c r="D2143" i="10"/>
  <c r="L2142" i="10"/>
  <c r="O2142" i="10"/>
  <c r="I2142" i="10"/>
  <c r="P2142" i="10"/>
  <c r="R2142" i="10"/>
  <c r="G2142" i="10" s="1"/>
  <c r="M2142" i="10"/>
  <c r="T2142" i="10" l="1"/>
  <c r="U2142" i="10" s="1"/>
  <c r="V2142" i="10" s="1"/>
  <c r="W2142" i="10" s="1"/>
  <c r="X2142" i="10" s="1"/>
  <c r="Y2142" i="10" s="1"/>
  <c r="Z2142" i="10" s="1"/>
  <c r="AA2142" i="10" s="1"/>
  <c r="AB2142" i="10" s="1"/>
  <c r="AC2142" i="10" s="1"/>
  <c r="H2143" i="10"/>
  <c r="S2143" i="10" s="1"/>
  <c r="N2143" i="10"/>
  <c r="I2143" i="10"/>
  <c r="Q2143" i="10"/>
  <c r="O2143" i="10"/>
  <c r="K2143" i="10"/>
  <c r="D2144" i="10"/>
  <c r="M2143" i="10"/>
  <c r="R2143" i="10"/>
  <c r="G2143" i="10" s="1"/>
  <c r="L2143" i="10"/>
  <c r="P2143" i="10"/>
  <c r="J2143" i="10"/>
  <c r="T2143" i="10" l="1"/>
  <c r="U2143" i="10" s="1"/>
  <c r="V2143" i="10" s="1"/>
  <c r="W2143" i="10" s="1"/>
  <c r="X2143" i="10" s="1"/>
  <c r="Y2143" i="10" s="1"/>
  <c r="Z2143" i="10" s="1"/>
  <c r="AA2143" i="10" s="1"/>
  <c r="AB2143" i="10" s="1"/>
  <c r="AC2143" i="10" s="1"/>
  <c r="M2144" i="10"/>
  <c r="I2144" i="10"/>
  <c r="K2144" i="10"/>
  <c r="J2144" i="10"/>
  <c r="R2144" i="10"/>
  <c r="G2144" i="10" s="1"/>
  <c r="D2145" i="10"/>
  <c r="L2144" i="10"/>
  <c r="H2144" i="10"/>
  <c r="S2144" i="10" s="1"/>
  <c r="Q2144" i="10"/>
  <c r="O2144" i="10"/>
  <c r="N2144" i="10"/>
  <c r="P2144" i="10"/>
  <c r="T2144" i="10" l="1"/>
  <c r="U2144" i="10" s="1"/>
  <c r="V2144" i="10" s="1"/>
  <c r="W2144" i="10" s="1"/>
  <c r="X2144" i="10" s="1"/>
  <c r="Y2144" i="10" s="1"/>
  <c r="Z2144" i="10" s="1"/>
  <c r="AA2144" i="10" s="1"/>
  <c r="AB2144" i="10" s="1"/>
  <c r="AC2144" i="10" s="1"/>
  <c r="K2145" i="10"/>
  <c r="P2145" i="10"/>
  <c r="D2146" i="10"/>
  <c r="L2145" i="10"/>
  <c r="J2145" i="10"/>
  <c r="I2145" i="10"/>
  <c r="R2145" i="10"/>
  <c r="G2145" i="10" s="1"/>
  <c r="Q2145" i="10"/>
  <c r="N2145" i="10"/>
  <c r="H2145" i="10"/>
  <c r="S2145" i="10" s="1"/>
  <c r="M2145" i="10"/>
  <c r="O2145" i="10"/>
  <c r="J2146" i="10" l="1"/>
  <c r="R2146" i="10"/>
  <c r="G2146" i="10" s="1"/>
  <c r="L2146" i="10"/>
  <c r="P2146" i="10"/>
  <c r="D2147" i="10"/>
  <c r="N2146" i="10"/>
  <c r="M2146" i="10"/>
  <c r="H2146" i="10"/>
  <c r="S2146" i="10" s="1"/>
  <c r="O2146" i="10"/>
  <c r="K2146" i="10"/>
  <c r="I2146" i="10"/>
  <c r="Q2146" i="10"/>
  <c r="T2145" i="10"/>
  <c r="U2145" i="10" s="1"/>
  <c r="V2145" i="10" s="1"/>
  <c r="W2145" i="10" s="1"/>
  <c r="X2145" i="10" s="1"/>
  <c r="Y2145" i="10" s="1"/>
  <c r="Z2145" i="10" s="1"/>
  <c r="AA2145" i="10" s="1"/>
  <c r="AB2145" i="10" s="1"/>
  <c r="AC2145" i="10" s="1"/>
  <c r="K2147" i="10" l="1"/>
  <c r="N2147" i="10"/>
  <c r="D2148" i="10"/>
  <c r="M2147" i="10"/>
  <c r="O2147" i="10"/>
  <c r="P2147" i="10"/>
  <c r="J2147" i="10"/>
  <c r="H2147" i="10"/>
  <c r="S2147" i="10" s="1"/>
  <c r="L2147" i="10"/>
  <c r="Q2147" i="10"/>
  <c r="R2147" i="10"/>
  <c r="G2147" i="10" s="1"/>
  <c r="I2147" i="10"/>
  <c r="T2146" i="10"/>
  <c r="U2146" i="10" s="1"/>
  <c r="V2146" i="10" s="1"/>
  <c r="W2146" i="10" s="1"/>
  <c r="X2146" i="10" s="1"/>
  <c r="Y2146" i="10" s="1"/>
  <c r="Z2146" i="10" s="1"/>
  <c r="AA2146" i="10" s="1"/>
  <c r="AB2146" i="10" s="1"/>
  <c r="AC2146" i="10" s="1"/>
  <c r="H2148" i="10" l="1"/>
  <c r="S2148" i="10" s="1"/>
  <c r="D2149" i="10"/>
  <c r="O2148" i="10"/>
  <c r="M2148" i="10"/>
  <c r="R2148" i="10"/>
  <c r="G2148" i="10" s="1"/>
  <c r="J2148" i="10"/>
  <c r="L2148" i="10"/>
  <c r="N2148" i="10"/>
  <c r="P2148" i="10"/>
  <c r="I2148" i="10"/>
  <c r="K2148" i="10"/>
  <c r="Q2148" i="10"/>
  <c r="T2147" i="10"/>
  <c r="U2147" i="10" s="1"/>
  <c r="V2147" i="10" s="1"/>
  <c r="W2147" i="10" s="1"/>
  <c r="X2147" i="10" s="1"/>
  <c r="Y2147" i="10" s="1"/>
  <c r="Z2147" i="10" s="1"/>
  <c r="AA2147" i="10" s="1"/>
  <c r="AB2147" i="10" s="1"/>
  <c r="AC2147" i="10" s="1"/>
  <c r="H2149" i="10" l="1"/>
  <c r="S2149" i="10" s="1"/>
  <c r="N2149" i="10"/>
  <c r="Q2149" i="10"/>
  <c r="P2149" i="10"/>
  <c r="D2150" i="10"/>
  <c r="R2149" i="10"/>
  <c r="G2149" i="10" s="1"/>
  <c r="O2149" i="10"/>
  <c r="M2149" i="10"/>
  <c r="J2149" i="10"/>
  <c r="I2149" i="10"/>
  <c r="K2149" i="10"/>
  <c r="L2149" i="10"/>
  <c r="T2148" i="10"/>
  <c r="U2148" i="10" s="1"/>
  <c r="V2148" i="10" s="1"/>
  <c r="W2148" i="10" s="1"/>
  <c r="X2148" i="10" s="1"/>
  <c r="Y2148" i="10" s="1"/>
  <c r="Z2148" i="10" s="1"/>
  <c r="AA2148" i="10" s="1"/>
  <c r="AB2148" i="10" s="1"/>
  <c r="AC2148" i="10" s="1"/>
  <c r="H2150" i="10" l="1"/>
  <c r="S2150" i="10" s="1"/>
  <c r="D2151" i="10"/>
  <c r="R2150" i="10"/>
  <c r="G2150" i="10" s="1"/>
  <c r="O2150" i="10"/>
  <c r="J2150" i="10"/>
  <c r="K2150" i="10"/>
  <c r="Q2150" i="10"/>
  <c r="L2150" i="10"/>
  <c r="N2150" i="10"/>
  <c r="P2150" i="10"/>
  <c r="I2150" i="10"/>
  <c r="M2150" i="10"/>
  <c r="T2149" i="10"/>
  <c r="U2149" i="10" s="1"/>
  <c r="V2149" i="10" s="1"/>
  <c r="W2149" i="10" s="1"/>
  <c r="X2149" i="10" s="1"/>
  <c r="Y2149" i="10" s="1"/>
  <c r="Z2149" i="10" s="1"/>
  <c r="AA2149" i="10" s="1"/>
  <c r="AB2149" i="10" s="1"/>
  <c r="AC2149" i="10" s="1"/>
  <c r="T2150" i="10" l="1"/>
  <c r="U2150" i="10" s="1"/>
  <c r="V2150" i="10" s="1"/>
  <c r="W2150" i="10" s="1"/>
  <c r="X2150" i="10" s="1"/>
  <c r="Y2150" i="10" s="1"/>
  <c r="Z2150" i="10" s="1"/>
  <c r="AA2150" i="10" s="1"/>
  <c r="AB2150" i="10" s="1"/>
  <c r="AC2150" i="10" s="1"/>
  <c r="O2151" i="10"/>
  <c r="N2151" i="10"/>
  <c r="M2151" i="10"/>
  <c r="D2152" i="10"/>
  <c r="I2151" i="10"/>
  <c r="Q2151" i="10"/>
  <c r="J2151" i="10"/>
  <c r="P2151" i="10"/>
  <c r="H2151" i="10"/>
  <c r="S2151" i="10" s="1"/>
  <c r="K2151" i="10"/>
  <c r="R2151" i="10"/>
  <c r="G2151" i="10" s="1"/>
  <c r="L2151" i="10"/>
  <c r="H2152" i="10" l="1"/>
  <c r="S2152" i="10" s="1"/>
  <c r="Q2152" i="10"/>
  <c r="J2152" i="10"/>
  <c r="I2152" i="10"/>
  <c r="M2152" i="10"/>
  <c r="K2152" i="10"/>
  <c r="P2152" i="10"/>
  <c r="D2153" i="10"/>
  <c r="R2152" i="10"/>
  <c r="G2152" i="10" s="1"/>
  <c r="O2152" i="10"/>
  <c r="N2152" i="10"/>
  <c r="L2152" i="10"/>
  <c r="T2151" i="10"/>
  <c r="U2151" i="10" s="1"/>
  <c r="V2151" i="10" s="1"/>
  <c r="W2151" i="10" s="1"/>
  <c r="X2151" i="10" s="1"/>
  <c r="Y2151" i="10" s="1"/>
  <c r="Z2151" i="10" s="1"/>
  <c r="AA2151" i="10" s="1"/>
  <c r="AB2151" i="10" s="1"/>
  <c r="AC2151" i="10" s="1"/>
  <c r="T2152" i="10" l="1"/>
  <c r="U2152" i="10" s="1"/>
  <c r="V2152" i="10" s="1"/>
  <c r="W2152" i="10" s="1"/>
  <c r="X2152" i="10" s="1"/>
  <c r="Y2152" i="10" s="1"/>
  <c r="Z2152" i="10" s="1"/>
  <c r="AA2152" i="10" s="1"/>
  <c r="AB2152" i="10" s="1"/>
  <c r="AC2152" i="10" s="1"/>
  <c r="H2153" i="10"/>
  <c r="S2153" i="10" s="1"/>
  <c r="M2153" i="10"/>
  <c r="N2153" i="10"/>
  <c r="I2153" i="10"/>
  <c r="K2153" i="10"/>
  <c r="P2153" i="10"/>
  <c r="Q2153" i="10"/>
  <c r="L2153" i="10"/>
  <c r="O2153" i="10"/>
  <c r="R2153" i="10"/>
  <c r="G2153" i="10" s="1"/>
  <c r="D2154" i="10"/>
  <c r="J2153" i="10"/>
  <c r="N2154" i="10" l="1"/>
  <c r="R2154" i="10"/>
  <c r="G2154" i="10" s="1"/>
  <c r="O2154" i="10"/>
  <c r="H2154" i="10"/>
  <c r="S2154" i="10" s="1"/>
  <c r="J2154" i="10"/>
  <c r="K2154" i="10"/>
  <c r="M2154" i="10"/>
  <c r="L2154" i="10"/>
  <c r="P2154" i="10"/>
  <c r="I2154" i="10"/>
  <c r="Q2154" i="10"/>
  <c r="D2155" i="10"/>
  <c r="T2153" i="10"/>
  <c r="U2153" i="10" s="1"/>
  <c r="V2153" i="10" s="1"/>
  <c r="W2153" i="10" s="1"/>
  <c r="X2153" i="10" s="1"/>
  <c r="Y2153" i="10" s="1"/>
  <c r="Z2153" i="10" s="1"/>
  <c r="AA2153" i="10" s="1"/>
  <c r="AB2153" i="10" s="1"/>
  <c r="AC2153" i="10" s="1"/>
  <c r="T2154" i="10" l="1"/>
  <c r="U2154" i="10" s="1"/>
  <c r="V2154" i="10" s="1"/>
  <c r="W2154" i="10" s="1"/>
  <c r="X2154" i="10" s="1"/>
  <c r="Y2154" i="10" s="1"/>
  <c r="Z2154" i="10" s="1"/>
  <c r="AA2154" i="10" s="1"/>
  <c r="AB2154" i="10" s="1"/>
  <c r="AC2154" i="10" s="1"/>
  <c r="H2155" i="10"/>
  <c r="S2155" i="10" s="1"/>
  <c r="R2155" i="10"/>
  <c r="G2155" i="10" s="1"/>
  <c r="L2155" i="10"/>
  <c r="N2155" i="10"/>
  <c r="D2156" i="10"/>
  <c r="K2155" i="10"/>
  <c r="I2155" i="10"/>
  <c r="M2155" i="10"/>
  <c r="J2155" i="10"/>
  <c r="O2155" i="10"/>
  <c r="P2155" i="10"/>
  <c r="Q2155" i="10"/>
  <c r="L2156" i="10" l="1"/>
  <c r="M2156" i="10"/>
  <c r="P2156" i="10"/>
  <c r="K2156" i="10"/>
  <c r="O2156" i="10"/>
  <c r="R2156" i="10"/>
  <c r="G2156" i="10" s="1"/>
  <c r="J2156" i="10"/>
  <c r="Q2156" i="10"/>
  <c r="N2156" i="10"/>
  <c r="D2157" i="10"/>
  <c r="H2156" i="10"/>
  <c r="S2156" i="10" s="1"/>
  <c r="I2156" i="10"/>
  <c r="T2155" i="10"/>
  <c r="U2155" i="10" s="1"/>
  <c r="V2155" i="10" s="1"/>
  <c r="W2155" i="10" s="1"/>
  <c r="X2155" i="10" s="1"/>
  <c r="Y2155" i="10" s="1"/>
  <c r="Z2155" i="10" s="1"/>
  <c r="AA2155" i="10" s="1"/>
  <c r="AB2155" i="10" s="1"/>
  <c r="AC2155" i="10" s="1"/>
  <c r="T2156" i="10" l="1"/>
  <c r="U2156" i="10" s="1"/>
  <c r="V2156" i="10" s="1"/>
  <c r="W2156" i="10" s="1"/>
  <c r="X2156" i="10" s="1"/>
  <c r="Y2156" i="10" s="1"/>
  <c r="Z2156" i="10" s="1"/>
  <c r="AA2156" i="10" s="1"/>
  <c r="AB2156" i="10" s="1"/>
  <c r="AC2156" i="10" s="1"/>
  <c r="H2157" i="10"/>
  <c r="S2157" i="10" s="1"/>
  <c r="R2157" i="10"/>
  <c r="G2157" i="10" s="1"/>
  <c r="D2158" i="10"/>
  <c r="O2157" i="10"/>
  <c r="M2157" i="10"/>
  <c r="J2157" i="10"/>
  <c r="K2157" i="10"/>
  <c r="N2157" i="10"/>
  <c r="I2157" i="10"/>
  <c r="Q2157" i="10"/>
  <c r="P2157" i="10"/>
  <c r="L2157" i="10"/>
  <c r="H2158" i="10" l="1"/>
  <c r="S2158" i="10" s="1"/>
  <c r="M2158" i="10"/>
  <c r="R2158" i="10"/>
  <c r="G2158" i="10" s="1"/>
  <c r="K2158" i="10"/>
  <c r="J2158" i="10"/>
  <c r="L2158" i="10"/>
  <c r="D2159" i="10"/>
  <c r="Q2158" i="10"/>
  <c r="I2158" i="10"/>
  <c r="N2158" i="10"/>
  <c r="P2158" i="10"/>
  <c r="O2158" i="10"/>
  <c r="T2157" i="10"/>
  <c r="U2157" i="10" s="1"/>
  <c r="V2157" i="10" s="1"/>
  <c r="W2157" i="10" s="1"/>
  <c r="X2157" i="10" s="1"/>
  <c r="Y2157" i="10" s="1"/>
  <c r="Z2157" i="10" s="1"/>
  <c r="AA2157" i="10" s="1"/>
  <c r="AB2157" i="10" s="1"/>
  <c r="AC2157" i="10" s="1"/>
  <c r="I2159" i="10" l="1"/>
  <c r="Q2159" i="10"/>
  <c r="M2159" i="10"/>
  <c r="J2159" i="10"/>
  <c r="L2159" i="10"/>
  <c r="O2159" i="10"/>
  <c r="N2159" i="10"/>
  <c r="D2160" i="10"/>
  <c r="P2159" i="10"/>
  <c r="H2159" i="10"/>
  <c r="S2159" i="10" s="1"/>
  <c r="R2159" i="10"/>
  <c r="G2159" i="10" s="1"/>
  <c r="K2159" i="10"/>
  <c r="T2158" i="10"/>
  <c r="U2158" i="10" s="1"/>
  <c r="V2158" i="10" s="1"/>
  <c r="W2158" i="10" s="1"/>
  <c r="X2158" i="10" s="1"/>
  <c r="Y2158" i="10" s="1"/>
  <c r="Z2158" i="10" s="1"/>
  <c r="AA2158" i="10" s="1"/>
  <c r="AB2158" i="10" s="1"/>
  <c r="AC2158" i="10" s="1"/>
  <c r="P2160" i="10" l="1"/>
  <c r="D2161" i="10"/>
  <c r="J2160" i="10"/>
  <c r="H2160" i="10"/>
  <c r="S2160" i="10" s="1"/>
  <c r="N2160" i="10"/>
  <c r="K2160" i="10"/>
  <c r="R2160" i="10"/>
  <c r="G2160" i="10" s="1"/>
  <c r="L2160" i="10"/>
  <c r="O2160" i="10"/>
  <c r="M2160" i="10"/>
  <c r="Q2160" i="10"/>
  <c r="I2160" i="10"/>
  <c r="T2159" i="10"/>
  <c r="U2159" i="10" s="1"/>
  <c r="V2159" i="10" s="1"/>
  <c r="W2159" i="10" s="1"/>
  <c r="X2159" i="10" s="1"/>
  <c r="Y2159" i="10" s="1"/>
  <c r="Z2159" i="10" s="1"/>
  <c r="AA2159" i="10" s="1"/>
  <c r="AB2159" i="10" s="1"/>
  <c r="AC2159" i="10" s="1"/>
  <c r="H2161" i="10" l="1"/>
  <c r="S2161" i="10" s="1"/>
  <c r="R2161" i="10"/>
  <c r="G2161" i="10" s="1"/>
  <c r="J2161" i="10"/>
  <c r="M2161" i="10"/>
  <c r="P2161" i="10"/>
  <c r="Q2161" i="10"/>
  <c r="I2161" i="10"/>
  <c r="D2162" i="10"/>
  <c r="L2161" i="10"/>
  <c r="O2161" i="10"/>
  <c r="K2161" i="10"/>
  <c r="N2161" i="10"/>
  <c r="T2160" i="10"/>
  <c r="U2160" i="10" s="1"/>
  <c r="V2160" i="10" s="1"/>
  <c r="W2160" i="10" s="1"/>
  <c r="X2160" i="10" s="1"/>
  <c r="Y2160" i="10" s="1"/>
  <c r="Z2160" i="10" s="1"/>
  <c r="AA2160" i="10" s="1"/>
  <c r="AB2160" i="10" s="1"/>
  <c r="AC2160" i="10" s="1"/>
  <c r="T2161" i="10" l="1"/>
  <c r="U2161" i="10" s="1"/>
  <c r="V2161" i="10" s="1"/>
  <c r="W2161" i="10" s="1"/>
  <c r="X2161" i="10" s="1"/>
  <c r="Y2161" i="10" s="1"/>
  <c r="Z2161" i="10" s="1"/>
  <c r="AA2161" i="10" s="1"/>
  <c r="AB2161" i="10" s="1"/>
  <c r="AC2161" i="10" s="1"/>
  <c r="H2162" i="10"/>
  <c r="S2162" i="10" s="1"/>
  <c r="O2162" i="10"/>
  <c r="D2163" i="10"/>
  <c r="K2162" i="10"/>
  <c r="M2162" i="10"/>
  <c r="N2162" i="10"/>
  <c r="R2162" i="10"/>
  <c r="G2162" i="10" s="1"/>
  <c r="L2162" i="10"/>
  <c r="Q2162" i="10"/>
  <c r="I2162" i="10"/>
  <c r="J2162" i="10"/>
  <c r="P2162" i="10"/>
  <c r="L2163" i="10" l="1"/>
  <c r="P2163" i="10"/>
  <c r="M2163" i="10"/>
  <c r="O2163" i="10"/>
  <c r="N2163" i="10"/>
  <c r="R2163" i="10"/>
  <c r="G2163" i="10" s="1"/>
  <c r="J2163" i="10"/>
  <c r="H2163" i="10"/>
  <c r="S2163" i="10" s="1"/>
  <c r="I2163" i="10"/>
  <c r="Q2163" i="10"/>
  <c r="D2164" i="10"/>
  <c r="K2163" i="10"/>
  <c r="T2162" i="10"/>
  <c r="U2162" i="10" s="1"/>
  <c r="V2162" i="10" s="1"/>
  <c r="W2162" i="10" s="1"/>
  <c r="X2162" i="10" s="1"/>
  <c r="Y2162" i="10" s="1"/>
  <c r="Z2162" i="10" s="1"/>
  <c r="AA2162" i="10" s="1"/>
  <c r="AB2162" i="10" s="1"/>
  <c r="AC2162" i="10" s="1"/>
  <c r="T2163" i="10" l="1"/>
  <c r="U2163" i="10" s="1"/>
  <c r="V2163" i="10" s="1"/>
  <c r="W2163" i="10" s="1"/>
  <c r="X2163" i="10" s="1"/>
  <c r="Y2163" i="10" s="1"/>
  <c r="Z2163" i="10" s="1"/>
  <c r="AA2163" i="10" s="1"/>
  <c r="AB2163" i="10" s="1"/>
  <c r="AC2163" i="10" s="1"/>
  <c r="H2164" i="10"/>
  <c r="S2164" i="10" s="1"/>
  <c r="R2164" i="10"/>
  <c r="G2164" i="10" s="1"/>
  <c r="O2164" i="10"/>
  <c r="I2164" i="10"/>
  <c r="D2165" i="10"/>
  <c r="N2164" i="10"/>
  <c r="Q2164" i="10"/>
  <c r="P2164" i="10"/>
  <c r="J2164" i="10"/>
  <c r="L2164" i="10"/>
  <c r="M2164" i="10"/>
  <c r="K2164" i="10"/>
  <c r="T2164" i="10" l="1"/>
  <c r="U2164" i="10" s="1"/>
  <c r="V2164" i="10" s="1"/>
  <c r="W2164" i="10" s="1"/>
  <c r="X2164" i="10" s="1"/>
  <c r="Y2164" i="10" s="1"/>
  <c r="Z2164" i="10" s="1"/>
  <c r="AA2164" i="10" s="1"/>
  <c r="AB2164" i="10" s="1"/>
  <c r="AC2164" i="10" s="1"/>
  <c r="H2165" i="10"/>
  <c r="S2165" i="10" s="1"/>
  <c r="D2166" i="10"/>
  <c r="N2165" i="10"/>
  <c r="L2165" i="10"/>
  <c r="K2165" i="10"/>
  <c r="P2165" i="10"/>
  <c r="R2165" i="10"/>
  <c r="G2165" i="10" s="1"/>
  <c r="Q2165" i="10"/>
  <c r="J2165" i="10"/>
  <c r="O2165" i="10"/>
  <c r="I2165" i="10"/>
  <c r="M2165" i="10"/>
  <c r="R2166" i="10" l="1"/>
  <c r="G2166" i="10" s="1"/>
  <c r="Q2166" i="10"/>
  <c r="P2166" i="10"/>
  <c r="O2166" i="10"/>
  <c r="D2167" i="10"/>
  <c r="I2166" i="10"/>
  <c r="H2166" i="10"/>
  <c r="S2166" i="10" s="1"/>
  <c r="L2166" i="10"/>
  <c r="M2166" i="10"/>
  <c r="N2166" i="10"/>
  <c r="J2166" i="10"/>
  <c r="K2166" i="10"/>
  <c r="T2165" i="10"/>
  <c r="U2165" i="10" s="1"/>
  <c r="V2165" i="10" s="1"/>
  <c r="W2165" i="10" s="1"/>
  <c r="X2165" i="10" s="1"/>
  <c r="Y2165" i="10" s="1"/>
  <c r="Z2165" i="10" s="1"/>
  <c r="AA2165" i="10" s="1"/>
  <c r="AB2165" i="10" s="1"/>
  <c r="AC2165" i="10" s="1"/>
  <c r="T2166" i="10" l="1"/>
  <c r="U2166" i="10" s="1"/>
  <c r="V2166" i="10" s="1"/>
  <c r="W2166" i="10" s="1"/>
  <c r="X2166" i="10" s="1"/>
  <c r="Y2166" i="10" s="1"/>
  <c r="Z2166" i="10" s="1"/>
  <c r="AA2166" i="10" s="1"/>
  <c r="AB2166" i="10" s="1"/>
  <c r="AC2166" i="10" s="1"/>
  <c r="H2167" i="10"/>
  <c r="S2167" i="10" s="1"/>
  <c r="I2167" i="10"/>
  <c r="N2167" i="10"/>
  <c r="J2167" i="10"/>
  <c r="P2167" i="10"/>
  <c r="R2167" i="10"/>
  <c r="G2167" i="10" s="1"/>
  <c r="Q2167" i="10"/>
  <c r="K2167" i="10"/>
  <c r="L2167" i="10"/>
  <c r="O2167" i="10"/>
  <c r="M2167" i="10"/>
  <c r="D2168" i="10"/>
  <c r="H2168" i="10" l="1"/>
  <c r="S2168" i="10" s="1"/>
  <c r="I2168" i="10"/>
  <c r="O2168" i="10"/>
  <c r="Q2168" i="10"/>
  <c r="K2168" i="10"/>
  <c r="P2168" i="10"/>
  <c r="R2168" i="10"/>
  <c r="G2168" i="10" s="1"/>
  <c r="M2168" i="10"/>
  <c r="D2169" i="10"/>
  <c r="J2168" i="10"/>
  <c r="L2168" i="10"/>
  <c r="N2168" i="10"/>
  <c r="T2167" i="10"/>
  <c r="U2167" i="10" s="1"/>
  <c r="V2167" i="10" s="1"/>
  <c r="W2167" i="10" s="1"/>
  <c r="X2167" i="10" s="1"/>
  <c r="Y2167" i="10" s="1"/>
  <c r="Z2167" i="10" s="1"/>
  <c r="AA2167" i="10" s="1"/>
  <c r="AB2167" i="10" s="1"/>
  <c r="AC2167" i="10" s="1"/>
  <c r="I2169" i="10" l="1"/>
  <c r="O2169" i="10"/>
  <c r="L2169" i="10"/>
  <c r="J2169" i="10"/>
  <c r="H2169" i="10"/>
  <c r="S2169" i="10" s="1"/>
  <c r="K2169" i="10"/>
  <c r="P2169" i="10"/>
  <c r="N2169" i="10"/>
  <c r="D2170" i="10"/>
  <c r="M2169" i="10"/>
  <c r="R2169" i="10"/>
  <c r="G2169" i="10" s="1"/>
  <c r="Q2169" i="10"/>
  <c r="T2168" i="10"/>
  <c r="U2168" i="10" s="1"/>
  <c r="V2168" i="10" s="1"/>
  <c r="W2168" i="10" s="1"/>
  <c r="X2168" i="10" s="1"/>
  <c r="Y2168" i="10" s="1"/>
  <c r="Z2168" i="10" s="1"/>
  <c r="AA2168" i="10" s="1"/>
  <c r="AB2168" i="10" s="1"/>
  <c r="AC2168" i="10" s="1"/>
  <c r="H2170" i="10" l="1"/>
  <c r="S2170" i="10" s="1"/>
  <c r="P2170" i="10"/>
  <c r="J2170" i="10"/>
  <c r="L2170" i="10"/>
  <c r="I2170" i="10"/>
  <c r="M2170" i="10"/>
  <c r="Q2170" i="10"/>
  <c r="R2170" i="10"/>
  <c r="G2170" i="10" s="1"/>
  <c r="N2170" i="10"/>
  <c r="O2170" i="10"/>
  <c r="D2171" i="10"/>
  <c r="K2170" i="10"/>
  <c r="T2169" i="10"/>
  <c r="U2169" i="10" s="1"/>
  <c r="V2169" i="10" s="1"/>
  <c r="W2169" i="10" s="1"/>
  <c r="X2169" i="10" s="1"/>
  <c r="Y2169" i="10" s="1"/>
  <c r="Z2169" i="10" s="1"/>
  <c r="AA2169" i="10" s="1"/>
  <c r="AB2169" i="10" s="1"/>
  <c r="AC2169" i="10" s="1"/>
  <c r="H2171" i="10" l="1"/>
  <c r="S2171" i="10" s="1"/>
  <c r="R2171" i="10"/>
  <c r="G2171" i="10" s="1"/>
  <c r="P2171" i="10"/>
  <c r="O2171" i="10"/>
  <c r="K2171" i="10"/>
  <c r="M2171" i="10"/>
  <c r="L2171" i="10"/>
  <c r="J2171" i="10"/>
  <c r="I2171" i="10"/>
  <c r="N2171" i="10"/>
  <c r="Q2171" i="10"/>
  <c r="D2172" i="10"/>
  <c r="T2170" i="10"/>
  <c r="U2170" i="10" s="1"/>
  <c r="V2170" i="10" s="1"/>
  <c r="W2170" i="10" s="1"/>
  <c r="X2170" i="10" s="1"/>
  <c r="Y2170" i="10" s="1"/>
  <c r="Z2170" i="10" s="1"/>
  <c r="AA2170" i="10" s="1"/>
  <c r="AB2170" i="10" s="1"/>
  <c r="AC2170" i="10" s="1"/>
  <c r="I2172" i="10" l="1"/>
  <c r="O2172" i="10"/>
  <c r="Q2172" i="10"/>
  <c r="K2172" i="10"/>
  <c r="H2172" i="10"/>
  <c r="S2172" i="10" s="1"/>
  <c r="L2172" i="10"/>
  <c r="R2172" i="10"/>
  <c r="G2172" i="10" s="1"/>
  <c r="D2173" i="10"/>
  <c r="N2172" i="10"/>
  <c r="M2172" i="10"/>
  <c r="P2172" i="10"/>
  <c r="J2172" i="10"/>
  <c r="T2171" i="10"/>
  <c r="U2171" i="10" s="1"/>
  <c r="V2171" i="10" s="1"/>
  <c r="W2171" i="10" s="1"/>
  <c r="X2171" i="10" s="1"/>
  <c r="Y2171" i="10" s="1"/>
  <c r="Z2171" i="10" s="1"/>
  <c r="AA2171" i="10" s="1"/>
  <c r="AB2171" i="10" s="1"/>
  <c r="AC2171" i="10" s="1"/>
  <c r="H2173" i="10" l="1"/>
  <c r="S2173" i="10" s="1"/>
  <c r="P2173" i="10"/>
  <c r="L2173" i="10"/>
  <c r="M2173" i="10"/>
  <c r="N2173" i="10"/>
  <c r="Q2173" i="10"/>
  <c r="K2173" i="10"/>
  <c r="I2173" i="10"/>
  <c r="D2174" i="10"/>
  <c r="R2173" i="10"/>
  <c r="G2173" i="10" s="1"/>
  <c r="O2173" i="10"/>
  <c r="J2173" i="10"/>
  <c r="T2172" i="10"/>
  <c r="U2172" i="10" s="1"/>
  <c r="V2172" i="10" s="1"/>
  <c r="W2172" i="10" s="1"/>
  <c r="X2172" i="10" s="1"/>
  <c r="Y2172" i="10" s="1"/>
  <c r="Z2172" i="10" s="1"/>
  <c r="AA2172" i="10" s="1"/>
  <c r="AB2172" i="10" s="1"/>
  <c r="AC2172" i="10" s="1"/>
  <c r="N2174" i="10" l="1"/>
  <c r="L2174" i="10"/>
  <c r="Q2174" i="10"/>
  <c r="D2175" i="10"/>
  <c r="M2174" i="10"/>
  <c r="H2174" i="10"/>
  <c r="S2174" i="10" s="1"/>
  <c r="O2174" i="10"/>
  <c r="J2174" i="10"/>
  <c r="I2174" i="10"/>
  <c r="K2174" i="10"/>
  <c r="P2174" i="10"/>
  <c r="R2174" i="10"/>
  <c r="G2174" i="10" s="1"/>
  <c r="T2173" i="10"/>
  <c r="U2173" i="10" s="1"/>
  <c r="V2173" i="10" s="1"/>
  <c r="W2173" i="10" s="1"/>
  <c r="X2173" i="10" s="1"/>
  <c r="Y2173" i="10" s="1"/>
  <c r="Z2173" i="10" s="1"/>
  <c r="AA2173" i="10" s="1"/>
  <c r="AB2173" i="10" s="1"/>
  <c r="AC2173" i="10" s="1"/>
  <c r="N2175" i="10" l="1"/>
  <c r="L2175" i="10"/>
  <c r="Q2175" i="10"/>
  <c r="I2175" i="10"/>
  <c r="O2175" i="10"/>
  <c r="H2175" i="10"/>
  <c r="S2175" i="10" s="1"/>
  <c r="J2175" i="10"/>
  <c r="K2175" i="10"/>
  <c r="P2175" i="10"/>
  <c r="M2175" i="10"/>
  <c r="D2176" i="10"/>
  <c r="R2175" i="10"/>
  <c r="G2175" i="10" s="1"/>
  <c r="T2174" i="10"/>
  <c r="U2174" i="10" s="1"/>
  <c r="V2174" i="10" s="1"/>
  <c r="W2174" i="10" s="1"/>
  <c r="X2174" i="10" s="1"/>
  <c r="Y2174" i="10" s="1"/>
  <c r="Z2174" i="10" s="1"/>
  <c r="AA2174" i="10" s="1"/>
  <c r="AB2174" i="10" s="1"/>
  <c r="AC2174" i="10" s="1"/>
  <c r="T2175" i="10" l="1"/>
  <c r="U2175" i="10" s="1"/>
  <c r="V2175" i="10" s="1"/>
  <c r="W2175" i="10" s="1"/>
  <c r="X2175" i="10" s="1"/>
  <c r="Y2175" i="10" s="1"/>
  <c r="Z2175" i="10" s="1"/>
  <c r="AA2175" i="10" s="1"/>
  <c r="AB2175" i="10" s="1"/>
  <c r="AC2175" i="10" s="1"/>
  <c r="H2176" i="10"/>
  <c r="S2176" i="10" s="1"/>
  <c r="R2176" i="10"/>
  <c r="G2176" i="10" s="1"/>
  <c r="Q2176" i="10"/>
  <c r="D2177" i="10"/>
  <c r="O2176" i="10"/>
  <c r="L2176" i="10"/>
  <c r="N2176" i="10"/>
  <c r="K2176" i="10"/>
  <c r="M2176" i="10"/>
  <c r="P2176" i="10"/>
  <c r="J2176" i="10"/>
  <c r="I2176" i="10"/>
  <c r="J2177" i="10" l="1"/>
  <c r="M2177" i="10"/>
  <c r="K2177" i="10"/>
  <c r="O2177" i="10"/>
  <c r="N2177" i="10"/>
  <c r="H2177" i="10"/>
  <c r="S2177" i="10" s="1"/>
  <c r="P2177" i="10"/>
  <c r="Q2177" i="10"/>
  <c r="R2177" i="10"/>
  <c r="G2177" i="10" s="1"/>
  <c r="I2177" i="10"/>
  <c r="L2177" i="10"/>
  <c r="D2178" i="10"/>
  <c r="T2176" i="10"/>
  <c r="U2176" i="10" s="1"/>
  <c r="V2176" i="10" s="1"/>
  <c r="W2176" i="10" s="1"/>
  <c r="X2176" i="10" s="1"/>
  <c r="Y2176" i="10" s="1"/>
  <c r="Z2176" i="10" s="1"/>
  <c r="AA2176" i="10" s="1"/>
  <c r="AB2176" i="10" s="1"/>
  <c r="AC2176" i="10" s="1"/>
  <c r="T2177" i="10" l="1"/>
  <c r="U2177" i="10" s="1"/>
  <c r="V2177" i="10" s="1"/>
  <c r="W2177" i="10" s="1"/>
  <c r="X2177" i="10" s="1"/>
  <c r="Y2177" i="10" s="1"/>
  <c r="Z2177" i="10" s="1"/>
  <c r="AA2177" i="10" s="1"/>
  <c r="AB2177" i="10" s="1"/>
  <c r="AC2177" i="10" s="1"/>
  <c r="L2178" i="10"/>
  <c r="N2178" i="10"/>
  <c r="D2179" i="10"/>
  <c r="I2178" i="10"/>
  <c r="Q2178" i="10"/>
  <c r="K2178" i="10"/>
  <c r="J2178" i="10"/>
  <c r="R2178" i="10"/>
  <c r="G2178" i="10" s="1"/>
  <c r="P2178" i="10"/>
  <c r="O2178" i="10"/>
  <c r="M2178" i="10"/>
  <c r="H2178" i="10"/>
  <c r="S2178" i="10" s="1"/>
  <c r="T2178" i="10" l="1"/>
  <c r="U2178" i="10" s="1"/>
  <c r="V2178" i="10" s="1"/>
  <c r="W2178" i="10" s="1"/>
  <c r="X2178" i="10" s="1"/>
  <c r="Y2178" i="10" s="1"/>
  <c r="Z2178" i="10" s="1"/>
  <c r="AA2178" i="10" s="1"/>
  <c r="AB2178" i="10" s="1"/>
  <c r="AC2178" i="10" s="1"/>
  <c r="I2179" i="10"/>
  <c r="O2179" i="10"/>
  <c r="R2179" i="10"/>
  <c r="G2179" i="10" s="1"/>
  <c r="M2179" i="10"/>
  <c r="K2179" i="10"/>
  <c r="J2179" i="10"/>
  <c r="L2179" i="10"/>
  <c r="P2179" i="10"/>
  <c r="D2180" i="10"/>
  <c r="N2179" i="10"/>
  <c r="H2179" i="10"/>
  <c r="S2179" i="10" s="1"/>
  <c r="Q2179" i="10"/>
  <c r="T2179" i="10" l="1"/>
  <c r="U2179" i="10" s="1"/>
  <c r="V2179" i="10" s="1"/>
  <c r="W2179" i="10" s="1"/>
  <c r="X2179" i="10" s="1"/>
  <c r="Y2179" i="10" s="1"/>
  <c r="Z2179" i="10" s="1"/>
  <c r="AA2179" i="10" s="1"/>
  <c r="AB2179" i="10" s="1"/>
  <c r="AC2179" i="10" s="1"/>
  <c r="H2180" i="10"/>
  <c r="S2180" i="10" s="1"/>
  <c r="Q2180" i="10"/>
  <c r="K2180" i="10"/>
  <c r="D2181" i="10"/>
  <c r="N2180" i="10"/>
  <c r="L2180" i="10"/>
  <c r="P2180" i="10"/>
  <c r="R2180" i="10"/>
  <c r="G2180" i="10" s="1"/>
  <c r="O2180" i="10"/>
  <c r="M2180" i="10"/>
  <c r="J2180" i="10"/>
  <c r="I2180" i="10"/>
  <c r="T2180" i="10" l="1"/>
  <c r="U2180" i="10" s="1"/>
  <c r="V2180" i="10" s="1"/>
  <c r="W2180" i="10" s="1"/>
  <c r="X2180" i="10" s="1"/>
  <c r="Y2180" i="10" s="1"/>
  <c r="Z2180" i="10" s="1"/>
  <c r="AA2180" i="10" s="1"/>
  <c r="AB2180" i="10" s="1"/>
  <c r="AC2180" i="10" s="1"/>
  <c r="Q2181" i="10"/>
  <c r="L2181" i="10"/>
  <c r="M2181" i="10"/>
  <c r="I2181" i="10"/>
  <c r="R2181" i="10"/>
  <c r="G2181" i="10" s="1"/>
  <c r="N2181" i="10"/>
  <c r="K2181" i="10"/>
  <c r="O2181" i="10"/>
  <c r="P2181" i="10"/>
  <c r="H2181" i="10"/>
  <c r="S2181" i="10" s="1"/>
  <c r="J2181" i="10"/>
  <c r="D2182" i="10"/>
  <c r="H2182" i="10" l="1"/>
  <c r="S2182" i="10" s="1"/>
  <c r="P2182" i="10"/>
  <c r="N2182" i="10"/>
  <c r="Q2182" i="10"/>
  <c r="L2182" i="10"/>
  <c r="O2182" i="10"/>
  <c r="K2182" i="10"/>
  <c r="D2183" i="10"/>
  <c r="J2182" i="10"/>
  <c r="I2182" i="10"/>
  <c r="R2182" i="10"/>
  <c r="G2182" i="10" s="1"/>
  <c r="M2182" i="10"/>
  <c r="T2181" i="10"/>
  <c r="U2181" i="10" s="1"/>
  <c r="V2181" i="10" s="1"/>
  <c r="W2181" i="10" s="1"/>
  <c r="X2181" i="10" s="1"/>
  <c r="Y2181" i="10" s="1"/>
  <c r="Z2181" i="10" s="1"/>
  <c r="AA2181" i="10" s="1"/>
  <c r="AB2181" i="10" s="1"/>
  <c r="AC2181" i="10" s="1"/>
  <c r="H2183" i="10" l="1"/>
  <c r="S2183" i="10" s="1"/>
  <c r="M2183" i="10"/>
  <c r="D2184" i="10"/>
  <c r="O2183" i="10"/>
  <c r="Q2183" i="10"/>
  <c r="I2183" i="10"/>
  <c r="R2183" i="10"/>
  <c r="G2183" i="10" s="1"/>
  <c r="P2183" i="10"/>
  <c r="K2183" i="10"/>
  <c r="L2183" i="10"/>
  <c r="J2183" i="10"/>
  <c r="N2183" i="10"/>
  <c r="T2182" i="10"/>
  <c r="U2182" i="10" s="1"/>
  <c r="V2182" i="10" s="1"/>
  <c r="W2182" i="10" s="1"/>
  <c r="X2182" i="10" s="1"/>
  <c r="Y2182" i="10" s="1"/>
  <c r="Z2182" i="10" s="1"/>
  <c r="AA2182" i="10" s="1"/>
  <c r="AB2182" i="10" s="1"/>
  <c r="AC2182" i="10" s="1"/>
  <c r="H2184" i="10" l="1"/>
  <c r="S2184" i="10" s="1"/>
  <c r="R2184" i="10"/>
  <c r="G2184" i="10" s="1"/>
  <c r="K2184" i="10"/>
  <c r="P2184" i="10"/>
  <c r="M2184" i="10"/>
  <c r="I2184" i="10"/>
  <c r="J2184" i="10"/>
  <c r="O2184" i="10"/>
  <c r="D2185" i="10"/>
  <c r="Q2184" i="10"/>
  <c r="N2184" i="10"/>
  <c r="L2184" i="10"/>
  <c r="T2183" i="10"/>
  <c r="U2183" i="10" s="1"/>
  <c r="V2183" i="10" s="1"/>
  <c r="W2183" i="10" s="1"/>
  <c r="X2183" i="10" s="1"/>
  <c r="Y2183" i="10" s="1"/>
  <c r="Z2183" i="10" s="1"/>
  <c r="AA2183" i="10" s="1"/>
  <c r="AB2183" i="10" s="1"/>
  <c r="AC2183" i="10" s="1"/>
  <c r="H2185" i="10" l="1"/>
  <c r="S2185" i="10" s="1"/>
  <c r="K2185" i="10"/>
  <c r="D2186" i="10"/>
  <c r="I2185" i="10"/>
  <c r="M2185" i="10"/>
  <c r="R2185" i="10"/>
  <c r="G2185" i="10" s="1"/>
  <c r="Q2185" i="10"/>
  <c r="O2185" i="10"/>
  <c r="P2185" i="10"/>
  <c r="N2185" i="10"/>
  <c r="J2185" i="10"/>
  <c r="L2185" i="10"/>
  <c r="T2184" i="10"/>
  <c r="U2184" i="10" s="1"/>
  <c r="V2184" i="10" s="1"/>
  <c r="W2184" i="10" s="1"/>
  <c r="X2184" i="10" s="1"/>
  <c r="Y2184" i="10" s="1"/>
  <c r="Z2184" i="10" s="1"/>
  <c r="AA2184" i="10" s="1"/>
  <c r="AB2184" i="10" s="1"/>
  <c r="AC2184" i="10" s="1"/>
  <c r="H2186" i="10" l="1"/>
  <c r="S2186" i="10" s="1"/>
  <c r="L2186" i="10"/>
  <c r="I2186" i="10"/>
  <c r="K2186" i="10"/>
  <c r="O2186" i="10"/>
  <c r="M2186" i="10"/>
  <c r="N2186" i="10"/>
  <c r="J2186" i="10"/>
  <c r="D2187" i="10"/>
  <c r="Q2186" i="10"/>
  <c r="P2186" i="10"/>
  <c r="R2186" i="10"/>
  <c r="G2186" i="10" s="1"/>
  <c r="T2185" i="10"/>
  <c r="U2185" i="10" s="1"/>
  <c r="V2185" i="10" s="1"/>
  <c r="W2185" i="10" s="1"/>
  <c r="X2185" i="10" s="1"/>
  <c r="Y2185" i="10" s="1"/>
  <c r="Z2185" i="10" s="1"/>
  <c r="AA2185" i="10" s="1"/>
  <c r="AB2185" i="10" s="1"/>
  <c r="AC2185" i="10" s="1"/>
  <c r="T2186" i="10" l="1"/>
  <c r="U2186" i="10" s="1"/>
  <c r="V2186" i="10" s="1"/>
  <c r="W2186" i="10" s="1"/>
  <c r="X2186" i="10" s="1"/>
  <c r="Y2186" i="10" s="1"/>
  <c r="Z2186" i="10" s="1"/>
  <c r="AA2186" i="10" s="1"/>
  <c r="AB2186" i="10" s="1"/>
  <c r="AC2186" i="10" s="1"/>
  <c r="H2187" i="10"/>
  <c r="S2187" i="10" s="1"/>
  <c r="O2187" i="10"/>
  <c r="D2188" i="10"/>
  <c r="J2187" i="10"/>
  <c r="L2187" i="10"/>
  <c r="K2187" i="10"/>
  <c r="I2187" i="10"/>
  <c r="P2187" i="10"/>
  <c r="R2187" i="10"/>
  <c r="G2187" i="10" s="1"/>
  <c r="M2187" i="10"/>
  <c r="Q2187" i="10"/>
  <c r="N2187" i="10"/>
  <c r="H2188" i="10" l="1"/>
  <c r="S2188" i="10" s="1"/>
  <c r="O2188" i="10"/>
  <c r="M2188" i="10"/>
  <c r="I2188" i="10"/>
  <c r="Q2188" i="10"/>
  <c r="R2188" i="10"/>
  <c r="G2188" i="10" s="1"/>
  <c r="N2188" i="10"/>
  <c r="D2189" i="10"/>
  <c r="P2188" i="10"/>
  <c r="J2188" i="10"/>
  <c r="L2188" i="10"/>
  <c r="K2188" i="10"/>
  <c r="T2187" i="10"/>
  <c r="U2187" i="10" s="1"/>
  <c r="V2187" i="10" s="1"/>
  <c r="W2187" i="10" s="1"/>
  <c r="X2187" i="10" s="1"/>
  <c r="Y2187" i="10" s="1"/>
  <c r="Z2187" i="10" s="1"/>
  <c r="AA2187" i="10" s="1"/>
  <c r="AB2187" i="10" s="1"/>
  <c r="AC2187" i="10" s="1"/>
  <c r="T2188" i="10" l="1"/>
  <c r="U2188" i="10" s="1"/>
  <c r="V2188" i="10" s="1"/>
  <c r="W2188" i="10" s="1"/>
  <c r="X2188" i="10" s="1"/>
  <c r="Y2188" i="10" s="1"/>
  <c r="Z2188" i="10" s="1"/>
  <c r="AA2188" i="10" s="1"/>
  <c r="AB2188" i="10" s="1"/>
  <c r="AC2188" i="10" s="1"/>
  <c r="H2189" i="10"/>
  <c r="S2189" i="10" s="1"/>
  <c r="L2189" i="10"/>
  <c r="D2190" i="10"/>
  <c r="N2189" i="10"/>
  <c r="M2189" i="10"/>
  <c r="K2189" i="10"/>
  <c r="J2189" i="10"/>
  <c r="R2189" i="10"/>
  <c r="G2189" i="10" s="1"/>
  <c r="O2189" i="10"/>
  <c r="I2189" i="10"/>
  <c r="P2189" i="10"/>
  <c r="Q2189" i="10"/>
  <c r="T2189" i="10" l="1"/>
  <c r="U2189" i="10" s="1"/>
  <c r="V2189" i="10" s="1"/>
  <c r="W2189" i="10" s="1"/>
  <c r="X2189" i="10" s="1"/>
  <c r="Y2189" i="10" s="1"/>
  <c r="Z2189" i="10" s="1"/>
  <c r="AA2189" i="10" s="1"/>
  <c r="AB2189" i="10" s="1"/>
  <c r="AC2189" i="10" s="1"/>
  <c r="H2190" i="10"/>
  <c r="S2190" i="10" s="1"/>
  <c r="K2190" i="10"/>
  <c r="L2190" i="10"/>
  <c r="N2190" i="10"/>
  <c r="R2190" i="10"/>
  <c r="G2190" i="10" s="1"/>
  <c r="O2190" i="10"/>
  <c r="Q2190" i="10"/>
  <c r="D2191" i="10"/>
  <c r="J2190" i="10"/>
  <c r="M2190" i="10"/>
  <c r="P2190" i="10"/>
  <c r="I2190" i="10"/>
  <c r="T2190" i="10" l="1"/>
  <c r="U2190" i="10" s="1"/>
  <c r="V2190" i="10" s="1"/>
  <c r="W2190" i="10" s="1"/>
  <c r="X2190" i="10" s="1"/>
  <c r="Y2190" i="10" s="1"/>
  <c r="Z2190" i="10" s="1"/>
  <c r="AA2190" i="10" s="1"/>
  <c r="AB2190" i="10" s="1"/>
  <c r="AC2190" i="10" s="1"/>
  <c r="M2191" i="10"/>
  <c r="D2192" i="10"/>
  <c r="Q2191" i="10"/>
  <c r="K2191" i="10"/>
  <c r="I2191" i="10"/>
  <c r="P2191" i="10"/>
  <c r="R2191" i="10"/>
  <c r="G2191" i="10" s="1"/>
  <c r="J2191" i="10"/>
  <c r="L2191" i="10"/>
  <c r="O2191" i="10"/>
  <c r="H2191" i="10"/>
  <c r="S2191" i="10" s="1"/>
  <c r="N2191" i="10"/>
  <c r="T2191" i="10" l="1"/>
  <c r="U2191" i="10" s="1"/>
  <c r="V2191" i="10" s="1"/>
  <c r="W2191" i="10" s="1"/>
  <c r="X2191" i="10" s="1"/>
  <c r="Y2191" i="10" s="1"/>
  <c r="Z2191" i="10" s="1"/>
  <c r="AA2191" i="10" s="1"/>
  <c r="AB2191" i="10" s="1"/>
  <c r="AC2191" i="10" s="1"/>
  <c r="H2192" i="10"/>
  <c r="S2192" i="10" s="1"/>
  <c r="L2192" i="10"/>
  <c r="Q2192" i="10"/>
  <c r="P2192" i="10"/>
  <c r="N2192" i="10"/>
  <c r="R2192" i="10"/>
  <c r="G2192" i="10" s="1"/>
  <c r="O2192" i="10"/>
  <c r="D2193" i="10"/>
  <c r="M2192" i="10"/>
  <c r="J2192" i="10"/>
  <c r="K2192" i="10"/>
  <c r="I2192" i="10"/>
  <c r="T2192" i="10" l="1"/>
  <c r="U2192" i="10" s="1"/>
  <c r="V2192" i="10" s="1"/>
  <c r="W2192" i="10" s="1"/>
  <c r="X2192" i="10" s="1"/>
  <c r="Y2192" i="10" s="1"/>
  <c r="Z2192" i="10" s="1"/>
  <c r="AA2192" i="10" s="1"/>
  <c r="AB2192" i="10" s="1"/>
  <c r="AC2192" i="10" s="1"/>
  <c r="L2193" i="10"/>
  <c r="D2194" i="10"/>
  <c r="M2193" i="10"/>
  <c r="H2193" i="10"/>
  <c r="S2193" i="10" s="1"/>
  <c r="O2193" i="10"/>
  <c r="Q2193" i="10"/>
  <c r="R2193" i="10"/>
  <c r="G2193" i="10" s="1"/>
  <c r="N2193" i="10"/>
  <c r="P2193" i="10"/>
  <c r="K2193" i="10"/>
  <c r="I2193" i="10"/>
  <c r="J2193" i="10"/>
  <c r="T2193" i="10" l="1"/>
  <c r="U2193" i="10" s="1"/>
  <c r="V2193" i="10" s="1"/>
  <c r="W2193" i="10" s="1"/>
  <c r="X2193" i="10" s="1"/>
  <c r="Y2193" i="10" s="1"/>
  <c r="Z2193" i="10" s="1"/>
  <c r="AA2193" i="10" s="1"/>
  <c r="AB2193" i="10" s="1"/>
  <c r="AC2193" i="10" s="1"/>
  <c r="L2194" i="10"/>
  <c r="R2194" i="10"/>
  <c r="G2194" i="10" s="1"/>
  <c r="M2194" i="10"/>
  <c r="Q2194" i="10"/>
  <c r="P2194" i="10"/>
  <c r="J2194" i="10"/>
  <c r="K2194" i="10"/>
  <c r="D2195" i="10"/>
  <c r="O2194" i="10"/>
  <c r="N2194" i="10"/>
  <c r="I2194" i="10"/>
  <c r="H2194" i="10"/>
  <c r="S2194" i="10" s="1"/>
  <c r="T2194" i="10" l="1"/>
  <c r="U2194" i="10" s="1"/>
  <c r="V2194" i="10" s="1"/>
  <c r="W2194" i="10" s="1"/>
  <c r="X2194" i="10" s="1"/>
  <c r="Y2194" i="10" s="1"/>
  <c r="Z2194" i="10" s="1"/>
  <c r="AA2194" i="10" s="1"/>
  <c r="AB2194" i="10" s="1"/>
  <c r="AC2194" i="10" s="1"/>
  <c r="R2195" i="10"/>
  <c r="G2195" i="10" s="1"/>
  <c r="D2196" i="10"/>
  <c r="O2195" i="10"/>
  <c r="H2195" i="10"/>
  <c r="S2195" i="10" s="1"/>
  <c r="K2195" i="10"/>
  <c r="P2195" i="10"/>
  <c r="L2195" i="10"/>
  <c r="M2195" i="10"/>
  <c r="J2195" i="10"/>
  <c r="N2195" i="10"/>
  <c r="Q2195" i="10"/>
  <c r="I2195" i="10"/>
  <c r="T2195" i="10" l="1"/>
  <c r="U2195" i="10" s="1"/>
  <c r="V2195" i="10" s="1"/>
  <c r="W2195" i="10" s="1"/>
  <c r="X2195" i="10" s="1"/>
  <c r="Y2195" i="10" s="1"/>
  <c r="Z2195" i="10" s="1"/>
  <c r="AA2195" i="10" s="1"/>
  <c r="AB2195" i="10" s="1"/>
  <c r="AC2195" i="10" s="1"/>
  <c r="D2197" i="10"/>
  <c r="M2196" i="10"/>
  <c r="K2196" i="10"/>
  <c r="J2196" i="10"/>
  <c r="Q2196" i="10"/>
  <c r="N2196" i="10"/>
  <c r="R2196" i="10"/>
  <c r="G2196" i="10" s="1"/>
  <c r="H2196" i="10"/>
  <c r="S2196" i="10" s="1"/>
  <c r="P2196" i="10"/>
  <c r="O2196" i="10"/>
  <c r="I2196" i="10"/>
  <c r="L2196" i="10"/>
  <c r="K2197" i="10" l="1"/>
  <c r="H2197" i="10"/>
  <c r="S2197" i="10" s="1"/>
  <c r="N2197" i="10"/>
  <c r="R2197" i="10"/>
  <c r="G2197" i="10" s="1"/>
  <c r="M2197" i="10"/>
  <c r="D2198" i="10"/>
  <c r="P2197" i="10"/>
  <c r="Q2197" i="10"/>
  <c r="O2197" i="10"/>
  <c r="L2197" i="10"/>
  <c r="J2197" i="10"/>
  <c r="I2197" i="10"/>
  <c r="T2196" i="10"/>
  <c r="U2196" i="10" s="1"/>
  <c r="V2196" i="10" s="1"/>
  <c r="W2196" i="10" s="1"/>
  <c r="X2196" i="10" s="1"/>
  <c r="Y2196" i="10" s="1"/>
  <c r="Z2196" i="10" s="1"/>
  <c r="AA2196" i="10" s="1"/>
  <c r="AB2196" i="10" s="1"/>
  <c r="AC2196" i="10" s="1"/>
  <c r="H2198" i="10" l="1"/>
  <c r="S2198" i="10" s="1"/>
  <c r="D2199" i="10"/>
  <c r="M2198" i="10"/>
  <c r="K2198" i="10"/>
  <c r="N2198" i="10"/>
  <c r="J2198" i="10"/>
  <c r="Q2198" i="10"/>
  <c r="O2198" i="10"/>
  <c r="I2198" i="10"/>
  <c r="P2198" i="10"/>
  <c r="R2198" i="10"/>
  <c r="G2198" i="10" s="1"/>
  <c r="L2198" i="10"/>
  <c r="T2197" i="10"/>
  <c r="U2197" i="10" s="1"/>
  <c r="V2197" i="10" s="1"/>
  <c r="W2197" i="10" s="1"/>
  <c r="X2197" i="10" s="1"/>
  <c r="Y2197" i="10" s="1"/>
  <c r="Z2197" i="10" s="1"/>
  <c r="AA2197" i="10" s="1"/>
  <c r="AB2197" i="10" s="1"/>
  <c r="AC2197" i="10" s="1"/>
  <c r="H2199" i="10" l="1"/>
  <c r="S2199" i="10" s="1"/>
  <c r="N2199" i="10"/>
  <c r="L2199" i="10"/>
  <c r="I2199" i="10"/>
  <c r="P2199" i="10"/>
  <c r="O2199" i="10"/>
  <c r="D2200" i="10"/>
  <c r="R2199" i="10"/>
  <c r="G2199" i="10" s="1"/>
  <c r="Q2199" i="10"/>
  <c r="M2199" i="10"/>
  <c r="K2199" i="10"/>
  <c r="J2199" i="10"/>
  <c r="T2198" i="10"/>
  <c r="U2198" i="10" s="1"/>
  <c r="V2198" i="10" s="1"/>
  <c r="W2198" i="10" s="1"/>
  <c r="X2198" i="10" s="1"/>
  <c r="Y2198" i="10" s="1"/>
  <c r="Z2198" i="10" s="1"/>
  <c r="AA2198" i="10" s="1"/>
  <c r="AB2198" i="10" s="1"/>
  <c r="AC2198" i="10" s="1"/>
  <c r="D2201" i="10" l="1"/>
  <c r="R2200" i="10"/>
  <c r="G2200" i="10" s="1"/>
  <c r="H2200" i="10"/>
  <c r="S2200" i="10" s="1"/>
  <c r="N2200" i="10"/>
  <c r="I2200" i="10"/>
  <c r="O2200" i="10"/>
  <c r="M2200" i="10"/>
  <c r="P2200" i="10"/>
  <c r="K2200" i="10"/>
  <c r="J2200" i="10"/>
  <c r="Q2200" i="10"/>
  <c r="L2200" i="10"/>
  <c r="T2199" i="10"/>
  <c r="U2199" i="10" s="1"/>
  <c r="V2199" i="10" s="1"/>
  <c r="W2199" i="10" s="1"/>
  <c r="X2199" i="10" s="1"/>
  <c r="Y2199" i="10" s="1"/>
  <c r="Z2199" i="10" s="1"/>
  <c r="AA2199" i="10" s="1"/>
  <c r="AB2199" i="10" s="1"/>
  <c r="AC2199" i="10" s="1"/>
  <c r="T2200" i="10" l="1"/>
  <c r="U2200" i="10" s="1"/>
  <c r="V2200" i="10" s="1"/>
  <c r="W2200" i="10" s="1"/>
  <c r="X2200" i="10" s="1"/>
  <c r="Y2200" i="10" s="1"/>
  <c r="Z2200" i="10" s="1"/>
  <c r="AA2200" i="10" s="1"/>
  <c r="AB2200" i="10" s="1"/>
  <c r="AC2200" i="10" s="1"/>
  <c r="R2201" i="10"/>
  <c r="G2201" i="10" s="1"/>
  <c r="L2201" i="10"/>
  <c r="J2201" i="10"/>
  <c r="M2201" i="10"/>
  <c r="P2201" i="10"/>
  <c r="D2202" i="10"/>
  <c r="I2201" i="10"/>
  <c r="H2201" i="10"/>
  <c r="S2201" i="10" s="1"/>
  <c r="Q2201" i="10"/>
  <c r="N2201" i="10"/>
  <c r="O2201" i="10"/>
  <c r="K2201" i="10"/>
  <c r="T2201" i="10" l="1"/>
  <c r="U2201" i="10" s="1"/>
  <c r="V2201" i="10" s="1"/>
  <c r="W2201" i="10" s="1"/>
  <c r="X2201" i="10" s="1"/>
  <c r="Y2201" i="10" s="1"/>
  <c r="Z2201" i="10" s="1"/>
  <c r="AA2201" i="10" s="1"/>
  <c r="AB2201" i="10" s="1"/>
  <c r="AC2201" i="10" s="1"/>
  <c r="H2202" i="10"/>
  <c r="S2202" i="10" s="1"/>
  <c r="R2202" i="10"/>
  <c r="G2202" i="10" s="1"/>
  <c r="I2202" i="10"/>
  <c r="N2202" i="10"/>
  <c r="J2202" i="10"/>
  <c r="D2203" i="10"/>
  <c r="L2202" i="10"/>
  <c r="P2202" i="10"/>
  <c r="K2202" i="10"/>
  <c r="Q2202" i="10"/>
  <c r="M2202" i="10"/>
  <c r="O2202" i="10"/>
  <c r="T2202" i="10" l="1"/>
  <c r="U2202" i="10" s="1"/>
  <c r="V2202" i="10" s="1"/>
  <c r="W2202" i="10" s="1"/>
  <c r="X2202" i="10" s="1"/>
  <c r="Y2202" i="10" s="1"/>
  <c r="Z2202" i="10" s="1"/>
  <c r="AA2202" i="10" s="1"/>
  <c r="AB2202" i="10" s="1"/>
  <c r="AC2202" i="10" s="1"/>
  <c r="H2203" i="10"/>
  <c r="S2203" i="10" s="1"/>
  <c r="K2203" i="10"/>
  <c r="P2203" i="10"/>
  <c r="M2203" i="10"/>
  <c r="R2203" i="10"/>
  <c r="G2203" i="10" s="1"/>
  <c r="Q2203" i="10"/>
  <c r="J2203" i="10"/>
  <c r="L2203" i="10"/>
  <c r="O2203" i="10"/>
  <c r="D2204" i="10"/>
  <c r="I2203" i="10"/>
  <c r="N2203" i="10"/>
  <c r="M2204" i="10" l="1"/>
  <c r="K2204" i="10"/>
  <c r="P2204" i="10"/>
  <c r="O2204" i="10"/>
  <c r="H2204" i="10"/>
  <c r="S2204" i="10" s="1"/>
  <c r="J2204" i="10"/>
  <c r="L2204" i="10"/>
  <c r="I2204" i="10"/>
  <c r="D2205" i="10"/>
  <c r="N2204" i="10"/>
  <c r="Q2204" i="10"/>
  <c r="R2204" i="10"/>
  <c r="G2204" i="10" s="1"/>
  <c r="T2203" i="10"/>
  <c r="U2203" i="10" s="1"/>
  <c r="V2203" i="10" s="1"/>
  <c r="W2203" i="10" s="1"/>
  <c r="X2203" i="10" s="1"/>
  <c r="Y2203" i="10" s="1"/>
  <c r="Z2203" i="10" s="1"/>
  <c r="AA2203" i="10" s="1"/>
  <c r="AB2203" i="10" s="1"/>
  <c r="AC2203" i="10" s="1"/>
  <c r="T2204" i="10" l="1"/>
  <c r="U2204" i="10" s="1"/>
  <c r="V2204" i="10" s="1"/>
  <c r="W2204" i="10" s="1"/>
  <c r="X2204" i="10" s="1"/>
  <c r="Y2204" i="10" s="1"/>
  <c r="Z2204" i="10" s="1"/>
  <c r="AA2204" i="10" s="1"/>
  <c r="AB2204" i="10" s="1"/>
  <c r="AC2204" i="10" s="1"/>
  <c r="H2205" i="10"/>
  <c r="S2205" i="10" s="1"/>
  <c r="L2205" i="10"/>
  <c r="I2205" i="10"/>
  <c r="D2206" i="10"/>
  <c r="N2205" i="10"/>
  <c r="J2205" i="10"/>
  <c r="O2205" i="10"/>
  <c r="P2205" i="10"/>
  <c r="K2205" i="10"/>
  <c r="M2205" i="10"/>
  <c r="Q2205" i="10"/>
  <c r="R2205" i="10"/>
  <c r="G2205" i="10" s="1"/>
  <c r="T2205" i="10" l="1"/>
  <c r="U2205" i="10" s="1"/>
  <c r="V2205" i="10" s="1"/>
  <c r="W2205" i="10" s="1"/>
  <c r="X2205" i="10" s="1"/>
  <c r="Y2205" i="10" s="1"/>
  <c r="Z2205" i="10" s="1"/>
  <c r="AA2205" i="10" s="1"/>
  <c r="AB2205" i="10" s="1"/>
  <c r="AC2205" i="10" s="1"/>
  <c r="O2206" i="10"/>
  <c r="J2206" i="10"/>
  <c r="R2206" i="10"/>
  <c r="G2206" i="10" s="1"/>
  <c r="K2206" i="10"/>
  <c r="P2206" i="10"/>
  <c r="I2206" i="10"/>
  <c r="M2206" i="10"/>
  <c r="L2206" i="10"/>
  <c r="D2207" i="10"/>
  <c r="Q2206" i="10"/>
  <c r="H2206" i="10"/>
  <c r="S2206" i="10" s="1"/>
  <c r="N2206" i="10"/>
  <c r="T2206" i="10" l="1"/>
  <c r="U2206" i="10" s="1"/>
  <c r="V2206" i="10" s="1"/>
  <c r="W2206" i="10" s="1"/>
  <c r="X2206" i="10" s="1"/>
  <c r="Y2206" i="10" s="1"/>
  <c r="Z2206" i="10" s="1"/>
  <c r="AA2206" i="10" s="1"/>
  <c r="AB2206" i="10" s="1"/>
  <c r="AC2206" i="10" s="1"/>
  <c r="H2207" i="10"/>
  <c r="S2207" i="10" s="1"/>
  <c r="M2207" i="10"/>
  <c r="I2207" i="10"/>
  <c r="O2207" i="10"/>
  <c r="Q2207" i="10"/>
  <c r="K2207" i="10"/>
  <c r="D2208" i="10"/>
  <c r="R2207" i="10"/>
  <c r="G2207" i="10" s="1"/>
  <c r="J2207" i="10"/>
  <c r="P2207" i="10"/>
  <c r="N2207" i="10"/>
  <c r="L2207" i="10"/>
  <c r="T2207" i="10" l="1"/>
  <c r="U2207" i="10" s="1"/>
  <c r="V2207" i="10" s="1"/>
  <c r="W2207" i="10" s="1"/>
  <c r="X2207" i="10" s="1"/>
  <c r="Y2207" i="10" s="1"/>
  <c r="Z2207" i="10" s="1"/>
  <c r="AA2207" i="10" s="1"/>
  <c r="AB2207" i="10" s="1"/>
  <c r="AC2207" i="10" s="1"/>
  <c r="I2208" i="10"/>
  <c r="L2208" i="10"/>
  <c r="O2208" i="10"/>
  <c r="R2208" i="10"/>
  <c r="G2208" i="10" s="1"/>
  <c r="D2209" i="10"/>
  <c r="J2208" i="10"/>
  <c r="M2208" i="10"/>
  <c r="K2208" i="10"/>
  <c r="Q2208" i="10"/>
  <c r="N2208" i="10"/>
  <c r="P2208" i="10"/>
  <c r="H2208" i="10"/>
  <c r="S2208" i="10" s="1"/>
  <c r="T2208" i="10" l="1"/>
  <c r="U2208" i="10" s="1"/>
  <c r="V2208" i="10" s="1"/>
  <c r="W2208" i="10" s="1"/>
  <c r="X2208" i="10" s="1"/>
  <c r="Y2208" i="10" s="1"/>
  <c r="Z2208" i="10" s="1"/>
  <c r="AA2208" i="10" s="1"/>
  <c r="AB2208" i="10" s="1"/>
  <c r="AC2208" i="10" s="1"/>
  <c r="H2209" i="10"/>
  <c r="S2209" i="10" s="1"/>
  <c r="L2209" i="10"/>
  <c r="D2210" i="10"/>
  <c r="Q2209" i="10"/>
  <c r="O2209" i="10"/>
  <c r="K2209" i="10"/>
  <c r="J2209" i="10"/>
  <c r="M2209" i="10"/>
  <c r="R2209" i="10"/>
  <c r="G2209" i="10" s="1"/>
  <c r="I2209" i="10"/>
  <c r="N2209" i="10"/>
  <c r="P2209" i="10"/>
  <c r="T2209" i="10" l="1"/>
  <c r="U2209" i="10" s="1"/>
  <c r="V2209" i="10" s="1"/>
  <c r="W2209" i="10" s="1"/>
  <c r="X2209" i="10" s="1"/>
  <c r="Y2209" i="10" s="1"/>
  <c r="Z2209" i="10" s="1"/>
  <c r="AA2209" i="10" s="1"/>
  <c r="AB2209" i="10" s="1"/>
  <c r="AC2209" i="10" s="1"/>
  <c r="D2211" i="10"/>
  <c r="O2210" i="10"/>
  <c r="J2210" i="10"/>
  <c r="N2210" i="10"/>
  <c r="H2210" i="10"/>
  <c r="S2210" i="10" s="1"/>
  <c r="K2210" i="10"/>
  <c r="I2210" i="10"/>
  <c r="R2210" i="10"/>
  <c r="G2210" i="10" s="1"/>
  <c r="Q2210" i="10"/>
  <c r="P2210" i="10"/>
  <c r="M2210" i="10"/>
  <c r="L2210" i="10"/>
  <c r="H2211" i="10" l="1"/>
  <c r="S2211" i="10" s="1"/>
  <c r="I2211" i="10"/>
  <c r="N2211" i="10"/>
  <c r="L2211" i="10"/>
  <c r="M2211" i="10"/>
  <c r="Q2211" i="10"/>
  <c r="D2212" i="10"/>
  <c r="K2211" i="10"/>
  <c r="O2211" i="10"/>
  <c r="P2211" i="10"/>
  <c r="R2211" i="10"/>
  <c r="G2211" i="10" s="1"/>
  <c r="J2211" i="10"/>
  <c r="T2210" i="10"/>
  <c r="U2210" i="10" s="1"/>
  <c r="V2210" i="10" s="1"/>
  <c r="W2210" i="10" s="1"/>
  <c r="X2210" i="10" s="1"/>
  <c r="Y2210" i="10" s="1"/>
  <c r="Z2210" i="10" s="1"/>
  <c r="AA2210" i="10" s="1"/>
  <c r="AB2210" i="10" s="1"/>
  <c r="AC2210" i="10" s="1"/>
  <c r="H2212" i="10" l="1"/>
  <c r="S2212" i="10" s="1"/>
  <c r="D2213" i="10"/>
  <c r="J2212" i="10"/>
  <c r="O2212" i="10"/>
  <c r="Q2212" i="10"/>
  <c r="I2212" i="10"/>
  <c r="P2212" i="10"/>
  <c r="M2212" i="10"/>
  <c r="N2212" i="10"/>
  <c r="R2212" i="10"/>
  <c r="G2212" i="10" s="1"/>
  <c r="L2212" i="10"/>
  <c r="K2212" i="10"/>
  <c r="T2211" i="10"/>
  <c r="U2211" i="10" s="1"/>
  <c r="V2211" i="10" s="1"/>
  <c r="W2211" i="10" s="1"/>
  <c r="X2211" i="10" s="1"/>
  <c r="Y2211" i="10" s="1"/>
  <c r="Z2211" i="10" s="1"/>
  <c r="AA2211" i="10" s="1"/>
  <c r="AB2211" i="10" s="1"/>
  <c r="AC2211" i="10" s="1"/>
  <c r="O2213" i="10" l="1"/>
  <c r="K2213" i="10"/>
  <c r="L2213" i="10"/>
  <c r="M2213" i="10"/>
  <c r="Q2213" i="10"/>
  <c r="D2214" i="10"/>
  <c r="P2213" i="10"/>
  <c r="H2213" i="10"/>
  <c r="S2213" i="10" s="1"/>
  <c r="I2213" i="10"/>
  <c r="N2213" i="10"/>
  <c r="J2213" i="10"/>
  <c r="R2213" i="10"/>
  <c r="G2213" i="10" s="1"/>
  <c r="T2212" i="10"/>
  <c r="U2212" i="10" s="1"/>
  <c r="V2212" i="10" s="1"/>
  <c r="W2212" i="10" s="1"/>
  <c r="X2212" i="10" s="1"/>
  <c r="Y2212" i="10" s="1"/>
  <c r="Z2212" i="10" s="1"/>
  <c r="AA2212" i="10" s="1"/>
  <c r="AB2212" i="10" s="1"/>
  <c r="AC2212" i="10" s="1"/>
  <c r="H2214" i="10" l="1"/>
  <c r="S2214" i="10" s="1"/>
  <c r="D2215" i="10"/>
  <c r="R2214" i="10"/>
  <c r="G2214" i="10" s="1"/>
  <c r="L2214" i="10"/>
  <c r="K2214" i="10"/>
  <c r="J2214" i="10"/>
  <c r="N2214" i="10"/>
  <c r="Q2214" i="10"/>
  <c r="P2214" i="10"/>
  <c r="I2214" i="10"/>
  <c r="O2214" i="10"/>
  <c r="M2214" i="10"/>
  <c r="T2213" i="10"/>
  <c r="U2213" i="10" s="1"/>
  <c r="V2213" i="10" s="1"/>
  <c r="W2213" i="10" s="1"/>
  <c r="X2213" i="10" s="1"/>
  <c r="Y2213" i="10" s="1"/>
  <c r="Z2213" i="10" s="1"/>
  <c r="AA2213" i="10" s="1"/>
  <c r="AB2213" i="10" s="1"/>
  <c r="AC2213" i="10" s="1"/>
  <c r="N2215" i="10" l="1"/>
  <c r="H2215" i="10"/>
  <c r="S2215" i="10" s="1"/>
  <c r="I2215" i="10"/>
  <c r="R2215" i="10"/>
  <c r="G2215" i="10" s="1"/>
  <c r="Q2215" i="10"/>
  <c r="J2215" i="10"/>
  <c r="M2215" i="10"/>
  <c r="P2215" i="10"/>
  <c r="O2215" i="10"/>
  <c r="K2215" i="10"/>
  <c r="L2215" i="10"/>
  <c r="D2216" i="10"/>
  <c r="T2214" i="10"/>
  <c r="U2214" i="10" s="1"/>
  <c r="V2214" i="10" s="1"/>
  <c r="W2214" i="10" s="1"/>
  <c r="X2214" i="10" s="1"/>
  <c r="Y2214" i="10" s="1"/>
  <c r="Z2214" i="10" s="1"/>
  <c r="AA2214" i="10" s="1"/>
  <c r="AB2214" i="10" s="1"/>
  <c r="AC2214" i="10" s="1"/>
  <c r="T2215" i="10" l="1"/>
  <c r="U2215" i="10" s="1"/>
  <c r="V2215" i="10" s="1"/>
  <c r="W2215" i="10" s="1"/>
  <c r="X2215" i="10" s="1"/>
  <c r="Y2215" i="10" s="1"/>
  <c r="Z2215" i="10" s="1"/>
  <c r="AA2215" i="10" s="1"/>
  <c r="AB2215" i="10" s="1"/>
  <c r="AC2215" i="10" s="1"/>
  <c r="H2216" i="10"/>
  <c r="S2216" i="10" s="1"/>
  <c r="K2216" i="10"/>
  <c r="O2216" i="10"/>
  <c r="N2216" i="10"/>
  <c r="Q2216" i="10"/>
  <c r="D2217" i="10"/>
  <c r="R2216" i="10"/>
  <c r="G2216" i="10" s="1"/>
  <c r="J2216" i="10"/>
  <c r="M2216" i="10"/>
  <c r="P2216" i="10"/>
  <c r="L2216" i="10"/>
  <c r="I2216" i="10"/>
  <c r="T2216" i="10" l="1"/>
  <c r="U2216" i="10" s="1"/>
  <c r="V2216" i="10" s="1"/>
  <c r="W2216" i="10" s="1"/>
  <c r="X2216" i="10" s="1"/>
  <c r="Y2216" i="10" s="1"/>
  <c r="Z2216" i="10" s="1"/>
  <c r="AA2216" i="10" s="1"/>
  <c r="AB2216" i="10" s="1"/>
  <c r="AC2216" i="10" s="1"/>
  <c r="H2217" i="10"/>
  <c r="S2217" i="10" s="1"/>
  <c r="K2217" i="10"/>
  <c r="R2217" i="10"/>
  <c r="G2217" i="10" s="1"/>
  <c r="M2217" i="10"/>
  <c r="I2217" i="10"/>
  <c r="N2217" i="10"/>
  <c r="O2217" i="10"/>
  <c r="L2217" i="10"/>
  <c r="Q2217" i="10"/>
  <c r="J2217" i="10"/>
  <c r="D2218" i="10"/>
  <c r="P2217" i="10"/>
  <c r="T2217" i="10" l="1"/>
  <c r="U2217" i="10" s="1"/>
  <c r="V2217" i="10" s="1"/>
  <c r="W2217" i="10" s="1"/>
  <c r="X2217" i="10" s="1"/>
  <c r="Y2217" i="10" s="1"/>
  <c r="Z2217" i="10" s="1"/>
  <c r="AA2217" i="10" s="1"/>
  <c r="AB2217" i="10" s="1"/>
  <c r="AC2217" i="10" s="1"/>
  <c r="H2218" i="10"/>
  <c r="S2218" i="10" s="1"/>
  <c r="N2218" i="10"/>
  <c r="Q2218" i="10"/>
  <c r="L2218" i="10"/>
  <c r="M2218" i="10"/>
  <c r="D2219" i="10"/>
  <c r="K2218" i="10"/>
  <c r="I2218" i="10"/>
  <c r="R2218" i="10"/>
  <c r="G2218" i="10" s="1"/>
  <c r="J2218" i="10"/>
  <c r="P2218" i="10"/>
  <c r="O2218" i="10"/>
  <c r="T2218" i="10" l="1"/>
  <c r="U2218" i="10" s="1"/>
  <c r="V2218" i="10" s="1"/>
  <c r="W2218" i="10" s="1"/>
  <c r="X2218" i="10" s="1"/>
  <c r="Y2218" i="10" s="1"/>
  <c r="Z2218" i="10" s="1"/>
  <c r="AA2218" i="10" s="1"/>
  <c r="AB2218" i="10" s="1"/>
  <c r="AC2218" i="10" s="1"/>
  <c r="H2219" i="10"/>
  <c r="S2219" i="10" s="1"/>
  <c r="O2219" i="10"/>
  <c r="P2219" i="10"/>
  <c r="K2219" i="10"/>
  <c r="L2219" i="10"/>
  <c r="Q2219" i="10"/>
  <c r="R2219" i="10"/>
  <c r="G2219" i="10" s="1"/>
  <c r="J2219" i="10"/>
  <c r="I2219" i="10"/>
  <c r="M2219" i="10"/>
  <c r="D2220" i="10"/>
  <c r="N2219" i="10"/>
  <c r="T2219" i="10" l="1"/>
  <c r="U2219" i="10" s="1"/>
  <c r="V2219" i="10" s="1"/>
  <c r="W2219" i="10" s="1"/>
  <c r="X2219" i="10" s="1"/>
  <c r="Y2219" i="10" s="1"/>
  <c r="Z2219" i="10" s="1"/>
  <c r="AA2219" i="10" s="1"/>
  <c r="AB2219" i="10" s="1"/>
  <c r="AC2219" i="10" s="1"/>
  <c r="M2220" i="10"/>
  <c r="O2220" i="10"/>
  <c r="I2220" i="10"/>
  <c r="Q2220" i="10"/>
  <c r="D2221" i="10"/>
  <c r="H2220" i="10"/>
  <c r="S2220" i="10" s="1"/>
  <c r="R2220" i="10"/>
  <c r="G2220" i="10" s="1"/>
  <c r="N2220" i="10"/>
  <c r="L2220" i="10"/>
  <c r="P2220" i="10"/>
  <c r="K2220" i="10"/>
  <c r="J2220" i="10"/>
  <c r="T2220" i="10" l="1"/>
  <c r="U2220" i="10" s="1"/>
  <c r="V2220" i="10" s="1"/>
  <c r="W2220" i="10" s="1"/>
  <c r="X2220" i="10" s="1"/>
  <c r="Y2220" i="10" s="1"/>
  <c r="Z2220" i="10" s="1"/>
  <c r="AA2220" i="10" s="1"/>
  <c r="AB2220" i="10" s="1"/>
  <c r="AC2220" i="10" s="1"/>
  <c r="O2221" i="10"/>
  <c r="P2221" i="10"/>
  <c r="Q2221" i="10"/>
  <c r="D2222" i="10"/>
  <c r="N2221" i="10"/>
  <c r="R2221" i="10"/>
  <c r="G2221" i="10" s="1"/>
  <c r="H2221" i="10"/>
  <c r="S2221" i="10" s="1"/>
  <c r="K2221" i="10"/>
  <c r="L2221" i="10"/>
  <c r="I2221" i="10"/>
  <c r="M2221" i="10"/>
  <c r="J2221" i="10"/>
  <c r="N2222" i="10" l="1"/>
  <c r="J2222" i="10"/>
  <c r="I2222" i="10"/>
  <c r="M2222" i="10"/>
  <c r="Q2222" i="10"/>
  <c r="O2222" i="10"/>
  <c r="L2222" i="10"/>
  <c r="K2222" i="10"/>
  <c r="D2223" i="10"/>
  <c r="R2222" i="10"/>
  <c r="G2222" i="10" s="1"/>
  <c r="P2222" i="10"/>
  <c r="H2222" i="10"/>
  <c r="S2222" i="10" s="1"/>
  <c r="T2221" i="10"/>
  <c r="U2221" i="10" s="1"/>
  <c r="V2221" i="10" s="1"/>
  <c r="W2221" i="10" s="1"/>
  <c r="X2221" i="10" s="1"/>
  <c r="Y2221" i="10" s="1"/>
  <c r="Z2221" i="10" s="1"/>
  <c r="AA2221" i="10" s="1"/>
  <c r="AB2221" i="10" s="1"/>
  <c r="AC2221" i="10" s="1"/>
  <c r="T2222" i="10" l="1"/>
  <c r="U2222" i="10" s="1"/>
  <c r="V2222" i="10" s="1"/>
  <c r="W2222" i="10" s="1"/>
  <c r="X2222" i="10" s="1"/>
  <c r="Y2222" i="10" s="1"/>
  <c r="Z2222" i="10" s="1"/>
  <c r="AA2222" i="10" s="1"/>
  <c r="AB2222" i="10" s="1"/>
  <c r="AC2222" i="10" s="1"/>
  <c r="H2223" i="10"/>
  <c r="S2223" i="10" s="1"/>
  <c r="N2223" i="10"/>
  <c r="P2223" i="10"/>
  <c r="D2224" i="10"/>
  <c r="R2223" i="10"/>
  <c r="G2223" i="10" s="1"/>
  <c r="Q2223" i="10"/>
  <c r="K2223" i="10"/>
  <c r="O2223" i="10"/>
  <c r="M2223" i="10"/>
  <c r="L2223" i="10"/>
  <c r="I2223" i="10"/>
  <c r="J2223" i="10"/>
  <c r="T2223" i="10" l="1"/>
  <c r="U2223" i="10" s="1"/>
  <c r="V2223" i="10" s="1"/>
  <c r="W2223" i="10" s="1"/>
  <c r="X2223" i="10" s="1"/>
  <c r="Y2223" i="10" s="1"/>
  <c r="Z2223" i="10" s="1"/>
  <c r="AA2223" i="10" s="1"/>
  <c r="AB2223" i="10" s="1"/>
  <c r="AC2223" i="10" s="1"/>
  <c r="K2224" i="10"/>
  <c r="R2224" i="10"/>
  <c r="G2224" i="10" s="1"/>
  <c r="O2224" i="10"/>
  <c r="Q2224" i="10"/>
  <c r="P2224" i="10"/>
  <c r="N2224" i="10"/>
  <c r="L2224" i="10"/>
  <c r="J2224" i="10"/>
  <c r="D2225" i="10"/>
  <c r="I2224" i="10"/>
  <c r="M2224" i="10"/>
  <c r="H2224" i="10"/>
  <c r="S2224" i="10" s="1"/>
  <c r="T2224" i="10" l="1"/>
  <c r="U2224" i="10" s="1"/>
  <c r="V2224" i="10" s="1"/>
  <c r="W2224" i="10" s="1"/>
  <c r="X2224" i="10" s="1"/>
  <c r="Y2224" i="10" s="1"/>
  <c r="Z2224" i="10" s="1"/>
  <c r="AA2224" i="10" s="1"/>
  <c r="AB2224" i="10" s="1"/>
  <c r="AC2224" i="10" s="1"/>
  <c r="R2225" i="10"/>
  <c r="G2225" i="10" s="1"/>
  <c r="D2226" i="10"/>
  <c r="O2225" i="10"/>
  <c r="M2225" i="10"/>
  <c r="P2225" i="10"/>
  <c r="L2225" i="10"/>
  <c r="J2225" i="10"/>
  <c r="K2225" i="10"/>
  <c r="N2225" i="10"/>
  <c r="I2225" i="10"/>
  <c r="Q2225" i="10"/>
  <c r="H2225" i="10"/>
  <c r="S2225" i="10" s="1"/>
  <c r="T2225" i="10" l="1"/>
  <c r="U2225" i="10" s="1"/>
  <c r="V2225" i="10" s="1"/>
  <c r="W2225" i="10" s="1"/>
  <c r="X2225" i="10" s="1"/>
  <c r="Y2225" i="10" s="1"/>
  <c r="Z2225" i="10" s="1"/>
  <c r="AA2225" i="10" s="1"/>
  <c r="AB2225" i="10" s="1"/>
  <c r="AC2225" i="10" s="1"/>
  <c r="H2226" i="10"/>
  <c r="S2226" i="10" s="1"/>
  <c r="O2226" i="10"/>
  <c r="M2226" i="10"/>
  <c r="L2226" i="10"/>
  <c r="J2226" i="10"/>
  <c r="I2226" i="10"/>
  <c r="P2226" i="10"/>
  <c r="R2226" i="10"/>
  <c r="G2226" i="10" s="1"/>
  <c r="N2226" i="10"/>
  <c r="D2227" i="10"/>
  <c r="Q2226" i="10"/>
  <c r="K2226" i="10"/>
  <c r="H2227" i="10" l="1"/>
  <c r="S2227" i="10" s="1"/>
  <c r="O2227" i="10"/>
  <c r="D2228" i="10"/>
  <c r="R2227" i="10"/>
  <c r="G2227" i="10" s="1"/>
  <c r="L2227" i="10"/>
  <c r="I2227" i="10"/>
  <c r="Q2227" i="10"/>
  <c r="N2227" i="10"/>
  <c r="K2227" i="10"/>
  <c r="J2227" i="10"/>
  <c r="M2227" i="10"/>
  <c r="P2227" i="10"/>
  <c r="T2226" i="10"/>
  <c r="U2226" i="10" s="1"/>
  <c r="V2226" i="10" s="1"/>
  <c r="W2226" i="10" s="1"/>
  <c r="X2226" i="10" s="1"/>
  <c r="Y2226" i="10" s="1"/>
  <c r="Z2226" i="10" s="1"/>
  <c r="AA2226" i="10" s="1"/>
  <c r="AB2226" i="10" s="1"/>
  <c r="AC2226" i="10" s="1"/>
  <c r="O2228" i="10" l="1"/>
  <c r="N2228" i="10"/>
  <c r="D2229" i="10"/>
  <c r="L2228" i="10"/>
  <c r="Q2228" i="10"/>
  <c r="I2228" i="10"/>
  <c r="H2228" i="10"/>
  <c r="S2228" i="10" s="1"/>
  <c r="K2228" i="10"/>
  <c r="R2228" i="10"/>
  <c r="G2228" i="10" s="1"/>
  <c r="P2228" i="10"/>
  <c r="J2228" i="10"/>
  <c r="M2228" i="10"/>
  <c r="T2227" i="10"/>
  <c r="U2227" i="10" s="1"/>
  <c r="V2227" i="10" s="1"/>
  <c r="W2227" i="10" s="1"/>
  <c r="X2227" i="10" s="1"/>
  <c r="Y2227" i="10" s="1"/>
  <c r="Z2227" i="10" s="1"/>
  <c r="AA2227" i="10" s="1"/>
  <c r="AB2227" i="10" s="1"/>
  <c r="AC2227" i="10" s="1"/>
  <c r="H2229" i="10" l="1"/>
  <c r="S2229" i="10" s="1"/>
  <c r="I2229" i="10"/>
  <c r="P2229" i="10"/>
  <c r="N2229" i="10"/>
  <c r="O2229" i="10"/>
  <c r="R2229" i="10"/>
  <c r="G2229" i="10" s="1"/>
  <c r="Q2229" i="10"/>
  <c r="D2230" i="10"/>
  <c r="L2229" i="10"/>
  <c r="M2229" i="10"/>
  <c r="K2229" i="10"/>
  <c r="J2229" i="10"/>
  <c r="T2228" i="10"/>
  <c r="U2228" i="10" s="1"/>
  <c r="V2228" i="10" s="1"/>
  <c r="W2228" i="10" s="1"/>
  <c r="X2228" i="10" s="1"/>
  <c r="Y2228" i="10" s="1"/>
  <c r="Z2228" i="10" s="1"/>
  <c r="AA2228" i="10" s="1"/>
  <c r="AB2228" i="10" s="1"/>
  <c r="AC2228" i="10" s="1"/>
  <c r="T2229" i="10" l="1"/>
  <c r="U2229" i="10" s="1"/>
  <c r="V2229" i="10" s="1"/>
  <c r="W2229" i="10" s="1"/>
  <c r="X2229" i="10" s="1"/>
  <c r="Y2229" i="10" s="1"/>
  <c r="Z2229" i="10" s="1"/>
  <c r="AA2229" i="10" s="1"/>
  <c r="AB2229" i="10" s="1"/>
  <c r="AC2229" i="10" s="1"/>
  <c r="H2230" i="10"/>
  <c r="S2230" i="10" s="1"/>
  <c r="J2230" i="10"/>
  <c r="D2231" i="10"/>
  <c r="K2230" i="10"/>
  <c r="Q2230" i="10"/>
  <c r="I2230" i="10"/>
  <c r="L2230" i="10"/>
  <c r="R2230" i="10"/>
  <c r="G2230" i="10" s="1"/>
  <c r="P2230" i="10"/>
  <c r="N2230" i="10"/>
  <c r="O2230" i="10"/>
  <c r="M2230" i="10"/>
  <c r="H2231" i="10" l="1"/>
  <c r="S2231" i="10" s="1"/>
  <c r="P2231" i="10"/>
  <c r="I2231" i="10"/>
  <c r="J2231" i="10"/>
  <c r="L2231" i="10"/>
  <c r="K2231" i="10"/>
  <c r="O2231" i="10"/>
  <c r="D2232" i="10"/>
  <c r="R2231" i="10"/>
  <c r="G2231" i="10" s="1"/>
  <c r="Q2231" i="10"/>
  <c r="N2231" i="10"/>
  <c r="M2231" i="10"/>
  <c r="T2230" i="10"/>
  <c r="U2230" i="10" s="1"/>
  <c r="V2230" i="10" s="1"/>
  <c r="W2230" i="10" s="1"/>
  <c r="X2230" i="10" s="1"/>
  <c r="Y2230" i="10" s="1"/>
  <c r="Z2230" i="10" s="1"/>
  <c r="AA2230" i="10" s="1"/>
  <c r="AB2230" i="10" s="1"/>
  <c r="AC2230" i="10" s="1"/>
  <c r="P2232" i="10" l="1"/>
  <c r="D2233" i="10"/>
  <c r="H2232" i="10"/>
  <c r="S2232" i="10" s="1"/>
  <c r="R2232" i="10"/>
  <c r="G2232" i="10" s="1"/>
  <c r="J2232" i="10"/>
  <c r="M2232" i="10"/>
  <c r="I2232" i="10"/>
  <c r="Q2232" i="10"/>
  <c r="L2232" i="10"/>
  <c r="K2232" i="10"/>
  <c r="N2232" i="10"/>
  <c r="O2232" i="10"/>
  <c r="T2231" i="10"/>
  <c r="U2231" i="10" s="1"/>
  <c r="V2231" i="10" s="1"/>
  <c r="W2231" i="10" s="1"/>
  <c r="X2231" i="10" s="1"/>
  <c r="Y2231" i="10" s="1"/>
  <c r="Z2231" i="10" s="1"/>
  <c r="AA2231" i="10" s="1"/>
  <c r="AB2231" i="10" s="1"/>
  <c r="AC2231" i="10" s="1"/>
  <c r="T2232" i="10" l="1"/>
  <c r="U2232" i="10" s="1"/>
  <c r="V2232" i="10" s="1"/>
  <c r="W2232" i="10" s="1"/>
  <c r="X2232" i="10" s="1"/>
  <c r="Y2232" i="10" s="1"/>
  <c r="Z2232" i="10" s="1"/>
  <c r="AA2232" i="10" s="1"/>
  <c r="AB2232" i="10" s="1"/>
  <c r="AC2232" i="10" s="1"/>
  <c r="N2233" i="10"/>
  <c r="Q2233" i="10"/>
  <c r="R2233" i="10"/>
  <c r="G2233" i="10" s="1"/>
  <c r="M2233" i="10"/>
  <c r="P2233" i="10"/>
  <c r="L2233" i="10"/>
  <c r="D2234" i="10"/>
  <c r="K2233" i="10"/>
  <c r="H2233" i="10"/>
  <c r="S2233" i="10" s="1"/>
  <c r="O2233" i="10"/>
  <c r="J2233" i="10"/>
  <c r="I2233" i="10"/>
  <c r="R2234" i="10" l="1"/>
  <c r="G2234" i="10" s="1"/>
  <c r="P2234" i="10"/>
  <c r="J2234" i="10"/>
  <c r="M2234" i="10"/>
  <c r="I2234" i="10"/>
  <c r="D2235" i="10"/>
  <c r="L2234" i="10"/>
  <c r="Q2234" i="10"/>
  <c r="N2234" i="10"/>
  <c r="H2234" i="10"/>
  <c r="S2234" i="10" s="1"/>
  <c r="O2234" i="10"/>
  <c r="K2234" i="10"/>
  <c r="T2233" i="10"/>
  <c r="U2233" i="10" s="1"/>
  <c r="V2233" i="10" s="1"/>
  <c r="W2233" i="10" s="1"/>
  <c r="X2233" i="10" s="1"/>
  <c r="Y2233" i="10" s="1"/>
  <c r="Z2233" i="10" s="1"/>
  <c r="AA2233" i="10" s="1"/>
  <c r="AB2233" i="10" s="1"/>
  <c r="AC2233" i="10" s="1"/>
  <c r="D2236" i="10" l="1"/>
  <c r="N2235" i="10"/>
  <c r="H2235" i="10"/>
  <c r="S2235" i="10" s="1"/>
  <c r="P2235" i="10"/>
  <c r="O2235" i="10"/>
  <c r="J2235" i="10"/>
  <c r="M2235" i="10"/>
  <c r="L2235" i="10"/>
  <c r="K2235" i="10"/>
  <c r="Q2235" i="10"/>
  <c r="I2235" i="10"/>
  <c r="R2235" i="10"/>
  <c r="G2235" i="10" s="1"/>
  <c r="T2234" i="10"/>
  <c r="U2234" i="10" s="1"/>
  <c r="V2234" i="10" s="1"/>
  <c r="W2234" i="10" s="1"/>
  <c r="X2234" i="10" s="1"/>
  <c r="Y2234" i="10" s="1"/>
  <c r="Z2234" i="10" s="1"/>
  <c r="AA2234" i="10" s="1"/>
  <c r="AB2234" i="10" s="1"/>
  <c r="AC2234" i="10" s="1"/>
  <c r="T2235" i="10" l="1"/>
  <c r="U2235" i="10" s="1"/>
  <c r="V2235" i="10" s="1"/>
  <c r="W2235" i="10" s="1"/>
  <c r="X2235" i="10" s="1"/>
  <c r="Y2235" i="10" s="1"/>
  <c r="Z2235" i="10" s="1"/>
  <c r="AA2235" i="10" s="1"/>
  <c r="AB2235" i="10" s="1"/>
  <c r="AC2235" i="10" s="1"/>
  <c r="I2236" i="10"/>
  <c r="H2236" i="10"/>
  <c r="S2236" i="10" s="1"/>
  <c r="L2236" i="10"/>
  <c r="K2236" i="10"/>
  <c r="M2236" i="10"/>
  <c r="J2236" i="10"/>
  <c r="D2237" i="10"/>
  <c r="R2236" i="10"/>
  <c r="G2236" i="10" s="1"/>
  <c r="Q2236" i="10"/>
  <c r="P2236" i="10"/>
  <c r="N2236" i="10"/>
  <c r="O2236" i="10"/>
  <c r="T2236" i="10" l="1"/>
  <c r="U2236" i="10" s="1"/>
  <c r="V2236" i="10" s="1"/>
  <c r="W2236" i="10" s="1"/>
  <c r="X2236" i="10" s="1"/>
  <c r="Y2236" i="10" s="1"/>
  <c r="Z2236" i="10" s="1"/>
  <c r="AA2236" i="10" s="1"/>
  <c r="AB2236" i="10" s="1"/>
  <c r="AC2236" i="10" s="1"/>
  <c r="H2237" i="10"/>
  <c r="S2237" i="10" s="1"/>
  <c r="D2238" i="10"/>
  <c r="R2237" i="10"/>
  <c r="G2237" i="10" s="1"/>
  <c r="O2237" i="10"/>
  <c r="I2237" i="10"/>
  <c r="L2237" i="10"/>
  <c r="Q2237" i="10"/>
  <c r="P2237" i="10"/>
  <c r="K2237" i="10"/>
  <c r="N2237" i="10"/>
  <c r="J2237" i="10"/>
  <c r="M2237" i="10"/>
  <c r="H2238" i="10" l="1"/>
  <c r="S2238" i="10" s="1"/>
  <c r="J2238" i="10"/>
  <c r="P2238" i="10"/>
  <c r="I2238" i="10"/>
  <c r="N2238" i="10"/>
  <c r="K2238" i="10"/>
  <c r="D2239" i="10"/>
  <c r="M2238" i="10"/>
  <c r="O2238" i="10"/>
  <c r="R2238" i="10"/>
  <c r="G2238" i="10" s="1"/>
  <c r="Q2238" i="10"/>
  <c r="L2238" i="10"/>
  <c r="T2237" i="10"/>
  <c r="U2237" i="10" s="1"/>
  <c r="V2237" i="10" s="1"/>
  <c r="W2237" i="10" s="1"/>
  <c r="X2237" i="10" s="1"/>
  <c r="Y2237" i="10" s="1"/>
  <c r="Z2237" i="10" s="1"/>
  <c r="AA2237" i="10" s="1"/>
  <c r="AB2237" i="10" s="1"/>
  <c r="AC2237" i="10" s="1"/>
  <c r="T2238" i="10" l="1"/>
  <c r="U2238" i="10" s="1"/>
  <c r="V2238" i="10" s="1"/>
  <c r="W2238" i="10" s="1"/>
  <c r="X2238" i="10" s="1"/>
  <c r="Y2238" i="10" s="1"/>
  <c r="Z2238" i="10" s="1"/>
  <c r="AA2238" i="10" s="1"/>
  <c r="AB2238" i="10" s="1"/>
  <c r="AC2238" i="10" s="1"/>
  <c r="D2240" i="10"/>
  <c r="K2239" i="10"/>
  <c r="O2239" i="10"/>
  <c r="I2239" i="10"/>
  <c r="P2239" i="10"/>
  <c r="M2239" i="10"/>
  <c r="L2239" i="10"/>
  <c r="H2239" i="10"/>
  <c r="S2239" i="10" s="1"/>
  <c r="Q2239" i="10"/>
  <c r="R2239" i="10"/>
  <c r="G2239" i="10" s="1"/>
  <c r="J2239" i="10"/>
  <c r="N2239" i="10"/>
  <c r="Q2240" i="10" l="1"/>
  <c r="L2240" i="10"/>
  <c r="J2240" i="10"/>
  <c r="K2240" i="10"/>
  <c r="N2240" i="10"/>
  <c r="D2241" i="10"/>
  <c r="O2240" i="10"/>
  <c r="H2240" i="10"/>
  <c r="S2240" i="10" s="1"/>
  <c r="M2240" i="10"/>
  <c r="R2240" i="10"/>
  <c r="G2240" i="10" s="1"/>
  <c r="P2240" i="10"/>
  <c r="I2240" i="10"/>
  <c r="T2239" i="10"/>
  <c r="U2239" i="10" s="1"/>
  <c r="V2239" i="10" s="1"/>
  <c r="W2239" i="10" s="1"/>
  <c r="X2239" i="10" s="1"/>
  <c r="Y2239" i="10" s="1"/>
  <c r="Z2239" i="10" s="1"/>
  <c r="AA2239" i="10" s="1"/>
  <c r="AB2239" i="10" s="1"/>
  <c r="AC2239" i="10" s="1"/>
  <c r="T2240" i="10" l="1"/>
  <c r="U2240" i="10" s="1"/>
  <c r="V2240" i="10" s="1"/>
  <c r="W2240" i="10" s="1"/>
  <c r="X2240" i="10" s="1"/>
  <c r="Y2240" i="10" s="1"/>
  <c r="Z2240" i="10" s="1"/>
  <c r="AA2240" i="10" s="1"/>
  <c r="AB2240" i="10" s="1"/>
  <c r="AC2240" i="10" s="1"/>
  <c r="H2241" i="10"/>
  <c r="S2241" i="10" s="1"/>
  <c r="P2241" i="10"/>
  <c r="N2241" i="10"/>
  <c r="K2241" i="10"/>
  <c r="D2242" i="10"/>
  <c r="R2241" i="10"/>
  <c r="G2241" i="10" s="1"/>
  <c r="M2241" i="10"/>
  <c r="O2241" i="10"/>
  <c r="L2241" i="10"/>
  <c r="I2241" i="10"/>
  <c r="J2241" i="10"/>
  <c r="Q2241" i="10"/>
  <c r="O2242" i="10" l="1"/>
  <c r="I2242" i="10"/>
  <c r="D2243" i="10"/>
  <c r="R2242" i="10"/>
  <c r="G2242" i="10" s="1"/>
  <c r="N2242" i="10"/>
  <c r="K2242" i="10"/>
  <c r="H2242" i="10"/>
  <c r="S2242" i="10" s="1"/>
  <c r="J2242" i="10"/>
  <c r="P2242" i="10"/>
  <c r="Q2242" i="10"/>
  <c r="L2242" i="10"/>
  <c r="M2242" i="10"/>
  <c r="T2241" i="10"/>
  <c r="U2241" i="10" s="1"/>
  <c r="V2241" i="10" s="1"/>
  <c r="W2241" i="10" s="1"/>
  <c r="X2241" i="10" s="1"/>
  <c r="Y2241" i="10" s="1"/>
  <c r="Z2241" i="10" s="1"/>
  <c r="AA2241" i="10" s="1"/>
  <c r="AB2241" i="10" s="1"/>
  <c r="AC2241" i="10" s="1"/>
  <c r="T2242" i="10" l="1"/>
  <c r="U2242" i="10" s="1"/>
  <c r="V2242" i="10" s="1"/>
  <c r="W2242" i="10" s="1"/>
  <c r="X2242" i="10" s="1"/>
  <c r="Y2242" i="10" s="1"/>
  <c r="Z2242" i="10" s="1"/>
  <c r="AA2242" i="10" s="1"/>
  <c r="AB2242" i="10" s="1"/>
  <c r="AC2242" i="10" s="1"/>
  <c r="H2243" i="10"/>
  <c r="S2243" i="10" s="1"/>
  <c r="O2243" i="10"/>
  <c r="N2243" i="10"/>
  <c r="I2243" i="10"/>
  <c r="L2243" i="10"/>
  <c r="M2243" i="10"/>
  <c r="K2243" i="10"/>
  <c r="R2243" i="10"/>
  <c r="G2243" i="10" s="1"/>
  <c r="J2243" i="10"/>
  <c r="D2244" i="10"/>
  <c r="Q2243" i="10"/>
  <c r="P2243" i="10"/>
  <c r="I2244" i="10" l="1"/>
  <c r="Q2244" i="10"/>
  <c r="D2245" i="10"/>
  <c r="P2244" i="10"/>
  <c r="H2244" i="10"/>
  <c r="S2244" i="10" s="1"/>
  <c r="L2244" i="10"/>
  <c r="O2244" i="10"/>
  <c r="N2244" i="10"/>
  <c r="K2244" i="10"/>
  <c r="M2244" i="10"/>
  <c r="R2244" i="10"/>
  <c r="G2244" i="10" s="1"/>
  <c r="J2244" i="10"/>
  <c r="T2243" i="10"/>
  <c r="U2243" i="10" s="1"/>
  <c r="V2243" i="10" s="1"/>
  <c r="W2243" i="10" s="1"/>
  <c r="X2243" i="10" s="1"/>
  <c r="Y2243" i="10" s="1"/>
  <c r="Z2243" i="10" s="1"/>
  <c r="AA2243" i="10" s="1"/>
  <c r="AB2243" i="10" s="1"/>
  <c r="AC2243" i="10" s="1"/>
  <c r="T2244" i="10" l="1"/>
  <c r="U2244" i="10" s="1"/>
  <c r="V2244" i="10" s="1"/>
  <c r="W2244" i="10" s="1"/>
  <c r="X2244" i="10" s="1"/>
  <c r="Y2244" i="10" s="1"/>
  <c r="Z2244" i="10" s="1"/>
  <c r="AA2244" i="10" s="1"/>
  <c r="AB2244" i="10" s="1"/>
  <c r="AC2244" i="10" s="1"/>
  <c r="I2245" i="10"/>
  <c r="D2246" i="10"/>
  <c r="Q2245" i="10"/>
  <c r="R2245" i="10"/>
  <c r="G2245" i="10" s="1"/>
  <c r="P2245" i="10"/>
  <c r="L2245" i="10"/>
  <c r="M2245" i="10"/>
  <c r="N2245" i="10"/>
  <c r="K2245" i="10"/>
  <c r="H2245" i="10"/>
  <c r="S2245" i="10" s="1"/>
  <c r="J2245" i="10"/>
  <c r="O2245" i="10"/>
  <c r="T2245" i="10" l="1"/>
  <c r="U2245" i="10" s="1"/>
  <c r="V2245" i="10" s="1"/>
  <c r="W2245" i="10" s="1"/>
  <c r="X2245" i="10" s="1"/>
  <c r="Y2245" i="10" s="1"/>
  <c r="Z2245" i="10" s="1"/>
  <c r="AA2245" i="10" s="1"/>
  <c r="AB2245" i="10" s="1"/>
  <c r="AC2245" i="10" s="1"/>
  <c r="N2246" i="10"/>
  <c r="L2246" i="10"/>
  <c r="M2246" i="10"/>
  <c r="R2246" i="10"/>
  <c r="G2246" i="10" s="1"/>
  <c r="I2246" i="10"/>
  <c r="P2246" i="10"/>
  <c r="D2247" i="10"/>
  <c r="J2246" i="10"/>
  <c r="H2246" i="10"/>
  <c r="S2246" i="10" s="1"/>
  <c r="O2246" i="10"/>
  <c r="K2246" i="10"/>
  <c r="Q2246" i="10"/>
  <c r="T2246" i="10" l="1"/>
  <c r="U2246" i="10" s="1"/>
  <c r="V2246" i="10" s="1"/>
  <c r="W2246" i="10" s="1"/>
  <c r="X2246" i="10" s="1"/>
  <c r="Y2246" i="10" s="1"/>
  <c r="Z2246" i="10" s="1"/>
  <c r="AA2246" i="10" s="1"/>
  <c r="AB2246" i="10" s="1"/>
  <c r="AC2246" i="10" s="1"/>
  <c r="L2247" i="10"/>
  <c r="H2247" i="10"/>
  <c r="S2247" i="10" s="1"/>
  <c r="K2247" i="10"/>
  <c r="Q2247" i="10"/>
  <c r="M2247" i="10"/>
  <c r="R2247" i="10"/>
  <c r="G2247" i="10" s="1"/>
  <c r="I2247" i="10"/>
  <c r="J2247" i="10"/>
  <c r="O2247" i="10"/>
  <c r="P2247" i="10"/>
  <c r="N2247" i="10"/>
  <c r="D2248" i="10"/>
  <c r="H2248" i="10" l="1"/>
  <c r="S2248" i="10" s="1"/>
  <c r="Q2248" i="10"/>
  <c r="K2248" i="10"/>
  <c r="I2248" i="10"/>
  <c r="D2249" i="10"/>
  <c r="R2248" i="10"/>
  <c r="G2248" i="10" s="1"/>
  <c r="J2248" i="10"/>
  <c r="M2248" i="10"/>
  <c r="P2248" i="10"/>
  <c r="N2248" i="10"/>
  <c r="L2248" i="10"/>
  <c r="O2248" i="10"/>
  <c r="T2247" i="10"/>
  <c r="U2247" i="10" s="1"/>
  <c r="V2247" i="10" s="1"/>
  <c r="W2247" i="10" s="1"/>
  <c r="X2247" i="10" s="1"/>
  <c r="Y2247" i="10" s="1"/>
  <c r="Z2247" i="10" s="1"/>
  <c r="AA2247" i="10" s="1"/>
  <c r="AB2247" i="10" s="1"/>
  <c r="AC2247" i="10" s="1"/>
  <c r="J2249" i="10" l="1"/>
  <c r="P2249" i="10"/>
  <c r="K2249" i="10"/>
  <c r="D2250" i="10"/>
  <c r="O2249" i="10"/>
  <c r="R2249" i="10"/>
  <c r="G2249" i="10" s="1"/>
  <c r="H2249" i="10"/>
  <c r="S2249" i="10" s="1"/>
  <c r="L2249" i="10"/>
  <c r="Q2249" i="10"/>
  <c r="N2249" i="10"/>
  <c r="I2249" i="10"/>
  <c r="M2249" i="10"/>
  <c r="T2248" i="10"/>
  <c r="U2248" i="10" s="1"/>
  <c r="V2248" i="10" s="1"/>
  <c r="W2248" i="10" s="1"/>
  <c r="X2248" i="10" s="1"/>
  <c r="Y2248" i="10" s="1"/>
  <c r="Z2248" i="10" s="1"/>
  <c r="AA2248" i="10" s="1"/>
  <c r="AB2248" i="10" s="1"/>
  <c r="AC2248" i="10" s="1"/>
  <c r="T2249" i="10" l="1"/>
  <c r="U2249" i="10" s="1"/>
  <c r="V2249" i="10" s="1"/>
  <c r="W2249" i="10" s="1"/>
  <c r="X2249" i="10" s="1"/>
  <c r="Y2249" i="10" s="1"/>
  <c r="Z2249" i="10" s="1"/>
  <c r="AA2249" i="10" s="1"/>
  <c r="AB2249" i="10" s="1"/>
  <c r="AC2249" i="10" s="1"/>
  <c r="I2250" i="10"/>
  <c r="Q2250" i="10"/>
  <c r="M2250" i="10"/>
  <c r="P2250" i="10"/>
  <c r="N2250" i="10"/>
  <c r="J2250" i="10"/>
  <c r="L2250" i="10"/>
  <c r="K2250" i="10"/>
  <c r="D2251" i="10"/>
  <c r="R2250" i="10"/>
  <c r="G2250" i="10" s="1"/>
  <c r="H2250" i="10"/>
  <c r="S2250" i="10" s="1"/>
  <c r="O2250" i="10"/>
  <c r="T2250" i="10" l="1"/>
  <c r="U2250" i="10" s="1"/>
  <c r="V2250" i="10" s="1"/>
  <c r="W2250" i="10" s="1"/>
  <c r="X2250" i="10" s="1"/>
  <c r="Y2250" i="10" s="1"/>
  <c r="Z2250" i="10" s="1"/>
  <c r="AA2250" i="10" s="1"/>
  <c r="AB2250" i="10" s="1"/>
  <c r="AC2250" i="10" s="1"/>
  <c r="Q2251" i="10"/>
  <c r="L2251" i="10"/>
  <c r="D2252" i="10"/>
  <c r="I2251" i="10"/>
  <c r="H2251" i="10"/>
  <c r="S2251" i="10" s="1"/>
  <c r="J2251" i="10"/>
  <c r="M2251" i="10"/>
  <c r="P2251" i="10"/>
  <c r="O2251" i="10"/>
  <c r="N2251" i="10"/>
  <c r="K2251" i="10"/>
  <c r="R2251" i="10"/>
  <c r="G2251" i="10" s="1"/>
  <c r="P2252" i="10" l="1"/>
  <c r="D2253" i="10"/>
  <c r="R2252" i="10"/>
  <c r="G2252" i="10" s="1"/>
  <c r="M2252" i="10"/>
  <c r="H2252" i="10"/>
  <c r="S2252" i="10" s="1"/>
  <c r="L2252" i="10"/>
  <c r="O2252" i="10"/>
  <c r="I2252" i="10"/>
  <c r="J2252" i="10"/>
  <c r="N2252" i="10"/>
  <c r="K2252" i="10"/>
  <c r="Q2252" i="10"/>
  <c r="T2251" i="10"/>
  <c r="U2251" i="10" s="1"/>
  <c r="V2251" i="10" s="1"/>
  <c r="W2251" i="10" s="1"/>
  <c r="X2251" i="10" s="1"/>
  <c r="Y2251" i="10" s="1"/>
  <c r="Z2251" i="10" s="1"/>
  <c r="AA2251" i="10" s="1"/>
  <c r="AB2251" i="10" s="1"/>
  <c r="AC2251" i="10" s="1"/>
  <c r="T2252" i="10" l="1"/>
  <c r="U2252" i="10" s="1"/>
  <c r="V2252" i="10" s="1"/>
  <c r="W2252" i="10" s="1"/>
  <c r="X2252" i="10" s="1"/>
  <c r="Y2252" i="10" s="1"/>
  <c r="Z2252" i="10" s="1"/>
  <c r="AA2252" i="10" s="1"/>
  <c r="AB2252" i="10" s="1"/>
  <c r="AC2252" i="10" s="1"/>
  <c r="D2254" i="10"/>
  <c r="L2253" i="10"/>
  <c r="K2253" i="10"/>
  <c r="H2253" i="10"/>
  <c r="S2253" i="10" s="1"/>
  <c r="N2253" i="10"/>
  <c r="J2253" i="10"/>
  <c r="M2253" i="10"/>
  <c r="I2253" i="10"/>
  <c r="Q2253" i="10"/>
  <c r="O2253" i="10"/>
  <c r="P2253" i="10"/>
  <c r="R2253" i="10"/>
  <c r="G2253" i="10" s="1"/>
  <c r="T2253" i="10" l="1"/>
  <c r="U2253" i="10" s="1"/>
  <c r="V2253" i="10" s="1"/>
  <c r="W2253" i="10" s="1"/>
  <c r="X2253" i="10" s="1"/>
  <c r="Y2253" i="10" s="1"/>
  <c r="Z2253" i="10" s="1"/>
  <c r="AA2253" i="10" s="1"/>
  <c r="AB2253" i="10" s="1"/>
  <c r="AC2253" i="10" s="1"/>
  <c r="H2254" i="10"/>
  <c r="S2254" i="10" s="1"/>
  <c r="J2254" i="10"/>
  <c r="L2254" i="10"/>
  <c r="M2254" i="10"/>
  <c r="P2254" i="10"/>
  <c r="O2254" i="10"/>
  <c r="D2255" i="10"/>
  <c r="Q2254" i="10"/>
  <c r="N2254" i="10"/>
  <c r="I2254" i="10"/>
  <c r="R2254" i="10"/>
  <c r="G2254" i="10" s="1"/>
  <c r="K2254" i="10"/>
  <c r="T2254" i="10" l="1"/>
  <c r="U2254" i="10" s="1"/>
  <c r="V2254" i="10" s="1"/>
  <c r="W2254" i="10" s="1"/>
  <c r="X2254" i="10" s="1"/>
  <c r="Y2254" i="10" s="1"/>
  <c r="Z2254" i="10" s="1"/>
  <c r="AA2254" i="10" s="1"/>
  <c r="AB2254" i="10" s="1"/>
  <c r="AC2254" i="10" s="1"/>
  <c r="O2255" i="10"/>
  <c r="M2255" i="10"/>
  <c r="L2255" i="10"/>
  <c r="N2255" i="10"/>
  <c r="D2256" i="10"/>
  <c r="K2255" i="10"/>
  <c r="I2255" i="10"/>
  <c r="P2255" i="10"/>
  <c r="H2255" i="10"/>
  <c r="S2255" i="10" s="1"/>
  <c r="J2255" i="10"/>
  <c r="Q2255" i="10"/>
  <c r="R2255" i="10"/>
  <c r="G2255" i="10" s="1"/>
  <c r="T2255" i="10" l="1"/>
  <c r="U2255" i="10" s="1"/>
  <c r="V2255" i="10" s="1"/>
  <c r="W2255" i="10" s="1"/>
  <c r="X2255" i="10" s="1"/>
  <c r="Y2255" i="10" s="1"/>
  <c r="Z2255" i="10" s="1"/>
  <c r="AA2255" i="10" s="1"/>
  <c r="AB2255" i="10" s="1"/>
  <c r="AC2255" i="10" s="1"/>
  <c r="J2256" i="10"/>
  <c r="R2256" i="10"/>
  <c r="G2256" i="10" s="1"/>
  <c r="D2257" i="10"/>
  <c r="L2256" i="10"/>
  <c r="O2256" i="10"/>
  <c r="P2256" i="10"/>
  <c r="H2256" i="10"/>
  <c r="S2256" i="10" s="1"/>
  <c r="I2256" i="10"/>
  <c r="Q2256" i="10"/>
  <c r="N2256" i="10"/>
  <c r="M2256" i="10"/>
  <c r="K2256" i="10"/>
  <c r="T2256" i="10" l="1"/>
  <c r="U2256" i="10" s="1"/>
  <c r="V2256" i="10" s="1"/>
  <c r="W2256" i="10" s="1"/>
  <c r="X2256" i="10" s="1"/>
  <c r="Y2256" i="10" s="1"/>
  <c r="Z2256" i="10" s="1"/>
  <c r="AA2256" i="10" s="1"/>
  <c r="AB2256" i="10" s="1"/>
  <c r="AC2256" i="10" s="1"/>
  <c r="H2257" i="10"/>
  <c r="S2257" i="10" s="1"/>
  <c r="K2257" i="10"/>
  <c r="R2257" i="10"/>
  <c r="G2257" i="10" s="1"/>
  <c r="J2257" i="10"/>
  <c r="L2257" i="10"/>
  <c r="N2257" i="10"/>
  <c r="M2257" i="10"/>
  <c r="I2257" i="10"/>
  <c r="O2257" i="10"/>
  <c r="P2257" i="10"/>
  <c r="D2258" i="10"/>
  <c r="Q2257" i="10"/>
  <c r="K2258" i="10" l="1"/>
  <c r="I2258" i="10"/>
  <c r="P2258" i="10"/>
  <c r="N2258" i="10"/>
  <c r="R2258" i="10"/>
  <c r="G2258" i="10" s="1"/>
  <c r="D2259" i="10"/>
  <c r="L2258" i="10"/>
  <c r="J2258" i="10"/>
  <c r="Q2258" i="10"/>
  <c r="H2258" i="10"/>
  <c r="S2258" i="10" s="1"/>
  <c r="M2258" i="10"/>
  <c r="O2258" i="10"/>
  <c r="T2257" i="10"/>
  <c r="U2257" i="10" s="1"/>
  <c r="V2257" i="10" s="1"/>
  <c r="W2257" i="10" s="1"/>
  <c r="X2257" i="10" s="1"/>
  <c r="Y2257" i="10" s="1"/>
  <c r="Z2257" i="10" s="1"/>
  <c r="AA2257" i="10" s="1"/>
  <c r="AB2257" i="10" s="1"/>
  <c r="AC2257" i="10" s="1"/>
  <c r="P2259" i="10" l="1"/>
  <c r="D2260" i="10"/>
  <c r="Q2259" i="10"/>
  <c r="N2259" i="10"/>
  <c r="L2259" i="10"/>
  <c r="R2259" i="10"/>
  <c r="G2259" i="10" s="1"/>
  <c r="M2259" i="10"/>
  <c r="I2259" i="10"/>
  <c r="H2259" i="10"/>
  <c r="S2259" i="10" s="1"/>
  <c r="O2259" i="10"/>
  <c r="K2259" i="10"/>
  <c r="J2259" i="10"/>
  <c r="T2258" i="10"/>
  <c r="U2258" i="10" s="1"/>
  <c r="V2258" i="10" s="1"/>
  <c r="W2258" i="10" s="1"/>
  <c r="X2258" i="10" s="1"/>
  <c r="Y2258" i="10" s="1"/>
  <c r="Z2258" i="10" s="1"/>
  <c r="AA2258" i="10" s="1"/>
  <c r="AB2258" i="10" s="1"/>
  <c r="AC2258" i="10" s="1"/>
  <c r="H2260" i="10" l="1"/>
  <c r="S2260" i="10" s="1"/>
  <c r="L2260" i="10"/>
  <c r="P2260" i="10"/>
  <c r="Q2260" i="10"/>
  <c r="O2260" i="10"/>
  <c r="I2260" i="10"/>
  <c r="J2260" i="10"/>
  <c r="N2260" i="10"/>
  <c r="D2261" i="10"/>
  <c r="R2260" i="10"/>
  <c r="G2260" i="10" s="1"/>
  <c r="M2260" i="10"/>
  <c r="K2260" i="10"/>
  <c r="T2259" i="10"/>
  <c r="U2259" i="10" s="1"/>
  <c r="V2259" i="10" s="1"/>
  <c r="W2259" i="10" s="1"/>
  <c r="X2259" i="10" s="1"/>
  <c r="Y2259" i="10" s="1"/>
  <c r="Z2259" i="10" s="1"/>
  <c r="AA2259" i="10" s="1"/>
  <c r="AB2259" i="10" s="1"/>
  <c r="AC2259" i="10" s="1"/>
  <c r="T2260" i="10" l="1"/>
  <c r="U2260" i="10" s="1"/>
  <c r="V2260" i="10" s="1"/>
  <c r="W2260" i="10" s="1"/>
  <c r="X2260" i="10" s="1"/>
  <c r="Y2260" i="10" s="1"/>
  <c r="Z2260" i="10" s="1"/>
  <c r="AA2260" i="10" s="1"/>
  <c r="AB2260" i="10" s="1"/>
  <c r="AC2260" i="10" s="1"/>
  <c r="H2261" i="10"/>
  <c r="S2261" i="10" s="1"/>
  <c r="N2261" i="10"/>
  <c r="D2262" i="10"/>
  <c r="I2261" i="10"/>
  <c r="Q2261" i="10"/>
  <c r="K2261" i="10"/>
  <c r="R2261" i="10"/>
  <c r="G2261" i="10" s="1"/>
  <c r="P2261" i="10"/>
  <c r="O2261" i="10"/>
  <c r="J2261" i="10"/>
  <c r="L2261" i="10"/>
  <c r="M2261" i="10"/>
  <c r="T2261" i="10" l="1"/>
  <c r="U2261" i="10" s="1"/>
  <c r="V2261" i="10" s="1"/>
  <c r="W2261" i="10" s="1"/>
  <c r="X2261" i="10" s="1"/>
  <c r="Y2261" i="10" s="1"/>
  <c r="Z2261" i="10" s="1"/>
  <c r="AA2261" i="10" s="1"/>
  <c r="AB2261" i="10" s="1"/>
  <c r="AC2261" i="10" s="1"/>
  <c r="J2262" i="10"/>
  <c r="L2262" i="10"/>
  <c r="Q2262" i="10"/>
  <c r="K2262" i="10"/>
  <c r="R2262" i="10"/>
  <c r="G2262" i="10" s="1"/>
  <c r="N2262" i="10"/>
  <c r="D2263" i="10"/>
  <c r="P2262" i="10"/>
  <c r="H2262" i="10"/>
  <c r="S2262" i="10" s="1"/>
  <c r="I2262" i="10"/>
  <c r="O2262" i="10"/>
  <c r="M2262" i="10"/>
  <c r="T2262" i="10" l="1"/>
  <c r="U2262" i="10" s="1"/>
  <c r="V2262" i="10" s="1"/>
  <c r="W2262" i="10" s="1"/>
  <c r="X2262" i="10" s="1"/>
  <c r="Y2262" i="10" s="1"/>
  <c r="Z2262" i="10" s="1"/>
  <c r="AA2262" i="10" s="1"/>
  <c r="AB2262" i="10" s="1"/>
  <c r="AC2262" i="10" s="1"/>
  <c r="N2263" i="10"/>
  <c r="H2263" i="10"/>
  <c r="S2263" i="10" s="1"/>
  <c r="L2263" i="10"/>
  <c r="K2263" i="10"/>
  <c r="M2263" i="10"/>
  <c r="J2263" i="10"/>
  <c r="D2264" i="10"/>
  <c r="O2263" i="10"/>
  <c r="I2263" i="10"/>
  <c r="P2263" i="10"/>
  <c r="R2263" i="10"/>
  <c r="G2263" i="10" s="1"/>
  <c r="Q2263" i="10"/>
  <c r="T2263" i="10" l="1"/>
  <c r="U2263" i="10" s="1"/>
  <c r="V2263" i="10" s="1"/>
  <c r="W2263" i="10" s="1"/>
  <c r="X2263" i="10" s="1"/>
  <c r="Y2263" i="10" s="1"/>
  <c r="Z2263" i="10" s="1"/>
  <c r="AA2263" i="10" s="1"/>
  <c r="AB2263" i="10" s="1"/>
  <c r="AC2263" i="10" s="1"/>
  <c r="P2264" i="10"/>
  <c r="O2264" i="10"/>
  <c r="N2264" i="10"/>
  <c r="M2264" i="10"/>
  <c r="D2265" i="10"/>
  <c r="I2264" i="10"/>
  <c r="L2264" i="10"/>
  <c r="H2264" i="10"/>
  <c r="S2264" i="10" s="1"/>
  <c r="J2264" i="10"/>
  <c r="R2264" i="10"/>
  <c r="G2264" i="10" s="1"/>
  <c r="K2264" i="10"/>
  <c r="Q2264" i="10"/>
  <c r="H2265" i="10" l="1"/>
  <c r="S2265" i="10" s="1"/>
  <c r="J2265" i="10"/>
  <c r="N2265" i="10"/>
  <c r="R2265" i="10"/>
  <c r="G2265" i="10" s="1"/>
  <c r="I2265" i="10"/>
  <c r="O2265" i="10"/>
  <c r="L2265" i="10"/>
  <c r="P2265" i="10"/>
  <c r="Q2265" i="10"/>
  <c r="K2265" i="10"/>
  <c r="D2266" i="10"/>
  <c r="M2265" i="10"/>
  <c r="T2264" i="10"/>
  <c r="U2264" i="10" s="1"/>
  <c r="V2264" i="10" s="1"/>
  <c r="W2264" i="10" s="1"/>
  <c r="X2264" i="10" s="1"/>
  <c r="Y2264" i="10" s="1"/>
  <c r="Z2264" i="10" s="1"/>
  <c r="AA2264" i="10" s="1"/>
  <c r="AB2264" i="10" s="1"/>
  <c r="AC2264" i="10" s="1"/>
  <c r="T2265" i="10" l="1"/>
  <c r="U2265" i="10" s="1"/>
  <c r="V2265" i="10" s="1"/>
  <c r="W2265" i="10" s="1"/>
  <c r="X2265" i="10" s="1"/>
  <c r="Y2265" i="10" s="1"/>
  <c r="Z2265" i="10" s="1"/>
  <c r="AA2265" i="10" s="1"/>
  <c r="AB2265" i="10" s="1"/>
  <c r="AC2265" i="10" s="1"/>
  <c r="H2266" i="10"/>
  <c r="S2266" i="10" s="1"/>
  <c r="Q2266" i="10"/>
  <c r="K2266" i="10"/>
  <c r="M2266" i="10"/>
  <c r="D2267" i="10"/>
  <c r="R2266" i="10"/>
  <c r="G2266" i="10" s="1"/>
  <c r="O2266" i="10"/>
  <c r="L2266" i="10"/>
  <c r="P2266" i="10"/>
  <c r="J2266" i="10"/>
  <c r="N2266" i="10"/>
  <c r="I2266" i="10"/>
  <c r="H2267" i="10" l="1"/>
  <c r="S2267" i="10" s="1"/>
  <c r="Q2267" i="10"/>
  <c r="N2267" i="10"/>
  <c r="I2267" i="10"/>
  <c r="K2267" i="10"/>
  <c r="R2267" i="10"/>
  <c r="G2267" i="10" s="1"/>
  <c r="P2267" i="10"/>
  <c r="M2267" i="10"/>
  <c r="O2267" i="10"/>
  <c r="L2267" i="10"/>
  <c r="D2268" i="10"/>
  <c r="J2267" i="10"/>
  <c r="T2266" i="10"/>
  <c r="U2266" i="10" s="1"/>
  <c r="V2266" i="10" s="1"/>
  <c r="W2266" i="10" s="1"/>
  <c r="X2266" i="10" s="1"/>
  <c r="Y2266" i="10" s="1"/>
  <c r="Z2266" i="10" s="1"/>
  <c r="AA2266" i="10" s="1"/>
  <c r="AB2266" i="10" s="1"/>
  <c r="AC2266" i="10" s="1"/>
  <c r="H2268" i="10" l="1"/>
  <c r="S2268" i="10" s="1"/>
  <c r="R2268" i="10"/>
  <c r="G2268" i="10" s="1"/>
  <c r="J2268" i="10"/>
  <c r="M2268" i="10"/>
  <c r="O2268" i="10"/>
  <c r="K2268" i="10"/>
  <c r="N2268" i="10"/>
  <c r="Q2268" i="10"/>
  <c r="L2268" i="10"/>
  <c r="D2269" i="10"/>
  <c r="P2268" i="10"/>
  <c r="I2268" i="10"/>
  <c r="T2267" i="10"/>
  <c r="U2267" i="10" s="1"/>
  <c r="V2267" i="10" s="1"/>
  <c r="W2267" i="10" s="1"/>
  <c r="X2267" i="10" s="1"/>
  <c r="Y2267" i="10" s="1"/>
  <c r="Z2267" i="10" s="1"/>
  <c r="AA2267" i="10" s="1"/>
  <c r="AB2267" i="10" s="1"/>
  <c r="AC2267" i="10" s="1"/>
  <c r="H2269" i="10" l="1"/>
  <c r="S2269" i="10" s="1"/>
  <c r="L2269" i="10"/>
  <c r="D2270" i="10"/>
  <c r="R2269" i="10"/>
  <c r="G2269" i="10" s="1"/>
  <c r="N2269" i="10"/>
  <c r="M2269" i="10"/>
  <c r="P2269" i="10"/>
  <c r="J2269" i="10"/>
  <c r="Q2269" i="10"/>
  <c r="I2269" i="10"/>
  <c r="K2269" i="10"/>
  <c r="O2269" i="10"/>
  <c r="T2268" i="10"/>
  <c r="U2268" i="10" s="1"/>
  <c r="V2268" i="10" s="1"/>
  <c r="W2268" i="10" s="1"/>
  <c r="X2268" i="10" s="1"/>
  <c r="Y2268" i="10" s="1"/>
  <c r="Z2268" i="10" s="1"/>
  <c r="AA2268" i="10" s="1"/>
  <c r="AB2268" i="10" s="1"/>
  <c r="AC2268" i="10" s="1"/>
  <c r="H2270" i="10" l="1"/>
  <c r="S2270" i="10" s="1"/>
  <c r="P2270" i="10"/>
  <c r="J2270" i="10"/>
  <c r="N2270" i="10"/>
  <c r="L2270" i="10"/>
  <c r="I2270" i="10"/>
  <c r="Q2270" i="10"/>
  <c r="R2270" i="10"/>
  <c r="G2270" i="10" s="1"/>
  <c r="O2270" i="10"/>
  <c r="D2271" i="10"/>
  <c r="K2270" i="10"/>
  <c r="M2270" i="10"/>
  <c r="T2269" i="10"/>
  <c r="U2269" i="10" s="1"/>
  <c r="V2269" i="10" s="1"/>
  <c r="W2269" i="10" s="1"/>
  <c r="X2269" i="10" s="1"/>
  <c r="Y2269" i="10" s="1"/>
  <c r="Z2269" i="10" s="1"/>
  <c r="AA2269" i="10" s="1"/>
  <c r="AB2269" i="10" s="1"/>
  <c r="AC2269" i="10" s="1"/>
  <c r="I2271" i="10" l="1"/>
  <c r="K2271" i="10"/>
  <c r="D2272" i="10"/>
  <c r="P2271" i="10"/>
  <c r="O2271" i="10"/>
  <c r="L2271" i="10"/>
  <c r="R2271" i="10"/>
  <c r="G2271" i="10" s="1"/>
  <c r="Q2271" i="10"/>
  <c r="N2271" i="10"/>
  <c r="H2271" i="10"/>
  <c r="S2271" i="10" s="1"/>
  <c r="J2271" i="10"/>
  <c r="M2271" i="10"/>
  <c r="T2270" i="10"/>
  <c r="U2270" i="10" s="1"/>
  <c r="V2270" i="10" s="1"/>
  <c r="W2270" i="10" s="1"/>
  <c r="X2270" i="10" s="1"/>
  <c r="Y2270" i="10" s="1"/>
  <c r="Z2270" i="10" s="1"/>
  <c r="AA2270" i="10" s="1"/>
  <c r="AB2270" i="10" s="1"/>
  <c r="AC2270" i="10" s="1"/>
  <c r="T2271" i="10" l="1"/>
  <c r="U2271" i="10" s="1"/>
  <c r="V2271" i="10" s="1"/>
  <c r="W2271" i="10" s="1"/>
  <c r="X2271" i="10" s="1"/>
  <c r="Y2271" i="10" s="1"/>
  <c r="Z2271" i="10" s="1"/>
  <c r="AA2271" i="10" s="1"/>
  <c r="AB2271" i="10" s="1"/>
  <c r="AC2271" i="10" s="1"/>
  <c r="H2272" i="10"/>
  <c r="S2272" i="10" s="1"/>
  <c r="Q2272" i="10"/>
  <c r="L2272" i="10"/>
  <c r="R2272" i="10"/>
  <c r="G2272" i="10" s="1"/>
  <c r="M2272" i="10"/>
  <c r="N2272" i="10"/>
  <c r="O2272" i="10"/>
  <c r="J2272" i="10"/>
  <c r="P2272" i="10"/>
  <c r="D2273" i="10"/>
  <c r="K2272" i="10"/>
  <c r="I2272" i="10"/>
  <c r="M2273" i="10" l="1"/>
  <c r="P2273" i="10"/>
  <c r="D2274" i="10"/>
  <c r="L2273" i="10"/>
  <c r="I2273" i="10"/>
  <c r="N2273" i="10"/>
  <c r="Q2273" i="10"/>
  <c r="J2273" i="10"/>
  <c r="K2273" i="10"/>
  <c r="H2273" i="10"/>
  <c r="S2273" i="10" s="1"/>
  <c r="R2273" i="10"/>
  <c r="G2273" i="10" s="1"/>
  <c r="O2273" i="10"/>
  <c r="T2272" i="10"/>
  <c r="U2272" i="10" s="1"/>
  <c r="V2272" i="10" s="1"/>
  <c r="W2272" i="10" s="1"/>
  <c r="X2272" i="10" s="1"/>
  <c r="Y2272" i="10" s="1"/>
  <c r="Z2272" i="10" s="1"/>
  <c r="AA2272" i="10" s="1"/>
  <c r="AB2272" i="10" s="1"/>
  <c r="AC2272" i="10" s="1"/>
  <c r="K2274" i="10" l="1"/>
  <c r="L2274" i="10"/>
  <c r="D2275" i="10"/>
  <c r="O2274" i="10"/>
  <c r="R2274" i="10"/>
  <c r="G2274" i="10" s="1"/>
  <c r="H2274" i="10"/>
  <c r="S2274" i="10" s="1"/>
  <c r="I2274" i="10"/>
  <c r="N2274" i="10"/>
  <c r="P2274" i="10"/>
  <c r="Q2274" i="10"/>
  <c r="M2274" i="10"/>
  <c r="J2274" i="10"/>
  <c r="T2273" i="10"/>
  <c r="U2273" i="10" s="1"/>
  <c r="V2273" i="10" s="1"/>
  <c r="W2273" i="10" s="1"/>
  <c r="X2273" i="10" s="1"/>
  <c r="Y2273" i="10" s="1"/>
  <c r="Z2273" i="10" s="1"/>
  <c r="AA2273" i="10" s="1"/>
  <c r="AB2273" i="10" s="1"/>
  <c r="AC2273" i="10" s="1"/>
  <c r="T2274" i="10" l="1"/>
  <c r="U2274" i="10" s="1"/>
  <c r="V2274" i="10" s="1"/>
  <c r="W2274" i="10" s="1"/>
  <c r="X2274" i="10" s="1"/>
  <c r="Y2274" i="10" s="1"/>
  <c r="Z2274" i="10" s="1"/>
  <c r="AA2274" i="10" s="1"/>
  <c r="AB2274" i="10" s="1"/>
  <c r="AC2274" i="10" s="1"/>
  <c r="D2276" i="10"/>
  <c r="M2275" i="10"/>
  <c r="Q2275" i="10"/>
  <c r="H2275" i="10"/>
  <c r="S2275" i="10" s="1"/>
  <c r="R2275" i="10"/>
  <c r="G2275" i="10" s="1"/>
  <c r="N2275" i="10"/>
  <c r="P2275" i="10"/>
  <c r="I2275" i="10"/>
  <c r="J2275" i="10"/>
  <c r="L2275" i="10"/>
  <c r="O2275" i="10"/>
  <c r="K2275" i="10"/>
  <c r="H2276" i="10" l="1"/>
  <c r="S2276" i="10" s="1"/>
  <c r="N2276" i="10"/>
  <c r="I2276" i="10"/>
  <c r="P2276" i="10"/>
  <c r="Q2276" i="10"/>
  <c r="L2276" i="10"/>
  <c r="D2277" i="10"/>
  <c r="M2276" i="10"/>
  <c r="K2276" i="10"/>
  <c r="R2276" i="10"/>
  <c r="G2276" i="10" s="1"/>
  <c r="J2276" i="10"/>
  <c r="O2276" i="10"/>
  <c r="T2275" i="10"/>
  <c r="U2275" i="10" s="1"/>
  <c r="V2275" i="10" s="1"/>
  <c r="W2275" i="10" s="1"/>
  <c r="X2275" i="10" s="1"/>
  <c r="Y2275" i="10" s="1"/>
  <c r="Z2275" i="10" s="1"/>
  <c r="AA2275" i="10" s="1"/>
  <c r="AB2275" i="10" s="1"/>
  <c r="AC2275" i="10" s="1"/>
  <c r="H2277" i="10" l="1"/>
  <c r="S2277" i="10" s="1"/>
  <c r="D2278" i="10"/>
  <c r="M2277" i="10"/>
  <c r="P2277" i="10"/>
  <c r="L2277" i="10"/>
  <c r="N2277" i="10"/>
  <c r="R2277" i="10"/>
  <c r="G2277" i="10" s="1"/>
  <c r="I2277" i="10"/>
  <c r="O2277" i="10"/>
  <c r="K2277" i="10"/>
  <c r="Q2277" i="10"/>
  <c r="J2277" i="10"/>
  <c r="T2276" i="10"/>
  <c r="U2276" i="10" s="1"/>
  <c r="V2276" i="10" s="1"/>
  <c r="W2276" i="10" s="1"/>
  <c r="X2276" i="10" s="1"/>
  <c r="Y2276" i="10" s="1"/>
  <c r="Z2276" i="10" s="1"/>
  <c r="AA2276" i="10" s="1"/>
  <c r="AB2276" i="10" s="1"/>
  <c r="AC2276" i="10" s="1"/>
  <c r="H2278" i="10" l="1"/>
  <c r="S2278" i="10" s="1"/>
  <c r="P2278" i="10"/>
  <c r="M2278" i="10"/>
  <c r="K2278" i="10"/>
  <c r="N2278" i="10"/>
  <c r="L2278" i="10"/>
  <c r="D2279" i="10"/>
  <c r="O2278" i="10"/>
  <c r="I2278" i="10"/>
  <c r="R2278" i="10"/>
  <c r="G2278" i="10" s="1"/>
  <c r="J2278" i="10"/>
  <c r="Q2278" i="10"/>
  <c r="T2277" i="10"/>
  <c r="U2277" i="10" s="1"/>
  <c r="V2277" i="10" s="1"/>
  <c r="W2277" i="10" s="1"/>
  <c r="X2277" i="10" s="1"/>
  <c r="Y2277" i="10" s="1"/>
  <c r="Z2277" i="10" s="1"/>
  <c r="AA2277" i="10" s="1"/>
  <c r="AB2277" i="10" s="1"/>
  <c r="AC2277" i="10" s="1"/>
  <c r="D2280" i="10" l="1"/>
  <c r="N2279" i="10"/>
  <c r="H2279" i="10"/>
  <c r="S2279" i="10" s="1"/>
  <c r="Q2279" i="10"/>
  <c r="I2279" i="10"/>
  <c r="K2279" i="10"/>
  <c r="J2279" i="10"/>
  <c r="O2279" i="10"/>
  <c r="R2279" i="10"/>
  <c r="G2279" i="10" s="1"/>
  <c r="L2279" i="10"/>
  <c r="P2279" i="10"/>
  <c r="M2279" i="10"/>
  <c r="T2278" i="10"/>
  <c r="U2278" i="10" s="1"/>
  <c r="V2278" i="10" s="1"/>
  <c r="W2278" i="10" s="1"/>
  <c r="X2278" i="10" s="1"/>
  <c r="Y2278" i="10" s="1"/>
  <c r="Z2278" i="10" s="1"/>
  <c r="AA2278" i="10" s="1"/>
  <c r="AB2278" i="10" s="1"/>
  <c r="AC2278" i="10" s="1"/>
  <c r="T2279" i="10" l="1"/>
  <c r="U2279" i="10" s="1"/>
  <c r="V2279" i="10" s="1"/>
  <c r="W2279" i="10" s="1"/>
  <c r="X2279" i="10" s="1"/>
  <c r="Y2279" i="10" s="1"/>
  <c r="Z2279" i="10" s="1"/>
  <c r="AA2279" i="10" s="1"/>
  <c r="AB2279" i="10" s="1"/>
  <c r="AC2279" i="10" s="1"/>
  <c r="H2280" i="10"/>
  <c r="S2280" i="10" s="1"/>
  <c r="K2280" i="10"/>
  <c r="L2280" i="10"/>
  <c r="M2280" i="10"/>
  <c r="R2280" i="10"/>
  <c r="G2280" i="10" s="1"/>
  <c r="D2281" i="10"/>
  <c r="Q2280" i="10"/>
  <c r="N2280" i="10"/>
  <c r="O2280" i="10"/>
  <c r="I2280" i="10"/>
  <c r="J2280" i="10"/>
  <c r="P2280" i="10"/>
  <c r="H2281" i="10" l="1"/>
  <c r="S2281" i="10" s="1"/>
  <c r="D2282" i="10"/>
  <c r="J2281" i="10"/>
  <c r="P2281" i="10"/>
  <c r="R2281" i="10"/>
  <c r="G2281" i="10" s="1"/>
  <c r="Q2281" i="10"/>
  <c r="M2281" i="10"/>
  <c r="K2281" i="10"/>
  <c r="I2281" i="10"/>
  <c r="L2281" i="10"/>
  <c r="N2281" i="10"/>
  <c r="O2281" i="10"/>
  <c r="T2280" i="10"/>
  <c r="U2280" i="10" s="1"/>
  <c r="V2280" i="10" s="1"/>
  <c r="W2280" i="10" s="1"/>
  <c r="X2280" i="10" s="1"/>
  <c r="Y2280" i="10" s="1"/>
  <c r="Z2280" i="10" s="1"/>
  <c r="AA2280" i="10" s="1"/>
  <c r="AB2280" i="10" s="1"/>
  <c r="AC2280" i="10" s="1"/>
  <c r="O2282" i="10" l="1"/>
  <c r="H2282" i="10"/>
  <c r="S2282" i="10" s="1"/>
  <c r="K2282" i="10"/>
  <c r="Q2282" i="10"/>
  <c r="J2282" i="10"/>
  <c r="L2282" i="10"/>
  <c r="D2283" i="10"/>
  <c r="N2282" i="10"/>
  <c r="M2282" i="10"/>
  <c r="P2282" i="10"/>
  <c r="I2282" i="10"/>
  <c r="R2282" i="10"/>
  <c r="G2282" i="10" s="1"/>
  <c r="T2281" i="10"/>
  <c r="U2281" i="10" s="1"/>
  <c r="V2281" i="10" s="1"/>
  <c r="W2281" i="10" s="1"/>
  <c r="X2281" i="10" s="1"/>
  <c r="Y2281" i="10" s="1"/>
  <c r="Z2281" i="10" s="1"/>
  <c r="AA2281" i="10" s="1"/>
  <c r="AB2281" i="10" s="1"/>
  <c r="AC2281" i="10" s="1"/>
  <c r="T2282" i="10" l="1"/>
  <c r="U2282" i="10" s="1"/>
  <c r="V2282" i="10" s="1"/>
  <c r="W2282" i="10" s="1"/>
  <c r="X2282" i="10" s="1"/>
  <c r="Y2282" i="10" s="1"/>
  <c r="Z2282" i="10" s="1"/>
  <c r="AA2282" i="10" s="1"/>
  <c r="AB2282" i="10" s="1"/>
  <c r="AC2282" i="10" s="1"/>
  <c r="H2283" i="10"/>
  <c r="S2283" i="10" s="1"/>
  <c r="D2284" i="10"/>
  <c r="N2283" i="10"/>
  <c r="K2283" i="10"/>
  <c r="O2283" i="10"/>
  <c r="Q2283" i="10"/>
  <c r="L2283" i="10"/>
  <c r="M2283" i="10"/>
  <c r="I2283" i="10"/>
  <c r="R2283" i="10"/>
  <c r="G2283" i="10" s="1"/>
  <c r="J2283" i="10"/>
  <c r="P2283" i="10"/>
  <c r="H2284" i="10" l="1"/>
  <c r="S2284" i="10" s="1"/>
  <c r="O2284" i="10"/>
  <c r="I2284" i="10"/>
  <c r="M2284" i="10"/>
  <c r="L2284" i="10"/>
  <c r="J2284" i="10"/>
  <c r="D2285" i="10"/>
  <c r="K2284" i="10"/>
  <c r="P2284" i="10"/>
  <c r="Q2284" i="10"/>
  <c r="R2284" i="10"/>
  <c r="G2284" i="10" s="1"/>
  <c r="N2284" i="10"/>
  <c r="T2283" i="10"/>
  <c r="U2283" i="10" s="1"/>
  <c r="V2283" i="10" s="1"/>
  <c r="W2283" i="10" s="1"/>
  <c r="X2283" i="10" s="1"/>
  <c r="Y2283" i="10" s="1"/>
  <c r="Z2283" i="10" s="1"/>
  <c r="AA2283" i="10" s="1"/>
  <c r="AB2283" i="10" s="1"/>
  <c r="AC2283" i="10" s="1"/>
  <c r="H2285" i="10" l="1"/>
  <c r="S2285" i="10" s="1"/>
  <c r="D2286" i="10"/>
  <c r="O2285" i="10"/>
  <c r="K2285" i="10"/>
  <c r="I2285" i="10"/>
  <c r="R2285" i="10"/>
  <c r="G2285" i="10" s="1"/>
  <c r="J2285" i="10"/>
  <c r="Q2285" i="10"/>
  <c r="L2285" i="10"/>
  <c r="M2285" i="10"/>
  <c r="P2285" i="10"/>
  <c r="N2285" i="10"/>
  <c r="T2284" i="10"/>
  <c r="U2284" i="10" s="1"/>
  <c r="V2284" i="10" s="1"/>
  <c r="W2284" i="10" s="1"/>
  <c r="X2284" i="10" s="1"/>
  <c r="Y2284" i="10" s="1"/>
  <c r="Z2284" i="10" s="1"/>
  <c r="AA2284" i="10" s="1"/>
  <c r="AB2284" i="10" s="1"/>
  <c r="AC2284" i="10" s="1"/>
  <c r="L2286" i="10" l="1"/>
  <c r="M2286" i="10"/>
  <c r="R2286" i="10"/>
  <c r="G2286" i="10" s="1"/>
  <c r="Q2286" i="10"/>
  <c r="P2286" i="10"/>
  <c r="D2287" i="10"/>
  <c r="O2286" i="10"/>
  <c r="H2286" i="10"/>
  <c r="S2286" i="10" s="1"/>
  <c r="J2286" i="10"/>
  <c r="K2286" i="10"/>
  <c r="I2286" i="10"/>
  <c r="N2286" i="10"/>
  <c r="T2285" i="10"/>
  <c r="U2285" i="10" s="1"/>
  <c r="V2285" i="10" s="1"/>
  <c r="W2285" i="10" s="1"/>
  <c r="X2285" i="10" s="1"/>
  <c r="Y2285" i="10" s="1"/>
  <c r="Z2285" i="10" s="1"/>
  <c r="AA2285" i="10" s="1"/>
  <c r="AB2285" i="10" s="1"/>
  <c r="AC2285" i="10" s="1"/>
  <c r="M2287" i="10" l="1"/>
  <c r="O2287" i="10"/>
  <c r="Q2287" i="10"/>
  <c r="D2288" i="10"/>
  <c r="R2287" i="10"/>
  <c r="G2287" i="10" s="1"/>
  <c r="L2287" i="10"/>
  <c r="H2287" i="10"/>
  <c r="S2287" i="10" s="1"/>
  <c r="N2287" i="10"/>
  <c r="I2287" i="10"/>
  <c r="J2287" i="10"/>
  <c r="K2287" i="10"/>
  <c r="P2287" i="10"/>
  <c r="T2286" i="10"/>
  <c r="U2286" i="10" s="1"/>
  <c r="V2286" i="10" s="1"/>
  <c r="W2286" i="10" s="1"/>
  <c r="X2286" i="10" s="1"/>
  <c r="Y2286" i="10" s="1"/>
  <c r="Z2286" i="10" s="1"/>
  <c r="AA2286" i="10" s="1"/>
  <c r="AB2286" i="10" s="1"/>
  <c r="AC2286" i="10" s="1"/>
  <c r="T2287" i="10" l="1"/>
  <c r="U2287" i="10" s="1"/>
  <c r="V2287" i="10" s="1"/>
  <c r="W2287" i="10" s="1"/>
  <c r="X2287" i="10" s="1"/>
  <c r="Y2287" i="10" s="1"/>
  <c r="Z2287" i="10" s="1"/>
  <c r="AA2287" i="10" s="1"/>
  <c r="AB2287" i="10" s="1"/>
  <c r="AC2287" i="10" s="1"/>
  <c r="L2288" i="10"/>
  <c r="J2288" i="10"/>
  <c r="I2288" i="10"/>
  <c r="D2289" i="10"/>
  <c r="N2288" i="10"/>
  <c r="H2288" i="10"/>
  <c r="S2288" i="10" s="1"/>
  <c r="O2288" i="10"/>
  <c r="Q2288" i="10"/>
  <c r="R2288" i="10"/>
  <c r="G2288" i="10" s="1"/>
  <c r="P2288" i="10"/>
  <c r="K2288" i="10"/>
  <c r="M2288" i="10"/>
  <c r="H2289" i="10" l="1"/>
  <c r="S2289" i="10" s="1"/>
  <c r="O2289" i="10"/>
  <c r="P2289" i="10"/>
  <c r="D2290" i="10"/>
  <c r="L2289" i="10"/>
  <c r="N2289" i="10"/>
  <c r="J2289" i="10"/>
  <c r="I2289" i="10"/>
  <c r="K2289" i="10"/>
  <c r="M2289" i="10"/>
  <c r="Q2289" i="10"/>
  <c r="R2289" i="10"/>
  <c r="G2289" i="10" s="1"/>
  <c r="T2288" i="10"/>
  <c r="U2288" i="10" s="1"/>
  <c r="V2288" i="10" s="1"/>
  <c r="W2288" i="10" s="1"/>
  <c r="X2288" i="10" s="1"/>
  <c r="Y2288" i="10" s="1"/>
  <c r="Z2288" i="10" s="1"/>
  <c r="AA2288" i="10" s="1"/>
  <c r="AB2288" i="10" s="1"/>
  <c r="AC2288" i="10" s="1"/>
  <c r="D2291" i="10" l="1"/>
  <c r="K2290" i="10"/>
  <c r="J2290" i="10"/>
  <c r="O2290" i="10"/>
  <c r="H2290" i="10"/>
  <c r="S2290" i="10" s="1"/>
  <c r="Q2290" i="10"/>
  <c r="P2290" i="10"/>
  <c r="M2290" i="10"/>
  <c r="I2290" i="10"/>
  <c r="L2290" i="10"/>
  <c r="N2290" i="10"/>
  <c r="R2290" i="10"/>
  <c r="G2290" i="10" s="1"/>
  <c r="T2289" i="10"/>
  <c r="U2289" i="10" s="1"/>
  <c r="V2289" i="10" s="1"/>
  <c r="W2289" i="10" s="1"/>
  <c r="X2289" i="10" s="1"/>
  <c r="Y2289" i="10" s="1"/>
  <c r="Z2289" i="10" s="1"/>
  <c r="AA2289" i="10" s="1"/>
  <c r="AB2289" i="10" s="1"/>
  <c r="AC2289" i="10" s="1"/>
  <c r="J2291" i="10" l="1"/>
  <c r="H2291" i="10"/>
  <c r="S2291" i="10" s="1"/>
  <c r="N2291" i="10"/>
  <c r="R2291" i="10"/>
  <c r="G2291" i="10" s="1"/>
  <c r="P2291" i="10"/>
  <c r="L2291" i="10"/>
  <c r="Q2291" i="10"/>
  <c r="K2291" i="10"/>
  <c r="O2291" i="10"/>
  <c r="I2291" i="10"/>
  <c r="D2292" i="10"/>
  <c r="M2291" i="10"/>
  <c r="T2290" i="10"/>
  <c r="U2290" i="10" s="1"/>
  <c r="V2290" i="10" s="1"/>
  <c r="W2290" i="10" s="1"/>
  <c r="X2290" i="10" s="1"/>
  <c r="Y2290" i="10" s="1"/>
  <c r="Z2290" i="10" s="1"/>
  <c r="AA2290" i="10" s="1"/>
  <c r="AB2290" i="10" s="1"/>
  <c r="AC2290" i="10" s="1"/>
  <c r="T2291" i="10" l="1"/>
  <c r="U2291" i="10" s="1"/>
  <c r="V2291" i="10" s="1"/>
  <c r="W2291" i="10" s="1"/>
  <c r="X2291" i="10" s="1"/>
  <c r="Y2291" i="10" s="1"/>
  <c r="Z2291" i="10" s="1"/>
  <c r="AA2291" i="10" s="1"/>
  <c r="AB2291" i="10" s="1"/>
  <c r="AC2291" i="10" s="1"/>
  <c r="O2292" i="10"/>
  <c r="P2292" i="10"/>
  <c r="R2292" i="10"/>
  <c r="G2292" i="10" s="1"/>
  <c r="D2293" i="10"/>
  <c r="K2292" i="10"/>
  <c r="H2292" i="10"/>
  <c r="S2292" i="10" s="1"/>
  <c r="I2292" i="10"/>
  <c r="Q2292" i="10"/>
  <c r="N2292" i="10"/>
  <c r="M2292" i="10"/>
  <c r="J2292" i="10"/>
  <c r="L2292" i="10"/>
  <c r="H2293" i="10" l="1"/>
  <c r="S2293" i="10" s="1"/>
  <c r="I2293" i="10"/>
  <c r="N2293" i="10"/>
  <c r="K2293" i="10"/>
  <c r="P2293" i="10"/>
  <c r="L2293" i="10"/>
  <c r="Q2293" i="10"/>
  <c r="M2293" i="10"/>
  <c r="J2293" i="10"/>
  <c r="O2293" i="10"/>
  <c r="D2294" i="10"/>
  <c r="R2293" i="10"/>
  <c r="G2293" i="10" s="1"/>
  <c r="T2292" i="10"/>
  <c r="U2292" i="10" s="1"/>
  <c r="V2292" i="10" s="1"/>
  <c r="W2292" i="10" s="1"/>
  <c r="X2292" i="10" s="1"/>
  <c r="Y2292" i="10" s="1"/>
  <c r="Z2292" i="10" s="1"/>
  <c r="AA2292" i="10" s="1"/>
  <c r="AB2292" i="10" s="1"/>
  <c r="AC2292" i="10" s="1"/>
  <c r="H2294" i="10" l="1"/>
  <c r="S2294" i="10" s="1"/>
  <c r="M2294" i="10"/>
  <c r="R2294" i="10"/>
  <c r="G2294" i="10" s="1"/>
  <c r="K2294" i="10"/>
  <c r="D2295" i="10"/>
  <c r="I2294" i="10"/>
  <c r="P2294" i="10"/>
  <c r="N2294" i="10"/>
  <c r="J2294" i="10"/>
  <c r="Q2294" i="10"/>
  <c r="O2294" i="10"/>
  <c r="L2294" i="10"/>
  <c r="T2293" i="10"/>
  <c r="U2293" i="10" s="1"/>
  <c r="V2293" i="10" s="1"/>
  <c r="W2293" i="10" s="1"/>
  <c r="X2293" i="10" s="1"/>
  <c r="Y2293" i="10" s="1"/>
  <c r="Z2293" i="10" s="1"/>
  <c r="AA2293" i="10" s="1"/>
  <c r="AB2293" i="10" s="1"/>
  <c r="AC2293" i="10" s="1"/>
  <c r="H2295" i="10" l="1"/>
  <c r="S2295" i="10" s="1"/>
  <c r="J2295" i="10"/>
  <c r="P2295" i="10"/>
  <c r="K2295" i="10"/>
  <c r="O2295" i="10"/>
  <c r="M2295" i="10"/>
  <c r="L2295" i="10"/>
  <c r="Q2295" i="10"/>
  <c r="N2295" i="10"/>
  <c r="R2295" i="10"/>
  <c r="G2295" i="10" s="1"/>
  <c r="D2296" i="10"/>
  <c r="I2295" i="10"/>
  <c r="T2294" i="10"/>
  <c r="U2294" i="10" s="1"/>
  <c r="V2294" i="10" s="1"/>
  <c r="W2294" i="10" s="1"/>
  <c r="X2294" i="10" s="1"/>
  <c r="Y2294" i="10" s="1"/>
  <c r="Z2294" i="10" s="1"/>
  <c r="AA2294" i="10" s="1"/>
  <c r="AB2294" i="10" s="1"/>
  <c r="AC2294" i="10" s="1"/>
  <c r="H2296" i="10" l="1"/>
  <c r="S2296" i="10" s="1"/>
  <c r="L2296" i="10"/>
  <c r="R2296" i="10"/>
  <c r="G2296" i="10" s="1"/>
  <c r="Q2296" i="10"/>
  <c r="K2296" i="10"/>
  <c r="D2297" i="10"/>
  <c r="J2296" i="10"/>
  <c r="P2296" i="10"/>
  <c r="I2296" i="10"/>
  <c r="N2296" i="10"/>
  <c r="O2296" i="10"/>
  <c r="M2296" i="10"/>
  <c r="T2295" i="10"/>
  <c r="U2295" i="10" s="1"/>
  <c r="V2295" i="10" s="1"/>
  <c r="W2295" i="10" s="1"/>
  <c r="X2295" i="10" s="1"/>
  <c r="Y2295" i="10" s="1"/>
  <c r="Z2295" i="10" s="1"/>
  <c r="AA2295" i="10" s="1"/>
  <c r="AB2295" i="10" s="1"/>
  <c r="AC2295" i="10" s="1"/>
  <c r="H2297" i="10" l="1"/>
  <c r="S2297" i="10" s="1"/>
  <c r="M2297" i="10"/>
  <c r="I2297" i="10"/>
  <c r="O2297" i="10"/>
  <c r="J2297" i="10"/>
  <c r="Q2297" i="10"/>
  <c r="P2297" i="10"/>
  <c r="L2297" i="10"/>
  <c r="K2297" i="10"/>
  <c r="N2297" i="10"/>
  <c r="D2298" i="10"/>
  <c r="R2297" i="10"/>
  <c r="G2297" i="10" s="1"/>
  <c r="T2296" i="10"/>
  <c r="U2296" i="10" s="1"/>
  <c r="V2296" i="10" s="1"/>
  <c r="W2296" i="10" s="1"/>
  <c r="X2296" i="10" s="1"/>
  <c r="Y2296" i="10" s="1"/>
  <c r="Z2296" i="10" s="1"/>
  <c r="AA2296" i="10" s="1"/>
  <c r="AB2296" i="10" s="1"/>
  <c r="AC2296" i="10" s="1"/>
  <c r="H2298" i="10" l="1"/>
  <c r="S2298" i="10" s="1"/>
  <c r="N2298" i="10"/>
  <c r="J2298" i="10"/>
  <c r="M2298" i="10"/>
  <c r="P2298" i="10"/>
  <c r="D2299" i="10"/>
  <c r="K2298" i="10"/>
  <c r="Q2298" i="10"/>
  <c r="L2298" i="10"/>
  <c r="I2298" i="10"/>
  <c r="O2298" i="10"/>
  <c r="R2298" i="10"/>
  <c r="G2298" i="10" s="1"/>
  <c r="T2297" i="10"/>
  <c r="U2297" i="10" s="1"/>
  <c r="V2297" i="10" s="1"/>
  <c r="W2297" i="10" s="1"/>
  <c r="X2297" i="10" s="1"/>
  <c r="Y2297" i="10" s="1"/>
  <c r="Z2297" i="10" s="1"/>
  <c r="AA2297" i="10" s="1"/>
  <c r="AB2297" i="10" s="1"/>
  <c r="AC2297" i="10" s="1"/>
  <c r="T2298" i="10" l="1"/>
  <c r="U2298" i="10" s="1"/>
  <c r="V2298" i="10" s="1"/>
  <c r="W2298" i="10" s="1"/>
  <c r="X2298" i="10" s="1"/>
  <c r="Y2298" i="10" s="1"/>
  <c r="Z2298" i="10" s="1"/>
  <c r="AA2298" i="10" s="1"/>
  <c r="AB2298" i="10" s="1"/>
  <c r="AC2298" i="10" s="1"/>
  <c r="H2299" i="10"/>
  <c r="S2299" i="10" s="1"/>
  <c r="K2299" i="10"/>
  <c r="O2299" i="10"/>
  <c r="P2299" i="10"/>
  <c r="L2299" i="10"/>
  <c r="Q2299" i="10"/>
  <c r="M2299" i="10"/>
  <c r="I2299" i="10"/>
  <c r="J2299" i="10"/>
  <c r="R2299" i="10"/>
  <c r="G2299" i="10" s="1"/>
  <c r="D2300" i="10"/>
  <c r="N2299" i="10"/>
  <c r="T2299" i="10" l="1"/>
  <c r="U2299" i="10" s="1"/>
  <c r="V2299" i="10" s="1"/>
  <c r="W2299" i="10" s="1"/>
  <c r="X2299" i="10" s="1"/>
  <c r="Y2299" i="10" s="1"/>
  <c r="Z2299" i="10" s="1"/>
  <c r="AA2299" i="10" s="1"/>
  <c r="AB2299" i="10" s="1"/>
  <c r="AC2299" i="10" s="1"/>
  <c r="H2300" i="10"/>
  <c r="S2300" i="10" s="1"/>
  <c r="N2300" i="10"/>
  <c r="Q2300" i="10"/>
  <c r="R2300" i="10"/>
  <c r="G2300" i="10" s="1"/>
  <c r="D2301" i="10"/>
  <c r="I2300" i="10"/>
  <c r="J2300" i="10"/>
  <c r="P2300" i="10"/>
  <c r="O2300" i="10"/>
  <c r="L2300" i="10"/>
  <c r="K2300" i="10"/>
  <c r="M2300" i="10"/>
  <c r="T2300" i="10" l="1"/>
  <c r="U2300" i="10" s="1"/>
  <c r="V2300" i="10" s="1"/>
  <c r="W2300" i="10" s="1"/>
  <c r="X2300" i="10" s="1"/>
  <c r="Y2300" i="10" s="1"/>
  <c r="Z2300" i="10" s="1"/>
  <c r="AA2300" i="10" s="1"/>
  <c r="AB2300" i="10" s="1"/>
  <c r="AC2300" i="10" s="1"/>
  <c r="H2301" i="10"/>
  <c r="S2301" i="10" s="1"/>
  <c r="Q2301" i="10"/>
  <c r="M2301" i="10"/>
  <c r="L2301" i="10"/>
  <c r="I2301" i="10"/>
  <c r="K2301" i="10"/>
  <c r="N2301" i="10"/>
  <c r="P2301" i="10"/>
  <c r="R2301" i="10"/>
  <c r="G2301" i="10" s="1"/>
  <c r="O2301" i="10"/>
  <c r="D2302" i="10"/>
  <c r="J2301" i="10"/>
  <c r="H2302" i="10" l="1"/>
  <c r="S2302" i="10" s="1"/>
  <c r="P2302" i="10"/>
  <c r="R2302" i="10"/>
  <c r="G2302" i="10" s="1"/>
  <c r="M2302" i="10"/>
  <c r="D2303" i="10"/>
  <c r="J2302" i="10"/>
  <c r="O2302" i="10"/>
  <c r="I2302" i="10"/>
  <c r="L2302" i="10"/>
  <c r="K2302" i="10"/>
  <c r="Q2302" i="10"/>
  <c r="N2302" i="10"/>
  <c r="T2301" i="10"/>
  <c r="U2301" i="10" s="1"/>
  <c r="V2301" i="10" s="1"/>
  <c r="W2301" i="10" s="1"/>
  <c r="X2301" i="10" s="1"/>
  <c r="Y2301" i="10" s="1"/>
  <c r="Z2301" i="10" s="1"/>
  <c r="AA2301" i="10" s="1"/>
  <c r="AB2301" i="10" s="1"/>
  <c r="AC2301" i="10" s="1"/>
  <c r="H2303" i="10" l="1"/>
  <c r="S2303" i="10" s="1"/>
  <c r="J2303" i="10"/>
  <c r="I2303" i="10"/>
  <c r="R2303" i="10"/>
  <c r="G2303" i="10" s="1"/>
  <c r="N2303" i="10"/>
  <c r="K2303" i="10"/>
  <c r="Q2303" i="10"/>
  <c r="P2303" i="10"/>
  <c r="L2303" i="10"/>
  <c r="O2303" i="10"/>
  <c r="D2304" i="10"/>
  <c r="M2303" i="10"/>
  <c r="T2302" i="10"/>
  <c r="U2302" i="10" s="1"/>
  <c r="V2302" i="10" s="1"/>
  <c r="W2302" i="10" s="1"/>
  <c r="X2302" i="10" s="1"/>
  <c r="Y2302" i="10" s="1"/>
  <c r="Z2302" i="10" s="1"/>
  <c r="AA2302" i="10" s="1"/>
  <c r="AB2302" i="10" s="1"/>
  <c r="AC2302" i="10" s="1"/>
  <c r="T2303" i="10" l="1"/>
  <c r="U2303" i="10" s="1"/>
  <c r="V2303" i="10" s="1"/>
  <c r="W2303" i="10" s="1"/>
  <c r="X2303" i="10" s="1"/>
  <c r="Y2303" i="10" s="1"/>
  <c r="Z2303" i="10" s="1"/>
  <c r="AA2303" i="10" s="1"/>
  <c r="AB2303" i="10" s="1"/>
  <c r="AC2303" i="10" s="1"/>
  <c r="H2304" i="10"/>
  <c r="S2304" i="10" s="1"/>
  <c r="R2304" i="10"/>
  <c r="G2304" i="10" s="1"/>
  <c r="J2304" i="10"/>
  <c r="N2304" i="10"/>
  <c r="M2304" i="10"/>
  <c r="O2304" i="10"/>
  <c r="L2304" i="10"/>
  <c r="K2304" i="10"/>
  <c r="I2304" i="10"/>
  <c r="D2305" i="10"/>
  <c r="P2304" i="10"/>
  <c r="Q2304" i="10"/>
  <c r="H2305" i="10" l="1"/>
  <c r="S2305" i="10" s="1"/>
  <c r="K2305" i="10"/>
  <c r="P2305" i="10"/>
  <c r="D2306" i="10"/>
  <c r="O2305" i="10"/>
  <c r="I2305" i="10"/>
  <c r="J2305" i="10"/>
  <c r="M2305" i="10"/>
  <c r="Q2305" i="10"/>
  <c r="N2305" i="10"/>
  <c r="R2305" i="10"/>
  <c r="G2305" i="10" s="1"/>
  <c r="L2305" i="10"/>
  <c r="T2304" i="10"/>
  <c r="U2304" i="10" s="1"/>
  <c r="V2304" i="10" s="1"/>
  <c r="W2304" i="10" s="1"/>
  <c r="X2304" i="10" s="1"/>
  <c r="Y2304" i="10" s="1"/>
  <c r="Z2304" i="10" s="1"/>
  <c r="AA2304" i="10" s="1"/>
  <c r="AB2304" i="10" s="1"/>
  <c r="AC2304" i="10" s="1"/>
  <c r="T2305" i="10" l="1"/>
  <c r="U2305" i="10" s="1"/>
  <c r="V2305" i="10" s="1"/>
  <c r="W2305" i="10" s="1"/>
  <c r="X2305" i="10" s="1"/>
  <c r="Y2305" i="10" s="1"/>
  <c r="Z2305" i="10" s="1"/>
  <c r="AA2305" i="10" s="1"/>
  <c r="AB2305" i="10" s="1"/>
  <c r="AC2305" i="10" s="1"/>
  <c r="O2306" i="10"/>
  <c r="M2306" i="10"/>
  <c r="P2306" i="10"/>
  <c r="R2306" i="10"/>
  <c r="G2306" i="10" s="1"/>
  <c r="H2306" i="10"/>
  <c r="S2306" i="10" s="1"/>
  <c r="J2306" i="10"/>
  <c r="K2306" i="10"/>
  <c r="Q2306" i="10"/>
  <c r="L2306" i="10"/>
  <c r="D2307" i="10"/>
  <c r="N2306" i="10"/>
  <c r="I2306" i="10"/>
  <c r="H2307" i="10" l="1"/>
  <c r="S2307" i="10" s="1"/>
  <c r="M2307" i="10"/>
  <c r="J2307" i="10"/>
  <c r="D2308" i="10"/>
  <c r="L2307" i="10"/>
  <c r="K2307" i="10"/>
  <c r="N2307" i="10"/>
  <c r="P2307" i="10"/>
  <c r="I2307" i="10"/>
  <c r="Q2307" i="10"/>
  <c r="R2307" i="10"/>
  <c r="G2307" i="10" s="1"/>
  <c r="O2307" i="10"/>
  <c r="T2306" i="10"/>
  <c r="U2306" i="10" s="1"/>
  <c r="V2306" i="10" s="1"/>
  <c r="W2306" i="10" s="1"/>
  <c r="X2306" i="10" s="1"/>
  <c r="Y2306" i="10" s="1"/>
  <c r="Z2306" i="10" s="1"/>
  <c r="AA2306" i="10" s="1"/>
  <c r="AB2306" i="10" s="1"/>
  <c r="AC2306" i="10" s="1"/>
  <c r="K2308" i="10" l="1"/>
  <c r="D2309" i="10"/>
  <c r="O2308" i="10"/>
  <c r="R2308" i="10"/>
  <c r="G2308" i="10" s="1"/>
  <c r="I2308" i="10"/>
  <c r="H2308" i="10"/>
  <c r="S2308" i="10" s="1"/>
  <c r="M2308" i="10"/>
  <c r="L2308" i="10"/>
  <c r="Q2308" i="10"/>
  <c r="N2308" i="10"/>
  <c r="J2308" i="10"/>
  <c r="P2308" i="10"/>
  <c r="T2307" i="10"/>
  <c r="U2307" i="10" s="1"/>
  <c r="V2307" i="10" s="1"/>
  <c r="W2307" i="10" s="1"/>
  <c r="X2307" i="10" s="1"/>
  <c r="Y2307" i="10" s="1"/>
  <c r="Z2307" i="10" s="1"/>
  <c r="AA2307" i="10" s="1"/>
  <c r="AB2307" i="10" s="1"/>
  <c r="AC2307" i="10" s="1"/>
  <c r="T2308" i="10" l="1"/>
  <c r="U2308" i="10" s="1"/>
  <c r="V2308" i="10" s="1"/>
  <c r="W2308" i="10" s="1"/>
  <c r="X2308" i="10" s="1"/>
  <c r="Y2308" i="10" s="1"/>
  <c r="Z2308" i="10" s="1"/>
  <c r="AA2308" i="10" s="1"/>
  <c r="AB2308" i="10" s="1"/>
  <c r="AC2308" i="10" s="1"/>
  <c r="K2309" i="10"/>
  <c r="I2309" i="10"/>
  <c r="M2309" i="10"/>
  <c r="R2309" i="10"/>
  <c r="G2309" i="10" s="1"/>
  <c r="L2309" i="10"/>
  <c r="O2309" i="10"/>
  <c r="D2310" i="10"/>
  <c r="N2309" i="10"/>
  <c r="H2309" i="10"/>
  <c r="S2309" i="10" s="1"/>
  <c r="J2309" i="10"/>
  <c r="Q2309" i="10"/>
  <c r="P2309" i="10"/>
  <c r="T2309" i="10" l="1"/>
  <c r="U2309" i="10" s="1"/>
  <c r="V2309" i="10" s="1"/>
  <c r="W2309" i="10" s="1"/>
  <c r="X2309" i="10" s="1"/>
  <c r="Y2309" i="10" s="1"/>
  <c r="Z2309" i="10" s="1"/>
  <c r="AA2309" i="10" s="1"/>
  <c r="AB2309" i="10" s="1"/>
  <c r="AC2309" i="10" s="1"/>
  <c r="H2310" i="10"/>
  <c r="S2310" i="10" s="1"/>
  <c r="O2310" i="10"/>
  <c r="D2311" i="10"/>
  <c r="J2310" i="10"/>
  <c r="K2310" i="10"/>
  <c r="L2310" i="10"/>
  <c r="P2310" i="10"/>
  <c r="N2310" i="10"/>
  <c r="R2310" i="10"/>
  <c r="G2310" i="10" s="1"/>
  <c r="M2310" i="10"/>
  <c r="Q2310" i="10"/>
  <c r="I2310" i="10"/>
  <c r="L2311" i="10" l="1"/>
  <c r="K2311" i="10"/>
  <c r="M2311" i="10"/>
  <c r="O2311" i="10"/>
  <c r="J2311" i="10"/>
  <c r="P2311" i="10"/>
  <c r="N2311" i="10"/>
  <c r="D2312" i="10"/>
  <c r="Q2311" i="10"/>
  <c r="H2311" i="10"/>
  <c r="S2311" i="10" s="1"/>
  <c r="I2311" i="10"/>
  <c r="R2311" i="10"/>
  <c r="G2311" i="10" s="1"/>
  <c r="T2310" i="10"/>
  <c r="U2310" i="10" s="1"/>
  <c r="V2310" i="10" s="1"/>
  <c r="W2310" i="10" s="1"/>
  <c r="X2310" i="10" s="1"/>
  <c r="Y2310" i="10" s="1"/>
  <c r="Z2310" i="10" s="1"/>
  <c r="AA2310" i="10" s="1"/>
  <c r="AB2310" i="10" s="1"/>
  <c r="AC2310" i="10" s="1"/>
  <c r="H2312" i="10" l="1"/>
  <c r="S2312" i="10" s="1"/>
  <c r="M2312" i="10"/>
  <c r="D2313" i="10"/>
  <c r="L2312" i="10"/>
  <c r="K2312" i="10"/>
  <c r="O2312" i="10"/>
  <c r="Q2312" i="10"/>
  <c r="J2312" i="10"/>
  <c r="P2312" i="10"/>
  <c r="I2312" i="10"/>
  <c r="N2312" i="10"/>
  <c r="R2312" i="10"/>
  <c r="G2312" i="10" s="1"/>
  <c r="T2311" i="10"/>
  <c r="U2311" i="10" s="1"/>
  <c r="V2311" i="10" s="1"/>
  <c r="W2311" i="10" s="1"/>
  <c r="X2311" i="10" s="1"/>
  <c r="Y2311" i="10" s="1"/>
  <c r="Z2311" i="10" s="1"/>
  <c r="AA2311" i="10" s="1"/>
  <c r="AB2311" i="10" s="1"/>
  <c r="AC2311" i="10" s="1"/>
  <c r="H2313" i="10" l="1"/>
  <c r="S2313" i="10" s="1"/>
  <c r="O2313" i="10"/>
  <c r="N2313" i="10"/>
  <c r="R2313" i="10"/>
  <c r="G2313" i="10" s="1"/>
  <c r="Q2313" i="10"/>
  <c r="P2313" i="10"/>
  <c r="D2314" i="10"/>
  <c r="K2313" i="10"/>
  <c r="L2313" i="10"/>
  <c r="I2313" i="10"/>
  <c r="J2313" i="10"/>
  <c r="M2313" i="10"/>
  <c r="T2312" i="10"/>
  <c r="U2312" i="10" s="1"/>
  <c r="V2312" i="10" s="1"/>
  <c r="W2312" i="10" s="1"/>
  <c r="X2312" i="10" s="1"/>
  <c r="Y2312" i="10" s="1"/>
  <c r="Z2312" i="10" s="1"/>
  <c r="AA2312" i="10" s="1"/>
  <c r="AB2312" i="10" s="1"/>
  <c r="AC2312" i="10" s="1"/>
  <c r="H2314" i="10" l="1"/>
  <c r="S2314" i="10" s="1"/>
  <c r="N2314" i="10"/>
  <c r="M2314" i="10"/>
  <c r="P2314" i="10"/>
  <c r="K2314" i="10"/>
  <c r="L2314" i="10"/>
  <c r="D2315" i="10"/>
  <c r="R2314" i="10"/>
  <c r="G2314" i="10" s="1"/>
  <c r="Q2314" i="10"/>
  <c r="J2314" i="10"/>
  <c r="O2314" i="10"/>
  <c r="I2314" i="10"/>
  <c r="T2313" i="10"/>
  <c r="U2313" i="10" s="1"/>
  <c r="V2313" i="10" s="1"/>
  <c r="W2313" i="10" s="1"/>
  <c r="X2313" i="10" s="1"/>
  <c r="Y2313" i="10" s="1"/>
  <c r="Z2313" i="10" s="1"/>
  <c r="AA2313" i="10" s="1"/>
  <c r="AB2313" i="10" s="1"/>
  <c r="AC2313" i="10" s="1"/>
  <c r="T2314" i="10" l="1"/>
  <c r="U2314" i="10" s="1"/>
  <c r="V2314" i="10" s="1"/>
  <c r="W2314" i="10" s="1"/>
  <c r="X2314" i="10" s="1"/>
  <c r="Y2314" i="10" s="1"/>
  <c r="Z2314" i="10" s="1"/>
  <c r="AA2314" i="10" s="1"/>
  <c r="AB2314" i="10" s="1"/>
  <c r="AC2314" i="10" s="1"/>
  <c r="Q2315" i="10"/>
  <c r="P2315" i="10"/>
  <c r="L2315" i="10"/>
  <c r="O2315" i="10"/>
  <c r="N2315" i="10"/>
  <c r="H2315" i="10"/>
  <c r="S2315" i="10" s="1"/>
  <c r="J2315" i="10"/>
  <c r="R2315" i="10"/>
  <c r="G2315" i="10" s="1"/>
  <c r="K2315" i="10"/>
  <c r="D2316" i="10"/>
  <c r="I2315" i="10"/>
  <c r="M2315" i="10"/>
  <c r="H2316" i="10" l="1"/>
  <c r="S2316" i="10" s="1"/>
  <c r="O2316" i="10"/>
  <c r="I2316" i="10"/>
  <c r="J2316" i="10"/>
  <c r="K2316" i="10"/>
  <c r="L2316" i="10"/>
  <c r="M2316" i="10"/>
  <c r="P2316" i="10"/>
  <c r="D2317" i="10"/>
  <c r="R2316" i="10"/>
  <c r="G2316" i="10" s="1"/>
  <c r="N2316" i="10"/>
  <c r="Q2316" i="10"/>
  <c r="T2315" i="10"/>
  <c r="U2315" i="10" s="1"/>
  <c r="V2315" i="10" s="1"/>
  <c r="W2315" i="10" s="1"/>
  <c r="X2315" i="10" s="1"/>
  <c r="Y2315" i="10" s="1"/>
  <c r="Z2315" i="10" s="1"/>
  <c r="AA2315" i="10" s="1"/>
  <c r="AB2315" i="10" s="1"/>
  <c r="AC2315" i="10" s="1"/>
  <c r="H2317" i="10" l="1"/>
  <c r="S2317" i="10" s="1"/>
  <c r="O2317" i="10"/>
  <c r="J2317" i="10"/>
  <c r="I2317" i="10"/>
  <c r="M2317" i="10"/>
  <c r="K2317" i="10"/>
  <c r="Q2317" i="10"/>
  <c r="D2318" i="10"/>
  <c r="R2317" i="10"/>
  <c r="G2317" i="10" s="1"/>
  <c r="L2317" i="10"/>
  <c r="P2317" i="10"/>
  <c r="N2317" i="10"/>
  <c r="T2316" i="10"/>
  <c r="U2316" i="10" s="1"/>
  <c r="V2316" i="10" s="1"/>
  <c r="W2316" i="10" s="1"/>
  <c r="X2316" i="10" s="1"/>
  <c r="Y2316" i="10" s="1"/>
  <c r="Z2316" i="10" s="1"/>
  <c r="AA2316" i="10" s="1"/>
  <c r="AB2316" i="10" s="1"/>
  <c r="AC2316" i="10" s="1"/>
  <c r="T2317" i="10" l="1"/>
  <c r="U2317" i="10" s="1"/>
  <c r="V2317" i="10" s="1"/>
  <c r="W2317" i="10" s="1"/>
  <c r="X2317" i="10" s="1"/>
  <c r="Y2317" i="10" s="1"/>
  <c r="Z2317" i="10" s="1"/>
  <c r="AA2317" i="10" s="1"/>
  <c r="AB2317" i="10" s="1"/>
  <c r="AC2317" i="10" s="1"/>
  <c r="H2318" i="10"/>
  <c r="S2318" i="10" s="1"/>
  <c r="J2318" i="10"/>
  <c r="I2318" i="10"/>
  <c r="Q2318" i="10"/>
  <c r="M2318" i="10"/>
  <c r="R2318" i="10"/>
  <c r="G2318" i="10" s="1"/>
  <c r="D2319" i="10"/>
  <c r="N2318" i="10"/>
  <c r="P2318" i="10"/>
  <c r="O2318" i="10"/>
  <c r="L2318" i="10"/>
  <c r="K2318" i="10"/>
  <c r="T2318" i="10" l="1"/>
  <c r="U2318" i="10" s="1"/>
  <c r="V2318" i="10" s="1"/>
  <c r="W2318" i="10" s="1"/>
  <c r="X2318" i="10" s="1"/>
  <c r="Y2318" i="10" s="1"/>
  <c r="Z2318" i="10" s="1"/>
  <c r="AA2318" i="10" s="1"/>
  <c r="AB2318" i="10" s="1"/>
  <c r="AC2318" i="10" s="1"/>
  <c r="P2319" i="10"/>
  <c r="I2319" i="10"/>
  <c r="M2319" i="10"/>
  <c r="L2319" i="10"/>
  <c r="K2319" i="10"/>
  <c r="H2319" i="10"/>
  <c r="S2319" i="10" s="1"/>
  <c r="Q2319" i="10"/>
  <c r="R2319" i="10"/>
  <c r="G2319" i="10" s="1"/>
  <c r="J2319" i="10"/>
  <c r="D2320" i="10"/>
  <c r="N2319" i="10"/>
  <c r="O2319" i="10"/>
  <c r="H2320" i="10" l="1"/>
  <c r="S2320" i="10" s="1"/>
  <c r="P2320" i="10"/>
  <c r="L2320" i="10"/>
  <c r="O2320" i="10"/>
  <c r="R2320" i="10"/>
  <c r="G2320" i="10" s="1"/>
  <c r="N2320" i="10"/>
  <c r="K2320" i="10"/>
  <c r="M2320" i="10"/>
  <c r="D2321" i="10"/>
  <c r="I2320" i="10"/>
  <c r="Q2320" i="10"/>
  <c r="J2320" i="10"/>
  <c r="T2319" i="10"/>
  <c r="U2319" i="10" s="1"/>
  <c r="V2319" i="10" s="1"/>
  <c r="W2319" i="10" s="1"/>
  <c r="X2319" i="10" s="1"/>
  <c r="Y2319" i="10" s="1"/>
  <c r="Z2319" i="10" s="1"/>
  <c r="AA2319" i="10" s="1"/>
  <c r="AB2319" i="10" s="1"/>
  <c r="AC2319" i="10" s="1"/>
  <c r="T2320" i="10" l="1"/>
  <c r="U2320" i="10" s="1"/>
  <c r="V2320" i="10" s="1"/>
  <c r="W2320" i="10" s="1"/>
  <c r="X2320" i="10" s="1"/>
  <c r="Y2320" i="10" s="1"/>
  <c r="Z2320" i="10" s="1"/>
  <c r="AA2320" i="10" s="1"/>
  <c r="AB2320" i="10" s="1"/>
  <c r="AC2320" i="10" s="1"/>
  <c r="H2321" i="10"/>
  <c r="S2321" i="10" s="1"/>
  <c r="L2321" i="10"/>
  <c r="N2321" i="10"/>
  <c r="R2321" i="10"/>
  <c r="G2321" i="10" s="1"/>
  <c r="O2321" i="10"/>
  <c r="Q2321" i="10"/>
  <c r="J2321" i="10"/>
  <c r="D2322" i="10"/>
  <c r="M2321" i="10"/>
  <c r="P2321" i="10"/>
  <c r="K2321" i="10"/>
  <c r="I2321" i="10"/>
  <c r="T2321" i="10" l="1"/>
  <c r="U2321" i="10" s="1"/>
  <c r="V2321" i="10" s="1"/>
  <c r="W2321" i="10" s="1"/>
  <c r="X2321" i="10" s="1"/>
  <c r="Y2321" i="10" s="1"/>
  <c r="Z2321" i="10" s="1"/>
  <c r="AA2321" i="10" s="1"/>
  <c r="AB2321" i="10" s="1"/>
  <c r="AC2321" i="10" s="1"/>
  <c r="M2322" i="10"/>
  <c r="L2322" i="10"/>
  <c r="N2322" i="10"/>
  <c r="Q2322" i="10"/>
  <c r="R2322" i="10"/>
  <c r="G2322" i="10" s="1"/>
  <c r="H2322" i="10"/>
  <c r="S2322" i="10" s="1"/>
  <c r="P2322" i="10"/>
  <c r="I2322" i="10"/>
  <c r="J2322" i="10"/>
  <c r="K2322" i="10"/>
  <c r="D2323" i="10"/>
  <c r="O2322" i="10"/>
  <c r="H2323" i="10" l="1"/>
  <c r="S2323" i="10" s="1"/>
  <c r="L2323" i="10"/>
  <c r="Q2323" i="10"/>
  <c r="I2323" i="10"/>
  <c r="J2323" i="10"/>
  <c r="R2323" i="10"/>
  <c r="G2323" i="10" s="1"/>
  <c r="O2323" i="10"/>
  <c r="P2323" i="10"/>
  <c r="K2323" i="10"/>
  <c r="N2323" i="10"/>
  <c r="D2324" i="10"/>
  <c r="M2323" i="10"/>
  <c r="T2322" i="10"/>
  <c r="U2322" i="10" s="1"/>
  <c r="V2322" i="10" s="1"/>
  <c r="W2322" i="10" s="1"/>
  <c r="X2322" i="10" s="1"/>
  <c r="Y2322" i="10" s="1"/>
  <c r="Z2322" i="10" s="1"/>
  <c r="AA2322" i="10" s="1"/>
  <c r="AB2322" i="10" s="1"/>
  <c r="AC2322" i="10" s="1"/>
  <c r="Q2324" i="10" l="1"/>
  <c r="O2324" i="10"/>
  <c r="K2324" i="10"/>
  <c r="M2324" i="10"/>
  <c r="L2324" i="10"/>
  <c r="P2324" i="10"/>
  <c r="H2324" i="10"/>
  <c r="S2324" i="10" s="1"/>
  <c r="J2324" i="10"/>
  <c r="D2325" i="10"/>
  <c r="R2324" i="10"/>
  <c r="G2324" i="10" s="1"/>
  <c r="I2324" i="10"/>
  <c r="N2324" i="10"/>
  <c r="T2323" i="10"/>
  <c r="U2323" i="10" s="1"/>
  <c r="V2323" i="10" s="1"/>
  <c r="W2323" i="10" s="1"/>
  <c r="X2323" i="10" s="1"/>
  <c r="Y2323" i="10" s="1"/>
  <c r="Z2323" i="10" s="1"/>
  <c r="AA2323" i="10" s="1"/>
  <c r="AB2323" i="10" s="1"/>
  <c r="AC2323" i="10" s="1"/>
  <c r="N2325" i="10" l="1"/>
  <c r="P2325" i="10"/>
  <c r="M2325" i="10"/>
  <c r="H2325" i="10"/>
  <c r="S2325" i="10" s="1"/>
  <c r="Q2325" i="10"/>
  <c r="L2325" i="10"/>
  <c r="O2325" i="10"/>
  <c r="J2325" i="10"/>
  <c r="D2326" i="10"/>
  <c r="I2325" i="10"/>
  <c r="R2325" i="10"/>
  <c r="G2325" i="10" s="1"/>
  <c r="K2325" i="10"/>
  <c r="T2324" i="10"/>
  <c r="U2324" i="10" s="1"/>
  <c r="V2324" i="10" s="1"/>
  <c r="W2324" i="10" s="1"/>
  <c r="X2324" i="10" s="1"/>
  <c r="Y2324" i="10" s="1"/>
  <c r="Z2324" i="10" s="1"/>
  <c r="AA2324" i="10" s="1"/>
  <c r="AB2324" i="10" s="1"/>
  <c r="AC2324" i="10" s="1"/>
  <c r="T2325" i="10" l="1"/>
  <c r="U2325" i="10" s="1"/>
  <c r="V2325" i="10" s="1"/>
  <c r="W2325" i="10" s="1"/>
  <c r="X2325" i="10" s="1"/>
  <c r="Y2325" i="10" s="1"/>
  <c r="Z2325" i="10" s="1"/>
  <c r="AA2325" i="10" s="1"/>
  <c r="AB2325" i="10" s="1"/>
  <c r="AC2325" i="10" s="1"/>
  <c r="I2326" i="10"/>
  <c r="M2326" i="10"/>
  <c r="Q2326" i="10"/>
  <c r="O2326" i="10"/>
  <c r="K2326" i="10"/>
  <c r="L2326" i="10"/>
  <c r="H2326" i="10"/>
  <c r="S2326" i="10" s="1"/>
  <c r="N2326" i="10"/>
  <c r="R2326" i="10"/>
  <c r="G2326" i="10" s="1"/>
  <c r="J2326" i="10"/>
  <c r="D2327" i="10"/>
  <c r="P2326" i="10"/>
  <c r="O2327" i="10" l="1"/>
  <c r="J2327" i="10"/>
  <c r="N2327" i="10"/>
  <c r="P2327" i="10"/>
  <c r="R2327" i="10"/>
  <c r="G2327" i="10" s="1"/>
  <c r="I2327" i="10"/>
  <c r="L2327" i="10"/>
  <c r="D2328" i="10"/>
  <c r="K2327" i="10"/>
  <c r="Q2327" i="10"/>
  <c r="H2327" i="10"/>
  <c r="S2327" i="10" s="1"/>
  <c r="M2327" i="10"/>
  <c r="T2326" i="10"/>
  <c r="U2326" i="10" s="1"/>
  <c r="V2326" i="10" s="1"/>
  <c r="W2326" i="10" s="1"/>
  <c r="X2326" i="10" s="1"/>
  <c r="Y2326" i="10" s="1"/>
  <c r="Z2326" i="10" s="1"/>
  <c r="AA2326" i="10" s="1"/>
  <c r="AB2326" i="10" s="1"/>
  <c r="AC2326" i="10" s="1"/>
  <c r="T2327" i="10" l="1"/>
  <c r="U2327" i="10" s="1"/>
  <c r="V2327" i="10" s="1"/>
  <c r="W2327" i="10" s="1"/>
  <c r="X2327" i="10" s="1"/>
  <c r="Y2327" i="10" s="1"/>
  <c r="Z2327" i="10" s="1"/>
  <c r="AA2327" i="10" s="1"/>
  <c r="AB2327" i="10" s="1"/>
  <c r="AC2327" i="10" s="1"/>
  <c r="H2328" i="10"/>
  <c r="S2328" i="10" s="1"/>
  <c r="N2328" i="10"/>
  <c r="J2328" i="10"/>
  <c r="I2328" i="10"/>
  <c r="P2328" i="10"/>
  <c r="O2328" i="10"/>
  <c r="Q2328" i="10"/>
  <c r="D2329" i="10"/>
  <c r="K2328" i="10"/>
  <c r="M2328" i="10"/>
  <c r="L2328" i="10"/>
  <c r="R2328" i="10"/>
  <c r="G2328" i="10" s="1"/>
  <c r="T2328" i="10" l="1"/>
  <c r="U2328" i="10" s="1"/>
  <c r="V2328" i="10" s="1"/>
  <c r="W2328" i="10" s="1"/>
  <c r="X2328" i="10" s="1"/>
  <c r="Y2328" i="10" s="1"/>
  <c r="Z2328" i="10" s="1"/>
  <c r="AA2328" i="10" s="1"/>
  <c r="AB2328" i="10" s="1"/>
  <c r="AC2328" i="10" s="1"/>
  <c r="L2329" i="10"/>
  <c r="J2329" i="10"/>
  <c r="R2329" i="10"/>
  <c r="G2329" i="10" s="1"/>
  <c r="P2329" i="10"/>
  <c r="H2329" i="10"/>
  <c r="S2329" i="10" s="1"/>
  <c r="O2329" i="10"/>
  <c r="D2330" i="10"/>
  <c r="N2329" i="10"/>
  <c r="I2329" i="10"/>
  <c r="Q2329" i="10"/>
  <c r="K2329" i="10"/>
  <c r="M2329" i="10"/>
  <c r="J2330" i="10" l="1"/>
  <c r="M2330" i="10"/>
  <c r="O2330" i="10"/>
  <c r="D2331" i="10"/>
  <c r="P2330" i="10"/>
  <c r="L2330" i="10"/>
  <c r="Q2330" i="10"/>
  <c r="N2330" i="10"/>
  <c r="H2330" i="10"/>
  <c r="S2330" i="10" s="1"/>
  <c r="K2330" i="10"/>
  <c r="I2330" i="10"/>
  <c r="R2330" i="10"/>
  <c r="G2330" i="10" s="1"/>
  <c r="T2329" i="10"/>
  <c r="U2329" i="10" s="1"/>
  <c r="V2329" i="10" s="1"/>
  <c r="W2329" i="10" s="1"/>
  <c r="X2329" i="10" s="1"/>
  <c r="Y2329" i="10" s="1"/>
  <c r="Z2329" i="10" s="1"/>
  <c r="AA2329" i="10" s="1"/>
  <c r="AB2329" i="10" s="1"/>
  <c r="AC2329" i="10" s="1"/>
  <c r="T2330" i="10" l="1"/>
  <c r="U2330" i="10" s="1"/>
  <c r="V2330" i="10" s="1"/>
  <c r="W2330" i="10" s="1"/>
  <c r="X2330" i="10" s="1"/>
  <c r="Y2330" i="10" s="1"/>
  <c r="Z2330" i="10" s="1"/>
  <c r="AA2330" i="10" s="1"/>
  <c r="AB2330" i="10" s="1"/>
  <c r="AC2330" i="10" s="1"/>
  <c r="H2331" i="10"/>
  <c r="S2331" i="10" s="1"/>
  <c r="M2331" i="10"/>
  <c r="O2331" i="10"/>
  <c r="D2332" i="10"/>
  <c r="I2331" i="10"/>
  <c r="L2331" i="10"/>
  <c r="J2331" i="10"/>
  <c r="R2331" i="10"/>
  <c r="G2331" i="10" s="1"/>
  <c r="N2331" i="10"/>
  <c r="Q2331" i="10"/>
  <c r="K2331" i="10"/>
  <c r="P2331" i="10"/>
  <c r="T2331" i="10" l="1"/>
  <c r="U2331" i="10" s="1"/>
  <c r="V2331" i="10" s="1"/>
  <c r="W2331" i="10" s="1"/>
  <c r="X2331" i="10" s="1"/>
  <c r="Y2331" i="10" s="1"/>
  <c r="Z2331" i="10" s="1"/>
  <c r="AA2331" i="10" s="1"/>
  <c r="AB2331" i="10" s="1"/>
  <c r="AC2331" i="10" s="1"/>
  <c r="H2332" i="10"/>
  <c r="S2332" i="10" s="1"/>
  <c r="M2332" i="10"/>
  <c r="K2332" i="10"/>
  <c r="J2332" i="10"/>
  <c r="R2332" i="10"/>
  <c r="G2332" i="10" s="1"/>
  <c r="L2332" i="10"/>
  <c r="N2332" i="10"/>
  <c r="I2332" i="10"/>
  <c r="P2332" i="10"/>
  <c r="Q2332" i="10"/>
  <c r="D2333" i="10"/>
  <c r="O2332" i="10"/>
  <c r="D2334" i="10" l="1"/>
  <c r="J2333" i="10"/>
  <c r="P2333" i="10"/>
  <c r="N2333" i="10"/>
  <c r="O2333" i="10"/>
  <c r="R2333" i="10"/>
  <c r="G2333" i="10" s="1"/>
  <c r="L2333" i="10"/>
  <c r="Q2333" i="10"/>
  <c r="I2333" i="10"/>
  <c r="K2333" i="10"/>
  <c r="H2333" i="10"/>
  <c r="S2333" i="10" s="1"/>
  <c r="M2333" i="10"/>
  <c r="T2332" i="10"/>
  <c r="U2332" i="10" s="1"/>
  <c r="V2332" i="10" s="1"/>
  <c r="W2332" i="10" s="1"/>
  <c r="X2332" i="10" s="1"/>
  <c r="Y2332" i="10" s="1"/>
  <c r="Z2332" i="10" s="1"/>
  <c r="AA2332" i="10" s="1"/>
  <c r="AB2332" i="10" s="1"/>
  <c r="AC2332" i="10" s="1"/>
  <c r="T2333" i="10" l="1"/>
  <c r="U2333" i="10" s="1"/>
  <c r="V2333" i="10" s="1"/>
  <c r="W2333" i="10" s="1"/>
  <c r="X2333" i="10" s="1"/>
  <c r="Y2333" i="10" s="1"/>
  <c r="Z2333" i="10" s="1"/>
  <c r="AA2333" i="10" s="1"/>
  <c r="AB2333" i="10" s="1"/>
  <c r="AC2333" i="10" s="1"/>
  <c r="Q2334" i="10"/>
  <c r="N2334" i="10"/>
  <c r="O2334" i="10"/>
  <c r="M2334" i="10"/>
  <c r="D2335" i="10"/>
  <c r="P2334" i="10"/>
  <c r="H2334" i="10"/>
  <c r="S2334" i="10" s="1"/>
  <c r="I2334" i="10"/>
  <c r="L2334" i="10"/>
  <c r="K2334" i="10"/>
  <c r="R2334" i="10"/>
  <c r="G2334" i="10" s="1"/>
  <c r="J2334" i="10"/>
  <c r="J2335" i="10" l="1"/>
  <c r="O2335" i="10"/>
  <c r="H2335" i="10"/>
  <c r="S2335" i="10" s="1"/>
  <c r="R2335" i="10"/>
  <c r="G2335" i="10" s="1"/>
  <c r="L2335" i="10"/>
  <c r="D2336" i="10"/>
  <c r="Q2335" i="10"/>
  <c r="M2335" i="10"/>
  <c r="K2335" i="10"/>
  <c r="P2335" i="10"/>
  <c r="N2335" i="10"/>
  <c r="I2335" i="10"/>
  <c r="T2334" i="10"/>
  <c r="U2334" i="10" s="1"/>
  <c r="V2334" i="10" s="1"/>
  <c r="W2334" i="10" s="1"/>
  <c r="X2334" i="10" s="1"/>
  <c r="Y2334" i="10" s="1"/>
  <c r="Z2334" i="10" s="1"/>
  <c r="AA2334" i="10" s="1"/>
  <c r="AB2334" i="10" s="1"/>
  <c r="AC2334" i="10" s="1"/>
  <c r="O2336" i="10" l="1"/>
  <c r="M2336" i="10"/>
  <c r="N2336" i="10"/>
  <c r="I2336" i="10"/>
  <c r="R2336" i="10"/>
  <c r="G2336" i="10" s="1"/>
  <c r="L2336" i="10"/>
  <c r="J2336" i="10"/>
  <c r="H2336" i="10"/>
  <c r="S2336" i="10" s="1"/>
  <c r="Q2336" i="10"/>
  <c r="D2337" i="10"/>
  <c r="P2336" i="10"/>
  <c r="K2336" i="10"/>
  <c r="T2335" i="10"/>
  <c r="U2335" i="10" s="1"/>
  <c r="V2335" i="10" s="1"/>
  <c r="W2335" i="10" s="1"/>
  <c r="X2335" i="10" s="1"/>
  <c r="Y2335" i="10" s="1"/>
  <c r="Z2335" i="10" s="1"/>
  <c r="AA2335" i="10" s="1"/>
  <c r="AB2335" i="10" s="1"/>
  <c r="AC2335" i="10" s="1"/>
  <c r="H2337" i="10" l="1"/>
  <c r="S2337" i="10" s="1"/>
  <c r="Q2337" i="10"/>
  <c r="R2337" i="10"/>
  <c r="G2337" i="10" s="1"/>
  <c r="J2337" i="10"/>
  <c r="O2337" i="10"/>
  <c r="D2338" i="10"/>
  <c r="P2337" i="10"/>
  <c r="I2337" i="10"/>
  <c r="L2337" i="10"/>
  <c r="K2337" i="10"/>
  <c r="N2337" i="10"/>
  <c r="M2337" i="10"/>
  <c r="T2336" i="10"/>
  <c r="U2336" i="10" s="1"/>
  <c r="V2336" i="10" s="1"/>
  <c r="W2336" i="10" s="1"/>
  <c r="X2336" i="10" s="1"/>
  <c r="Y2336" i="10" s="1"/>
  <c r="Z2336" i="10" s="1"/>
  <c r="AA2336" i="10" s="1"/>
  <c r="AB2336" i="10" s="1"/>
  <c r="AC2336" i="10" s="1"/>
  <c r="H2338" i="10" l="1"/>
  <c r="S2338" i="10" s="1"/>
  <c r="L2338" i="10"/>
  <c r="I2338" i="10"/>
  <c r="R2338" i="10"/>
  <c r="G2338" i="10" s="1"/>
  <c r="D2339" i="10"/>
  <c r="O2338" i="10"/>
  <c r="K2338" i="10"/>
  <c r="J2338" i="10"/>
  <c r="M2338" i="10"/>
  <c r="Q2338" i="10"/>
  <c r="N2338" i="10"/>
  <c r="P2338" i="10"/>
  <c r="T2337" i="10"/>
  <c r="U2337" i="10" s="1"/>
  <c r="V2337" i="10" s="1"/>
  <c r="W2337" i="10" s="1"/>
  <c r="X2337" i="10" s="1"/>
  <c r="Y2337" i="10" s="1"/>
  <c r="Z2337" i="10" s="1"/>
  <c r="AA2337" i="10" s="1"/>
  <c r="AB2337" i="10" s="1"/>
  <c r="AC2337" i="10" s="1"/>
  <c r="J2339" i="10" l="1"/>
  <c r="M2339" i="10"/>
  <c r="O2339" i="10"/>
  <c r="N2339" i="10"/>
  <c r="K2339" i="10"/>
  <c r="I2339" i="10"/>
  <c r="R2339" i="10"/>
  <c r="G2339" i="10" s="1"/>
  <c r="D2340" i="10"/>
  <c r="P2339" i="10"/>
  <c r="Q2339" i="10"/>
  <c r="H2339" i="10"/>
  <c r="S2339" i="10" s="1"/>
  <c r="L2339" i="10"/>
  <c r="T2338" i="10"/>
  <c r="U2338" i="10" s="1"/>
  <c r="V2338" i="10" s="1"/>
  <c r="W2338" i="10" s="1"/>
  <c r="X2338" i="10" s="1"/>
  <c r="Y2338" i="10" s="1"/>
  <c r="Z2338" i="10" s="1"/>
  <c r="AA2338" i="10" s="1"/>
  <c r="AB2338" i="10" s="1"/>
  <c r="AC2338" i="10" s="1"/>
  <c r="H2340" i="10" l="1"/>
  <c r="S2340" i="10" s="1"/>
  <c r="P2340" i="10"/>
  <c r="Q2340" i="10"/>
  <c r="R2340" i="10"/>
  <c r="G2340" i="10" s="1"/>
  <c r="L2340" i="10"/>
  <c r="M2340" i="10"/>
  <c r="K2340" i="10"/>
  <c r="D2341" i="10"/>
  <c r="J2340" i="10"/>
  <c r="N2340" i="10"/>
  <c r="O2340" i="10"/>
  <c r="I2340" i="10"/>
  <c r="T2339" i="10"/>
  <c r="U2339" i="10" s="1"/>
  <c r="V2339" i="10" s="1"/>
  <c r="W2339" i="10" s="1"/>
  <c r="X2339" i="10" s="1"/>
  <c r="Y2339" i="10" s="1"/>
  <c r="Z2339" i="10" s="1"/>
  <c r="AA2339" i="10" s="1"/>
  <c r="AB2339" i="10" s="1"/>
  <c r="AC2339" i="10" s="1"/>
  <c r="H2341" i="10" l="1"/>
  <c r="S2341" i="10" s="1"/>
  <c r="P2341" i="10"/>
  <c r="M2341" i="10"/>
  <c r="R2341" i="10"/>
  <c r="G2341" i="10" s="1"/>
  <c r="Q2341" i="10"/>
  <c r="N2341" i="10"/>
  <c r="K2341" i="10"/>
  <c r="D2342" i="10"/>
  <c r="L2341" i="10"/>
  <c r="I2341" i="10"/>
  <c r="J2341" i="10"/>
  <c r="O2341" i="10"/>
  <c r="T2340" i="10"/>
  <c r="U2340" i="10" s="1"/>
  <c r="V2340" i="10" s="1"/>
  <c r="W2340" i="10" s="1"/>
  <c r="X2340" i="10" s="1"/>
  <c r="Y2340" i="10" s="1"/>
  <c r="Z2340" i="10" s="1"/>
  <c r="AA2340" i="10" s="1"/>
  <c r="AB2340" i="10" s="1"/>
  <c r="AC2340" i="10" s="1"/>
  <c r="D2343" i="10" l="1"/>
  <c r="Q2342" i="10"/>
  <c r="K2342" i="10"/>
  <c r="R2342" i="10"/>
  <c r="G2342" i="10" s="1"/>
  <c r="N2342" i="10"/>
  <c r="I2342" i="10"/>
  <c r="H2342" i="10"/>
  <c r="S2342" i="10" s="1"/>
  <c r="P2342" i="10"/>
  <c r="O2342" i="10"/>
  <c r="M2342" i="10"/>
  <c r="J2342" i="10"/>
  <c r="L2342" i="10"/>
  <c r="T2341" i="10"/>
  <c r="U2341" i="10" s="1"/>
  <c r="V2341" i="10" s="1"/>
  <c r="W2341" i="10" s="1"/>
  <c r="X2341" i="10" s="1"/>
  <c r="Y2341" i="10" s="1"/>
  <c r="Z2341" i="10" s="1"/>
  <c r="AA2341" i="10" s="1"/>
  <c r="AB2341" i="10" s="1"/>
  <c r="AC2341" i="10" s="1"/>
  <c r="T2342" i="10" l="1"/>
  <c r="U2342" i="10" s="1"/>
  <c r="V2342" i="10" s="1"/>
  <c r="W2342" i="10" s="1"/>
  <c r="X2342" i="10" s="1"/>
  <c r="Y2342" i="10" s="1"/>
  <c r="Z2342" i="10" s="1"/>
  <c r="AA2342" i="10" s="1"/>
  <c r="AB2342" i="10" s="1"/>
  <c r="AC2342" i="10" s="1"/>
  <c r="H2343" i="10"/>
  <c r="S2343" i="10" s="1"/>
  <c r="P2343" i="10"/>
  <c r="D2344" i="10"/>
  <c r="R2343" i="10"/>
  <c r="G2343" i="10" s="1"/>
  <c r="J2343" i="10"/>
  <c r="I2343" i="10"/>
  <c r="L2343" i="10"/>
  <c r="M2343" i="10"/>
  <c r="Q2343" i="10"/>
  <c r="K2343" i="10"/>
  <c r="N2343" i="10"/>
  <c r="O2343" i="10"/>
  <c r="D2345" i="10" l="1"/>
  <c r="I2344" i="10"/>
  <c r="Q2344" i="10"/>
  <c r="K2344" i="10"/>
  <c r="M2344" i="10"/>
  <c r="N2344" i="10"/>
  <c r="J2344" i="10"/>
  <c r="L2344" i="10"/>
  <c r="R2344" i="10"/>
  <c r="G2344" i="10" s="1"/>
  <c r="H2344" i="10"/>
  <c r="S2344" i="10" s="1"/>
  <c r="P2344" i="10"/>
  <c r="O2344" i="10"/>
  <c r="T2343" i="10"/>
  <c r="U2343" i="10" s="1"/>
  <c r="V2343" i="10" s="1"/>
  <c r="W2343" i="10" s="1"/>
  <c r="X2343" i="10" s="1"/>
  <c r="Y2343" i="10" s="1"/>
  <c r="Z2343" i="10" s="1"/>
  <c r="AA2343" i="10" s="1"/>
  <c r="AB2343" i="10" s="1"/>
  <c r="AC2343" i="10" s="1"/>
  <c r="O2345" i="10" l="1"/>
  <c r="D2346" i="10"/>
  <c r="K2345" i="10"/>
  <c r="H2345" i="10"/>
  <c r="S2345" i="10" s="1"/>
  <c r="I2345" i="10"/>
  <c r="R2345" i="10"/>
  <c r="G2345" i="10" s="1"/>
  <c r="Q2345" i="10"/>
  <c r="M2345" i="10"/>
  <c r="N2345" i="10"/>
  <c r="J2345" i="10"/>
  <c r="L2345" i="10"/>
  <c r="P2345" i="10"/>
  <c r="T2344" i="10"/>
  <c r="U2344" i="10" s="1"/>
  <c r="V2344" i="10" s="1"/>
  <c r="W2344" i="10" s="1"/>
  <c r="X2344" i="10" s="1"/>
  <c r="Y2344" i="10" s="1"/>
  <c r="Z2344" i="10" s="1"/>
  <c r="AA2344" i="10" s="1"/>
  <c r="AB2344" i="10" s="1"/>
  <c r="AC2344" i="10" s="1"/>
  <c r="H2346" i="10" l="1"/>
  <c r="S2346" i="10" s="1"/>
  <c r="L2346" i="10"/>
  <c r="K2346" i="10"/>
  <c r="R2346" i="10"/>
  <c r="G2346" i="10" s="1"/>
  <c r="Q2346" i="10"/>
  <c r="J2346" i="10"/>
  <c r="O2346" i="10"/>
  <c r="D2347" i="10"/>
  <c r="I2346" i="10"/>
  <c r="M2346" i="10"/>
  <c r="P2346" i="10"/>
  <c r="N2346" i="10"/>
  <c r="T2345" i="10"/>
  <c r="U2345" i="10" s="1"/>
  <c r="V2345" i="10" s="1"/>
  <c r="W2345" i="10" s="1"/>
  <c r="X2345" i="10" s="1"/>
  <c r="Y2345" i="10" s="1"/>
  <c r="Z2345" i="10" s="1"/>
  <c r="AA2345" i="10" s="1"/>
  <c r="AB2345" i="10" s="1"/>
  <c r="AC2345" i="10" s="1"/>
  <c r="T2346" i="10" l="1"/>
  <c r="U2346" i="10" s="1"/>
  <c r="V2346" i="10" s="1"/>
  <c r="W2346" i="10" s="1"/>
  <c r="X2346" i="10" s="1"/>
  <c r="Y2346" i="10" s="1"/>
  <c r="Z2346" i="10" s="1"/>
  <c r="AA2346" i="10" s="1"/>
  <c r="AB2346" i="10" s="1"/>
  <c r="AC2346" i="10" s="1"/>
  <c r="H2347" i="10"/>
  <c r="S2347" i="10" s="1"/>
  <c r="J2347" i="10"/>
  <c r="K2347" i="10"/>
  <c r="I2347" i="10"/>
  <c r="Q2347" i="10"/>
  <c r="D2348" i="10"/>
  <c r="O2347" i="10"/>
  <c r="M2347" i="10"/>
  <c r="P2347" i="10"/>
  <c r="L2347" i="10"/>
  <c r="R2347" i="10"/>
  <c r="G2347" i="10" s="1"/>
  <c r="N2347" i="10"/>
  <c r="T2347" i="10" l="1"/>
  <c r="U2347" i="10" s="1"/>
  <c r="V2347" i="10" s="1"/>
  <c r="W2347" i="10" s="1"/>
  <c r="X2347" i="10" s="1"/>
  <c r="Y2347" i="10" s="1"/>
  <c r="Z2347" i="10" s="1"/>
  <c r="AA2347" i="10" s="1"/>
  <c r="AB2347" i="10" s="1"/>
  <c r="AC2347" i="10" s="1"/>
  <c r="N2348" i="10"/>
  <c r="P2348" i="10"/>
  <c r="H2348" i="10"/>
  <c r="S2348" i="10" s="1"/>
  <c r="R2348" i="10"/>
  <c r="G2348" i="10" s="1"/>
  <c r="M2348" i="10"/>
  <c r="D2349" i="10"/>
  <c r="Q2348" i="10"/>
  <c r="I2348" i="10"/>
  <c r="J2348" i="10"/>
  <c r="O2348" i="10"/>
  <c r="K2348" i="10"/>
  <c r="L2348" i="10"/>
  <c r="T2348" i="10" l="1"/>
  <c r="U2348" i="10" s="1"/>
  <c r="V2348" i="10" s="1"/>
  <c r="W2348" i="10" s="1"/>
  <c r="X2348" i="10" s="1"/>
  <c r="Y2348" i="10" s="1"/>
  <c r="Z2348" i="10" s="1"/>
  <c r="AA2348" i="10" s="1"/>
  <c r="AB2348" i="10" s="1"/>
  <c r="AC2348" i="10" s="1"/>
  <c r="I2349" i="10"/>
  <c r="H2349" i="10"/>
  <c r="S2349" i="10" s="1"/>
  <c r="M2349" i="10"/>
  <c r="P2349" i="10"/>
  <c r="Q2349" i="10"/>
  <c r="L2349" i="10"/>
  <c r="D2350" i="10"/>
  <c r="R2349" i="10"/>
  <c r="G2349" i="10" s="1"/>
  <c r="O2349" i="10"/>
  <c r="N2349" i="10"/>
  <c r="J2349" i="10"/>
  <c r="K2349" i="10"/>
  <c r="T2349" i="10" l="1"/>
  <c r="U2349" i="10" s="1"/>
  <c r="V2349" i="10" s="1"/>
  <c r="W2349" i="10" s="1"/>
  <c r="X2349" i="10" s="1"/>
  <c r="Y2349" i="10" s="1"/>
  <c r="Z2349" i="10" s="1"/>
  <c r="AA2349" i="10" s="1"/>
  <c r="AB2349" i="10" s="1"/>
  <c r="AC2349" i="10" s="1"/>
  <c r="H2350" i="10"/>
  <c r="S2350" i="10" s="1"/>
  <c r="K2350" i="10"/>
  <c r="Q2350" i="10"/>
  <c r="O2350" i="10"/>
  <c r="L2350" i="10"/>
  <c r="D2351" i="10"/>
  <c r="J2350" i="10"/>
  <c r="R2350" i="10"/>
  <c r="G2350" i="10" s="1"/>
  <c r="I2350" i="10"/>
  <c r="M2350" i="10"/>
  <c r="N2350" i="10"/>
  <c r="P2350" i="10"/>
  <c r="T2350" i="10" l="1"/>
  <c r="U2350" i="10" s="1"/>
  <c r="V2350" i="10" s="1"/>
  <c r="W2350" i="10" s="1"/>
  <c r="X2350" i="10" s="1"/>
  <c r="Y2350" i="10" s="1"/>
  <c r="Z2350" i="10" s="1"/>
  <c r="AA2350" i="10" s="1"/>
  <c r="AB2350" i="10" s="1"/>
  <c r="AC2350" i="10" s="1"/>
  <c r="L2351" i="10"/>
  <c r="N2351" i="10"/>
  <c r="H2351" i="10"/>
  <c r="S2351" i="10" s="1"/>
  <c r="R2351" i="10"/>
  <c r="G2351" i="10" s="1"/>
  <c r="O2351" i="10"/>
  <c r="P2351" i="10"/>
  <c r="M2351" i="10"/>
  <c r="Q2351" i="10"/>
  <c r="I2351" i="10"/>
  <c r="D2352" i="10"/>
  <c r="K2351" i="10"/>
  <c r="J2351" i="10"/>
  <c r="H2352" i="10" l="1"/>
  <c r="S2352" i="10" s="1"/>
  <c r="M2352" i="10"/>
  <c r="I2352" i="10"/>
  <c r="N2352" i="10"/>
  <c r="L2352" i="10"/>
  <c r="Q2352" i="10"/>
  <c r="O2352" i="10"/>
  <c r="P2352" i="10"/>
  <c r="D2353" i="10"/>
  <c r="R2352" i="10"/>
  <c r="G2352" i="10" s="1"/>
  <c r="J2352" i="10"/>
  <c r="K2352" i="10"/>
  <c r="T2351" i="10"/>
  <c r="U2351" i="10" s="1"/>
  <c r="V2351" i="10" s="1"/>
  <c r="W2351" i="10" s="1"/>
  <c r="X2351" i="10" s="1"/>
  <c r="Y2351" i="10" s="1"/>
  <c r="Z2351" i="10" s="1"/>
  <c r="AA2351" i="10" s="1"/>
  <c r="AB2351" i="10" s="1"/>
  <c r="AC2351" i="10" s="1"/>
  <c r="H2353" i="10" l="1"/>
  <c r="S2353" i="10" s="1"/>
  <c r="Q2353" i="10"/>
  <c r="J2353" i="10"/>
  <c r="M2353" i="10"/>
  <c r="R2353" i="10"/>
  <c r="G2353" i="10" s="1"/>
  <c r="O2353" i="10"/>
  <c r="N2353" i="10"/>
  <c r="K2353" i="10"/>
  <c r="D2354" i="10"/>
  <c r="L2353" i="10"/>
  <c r="P2353" i="10"/>
  <c r="I2353" i="10"/>
  <c r="T2352" i="10"/>
  <c r="U2352" i="10" s="1"/>
  <c r="V2352" i="10" s="1"/>
  <c r="W2352" i="10" s="1"/>
  <c r="X2352" i="10" s="1"/>
  <c r="Y2352" i="10" s="1"/>
  <c r="Z2352" i="10" s="1"/>
  <c r="AA2352" i="10" s="1"/>
  <c r="AB2352" i="10" s="1"/>
  <c r="AC2352" i="10" s="1"/>
  <c r="T2353" i="10" l="1"/>
  <c r="U2353" i="10" s="1"/>
  <c r="V2353" i="10" s="1"/>
  <c r="W2353" i="10" s="1"/>
  <c r="X2353" i="10" s="1"/>
  <c r="Y2353" i="10" s="1"/>
  <c r="Z2353" i="10" s="1"/>
  <c r="AA2353" i="10" s="1"/>
  <c r="AB2353" i="10" s="1"/>
  <c r="AC2353" i="10" s="1"/>
  <c r="R2354" i="10"/>
  <c r="G2354" i="10" s="1"/>
  <c r="J2354" i="10"/>
  <c r="Q2354" i="10"/>
  <c r="I2354" i="10"/>
  <c r="H2354" i="10"/>
  <c r="S2354" i="10" s="1"/>
  <c r="P2354" i="10"/>
  <c r="D2355" i="10"/>
  <c r="N2354" i="10"/>
  <c r="M2354" i="10"/>
  <c r="O2354" i="10"/>
  <c r="K2354" i="10"/>
  <c r="L2354" i="10"/>
  <c r="D2356" i="10" l="1"/>
  <c r="K2355" i="10"/>
  <c r="L2355" i="10"/>
  <c r="I2355" i="10"/>
  <c r="Q2355" i="10"/>
  <c r="N2355" i="10"/>
  <c r="J2355" i="10"/>
  <c r="P2355" i="10"/>
  <c r="M2355" i="10"/>
  <c r="R2355" i="10"/>
  <c r="G2355" i="10" s="1"/>
  <c r="H2355" i="10"/>
  <c r="S2355" i="10" s="1"/>
  <c r="O2355" i="10"/>
  <c r="T2354" i="10"/>
  <c r="U2354" i="10" s="1"/>
  <c r="V2354" i="10" s="1"/>
  <c r="W2354" i="10" s="1"/>
  <c r="X2354" i="10" s="1"/>
  <c r="Y2354" i="10" s="1"/>
  <c r="Z2354" i="10" s="1"/>
  <c r="AA2354" i="10" s="1"/>
  <c r="AB2354" i="10" s="1"/>
  <c r="AC2354" i="10" s="1"/>
  <c r="T2355" i="10" l="1"/>
  <c r="U2355" i="10" s="1"/>
  <c r="V2355" i="10" s="1"/>
  <c r="W2355" i="10" s="1"/>
  <c r="X2355" i="10" s="1"/>
  <c r="Y2355" i="10" s="1"/>
  <c r="Z2355" i="10" s="1"/>
  <c r="AA2355" i="10" s="1"/>
  <c r="AB2355" i="10" s="1"/>
  <c r="AC2355" i="10" s="1"/>
  <c r="H2356" i="10"/>
  <c r="S2356" i="10" s="1"/>
  <c r="Q2356" i="10"/>
  <c r="R2356" i="10"/>
  <c r="G2356" i="10" s="1"/>
  <c r="N2356" i="10"/>
  <c r="I2356" i="10"/>
  <c r="K2356" i="10"/>
  <c r="M2356" i="10"/>
  <c r="L2356" i="10"/>
  <c r="J2356" i="10"/>
  <c r="D2357" i="10"/>
  <c r="O2356" i="10"/>
  <c r="P2356" i="10"/>
  <c r="T2356" i="10" l="1"/>
  <c r="U2356" i="10" s="1"/>
  <c r="V2356" i="10" s="1"/>
  <c r="W2356" i="10" s="1"/>
  <c r="X2356" i="10" s="1"/>
  <c r="Y2356" i="10" s="1"/>
  <c r="Z2356" i="10" s="1"/>
  <c r="AA2356" i="10" s="1"/>
  <c r="AB2356" i="10" s="1"/>
  <c r="AC2356" i="10" s="1"/>
  <c r="H2357" i="10"/>
  <c r="S2357" i="10" s="1"/>
  <c r="K2357" i="10"/>
  <c r="Q2357" i="10"/>
  <c r="R2357" i="10"/>
  <c r="G2357" i="10" s="1"/>
  <c r="P2357" i="10"/>
  <c r="D2358" i="10"/>
  <c r="J2357" i="10"/>
  <c r="I2357" i="10"/>
  <c r="N2357" i="10"/>
  <c r="O2357" i="10"/>
  <c r="M2357" i="10"/>
  <c r="L2357" i="10"/>
  <c r="T2357" i="10" l="1"/>
  <c r="U2357" i="10" s="1"/>
  <c r="V2357" i="10" s="1"/>
  <c r="W2357" i="10" s="1"/>
  <c r="X2357" i="10" s="1"/>
  <c r="Y2357" i="10" s="1"/>
  <c r="Z2357" i="10" s="1"/>
  <c r="AA2357" i="10" s="1"/>
  <c r="AB2357" i="10" s="1"/>
  <c r="AC2357" i="10" s="1"/>
  <c r="H2358" i="10"/>
  <c r="S2358" i="10" s="1"/>
  <c r="Q2358" i="10"/>
  <c r="K2358" i="10"/>
  <c r="J2358" i="10"/>
  <c r="D2359" i="10"/>
  <c r="O2358" i="10"/>
  <c r="I2358" i="10"/>
  <c r="M2358" i="10"/>
  <c r="N2358" i="10"/>
  <c r="P2358" i="10"/>
  <c r="R2358" i="10"/>
  <c r="G2358" i="10" s="1"/>
  <c r="L2358" i="10"/>
  <c r="T2358" i="10" l="1"/>
  <c r="U2358" i="10" s="1"/>
  <c r="V2358" i="10" s="1"/>
  <c r="W2358" i="10" s="1"/>
  <c r="X2358" i="10" s="1"/>
  <c r="Y2358" i="10" s="1"/>
  <c r="Z2358" i="10" s="1"/>
  <c r="AA2358" i="10" s="1"/>
  <c r="AB2358" i="10" s="1"/>
  <c r="AC2358" i="10" s="1"/>
  <c r="H2359" i="10"/>
  <c r="S2359" i="10" s="1"/>
  <c r="P2359" i="10"/>
  <c r="K2359" i="10"/>
  <c r="R2359" i="10"/>
  <c r="G2359" i="10" s="1"/>
  <c r="Q2359" i="10"/>
  <c r="M2359" i="10"/>
  <c r="O2359" i="10"/>
  <c r="J2359" i="10"/>
  <c r="I2359" i="10"/>
  <c r="L2359" i="10"/>
  <c r="D2360" i="10"/>
  <c r="N2359" i="10"/>
  <c r="T2359" i="10" l="1"/>
  <c r="U2359" i="10" s="1"/>
  <c r="V2359" i="10" s="1"/>
  <c r="W2359" i="10" s="1"/>
  <c r="X2359" i="10" s="1"/>
  <c r="Y2359" i="10" s="1"/>
  <c r="Z2359" i="10" s="1"/>
  <c r="AA2359" i="10" s="1"/>
  <c r="AB2359" i="10" s="1"/>
  <c r="AC2359" i="10" s="1"/>
  <c r="H2360" i="10"/>
  <c r="S2360" i="10" s="1"/>
  <c r="P2360" i="10"/>
  <c r="N2360" i="10"/>
  <c r="R2360" i="10"/>
  <c r="G2360" i="10" s="1"/>
  <c r="K2360" i="10"/>
  <c r="O2360" i="10"/>
  <c r="Q2360" i="10"/>
  <c r="M2360" i="10"/>
  <c r="L2360" i="10"/>
  <c r="I2360" i="10"/>
  <c r="D2361" i="10"/>
  <c r="J2360" i="10"/>
  <c r="I2361" i="10" l="1"/>
  <c r="M2361" i="10"/>
  <c r="N2361" i="10"/>
  <c r="P2361" i="10"/>
  <c r="K2361" i="10"/>
  <c r="H2361" i="10"/>
  <c r="S2361" i="10" s="1"/>
  <c r="L2361" i="10"/>
  <c r="D2362" i="10"/>
  <c r="J2361" i="10"/>
  <c r="R2361" i="10"/>
  <c r="G2361" i="10" s="1"/>
  <c r="O2361" i="10"/>
  <c r="Q2361" i="10"/>
  <c r="T2360" i="10"/>
  <c r="U2360" i="10" s="1"/>
  <c r="V2360" i="10" s="1"/>
  <c r="W2360" i="10" s="1"/>
  <c r="X2360" i="10" s="1"/>
  <c r="Y2360" i="10" s="1"/>
  <c r="Z2360" i="10" s="1"/>
  <c r="AA2360" i="10" s="1"/>
  <c r="AB2360" i="10" s="1"/>
  <c r="AC2360" i="10" s="1"/>
  <c r="T2361" i="10" l="1"/>
  <c r="U2361" i="10" s="1"/>
  <c r="V2361" i="10" s="1"/>
  <c r="W2361" i="10" s="1"/>
  <c r="X2361" i="10" s="1"/>
  <c r="Y2361" i="10" s="1"/>
  <c r="Z2361" i="10" s="1"/>
  <c r="AA2361" i="10" s="1"/>
  <c r="AB2361" i="10" s="1"/>
  <c r="AC2361" i="10" s="1"/>
  <c r="K2362" i="10"/>
  <c r="I2362" i="10"/>
  <c r="Q2362" i="10"/>
  <c r="R2362" i="10"/>
  <c r="G2362" i="10" s="1"/>
  <c r="P2362" i="10"/>
  <c r="O2362" i="10"/>
  <c r="J2362" i="10"/>
  <c r="H2362" i="10"/>
  <c r="S2362" i="10" s="1"/>
  <c r="L2362" i="10"/>
  <c r="D2363" i="10"/>
  <c r="N2362" i="10"/>
  <c r="M2362" i="10"/>
  <c r="O2363" i="10" l="1"/>
  <c r="L2363" i="10"/>
  <c r="M2363" i="10"/>
  <c r="H2363" i="10"/>
  <c r="S2363" i="10" s="1"/>
  <c r="Q2363" i="10"/>
  <c r="K2363" i="10"/>
  <c r="P2363" i="10"/>
  <c r="N2363" i="10"/>
  <c r="R2363" i="10"/>
  <c r="G2363" i="10" s="1"/>
  <c r="D2364" i="10"/>
  <c r="I2363" i="10"/>
  <c r="J2363" i="10"/>
  <c r="T2362" i="10"/>
  <c r="U2362" i="10" s="1"/>
  <c r="V2362" i="10" s="1"/>
  <c r="W2362" i="10" s="1"/>
  <c r="X2362" i="10" s="1"/>
  <c r="Y2362" i="10" s="1"/>
  <c r="Z2362" i="10" s="1"/>
  <c r="AA2362" i="10" s="1"/>
  <c r="AB2362" i="10" s="1"/>
  <c r="AC2362" i="10" s="1"/>
  <c r="T2363" i="10" l="1"/>
  <c r="U2363" i="10" s="1"/>
  <c r="V2363" i="10" s="1"/>
  <c r="W2363" i="10" s="1"/>
  <c r="X2363" i="10" s="1"/>
  <c r="Y2363" i="10" s="1"/>
  <c r="Z2363" i="10" s="1"/>
  <c r="AA2363" i="10" s="1"/>
  <c r="AB2363" i="10" s="1"/>
  <c r="AC2363" i="10" s="1"/>
  <c r="H2364" i="10"/>
  <c r="S2364" i="10" s="1"/>
  <c r="N2364" i="10"/>
  <c r="I2364" i="10"/>
  <c r="J2364" i="10"/>
  <c r="P2364" i="10"/>
  <c r="L2364" i="10"/>
  <c r="R2364" i="10"/>
  <c r="G2364" i="10" s="1"/>
  <c r="K2364" i="10"/>
  <c r="Q2364" i="10"/>
  <c r="M2364" i="10"/>
  <c r="D2365" i="10"/>
  <c r="O2364" i="10"/>
  <c r="J2365" i="10" l="1"/>
  <c r="M2365" i="10"/>
  <c r="O2365" i="10"/>
  <c r="I2365" i="10"/>
  <c r="Q2365" i="10"/>
  <c r="P2365" i="10"/>
  <c r="N2365" i="10"/>
  <c r="H2365" i="10"/>
  <c r="S2365" i="10" s="1"/>
  <c r="D2366" i="10"/>
  <c r="R2365" i="10"/>
  <c r="G2365" i="10" s="1"/>
  <c r="K2365" i="10"/>
  <c r="L2365" i="10"/>
  <c r="T2364" i="10"/>
  <c r="U2364" i="10" s="1"/>
  <c r="V2364" i="10" s="1"/>
  <c r="W2364" i="10" s="1"/>
  <c r="X2364" i="10" s="1"/>
  <c r="Y2364" i="10" s="1"/>
  <c r="Z2364" i="10" s="1"/>
  <c r="AA2364" i="10" s="1"/>
  <c r="AB2364" i="10" s="1"/>
  <c r="AC2364" i="10" s="1"/>
  <c r="H2366" i="10" l="1"/>
  <c r="S2366" i="10" s="1"/>
  <c r="M2366" i="10"/>
  <c r="Q2366" i="10"/>
  <c r="N2366" i="10"/>
  <c r="D2367" i="10"/>
  <c r="R2366" i="10"/>
  <c r="G2366" i="10" s="1"/>
  <c r="I2366" i="10"/>
  <c r="P2366" i="10"/>
  <c r="L2366" i="10"/>
  <c r="K2366" i="10"/>
  <c r="J2366" i="10"/>
  <c r="O2366" i="10"/>
  <c r="T2365" i="10"/>
  <c r="U2365" i="10" s="1"/>
  <c r="V2365" i="10" s="1"/>
  <c r="W2365" i="10" s="1"/>
  <c r="X2365" i="10" s="1"/>
  <c r="Y2365" i="10" s="1"/>
  <c r="Z2365" i="10" s="1"/>
  <c r="AA2365" i="10" s="1"/>
  <c r="AB2365" i="10" s="1"/>
  <c r="AC2365" i="10" s="1"/>
  <c r="T2366" i="10" l="1"/>
  <c r="U2366" i="10" s="1"/>
  <c r="V2366" i="10" s="1"/>
  <c r="W2366" i="10" s="1"/>
  <c r="X2366" i="10" s="1"/>
  <c r="Y2366" i="10" s="1"/>
  <c r="Z2366" i="10" s="1"/>
  <c r="AA2366" i="10" s="1"/>
  <c r="AB2366" i="10" s="1"/>
  <c r="AC2366" i="10" s="1"/>
  <c r="P2367" i="10"/>
  <c r="D2368" i="10"/>
  <c r="L2367" i="10"/>
  <c r="R2367" i="10"/>
  <c r="G2367" i="10" s="1"/>
  <c r="K2367" i="10"/>
  <c r="M2367" i="10"/>
  <c r="I2367" i="10"/>
  <c r="N2367" i="10"/>
  <c r="O2367" i="10"/>
  <c r="Q2367" i="10"/>
  <c r="J2367" i="10"/>
  <c r="H2367" i="10"/>
  <c r="S2367" i="10" s="1"/>
  <c r="D2369" i="10" l="1"/>
  <c r="N2368" i="10"/>
  <c r="K2368" i="10"/>
  <c r="O2368" i="10"/>
  <c r="R2368" i="10"/>
  <c r="G2368" i="10" s="1"/>
  <c r="H2368" i="10"/>
  <c r="S2368" i="10" s="1"/>
  <c r="Q2368" i="10"/>
  <c r="P2368" i="10"/>
  <c r="J2368" i="10"/>
  <c r="I2368" i="10"/>
  <c r="L2368" i="10"/>
  <c r="M2368" i="10"/>
  <c r="T2367" i="10"/>
  <c r="U2367" i="10" s="1"/>
  <c r="V2367" i="10" s="1"/>
  <c r="W2367" i="10" s="1"/>
  <c r="X2367" i="10" s="1"/>
  <c r="Y2367" i="10" s="1"/>
  <c r="Z2367" i="10" s="1"/>
  <c r="AA2367" i="10" s="1"/>
  <c r="AB2367" i="10" s="1"/>
  <c r="AC2367" i="10" s="1"/>
  <c r="T2368" i="10" l="1"/>
  <c r="U2368" i="10" s="1"/>
  <c r="V2368" i="10" s="1"/>
  <c r="W2368" i="10" s="1"/>
  <c r="X2368" i="10" s="1"/>
  <c r="Y2368" i="10" s="1"/>
  <c r="Z2368" i="10" s="1"/>
  <c r="AA2368" i="10" s="1"/>
  <c r="AB2368" i="10" s="1"/>
  <c r="AC2368" i="10" s="1"/>
  <c r="H2369" i="10"/>
  <c r="S2369" i="10" s="1"/>
  <c r="L2369" i="10"/>
  <c r="D2370" i="10"/>
  <c r="O2369" i="10"/>
  <c r="M2369" i="10"/>
  <c r="J2369" i="10"/>
  <c r="R2369" i="10"/>
  <c r="G2369" i="10" s="1"/>
  <c r="Q2369" i="10"/>
  <c r="N2369" i="10"/>
  <c r="P2369" i="10"/>
  <c r="K2369" i="10"/>
  <c r="I2369" i="10"/>
  <c r="I2370" i="10" l="1"/>
  <c r="R2370" i="10"/>
  <c r="G2370" i="10" s="1"/>
  <c r="L2370" i="10"/>
  <c r="O2370" i="10"/>
  <c r="N2370" i="10"/>
  <c r="Q2370" i="10"/>
  <c r="K2370" i="10"/>
  <c r="D2371" i="10"/>
  <c r="P2370" i="10"/>
  <c r="H2370" i="10"/>
  <c r="S2370" i="10" s="1"/>
  <c r="J2370" i="10"/>
  <c r="M2370" i="10"/>
  <c r="T2369" i="10"/>
  <c r="U2369" i="10" s="1"/>
  <c r="V2369" i="10" s="1"/>
  <c r="W2369" i="10" s="1"/>
  <c r="X2369" i="10" s="1"/>
  <c r="Y2369" i="10" s="1"/>
  <c r="Z2369" i="10" s="1"/>
  <c r="AA2369" i="10" s="1"/>
  <c r="AB2369" i="10" s="1"/>
  <c r="AC2369" i="10" s="1"/>
  <c r="H2371" i="10" l="1"/>
  <c r="S2371" i="10" s="1"/>
  <c r="R2371" i="10"/>
  <c r="G2371" i="10" s="1"/>
  <c r="J2371" i="10"/>
  <c r="I2371" i="10"/>
  <c r="M2371" i="10"/>
  <c r="N2371" i="10"/>
  <c r="K2371" i="10"/>
  <c r="D2372" i="10"/>
  <c r="L2371" i="10"/>
  <c r="O2371" i="10"/>
  <c r="P2371" i="10"/>
  <c r="Q2371" i="10"/>
  <c r="T2370" i="10"/>
  <c r="U2370" i="10" s="1"/>
  <c r="V2370" i="10" s="1"/>
  <c r="W2370" i="10" s="1"/>
  <c r="X2370" i="10" s="1"/>
  <c r="Y2370" i="10" s="1"/>
  <c r="Z2370" i="10" s="1"/>
  <c r="AA2370" i="10" s="1"/>
  <c r="AB2370" i="10" s="1"/>
  <c r="AC2370" i="10" s="1"/>
  <c r="T2371" i="10" l="1"/>
  <c r="U2371" i="10" s="1"/>
  <c r="V2371" i="10" s="1"/>
  <c r="W2371" i="10" s="1"/>
  <c r="X2371" i="10" s="1"/>
  <c r="Y2371" i="10" s="1"/>
  <c r="Z2371" i="10" s="1"/>
  <c r="AA2371" i="10" s="1"/>
  <c r="AB2371" i="10" s="1"/>
  <c r="AC2371" i="10" s="1"/>
  <c r="H2372" i="10"/>
  <c r="S2372" i="10" s="1"/>
  <c r="P2372" i="10"/>
  <c r="R2372" i="10"/>
  <c r="G2372" i="10" s="1"/>
  <c r="O2372" i="10"/>
  <c r="N2372" i="10"/>
  <c r="M2372" i="10"/>
  <c r="L2372" i="10"/>
  <c r="I2372" i="10"/>
  <c r="K2372" i="10"/>
  <c r="J2372" i="10"/>
  <c r="D2373" i="10"/>
  <c r="Q2372" i="10"/>
  <c r="H2373" i="10" l="1"/>
  <c r="S2373" i="10" s="1"/>
  <c r="M2373" i="10"/>
  <c r="P2373" i="10"/>
  <c r="Q2373" i="10"/>
  <c r="I2373" i="10"/>
  <c r="N2373" i="10"/>
  <c r="J2373" i="10"/>
  <c r="R2373" i="10"/>
  <c r="G2373" i="10" s="1"/>
  <c r="O2373" i="10"/>
  <c r="D2374" i="10"/>
  <c r="L2373" i="10"/>
  <c r="K2373" i="10"/>
  <c r="T2372" i="10"/>
  <c r="U2372" i="10" s="1"/>
  <c r="V2372" i="10" s="1"/>
  <c r="W2372" i="10" s="1"/>
  <c r="X2372" i="10" s="1"/>
  <c r="Y2372" i="10" s="1"/>
  <c r="Z2372" i="10" s="1"/>
  <c r="AA2372" i="10" s="1"/>
  <c r="AB2372" i="10" s="1"/>
  <c r="AC2372" i="10" s="1"/>
  <c r="Q2374" i="10" l="1"/>
  <c r="M2374" i="10"/>
  <c r="H2374" i="10"/>
  <c r="S2374" i="10" s="1"/>
  <c r="P2374" i="10"/>
  <c r="N2374" i="10"/>
  <c r="I2374" i="10"/>
  <c r="O2374" i="10"/>
  <c r="K2374" i="10"/>
  <c r="J2374" i="10"/>
  <c r="D2375" i="10"/>
  <c r="L2374" i="10"/>
  <c r="R2374" i="10"/>
  <c r="G2374" i="10" s="1"/>
  <c r="T2373" i="10"/>
  <c r="U2373" i="10" s="1"/>
  <c r="V2373" i="10" s="1"/>
  <c r="W2373" i="10" s="1"/>
  <c r="X2373" i="10" s="1"/>
  <c r="Y2373" i="10" s="1"/>
  <c r="Z2373" i="10" s="1"/>
  <c r="AA2373" i="10" s="1"/>
  <c r="AB2373" i="10" s="1"/>
  <c r="AC2373" i="10" s="1"/>
  <c r="T2374" i="10" l="1"/>
  <c r="U2374" i="10" s="1"/>
  <c r="V2374" i="10" s="1"/>
  <c r="W2374" i="10" s="1"/>
  <c r="X2374" i="10" s="1"/>
  <c r="Y2374" i="10" s="1"/>
  <c r="Z2374" i="10" s="1"/>
  <c r="AA2374" i="10" s="1"/>
  <c r="AB2374" i="10" s="1"/>
  <c r="AC2374" i="10" s="1"/>
  <c r="M2375" i="10"/>
  <c r="J2375" i="10"/>
  <c r="L2375" i="10"/>
  <c r="K2375" i="10"/>
  <c r="H2375" i="10"/>
  <c r="S2375" i="10" s="1"/>
  <c r="R2375" i="10"/>
  <c r="G2375" i="10" s="1"/>
  <c r="O2375" i="10"/>
  <c r="Q2375" i="10"/>
  <c r="I2375" i="10"/>
  <c r="D2376" i="10"/>
  <c r="P2375" i="10"/>
  <c r="N2375" i="10"/>
  <c r="T2375" i="10" l="1"/>
  <c r="U2375" i="10" s="1"/>
  <c r="V2375" i="10" s="1"/>
  <c r="W2375" i="10" s="1"/>
  <c r="X2375" i="10" s="1"/>
  <c r="Y2375" i="10" s="1"/>
  <c r="Z2375" i="10" s="1"/>
  <c r="AA2375" i="10" s="1"/>
  <c r="AB2375" i="10" s="1"/>
  <c r="AC2375" i="10" s="1"/>
  <c r="H2376" i="10"/>
  <c r="S2376" i="10" s="1"/>
  <c r="K2376" i="10"/>
  <c r="J2376" i="10"/>
  <c r="Q2376" i="10"/>
  <c r="O2376" i="10"/>
  <c r="I2376" i="10"/>
  <c r="R2376" i="10"/>
  <c r="G2376" i="10" s="1"/>
  <c r="M2376" i="10"/>
  <c r="D2377" i="10"/>
  <c r="P2376" i="10"/>
  <c r="N2376" i="10"/>
  <c r="L2376" i="10"/>
  <c r="N2377" i="10" l="1"/>
  <c r="P2377" i="10"/>
  <c r="K2377" i="10"/>
  <c r="I2377" i="10"/>
  <c r="L2377" i="10"/>
  <c r="D2378" i="10"/>
  <c r="Q2377" i="10"/>
  <c r="J2377" i="10"/>
  <c r="H2377" i="10"/>
  <c r="S2377" i="10" s="1"/>
  <c r="M2377" i="10"/>
  <c r="O2377" i="10"/>
  <c r="R2377" i="10"/>
  <c r="G2377" i="10" s="1"/>
  <c r="T2376" i="10"/>
  <c r="U2376" i="10" s="1"/>
  <c r="V2376" i="10" s="1"/>
  <c r="W2376" i="10" s="1"/>
  <c r="X2376" i="10" s="1"/>
  <c r="Y2376" i="10" s="1"/>
  <c r="Z2376" i="10" s="1"/>
  <c r="AA2376" i="10" s="1"/>
  <c r="AB2376" i="10" s="1"/>
  <c r="AC2376" i="10" s="1"/>
  <c r="J2378" i="10" l="1"/>
  <c r="M2378" i="10"/>
  <c r="O2378" i="10"/>
  <c r="H2378" i="10"/>
  <c r="S2378" i="10" s="1"/>
  <c r="N2378" i="10"/>
  <c r="P2378" i="10"/>
  <c r="L2378" i="10"/>
  <c r="R2378" i="10"/>
  <c r="G2378" i="10" s="1"/>
  <c r="D2379" i="10"/>
  <c r="I2378" i="10"/>
  <c r="K2378" i="10"/>
  <c r="Q2378" i="10"/>
  <c r="T2377" i="10"/>
  <c r="U2377" i="10" s="1"/>
  <c r="V2377" i="10" s="1"/>
  <c r="W2377" i="10" s="1"/>
  <c r="X2377" i="10" s="1"/>
  <c r="Y2377" i="10" s="1"/>
  <c r="Z2377" i="10" s="1"/>
  <c r="AA2377" i="10" s="1"/>
  <c r="AB2377" i="10" s="1"/>
  <c r="AC2377" i="10" s="1"/>
  <c r="T2378" i="10" l="1"/>
  <c r="U2378" i="10" s="1"/>
  <c r="V2378" i="10" s="1"/>
  <c r="W2378" i="10" s="1"/>
  <c r="X2378" i="10" s="1"/>
  <c r="Y2378" i="10" s="1"/>
  <c r="Z2378" i="10" s="1"/>
  <c r="AA2378" i="10" s="1"/>
  <c r="AB2378" i="10" s="1"/>
  <c r="AC2378" i="10" s="1"/>
  <c r="O2379" i="10"/>
  <c r="Q2379" i="10"/>
  <c r="L2379" i="10"/>
  <c r="M2379" i="10"/>
  <c r="N2379" i="10"/>
  <c r="H2379" i="10"/>
  <c r="S2379" i="10" s="1"/>
  <c r="K2379" i="10"/>
  <c r="D2380" i="10"/>
  <c r="J2379" i="10"/>
  <c r="I2379" i="10"/>
  <c r="R2379" i="10"/>
  <c r="G2379" i="10" s="1"/>
  <c r="P2379" i="10"/>
  <c r="H2380" i="10" l="1"/>
  <c r="S2380" i="10" s="1"/>
  <c r="P2380" i="10"/>
  <c r="I2380" i="10"/>
  <c r="M2380" i="10"/>
  <c r="N2380" i="10"/>
  <c r="R2380" i="10"/>
  <c r="G2380" i="10" s="1"/>
  <c r="L2380" i="10"/>
  <c r="O2380" i="10"/>
  <c r="K2380" i="10"/>
  <c r="J2380" i="10"/>
  <c r="D2381" i="10"/>
  <c r="Q2380" i="10"/>
  <c r="T2379" i="10"/>
  <c r="U2379" i="10" s="1"/>
  <c r="V2379" i="10" s="1"/>
  <c r="W2379" i="10" s="1"/>
  <c r="X2379" i="10" s="1"/>
  <c r="Y2379" i="10" s="1"/>
  <c r="Z2379" i="10" s="1"/>
  <c r="AA2379" i="10" s="1"/>
  <c r="AB2379" i="10" s="1"/>
  <c r="AC2379" i="10" s="1"/>
  <c r="J2381" i="10" l="1"/>
  <c r="L2381" i="10"/>
  <c r="K2381" i="10"/>
  <c r="R2381" i="10"/>
  <c r="G2381" i="10" s="1"/>
  <c r="Q2381" i="10"/>
  <c r="O2381" i="10"/>
  <c r="P2381" i="10"/>
  <c r="M2381" i="10"/>
  <c r="H2381" i="10"/>
  <c r="S2381" i="10" s="1"/>
  <c r="N2381" i="10"/>
  <c r="D2382" i="10"/>
  <c r="I2381" i="10"/>
  <c r="T2380" i="10"/>
  <c r="U2380" i="10" s="1"/>
  <c r="V2380" i="10" s="1"/>
  <c r="W2380" i="10" s="1"/>
  <c r="X2380" i="10" s="1"/>
  <c r="Y2380" i="10" s="1"/>
  <c r="Z2380" i="10" s="1"/>
  <c r="AA2380" i="10" s="1"/>
  <c r="AB2380" i="10" s="1"/>
  <c r="AC2380" i="10" s="1"/>
  <c r="T2381" i="10" l="1"/>
  <c r="U2381" i="10" s="1"/>
  <c r="V2381" i="10" s="1"/>
  <c r="W2381" i="10" s="1"/>
  <c r="X2381" i="10" s="1"/>
  <c r="Y2381" i="10" s="1"/>
  <c r="Z2381" i="10" s="1"/>
  <c r="AA2381" i="10" s="1"/>
  <c r="AB2381" i="10" s="1"/>
  <c r="AC2381" i="10" s="1"/>
  <c r="M2382" i="10"/>
  <c r="I2382" i="10"/>
  <c r="P2382" i="10"/>
  <c r="H2382" i="10"/>
  <c r="S2382" i="10" s="1"/>
  <c r="J2382" i="10"/>
  <c r="O2382" i="10"/>
  <c r="K2382" i="10"/>
  <c r="Q2382" i="10"/>
  <c r="D2383" i="10"/>
  <c r="N2382" i="10"/>
  <c r="L2382" i="10"/>
  <c r="R2382" i="10"/>
  <c r="G2382" i="10" s="1"/>
  <c r="T2382" i="10" l="1"/>
  <c r="U2382" i="10" s="1"/>
  <c r="V2382" i="10" s="1"/>
  <c r="W2382" i="10" s="1"/>
  <c r="X2382" i="10" s="1"/>
  <c r="Y2382" i="10" s="1"/>
  <c r="Z2382" i="10" s="1"/>
  <c r="AA2382" i="10" s="1"/>
  <c r="AB2382" i="10" s="1"/>
  <c r="AC2382" i="10" s="1"/>
  <c r="H2383" i="10"/>
  <c r="S2383" i="10" s="1"/>
  <c r="P2383" i="10"/>
  <c r="Q2383" i="10"/>
  <c r="M2383" i="10"/>
  <c r="R2383" i="10"/>
  <c r="G2383" i="10" s="1"/>
  <c r="N2383" i="10"/>
  <c r="J2383" i="10"/>
  <c r="D2384" i="10"/>
  <c r="K2383" i="10"/>
  <c r="I2383" i="10"/>
  <c r="L2383" i="10"/>
  <c r="O2383" i="10"/>
  <c r="T2383" i="10" l="1"/>
  <c r="U2383" i="10" s="1"/>
  <c r="V2383" i="10" s="1"/>
  <c r="W2383" i="10" s="1"/>
  <c r="X2383" i="10" s="1"/>
  <c r="Y2383" i="10" s="1"/>
  <c r="Z2383" i="10" s="1"/>
  <c r="AA2383" i="10" s="1"/>
  <c r="AB2383" i="10" s="1"/>
  <c r="AC2383" i="10" s="1"/>
  <c r="J2384" i="10"/>
  <c r="I2384" i="10"/>
  <c r="P2384" i="10"/>
  <c r="M2384" i="10"/>
  <c r="H2384" i="10"/>
  <c r="S2384" i="10" s="1"/>
  <c r="Q2384" i="10"/>
  <c r="D2385" i="10"/>
  <c r="N2384" i="10"/>
  <c r="K2384" i="10"/>
  <c r="O2384" i="10"/>
  <c r="R2384" i="10"/>
  <c r="G2384" i="10" s="1"/>
  <c r="L2384" i="10"/>
  <c r="T2384" i="10" l="1"/>
  <c r="U2384" i="10" s="1"/>
  <c r="V2384" i="10" s="1"/>
  <c r="W2384" i="10" s="1"/>
  <c r="X2384" i="10" s="1"/>
  <c r="Y2384" i="10" s="1"/>
  <c r="Z2384" i="10" s="1"/>
  <c r="AA2384" i="10" s="1"/>
  <c r="AB2384" i="10" s="1"/>
  <c r="AC2384" i="10" s="1"/>
  <c r="D2386" i="10"/>
  <c r="J2385" i="10"/>
  <c r="K2385" i="10"/>
  <c r="R2385" i="10"/>
  <c r="G2385" i="10" s="1"/>
  <c r="L2385" i="10"/>
  <c r="M2385" i="10"/>
  <c r="I2385" i="10"/>
  <c r="P2385" i="10"/>
  <c r="Q2385" i="10"/>
  <c r="O2385" i="10"/>
  <c r="H2385" i="10"/>
  <c r="S2385" i="10" s="1"/>
  <c r="N2385" i="10"/>
  <c r="T2385" i="10" l="1"/>
  <c r="U2385" i="10" s="1"/>
  <c r="V2385" i="10" s="1"/>
  <c r="W2385" i="10" s="1"/>
  <c r="X2385" i="10" s="1"/>
  <c r="Y2385" i="10" s="1"/>
  <c r="Z2385" i="10" s="1"/>
  <c r="AA2385" i="10" s="1"/>
  <c r="AB2385" i="10" s="1"/>
  <c r="AC2385" i="10" s="1"/>
  <c r="H2386" i="10"/>
  <c r="S2386" i="10" s="1"/>
  <c r="K2386" i="10"/>
  <c r="J2386" i="10"/>
  <c r="R2386" i="10"/>
  <c r="G2386" i="10" s="1"/>
  <c r="L2386" i="10"/>
  <c r="P2386" i="10"/>
  <c r="N2386" i="10"/>
  <c r="I2386" i="10"/>
  <c r="Q2386" i="10"/>
  <c r="M2386" i="10"/>
  <c r="D2387" i="10"/>
  <c r="O2386" i="10"/>
  <c r="H2387" i="10" l="1"/>
  <c r="S2387" i="10" s="1"/>
  <c r="P2387" i="10"/>
  <c r="K2387" i="10"/>
  <c r="Q2387" i="10"/>
  <c r="J2387" i="10"/>
  <c r="M2387" i="10"/>
  <c r="D2388" i="10"/>
  <c r="O2387" i="10"/>
  <c r="R2387" i="10"/>
  <c r="G2387" i="10" s="1"/>
  <c r="I2387" i="10"/>
  <c r="L2387" i="10"/>
  <c r="N2387" i="10"/>
  <c r="T2386" i="10"/>
  <c r="U2386" i="10" s="1"/>
  <c r="V2386" i="10" s="1"/>
  <c r="W2386" i="10" s="1"/>
  <c r="X2386" i="10" s="1"/>
  <c r="Y2386" i="10" s="1"/>
  <c r="Z2386" i="10" s="1"/>
  <c r="AA2386" i="10" s="1"/>
  <c r="AB2386" i="10" s="1"/>
  <c r="AC2386" i="10" s="1"/>
  <c r="H2388" i="10" l="1"/>
  <c r="S2388" i="10" s="1"/>
  <c r="J2388" i="10"/>
  <c r="Q2388" i="10"/>
  <c r="L2388" i="10"/>
  <c r="O2388" i="10"/>
  <c r="I2388" i="10"/>
  <c r="D2389" i="10"/>
  <c r="P2388" i="10"/>
  <c r="R2388" i="10"/>
  <c r="G2388" i="10" s="1"/>
  <c r="K2388" i="10"/>
  <c r="N2388" i="10"/>
  <c r="M2388" i="10"/>
  <c r="T2387" i="10"/>
  <c r="U2387" i="10" s="1"/>
  <c r="V2387" i="10" s="1"/>
  <c r="W2387" i="10" s="1"/>
  <c r="X2387" i="10" s="1"/>
  <c r="Y2387" i="10" s="1"/>
  <c r="Z2387" i="10" s="1"/>
  <c r="AA2387" i="10" s="1"/>
  <c r="AB2387" i="10" s="1"/>
  <c r="AC2387" i="10" s="1"/>
  <c r="H2389" i="10" l="1"/>
  <c r="S2389" i="10" s="1"/>
  <c r="Q2389" i="10"/>
  <c r="I2389" i="10"/>
  <c r="M2389" i="10"/>
  <c r="R2389" i="10"/>
  <c r="G2389" i="10" s="1"/>
  <c r="D2390" i="10"/>
  <c r="J2389" i="10"/>
  <c r="L2389" i="10"/>
  <c r="N2389" i="10"/>
  <c r="K2389" i="10"/>
  <c r="P2389" i="10"/>
  <c r="O2389" i="10"/>
  <c r="T2388" i="10"/>
  <c r="U2388" i="10" s="1"/>
  <c r="V2388" i="10" s="1"/>
  <c r="W2388" i="10" s="1"/>
  <c r="X2388" i="10" s="1"/>
  <c r="Y2388" i="10" s="1"/>
  <c r="Z2388" i="10" s="1"/>
  <c r="AA2388" i="10" s="1"/>
  <c r="AB2388" i="10" s="1"/>
  <c r="AC2388" i="10" s="1"/>
  <c r="H2390" i="10" l="1"/>
  <c r="S2390" i="10" s="1"/>
  <c r="I2390" i="10"/>
  <c r="P2390" i="10"/>
  <c r="M2390" i="10"/>
  <c r="D2391" i="10"/>
  <c r="Q2390" i="10"/>
  <c r="N2390" i="10"/>
  <c r="R2390" i="10"/>
  <c r="G2390" i="10" s="1"/>
  <c r="L2390" i="10"/>
  <c r="K2390" i="10"/>
  <c r="J2390" i="10"/>
  <c r="O2390" i="10"/>
  <c r="T2389" i="10"/>
  <c r="U2389" i="10" s="1"/>
  <c r="V2389" i="10" s="1"/>
  <c r="W2389" i="10" s="1"/>
  <c r="X2389" i="10" s="1"/>
  <c r="Y2389" i="10" s="1"/>
  <c r="Z2389" i="10" s="1"/>
  <c r="AA2389" i="10" s="1"/>
  <c r="AB2389" i="10" s="1"/>
  <c r="AC2389" i="10" s="1"/>
  <c r="T2390" i="10" l="1"/>
  <c r="U2390" i="10" s="1"/>
  <c r="V2390" i="10" s="1"/>
  <c r="W2390" i="10" s="1"/>
  <c r="X2390" i="10" s="1"/>
  <c r="Y2390" i="10" s="1"/>
  <c r="Z2390" i="10" s="1"/>
  <c r="AA2390" i="10" s="1"/>
  <c r="AB2390" i="10" s="1"/>
  <c r="AC2390" i="10" s="1"/>
  <c r="M2391" i="10"/>
  <c r="O2391" i="10"/>
  <c r="K2391" i="10"/>
  <c r="P2391" i="10"/>
  <c r="Q2391" i="10"/>
  <c r="R2391" i="10"/>
  <c r="G2391" i="10" s="1"/>
  <c r="N2391" i="10"/>
  <c r="L2391" i="10"/>
  <c r="H2391" i="10"/>
  <c r="S2391" i="10" s="1"/>
  <c r="J2391" i="10"/>
  <c r="D2392" i="10"/>
  <c r="I2391" i="10"/>
  <c r="L2392" i="10" l="1"/>
  <c r="I2392" i="10"/>
  <c r="Q2392" i="10"/>
  <c r="J2392" i="10"/>
  <c r="H2392" i="10"/>
  <c r="S2392" i="10" s="1"/>
  <c r="R2392" i="10"/>
  <c r="G2392" i="10" s="1"/>
  <c r="D2393" i="10"/>
  <c r="P2392" i="10"/>
  <c r="M2392" i="10"/>
  <c r="N2392" i="10"/>
  <c r="K2392" i="10"/>
  <c r="O2392" i="10"/>
  <c r="T2391" i="10"/>
  <c r="U2391" i="10" s="1"/>
  <c r="V2391" i="10" s="1"/>
  <c r="W2391" i="10" s="1"/>
  <c r="X2391" i="10" s="1"/>
  <c r="Y2391" i="10" s="1"/>
  <c r="Z2391" i="10" s="1"/>
  <c r="AA2391" i="10" s="1"/>
  <c r="AB2391" i="10" s="1"/>
  <c r="AC2391" i="10" s="1"/>
  <c r="H2393" i="10" l="1"/>
  <c r="S2393" i="10" s="1"/>
  <c r="J2393" i="10"/>
  <c r="R2393" i="10"/>
  <c r="G2393" i="10" s="1"/>
  <c r="K2393" i="10"/>
  <c r="Q2393" i="10"/>
  <c r="O2393" i="10"/>
  <c r="N2393" i="10"/>
  <c r="M2393" i="10"/>
  <c r="D2394" i="10"/>
  <c r="I2393" i="10"/>
  <c r="L2393" i="10"/>
  <c r="P2393" i="10"/>
  <c r="T2392" i="10"/>
  <c r="U2392" i="10" s="1"/>
  <c r="V2392" i="10" s="1"/>
  <c r="W2392" i="10" s="1"/>
  <c r="X2392" i="10" s="1"/>
  <c r="Y2392" i="10" s="1"/>
  <c r="Z2392" i="10" s="1"/>
  <c r="AA2392" i="10" s="1"/>
  <c r="AB2392" i="10" s="1"/>
  <c r="AC2392" i="10" s="1"/>
  <c r="H2394" i="10" l="1"/>
  <c r="S2394" i="10" s="1"/>
  <c r="O2394" i="10"/>
  <c r="J2394" i="10"/>
  <c r="I2394" i="10"/>
  <c r="R2394" i="10"/>
  <c r="G2394" i="10" s="1"/>
  <c r="K2394" i="10"/>
  <c r="P2394" i="10"/>
  <c r="D2395" i="10"/>
  <c r="M2394" i="10"/>
  <c r="L2394" i="10"/>
  <c r="N2394" i="10"/>
  <c r="Q2394" i="10"/>
  <c r="T2393" i="10"/>
  <c r="U2393" i="10" s="1"/>
  <c r="V2393" i="10" s="1"/>
  <c r="W2393" i="10" s="1"/>
  <c r="X2393" i="10" s="1"/>
  <c r="Y2393" i="10" s="1"/>
  <c r="Z2393" i="10" s="1"/>
  <c r="AA2393" i="10" s="1"/>
  <c r="AB2393" i="10" s="1"/>
  <c r="AC2393" i="10" s="1"/>
  <c r="T2394" i="10" l="1"/>
  <c r="U2394" i="10" s="1"/>
  <c r="V2394" i="10" s="1"/>
  <c r="W2394" i="10" s="1"/>
  <c r="X2394" i="10" s="1"/>
  <c r="Y2394" i="10" s="1"/>
  <c r="Z2394" i="10" s="1"/>
  <c r="AA2394" i="10" s="1"/>
  <c r="AB2394" i="10" s="1"/>
  <c r="AC2394" i="10" s="1"/>
  <c r="H2395" i="10"/>
  <c r="S2395" i="10" s="1"/>
  <c r="K2395" i="10"/>
  <c r="P2395" i="10"/>
  <c r="O2395" i="10"/>
  <c r="Q2395" i="10"/>
  <c r="N2395" i="10"/>
  <c r="D2396" i="10"/>
  <c r="L2395" i="10"/>
  <c r="R2395" i="10"/>
  <c r="G2395" i="10" s="1"/>
  <c r="I2395" i="10"/>
  <c r="M2395" i="10"/>
  <c r="J2395" i="10"/>
  <c r="T2395" i="10" l="1"/>
  <c r="U2395" i="10" s="1"/>
  <c r="V2395" i="10" s="1"/>
  <c r="W2395" i="10" s="1"/>
  <c r="X2395" i="10" s="1"/>
  <c r="Y2395" i="10" s="1"/>
  <c r="Z2395" i="10" s="1"/>
  <c r="AA2395" i="10" s="1"/>
  <c r="AB2395" i="10" s="1"/>
  <c r="AC2395" i="10" s="1"/>
  <c r="R2396" i="10"/>
  <c r="G2396" i="10" s="1"/>
  <c r="O2396" i="10"/>
  <c r="Q2396" i="10"/>
  <c r="D2397" i="10"/>
  <c r="P2396" i="10"/>
  <c r="K2396" i="10"/>
  <c r="H2396" i="10"/>
  <c r="S2396" i="10" s="1"/>
  <c r="I2396" i="10"/>
  <c r="M2396" i="10"/>
  <c r="L2396" i="10"/>
  <c r="N2396" i="10"/>
  <c r="J2396" i="10"/>
  <c r="H2397" i="10" l="1"/>
  <c r="S2397" i="10" s="1"/>
  <c r="J2397" i="10"/>
  <c r="Q2397" i="10"/>
  <c r="M2397" i="10"/>
  <c r="O2397" i="10"/>
  <c r="P2397" i="10"/>
  <c r="L2397" i="10"/>
  <c r="K2397" i="10"/>
  <c r="R2397" i="10"/>
  <c r="G2397" i="10" s="1"/>
  <c r="I2397" i="10"/>
  <c r="D2398" i="10"/>
  <c r="N2397" i="10"/>
  <c r="T2396" i="10"/>
  <c r="U2396" i="10" s="1"/>
  <c r="V2396" i="10" s="1"/>
  <c r="W2396" i="10" s="1"/>
  <c r="X2396" i="10" s="1"/>
  <c r="Y2396" i="10" s="1"/>
  <c r="Z2396" i="10" s="1"/>
  <c r="AA2396" i="10" s="1"/>
  <c r="AB2396" i="10" s="1"/>
  <c r="AC2396" i="10" s="1"/>
  <c r="R2398" i="10" l="1"/>
  <c r="G2398" i="10" s="1"/>
  <c r="O2398" i="10"/>
  <c r="P2398" i="10"/>
  <c r="Q2398" i="10"/>
  <c r="L2398" i="10"/>
  <c r="D2399" i="10"/>
  <c r="N2398" i="10"/>
  <c r="J2398" i="10"/>
  <c r="M2398" i="10"/>
  <c r="I2398" i="10"/>
  <c r="H2398" i="10"/>
  <c r="S2398" i="10" s="1"/>
  <c r="K2398" i="10"/>
  <c r="T2397" i="10"/>
  <c r="U2397" i="10" s="1"/>
  <c r="V2397" i="10" s="1"/>
  <c r="W2397" i="10" s="1"/>
  <c r="X2397" i="10" s="1"/>
  <c r="Y2397" i="10" s="1"/>
  <c r="Z2397" i="10" s="1"/>
  <c r="AA2397" i="10" s="1"/>
  <c r="AB2397" i="10" s="1"/>
  <c r="AC2397" i="10" s="1"/>
  <c r="T2398" i="10" l="1"/>
  <c r="U2398" i="10" s="1"/>
  <c r="V2398" i="10" s="1"/>
  <c r="W2398" i="10" s="1"/>
  <c r="X2398" i="10" s="1"/>
  <c r="Y2398" i="10" s="1"/>
  <c r="Z2398" i="10" s="1"/>
  <c r="AA2398" i="10" s="1"/>
  <c r="AB2398" i="10" s="1"/>
  <c r="AC2398" i="10" s="1"/>
  <c r="M2399" i="10"/>
  <c r="Q2399" i="10"/>
  <c r="L2399" i="10"/>
  <c r="O2399" i="10"/>
  <c r="H2399" i="10"/>
  <c r="S2399" i="10" s="1"/>
  <c r="P2399" i="10"/>
  <c r="I2399" i="10"/>
  <c r="K2399" i="10"/>
  <c r="D2400" i="10"/>
  <c r="R2399" i="10"/>
  <c r="G2399" i="10" s="1"/>
  <c r="J2399" i="10"/>
  <c r="N2399" i="10"/>
  <c r="H2400" i="10" l="1"/>
  <c r="S2400" i="10" s="1"/>
  <c r="M2400" i="10"/>
  <c r="N2400" i="10"/>
  <c r="J2400" i="10"/>
  <c r="L2400" i="10"/>
  <c r="O2400" i="10"/>
  <c r="R2400" i="10"/>
  <c r="G2400" i="10" s="1"/>
  <c r="D2401" i="10"/>
  <c r="K2400" i="10"/>
  <c r="P2400" i="10"/>
  <c r="I2400" i="10"/>
  <c r="Q2400" i="10"/>
  <c r="T2399" i="10"/>
  <c r="U2399" i="10" s="1"/>
  <c r="V2399" i="10" s="1"/>
  <c r="W2399" i="10" s="1"/>
  <c r="X2399" i="10" s="1"/>
  <c r="Y2399" i="10" s="1"/>
  <c r="Z2399" i="10" s="1"/>
  <c r="AA2399" i="10" s="1"/>
  <c r="AB2399" i="10" s="1"/>
  <c r="AC2399" i="10" s="1"/>
  <c r="H2401" i="10" l="1"/>
  <c r="S2401" i="10" s="1"/>
  <c r="J2401" i="10"/>
  <c r="R2401" i="10"/>
  <c r="G2401" i="10" s="1"/>
  <c r="L2401" i="10"/>
  <c r="I2401" i="10"/>
  <c r="O2401" i="10"/>
  <c r="N2401" i="10"/>
  <c r="D2402" i="10"/>
  <c r="M2401" i="10"/>
  <c r="P2401" i="10"/>
  <c r="Q2401" i="10"/>
  <c r="K2401" i="10"/>
  <c r="T2400" i="10"/>
  <c r="U2400" i="10" s="1"/>
  <c r="V2400" i="10" s="1"/>
  <c r="W2400" i="10" s="1"/>
  <c r="X2400" i="10" s="1"/>
  <c r="Y2400" i="10" s="1"/>
  <c r="Z2400" i="10" s="1"/>
  <c r="AA2400" i="10" s="1"/>
  <c r="AB2400" i="10" s="1"/>
  <c r="AC2400" i="10" s="1"/>
  <c r="T2401" i="10" l="1"/>
  <c r="U2401" i="10" s="1"/>
  <c r="V2401" i="10" s="1"/>
  <c r="W2401" i="10" s="1"/>
  <c r="X2401" i="10" s="1"/>
  <c r="Y2401" i="10" s="1"/>
  <c r="Z2401" i="10" s="1"/>
  <c r="AA2401" i="10" s="1"/>
  <c r="AB2401" i="10" s="1"/>
  <c r="AC2401" i="10" s="1"/>
  <c r="H2402" i="10"/>
  <c r="S2402" i="10" s="1"/>
  <c r="L2402" i="10"/>
  <c r="N2402" i="10"/>
  <c r="Q2402" i="10"/>
  <c r="R2402" i="10"/>
  <c r="G2402" i="10" s="1"/>
  <c r="D2403" i="10"/>
  <c r="I2402" i="10"/>
  <c r="K2402" i="10"/>
  <c r="J2402" i="10"/>
  <c r="M2402" i="10"/>
  <c r="P2402" i="10"/>
  <c r="O2402" i="10"/>
  <c r="T2402" i="10" l="1"/>
  <c r="U2402" i="10" s="1"/>
  <c r="V2402" i="10" s="1"/>
  <c r="W2402" i="10" s="1"/>
  <c r="X2402" i="10" s="1"/>
  <c r="Y2402" i="10" s="1"/>
  <c r="Z2402" i="10" s="1"/>
  <c r="AA2402" i="10" s="1"/>
  <c r="AB2402" i="10" s="1"/>
  <c r="AC2402" i="10" s="1"/>
  <c r="H2403" i="10"/>
  <c r="S2403" i="10" s="1"/>
  <c r="D2404" i="10"/>
  <c r="R2403" i="10"/>
  <c r="G2403" i="10" s="1"/>
  <c r="K2403" i="10"/>
  <c r="I2403" i="10"/>
  <c r="M2403" i="10"/>
  <c r="J2403" i="10"/>
  <c r="N2403" i="10"/>
  <c r="P2403" i="10"/>
  <c r="O2403" i="10"/>
  <c r="L2403" i="10"/>
  <c r="Q2403" i="10"/>
  <c r="H2404" i="10" l="1"/>
  <c r="S2404" i="10" s="1"/>
  <c r="P2404" i="10"/>
  <c r="R2404" i="10"/>
  <c r="G2404" i="10" s="1"/>
  <c r="L2404" i="10"/>
  <c r="D2405" i="10"/>
  <c r="O2404" i="10"/>
  <c r="K2404" i="10"/>
  <c r="I2404" i="10"/>
  <c r="J2404" i="10"/>
  <c r="M2404" i="10"/>
  <c r="Q2404" i="10"/>
  <c r="N2404" i="10"/>
  <c r="T2403" i="10"/>
  <c r="U2403" i="10" s="1"/>
  <c r="V2403" i="10" s="1"/>
  <c r="W2403" i="10" s="1"/>
  <c r="X2403" i="10" s="1"/>
  <c r="Y2403" i="10" s="1"/>
  <c r="Z2403" i="10" s="1"/>
  <c r="AA2403" i="10" s="1"/>
  <c r="AB2403" i="10" s="1"/>
  <c r="AC2403" i="10" s="1"/>
  <c r="Q2405" i="10" l="1"/>
  <c r="D2406" i="10"/>
  <c r="I2405" i="10"/>
  <c r="R2405" i="10"/>
  <c r="G2405" i="10" s="1"/>
  <c r="N2405" i="10"/>
  <c r="P2405" i="10"/>
  <c r="J2405" i="10"/>
  <c r="L2405" i="10"/>
  <c r="H2405" i="10"/>
  <c r="S2405" i="10" s="1"/>
  <c r="M2405" i="10"/>
  <c r="K2405" i="10"/>
  <c r="O2405" i="10"/>
  <c r="T2404" i="10"/>
  <c r="U2404" i="10" s="1"/>
  <c r="V2404" i="10" s="1"/>
  <c r="W2404" i="10" s="1"/>
  <c r="X2404" i="10" s="1"/>
  <c r="Y2404" i="10" s="1"/>
  <c r="Z2404" i="10" s="1"/>
  <c r="AA2404" i="10" s="1"/>
  <c r="AB2404" i="10" s="1"/>
  <c r="AC2404" i="10" s="1"/>
  <c r="T2405" i="10" l="1"/>
  <c r="U2405" i="10" s="1"/>
  <c r="V2405" i="10" s="1"/>
  <c r="W2405" i="10" s="1"/>
  <c r="X2405" i="10" s="1"/>
  <c r="Y2405" i="10" s="1"/>
  <c r="Z2405" i="10" s="1"/>
  <c r="AA2405" i="10" s="1"/>
  <c r="AB2405" i="10" s="1"/>
  <c r="AC2405" i="10" s="1"/>
  <c r="H2406" i="10"/>
  <c r="S2406" i="10" s="1"/>
  <c r="K2406" i="10"/>
  <c r="P2406" i="10"/>
  <c r="Q2406" i="10"/>
  <c r="R2406" i="10"/>
  <c r="G2406" i="10" s="1"/>
  <c r="D2407" i="10"/>
  <c r="O2406" i="10"/>
  <c r="M2406" i="10"/>
  <c r="I2406" i="10"/>
  <c r="L2406" i="10"/>
  <c r="J2406" i="10"/>
  <c r="N2406" i="10"/>
  <c r="T2406" i="10" l="1"/>
  <c r="U2406" i="10" s="1"/>
  <c r="V2406" i="10" s="1"/>
  <c r="W2406" i="10" s="1"/>
  <c r="X2406" i="10" s="1"/>
  <c r="Y2406" i="10" s="1"/>
  <c r="Z2406" i="10" s="1"/>
  <c r="AA2406" i="10" s="1"/>
  <c r="AB2406" i="10" s="1"/>
  <c r="AC2406" i="10" s="1"/>
  <c r="I2407" i="10"/>
  <c r="D2408" i="10"/>
  <c r="J2407" i="10"/>
  <c r="K2407" i="10"/>
  <c r="P2407" i="10"/>
  <c r="L2407" i="10"/>
  <c r="Q2407" i="10"/>
  <c r="H2407" i="10"/>
  <c r="S2407" i="10" s="1"/>
  <c r="O2407" i="10"/>
  <c r="N2407" i="10"/>
  <c r="R2407" i="10"/>
  <c r="G2407" i="10" s="1"/>
  <c r="M2407" i="10"/>
  <c r="H2408" i="10" l="1"/>
  <c r="S2408" i="10" s="1"/>
  <c r="J2408" i="10"/>
  <c r="L2408" i="10"/>
  <c r="P2408" i="10"/>
  <c r="R2408" i="10"/>
  <c r="G2408" i="10" s="1"/>
  <c r="Q2408" i="10"/>
  <c r="D2409" i="10"/>
  <c r="M2408" i="10"/>
  <c r="N2408" i="10"/>
  <c r="K2408" i="10"/>
  <c r="O2408" i="10"/>
  <c r="I2408" i="10"/>
  <c r="T2407" i="10"/>
  <c r="U2407" i="10" s="1"/>
  <c r="V2407" i="10" s="1"/>
  <c r="W2407" i="10" s="1"/>
  <c r="X2407" i="10" s="1"/>
  <c r="Y2407" i="10" s="1"/>
  <c r="Z2407" i="10" s="1"/>
  <c r="AA2407" i="10" s="1"/>
  <c r="AB2407" i="10" s="1"/>
  <c r="AC2407" i="10" s="1"/>
  <c r="H2409" i="10" l="1"/>
  <c r="S2409" i="10" s="1"/>
  <c r="K2409" i="10"/>
  <c r="D2410" i="10"/>
  <c r="I2409" i="10"/>
  <c r="M2409" i="10"/>
  <c r="N2409" i="10"/>
  <c r="O2409" i="10"/>
  <c r="Q2409" i="10"/>
  <c r="P2409" i="10"/>
  <c r="R2409" i="10"/>
  <c r="G2409" i="10" s="1"/>
  <c r="J2409" i="10"/>
  <c r="L2409" i="10"/>
  <c r="T2408" i="10"/>
  <c r="U2408" i="10" s="1"/>
  <c r="V2408" i="10" s="1"/>
  <c r="W2408" i="10" s="1"/>
  <c r="X2408" i="10" s="1"/>
  <c r="Y2408" i="10" s="1"/>
  <c r="Z2408" i="10" s="1"/>
  <c r="AA2408" i="10" s="1"/>
  <c r="AB2408" i="10" s="1"/>
  <c r="AC2408" i="10" s="1"/>
  <c r="Q2410" i="10" l="1"/>
  <c r="O2410" i="10"/>
  <c r="K2410" i="10"/>
  <c r="M2410" i="10"/>
  <c r="D2411" i="10"/>
  <c r="L2410" i="10"/>
  <c r="I2410" i="10"/>
  <c r="P2410" i="10"/>
  <c r="J2410" i="10"/>
  <c r="R2410" i="10"/>
  <c r="G2410" i="10" s="1"/>
  <c r="H2410" i="10"/>
  <c r="S2410" i="10" s="1"/>
  <c r="N2410" i="10"/>
  <c r="T2409" i="10"/>
  <c r="U2409" i="10" s="1"/>
  <c r="V2409" i="10" s="1"/>
  <c r="W2409" i="10" s="1"/>
  <c r="X2409" i="10" s="1"/>
  <c r="Y2409" i="10" s="1"/>
  <c r="Z2409" i="10" s="1"/>
  <c r="AA2409" i="10" s="1"/>
  <c r="AB2409" i="10" s="1"/>
  <c r="AC2409" i="10" s="1"/>
  <c r="N2411" i="10" l="1"/>
  <c r="D2412" i="10"/>
  <c r="Q2411" i="10"/>
  <c r="K2411" i="10"/>
  <c r="R2411" i="10"/>
  <c r="G2411" i="10" s="1"/>
  <c r="M2411" i="10"/>
  <c r="J2411" i="10"/>
  <c r="H2411" i="10"/>
  <c r="S2411" i="10" s="1"/>
  <c r="O2411" i="10"/>
  <c r="I2411" i="10"/>
  <c r="L2411" i="10"/>
  <c r="P2411" i="10"/>
  <c r="T2410" i="10"/>
  <c r="U2410" i="10" s="1"/>
  <c r="V2410" i="10" s="1"/>
  <c r="W2410" i="10" s="1"/>
  <c r="X2410" i="10" s="1"/>
  <c r="Y2410" i="10" s="1"/>
  <c r="Z2410" i="10" s="1"/>
  <c r="AA2410" i="10" s="1"/>
  <c r="AB2410" i="10" s="1"/>
  <c r="AC2410" i="10" s="1"/>
  <c r="I2412" i="10" l="1"/>
  <c r="R2412" i="10"/>
  <c r="G2412" i="10" s="1"/>
  <c r="N2412" i="10"/>
  <c r="K2412" i="10"/>
  <c r="D2413" i="10"/>
  <c r="P2412" i="10"/>
  <c r="H2412" i="10"/>
  <c r="S2412" i="10" s="1"/>
  <c r="J2412" i="10"/>
  <c r="L2412" i="10"/>
  <c r="O2412" i="10"/>
  <c r="Q2412" i="10"/>
  <c r="M2412" i="10"/>
  <c r="T2411" i="10"/>
  <c r="U2411" i="10" s="1"/>
  <c r="V2411" i="10" s="1"/>
  <c r="W2411" i="10" s="1"/>
  <c r="X2411" i="10" s="1"/>
  <c r="Y2411" i="10" s="1"/>
  <c r="Z2411" i="10" s="1"/>
  <c r="AA2411" i="10" s="1"/>
  <c r="AB2411" i="10" s="1"/>
  <c r="AC2411" i="10" s="1"/>
  <c r="T2412" i="10" l="1"/>
  <c r="U2412" i="10" s="1"/>
  <c r="V2412" i="10" s="1"/>
  <c r="W2412" i="10" s="1"/>
  <c r="X2412" i="10" s="1"/>
  <c r="Y2412" i="10" s="1"/>
  <c r="Z2412" i="10" s="1"/>
  <c r="AA2412" i="10" s="1"/>
  <c r="AB2412" i="10" s="1"/>
  <c r="AC2412" i="10" s="1"/>
  <c r="K2413" i="10"/>
  <c r="D2414" i="10"/>
  <c r="O2413" i="10"/>
  <c r="N2413" i="10"/>
  <c r="M2413" i="10"/>
  <c r="I2413" i="10"/>
  <c r="P2413" i="10"/>
  <c r="J2413" i="10"/>
  <c r="Q2413" i="10"/>
  <c r="L2413" i="10"/>
  <c r="H2413" i="10"/>
  <c r="S2413" i="10" s="1"/>
  <c r="R2413" i="10"/>
  <c r="G2413" i="10" s="1"/>
  <c r="T2413" i="10" l="1"/>
  <c r="U2413" i="10" s="1"/>
  <c r="V2413" i="10" s="1"/>
  <c r="W2413" i="10" s="1"/>
  <c r="X2413" i="10" s="1"/>
  <c r="Y2413" i="10" s="1"/>
  <c r="Z2413" i="10" s="1"/>
  <c r="AA2413" i="10" s="1"/>
  <c r="AB2413" i="10" s="1"/>
  <c r="AC2413" i="10" s="1"/>
  <c r="H2414" i="10"/>
  <c r="S2414" i="10" s="1"/>
  <c r="J2414" i="10"/>
  <c r="O2414" i="10"/>
  <c r="I2414" i="10"/>
  <c r="N2414" i="10"/>
  <c r="D2415" i="10"/>
  <c r="R2414" i="10"/>
  <c r="G2414" i="10" s="1"/>
  <c r="P2414" i="10"/>
  <c r="Q2414" i="10"/>
  <c r="M2414" i="10"/>
  <c r="L2414" i="10"/>
  <c r="K2414" i="10"/>
  <c r="T2414" i="10" l="1"/>
  <c r="U2414" i="10" s="1"/>
  <c r="V2414" i="10" s="1"/>
  <c r="W2414" i="10" s="1"/>
  <c r="X2414" i="10" s="1"/>
  <c r="Y2414" i="10" s="1"/>
  <c r="Z2414" i="10" s="1"/>
  <c r="AA2414" i="10" s="1"/>
  <c r="AB2414" i="10" s="1"/>
  <c r="AC2414" i="10" s="1"/>
  <c r="I2415" i="10"/>
  <c r="D2416" i="10"/>
  <c r="P2415" i="10"/>
  <c r="N2415" i="10"/>
  <c r="K2415" i="10"/>
  <c r="J2415" i="10"/>
  <c r="M2415" i="10"/>
  <c r="Q2415" i="10"/>
  <c r="R2415" i="10"/>
  <c r="G2415" i="10" s="1"/>
  <c r="L2415" i="10"/>
  <c r="O2415" i="10"/>
  <c r="H2415" i="10"/>
  <c r="S2415" i="10" s="1"/>
  <c r="H2416" i="10" l="1"/>
  <c r="S2416" i="10" s="1"/>
  <c r="D2417" i="10"/>
  <c r="P2416" i="10"/>
  <c r="K2416" i="10"/>
  <c r="M2416" i="10"/>
  <c r="L2416" i="10"/>
  <c r="O2416" i="10"/>
  <c r="N2416" i="10"/>
  <c r="I2416" i="10"/>
  <c r="J2416" i="10"/>
  <c r="R2416" i="10"/>
  <c r="G2416" i="10" s="1"/>
  <c r="Q2416" i="10"/>
  <c r="T2415" i="10"/>
  <c r="U2415" i="10" s="1"/>
  <c r="V2415" i="10" s="1"/>
  <c r="W2415" i="10" s="1"/>
  <c r="X2415" i="10" s="1"/>
  <c r="Y2415" i="10" s="1"/>
  <c r="Z2415" i="10" s="1"/>
  <c r="AA2415" i="10" s="1"/>
  <c r="AB2415" i="10" s="1"/>
  <c r="AC2415" i="10" s="1"/>
  <c r="L2417" i="10" l="1"/>
  <c r="H2417" i="10"/>
  <c r="S2417" i="10" s="1"/>
  <c r="J2417" i="10"/>
  <c r="M2417" i="10"/>
  <c r="K2417" i="10"/>
  <c r="D2418" i="10"/>
  <c r="I2417" i="10"/>
  <c r="O2417" i="10"/>
  <c r="Q2417" i="10"/>
  <c r="P2417" i="10"/>
  <c r="R2417" i="10"/>
  <c r="G2417" i="10" s="1"/>
  <c r="N2417" i="10"/>
  <c r="T2416" i="10"/>
  <c r="U2416" i="10" s="1"/>
  <c r="V2416" i="10" s="1"/>
  <c r="W2416" i="10" s="1"/>
  <c r="X2416" i="10" s="1"/>
  <c r="Y2416" i="10" s="1"/>
  <c r="Z2416" i="10" s="1"/>
  <c r="AA2416" i="10" s="1"/>
  <c r="AB2416" i="10" s="1"/>
  <c r="AC2416" i="10" s="1"/>
  <c r="J2418" i="10" l="1"/>
  <c r="Q2418" i="10"/>
  <c r="D2419" i="10"/>
  <c r="I2418" i="10"/>
  <c r="O2418" i="10"/>
  <c r="H2418" i="10"/>
  <c r="S2418" i="10" s="1"/>
  <c r="R2418" i="10"/>
  <c r="G2418" i="10" s="1"/>
  <c r="L2418" i="10"/>
  <c r="N2418" i="10"/>
  <c r="M2418" i="10"/>
  <c r="P2418" i="10"/>
  <c r="K2418" i="10"/>
  <c r="T2417" i="10"/>
  <c r="U2417" i="10" s="1"/>
  <c r="V2417" i="10" s="1"/>
  <c r="W2417" i="10" s="1"/>
  <c r="X2417" i="10" s="1"/>
  <c r="Y2417" i="10" s="1"/>
  <c r="Z2417" i="10" s="1"/>
  <c r="AA2417" i="10" s="1"/>
  <c r="AB2417" i="10" s="1"/>
  <c r="AC2417" i="10" s="1"/>
  <c r="T2418" i="10" l="1"/>
  <c r="U2418" i="10" s="1"/>
  <c r="V2418" i="10" s="1"/>
  <c r="W2418" i="10" s="1"/>
  <c r="X2418" i="10" s="1"/>
  <c r="Y2418" i="10" s="1"/>
  <c r="Z2418" i="10" s="1"/>
  <c r="AA2418" i="10" s="1"/>
  <c r="AB2418" i="10" s="1"/>
  <c r="AC2418" i="10" s="1"/>
  <c r="H2419" i="10"/>
  <c r="S2419" i="10" s="1"/>
  <c r="N2419" i="10"/>
  <c r="R2419" i="10"/>
  <c r="G2419" i="10" s="1"/>
  <c r="J2419" i="10"/>
  <c r="M2419" i="10"/>
  <c r="O2419" i="10"/>
  <c r="L2419" i="10"/>
  <c r="Q2419" i="10"/>
  <c r="P2419" i="10"/>
  <c r="I2419" i="10"/>
  <c r="D2420" i="10"/>
  <c r="K2419" i="10"/>
  <c r="H2420" i="10" l="1"/>
  <c r="S2420" i="10" s="1"/>
  <c r="R2420" i="10"/>
  <c r="G2420" i="10" s="1"/>
  <c r="M2420" i="10"/>
  <c r="I2420" i="10"/>
  <c r="D2421" i="10"/>
  <c r="N2420" i="10"/>
  <c r="J2420" i="10"/>
  <c r="O2420" i="10"/>
  <c r="Q2420" i="10"/>
  <c r="P2420" i="10"/>
  <c r="L2420" i="10"/>
  <c r="K2420" i="10"/>
  <c r="T2419" i="10"/>
  <c r="U2419" i="10" s="1"/>
  <c r="V2419" i="10" s="1"/>
  <c r="W2419" i="10" s="1"/>
  <c r="X2419" i="10" s="1"/>
  <c r="Y2419" i="10" s="1"/>
  <c r="Z2419" i="10" s="1"/>
  <c r="AA2419" i="10" s="1"/>
  <c r="AB2419" i="10" s="1"/>
  <c r="AC2419" i="10" s="1"/>
  <c r="H2421" i="10" l="1"/>
  <c r="S2421" i="10" s="1"/>
  <c r="K2421" i="10"/>
  <c r="O2421" i="10"/>
  <c r="L2421" i="10"/>
  <c r="N2421" i="10"/>
  <c r="I2421" i="10"/>
  <c r="J2421" i="10"/>
  <c r="P2421" i="10"/>
  <c r="Q2421" i="10"/>
  <c r="D2422" i="10"/>
  <c r="M2421" i="10"/>
  <c r="R2421" i="10"/>
  <c r="G2421" i="10" s="1"/>
  <c r="T2420" i="10"/>
  <c r="U2420" i="10" s="1"/>
  <c r="V2420" i="10" s="1"/>
  <c r="W2420" i="10" s="1"/>
  <c r="X2420" i="10" s="1"/>
  <c r="Y2420" i="10" s="1"/>
  <c r="Z2420" i="10" s="1"/>
  <c r="AA2420" i="10" s="1"/>
  <c r="AB2420" i="10" s="1"/>
  <c r="AC2420" i="10" s="1"/>
  <c r="H2422" i="10" l="1"/>
  <c r="S2422" i="10" s="1"/>
  <c r="K2422" i="10"/>
  <c r="R2422" i="10"/>
  <c r="G2422" i="10" s="1"/>
  <c r="D2423" i="10"/>
  <c r="L2422" i="10"/>
  <c r="O2422" i="10"/>
  <c r="J2422" i="10"/>
  <c r="N2422" i="10"/>
  <c r="I2422" i="10"/>
  <c r="Q2422" i="10"/>
  <c r="P2422" i="10"/>
  <c r="M2422" i="10"/>
  <c r="T2421" i="10"/>
  <c r="U2421" i="10" s="1"/>
  <c r="V2421" i="10" s="1"/>
  <c r="W2421" i="10" s="1"/>
  <c r="X2421" i="10" s="1"/>
  <c r="Y2421" i="10" s="1"/>
  <c r="Z2421" i="10" s="1"/>
  <c r="AA2421" i="10" s="1"/>
  <c r="AB2421" i="10" s="1"/>
  <c r="AC2421" i="10" s="1"/>
  <c r="T2422" i="10" l="1"/>
  <c r="U2422" i="10" s="1"/>
  <c r="V2422" i="10" s="1"/>
  <c r="W2422" i="10" s="1"/>
  <c r="X2422" i="10" s="1"/>
  <c r="Y2422" i="10" s="1"/>
  <c r="Z2422" i="10" s="1"/>
  <c r="AA2422" i="10" s="1"/>
  <c r="AB2422" i="10" s="1"/>
  <c r="AC2422" i="10" s="1"/>
  <c r="H2423" i="10"/>
  <c r="S2423" i="10" s="1"/>
  <c r="Q2423" i="10"/>
  <c r="N2423" i="10"/>
  <c r="K2423" i="10"/>
  <c r="R2423" i="10"/>
  <c r="G2423" i="10" s="1"/>
  <c r="J2423" i="10"/>
  <c r="P2423" i="10"/>
  <c r="I2423" i="10"/>
  <c r="L2423" i="10"/>
  <c r="D2424" i="10"/>
  <c r="M2423" i="10"/>
  <c r="O2423" i="10"/>
  <c r="H2424" i="10" l="1"/>
  <c r="S2424" i="10" s="1"/>
  <c r="P2424" i="10"/>
  <c r="M2424" i="10"/>
  <c r="J2424" i="10"/>
  <c r="R2424" i="10"/>
  <c r="G2424" i="10" s="1"/>
  <c r="I2424" i="10"/>
  <c r="N2424" i="10"/>
  <c r="Q2424" i="10"/>
  <c r="O2424" i="10"/>
  <c r="L2424" i="10"/>
  <c r="K2424" i="10"/>
  <c r="D2425" i="10"/>
  <c r="T2423" i="10"/>
  <c r="U2423" i="10" s="1"/>
  <c r="V2423" i="10" s="1"/>
  <c r="W2423" i="10" s="1"/>
  <c r="X2423" i="10" s="1"/>
  <c r="Y2423" i="10" s="1"/>
  <c r="Z2423" i="10" s="1"/>
  <c r="AA2423" i="10" s="1"/>
  <c r="AB2423" i="10" s="1"/>
  <c r="AC2423" i="10" s="1"/>
  <c r="K2425" i="10" l="1"/>
  <c r="Q2425" i="10"/>
  <c r="L2425" i="10"/>
  <c r="H2425" i="10"/>
  <c r="S2425" i="10" s="1"/>
  <c r="J2425" i="10"/>
  <c r="R2425" i="10"/>
  <c r="G2425" i="10" s="1"/>
  <c r="P2425" i="10"/>
  <c r="M2425" i="10"/>
  <c r="D2426" i="10"/>
  <c r="I2425" i="10"/>
  <c r="O2425" i="10"/>
  <c r="N2425" i="10"/>
  <c r="T2424" i="10"/>
  <c r="U2424" i="10" s="1"/>
  <c r="V2424" i="10" s="1"/>
  <c r="W2424" i="10" s="1"/>
  <c r="X2424" i="10" s="1"/>
  <c r="Y2424" i="10" s="1"/>
  <c r="Z2424" i="10" s="1"/>
  <c r="AA2424" i="10" s="1"/>
  <c r="AB2424" i="10" s="1"/>
  <c r="AC2424" i="10" s="1"/>
  <c r="T2425" i="10" l="1"/>
  <c r="U2425" i="10" s="1"/>
  <c r="V2425" i="10" s="1"/>
  <c r="W2425" i="10" s="1"/>
  <c r="X2425" i="10" s="1"/>
  <c r="Y2425" i="10" s="1"/>
  <c r="Z2425" i="10" s="1"/>
  <c r="AA2425" i="10" s="1"/>
  <c r="AB2425" i="10" s="1"/>
  <c r="AC2425" i="10" s="1"/>
  <c r="I2426" i="10"/>
  <c r="L2426" i="10"/>
  <c r="M2426" i="10"/>
  <c r="D2427" i="10"/>
  <c r="J2426" i="10"/>
  <c r="Q2426" i="10"/>
  <c r="N2426" i="10"/>
  <c r="O2426" i="10"/>
  <c r="K2426" i="10"/>
  <c r="P2426" i="10"/>
  <c r="H2426" i="10"/>
  <c r="S2426" i="10" s="1"/>
  <c r="R2426" i="10"/>
  <c r="G2426" i="10" s="1"/>
  <c r="R2427" i="10" l="1"/>
  <c r="G2427" i="10" s="1"/>
  <c r="Q2427" i="10"/>
  <c r="K2427" i="10"/>
  <c r="D2428" i="10"/>
  <c r="M2427" i="10"/>
  <c r="L2427" i="10"/>
  <c r="H2427" i="10"/>
  <c r="S2427" i="10" s="1"/>
  <c r="J2427" i="10"/>
  <c r="P2427" i="10"/>
  <c r="I2427" i="10"/>
  <c r="O2427" i="10"/>
  <c r="N2427" i="10"/>
  <c r="T2426" i="10"/>
  <c r="U2426" i="10" s="1"/>
  <c r="V2426" i="10" s="1"/>
  <c r="W2426" i="10" s="1"/>
  <c r="X2426" i="10" s="1"/>
  <c r="Y2426" i="10" s="1"/>
  <c r="Z2426" i="10" s="1"/>
  <c r="AA2426" i="10" s="1"/>
  <c r="AB2426" i="10" s="1"/>
  <c r="AC2426" i="10" s="1"/>
  <c r="T2427" i="10" l="1"/>
  <c r="U2427" i="10" s="1"/>
  <c r="V2427" i="10" s="1"/>
  <c r="W2427" i="10" s="1"/>
  <c r="X2427" i="10" s="1"/>
  <c r="Y2427" i="10" s="1"/>
  <c r="Z2427" i="10" s="1"/>
  <c r="AA2427" i="10" s="1"/>
  <c r="AB2427" i="10" s="1"/>
  <c r="AC2427" i="10" s="1"/>
  <c r="K2428" i="10"/>
  <c r="P2428" i="10"/>
  <c r="D2429" i="10"/>
  <c r="J2428" i="10"/>
  <c r="M2428" i="10"/>
  <c r="I2428" i="10"/>
  <c r="H2428" i="10"/>
  <c r="S2428" i="10" s="1"/>
  <c r="L2428" i="10"/>
  <c r="Q2428" i="10"/>
  <c r="R2428" i="10"/>
  <c r="G2428" i="10" s="1"/>
  <c r="N2428" i="10"/>
  <c r="O2428" i="10"/>
  <c r="T2428" i="10" l="1"/>
  <c r="U2428" i="10" s="1"/>
  <c r="V2428" i="10" s="1"/>
  <c r="W2428" i="10" s="1"/>
  <c r="X2428" i="10" s="1"/>
  <c r="Y2428" i="10" s="1"/>
  <c r="Z2428" i="10" s="1"/>
  <c r="AA2428" i="10" s="1"/>
  <c r="AB2428" i="10" s="1"/>
  <c r="AC2428" i="10" s="1"/>
  <c r="H2429" i="10"/>
  <c r="S2429" i="10" s="1"/>
  <c r="N2429" i="10"/>
  <c r="O2429" i="10"/>
  <c r="L2429" i="10"/>
  <c r="I2429" i="10"/>
  <c r="K2429" i="10"/>
  <c r="D2430" i="10"/>
  <c r="M2429" i="10"/>
  <c r="Q2429" i="10"/>
  <c r="P2429" i="10"/>
  <c r="J2429" i="10"/>
  <c r="R2429" i="10"/>
  <c r="G2429" i="10" s="1"/>
  <c r="T2429" i="10" l="1"/>
  <c r="U2429" i="10" s="1"/>
  <c r="V2429" i="10" s="1"/>
  <c r="W2429" i="10" s="1"/>
  <c r="X2429" i="10" s="1"/>
  <c r="Y2429" i="10" s="1"/>
  <c r="Z2429" i="10" s="1"/>
  <c r="AA2429" i="10" s="1"/>
  <c r="AB2429" i="10" s="1"/>
  <c r="AC2429" i="10" s="1"/>
  <c r="P2430" i="10"/>
  <c r="D2431" i="10"/>
  <c r="L2430" i="10"/>
  <c r="H2430" i="10"/>
  <c r="S2430" i="10" s="1"/>
  <c r="I2430" i="10"/>
  <c r="M2430" i="10"/>
  <c r="J2430" i="10"/>
  <c r="R2430" i="10"/>
  <c r="G2430" i="10" s="1"/>
  <c r="K2430" i="10"/>
  <c r="Q2430" i="10"/>
  <c r="O2430" i="10"/>
  <c r="N2430" i="10"/>
  <c r="T2430" i="10" l="1"/>
  <c r="U2430" i="10" s="1"/>
  <c r="V2430" i="10" s="1"/>
  <c r="W2430" i="10" s="1"/>
  <c r="X2430" i="10" s="1"/>
  <c r="Y2430" i="10" s="1"/>
  <c r="Z2430" i="10" s="1"/>
  <c r="AA2430" i="10" s="1"/>
  <c r="AB2430" i="10" s="1"/>
  <c r="AC2430" i="10" s="1"/>
  <c r="D2432" i="10"/>
  <c r="Q2431" i="10"/>
  <c r="R2431" i="10"/>
  <c r="G2431" i="10" s="1"/>
  <c r="H2431" i="10"/>
  <c r="S2431" i="10" s="1"/>
  <c r="L2431" i="10"/>
  <c r="I2431" i="10"/>
  <c r="M2431" i="10"/>
  <c r="O2431" i="10"/>
  <c r="P2431" i="10"/>
  <c r="N2431" i="10"/>
  <c r="J2431" i="10"/>
  <c r="K2431" i="10"/>
  <c r="T2431" i="10" l="1"/>
  <c r="U2431" i="10" s="1"/>
  <c r="V2431" i="10" s="1"/>
  <c r="W2431" i="10" s="1"/>
  <c r="X2431" i="10" s="1"/>
  <c r="Y2431" i="10" s="1"/>
  <c r="Z2431" i="10" s="1"/>
  <c r="AA2431" i="10" s="1"/>
  <c r="AB2431" i="10" s="1"/>
  <c r="AC2431" i="10" s="1"/>
  <c r="H2432" i="10"/>
  <c r="S2432" i="10" s="1"/>
  <c r="L2432" i="10"/>
  <c r="P2432" i="10"/>
  <c r="R2432" i="10"/>
  <c r="G2432" i="10" s="1"/>
  <c r="I2432" i="10"/>
  <c r="M2432" i="10"/>
  <c r="N2432" i="10"/>
  <c r="O2432" i="10"/>
  <c r="J2432" i="10"/>
  <c r="Q2432" i="10"/>
  <c r="D2433" i="10"/>
  <c r="K2432" i="10"/>
  <c r="H2433" i="10" l="1"/>
  <c r="S2433" i="10" s="1"/>
  <c r="D2434" i="10"/>
  <c r="R2433" i="10"/>
  <c r="G2433" i="10" s="1"/>
  <c r="P2433" i="10"/>
  <c r="M2433" i="10"/>
  <c r="O2433" i="10"/>
  <c r="J2433" i="10"/>
  <c r="L2433" i="10"/>
  <c r="N2433" i="10"/>
  <c r="I2433" i="10"/>
  <c r="K2433" i="10"/>
  <c r="Q2433" i="10"/>
  <c r="T2432" i="10"/>
  <c r="U2432" i="10" s="1"/>
  <c r="V2432" i="10" s="1"/>
  <c r="W2432" i="10" s="1"/>
  <c r="X2432" i="10" s="1"/>
  <c r="Y2432" i="10" s="1"/>
  <c r="Z2432" i="10" s="1"/>
  <c r="AA2432" i="10" s="1"/>
  <c r="AB2432" i="10" s="1"/>
  <c r="AC2432" i="10" s="1"/>
  <c r="M2434" i="10" l="1"/>
  <c r="K2434" i="10"/>
  <c r="I2434" i="10"/>
  <c r="R2434" i="10"/>
  <c r="G2434" i="10" s="1"/>
  <c r="H2434" i="10"/>
  <c r="S2434" i="10" s="1"/>
  <c r="L2434" i="10"/>
  <c r="J2434" i="10"/>
  <c r="O2434" i="10"/>
  <c r="Q2434" i="10"/>
  <c r="N2434" i="10"/>
  <c r="D2435" i="10"/>
  <c r="P2434" i="10"/>
  <c r="T2433" i="10"/>
  <c r="U2433" i="10" s="1"/>
  <c r="V2433" i="10" s="1"/>
  <c r="W2433" i="10" s="1"/>
  <c r="X2433" i="10" s="1"/>
  <c r="Y2433" i="10" s="1"/>
  <c r="Z2433" i="10" s="1"/>
  <c r="AA2433" i="10" s="1"/>
  <c r="AB2433" i="10" s="1"/>
  <c r="AC2433" i="10" s="1"/>
  <c r="T2434" i="10" l="1"/>
  <c r="U2434" i="10" s="1"/>
  <c r="V2434" i="10" s="1"/>
  <c r="W2434" i="10" s="1"/>
  <c r="X2434" i="10" s="1"/>
  <c r="Y2434" i="10" s="1"/>
  <c r="Z2434" i="10" s="1"/>
  <c r="AA2434" i="10" s="1"/>
  <c r="AB2434" i="10" s="1"/>
  <c r="AC2434" i="10" s="1"/>
  <c r="D2436" i="10"/>
  <c r="L2435" i="10"/>
  <c r="H2435" i="10"/>
  <c r="S2435" i="10" s="1"/>
  <c r="Q2435" i="10"/>
  <c r="J2435" i="10"/>
  <c r="O2435" i="10"/>
  <c r="I2435" i="10"/>
  <c r="M2435" i="10"/>
  <c r="P2435" i="10"/>
  <c r="N2435" i="10"/>
  <c r="K2435" i="10"/>
  <c r="R2435" i="10"/>
  <c r="G2435" i="10" s="1"/>
  <c r="J2436" i="10" l="1"/>
  <c r="K2436" i="10"/>
  <c r="Q2436" i="10"/>
  <c r="L2436" i="10"/>
  <c r="M2436" i="10"/>
  <c r="H2436" i="10"/>
  <c r="S2436" i="10" s="1"/>
  <c r="I2436" i="10"/>
  <c r="N2436" i="10"/>
  <c r="P2436" i="10"/>
  <c r="R2436" i="10"/>
  <c r="G2436" i="10" s="1"/>
  <c r="D2437" i="10"/>
  <c r="O2436" i="10"/>
  <c r="T2435" i="10"/>
  <c r="U2435" i="10" s="1"/>
  <c r="V2435" i="10" s="1"/>
  <c r="W2435" i="10" s="1"/>
  <c r="X2435" i="10" s="1"/>
  <c r="Y2435" i="10" s="1"/>
  <c r="Z2435" i="10" s="1"/>
  <c r="AA2435" i="10" s="1"/>
  <c r="AB2435" i="10" s="1"/>
  <c r="AC2435" i="10" s="1"/>
  <c r="T2436" i="10" l="1"/>
  <c r="U2436" i="10" s="1"/>
  <c r="V2436" i="10" s="1"/>
  <c r="W2436" i="10" s="1"/>
  <c r="X2436" i="10" s="1"/>
  <c r="Y2436" i="10" s="1"/>
  <c r="Z2436" i="10" s="1"/>
  <c r="AA2436" i="10" s="1"/>
  <c r="AB2436" i="10" s="1"/>
  <c r="AC2436" i="10" s="1"/>
  <c r="D2438" i="10"/>
  <c r="K2437" i="10"/>
  <c r="L2437" i="10"/>
  <c r="P2437" i="10"/>
  <c r="N2437" i="10"/>
  <c r="I2437" i="10"/>
  <c r="O2437" i="10"/>
  <c r="H2437" i="10"/>
  <c r="S2437" i="10" s="1"/>
  <c r="J2437" i="10"/>
  <c r="R2437" i="10"/>
  <c r="G2437" i="10" s="1"/>
  <c r="M2437" i="10"/>
  <c r="Q2437" i="10"/>
  <c r="K2438" i="10" l="1"/>
  <c r="H2438" i="10"/>
  <c r="S2438" i="10" s="1"/>
  <c r="L2438" i="10"/>
  <c r="O2438" i="10"/>
  <c r="J2438" i="10"/>
  <c r="N2438" i="10"/>
  <c r="Q2438" i="10"/>
  <c r="P2438" i="10"/>
  <c r="R2438" i="10"/>
  <c r="G2438" i="10" s="1"/>
  <c r="M2438" i="10"/>
  <c r="D2439" i="10"/>
  <c r="I2438" i="10"/>
  <c r="T2437" i="10"/>
  <c r="U2437" i="10" s="1"/>
  <c r="V2437" i="10" s="1"/>
  <c r="W2437" i="10" s="1"/>
  <c r="X2437" i="10" s="1"/>
  <c r="Y2437" i="10" s="1"/>
  <c r="Z2437" i="10" s="1"/>
  <c r="AA2437" i="10" s="1"/>
  <c r="AB2437" i="10" s="1"/>
  <c r="AC2437" i="10" s="1"/>
  <c r="T2438" i="10" l="1"/>
  <c r="U2438" i="10" s="1"/>
  <c r="V2438" i="10" s="1"/>
  <c r="W2438" i="10" s="1"/>
  <c r="X2438" i="10" s="1"/>
  <c r="Y2438" i="10" s="1"/>
  <c r="Z2438" i="10" s="1"/>
  <c r="AA2438" i="10" s="1"/>
  <c r="AB2438" i="10" s="1"/>
  <c r="AC2438" i="10" s="1"/>
  <c r="H2439" i="10"/>
  <c r="S2439" i="10" s="1"/>
  <c r="D2440" i="10"/>
  <c r="J2439" i="10"/>
  <c r="K2439" i="10"/>
  <c r="I2439" i="10"/>
  <c r="R2439" i="10"/>
  <c r="G2439" i="10" s="1"/>
  <c r="O2439" i="10"/>
  <c r="M2439" i="10"/>
  <c r="P2439" i="10"/>
  <c r="L2439" i="10"/>
  <c r="N2439" i="10"/>
  <c r="Q2439" i="10"/>
  <c r="T2439" i="10" l="1"/>
  <c r="U2439" i="10" s="1"/>
  <c r="V2439" i="10" s="1"/>
  <c r="W2439" i="10" s="1"/>
  <c r="X2439" i="10" s="1"/>
  <c r="Y2439" i="10" s="1"/>
  <c r="Z2439" i="10" s="1"/>
  <c r="AA2439" i="10" s="1"/>
  <c r="AB2439" i="10" s="1"/>
  <c r="AC2439" i="10" s="1"/>
  <c r="M2440" i="10"/>
  <c r="H2440" i="10"/>
  <c r="S2440" i="10" s="1"/>
  <c r="I2440" i="10"/>
  <c r="R2440" i="10"/>
  <c r="G2440" i="10" s="1"/>
  <c r="N2440" i="10"/>
  <c r="L2440" i="10"/>
  <c r="P2440" i="10"/>
  <c r="J2440" i="10"/>
  <c r="Q2440" i="10"/>
  <c r="D2441" i="10"/>
  <c r="K2440" i="10"/>
  <c r="O2440" i="10"/>
  <c r="K2441" i="10" l="1"/>
  <c r="L2441" i="10"/>
  <c r="M2441" i="10"/>
  <c r="O2441" i="10"/>
  <c r="D2442" i="10"/>
  <c r="P2441" i="10"/>
  <c r="I2441" i="10"/>
  <c r="J2441" i="10"/>
  <c r="Q2441" i="10"/>
  <c r="N2441" i="10"/>
  <c r="R2441" i="10"/>
  <c r="G2441" i="10" s="1"/>
  <c r="H2441" i="10"/>
  <c r="S2441" i="10" s="1"/>
  <c r="T2440" i="10"/>
  <c r="U2440" i="10" s="1"/>
  <c r="V2440" i="10" s="1"/>
  <c r="W2440" i="10" s="1"/>
  <c r="X2440" i="10" s="1"/>
  <c r="Y2440" i="10" s="1"/>
  <c r="Z2440" i="10" s="1"/>
  <c r="AA2440" i="10" s="1"/>
  <c r="AB2440" i="10" s="1"/>
  <c r="AC2440" i="10" s="1"/>
  <c r="H2442" i="10" l="1"/>
  <c r="S2442" i="10" s="1"/>
  <c r="J2442" i="10"/>
  <c r="K2442" i="10"/>
  <c r="D2443" i="10"/>
  <c r="I2442" i="10"/>
  <c r="R2442" i="10"/>
  <c r="G2442" i="10" s="1"/>
  <c r="Q2442" i="10"/>
  <c r="P2442" i="10"/>
  <c r="M2442" i="10"/>
  <c r="N2442" i="10"/>
  <c r="L2442" i="10"/>
  <c r="O2442" i="10"/>
  <c r="T2441" i="10"/>
  <c r="U2441" i="10" s="1"/>
  <c r="V2441" i="10" s="1"/>
  <c r="W2441" i="10" s="1"/>
  <c r="X2441" i="10" s="1"/>
  <c r="Y2441" i="10" s="1"/>
  <c r="Z2441" i="10" s="1"/>
  <c r="AA2441" i="10" s="1"/>
  <c r="AB2441" i="10" s="1"/>
  <c r="AC2441" i="10" s="1"/>
  <c r="T2442" i="10" l="1"/>
  <c r="U2442" i="10" s="1"/>
  <c r="V2442" i="10" s="1"/>
  <c r="W2442" i="10" s="1"/>
  <c r="X2442" i="10" s="1"/>
  <c r="Y2442" i="10" s="1"/>
  <c r="Z2442" i="10" s="1"/>
  <c r="AA2442" i="10" s="1"/>
  <c r="AB2442" i="10" s="1"/>
  <c r="AC2442" i="10" s="1"/>
  <c r="H2443" i="10"/>
  <c r="S2443" i="10" s="1"/>
  <c r="M2443" i="10"/>
  <c r="R2443" i="10"/>
  <c r="G2443" i="10" s="1"/>
  <c r="N2443" i="10"/>
  <c r="K2443" i="10"/>
  <c r="Q2443" i="10"/>
  <c r="I2443" i="10"/>
  <c r="O2443" i="10"/>
  <c r="P2443" i="10"/>
  <c r="D2444" i="10"/>
  <c r="L2443" i="10"/>
  <c r="J2443" i="10"/>
  <c r="T2443" i="10" l="1"/>
  <c r="U2443" i="10" s="1"/>
  <c r="V2443" i="10" s="1"/>
  <c r="W2443" i="10" s="1"/>
  <c r="X2443" i="10" s="1"/>
  <c r="Y2443" i="10" s="1"/>
  <c r="Z2443" i="10" s="1"/>
  <c r="AA2443" i="10" s="1"/>
  <c r="AB2443" i="10" s="1"/>
  <c r="AC2443" i="10" s="1"/>
  <c r="M2444" i="10"/>
  <c r="I2444" i="10"/>
  <c r="D2445" i="10"/>
  <c r="H2444" i="10"/>
  <c r="S2444" i="10" s="1"/>
  <c r="R2444" i="10"/>
  <c r="G2444" i="10" s="1"/>
  <c r="L2444" i="10"/>
  <c r="P2444" i="10"/>
  <c r="O2444" i="10"/>
  <c r="Q2444" i="10"/>
  <c r="J2444" i="10"/>
  <c r="K2444" i="10"/>
  <c r="N2444" i="10"/>
  <c r="T2444" i="10" l="1"/>
  <c r="U2444" i="10" s="1"/>
  <c r="V2444" i="10" s="1"/>
  <c r="W2444" i="10" s="1"/>
  <c r="X2444" i="10" s="1"/>
  <c r="Y2444" i="10" s="1"/>
  <c r="Z2444" i="10" s="1"/>
  <c r="AA2444" i="10" s="1"/>
  <c r="AB2444" i="10" s="1"/>
  <c r="AC2444" i="10" s="1"/>
  <c r="H2445" i="10"/>
  <c r="S2445" i="10" s="1"/>
  <c r="O2445" i="10"/>
  <c r="Q2445" i="10"/>
  <c r="K2445" i="10"/>
  <c r="L2445" i="10"/>
  <c r="J2445" i="10"/>
  <c r="N2445" i="10"/>
  <c r="M2445" i="10"/>
  <c r="P2445" i="10"/>
  <c r="D2446" i="10"/>
  <c r="R2445" i="10"/>
  <c r="G2445" i="10" s="1"/>
  <c r="I2445" i="10"/>
  <c r="M2446" i="10" l="1"/>
  <c r="N2446" i="10"/>
  <c r="D2447" i="10"/>
  <c r="K2446" i="10"/>
  <c r="P2446" i="10"/>
  <c r="J2446" i="10"/>
  <c r="O2446" i="10"/>
  <c r="H2446" i="10"/>
  <c r="S2446" i="10" s="1"/>
  <c r="R2446" i="10"/>
  <c r="G2446" i="10" s="1"/>
  <c r="L2446" i="10"/>
  <c r="I2446" i="10"/>
  <c r="Q2446" i="10"/>
  <c r="T2445" i="10"/>
  <c r="U2445" i="10" s="1"/>
  <c r="V2445" i="10" s="1"/>
  <c r="W2445" i="10" s="1"/>
  <c r="X2445" i="10" s="1"/>
  <c r="Y2445" i="10" s="1"/>
  <c r="Z2445" i="10" s="1"/>
  <c r="AA2445" i="10" s="1"/>
  <c r="AB2445" i="10" s="1"/>
  <c r="AC2445" i="10" s="1"/>
  <c r="H2447" i="10" l="1"/>
  <c r="S2447" i="10" s="1"/>
  <c r="P2447" i="10"/>
  <c r="Q2447" i="10"/>
  <c r="L2447" i="10"/>
  <c r="R2447" i="10"/>
  <c r="G2447" i="10" s="1"/>
  <c r="O2447" i="10"/>
  <c r="I2447" i="10"/>
  <c r="J2447" i="10"/>
  <c r="D2448" i="10"/>
  <c r="N2447" i="10"/>
  <c r="K2447" i="10"/>
  <c r="M2447" i="10"/>
  <c r="T2446" i="10"/>
  <c r="U2446" i="10" s="1"/>
  <c r="V2446" i="10" s="1"/>
  <c r="W2446" i="10" s="1"/>
  <c r="X2446" i="10" s="1"/>
  <c r="Y2446" i="10" s="1"/>
  <c r="Z2446" i="10" s="1"/>
  <c r="AA2446" i="10" s="1"/>
  <c r="AB2446" i="10" s="1"/>
  <c r="AC2446" i="10" s="1"/>
  <c r="H2448" i="10" l="1"/>
  <c r="S2448" i="10" s="1"/>
  <c r="I2448" i="10"/>
  <c r="N2448" i="10"/>
  <c r="D2449" i="10"/>
  <c r="O2448" i="10"/>
  <c r="K2448" i="10"/>
  <c r="L2448" i="10"/>
  <c r="R2448" i="10"/>
  <c r="G2448" i="10" s="1"/>
  <c r="J2448" i="10"/>
  <c r="Q2448" i="10"/>
  <c r="M2448" i="10"/>
  <c r="P2448" i="10"/>
  <c r="T2447" i="10"/>
  <c r="U2447" i="10" s="1"/>
  <c r="V2447" i="10" s="1"/>
  <c r="W2447" i="10" s="1"/>
  <c r="X2447" i="10" s="1"/>
  <c r="Y2447" i="10" s="1"/>
  <c r="Z2447" i="10" s="1"/>
  <c r="AA2447" i="10" s="1"/>
  <c r="AB2447" i="10" s="1"/>
  <c r="AC2447" i="10" s="1"/>
  <c r="O2449" i="10" l="1"/>
  <c r="R2449" i="10"/>
  <c r="G2449" i="10" s="1"/>
  <c r="D2450" i="10"/>
  <c r="Q2449" i="10"/>
  <c r="K2449" i="10"/>
  <c r="J2449" i="10"/>
  <c r="H2449" i="10"/>
  <c r="S2449" i="10" s="1"/>
  <c r="N2449" i="10"/>
  <c r="M2449" i="10"/>
  <c r="L2449" i="10"/>
  <c r="I2449" i="10"/>
  <c r="P2449" i="10"/>
  <c r="T2448" i="10"/>
  <c r="U2448" i="10" s="1"/>
  <c r="V2448" i="10" s="1"/>
  <c r="W2448" i="10" s="1"/>
  <c r="X2448" i="10" s="1"/>
  <c r="Y2448" i="10" s="1"/>
  <c r="Z2448" i="10" s="1"/>
  <c r="AA2448" i="10" s="1"/>
  <c r="AB2448" i="10" s="1"/>
  <c r="AC2448" i="10" s="1"/>
  <c r="T2449" i="10" l="1"/>
  <c r="U2449" i="10" s="1"/>
  <c r="V2449" i="10" s="1"/>
  <c r="W2449" i="10" s="1"/>
  <c r="X2449" i="10" s="1"/>
  <c r="Y2449" i="10" s="1"/>
  <c r="Z2449" i="10" s="1"/>
  <c r="AA2449" i="10" s="1"/>
  <c r="AB2449" i="10" s="1"/>
  <c r="AC2449" i="10" s="1"/>
  <c r="H2450" i="10"/>
  <c r="S2450" i="10" s="1"/>
  <c r="Q2450" i="10"/>
  <c r="O2450" i="10"/>
  <c r="L2450" i="10"/>
  <c r="K2450" i="10"/>
  <c r="R2450" i="10"/>
  <c r="G2450" i="10" s="1"/>
  <c r="D2451" i="10"/>
  <c r="I2450" i="10"/>
  <c r="P2450" i="10"/>
  <c r="M2450" i="10"/>
  <c r="J2450" i="10"/>
  <c r="N2450" i="10"/>
  <c r="T2450" i="10" l="1"/>
  <c r="U2450" i="10" s="1"/>
  <c r="V2450" i="10" s="1"/>
  <c r="W2450" i="10" s="1"/>
  <c r="X2450" i="10" s="1"/>
  <c r="Y2450" i="10" s="1"/>
  <c r="Z2450" i="10" s="1"/>
  <c r="AA2450" i="10" s="1"/>
  <c r="AB2450" i="10" s="1"/>
  <c r="AC2450" i="10" s="1"/>
  <c r="R2451" i="10"/>
  <c r="G2451" i="10" s="1"/>
  <c r="D2452" i="10"/>
  <c r="N2451" i="10"/>
  <c r="H2451" i="10"/>
  <c r="S2451" i="10" s="1"/>
  <c r="O2451" i="10"/>
  <c r="J2451" i="10"/>
  <c r="P2451" i="10"/>
  <c r="L2451" i="10"/>
  <c r="K2451" i="10"/>
  <c r="Q2451" i="10"/>
  <c r="I2451" i="10"/>
  <c r="M2451" i="10"/>
  <c r="T2451" i="10" l="1"/>
  <c r="U2451" i="10" s="1"/>
  <c r="V2451" i="10" s="1"/>
  <c r="W2451" i="10" s="1"/>
  <c r="X2451" i="10" s="1"/>
  <c r="Y2451" i="10" s="1"/>
  <c r="Z2451" i="10" s="1"/>
  <c r="AA2451" i="10" s="1"/>
  <c r="AB2451" i="10" s="1"/>
  <c r="AC2451" i="10" s="1"/>
  <c r="H2452" i="10"/>
  <c r="S2452" i="10" s="1"/>
  <c r="N2452" i="10"/>
  <c r="P2452" i="10"/>
  <c r="R2452" i="10"/>
  <c r="G2452" i="10" s="1"/>
  <c r="O2452" i="10"/>
  <c r="I2452" i="10"/>
  <c r="D2453" i="10"/>
  <c r="J2452" i="10"/>
  <c r="Q2452" i="10"/>
  <c r="L2452" i="10"/>
  <c r="K2452" i="10"/>
  <c r="M2452" i="10"/>
  <c r="T2452" i="10" l="1"/>
  <c r="U2452" i="10" s="1"/>
  <c r="V2452" i="10" s="1"/>
  <c r="W2452" i="10" s="1"/>
  <c r="X2452" i="10" s="1"/>
  <c r="Y2452" i="10" s="1"/>
  <c r="Z2452" i="10" s="1"/>
  <c r="AA2452" i="10" s="1"/>
  <c r="AB2452" i="10" s="1"/>
  <c r="AC2452" i="10" s="1"/>
  <c r="I2453" i="10"/>
  <c r="M2453" i="10"/>
  <c r="P2453" i="10"/>
  <c r="L2453" i="10"/>
  <c r="N2453" i="10"/>
  <c r="H2453" i="10"/>
  <c r="S2453" i="10" s="1"/>
  <c r="Q2453" i="10"/>
  <c r="O2453" i="10"/>
  <c r="J2453" i="10"/>
  <c r="K2453" i="10"/>
  <c r="D2454" i="10"/>
  <c r="R2453" i="10"/>
  <c r="G2453" i="10" s="1"/>
  <c r="H2454" i="10" l="1"/>
  <c r="S2454" i="10" s="1"/>
  <c r="D2455" i="10"/>
  <c r="O2454" i="10"/>
  <c r="L2454" i="10"/>
  <c r="N2454" i="10"/>
  <c r="J2454" i="10"/>
  <c r="Q2454" i="10"/>
  <c r="I2454" i="10"/>
  <c r="R2454" i="10"/>
  <c r="G2454" i="10" s="1"/>
  <c r="P2454" i="10"/>
  <c r="M2454" i="10"/>
  <c r="K2454" i="10"/>
  <c r="T2453" i="10"/>
  <c r="U2453" i="10" s="1"/>
  <c r="V2453" i="10" s="1"/>
  <c r="W2453" i="10" s="1"/>
  <c r="X2453" i="10" s="1"/>
  <c r="Y2453" i="10" s="1"/>
  <c r="Z2453" i="10" s="1"/>
  <c r="AA2453" i="10" s="1"/>
  <c r="AB2453" i="10" s="1"/>
  <c r="AC2453" i="10" s="1"/>
  <c r="I2455" i="10" l="1"/>
  <c r="N2455" i="10"/>
  <c r="R2455" i="10"/>
  <c r="G2455" i="10" s="1"/>
  <c r="L2455" i="10"/>
  <c r="H2455" i="10"/>
  <c r="S2455" i="10" s="1"/>
  <c r="M2455" i="10"/>
  <c r="K2455" i="10"/>
  <c r="O2455" i="10"/>
  <c r="P2455" i="10"/>
  <c r="J2455" i="10"/>
  <c r="D2456" i="10"/>
  <c r="Q2455" i="10"/>
  <c r="T2454" i="10"/>
  <c r="U2454" i="10" s="1"/>
  <c r="V2454" i="10" s="1"/>
  <c r="W2454" i="10" s="1"/>
  <c r="X2454" i="10" s="1"/>
  <c r="Y2454" i="10" s="1"/>
  <c r="Z2454" i="10" s="1"/>
  <c r="AA2454" i="10" s="1"/>
  <c r="AB2454" i="10" s="1"/>
  <c r="AC2454" i="10" s="1"/>
  <c r="T2455" i="10" l="1"/>
  <c r="U2455" i="10" s="1"/>
  <c r="V2455" i="10" s="1"/>
  <c r="W2455" i="10" s="1"/>
  <c r="X2455" i="10" s="1"/>
  <c r="Y2455" i="10" s="1"/>
  <c r="Z2455" i="10" s="1"/>
  <c r="AA2455" i="10" s="1"/>
  <c r="AB2455" i="10" s="1"/>
  <c r="AC2455" i="10" s="1"/>
  <c r="D2457" i="10"/>
  <c r="M2456" i="10"/>
  <c r="H2456" i="10"/>
  <c r="S2456" i="10" s="1"/>
  <c r="K2456" i="10"/>
  <c r="R2456" i="10"/>
  <c r="G2456" i="10" s="1"/>
  <c r="J2456" i="10"/>
  <c r="O2456" i="10"/>
  <c r="Q2456" i="10"/>
  <c r="L2456" i="10"/>
  <c r="P2456" i="10"/>
  <c r="N2456" i="10"/>
  <c r="I2456" i="10"/>
  <c r="K2457" i="10" l="1"/>
  <c r="H2457" i="10"/>
  <c r="S2457" i="10" s="1"/>
  <c r="I2457" i="10"/>
  <c r="O2457" i="10"/>
  <c r="R2457" i="10"/>
  <c r="G2457" i="10" s="1"/>
  <c r="J2457" i="10"/>
  <c r="M2457" i="10"/>
  <c r="N2457" i="10"/>
  <c r="D2458" i="10"/>
  <c r="L2457" i="10"/>
  <c r="P2457" i="10"/>
  <c r="Q2457" i="10"/>
  <c r="T2456" i="10"/>
  <c r="U2456" i="10" s="1"/>
  <c r="V2456" i="10" s="1"/>
  <c r="W2456" i="10" s="1"/>
  <c r="X2456" i="10" s="1"/>
  <c r="Y2456" i="10" s="1"/>
  <c r="Z2456" i="10" s="1"/>
  <c r="AA2456" i="10" s="1"/>
  <c r="AB2456" i="10" s="1"/>
  <c r="AC2456" i="10" s="1"/>
  <c r="T2457" i="10" l="1"/>
  <c r="U2457" i="10" s="1"/>
  <c r="V2457" i="10" s="1"/>
  <c r="W2457" i="10" s="1"/>
  <c r="X2457" i="10" s="1"/>
  <c r="Y2457" i="10" s="1"/>
  <c r="Z2457" i="10" s="1"/>
  <c r="AA2457" i="10" s="1"/>
  <c r="AB2457" i="10" s="1"/>
  <c r="AC2457" i="10" s="1"/>
  <c r="H2458" i="10"/>
  <c r="S2458" i="10" s="1"/>
  <c r="P2458" i="10"/>
  <c r="O2458" i="10"/>
  <c r="Q2458" i="10"/>
  <c r="N2458" i="10"/>
  <c r="D2459" i="10"/>
  <c r="K2458" i="10"/>
  <c r="I2458" i="10"/>
  <c r="R2458" i="10"/>
  <c r="G2458" i="10" s="1"/>
  <c r="M2458" i="10"/>
  <c r="J2458" i="10"/>
  <c r="L2458" i="10"/>
  <c r="T2458" i="10" l="1"/>
  <c r="U2458" i="10" s="1"/>
  <c r="V2458" i="10" s="1"/>
  <c r="W2458" i="10" s="1"/>
  <c r="X2458" i="10" s="1"/>
  <c r="Y2458" i="10" s="1"/>
  <c r="Z2458" i="10" s="1"/>
  <c r="AA2458" i="10" s="1"/>
  <c r="AB2458" i="10" s="1"/>
  <c r="AC2458" i="10" s="1"/>
  <c r="N2459" i="10"/>
  <c r="J2459" i="10"/>
  <c r="Q2459" i="10"/>
  <c r="L2459" i="10"/>
  <c r="I2459" i="10"/>
  <c r="O2459" i="10"/>
  <c r="P2459" i="10"/>
  <c r="D2460" i="10"/>
  <c r="R2459" i="10"/>
  <c r="G2459" i="10" s="1"/>
  <c r="H2459" i="10"/>
  <c r="S2459" i="10" s="1"/>
  <c r="M2459" i="10"/>
  <c r="K2459" i="10"/>
  <c r="T2459" i="10" l="1"/>
  <c r="U2459" i="10" s="1"/>
  <c r="V2459" i="10" s="1"/>
  <c r="W2459" i="10" s="1"/>
  <c r="X2459" i="10" s="1"/>
  <c r="Y2459" i="10" s="1"/>
  <c r="Z2459" i="10" s="1"/>
  <c r="AA2459" i="10" s="1"/>
  <c r="AB2459" i="10" s="1"/>
  <c r="AC2459" i="10" s="1"/>
  <c r="H2460" i="10"/>
  <c r="S2460" i="10" s="1"/>
  <c r="J2460" i="10"/>
  <c r="N2460" i="10"/>
  <c r="Q2460" i="10"/>
  <c r="P2460" i="10"/>
  <c r="D2461" i="10"/>
  <c r="O2460" i="10"/>
  <c r="L2460" i="10"/>
  <c r="I2460" i="10"/>
  <c r="M2460" i="10"/>
  <c r="R2460" i="10"/>
  <c r="G2460" i="10" s="1"/>
  <c r="K2460" i="10"/>
  <c r="T2460" i="10" l="1"/>
  <c r="U2460" i="10" s="1"/>
  <c r="V2460" i="10" s="1"/>
  <c r="W2460" i="10" s="1"/>
  <c r="X2460" i="10" s="1"/>
  <c r="Y2460" i="10" s="1"/>
  <c r="Z2460" i="10" s="1"/>
  <c r="AA2460" i="10" s="1"/>
  <c r="AB2460" i="10" s="1"/>
  <c r="AC2460" i="10" s="1"/>
  <c r="H2461" i="10"/>
  <c r="S2461" i="10" s="1"/>
  <c r="I2461" i="10"/>
  <c r="P2461" i="10"/>
  <c r="O2461" i="10"/>
  <c r="R2461" i="10"/>
  <c r="G2461" i="10" s="1"/>
  <c r="J2461" i="10"/>
  <c r="L2461" i="10"/>
  <c r="M2461" i="10"/>
  <c r="D2462" i="10"/>
  <c r="N2461" i="10"/>
  <c r="Q2461" i="10"/>
  <c r="K2461" i="10"/>
  <c r="H2462" i="10" l="1"/>
  <c r="S2462" i="10" s="1"/>
  <c r="I2462" i="10"/>
  <c r="R2462" i="10"/>
  <c r="G2462" i="10" s="1"/>
  <c r="P2462" i="10"/>
  <c r="O2462" i="10"/>
  <c r="J2462" i="10"/>
  <c r="Q2462" i="10"/>
  <c r="M2462" i="10"/>
  <c r="D2463" i="10"/>
  <c r="K2462" i="10"/>
  <c r="L2462" i="10"/>
  <c r="N2462" i="10"/>
  <c r="T2461" i="10"/>
  <c r="U2461" i="10" s="1"/>
  <c r="V2461" i="10" s="1"/>
  <c r="W2461" i="10" s="1"/>
  <c r="X2461" i="10" s="1"/>
  <c r="Y2461" i="10" s="1"/>
  <c r="Z2461" i="10" s="1"/>
  <c r="AA2461" i="10" s="1"/>
  <c r="AB2461" i="10" s="1"/>
  <c r="AC2461" i="10" s="1"/>
  <c r="H2463" i="10" l="1"/>
  <c r="S2463" i="10" s="1"/>
  <c r="L2463" i="10"/>
  <c r="D2464" i="10"/>
  <c r="R2463" i="10"/>
  <c r="G2463" i="10" s="1"/>
  <c r="N2463" i="10"/>
  <c r="K2463" i="10"/>
  <c r="P2463" i="10"/>
  <c r="J2463" i="10"/>
  <c r="M2463" i="10"/>
  <c r="I2463" i="10"/>
  <c r="Q2463" i="10"/>
  <c r="O2463" i="10"/>
  <c r="T2462" i="10"/>
  <c r="U2462" i="10" s="1"/>
  <c r="V2462" i="10" s="1"/>
  <c r="W2462" i="10" s="1"/>
  <c r="X2462" i="10" s="1"/>
  <c r="Y2462" i="10" s="1"/>
  <c r="Z2462" i="10" s="1"/>
  <c r="AA2462" i="10" s="1"/>
  <c r="AB2462" i="10" s="1"/>
  <c r="AC2462" i="10" s="1"/>
  <c r="L2464" i="10" l="1"/>
  <c r="R2464" i="10"/>
  <c r="G2464" i="10" s="1"/>
  <c r="D2465" i="10"/>
  <c r="M2464" i="10"/>
  <c r="O2464" i="10"/>
  <c r="K2464" i="10"/>
  <c r="H2464" i="10"/>
  <c r="S2464" i="10" s="1"/>
  <c r="P2464" i="10"/>
  <c r="J2464" i="10"/>
  <c r="I2464" i="10"/>
  <c r="Q2464" i="10"/>
  <c r="N2464" i="10"/>
  <c r="T2463" i="10"/>
  <c r="U2463" i="10" s="1"/>
  <c r="V2463" i="10" s="1"/>
  <c r="W2463" i="10" s="1"/>
  <c r="X2463" i="10" s="1"/>
  <c r="Y2463" i="10" s="1"/>
  <c r="Z2463" i="10" s="1"/>
  <c r="AA2463" i="10" s="1"/>
  <c r="AB2463" i="10" s="1"/>
  <c r="AC2463" i="10" s="1"/>
  <c r="T2464" i="10" l="1"/>
  <c r="U2464" i="10" s="1"/>
  <c r="V2464" i="10" s="1"/>
  <c r="W2464" i="10" s="1"/>
  <c r="X2464" i="10" s="1"/>
  <c r="Y2464" i="10" s="1"/>
  <c r="Z2464" i="10" s="1"/>
  <c r="AA2464" i="10" s="1"/>
  <c r="AB2464" i="10" s="1"/>
  <c r="AC2464" i="10" s="1"/>
  <c r="H2465" i="10"/>
  <c r="S2465" i="10" s="1"/>
  <c r="P2465" i="10"/>
  <c r="K2465" i="10"/>
  <c r="N2465" i="10"/>
  <c r="R2465" i="10"/>
  <c r="G2465" i="10" s="1"/>
  <c r="M2465" i="10"/>
  <c r="D2466" i="10"/>
  <c r="L2465" i="10"/>
  <c r="O2465" i="10"/>
  <c r="I2465" i="10"/>
  <c r="J2465" i="10"/>
  <c r="Q2465" i="10"/>
  <c r="T2465" i="10" l="1"/>
  <c r="U2465" i="10" s="1"/>
  <c r="V2465" i="10" s="1"/>
  <c r="W2465" i="10" s="1"/>
  <c r="X2465" i="10" s="1"/>
  <c r="Y2465" i="10" s="1"/>
  <c r="Z2465" i="10" s="1"/>
  <c r="AA2465" i="10" s="1"/>
  <c r="AB2465" i="10" s="1"/>
  <c r="AC2465" i="10" s="1"/>
  <c r="D2467" i="10"/>
  <c r="R2466" i="10"/>
  <c r="G2466" i="10" s="1"/>
  <c r="Q2466" i="10"/>
  <c r="J2466" i="10"/>
  <c r="K2466" i="10"/>
  <c r="N2466" i="10"/>
  <c r="H2466" i="10"/>
  <c r="S2466" i="10" s="1"/>
  <c r="L2466" i="10"/>
  <c r="O2466" i="10"/>
  <c r="M2466" i="10"/>
  <c r="I2466" i="10"/>
  <c r="P2466" i="10"/>
  <c r="R2467" i="10" l="1"/>
  <c r="G2467" i="10" s="1"/>
  <c r="P2467" i="10"/>
  <c r="M2467" i="10"/>
  <c r="Q2467" i="10"/>
  <c r="J2467" i="10"/>
  <c r="L2467" i="10"/>
  <c r="D2468" i="10"/>
  <c r="K2467" i="10"/>
  <c r="H2467" i="10"/>
  <c r="S2467" i="10" s="1"/>
  <c r="O2467" i="10"/>
  <c r="I2467" i="10"/>
  <c r="N2467" i="10"/>
  <c r="T2466" i="10"/>
  <c r="U2466" i="10" s="1"/>
  <c r="V2466" i="10" s="1"/>
  <c r="W2466" i="10" s="1"/>
  <c r="X2466" i="10" s="1"/>
  <c r="Y2466" i="10" s="1"/>
  <c r="Z2466" i="10" s="1"/>
  <c r="AA2466" i="10" s="1"/>
  <c r="AB2466" i="10" s="1"/>
  <c r="AC2466" i="10" s="1"/>
  <c r="H2468" i="10" l="1"/>
  <c r="S2468" i="10" s="1"/>
  <c r="P2468" i="10"/>
  <c r="N2468" i="10"/>
  <c r="K2468" i="10"/>
  <c r="M2468" i="10"/>
  <c r="I2468" i="10"/>
  <c r="J2468" i="10"/>
  <c r="Q2468" i="10"/>
  <c r="O2468" i="10"/>
  <c r="L2468" i="10"/>
  <c r="R2468" i="10"/>
  <c r="G2468" i="10" s="1"/>
  <c r="D2469" i="10"/>
  <c r="T2467" i="10"/>
  <c r="U2467" i="10" s="1"/>
  <c r="V2467" i="10" s="1"/>
  <c r="W2467" i="10" s="1"/>
  <c r="X2467" i="10" s="1"/>
  <c r="Y2467" i="10" s="1"/>
  <c r="Z2467" i="10" s="1"/>
  <c r="AA2467" i="10" s="1"/>
  <c r="AB2467" i="10" s="1"/>
  <c r="AC2467" i="10" s="1"/>
  <c r="H2469" i="10" l="1"/>
  <c r="S2469" i="10" s="1"/>
  <c r="D2470" i="10"/>
  <c r="J2469" i="10"/>
  <c r="I2469" i="10"/>
  <c r="N2469" i="10"/>
  <c r="O2469" i="10"/>
  <c r="Q2469" i="10"/>
  <c r="P2469" i="10"/>
  <c r="R2469" i="10"/>
  <c r="G2469" i="10" s="1"/>
  <c r="M2469" i="10"/>
  <c r="L2469" i="10"/>
  <c r="K2469" i="10"/>
  <c r="T2468" i="10"/>
  <c r="U2468" i="10" s="1"/>
  <c r="V2468" i="10" s="1"/>
  <c r="W2468" i="10" s="1"/>
  <c r="X2468" i="10" s="1"/>
  <c r="Y2468" i="10" s="1"/>
  <c r="Z2468" i="10" s="1"/>
  <c r="AA2468" i="10" s="1"/>
  <c r="AB2468" i="10" s="1"/>
  <c r="AC2468" i="10" s="1"/>
  <c r="R2470" i="10" l="1"/>
  <c r="G2470" i="10" s="1"/>
  <c r="M2470" i="10"/>
  <c r="N2470" i="10"/>
  <c r="Q2470" i="10"/>
  <c r="H2470" i="10"/>
  <c r="S2470" i="10" s="1"/>
  <c r="J2470" i="10"/>
  <c r="K2470" i="10"/>
  <c r="I2470" i="10"/>
  <c r="P2470" i="10"/>
  <c r="O2470" i="10"/>
  <c r="D2471" i="10"/>
  <c r="L2470" i="10"/>
  <c r="T2469" i="10"/>
  <c r="U2469" i="10" s="1"/>
  <c r="V2469" i="10" s="1"/>
  <c r="W2469" i="10" s="1"/>
  <c r="X2469" i="10" s="1"/>
  <c r="Y2469" i="10" s="1"/>
  <c r="Z2469" i="10" s="1"/>
  <c r="AA2469" i="10" s="1"/>
  <c r="AB2469" i="10" s="1"/>
  <c r="AC2469" i="10" s="1"/>
  <c r="T2470" i="10" l="1"/>
  <c r="U2470" i="10" s="1"/>
  <c r="V2470" i="10" s="1"/>
  <c r="W2470" i="10" s="1"/>
  <c r="X2470" i="10" s="1"/>
  <c r="Y2470" i="10" s="1"/>
  <c r="Z2470" i="10" s="1"/>
  <c r="AA2470" i="10" s="1"/>
  <c r="AB2470" i="10" s="1"/>
  <c r="AC2470" i="10" s="1"/>
  <c r="H2471" i="10"/>
  <c r="S2471" i="10" s="1"/>
  <c r="D2472" i="10"/>
  <c r="J2471" i="10"/>
  <c r="I2471" i="10"/>
  <c r="M2471" i="10"/>
  <c r="P2471" i="10"/>
  <c r="L2471" i="10"/>
  <c r="K2471" i="10"/>
  <c r="R2471" i="10"/>
  <c r="G2471" i="10" s="1"/>
  <c r="O2471" i="10"/>
  <c r="N2471" i="10"/>
  <c r="Q2471" i="10"/>
  <c r="T2471" i="10" l="1"/>
  <c r="U2471" i="10" s="1"/>
  <c r="V2471" i="10" s="1"/>
  <c r="W2471" i="10" s="1"/>
  <c r="X2471" i="10" s="1"/>
  <c r="Y2471" i="10" s="1"/>
  <c r="Z2471" i="10" s="1"/>
  <c r="AA2471" i="10" s="1"/>
  <c r="AB2471" i="10" s="1"/>
  <c r="AC2471" i="10" s="1"/>
  <c r="H2472" i="10"/>
  <c r="S2472" i="10" s="1"/>
  <c r="R2472" i="10"/>
  <c r="G2472" i="10" s="1"/>
  <c r="K2472" i="10"/>
  <c r="N2472" i="10"/>
  <c r="M2472" i="10"/>
  <c r="J2472" i="10"/>
  <c r="P2472" i="10"/>
  <c r="Q2472" i="10"/>
  <c r="L2472" i="10"/>
  <c r="O2472" i="10"/>
  <c r="D2473" i="10"/>
  <c r="I2472" i="10"/>
  <c r="H2473" i="10" l="1"/>
  <c r="S2473" i="10" s="1"/>
  <c r="D2474" i="10"/>
  <c r="K2473" i="10"/>
  <c r="N2473" i="10"/>
  <c r="I2473" i="10"/>
  <c r="P2473" i="10"/>
  <c r="L2473" i="10"/>
  <c r="M2473" i="10"/>
  <c r="R2473" i="10"/>
  <c r="G2473" i="10" s="1"/>
  <c r="Q2473" i="10"/>
  <c r="O2473" i="10"/>
  <c r="J2473" i="10"/>
  <c r="T2472" i="10"/>
  <c r="U2472" i="10" s="1"/>
  <c r="V2472" i="10" s="1"/>
  <c r="W2472" i="10" s="1"/>
  <c r="X2472" i="10" s="1"/>
  <c r="Y2472" i="10" s="1"/>
  <c r="Z2472" i="10" s="1"/>
  <c r="AA2472" i="10" s="1"/>
  <c r="AB2472" i="10" s="1"/>
  <c r="AC2472" i="10" s="1"/>
  <c r="I2474" i="10" l="1"/>
  <c r="J2474" i="10"/>
  <c r="P2474" i="10"/>
  <c r="Q2474" i="10"/>
  <c r="M2474" i="10"/>
  <c r="H2474" i="10"/>
  <c r="S2474" i="10" s="1"/>
  <c r="N2474" i="10"/>
  <c r="L2474" i="10"/>
  <c r="K2474" i="10"/>
  <c r="R2474" i="10"/>
  <c r="G2474" i="10" s="1"/>
  <c r="D2475" i="10"/>
  <c r="O2474" i="10"/>
  <c r="T2473" i="10"/>
  <c r="U2473" i="10" s="1"/>
  <c r="V2473" i="10" s="1"/>
  <c r="W2473" i="10" s="1"/>
  <c r="X2473" i="10" s="1"/>
  <c r="Y2473" i="10" s="1"/>
  <c r="Z2473" i="10" s="1"/>
  <c r="AA2473" i="10" s="1"/>
  <c r="AB2473" i="10" s="1"/>
  <c r="AC2473" i="10" s="1"/>
  <c r="T2474" i="10" l="1"/>
  <c r="U2474" i="10" s="1"/>
  <c r="V2474" i="10" s="1"/>
  <c r="W2474" i="10" s="1"/>
  <c r="X2474" i="10" s="1"/>
  <c r="Y2474" i="10" s="1"/>
  <c r="Z2474" i="10" s="1"/>
  <c r="AA2474" i="10" s="1"/>
  <c r="AB2474" i="10" s="1"/>
  <c r="AC2474" i="10" s="1"/>
  <c r="H2475" i="10"/>
  <c r="S2475" i="10" s="1"/>
  <c r="D2476" i="10"/>
  <c r="K2475" i="10"/>
  <c r="M2475" i="10"/>
  <c r="I2475" i="10"/>
  <c r="Q2475" i="10"/>
  <c r="P2475" i="10"/>
  <c r="J2475" i="10"/>
  <c r="R2475" i="10"/>
  <c r="G2475" i="10" s="1"/>
  <c r="L2475" i="10"/>
  <c r="N2475" i="10"/>
  <c r="O2475" i="10"/>
  <c r="P2476" i="10" l="1"/>
  <c r="H2476" i="10"/>
  <c r="S2476" i="10" s="1"/>
  <c r="Q2476" i="10"/>
  <c r="O2476" i="10"/>
  <c r="N2476" i="10"/>
  <c r="I2476" i="10"/>
  <c r="J2476" i="10"/>
  <c r="L2476" i="10"/>
  <c r="D2477" i="10"/>
  <c r="R2476" i="10"/>
  <c r="G2476" i="10" s="1"/>
  <c r="K2476" i="10"/>
  <c r="M2476" i="10"/>
  <c r="T2475" i="10"/>
  <c r="U2475" i="10" s="1"/>
  <c r="V2475" i="10" s="1"/>
  <c r="W2475" i="10" s="1"/>
  <c r="X2475" i="10" s="1"/>
  <c r="Y2475" i="10" s="1"/>
  <c r="Z2475" i="10" s="1"/>
  <c r="AA2475" i="10" s="1"/>
  <c r="AB2475" i="10" s="1"/>
  <c r="AC2475" i="10" s="1"/>
  <c r="T2476" i="10" l="1"/>
  <c r="U2476" i="10" s="1"/>
  <c r="V2476" i="10" s="1"/>
  <c r="W2476" i="10" s="1"/>
  <c r="X2476" i="10" s="1"/>
  <c r="Y2476" i="10" s="1"/>
  <c r="Z2476" i="10" s="1"/>
  <c r="AA2476" i="10" s="1"/>
  <c r="AB2476" i="10" s="1"/>
  <c r="AC2476" i="10" s="1"/>
  <c r="M2477" i="10"/>
  <c r="O2477" i="10"/>
  <c r="L2477" i="10"/>
  <c r="D2478" i="10"/>
  <c r="R2477" i="10"/>
  <c r="G2477" i="10" s="1"/>
  <c r="N2477" i="10"/>
  <c r="Q2477" i="10"/>
  <c r="I2477" i="10"/>
  <c r="P2477" i="10"/>
  <c r="K2477" i="10"/>
  <c r="H2477" i="10"/>
  <c r="S2477" i="10" s="1"/>
  <c r="J2477" i="10"/>
  <c r="H2478" i="10" l="1"/>
  <c r="S2478" i="10" s="1"/>
  <c r="R2478" i="10"/>
  <c r="G2478" i="10" s="1"/>
  <c r="L2478" i="10"/>
  <c r="K2478" i="10"/>
  <c r="J2478" i="10"/>
  <c r="O2478" i="10"/>
  <c r="I2478" i="10"/>
  <c r="M2478" i="10"/>
  <c r="Q2478" i="10"/>
  <c r="D2479" i="10"/>
  <c r="P2478" i="10"/>
  <c r="N2478" i="10"/>
  <c r="T2477" i="10"/>
  <c r="U2477" i="10" s="1"/>
  <c r="V2477" i="10" s="1"/>
  <c r="W2477" i="10" s="1"/>
  <c r="X2477" i="10" s="1"/>
  <c r="Y2477" i="10" s="1"/>
  <c r="Z2477" i="10" s="1"/>
  <c r="AA2477" i="10" s="1"/>
  <c r="AB2477" i="10" s="1"/>
  <c r="AC2477" i="10" s="1"/>
  <c r="T2478" i="10" l="1"/>
  <c r="U2478" i="10" s="1"/>
  <c r="V2478" i="10" s="1"/>
  <c r="W2478" i="10" s="1"/>
  <c r="X2478" i="10" s="1"/>
  <c r="Y2478" i="10" s="1"/>
  <c r="Z2478" i="10" s="1"/>
  <c r="AA2478" i="10" s="1"/>
  <c r="AB2478" i="10" s="1"/>
  <c r="AC2478" i="10" s="1"/>
  <c r="H2479" i="10"/>
  <c r="S2479" i="10" s="1"/>
  <c r="L2479" i="10"/>
  <c r="P2479" i="10"/>
  <c r="O2479" i="10"/>
  <c r="I2479" i="10"/>
  <c r="Q2479" i="10"/>
  <c r="K2479" i="10"/>
  <c r="D2480" i="10"/>
  <c r="N2479" i="10"/>
  <c r="R2479" i="10"/>
  <c r="G2479" i="10" s="1"/>
  <c r="M2479" i="10"/>
  <c r="J2479" i="10"/>
  <c r="T2479" i="10" l="1"/>
  <c r="U2479" i="10" s="1"/>
  <c r="V2479" i="10" s="1"/>
  <c r="W2479" i="10" s="1"/>
  <c r="X2479" i="10" s="1"/>
  <c r="Y2479" i="10" s="1"/>
  <c r="Z2479" i="10" s="1"/>
  <c r="AA2479" i="10" s="1"/>
  <c r="AB2479" i="10" s="1"/>
  <c r="AC2479" i="10" s="1"/>
  <c r="O2480" i="10"/>
  <c r="I2480" i="10"/>
  <c r="D2481" i="10"/>
  <c r="M2480" i="10"/>
  <c r="H2480" i="10"/>
  <c r="S2480" i="10" s="1"/>
  <c r="N2480" i="10"/>
  <c r="P2480" i="10"/>
  <c r="Q2480" i="10"/>
  <c r="L2480" i="10"/>
  <c r="J2480" i="10"/>
  <c r="K2480" i="10"/>
  <c r="R2480" i="10"/>
  <c r="G2480" i="10" s="1"/>
  <c r="P2481" i="10" l="1"/>
  <c r="D2482" i="10"/>
  <c r="R2481" i="10"/>
  <c r="G2481" i="10" s="1"/>
  <c r="Q2481" i="10"/>
  <c r="O2481" i="10"/>
  <c r="H2481" i="10"/>
  <c r="S2481" i="10" s="1"/>
  <c r="K2481" i="10"/>
  <c r="M2481" i="10"/>
  <c r="L2481" i="10"/>
  <c r="N2481" i="10"/>
  <c r="J2481" i="10"/>
  <c r="I2481" i="10"/>
  <c r="T2480" i="10"/>
  <c r="U2480" i="10" s="1"/>
  <c r="V2480" i="10" s="1"/>
  <c r="W2480" i="10" s="1"/>
  <c r="X2480" i="10" s="1"/>
  <c r="Y2480" i="10" s="1"/>
  <c r="Z2480" i="10" s="1"/>
  <c r="AA2480" i="10" s="1"/>
  <c r="AB2480" i="10" s="1"/>
  <c r="AC2480" i="10" s="1"/>
  <c r="T2481" i="10" l="1"/>
  <c r="U2481" i="10" s="1"/>
  <c r="V2481" i="10" s="1"/>
  <c r="W2481" i="10" s="1"/>
  <c r="X2481" i="10" s="1"/>
  <c r="Y2481" i="10" s="1"/>
  <c r="Z2481" i="10" s="1"/>
  <c r="AA2481" i="10" s="1"/>
  <c r="AB2481" i="10" s="1"/>
  <c r="AC2481" i="10" s="1"/>
  <c r="H2482" i="10"/>
  <c r="S2482" i="10" s="1"/>
  <c r="N2482" i="10"/>
  <c r="O2482" i="10"/>
  <c r="I2482" i="10"/>
  <c r="Q2482" i="10"/>
  <c r="M2482" i="10"/>
  <c r="L2482" i="10"/>
  <c r="D2483" i="10"/>
  <c r="J2482" i="10"/>
  <c r="K2482" i="10"/>
  <c r="R2482" i="10"/>
  <c r="G2482" i="10" s="1"/>
  <c r="P2482" i="10"/>
  <c r="T2482" i="10" l="1"/>
  <c r="U2482" i="10" s="1"/>
  <c r="V2482" i="10" s="1"/>
  <c r="W2482" i="10" s="1"/>
  <c r="X2482" i="10" s="1"/>
  <c r="Y2482" i="10" s="1"/>
  <c r="Z2482" i="10" s="1"/>
  <c r="AA2482" i="10" s="1"/>
  <c r="AB2482" i="10" s="1"/>
  <c r="AC2482" i="10" s="1"/>
  <c r="O2483" i="10"/>
  <c r="D2484" i="10"/>
  <c r="N2483" i="10"/>
  <c r="H2483" i="10"/>
  <c r="S2483" i="10" s="1"/>
  <c r="Q2483" i="10"/>
  <c r="I2483" i="10"/>
  <c r="M2483" i="10"/>
  <c r="R2483" i="10"/>
  <c r="G2483" i="10" s="1"/>
  <c r="K2483" i="10"/>
  <c r="P2483" i="10"/>
  <c r="L2483" i="10"/>
  <c r="J2483" i="10"/>
  <c r="T2483" i="10" l="1"/>
  <c r="U2483" i="10" s="1"/>
  <c r="V2483" i="10" s="1"/>
  <c r="W2483" i="10" s="1"/>
  <c r="X2483" i="10" s="1"/>
  <c r="Y2483" i="10" s="1"/>
  <c r="Z2483" i="10" s="1"/>
  <c r="AA2483" i="10" s="1"/>
  <c r="AB2483" i="10" s="1"/>
  <c r="AC2483" i="10" s="1"/>
  <c r="R2484" i="10"/>
  <c r="G2484" i="10" s="1"/>
  <c r="M2484" i="10"/>
  <c r="J2484" i="10"/>
  <c r="H2484" i="10"/>
  <c r="S2484" i="10" s="1"/>
  <c r="P2484" i="10"/>
  <c r="K2484" i="10"/>
  <c r="N2484" i="10"/>
  <c r="D2485" i="10"/>
  <c r="O2484" i="10"/>
  <c r="I2484" i="10"/>
  <c r="L2484" i="10"/>
  <c r="Q2484" i="10"/>
  <c r="T2484" i="10" l="1"/>
  <c r="U2484" i="10" s="1"/>
  <c r="V2484" i="10" s="1"/>
  <c r="W2484" i="10" s="1"/>
  <c r="X2484" i="10" s="1"/>
  <c r="Y2484" i="10" s="1"/>
  <c r="Z2484" i="10" s="1"/>
  <c r="AA2484" i="10" s="1"/>
  <c r="AB2484" i="10" s="1"/>
  <c r="AC2484" i="10" s="1"/>
  <c r="H2485" i="10"/>
  <c r="S2485" i="10" s="1"/>
  <c r="N2485" i="10"/>
  <c r="D2486" i="10"/>
  <c r="O2485" i="10"/>
  <c r="M2485" i="10"/>
  <c r="R2485" i="10"/>
  <c r="G2485" i="10" s="1"/>
  <c r="K2485" i="10"/>
  <c r="J2485" i="10"/>
  <c r="P2485" i="10"/>
  <c r="I2485" i="10"/>
  <c r="Q2485" i="10"/>
  <c r="L2485" i="10"/>
  <c r="I2486" i="10" l="1"/>
  <c r="R2486" i="10"/>
  <c r="G2486" i="10" s="1"/>
  <c r="O2486" i="10"/>
  <c r="P2486" i="10"/>
  <c r="L2486" i="10"/>
  <c r="N2486" i="10"/>
  <c r="D2487" i="10"/>
  <c r="K2486" i="10"/>
  <c r="H2486" i="10"/>
  <c r="S2486" i="10" s="1"/>
  <c r="Q2486" i="10"/>
  <c r="J2486" i="10"/>
  <c r="M2486" i="10"/>
  <c r="T2485" i="10"/>
  <c r="U2485" i="10" s="1"/>
  <c r="V2485" i="10" s="1"/>
  <c r="W2485" i="10" s="1"/>
  <c r="X2485" i="10" s="1"/>
  <c r="Y2485" i="10" s="1"/>
  <c r="Z2485" i="10" s="1"/>
  <c r="AA2485" i="10" s="1"/>
  <c r="AB2485" i="10" s="1"/>
  <c r="AC2485" i="10" s="1"/>
  <c r="M2487" i="10" l="1"/>
  <c r="H2487" i="10"/>
  <c r="S2487" i="10" s="1"/>
  <c r="J2487" i="10"/>
  <c r="O2487" i="10"/>
  <c r="R2487" i="10"/>
  <c r="G2487" i="10" s="1"/>
  <c r="L2487" i="10"/>
  <c r="K2487" i="10"/>
  <c r="Q2487" i="10"/>
  <c r="I2487" i="10"/>
  <c r="P2487" i="10"/>
  <c r="N2487" i="10"/>
  <c r="D2488" i="10"/>
  <c r="T2486" i="10"/>
  <c r="U2486" i="10" s="1"/>
  <c r="V2486" i="10" s="1"/>
  <c r="W2486" i="10" s="1"/>
  <c r="X2486" i="10" s="1"/>
  <c r="Y2486" i="10" s="1"/>
  <c r="Z2486" i="10" s="1"/>
  <c r="AA2486" i="10" s="1"/>
  <c r="AB2486" i="10" s="1"/>
  <c r="AC2486" i="10" s="1"/>
  <c r="T2487" i="10" l="1"/>
  <c r="U2487" i="10" s="1"/>
  <c r="V2487" i="10" s="1"/>
  <c r="W2487" i="10" s="1"/>
  <c r="X2487" i="10" s="1"/>
  <c r="Y2487" i="10" s="1"/>
  <c r="Z2487" i="10" s="1"/>
  <c r="AA2487" i="10" s="1"/>
  <c r="AB2487" i="10" s="1"/>
  <c r="AC2487" i="10" s="1"/>
  <c r="H2488" i="10"/>
  <c r="S2488" i="10" s="1"/>
  <c r="D2489" i="10"/>
  <c r="Q2488" i="10"/>
  <c r="M2488" i="10"/>
  <c r="J2488" i="10"/>
  <c r="I2488" i="10"/>
  <c r="L2488" i="10"/>
  <c r="N2488" i="10"/>
  <c r="P2488" i="10"/>
  <c r="R2488" i="10"/>
  <c r="G2488" i="10" s="1"/>
  <c r="O2488" i="10"/>
  <c r="K2488" i="10"/>
  <c r="H2489" i="10" l="1"/>
  <c r="S2489" i="10" s="1"/>
  <c r="Q2489" i="10"/>
  <c r="M2489" i="10"/>
  <c r="O2489" i="10"/>
  <c r="K2489" i="10"/>
  <c r="N2489" i="10"/>
  <c r="D2490" i="10"/>
  <c r="L2489" i="10"/>
  <c r="R2489" i="10"/>
  <c r="G2489" i="10" s="1"/>
  <c r="J2489" i="10"/>
  <c r="P2489" i="10"/>
  <c r="I2489" i="10"/>
  <c r="T2488" i="10"/>
  <c r="U2488" i="10" s="1"/>
  <c r="V2488" i="10" s="1"/>
  <c r="W2488" i="10" s="1"/>
  <c r="X2488" i="10" s="1"/>
  <c r="Y2488" i="10" s="1"/>
  <c r="Z2488" i="10" s="1"/>
  <c r="AA2488" i="10" s="1"/>
  <c r="AB2488" i="10" s="1"/>
  <c r="AC2488" i="10" s="1"/>
  <c r="H2490" i="10" l="1"/>
  <c r="S2490" i="10" s="1"/>
  <c r="D2491" i="10"/>
  <c r="N2490" i="10"/>
  <c r="P2490" i="10"/>
  <c r="K2490" i="10"/>
  <c r="L2490" i="10"/>
  <c r="J2490" i="10"/>
  <c r="I2490" i="10"/>
  <c r="Q2490" i="10"/>
  <c r="R2490" i="10"/>
  <c r="G2490" i="10" s="1"/>
  <c r="O2490" i="10"/>
  <c r="M2490" i="10"/>
  <c r="T2489" i="10"/>
  <c r="U2489" i="10" s="1"/>
  <c r="V2489" i="10" s="1"/>
  <c r="W2489" i="10" s="1"/>
  <c r="X2489" i="10" s="1"/>
  <c r="Y2489" i="10" s="1"/>
  <c r="Z2489" i="10" s="1"/>
  <c r="AA2489" i="10" s="1"/>
  <c r="AB2489" i="10" s="1"/>
  <c r="AC2489" i="10" s="1"/>
  <c r="H2491" i="10" l="1"/>
  <c r="S2491" i="10" s="1"/>
  <c r="R2491" i="10"/>
  <c r="G2491" i="10" s="1"/>
  <c r="P2491" i="10"/>
  <c r="Q2491" i="10"/>
  <c r="M2491" i="10"/>
  <c r="L2491" i="10"/>
  <c r="D2492" i="10"/>
  <c r="J2491" i="10"/>
  <c r="I2491" i="10"/>
  <c r="K2491" i="10"/>
  <c r="O2491" i="10"/>
  <c r="N2491" i="10"/>
  <c r="T2490" i="10"/>
  <c r="U2490" i="10" s="1"/>
  <c r="V2490" i="10" s="1"/>
  <c r="W2490" i="10" s="1"/>
  <c r="X2490" i="10" s="1"/>
  <c r="Y2490" i="10" s="1"/>
  <c r="Z2490" i="10" s="1"/>
  <c r="AA2490" i="10" s="1"/>
  <c r="AB2490" i="10" s="1"/>
  <c r="AC2490" i="10" s="1"/>
  <c r="D2493" i="10" l="1"/>
  <c r="O2492" i="10"/>
  <c r="H2492" i="10"/>
  <c r="S2492" i="10" s="1"/>
  <c r="J2492" i="10"/>
  <c r="N2492" i="10"/>
  <c r="K2492" i="10"/>
  <c r="L2492" i="10"/>
  <c r="I2492" i="10"/>
  <c r="R2492" i="10"/>
  <c r="G2492" i="10" s="1"/>
  <c r="Q2492" i="10"/>
  <c r="M2492" i="10"/>
  <c r="P2492" i="10"/>
  <c r="T2491" i="10"/>
  <c r="U2491" i="10" s="1"/>
  <c r="V2491" i="10" s="1"/>
  <c r="W2491" i="10" s="1"/>
  <c r="X2491" i="10" s="1"/>
  <c r="Y2491" i="10" s="1"/>
  <c r="Z2491" i="10" s="1"/>
  <c r="AA2491" i="10" s="1"/>
  <c r="AB2491" i="10" s="1"/>
  <c r="AC2491" i="10" s="1"/>
  <c r="T2492" i="10" l="1"/>
  <c r="U2492" i="10" s="1"/>
  <c r="V2492" i="10" s="1"/>
  <c r="W2492" i="10" s="1"/>
  <c r="X2492" i="10" s="1"/>
  <c r="Y2492" i="10" s="1"/>
  <c r="Z2492" i="10" s="1"/>
  <c r="AA2492" i="10" s="1"/>
  <c r="AB2492" i="10" s="1"/>
  <c r="AC2492" i="10" s="1"/>
  <c r="H2493" i="10"/>
  <c r="S2493" i="10" s="1"/>
  <c r="N2493" i="10"/>
  <c r="J2493" i="10"/>
  <c r="Q2493" i="10"/>
  <c r="I2493" i="10"/>
  <c r="K2493" i="10"/>
  <c r="M2493" i="10"/>
  <c r="O2493" i="10"/>
  <c r="L2493" i="10"/>
  <c r="D2494" i="10"/>
  <c r="P2493" i="10"/>
  <c r="R2493" i="10"/>
  <c r="G2493" i="10" s="1"/>
  <c r="T2493" i="10" l="1"/>
  <c r="U2493" i="10" s="1"/>
  <c r="V2493" i="10" s="1"/>
  <c r="W2493" i="10" s="1"/>
  <c r="X2493" i="10" s="1"/>
  <c r="Y2493" i="10" s="1"/>
  <c r="Z2493" i="10" s="1"/>
  <c r="AA2493" i="10" s="1"/>
  <c r="AB2493" i="10" s="1"/>
  <c r="AC2493" i="10" s="1"/>
  <c r="Q2494" i="10"/>
  <c r="J2494" i="10"/>
  <c r="K2494" i="10"/>
  <c r="M2494" i="10"/>
  <c r="D2495" i="10"/>
  <c r="L2494" i="10"/>
  <c r="H2494" i="10"/>
  <c r="S2494" i="10" s="1"/>
  <c r="O2494" i="10"/>
  <c r="N2494" i="10"/>
  <c r="I2494" i="10"/>
  <c r="R2494" i="10"/>
  <c r="G2494" i="10" s="1"/>
  <c r="P2494" i="10"/>
  <c r="T2494" i="10" l="1"/>
  <c r="U2494" i="10" s="1"/>
  <c r="V2494" i="10" s="1"/>
  <c r="W2494" i="10" s="1"/>
  <c r="X2494" i="10" s="1"/>
  <c r="Y2494" i="10" s="1"/>
  <c r="Z2494" i="10" s="1"/>
  <c r="AA2494" i="10" s="1"/>
  <c r="AB2494" i="10" s="1"/>
  <c r="AC2494" i="10" s="1"/>
  <c r="H2495" i="10"/>
  <c r="S2495" i="10" s="1"/>
  <c r="K2495" i="10"/>
  <c r="M2495" i="10"/>
  <c r="R2495" i="10"/>
  <c r="G2495" i="10" s="1"/>
  <c r="O2495" i="10"/>
  <c r="P2495" i="10"/>
  <c r="I2495" i="10"/>
  <c r="L2495" i="10"/>
  <c r="N2495" i="10"/>
  <c r="Q2495" i="10"/>
  <c r="D2496" i="10"/>
  <c r="J2495" i="10"/>
  <c r="T2495" i="10" l="1"/>
  <c r="U2495" i="10" s="1"/>
  <c r="V2495" i="10" s="1"/>
  <c r="W2495" i="10" s="1"/>
  <c r="X2495" i="10" s="1"/>
  <c r="Y2495" i="10" s="1"/>
  <c r="Z2495" i="10" s="1"/>
  <c r="AA2495" i="10" s="1"/>
  <c r="AB2495" i="10" s="1"/>
  <c r="AC2495" i="10" s="1"/>
  <c r="H2496" i="10"/>
  <c r="S2496" i="10" s="1"/>
  <c r="J2496" i="10"/>
  <c r="I2496" i="10"/>
  <c r="P2496" i="10"/>
  <c r="D2497" i="10"/>
  <c r="R2496" i="10"/>
  <c r="G2496" i="10" s="1"/>
  <c r="Q2496" i="10"/>
  <c r="N2496" i="10"/>
  <c r="K2496" i="10"/>
  <c r="M2496" i="10"/>
  <c r="L2496" i="10"/>
  <c r="O2496" i="10"/>
  <c r="H2497" i="10" l="1"/>
  <c r="S2497" i="10" s="1"/>
  <c r="P2497" i="10"/>
  <c r="L2497" i="10"/>
  <c r="Q2497" i="10"/>
  <c r="N2497" i="10"/>
  <c r="M2497" i="10"/>
  <c r="K2497" i="10"/>
  <c r="R2497" i="10"/>
  <c r="G2497" i="10" s="1"/>
  <c r="J2497" i="10"/>
  <c r="O2497" i="10"/>
  <c r="D2498" i="10"/>
  <c r="I2497" i="10"/>
  <c r="T2496" i="10"/>
  <c r="U2496" i="10" s="1"/>
  <c r="V2496" i="10" s="1"/>
  <c r="W2496" i="10" s="1"/>
  <c r="X2496" i="10" s="1"/>
  <c r="Y2496" i="10" s="1"/>
  <c r="Z2496" i="10" s="1"/>
  <c r="AA2496" i="10" s="1"/>
  <c r="AB2496" i="10" s="1"/>
  <c r="AC2496" i="10" s="1"/>
  <c r="H2498" i="10" l="1"/>
  <c r="S2498" i="10" s="1"/>
  <c r="K2498" i="10"/>
  <c r="Q2498" i="10"/>
  <c r="J2498" i="10"/>
  <c r="L2498" i="10"/>
  <c r="O2498" i="10"/>
  <c r="M2498" i="10"/>
  <c r="R2498" i="10"/>
  <c r="G2498" i="10" s="1"/>
  <c r="D2499" i="10"/>
  <c r="I2498" i="10"/>
  <c r="P2498" i="10"/>
  <c r="N2498" i="10"/>
  <c r="T2497" i="10"/>
  <c r="U2497" i="10" s="1"/>
  <c r="V2497" i="10" s="1"/>
  <c r="W2497" i="10" s="1"/>
  <c r="X2497" i="10" s="1"/>
  <c r="Y2497" i="10" s="1"/>
  <c r="Z2497" i="10" s="1"/>
  <c r="AA2497" i="10" s="1"/>
  <c r="AB2497" i="10" s="1"/>
  <c r="AC2497" i="10" s="1"/>
  <c r="Q2499" i="10" l="1"/>
  <c r="P2499" i="10"/>
  <c r="D2500" i="10"/>
  <c r="J2499" i="10"/>
  <c r="O2499" i="10"/>
  <c r="R2499" i="10"/>
  <c r="G2499" i="10" s="1"/>
  <c r="K2499" i="10"/>
  <c r="N2499" i="10"/>
  <c r="M2499" i="10"/>
  <c r="H2499" i="10"/>
  <c r="S2499" i="10" s="1"/>
  <c r="I2499" i="10"/>
  <c r="L2499" i="10"/>
  <c r="T2498" i="10"/>
  <c r="U2498" i="10" s="1"/>
  <c r="V2498" i="10" s="1"/>
  <c r="W2498" i="10" s="1"/>
  <c r="X2498" i="10" s="1"/>
  <c r="Y2498" i="10" s="1"/>
  <c r="Z2498" i="10" s="1"/>
  <c r="AA2498" i="10" s="1"/>
  <c r="AB2498" i="10" s="1"/>
  <c r="AC2498" i="10" s="1"/>
  <c r="P2500" i="10" l="1"/>
  <c r="O2500" i="10"/>
  <c r="N2500" i="10"/>
  <c r="M2500" i="10"/>
  <c r="L2500" i="10"/>
  <c r="I2500" i="10"/>
  <c r="R2500" i="10"/>
  <c r="G2500" i="10" s="1"/>
  <c r="K2500" i="10"/>
  <c r="D2501" i="10"/>
  <c r="J2500" i="10"/>
  <c r="H2500" i="10"/>
  <c r="S2500" i="10" s="1"/>
  <c r="Q2500" i="10"/>
  <c r="T2499" i="10"/>
  <c r="U2499" i="10" s="1"/>
  <c r="V2499" i="10" s="1"/>
  <c r="W2499" i="10" s="1"/>
  <c r="X2499" i="10" s="1"/>
  <c r="Y2499" i="10" s="1"/>
  <c r="Z2499" i="10" s="1"/>
  <c r="AA2499" i="10" s="1"/>
  <c r="AB2499" i="10" s="1"/>
  <c r="AC2499" i="10" s="1"/>
  <c r="T2500" i="10" l="1"/>
  <c r="U2500" i="10" s="1"/>
  <c r="V2500" i="10" s="1"/>
  <c r="W2500" i="10" s="1"/>
  <c r="X2500" i="10" s="1"/>
  <c r="Y2500" i="10" s="1"/>
  <c r="Z2500" i="10" s="1"/>
  <c r="AA2500" i="10" s="1"/>
  <c r="AB2500" i="10" s="1"/>
  <c r="AC2500" i="10" s="1"/>
  <c r="M2501" i="10"/>
  <c r="P2501" i="10"/>
  <c r="D2502" i="10"/>
  <c r="Q2501" i="10"/>
  <c r="H2501" i="10"/>
  <c r="S2501" i="10" s="1"/>
  <c r="J2501" i="10"/>
  <c r="K2501" i="10"/>
  <c r="R2501" i="10"/>
  <c r="G2501" i="10" s="1"/>
  <c r="N2501" i="10"/>
  <c r="O2501" i="10"/>
  <c r="L2501" i="10"/>
  <c r="I2501" i="10"/>
  <c r="T2501" i="10" l="1"/>
  <c r="U2501" i="10" s="1"/>
  <c r="V2501" i="10" s="1"/>
  <c r="W2501" i="10" s="1"/>
  <c r="X2501" i="10" s="1"/>
  <c r="Y2501" i="10" s="1"/>
  <c r="Z2501" i="10" s="1"/>
  <c r="AA2501" i="10" s="1"/>
  <c r="AB2501" i="10" s="1"/>
  <c r="AC2501" i="10" s="1"/>
  <c r="N2502" i="10"/>
  <c r="O2502" i="10"/>
  <c r="D2503" i="10"/>
  <c r="K2502" i="10"/>
  <c r="J2502" i="10"/>
  <c r="Q2502" i="10"/>
  <c r="H2502" i="10"/>
  <c r="S2502" i="10" s="1"/>
  <c r="I2502" i="10"/>
  <c r="P2502" i="10"/>
  <c r="L2502" i="10"/>
  <c r="R2502" i="10"/>
  <c r="G2502" i="10" s="1"/>
  <c r="M2502" i="10"/>
  <c r="T2502" i="10" l="1"/>
  <c r="U2502" i="10" s="1"/>
  <c r="V2502" i="10" s="1"/>
  <c r="W2502" i="10" s="1"/>
  <c r="X2502" i="10" s="1"/>
  <c r="Y2502" i="10" s="1"/>
  <c r="Z2502" i="10" s="1"/>
  <c r="AA2502" i="10" s="1"/>
  <c r="AB2502" i="10" s="1"/>
  <c r="AC2502" i="10" s="1"/>
  <c r="H2503" i="10"/>
  <c r="S2503" i="10" s="1"/>
  <c r="I2503" i="10"/>
  <c r="M2503" i="10"/>
  <c r="K2503" i="10"/>
  <c r="N2503" i="10"/>
  <c r="O2503" i="10"/>
  <c r="P2503" i="10"/>
  <c r="D2504" i="10"/>
  <c r="R2503" i="10"/>
  <c r="G2503" i="10" s="1"/>
  <c r="L2503" i="10"/>
  <c r="Q2503" i="10"/>
  <c r="J2503" i="10"/>
  <c r="T2503" i="10" l="1"/>
  <c r="U2503" i="10" s="1"/>
  <c r="V2503" i="10" s="1"/>
  <c r="W2503" i="10" s="1"/>
  <c r="X2503" i="10" s="1"/>
  <c r="Y2503" i="10" s="1"/>
  <c r="Z2503" i="10" s="1"/>
  <c r="AA2503" i="10" s="1"/>
  <c r="AB2503" i="10" s="1"/>
  <c r="AC2503" i="10" s="1"/>
  <c r="H2504" i="10"/>
  <c r="S2504" i="10" s="1"/>
  <c r="K2504" i="10"/>
  <c r="D2505" i="10"/>
  <c r="O2504" i="10"/>
  <c r="I2504" i="10"/>
  <c r="M2504" i="10"/>
  <c r="N2504" i="10"/>
  <c r="R2504" i="10"/>
  <c r="G2504" i="10" s="1"/>
  <c r="Q2504" i="10"/>
  <c r="J2504" i="10"/>
  <c r="L2504" i="10"/>
  <c r="P2504" i="10"/>
  <c r="H2505" i="10" l="1"/>
  <c r="S2505" i="10" s="1"/>
  <c r="P2505" i="10"/>
  <c r="K2505" i="10"/>
  <c r="R2505" i="10"/>
  <c r="G2505" i="10" s="1"/>
  <c r="J2505" i="10"/>
  <c r="N2505" i="10"/>
  <c r="Q2505" i="10"/>
  <c r="D2506" i="10"/>
  <c r="O2505" i="10"/>
  <c r="M2505" i="10"/>
  <c r="I2505" i="10"/>
  <c r="L2505" i="10"/>
  <c r="T2504" i="10"/>
  <c r="U2504" i="10" s="1"/>
  <c r="V2504" i="10" s="1"/>
  <c r="W2504" i="10" s="1"/>
  <c r="X2504" i="10" s="1"/>
  <c r="Y2504" i="10" s="1"/>
  <c r="Z2504" i="10" s="1"/>
  <c r="AA2504" i="10" s="1"/>
  <c r="AB2504" i="10" s="1"/>
  <c r="AC2504" i="10" s="1"/>
  <c r="H2506" i="10" l="1"/>
  <c r="S2506" i="10" s="1"/>
  <c r="I2506" i="10"/>
  <c r="D2507" i="10"/>
  <c r="P2506" i="10"/>
  <c r="M2506" i="10"/>
  <c r="O2506" i="10"/>
  <c r="L2506" i="10"/>
  <c r="R2506" i="10"/>
  <c r="G2506" i="10" s="1"/>
  <c r="Q2506" i="10"/>
  <c r="N2506" i="10"/>
  <c r="K2506" i="10"/>
  <c r="J2506" i="10"/>
  <c r="T2505" i="10"/>
  <c r="U2505" i="10" s="1"/>
  <c r="V2505" i="10" s="1"/>
  <c r="W2505" i="10" s="1"/>
  <c r="X2505" i="10" s="1"/>
  <c r="Y2505" i="10" s="1"/>
  <c r="Z2505" i="10" s="1"/>
  <c r="AA2505" i="10" s="1"/>
  <c r="AB2505" i="10" s="1"/>
  <c r="AC2505" i="10" s="1"/>
  <c r="H2507" i="10" l="1"/>
  <c r="S2507" i="10" s="1"/>
  <c r="R2507" i="10"/>
  <c r="G2507" i="10" s="1"/>
  <c r="P2507" i="10"/>
  <c r="L2507" i="10"/>
  <c r="K2507" i="10"/>
  <c r="O2507" i="10"/>
  <c r="I2507" i="10"/>
  <c r="Q2507" i="10"/>
  <c r="D2508" i="10"/>
  <c r="J2507" i="10"/>
  <c r="N2507" i="10"/>
  <c r="M2507" i="10"/>
  <c r="T2506" i="10"/>
  <c r="U2506" i="10" s="1"/>
  <c r="V2506" i="10" s="1"/>
  <c r="W2506" i="10" s="1"/>
  <c r="X2506" i="10" s="1"/>
  <c r="Y2506" i="10" s="1"/>
  <c r="Z2506" i="10" s="1"/>
  <c r="AA2506" i="10" s="1"/>
  <c r="AB2506" i="10" s="1"/>
  <c r="AC2506" i="10" s="1"/>
  <c r="H2508" i="10" l="1"/>
  <c r="S2508" i="10" s="1"/>
  <c r="R2508" i="10"/>
  <c r="G2508" i="10" s="1"/>
  <c r="D2509" i="10"/>
  <c r="L2508" i="10"/>
  <c r="Q2508" i="10"/>
  <c r="J2508" i="10"/>
  <c r="I2508" i="10"/>
  <c r="P2508" i="10"/>
  <c r="O2508" i="10"/>
  <c r="M2508" i="10"/>
  <c r="K2508" i="10"/>
  <c r="N2508" i="10"/>
  <c r="T2507" i="10"/>
  <c r="U2507" i="10" s="1"/>
  <c r="V2507" i="10" s="1"/>
  <c r="W2507" i="10" s="1"/>
  <c r="X2507" i="10" s="1"/>
  <c r="Y2507" i="10" s="1"/>
  <c r="Z2507" i="10" s="1"/>
  <c r="AA2507" i="10" s="1"/>
  <c r="AB2507" i="10" s="1"/>
  <c r="AC2507" i="10" s="1"/>
  <c r="H2509" i="10" l="1"/>
  <c r="S2509" i="10" s="1"/>
  <c r="N2509" i="10"/>
  <c r="L2509" i="10"/>
  <c r="K2509" i="10"/>
  <c r="O2509" i="10"/>
  <c r="I2509" i="10"/>
  <c r="M2509" i="10"/>
  <c r="P2509" i="10"/>
  <c r="D2510" i="10"/>
  <c r="R2509" i="10"/>
  <c r="G2509" i="10" s="1"/>
  <c r="Q2509" i="10"/>
  <c r="J2509" i="10"/>
  <c r="T2508" i="10"/>
  <c r="U2508" i="10" s="1"/>
  <c r="V2508" i="10" s="1"/>
  <c r="W2508" i="10" s="1"/>
  <c r="X2508" i="10" s="1"/>
  <c r="Y2508" i="10" s="1"/>
  <c r="Z2508" i="10" s="1"/>
  <c r="AA2508" i="10" s="1"/>
  <c r="AB2508" i="10" s="1"/>
  <c r="AC2508" i="10" s="1"/>
  <c r="R2510" i="10" l="1"/>
  <c r="G2510" i="10" s="1"/>
  <c r="D2511" i="10"/>
  <c r="M2510" i="10"/>
  <c r="H2510" i="10"/>
  <c r="S2510" i="10" s="1"/>
  <c r="N2510" i="10"/>
  <c r="J2510" i="10"/>
  <c r="P2510" i="10"/>
  <c r="O2510" i="10"/>
  <c r="L2510" i="10"/>
  <c r="Q2510" i="10"/>
  <c r="K2510" i="10"/>
  <c r="I2510" i="10"/>
  <c r="T2509" i="10"/>
  <c r="U2509" i="10" s="1"/>
  <c r="V2509" i="10" s="1"/>
  <c r="W2509" i="10" s="1"/>
  <c r="X2509" i="10" s="1"/>
  <c r="Y2509" i="10" s="1"/>
  <c r="Z2509" i="10" s="1"/>
  <c r="AA2509" i="10" s="1"/>
  <c r="AB2509" i="10" s="1"/>
  <c r="AC2509" i="10" s="1"/>
  <c r="T2510" i="10" l="1"/>
  <c r="U2510" i="10" s="1"/>
  <c r="V2510" i="10" s="1"/>
  <c r="W2510" i="10" s="1"/>
  <c r="X2510" i="10" s="1"/>
  <c r="Y2510" i="10" s="1"/>
  <c r="Z2510" i="10" s="1"/>
  <c r="AA2510" i="10" s="1"/>
  <c r="AB2510" i="10" s="1"/>
  <c r="AC2510" i="10" s="1"/>
  <c r="D2512" i="10"/>
  <c r="L2511" i="10"/>
  <c r="N2511" i="10"/>
  <c r="H2511" i="10"/>
  <c r="S2511" i="10" s="1"/>
  <c r="O2511" i="10"/>
  <c r="M2511" i="10"/>
  <c r="R2511" i="10"/>
  <c r="G2511" i="10" s="1"/>
  <c r="J2511" i="10"/>
  <c r="I2511" i="10"/>
  <c r="P2511" i="10"/>
  <c r="Q2511" i="10"/>
  <c r="K2511" i="10"/>
  <c r="H2512" i="10" l="1"/>
  <c r="S2512" i="10" s="1"/>
  <c r="R2512" i="10"/>
  <c r="G2512" i="10" s="1"/>
  <c r="Q2512" i="10"/>
  <c r="I2512" i="10"/>
  <c r="L2512" i="10"/>
  <c r="O2512" i="10"/>
  <c r="M2512" i="10"/>
  <c r="J2512" i="10"/>
  <c r="N2512" i="10"/>
  <c r="P2512" i="10"/>
  <c r="D2513" i="10"/>
  <c r="K2512" i="10"/>
  <c r="T2511" i="10"/>
  <c r="U2511" i="10" s="1"/>
  <c r="V2511" i="10" s="1"/>
  <c r="W2511" i="10" s="1"/>
  <c r="X2511" i="10" s="1"/>
  <c r="Y2511" i="10" s="1"/>
  <c r="Z2511" i="10" s="1"/>
  <c r="AA2511" i="10" s="1"/>
  <c r="AB2511" i="10" s="1"/>
  <c r="AC2511" i="10" s="1"/>
  <c r="H2513" i="10" l="1"/>
  <c r="S2513" i="10" s="1"/>
  <c r="N2513" i="10"/>
  <c r="R2513" i="10"/>
  <c r="G2513" i="10" s="1"/>
  <c r="M2513" i="10"/>
  <c r="J2513" i="10"/>
  <c r="L2513" i="10"/>
  <c r="I2513" i="10"/>
  <c r="Q2513" i="10"/>
  <c r="D2514" i="10"/>
  <c r="P2513" i="10"/>
  <c r="K2513" i="10"/>
  <c r="O2513" i="10"/>
  <c r="T2512" i="10"/>
  <c r="U2512" i="10" s="1"/>
  <c r="V2512" i="10" s="1"/>
  <c r="W2512" i="10" s="1"/>
  <c r="X2512" i="10" s="1"/>
  <c r="Y2512" i="10" s="1"/>
  <c r="Z2512" i="10" s="1"/>
  <c r="AA2512" i="10" s="1"/>
  <c r="AB2512" i="10" s="1"/>
  <c r="AC2512" i="10" s="1"/>
  <c r="H2514" i="10" l="1"/>
  <c r="S2514" i="10" s="1"/>
  <c r="M2514" i="10"/>
  <c r="L2514" i="10"/>
  <c r="D2515" i="10"/>
  <c r="I2514" i="10"/>
  <c r="Q2514" i="10"/>
  <c r="O2514" i="10"/>
  <c r="R2514" i="10"/>
  <c r="G2514" i="10" s="1"/>
  <c r="P2514" i="10"/>
  <c r="J2514" i="10"/>
  <c r="N2514" i="10"/>
  <c r="K2514" i="10"/>
  <c r="T2513" i="10"/>
  <c r="U2513" i="10" s="1"/>
  <c r="V2513" i="10" s="1"/>
  <c r="W2513" i="10" s="1"/>
  <c r="X2513" i="10" s="1"/>
  <c r="Y2513" i="10" s="1"/>
  <c r="Z2513" i="10" s="1"/>
  <c r="AA2513" i="10" s="1"/>
  <c r="AB2513" i="10" s="1"/>
  <c r="AC2513" i="10" s="1"/>
  <c r="Q2515" i="10" l="1"/>
  <c r="L2515" i="10"/>
  <c r="N2515" i="10"/>
  <c r="P2515" i="10"/>
  <c r="H2515" i="10"/>
  <c r="S2515" i="10" s="1"/>
  <c r="M2515" i="10"/>
  <c r="R2515" i="10"/>
  <c r="G2515" i="10" s="1"/>
  <c r="O2515" i="10"/>
  <c r="J2515" i="10"/>
  <c r="D2516" i="10"/>
  <c r="I2515" i="10"/>
  <c r="K2515" i="10"/>
  <c r="T2514" i="10"/>
  <c r="U2514" i="10" s="1"/>
  <c r="V2514" i="10" s="1"/>
  <c r="W2514" i="10" s="1"/>
  <c r="X2514" i="10" s="1"/>
  <c r="Y2514" i="10" s="1"/>
  <c r="Z2514" i="10" s="1"/>
  <c r="AA2514" i="10" s="1"/>
  <c r="AB2514" i="10" s="1"/>
  <c r="AC2514" i="10" s="1"/>
  <c r="T2515" i="10" l="1"/>
  <c r="U2515" i="10" s="1"/>
  <c r="V2515" i="10" s="1"/>
  <c r="W2515" i="10" s="1"/>
  <c r="X2515" i="10" s="1"/>
  <c r="Y2515" i="10" s="1"/>
  <c r="Z2515" i="10" s="1"/>
  <c r="AA2515" i="10" s="1"/>
  <c r="AB2515" i="10" s="1"/>
  <c r="AC2515" i="10" s="1"/>
  <c r="H2516" i="10"/>
  <c r="S2516" i="10" s="1"/>
  <c r="O2516" i="10"/>
  <c r="Q2516" i="10"/>
  <c r="D2517" i="10"/>
  <c r="K2516" i="10"/>
  <c r="L2516" i="10"/>
  <c r="R2516" i="10"/>
  <c r="G2516" i="10" s="1"/>
  <c r="J2516" i="10"/>
  <c r="I2516" i="10"/>
  <c r="P2516" i="10"/>
  <c r="M2516" i="10"/>
  <c r="N2516" i="10"/>
  <c r="T2516" i="10" l="1"/>
  <c r="U2516" i="10" s="1"/>
  <c r="V2516" i="10" s="1"/>
  <c r="W2516" i="10" s="1"/>
  <c r="X2516" i="10" s="1"/>
  <c r="Y2516" i="10" s="1"/>
  <c r="Z2516" i="10" s="1"/>
  <c r="AA2516" i="10" s="1"/>
  <c r="AB2516" i="10" s="1"/>
  <c r="AC2516" i="10" s="1"/>
  <c r="H2517" i="10"/>
  <c r="S2517" i="10" s="1"/>
  <c r="I2517" i="10"/>
  <c r="Q2517" i="10"/>
  <c r="O2517" i="10"/>
  <c r="N2517" i="10"/>
  <c r="L2517" i="10"/>
  <c r="M2517" i="10"/>
  <c r="R2517" i="10"/>
  <c r="G2517" i="10" s="1"/>
  <c r="K2517" i="10"/>
  <c r="D2518" i="10"/>
  <c r="J2517" i="10"/>
  <c r="P2517" i="10"/>
  <c r="T2517" i="10" l="1"/>
  <c r="U2517" i="10" s="1"/>
  <c r="V2517" i="10" s="1"/>
  <c r="W2517" i="10" s="1"/>
  <c r="X2517" i="10" s="1"/>
  <c r="Y2517" i="10" s="1"/>
  <c r="Z2517" i="10" s="1"/>
  <c r="AA2517" i="10" s="1"/>
  <c r="AB2517" i="10" s="1"/>
  <c r="AC2517" i="10" s="1"/>
  <c r="M2518" i="10"/>
  <c r="D2519" i="10"/>
  <c r="R2518" i="10"/>
  <c r="G2518" i="10" s="1"/>
  <c r="H2518" i="10"/>
  <c r="S2518" i="10" s="1"/>
  <c r="L2518" i="10"/>
  <c r="J2518" i="10"/>
  <c r="I2518" i="10"/>
  <c r="N2518" i="10"/>
  <c r="O2518" i="10"/>
  <c r="K2518" i="10"/>
  <c r="Q2518" i="10"/>
  <c r="P2518" i="10"/>
  <c r="T2518" i="10" l="1"/>
  <c r="U2518" i="10" s="1"/>
  <c r="V2518" i="10" s="1"/>
  <c r="W2518" i="10" s="1"/>
  <c r="X2518" i="10" s="1"/>
  <c r="Y2518" i="10" s="1"/>
  <c r="Z2518" i="10" s="1"/>
  <c r="AA2518" i="10" s="1"/>
  <c r="AB2518" i="10" s="1"/>
  <c r="AC2518" i="10" s="1"/>
  <c r="H2519" i="10"/>
  <c r="S2519" i="10" s="1"/>
  <c r="P2519" i="10"/>
  <c r="K2519" i="10"/>
  <c r="N2519" i="10"/>
  <c r="Q2519" i="10"/>
  <c r="I2519" i="10"/>
  <c r="O2519" i="10"/>
  <c r="M2519" i="10"/>
  <c r="L2519" i="10"/>
  <c r="D2520" i="10"/>
  <c r="R2519" i="10"/>
  <c r="G2519" i="10" s="1"/>
  <c r="J2519" i="10"/>
  <c r="T2519" i="10" l="1"/>
  <c r="U2519" i="10" s="1"/>
  <c r="V2519" i="10" s="1"/>
  <c r="W2519" i="10" s="1"/>
  <c r="X2519" i="10" s="1"/>
  <c r="Y2519" i="10" s="1"/>
  <c r="Z2519" i="10" s="1"/>
  <c r="AA2519" i="10" s="1"/>
  <c r="AB2519" i="10" s="1"/>
  <c r="AC2519" i="10" s="1"/>
  <c r="H2520" i="10"/>
  <c r="S2520" i="10" s="1"/>
  <c r="I2520" i="10"/>
  <c r="N2520" i="10"/>
  <c r="D2521" i="10"/>
  <c r="Q2520" i="10"/>
  <c r="L2520" i="10"/>
  <c r="M2520" i="10"/>
  <c r="R2520" i="10"/>
  <c r="G2520" i="10" s="1"/>
  <c r="K2520" i="10"/>
  <c r="O2520" i="10"/>
  <c r="J2520" i="10"/>
  <c r="P2520" i="10"/>
  <c r="J2521" i="10" l="1"/>
  <c r="K2521" i="10"/>
  <c r="D2522" i="10"/>
  <c r="O2521" i="10"/>
  <c r="I2521" i="10"/>
  <c r="L2521" i="10"/>
  <c r="H2521" i="10"/>
  <c r="S2521" i="10" s="1"/>
  <c r="M2521" i="10"/>
  <c r="Q2521" i="10"/>
  <c r="R2521" i="10"/>
  <c r="G2521" i="10" s="1"/>
  <c r="N2521" i="10"/>
  <c r="P2521" i="10"/>
  <c r="T2520" i="10"/>
  <c r="U2520" i="10" s="1"/>
  <c r="V2520" i="10" s="1"/>
  <c r="W2520" i="10" s="1"/>
  <c r="X2520" i="10" s="1"/>
  <c r="Y2520" i="10" s="1"/>
  <c r="Z2520" i="10" s="1"/>
  <c r="AA2520" i="10" s="1"/>
  <c r="AB2520" i="10" s="1"/>
  <c r="AC2520" i="10" s="1"/>
  <c r="T2521" i="10" l="1"/>
  <c r="U2521" i="10" s="1"/>
  <c r="V2521" i="10" s="1"/>
  <c r="W2521" i="10" s="1"/>
  <c r="X2521" i="10" s="1"/>
  <c r="Y2521" i="10" s="1"/>
  <c r="Z2521" i="10" s="1"/>
  <c r="AA2521" i="10" s="1"/>
  <c r="AB2521" i="10" s="1"/>
  <c r="AC2521" i="10" s="1"/>
  <c r="D2523" i="10"/>
  <c r="N2522" i="10"/>
  <c r="L2522" i="10"/>
  <c r="I2522" i="10"/>
  <c r="H2522" i="10"/>
  <c r="S2522" i="10" s="1"/>
  <c r="O2522" i="10"/>
  <c r="P2522" i="10"/>
  <c r="K2522" i="10"/>
  <c r="R2522" i="10"/>
  <c r="G2522" i="10" s="1"/>
  <c r="J2522" i="10"/>
  <c r="M2522" i="10"/>
  <c r="Q2522" i="10"/>
  <c r="H2523" i="10" l="1"/>
  <c r="S2523" i="10" s="1"/>
  <c r="O2523" i="10"/>
  <c r="J2523" i="10"/>
  <c r="K2523" i="10"/>
  <c r="N2523" i="10"/>
  <c r="Q2523" i="10"/>
  <c r="D2524" i="10"/>
  <c r="L2523" i="10"/>
  <c r="P2523" i="10"/>
  <c r="R2523" i="10"/>
  <c r="G2523" i="10" s="1"/>
  <c r="I2523" i="10"/>
  <c r="M2523" i="10"/>
  <c r="T2522" i="10"/>
  <c r="U2522" i="10" s="1"/>
  <c r="V2522" i="10" s="1"/>
  <c r="W2522" i="10" s="1"/>
  <c r="X2522" i="10" s="1"/>
  <c r="Y2522" i="10" s="1"/>
  <c r="Z2522" i="10" s="1"/>
  <c r="AA2522" i="10" s="1"/>
  <c r="AB2522" i="10" s="1"/>
  <c r="AC2522" i="10" s="1"/>
  <c r="T2523" i="10" l="1"/>
  <c r="U2523" i="10" s="1"/>
  <c r="V2523" i="10" s="1"/>
  <c r="W2523" i="10" s="1"/>
  <c r="X2523" i="10" s="1"/>
  <c r="Y2523" i="10" s="1"/>
  <c r="Z2523" i="10" s="1"/>
  <c r="AA2523" i="10" s="1"/>
  <c r="AB2523" i="10" s="1"/>
  <c r="AC2523" i="10" s="1"/>
  <c r="N2524" i="10"/>
  <c r="I2524" i="10"/>
  <c r="P2524" i="10"/>
  <c r="K2524" i="10"/>
  <c r="D2525" i="10"/>
  <c r="Q2524" i="10"/>
  <c r="M2524" i="10"/>
  <c r="J2524" i="10"/>
  <c r="H2524" i="10"/>
  <c r="S2524" i="10" s="1"/>
  <c r="L2524" i="10"/>
  <c r="O2524" i="10"/>
  <c r="R2524" i="10"/>
  <c r="G2524" i="10" s="1"/>
  <c r="T2524" i="10" l="1"/>
  <c r="U2524" i="10" s="1"/>
  <c r="V2524" i="10" s="1"/>
  <c r="W2524" i="10" s="1"/>
  <c r="X2524" i="10" s="1"/>
  <c r="Y2524" i="10" s="1"/>
  <c r="Z2524" i="10" s="1"/>
  <c r="AA2524" i="10" s="1"/>
  <c r="AB2524" i="10" s="1"/>
  <c r="AC2524" i="10" s="1"/>
  <c r="H2525" i="10"/>
  <c r="S2525" i="10" s="1"/>
  <c r="L2525" i="10"/>
  <c r="O2525" i="10"/>
  <c r="Q2525" i="10"/>
  <c r="P2525" i="10"/>
  <c r="M2525" i="10"/>
  <c r="N2525" i="10"/>
  <c r="J2525" i="10"/>
  <c r="R2525" i="10"/>
  <c r="G2525" i="10" s="1"/>
  <c r="I2525" i="10"/>
  <c r="D2526" i="10"/>
  <c r="K2525" i="10"/>
  <c r="H2526" i="10" l="1"/>
  <c r="S2526" i="10" s="1"/>
  <c r="L2526" i="10"/>
  <c r="R2526" i="10"/>
  <c r="G2526" i="10" s="1"/>
  <c r="O2526" i="10"/>
  <c r="D2527" i="10"/>
  <c r="I2526" i="10"/>
  <c r="M2526" i="10"/>
  <c r="P2526" i="10"/>
  <c r="N2526" i="10"/>
  <c r="K2526" i="10"/>
  <c r="Q2526" i="10"/>
  <c r="J2526" i="10"/>
  <c r="T2525" i="10"/>
  <c r="U2525" i="10" s="1"/>
  <c r="V2525" i="10" s="1"/>
  <c r="W2525" i="10" s="1"/>
  <c r="X2525" i="10" s="1"/>
  <c r="Y2525" i="10" s="1"/>
  <c r="Z2525" i="10" s="1"/>
  <c r="AA2525" i="10" s="1"/>
  <c r="AB2525" i="10" s="1"/>
  <c r="AC2525" i="10" s="1"/>
  <c r="Q2527" i="10" l="1"/>
  <c r="I2527" i="10"/>
  <c r="L2527" i="10"/>
  <c r="N2527" i="10"/>
  <c r="M2527" i="10"/>
  <c r="H2527" i="10"/>
  <c r="S2527" i="10" s="1"/>
  <c r="R2527" i="10"/>
  <c r="G2527" i="10" s="1"/>
  <c r="O2527" i="10"/>
  <c r="P2527" i="10"/>
  <c r="J2527" i="10"/>
  <c r="D2528" i="10"/>
  <c r="K2527" i="10"/>
  <c r="T2526" i="10"/>
  <c r="U2526" i="10" s="1"/>
  <c r="V2526" i="10" s="1"/>
  <c r="W2526" i="10" s="1"/>
  <c r="X2526" i="10" s="1"/>
  <c r="Y2526" i="10" s="1"/>
  <c r="Z2526" i="10" s="1"/>
  <c r="AA2526" i="10" s="1"/>
  <c r="AB2526" i="10" s="1"/>
  <c r="AC2526" i="10" s="1"/>
  <c r="H2528" i="10" l="1"/>
  <c r="S2528" i="10" s="1"/>
  <c r="J2528" i="10"/>
  <c r="L2528" i="10"/>
  <c r="M2528" i="10"/>
  <c r="P2528" i="10"/>
  <c r="D2529" i="10"/>
  <c r="O2528" i="10"/>
  <c r="N2528" i="10"/>
  <c r="I2528" i="10"/>
  <c r="Q2528" i="10"/>
  <c r="R2528" i="10"/>
  <c r="G2528" i="10" s="1"/>
  <c r="K2528" i="10"/>
  <c r="T2527" i="10"/>
  <c r="U2527" i="10" s="1"/>
  <c r="V2527" i="10" s="1"/>
  <c r="W2527" i="10" s="1"/>
  <c r="X2527" i="10" s="1"/>
  <c r="Y2527" i="10" s="1"/>
  <c r="Z2527" i="10" s="1"/>
  <c r="AA2527" i="10" s="1"/>
  <c r="AB2527" i="10" s="1"/>
  <c r="AC2527" i="10" s="1"/>
  <c r="H2529" i="10" l="1"/>
  <c r="S2529" i="10" s="1"/>
  <c r="K2529" i="10"/>
  <c r="J2529" i="10"/>
  <c r="Q2529" i="10"/>
  <c r="N2529" i="10"/>
  <c r="M2529" i="10"/>
  <c r="R2529" i="10"/>
  <c r="G2529" i="10" s="1"/>
  <c r="P2529" i="10"/>
  <c r="O2529" i="10"/>
  <c r="L2529" i="10"/>
  <c r="D2530" i="10"/>
  <c r="I2529" i="10"/>
  <c r="T2528" i="10"/>
  <c r="U2528" i="10" s="1"/>
  <c r="V2528" i="10" s="1"/>
  <c r="W2528" i="10" s="1"/>
  <c r="X2528" i="10" s="1"/>
  <c r="Y2528" i="10" s="1"/>
  <c r="Z2528" i="10" s="1"/>
  <c r="AA2528" i="10" s="1"/>
  <c r="AB2528" i="10" s="1"/>
  <c r="AC2528" i="10" s="1"/>
  <c r="H2530" i="10" l="1"/>
  <c r="S2530" i="10" s="1"/>
  <c r="N2530" i="10"/>
  <c r="R2530" i="10"/>
  <c r="G2530" i="10" s="1"/>
  <c r="L2530" i="10"/>
  <c r="O2530" i="10"/>
  <c r="P2530" i="10"/>
  <c r="I2530" i="10"/>
  <c r="K2530" i="10"/>
  <c r="J2530" i="10"/>
  <c r="D2531" i="10"/>
  <c r="M2530" i="10"/>
  <c r="Q2530" i="10"/>
  <c r="T2529" i="10"/>
  <c r="U2529" i="10" s="1"/>
  <c r="V2529" i="10" s="1"/>
  <c r="W2529" i="10" s="1"/>
  <c r="X2529" i="10" s="1"/>
  <c r="Y2529" i="10" s="1"/>
  <c r="Z2529" i="10" s="1"/>
  <c r="AA2529" i="10" s="1"/>
  <c r="AB2529" i="10" s="1"/>
  <c r="AC2529" i="10" s="1"/>
  <c r="O2531" i="10" l="1"/>
  <c r="L2531" i="10"/>
  <c r="D2532" i="10"/>
  <c r="N2531" i="10"/>
  <c r="M2531" i="10"/>
  <c r="P2531" i="10"/>
  <c r="K2531" i="10"/>
  <c r="R2531" i="10"/>
  <c r="G2531" i="10" s="1"/>
  <c r="Q2531" i="10"/>
  <c r="H2531" i="10"/>
  <c r="S2531" i="10" s="1"/>
  <c r="I2531" i="10"/>
  <c r="J2531" i="10"/>
  <c r="T2530" i="10"/>
  <c r="U2530" i="10" s="1"/>
  <c r="V2530" i="10" s="1"/>
  <c r="W2530" i="10" s="1"/>
  <c r="X2530" i="10" s="1"/>
  <c r="Y2530" i="10" s="1"/>
  <c r="Z2530" i="10" s="1"/>
  <c r="AA2530" i="10" s="1"/>
  <c r="AB2530" i="10" s="1"/>
  <c r="AC2530" i="10" s="1"/>
  <c r="P2532" i="10" l="1"/>
  <c r="R2532" i="10"/>
  <c r="G2532" i="10" s="1"/>
  <c r="K2532" i="10"/>
  <c r="N2532" i="10"/>
  <c r="O2532" i="10"/>
  <c r="M2532" i="10"/>
  <c r="J2532" i="10"/>
  <c r="Q2532" i="10"/>
  <c r="D2533" i="10"/>
  <c r="L2532" i="10"/>
  <c r="H2532" i="10"/>
  <c r="S2532" i="10" s="1"/>
  <c r="I2532" i="10"/>
  <c r="T2531" i="10"/>
  <c r="U2531" i="10" s="1"/>
  <c r="V2531" i="10" s="1"/>
  <c r="W2531" i="10" s="1"/>
  <c r="X2531" i="10" s="1"/>
  <c r="Y2531" i="10" s="1"/>
  <c r="Z2531" i="10" s="1"/>
  <c r="AA2531" i="10" s="1"/>
  <c r="AB2531" i="10" s="1"/>
  <c r="AC2531" i="10" s="1"/>
  <c r="T2532" i="10" l="1"/>
  <c r="U2532" i="10" s="1"/>
  <c r="V2532" i="10" s="1"/>
  <c r="W2532" i="10" s="1"/>
  <c r="X2532" i="10" s="1"/>
  <c r="Y2532" i="10" s="1"/>
  <c r="Z2532" i="10" s="1"/>
  <c r="AA2532" i="10" s="1"/>
  <c r="AB2532" i="10" s="1"/>
  <c r="AC2532" i="10" s="1"/>
  <c r="Q2533" i="10"/>
  <c r="H2533" i="10"/>
  <c r="S2533" i="10" s="1"/>
  <c r="R2533" i="10"/>
  <c r="G2533" i="10" s="1"/>
  <c r="L2533" i="10"/>
  <c r="I2533" i="10"/>
  <c r="P2533" i="10"/>
  <c r="D2534" i="10"/>
  <c r="K2533" i="10"/>
  <c r="O2533" i="10"/>
  <c r="J2533" i="10"/>
  <c r="M2533" i="10"/>
  <c r="N2533" i="10"/>
  <c r="T2533" i="10" l="1"/>
  <c r="U2533" i="10" s="1"/>
  <c r="V2533" i="10" s="1"/>
  <c r="W2533" i="10" s="1"/>
  <c r="X2533" i="10" s="1"/>
  <c r="Y2533" i="10" s="1"/>
  <c r="Z2533" i="10" s="1"/>
  <c r="AA2533" i="10" s="1"/>
  <c r="AB2533" i="10" s="1"/>
  <c r="AC2533" i="10" s="1"/>
  <c r="H2534" i="10"/>
  <c r="S2534" i="10" s="1"/>
  <c r="K2534" i="10"/>
  <c r="D2535" i="10"/>
  <c r="L2534" i="10"/>
  <c r="P2534" i="10"/>
  <c r="Q2534" i="10"/>
  <c r="N2534" i="10"/>
  <c r="R2534" i="10"/>
  <c r="G2534" i="10" s="1"/>
  <c r="I2534" i="10"/>
  <c r="J2534" i="10"/>
  <c r="M2534" i="10"/>
  <c r="O2534" i="10"/>
  <c r="D2536" i="10" l="1"/>
  <c r="N2535" i="10"/>
  <c r="R2535" i="10"/>
  <c r="G2535" i="10" s="1"/>
  <c r="J2535" i="10"/>
  <c r="H2535" i="10"/>
  <c r="S2535" i="10" s="1"/>
  <c r="P2535" i="10"/>
  <c r="I2535" i="10"/>
  <c r="O2535" i="10"/>
  <c r="K2535" i="10"/>
  <c r="L2535" i="10"/>
  <c r="Q2535" i="10"/>
  <c r="M2535" i="10"/>
  <c r="T2534" i="10"/>
  <c r="U2534" i="10" s="1"/>
  <c r="V2534" i="10" s="1"/>
  <c r="W2534" i="10" s="1"/>
  <c r="X2534" i="10" s="1"/>
  <c r="Y2534" i="10" s="1"/>
  <c r="Z2534" i="10" s="1"/>
  <c r="AA2534" i="10" s="1"/>
  <c r="AB2534" i="10" s="1"/>
  <c r="AC2534" i="10" s="1"/>
  <c r="T2535" i="10" l="1"/>
  <c r="U2535" i="10" s="1"/>
  <c r="V2535" i="10" s="1"/>
  <c r="W2535" i="10" s="1"/>
  <c r="X2535" i="10" s="1"/>
  <c r="Y2535" i="10" s="1"/>
  <c r="Z2535" i="10" s="1"/>
  <c r="AA2535" i="10" s="1"/>
  <c r="AB2535" i="10" s="1"/>
  <c r="AC2535" i="10" s="1"/>
  <c r="R2536" i="10"/>
  <c r="G2536" i="10" s="1"/>
  <c r="K2536" i="10"/>
  <c r="P2536" i="10"/>
  <c r="Q2536" i="10"/>
  <c r="N2536" i="10"/>
  <c r="D2537" i="10"/>
  <c r="L2536" i="10"/>
  <c r="H2536" i="10"/>
  <c r="S2536" i="10" s="1"/>
  <c r="O2536" i="10"/>
  <c r="J2536" i="10"/>
  <c r="M2536" i="10"/>
  <c r="I2536" i="10"/>
  <c r="T2536" i="10" l="1"/>
  <c r="U2536" i="10" s="1"/>
  <c r="V2536" i="10" s="1"/>
  <c r="W2536" i="10" s="1"/>
  <c r="X2536" i="10" s="1"/>
  <c r="Y2536" i="10" s="1"/>
  <c r="Z2536" i="10" s="1"/>
  <c r="AA2536" i="10" s="1"/>
  <c r="AB2536" i="10" s="1"/>
  <c r="AC2536" i="10" s="1"/>
  <c r="D2538" i="10"/>
  <c r="M2537" i="10"/>
  <c r="H2537" i="10"/>
  <c r="S2537" i="10" s="1"/>
  <c r="K2537" i="10"/>
  <c r="R2537" i="10"/>
  <c r="G2537" i="10" s="1"/>
  <c r="N2537" i="10"/>
  <c r="P2537" i="10"/>
  <c r="I2537" i="10"/>
  <c r="O2537" i="10"/>
  <c r="J2537" i="10"/>
  <c r="L2537" i="10"/>
  <c r="Q2537" i="10"/>
  <c r="T2537" i="10" l="1"/>
  <c r="U2537" i="10" s="1"/>
  <c r="V2537" i="10" s="1"/>
  <c r="W2537" i="10" s="1"/>
  <c r="X2537" i="10" s="1"/>
  <c r="Y2537" i="10" s="1"/>
  <c r="Z2537" i="10" s="1"/>
  <c r="AA2537" i="10" s="1"/>
  <c r="AB2537" i="10" s="1"/>
  <c r="AC2537" i="10" s="1"/>
  <c r="N2538" i="10"/>
  <c r="H2538" i="10"/>
  <c r="S2538" i="10" s="1"/>
  <c r="L2538" i="10"/>
  <c r="R2538" i="10"/>
  <c r="G2538" i="10" s="1"/>
  <c r="O2538" i="10"/>
  <c r="D2539" i="10"/>
  <c r="Q2538" i="10"/>
  <c r="M2538" i="10"/>
  <c r="I2538" i="10"/>
  <c r="J2538" i="10"/>
  <c r="K2538" i="10"/>
  <c r="P2538" i="10"/>
  <c r="T2538" i="10" l="1"/>
  <c r="U2538" i="10" s="1"/>
  <c r="V2538" i="10" s="1"/>
  <c r="W2538" i="10" s="1"/>
  <c r="X2538" i="10" s="1"/>
  <c r="Y2538" i="10" s="1"/>
  <c r="Z2538" i="10" s="1"/>
  <c r="AA2538" i="10" s="1"/>
  <c r="AB2538" i="10" s="1"/>
  <c r="AC2538" i="10" s="1"/>
  <c r="H2539" i="10"/>
  <c r="S2539" i="10" s="1"/>
  <c r="D2540" i="10"/>
  <c r="P2539" i="10"/>
  <c r="Q2539" i="10"/>
  <c r="K2539" i="10"/>
  <c r="I2539" i="10"/>
  <c r="O2539" i="10"/>
  <c r="N2539" i="10"/>
  <c r="L2539" i="10"/>
  <c r="J2539" i="10"/>
  <c r="R2539" i="10"/>
  <c r="G2539" i="10" s="1"/>
  <c r="M2539" i="10"/>
  <c r="T2539" i="10" l="1"/>
  <c r="U2539" i="10" s="1"/>
  <c r="V2539" i="10" s="1"/>
  <c r="W2539" i="10" s="1"/>
  <c r="X2539" i="10" s="1"/>
  <c r="Y2539" i="10" s="1"/>
  <c r="Z2539" i="10" s="1"/>
  <c r="AA2539" i="10" s="1"/>
  <c r="AB2539" i="10" s="1"/>
  <c r="AC2539" i="10" s="1"/>
  <c r="O2540" i="10"/>
  <c r="I2540" i="10"/>
  <c r="K2540" i="10"/>
  <c r="L2540" i="10"/>
  <c r="M2540" i="10"/>
  <c r="D2541" i="10"/>
  <c r="Q2540" i="10"/>
  <c r="H2540" i="10"/>
  <c r="S2540" i="10" s="1"/>
  <c r="J2540" i="10"/>
  <c r="N2540" i="10"/>
  <c r="R2540" i="10"/>
  <c r="G2540" i="10" s="1"/>
  <c r="P2540" i="10"/>
  <c r="T2540" i="10" l="1"/>
  <c r="U2540" i="10" s="1"/>
  <c r="V2540" i="10" s="1"/>
  <c r="W2540" i="10" s="1"/>
  <c r="X2540" i="10" s="1"/>
  <c r="Y2540" i="10" s="1"/>
  <c r="Z2540" i="10" s="1"/>
  <c r="AA2540" i="10" s="1"/>
  <c r="AB2540" i="10" s="1"/>
  <c r="AC2540" i="10" s="1"/>
  <c r="D2542" i="10"/>
  <c r="N2541" i="10"/>
  <c r="H2541" i="10"/>
  <c r="S2541" i="10" s="1"/>
  <c r="M2541" i="10"/>
  <c r="P2541" i="10"/>
  <c r="I2541" i="10"/>
  <c r="K2541" i="10"/>
  <c r="L2541" i="10"/>
  <c r="J2541" i="10"/>
  <c r="R2541" i="10"/>
  <c r="G2541" i="10" s="1"/>
  <c r="Q2541" i="10"/>
  <c r="O2541" i="10"/>
  <c r="T2541" i="10" l="1"/>
  <c r="U2541" i="10" s="1"/>
  <c r="V2541" i="10" s="1"/>
  <c r="W2541" i="10" s="1"/>
  <c r="X2541" i="10" s="1"/>
  <c r="Y2541" i="10" s="1"/>
  <c r="Z2541" i="10" s="1"/>
  <c r="AA2541" i="10" s="1"/>
  <c r="AB2541" i="10" s="1"/>
  <c r="AC2541" i="10" s="1"/>
  <c r="H2542" i="10"/>
  <c r="S2542" i="10" s="1"/>
  <c r="I2542" i="10"/>
  <c r="O2542" i="10"/>
  <c r="K2542" i="10"/>
  <c r="Q2542" i="10"/>
  <c r="R2542" i="10"/>
  <c r="G2542" i="10" s="1"/>
  <c r="M2542" i="10"/>
  <c r="P2542" i="10"/>
  <c r="L2542" i="10"/>
  <c r="D2543" i="10"/>
  <c r="N2542" i="10"/>
  <c r="J2542" i="10"/>
  <c r="H2543" i="10" l="1"/>
  <c r="S2543" i="10" s="1"/>
  <c r="K2543" i="10"/>
  <c r="O2543" i="10"/>
  <c r="Q2543" i="10"/>
  <c r="D2544" i="10"/>
  <c r="R2543" i="10"/>
  <c r="G2543" i="10" s="1"/>
  <c r="J2543" i="10"/>
  <c r="P2543" i="10"/>
  <c r="L2543" i="10"/>
  <c r="M2543" i="10"/>
  <c r="I2543" i="10"/>
  <c r="N2543" i="10"/>
  <c r="T2542" i="10"/>
  <c r="U2542" i="10" s="1"/>
  <c r="V2542" i="10" s="1"/>
  <c r="W2542" i="10" s="1"/>
  <c r="X2542" i="10" s="1"/>
  <c r="Y2542" i="10" s="1"/>
  <c r="Z2542" i="10" s="1"/>
  <c r="AA2542" i="10" s="1"/>
  <c r="AB2542" i="10" s="1"/>
  <c r="AC2542" i="10" s="1"/>
  <c r="H2544" i="10" l="1"/>
  <c r="S2544" i="10" s="1"/>
  <c r="Q2544" i="10"/>
  <c r="N2544" i="10"/>
  <c r="I2544" i="10"/>
  <c r="O2544" i="10"/>
  <c r="P2544" i="10"/>
  <c r="L2544" i="10"/>
  <c r="M2544" i="10"/>
  <c r="R2544" i="10"/>
  <c r="G2544" i="10" s="1"/>
  <c r="J2544" i="10"/>
  <c r="D2545" i="10"/>
  <c r="K2544" i="10"/>
  <c r="T2543" i="10"/>
  <c r="U2543" i="10" s="1"/>
  <c r="V2543" i="10" s="1"/>
  <c r="W2543" i="10" s="1"/>
  <c r="X2543" i="10" s="1"/>
  <c r="Y2543" i="10" s="1"/>
  <c r="Z2543" i="10" s="1"/>
  <c r="AA2543" i="10" s="1"/>
  <c r="AB2543" i="10" s="1"/>
  <c r="AC2543" i="10" s="1"/>
  <c r="I2545" i="10" l="1"/>
  <c r="L2545" i="10"/>
  <c r="M2545" i="10"/>
  <c r="K2545" i="10"/>
  <c r="P2545" i="10"/>
  <c r="N2545" i="10"/>
  <c r="R2545" i="10"/>
  <c r="G2545" i="10" s="1"/>
  <c r="D2546" i="10"/>
  <c r="J2545" i="10"/>
  <c r="O2545" i="10"/>
  <c r="H2545" i="10"/>
  <c r="S2545" i="10" s="1"/>
  <c r="Q2545" i="10"/>
  <c r="T2544" i="10"/>
  <c r="U2544" i="10" s="1"/>
  <c r="V2544" i="10" s="1"/>
  <c r="W2544" i="10" s="1"/>
  <c r="X2544" i="10" s="1"/>
  <c r="Y2544" i="10" s="1"/>
  <c r="Z2544" i="10" s="1"/>
  <c r="AA2544" i="10" s="1"/>
  <c r="AB2544" i="10" s="1"/>
  <c r="AC2544" i="10" s="1"/>
  <c r="H2546" i="10" l="1"/>
  <c r="S2546" i="10" s="1"/>
  <c r="N2546" i="10"/>
  <c r="Q2546" i="10"/>
  <c r="D2547" i="10"/>
  <c r="K2546" i="10"/>
  <c r="I2546" i="10"/>
  <c r="J2546" i="10"/>
  <c r="L2546" i="10"/>
  <c r="P2546" i="10"/>
  <c r="R2546" i="10"/>
  <c r="G2546" i="10" s="1"/>
  <c r="O2546" i="10"/>
  <c r="M2546" i="10"/>
  <c r="T2545" i="10"/>
  <c r="U2545" i="10" s="1"/>
  <c r="V2545" i="10" s="1"/>
  <c r="W2545" i="10" s="1"/>
  <c r="X2545" i="10" s="1"/>
  <c r="Y2545" i="10" s="1"/>
  <c r="Z2545" i="10" s="1"/>
  <c r="AA2545" i="10" s="1"/>
  <c r="AB2545" i="10" s="1"/>
  <c r="AC2545" i="10" s="1"/>
  <c r="L2547" i="10" l="1"/>
  <c r="J2547" i="10"/>
  <c r="R2547" i="10"/>
  <c r="G2547" i="10" s="1"/>
  <c r="O2547" i="10"/>
  <c r="N2547" i="10"/>
  <c r="P2547" i="10"/>
  <c r="K2547" i="10"/>
  <c r="I2547" i="10"/>
  <c r="D2548" i="10"/>
  <c r="M2547" i="10"/>
  <c r="H2547" i="10"/>
  <c r="S2547" i="10" s="1"/>
  <c r="Q2547" i="10"/>
  <c r="T2546" i="10"/>
  <c r="U2546" i="10" s="1"/>
  <c r="V2546" i="10" s="1"/>
  <c r="W2546" i="10" s="1"/>
  <c r="X2546" i="10" s="1"/>
  <c r="Y2546" i="10" s="1"/>
  <c r="Z2546" i="10" s="1"/>
  <c r="AA2546" i="10" s="1"/>
  <c r="AB2546" i="10" s="1"/>
  <c r="AC2546" i="10" s="1"/>
  <c r="T2547" i="10" l="1"/>
  <c r="U2547" i="10" s="1"/>
  <c r="V2547" i="10" s="1"/>
  <c r="W2547" i="10" s="1"/>
  <c r="X2547" i="10" s="1"/>
  <c r="Y2547" i="10" s="1"/>
  <c r="Z2547" i="10" s="1"/>
  <c r="AA2547" i="10" s="1"/>
  <c r="AB2547" i="10" s="1"/>
  <c r="AC2547" i="10" s="1"/>
  <c r="J2548" i="10"/>
  <c r="K2548" i="10"/>
  <c r="M2548" i="10"/>
  <c r="P2548" i="10"/>
  <c r="I2548" i="10"/>
  <c r="D2549" i="10"/>
  <c r="R2548" i="10"/>
  <c r="G2548" i="10" s="1"/>
  <c r="N2548" i="10"/>
  <c r="Q2548" i="10"/>
  <c r="H2548" i="10"/>
  <c r="S2548" i="10" s="1"/>
  <c r="L2548" i="10"/>
  <c r="O2548" i="10"/>
  <c r="T2548" i="10" l="1"/>
  <c r="U2548" i="10" s="1"/>
  <c r="V2548" i="10" s="1"/>
  <c r="W2548" i="10" s="1"/>
  <c r="X2548" i="10" s="1"/>
  <c r="Y2548" i="10" s="1"/>
  <c r="Z2548" i="10" s="1"/>
  <c r="AA2548" i="10" s="1"/>
  <c r="AB2548" i="10" s="1"/>
  <c r="AC2548" i="10" s="1"/>
  <c r="I2549" i="10"/>
  <c r="D2550" i="10"/>
  <c r="H2549" i="10"/>
  <c r="S2549" i="10" s="1"/>
  <c r="R2549" i="10"/>
  <c r="G2549" i="10" s="1"/>
  <c r="M2549" i="10"/>
  <c r="O2549" i="10"/>
  <c r="L2549" i="10"/>
  <c r="K2549" i="10"/>
  <c r="Q2549" i="10"/>
  <c r="P2549" i="10"/>
  <c r="J2549" i="10"/>
  <c r="N2549" i="10"/>
  <c r="T2549" i="10" l="1"/>
  <c r="U2549" i="10" s="1"/>
  <c r="V2549" i="10" s="1"/>
  <c r="W2549" i="10" s="1"/>
  <c r="X2549" i="10" s="1"/>
  <c r="Y2549" i="10" s="1"/>
  <c r="Z2549" i="10" s="1"/>
  <c r="AA2549" i="10" s="1"/>
  <c r="AB2549" i="10" s="1"/>
  <c r="AC2549" i="10" s="1"/>
  <c r="K2550" i="10"/>
  <c r="Q2550" i="10"/>
  <c r="P2550" i="10"/>
  <c r="H2550" i="10"/>
  <c r="S2550" i="10" s="1"/>
  <c r="O2550" i="10"/>
  <c r="L2550" i="10"/>
  <c r="M2550" i="10"/>
  <c r="N2550" i="10"/>
  <c r="D2551" i="10"/>
  <c r="J2550" i="10"/>
  <c r="I2550" i="10"/>
  <c r="R2550" i="10"/>
  <c r="G2550" i="10" s="1"/>
  <c r="T2550" i="10" l="1"/>
  <c r="U2550" i="10" s="1"/>
  <c r="V2550" i="10" s="1"/>
  <c r="W2550" i="10" s="1"/>
  <c r="X2550" i="10" s="1"/>
  <c r="Y2550" i="10" s="1"/>
  <c r="Z2550" i="10" s="1"/>
  <c r="AA2550" i="10" s="1"/>
  <c r="AB2550" i="10" s="1"/>
  <c r="AC2550" i="10" s="1"/>
  <c r="H2551" i="10"/>
  <c r="S2551" i="10" s="1"/>
  <c r="P2551" i="10"/>
  <c r="I2551" i="10"/>
  <c r="M2551" i="10"/>
  <c r="D2552" i="10"/>
  <c r="R2551" i="10"/>
  <c r="G2551" i="10" s="1"/>
  <c r="N2551" i="10"/>
  <c r="Q2551" i="10"/>
  <c r="L2551" i="10"/>
  <c r="K2551" i="10"/>
  <c r="J2551" i="10"/>
  <c r="O2551" i="10"/>
  <c r="T2551" i="10" l="1"/>
  <c r="U2551" i="10" s="1"/>
  <c r="V2551" i="10" s="1"/>
  <c r="W2551" i="10" s="1"/>
  <c r="X2551" i="10" s="1"/>
  <c r="Y2551" i="10" s="1"/>
  <c r="Z2551" i="10" s="1"/>
  <c r="AA2551" i="10" s="1"/>
  <c r="AB2551" i="10" s="1"/>
  <c r="AC2551" i="10" s="1"/>
  <c r="H2552" i="10"/>
  <c r="S2552" i="10" s="1"/>
  <c r="Q2552" i="10"/>
  <c r="P2552" i="10"/>
  <c r="I2552" i="10"/>
  <c r="D2553" i="10"/>
  <c r="K2552" i="10"/>
  <c r="M2552" i="10"/>
  <c r="L2552" i="10"/>
  <c r="N2552" i="10"/>
  <c r="J2552" i="10"/>
  <c r="R2552" i="10"/>
  <c r="G2552" i="10" s="1"/>
  <c r="O2552" i="10"/>
  <c r="H2553" i="10" l="1"/>
  <c r="S2553" i="10" s="1"/>
  <c r="O2553" i="10"/>
  <c r="Q2553" i="10"/>
  <c r="D2554" i="10"/>
  <c r="P2553" i="10"/>
  <c r="J2553" i="10"/>
  <c r="M2553" i="10"/>
  <c r="K2553" i="10"/>
  <c r="L2553" i="10"/>
  <c r="R2553" i="10"/>
  <c r="G2553" i="10" s="1"/>
  <c r="N2553" i="10"/>
  <c r="I2553" i="10"/>
  <c r="T2552" i="10"/>
  <c r="U2552" i="10" s="1"/>
  <c r="V2552" i="10" s="1"/>
  <c r="W2552" i="10" s="1"/>
  <c r="X2552" i="10" s="1"/>
  <c r="Y2552" i="10" s="1"/>
  <c r="Z2552" i="10" s="1"/>
  <c r="AA2552" i="10" s="1"/>
  <c r="AB2552" i="10" s="1"/>
  <c r="AC2552" i="10" s="1"/>
  <c r="H2554" i="10" l="1"/>
  <c r="S2554" i="10" s="1"/>
  <c r="N2554" i="10"/>
  <c r="Q2554" i="10"/>
  <c r="I2554" i="10"/>
  <c r="M2554" i="10"/>
  <c r="J2554" i="10"/>
  <c r="K2554" i="10"/>
  <c r="O2554" i="10"/>
  <c r="L2554" i="10"/>
  <c r="R2554" i="10"/>
  <c r="G2554" i="10" s="1"/>
  <c r="D2555" i="10"/>
  <c r="P2554" i="10"/>
  <c r="T2553" i="10"/>
  <c r="U2553" i="10" s="1"/>
  <c r="V2553" i="10" s="1"/>
  <c r="W2553" i="10" s="1"/>
  <c r="X2553" i="10" s="1"/>
  <c r="Y2553" i="10" s="1"/>
  <c r="Z2553" i="10" s="1"/>
  <c r="AA2553" i="10" s="1"/>
  <c r="AB2553" i="10" s="1"/>
  <c r="AC2553" i="10" s="1"/>
  <c r="T2554" i="10" l="1"/>
  <c r="U2554" i="10" s="1"/>
  <c r="V2554" i="10" s="1"/>
  <c r="W2554" i="10" s="1"/>
  <c r="X2554" i="10" s="1"/>
  <c r="Y2554" i="10" s="1"/>
  <c r="Z2554" i="10" s="1"/>
  <c r="AA2554" i="10" s="1"/>
  <c r="AB2554" i="10" s="1"/>
  <c r="AC2554" i="10" s="1"/>
  <c r="H2555" i="10"/>
  <c r="S2555" i="10" s="1"/>
  <c r="Q2555" i="10"/>
  <c r="P2555" i="10"/>
  <c r="I2555" i="10"/>
  <c r="M2555" i="10"/>
  <c r="N2555" i="10"/>
  <c r="O2555" i="10"/>
  <c r="J2555" i="10"/>
  <c r="R2555" i="10"/>
  <c r="G2555" i="10" s="1"/>
  <c r="L2555" i="10"/>
  <c r="D2556" i="10"/>
  <c r="K2555" i="10"/>
  <c r="N2556" i="10" l="1"/>
  <c r="Q2556" i="10"/>
  <c r="K2556" i="10"/>
  <c r="M2556" i="10"/>
  <c r="P2556" i="10"/>
  <c r="J2556" i="10"/>
  <c r="D2557" i="10"/>
  <c r="R2556" i="10"/>
  <c r="G2556" i="10" s="1"/>
  <c r="H2556" i="10"/>
  <c r="S2556" i="10" s="1"/>
  <c r="L2556" i="10"/>
  <c r="I2556" i="10"/>
  <c r="O2556" i="10"/>
  <c r="T2555" i="10"/>
  <c r="U2555" i="10" s="1"/>
  <c r="V2555" i="10" s="1"/>
  <c r="W2555" i="10" s="1"/>
  <c r="X2555" i="10" s="1"/>
  <c r="Y2555" i="10" s="1"/>
  <c r="Z2555" i="10" s="1"/>
  <c r="AA2555" i="10" s="1"/>
  <c r="AB2555" i="10" s="1"/>
  <c r="AC2555" i="10" s="1"/>
  <c r="T2556" i="10" l="1"/>
  <c r="U2556" i="10" s="1"/>
  <c r="V2556" i="10" s="1"/>
  <c r="W2556" i="10" s="1"/>
  <c r="X2556" i="10" s="1"/>
  <c r="Y2556" i="10" s="1"/>
  <c r="Z2556" i="10" s="1"/>
  <c r="AA2556" i="10" s="1"/>
  <c r="AB2556" i="10" s="1"/>
  <c r="AC2556" i="10" s="1"/>
  <c r="H2557" i="10"/>
  <c r="S2557" i="10" s="1"/>
  <c r="Q2557" i="10"/>
  <c r="J2557" i="10"/>
  <c r="L2557" i="10"/>
  <c r="N2557" i="10"/>
  <c r="D2558" i="10"/>
  <c r="R2557" i="10"/>
  <c r="G2557" i="10" s="1"/>
  <c r="I2557" i="10"/>
  <c r="K2557" i="10"/>
  <c r="M2557" i="10"/>
  <c r="P2557" i="10"/>
  <c r="O2557" i="10"/>
  <c r="J2558" i="10" l="1"/>
  <c r="M2558" i="10"/>
  <c r="I2558" i="10"/>
  <c r="H2558" i="10"/>
  <c r="S2558" i="10" s="1"/>
  <c r="L2558" i="10"/>
  <c r="D2559" i="10"/>
  <c r="N2558" i="10"/>
  <c r="O2558" i="10"/>
  <c r="Q2558" i="10"/>
  <c r="R2558" i="10"/>
  <c r="G2558" i="10" s="1"/>
  <c r="K2558" i="10"/>
  <c r="P2558" i="10"/>
  <c r="T2557" i="10"/>
  <c r="U2557" i="10" s="1"/>
  <c r="V2557" i="10" s="1"/>
  <c r="W2557" i="10" s="1"/>
  <c r="X2557" i="10" s="1"/>
  <c r="Y2557" i="10" s="1"/>
  <c r="Z2557" i="10" s="1"/>
  <c r="AA2557" i="10" s="1"/>
  <c r="AB2557" i="10" s="1"/>
  <c r="AC2557" i="10" s="1"/>
  <c r="H2559" i="10" l="1"/>
  <c r="S2559" i="10" s="1"/>
  <c r="Q2559" i="10"/>
  <c r="J2559" i="10"/>
  <c r="L2559" i="10"/>
  <c r="O2559" i="10"/>
  <c r="K2559" i="10"/>
  <c r="P2559" i="10"/>
  <c r="D2560" i="10"/>
  <c r="N2559" i="10"/>
  <c r="M2559" i="10"/>
  <c r="R2559" i="10"/>
  <c r="G2559" i="10" s="1"/>
  <c r="I2559" i="10"/>
  <c r="T2558" i="10"/>
  <c r="U2558" i="10" s="1"/>
  <c r="V2558" i="10" s="1"/>
  <c r="W2558" i="10" s="1"/>
  <c r="X2558" i="10" s="1"/>
  <c r="Y2558" i="10" s="1"/>
  <c r="Z2558" i="10" s="1"/>
  <c r="AA2558" i="10" s="1"/>
  <c r="AB2558" i="10" s="1"/>
  <c r="AC2558" i="10" s="1"/>
  <c r="T2559" i="10" l="1"/>
  <c r="U2559" i="10" s="1"/>
  <c r="V2559" i="10" s="1"/>
  <c r="W2559" i="10" s="1"/>
  <c r="X2559" i="10" s="1"/>
  <c r="Y2559" i="10" s="1"/>
  <c r="Z2559" i="10" s="1"/>
  <c r="AA2559" i="10" s="1"/>
  <c r="AB2559" i="10" s="1"/>
  <c r="AC2559" i="10" s="1"/>
  <c r="D2561" i="10"/>
  <c r="I2560" i="10"/>
  <c r="L2560" i="10"/>
  <c r="Q2560" i="10"/>
  <c r="J2560" i="10"/>
  <c r="R2560" i="10"/>
  <c r="G2560" i="10" s="1"/>
  <c r="H2560" i="10"/>
  <c r="S2560" i="10" s="1"/>
  <c r="O2560" i="10"/>
  <c r="N2560" i="10"/>
  <c r="M2560" i="10"/>
  <c r="K2560" i="10"/>
  <c r="P2560" i="10"/>
  <c r="Q2561" i="10" l="1"/>
  <c r="D2562" i="10"/>
  <c r="M2561" i="10"/>
  <c r="R2561" i="10"/>
  <c r="G2561" i="10" s="1"/>
  <c r="N2561" i="10"/>
  <c r="K2561" i="10"/>
  <c r="L2561" i="10"/>
  <c r="I2561" i="10"/>
  <c r="P2561" i="10"/>
  <c r="O2561" i="10"/>
  <c r="H2561" i="10"/>
  <c r="S2561" i="10" s="1"/>
  <c r="J2561" i="10"/>
  <c r="T2560" i="10"/>
  <c r="U2560" i="10" s="1"/>
  <c r="V2560" i="10" s="1"/>
  <c r="W2560" i="10" s="1"/>
  <c r="X2560" i="10" s="1"/>
  <c r="Y2560" i="10" s="1"/>
  <c r="Z2560" i="10" s="1"/>
  <c r="AA2560" i="10" s="1"/>
  <c r="AB2560" i="10" s="1"/>
  <c r="AC2560" i="10" s="1"/>
  <c r="T2561" i="10" l="1"/>
  <c r="U2561" i="10" s="1"/>
  <c r="V2561" i="10" s="1"/>
  <c r="W2561" i="10" s="1"/>
  <c r="X2561" i="10" s="1"/>
  <c r="Y2561" i="10" s="1"/>
  <c r="Z2561" i="10" s="1"/>
  <c r="AA2561" i="10" s="1"/>
  <c r="AB2561" i="10" s="1"/>
  <c r="AC2561" i="10" s="1"/>
  <c r="H2562" i="10"/>
  <c r="S2562" i="10" s="1"/>
  <c r="M2562" i="10"/>
  <c r="P2562" i="10"/>
  <c r="Q2562" i="10"/>
  <c r="R2562" i="10"/>
  <c r="G2562" i="10" s="1"/>
  <c r="I2562" i="10"/>
  <c r="N2562" i="10"/>
  <c r="J2562" i="10"/>
  <c r="L2562" i="10"/>
  <c r="D2563" i="10"/>
  <c r="K2562" i="10"/>
  <c r="O2562" i="10"/>
  <c r="H2563" i="10" l="1"/>
  <c r="S2563" i="10" s="1"/>
  <c r="K2563" i="10"/>
  <c r="R2563" i="10"/>
  <c r="G2563" i="10" s="1"/>
  <c r="Q2563" i="10"/>
  <c r="M2563" i="10"/>
  <c r="I2563" i="10"/>
  <c r="N2563" i="10"/>
  <c r="O2563" i="10"/>
  <c r="D2564" i="10"/>
  <c r="P2563" i="10"/>
  <c r="L2563" i="10"/>
  <c r="J2563" i="10"/>
  <c r="T2562" i="10"/>
  <c r="U2562" i="10" s="1"/>
  <c r="V2562" i="10" s="1"/>
  <c r="W2562" i="10" s="1"/>
  <c r="X2562" i="10" s="1"/>
  <c r="Y2562" i="10" s="1"/>
  <c r="Z2562" i="10" s="1"/>
  <c r="AA2562" i="10" s="1"/>
  <c r="AB2562" i="10" s="1"/>
  <c r="AC2562" i="10" s="1"/>
  <c r="M2564" i="10" l="1"/>
  <c r="H2564" i="10"/>
  <c r="S2564" i="10" s="1"/>
  <c r="K2564" i="10"/>
  <c r="R2564" i="10"/>
  <c r="G2564" i="10" s="1"/>
  <c r="J2564" i="10"/>
  <c r="I2564" i="10"/>
  <c r="L2564" i="10"/>
  <c r="D2565" i="10"/>
  <c r="O2564" i="10"/>
  <c r="Q2564" i="10"/>
  <c r="P2564" i="10"/>
  <c r="N2564" i="10"/>
  <c r="T2563" i="10"/>
  <c r="U2563" i="10" s="1"/>
  <c r="V2563" i="10" s="1"/>
  <c r="W2563" i="10" s="1"/>
  <c r="X2563" i="10" s="1"/>
  <c r="Y2563" i="10" s="1"/>
  <c r="Z2563" i="10" s="1"/>
  <c r="AA2563" i="10" s="1"/>
  <c r="AB2563" i="10" s="1"/>
  <c r="AC2563" i="10" s="1"/>
  <c r="T2564" i="10" l="1"/>
  <c r="U2564" i="10" s="1"/>
  <c r="V2564" i="10" s="1"/>
  <c r="W2564" i="10" s="1"/>
  <c r="X2564" i="10" s="1"/>
  <c r="Y2564" i="10" s="1"/>
  <c r="Z2564" i="10" s="1"/>
  <c r="AA2564" i="10" s="1"/>
  <c r="AB2564" i="10" s="1"/>
  <c r="AC2564" i="10" s="1"/>
  <c r="H2565" i="10"/>
  <c r="S2565" i="10" s="1"/>
  <c r="Q2565" i="10"/>
  <c r="O2565" i="10"/>
  <c r="N2565" i="10"/>
  <c r="J2565" i="10"/>
  <c r="L2565" i="10"/>
  <c r="P2565" i="10"/>
  <c r="M2565" i="10"/>
  <c r="I2565" i="10"/>
  <c r="R2565" i="10"/>
  <c r="G2565" i="10" s="1"/>
  <c r="D2566" i="10"/>
  <c r="K2565" i="10"/>
  <c r="H2566" i="10" l="1"/>
  <c r="S2566" i="10" s="1"/>
  <c r="N2566" i="10"/>
  <c r="Q2566" i="10"/>
  <c r="L2566" i="10"/>
  <c r="I2566" i="10"/>
  <c r="J2566" i="10"/>
  <c r="P2566" i="10"/>
  <c r="D2567" i="10"/>
  <c r="M2566" i="10"/>
  <c r="R2566" i="10"/>
  <c r="G2566" i="10" s="1"/>
  <c r="K2566" i="10"/>
  <c r="O2566" i="10"/>
  <c r="T2565" i="10"/>
  <c r="U2565" i="10" s="1"/>
  <c r="V2565" i="10" s="1"/>
  <c r="W2565" i="10" s="1"/>
  <c r="X2565" i="10" s="1"/>
  <c r="Y2565" i="10" s="1"/>
  <c r="Z2565" i="10" s="1"/>
  <c r="AA2565" i="10" s="1"/>
  <c r="AB2565" i="10" s="1"/>
  <c r="AC2565" i="10" s="1"/>
  <c r="T2566" i="10" l="1"/>
  <c r="U2566" i="10" s="1"/>
  <c r="V2566" i="10" s="1"/>
  <c r="W2566" i="10" s="1"/>
  <c r="X2566" i="10" s="1"/>
  <c r="Y2566" i="10" s="1"/>
  <c r="Z2566" i="10" s="1"/>
  <c r="AA2566" i="10" s="1"/>
  <c r="AB2566" i="10" s="1"/>
  <c r="AC2566" i="10" s="1"/>
  <c r="H2567" i="10"/>
  <c r="S2567" i="10" s="1"/>
  <c r="I2567" i="10"/>
  <c r="M2567" i="10"/>
  <c r="O2567" i="10"/>
  <c r="P2567" i="10"/>
  <c r="R2567" i="10"/>
  <c r="G2567" i="10" s="1"/>
  <c r="D2568" i="10"/>
  <c r="L2567" i="10"/>
  <c r="J2567" i="10"/>
  <c r="Q2567" i="10"/>
  <c r="K2567" i="10"/>
  <c r="N2567" i="10"/>
  <c r="H2568" i="10" l="1"/>
  <c r="S2568" i="10" s="1"/>
  <c r="L2568" i="10"/>
  <c r="O2568" i="10"/>
  <c r="I2568" i="10"/>
  <c r="R2568" i="10"/>
  <c r="G2568" i="10" s="1"/>
  <c r="D2569" i="10"/>
  <c r="J2568" i="10"/>
  <c r="N2568" i="10"/>
  <c r="Q2568" i="10"/>
  <c r="P2568" i="10"/>
  <c r="M2568" i="10"/>
  <c r="K2568" i="10"/>
  <c r="T2567" i="10"/>
  <c r="U2567" i="10" s="1"/>
  <c r="V2567" i="10" s="1"/>
  <c r="W2567" i="10" s="1"/>
  <c r="X2567" i="10" s="1"/>
  <c r="Y2567" i="10" s="1"/>
  <c r="Z2567" i="10" s="1"/>
  <c r="AA2567" i="10" s="1"/>
  <c r="AB2567" i="10" s="1"/>
  <c r="AC2567" i="10" s="1"/>
  <c r="H2569" i="10" l="1"/>
  <c r="S2569" i="10" s="1"/>
  <c r="N2569" i="10"/>
  <c r="I2569" i="10"/>
  <c r="O2569" i="10"/>
  <c r="P2569" i="10"/>
  <c r="D2570" i="10"/>
  <c r="L2569" i="10"/>
  <c r="K2569" i="10"/>
  <c r="R2569" i="10"/>
  <c r="G2569" i="10" s="1"/>
  <c r="M2569" i="10"/>
  <c r="J2569" i="10"/>
  <c r="Q2569" i="10"/>
  <c r="T2568" i="10"/>
  <c r="U2568" i="10" s="1"/>
  <c r="V2568" i="10" s="1"/>
  <c r="W2568" i="10" s="1"/>
  <c r="X2568" i="10" s="1"/>
  <c r="Y2568" i="10" s="1"/>
  <c r="Z2568" i="10" s="1"/>
  <c r="AA2568" i="10" s="1"/>
  <c r="AB2568" i="10" s="1"/>
  <c r="AC2568" i="10" s="1"/>
  <c r="O2570" i="10" l="1"/>
  <c r="I2570" i="10"/>
  <c r="H2570" i="10"/>
  <c r="S2570" i="10" s="1"/>
  <c r="Q2570" i="10"/>
  <c r="K2570" i="10"/>
  <c r="M2570" i="10"/>
  <c r="P2570" i="10"/>
  <c r="D2571" i="10"/>
  <c r="J2570" i="10"/>
  <c r="R2570" i="10"/>
  <c r="G2570" i="10" s="1"/>
  <c r="L2570" i="10"/>
  <c r="N2570" i="10"/>
  <c r="T2569" i="10"/>
  <c r="U2569" i="10" s="1"/>
  <c r="V2569" i="10" s="1"/>
  <c r="W2569" i="10" s="1"/>
  <c r="X2569" i="10" s="1"/>
  <c r="Y2569" i="10" s="1"/>
  <c r="Z2569" i="10" s="1"/>
  <c r="AA2569" i="10" s="1"/>
  <c r="AB2569" i="10" s="1"/>
  <c r="AC2569" i="10" s="1"/>
  <c r="T2570" i="10" l="1"/>
  <c r="U2570" i="10" s="1"/>
  <c r="V2570" i="10" s="1"/>
  <c r="W2570" i="10" s="1"/>
  <c r="X2570" i="10" s="1"/>
  <c r="Y2570" i="10" s="1"/>
  <c r="Z2570" i="10" s="1"/>
  <c r="AA2570" i="10" s="1"/>
  <c r="AB2570" i="10" s="1"/>
  <c r="AC2570" i="10" s="1"/>
  <c r="H2571" i="10"/>
  <c r="S2571" i="10" s="1"/>
  <c r="K2571" i="10"/>
  <c r="N2571" i="10"/>
  <c r="R2571" i="10"/>
  <c r="G2571" i="10" s="1"/>
  <c r="O2571" i="10"/>
  <c r="M2571" i="10"/>
  <c r="D2572" i="10"/>
  <c r="I2571" i="10"/>
  <c r="L2571" i="10"/>
  <c r="P2571" i="10"/>
  <c r="J2571" i="10"/>
  <c r="Q2571" i="10"/>
  <c r="T2571" i="10" l="1"/>
  <c r="U2571" i="10" s="1"/>
  <c r="V2571" i="10" s="1"/>
  <c r="W2571" i="10" s="1"/>
  <c r="X2571" i="10" s="1"/>
  <c r="Y2571" i="10" s="1"/>
  <c r="Z2571" i="10" s="1"/>
  <c r="AA2571" i="10" s="1"/>
  <c r="AB2571" i="10" s="1"/>
  <c r="AC2571" i="10" s="1"/>
  <c r="Q2572" i="10"/>
  <c r="K2572" i="10"/>
  <c r="I2572" i="10"/>
  <c r="J2572" i="10"/>
  <c r="H2572" i="10"/>
  <c r="S2572" i="10" s="1"/>
  <c r="M2572" i="10"/>
  <c r="D2573" i="10"/>
  <c r="O2572" i="10"/>
  <c r="R2572" i="10"/>
  <c r="G2572" i="10" s="1"/>
  <c r="L2572" i="10"/>
  <c r="N2572" i="10"/>
  <c r="P2572" i="10"/>
  <c r="K2573" i="10" l="1"/>
  <c r="I2573" i="10"/>
  <c r="J2573" i="10"/>
  <c r="P2573" i="10"/>
  <c r="M2573" i="10"/>
  <c r="Q2573" i="10"/>
  <c r="L2573" i="10"/>
  <c r="H2573" i="10"/>
  <c r="S2573" i="10" s="1"/>
  <c r="N2573" i="10"/>
  <c r="D2574" i="10"/>
  <c r="O2573" i="10"/>
  <c r="R2573" i="10"/>
  <c r="G2573" i="10" s="1"/>
  <c r="T2572" i="10"/>
  <c r="U2572" i="10" s="1"/>
  <c r="V2572" i="10" s="1"/>
  <c r="W2572" i="10" s="1"/>
  <c r="X2572" i="10" s="1"/>
  <c r="Y2572" i="10" s="1"/>
  <c r="Z2572" i="10" s="1"/>
  <c r="AA2572" i="10" s="1"/>
  <c r="AB2572" i="10" s="1"/>
  <c r="AC2572" i="10" s="1"/>
  <c r="H2574" i="10" l="1"/>
  <c r="S2574" i="10" s="1"/>
  <c r="I2574" i="10"/>
  <c r="J2574" i="10"/>
  <c r="D2575" i="10"/>
  <c r="K2574" i="10"/>
  <c r="R2574" i="10"/>
  <c r="G2574" i="10" s="1"/>
  <c r="Q2574" i="10"/>
  <c r="L2574" i="10"/>
  <c r="N2574" i="10"/>
  <c r="M2574" i="10"/>
  <c r="O2574" i="10"/>
  <c r="P2574" i="10"/>
  <c r="T2573" i="10"/>
  <c r="U2573" i="10" s="1"/>
  <c r="V2573" i="10" s="1"/>
  <c r="W2573" i="10" s="1"/>
  <c r="X2573" i="10" s="1"/>
  <c r="Y2573" i="10" s="1"/>
  <c r="Z2573" i="10" s="1"/>
  <c r="AA2573" i="10" s="1"/>
  <c r="AB2573" i="10" s="1"/>
  <c r="AC2573" i="10" s="1"/>
  <c r="Q2575" i="10" l="1"/>
  <c r="K2575" i="10"/>
  <c r="I2575" i="10"/>
  <c r="O2575" i="10"/>
  <c r="R2575" i="10"/>
  <c r="G2575" i="10" s="1"/>
  <c r="J2575" i="10"/>
  <c r="P2575" i="10"/>
  <c r="N2575" i="10"/>
  <c r="M2575" i="10"/>
  <c r="H2575" i="10"/>
  <c r="S2575" i="10" s="1"/>
  <c r="L2575" i="10"/>
  <c r="D2576" i="10"/>
  <c r="T2574" i="10"/>
  <c r="U2574" i="10" s="1"/>
  <c r="V2574" i="10" s="1"/>
  <c r="W2574" i="10" s="1"/>
  <c r="X2574" i="10" s="1"/>
  <c r="Y2574" i="10" s="1"/>
  <c r="Z2574" i="10" s="1"/>
  <c r="AA2574" i="10" s="1"/>
  <c r="AB2574" i="10" s="1"/>
  <c r="AC2574" i="10" s="1"/>
  <c r="T2575" i="10" l="1"/>
  <c r="U2575" i="10" s="1"/>
  <c r="V2575" i="10" s="1"/>
  <c r="W2575" i="10" s="1"/>
  <c r="X2575" i="10" s="1"/>
  <c r="Y2575" i="10" s="1"/>
  <c r="Z2575" i="10" s="1"/>
  <c r="AA2575" i="10" s="1"/>
  <c r="AB2575" i="10" s="1"/>
  <c r="AC2575" i="10" s="1"/>
  <c r="H2576" i="10"/>
  <c r="S2576" i="10" s="1"/>
  <c r="P2576" i="10"/>
  <c r="Q2576" i="10"/>
  <c r="O2576" i="10"/>
  <c r="L2576" i="10"/>
  <c r="I2576" i="10"/>
  <c r="N2576" i="10"/>
  <c r="K2576" i="10"/>
  <c r="D2577" i="10"/>
  <c r="R2576" i="10"/>
  <c r="G2576" i="10" s="1"/>
  <c r="J2576" i="10"/>
  <c r="M2576" i="10"/>
  <c r="O2577" i="10" l="1"/>
  <c r="Q2577" i="10"/>
  <c r="N2577" i="10"/>
  <c r="R2577" i="10"/>
  <c r="G2577" i="10" s="1"/>
  <c r="H2577" i="10"/>
  <c r="S2577" i="10" s="1"/>
  <c r="I2577" i="10"/>
  <c r="D2578" i="10"/>
  <c r="L2577" i="10"/>
  <c r="J2577" i="10"/>
  <c r="M2577" i="10"/>
  <c r="P2577" i="10"/>
  <c r="K2577" i="10"/>
  <c r="T2576" i="10"/>
  <c r="U2576" i="10" s="1"/>
  <c r="V2576" i="10" s="1"/>
  <c r="W2576" i="10" s="1"/>
  <c r="X2576" i="10" s="1"/>
  <c r="Y2576" i="10" s="1"/>
  <c r="Z2576" i="10" s="1"/>
  <c r="AA2576" i="10" s="1"/>
  <c r="AB2576" i="10" s="1"/>
  <c r="AC2576" i="10" s="1"/>
  <c r="T2577" i="10" l="1"/>
  <c r="U2577" i="10" s="1"/>
  <c r="V2577" i="10" s="1"/>
  <c r="W2577" i="10" s="1"/>
  <c r="X2577" i="10" s="1"/>
  <c r="Y2577" i="10" s="1"/>
  <c r="Z2577" i="10" s="1"/>
  <c r="AA2577" i="10" s="1"/>
  <c r="AB2577" i="10" s="1"/>
  <c r="AC2577" i="10" s="1"/>
  <c r="R2578" i="10"/>
  <c r="G2578" i="10" s="1"/>
  <c r="D2579" i="10"/>
  <c r="L2578" i="10"/>
  <c r="K2578" i="10"/>
  <c r="I2578" i="10"/>
  <c r="Q2578" i="10"/>
  <c r="J2578" i="10"/>
  <c r="P2578" i="10"/>
  <c r="N2578" i="10"/>
  <c r="M2578" i="10"/>
  <c r="O2578" i="10"/>
  <c r="H2578" i="10"/>
  <c r="S2578" i="10" s="1"/>
  <c r="T2578" i="10" l="1"/>
  <c r="U2578" i="10" s="1"/>
  <c r="V2578" i="10" s="1"/>
  <c r="W2578" i="10" s="1"/>
  <c r="X2578" i="10" s="1"/>
  <c r="Y2578" i="10" s="1"/>
  <c r="Z2578" i="10" s="1"/>
  <c r="AA2578" i="10" s="1"/>
  <c r="AB2578" i="10" s="1"/>
  <c r="AC2578" i="10" s="1"/>
  <c r="H2579" i="10"/>
  <c r="S2579" i="10" s="1"/>
  <c r="J2579" i="10"/>
  <c r="Q2579" i="10"/>
  <c r="M2579" i="10"/>
  <c r="R2579" i="10"/>
  <c r="G2579" i="10" s="1"/>
  <c r="I2579" i="10"/>
  <c r="P2579" i="10"/>
  <c r="L2579" i="10"/>
  <c r="O2579" i="10"/>
  <c r="D2580" i="10"/>
  <c r="N2579" i="10"/>
  <c r="K2579" i="10"/>
  <c r="T2579" i="10" l="1"/>
  <c r="U2579" i="10" s="1"/>
  <c r="V2579" i="10" s="1"/>
  <c r="W2579" i="10" s="1"/>
  <c r="X2579" i="10" s="1"/>
  <c r="Y2579" i="10" s="1"/>
  <c r="Z2579" i="10" s="1"/>
  <c r="AA2579" i="10" s="1"/>
  <c r="AB2579" i="10" s="1"/>
  <c r="AC2579" i="10" s="1"/>
  <c r="H2580" i="10"/>
  <c r="S2580" i="10" s="1"/>
  <c r="Q2580" i="10"/>
  <c r="O2580" i="10"/>
  <c r="M2580" i="10"/>
  <c r="N2580" i="10"/>
  <c r="R2580" i="10"/>
  <c r="G2580" i="10" s="1"/>
  <c r="I2580" i="10"/>
  <c r="P2580" i="10"/>
  <c r="D2581" i="10"/>
  <c r="K2580" i="10"/>
  <c r="J2580" i="10"/>
  <c r="L2580" i="10"/>
  <c r="T2580" i="10" l="1"/>
  <c r="U2580" i="10" s="1"/>
  <c r="V2580" i="10" s="1"/>
  <c r="W2580" i="10" s="1"/>
  <c r="X2580" i="10" s="1"/>
  <c r="Y2580" i="10" s="1"/>
  <c r="Z2580" i="10" s="1"/>
  <c r="AA2580" i="10" s="1"/>
  <c r="AB2580" i="10" s="1"/>
  <c r="AC2580" i="10" s="1"/>
  <c r="N2581" i="10"/>
  <c r="P2581" i="10"/>
  <c r="Q2581" i="10"/>
  <c r="H2581" i="10"/>
  <c r="S2581" i="10" s="1"/>
  <c r="R2581" i="10"/>
  <c r="G2581" i="10" s="1"/>
  <c r="D2582" i="10"/>
  <c r="I2581" i="10"/>
  <c r="M2581" i="10"/>
  <c r="J2581" i="10"/>
  <c r="O2581" i="10"/>
  <c r="K2581" i="10"/>
  <c r="L2581" i="10"/>
  <c r="T2581" i="10" l="1"/>
  <c r="U2581" i="10" s="1"/>
  <c r="V2581" i="10" s="1"/>
  <c r="W2581" i="10" s="1"/>
  <c r="X2581" i="10" s="1"/>
  <c r="Y2581" i="10" s="1"/>
  <c r="Z2581" i="10" s="1"/>
  <c r="AA2581" i="10" s="1"/>
  <c r="AB2581" i="10" s="1"/>
  <c r="AC2581" i="10" s="1"/>
  <c r="P2582" i="10"/>
  <c r="J2582" i="10"/>
  <c r="M2582" i="10"/>
  <c r="R2582" i="10"/>
  <c r="G2582" i="10" s="1"/>
  <c r="L2582" i="10"/>
  <c r="O2582" i="10"/>
  <c r="K2582" i="10"/>
  <c r="H2582" i="10"/>
  <c r="S2582" i="10" s="1"/>
  <c r="Q2582" i="10"/>
  <c r="D2583" i="10"/>
  <c r="I2582" i="10"/>
  <c r="N2582" i="10"/>
  <c r="H2583" i="10" l="1"/>
  <c r="S2583" i="10" s="1"/>
  <c r="I2583" i="10"/>
  <c r="L2583" i="10"/>
  <c r="R2583" i="10"/>
  <c r="G2583" i="10" s="1"/>
  <c r="K2583" i="10"/>
  <c r="D2584" i="10"/>
  <c r="P2583" i="10"/>
  <c r="N2583" i="10"/>
  <c r="O2583" i="10"/>
  <c r="J2583" i="10"/>
  <c r="M2583" i="10"/>
  <c r="Q2583" i="10"/>
  <c r="T2582" i="10"/>
  <c r="U2582" i="10" s="1"/>
  <c r="V2582" i="10" s="1"/>
  <c r="W2582" i="10" s="1"/>
  <c r="X2582" i="10" s="1"/>
  <c r="Y2582" i="10" s="1"/>
  <c r="Z2582" i="10" s="1"/>
  <c r="AA2582" i="10" s="1"/>
  <c r="AB2582" i="10" s="1"/>
  <c r="AC2582" i="10" s="1"/>
  <c r="T2583" i="10" l="1"/>
  <c r="U2583" i="10" s="1"/>
  <c r="V2583" i="10" s="1"/>
  <c r="W2583" i="10" s="1"/>
  <c r="X2583" i="10" s="1"/>
  <c r="Y2583" i="10" s="1"/>
  <c r="Z2583" i="10" s="1"/>
  <c r="AA2583" i="10" s="1"/>
  <c r="AB2583" i="10" s="1"/>
  <c r="AC2583" i="10" s="1"/>
  <c r="H2584" i="10"/>
  <c r="S2584" i="10" s="1"/>
  <c r="J2584" i="10"/>
  <c r="M2584" i="10"/>
  <c r="R2584" i="10"/>
  <c r="G2584" i="10" s="1"/>
  <c r="K2584" i="10"/>
  <c r="D2585" i="10"/>
  <c r="I2584" i="10"/>
  <c r="O2584" i="10"/>
  <c r="Q2584" i="10"/>
  <c r="P2584" i="10"/>
  <c r="L2584" i="10"/>
  <c r="N2584" i="10"/>
  <c r="T2584" i="10" l="1"/>
  <c r="U2584" i="10" s="1"/>
  <c r="V2584" i="10" s="1"/>
  <c r="W2584" i="10" s="1"/>
  <c r="X2584" i="10" s="1"/>
  <c r="Y2584" i="10" s="1"/>
  <c r="Z2584" i="10" s="1"/>
  <c r="AA2584" i="10" s="1"/>
  <c r="AB2584" i="10" s="1"/>
  <c r="AC2584" i="10" s="1"/>
  <c r="O2585" i="10"/>
  <c r="M2585" i="10"/>
  <c r="D2586" i="10"/>
  <c r="J2585" i="10"/>
  <c r="I2585" i="10"/>
  <c r="K2585" i="10"/>
  <c r="N2585" i="10"/>
  <c r="Q2585" i="10"/>
  <c r="L2585" i="10"/>
  <c r="R2585" i="10"/>
  <c r="G2585" i="10" s="1"/>
  <c r="H2585" i="10"/>
  <c r="S2585" i="10" s="1"/>
  <c r="P2585" i="10"/>
  <c r="P2586" i="10" l="1"/>
  <c r="O2586" i="10"/>
  <c r="N2586" i="10"/>
  <c r="J2586" i="10"/>
  <c r="Q2586" i="10"/>
  <c r="H2586" i="10"/>
  <c r="S2586" i="10" s="1"/>
  <c r="K2586" i="10"/>
  <c r="D2587" i="10"/>
  <c r="L2586" i="10"/>
  <c r="M2586" i="10"/>
  <c r="I2586" i="10"/>
  <c r="R2586" i="10"/>
  <c r="G2586" i="10" s="1"/>
  <c r="T2585" i="10"/>
  <c r="U2585" i="10" s="1"/>
  <c r="V2585" i="10" s="1"/>
  <c r="W2585" i="10" s="1"/>
  <c r="X2585" i="10" s="1"/>
  <c r="Y2585" i="10" s="1"/>
  <c r="Z2585" i="10" s="1"/>
  <c r="AA2585" i="10" s="1"/>
  <c r="AB2585" i="10" s="1"/>
  <c r="AC2585" i="10" s="1"/>
  <c r="T2586" i="10" l="1"/>
  <c r="U2586" i="10" s="1"/>
  <c r="V2586" i="10" s="1"/>
  <c r="W2586" i="10" s="1"/>
  <c r="X2586" i="10" s="1"/>
  <c r="Y2586" i="10" s="1"/>
  <c r="Z2586" i="10" s="1"/>
  <c r="AA2586" i="10" s="1"/>
  <c r="AB2586" i="10" s="1"/>
  <c r="AC2586" i="10" s="1"/>
  <c r="O2587" i="10"/>
  <c r="D2588" i="10"/>
  <c r="K2587" i="10"/>
  <c r="N2587" i="10"/>
  <c r="M2587" i="10"/>
  <c r="I2587" i="10"/>
  <c r="Q2587" i="10"/>
  <c r="P2587" i="10"/>
  <c r="J2587" i="10"/>
  <c r="L2587" i="10"/>
  <c r="H2587" i="10"/>
  <c r="S2587" i="10" s="1"/>
  <c r="R2587" i="10"/>
  <c r="G2587" i="10" s="1"/>
  <c r="T2587" i="10" l="1"/>
  <c r="U2587" i="10" s="1"/>
  <c r="V2587" i="10" s="1"/>
  <c r="W2587" i="10" s="1"/>
  <c r="X2587" i="10" s="1"/>
  <c r="Y2587" i="10" s="1"/>
  <c r="Z2587" i="10" s="1"/>
  <c r="AA2587" i="10" s="1"/>
  <c r="AB2587" i="10" s="1"/>
  <c r="AC2587" i="10" s="1"/>
  <c r="H2588" i="10"/>
  <c r="S2588" i="10" s="1"/>
  <c r="I2588" i="10"/>
  <c r="L2588" i="10"/>
  <c r="O2588" i="10"/>
  <c r="M2588" i="10"/>
  <c r="P2588" i="10"/>
  <c r="R2588" i="10"/>
  <c r="G2588" i="10" s="1"/>
  <c r="D2589" i="10"/>
  <c r="J2588" i="10"/>
  <c r="Q2588" i="10"/>
  <c r="N2588" i="10"/>
  <c r="K2588" i="10"/>
  <c r="T2588" i="10" l="1"/>
  <c r="U2588" i="10" s="1"/>
  <c r="V2588" i="10" s="1"/>
  <c r="W2588" i="10" s="1"/>
  <c r="X2588" i="10" s="1"/>
  <c r="Y2588" i="10" s="1"/>
  <c r="Z2588" i="10" s="1"/>
  <c r="AA2588" i="10" s="1"/>
  <c r="AB2588" i="10" s="1"/>
  <c r="AC2588" i="10" s="1"/>
  <c r="H2589" i="10"/>
  <c r="S2589" i="10" s="1"/>
  <c r="M2589" i="10"/>
  <c r="K2589" i="10"/>
  <c r="I2589" i="10"/>
  <c r="R2589" i="10"/>
  <c r="G2589" i="10" s="1"/>
  <c r="N2589" i="10"/>
  <c r="D2590" i="10"/>
  <c r="Q2589" i="10"/>
  <c r="L2589" i="10"/>
  <c r="O2589" i="10"/>
  <c r="P2589" i="10"/>
  <c r="J2589" i="10"/>
  <c r="T2589" i="10" l="1"/>
  <c r="U2589" i="10" s="1"/>
  <c r="V2589" i="10" s="1"/>
  <c r="W2589" i="10" s="1"/>
  <c r="X2589" i="10" s="1"/>
  <c r="Y2589" i="10" s="1"/>
  <c r="Z2589" i="10" s="1"/>
  <c r="AA2589" i="10" s="1"/>
  <c r="AB2589" i="10" s="1"/>
  <c r="AC2589" i="10" s="1"/>
  <c r="M2590" i="10"/>
  <c r="J2590" i="10"/>
  <c r="N2590" i="10"/>
  <c r="H2590" i="10"/>
  <c r="S2590" i="10" s="1"/>
  <c r="I2590" i="10"/>
  <c r="D2591" i="10"/>
  <c r="L2590" i="10"/>
  <c r="K2590" i="10"/>
  <c r="O2590" i="10"/>
  <c r="Q2590" i="10"/>
  <c r="P2590" i="10"/>
  <c r="R2590" i="10"/>
  <c r="G2590" i="10" s="1"/>
  <c r="T2590" i="10" l="1"/>
  <c r="U2590" i="10" s="1"/>
  <c r="V2590" i="10" s="1"/>
  <c r="W2590" i="10" s="1"/>
  <c r="X2590" i="10" s="1"/>
  <c r="Y2590" i="10" s="1"/>
  <c r="Z2590" i="10" s="1"/>
  <c r="AA2590" i="10" s="1"/>
  <c r="AB2590" i="10" s="1"/>
  <c r="AC2590" i="10" s="1"/>
  <c r="Q2591" i="10"/>
  <c r="J2591" i="10"/>
  <c r="K2591" i="10"/>
  <c r="L2591" i="10"/>
  <c r="I2591" i="10"/>
  <c r="O2591" i="10"/>
  <c r="N2591" i="10"/>
  <c r="R2591" i="10"/>
  <c r="G2591" i="10" s="1"/>
  <c r="H2591" i="10"/>
  <c r="S2591" i="10" s="1"/>
  <c r="P2591" i="10"/>
  <c r="D2592" i="10"/>
  <c r="M2591" i="10"/>
  <c r="T2591" i="10" l="1"/>
  <c r="U2591" i="10" s="1"/>
  <c r="V2591" i="10" s="1"/>
  <c r="W2591" i="10" s="1"/>
  <c r="X2591" i="10" s="1"/>
  <c r="Y2591" i="10" s="1"/>
  <c r="Z2591" i="10" s="1"/>
  <c r="AA2591" i="10" s="1"/>
  <c r="AB2591" i="10" s="1"/>
  <c r="AC2591" i="10" s="1"/>
  <c r="H2592" i="10"/>
  <c r="S2592" i="10" s="1"/>
  <c r="P2592" i="10"/>
  <c r="D2593" i="10"/>
  <c r="R2592" i="10"/>
  <c r="G2592" i="10" s="1"/>
  <c r="Q2592" i="10"/>
  <c r="K2592" i="10"/>
  <c r="N2592" i="10"/>
  <c r="L2592" i="10"/>
  <c r="J2592" i="10"/>
  <c r="O2592" i="10"/>
  <c r="M2592" i="10"/>
  <c r="I2592" i="10"/>
  <c r="H2593" i="10" l="1"/>
  <c r="S2593" i="10" s="1"/>
  <c r="D2594" i="10"/>
  <c r="L2593" i="10"/>
  <c r="Q2593" i="10"/>
  <c r="R2593" i="10"/>
  <c r="G2593" i="10" s="1"/>
  <c r="P2593" i="10"/>
  <c r="M2593" i="10"/>
  <c r="N2593" i="10"/>
  <c r="O2593" i="10"/>
  <c r="K2593" i="10"/>
  <c r="I2593" i="10"/>
  <c r="J2593" i="10"/>
  <c r="T2592" i="10"/>
  <c r="U2592" i="10" s="1"/>
  <c r="V2592" i="10" s="1"/>
  <c r="W2592" i="10" s="1"/>
  <c r="X2592" i="10" s="1"/>
  <c r="Y2592" i="10" s="1"/>
  <c r="Z2592" i="10" s="1"/>
  <c r="AA2592" i="10" s="1"/>
  <c r="AB2592" i="10" s="1"/>
  <c r="AC2592" i="10" s="1"/>
  <c r="D2595" i="10" l="1"/>
  <c r="N2594" i="10"/>
  <c r="O2594" i="10"/>
  <c r="L2594" i="10"/>
  <c r="H2594" i="10"/>
  <c r="S2594" i="10" s="1"/>
  <c r="I2594" i="10"/>
  <c r="Q2594" i="10"/>
  <c r="J2594" i="10"/>
  <c r="M2594" i="10"/>
  <c r="K2594" i="10"/>
  <c r="R2594" i="10"/>
  <c r="G2594" i="10" s="1"/>
  <c r="P2594" i="10"/>
  <c r="T2593" i="10"/>
  <c r="U2593" i="10" s="1"/>
  <c r="V2593" i="10" s="1"/>
  <c r="W2593" i="10" s="1"/>
  <c r="X2593" i="10" s="1"/>
  <c r="Y2593" i="10" s="1"/>
  <c r="Z2593" i="10" s="1"/>
  <c r="AA2593" i="10" s="1"/>
  <c r="AB2593" i="10" s="1"/>
  <c r="AC2593" i="10" s="1"/>
  <c r="H2595" i="10" l="1"/>
  <c r="S2595" i="10" s="1"/>
  <c r="D2596" i="10"/>
  <c r="K2595" i="10"/>
  <c r="O2595" i="10"/>
  <c r="L2595" i="10"/>
  <c r="I2595" i="10"/>
  <c r="J2595" i="10"/>
  <c r="P2595" i="10"/>
  <c r="N2595" i="10"/>
  <c r="M2595" i="10"/>
  <c r="Q2595" i="10"/>
  <c r="R2595" i="10"/>
  <c r="G2595" i="10" s="1"/>
  <c r="T2594" i="10"/>
  <c r="U2594" i="10" s="1"/>
  <c r="V2594" i="10" s="1"/>
  <c r="W2594" i="10" s="1"/>
  <c r="X2594" i="10" s="1"/>
  <c r="Y2594" i="10" s="1"/>
  <c r="Z2594" i="10" s="1"/>
  <c r="AA2594" i="10" s="1"/>
  <c r="AB2594" i="10" s="1"/>
  <c r="AC2594" i="10" s="1"/>
  <c r="T2595" i="10" l="1"/>
  <c r="U2595" i="10" s="1"/>
  <c r="V2595" i="10" s="1"/>
  <c r="W2595" i="10" s="1"/>
  <c r="X2595" i="10" s="1"/>
  <c r="Y2595" i="10" s="1"/>
  <c r="Z2595" i="10" s="1"/>
  <c r="AA2595" i="10" s="1"/>
  <c r="AB2595" i="10" s="1"/>
  <c r="AC2595" i="10" s="1"/>
  <c r="H2596" i="10"/>
  <c r="S2596" i="10" s="1"/>
  <c r="L2596" i="10"/>
  <c r="D2597" i="10"/>
  <c r="Q2596" i="10"/>
  <c r="O2596" i="10"/>
  <c r="R2596" i="10"/>
  <c r="G2596" i="10" s="1"/>
  <c r="I2596" i="10"/>
  <c r="K2596" i="10"/>
  <c r="N2596" i="10"/>
  <c r="M2596" i="10"/>
  <c r="P2596" i="10"/>
  <c r="J2596" i="10"/>
  <c r="T2596" i="10" l="1"/>
  <c r="U2596" i="10" s="1"/>
  <c r="V2596" i="10" s="1"/>
  <c r="W2596" i="10" s="1"/>
  <c r="X2596" i="10" s="1"/>
  <c r="Y2596" i="10" s="1"/>
  <c r="Z2596" i="10" s="1"/>
  <c r="AA2596" i="10" s="1"/>
  <c r="AB2596" i="10" s="1"/>
  <c r="AC2596" i="10" s="1"/>
  <c r="D2598" i="10"/>
  <c r="L2597" i="10"/>
  <c r="R2597" i="10"/>
  <c r="G2597" i="10" s="1"/>
  <c r="I2597" i="10"/>
  <c r="N2597" i="10"/>
  <c r="H2597" i="10"/>
  <c r="S2597" i="10" s="1"/>
  <c r="M2597" i="10"/>
  <c r="J2597" i="10"/>
  <c r="K2597" i="10"/>
  <c r="Q2597" i="10"/>
  <c r="O2597" i="10"/>
  <c r="P2597" i="10"/>
  <c r="H2598" i="10" l="1"/>
  <c r="S2598" i="10" s="1"/>
  <c r="D2599" i="10"/>
  <c r="O2598" i="10"/>
  <c r="M2598" i="10"/>
  <c r="K2598" i="10"/>
  <c r="P2598" i="10"/>
  <c r="I2598" i="10"/>
  <c r="J2598" i="10"/>
  <c r="Q2598" i="10"/>
  <c r="L2598" i="10"/>
  <c r="R2598" i="10"/>
  <c r="G2598" i="10" s="1"/>
  <c r="N2598" i="10"/>
  <c r="T2597" i="10"/>
  <c r="U2597" i="10" s="1"/>
  <c r="V2597" i="10" s="1"/>
  <c r="W2597" i="10" s="1"/>
  <c r="X2597" i="10" s="1"/>
  <c r="Y2597" i="10" s="1"/>
  <c r="Z2597" i="10" s="1"/>
  <c r="AA2597" i="10" s="1"/>
  <c r="AB2597" i="10" s="1"/>
  <c r="AC2597" i="10" s="1"/>
  <c r="D2600" i="10" l="1"/>
  <c r="P2599" i="10"/>
  <c r="J2599" i="10"/>
  <c r="R2599" i="10"/>
  <c r="G2599" i="10" s="1"/>
  <c r="I2599" i="10"/>
  <c r="N2599" i="10"/>
  <c r="O2599" i="10"/>
  <c r="K2599" i="10"/>
  <c r="H2599" i="10"/>
  <c r="S2599" i="10" s="1"/>
  <c r="L2599" i="10"/>
  <c r="Q2599" i="10"/>
  <c r="M2599" i="10"/>
  <c r="T2598" i="10"/>
  <c r="U2598" i="10" s="1"/>
  <c r="V2598" i="10" s="1"/>
  <c r="W2598" i="10" s="1"/>
  <c r="X2598" i="10" s="1"/>
  <c r="Y2598" i="10" s="1"/>
  <c r="Z2598" i="10" s="1"/>
  <c r="AA2598" i="10" s="1"/>
  <c r="AB2598" i="10" s="1"/>
  <c r="AC2598" i="10" s="1"/>
  <c r="T2599" i="10" l="1"/>
  <c r="U2599" i="10" s="1"/>
  <c r="V2599" i="10" s="1"/>
  <c r="W2599" i="10" s="1"/>
  <c r="X2599" i="10" s="1"/>
  <c r="Y2599" i="10" s="1"/>
  <c r="Z2599" i="10" s="1"/>
  <c r="AA2599" i="10" s="1"/>
  <c r="AB2599" i="10" s="1"/>
  <c r="AC2599" i="10" s="1"/>
  <c r="H2600" i="10"/>
  <c r="S2600" i="10" s="1"/>
  <c r="D2601" i="10"/>
  <c r="P2600" i="10"/>
  <c r="K2600" i="10"/>
  <c r="M2600" i="10"/>
  <c r="L2600" i="10"/>
  <c r="N2600" i="10"/>
  <c r="J2600" i="10"/>
  <c r="R2600" i="10"/>
  <c r="G2600" i="10" s="1"/>
  <c r="Q2600" i="10"/>
  <c r="I2600" i="10"/>
  <c r="O2600" i="10"/>
  <c r="T2600" i="10" l="1"/>
  <c r="U2600" i="10" s="1"/>
  <c r="V2600" i="10" s="1"/>
  <c r="W2600" i="10" s="1"/>
  <c r="X2600" i="10" s="1"/>
  <c r="Y2600" i="10" s="1"/>
  <c r="Z2600" i="10" s="1"/>
  <c r="AA2600" i="10" s="1"/>
  <c r="AB2600" i="10" s="1"/>
  <c r="AC2600" i="10" s="1"/>
  <c r="H2601" i="10"/>
  <c r="S2601" i="10" s="1"/>
  <c r="D2602" i="10"/>
  <c r="N2601" i="10"/>
  <c r="L2601" i="10"/>
  <c r="R2601" i="10"/>
  <c r="G2601" i="10" s="1"/>
  <c r="J2601" i="10"/>
  <c r="O2601" i="10"/>
  <c r="K2601" i="10"/>
  <c r="I2601" i="10"/>
  <c r="P2601" i="10"/>
  <c r="Q2601" i="10"/>
  <c r="M2601" i="10"/>
  <c r="T2601" i="10" l="1"/>
  <c r="U2601" i="10" s="1"/>
  <c r="V2601" i="10" s="1"/>
  <c r="W2601" i="10" s="1"/>
  <c r="X2601" i="10" s="1"/>
  <c r="Y2601" i="10" s="1"/>
  <c r="Z2601" i="10" s="1"/>
  <c r="AA2601" i="10" s="1"/>
  <c r="AB2601" i="10" s="1"/>
  <c r="AC2601" i="10" s="1"/>
  <c r="H2602" i="10"/>
  <c r="S2602" i="10" s="1"/>
  <c r="L2602" i="10"/>
  <c r="D2603" i="10"/>
  <c r="O2602" i="10"/>
  <c r="P2602" i="10"/>
  <c r="M2602" i="10"/>
  <c r="N2602" i="10"/>
  <c r="Q2602" i="10"/>
  <c r="I2602" i="10"/>
  <c r="J2602" i="10"/>
  <c r="R2602" i="10"/>
  <c r="G2602" i="10" s="1"/>
  <c r="K2602" i="10"/>
  <c r="T2602" i="10" l="1"/>
  <c r="U2602" i="10" s="1"/>
  <c r="V2602" i="10" s="1"/>
  <c r="W2602" i="10" s="1"/>
  <c r="X2602" i="10" s="1"/>
  <c r="Y2602" i="10" s="1"/>
  <c r="Z2602" i="10" s="1"/>
  <c r="AA2602" i="10" s="1"/>
  <c r="AB2602" i="10" s="1"/>
  <c r="AC2602" i="10" s="1"/>
  <c r="D2604" i="10"/>
  <c r="P2603" i="10"/>
  <c r="L2603" i="10"/>
  <c r="I2603" i="10"/>
  <c r="K2603" i="10"/>
  <c r="J2603" i="10"/>
  <c r="N2603" i="10"/>
  <c r="H2603" i="10"/>
  <c r="S2603" i="10" s="1"/>
  <c r="R2603" i="10"/>
  <c r="G2603" i="10" s="1"/>
  <c r="O2603" i="10"/>
  <c r="Q2603" i="10"/>
  <c r="M2603" i="10"/>
  <c r="J2604" i="10" l="1"/>
  <c r="N2604" i="10"/>
  <c r="H2604" i="10"/>
  <c r="S2604" i="10" s="1"/>
  <c r="L2604" i="10"/>
  <c r="R2604" i="10"/>
  <c r="G2604" i="10" s="1"/>
  <c r="P2604" i="10"/>
  <c r="O2604" i="10"/>
  <c r="I2604" i="10"/>
  <c r="K2604" i="10"/>
  <c r="Q2604" i="10"/>
  <c r="D2605" i="10"/>
  <c r="M2604" i="10"/>
  <c r="T2603" i="10"/>
  <c r="U2603" i="10" s="1"/>
  <c r="V2603" i="10" s="1"/>
  <c r="W2603" i="10" s="1"/>
  <c r="X2603" i="10" s="1"/>
  <c r="Y2603" i="10" s="1"/>
  <c r="Z2603" i="10" s="1"/>
  <c r="AA2603" i="10" s="1"/>
  <c r="AB2603" i="10" s="1"/>
  <c r="AC2603" i="10" s="1"/>
  <c r="H2605" i="10" l="1"/>
  <c r="S2605" i="10" s="1"/>
  <c r="P2605" i="10"/>
  <c r="J2605" i="10"/>
  <c r="R2605" i="10"/>
  <c r="G2605" i="10" s="1"/>
  <c r="L2605" i="10"/>
  <c r="N2605" i="10"/>
  <c r="M2605" i="10"/>
  <c r="I2605" i="10"/>
  <c r="K2605" i="10"/>
  <c r="D2606" i="10"/>
  <c r="Q2605" i="10"/>
  <c r="O2605" i="10"/>
  <c r="T2604" i="10"/>
  <c r="U2604" i="10" s="1"/>
  <c r="V2604" i="10" s="1"/>
  <c r="W2604" i="10" s="1"/>
  <c r="X2604" i="10" s="1"/>
  <c r="Y2604" i="10" s="1"/>
  <c r="Z2604" i="10" s="1"/>
  <c r="AA2604" i="10" s="1"/>
  <c r="AB2604" i="10" s="1"/>
  <c r="AC2604" i="10" s="1"/>
  <c r="Q2606" i="10" l="1"/>
  <c r="H2606" i="10"/>
  <c r="S2606" i="10" s="1"/>
  <c r="I2606" i="10"/>
  <c r="L2606" i="10"/>
  <c r="R2606" i="10"/>
  <c r="G2606" i="10" s="1"/>
  <c r="O2606" i="10"/>
  <c r="D2607" i="10"/>
  <c r="J2606" i="10"/>
  <c r="K2606" i="10"/>
  <c r="M2606" i="10"/>
  <c r="N2606" i="10"/>
  <c r="P2606" i="10"/>
  <c r="T2605" i="10"/>
  <c r="U2605" i="10" s="1"/>
  <c r="V2605" i="10" s="1"/>
  <c r="W2605" i="10" s="1"/>
  <c r="X2605" i="10" s="1"/>
  <c r="Y2605" i="10" s="1"/>
  <c r="Z2605" i="10" s="1"/>
  <c r="AA2605" i="10" s="1"/>
  <c r="AB2605" i="10" s="1"/>
  <c r="AC2605" i="10" s="1"/>
  <c r="L2607" i="10" l="1"/>
  <c r="R2607" i="10"/>
  <c r="G2607" i="10" s="1"/>
  <c r="N2607" i="10"/>
  <c r="M2607" i="10"/>
  <c r="H2607" i="10"/>
  <c r="S2607" i="10" s="1"/>
  <c r="I2607" i="10"/>
  <c r="Q2607" i="10"/>
  <c r="J2607" i="10"/>
  <c r="P2607" i="10"/>
  <c r="D2608" i="10"/>
  <c r="O2607" i="10"/>
  <c r="K2607" i="10"/>
  <c r="T2606" i="10"/>
  <c r="U2606" i="10" s="1"/>
  <c r="V2606" i="10" s="1"/>
  <c r="W2606" i="10" s="1"/>
  <c r="X2606" i="10" s="1"/>
  <c r="Y2606" i="10" s="1"/>
  <c r="Z2606" i="10" s="1"/>
  <c r="AA2606" i="10" s="1"/>
  <c r="AB2606" i="10" s="1"/>
  <c r="AC2606" i="10" s="1"/>
  <c r="T2607" i="10" l="1"/>
  <c r="U2607" i="10" s="1"/>
  <c r="V2607" i="10" s="1"/>
  <c r="W2607" i="10" s="1"/>
  <c r="X2607" i="10" s="1"/>
  <c r="Y2607" i="10" s="1"/>
  <c r="Z2607" i="10" s="1"/>
  <c r="AA2607" i="10" s="1"/>
  <c r="AB2607" i="10" s="1"/>
  <c r="AC2607" i="10" s="1"/>
  <c r="J2608" i="10"/>
  <c r="Q2608" i="10"/>
  <c r="I2608" i="10"/>
  <c r="N2608" i="10"/>
  <c r="R2608" i="10"/>
  <c r="G2608" i="10" s="1"/>
  <c r="O2608" i="10"/>
  <c r="H2608" i="10"/>
  <c r="S2608" i="10" s="1"/>
  <c r="K2608" i="10"/>
  <c r="D2609" i="10"/>
  <c r="L2608" i="10"/>
  <c r="P2608" i="10"/>
  <c r="M2608" i="10"/>
  <c r="J2609" i="10" l="1"/>
  <c r="I2609" i="10"/>
  <c r="P2609" i="10"/>
  <c r="H2609" i="10"/>
  <c r="S2609" i="10" s="1"/>
  <c r="K2609" i="10"/>
  <c r="D2610" i="10"/>
  <c r="M2609" i="10"/>
  <c r="N2609" i="10"/>
  <c r="Q2609" i="10"/>
  <c r="R2609" i="10"/>
  <c r="G2609" i="10" s="1"/>
  <c r="L2609" i="10"/>
  <c r="O2609" i="10"/>
  <c r="T2608" i="10"/>
  <c r="U2608" i="10" s="1"/>
  <c r="V2608" i="10" s="1"/>
  <c r="W2608" i="10" s="1"/>
  <c r="X2608" i="10" s="1"/>
  <c r="Y2608" i="10" s="1"/>
  <c r="Z2608" i="10" s="1"/>
  <c r="AA2608" i="10" s="1"/>
  <c r="AB2608" i="10" s="1"/>
  <c r="AC2608" i="10" s="1"/>
  <c r="H2610" i="10" l="1"/>
  <c r="S2610" i="10" s="1"/>
  <c r="M2610" i="10"/>
  <c r="N2610" i="10"/>
  <c r="Q2610" i="10"/>
  <c r="K2610" i="10"/>
  <c r="P2610" i="10"/>
  <c r="I2610" i="10"/>
  <c r="O2610" i="10"/>
  <c r="D2611" i="10"/>
  <c r="R2610" i="10"/>
  <c r="G2610" i="10" s="1"/>
  <c r="L2610" i="10"/>
  <c r="J2610" i="10"/>
  <c r="T2609" i="10"/>
  <c r="U2609" i="10" s="1"/>
  <c r="V2609" i="10" s="1"/>
  <c r="W2609" i="10" s="1"/>
  <c r="X2609" i="10" s="1"/>
  <c r="Y2609" i="10" s="1"/>
  <c r="Z2609" i="10" s="1"/>
  <c r="AA2609" i="10" s="1"/>
  <c r="AB2609" i="10" s="1"/>
  <c r="AC2609" i="10" s="1"/>
  <c r="H2611" i="10" l="1"/>
  <c r="S2611" i="10" s="1"/>
  <c r="Q2611" i="10"/>
  <c r="L2611" i="10"/>
  <c r="O2611" i="10"/>
  <c r="M2611" i="10"/>
  <c r="R2611" i="10"/>
  <c r="G2611" i="10" s="1"/>
  <c r="I2611" i="10"/>
  <c r="D2612" i="10"/>
  <c r="J2611" i="10"/>
  <c r="P2611" i="10"/>
  <c r="N2611" i="10"/>
  <c r="K2611" i="10"/>
  <c r="T2610" i="10"/>
  <c r="U2610" i="10" s="1"/>
  <c r="V2610" i="10" s="1"/>
  <c r="W2610" i="10" s="1"/>
  <c r="X2610" i="10" s="1"/>
  <c r="Y2610" i="10" s="1"/>
  <c r="Z2610" i="10" s="1"/>
  <c r="AA2610" i="10" s="1"/>
  <c r="AB2610" i="10" s="1"/>
  <c r="AC2610" i="10" s="1"/>
  <c r="T2611" i="10" l="1"/>
  <c r="U2611" i="10" s="1"/>
  <c r="V2611" i="10" s="1"/>
  <c r="W2611" i="10" s="1"/>
  <c r="X2611" i="10" s="1"/>
  <c r="Y2611" i="10" s="1"/>
  <c r="Z2611" i="10" s="1"/>
  <c r="AA2611" i="10" s="1"/>
  <c r="AB2611" i="10" s="1"/>
  <c r="AC2611" i="10" s="1"/>
  <c r="H2612" i="10"/>
  <c r="S2612" i="10" s="1"/>
  <c r="O2612" i="10"/>
  <c r="L2612" i="10"/>
  <c r="I2612" i="10"/>
  <c r="J2612" i="10"/>
  <c r="P2612" i="10"/>
  <c r="D2613" i="10"/>
  <c r="R2612" i="10"/>
  <c r="G2612" i="10" s="1"/>
  <c r="Q2612" i="10"/>
  <c r="M2612" i="10"/>
  <c r="N2612" i="10"/>
  <c r="K2612" i="10"/>
  <c r="H2613" i="10" l="1"/>
  <c r="S2613" i="10" s="1"/>
  <c r="I2613" i="10"/>
  <c r="L2613" i="10"/>
  <c r="O2613" i="10"/>
  <c r="K2613" i="10"/>
  <c r="D2614" i="10"/>
  <c r="R2613" i="10"/>
  <c r="G2613" i="10" s="1"/>
  <c r="P2613" i="10"/>
  <c r="J2613" i="10"/>
  <c r="M2613" i="10"/>
  <c r="N2613" i="10"/>
  <c r="Q2613" i="10"/>
  <c r="T2612" i="10"/>
  <c r="U2612" i="10" s="1"/>
  <c r="V2612" i="10" s="1"/>
  <c r="W2612" i="10" s="1"/>
  <c r="X2612" i="10" s="1"/>
  <c r="Y2612" i="10" s="1"/>
  <c r="Z2612" i="10" s="1"/>
  <c r="AA2612" i="10" s="1"/>
  <c r="AB2612" i="10" s="1"/>
  <c r="AC2612" i="10" s="1"/>
  <c r="H2614" i="10" l="1"/>
  <c r="S2614" i="10" s="1"/>
  <c r="J2614" i="10"/>
  <c r="P2614" i="10"/>
  <c r="O2614" i="10"/>
  <c r="N2614" i="10"/>
  <c r="D2615" i="10"/>
  <c r="I2614" i="10"/>
  <c r="M2614" i="10"/>
  <c r="K2614" i="10"/>
  <c r="Q2614" i="10"/>
  <c r="R2614" i="10"/>
  <c r="G2614" i="10" s="1"/>
  <c r="L2614" i="10"/>
  <c r="T2613" i="10"/>
  <c r="U2613" i="10" s="1"/>
  <c r="V2613" i="10" s="1"/>
  <c r="W2613" i="10" s="1"/>
  <c r="X2613" i="10" s="1"/>
  <c r="Y2613" i="10" s="1"/>
  <c r="Z2613" i="10" s="1"/>
  <c r="AA2613" i="10" s="1"/>
  <c r="AB2613" i="10" s="1"/>
  <c r="AC2613" i="10" s="1"/>
  <c r="I2615" i="10" l="1"/>
  <c r="Q2615" i="10"/>
  <c r="D2616" i="10"/>
  <c r="P2615" i="10"/>
  <c r="K2615" i="10"/>
  <c r="O2615" i="10"/>
  <c r="R2615" i="10"/>
  <c r="G2615" i="10" s="1"/>
  <c r="J2615" i="10"/>
  <c r="M2615" i="10"/>
  <c r="L2615" i="10"/>
  <c r="H2615" i="10"/>
  <c r="S2615" i="10" s="1"/>
  <c r="N2615" i="10"/>
  <c r="T2614" i="10"/>
  <c r="U2614" i="10" s="1"/>
  <c r="V2614" i="10" s="1"/>
  <c r="W2614" i="10" s="1"/>
  <c r="X2614" i="10" s="1"/>
  <c r="Y2614" i="10" s="1"/>
  <c r="Z2614" i="10" s="1"/>
  <c r="AA2614" i="10" s="1"/>
  <c r="AB2614" i="10" s="1"/>
  <c r="AC2614" i="10" s="1"/>
  <c r="T2615" i="10" l="1"/>
  <c r="U2615" i="10" s="1"/>
  <c r="V2615" i="10" s="1"/>
  <c r="W2615" i="10" s="1"/>
  <c r="X2615" i="10" s="1"/>
  <c r="Y2615" i="10" s="1"/>
  <c r="Z2615" i="10" s="1"/>
  <c r="AA2615" i="10" s="1"/>
  <c r="AB2615" i="10" s="1"/>
  <c r="AC2615" i="10" s="1"/>
  <c r="H2616" i="10"/>
  <c r="S2616" i="10" s="1"/>
  <c r="Q2616" i="10"/>
  <c r="O2616" i="10"/>
  <c r="K2616" i="10"/>
  <c r="N2616" i="10"/>
  <c r="I2616" i="10"/>
  <c r="M2616" i="10"/>
  <c r="D2617" i="10"/>
  <c r="L2616" i="10"/>
  <c r="P2616" i="10"/>
  <c r="J2616" i="10"/>
  <c r="R2616" i="10"/>
  <c r="G2616" i="10" s="1"/>
  <c r="T2616" i="10" l="1"/>
  <c r="U2616" i="10" s="1"/>
  <c r="V2616" i="10" s="1"/>
  <c r="W2616" i="10" s="1"/>
  <c r="X2616" i="10" s="1"/>
  <c r="Y2616" i="10" s="1"/>
  <c r="Z2616" i="10" s="1"/>
  <c r="AA2616" i="10" s="1"/>
  <c r="AB2616" i="10" s="1"/>
  <c r="AC2616" i="10" s="1"/>
  <c r="H2617" i="10"/>
  <c r="S2617" i="10" s="1"/>
  <c r="L2617" i="10"/>
  <c r="N2617" i="10"/>
  <c r="P2617" i="10"/>
  <c r="M2617" i="10"/>
  <c r="D2618" i="10"/>
  <c r="R2617" i="10"/>
  <c r="G2617" i="10" s="1"/>
  <c r="Q2617" i="10"/>
  <c r="O2617" i="10"/>
  <c r="K2617" i="10"/>
  <c r="J2617" i="10"/>
  <c r="I2617" i="10"/>
  <c r="T2617" i="10" l="1"/>
  <c r="U2617" i="10" s="1"/>
  <c r="V2617" i="10" s="1"/>
  <c r="W2617" i="10" s="1"/>
  <c r="X2617" i="10" s="1"/>
  <c r="Y2617" i="10" s="1"/>
  <c r="Z2617" i="10" s="1"/>
  <c r="AA2617" i="10" s="1"/>
  <c r="AB2617" i="10" s="1"/>
  <c r="AC2617" i="10" s="1"/>
  <c r="Q2618" i="10"/>
  <c r="L2618" i="10"/>
  <c r="N2618" i="10"/>
  <c r="H2618" i="10"/>
  <c r="S2618" i="10" s="1"/>
  <c r="R2618" i="10"/>
  <c r="G2618" i="10" s="1"/>
  <c r="O2618" i="10"/>
  <c r="P2618" i="10"/>
  <c r="M2618" i="10"/>
  <c r="D2619" i="10"/>
  <c r="J2618" i="10"/>
  <c r="I2618" i="10"/>
  <c r="K2618" i="10"/>
  <c r="H2619" i="10" l="1"/>
  <c r="S2619" i="10" s="1"/>
  <c r="N2619" i="10"/>
  <c r="K2619" i="10"/>
  <c r="I2619" i="10"/>
  <c r="R2619" i="10"/>
  <c r="G2619" i="10" s="1"/>
  <c r="J2619" i="10"/>
  <c r="Q2619" i="10"/>
  <c r="D2620" i="10"/>
  <c r="O2619" i="10"/>
  <c r="L2619" i="10"/>
  <c r="P2619" i="10"/>
  <c r="M2619" i="10"/>
  <c r="T2618" i="10"/>
  <c r="U2618" i="10" s="1"/>
  <c r="V2618" i="10" s="1"/>
  <c r="W2618" i="10" s="1"/>
  <c r="X2618" i="10" s="1"/>
  <c r="Y2618" i="10" s="1"/>
  <c r="Z2618" i="10" s="1"/>
  <c r="AA2618" i="10" s="1"/>
  <c r="AB2618" i="10" s="1"/>
  <c r="AC2618" i="10" s="1"/>
  <c r="K2620" i="10" l="1"/>
  <c r="J2620" i="10"/>
  <c r="R2620" i="10"/>
  <c r="G2620" i="10" s="1"/>
  <c r="I2620" i="10"/>
  <c r="H2620" i="10"/>
  <c r="S2620" i="10" s="1"/>
  <c r="M2620" i="10"/>
  <c r="D2621" i="10"/>
  <c r="P2620" i="10"/>
  <c r="L2620" i="10"/>
  <c r="O2620" i="10"/>
  <c r="N2620" i="10"/>
  <c r="Q2620" i="10"/>
  <c r="T2619" i="10"/>
  <c r="U2619" i="10" s="1"/>
  <c r="V2619" i="10" s="1"/>
  <c r="W2619" i="10" s="1"/>
  <c r="X2619" i="10" s="1"/>
  <c r="Y2619" i="10" s="1"/>
  <c r="Z2619" i="10" s="1"/>
  <c r="AA2619" i="10" s="1"/>
  <c r="AB2619" i="10" s="1"/>
  <c r="AC2619" i="10" s="1"/>
  <c r="J2621" i="10" l="1"/>
  <c r="K2621" i="10"/>
  <c r="H2621" i="10"/>
  <c r="S2621" i="10" s="1"/>
  <c r="R2621" i="10"/>
  <c r="G2621" i="10" s="1"/>
  <c r="L2621" i="10"/>
  <c r="P2621" i="10"/>
  <c r="N2621" i="10"/>
  <c r="M2621" i="10"/>
  <c r="O2621" i="10"/>
  <c r="I2621" i="10"/>
  <c r="D2622" i="10"/>
  <c r="Q2621" i="10"/>
  <c r="T2620" i="10"/>
  <c r="U2620" i="10" s="1"/>
  <c r="V2620" i="10" s="1"/>
  <c r="W2620" i="10" s="1"/>
  <c r="X2620" i="10" s="1"/>
  <c r="Y2620" i="10" s="1"/>
  <c r="Z2620" i="10" s="1"/>
  <c r="AA2620" i="10" s="1"/>
  <c r="AB2620" i="10" s="1"/>
  <c r="AC2620" i="10" s="1"/>
  <c r="H2622" i="10" l="1"/>
  <c r="S2622" i="10" s="1"/>
  <c r="Q2622" i="10"/>
  <c r="N2622" i="10"/>
  <c r="L2622" i="10"/>
  <c r="P2622" i="10"/>
  <c r="I2622" i="10"/>
  <c r="K2622" i="10"/>
  <c r="R2622" i="10"/>
  <c r="G2622" i="10" s="1"/>
  <c r="J2622" i="10"/>
  <c r="D2623" i="10"/>
  <c r="O2622" i="10"/>
  <c r="M2622" i="10"/>
  <c r="T2621" i="10"/>
  <c r="U2621" i="10" s="1"/>
  <c r="V2621" i="10" s="1"/>
  <c r="W2621" i="10" s="1"/>
  <c r="X2621" i="10" s="1"/>
  <c r="Y2621" i="10" s="1"/>
  <c r="Z2621" i="10" s="1"/>
  <c r="AA2621" i="10" s="1"/>
  <c r="AB2621" i="10" s="1"/>
  <c r="AC2621" i="10" s="1"/>
  <c r="H2623" i="10" l="1"/>
  <c r="S2623" i="10" s="1"/>
  <c r="N2623" i="10"/>
  <c r="Q2623" i="10"/>
  <c r="R2623" i="10"/>
  <c r="G2623" i="10" s="1"/>
  <c r="M2623" i="10"/>
  <c r="K2623" i="10"/>
  <c r="I2623" i="10"/>
  <c r="O2623" i="10"/>
  <c r="J2623" i="10"/>
  <c r="D2624" i="10"/>
  <c r="P2623" i="10"/>
  <c r="L2623" i="10"/>
  <c r="T2622" i="10"/>
  <c r="U2622" i="10" s="1"/>
  <c r="V2622" i="10" s="1"/>
  <c r="W2622" i="10" s="1"/>
  <c r="X2622" i="10" s="1"/>
  <c r="Y2622" i="10" s="1"/>
  <c r="Z2622" i="10" s="1"/>
  <c r="AA2622" i="10" s="1"/>
  <c r="AB2622" i="10" s="1"/>
  <c r="AC2622" i="10" s="1"/>
  <c r="T2623" i="10" l="1"/>
  <c r="U2623" i="10" s="1"/>
  <c r="V2623" i="10" s="1"/>
  <c r="W2623" i="10" s="1"/>
  <c r="X2623" i="10" s="1"/>
  <c r="Y2623" i="10" s="1"/>
  <c r="Z2623" i="10" s="1"/>
  <c r="AA2623" i="10" s="1"/>
  <c r="AB2623" i="10" s="1"/>
  <c r="AC2623" i="10" s="1"/>
  <c r="H2624" i="10"/>
  <c r="S2624" i="10" s="1"/>
  <c r="R2624" i="10"/>
  <c r="G2624" i="10" s="1"/>
  <c r="I2624" i="10"/>
  <c r="P2624" i="10"/>
  <c r="Q2624" i="10"/>
  <c r="O2624" i="10"/>
  <c r="K2624" i="10"/>
  <c r="J2624" i="10"/>
  <c r="D2625" i="10"/>
  <c r="L2624" i="10"/>
  <c r="M2624" i="10"/>
  <c r="N2624" i="10"/>
  <c r="H2625" i="10" l="1"/>
  <c r="S2625" i="10" s="1"/>
  <c r="R2625" i="10"/>
  <c r="G2625" i="10" s="1"/>
  <c r="L2625" i="10"/>
  <c r="N2625" i="10"/>
  <c r="O2625" i="10"/>
  <c r="M2625" i="10"/>
  <c r="D2626" i="10"/>
  <c r="P2625" i="10"/>
  <c r="K2625" i="10"/>
  <c r="J2625" i="10"/>
  <c r="I2625" i="10"/>
  <c r="Q2625" i="10"/>
  <c r="T2624" i="10"/>
  <c r="U2624" i="10" s="1"/>
  <c r="V2624" i="10" s="1"/>
  <c r="W2624" i="10" s="1"/>
  <c r="X2624" i="10" s="1"/>
  <c r="Y2624" i="10" s="1"/>
  <c r="Z2624" i="10" s="1"/>
  <c r="AA2624" i="10" s="1"/>
  <c r="AB2624" i="10" s="1"/>
  <c r="AC2624" i="10" s="1"/>
  <c r="H2626" i="10" l="1"/>
  <c r="S2626" i="10" s="1"/>
  <c r="Q2626" i="10"/>
  <c r="N2626" i="10"/>
  <c r="K2626" i="10"/>
  <c r="M2626" i="10"/>
  <c r="J2626" i="10"/>
  <c r="P2626" i="10"/>
  <c r="R2626" i="10"/>
  <c r="G2626" i="10" s="1"/>
  <c r="I2626" i="10"/>
  <c r="D2627" i="10"/>
  <c r="O2626" i="10"/>
  <c r="L2626" i="10"/>
  <c r="T2625" i="10"/>
  <c r="U2625" i="10" s="1"/>
  <c r="V2625" i="10" s="1"/>
  <c r="W2625" i="10" s="1"/>
  <c r="X2625" i="10" s="1"/>
  <c r="Y2625" i="10" s="1"/>
  <c r="Z2625" i="10" s="1"/>
  <c r="AA2625" i="10" s="1"/>
  <c r="AB2625" i="10" s="1"/>
  <c r="AC2625" i="10" s="1"/>
  <c r="H2627" i="10" l="1"/>
  <c r="S2627" i="10" s="1"/>
  <c r="K2627" i="10"/>
  <c r="L2627" i="10"/>
  <c r="I2627" i="10"/>
  <c r="O2627" i="10"/>
  <c r="Q2627" i="10"/>
  <c r="P2627" i="10"/>
  <c r="R2627" i="10"/>
  <c r="G2627" i="10" s="1"/>
  <c r="D2628" i="10"/>
  <c r="N2627" i="10"/>
  <c r="J2627" i="10"/>
  <c r="M2627" i="10"/>
  <c r="T2626" i="10"/>
  <c r="U2626" i="10" s="1"/>
  <c r="V2626" i="10" s="1"/>
  <c r="W2626" i="10" s="1"/>
  <c r="X2626" i="10" s="1"/>
  <c r="Y2626" i="10" s="1"/>
  <c r="Z2626" i="10" s="1"/>
  <c r="AA2626" i="10" s="1"/>
  <c r="AB2626" i="10" s="1"/>
  <c r="AC2626" i="10" s="1"/>
  <c r="H2628" i="10" l="1"/>
  <c r="S2628" i="10" s="1"/>
  <c r="M2628" i="10"/>
  <c r="Q2628" i="10"/>
  <c r="O2628" i="10"/>
  <c r="D2629" i="10"/>
  <c r="K2628" i="10"/>
  <c r="P2628" i="10"/>
  <c r="J2628" i="10"/>
  <c r="L2628" i="10"/>
  <c r="N2628" i="10"/>
  <c r="I2628" i="10"/>
  <c r="R2628" i="10"/>
  <c r="G2628" i="10" s="1"/>
  <c r="T2627" i="10"/>
  <c r="U2627" i="10" s="1"/>
  <c r="V2627" i="10" s="1"/>
  <c r="W2627" i="10" s="1"/>
  <c r="X2627" i="10" s="1"/>
  <c r="Y2627" i="10" s="1"/>
  <c r="Z2627" i="10" s="1"/>
  <c r="AA2627" i="10" s="1"/>
  <c r="AB2627" i="10" s="1"/>
  <c r="AC2627" i="10" s="1"/>
  <c r="H2629" i="10" l="1"/>
  <c r="S2629" i="10" s="1"/>
  <c r="J2629" i="10"/>
  <c r="I2629" i="10"/>
  <c r="Q2629" i="10"/>
  <c r="N2629" i="10"/>
  <c r="P2629" i="10"/>
  <c r="R2629" i="10"/>
  <c r="G2629" i="10" s="1"/>
  <c r="O2629" i="10"/>
  <c r="K2629" i="10"/>
  <c r="M2629" i="10"/>
  <c r="D2630" i="10"/>
  <c r="L2629" i="10"/>
  <c r="T2628" i="10"/>
  <c r="U2628" i="10" s="1"/>
  <c r="V2628" i="10" s="1"/>
  <c r="W2628" i="10" s="1"/>
  <c r="X2628" i="10" s="1"/>
  <c r="Y2628" i="10" s="1"/>
  <c r="Z2628" i="10" s="1"/>
  <c r="AA2628" i="10" s="1"/>
  <c r="AB2628" i="10" s="1"/>
  <c r="AC2628" i="10" s="1"/>
  <c r="T2629" i="10" l="1"/>
  <c r="U2629" i="10" s="1"/>
  <c r="V2629" i="10" s="1"/>
  <c r="W2629" i="10" s="1"/>
  <c r="X2629" i="10" s="1"/>
  <c r="Y2629" i="10" s="1"/>
  <c r="Z2629" i="10" s="1"/>
  <c r="AA2629" i="10" s="1"/>
  <c r="AB2629" i="10" s="1"/>
  <c r="AC2629" i="10" s="1"/>
  <c r="H2630" i="10"/>
  <c r="S2630" i="10" s="1"/>
  <c r="L2630" i="10"/>
  <c r="P2630" i="10"/>
  <c r="N2630" i="10"/>
  <c r="R2630" i="10"/>
  <c r="G2630" i="10" s="1"/>
  <c r="M2630" i="10"/>
  <c r="O2630" i="10"/>
  <c r="I2630" i="10"/>
  <c r="J2630" i="10"/>
  <c r="Q2630" i="10"/>
  <c r="D2631" i="10"/>
  <c r="K2630" i="10"/>
  <c r="H2631" i="10" l="1"/>
  <c r="S2631" i="10" s="1"/>
  <c r="L2631" i="10"/>
  <c r="I2631" i="10"/>
  <c r="J2631" i="10"/>
  <c r="R2631" i="10"/>
  <c r="G2631" i="10" s="1"/>
  <c r="Q2631" i="10"/>
  <c r="N2631" i="10"/>
  <c r="P2631" i="10"/>
  <c r="K2631" i="10"/>
  <c r="D2632" i="10"/>
  <c r="M2631" i="10"/>
  <c r="O2631" i="10"/>
  <c r="T2630" i="10"/>
  <c r="U2630" i="10" s="1"/>
  <c r="V2630" i="10" s="1"/>
  <c r="W2630" i="10" s="1"/>
  <c r="X2630" i="10" s="1"/>
  <c r="Y2630" i="10" s="1"/>
  <c r="Z2630" i="10" s="1"/>
  <c r="AA2630" i="10" s="1"/>
  <c r="AB2630" i="10" s="1"/>
  <c r="AC2630" i="10" s="1"/>
  <c r="T2631" i="10" l="1"/>
  <c r="U2631" i="10" s="1"/>
  <c r="V2631" i="10" s="1"/>
  <c r="W2631" i="10" s="1"/>
  <c r="X2631" i="10" s="1"/>
  <c r="Y2631" i="10" s="1"/>
  <c r="Z2631" i="10" s="1"/>
  <c r="AA2631" i="10" s="1"/>
  <c r="AB2631" i="10" s="1"/>
  <c r="AC2631" i="10" s="1"/>
  <c r="K2632" i="10"/>
  <c r="L2632" i="10"/>
  <c r="H2632" i="10"/>
  <c r="S2632" i="10" s="1"/>
  <c r="M2632" i="10"/>
  <c r="I2632" i="10"/>
  <c r="J2632" i="10"/>
  <c r="Q2632" i="10"/>
  <c r="D2633" i="10"/>
  <c r="R2632" i="10"/>
  <c r="G2632" i="10" s="1"/>
  <c r="N2632" i="10"/>
  <c r="O2632" i="10"/>
  <c r="P2632" i="10"/>
  <c r="T2632" i="10" l="1"/>
  <c r="U2632" i="10" s="1"/>
  <c r="V2632" i="10" s="1"/>
  <c r="W2632" i="10" s="1"/>
  <c r="X2632" i="10" s="1"/>
  <c r="Y2632" i="10" s="1"/>
  <c r="Z2632" i="10" s="1"/>
  <c r="AA2632" i="10" s="1"/>
  <c r="AB2632" i="10" s="1"/>
  <c r="AC2632" i="10" s="1"/>
  <c r="H2633" i="10"/>
  <c r="S2633" i="10" s="1"/>
  <c r="N2633" i="10"/>
  <c r="K2633" i="10"/>
  <c r="R2633" i="10"/>
  <c r="G2633" i="10" s="1"/>
  <c r="J2633" i="10"/>
  <c r="D2634" i="10"/>
  <c r="M2633" i="10"/>
  <c r="I2633" i="10"/>
  <c r="P2633" i="10"/>
  <c r="L2633" i="10"/>
  <c r="O2633" i="10"/>
  <c r="Q2633" i="10"/>
  <c r="T2633" i="10" l="1"/>
  <c r="U2633" i="10" s="1"/>
  <c r="V2633" i="10" s="1"/>
  <c r="W2633" i="10" s="1"/>
  <c r="X2633" i="10" s="1"/>
  <c r="Y2633" i="10" s="1"/>
  <c r="Z2633" i="10" s="1"/>
  <c r="AA2633" i="10" s="1"/>
  <c r="AB2633" i="10" s="1"/>
  <c r="AC2633" i="10" s="1"/>
  <c r="H2634" i="10"/>
  <c r="S2634" i="10" s="1"/>
  <c r="Q2634" i="10"/>
  <c r="J2634" i="10"/>
  <c r="R2634" i="10"/>
  <c r="G2634" i="10" s="1"/>
  <c r="D2635" i="10"/>
  <c r="M2634" i="10"/>
  <c r="O2634" i="10"/>
  <c r="P2634" i="10"/>
  <c r="L2634" i="10"/>
  <c r="I2634" i="10"/>
  <c r="N2634" i="10"/>
  <c r="K2634" i="10"/>
  <c r="T2634" i="10" l="1"/>
  <c r="U2634" i="10" s="1"/>
  <c r="V2634" i="10" s="1"/>
  <c r="W2634" i="10" s="1"/>
  <c r="X2634" i="10" s="1"/>
  <c r="Y2634" i="10" s="1"/>
  <c r="Z2634" i="10" s="1"/>
  <c r="AA2634" i="10" s="1"/>
  <c r="AB2634" i="10" s="1"/>
  <c r="AC2634" i="10" s="1"/>
  <c r="H2635" i="10"/>
  <c r="S2635" i="10" s="1"/>
  <c r="I2635" i="10"/>
  <c r="L2635" i="10"/>
  <c r="Q2635" i="10"/>
  <c r="J2635" i="10"/>
  <c r="N2635" i="10"/>
  <c r="P2635" i="10"/>
  <c r="M2635" i="10"/>
  <c r="K2635" i="10"/>
  <c r="O2635" i="10"/>
  <c r="D2636" i="10"/>
  <c r="R2635" i="10"/>
  <c r="G2635" i="10" s="1"/>
  <c r="Q2636" i="10" l="1"/>
  <c r="P2636" i="10"/>
  <c r="J2636" i="10"/>
  <c r="I2636" i="10"/>
  <c r="K2636" i="10"/>
  <c r="M2636" i="10"/>
  <c r="L2636" i="10"/>
  <c r="R2636" i="10"/>
  <c r="G2636" i="10" s="1"/>
  <c r="H2636" i="10"/>
  <c r="S2636" i="10" s="1"/>
  <c r="N2636" i="10"/>
  <c r="D2637" i="10"/>
  <c r="O2636" i="10"/>
  <c r="T2635" i="10"/>
  <c r="U2635" i="10" s="1"/>
  <c r="V2635" i="10" s="1"/>
  <c r="W2635" i="10" s="1"/>
  <c r="X2635" i="10" s="1"/>
  <c r="Y2635" i="10" s="1"/>
  <c r="Z2635" i="10" s="1"/>
  <c r="AA2635" i="10" s="1"/>
  <c r="AB2635" i="10" s="1"/>
  <c r="AC2635" i="10" s="1"/>
  <c r="K2637" i="10" l="1"/>
  <c r="L2637" i="10"/>
  <c r="H2637" i="10"/>
  <c r="S2637" i="10" s="1"/>
  <c r="N2637" i="10"/>
  <c r="D2638" i="10"/>
  <c r="P2637" i="10"/>
  <c r="O2637" i="10"/>
  <c r="M2637" i="10"/>
  <c r="I2637" i="10"/>
  <c r="R2637" i="10"/>
  <c r="G2637" i="10" s="1"/>
  <c r="Q2637" i="10"/>
  <c r="J2637" i="10"/>
  <c r="T2636" i="10"/>
  <c r="U2636" i="10" s="1"/>
  <c r="V2636" i="10" s="1"/>
  <c r="W2636" i="10" s="1"/>
  <c r="X2636" i="10" s="1"/>
  <c r="Y2636" i="10" s="1"/>
  <c r="Z2636" i="10" s="1"/>
  <c r="AA2636" i="10" s="1"/>
  <c r="AB2636" i="10" s="1"/>
  <c r="AC2636" i="10" s="1"/>
  <c r="H2638" i="10" l="1"/>
  <c r="S2638" i="10" s="1"/>
  <c r="N2638" i="10"/>
  <c r="K2638" i="10"/>
  <c r="R2638" i="10"/>
  <c r="G2638" i="10" s="1"/>
  <c r="Q2638" i="10"/>
  <c r="I2638" i="10"/>
  <c r="O2638" i="10"/>
  <c r="M2638" i="10"/>
  <c r="J2638" i="10"/>
  <c r="D2639" i="10"/>
  <c r="P2638" i="10"/>
  <c r="L2638" i="10"/>
  <c r="T2637" i="10"/>
  <c r="U2637" i="10" s="1"/>
  <c r="V2637" i="10" s="1"/>
  <c r="W2637" i="10" s="1"/>
  <c r="X2637" i="10" s="1"/>
  <c r="Y2637" i="10" s="1"/>
  <c r="Z2637" i="10" s="1"/>
  <c r="AA2637" i="10" s="1"/>
  <c r="AB2637" i="10" s="1"/>
  <c r="AC2637" i="10" s="1"/>
  <c r="H2639" i="10" l="1"/>
  <c r="S2639" i="10" s="1"/>
  <c r="J2639" i="10"/>
  <c r="L2639" i="10"/>
  <c r="M2639" i="10"/>
  <c r="O2639" i="10"/>
  <c r="N2639" i="10"/>
  <c r="I2639" i="10"/>
  <c r="K2639" i="10"/>
  <c r="D2640" i="10"/>
  <c r="P2639" i="10"/>
  <c r="Q2639" i="10"/>
  <c r="R2639" i="10"/>
  <c r="G2639" i="10" s="1"/>
  <c r="T2638" i="10"/>
  <c r="U2638" i="10" s="1"/>
  <c r="V2638" i="10" s="1"/>
  <c r="W2638" i="10" s="1"/>
  <c r="X2638" i="10" s="1"/>
  <c r="Y2638" i="10" s="1"/>
  <c r="Z2638" i="10" s="1"/>
  <c r="AA2638" i="10" s="1"/>
  <c r="AB2638" i="10" s="1"/>
  <c r="AC2638" i="10" s="1"/>
  <c r="T2639" i="10" l="1"/>
  <c r="U2639" i="10" s="1"/>
  <c r="V2639" i="10" s="1"/>
  <c r="W2639" i="10" s="1"/>
  <c r="X2639" i="10" s="1"/>
  <c r="Y2639" i="10" s="1"/>
  <c r="Z2639" i="10" s="1"/>
  <c r="AA2639" i="10" s="1"/>
  <c r="AB2639" i="10" s="1"/>
  <c r="AC2639" i="10" s="1"/>
  <c r="H2640" i="10"/>
  <c r="S2640" i="10" s="1"/>
  <c r="I2640" i="10"/>
  <c r="L2640" i="10"/>
  <c r="O2640" i="10"/>
  <c r="Q2640" i="10"/>
  <c r="P2640" i="10"/>
  <c r="J2640" i="10"/>
  <c r="D2641" i="10"/>
  <c r="N2640" i="10"/>
  <c r="M2640" i="10"/>
  <c r="K2640" i="10"/>
  <c r="R2640" i="10"/>
  <c r="G2640" i="10" s="1"/>
  <c r="T2640" i="10" l="1"/>
  <c r="U2640" i="10" s="1"/>
  <c r="V2640" i="10" s="1"/>
  <c r="W2640" i="10" s="1"/>
  <c r="X2640" i="10" s="1"/>
  <c r="Y2640" i="10" s="1"/>
  <c r="Z2640" i="10" s="1"/>
  <c r="AA2640" i="10" s="1"/>
  <c r="AB2640" i="10" s="1"/>
  <c r="AC2640" i="10" s="1"/>
  <c r="I2641" i="10"/>
  <c r="M2641" i="10"/>
  <c r="P2641" i="10"/>
  <c r="R2641" i="10"/>
  <c r="G2641" i="10" s="1"/>
  <c r="H2641" i="10"/>
  <c r="S2641" i="10" s="1"/>
  <c r="L2641" i="10"/>
  <c r="D2642" i="10"/>
  <c r="N2641" i="10"/>
  <c r="J2641" i="10"/>
  <c r="Q2641" i="10"/>
  <c r="O2641" i="10"/>
  <c r="K2641" i="10"/>
  <c r="T2641" i="10" l="1"/>
  <c r="U2641" i="10" s="1"/>
  <c r="V2641" i="10" s="1"/>
  <c r="W2641" i="10" s="1"/>
  <c r="X2641" i="10" s="1"/>
  <c r="Y2641" i="10" s="1"/>
  <c r="Z2641" i="10" s="1"/>
  <c r="AA2641" i="10" s="1"/>
  <c r="AB2641" i="10" s="1"/>
  <c r="AC2641" i="10" s="1"/>
  <c r="Q2642" i="10"/>
  <c r="I2642" i="10"/>
  <c r="J2642" i="10"/>
  <c r="M2642" i="10"/>
  <c r="D2643" i="10"/>
  <c r="R2642" i="10"/>
  <c r="G2642" i="10" s="1"/>
  <c r="L2642" i="10"/>
  <c r="O2642" i="10"/>
  <c r="K2642" i="10"/>
  <c r="H2642" i="10"/>
  <c r="S2642" i="10" s="1"/>
  <c r="N2642" i="10"/>
  <c r="P2642" i="10"/>
  <c r="T2642" i="10" l="1"/>
  <c r="U2642" i="10" s="1"/>
  <c r="V2642" i="10" s="1"/>
  <c r="W2642" i="10" s="1"/>
  <c r="X2642" i="10" s="1"/>
  <c r="Y2642" i="10" s="1"/>
  <c r="Z2642" i="10" s="1"/>
  <c r="AA2642" i="10" s="1"/>
  <c r="AB2642" i="10" s="1"/>
  <c r="AC2642" i="10" s="1"/>
  <c r="I2643" i="10"/>
  <c r="N2643" i="10"/>
  <c r="M2643" i="10"/>
  <c r="O2643" i="10"/>
  <c r="H2643" i="10"/>
  <c r="S2643" i="10" s="1"/>
  <c r="J2643" i="10"/>
  <c r="P2643" i="10"/>
  <c r="K2643" i="10"/>
  <c r="Q2643" i="10"/>
  <c r="D2644" i="10"/>
  <c r="R2643" i="10"/>
  <c r="G2643" i="10" s="1"/>
  <c r="L2643" i="10"/>
  <c r="T2643" i="10" l="1"/>
  <c r="U2643" i="10" s="1"/>
  <c r="V2643" i="10" s="1"/>
  <c r="W2643" i="10" s="1"/>
  <c r="X2643" i="10" s="1"/>
  <c r="Y2643" i="10" s="1"/>
  <c r="Z2643" i="10" s="1"/>
  <c r="AA2643" i="10" s="1"/>
  <c r="AB2643" i="10" s="1"/>
  <c r="AC2643" i="10" s="1"/>
  <c r="H2644" i="10"/>
  <c r="S2644" i="10" s="1"/>
  <c r="J2644" i="10"/>
  <c r="M2644" i="10"/>
  <c r="K2644" i="10"/>
  <c r="O2644" i="10"/>
  <c r="P2644" i="10"/>
  <c r="N2644" i="10"/>
  <c r="D2645" i="10"/>
  <c r="R2644" i="10"/>
  <c r="G2644" i="10" s="1"/>
  <c r="Q2644" i="10"/>
  <c r="L2644" i="10"/>
  <c r="I2644" i="10"/>
  <c r="T2644" i="10" l="1"/>
  <c r="U2644" i="10" s="1"/>
  <c r="V2644" i="10" s="1"/>
  <c r="W2644" i="10" s="1"/>
  <c r="X2644" i="10" s="1"/>
  <c r="Y2644" i="10" s="1"/>
  <c r="Z2644" i="10" s="1"/>
  <c r="AA2644" i="10" s="1"/>
  <c r="AB2644" i="10" s="1"/>
  <c r="AC2644" i="10" s="1"/>
  <c r="K2645" i="10"/>
  <c r="J2645" i="10"/>
  <c r="R2645" i="10"/>
  <c r="G2645" i="10" s="1"/>
  <c r="L2645" i="10"/>
  <c r="H2645" i="10"/>
  <c r="S2645" i="10" s="1"/>
  <c r="P2645" i="10"/>
  <c r="D2646" i="10"/>
  <c r="Q2645" i="10"/>
  <c r="I2645" i="10"/>
  <c r="N2645" i="10"/>
  <c r="M2645" i="10"/>
  <c r="O2645" i="10"/>
  <c r="T2645" i="10" l="1"/>
  <c r="U2645" i="10" s="1"/>
  <c r="V2645" i="10" s="1"/>
  <c r="W2645" i="10" s="1"/>
  <c r="X2645" i="10" s="1"/>
  <c r="Y2645" i="10" s="1"/>
  <c r="Z2645" i="10" s="1"/>
  <c r="AA2645" i="10" s="1"/>
  <c r="AB2645" i="10" s="1"/>
  <c r="AC2645" i="10" s="1"/>
  <c r="H2646" i="10"/>
  <c r="S2646" i="10" s="1"/>
  <c r="I2646" i="10"/>
  <c r="R2646" i="10"/>
  <c r="G2646" i="10" s="1"/>
  <c r="Q2646" i="10"/>
  <c r="K2646" i="10"/>
  <c r="L2646" i="10"/>
  <c r="N2646" i="10"/>
  <c r="M2646" i="10"/>
  <c r="J2646" i="10"/>
  <c r="D2647" i="10"/>
  <c r="P2646" i="10"/>
  <c r="O2646" i="10"/>
  <c r="H2647" i="10" l="1"/>
  <c r="S2647" i="10" s="1"/>
  <c r="J2647" i="10"/>
  <c r="R2647" i="10"/>
  <c r="G2647" i="10" s="1"/>
  <c r="P2647" i="10"/>
  <c r="I2647" i="10"/>
  <c r="L2647" i="10"/>
  <c r="Q2647" i="10"/>
  <c r="O2647" i="10"/>
  <c r="N2647" i="10"/>
  <c r="D2648" i="10"/>
  <c r="K2647" i="10"/>
  <c r="M2647" i="10"/>
  <c r="T2646" i="10"/>
  <c r="U2646" i="10" s="1"/>
  <c r="V2646" i="10" s="1"/>
  <c r="W2646" i="10" s="1"/>
  <c r="X2646" i="10" s="1"/>
  <c r="Y2646" i="10" s="1"/>
  <c r="Z2646" i="10" s="1"/>
  <c r="AA2646" i="10" s="1"/>
  <c r="AB2646" i="10" s="1"/>
  <c r="AC2646" i="10" s="1"/>
  <c r="H2648" i="10" l="1"/>
  <c r="S2648" i="10" s="1"/>
  <c r="I2648" i="10"/>
  <c r="R2648" i="10"/>
  <c r="G2648" i="10" s="1"/>
  <c r="P2648" i="10"/>
  <c r="Q2648" i="10"/>
  <c r="N2648" i="10"/>
  <c r="J2648" i="10"/>
  <c r="K2648" i="10"/>
  <c r="D2649" i="10"/>
  <c r="O2648" i="10"/>
  <c r="M2648" i="10"/>
  <c r="L2648" i="10"/>
  <c r="T2647" i="10"/>
  <c r="U2647" i="10" s="1"/>
  <c r="V2647" i="10" s="1"/>
  <c r="W2647" i="10" s="1"/>
  <c r="X2647" i="10" s="1"/>
  <c r="Y2647" i="10" s="1"/>
  <c r="Z2647" i="10" s="1"/>
  <c r="AA2647" i="10" s="1"/>
  <c r="AB2647" i="10" s="1"/>
  <c r="AC2647" i="10" s="1"/>
  <c r="H2649" i="10" l="1"/>
  <c r="S2649" i="10" s="1"/>
  <c r="K2649" i="10"/>
  <c r="P2649" i="10"/>
  <c r="L2649" i="10"/>
  <c r="N2649" i="10"/>
  <c r="J2649" i="10"/>
  <c r="D2650" i="10"/>
  <c r="O2649" i="10"/>
  <c r="Q2649" i="10"/>
  <c r="I2649" i="10"/>
  <c r="R2649" i="10"/>
  <c r="G2649" i="10" s="1"/>
  <c r="M2649" i="10"/>
  <c r="T2648" i="10"/>
  <c r="U2648" i="10" s="1"/>
  <c r="V2648" i="10" s="1"/>
  <c r="W2648" i="10" s="1"/>
  <c r="X2648" i="10" s="1"/>
  <c r="Y2648" i="10" s="1"/>
  <c r="Z2648" i="10" s="1"/>
  <c r="AA2648" i="10" s="1"/>
  <c r="AB2648" i="10" s="1"/>
  <c r="AC2648" i="10" s="1"/>
  <c r="T2649" i="10" l="1"/>
  <c r="U2649" i="10" s="1"/>
  <c r="V2649" i="10" s="1"/>
  <c r="W2649" i="10" s="1"/>
  <c r="X2649" i="10" s="1"/>
  <c r="Y2649" i="10" s="1"/>
  <c r="Z2649" i="10" s="1"/>
  <c r="AA2649" i="10" s="1"/>
  <c r="AB2649" i="10" s="1"/>
  <c r="AC2649" i="10" s="1"/>
  <c r="H2650" i="10"/>
  <c r="S2650" i="10" s="1"/>
  <c r="M2650" i="10"/>
  <c r="N2650" i="10"/>
  <c r="O2650" i="10"/>
  <c r="Q2650" i="10"/>
  <c r="P2650" i="10"/>
  <c r="D2651" i="10"/>
  <c r="L2650" i="10"/>
  <c r="K2650" i="10"/>
  <c r="J2650" i="10"/>
  <c r="I2650" i="10"/>
  <c r="R2650" i="10"/>
  <c r="G2650" i="10" s="1"/>
  <c r="T2650" i="10" l="1"/>
  <c r="U2650" i="10" s="1"/>
  <c r="V2650" i="10" s="1"/>
  <c r="W2650" i="10" s="1"/>
  <c r="X2650" i="10" s="1"/>
  <c r="Y2650" i="10" s="1"/>
  <c r="Z2650" i="10" s="1"/>
  <c r="AA2650" i="10" s="1"/>
  <c r="AB2650" i="10" s="1"/>
  <c r="AC2650" i="10" s="1"/>
  <c r="L2651" i="10"/>
  <c r="Q2651" i="10"/>
  <c r="J2651" i="10"/>
  <c r="H2651" i="10"/>
  <c r="S2651" i="10" s="1"/>
  <c r="R2651" i="10"/>
  <c r="G2651" i="10" s="1"/>
  <c r="D2652" i="10"/>
  <c r="I2651" i="10"/>
  <c r="P2651" i="10"/>
  <c r="O2651" i="10"/>
  <c r="K2651" i="10"/>
  <c r="N2651" i="10"/>
  <c r="M2651" i="10"/>
  <c r="T2651" i="10" l="1"/>
  <c r="U2651" i="10" s="1"/>
  <c r="V2651" i="10" s="1"/>
  <c r="W2651" i="10" s="1"/>
  <c r="X2651" i="10" s="1"/>
  <c r="Y2651" i="10" s="1"/>
  <c r="Z2651" i="10" s="1"/>
  <c r="AA2651" i="10" s="1"/>
  <c r="AB2651" i="10" s="1"/>
  <c r="AC2651" i="10" s="1"/>
  <c r="M2652" i="10"/>
  <c r="P2652" i="10"/>
  <c r="L2652" i="10"/>
  <c r="Q2652" i="10"/>
  <c r="I2652" i="10"/>
  <c r="H2652" i="10"/>
  <c r="S2652" i="10" s="1"/>
  <c r="R2652" i="10"/>
  <c r="G2652" i="10" s="1"/>
  <c r="D2653" i="10"/>
  <c r="K2652" i="10"/>
  <c r="O2652" i="10"/>
  <c r="J2652" i="10"/>
  <c r="N2652" i="10"/>
  <c r="T2652" i="10" l="1"/>
  <c r="U2652" i="10" s="1"/>
  <c r="V2652" i="10" s="1"/>
  <c r="W2652" i="10" s="1"/>
  <c r="X2652" i="10" s="1"/>
  <c r="Y2652" i="10" s="1"/>
  <c r="Z2652" i="10" s="1"/>
  <c r="AA2652" i="10" s="1"/>
  <c r="AB2652" i="10" s="1"/>
  <c r="AC2652" i="10" s="1"/>
  <c r="H2653" i="10"/>
  <c r="S2653" i="10" s="1"/>
  <c r="Q2653" i="10"/>
  <c r="J2653" i="10"/>
  <c r="N2653" i="10"/>
  <c r="R2653" i="10"/>
  <c r="G2653" i="10" s="1"/>
  <c r="O2653" i="10"/>
  <c r="I2653" i="10"/>
  <c r="M2653" i="10"/>
  <c r="L2653" i="10"/>
  <c r="P2653" i="10"/>
  <c r="D2654" i="10"/>
  <c r="K2653" i="10"/>
  <c r="K2654" i="10" l="1"/>
  <c r="D2655" i="10"/>
  <c r="Q2654" i="10"/>
  <c r="I2654" i="10"/>
  <c r="L2654" i="10"/>
  <c r="P2654" i="10"/>
  <c r="R2654" i="10"/>
  <c r="G2654" i="10" s="1"/>
  <c r="M2654" i="10"/>
  <c r="O2654" i="10"/>
  <c r="N2654" i="10"/>
  <c r="H2654" i="10"/>
  <c r="S2654" i="10" s="1"/>
  <c r="J2654" i="10"/>
  <c r="T2653" i="10"/>
  <c r="U2653" i="10" s="1"/>
  <c r="V2653" i="10" s="1"/>
  <c r="W2653" i="10" s="1"/>
  <c r="X2653" i="10" s="1"/>
  <c r="Y2653" i="10" s="1"/>
  <c r="Z2653" i="10" s="1"/>
  <c r="AA2653" i="10" s="1"/>
  <c r="AB2653" i="10" s="1"/>
  <c r="AC2653" i="10" s="1"/>
  <c r="T2654" i="10" l="1"/>
  <c r="U2654" i="10" s="1"/>
  <c r="V2654" i="10" s="1"/>
  <c r="W2654" i="10" s="1"/>
  <c r="X2654" i="10" s="1"/>
  <c r="Y2654" i="10" s="1"/>
  <c r="Z2654" i="10" s="1"/>
  <c r="AA2654" i="10" s="1"/>
  <c r="AB2654" i="10" s="1"/>
  <c r="AC2654" i="10" s="1"/>
  <c r="D2656" i="10"/>
  <c r="J2655" i="10"/>
  <c r="R2655" i="10"/>
  <c r="G2655" i="10" s="1"/>
  <c r="P2655" i="10"/>
  <c r="N2655" i="10"/>
  <c r="H2655" i="10"/>
  <c r="S2655" i="10" s="1"/>
  <c r="Q2655" i="10"/>
  <c r="L2655" i="10"/>
  <c r="I2655" i="10"/>
  <c r="K2655" i="10"/>
  <c r="M2655" i="10"/>
  <c r="O2655" i="10"/>
  <c r="H2656" i="10" l="1"/>
  <c r="S2656" i="10" s="1"/>
  <c r="D2657" i="10"/>
  <c r="N2656" i="10"/>
  <c r="M2656" i="10"/>
  <c r="O2656" i="10"/>
  <c r="L2656" i="10"/>
  <c r="P2656" i="10"/>
  <c r="K2656" i="10"/>
  <c r="I2656" i="10"/>
  <c r="J2656" i="10"/>
  <c r="R2656" i="10"/>
  <c r="G2656" i="10" s="1"/>
  <c r="Q2656" i="10"/>
  <c r="T2655" i="10"/>
  <c r="U2655" i="10" s="1"/>
  <c r="V2655" i="10" s="1"/>
  <c r="W2655" i="10" s="1"/>
  <c r="X2655" i="10" s="1"/>
  <c r="Y2655" i="10" s="1"/>
  <c r="Z2655" i="10" s="1"/>
  <c r="AA2655" i="10" s="1"/>
  <c r="AB2655" i="10" s="1"/>
  <c r="AC2655" i="10" s="1"/>
  <c r="T2656" i="10" l="1"/>
  <c r="U2656" i="10" s="1"/>
  <c r="V2656" i="10" s="1"/>
  <c r="W2656" i="10" s="1"/>
  <c r="X2656" i="10" s="1"/>
  <c r="Y2656" i="10" s="1"/>
  <c r="Z2656" i="10" s="1"/>
  <c r="AA2656" i="10" s="1"/>
  <c r="AB2656" i="10" s="1"/>
  <c r="AC2656" i="10" s="1"/>
  <c r="H2657" i="10"/>
  <c r="S2657" i="10" s="1"/>
  <c r="D2658" i="10"/>
  <c r="K2657" i="10"/>
  <c r="I2657" i="10"/>
  <c r="P2657" i="10"/>
  <c r="L2657" i="10"/>
  <c r="M2657" i="10"/>
  <c r="O2657" i="10"/>
  <c r="Q2657" i="10"/>
  <c r="N2657" i="10"/>
  <c r="J2657" i="10"/>
  <c r="R2657" i="10"/>
  <c r="G2657" i="10" s="1"/>
  <c r="T2657" i="10" l="1"/>
  <c r="U2657" i="10" s="1"/>
  <c r="V2657" i="10" s="1"/>
  <c r="W2657" i="10" s="1"/>
  <c r="X2657" i="10" s="1"/>
  <c r="Y2657" i="10" s="1"/>
  <c r="Z2657" i="10" s="1"/>
  <c r="AA2657" i="10" s="1"/>
  <c r="AB2657" i="10" s="1"/>
  <c r="AC2657" i="10" s="1"/>
  <c r="O2658" i="10"/>
  <c r="R2658" i="10"/>
  <c r="G2658" i="10" s="1"/>
  <c r="J2658" i="10"/>
  <c r="Q2658" i="10"/>
  <c r="D2659" i="10"/>
  <c r="M2658" i="10"/>
  <c r="H2658" i="10"/>
  <c r="S2658" i="10" s="1"/>
  <c r="P2658" i="10"/>
  <c r="N2658" i="10"/>
  <c r="K2658" i="10"/>
  <c r="I2658" i="10"/>
  <c r="L2658" i="10"/>
  <c r="P2659" i="10" l="1"/>
  <c r="L2659" i="10"/>
  <c r="H2659" i="10"/>
  <c r="S2659" i="10" s="1"/>
  <c r="R2659" i="10"/>
  <c r="G2659" i="10" s="1"/>
  <c r="J2659" i="10"/>
  <c r="D2660" i="10"/>
  <c r="K2659" i="10"/>
  <c r="Q2659" i="10"/>
  <c r="M2659" i="10"/>
  <c r="I2659" i="10"/>
  <c r="N2659" i="10"/>
  <c r="O2659" i="10"/>
  <c r="T2658" i="10"/>
  <c r="U2658" i="10" s="1"/>
  <c r="V2658" i="10" s="1"/>
  <c r="W2658" i="10" s="1"/>
  <c r="X2658" i="10" s="1"/>
  <c r="Y2658" i="10" s="1"/>
  <c r="Z2658" i="10" s="1"/>
  <c r="AA2658" i="10" s="1"/>
  <c r="AB2658" i="10" s="1"/>
  <c r="AC2658" i="10" s="1"/>
  <c r="H2660" i="10" l="1"/>
  <c r="S2660" i="10" s="1"/>
  <c r="K2660" i="10"/>
  <c r="P2660" i="10"/>
  <c r="N2660" i="10"/>
  <c r="O2660" i="10"/>
  <c r="I2660" i="10"/>
  <c r="R2660" i="10"/>
  <c r="G2660" i="10" s="1"/>
  <c r="J2660" i="10"/>
  <c r="D2661" i="10"/>
  <c r="M2660" i="10"/>
  <c r="Q2660" i="10"/>
  <c r="L2660" i="10"/>
  <c r="T2659" i="10"/>
  <c r="U2659" i="10" s="1"/>
  <c r="V2659" i="10" s="1"/>
  <c r="W2659" i="10" s="1"/>
  <c r="X2659" i="10" s="1"/>
  <c r="Y2659" i="10" s="1"/>
  <c r="Z2659" i="10" s="1"/>
  <c r="AA2659" i="10" s="1"/>
  <c r="AB2659" i="10" s="1"/>
  <c r="AC2659" i="10" s="1"/>
  <c r="T2660" i="10" l="1"/>
  <c r="U2660" i="10" s="1"/>
  <c r="V2660" i="10" s="1"/>
  <c r="W2660" i="10" s="1"/>
  <c r="X2660" i="10" s="1"/>
  <c r="Y2660" i="10" s="1"/>
  <c r="Z2660" i="10" s="1"/>
  <c r="AA2660" i="10" s="1"/>
  <c r="AB2660" i="10" s="1"/>
  <c r="AC2660" i="10" s="1"/>
  <c r="H2661" i="10"/>
  <c r="S2661" i="10" s="1"/>
  <c r="Q2661" i="10"/>
  <c r="R2661" i="10"/>
  <c r="G2661" i="10" s="1"/>
  <c r="M2661" i="10"/>
  <c r="P2661" i="10"/>
  <c r="K2661" i="10"/>
  <c r="N2661" i="10"/>
  <c r="L2661" i="10"/>
  <c r="D2662" i="10"/>
  <c r="O2661" i="10"/>
  <c r="I2661" i="10"/>
  <c r="J2661" i="10"/>
  <c r="T2661" i="10" l="1"/>
  <c r="U2661" i="10" s="1"/>
  <c r="V2661" i="10" s="1"/>
  <c r="W2661" i="10" s="1"/>
  <c r="X2661" i="10" s="1"/>
  <c r="Y2661" i="10" s="1"/>
  <c r="Z2661" i="10" s="1"/>
  <c r="AA2661" i="10" s="1"/>
  <c r="AB2661" i="10" s="1"/>
  <c r="AC2661" i="10" s="1"/>
  <c r="H2662" i="10"/>
  <c r="S2662" i="10" s="1"/>
  <c r="M2662" i="10"/>
  <c r="L2662" i="10"/>
  <c r="N2662" i="10"/>
  <c r="J2662" i="10"/>
  <c r="P2662" i="10"/>
  <c r="K2662" i="10"/>
  <c r="D2663" i="10"/>
  <c r="O2662" i="10"/>
  <c r="I2662" i="10"/>
  <c r="R2662" i="10"/>
  <c r="G2662" i="10" s="1"/>
  <c r="Q2662" i="10"/>
  <c r="T2662" i="10" l="1"/>
  <c r="U2662" i="10" s="1"/>
  <c r="V2662" i="10" s="1"/>
  <c r="W2662" i="10" s="1"/>
  <c r="X2662" i="10" s="1"/>
  <c r="Y2662" i="10" s="1"/>
  <c r="Z2662" i="10" s="1"/>
  <c r="AA2662" i="10" s="1"/>
  <c r="AB2662" i="10" s="1"/>
  <c r="AC2662" i="10" s="1"/>
  <c r="H2663" i="10"/>
  <c r="S2663" i="10" s="1"/>
  <c r="K2663" i="10"/>
  <c r="R2663" i="10"/>
  <c r="G2663" i="10" s="1"/>
  <c r="N2663" i="10"/>
  <c r="L2663" i="10"/>
  <c r="O2663" i="10"/>
  <c r="P2663" i="10"/>
  <c r="J2663" i="10"/>
  <c r="Q2663" i="10"/>
  <c r="D2664" i="10"/>
  <c r="I2663" i="10"/>
  <c r="M2663" i="10"/>
  <c r="H2664" i="10" l="1"/>
  <c r="S2664" i="10" s="1"/>
  <c r="R2664" i="10"/>
  <c r="G2664" i="10" s="1"/>
  <c r="M2664" i="10"/>
  <c r="Q2664" i="10"/>
  <c r="L2664" i="10"/>
  <c r="P2664" i="10"/>
  <c r="O2664" i="10"/>
  <c r="K2664" i="10"/>
  <c r="D2665" i="10"/>
  <c r="I2664" i="10"/>
  <c r="J2664" i="10"/>
  <c r="N2664" i="10"/>
  <c r="T2663" i="10"/>
  <c r="U2663" i="10" s="1"/>
  <c r="V2663" i="10" s="1"/>
  <c r="W2663" i="10" s="1"/>
  <c r="X2663" i="10" s="1"/>
  <c r="Y2663" i="10" s="1"/>
  <c r="Z2663" i="10" s="1"/>
  <c r="AA2663" i="10" s="1"/>
  <c r="AB2663" i="10" s="1"/>
  <c r="AC2663" i="10" s="1"/>
  <c r="H2665" i="10" l="1"/>
  <c r="S2665" i="10" s="1"/>
  <c r="P2665" i="10"/>
  <c r="I2665" i="10"/>
  <c r="K2665" i="10"/>
  <c r="R2665" i="10"/>
  <c r="G2665" i="10" s="1"/>
  <c r="M2665" i="10"/>
  <c r="N2665" i="10"/>
  <c r="D2666" i="10"/>
  <c r="Q2665" i="10"/>
  <c r="O2665" i="10"/>
  <c r="J2665" i="10"/>
  <c r="L2665" i="10"/>
  <c r="T2664" i="10"/>
  <c r="U2664" i="10" s="1"/>
  <c r="V2664" i="10" s="1"/>
  <c r="W2664" i="10" s="1"/>
  <c r="X2664" i="10" s="1"/>
  <c r="Y2664" i="10" s="1"/>
  <c r="Z2664" i="10" s="1"/>
  <c r="AA2664" i="10" s="1"/>
  <c r="AB2664" i="10" s="1"/>
  <c r="AC2664" i="10" s="1"/>
  <c r="T2665" i="10" l="1"/>
  <c r="U2665" i="10" s="1"/>
  <c r="V2665" i="10" s="1"/>
  <c r="W2665" i="10" s="1"/>
  <c r="X2665" i="10" s="1"/>
  <c r="Y2665" i="10" s="1"/>
  <c r="Z2665" i="10" s="1"/>
  <c r="AA2665" i="10" s="1"/>
  <c r="AB2665" i="10" s="1"/>
  <c r="AC2665" i="10" s="1"/>
  <c r="H2666" i="10"/>
  <c r="S2666" i="10" s="1"/>
  <c r="L2666" i="10"/>
  <c r="N2666" i="10"/>
  <c r="R2666" i="10"/>
  <c r="G2666" i="10" s="1"/>
  <c r="Q2666" i="10"/>
  <c r="M2666" i="10"/>
  <c r="J2666" i="10"/>
  <c r="D2667" i="10"/>
  <c r="K2666" i="10"/>
  <c r="P2666" i="10"/>
  <c r="I2666" i="10"/>
  <c r="O2666" i="10"/>
  <c r="T2666" i="10" l="1"/>
  <c r="U2666" i="10" s="1"/>
  <c r="V2666" i="10" s="1"/>
  <c r="W2666" i="10" s="1"/>
  <c r="X2666" i="10" s="1"/>
  <c r="Y2666" i="10" s="1"/>
  <c r="Z2666" i="10" s="1"/>
  <c r="AA2666" i="10" s="1"/>
  <c r="AB2666" i="10" s="1"/>
  <c r="AC2666" i="10" s="1"/>
  <c r="H2667" i="10"/>
  <c r="S2667" i="10" s="1"/>
  <c r="M2667" i="10"/>
  <c r="I2667" i="10"/>
  <c r="P2667" i="10"/>
  <c r="N2667" i="10"/>
  <c r="O2667" i="10"/>
  <c r="Q2667" i="10"/>
  <c r="K2667" i="10"/>
  <c r="L2667" i="10"/>
  <c r="D2668" i="10"/>
  <c r="R2667" i="10"/>
  <c r="G2667" i="10" s="1"/>
  <c r="J2667" i="10"/>
  <c r="H2668" i="10" l="1"/>
  <c r="S2668" i="10" s="1"/>
  <c r="J2668" i="10"/>
  <c r="P2668" i="10"/>
  <c r="Q2668" i="10"/>
  <c r="I2668" i="10"/>
  <c r="L2668" i="10"/>
  <c r="M2668" i="10"/>
  <c r="N2668" i="10"/>
  <c r="K2668" i="10"/>
  <c r="D2669" i="10"/>
  <c r="O2668" i="10"/>
  <c r="R2668" i="10"/>
  <c r="G2668" i="10" s="1"/>
  <c r="T2667" i="10"/>
  <c r="U2667" i="10" s="1"/>
  <c r="V2667" i="10" s="1"/>
  <c r="W2667" i="10" s="1"/>
  <c r="X2667" i="10" s="1"/>
  <c r="Y2667" i="10" s="1"/>
  <c r="Z2667" i="10" s="1"/>
  <c r="AA2667" i="10" s="1"/>
  <c r="AB2667" i="10" s="1"/>
  <c r="AC2667" i="10" s="1"/>
  <c r="H2669" i="10" l="1"/>
  <c r="S2669" i="10" s="1"/>
  <c r="Q2669" i="10"/>
  <c r="M2669" i="10"/>
  <c r="P2669" i="10"/>
  <c r="D2670" i="10"/>
  <c r="K2669" i="10"/>
  <c r="L2669" i="10"/>
  <c r="O2669" i="10"/>
  <c r="J2669" i="10"/>
  <c r="I2669" i="10"/>
  <c r="N2669" i="10"/>
  <c r="R2669" i="10"/>
  <c r="G2669" i="10" s="1"/>
  <c r="T2668" i="10"/>
  <c r="U2668" i="10" s="1"/>
  <c r="V2668" i="10" s="1"/>
  <c r="W2668" i="10" s="1"/>
  <c r="X2668" i="10" s="1"/>
  <c r="Y2668" i="10" s="1"/>
  <c r="Z2668" i="10" s="1"/>
  <c r="AA2668" i="10" s="1"/>
  <c r="AB2668" i="10" s="1"/>
  <c r="AC2668" i="10" s="1"/>
  <c r="T2669" i="10" l="1"/>
  <c r="U2669" i="10" s="1"/>
  <c r="V2669" i="10" s="1"/>
  <c r="W2669" i="10" s="1"/>
  <c r="X2669" i="10" s="1"/>
  <c r="Y2669" i="10" s="1"/>
  <c r="Z2669" i="10" s="1"/>
  <c r="AA2669" i="10" s="1"/>
  <c r="AB2669" i="10" s="1"/>
  <c r="AC2669" i="10" s="1"/>
  <c r="H2670" i="10"/>
  <c r="S2670" i="10" s="1"/>
  <c r="O2670" i="10"/>
  <c r="K2670" i="10"/>
  <c r="Q2670" i="10"/>
  <c r="P2670" i="10"/>
  <c r="J2670" i="10"/>
  <c r="I2670" i="10"/>
  <c r="L2670" i="10"/>
  <c r="M2670" i="10"/>
  <c r="R2670" i="10"/>
  <c r="G2670" i="10" s="1"/>
  <c r="D2671" i="10"/>
  <c r="N2670" i="10"/>
  <c r="T2670" i="10" l="1"/>
  <c r="U2670" i="10" s="1"/>
  <c r="V2670" i="10" s="1"/>
  <c r="W2670" i="10" s="1"/>
  <c r="X2670" i="10" s="1"/>
  <c r="Y2670" i="10" s="1"/>
  <c r="Z2670" i="10" s="1"/>
  <c r="AA2670" i="10" s="1"/>
  <c r="AB2670" i="10" s="1"/>
  <c r="AC2670" i="10" s="1"/>
  <c r="R2671" i="10"/>
  <c r="G2671" i="10" s="1"/>
  <c r="O2671" i="10"/>
  <c r="H2671" i="10"/>
  <c r="S2671" i="10" s="1"/>
  <c r="J2671" i="10"/>
  <c r="L2671" i="10"/>
  <c r="N2671" i="10"/>
  <c r="I2671" i="10"/>
  <c r="K2671" i="10"/>
  <c r="P2671" i="10"/>
  <c r="D2672" i="10"/>
  <c r="M2671" i="10"/>
  <c r="Q2671" i="10"/>
  <c r="T2671" i="10" l="1"/>
  <c r="U2671" i="10" s="1"/>
  <c r="V2671" i="10" s="1"/>
  <c r="W2671" i="10" s="1"/>
  <c r="X2671" i="10" s="1"/>
  <c r="Y2671" i="10" s="1"/>
  <c r="Z2671" i="10" s="1"/>
  <c r="AA2671" i="10" s="1"/>
  <c r="AB2671" i="10" s="1"/>
  <c r="AC2671" i="10" s="1"/>
  <c r="H2672" i="10"/>
  <c r="S2672" i="10" s="1"/>
  <c r="Q2672" i="10"/>
  <c r="J2672" i="10"/>
  <c r="R2672" i="10"/>
  <c r="G2672" i="10" s="1"/>
  <c r="I2672" i="10"/>
  <c r="D2673" i="10"/>
  <c r="K2672" i="10"/>
  <c r="M2672" i="10"/>
  <c r="P2672" i="10"/>
  <c r="N2672" i="10"/>
  <c r="O2672" i="10"/>
  <c r="L2672" i="10"/>
  <c r="H2673" i="10" l="1"/>
  <c r="S2673" i="10" s="1"/>
  <c r="O2673" i="10"/>
  <c r="J2673" i="10"/>
  <c r="I2673" i="10"/>
  <c r="M2673" i="10"/>
  <c r="N2673" i="10"/>
  <c r="Q2673" i="10"/>
  <c r="K2673" i="10"/>
  <c r="D2674" i="10"/>
  <c r="L2673" i="10"/>
  <c r="R2673" i="10"/>
  <c r="G2673" i="10" s="1"/>
  <c r="P2673" i="10"/>
  <c r="T2672" i="10"/>
  <c r="U2672" i="10" s="1"/>
  <c r="V2672" i="10" s="1"/>
  <c r="W2672" i="10" s="1"/>
  <c r="X2672" i="10" s="1"/>
  <c r="Y2672" i="10" s="1"/>
  <c r="Z2672" i="10" s="1"/>
  <c r="AA2672" i="10" s="1"/>
  <c r="AB2672" i="10" s="1"/>
  <c r="AC2672" i="10" s="1"/>
  <c r="H2674" i="10" l="1"/>
  <c r="S2674" i="10" s="1"/>
  <c r="M2674" i="10"/>
  <c r="K2674" i="10"/>
  <c r="R2674" i="10"/>
  <c r="G2674" i="10" s="1"/>
  <c r="L2674" i="10"/>
  <c r="O2674" i="10"/>
  <c r="J2674" i="10"/>
  <c r="D2675" i="10"/>
  <c r="P2674" i="10"/>
  <c r="I2674" i="10"/>
  <c r="Q2674" i="10"/>
  <c r="N2674" i="10"/>
  <c r="T2673" i="10"/>
  <c r="U2673" i="10" s="1"/>
  <c r="V2673" i="10" s="1"/>
  <c r="W2673" i="10" s="1"/>
  <c r="X2673" i="10" s="1"/>
  <c r="Y2673" i="10" s="1"/>
  <c r="Z2673" i="10" s="1"/>
  <c r="AA2673" i="10" s="1"/>
  <c r="AB2673" i="10" s="1"/>
  <c r="AC2673" i="10" s="1"/>
  <c r="T2674" i="10" l="1"/>
  <c r="U2674" i="10" s="1"/>
  <c r="V2674" i="10" s="1"/>
  <c r="W2674" i="10" s="1"/>
  <c r="X2674" i="10" s="1"/>
  <c r="Y2674" i="10" s="1"/>
  <c r="Z2674" i="10" s="1"/>
  <c r="AA2674" i="10" s="1"/>
  <c r="AB2674" i="10" s="1"/>
  <c r="AC2674" i="10" s="1"/>
  <c r="H2675" i="10"/>
  <c r="S2675" i="10" s="1"/>
  <c r="I2675" i="10"/>
  <c r="O2675" i="10"/>
  <c r="R2675" i="10"/>
  <c r="G2675" i="10" s="1"/>
  <c r="N2675" i="10"/>
  <c r="D2676" i="10"/>
  <c r="K2675" i="10"/>
  <c r="J2675" i="10"/>
  <c r="M2675" i="10"/>
  <c r="Q2675" i="10"/>
  <c r="L2675" i="10"/>
  <c r="P2675" i="10"/>
  <c r="T2675" i="10" l="1"/>
  <c r="U2675" i="10" s="1"/>
  <c r="V2675" i="10" s="1"/>
  <c r="W2675" i="10" s="1"/>
  <c r="X2675" i="10" s="1"/>
  <c r="Y2675" i="10" s="1"/>
  <c r="Z2675" i="10" s="1"/>
  <c r="AA2675" i="10" s="1"/>
  <c r="AB2675" i="10" s="1"/>
  <c r="AC2675" i="10" s="1"/>
  <c r="H2676" i="10"/>
  <c r="S2676" i="10" s="1"/>
  <c r="L2676" i="10"/>
  <c r="P2676" i="10"/>
  <c r="N2676" i="10"/>
  <c r="I2676" i="10"/>
  <c r="D2677" i="10"/>
  <c r="J2676" i="10"/>
  <c r="M2676" i="10"/>
  <c r="Q2676" i="10"/>
  <c r="K2676" i="10"/>
  <c r="R2676" i="10"/>
  <c r="G2676" i="10" s="1"/>
  <c r="O2676" i="10"/>
  <c r="T2676" i="10" l="1"/>
  <c r="U2676" i="10" s="1"/>
  <c r="V2676" i="10" s="1"/>
  <c r="W2676" i="10" s="1"/>
  <c r="X2676" i="10" s="1"/>
  <c r="Y2676" i="10" s="1"/>
  <c r="Z2676" i="10" s="1"/>
  <c r="AA2676" i="10" s="1"/>
  <c r="AB2676" i="10" s="1"/>
  <c r="AC2676" i="10" s="1"/>
  <c r="H2677" i="10"/>
  <c r="S2677" i="10" s="1"/>
  <c r="L2677" i="10"/>
  <c r="Q2677" i="10"/>
  <c r="K2677" i="10"/>
  <c r="I2677" i="10"/>
  <c r="N2677" i="10"/>
  <c r="O2677" i="10"/>
  <c r="J2677" i="10"/>
  <c r="R2677" i="10"/>
  <c r="G2677" i="10" s="1"/>
  <c r="D2678" i="10"/>
  <c r="M2677" i="10"/>
  <c r="P2677" i="10"/>
  <c r="T2677" i="10" l="1"/>
  <c r="U2677" i="10" s="1"/>
  <c r="V2677" i="10" s="1"/>
  <c r="W2677" i="10" s="1"/>
  <c r="X2677" i="10" s="1"/>
  <c r="Y2677" i="10" s="1"/>
  <c r="Z2677" i="10" s="1"/>
  <c r="AA2677" i="10" s="1"/>
  <c r="AB2677" i="10" s="1"/>
  <c r="AC2677" i="10" s="1"/>
  <c r="Q2678" i="10"/>
  <c r="I2678" i="10"/>
  <c r="J2678" i="10"/>
  <c r="L2678" i="10"/>
  <c r="O2678" i="10"/>
  <c r="M2678" i="10"/>
  <c r="H2678" i="10"/>
  <c r="S2678" i="10" s="1"/>
  <c r="N2678" i="10"/>
  <c r="D2679" i="10"/>
  <c r="R2678" i="10"/>
  <c r="G2678" i="10" s="1"/>
  <c r="K2678" i="10"/>
  <c r="P2678" i="10"/>
  <c r="H2679" i="10" l="1"/>
  <c r="S2679" i="10" s="1"/>
  <c r="K2679" i="10"/>
  <c r="R2679" i="10"/>
  <c r="G2679" i="10" s="1"/>
  <c r="I2679" i="10"/>
  <c r="D2680" i="10"/>
  <c r="J2679" i="10"/>
  <c r="O2679" i="10"/>
  <c r="Q2679" i="10"/>
  <c r="P2679" i="10"/>
  <c r="M2679" i="10"/>
  <c r="N2679" i="10"/>
  <c r="L2679" i="10"/>
  <c r="T2678" i="10"/>
  <c r="U2678" i="10" s="1"/>
  <c r="V2678" i="10" s="1"/>
  <c r="W2678" i="10" s="1"/>
  <c r="X2678" i="10" s="1"/>
  <c r="Y2678" i="10" s="1"/>
  <c r="Z2678" i="10" s="1"/>
  <c r="AA2678" i="10" s="1"/>
  <c r="AB2678" i="10" s="1"/>
  <c r="AC2678" i="10" s="1"/>
  <c r="H2680" i="10" l="1"/>
  <c r="S2680" i="10" s="1"/>
  <c r="O2680" i="10"/>
  <c r="P2680" i="10"/>
  <c r="R2680" i="10"/>
  <c r="G2680" i="10" s="1"/>
  <c r="L2680" i="10"/>
  <c r="Q2680" i="10"/>
  <c r="I2680" i="10"/>
  <c r="K2680" i="10"/>
  <c r="N2680" i="10"/>
  <c r="M2680" i="10"/>
  <c r="D2681" i="10"/>
  <c r="J2680" i="10"/>
  <c r="T2679" i="10"/>
  <c r="U2679" i="10" s="1"/>
  <c r="V2679" i="10" s="1"/>
  <c r="W2679" i="10" s="1"/>
  <c r="X2679" i="10" s="1"/>
  <c r="Y2679" i="10" s="1"/>
  <c r="Z2679" i="10" s="1"/>
  <c r="AA2679" i="10" s="1"/>
  <c r="AB2679" i="10" s="1"/>
  <c r="AC2679" i="10" s="1"/>
  <c r="H2681" i="10" l="1"/>
  <c r="S2681" i="10" s="1"/>
  <c r="O2681" i="10"/>
  <c r="J2681" i="10"/>
  <c r="R2681" i="10"/>
  <c r="G2681" i="10" s="1"/>
  <c r="L2681" i="10"/>
  <c r="K2681" i="10"/>
  <c r="I2681" i="10"/>
  <c r="M2681" i="10"/>
  <c r="Q2681" i="10"/>
  <c r="N2681" i="10"/>
  <c r="D2682" i="10"/>
  <c r="P2681" i="10"/>
  <c r="T2680" i="10"/>
  <c r="U2680" i="10" s="1"/>
  <c r="V2680" i="10" s="1"/>
  <c r="W2680" i="10" s="1"/>
  <c r="X2680" i="10" s="1"/>
  <c r="Y2680" i="10" s="1"/>
  <c r="Z2680" i="10" s="1"/>
  <c r="AA2680" i="10" s="1"/>
  <c r="AB2680" i="10" s="1"/>
  <c r="AC2680" i="10" s="1"/>
  <c r="J2682" i="10" l="1"/>
  <c r="M2682" i="10"/>
  <c r="N2682" i="10"/>
  <c r="O2682" i="10"/>
  <c r="D2683" i="10"/>
  <c r="Q2682" i="10"/>
  <c r="I2682" i="10"/>
  <c r="R2682" i="10"/>
  <c r="G2682" i="10" s="1"/>
  <c r="H2682" i="10"/>
  <c r="S2682" i="10" s="1"/>
  <c r="K2682" i="10"/>
  <c r="P2682" i="10"/>
  <c r="L2682" i="10"/>
  <c r="T2681" i="10"/>
  <c r="U2681" i="10" s="1"/>
  <c r="V2681" i="10" s="1"/>
  <c r="W2681" i="10" s="1"/>
  <c r="X2681" i="10" s="1"/>
  <c r="Y2681" i="10" s="1"/>
  <c r="Z2681" i="10" s="1"/>
  <c r="AA2681" i="10" s="1"/>
  <c r="AB2681" i="10" s="1"/>
  <c r="AC2681" i="10" s="1"/>
  <c r="T2682" i="10" l="1"/>
  <c r="U2682" i="10" s="1"/>
  <c r="V2682" i="10" s="1"/>
  <c r="W2682" i="10" s="1"/>
  <c r="X2682" i="10" s="1"/>
  <c r="Y2682" i="10" s="1"/>
  <c r="Z2682" i="10" s="1"/>
  <c r="AA2682" i="10" s="1"/>
  <c r="AB2682" i="10" s="1"/>
  <c r="AC2682" i="10" s="1"/>
  <c r="H2683" i="10"/>
  <c r="S2683" i="10" s="1"/>
  <c r="P2683" i="10"/>
  <c r="M2683" i="10"/>
  <c r="D2684" i="10"/>
  <c r="R2683" i="10"/>
  <c r="G2683" i="10" s="1"/>
  <c r="Q2683" i="10"/>
  <c r="O2683" i="10"/>
  <c r="I2683" i="10"/>
  <c r="K2683" i="10"/>
  <c r="N2683" i="10"/>
  <c r="L2683" i="10"/>
  <c r="J2683" i="10"/>
  <c r="T2683" i="10" l="1"/>
  <c r="U2683" i="10" s="1"/>
  <c r="V2683" i="10" s="1"/>
  <c r="W2683" i="10" s="1"/>
  <c r="X2683" i="10" s="1"/>
  <c r="Y2683" i="10" s="1"/>
  <c r="Z2683" i="10" s="1"/>
  <c r="AA2683" i="10" s="1"/>
  <c r="AB2683" i="10" s="1"/>
  <c r="AC2683" i="10" s="1"/>
  <c r="H2684" i="10"/>
  <c r="S2684" i="10" s="1"/>
  <c r="P2684" i="10"/>
  <c r="K2684" i="10"/>
  <c r="L2684" i="10"/>
  <c r="I2684" i="10"/>
  <c r="M2684" i="10"/>
  <c r="J2684" i="10"/>
  <c r="N2684" i="10"/>
  <c r="O2684" i="10"/>
  <c r="R2684" i="10"/>
  <c r="G2684" i="10" s="1"/>
  <c r="D2685" i="10"/>
  <c r="Q2684" i="10"/>
  <c r="H2685" i="10" l="1"/>
  <c r="S2685" i="10" s="1"/>
  <c r="M2685" i="10"/>
  <c r="K2685" i="10"/>
  <c r="L2685" i="10"/>
  <c r="Q2685" i="10"/>
  <c r="I2685" i="10"/>
  <c r="N2685" i="10"/>
  <c r="R2685" i="10"/>
  <c r="G2685" i="10" s="1"/>
  <c r="J2685" i="10"/>
  <c r="O2685" i="10"/>
  <c r="D2686" i="10"/>
  <c r="P2685" i="10"/>
  <c r="T2684" i="10"/>
  <c r="U2684" i="10" s="1"/>
  <c r="V2684" i="10" s="1"/>
  <c r="W2684" i="10" s="1"/>
  <c r="X2684" i="10" s="1"/>
  <c r="Y2684" i="10" s="1"/>
  <c r="Z2684" i="10" s="1"/>
  <c r="AA2684" i="10" s="1"/>
  <c r="AB2684" i="10" s="1"/>
  <c r="AC2684" i="10" s="1"/>
  <c r="H2686" i="10" l="1"/>
  <c r="S2686" i="10" s="1"/>
  <c r="R2686" i="10"/>
  <c r="G2686" i="10" s="1"/>
  <c r="K2686" i="10"/>
  <c r="P2686" i="10"/>
  <c r="Q2686" i="10"/>
  <c r="N2686" i="10"/>
  <c r="M2686" i="10"/>
  <c r="L2686" i="10"/>
  <c r="D2687" i="10"/>
  <c r="J2686" i="10"/>
  <c r="I2686" i="10"/>
  <c r="O2686" i="10"/>
  <c r="T2685" i="10"/>
  <c r="U2685" i="10" s="1"/>
  <c r="V2685" i="10" s="1"/>
  <c r="W2685" i="10" s="1"/>
  <c r="X2685" i="10" s="1"/>
  <c r="Y2685" i="10" s="1"/>
  <c r="Z2685" i="10" s="1"/>
  <c r="AA2685" i="10" s="1"/>
  <c r="AB2685" i="10" s="1"/>
  <c r="AC2685" i="10" s="1"/>
  <c r="T2686" i="10" l="1"/>
  <c r="U2686" i="10" s="1"/>
  <c r="V2686" i="10" s="1"/>
  <c r="W2686" i="10" s="1"/>
  <c r="X2686" i="10" s="1"/>
  <c r="Y2686" i="10" s="1"/>
  <c r="Z2686" i="10" s="1"/>
  <c r="AA2686" i="10" s="1"/>
  <c r="AB2686" i="10" s="1"/>
  <c r="AC2686" i="10" s="1"/>
  <c r="K2687" i="10"/>
  <c r="J2687" i="10"/>
  <c r="Q2687" i="10"/>
  <c r="D2688" i="10"/>
  <c r="L2687" i="10"/>
  <c r="R2687" i="10"/>
  <c r="G2687" i="10" s="1"/>
  <c r="O2687" i="10"/>
  <c r="H2687" i="10"/>
  <c r="S2687" i="10" s="1"/>
  <c r="P2687" i="10"/>
  <c r="I2687" i="10"/>
  <c r="M2687" i="10"/>
  <c r="N2687" i="10"/>
  <c r="Q2688" i="10" l="1"/>
  <c r="P2688" i="10"/>
  <c r="J2688" i="10"/>
  <c r="K2688" i="10"/>
  <c r="M2688" i="10"/>
  <c r="R2688" i="10"/>
  <c r="G2688" i="10" s="1"/>
  <c r="N2688" i="10"/>
  <c r="O2688" i="10"/>
  <c r="H2688" i="10"/>
  <c r="S2688" i="10" s="1"/>
  <c r="L2688" i="10"/>
  <c r="D2689" i="10"/>
  <c r="I2688" i="10"/>
  <c r="T2687" i="10"/>
  <c r="U2687" i="10" s="1"/>
  <c r="V2687" i="10" s="1"/>
  <c r="W2687" i="10" s="1"/>
  <c r="X2687" i="10" s="1"/>
  <c r="Y2687" i="10" s="1"/>
  <c r="Z2687" i="10" s="1"/>
  <c r="AA2687" i="10" s="1"/>
  <c r="AB2687" i="10" s="1"/>
  <c r="AC2687" i="10" s="1"/>
  <c r="Q2689" i="10" l="1"/>
  <c r="N2689" i="10"/>
  <c r="L2689" i="10"/>
  <c r="M2689" i="10"/>
  <c r="P2689" i="10"/>
  <c r="I2689" i="10"/>
  <c r="J2689" i="10"/>
  <c r="H2689" i="10"/>
  <c r="S2689" i="10" s="1"/>
  <c r="D2690" i="10"/>
  <c r="R2689" i="10"/>
  <c r="G2689" i="10" s="1"/>
  <c r="K2689" i="10"/>
  <c r="O2689" i="10"/>
  <c r="T2688" i="10"/>
  <c r="U2688" i="10" s="1"/>
  <c r="V2688" i="10" s="1"/>
  <c r="W2688" i="10" s="1"/>
  <c r="X2688" i="10" s="1"/>
  <c r="Y2688" i="10" s="1"/>
  <c r="Z2688" i="10" s="1"/>
  <c r="AA2688" i="10" s="1"/>
  <c r="AB2688" i="10" s="1"/>
  <c r="AC2688" i="10" s="1"/>
  <c r="L2690" i="10" l="1"/>
  <c r="O2690" i="10"/>
  <c r="P2690" i="10"/>
  <c r="R2690" i="10"/>
  <c r="G2690" i="10" s="1"/>
  <c r="J2690" i="10"/>
  <c r="N2690" i="10"/>
  <c r="I2690" i="10"/>
  <c r="Q2690" i="10"/>
  <c r="M2690" i="10"/>
  <c r="H2690" i="10"/>
  <c r="S2690" i="10" s="1"/>
  <c r="K2690" i="10"/>
  <c r="D2691" i="10"/>
  <c r="T2689" i="10"/>
  <c r="U2689" i="10" s="1"/>
  <c r="V2689" i="10" s="1"/>
  <c r="W2689" i="10" s="1"/>
  <c r="X2689" i="10" s="1"/>
  <c r="Y2689" i="10" s="1"/>
  <c r="Z2689" i="10" s="1"/>
  <c r="AA2689" i="10" s="1"/>
  <c r="AB2689" i="10" s="1"/>
  <c r="AC2689" i="10" s="1"/>
  <c r="H2691" i="10" l="1"/>
  <c r="S2691" i="10" s="1"/>
  <c r="Q2691" i="10"/>
  <c r="R2691" i="10"/>
  <c r="G2691" i="10" s="1"/>
  <c r="N2691" i="10"/>
  <c r="O2691" i="10"/>
  <c r="I2691" i="10"/>
  <c r="D2692" i="10"/>
  <c r="J2691" i="10"/>
  <c r="L2691" i="10"/>
  <c r="P2691" i="10"/>
  <c r="K2691" i="10"/>
  <c r="M2691" i="10"/>
  <c r="T2690" i="10"/>
  <c r="U2690" i="10" s="1"/>
  <c r="V2690" i="10" s="1"/>
  <c r="W2690" i="10" s="1"/>
  <c r="X2690" i="10" s="1"/>
  <c r="Y2690" i="10" s="1"/>
  <c r="Z2690" i="10" s="1"/>
  <c r="AA2690" i="10" s="1"/>
  <c r="AB2690" i="10" s="1"/>
  <c r="AC2690" i="10" s="1"/>
  <c r="H2692" i="10" l="1"/>
  <c r="S2692" i="10" s="1"/>
  <c r="Q2692" i="10"/>
  <c r="K2692" i="10"/>
  <c r="L2692" i="10"/>
  <c r="M2692" i="10"/>
  <c r="D2693" i="10"/>
  <c r="P2692" i="10"/>
  <c r="N2692" i="10"/>
  <c r="I2692" i="10"/>
  <c r="J2692" i="10"/>
  <c r="R2692" i="10"/>
  <c r="G2692" i="10" s="1"/>
  <c r="O2692" i="10"/>
  <c r="T2691" i="10"/>
  <c r="U2691" i="10" s="1"/>
  <c r="V2691" i="10" s="1"/>
  <c r="W2691" i="10" s="1"/>
  <c r="X2691" i="10" s="1"/>
  <c r="Y2691" i="10" s="1"/>
  <c r="Z2691" i="10" s="1"/>
  <c r="AA2691" i="10" s="1"/>
  <c r="AB2691" i="10" s="1"/>
  <c r="AC2691" i="10" s="1"/>
  <c r="K2693" i="10" l="1"/>
  <c r="R2693" i="10"/>
  <c r="G2693" i="10" s="1"/>
  <c r="N2693" i="10"/>
  <c r="D2694" i="10"/>
  <c r="Q2693" i="10"/>
  <c r="O2693" i="10"/>
  <c r="L2693" i="10"/>
  <c r="M2693" i="10"/>
  <c r="P2693" i="10"/>
  <c r="I2693" i="10"/>
  <c r="H2693" i="10"/>
  <c r="S2693" i="10" s="1"/>
  <c r="J2693" i="10"/>
  <c r="T2692" i="10"/>
  <c r="U2692" i="10" s="1"/>
  <c r="V2692" i="10" s="1"/>
  <c r="W2692" i="10" s="1"/>
  <c r="X2692" i="10" s="1"/>
  <c r="Y2692" i="10" s="1"/>
  <c r="Z2692" i="10" s="1"/>
  <c r="AA2692" i="10" s="1"/>
  <c r="AB2692" i="10" s="1"/>
  <c r="AC2692" i="10" s="1"/>
  <c r="H2694" i="10" l="1"/>
  <c r="S2694" i="10" s="1"/>
  <c r="P2694" i="10"/>
  <c r="L2694" i="10"/>
  <c r="M2694" i="10"/>
  <c r="Q2694" i="10"/>
  <c r="K2694" i="10"/>
  <c r="D2695" i="10"/>
  <c r="N2694" i="10"/>
  <c r="O2694" i="10"/>
  <c r="R2694" i="10"/>
  <c r="G2694" i="10" s="1"/>
  <c r="J2694" i="10"/>
  <c r="I2694" i="10"/>
  <c r="T2693" i="10"/>
  <c r="U2693" i="10" s="1"/>
  <c r="V2693" i="10" s="1"/>
  <c r="W2693" i="10" s="1"/>
  <c r="X2693" i="10" s="1"/>
  <c r="Y2693" i="10" s="1"/>
  <c r="Z2693" i="10" s="1"/>
  <c r="AA2693" i="10" s="1"/>
  <c r="AB2693" i="10" s="1"/>
  <c r="AC2693" i="10" s="1"/>
  <c r="O2695" i="10" l="1"/>
  <c r="D2696" i="10"/>
  <c r="J2695" i="10"/>
  <c r="I2695" i="10"/>
  <c r="Q2695" i="10"/>
  <c r="H2695" i="10"/>
  <c r="S2695" i="10" s="1"/>
  <c r="R2695" i="10"/>
  <c r="G2695" i="10" s="1"/>
  <c r="N2695" i="10"/>
  <c r="L2695" i="10"/>
  <c r="P2695" i="10"/>
  <c r="M2695" i="10"/>
  <c r="K2695" i="10"/>
  <c r="T2694" i="10"/>
  <c r="U2694" i="10" s="1"/>
  <c r="V2694" i="10" s="1"/>
  <c r="W2694" i="10" s="1"/>
  <c r="X2694" i="10" s="1"/>
  <c r="Y2694" i="10" s="1"/>
  <c r="Z2694" i="10" s="1"/>
  <c r="AA2694" i="10" s="1"/>
  <c r="AB2694" i="10" s="1"/>
  <c r="AC2694" i="10" s="1"/>
  <c r="T2695" i="10" l="1"/>
  <c r="U2695" i="10" s="1"/>
  <c r="V2695" i="10" s="1"/>
  <c r="W2695" i="10" s="1"/>
  <c r="X2695" i="10" s="1"/>
  <c r="Y2695" i="10" s="1"/>
  <c r="Z2695" i="10" s="1"/>
  <c r="AA2695" i="10" s="1"/>
  <c r="AB2695" i="10" s="1"/>
  <c r="AC2695" i="10" s="1"/>
  <c r="D2697" i="10"/>
  <c r="J2696" i="10"/>
  <c r="K2696" i="10"/>
  <c r="Q2696" i="10"/>
  <c r="R2696" i="10"/>
  <c r="G2696" i="10" s="1"/>
  <c r="M2696" i="10"/>
  <c r="O2696" i="10"/>
  <c r="N2696" i="10"/>
  <c r="L2696" i="10"/>
  <c r="I2696" i="10"/>
  <c r="H2696" i="10"/>
  <c r="S2696" i="10" s="1"/>
  <c r="P2696" i="10"/>
  <c r="T2696" i="10" l="1"/>
  <c r="U2696" i="10" s="1"/>
  <c r="V2696" i="10" s="1"/>
  <c r="W2696" i="10" s="1"/>
  <c r="X2696" i="10" s="1"/>
  <c r="Y2696" i="10" s="1"/>
  <c r="Z2696" i="10" s="1"/>
  <c r="AA2696" i="10" s="1"/>
  <c r="AB2696" i="10" s="1"/>
  <c r="AC2696" i="10" s="1"/>
  <c r="H2697" i="10"/>
  <c r="S2697" i="10" s="1"/>
  <c r="O2697" i="10"/>
  <c r="D2698" i="10"/>
  <c r="R2697" i="10"/>
  <c r="G2697" i="10" s="1"/>
  <c r="I2697" i="10"/>
  <c r="K2697" i="10"/>
  <c r="N2697" i="10"/>
  <c r="M2697" i="10"/>
  <c r="P2697" i="10"/>
  <c r="L2697" i="10"/>
  <c r="J2697" i="10"/>
  <c r="Q2697" i="10"/>
  <c r="L2698" i="10" l="1"/>
  <c r="P2698" i="10"/>
  <c r="D2699" i="10"/>
  <c r="J2698" i="10"/>
  <c r="H2698" i="10"/>
  <c r="S2698" i="10" s="1"/>
  <c r="R2698" i="10"/>
  <c r="G2698" i="10" s="1"/>
  <c r="K2698" i="10"/>
  <c r="I2698" i="10"/>
  <c r="O2698" i="10"/>
  <c r="M2698" i="10"/>
  <c r="Q2698" i="10"/>
  <c r="N2698" i="10"/>
  <c r="T2697" i="10"/>
  <c r="U2697" i="10" s="1"/>
  <c r="V2697" i="10" s="1"/>
  <c r="W2697" i="10" s="1"/>
  <c r="X2697" i="10" s="1"/>
  <c r="Y2697" i="10" s="1"/>
  <c r="Z2697" i="10" s="1"/>
  <c r="AA2697" i="10" s="1"/>
  <c r="AB2697" i="10" s="1"/>
  <c r="AC2697" i="10" s="1"/>
  <c r="T2698" i="10" l="1"/>
  <c r="U2698" i="10" s="1"/>
  <c r="V2698" i="10" s="1"/>
  <c r="W2698" i="10" s="1"/>
  <c r="X2698" i="10" s="1"/>
  <c r="Y2698" i="10" s="1"/>
  <c r="Z2698" i="10" s="1"/>
  <c r="AA2698" i="10" s="1"/>
  <c r="AB2698" i="10" s="1"/>
  <c r="AC2698" i="10" s="1"/>
  <c r="H2699" i="10"/>
  <c r="S2699" i="10" s="1"/>
  <c r="Q2699" i="10"/>
  <c r="L2699" i="10"/>
  <c r="J2699" i="10"/>
  <c r="I2699" i="10"/>
  <c r="R2699" i="10"/>
  <c r="G2699" i="10" s="1"/>
  <c r="M2699" i="10"/>
  <c r="P2699" i="10"/>
  <c r="O2699" i="10"/>
  <c r="N2699" i="10"/>
  <c r="D2700" i="10"/>
  <c r="K2699" i="10"/>
  <c r="T2699" i="10" l="1"/>
  <c r="U2699" i="10" s="1"/>
  <c r="V2699" i="10" s="1"/>
  <c r="W2699" i="10" s="1"/>
  <c r="X2699" i="10" s="1"/>
  <c r="Y2699" i="10" s="1"/>
  <c r="Z2699" i="10" s="1"/>
  <c r="AA2699" i="10" s="1"/>
  <c r="AB2699" i="10" s="1"/>
  <c r="AC2699" i="10" s="1"/>
  <c r="I2700" i="10"/>
  <c r="K2700" i="10"/>
  <c r="H2700" i="10"/>
  <c r="S2700" i="10" s="1"/>
  <c r="J2700" i="10"/>
  <c r="P2700" i="10"/>
  <c r="D2701" i="10"/>
  <c r="Q2700" i="10"/>
  <c r="L2700" i="10"/>
  <c r="M2700" i="10"/>
  <c r="R2700" i="10"/>
  <c r="G2700" i="10" s="1"/>
  <c r="O2700" i="10"/>
  <c r="N2700" i="10"/>
  <c r="T2700" i="10" l="1"/>
  <c r="U2700" i="10" s="1"/>
  <c r="V2700" i="10" s="1"/>
  <c r="W2700" i="10" s="1"/>
  <c r="X2700" i="10" s="1"/>
  <c r="Y2700" i="10" s="1"/>
  <c r="Z2700" i="10" s="1"/>
  <c r="AA2700" i="10" s="1"/>
  <c r="AB2700" i="10" s="1"/>
  <c r="AC2700" i="10" s="1"/>
  <c r="M2701" i="10"/>
  <c r="R2701" i="10"/>
  <c r="G2701" i="10" s="1"/>
  <c r="L2701" i="10"/>
  <c r="K2701" i="10"/>
  <c r="I2701" i="10"/>
  <c r="J2701" i="10"/>
  <c r="O2701" i="10"/>
  <c r="P2701" i="10"/>
  <c r="H2701" i="10"/>
  <c r="S2701" i="10" s="1"/>
  <c r="N2701" i="10"/>
  <c r="D2702" i="10"/>
  <c r="Q2701" i="10"/>
  <c r="M2702" i="10" l="1"/>
  <c r="K2702" i="10"/>
  <c r="P2702" i="10"/>
  <c r="D2703" i="10"/>
  <c r="J2702" i="10"/>
  <c r="O2702" i="10"/>
  <c r="R2702" i="10"/>
  <c r="G2702" i="10" s="1"/>
  <c r="Q2702" i="10"/>
  <c r="H2702" i="10"/>
  <c r="S2702" i="10" s="1"/>
  <c r="I2702" i="10"/>
  <c r="N2702" i="10"/>
  <c r="L2702" i="10"/>
  <c r="T2701" i="10"/>
  <c r="U2701" i="10" s="1"/>
  <c r="V2701" i="10" s="1"/>
  <c r="W2701" i="10" s="1"/>
  <c r="X2701" i="10" s="1"/>
  <c r="Y2701" i="10" s="1"/>
  <c r="Z2701" i="10" s="1"/>
  <c r="AA2701" i="10" s="1"/>
  <c r="AB2701" i="10" s="1"/>
  <c r="AC2701" i="10" s="1"/>
  <c r="D2704" i="10" l="1"/>
  <c r="J2703" i="10"/>
  <c r="K2703" i="10"/>
  <c r="R2703" i="10"/>
  <c r="G2703" i="10" s="1"/>
  <c r="Q2703" i="10"/>
  <c r="N2703" i="10"/>
  <c r="L2703" i="10"/>
  <c r="O2703" i="10"/>
  <c r="I2703" i="10"/>
  <c r="P2703" i="10"/>
  <c r="H2703" i="10"/>
  <c r="S2703" i="10" s="1"/>
  <c r="M2703" i="10"/>
  <c r="T2702" i="10"/>
  <c r="U2702" i="10" s="1"/>
  <c r="V2702" i="10" s="1"/>
  <c r="W2702" i="10" s="1"/>
  <c r="X2702" i="10" s="1"/>
  <c r="Y2702" i="10" s="1"/>
  <c r="Z2702" i="10" s="1"/>
  <c r="AA2702" i="10" s="1"/>
  <c r="AB2702" i="10" s="1"/>
  <c r="AC2702" i="10" s="1"/>
  <c r="T2703" i="10" l="1"/>
  <c r="U2703" i="10" s="1"/>
  <c r="V2703" i="10" s="1"/>
  <c r="W2703" i="10" s="1"/>
  <c r="X2703" i="10" s="1"/>
  <c r="Y2703" i="10" s="1"/>
  <c r="Z2703" i="10" s="1"/>
  <c r="AA2703" i="10" s="1"/>
  <c r="AB2703" i="10" s="1"/>
  <c r="AC2703" i="10" s="1"/>
  <c r="Q2704" i="10"/>
  <c r="J2704" i="10"/>
  <c r="I2704" i="10"/>
  <c r="K2704" i="10"/>
  <c r="O2704" i="10"/>
  <c r="D2705" i="10"/>
  <c r="H2704" i="10"/>
  <c r="S2704" i="10" s="1"/>
  <c r="R2704" i="10"/>
  <c r="G2704" i="10" s="1"/>
  <c r="N2704" i="10"/>
  <c r="L2704" i="10"/>
  <c r="P2704" i="10"/>
  <c r="M2704" i="10"/>
  <c r="T2704" i="10" l="1"/>
  <c r="U2704" i="10" s="1"/>
  <c r="V2704" i="10" s="1"/>
  <c r="W2704" i="10" s="1"/>
  <c r="X2704" i="10" s="1"/>
  <c r="Y2704" i="10" s="1"/>
  <c r="Z2704" i="10" s="1"/>
  <c r="AA2704" i="10" s="1"/>
  <c r="AB2704" i="10" s="1"/>
  <c r="AC2704" i="10" s="1"/>
  <c r="O2705" i="10"/>
  <c r="H2705" i="10"/>
  <c r="S2705" i="10" s="1"/>
  <c r="N2705" i="10"/>
  <c r="M2705" i="10"/>
  <c r="Q2705" i="10"/>
  <c r="D2706" i="10"/>
  <c r="L2705" i="10"/>
  <c r="I2705" i="10"/>
  <c r="K2705" i="10"/>
  <c r="P2705" i="10"/>
  <c r="R2705" i="10"/>
  <c r="G2705" i="10" s="1"/>
  <c r="J2705" i="10"/>
  <c r="T2705" i="10" l="1"/>
  <c r="U2705" i="10" s="1"/>
  <c r="V2705" i="10" s="1"/>
  <c r="W2705" i="10" s="1"/>
  <c r="X2705" i="10" s="1"/>
  <c r="Y2705" i="10" s="1"/>
  <c r="Z2705" i="10" s="1"/>
  <c r="AA2705" i="10" s="1"/>
  <c r="AB2705" i="10" s="1"/>
  <c r="AC2705" i="10" s="1"/>
  <c r="M2706" i="10"/>
  <c r="H2706" i="10"/>
  <c r="S2706" i="10" s="1"/>
  <c r="O2706" i="10"/>
  <c r="J2706" i="10"/>
  <c r="L2706" i="10"/>
  <c r="I2706" i="10"/>
  <c r="P2706" i="10"/>
  <c r="K2706" i="10"/>
  <c r="Q2706" i="10"/>
  <c r="N2706" i="10"/>
  <c r="D2707" i="10"/>
  <c r="R2706" i="10"/>
  <c r="G2706" i="10" s="1"/>
  <c r="L2707" i="10" l="1"/>
  <c r="P2707" i="10"/>
  <c r="K2707" i="10"/>
  <c r="M2707" i="10"/>
  <c r="O2707" i="10"/>
  <c r="J2707" i="10"/>
  <c r="R2707" i="10"/>
  <c r="G2707" i="10" s="1"/>
  <c r="N2707" i="10"/>
  <c r="H2707" i="10"/>
  <c r="S2707" i="10" s="1"/>
  <c r="Q2707" i="10"/>
  <c r="I2707" i="10"/>
  <c r="D2708" i="10"/>
  <c r="T2706" i="10"/>
  <c r="U2706" i="10" s="1"/>
  <c r="V2706" i="10" s="1"/>
  <c r="W2706" i="10" s="1"/>
  <c r="X2706" i="10" s="1"/>
  <c r="Y2706" i="10" s="1"/>
  <c r="Z2706" i="10" s="1"/>
  <c r="AA2706" i="10" s="1"/>
  <c r="AB2706" i="10" s="1"/>
  <c r="AC2706" i="10" s="1"/>
  <c r="P2708" i="10" l="1"/>
  <c r="H2708" i="10"/>
  <c r="S2708" i="10" s="1"/>
  <c r="M2708" i="10"/>
  <c r="Q2708" i="10"/>
  <c r="R2708" i="10"/>
  <c r="G2708" i="10" s="1"/>
  <c r="L2708" i="10"/>
  <c r="J2708" i="10"/>
  <c r="D2709" i="10"/>
  <c r="N2708" i="10"/>
  <c r="K2708" i="10"/>
  <c r="O2708" i="10"/>
  <c r="I2708" i="10"/>
  <c r="T2707" i="10"/>
  <c r="U2707" i="10" s="1"/>
  <c r="V2707" i="10" s="1"/>
  <c r="W2707" i="10" s="1"/>
  <c r="X2707" i="10" s="1"/>
  <c r="Y2707" i="10" s="1"/>
  <c r="Z2707" i="10" s="1"/>
  <c r="AA2707" i="10" s="1"/>
  <c r="AB2707" i="10" s="1"/>
  <c r="AC2707" i="10" s="1"/>
  <c r="M2709" i="10" l="1"/>
  <c r="R2709" i="10"/>
  <c r="G2709" i="10" s="1"/>
  <c r="J2709" i="10"/>
  <c r="P2709" i="10"/>
  <c r="L2709" i="10"/>
  <c r="I2709" i="10"/>
  <c r="D2710" i="10"/>
  <c r="Q2709" i="10"/>
  <c r="O2709" i="10"/>
  <c r="K2709" i="10"/>
  <c r="N2709" i="10"/>
  <c r="H2709" i="10"/>
  <c r="S2709" i="10" s="1"/>
  <c r="T2708" i="10"/>
  <c r="U2708" i="10" s="1"/>
  <c r="V2708" i="10" s="1"/>
  <c r="W2708" i="10" s="1"/>
  <c r="X2708" i="10" s="1"/>
  <c r="Y2708" i="10" s="1"/>
  <c r="Z2708" i="10" s="1"/>
  <c r="AA2708" i="10" s="1"/>
  <c r="AB2708" i="10" s="1"/>
  <c r="AC2708" i="10" s="1"/>
  <c r="H2710" i="10" l="1"/>
  <c r="S2710" i="10" s="1"/>
  <c r="D2711" i="10"/>
  <c r="J2710" i="10"/>
  <c r="O2710" i="10"/>
  <c r="Q2710" i="10"/>
  <c r="P2710" i="10"/>
  <c r="M2710" i="10"/>
  <c r="L2710" i="10"/>
  <c r="I2710" i="10"/>
  <c r="N2710" i="10"/>
  <c r="R2710" i="10"/>
  <c r="G2710" i="10" s="1"/>
  <c r="K2710" i="10"/>
  <c r="T2709" i="10"/>
  <c r="U2709" i="10" s="1"/>
  <c r="V2709" i="10" s="1"/>
  <c r="W2709" i="10" s="1"/>
  <c r="X2709" i="10" s="1"/>
  <c r="Y2709" i="10" s="1"/>
  <c r="Z2709" i="10" s="1"/>
  <c r="AA2709" i="10" s="1"/>
  <c r="AB2709" i="10" s="1"/>
  <c r="AC2709" i="10" s="1"/>
  <c r="R2711" i="10" l="1"/>
  <c r="G2711" i="10" s="1"/>
  <c r="P2711" i="10"/>
  <c r="L2711" i="10"/>
  <c r="D2712" i="10"/>
  <c r="J2711" i="10"/>
  <c r="H2711" i="10"/>
  <c r="S2711" i="10" s="1"/>
  <c r="O2711" i="10"/>
  <c r="K2711" i="10"/>
  <c r="M2711" i="10"/>
  <c r="N2711" i="10"/>
  <c r="I2711" i="10"/>
  <c r="Q2711" i="10"/>
  <c r="T2710" i="10"/>
  <c r="U2710" i="10" s="1"/>
  <c r="V2710" i="10" s="1"/>
  <c r="W2710" i="10" s="1"/>
  <c r="X2710" i="10" s="1"/>
  <c r="Y2710" i="10" s="1"/>
  <c r="Z2710" i="10" s="1"/>
  <c r="AA2710" i="10" s="1"/>
  <c r="AB2710" i="10" s="1"/>
  <c r="AC2710" i="10" s="1"/>
  <c r="T2711" i="10" l="1"/>
  <c r="U2711" i="10" s="1"/>
  <c r="V2711" i="10" s="1"/>
  <c r="W2711" i="10" s="1"/>
  <c r="X2711" i="10" s="1"/>
  <c r="Y2711" i="10" s="1"/>
  <c r="Z2711" i="10" s="1"/>
  <c r="AA2711" i="10" s="1"/>
  <c r="AB2711" i="10" s="1"/>
  <c r="AC2711" i="10" s="1"/>
  <c r="D2713" i="10"/>
  <c r="Q2712" i="10"/>
  <c r="H2712" i="10"/>
  <c r="S2712" i="10" s="1"/>
  <c r="N2712" i="10"/>
  <c r="K2712" i="10"/>
  <c r="R2712" i="10"/>
  <c r="G2712" i="10" s="1"/>
  <c r="M2712" i="10"/>
  <c r="J2712" i="10"/>
  <c r="I2712" i="10"/>
  <c r="L2712" i="10"/>
  <c r="P2712" i="10"/>
  <c r="O2712" i="10"/>
  <c r="T2712" i="10" l="1"/>
  <c r="U2712" i="10" s="1"/>
  <c r="V2712" i="10" s="1"/>
  <c r="W2712" i="10" s="1"/>
  <c r="X2712" i="10" s="1"/>
  <c r="Y2712" i="10" s="1"/>
  <c r="Z2712" i="10" s="1"/>
  <c r="AA2712" i="10" s="1"/>
  <c r="AB2712" i="10" s="1"/>
  <c r="AC2712" i="10" s="1"/>
  <c r="H2713" i="10"/>
  <c r="S2713" i="10" s="1"/>
  <c r="L2713" i="10"/>
  <c r="I2713" i="10"/>
  <c r="J2713" i="10"/>
  <c r="N2713" i="10"/>
  <c r="K2713" i="10"/>
  <c r="Q2713" i="10"/>
  <c r="D2714" i="10"/>
  <c r="M2713" i="10"/>
  <c r="P2713" i="10"/>
  <c r="R2713" i="10"/>
  <c r="G2713" i="10" s="1"/>
  <c r="O2713" i="10"/>
  <c r="T2713" i="10" l="1"/>
  <c r="U2713" i="10" s="1"/>
  <c r="V2713" i="10" s="1"/>
  <c r="W2713" i="10" s="1"/>
  <c r="X2713" i="10" s="1"/>
  <c r="Y2713" i="10" s="1"/>
  <c r="Z2713" i="10" s="1"/>
  <c r="AA2713" i="10" s="1"/>
  <c r="AB2713" i="10" s="1"/>
  <c r="AC2713" i="10" s="1"/>
  <c r="I2714" i="10"/>
  <c r="J2714" i="10"/>
  <c r="K2714" i="10"/>
  <c r="D2715" i="10"/>
  <c r="N2714" i="10"/>
  <c r="R2714" i="10"/>
  <c r="G2714" i="10" s="1"/>
  <c r="M2714" i="10"/>
  <c r="H2714" i="10"/>
  <c r="S2714" i="10" s="1"/>
  <c r="Q2714" i="10"/>
  <c r="O2714" i="10"/>
  <c r="L2714" i="10"/>
  <c r="P2714" i="10"/>
  <c r="I2715" i="10" l="1"/>
  <c r="O2715" i="10"/>
  <c r="K2715" i="10"/>
  <c r="N2715" i="10"/>
  <c r="L2715" i="10"/>
  <c r="H2715" i="10"/>
  <c r="S2715" i="10" s="1"/>
  <c r="Q2715" i="10"/>
  <c r="J2715" i="10"/>
  <c r="M2715" i="10"/>
  <c r="R2715" i="10"/>
  <c r="G2715" i="10" s="1"/>
  <c r="P2715" i="10"/>
  <c r="D2716" i="10"/>
  <c r="T2714" i="10"/>
  <c r="U2714" i="10" s="1"/>
  <c r="V2714" i="10" s="1"/>
  <c r="W2714" i="10" s="1"/>
  <c r="X2714" i="10" s="1"/>
  <c r="Y2714" i="10" s="1"/>
  <c r="Z2714" i="10" s="1"/>
  <c r="AA2714" i="10" s="1"/>
  <c r="AB2714" i="10" s="1"/>
  <c r="AC2714" i="10" s="1"/>
  <c r="T2715" i="10" l="1"/>
  <c r="U2715" i="10" s="1"/>
  <c r="V2715" i="10" s="1"/>
  <c r="W2715" i="10" s="1"/>
  <c r="X2715" i="10" s="1"/>
  <c r="Y2715" i="10" s="1"/>
  <c r="Z2715" i="10" s="1"/>
  <c r="AA2715" i="10" s="1"/>
  <c r="AB2715" i="10" s="1"/>
  <c r="AC2715" i="10" s="1"/>
  <c r="I2716" i="10"/>
  <c r="P2716" i="10"/>
  <c r="M2716" i="10"/>
  <c r="L2716" i="10"/>
  <c r="H2716" i="10"/>
  <c r="S2716" i="10" s="1"/>
  <c r="K2716" i="10"/>
  <c r="J2716" i="10"/>
  <c r="Q2716" i="10"/>
  <c r="O2716" i="10"/>
  <c r="R2716" i="10"/>
  <c r="G2716" i="10" s="1"/>
  <c r="N2716" i="10"/>
  <c r="D2717" i="10"/>
  <c r="T2716" i="10" l="1"/>
  <c r="U2716" i="10" s="1"/>
  <c r="V2716" i="10" s="1"/>
  <c r="W2716" i="10" s="1"/>
  <c r="X2716" i="10" s="1"/>
  <c r="Y2716" i="10" s="1"/>
  <c r="Z2716" i="10" s="1"/>
  <c r="AA2716" i="10" s="1"/>
  <c r="AB2716" i="10" s="1"/>
  <c r="AC2716" i="10" s="1"/>
  <c r="H2717" i="10"/>
  <c r="S2717" i="10" s="1"/>
  <c r="N2717" i="10"/>
  <c r="I2717" i="10"/>
  <c r="O2717" i="10"/>
  <c r="L2717" i="10"/>
  <c r="Q2717" i="10"/>
  <c r="K2717" i="10"/>
  <c r="M2717" i="10"/>
  <c r="P2717" i="10"/>
  <c r="D2718" i="10"/>
  <c r="J2717" i="10"/>
  <c r="R2717" i="10"/>
  <c r="G2717" i="10" s="1"/>
  <c r="H2718" i="10" l="1"/>
  <c r="S2718" i="10" s="1"/>
  <c r="P2718" i="10"/>
  <c r="N2718" i="10"/>
  <c r="J2718" i="10"/>
  <c r="Q2718" i="10"/>
  <c r="M2718" i="10"/>
  <c r="L2718" i="10"/>
  <c r="I2718" i="10"/>
  <c r="O2718" i="10"/>
  <c r="D2719" i="10"/>
  <c r="R2718" i="10"/>
  <c r="G2718" i="10" s="1"/>
  <c r="K2718" i="10"/>
  <c r="T2717" i="10"/>
  <c r="U2717" i="10" s="1"/>
  <c r="V2717" i="10" s="1"/>
  <c r="W2717" i="10" s="1"/>
  <c r="X2717" i="10" s="1"/>
  <c r="Y2717" i="10" s="1"/>
  <c r="Z2717" i="10" s="1"/>
  <c r="AA2717" i="10" s="1"/>
  <c r="AB2717" i="10" s="1"/>
  <c r="AC2717" i="10" s="1"/>
  <c r="K2719" i="10" l="1"/>
  <c r="L2719" i="10"/>
  <c r="J2719" i="10"/>
  <c r="P2719" i="10"/>
  <c r="H2719" i="10"/>
  <c r="S2719" i="10" s="1"/>
  <c r="Q2719" i="10"/>
  <c r="O2719" i="10"/>
  <c r="N2719" i="10"/>
  <c r="I2719" i="10"/>
  <c r="M2719" i="10"/>
  <c r="D2720" i="10"/>
  <c r="R2719" i="10"/>
  <c r="G2719" i="10" s="1"/>
  <c r="T2718" i="10"/>
  <c r="U2718" i="10" s="1"/>
  <c r="V2718" i="10" s="1"/>
  <c r="W2718" i="10" s="1"/>
  <c r="X2718" i="10" s="1"/>
  <c r="Y2718" i="10" s="1"/>
  <c r="Z2718" i="10" s="1"/>
  <c r="AA2718" i="10" s="1"/>
  <c r="AB2718" i="10" s="1"/>
  <c r="AC2718" i="10" s="1"/>
  <c r="H2720" i="10" l="1"/>
  <c r="S2720" i="10" s="1"/>
  <c r="D2721" i="10"/>
  <c r="M2720" i="10"/>
  <c r="P2720" i="10"/>
  <c r="N2720" i="10"/>
  <c r="J2720" i="10"/>
  <c r="O2720" i="10"/>
  <c r="R2720" i="10"/>
  <c r="G2720" i="10" s="1"/>
  <c r="Q2720" i="10"/>
  <c r="I2720" i="10"/>
  <c r="L2720" i="10"/>
  <c r="K2720" i="10"/>
  <c r="T2719" i="10"/>
  <c r="U2719" i="10" s="1"/>
  <c r="V2719" i="10" s="1"/>
  <c r="W2719" i="10" s="1"/>
  <c r="X2719" i="10" s="1"/>
  <c r="Y2719" i="10" s="1"/>
  <c r="Z2719" i="10" s="1"/>
  <c r="AA2719" i="10" s="1"/>
  <c r="AB2719" i="10" s="1"/>
  <c r="AC2719" i="10" s="1"/>
  <c r="Q2721" i="10" l="1"/>
  <c r="H2721" i="10"/>
  <c r="S2721" i="10" s="1"/>
  <c r="K2721" i="10"/>
  <c r="J2721" i="10"/>
  <c r="M2721" i="10"/>
  <c r="N2721" i="10"/>
  <c r="O2721" i="10"/>
  <c r="R2721" i="10"/>
  <c r="G2721" i="10" s="1"/>
  <c r="I2721" i="10"/>
  <c r="L2721" i="10"/>
  <c r="D2722" i="10"/>
  <c r="P2721" i="10"/>
  <c r="T2720" i="10"/>
  <c r="U2720" i="10" s="1"/>
  <c r="V2720" i="10" s="1"/>
  <c r="W2720" i="10" s="1"/>
  <c r="X2720" i="10" s="1"/>
  <c r="Y2720" i="10" s="1"/>
  <c r="Z2720" i="10" s="1"/>
  <c r="AA2720" i="10" s="1"/>
  <c r="AB2720" i="10" s="1"/>
  <c r="AC2720" i="10" s="1"/>
  <c r="T2721" i="10" l="1"/>
  <c r="U2721" i="10" s="1"/>
  <c r="V2721" i="10" s="1"/>
  <c r="W2721" i="10" s="1"/>
  <c r="X2721" i="10" s="1"/>
  <c r="Y2721" i="10" s="1"/>
  <c r="Z2721" i="10" s="1"/>
  <c r="AA2721" i="10" s="1"/>
  <c r="AB2721" i="10" s="1"/>
  <c r="AC2721" i="10" s="1"/>
  <c r="D2723" i="10"/>
  <c r="M2722" i="10"/>
  <c r="H2722" i="10"/>
  <c r="S2722" i="10" s="1"/>
  <c r="J2722" i="10"/>
  <c r="L2722" i="10"/>
  <c r="O2722" i="10"/>
  <c r="I2722" i="10"/>
  <c r="Q2722" i="10"/>
  <c r="K2722" i="10"/>
  <c r="P2722" i="10"/>
  <c r="R2722" i="10"/>
  <c r="G2722" i="10" s="1"/>
  <c r="N2722" i="10"/>
  <c r="T2722" i="10" l="1"/>
  <c r="U2722" i="10" s="1"/>
  <c r="V2722" i="10" s="1"/>
  <c r="W2722" i="10" s="1"/>
  <c r="X2722" i="10" s="1"/>
  <c r="Y2722" i="10" s="1"/>
  <c r="Z2722" i="10" s="1"/>
  <c r="AA2722" i="10" s="1"/>
  <c r="AB2722" i="10" s="1"/>
  <c r="AC2722" i="10" s="1"/>
  <c r="R2723" i="10"/>
  <c r="G2723" i="10" s="1"/>
  <c r="L2723" i="10"/>
  <c r="O2723" i="10"/>
  <c r="J2723" i="10"/>
  <c r="N2723" i="10"/>
  <c r="H2723" i="10"/>
  <c r="S2723" i="10" s="1"/>
  <c r="I2723" i="10"/>
  <c r="P2723" i="10"/>
  <c r="K2723" i="10"/>
  <c r="M2723" i="10"/>
  <c r="D2724" i="10"/>
  <c r="Q2723" i="10"/>
  <c r="P2724" i="10" l="1"/>
  <c r="J2724" i="10"/>
  <c r="Q2724" i="10"/>
  <c r="M2724" i="10"/>
  <c r="D2725" i="10"/>
  <c r="N2724" i="10"/>
  <c r="H2724" i="10"/>
  <c r="S2724" i="10" s="1"/>
  <c r="L2724" i="10"/>
  <c r="R2724" i="10"/>
  <c r="G2724" i="10" s="1"/>
  <c r="O2724" i="10"/>
  <c r="I2724" i="10"/>
  <c r="K2724" i="10"/>
  <c r="T2723" i="10"/>
  <c r="U2723" i="10" s="1"/>
  <c r="V2723" i="10" s="1"/>
  <c r="W2723" i="10" s="1"/>
  <c r="X2723" i="10" s="1"/>
  <c r="Y2723" i="10" s="1"/>
  <c r="Z2723" i="10" s="1"/>
  <c r="AA2723" i="10" s="1"/>
  <c r="AB2723" i="10" s="1"/>
  <c r="AC2723" i="10" s="1"/>
  <c r="H2725" i="10" l="1"/>
  <c r="S2725" i="10" s="1"/>
  <c r="I2725" i="10"/>
  <c r="O2725" i="10"/>
  <c r="L2725" i="10"/>
  <c r="M2725" i="10"/>
  <c r="N2725" i="10"/>
  <c r="K2725" i="10"/>
  <c r="J2725" i="10"/>
  <c r="D2726" i="10"/>
  <c r="P2725" i="10"/>
  <c r="R2725" i="10"/>
  <c r="G2725" i="10" s="1"/>
  <c r="Q2725" i="10"/>
  <c r="T2724" i="10"/>
  <c r="U2724" i="10" s="1"/>
  <c r="V2724" i="10" s="1"/>
  <c r="W2724" i="10" s="1"/>
  <c r="X2724" i="10" s="1"/>
  <c r="Y2724" i="10" s="1"/>
  <c r="Z2724" i="10" s="1"/>
  <c r="AA2724" i="10" s="1"/>
  <c r="AB2724" i="10" s="1"/>
  <c r="AC2724" i="10" s="1"/>
  <c r="P2726" i="10" l="1"/>
  <c r="R2726" i="10"/>
  <c r="G2726" i="10" s="1"/>
  <c r="K2726" i="10"/>
  <c r="D2727" i="10"/>
  <c r="L2726" i="10"/>
  <c r="M2726" i="10"/>
  <c r="Q2726" i="10"/>
  <c r="N2726" i="10"/>
  <c r="O2726" i="10"/>
  <c r="J2726" i="10"/>
  <c r="I2726" i="10"/>
  <c r="H2726" i="10"/>
  <c r="S2726" i="10" s="1"/>
  <c r="T2725" i="10"/>
  <c r="U2725" i="10" s="1"/>
  <c r="V2725" i="10" s="1"/>
  <c r="W2725" i="10" s="1"/>
  <c r="X2725" i="10" s="1"/>
  <c r="Y2725" i="10" s="1"/>
  <c r="Z2725" i="10" s="1"/>
  <c r="AA2725" i="10" s="1"/>
  <c r="AB2725" i="10" s="1"/>
  <c r="AC2725" i="10" s="1"/>
  <c r="H2727" i="10" l="1"/>
  <c r="S2727" i="10" s="1"/>
  <c r="O2727" i="10"/>
  <c r="Q2727" i="10"/>
  <c r="D2728" i="10"/>
  <c r="R2727" i="10"/>
  <c r="G2727" i="10" s="1"/>
  <c r="P2727" i="10"/>
  <c r="L2727" i="10"/>
  <c r="J2727" i="10"/>
  <c r="M2727" i="10"/>
  <c r="I2727" i="10"/>
  <c r="N2727" i="10"/>
  <c r="K2727" i="10"/>
  <c r="T2726" i="10"/>
  <c r="U2726" i="10" s="1"/>
  <c r="V2726" i="10" s="1"/>
  <c r="W2726" i="10" s="1"/>
  <c r="X2726" i="10" s="1"/>
  <c r="Y2726" i="10" s="1"/>
  <c r="Z2726" i="10" s="1"/>
  <c r="AA2726" i="10" s="1"/>
  <c r="AB2726" i="10" s="1"/>
  <c r="AC2726" i="10" s="1"/>
  <c r="L2728" i="10" l="1"/>
  <c r="I2728" i="10"/>
  <c r="J2728" i="10"/>
  <c r="P2728" i="10"/>
  <c r="R2728" i="10"/>
  <c r="G2728" i="10" s="1"/>
  <c r="M2728" i="10"/>
  <c r="N2728" i="10"/>
  <c r="D2729" i="10"/>
  <c r="Q2728" i="10"/>
  <c r="H2728" i="10"/>
  <c r="S2728" i="10" s="1"/>
  <c r="O2728" i="10"/>
  <c r="K2728" i="10"/>
  <c r="T2727" i="10"/>
  <c r="U2727" i="10" s="1"/>
  <c r="V2727" i="10" s="1"/>
  <c r="W2727" i="10" s="1"/>
  <c r="X2727" i="10" s="1"/>
  <c r="Y2727" i="10" s="1"/>
  <c r="Z2727" i="10" s="1"/>
  <c r="AA2727" i="10" s="1"/>
  <c r="AB2727" i="10" s="1"/>
  <c r="AC2727" i="10" s="1"/>
  <c r="T2728" i="10" l="1"/>
  <c r="U2728" i="10" s="1"/>
  <c r="V2728" i="10" s="1"/>
  <c r="W2728" i="10" s="1"/>
  <c r="X2728" i="10" s="1"/>
  <c r="Y2728" i="10" s="1"/>
  <c r="Z2728" i="10" s="1"/>
  <c r="AA2728" i="10" s="1"/>
  <c r="AB2728" i="10" s="1"/>
  <c r="AC2728" i="10" s="1"/>
  <c r="H2729" i="10"/>
  <c r="S2729" i="10" s="1"/>
  <c r="L2729" i="10"/>
  <c r="O2729" i="10"/>
  <c r="D2730" i="10"/>
  <c r="K2729" i="10"/>
  <c r="I2729" i="10"/>
  <c r="N2729" i="10"/>
  <c r="M2729" i="10"/>
  <c r="J2729" i="10"/>
  <c r="Q2729" i="10"/>
  <c r="P2729" i="10"/>
  <c r="R2729" i="10"/>
  <c r="G2729" i="10" s="1"/>
  <c r="P2730" i="10" l="1"/>
  <c r="M2730" i="10"/>
  <c r="R2730" i="10"/>
  <c r="G2730" i="10" s="1"/>
  <c r="O2730" i="10"/>
  <c r="J2730" i="10"/>
  <c r="N2730" i="10"/>
  <c r="K2730" i="10"/>
  <c r="D2731" i="10"/>
  <c r="I2730" i="10"/>
  <c r="H2730" i="10"/>
  <c r="S2730" i="10" s="1"/>
  <c r="Q2730" i="10"/>
  <c r="L2730" i="10"/>
  <c r="T2729" i="10"/>
  <c r="U2729" i="10" s="1"/>
  <c r="V2729" i="10" s="1"/>
  <c r="W2729" i="10" s="1"/>
  <c r="X2729" i="10" s="1"/>
  <c r="Y2729" i="10" s="1"/>
  <c r="Z2729" i="10" s="1"/>
  <c r="AA2729" i="10" s="1"/>
  <c r="AB2729" i="10" s="1"/>
  <c r="AC2729" i="10" s="1"/>
  <c r="H2731" i="10" l="1"/>
  <c r="S2731" i="10" s="1"/>
  <c r="L2731" i="10"/>
  <c r="M2731" i="10"/>
  <c r="N2731" i="10"/>
  <c r="Q2731" i="10"/>
  <c r="D2732" i="10"/>
  <c r="J2731" i="10"/>
  <c r="R2731" i="10"/>
  <c r="G2731" i="10" s="1"/>
  <c r="K2731" i="10"/>
  <c r="P2731" i="10"/>
  <c r="O2731" i="10"/>
  <c r="I2731" i="10"/>
  <c r="T2730" i="10"/>
  <c r="U2730" i="10" s="1"/>
  <c r="V2730" i="10" s="1"/>
  <c r="W2730" i="10" s="1"/>
  <c r="X2730" i="10" s="1"/>
  <c r="Y2730" i="10" s="1"/>
  <c r="Z2730" i="10" s="1"/>
  <c r="AA2730" i="10" s="1"/>
  <c r="AB2730" i="10" s="1"/>
  <c r="AC2730" i="10" s="1"/>
  <c r="M2732" i="10" l="1"/>
  <c r="D2733" i="10"/>
  <c r="R2732" i="10"/>
  <c r="G2732" i="10" s="1"/>
  <c r="H2732" i="10"/>
  <c r="S2732" i="10" s="1"/>
  <c r="K2732" i="10"/>
  <c r="J2732" i="10"/>
  <c r="N2732" i="10"/>
  <c r="Q2732" i="10"/>
  <c r="I2732" i="10"/>
  <c r="O2732" i="10"/>
  <c r="P2732" i="10"/>
  <c r="L2732" i="10"/>
  <c r="T2731" i="10"/>
  <c r="U2731" i="10" s="1"/>
  <c r="V2731" i="10" s="1"/>
  <c r="W2731" i="10" s="1"/>
  <c r="X2731" i="10" s="1"/>
  <c r="Y2731" i="10" s="1"/>
  <c r="Z2731" i="10" s="1"/>
  <c r="AA2731" i="10" s="1"/>
  <c r="AB2731" i="10" s="1"/>
  <c r="AC2731" i="10" s="1"/>
  <c r="T2732" i="10" l="1"/>
  <c r="U2732" i="10" s="1"/>
  <c r="V2732" i="10" s="1"/>
  <c r="W2732" i="10" s="1"/>
  <c r="X2732" i="10" s="1"/>
  <c r="Y2732" i="10" s="1"/>
  <c r="Z2732" i="10" s="1"/>
  <c r="AA2732" i="10" s="1"/>
  <c r="AB2732" i="10" s="1"/>
  <c r="AC2732" i="10" s="1"/>
  <c r="H2733" i="10"/>
  <c r="S2733" i="10" s="1"/>
  <c r="Q2733" i="10"/>
  <c r="D2734" i="10"/>
  <c r="R2733" i="10"/>
  <c r="G2733" i="10" s="1"/>
  <c r="N2733" i="10"/>
  <c r="P2733" i="10"/>
  <c r="I2733" i="10"/>
  <c r="K2733" i="10"/>
  <c r="M2733" i="10"/>
  <c r="O2733" i="10"/>
  <c r="L2733" i="10"/>
  <c r="J2733" i="10"/>
  <c r="H2734" i="10" l="1"/>
  <c r="S2734" i="10" s="1"/>
  <c r="K2734" i="10"/>
  <c r="R2734" i="10"/>
  <c r="G2734" i="10" s="1"/>
  <c r="L2734" i="10"/>
  <c r="N2734" i="10"/>
  <c r="M2734" i="10"/>
  <c r="I2734" i="10"/>
  <c r="D2735" i="10"/>
  <c r="Q2734" i="10"/>
  <c r="J2734" i="10"/>
  <c r="P2734" i="10"/>
  <c r="O2734" i="10"/>
  <c r="T2733" i="10"/>
  <c r="U2733" i="10" s="1"/>
  <c r="V2733" i="10" s="1"/>
  <c r="W2733" i="10" s="1"/>
  <c r="X2733" i="10" s="1"/>
  <c r="Y2733" i="10" s="1"/>
  <c r="Z2733" i="10" s="1"/>
  <c r="AA2733" i="10" s="1"/>
  <c r="AB2733" i="10" s="1"/>
  <c r="AC2733" i="10" s="1"/>
  <c r="N2735" i="10" l="1"/>
  <c r="Q2735" i="10"/>
  <c r="L2735" i="10"/>
  <c r="P2735" i="10"/>
  <c r="M2735" i="10"/>
  <c r="O2735" i="10"/>
  <c r="H2735" i="10"/>
  <c r="S2735" i="10" s="1"/>
  <c r="I2735" i="10"/>
  <c r="R2735" i="10"/>
  <c r="G2735" i="10" s="1"/>
  <c r="K2735" i="10"/>
  <c r="D2736" i="10"/>
  <c r="J2735" i="10"/>
  <c r="T2734" i="10"/>
  <c r="U2734" i="10" s="1"/>
  <c r="V2734" i="10" s="1"/>
  <c r="W2734" i="10" s="1"/>
  <c r="X2734" i="10" s="1"/>
  <c r="Y2734" i="10" s="1"/>
  <c r="Z2734" i="10" s="1"/>
  <c r="AA2734" i="10" s="1"/>
  <c r="AB2734" i="10" s="1"/>
  <c r="AC2734" i="10" s="1"/>
  <c r="T2735" i="10" l="1"/>
  <c r="U2735" i="10" s="1"/>
  <c r="V2735" i="10" s="1"/>
  <c r="W2735" i="10" s="1"/>
  <c r="X2735" i="10" s="1"/>
  <c r="Y2735" i="10" s="1"/>
  <c r="Z2735" i="10" s="1"/>
  <c r="AA2735" i="10" s="1"/>
  <c r="AB2735" i="10" s="1"/>
  <c r="AC2735" i="10" s="1"/>
  <c r="H2736" i="10"/>
  <c r="S2736" i="10" s="1"/>
  <c r="D2737" i="10"/>
  <c r="L2736" i="10"/>
  <c r="N2736" i="10"/>
  <c r="R2736" i="10"/>
  <c r="G2736" i="10" s="1"/>
  <c r="Q2736" i="10"/>
  <c r="P2736" i="10"/>
  <c r="K2736" i="10"/>
  <c r="J2736" i="10"/>
  <c r="I2736" i="10"/>
  <c r="O2736" i="10"/>
  <c r="M2736" i="10"/>
  <c r="H2737" i="10" l="1"/>
  <c r="S2737" i="10" s="1"/>
  <c r="L2737" i="10"/>
  <c r="M2737" i="10"/>
  <c r="I2737" i="10"/>
  <c r="J2737" i="10"/>
  <c r="P2737" i="10"/>
  <c r="Q2737" i="10"/>
  <c r="O2737" i="10"/>
  <c r="R2737" i="10"/>
  <c r="G2737" i="10" s="1"/>
  <c r="K2737" i="10"/>
  <c r="D2738" i="10"/>
  <c r="N2737" i="10"/>
  <c r="T2736" i="10"/>
  <c r="U2736" i="10" s="1"/>
  <c r="V2736" i="10" s="1"/>
  <c r="W2736" i="10" s="1"/>
  <c r="X2736" i="10" s="1"/>
  <c r="Y2736" i="10" s="1"/>
  <c r="Z2736" i="10" s="1"/>
  <c r="AA2736" i="10" s="1"/>
  <c r="AB2736" i="10" s="1"/>
  <c r="AC2736" i="10" s="1"/>
  <c r="H2738" i="10" l="1"/>
  <c r="S2738" i="10" s="1"/>
  <c r="D2739" i="10"/>
  <c r="P2738" i="10"/>
  <c r="O2738" i="10"/>
  <c r="M2738" i="10"/>
  <c r="I2738" i="10"/>
  <c r="J2738" i="10"/>
  <c r="K2738" i="10"/>
  <c r="N2738" i="10"/>
  <c r="R2738" i="10"/>
  <c r="G2738" i="10" s="1"/>
  <c r="L2738" i="10"/>
  <c r="Q2738" i="10"/>
  <c r="T2737" i="10"/>
  <c r="U2737" i="10" s="1"/>
  <c r="V2737" i="10" s="1"/>
  <c r="W2737" i="10" s="1"/>
  <c r="X2737" i="10" s="1"/>
  <c r="Y2737" i="10" s="1"/>
  <c r="Z2737" i="10" s="1"/>
  <c r="AA2737" i="10" s="1"/>
  <c r="AB2737" i="10" s="1"/>
  <c r="AC2737" i="10" s="1"/>
  <c r="H2739" i="10" l="1"/>
  <c r="S2739" i="10" s="1"/>
  <c r="J2739" i="10"/>
  <c r="N2739" i="10"/>
  <c r="O2739" i="10"/>
  <c r="L2739" i="10"/>
  <c r="Q2739" i="10"/>
  <c r="M2739" i="10"/>
  <c r="P2739" i="10"/>
  <c r="R2739" i="10"/>
  <c r="G2739" i="10" s="1"/>
  <c r="K2739" i="10"/>
  <c r="D2740" i="10"/>
  <c r="I2739" i="10"/>
  <c r="T2738" i="10"/>
  <c r="U2738" i="10" s="1"/>
  <c r="V2738" i="10" s="1"/>
  <c r="W2738" i="10" s="1"/>
  <c r="X2738" i="10" s="1"/>
  <c r="Y2738" i="10" s="1"/>
  <c r="Z2738" i="10" s="1"/>
  <c r="AA2738" i="10" s="1"/>
  <c r="AB2738" i="10" s="1"/>
  <c r="AC2738" i="10" s="1"/>
  <c r="D2741" i="10" l="1"/>
  <c r="P2740" i="10"/>
  <c r="H2740" i="10"/>
  <c r="S2740" i="10" s="1"/>
  <c r="L2740" i="10"/>
  <c r="J2740" i="10"/>
  <c r="I2740" i="10"/>
  <c r="Q2740" i="10"/>
  <c r="O2740" i="10"/>
  <c r="M2740" i="10"/>
  <c r="N2740" i="10"/>
  <c r="K2740" i="10"/>
  <c r="R2740" i="10"/>
  <c r="G2740" i="10" s="1"/>
  <c r="T2739" i="10"/>
  <c r="U2739" i="10" s="1"/>
  <c r="V2739" i="10" s="1"/>
  <c r="W2739" i="10" s="1"/>
  <c r="X2739" i="10" s="1"/>
  <c r="Y2739" i="10" s="1"/>
  <c r="Z2739" i="10" s="1"/>
  <c r="AA2739" i="10" s="1"/>
  <c r="AB2739" i="10" s="1"/>
  <c r="AC2739" i="10" s="1"/>
  <c r="T2740" i="10" l="1"/>
  <c r="U2740" i="10" s="1"/>
  <c r="V2740" i="10" s="1"/>
  <c r="W2740" i="10" s="1"/>
  <c r="X2740" i="10" s="1"/>
  <c r="Y2740" i="10" s="1"/>
  <c r="Z2740" i="10" s="1"/>
  <c r="AA2740" i="10" s="1"/>
  <c r="AB2740" i="10" s="1"/>
  <c r="AC2740" i="10" s="1"/>
  <c r="H2741" i="10"/>
  <c r="S2741" i="10" s="1"/>
  <c r="P2741" i="10"/>
  <c r="K2741" i="10"/>
  <c r="Q2741" i="10"/>
  <c r="R2741" i="10"/>
  <c r="G2741" i="10" s="1"/>
  <c r="J2741" i="10"/>
  <c r="O2741" i="10"/>
  <c r="N2741" i="10"/>
  <c r="L2741" i="10"/>
  <c r="I2741" i="10"/>
  <c r="D2742" i="10"/>
  <c r="M2741" i="10"/>
  <c r="T2741" i="10" l="1"/>
  <c r="U2741" i="10" s="1"/>
  <c r="V2741" i="10" s="1"/>
  <c r="W2741" i="10" s="1"/>
  <c r="X2741" i="10" s="1"/>
  <c r="Y2741" i="10" s="1"/>
  <c r="Z2741" i="10" s="1"/>
  <c r="AA2741" i="10" s="1"/>
  <c r="AB2741" i="10" s="1"/>
  <c r="AC2741" i="10" s="1"/>
  <c r="H2742" i="10"/>
  <c r="S2742" i="10" s="1"/>
  <c r="D2743" i="10"/>
  <c r="I2742" i="10"/>
  <c r="L2742" i="10"/>
  <c r="R2742" i="10"/>
  <c r="G2742" i="10" s="1"/>
  <c r="N2742" i="10"/>
  <c r="Q2742" i="10"/>
  <c r="M2742" i="10"/>
  <c r="K2742" i="10"/>
  <c r="J2742" i="10"/>
  <c r="P2742" i="10"/>
  <c r="O2742" i="10"/>
  <c r="H2743" i="10" l="1"/>
  <c r="S2743" i="10" s="1"/>
  <c r="O2743" i="10"/>
  <c r="J2743" i="10"/>
  <c r="R2743" i="10"/>
  <c r="G2743" i="10" s="1"/>
  <c r="N2743" i="10"/>
  <c r="K2743" i="10"/>
  <c r="L2743" i="10"/>
  <c r="P2743" i="10"/>
  <c r="I2743" i="10"/>
  <c r="M2743" i="10"/>
  <c r="D2744" i="10"/>
  <c r="Q2743" i="10"/>
  <c r="T2742" i="10"/>
  <c r="U2742" i="10" s="1"/>
  <c r="V2742" i="10" s="1"/>
  <c r="W2742" i="10" s="1"/>
  <c r="X2742" i="10" s="1"/>
  <c r="Y2742" i="10" s="1"/>
  <c r="Z2742" i="10" s="1"/>
  <c r="AA2742" i="10" s="1"/>
  <c r="AB2742" i="10" s="1"/>
  <c r="AC2742" i="10" s="1"/>
  <c r="D2745" i="10" l="1"/>
  <c r="P2744" i="10"/>
  <c r="H2744" i="10"/>
  <c r="S2744" i="10" s="1"/>
  <c r="L2744" i="10"/>
  <c r="I2744" i="10"/>
  <c r="O2744" i="10"/>
  <c r="M2744" i="10"/>
  <c r="N2744" i="10"/>
  <c r="R2744" i="10"/>
  <c r="G2744" i="10" s="1"/>
  <c r="K2744" i="10"/>
  <c r="J2744" i="10"/>
  <c r="Q2744" i="10"/>
  <c r="T2743" i="10"/>
  <c r="U2743" i="10" s="1"/>
  <c r="V2743" i="10" s="1"/>
  <c r="W2743" i="10" s="1"/>
  <c r="X2743" i="10" s="1"/>
  <c r="Y2743" i="10" s="1"/>
  <c r="Z2743" i="10" s="1"/>
  <c r="AA2743" i="10" s="1"/>
  <c r="AB2743" i="10" s="1"/>
  <c r="AC2743" i="10" s="1"/>
  <c r="T2744" i="10" l="1"/>
  <c r="U2744" i="10" s="1"/>
  <c r="V2744" i="10" s="1"/>
  <c r="W2744" i="10" s="1"/>
  <c r="X2744" i="10" s="1"/>
  <c r="Y2744" i="10" s="1"/>
  <c r="Z2744" i="10" s="1"/>
  <c r="AA2744" i="10" s="1"/>
  <c r="AB2744" i="10" s="1"/>
  <c r="AC2744" i="10" s="1"/>
  <c r="R2745" i="10"/>
  <c r="G2745" i="10" s="1"/>
  <c r="M2745" i="10"/>
  <c r="K2745" i="10"/>
  <c r="Q2745" i="10"/>
  <c r="I2745" i="10"/>
  <c r="H2745" i="10"/>
  <c r="S2745" i="10" s="1"/>
  <c r="O2745" i="10"/>
  <c r="L2745" i="10"/>
  <c r="P2745" i="10"/>
  <c r="N2745" i="10"/>
  <c r="D2746" i="10"/>
  <c r="J2745" i="10"/>
  <c r="T2745" i="10" l="1"/>
  <c r="U2745" i="10" s="1"/>
  <c r="V2745" i="10" s="1"/>
  <c r="W2745" i="10" s="1"/>
  <c r="X2745" i="10" s="1"/>
  <c r="Y2745" i="10" s="1"/>
  <c r="Z2745" i="10" s="1"/>
  <c r="AA2745" i="10" s="1"/>
  <c r="AB2745" i="10" s="1"/>
  <c r="AC2745" i="10" s="1"/>
  <c r="D2747" i="10"/>
  <c r="K2746" i="10"/>
  <c r="H2746" i="10"/>
  <c r="S2746" i="10" s="1"/>
  <c r="N2746" i="10"/>
  <c r="J2746" i="10"/>
  <c r="I2746" i="10"/>
  <c r="M2746" i="10"/>
  <c r="L2746" i="10"/>
  <c r="R2746" i="10"/>
  <c r="G2746" i="10" s="1"/>
  <c r="Q2746" i="10"/>
  <c r="O2746" i="10"/>
  <c r="P2746" i="10"/>
  <c r="T2746" i="10" l="1"/>
  <c r="U2746" i="10" s="1"/>
  <c r="V2746" i="10" s="1"/>
  <c r="W2746" i="10" s="1"/>
  <c r="X2746" i="10" s="1"/>
  <c r="Y2746" i="10" s="1"/>
  <c r="Z2746" i="10" s="1"/>
  <c r="AA2746" i="10" s="1"/>
  <c r="AB2746" i="10" s="1"/>
  <c r="AC2746" i="10" s="1"/>
  <c r="Q2747" i="10"/>
  <c r="L2747" i="10"/>
  <c r="R2747" i="10"/>
  <c r="G2747" i="10" s="1"/>
  <c r="J2747" i="10"/>
  <c r="M2747" i="10"/>
  <c r="P2747" i="10"/>
  <c r="I2747" i="10"/>
  <c r="N2747" i="10"/>
  <c r="D2748" i="10"/>
  <c r="O2747" i="10"/>
  <c r="H2747" i="10"/>
  <c r="S2747" i="10" s="1"/>
  <c r="K2747" i="10"/>
  <c r="T2747" i="10" l="1"/>
  <c r="U2747" i="10" s="1"/>
  <c r="V2747" i="10" s="1"/>
  <c r="W2747" i="10" s="1"/>
  <c r="X2747" i="10" s="1"/>
  <c r="Y2747" i="10" s="1"/>
  <c r="Z2747" i="10" s="1"/>
  <c r="AA2747" i="10" s="1"/>
  <c r="AB2747" i="10" s="1"/>
  <c r="AC2747" i="10" s="1"/>
  <c r="H2748" i="10"/>
  <c r="S2748" i="10" s="1"/>
  <c r="N2748" i="10"/>
  <c r="M2748" i="10"/>
  <c r="O2748" i="10"/>
  <c r="D2749" i="10"/>
  <c r="R2748" i="10"/>
  <c r="G2748" i="10" s="1"/>
  <c r="L2748" i="10"/>
  <c r="I2748" i="10"/>
  <c r="P2748" i="10"/>
  <c r="J2748" i="10"/>
  <c r="K2748" i="10"/>
  <c r="Q2748" i="10"/>
  <c r="H2749" i="10" l="1"/>
  <c r="S2749" i="10" s="1"/>
  <c r="I2749" i="10"/>
  <c r="O2749" i="10"/>
  <c r="R2749" i="10"/>
  <c r="G2749" i="10" s="1"/>
  <c r="L2749" i="10"/>
  <c r="K2749" i="10"/>
  <c r="J2749" i="10"/>
  <c r="P2749" i="10"/>
  <c r="D2750" i="10"/>
  <c r="N2749" i="10"/>
  <c r="Q2749" i="10"/>
  <c r="M2749" i="10"/>
  <c r="T2748" i="10"/>
  <c r="U2748" i="10" s="1"/>
  <c r="V2748" i="10" s="1"/>
  <c r="W2748" i="10" s="1"/>
  <c r="X2748" i="10" s="1"/>
  <c r="Y2748" i="10" s="1"/>
  <c r="Z2748" i="10" s="1"/>
  <c r="AA2748" i="10" s="1"/>
  <c r="AB2748" i="10" s="1"/>
  <c r="AC2748" i="10" s="1"/>
  <c r="N2750" i="10" l="1"/>
  <c r="J2750" i="10"/>
  <c r="R2750" i="10"/>
  <c r="G2750" i="10" s="1"/>
  <c r="K2750" i="10"/>
  <c r="M2750" i="10"/>
  <c r="I2750" i="10"/>
  <c r="D2751" i="10"/>
  <c r="P2750" i="10"/>
  <c r="Q2750" i="10"/>
  <c r="H2750" i="10"/>
  <c r="S2750" i="10" s="1"/>
  <c r="L2750" i="10"/>
  <c r="O2750" i="10"/>
  <c r="T2749" i="10"/>
  <c r="U2749" i="10" s="1"/>
  <c r="V2749" i="10" s="1"/>
  <c r="W2749" i="10" s="1"/>
  <c r="X2749" i="10" s="1"/>
  <c r="Y2749" i="10" s="1"/>
  <c r="Z2749" i="10" s="1"/>
  <c r="AA2749" i="10" s="1"/>
  <c r="AB2749" i="10" s="1"/>
  <c r="AC2749" i="10" s="1"/>
  <c r="T2750" i="10" l="1"/>
  <c r="U2750" i="10" s="1"/>
  <c r="V2750" i="10" s="1"/>
  <c r="W2750" i="10" s="1"/>
  <c r="X2750" i="10" s="1"/>
  <c r="Y2750" i="10" s="1"/>
  <c r="Z2750" i="10" s="1"/>
  <c r="AA2750" i="10" s="1"/>
  <c r="AB2750" i="10" s="1"/>
  <c r="AC2750" i="10" s="1"/>
  <c r="K2751" i="10"/>
  <c r="R2751" i="10"/>
  <c r="G2751" i="10" s="1"/>
  <c r="M2751" i="10"/>
  <c r="D2752" i="10"/>
  <c r="N2751" i="10"/>
  <c r="J2751" i="10"/>
  <c r="H2751" i="10"/>
  <c r="S2751" i="10" s="1"/>
  <c r="Q2751" i="10"/>
  <c r="P2751" i="10"/>
  <c r="O2751" i="10"/>
  <c r="I2751" i="10"/>
  <c r="L2751" i="10"/>
  <c r="T2751" i="10" l="1"/>
  <c r="U2751" i="10" s="1"/>
  <c r="V2751" i="10" s="1"/>
  <c r="W2751" i="10" s="1"/>
  <c r="X2751" i="10" s="1"/>
  <c r="Y2751" i="10" s="1"/>
  <c r="Z2751" i="10" s="1"/>
  <c r="AA2751" i="10" s="1"/>
  <c r="AB2751" i="10" s="1"/>
  <c r="AC2751" i="10" s="1"/>
  <c r="Q2752" i="10"/>
  <c r="D2753" i="10"/>
  <c r="J2752" i="10"/>
  <c r="N2752" i="10"/>
  <c r="M2752" i="10"/>
  <c r="P2752" i="10"/>
  <c r="O2752" i="10"/>
  <c r="H2752" i="10"/>
  <c r="S2752" i="10" s="1"/>
  <c r="L2752" i="10"/>
  <c r="R2752" i="10"/>
  <c r="G2752" i="10" s="1"/>
  <c r="I2752" i="10"/>
  <c r="K2752" i="10"/>
  <c r="T2752" i="10" l="1"/>
  <c r="U2752" i="10" s="1"/>
  <c r="V2752" i="10" s="1"/>
  <c r="W2752" i="10" s="1"/>
  <c r="X2752" i="10" s="1"/>
  <c r="Y2752" i="10" s="1"/>
  <c r="Z2752" i="10" s="1"/>
  <c r="AA2752" i="10" s="1"/>
  <c r="AB2752" i="10" s="1"/>
  <c r="AC2752" i="10" s="1"/>
  <c r="H2753" i="10"/>
  <c r="S2753" i="10" s="1"/>
  <c r="N2753" i="10"/>
  <c r="P2753" i="10"/>
  <c r="R2753" i="10"/>
  <c r="G2753" i="10" s="1"/>
  <c r="K2753" i="10"/>
  <c r="M2753" i="10"/>
  <c r="D2754" i="10"/>
  <c r="J2753" i="10"/>
  <c r="Q2753" i="10"/>
  <c r="O2753" i="10"/>
  <c r="I2753" i="10"/>
  <c r="L2753" i="10"/>
  <c r="T2753" i="10" l="1"/>
  <c r="U2753" i="10" s="1"/>
  <c r="V2753" i="10" s="1"/>
  <c r="W2753" i="10" s="1"/>
  <c r="X2753" i="10" s="1"/>
  <c r="Y2753" i="10" s="1"/>
  <c r="Z2753" i="10" s="1"/>
  <c r="AA2753" i="10" s="1"/>
  <c r="AB2753" i="10" s="1"/>
  <c r="AC2753" i="10" s="1"/>
  <c r="H2754" i="10"/>
  <c r="S2754" i="10" s="1"/>
  <c r="L2754" i="10"/>
  <c r="D2755" i="10"/>
  <c r="K2754" i="10"/>
  <c r="J2754" i="10"/>
  <c r="M2754" i="10"/>
  <c r="I2754" i="10"/>
  <c r="R2754" i="10"/>
  <c r="G2754" i="10" s="1"/>
  <c r="O2754" i="10"/>
  <c r="Q2754" i="10"/>
  <c r="N2754" i="10"/>
  <c r="P2754" i="10"/>
  <c r="T2754" i="10" l="1"/>
  <c r="U2754" i="10" s="1"/>
  <c r="V2754" i="10" s="1"/>
  <c r="W2754" i="10" s="1"/>
  <c r="X2754" i="10" s="1"/>
  <c r="Y2754" i="10" s="1"/>
  <c r="Z2754" i="10" s="1"/>
  <c r="AA2754" i="10" s="1"/>
  <c r="AB2754" i="10" s="1"/>
  <c r="AC2754" i="10" s="1"/>
  <c r="P2755" i="10"/>
  <c r="R2755" i="10"/>
  <c r="G2755" i="10" s="1"/>
  <c r="N2755" i="10"/>
  <c r="M2755" i="10"/>
  <c r="K2755" i="10"/>
  <c r="D2756" i="10"/>
  <c r="I2755" i="10"/>
  <c r="H2755" i="10"/>
  <c r="S2755" i="10" s="1"/>
  <c r="Q2755" i="10"/>
  <c r="L2755" i="10"/>
  <c r="O2755" i="10"/>
  <c r="J2755" i="10"/>
  <c r="T2755" i="10" l="1"/>
  <c r="U2755" i="10" s="1"/>
  <c r="V2755" i="10" s="1"/>
  <c r="W2755" i="10" s="1"/>
  <c r="X2755" i="10" s="1"/>
  <c r="Y2755" i="10" s="1"/>
  <c r="Z2755" i="10" s="1"/>
  <c r="AA2755" i="10" s="1"/>
  <c r="AB2755" i="10" s="1"/>
  <c r="AC2755" i="10" s="1"/>
  <c r="I2756" i="10"/>
  <c r="L2756" i="10"/>
  <c r="J2756" i="10"/>
  <c r="M2756" i="10"/>
  <c r="O2756" i="10"/>
  <c r="H2756" i="10"/>
  <c r="S2756" i="10" s="1"/>
  <c r="P2756" i="10"/>
  <c r="Q2756" i="10"/>
  <c r="N2756" i="10"/>
  <c r="K2756" i="10"/>
  <c r="R2756" i="10"/>
  <c r="G2756" i="10" s="1"/>
  <c r="D2757" i="10"/>
  <c r="H2757" i="10" l="1"/>
  <c r="S2757" i="10" s="1"/>
  <c r="D2758" i="10"/>
  <c r="R2757" i="10"/>
  <c r="G2757" i="10" s="1"/>
  <c r="N2757" i="10"/>
  <c r="O2757" i="10"/>
  <c r="M2757" i="10"/>
  <c r="J2757" i="10"/>
  <c r="P2757" i="10"/>
  <c r="I2757" i="10"/>
  <c r="K2757" i="10"/>
  <c r="L2757" i="10"/>
  <c r="Q2757" i="10"/>
  <c r="T2756" i="10"/>
  <c r="U2756" i="10" s="1"/>
  <c r="V2756" i="10" s="1"/>
  <c r="W2756" i="10" s="1"/>
  <c r="X2756" i="10" s="1"/>
  <c r="Y2756" i="10" s="1"/>
  <c r="Z2756" i="10" s="1"/>
  <c r="AA2756" i="10" s="1"/>
  <c r="AB2756" i="10" s="1"/>
  <c r="AC2756" i="10" s="1"/>
  <c r="T2757" i="10" l="1"/>
  <c r="U2757" i="10" s="1"/>
  <c r="V2757" i="10" s="1"/>
  <c r="W2757" i="10" s="1"/>
  <c r="X2757" i="10" s="1"/>
  <c r="Y2757" i="10" s="1"/>
  <c r="Z2757" i="10" s="1"/>
  <c r="AA2757" i="10" s="1"/>
  <c r="AB2757" i="10" s="1"/>
  <c r="AC2757" i="10" s="1"/>
  <c r="R2758" i="10"/>
  <c r="G2758" i="10" s="1"/>
  <c r="J2758" i="10"/>
  <c r="Q2758" i="10"/>
  <c r="M2758" i="10"/>
  <c r="H2758" i="10"/>
  <c r="S2758" i="10" s="1"/>
  <c r="I2758" i="10"/>
  <c r="P2758" i="10"/>
  <c r="O2758" i="10"/>
  <c r="N2758" i="10"/>
  <c r="L2758" i="10"/>
  <c r="D2759" i="10"/>
  <c r="K2758" i="10"/>
  <c r="R2759" i="10" l="1"/>
  <c r="G2759" i="10" s="1"/>
  <c r="N2759" i="10"/>
  <c r="K2759" i="10"/>
  <c r="L2759" i="10"/>
  <c r="D2760" i="10"/>
  <c r="J2759" i="10"/>
  <c r="O2759" i="10"/>
  <c r="Q2759" i="10"/>
  <c r="I2759" i="10"/>
  <c r="M2759" i="10"/>
  <c r="P2759" i="10"/>
  <c r="H2759" i="10"/>
  <c r="S2759" i="10" s="1"/>
  <c r="T2758" i="10"/>
  <c r="U2758" i="10" s="1"/>
  <c r="V2758" i="10" s="1"/>
  <c r="W2758" i="10" s="1"/>
  <c r="X2758" i="10" s="1"/>
  <c r="Y2758" i="10" s="1"/>
  <c r="Z2758" i="10" s="1"/>
  <c r="AA2758" i="10" s="1"/>
  <c r="AB2758" i="10" s="1"/>
  <c r="AC2758" i="10" s="1"/>
  <c r="H2760" i="10" l="1"/>
  <c r="S2760" i="10" s="1"/>
  <c r="R2760" i="10"/>
  <c r="G2760" i="10" s="1"/>
  <c r="O2760" i="10"/>
  <c r="P2760" i="10"/>
  <c r="D2761" i="10"/>
  <c r="N2760" i="10"/>
  <c r="K2760" i="10"/>
  <c r="I2760" i="10"/>
  <c r="M2760" i="10"/>
  <c r="Q2760" i="10"/>
  <c r="L2760" i="10"/>
  <c r="J2760" i="10"/>
  <c r="T2759" i="10"/>
  <c r="U2759" i="10" s="1"/>
  <c r="V2759" i="10" s="1"/>
  <c r="W2759" i="10" s="1"/>
  <c r="X2759" i="10" s="1"/>
  <c r="Y2759" i="10" s="1"/>
  <c r="Z2759" i="10" s="1"/>
  <c r="AA2759" i="10" s="1"/>
  <c r="AB2759" i="10" s="1"/>
  <c r="AC2759" i="10" s="1"/>
  <c r="J2761" i="10" l="1"/>
  <c r="K2761" i="10"/>
  <c r="O2761" i="10"/>
  <c r="N2761" i="10"/>
  <c r="R2761" i="10"/>
  <c r="G2761" i="10" s="1"/>
  <c r="I2761" i="10"/>
  <c r="L2761" i="10"/>
  <c r="D2762" i="10"/>
  <c r="Q2761" i="10"/>
  <c r="H2761" i="10"/>
  <c r="S2761" i="10" s="1"/>
  <c r="P2761" i="10"/>
  <c r="M2761" i="10"/>
  <c r="T2760" i="10"/>
  <c r="U2760" i="10" s="1"/>
  <c r="V2760" i="10" s="1"/>
  <c r="W2760" i="10" s="1"/>
  <c r="X2760" i="10" s="1"/>
  <c r="Y2760" i="10" s="1"/>
  <c r="Z2760" i="10" s="1"/>
  <c r="AA2760" i="10" s="1"/>
  <c r="AB2760" i="10" s="1"/>
  <c r="AC2760" i="10" s="1"/>
  <c r="T2761" i="10" l="1"/>
  <c r="U2761" i="10" s="1"/>
  <c r="V2761" i="10" s="1"/>
  <c r="W2761" i="10" s="1"/>
  <c r="X2761" i="10" s="1"/>
  <c r="Y2761" i="10" s="1"/>
  <c r="Z2761" i="10" s="1"/>
  <c r="AA2761" i="10" s="1"/>
  <c r="AB2761" i="10" s="1"/>
  <c r="AC2761" i="10" s="1"/>
  <c r="H2762" i="10"/>
  <c r="S2762" i="10" s="1"/>
  <c r="N2762" i="10"/>
  <c r="O2762" i="10"/>
  <c r="D2763" i="10"/>
  <c r="K2762" i="10"/>
  <c r="Q2762" i="10"/>
  <c r="L2762" i="10"/>
  <c r="R2762" i="10"/>
  <c r="G2762" i="10" s="1"/>
  <c r="J2762" i="10"/>
  <c r="P2762" i="10"/>
  <c r="M2762" i="10"/>
  <c r="I2762" i="10"/>
  <c r="T2762" i="10" l="1"/>
  <c r="U2762" i="10" s="1"/>
  <c r="V2762" i="10" s="1"/>
  <c r="W2762" i="10" s="1"/>
  <c r="X2762" i="10" s="1"/>
  <c r="Y2762" i="10" s="1"/>
  <c r="Z2762" i="10" s="1"/>
  <c r="AA2762" i="10" s="1"/>
  <c r="AB2762" i="10" s="1"/>
  <c r="AC2762" i="10" s="1"/>
  <c r="H2763" i="10"/>
  <c r="S2763" i="10" s="1"/>
  <c r="Q2763" i="10"/>
  <c r="O2763" i="10"/>
  <c r="N2763" i="10"/>
  <c r="I2763" i="10"/>
  <c r="J2763" i="10"/>
  <c r="P2763" i="10"/>
  <c r="K2763" i="10"/>
  <c r="D2764" i="10"/>
  <c r="R2763" i="10"/>
  <c r="G2763" i="10" s="1"/>
  <c r="L2763" i="10"/>
  <c r="M2763" i="10"/>
  <c r="T2763" i="10" l="1"/>
  <c r="U2763" i="10" s="1"/>
  <c r="V2763" i="10" s="1"/>
  <c r="W2763" i="10" s="1"/>
  <c r="X2763" i="10" s="1"/>
  <c r="Y2763" i="10" s="1"/>
  <c r="Z2763" i="10" s="1"/>
  <c r="AA2763" i="10" s="1"/>
  <c r="AB2763" i="10" s="1"/>
  <c r="AC2763" i="10" s="1"/>
  <c r="H2764" i="10"/>
  <c r="S2764" i="10" s="1"/>
  <c r="N2764" i="10"/>
  <c r="M2764" i="10"/>
  <c r="D2765" i="10"/>
  <c r="R2764" i="10"/>
  <c r="G2764" i="10" s="1"/>
  <c r="I2764" i="10"/>
  <c r="K2764" i="10"/>
  <c r="P2764" i="10"/>
  <c r="Q2764" i="10"/>
  <c r="O2764" i="10"/>
  <c r="L2764" i="10"/>
  <c r="J2764" i="10"/>
  <c r="H2765" i="10" l="1"/>
  <c r="S2765" i="10" s="1"/>
  <c r="N2765" i="10"/>
  <c r="K2765" i="10"/>
  <c r="M2765" i="10"/>
  <c r="J2765" i="10"/>
  <c r="L2765" i="10"/>
  <c r="Q2765" i="10"/>
  <c r="I2765" i="10"/>
  <c r="R2765" i="10"/>
  <c r="G2765" i="10" s="1"/>
  <c r="D2766" i="10"/>
  <c r="O2765" i="10"/>
  <c r="P2765" i="10"/>
  <c r="T2764" i="10"/>
  <c r="U2764" i="10" s="1"/>
  <c r="V2764" i="10" s="1"/>
  <c r="W2764" i="10" s="1"/>
  <c r="X2764" i="10" s="1"/>
  <c r="Y2764" i="10" s="1"/>
  <c r="Z2764" i="10" s="1"/>
  <c r="AA2764" i="10" s="1"/>
  <c r="AB2764" i="10" s="1"/>
  <c r="AC2764" i="10" s="1"/>
  <c r="H2766" i="10" l="1"/>
  <c r="S2766" i="10" s="1"/>
  <c r="Q2766" i="10"/>
  <c r="I2766" i="10"/>
  <c r="D2767" i="10"/>
  <c r="O2766" i="10"/>
  <c r="N2766" i="10"/>
  <c r="R2766" i="10"/>
  <c r="G2766" i="10" s="1"/>
  <c r="K2766" i="10"/>
  <c r="J2766" i="10"/>
  <c r="L2766" i="10"/>
  <c r="M2766" i="10"/>
  <c r="P2766" i="10"/>
  <c r="T2765" i="10"/>
  <c r="U2765" i="10" s="1"/>
  <c r="V2765" i="10" s="1"/>
  <c r="W2765" i="10" s="1"/>
  <c r="X2765" i="10" s="1"/>
  <c r="Y2765" i="10" s="1"/>
  <c r="Z2765" i="10" s="1"/>
  <c r="AA2765" i="10" s="1"/>
  <c r="AB2765" i="10" s="1"/>
  <c r="AC2765" i="10" s="1"/>
  <c r="P2767" i="10" l="1"/>
  <c r="M2767" i="10"/>
  <c r="J2767" i="10"/>
  <c r="K2767" i="10"/>
  <c r="O2767" i="10"/>
  <c r="I2767" i="10"/>
  <c r="L2767" i="10"/>
  <c r="R2767" i="10"/>
  <c r="G2767" i="10" s="1"/>
  <c r="D2768" i="10"/>
  <c r="N2767" i="10"/>
  <c r="H2767" i="10"/>
  <c r="S2767" i="10" s="1"/>
  <c r="Q2767" i="10"/>
  <c r="T2766" i="10"/>
  <c r="U2766" i="10" s="1"/>
  <c r="V2766" i="10" s="1"/>
  <c r="W2766" i="10" s="1"/>
  <c r="X2766" i="10" s="1"/>
  <c r="Y2766" i="10" s="1"/>
  <c r="Z2766" i="10" s="1"/>
  <c r="AA2766" i="10" s="1"/>
  <c r="AB2766" i="10" s="1"/>
  <c r="AC2766" i="10" s="1"/>
  <c r="T2767" i="10" l="1"/>
  <c r="U2767" i="10" s="1"/>
  <c r="V2767" i="10" s="1"/>
  <c r="W2767" i="10" s="1"/>
  <c r="X2767" i="10" s="1"/>
  <c r="Y2767" i="10" s="1"/>
  <c r="Z2767" i="10" s="1"/>
  <c r="AA2767" i="10" s="1"/>
  <c r="AB2767" i="10" s="1"/>
  <c r="AC2767" i="10" s="1"/>
  <c r="O2768" i="10"/>
  <c r="K2768" i="10"/>
  <c r="D2769" i="10"/>
  <c r="P2768" i="10"/>
  <c r="H2768" i="10"/>
  <c r="S2768" i="10" s="1"/>
  <c r="L2768" i="10"/>
  <c r="Q2768" i="10"/>
  <c r="R2768" i="10"/>
  <c r="G2768" i="10" s="1"/>
  <c r="M2768" i="10"/>
  <c r="J2768" i="10"/>
  <c r="I2768" i="10"/>
  <c r="N2768" i="10"/>
  <c r="T2768" i="10" l="1"/>
  <c r="U2768" i="10" s="1"/>
  <c r="V2768" i="10" s="1"/>
  <c r="W2768" i="10" s="1"/>
  <c r="X2768" i="10" s="1"/>
  <c r="Y2768" i="10" s="1"/>
  <c r="Z2768" i="10" s="1"/>
  <c r="AA2768" i="10" s="1"/>
  <c r="AB2768" i="10" s="1"/>
  <c r="AC2768" i="10" s="1"/>
  <c r="J2769" i="10"/>
  <c r="O2769" i="10"/>
  <c r="P2769" i="10"/>
  <c r="K2769" i="10"/>
  <c r="I2769" i="10"/>
  <c r="N2769" i="10"/>
  <c r="L2769" i="10"/>
  <c r="D2770" i="10"/>
  <c r="R2769" i="10"/>
  <c r="G2769" i="10" s="1"/>
  <c r="H2769" i="10"/>
  <c r="S2769" i="10" s="1"/>
  <c r="M2769" i="10"/>
  <c r="Q2769" i="10"/>
  <c r="T2769" i="10" l="1"/>
  <c r="U2769" i="10" s="1"/>
  <c r="V2769" i="10" s="1"/>
  <c r="W2769" i="10" s="1"/>
  <c r="X2769" i="10" s="1"/>
  <c r="Y2769" i="10" s="1"/>
  <c r="Z2769" i="10" s="1"/>
  <c r="AA2769" i="10" s="1"/>
  <c r="AB2769" i="10" s="1"/>
  <c r="AC2769" i="10" s="1"/>
  <c r="H2770" i="10"/>
  <c r="S2770" i="10" s="1"/>
  <c r="R2770" i="10"/>
  <c r="G2770" i="10" s="1"/>
  <c r="Q2770" i="10"/>
  <c r="O2770" i="10"/>
  <c r="J2770" i="10"/>
  <c r="D2771" i="10"/>
  <c r="L2770" i="10"/>
  <c r="K2770" i="10"/>
  <c r="M2770" i="10"/>
  <c r="N2770" i="10"/>
  <c r="P2770" i="10"/>
  <c r="I2770" i="10"/>
  <c r="T2770" i="10" l="1"/>
  <c r="U2770" i="10" s="1"/>
  <c r="V2770" i="10" s="1"/>
  <c r="W2770" i="10" s="1"/>
  <c r="X2770" i="10" s="1"/>
  <c r="Y2770" i="10" s="1"/>
  <c r="Z2770" i="10" s="1"/>
  <c r="AA2770" i="10" s="1"/>
  <c r="AB2770" i="10" s="1"/>
  <c r="AC2770" i="10" s="1"/>
  <c r="I2771" i="10"/>
  <c r="J2771" i="10"/>
  <c r="K2771" i="10"/>
  <c r="P2771" i="10"/>
  <c r="L2771" i="10"/>
  <c r="H2771" i="10"/>
  <c r="S2771" i="10" s="1"/>
  <c r="Q2771" i="10"/>
  <c r="N2771" i="10"/>
  <c r="O2771" i="10"/>
  <c r="D2772" i="10"/>
  <c r="R2771" i="10"/>
  <c r="G2771" i="10" s="1"/>
  <c r="M2771" i="10"/>
  <c r="L2772" i="10" l="1"/>
  <c r="Q2772" i="10"/>
  <c r="P2772" i="10"/>
  <c r="M2772" i="10"/>
  <c r="D2773" i="10"/>
  <c r="I2772" i="10"/>
  <c r="K2772" i="10"/>
  <c r="H2772" i="10"/>
  <c r="S2772" i="10" s="1"/>
  <c r="N2772" i="10"/>
  <c r="R2772" i="10"/>
  <c r="G2772" i="10" s="1"/>
  <c r="O2772" i="10"/>
  <c r="J2772" i="10"/>
  <c r="T2771" i="10"/>
  <c r="U2771" i="10" s="1"/>
  <c r="V2771" i="10" s="1"/>
  <c r="W2771" i="10" s="1"/>
  <c r="X2771" i="10" s="1"/>
  <c r="Y2771" i="10" s="1"/>
  <c r="Z2771" i="10" s="1"/>
  <c r="AA2771" i="10" s="1"/>
  <c r="AB2771" i="10" s="1"/>
  <c r="AC2771" i="10" s="1"/>
  <c r="T2772" i="10" l="1"/>
  <c r="U2772" i="10" s="1"/>
  <c r="V2772" i="10" s="1"/>
  <c r="W2772" i="10" s="1"/>
  <c r="X2772" i="10" s="1"/>
  <c r="Y2772" i="10" s="1"/>
  <c r="Z2772" i="10" s="1"/>
  <c r="AA2772" i="10" s="1"/>
  <c r="AB2772" i="10" s="1"/>
  <c r="AC2772" i="10" s="1"/>
  <c r="H2773" i="10"/>
  <c r="S2773" i="10" s="1"/>
  <c r="R2773" i="10"/>
  <c r="G2773" i="10" s="1"/>
  <c r="Q2773" i="10"/>
  <c r="L2773" i="10"/>
  <c r="O2773" i="10"/>
  <c r="J2773" i="10"/>
  <c r="K2773" i="10"/>
  <c r="M2773" i="10"/>
  <c r="N2773" i="10"/>
  <c r="D2774" i="10"/>
  <c r="P2773" i="10"/>
  <c r="I2773" i="10"/>
  <c r="T2773" i="10" l="1"/>
  <c r="U2773" i="10" s="1"/>
  <c r="V2773" i="10" s="1"/>
  <c r="W2773" i="10" s="1"/>
  <c r="X2773" i="10" s="1"/>
  <c r="Y2773" i="10" s="1"/>
  <c r="Z2773" i="10" s="1"/>
  <c r="AA2773" i="10" s="1"/>
  <c r="AB2773" i="10" s="1"/>
  <c r="AC2773" i="10" s="1"/>
  <c r="H2774" i="10"/>
  <c r="S2774" i="10" s="1"/>
  <c r="M2774" i="10"/>
  <c r="P2774" i="10"/>
  <c r="I2774" i="10"/>
  <c r="D2775" i="10"/>
  <c r="R2774" i="10"/>
  <c r="G2774" i="10" s="1"/>
  <c r="O2774" i="10"/>
  <c r="Q2774" i="10"/>
  <c r="K2774" i="10"/>
  <c r="J2774" i="10"/>
  <c r="N2774" i="10"/>
  <c r="L2774" i="10"/>
  <c r="H2775" i="10" l="1"/>
  <c r="S2775" i="10" s="1"/>
  <c r="P2775" i="10"/>
  <c r="K2775" i="10"/>
  <c r="N2775" i="10"/>
  <c r="I2775" i="10"/>
  <c r="L2775" i="10"/>
  <c r="Q2775" i="10"/>
  <c r="M2775" i="10"/>
  <c r="D2776" i="10"/>
  <c r="R2775" i="10"/>
  <c r="G2775" i="10" s="1"/>
  <c r="O2775" i="10"/>
  <c r="J2775" i="10"/>
  <c r="T2774" i="10"/>
  <c r="U2774" i="10" s="1"/>
  <c r="V2774" i="10" s="1"/>
  <c r="W2774" i="10" s="1"/>
  <c r="X2774" i="10" s="1"/>
  <c r="Y2774" i="10" s="1"/>
  <c r="Z2774" i="10" s="1"/>
  <c r="AA2774" i="10" s="1"/>
  <c r="AB2774" i="10" s="1"/>
  <c r="AC2774" i="10" s="1"/>
  <c r="H2776" i="10" l="1"/>
  <c r="S2776" i="10" s="1"/>
  <c r="P2776" i="10"/>
  <c r="J2776" i="10"/>
  <c r="R2776" i="10"/>
  <c r="G2776" i="10" s="1"/>
  <c r="D2777" i="10"/>
  <c r="L2776" i="10"/>
  <c r="O2776" i="10"/>
  <c r="M2776" i="10"/>
  <c r="N2776" i="10"/>
  <c r="K2776" i="10"/>
  <c r="I2776" i="10"/>
  <c r="Q2776" i="10"/>
  <c r="T2775" i="10"/>
  <c r="U2775" i="10" s="1"/>
  <c r="V2775" i="10" s="1"/>
  <c r="W2775" i="10" s="1"/>
  <c r="X2775" i="10" s="1"/>
  <c r="Y2775" i="10" s="1"/>
  <c r="Z2775" i="10" s="1"/>
  <c r="AA2775" i="10" s="1"/>
  <c r="AB2775" i="10" s="1"/>
  <c r="AC2775" i="10" s="1"/>
  <c r="T2776" i="10" l="1"/>
  <c r="U2776" i="10" s="1"/>
  <c r="V2776" i="10" s="1"/>
  <c r="W2776" i="10" s="1"/>
  <c r="X2776" i="10" s="1"/>
  <c r="Y2776" i="10" s="1"/>
  <c r="Z2776" i="10" s="1"/>
  <c r="AA2776" i="10" s="1"/>
  <c r="AB2776" i="10" s="1"/>
  <c r="AC2776" i="10" s="1"/>
  <c r="H2777" i="10"/>
  <c r="S2777" i="10" s="1"/>
  <c r="M2777" i="10"/>
  <c r="K2777" i="10"/>
  <c r="Q2777" i="10"/>
  <c r="N2777" i="10"/>
  <c r="I2777" i="10"/>
  <c r="R2777" i="10"/>
  <c r="G2777" i="10" s="1"/>
  <c r="J2777" i="10"/>
  <c r="O2777" i="10"/>
  <c r="P2777" i="10"/>
  <c r="D2778" i="10"/>
  <c r="L2777" i="10"/>
  <c r="H2778" i="10" l="1"/>
  <c r="S2778" i="10" s="1"/>
  <c r="I2778" i="10"/>
  <c r="Q2778" i="10"/>
  <c r="L2778" i="10"/>
  <c r="D2779" i="10"/>
  <c r="R2778" i="10"/>
  <c r="G2778" i="10" s="1"/>
  <c r="M2778" i="10"/>
  <c r="K2778" i="10"/>
  <c r="P2778" i="10"/>
  <c r="N2778" i="10"/>
  <c r="J2778" i="10"/>
  <c r="O2778" i="10"/>
  <c r="T2777" i="10"/>
  <c r="U2777" i="10" s="1"/>
  <c r="V2777" i="10" s="1"/>
  <c r="W2777" i="10" s="1"/>
  <c r="X2777" i="10" s="1"/>
  <c r="Y2777" i="10" s="1"/>
  <c r="Z2777" i="10" s="1"/>
  <c r="AA2777" i="10" s="1"/>
  <c r="AB2777" i="10" s="1"/>
  <c r="AC2777" i="10" s="1"/>
  <c r="H2779" i="10" l="1"/>
  <c r="S2779" i="10" s="1"/>
  <c r="L2779" i="10"/>
  <c r="Q2779" i="10"/>
  <c r="R2779" i="10"/>
  <c r="G2779" i="10" s="1"/>
  <c r="K2779" i="10"/>
  <c r="I2779" i="10"/>
  <c r="N2779" i="10"/>
  <c r="P2779" i="10"/>
  <c r="J2779" i="10"/>
  <c r="O2779" i="10"/>
  <c r="D2780" i="10"/>
  <c r="M2779" i="10"/>
  <c r="T2778" i="10"/>
  <c r="U2778" i="10" s="1"/>
  <c r="V2778" i="10" s="1"/>
  <c r="W2778" i="10" s="1"/>
  <c r="X2778" i="10" s="1"/>
  <c r="Y2778" i="10" s="1"/>
  <c r="Z2778" i="10" s="1"/>
  <c r="AA2778" i="10" s="1"/>
  <c r="AB2778" i="10" s="1"/>
  <c r="AC2778" i="10" s="1"/>
  <c r="T2779" i="10" l="1"/>
  <c r="U2779" i="10" s="1"/>
  <c r="V2779" i="10" s="1"/>
  <c r="W2779" i="10" s="1"/>
  <c r="X2779" i="10" s="1"/>
  <c r="Y2779" i="10" s="1"/>
  <c r="Z2779" i="10" s="1"/>
  <c r="AA2779" i="10" s="1"/>
  <c r="AB2779" i="10" s="1"/>
  <c r="AC2779" i="10" s="1"/>
  <c r="H2780" i="10"/>
  <c r="S2780" i="10" s="1"/>
  <c r="Q2780" i="10"/>
  <c r="O2780" i="10"/>
  <c r="M2780" i="10"/>
  <c r="N2780" i="10"/>
  <c r="K2780" i="10"/>
  <c r="P2780" i="10"/>
  <c r="L2780" i="10"/>
  <c r="D2781" i="10"/>
  <c r="I2780" i="10"/>
  <c r="R2780" i="10"/>
  <c r="G2780" i="10" s="1"/>
  <c r="J2780" i="10"/>
  <c r="L2781" i="10" l="1"/>
  <c r="D2782" i="10"/>
  <c r="R2781" i="10"/>
  <c r="G2781" i="10" s="1"/>
  <c r="H2781" i="10"/>
  <c r="S2781" i="10" s="1"/>
  <c r="K2781" i="10"/>
  <c r="O2781" i="10"/>
  <c r="M2781" i="10"/>
  <c r="Q2781" i="10"/>
  <c r="I2781" i="10"/>
  <c r="P2781" i="10"/>
  <c r="J2781" i="10"/>
  <c r="N2781" i="10"/>
  <c r="T2780" i="10"/>
  <c r="U2780" i="10" s="1"/>
  <c r="V2780" i="10" s="1"/>
  <c r="W2780" i="10" s="1"/>
  <c r="X2780" i="10" s="1"/>
  <c r="Y2780" i="10" s="1"/>
  <c r="Z2780" i="10" s="1"/>
  <c r="AA2780" i="10" s="1"/>
  <c r="AB2780" i="10" s="1"/>
  <c r="AC2780" i="10" s="1"/>
  <c r="T2781" i="10" l="1"/>
  <c r="U2781" i="10" s="1"/>
  <c r="V2781" i="10" s="1"/>
  <c r="W2781" i="10" s="1"/>
  <c r="X2781" i="10" s="1"/>
  <c r="Y2781" i="10" s="1"/>
  <c r="Z2781" i="10" s="1"/>
  <c r="AA2781" i="10" s="1"/>
  <c r="AB2781" i="10" s="1"/>
  <c r="AC2781" i="10" s="1"/>
  <c r="J2782" i="10"/>
  <c r="P2782" i="10"/>
  <c r="D2783" i="10"/>
  <c r="N2782" i="10"/>
  <c r="O2782" i="10"/>
  <c r="Q2782" i="10"/>
  <c r="H2782" i="10"/>
  <c r="S2782" i="10" s="1"/>
  <c r="I2782" i="10"/>
  <c r="L2782" i="10"/>
  <c r="R2782" i="10"/>
  <c r="G2782" i="10" s="1"/>
  <c r="M2782" i="10"/>
  <c r="K2782" i="10"/>
  <c r="I2783" i="10" l="1"/>
  <c r="M2783" i="10"/>
  <c r="R2783" i="10"/>
  <c r="G2783" i="10" s="1"/>
  <c r="L2783" i="10"/>
  <c r="P2783" i="10"/>
  <c r="K2783" i="10"/>
  <c r="D2784" i="10"/>
  <c r="O2783" i="10"/>
  <c r="H2783" i="10"/>
  <c r="S2783" i="10" s="1"/>
  <c r="J2783" i="10"/>
  <c r="Q2783" i="10"/>
  <c r="N2783" i="10"/>
  <c r="T2782" i="10"/>
  <c r="U2782" i="10" s="1"/>
  <c r="V2782" i="10" s="1"/>
  <c r="W2782" i="10" s="1"/>
  <c r="X2782" i="10" s="1"/>
  <c r="Y2782" i="10" s="1"/>
  <c r="Z2782" i="10" s="1"/>
  <c r="AA2782" i="10" s="1"/>
  <c r="AB2782" i="10" s="1"/>
  <c r="AC2782" i="10" s="1"/>
  <c r="J2784" i="10" l="1"/>
  <c r="D2785" i="10"/>
  <c r="R2784" i="10"/>
  <c r="G2784" i="10" s="1"/>
  <c r="I2784" i="10"/>
  <c r="N2784" i="10"/>
  <c r="K2784" i="10"/>
  <c r="P2784" i="10"/>
  <c r="O2784" i="10"/>
  <c r="H2784" i="10"/>
  <c r="S2784" i="10" s="1"/>
  <c r="Q2784" i="10"/>
  <c r="L2784" i="10"/>
  <c r="M2784" i="10"/>
  <c r="T2783" i="10"/>
  <c r="U2783" i="10" s="1"/>
  <c r="V2783" i="10" s="1"/>
  <c r="W2783" i="10" s="1"/>
  <c r="X2783" i="10" s="1"/>
  <c r="Y2783" i="10" s="1"/>
  <c r="Z2783" i="10" s="1"/>
  <c r="AA2783" i="10" s="1"/>
  <c r="AB2783" i="10" s="1"/>
  <c r="AC2783" i="10" s="1"/>
  <c r="H2785" i="10" l="1"/>
  <c r="S2785" i="10" s="1"/>
  <c r="P2785" i="10"/>
  <c r="R2785" i="10"/>
  <c r="G2785" i="10" s="1"/>
  <c r="O2785" i="10"/>
  <c r="K2785" i="10"/>
  <c r="N2785" i="10"/>
  <c r="J2785" i="10"/>
  <c r="L2785" i="10"/>
  <c r="D2786" i="10"/>
  <c r="Q2785" i="10"/>
  <c r="I2785" i="10"/>
  <c r="M2785" i="10"/>
  <c r="T2784" i="10"/>
  <c r="U2784" i="10" s="1"/>
  <c r="V2784" i="10" s="1"/>
  <c r="W2784" i="10" s="1"/>
  <c r="X2784" i="10" s="1"/>
  <c r="Y2784" i="10" s="1"/>
  <c r="Z2784" i="10" s="1"/>
  <c r="AA2784" i="10" s="1"/>
  <c r="AB2784" i="10" s="1"/>
  <c r="AC2784" i="10" s="1"/>
  <c r="T2785" i="10" l="1"/>
  <c r="U2785" i="10" s="1"/>
  <c r="V2785" i="10" s="1"/>
  <c r="W2785" i="10" s="1"/>
  <c r="X2785" i="10" s="1"/>
  <c r="Y2785" i="10" s="1"/>
  <c r="Z2785" i="10" s="1"/>
  <c r="AA2785" i="10" s="1"/>
  <c r="AB2785" i="10" s="1"/>
  <c r="AC2785" i="10" s="1"/>
  <c r="R2786" i="10"/>
  <c r="G2786" i="10" s="1"/>
  <c r="L2786" i="10"/>
  <c r="J2786" i="10"/>
  <c r="I2786" i="10"/>
  <c r="D2787" i="10"/>
  <c r="O2786" i="10"/>
  <c r="P2786" i="10"/>
  <c r="M2786" i="10"/>
  <c r="H2786" i="10"/>
  <c r="S2786" i="10" s="1"/>
  <c r="Q2786" i="10"/>
  <c r="K2786" i="10"/>
  <c r="N2786" i="10"/>
  <c r="D2788" i="10" l="1"/>
  <c r="R2787" i="10"/>
  <c r="G2787" i="10" s="1"/>
  <c r="Q2787" i="10"/>
  <c r="L2787" i="10"/>
  <c r="P2787" i="10"/>
  <c r="K2787" i="10"/>
  <c r="M2787" i="10"/>
  <c r="H2787" i="10"/>
  <c r="S2787" i="10" s="1"/>
  <c r="I2787" i="10"/>
  <c r="J2787" i="10"/>
  <c r="N2787" i="10"/>
  <c r="O2787" i="10"/>
  <c r="T2786" i="10"/>
  <c r="U2786" i="10" s="1"/>
  <c r="V2786" i="10" s="1"/>
  <c r="W2786" i="10" s="1"/>
  <c r="X2786" i="10" s="1"/>
  <c r="Y2786" i="10" s="1"/>
  <c r="Z2786" i="10" s="1"/>
  <c r="AA2786" i="10" s="1"/>
  <c r="AB2786" i="10" s="1"/>
  <c r="AC2786" i="10" s="1"/>
  <c r="T2787" i="10" l="1"/>
  <c r="U2787" i="10" s="1"/>
  <c r="V2787" i="10" s="1"/>
  <c r="W2787" i="10" s="1"/>
  <c r="X2787" i="10" s="1"/>
  <c r="Y2787" i="10" s="1"/>
  <c r="Z2787" i="10" s="1"/>
  <c r="AA2787" i="10" s="1"/>
  <c r="AB2787" i="10" s="1"/>
  <c r="AC2787" i="10" s="1"/>
  <c r="J2788" i="10"/>
  <c r="M2788" i="10"/>
  <c r="K2788" i="10"/>
  <c r="R2788" i="10"/>
  <c r="G2788" i="10" s="1"/>
  <c r="D2789" i="10"/>
  <c r="L2788" i="10"/>
  <c r="H2788" i="10"/>
  <c r="S2788" i="10" s="1"/>
  <c r="O2788" i="10"/>
  <c r="I2788" i="10"/>
  <c r="Q2788" i="10"/>
  <c r="P2788" i="10"/>
  <c r="N2788" i="10"/>
  <c r="T2788" i="10" l="1"/>
  <c r="U2788" i="10" s="1"/>
  <c r="V2788" i="10" s="1"/>
  <c r="W2788" i="10" s="1"/>
  <c r="X2788" i="10" s="1"/>
  <c r="Y2788" i="10" s="1"/>
  <c r="Z2788" i="10" s="1"/>
  <c r="AA2788" i="10" s="1"/>
  <c r="AB2788" i="10" s="1"/>
  <c r="AC2788" i="10" s="1"/>
  <c r="L2789" i="10"/>
  <c r="I2789" i="10"/>
  <c r="M2789" i="10"/>
  <c r="P2789" i="10"/>
  <c r="D2790" i="10"/>
  <c r="K2789" i="10"/>
  <c r="O2789" i="10"/>
  <c r="H2789" i="10"/>
  <c r="S2789" i="10" s="1"/>
  <c r="J2789" i="10"/>
  <c r="R2789" i="10"/>
  <c r="G2789" i="10" s="1"/>
  <c r="N2789" i="10"/>
  <c r="Q2789" i="10"/>
  <c r="H2790" i="10" l="1"/>
  <c r="S2790" i="10" s="1"/>
  <c r="K2790" i="10"/>
  <c r="P2790" i="10"/>
  <c r="I2790" i="10"/>
  <c r="M2790" i="10"/>
  <c r="N2790" i="10"/>
  <c r="O2790" i="10"/>
  <c r="R2790" i="10"/>
  <c r="G2790" i="10" s="1"/>
  <c r="L2790" i="10"/>
  <c r="J2790" i="10"/>
  <c r="D2791" i="10"/>
  <c r="Q2790" i="10"/>
  <c r="T2789" i="10"/>
  <c r="U2789" i="10" s="1"/>
  <c r="V2789" i="10" s="1"/>
  <c r="W2789" i="10" s="1"/>
  <c r="X2789" i="10" s="1"/>
  <c r="Y2789" i="10" s="1"/>
  <c r="Z2789" i="10" s="1"/>
  <c r="AA2789" i="10" s="1"/>
  <c r="AB2789" i="10" s="1"/>
  <c r="AC2789" i="10" s="1"/>
  <c r="H2791" i="10" l="1"/>
  <c r="S2791" i="10" s="1"/>
  <c r="L2791" i="10"/>
  <c r="K2791" i="10"/>
  <c r="Q2791" i="10"/>
  <c r="I2791" i="10"/>
  <c r="D2792" i="10"/>
  <c r="J2791" i="10"/>
  <c r="P2791" i="10"/>
  <c r="O2791" i="10"/>
  <c r="M2791" i="10"/>
  <c r="N2791" i="10"/>
  <c r="R2791" i="10"/>
  <c r="G2791" i="10" s="1"/>
  <c r="T2790" i="10"/>
  <c r="U2790" i="10" s="1"/>
  <c r="V2790" i="10" s="1"/>
  <c r="W2790" i="10" s="1"/>
  <c r="X2790" i="10" s="1"/>
  <c r="Y2790" i="10" s="1"/>
  <c r="Z2790" i="10" s="1"/>
  <c r="AA2790" i="10" s="1"/>
  <c r="AB2790" i="10" s="1"/>
  <c r="AC2790" i="10" s="1"/>
  <c r="H2792" i="10" l="1"/>
  <c r="S2792" i="10" s="1"/>
  <c r="P2792" i="10"/>
  <c r="R2792" i="10"/>
  <c r="G2792" i="10" s="1"/>
  <c r="I2792" i="10"/>
  <c r="M2792" i="10"/>
  <c r="K2792" i="10"/>
  <c r="O2792" i="10"/>
  <c r="N2792" i="10"/>
  <c r="Q2792" i="10"/>
  <c r="J2792" i="10"/>
  <c r="D2793" i="10"/>
  <c r="L2792" i="10"/>
  <c r="T2791" i="10"/>
  <c r="U2791" i="10" s="1"/>
  <c r="V2791" i="10" s="1"/>
  <c r="W2791" i="10" s="1"/>
  <c r="X2791" i="10" s="1"/>
  <c r="Y2791" i="10" s="1"/>
  <c r="Z2791" i="10" s="1"/>
  <c r="AA2791" i="10" s="1"/>
  <c r="AB2791" i="10" s="1"/>
  <c r="AC2791" i="10" s="1"/>
  <c r="Q2793" i="10" l="1"/>
  <c r="R2793" i="10"/>
  <c r="G2793" i="10" s="1"/>
  <c r="K2793" i="10"/>
  <c r="D2794" i="10"/>
  <c r="N2793" i="10"/>
  <c r="H2793" i="10"/>
  <c r="S2793" i="10" s="1"/>
  <c r="J2793" i="10"/>
  <c r="M2793" i="10"/>
  <c r="O2793" i="10"/>
  <c r="I2793" i="10"/>
  <c r="L2793" i="10"/>
  <c r="P2793" i="10"/>
  <c r="T2792" i="10"/>
  <c r="U2792" i="10" s="1"/>
  <c r="V2792" i="10" s="1"/>
  <c r="W2792" i="10" s="1"/>
  <c r="X2792" i="10" s="1"/>
  <c r="Y2792" i="10" s="1"/>
  <c r="Z2792" i="10" s="1"/>
  <c r="AA2792" i="10" s="1"/>
  <c r="AB2792" i="10" s="1"/>
  <c r="AC2792" i="10" s="1"/>
  <c r="T2793" i="10" l="1"/>
  <c r="U2793" i="10" s="1"/>
  <c r="V2793" i="10" s="1"/>
  <c r="W2793" i="10" s="1"/>
  <c r="X2793" i="10" s="1"/>
  <c r="Y2793" i="10" s="1"/>
  <c r="Z2793" i="10" s="1"/>
  <c r="AA2793" i="10" s="1"/>
  <c r="AB2793" i="10" s="1"/>
  <c r="AC2793" i="10" s="1"/>
  <c r="H2794" i="10"/>
  <c r="S2794" i="10" s="1"/>
  <c r="N2794" i="10"/>
  <c r="L2794" i="10"/>
  <c r="M2794" i="10"/>
  <c r="R2794" i="10"/>
  <c r="G2794" i="10" s="1"/>
  <c r="P2794" i="10"/>
  <c r="K2794" i="10"/>
  <c r="J2794" i="10"/>
  <c r="O2794" i="10"/>
  <c r="Q2794" i="10"/>
  <c r="D2795" i="10"/>
  <c r="I2794" i="10"/>
  <c r="H2795" i="10" l="1"/>
  <c r="S2795" i="10" s="1"/>
  <c r="J2795" i="10"/>
  <c r="Q2795" i="10"/>
  <c r="L2795" i="10"/>
  <c r="P2795" i="10"/>
  <c r="D2796" i="10"/>
  <c r="O2795" i="10"/>
  <c r="K2795" i="10"/>
  <c r="N2795" i="10"/>
  <c r="M2795" i="10"/>
  <c r="I2795" i="10"/>
  <c r="R2795" i="10"/>
  <c r="G2795" i="10" s="1"/>
  <c r="T2794" i="10"/>
  <c r="U2794" i="10" s="1"/>
  <c r="V2794" i="10" s="1"/>
  <c r="W2794" i="10" s="1"/>
  <c r="X2794" i="10" s="1"/>
  <c r="Y2794" i="10" s="1"/>
  <c r="Z2794" i="10" s="1"/>
  <c r="AA2794" i="10" s="1"/>
  <c r="AB2794" i="10" s="1"/>
  <c r="AC2794" i="10" s="1"/>
  <c r="H2796" i="10" l="1"/>
  <c r="S2796" i="10" s="1"/>
  <c r="O2796" i="10"/>
  <c r="J2796" i="10"/>
  <c r="P2796" i="10"/>
  <c r="Q2796" i="10"/>
  <c r="K2796" i="10"/>
  <c r="R2796" i="10"/>
  <c r="G2796" i="10" s="1"/>
  <c r="I2796" i="10"/>
  <c r="N2796" i="10"/>
  <c r="L2796" i="10"/>
  <c r="D2797" i="10"/>
  <c r="M2796" i="10"/>
  <c r="T2795" i="10"/>
  <c r="U2795" i="10" s="1"/>
  <c r="V2795" i="10" s="1"/>
  <c r="W2795" i="10" s="1"/>
  <c r="X2795" i="10" s="1"/>
  <c r="Y2795" i="10" s="1"/>
  <c r="Z2795" i="10" s="1"/>
  <c r="AA2795" i="10" s="1"/>
  <c r="AB2795" i="10" s="1"/>
  <c r="AC2795" i="10" s="1"/>
  <c r="H2797" i="10" l="1"/>
  <c r="S2797" i="10" s="1"/>
  <c r="Q2797" i="10"/>
  <c r="O2797" i="10"/>
  <c r="M2797" i="10"/>
  <c r="I2797" i="10"/>
  <c r="D2798" i="10"/>
  <c r="J2797" i="10"/>
  <c r="K2797" i="10"/>
  <c r="P2797" i="10"/>
  <c r="N2797" i="10"/>
  <c r="R2797" i="10"/>
  <c r="G2797" i="10" s="1"/>
  <c r="L2797" i="10"/>
  <c r="T2796" i="10"/>
  <c r="U2796" i="10" s="1"/>
  <c r="V2796" i="10" s="1"/>
  <c r="W2796" i="10" s="1"/>
  <c r="X2796" i="10" s="1"/>
  <c r="Y2796" i="10" s="1"/>
  <c r="Z2796" i="10" s="1"/>
  <c r="AA2796" i="10" s="1"/>
  <c r="AB2796" i="10" s="1"/>
  <c r="AC2796" i="10" s="1"/>
  <c r="O2798" i="10" l="1"/>
  <c r="L2798" i="10"/>
  <c r="Q2798" i="10"/>
  <c r="J2798" i="10"/>
  <c r="P2798" i="10"/>
  <c r="K2798" i="10"/>
  <c r="H2798" i="10"/>
  <c r="S2798" i="10" s="1"/>
  <c r="I2798" i="10"/>
  <c r="M2798" i="10"/>
  <c r="N2798" i="10"/>
  <c r="D2799" i="10"/>
  <c r="R2798" i="10"/>
  <c r="G2798" i="10" s="1"/>
  <c r="T2797" i="10"/>
  <c r="U2797" i="10" s="1"/>
  <c r="V2797" i="10" s="1"/>
  <c r="W2797" i="10" s="1"/>
  <c r="X2797" i="10" s="1"/>
  <c r="Y2797" i="10" s="1"/>
  <c r="Z2797" i="10" s="1"/>
  <c r="AA2797" i="10" s="1"/>
  <c r="AB2797" i="10" s="1"/>
  <c r="AC2797" i="10" s="1"/>
  <c r="T2798" i="10" l="1"/>
  <c r="U2798" i="10" s="1"/>
  <c r="V2798" i="10" s="1"/>
  <c r="W2798" i="10" s="1"/>
  <c r="X2798" i="10" s="1"/>
  <c r="Y2798" i="10" s="1"/>
  <c r="Z2798" i="10" s="1"/>
  <c r="AA2798" i="10" s="1"/>
  <c r="AB2798" i="10" s="1"/>
  <c r="AC2798" i="10" s="1"/>
  <c r="H2799" i="10"/>
  <c r="S2799" i="10" s="1"/>
  <c r="P2799" i="10"/>
  <c r="I2799" i="10"/>
  <c r="J2799" i="10"/>
  <c r="K2799" i="10"/>
  <c r="D2800" i="10"/>
  <c r="M2799" i="10"/>
  <c r="L2799" i="10"/>
  <c r="O2799" i="10"/>
  <c r="R2799" i="10"/>
  <c r="G2799" i="10" s="1"/>
  <c r="N2799" i="10"/>
  <c r="Q2799" i="10"/>
  <c r="N2800" i="10" l="1"/>
  <c r="O2800" i="10"/>
  <c r="Q2800" i="10"/>
  <c r="I2800" i="10"/>
  <c r="M2800" i="10"/>
  <c r="P2800" i="10"/>
  <c r="H2800" i="10"/>
  <c r="S2800" i="10" s="1"/>
  <c r="J2800" i="10"/>
  <c r="L2800" i="10"/>
  <c r="R2800" i="10"/>
  <c r="G2800" i="10" s="1"/>
  <c r="D2801" i="10"/>
  <c r="K2800" i="10"/>
  <c r="T2799" i="10"/>
  <c r="U2799" i="10" s="1"/>
  <c r="V2799" i="10" s="1"/>
  <c r="W2799" i="10" s="1"/>
  <c r="X2799" i="10" s="1"/>
  <c r="Y2799" i="10" s="1"/>
  <c r="Z2799" i="10" s="1"/>
  <c r="AA2799" i="10" s="1"/>
  <c r="AB2799" i="10" s="1"/>
  <c r="AC2799" i="10" s="1"/>
  <c r="H2801" i="10" l="1"/>
  <c r="S2801" i="10" s="1"/>
  <c r="R2801" i="10"/>
  <c r="G2801" i="10" s="1"/>
  <c r="I2801" i="10"/>
  <c r="Q2801" i="10"/>
  <c r="J2801" i="10"/>
  <c r="N2801" i="10"/>
  <c r="L2801" i="10"/>
  <c r="P2801" i="10"/>
  <c r="O2801" i="10"/>
  <c r="D2802" i="10"/>
  <c r="K2801" i="10"/>
  <c r="M2801" i="10"/>
  <c r="T2800" i="10"/>
  <c r="U2800" i="10" s="1"/>
  <c r="V2800" i="10" s="1"/>
  <c r="W2800" i="10" s="1"/>
  <c r="X2800" i="10" s="1"/>
  <c r="Y2800" i="10" s="1"/>
  <c r="Z2800" i="10" s="1"/>
  <c r="AA2800" i="10" s="1"/>
  <c r="AB2800" i="10" s="1"/>
  <c r="AC2800" i="10" s="1"/>
  <c r="M2802" i="10" l="1"/>
  <c r="J2802" i="10"/>
  <c r="N2802" i="10"/>
  <c r="O2802" i="10"/>
  <c r="P2802" i="10"/>
  <c r="L2802" i="10"/>
  <c r="D2803" i="10"/>
  <c r="I2802" i="10"/>
  <c r="R2802" i="10"/>
  <c r="G2802" i="10" s="1"/>
  <c r="H2802" i="10"/>
  <c r="S2802" i="10" s="1"/>
  <c r="Q2802" i="10"/>
  <c r="K2802" i="10"/>
  <c r="T2801" i="10"/>
  <c r="U2801" i="10" s="1"/>
  <c r="V2801" i="10" s="1"/>
  <c r="W2801" i="10" s="1"/>
  <c r="X2801" i="10" s="1"/>
  <c r="Y2801" i="10" s="1"/>
  <c r="Z2801" i="10" s="1"/>
  <c r="AA2801" i="10" s="1"/>
  <c r="AB2801" i="10" s="1"/>
  <c r="AC2801" i="10" s="1"/>
  <c r="T2802" i="10" l="1"/>
  <c r="U2802" i="10" s="1"/>
  <c r="V2802" i="10" s="1"/>
  <c r="W2802" i="10" s="1"/>
  <c r="X2802" i="10" s="1"/>
  <c r="Y2802" i="10" s="1"/>
  <c r="Z2802" i="10" s="1"/>
  <c r="AA2802" i="10" s="1"/>
  <c r="AB2802" i="10" s="1"/>
  <c r="AC2802" i="10" s="1"/>
  <c r="H2803" i="10"/>
  <c r="S2803" i="10" s="1"/>
  <c r="O2803" i="10"/>
  <c r="D2804" i="10"/>
  <c r="R2803" i="10"/>
  <c r="G2803" i="10" s="1"/>
  <c r="I2803" i="10"/>
  <c r="Q2803" i="10"/>
  <c r="P2803" i="10"/>
  <c r="M2803" i="10"/>
  <c r="N2803" i="10"/>
  <c r="J2803" i="10"/>
  <c r="K2803" i="10"/>
  <c r="L2803" i="10"/>
  <c r="M2804" i="10" l="1"/>
  <c r="I2804" i="10"/>
  <c r="R2804" i="10"/>
  <c r="G2804" i="10" s="1"/>
  <c r="K2804" i="10"/>
  <c r="O2804" i="10"/>
  <c r="J2804" i="10"/>
  <c r="D2805" i="10"/>
  <c r="N2804" i="10"/>
  <c r="H2804" i="10"/>
  <c r="S2804" i="10" s="1"/>
  <c r="P2804" i="10"/>
  <c r="L2804" i="10"/>
  <c r="Q2804" i="10"/>
  <c r="T2803" i="10"/>
  <c r="U2803" i="10" s="1"/>
  <c r="V2803" i="10" s="1"/>
  <c r="W2803" i="10" s="1"/>
  <c r="X2803" i="10" s="1"/>
  <c r="Y2803" i="10" s="1"/>
  <c r="Z2803" i="10" s="1"/>
  <c r="AA2803" i="10" s="1"/>
  <c r="AB2803" i="10" s="1"/>
  <c r="AC2803" i="10" s="1"/>
  <c r="H2805" i="10" l="1"/>
  <c r="S2805" i="10" s="1"/>
  <c r="N2805" i="10"/>
  <c r="R2805" i="10"/>
  <c r="G2805" i="10" s="1"/>
  <c r="P2805" i="10"/>
  <c r="J2805" i="10"/>
  <c r="D2806" i="10"/>
  <c r="K2805" i="10"/>
  <c r="O2805" i="10"/>
  <c r="I2805" i="10"/>
  <c r="L2805" i="10"/>
  <c r="Q2805" i="10"/>
  <c r="M2805" i="10"/>
  <c r="T2804" i="10"/>
  <c r="U2804" i="10" s="1"/>
  <c r="V2804" i="10" s="1"/>
  <c r="W2804" i="10" s="1"/>
  <c r="X2804" i="10" s="1"/>
  <c r="Y2804" i="10" s="1"/>
  <c r="Z2804" i="10" s="1"/>
  <c r="AA2804" i="10" s="1"/>
  <c r="AB2804" i="10" s="1"/>
  <c r="AC2804" i="10" s="1"/>
  <c r="H2806" i="10" l="1"/>
  <c r="S2806" i="10" s="1"/>
  <c r="D2807" i="10"/>
  <c r="M2806" i="10"/>
  <c r="N2806" i="10"/>
  <c r="I2806" i="10"/>
  <c r="Q2806" i="10"/>
  <c r="L2806" i="10"/>
  <c r="K2806" i="10"/>
  <c r="J2806" i="10"/>
  <c r="R2806" i="10"/>
  <c r="G2806" i="10" s="1"/>
  <c r="P2806" i="10"/>
  <c r="O2806" i="10"/>
  <c r="T2805" i="10"/>
  <c r="U2805" i="10" s="1"/>
  <c r="V2805" i="10" s="1"/>
  <c r="W2805" i="10" s="1"/>
  <c r="X2805" i="10" s="1"/>
  <c r="Y2805" i="10" s="1"/>
  <c r="Z2805" i="10" s="1"/>
  <c r="AA2805" i="10" s="1"/>
  <c r="AB2805" i="10" s="1"/>
  <c r="AC2805" i="10" s="1"/>
  <c r="Q2807" i="10" l="1"/>
  <c r="J2807" i="10"/>
  <c r="L2807" i="10"/>
  <c r="R2807" i="10"/>
  <c r="G2807" i="10" s="1"/>
  <c r="D2808" i="10"/>
  <c r="P2807" i="10"/>
  <c r="H2807" i="10"/>
  <c r="S2807" i="10" s="1"/>
  <c r="K2807" i="10"/>
  <c r="O2807" i="10"/>
  <c r="N2807" i="10"/>
  <c r="I2807" i="10"/>
  <c r="M2807" i="10"/>
  <c r="T2806" i="10"/>
  <c r="U2806" i="10" s="1"/>
  <c r="V2806" i="10" s="1"/>
  <c r="W2806" i="10" s="1"/>
  <c r="X2806" i="10" s="1"/>
  <c r="Y2806" i="10" s="1"/>
  <c r="Z2806" i="10" s="1"/>
  <c r="AA2806" i="10" s="1"/>
  <c r="AB2806" i="10" s="1"/>
  <c r="AC2806" i="10" s="1"/>
  <c r="H2808" i="10" l="1"/>
  <c r="S2808" i="10" s="1"/>
  <c r="D2809" i="10"/>
  <c r="R2808" i="10"/>
  <c r="G2808" i="10" s="1"/>
  <c r="O2808" i="10"/>
  <c r="P2808" i="10"/>
  <c r="I2808" i="10"/>
  <c r="L2808" i="10"/>
  <c r="N2808" i="10"/>
  <c r="J2808" i="10"/>
  <c r="K2808" i="10"/>
  <c r="M2808" i="10"/>
  <c r="Q2808" i="10"/>
  <c r="T2807" i="10"/>
  <c r="U2807" i="10" s="1"/>
  <c r="V2807" i="10" s="1"/>
  <c r="W2807" i="10" s="1"/>
  <c r="X2807" i="10" s="1"/>
  <c r="Y2807" i="10" s="1"/>
  <c r="Z2807" i="10" s="1"/>
  <c r="AA2807" i="10" s="1"/>
  <c r="AB2807" i="10" s="1"/>
  <c r="AC2807" i="10" s="1"/>
  <c r="H2809" i="10" l="1"/>
  <c r="S2809" i="10" s="1"/>
  <c r="P2809" i="10"/>
  <c r="I2809" i="10"/>
  <c r="R2809" i="10"/>
  <c r="G2809" i="10" s="1"/>
  <c r="K2809" i="10"/>
  <c r="D2810" i="10"/>
  <c r="N2809" i="10"/>
  <c r="Q2809" i="10"/>
  <c r="J2809" i="10"/>
  <c r="O2809" i="10"/>
  <c r="L2809" i="10"/>
  <c r="M2809" i="10"/>
  <c r="T2808" i="10"/>
  <c r="U2808" i="10" s="1"/>
  <c r="V2808" i="10" s="1"/>
  <c r="W2808" i="10" s="1"/>
  <c r="X2808" i="10" s="1"/>
  <c r="Y2808" i="10" s="1"/>
  <c r="Z2808" i="10" s="1"/>
  <c r="AA2808" i="10" s="1"/>
  <c r="AB2808" i="10" s="1"/>
  <c r="AC2808" i="10" s="1"/>
  <c r="H2810" i="10" l="1"/>
  <c r="S2810" i="10" s="1"/>
  <c r="D2811" i="10"/>
  <c r="R2810" i="10"/>
  <c r="G2810" i="10" s="1"/>
  <c r="N2810" i="10"/>
  <c r="M2810" i="10"/>
  <c r="Q2810" i="10"/>
  <c r="O2810" i="10"/>
  <c r="P2810" i="10"/>
  <c r="I2810" i="10"/>
  <c r="L2810" i="10"/>
  <c r="J2810" i="10"/>
  <c r="K2810" i="10"/>
  <c r="T2809" i="10"/>
  <c r="U2809" i="10" s="1"/>
  <c r="V2809" i="10" s="1"/>
  <c r="W2809" i="10" s="1"/>
  <c r="X2809" i="10" s="1"/>
  <c r="Y2809" i="10" s="1"/>
  <c r="Z2809" i="10" s="1"/>
  <c r="AA2809" i="10" s="1"/>
  <c r="AB2809" i="10" s="1"/>
  <c r="AC2809" i="10" s="1"/>
  <c r="H2811" i="10" l="1"/>
  <c r="S2811" i="10" s="1"/>
  <c r="O2811" i="10"/>
  <c r="M2811" i="10"/>
  <c r="J2811" i="10"/>
  <c r="N2811" i="10"/>
  <c r="L2811" i="10"/>
  <c r="D2812" i="10"/>
  <c r="Q2811" i="10"/>
  <c r="P2811" i="10"/>
  <c r="I2811" i="10"/>
  <c r="K2811" i="10"/>
  <c r="R2811" i="10"/>
  <c r="G2811" i="10" s="1"/>
  <c r="T2810" i="10"/>
  <c r="U2810" i="10" s="1"/>
  <c r="V2810" i="10" s="1"/>
  <c r="W2810" i="10" s="1"/>
  <c r="X2810" i="10" s="1"/>
  <c r="Y2810" i="10" s="1"/>
  <c r="Z2810" i="10" s="1"/>
  <c r="AA2810" i="10" s="1"/>
  <c r="AB2810" i="10" s="1"/>
  <c r="AC2810" i="10" s="1"/>
  <c r="H2812" i="10" l="1"/>
  <c r="S2812" i="10" s="1"/>
  <c r="D2813" i="10"/>
  <c r="O2812" i="10"/>
  <c r="I2812" i="10"/>
  <c r="L2812" i="10"/>
  <c r="K2812" i="10"/>
  <c r="J2812" i="10"/>
  <c r="M2812" i="10"/>
  <c r="R2812" i="10"/>
  <c r="G2812" i="10" s="1"/>
  <c r="N2812" i="10"/>
  <c r="P2812" i="10"/>
  <c r="Q2812" i="10"/>
  <c r="T2811" i="10"/>
  <c r="U2811" i="10" s="1"/>
  <c r="V2811" i="10" s="1"/>
  <c r="W2811" i="10" s="1"/>
  <c r="X2811" i="10" s="1"/>
  <c r="Y2811" i="10" s="1"/>
  <c r="Z2811" i="10" s="1"/>
  <c r="AA2811" i="10" s="1"/>
  <c r="AB2811" i="10" s="1"/>
  <c r="AC2811" i="10" s="1"/>
  <c r="H2813" i="10" l="1"/>
  <c r="S2813" i="10" s="1"/>
  <c r="K2813" i="10"/>
  <c r="L2813" i="10"/>
  <c r="J2813" i="10"/>
  <c r="O2813" i="10"/>
  <c r="D2814" i="10"/>
  <c r="R2813" i="10"/>
  <c r="G2813" i="10" s="1"/>
  <c r="Q2813" i="10"/>
  <c r="N2813" i="10"/>
  <c r="P2813" i="10"/>
  <c r="I2813" i="10"/>
  <c r="M2813" i="10"/>
  <c r="T2812" i="10"/>
  <c r="U2812" i="10" s="1"/>
  <c r="V2812" i="10" s="1"/>
  <c r="W2812" i="10" s="1"/>
  <c r="X2812" i="10" s="1"/>
  <c r="Y2812" i="10" s="1"/>
  <c r="Z2812" i="10" s="1"/>
  <c r="AA2812" i="10" s="1"/>
  <c r="AB2812" i="10" s="1"/>
  <c r="AC2812" i="10" s="1"/>
  <c r="D2815" i="10" l="1"/>
  <c r="N2814" i="10"/>
  <c r="H2814" i="10"/>
  <c r="S2814" i="10" s="1"/>
  <c r="J2814" i="10"/>
  <c r="I2814" i="10"/>
  <c r="O2814" i="10"/>
  <c r="P2814" i="10"/>
  <c r="R2814" i="10"/>
  <c r="G2814" i="10" s="1"/>
  <c r="L2814" i="10"/>
  <c r="Q2814" i="10"/>
  <c r="K2814" i="10"/>
  <c r="M2814" i="10"/>
  <c r="T2813" i="10"/>
  <c r="U2813" i="10" s="1"/>
  <c r="V2813" i="10" s="1"/>
  <c r="W2813" i="10" s="1"/>
  <c r="X2813" i="10" s="1"/>
  <c r="Y2813" i="10" s="1"/>
  <c r="Z2813" i="10" s="1"/>
  <c r="AA2813" i="10" s="1"/>
  <c r="AB2813" i="10" s="1"/>
  <c r="AC2813" i="10" s="1"/>
  <c r="T2814" i="10" l="1"/>
  <c r="U2814" i="10" s="1"/>
  <c r="V2814" i="10" s="1"/>
  <c r="W2814" i="10" s="1"/>
  <c r="X2814" i="10" s="1"/>
  <c r="Y2814" i="10" s="1"/>
  <c r="Z2814" i="10" s="1"/>
  <c r="AA2814" i="10" s="1"/>
  <c r="AB2814" i="10" s="1"/>
  <c r="AC2814" i="10" s="1"/>
  <c r="Q2815" i="10"/>
  <c r="H2815" i="10"/>
  <c r="S2815" i="10" s="1"/>
  <c r="M2815" i="10"/>
  <c r="R2815" i="10"/>
  <c r="G2815" i="10" s="1"/>
  <c r="P2815" i="10"/>
  <c r="L2815" i="10"/>
  <c r="J2815" i="10"/>
  <c r="O2815" i="10"/>
  <c r="N2815" i="10"/>
  <c r="D2816" i="10"/>
  <c r="K2815" i="10"/>
  <c r="I2815" i="10"/>
  <c r="T2815" i="10" l="1"/>
  <c r="U2815" i="10" s="1"/>
  <c r="V2815" i="10" s="1"/>
  <c r="W2815" i="10" s="1"/>
  <c r="X2815" i="10" s="1"/>
  <c r="Y2815" i="10" s="1"/>
  <c r="Z2815" i="10" s="1"/>
  <c r="AA2815" i="10" s="1"/>
  <c r="AB2815" i="10" s="1"/>
  <c r="AC2815" i="10" s="1"/>
  <c r="H2816" i="10"/>
  <c r="S2816" i="10" s="1"/>
  <c r="L2816" i="10"/>
  <c r="K2816" i="10"/>
  <c r="P2816" i="10"/>
  <c r="Q2816" i="10"/>
  <c r="D2817" i="10"/>
  <c r="O2816" i="10"/>
  <c r="I2816" i="10"/>
  <c r="M2816" i="10"/>
  <c r="R2816" i="10"/>
  <c r="G2816" i="10" s="1"/>
  <c r="J2816" i="10"/>
  <c r="N2816" i="10"/>
  <c r="T2816" i="10" l="1"/>
  <c r="U2816" i="10" s="1"/>
  <c r="V2816" i="10" s="1"/>
  <c r="W2816" i="10" s="1"/>
  <c r="X2816" i="10" s="1"/>
  <c r="Y2816" i="10" s="1"/>
  <c r="Z2816" i="10" s="1"/>
  <c r="AA2816" i="10" s="1"/>
  <c r="AB2816" i="10" s="1"/>
  <c r="AC2816" i="10" s="1"/>
  <c r="H2817" i="10"/>
  <c r="S2817" i="10" s="1"/>
  <c r="K2817" i="10"/>
  <c r="O2817" i="10"/>
  <c r="N2817" i="10"/>
  <c r="P2817" i="10"/>
  <c r="M2817" i="10"/>
  <c r="J2817" i="10"/>
  <c r="L2817" i="10"/>
  <c r="I2817" i="10"/>
  <c r="Q2817" i="10"/>
  <c r="D2818" i="10"/>
  <c r="R2817" i="10"/>
  <c r="G2817" i="10" s="1"/>
  <c r="H2818" i="10" l="1"/>
  <c r="S2818" i="10" s="1"/>
  <c r="R2818" i="10"/>
  <c r="G2818" i="10" s="1"/>
  <c r="Q2818" i="10"/>
  <c r="N2818" i="10"/>
  <c r="L2818" i="10"/>
  <c r="D2819" i="10"/>
  <c r="M2818" i="10"/>
  <c r="I2818" i="10"/>
  <c r="J2818" i="10"/>
  <c r="O2818" i="10"/>
  <c r="P2818" i="10"/>
  <c r="K2818" i="10"/>
  <c r="T2817" i="10"/>
  <c r="U2817" i="10" s="1"/>
  <c r="V2817" i="10" s="1"/>
  <c r="W2817" i="10" s="1"/>
  <c r="X2817" i="10" s="1"/>
  <c r="Y2817" i="10" s="1"/>
  <c r="Z2817" i="10" s="1"/>
  <c r="AA2817" i="10" s="1"/>
  <c r="AB2817" i="10" s="1"/>
  <c r="AC2817" i="10" s="1"/>
  <c r="H2819" i="10" l="1"/>
  <c r="S2819" i="10" s="1"/>
  <c r="K2819" i="10"/>
  <c r="O2819" i="10"/>
  <c r="I2819" i="10"/>
  <c r="N2819" i="10"/>
  <c r="P2819" i="10"/>
  <c r="M2819" i="10"/>
  <c r="L2819" i="10"/>
  <c r="Q2819" i="10"/>
  <c r="J2819" i="10"/>
  <c r="D2820" i="10"/>
  <c r="R2819" i="10"/>
  <c r="G2819" i="10" s="1"/>
  <c r="T2818" i="10"/>
  <c r="U2818" i="10" s="1"/>
  <c r="V2818" i="10" s="1"/>
  <c r="W2818" i="10" s="1"/>
  <c r="X2818" i="10" s="1"/>
  <c r="Y2818" i="10" s="1"/>
  <c r="Z2818" i="10" s="1"/>
  <c r="AA2818" i="10" s="1"/>
  <c r="AB2818" i="10" s="1"/>
  <c r="AC2818" i="10" s="1"/>
  <c r="H2820" i="10" l="1"/>
  <c r="S2820" i="10" s="1"/>
  <c r="Q2820" i="10"/>
  <c r="R2820" i="10"/>
  <c r="G2820" i="10" s="1"/>
  <c r="I2820" i="10"/>
  <c r="D2821" i="10"/>
  <c r="J2820" i="10"/>
  <c r="K2820" i="10"/>
  <c r="O2820" i="10"/>
  <c r="P2820" i="10"/>
  <c r="M2820" i="10"/>
  <c r="L2820" i="10"/>
  <c r="N2820" i="10"/>
  <c r="T2819" i="10"/>
  <c r="U2819" i="10" s="1"/>
  <c r="V2819" i="10" s="1"/>
  <c r="W2819" i="10" s="1"/>
  <c r="X2819" i="10" s="1"/>
  <c r="Y2819" i="10" s="1"/>
  <c r="Z2819" i="10" s="1"/>
  <c r="AA2819" i="10" s="1"/>
  <c r="AB2819" i="10" s="1"/>
  <c r="AC2819" i="10" s="1"/>
  <c r="H2821" i="10" l="1"/>
  <c r="S2821" i="10" s="1"/>
  <c r="I2821" i="10"/>
  <c r="Q2821" i="10"/>
  <c r="P2821" i="10"/>
  <c r="M2821" i="10"/>
  <c r="O2821" i="10"/>
  <c r="R2821" i="10"/>
  <c r="G2821" i="10" s="1"/>
  <c r="N2821" i="10"/>
  <c r="K2821" i="10"/>
  <c r="J2821" i="10"/>
  <c r="D2822" i="10"/>
  <c r="L2821" i="10"/>
  <c r="T2820" i="10"/>
  <c r="U2820" i="10" s="1"/>
  <c r="V2820" i="10" s="1"/>
  <c r="W2820" i="10" s="1"/>
  <c r="X2820" i="10" s="1"/>
  <c r="Y2820" i="10" s="1"/>
  <c r="Z2820" i="10" s="1"/>
  <c r="AA2820" i="10" s="1"/>
  <c r="AB2820" i="10" s="1"/>
  <c r="AC2820" i="10" s="1"/>
  <c r="K2822" i="10" l="1"/>
  <c r="R2822" i="10"/>
  <c r="G2822" i="10" s="1"/>
  <c r="N2822" i="10"/>
  <c r="D2823" i="10"/>
  <c r="L2822" i="10"/>
  <c r="H2822" i="10"/>
  <c r="S2822" i="10" s="1"/>
  <c r="M2822" i="10"/>
  <c r="Q2822" i="10"/>
  <c r="O2822" i="10"/>
  <c r="I2822" i="10"/>
  <c r="J2822" i="10"/>
  <c r="P2822" i="10"/>
  <c r="T2821" i="10"/>
  <c r="U2821" i="10" s="1"/>
  <c r="V2821" i="10" s="1"/>
  <c r="W2821" i="10" s="1"/>
  <c r="X2821" i="10" s="1"/>
  <c r="Y2821" i="10" s="1"/>
  <c r="Z2821" i="10" s="1"/>
  <c r="AA2821" i="10" s="1"/>
  <c r="AB2821" i="10" s="1"/>
  <c r="AC2821" i="10" s="1"/>
  <c r="H2823" i="10" l="1"/>
  <c r="S2823" i="10" s="1"/>
  <c r="J2823" i="10"/>
  <c r="N2823" i="10"/>
  <c r="R2823" i="10"/>
  <c r="G2823" i="10" s="1"/>
  <c r="Q2823" i="10"/>
  <c r="I2823" i="10"/>
  <c r="L2823" i="10"/>
  <c r="M2823" i="10"/>
  <c r="K2823" i="10"/>
  <c r="P2823" i="10"/>
  <c r="D2824" i="10"/>
  <c r="O2823" i="10"/>
  <c r="T2822" i="10"/>
  <c r="U2822" i="10" s="1"/>
  <c r="V2822" i="10" s="1"/>
  <c r="W2822" i="10" s="1"/>
  <c r="X2822" i="10" s="1"/>
  <c r="Y2822" i="10" s="1"/>
  <c r="Z2822" i="10" s="1"/>
  <c r="AA2822" i="10" s="1"/>
  <c r="AB2822" i="10" s="1"/>
  <c r="AC2822" i="10" s="1"/>
  <c r="H2824" i="10" l="1"/>
  <c r="S2824" i="10" s="1"/>
  <c r="O2824" i="10"/>
  <c r="M2824" i="10"/>
  <c r="N2824" i="10"/>
  <c r="K2824" i="10"/>
  <c r="D2825" i="10"/>
  <c r="Q2824" i="10"/>
  <c r="J2824" i="10"/>
  <c r="I2824" i="10"/>
  <c r="R2824" i="10"/>
  <c r="G2824" i="10" s="1"/>
  <c r="L2824" i="10"/>
  <c r="P2824" i="10"/>
  <c r="T2823" i="10"/>
  <c r="U2823" i="10" s="1"/>
  <c r="V2823" i="10" s="1"/>
  <c r="W2823" i="10" s="1"/>
  <c r="X2823" i="10" s="1"/>
  <c r="Y2823" i="10" s="1"/>
  <c r="Z2823" i="10" s="1"/>
  <c r="AA2823" i="10" s="1"/>
  <c r="AB2823" i="10" s="1"/>
  <c r="AC2823" i="10" s="1"/>
  <c r="T2824" i="10" l="1"/>
  <c r="U2824" i="10" s="1"/>
  <c r="V2824" i="10" s="1"/>
  <c r="W2824" i="10" s="1"/>
  <c r="X2824" i="10" s="1"/>
  <c r="Y2824" i="10" s="1"/>
  <c r="Z2824" i="10" s="1"/>
  <c r="AA2824" i="10" s="1"/>
  <c r="AB2824" i="10" s="1"/>
  <c r="AC2824" i="10" s="1"/>
  <c r="H2825" i="10"/>
  <c r="S2825" i="10" s="1"/>
  <c r="M2825" i="10"/>
  <c r="P2825" i="10"/>
  <c r="K2825" i="10"/>
  <c r="N2825" i="10"/>
  <c r="Q2825" i="10"/>
  <c r="O2825" i="10"/>
  <c r="L2825" i="10"/>
  <c r="R2825" i="10"/>
  <c r="G2825" i="10" s="1"/>
  <c r="J2825" i="10"/>
  <c r="D2826" i="10"/>
  <c r="I2825" i="10"/>
  <c r="T2825" i="10" l="1"/>
  <c r="U2825" i="10" s="1"/>
  <c r="V2825" i="10" s="1"/>
  <c r="W2825" i="10" s="1"/>
  <c r="X2825" i="10" s="1"/>
  <c r="Y2825" i="10" s="1"/>
  <c r="Z2825" i="10" s="1"/>
  <c r="AA2825" i="10" s="1"/>
  <c r="AB2825" i="10" s="1"/>
  <c r="AC2825" i="10" s="1"/>
  <c r="Q2826" i="10"/>
  <c r="R2826" i="10"/>
  <c r="G2826" i="10" s="1"/>
  <c r="O2826" i="10"/>
  <c r="H2826" i="10"/>
  <c r="S2826" i="10" s="1"/>
  <c r="J2826" i="10"/>
  <c r="L2826" i="10"/>
  <c r="N2826" i="10"/>
  <c r="P2826" i="10"/>
  <c r="D2827" i="10"/>
  <c r="I2826" i="10"/>
  <c r="M2826" i="10"/>
  <c r="K2826" i="10"/>
  <c r="H2827" i="10" l="1"/>
  <c r="S2827" i="10" s="1"/>
  <c r="N2827" i="10"/>
  <c r="I2827" i="10"/>
  <c r="D2828" i="10"/>
  <c r="M2827" i="10"/>
  <c r="K2827" i="10"/>
  <c r="O2827" i="10"/>
  <c r="J2827" i="10"/>
  <c r="L2827" i="10"/>
  <c r="R2827" i="10"/>
  <c r="G2827" i="10" s="1"/>
  <c r="Q2827" i="10"/>
  <c r="P2827" i="10"/>
  <c r="T2826" i="10"/>
  <c r="U2826" i="10" s="1"/>
  <c r="V2826" i="10" s="1"/>
  <c r="W2826" i="10" s="1"/>
  <c r="X2826" i="10" s="1"/>
  <c r="Y2826" i="10" s="1"/>
  <c r="Z2826" i="10" s="1"/>
  <c r="AA2826" i="10" s="1"/>
  <c r="AB2826" i="10" s="1"/>
  <c r="AC2826" i="10" s="1"/>
  <c r="H2828" i="10" l="1"/>
  <c r="S2828" i="10" s="1"/>
  <c r="I2828" i="10"/>
  <c r="N2828" i="10"/>
  <c r="P2828" i="10"/>
  <c r="Q2828" i="10"/>
  <c r="M2828" i="10"/>
  <c r="K2828" i="10"/>
  <c r="O2828" i="10"/>
  <c r="R2828" i="10"/>
  <c r="G2828" i="10" s="1"/>
  <c r="D2829" i="10"/>
  <c r="J2828" i="10"/>
  <c r="L2828" i="10"/>
  <c r="T2827" i="10"/>
  <c r="U2827" i="10" s="1"/>
  <c r="V2827" i="10" s="1"/>
  <c r="W2827" i="10" s="1"/>
  <c r="X2827" i="10" s="1"/>
  <c r="Y2827" i="10" s="1"/>
  <c r="Z2827" i="10" s="1"/>
  <c r="AA2827" i="10" s="1"/>
  <c r="AB2827" i="10" s="1"/>
  <c r="AC2827" i="10" s="1"/>
  <c r="H2829" i="10" l="1"/>
  <c r="S2829" i="10" s="1"/>
  <c r="M2829" i="10"/>
  <c r="L2829" i="10"/>
  <c r="D2830" i="10"/>
  <c r="K2829" i="10"/>
  <c r="Q2829" i="10"/>
  <c r="O2829" i="10"/>
  <c r="J2829" i="10"/>
  <c r="I2829" i="10"/>
  <c r="N2829" i="10"/>
  <c r="P2829" i="10"/>
  <c r="R2829" i="10"/>
  <c r="G2829" i="10" s="1"/>
  <c r="T2828" i="10"/>
  <c r="U2828" i="10" s="1"/>
  <c r="V2828" i="10" s="1"/>
  <c r="W2828" i="10" s="1"/>
  <c r="X2828" i="10" s="1"/>
  <c r="Y2828" i="10" s="1"/>
  <c r="Z2828" i="10" s="1"/>
  <c r="AA2828" i="10" s="1"/>
  <c r="AB2828" i="10" s="1"/>
  <c r="AC2828" i="10" s="1"/>
  <c r="K2830" i="10" l="1"/>
  <c r="Q2830" i="10"/>
  <c r="R2830" i="10"/>
  <c r="G2830" i="10" s="1"/>
  <c r="O2830" i="10"/>
  <c r="H2830" i="10"/>
  <c r="S2830" i="10" s="1"/>
  <c r="N2830" i="10"/>
  <c r="L2830" i="10"/>
  <c r="J2830" i="10"/>
  <c r="P2830" i="10"/>
  <c r="D2831" i="10"/>
  <c r="M2830" i="10"/>
  <c r="I2830" i="10"/>
  <c r="T2829" i="10"/>
  <c r="U2829" i="10" s="1"/>
  <c r="V2829" i="10" s="1"/>
  <c r="W2829" i="10" s="1"/>
  <c r="X2829" i="10" s="1"/>
  <c r="Y2829" i="10" s="1"/>
  <c r="Z2829" i="10" s="1"/>
  <c r="AA2829" i="10" s="1"/>
  <c r="AB2829" i="10" s="1"/>
  <c r="AC2829" i="10" s="1"/>
  <c r="J2831" i="10" l="1"/>
  <c r="N2831" i="10"/>
  <c r="D2832" i="10"/>
  <c r="K2831" i="10"/>
  <c r="H2831" i="10"/>
  <c r="S2831" i="10" s="1"/>
  <c r="Q2831" i="10"/>
  <c r="R2831" i="10"/>
  <c r="G2831" i="10" s="1"/>
  <c r="P2831" i="10"/>
  <c r="M2831" i="10"/>
  <c r="I2831" i="10"/>
  <c r="O2831" i="10"/>
  <c r="L2831" i="10"/>
  <c r="T2830" i="10"/>
  <c r="U2830" i="10" s="1"/>
  <c r="V2830" i="10" s="1"/>
  <c r="W2830" i="10" s="1"/>
  <c r="X2830" i="10" s="1"/>
  <c r="Y2830" i="10" s="1"/>
  <c r="Z2830" i="10" s="1"/>
  <c r="AA2830" i="10" s="1"/>
  <c r="AB2830" i="10" s="1"/>
  <c r="AC2830" i="10" s="1"/>
  <c r="T2831" i="10" l="1"/>
  <c r="U2831" i="10" s="1"/>
  <c r="V2831" i="10" s="1"/>
  <c r="W2831" i="10" s="1"/>
  <c r="X2831" i="10" s="1"/>
  <c r="Y2831" i="10" s="1"/>
  <c r="Z2831" i="10" s="1"/>
  <c r="AA2831" i="10" s="1"/>
  <c r="AB2831" i="10" s="1"/>
  <c r="AC2831" i="10" s="1"/>
  <c r="I2832" i="10"/>
  <c r="R2832" i="10"/>
  <c r="G2832" i="10" s="1"/>
  <c r="N2832" i="10"/>
  <c r="P2832" i="10"/>
  <c r="J2832" i="10"/>
  <c r="M2832" i="10"/>
  <c r="L2832" i="10"/>
  <c r="O2832" i="10"/>
  <c r="D2833" i="10"/>
  <c r="K2832" i="10"/>
  <c r="H2832" i="10"/>
  <c r="S2832" i="10" s="1"/>
  <c r="Q2832" i="10"/>
  <c r="T2832" i="10" l="1"/>
  <c r="U2832" i="10" s="1"/>
  <c r="V2832" i="10" s="1"/>
  <c r="W2832" i="10" s="1"/>
  <c r="X2832" i="10" s="1"/>
  <c r="Y2832" i="10" s="1"/>
  <c r="Z2832" i="10" s="1"/>
  <c r="AA2832" i="10" s="1"/>
  <c r="AB2832" i="10" s="1"/>
  <c r="AC2832" i="10" s="1"/>
  <c r="P2833" i="10"/>
  <c r="K2833" i="10"/>
  <c r="H2833" i="10"/>
  <c r="S2833" i="10" s="1"/>
  <c r="Q2833" i="10"/>
  <c r="N2833" i="10"/>
  <c r="I2833" i="10"/>
  <c r="D2834" i="10"/>
  <c r="R2833" i="10"/>
  <c r="G2833" i="10" s="1"/>
  <c r="J2833" i="10"/>
  <c r="L2833" i="10"/>
  <c r="M2833" i="10"/>
  <c r="O2833" i="10"/>
  <c r="T2833" i="10" l="1"/>
  <c r="U2833" i="10" s="1"/>
  <c r="V2833" i="10" s="1"/>
  <c r="W2833" i="10" s="1"/>
  <c r="X2833" i="10" s="1"/>
  <c r="Y2833" i="10" s="1"/>
  <c r="Z2833" i="10" s="1"/>
  <c r="AA2833" i="10" s="1"/>
  <c r="AB2833" i="10" s="1"/>
  <c r="AC2833" i="10" s="1"/>
  <c r="H2834" i="10"/>
  <c r="S2834" i="10" s="1"/>
  <c r="O2834" i="10"/>
  <c r="D2835" i="10"/>
  <c r="K2834" i="10"/>
  <c r="P2834" i="10"/>
  <c r="I2834" i="10"/>
  <c r="R2834" i="10"/>
  <c r="G2834" i="10" s="1"/>
  <c r="M2834" i="10"/>
  <c r="Q2834" i="10"/>
  <c r="L2834" i="10"/>
  <c r="N2834" i="10"/>
  <c r="J2834" i="10"/>
  <c r="T2834" i="10" l="1"/>
  <c r="U2834" i="10" s="1"/>
  <c r="V2834" i="10" s="1"/>
  <c r="W2834" i="10" s="1"/>
  <c r="X2834" i="10" s="1"/>
  <c r="Y2834" i="10" s="1"/>
  <c r="Z2834" i="10" s="1"/>
  <c r="AA2834" i="10" s="1"/>
  <c r="AB2834" i="10" s="1"/>
  <c r="AC2834" i="10" s="1"/>
  <c r="D2836" i="10"/>
  <c r="M2835" i="10"/>
  <c r="K2835" i="10"/>
  <c r="P2835" i="10"/>
  <c r="H2835" i="10"/>
  <c r="S2835" i="10" s="1"/>
  <c r="Q2835" i="10"/>
  <c r="N2835" i="10"/>
  <c r="L2835" i="10"/>
  <c r="I2835" i="10"/>
  <c r="J2835" i="10"/>
  <c r="O2835" i="10"/>
  <c r="R2835" i="10"/>
  <c r="G2835" i="10" s="1"/>
  <c r="H2836" i="10" l="1"/>
  <c r="S2836" i="10" s="1"/>
  <c r="M2836" i="10"/>
  <c r="I2836" i="10"/>
  <c r="Q2836" i="10"/>
  <c r="J2836" i="10"/>
  <c r="D2837" i="10"/>
  <c r="R2836" i="10"/>
  <c r="G2836" i="10" s="1"/>
  <c r="O2836" i="10"/>
  <c r="N2836" i="10"/>
  <c r="K2836" i="10"/>
  <c r="L2836" i="10"/>
  <c r="P2836" i="10"/>
  <c r="T2835" i="10"/>
  <c r="U2835" i="10" s="1"/>
  <c r="V2835" i="10" s="1"/>
  <c r="W2835" i="10" s="1"/>
  <c r="X2835" i="10" s="1"/>
  <c r="Y2835" i="10" s="1"/>
  <c r="Z2835" i="10" s="1"/>
  <c r="AA2835" i="10" s="1"/>
  <c r="AB2835" i="10" s="1"/>
  <c r="AC2835" i="10" s="1"/>
  <c r="T2836" i="10" l="1"/>
  <c r="U2836" i="10" s="1"/>
  <c r="V2836" i="10" s="1"/>
  <c r="W2836" i="10" s="1"/>
  <c r="X2836" i="10" s="1"/>
  <c r="Y2836" i="10" s="1"/>
  <c r="Z2836" i="10" s="1"/>
  <c r="AA2836" i="10" s="1"/>
  <c r="AB2836" i="10" s="1"/>
  <c r="AC2836" i="10" s="1"/>
  <c r="H2837" i="10"/>
  <c r="S2837" i="10" s="1"/>
  <c r="D2838" i="10"/>
  <c r="N2837" i="10"/>
  <c r="J2837" i="10"/>
  <c r="R2837" i="10"/>
  <c r="G2837" i="10" s="1"/>
  <c r="Q2837" i="10"/>
  <c r="I2837" i="10"/>
  <c r="M2837" i="10"/>
  <c r="K2837" i="10"/>
  <c r="L2837" i="10"/>
  <c r="O2837" i="10"/>
  <c r="P2837" i="10"/>
  <c r="H2838" i="10" l="1"/>
  <c r="S2838" i="10" s="1"/>
  <c r="K2838" i="10"/>
  <c r="L2838" i="10"/>
  <c r="J2838" i="10"/>
  <c r="I2838" i="10"/>
  <c r="O2838" i="10"/>
  <c r="D2839" i="10"/>
  <c r="N2838" i="10"/>
  <c r="P2838" i="10"/>
  <c r="R2838" i="10"/>
  <c r="G2838" i="10" s="1"/>
  <c r="M2838" i="10"/>
  <c r="Q2838" i="10"/>
  <c r="T2837" i="10"/>
  <c r="U2837" i="10" s="1"/>
  <c r="V2837" i="10" s="1"/>
  <c r="W2837" i="10" s="1"/>
  <c r="X2837" i="10" s="1"/>
  <c r="Y2837" i="10" s="1"/>
  <c r="Z2837" i="10" s="1"/>
  <c r="AA2837" i="10" s="1"/>
  <c r="AB2837" i="10" s="1"/>
  <c r="AC2837" i="10" s="1"/>
  <c r="H2839" i="10" l="1"/>
  <c r="S2839" i="10" s="1"/>
  <c r="D2840" i="10"/>
  <c r="K2839" i="10"/>
  <c r="M2839" i="10"/>
  <c r="Q2839" i="10"/>
  <c r="I2839" i="10"/>
  <c r="L2839" i="10"/>
  <c r="P2839" i="10"/>
  <c r="O2839" i="10"/>
  <c r="R2839" i="10"/>
  <c r="G2839" i="10" s="1"/>
  <c r="N2839" i="10"/>
  <c r="J2839" i="10"/>
  <c r="T2838" i="10"/>
  <c r="U2838" i="10" s="1"/>
  <c r="V2838" i="10" s="1"/>
  <c r="W2838" i="10" s="1"/>
  <c r="X2838" i="10" s="1"/>
  <c r="Y2838" i="10" s="1"/>
  <c r="Z2838" i="10" s="1"/>
  <c r="AA2838" i="10" s="1"/>
  <c r="AB2838" i="10" s="1"/>
  <c r="AC2838" i="10" s="1"/>
  <c r="H2840" i="10" l="1"/>
  <c r="S2840" i="10" s="1"/>
  <c r="Q2840" i="10"/>
  <c r="L2840" i="10"/>
  <c r="O2840" i="10"/>
  <c r="R2840" i="10"/>
  <c r="G2840" i="10" s="1"/>
  <c r="D2841" i="10"/>
  <c r="M2840" i="10"/>
  <c r="J2840" i="10"/>
  <c r="K2840" i="10"/>
  <c r="N2840" i="10"/>
  <c r="P2840" i="10"/>
  <c r="I2840" i="10"/>
  <c r="T2839" i="10"/>
  <c r="U2839" i="10" s="1"/>
  <c r="V2839" i="10" s="1"/>
  <c r="W2839" i="10" s="1"/>
  <c r="X2839" i="10" s="1"/>
  <c r="Y2839" i="10" s="1"/>
  <c r="Z2839" i="10" s="1"/>
  <c r="AA2839" i="10" s="1"/>
  <c r="AB2839" i="10" s="1"/>
  <c r="AC2839" i="10" s="1"/>
  <c r="H2841" i="10" l="1"/>
  <c r="S2841" i="10" s="1"/>
  <c r="D2842" i="10"/>
  <c r="O2841" i="10"/>
  <c r="L2841" i="10"/>
  <c r="M2841" i="10"/>
  <c r="J2841" i="10"/>
  <c r="R2841" i="10"/>
  <c r="G2841" i="10" s="1"/>
  <c r="Q2841" i="10"/>
  <c r="N2841" i="10"/>
  <c r="K2841" i="10"/>
  <c r="P2841" i="10"/>
  <c r="I2841" i="10"/>
  <c r="T2840" i="10"/>
  <c r="U2840" i="10" s="1"/>
  <c r="V2840" i="10" s="1"/>
  <c r="W2840" i="10" s="1"/>
  <c r="X2840" i="10" s="1"/>
  <c r="Y2840" i="10" s="1"/>
  <c r="Z2840" i="10" s="1"/>
  <c r="AA2840" i="10" s="1"/>
  <c r="AB2840" i="10" s="1"/>
  <c r="AC2840" i="10" s="1"/>
  <c r="H2842" i="10" l="1"/>
  <c r="S2842" i="10" s="1"/>
  <c r="R2842" i="10"/>
  <c r="G2842" i="10" s="1"/>
  <c r="J2842" i="10"/>
  <c r="P2842" i="10"/>
  <c r="Q2842" i="10"/>
  <c r="M2842" i="10"/>
  <c r="D2843" i="10"/>
  <c r="I2842" i="10"/>
  <c r="N2842" i="10"/>
  <c r="O2842" i="10"/>
  <c r="K2842" i="10"/>
  <c r="L2842" i="10"/>
  <c r="T2841" i="10"/>
  <c r="U2841" i="10" s="1"/>
  <c r="V2841" i="10" s="1"/>
  <c r="W2841" i="10" s="1"/>
  <c r="X2841" i="10" s="1"/>
  <c r="Y2841" i="10" s="1"/>
  <c r="Z2841" i="10" s="1"/>
  <c r="AA2841" i="10" s="1"/>
  <c r="AB2841" i="10" s="1"/>
  <c r="AC2841" i="10" s="1"/>
  <c r="P2843" i="10" l="1"/>
  <c r="I2843" i="10"/>
  <c r="L2843" i="10"/>
  <c r="N2843" i="10"/>
  <c r="D2844" i="10"/>
  <c r="Q2843" i="10"/>
  <c r="J2843" i="10"/>
  <c r="K2843" i="10"/>
  <c r="H2843" i="10"/>
  <c r="S2843" i="10" s="1"/>
  <c r="M2843" i="10"/>
  <c r="O2843" i="10"/>
  <c r="R2843" i="10"/>
  <c r="G2843" i="10" s="1"/>
  <c r="T2842" i="10"/>
  <c r="U2842" i="10" s="1"/>
  <c r="V2842" i="10" s="1"/>
  <c r="W2842" i="10" s="1"/>
  <c r="X2842" i="10" s="1"/>
  <c r="Y2842" i="10" s="1"/>
  <c r="Z2842" i="10" s="1"/>
  <c r="AA2842" i="10" s="1"/>
  <c r="AB2842" i="10" s="1"/>
  <c r="AC2842" i="10" s="1"/>
  <c r="H2844" i="10" l="1"/>
  <c r="S2844" i="10" s="1"/>
  <c r="L2844" i="10"/>
  <c r="P2844" i="10"/>
  <c r="O2844" i="10"/>
  <c r="N2844" i="10"/>
  <c r="R2844" i="10"/>
  <c r="G2844" i="10" s="1"/>
  <c r="I2844" i="10"/>
  <c r="Q2844" i="10"/>
  <c r="J2844" i="10"/>
  <c r="M2844" i="10"/>
  <c r="D2845" i="10"/>
  <c r="K2844" i="10"/>
  <c r="T2843" i="10"/>
  <c r="U2843" i="10" s="1"/>
  <c r="V2843" i="10" s="1"/>
  <c r="W2843" i="10" s="1"/>
  <c r="X2843" i="10" s="1"/>
  <c r="Y2843" i="10" s="1"/>
  <c r="Z2843" i="10" s="1"/>
  <c r="AA2843" i="10" s="1"/>
  <c r="AB2843" i="10" s="1"/>
  <c r="AC2843" i="10" s="1"/>
  <c r="H2845" i="10" l="1"/>
  <c r="S2845" i="10" s="1"/>
  <c r="J2845" i="10"/>
  <c r="R2845" i="10"/>
  <c r="G2845" i="10" s="1"/>
  <c r="Q2845" i="10"/>
  <c r="O2845" i="10"/>
  <c r="D2846" i="10"/>
  <c r="N2845" i="10"/>
  <c r="K2845" i="10"/>
  <c r="I2845" i="10"/>
  <c r="M2845" i="10"/>
  <c r="L2845" i="10"/>
  <c r="P2845" i="10"/>
  <c r="T2844" i="10"/>
  <c r="U2844" i="10" s="1"/>
  <c r="V2844" i="10" s="1"/>
  <c r="W2844" i="10" s="1"/>
  <c r="X2844" i="10" s="1"/>
  <c r="Y2844" i="10" s="1"/>
  <c r="Z2844" i="10" s="1"/>
  <c r="AA2844" i="10" s="1"/>
  <c r="AB2844" i="10" s="1"/>
  <c r="AC2844" i="10" s="1"/>
  <c r="T2845" i="10" l="1"/>
  <c r="U2845" i="10" s="1"/>
  <c r="V2845" i="10" s="1"/>
  <c r="W2845" i="10" s="1"/>
  <c r="X2845" i="10" s="1"/>
  <c r="Y2845" i="10" s="1"/>
  <c r="Z2845" i="10" s="1"/>
  <c r="AA2845" i="10" s="1"/>
  <c r="AB2845" i="10" s="1"/>
  <c r="AC2845" i="10" s="1"/>
  <c r="H2846" i="10"/>
  <c r="S2846" i="10" s="1"/>
  <c r="I2846" i="10"/>
  <c r="Q2846" i="10"/>
  <c r="O2846" i="10"/>
  <c r="K2846" i="10"/>
  <c r="N2846" i="10"/>
  <c r="L2846" i="10"/>
  <c r="P2846" i="10"/>
  <c r="R2846" i="10"/>
  <c r="G2846" i="10" s="1"/>
  <c r="M2846" i="10"/>
  <c r="D2847" i="10"/>
  <c r="J2846" i="10"/>
  <c r="H2847" i="10" l="1"/>
  <c r="S2847" i="10" s="1"/>
  <c r="P2847" i="10"/>
  <c r="R2847" i="10"/>
  <c r="G2847" i="10" s="1"/>
  <c r="Q2847" i="10"/>
  <c r="D2848" i="10"/>
  <c r="L2847" i="10"/>
  <c r="M2847" i="10"/>
  <c r="O2847" i="10"/>
  <c r="J2847" i="10"/>
  <c r="N2847" i="10"/>
  <c r="K2847" i="10"/>
  <c r="I2847" i="10"/>
  <c r="T2846" i="10"/>
  <c r="U2846" i="10" s="1"/>
  <c r="V2846" i="10" s="1"/>
  <c r="W2846" i="10" s="1"/>
  <c r="X2846" i="10" s="1"/>
  <c r="Y2846" i="10" s="1"/>
  <c r="Z2846" i="10" s="1"/>
  <c r="AA2846" i="10" s="1"/>
  <c r="AB2846" i="10" s="1"/>
  <c r="AC2846" i="10" s="1"/>
  <c r="H2848" i="10" l="1"/>
  <c r="S2848" i="10" s="1"/>
  <c r="J2848" i="10"/>
  <c r="N2848" i="10"/>
  <c r="L2848" i="10"/>
  <c r="Q2848" i="10"/>
  <c r="M2848" i="10"/>
  <c r="K2848" i="10"/>
  <c r="P2848" i="10"/>
  <c r="O2848" i="10"/>
  <c r="I2848" i="10"/>
  <c r="D2849" i="10"/>
  <c r="R2848" i="10"/>
  <c r="G2848" i="10" s="1"/>
  <c r="T2847" i="10"/>
  <c r="U2847" i="10" s="1"/>
  <c r="V2847" i="10" s="1"/>
  <c r="W2847" i="10" s="1"/>
  <c r="X2847" i="10" s="1"/>
  <c r="Y2847" i="10" s="1"/>
  <c r="Z2847" i="10" s="1"/>
  <c r="AA2847" i="10" s="1"/>
  <c r="AB2847" i="10" s="1"/>
  <c r="AC2847" i="10" s="1"/>
  <c r="H2849" i="10" l="1"/>
  <c r="S2849" i="10" s="1"/>
  <c r="M2849" i="10"/>
  <c r="L2849" i="10"/>
  <c r="Q2849" i="10"/>
  <c r="J2849" i="10"/>
  <c r="D2850" i="10"/>
  <c r="R2849" i="10"/>
  <c r="G2849" i="10" s="1"/>
  <c r="I2849" i="10"/>
  <c r="P2849" i="10"/>
  <c r="O2849" i="10"/>
  <c r="K2849" i="10"/>
  <c r="N2849" i="10"/>
  <c r="T2848" i="10"/>
  <c r="U2848" i="10" s="1"/>
  <c r="V2848" i="10" s="1"/>
  <c r="W2848" i="10" s="1"/>
  <c r="X2848" i="10" s="1"/>
  <c r="Y2848" i="10" s="1"/>
  <c r="Z2848" i="10" s="1"/>
  <c r="AA2848" i="10" s="1"/>
  <c r="AB2848" i="10" s="1"/>
  <c r="AC2848" i="10" s="1"/>
  <c r="K2850" i="10" l="1"/>
  <c r="L2850" i="10"/>
  <c r="N2850" i="10"/>
  <c r="Q2850" i="10"/>
  <c r="J2850" i="10"/>
  <c r="O2850" i="10"/>
  <c r="H2850" i="10"/>
  <c r="S2850" i="10" s="1"/>
  <c r="I2850" i="10"/>
  <c r="M2850" i="10"/>
  <c r="R2850" i="10"/>
  <c r="G2850" i="10" s="1"/>
  <c r="D2851" i="10"/>
  <c r="P2850" i="10"/>
  <c r="T2849" i="10"/>
  <c r="U2849" i="10" s="1"/>
  <c r="V2849" i="10" s="1"/>
  <c r="W2849" i="10" s="1"/>
  <c r="X2849" i="10" s="1"/>
  <c r="Y2849" i="10" s="1"/>
  <c r="Z2849" i="10" s="1"/>
  <c r="AA2849" i="10" s="1"/>
  <c r="AB2849" i="10" s="1"/>
  <c r="AC2849" i="10" s="1"/>
  <c r="T2850" i="10" l="1"/>
  <c r="U2850" i="10" s="1"/>
  <c r="V2850" i="10" s="1"/>
  <c r="W2850" i="10" s="1"/>
  <c r="X2850" i="10" s="1"/>
  <c r="Y2850" i="10" s="1"/>
  <c r="Z2850" i="10" s="1"/>
  <c r="AA2850" i="10" s="1"/>
  <c r="AB2850" i="10" s="1"/>
  <c r="AC2850" i="10" s="1"/>
  <c r="H2851" i="10"/>
  <c r="S2851" i="10" s="1"/>
  <c r="K2851" i="10"/>
  <c r="R2851" i="10"/>
  <c r="G2851" i="10" s="1"/>
  <c r="M2851" i="10"/>
  <c r="I2851" i="10"/>
  <c r="D2852" i="10"/>
  <c r="L2851" i="10"/>
  <c r="N2851" i="10"/>
  <c r="Q2851" i="10"/>
  <c r="O2851" i="10"/>
  <c r="J2851" i="10"/>
  <c r="P2851" i="10"/>
  <c r="T2851" i="10" l="1"/>
  <c r="U2851" i="10" s="1"/>
  <c r="V2851" i="10" s="1"/>
  <c r="W2851" i="10" s="1"/>
  <c r="X2851" i="10" s="1"/>
  <c r="Y2851" i="10" s="1"/>
  <c r="Z2851" i="10" s="1"/>
  <c r="AA2851" i="10" s="1"/>
  <c r="AB2851" i="10" s="1"/>
  <c r="AC2851" i="10" s="1"/>
  <c r="H2852" i="10"/>
  <c r="S2852" i="10" s="1"/>
  <c r="O2852" i="10"/>
  <c r="L2852" i="10"/>
  <c r="P2852" i="10"/>
  <c r="I2852" i="10"/>
  <c r="M2852" i="10"/>
  <c r="J2852" i="10"/>
  <c r="R2852" i="10"/>
  <c r="G2852" i="10" s="1"/>
  <c r="K2852" i="10"/>
  <c r="Q2852" i="10"/>
  <c r="D2853" i="10"/>
  <c r="N2852" i="10"/>
  <c r="H2853" i="10" l="1"/>
  <c r="S2853" i="10" s="1"/>
  <c r="J2853" i="10"/>
  <c r="Q2853" i="10"/>
  <c r="K2853" i="10"/>
  <c r="O2853" i="10"/>
  <c r="N2853" i="10"/>
  <c r="L2853" i="10"/>
  <c r="M2853" i="10"/>
  <c r="I2853" i="10"/>
  <c r="D2854" i="10"/>
  <c r="P2853" i="10"/>
  <c r="R2853" i="10"/>
  <c r="G2853" i="10" s="1"/>
  <c r="T2852" i="10"/>
  <c r="U2852" i="10" s="1"/>
  <c r="V2852" i="10" s="1"/>
  <c r="W2852" i="10" s="1"/>
  <c r="X2852" i="10" s="1"/>
  <c r="Y2852" i="10" s="1"/>
  <c r="Z2852" i="10" s="1"/>
  <c r="AA2852" i="10" s="1"/>
  <c r="AB2852" i="10" s="1"/>
  <c r="AC2852" i="10" s="1"/>
  <c r="O2854" i="10" l="1"/>
  <c r="I2854" i="10"/>
  <c r="M2854" i="10"/>
  <c r="N2854" i="10"/>
  <c r="K2854" i="10"/>
  <c r="D2855" i="10"/>
  <c r="J2854" i="10"/>
  <c r="R2854" i="10"/>
  <c r="G2854" i="10" s="1"/>
  <c r="L2854" i="10"/>
  <c r="H2854" i="10"/>
  <c r="S2854" i="10" s="1"/>
  <c r="Q2854" i="10"/>
  <c r="P2854" i="10"/>
  <c r="T2853" i="10"/>
  <c r="U2853" i="10" s="1"/>
  <c r="V2853" i="10" s="1"/>
  <c r="W2853" i="10" s="1"/>
  <c r="X2853" i="10" s="1"/>
  <c r="Y2853" i="10" s="1"/>
  <c r="Z2853" i="10" s="1"/>
  <c r="AA2853" i="10" s="1"/>
  <c r="AB2853" i="10" s="1"/>
  <c r="AC2853" i="10" s="1"/>
  <c r="K2855" i="10" l="1"/>
  <c r="O2855" i="10"/>
  <c r="P2855" i="10"/>
  <c r="Q2855" i="10"/>
  <c r="J2855" i="10"/>
  <c r="D2856" i="10"/>
  <c r="N2855" i="10"/>
  <c r="R2855" i="10"/>
  <c r="G2855" i="10" s="1"/>
  <c r="H2855" i="10"/>
  <c r="S2855" i="10" s="1"/>
  <c r="L2855" i="10"/>
  <c r="I2855" i="10"/>
  <c r="M2855" i="10"/>
  <c r="T2854" i="10"/>
  <c r="U2854" i="10" s="1"/>
  <c r="V2854" i="10" s="1"/>
  <c r="W2854" i="10" s="1"/>
  <c r="X2854" i="10" s="1"/>
  <c r="Y2854" i="10" s="1"/>
  <c r="Z2854" i="10" s="1"/>
  <c r="AA2854" i="10" s="1"/>
  <c r="AB2854" i="10" s="1"/>
  <c r="AC2854" i="10" s="1"/>
  <c r="D2857" i="10" l="1"/>
  <c r="O2856" i="10"/>
  <c r="K2856" i="10"/>
  <c r="M2856" i="10"/>
  <c r="Q2856" i="10"/>
  <c r="P2856" i="10"/>
  <c r="I2856" i="10"/>
  <c r="H2856" i="10"/>
  <c r="S2856" i="10" s="1"/>
  <c r="J2856" i="10"/>
  <c r="R2856" i="10"/>
  <c r="G2856" i="10" s="1"/>
  <c r="L2856" i="10"/>
  <c r="N2856" i="10"/>
  <c r="T2855" i="10"/>
  <c r="U2855" i="10" s="1"/>
  <c r="V2855" i="10" s="1"/>
  <c r="W2855" i="10" s="1"/>
  <c r="X2855" i="10" s="1"/>
  <c r="Y2855" i="10" s="1"/>
  <c r="Z2855" i="10" s="1"/>
  <c r="AA2855" i="10" s="1"/>
  <c r="AB2855" i="10" s="1"/>
  <c r="AC2855" i="10" s="1"/>
  <c r="H2857" i="10" l="1"/>
  <c r="S2857" i="10" s="1"/>
  <c r="N2857" i="10"/>
  <c r="I2857" i="10"/>
  <c r="J2857" i="10"/>
  <c r="M2857" i="10"/>
  <c r="L2857" i="10"/>
  <c r="D2858" i="10"/>
  <c r="R2857" i="10"/>
  <c r="G2857" i="10" s="1"/>
  <c r="Q2857" i="10"/>
  <c r="O2857" i="10"/>
  <c r="K2857" i="10"/>
  <c r="P2857" i="10"/>
  <c r="T2856" i="10"/>
  <c r="U2856" i="10" s="1"/>
  <c r="V2856" i="10" s="1"/>
  <c r="W2856" i="10" s="1"/>
  <c r="X2856" i="10" s="1"/>
  <c r="Y2856" i="10" s="1"/>
  <c r="Z2856" i="10" s="1"/>
  <c r="AA2856" i="10" s="1"/>
  <c r="AB2856" i="10" s="1"/>
  <c r="AC2856" i="10" s="1"/>
  <c r="T2857" i="10" l="1"/>
  <c r="U2857" i="10" s="1"/>
  <c r="V2857" i="10" s="1"/>
  <c r="W2857" i="10" s="1"/>
  <c r="X2857" i="10" s="1"/>
  <c r="Y2857" i="10" s="1"/>
  <c r="Z2857" i="10" s="1"/>
  <c r="AA2857" i="10" s="1"/>
  <c r="AB2857" i="10" s="1"/>
  <c r="AC2857" i="10" s="1"/>
  <c r="D2859" i="10"/>
  <c r="I2858" i="10"/>
  <c r="H2858" i="10"/>
  <c r="S2858" i="10" s="1"/>
  <c r="L2858" i="10"/>
  <c r="N2858" i="10"/>
  <c r="M2858" i="10"/>
  <c r="O2858" i="10"/>
  <c r="Q2858" i="10"/>
  <c r="P2858" i="10"/>
  <c r="J2858" i="10"/>
  <c r="K2858" i="10"/>
  <c r="R2858" i="10"/>
  <c r="G2858" i="10" s="1"/>
  <c r="T2858" i="10" l="1"/>
  <c r="U2858" i="10" s="1"/>
  <c r="V2858" i="10" s="1"/>
  <c r="W2858" i="10" s="1"/>
  <c r="X2858" i="10" s="1"/>
  <c r="Y2858" i="10" s="1"/>
  <c r="Z2858" i="10" s="1"/>
  <c r="AA2858" i="10" s="1"/>
  <c r="AB2858" i="10" s="1"/>
  <c r="AC2858" i="10" s="1"/>
  <c r="H2859" i="10"/>
  <c r="S2859" i="10" s="1"/>
  <c r="O2859" i="10"/>
  <c r="P2859" i="10"/>
  <c r="Q2859" i="10"/>
  <c r="L2859" i="10"/>
  <c r="J2859" i="10"/>
  <c r="D2860" i="10"/>
  <c r="R2859" i="10"/>
  <c r="G2859" i="10" s="1"/>
  <c r="K2859" i="10"/>
  <c r="I2859" i="10"/>
  <c r="M2859" i="10"/>
  <c r="N2859" i="10"/>
  <c r="T2859" i="10" l="1"/>
  <c r="U2859" i="10" s="1"/>
  <c r="V2859" i="10" s="1"/>
  <c r="W2859" i="10" s="1"/>
  <c r="X2859" i="10" s="1"/>
  <c r="Y2859" i="10" s="1"/>
  <c r="Z2859" i="10" s="1"/>
  <c r="AA2859" i="10" s="1"/>
  <c r="AB2859" i="10" s="1"/>
  <c r="AC2859" i="10" s="1"/>
  <c r="H2860" i="10"/>
  <c r="S2860" i="10" s="1"/>
  <c r="D2861" i="10"/>
  <c r="N2860" i="10"/>
  <c r="M2860" i="10"/>
  <c r="J2860" i="10"/>
  <c r="Q2860" i="10"/>
  <c r="K2860" i="10"/>
  <c r="R2860" i="10"/>
  <c r="G2860" i="10" s="1"/>
  <c r="I2860" i="10"/>
  <c r="P2860" i="10"/>
  <c r="L2860" i="10"/>
  <c r="O2860" i="10"/>
  <c r="J2861" i="10" l="1"/>
  <c r="H2861" i="10"/>
  <c r="S2861" i="10" s="1"/>
  <c r="Q2861" i="10"/>
  <c r="N2861" i="10"/>
  <c r="L2861" i="10"/>
  <c r="O2861" i="10"/>
  <c r="D2862" i="10"/>
  <c r="R2861" i="10"/>
  <c r="G2861" i="10" s="1"/>
  <c r="M2861" i="10"/>
  <c r="K2861" i="10"/>
  <c r="I2861" i="10"/>
  <c r="P2861" i="10"/>
  <c r="T2860" i="10"/>
  <c r="U2860" i="10" s="1"/>
  <c r="V2860" i="10" s="1"/>
  <c r="W2860" i="10" s="1"/>
  <c r="X2860" i="10" s="1"/>
  <c r="Y2860" i="10" s="1"/>
  <c r="Z2860" i="10" s="1"/>
  <c r="AA2860" i="10" s="1"/>
  <c r="AB2860" i="10" s="1"/>
  <c r="AC2860" i="10" s="1"/>
  <c r="H2862" i="10" l="1"/>
  <c r="S2862" i="10" s="1"/>
  <c r="D2863" i="10"/>
  <c r="R2862" i="10"/>
  <c r="G2862" i="10" s="1"/>
  <c r="P2862" i="10"/>
  <c r="I2862" i="10"/>
  <c r="L2862" i="10"/>
  <c r="O2862" i="10"/>
  <c r="K2862" i="10"/>
  <c r="Q2862" i="10"/>
  <c r="M2862" i="10"/>
  <c r="J2862" i="10"/>
  <c r="N2862" i="10"/>
  <c r="T2861" i="10"/>
  <c r="U2861" i="10" s="1"/>
  <c r="V2861" i="10" s="1"/>
  <c r="W2861" i="10" s="1"/>
  <c r="X2861" i="10" s="1"/>
  <c r="Y2861" i="10" s="1"/>
  <c r="Z2861" i="10" s="1"/>
  <c r="AA2861" i="10" s="1"/>
  <c r="AB2861" i="10" s="1"/>
  <c r="AC2861" i="10" s="1"/>
  <c r="I2863" i="10" l="1"/>
  <c r="O2863" i="10"/>
  <c r="N2863" i="10"/>
  <c r="P2863" i="10"/>
  <c r="Q2863" i="10"/>
  <c r="D2864" i="10"/>
  <c r="L2863" i="10"/>
  <c r="H2863" i="10"/>
  <c r="S2863" i="10" s="1"/>
  <c r="K2863" i="10"/>
  <c r="J2863" i="10"/>
  <c r="M2863" i="10"/>
  <c r="R2863" i="10"/>
  <c r="G2863" i="10" s="1"/>
  <c r="T2862" i="10"/>
  <c r="U2862" i="10" s="1"/>
  <c r="V2862" i="10" s="1"/>
  <c r="W2862" i="10" s="1"/>
  <c r="X2862" i="10" s="1"/>
  <c r="Y2862" i="10" s="1"/>
  <c r="Z2862" i="10" s="1"/>
  <c r="AA2862" i="10" s="1"/>
  <c r="AB2862" i="10" s="1"/>
  <c r="AC2862" i="10" s="1"/>
  <c r="H2864" i="10" l="1"/>
  <c r="S2864" i="10" s="1"/>
  <c r="R2864" i="10"/>
  <c r="G2864" i="10" s="1"/>
  <c r="Q2864" i="10"/>
  <c r="L2864" i="10"/>
  <c r="D2865" i="10"/>
  <c r="P2864" i="10"/>
  <c r="I2864" i="10"/>
  <c r="K2864" i="10"/>
  <c r="J2864" i="10"/>
  <c r="M2864" i="10"/>
  <c r="N2864" i="10"/>
  <c r="O2864" i="10"/>
  <c r="T2863" i="10"/>
  <c r="U2863" i="10" s="1"/>
  <c r="V2863" i="10" s="1"/>
  <c r="W2863" i="10" s="1"/>
  <c r="X2863" i="10" s="1"/>
  <c r="Y2863" i="10" s="1"/>
  <c r="Z2863" i="10" s="1"/>
  <c r="AA2863" i="10" s="1"/>
  <c r="AB2863" i="10" s="1"/>
  <c r="AC2863" i="10" s="1"/>
  <c r="I2865" i="10" l="1"/>
  <c r="L2865" i="10"/>
  <c r="O2865" i="10"/>
  <c r="D2866" i="10"/>
  <c r="J2865" i="10"/>
  <c r="Q2865" i="10"/>
  <c r="H2865" i="10"/>
  <c r="S2865" i="10" s="1"/>
  <c r="N2865" i="10"/>
  <c r="R2865" i="10"/>
  <c r="G2865" i="10" s="1"/>
  <c r="K2865" i="10"/>
  <c r="P2865" i="10"/>
  <c r="M2865" i="10"/>
  <c r="T2864" i="10"/>
  <c r="U2864" i="10" s="1"/>
  <c r="V2864" i="10" s="1"/>
  <c r="W2864" i="10" s="1"/>
  <c r="X2864" i="10" s="1"/>
  <c r="Y2864" i="10" s="1"/>
  <c r="Z2864" i="10" s="1"/>
  <c r="AA2864" i="10" s="1"/>
  <c r="AB2864" i="10" s="1"/>
  <c r="AC2864" i="10" s="1"/>
  <c r="T2865" i="10" l="1"/>
  <c r="U2865" i="10" s="1"/>
  <c r="V2865" i="10" s="1"/>
  <c r="W2865" i="10" s="1"/>
  <c r="X2865" i="10" s="1"/>
  <c r="Y2865" i="10" s="1"/>
  <c r="Z2865" i="10" s="1"/>
  <c r="AA2865" i="10" s="1"/>
  <c r="AB2865" i="10" s="1"/>
  <c r="AC2865" i="10" s="1"/>
  <c r="H2866" i="10"/>
  <c r="S2866" i="10" s="1"/>
  <c r="J2866" i="10"/>
  <c r="P2866" i="10"/>
  <c r="N2866" i="10"/>
  <c r="I2866" i="10"/>
  <c r="Q2866" i="10"/>
  <c r="K2866" i="10"/>
  <c r="R2866" i="10"/>
  <c r="G2866" i="10" s="1"/>
  <c r="L2866" i="10"/>
  <c r="D2867" i="10"/>
  <c r="O2866" i="10"/>
  <c r="M2866" i="10"/>
  <c r="H2867" i="10" l="1"/>
  <c r="S2867" i="10" s="1"/>
  <c r="R2867" i="10"/>
  <c r="G2867" i="10" s="1"/>
  <c r="D2868" i="10"/>
  <c r="Q2867" i="10"/>
  <c r="L2867" i="10"/>
  <c r="P2867" i="10"/>
  <c r="J2867" i="10"/>
  <c r="M2867" i="10"/>
  <c r="I2867" i="10"/>
  <c r="K2867" i="10"/>
  <c r="N2867" i="10"/>
  <c r="O2867" i="10"/>
  <c r="T2866" i="10"/>
  <c r="U2866" i="10" s="1"/>
  <c r="V2866" i="10" s="1"/>
  <c r="W2866" i="10" s="1"/>
  <c r="X2866" i="10" s="1"/>
  <c r="Y2866" i="10" s="1"/>
  <c r="Z2866" i="10" s="1"/>
  <c r="AA2866" i="10" s="1"/>
  <c r="AB2866" i="10" s="1"/>
  <c r="AC2866" i="10" s="1"/>
  <c r="H2868" i="10" l="1"/>
  <c r="S2868" i="10" s="1"/>
  <c r="N2868" i="10"/>
  <c r="I2868" i="10"/>
  <c r="O2868" i="10"/>
  <c r="Q2868" i="10"/>
  <c r="L2868" i="10"/>
  <c r="P2868" i="10"/>
  <c r="R2868" i="10"/>
  <c r="G2868" i="10" s="1"/>
  <c r="K2868" i="10"/>
  <c r="D2869" i="10"/>
  <c r="M2868" i="10"/>
  <c r="J2868" i="10"/>
  <c r="T2867" i="10"/>
  <c r="U2867" i="10" s="1"/>
  <c r="V2867" i="10" s="1"/>
  <c r="W2867" i="10" s="1"/>
  <c r="X2867" i="10" s="1"/>
  <c r="Y2867" i="10" s="1"/>
  <c r="Z2867" i="10" s="1"/>
  <c r="AA2867" i="10" s="1"/>
  <c r="AB2867" i="10" s="1"/>
  <c r="AC2867" i="10" s="1"/>
  <c r="J2869" i="10" l="1"/>
  <c r="I2869" i="10"/>
  <c r="D2870" i="10"/>
  <c r="K2869" i="10"/>
  <c r="H2869" i="10"/>
  <c r="S2869" i="10" s="1"/>
  <c r="N2869" i="10"/>
  <c r="M2869" i="10"/>
  <c r="P2869" i="10"/>
  <c r="R2869" i="10"/>
  <c r="G2869" i="10" s="1"/>
  <c r="O2869" i="10"/>
  <c r="Q2869" i="10"/>
  <c r="L2869" i="10"/>
  <c r="T2868" i="10"/>
  <c r="U2868" i="10" s="1"/>
  <c r="V2868" i="10" s="1"/>
  <c r="W2868" i="10" s="1"/>
  <c r="X2868" i="10" s="1"/>
  <c r="Y2868" i="10" s="1"/>
  <c r="Z2868" i="10" s="1"/>
  <c r="AA2868" i="10" s="1"/>
  <c r="AB2868" i="10" s="1"/>
  <c r="AC2868" i="10" s="1"/>
  <c r="T2869" i="10" l="1"/>
  <c r="U2869" i="10" s="1"/>
  <c r="V2869" i="10" s="1"/>
  <c r="W2869" i="10" s="1"/>
  <c r="X2869" i="10" s="1"/>
  <c r="Y2869" i="10" s="1"/>
  <c r="Z2869" i="10" s="1"/>
  <c r="AA2869" i="10" s="1"/>
  <c r="AB2869" i="10" s="1"/>
  <c r="AC2869" i="10" s="1"/>
  <c r="N2870" i="10"/>
  <c r="R2870" i="10"/>
  <c r="G2870" i="10" s="1"/>
  <c r="D2871" i="10"/>
  <c r="I2870" i="10"/>
  <c r="O2870" i="10"/>
  <c r="H2870" i="10"/>
  <c r="S2870" i="10" s="1"/>
  <c r="P2870" i="10"/>
  <c r="M2870" i="10"/>
  <c r="J2870" i="10"/>
  <c r="L2870" i="10"/>
  <c r="Q2870" i="10"/>
  <c r="K2870" i="10"/>
  <c r="H2871" i="10" l="1"/>
  <c r="S2871" i="10" s="1"/>
  <c r="J2871" i="10"/>
  <c r="Q2871" i="10"/>
  <c r="L2871" i="10"/>
  <c r="O2871" i="10"/>
  <c r="N2871" i="10"/>
  <c r="K2871" i="10"/>
  <c r="D2872" i="10"/>
  <c r="R2871" i="10"/>
  <c r="G2871" i="10" s="1"/>
  <c r="P2871" i="10"/>
  <c r="I2871" i="10"/>
  <c r="M2871" i="10"/>
  <c r="T2870" i="10"/>
  <c r="U2870" i="10" s="1"/>
  <c r="V2870" i="10" s="1"/>
  <c r="W2870" i="10" s="1"/>
  <c r="X2870" i="10" s="1"/>
  <c r="Y2870" i="10" s="1"/>
  <c r="Z2870" i="10" s="1"/>
  <c r="AA2870" i="10" s="1"/>
  <c r="AB2870" i="10" s="1"/>
  <c r="AC2870" i="10" s="1"/>
  <c r="T2871" i="10" l="1"/>
  <c r="U2871" i="10" s="1"/>
  <c r="V2871" i="10" s="1"/>
  <c r="W2871" i="10" s="1"/>
  <c r="X2871" i="10" s="1"/>
  <c r="Y2871" i="10" s="1"/>
  <c r="Z2871" i="10" s="1"/>
  <c r="AA2871" i="10" s="1"/>
  <c r="AB2871" i="10" s="1"/>
  <c r="AC2871" i="10" s="1"/>
  <c r="P2872" i="10"/>
  <c r="D2873" i="10"/>
  <c r="I2872" i="10"/>
  <c r="H2872" i="10"/>
  <c r="S2872" i="10" s="1"/>
  <c r="K2872" i="10"/>
  <c r="Q2872" i="10"/>
  <c r="J2872" i="10"/>
  <c r="L2872" i="10"/>
  <c r="R2872" i="10"/>
  <c r="G2872" i="10" s="1"/>
  <c r="O2872" i="10"/>
  <c r="M2872" i="10"/>
  <c r="N2872" i="10"/>
  <c r="T2872" i="10" l="1"/>
  <c r="U2872" i="10" s="1"/>
  <c r="V2872" i="10" s="1"/>
  <c r="W2872" i="10" s="1"/>
  <c r="X2872" i="10" s="1"/>
  <c r="Y2872" i="10" s="1"/>
  <c r="Z2872" i="10" s="1"/>
  <c r="AA2872" i="10" s="1"/>
  <c r="AB2872" i="10" s="1"/>
  <c r="AC2872" i="10" s="1"/>
  <c r="H2873" i="10"/>
  <c r="S2873" i="10" s="1"/>
  <c r="R2873" i="10"/>
  <c r="G2873" i="10" s="1"/>
  <c r="L2873" i="10"/>
  <c r="O2873" i="10"/>
  <c r="P2873" i="10"/>
  <c r="Q2873" i="10"/>
  <c r="M2873" i="10"/>
  <c r="J2873" i="10"/>
  <c r="D2874" i="10"/>
  <c r="I2873" i="10"/>
  <c r="K2873" i="10"/>
  <c r="N2873" i="10"/>
  <c r="T2873" i="10" l="1"/>
  <c r="U2873" i="10" s="1"/>
  <c r="V2873" i="10" s="1"/>
  <c r="W2873" i="10" s="1"/>
  <c r="X2873" i="10" s="1"/>
  <c r="Y2873" i="10" s="1"/>
  <c r="Z2873" i="10" s="1"/>
  <c r="AA2873" i="10" s="1"/>
  <c r="AB2873" i="10" s="1"/>
  <c r="AC2873" i="10" s="1"/>
  <c r="P2874" i="10"/>
  <c r="D2875" i="10"/>
  <c r="M2874" i="10"/>
  <c r="H2874" i="10"/>
  <c r="S2874" i="10" s="1"/>
  <c r="N2874" i="10"/>
  <c r="K2874" i="10"/>
  <c r="R2874" i="10"/>
  <c r="G2874" i="10" s="1"/>
  <c r="L2874" i="10"/>
  <c r="I2874" i="10"/>
  <c r="Q2874" i="10"/>
  <c r="O2874" i="10"/>
  <c r="J2874" i="10"/>
  <c r="T2874" i="10" l="1"/>
  <c r="U2874" i="10" s="1"/>
  <c r="V2874" i="10" s="1"/>
  <c r="W2874" i="10" s="1"/>
  <c r="X2874" i="10" s="1"/>
  <c r="Y2874" i="10" s="1"/>
  <c r="Z2874" i="10" s="1"/>
  <c r="AA2874" i="10" s="1"/>
  <c r="AB2874" i="10" s="1"/>
  <c r="AC2874" i="10" s="1"/>
  <c r="H2875" i="10"/>
  <c r="S2875" i="10" s="1"/>
  <c r="K2875" i="10"/>
  <c r="N2875" i="10"/>
  <c r="M2875" i="10"/>
  <c r="R2875" i="10"/>
  <c r="G2875" i="10" s="1"/>
  <c r="Q2875" i="10"/>
  <c r="I2875" i="10"/>
  <c r="D2876" i="10"/>
  <c r="L2875" i="10"/>
  <c r="J2875" i="10"/>
  <c r="O2875" i="10"/>
  <c r="P2875" i="10"/>
  <c r="T2875" i="10" l="1"/>
  <c r="U2875" i="10" s="1"/>
  <c r="V2875" i="10" s="1"/>
  <c r="W2875" i="10" s="1"/>
  <c r="X2875" i="10" s="1"/>
  <c r="Y2875" i="10" s="1"/>
  <c r="Z2875" i="10" s="1"/>
  <c r="AA2875" i="10" s="1"/>
  <c r="AB2875" i="10" s="1"/>
  <c r="AC2875" i="10" s="1"/>
  <c r="H2876" i="10"/>
  <c r="S2876" i="10" s="1"/>
  <c r="Q2876" i="10"/>
  <c r="D2877" i="10"/>
  <c r="M2876" i="10"/>
  <c r="K2876" i="10"/>
  <c r="P2876" i="10"/>
  <c r="J2876" i="10"/>
  <c r="N2876" i="10"/>
  <c r="R2876" i="10"/>
  <c r="G2876" i="10" s="1"/>
  <c r="I2876" i="10"/>
  <c r="L2876" i="10"/>
  <c r="O2876" i="10"/>
  <c r="P2877" i="10" l="1"/>
  <c r="J2877" i="10"/>
  <c r="L2877" i="10"/>
  <c r="O2877" i="10"/>
  <c r="R2877" i="10"/>
  <c r="G2877" i="10" s="1"/>
  <c r="M2877" i="10"/>
  <c r="D2878" i="10"/>
  <c r="I2877" i="10"/>
  <c r="H2877" i="10"/>
  <c r="S2877" i="10" s="1"/>
  <c r="K2877" i="10"/>
  <c r="Q2877" i="10"/>
  <c r="N2877" i="10"/>
  <c r="T2876" i="10"/>
  <c r="U2876" i="10" s="1"/>
  <c r="V2876" i="10" s="1"/>
  <c r="W2876" i="10" s="1"/>
  <c r="X2876" i="10" s="1"/>
  <c r="Y2876" i="10" s="1"/>
  <c r="Z2876" i="10" s="1"/>
  <c r="AA2876" i="10" s="1"/>
  <c r="AB2876" i="10" s="1"/>
  <c r="AC2876" i="10" s="1"/>
  <c r="L2878" i="10" l="1"/>
  <c r="D2879" i="10"/>
  <c r="O2878" i="10"/>
  <c r="H2878" i="10"/>
  <c r="S2878" i="10" s="1"/>
  <c r="P2878" i="10"/>
  <c r="Q2878" i="10"/>
  <c r="I2878" i="10"/>
  <c r="M2878" i="10"/>
  <c r="R2878" i="10"/>
  <c r="G2878" i="10" s="1"/>
  <c r="K2878" i="10"/>
  <c r="J2878" i="10"/>
  <c r="N2878" i="10"/>
  <c r="T2877" i="10"/>
  <c r="U2877" i="10" s="1"/>
  <c r="V2877" i="10" s="1"/>
  <c r="W2877" i="10" s="1"/>
  <c r="X2877" i="10" s="1"/>
  <c r="Y2877" i="10" s="1"/>
  <c r="Z2877" i="10" s="1"/>
  <c r="AA2877" i="10" s="1"/>
  <c r="AB2877" i="10" s="1"/>
  <c r="AC2877" i="10" s="1"/>
  <c r="T2878" i="10" l="1"/>
  <c r="U2878" i="10" s="1"/>
  <c r="V2878" i="10" s="1"/>
  <c r="W2878" i="10" s="1"/>
  <c r="X2878" i="10" s="1"/>
  <c r="Y2878" i="10" s="1"/>
  <c r="Z2878" i="10" s="1"/>
  <c r="AA2878" i="10" s="1"/>
  <c r="AB2878" i="10" s="1"/>
  <c r="AC2878" i="10" s="1"/>
  <c r="H2879" i="10"/>
  <c r="S2879" i="10" s="1"/>
  <c r="R2879" i="10"/>
  <c r="G2879" i="10" s="1"/>
  <c r="O2879" i="10"/>
  <c r="I2879" i="10"/>
  <c r="K2879" i="10"/>
  <c r="P2879" i="10"/>
  <c r="N2879" i="10"/>
  <c r="M2879" i="10"/>
  <c r="D2880" i="10"/>
  <c r="J2879" i="10"/>
  <c r="Q2879" i="10"/>
  <c r="L2879" i="10"/>
  <c r="H2880" i="10" l="1"/>
  <c r="S2880" i="10" s="1"/>
  <c r="P2880" i="10"/>
  <c r="D2881" i="10"/>
  <c r="M2880" i="10"/>
  <c r="K2880" i="10"/>
  <c r="N2880" i="10"/>
  <c r="L2880" i="10"/>
  <c r="Q2880" i="10"/>
  <c r="J2880" i="10"/>
  <c r="R2880" i="10"/>
  <c r="G2880" i="10" s="1"/>
  <c r="I2880" i="10"/>
  <c r="O2880" i="10"/>
  <c r="T2879" i="10"/>
  <c r="U2879" i="10" s="1"/>
  <c r="V2879" i="10" s="1"/>
  <c r="W2879" i="10" s="1"/>
  <c r="X2879" i="10" s="1"/>
  <c r="Y2879" i="10" s="1"/>
  <c r="Z2879" i="10" s="1"/>
  <c r="AA2879" i="10" s="1"/>
  <c r="AB2879" i="10" s="1"/>
  <c r="AC2879" i="10" s="1"/>
  <c r="D2882" i="10" l="1"/>
  <c r="R2881" i="10"/>
  <c r="G2881" i="10" s="1"/>
  <c r="K2881" i="10"/>
  <c r="L2881" i="10"/>
  <c r="H2881" i="10"/>
  <c r="S2881" i="10" s="1"/>
  <c r="N2881" i="10"/>
  <c r="M2881" i="10"/>
  <c r="P2881" i="10"/>
  <c r="I2881" i="10"/>
  <c r="Q2881" i="10"/>
  <c r="O2881" i="10"/>
  <c r="J2881" i="10"/>
  <c r="T2880" i="10"/>
  <c r="U2880" i="10" s="1"/>
  <c r="V2880" i="10" s="1"/>
  <c r="W2880" i="10" s="1"/>
  <c r="X2880" i="10" s="1"/>
  <c r="Y2880" i="10" s="1"/>
  <c r="Z2880" i="10" s="1"/>
  <c r="AA2880" i="10" s="1"/>
  <c r="AB2880" i="10" s="1"/>
  <c r="AC2880" i="10" s="1"/>
  <c r="T2881" i="10" l="1"/>
  <c r="U2881" i="10" s="1"/>
  <c r="V2881" i="10" s="1"/>
  <c r="W2881" i="10" s="1"/>
  <c r="X2881" i="10" s="1"/>
  <c r="Y2881" i="10" s="1"/>
  <c r="Z2881" i="10" s="1"/>
  <c r="AA2881" i="10" s="1"/>
  <c r="AB2881" i="10" s="1"/>
  <c r="AC2881" i="10" s="1"/>
  <c r="H2882" i="10"/>
  <c r="S2882" i="10" s="1"/>
  <c r="P2882" i="10"/>
  <c r="Q2882" i="10"/>
  <c r="K2882" i="10"/>
  <c r="N2882" i="10"/>
  <c r="D2883" i="10"/>
  <c r="R2882" i="10"/>
  <c r="G2882" i="10" s="1"/>
  <c r="M2882" i="10"/>
  <c r="O2882" i="10"/>
  <c r="L2882" i="10"/>
  <c r="I2882" i="10"/>
  <c r="J2882" i="10"/>
  <c r="T2882" i="10" l="1"/>
  <c r="U2882" i="10" s="1"/>
  <c r="V2882" i="10" s="1"/>
  <c r="W2882" i="10" s="1"/>
  <c r="X2882" i="10" s="1"/>
  <c r="Y2882" i="10" s="1"/>
  <c r="Z2882" i="10" s="1"/>
  <c r="AA2882" i="10" s="1"/>
  <c r="AB2882" i="10" s="1"/>
  <c r="AC2882" i="10" s="1"/>
  <c r="O2883" i="10"/>
  <c r="P2883" i="10"/>
  <c r="L2883" i="10"/>
  <c r="D2884" i="10"/>
  <c r="N2883" i="10"/>
  <c r="R2883" i="10"/>
  <c r="G2883" i="10" s="1"/>
  <c r="K2883" i="10"/>
  <c r="H2883" i="10"/>
  <c r="S2883" i="10" s="1"/>
  <c r="M2883" i="10"/>
  <c r="Q2883" i="10"/>
  <c r="J2883" i="10"/>
  <c r="I2883" i="10"/>
  <c r="T2883" i="10" l="1"/>
  <c r="U2883" i="10" s="1"/>
  <c r="V2883" i="10" s="1"/>
  <c r="W2883" i="10" s="1"/>
  <c r="X2883" i="10" s="1"/>
  <c r="Y2883" i="10" s="1"/>
  <c r="Z2883" i="10" s="1"/>
  <c r="AA2883" i="10" s="1"/>
  <c r="AB2883" i="10" s="1"/>
  <c r="AC2883" i="10" s="1"/>
  <c r="H2884" i="10"/>
  <c r="S2884" i="10" s="1"/>
  <c r="R2884" i="10"/>
  <c r="G2884" i="10" s="1"/>
  <c r="M2884" i="10"/>
  <c r="J2884" i="10"/>
  <c r="Q2884" i="10"/>
  <c r="L2884" i="10"/>
  <c r="P2884" i="10"/>
  <c r="K2884" i="10"/>
  <c r="N2884" i="10"/>
  <c r="O2884" i="10"/>
  <c r="I2884" i="10"/>
  <c r="D2885" i="10"/>
  <c r="H2885" i="10" l="1"/>
  <c r="S2885" i="10" s="1"/>
  <c r="L2885" i="10"/>
  <c r="N2885" i="10"/>
  <c r="P2885" i="10"/>
  <c r="D2886" i="10"/>
  <c r="R2885" i="10"/>
  <c r="G2885" i="10" s="1"/>
  <c r="M2885" i="10"/>
  <c r="Q2885" i="10"/>
  <c r="J2885" i="10"/>
  <c r="O2885" i="10"/>
  <c r="I2885" i="10"/>
  <c r="K2885" i="10"/>
  <c r="T2884" i="10"/>
  <c r="U2884" i="10" s="1"/>
  <c r="V2884" i="10" s="1"/>
  <c r="W2884" i="10" s="1"/>
  <c r="X2884" i="10" s="1"/>
  <c r="Y2884" i="10" s="1"/>
  <c r="Z2884" i="10" s="1"/>
  <c r="AA2884" i="10" s="1"/>
  <c r="AB2884" i="10" s="1"/>
  <c r="AC2884" i="10" s="1"/>
  <c r="H2886" i="10" l="1"/>
  <c r="S2886" i="10" s="1"/>
  <c r="I2886" i="10"/>
  <c r="O2886" i="10"/>
  <c r="R2886" i="10"/>
  <c r="G2886" i="10" s="1"/>
  <c r="J2886" i="10"/>
  <c r="L2886" i="10"/>
  <c r="P2886" i="10"/>
  <c r="Q2886" i="10"/>
  <c r="M2886" i="10"/>
  <c r="N2886" i="10"/>
  <c r="D2887" i="10"/>
  <c r="K2886" i="10"/>
  <c r="T2885" i="10"/>
  <c r="U2885" i="10" s="1"/>
  <c r="V2885" i="10" s="1"/>
  <c r="W2885" i="10" s="1"/>
  <c r="X2885" i="10" s="1"/>
  <c r="Y2885" i="10" s="1"/>
  <c r="Z2885" i="10" s="1"/>
  <c r="AA2885" i="10" s="1"/>
  <c r="AB2885" i="10" s="1"/>
  <c r="AC2885" i="10" s="1"/>
  <c r="H2887" i="10" l="1"/>
  <c r="S2887" i="10" s="1"/>
  <c r="J2887" i="10"/>
  <c r="I2887" i="10"/>
  <c r="M2887" i="10"/>
  <c r="D2888" i="10"/>
  <c r="R2887" i="10"/>
  <c r="G2887" i="10" s="1"/>
  <c r="O2887" i="10"/>
  <c r="L2887" i="10"/>
  <c r="N2887" i="10"/>
  <c r="P2887" i="10"/>
  <c r="Q2887" i="10"/>
  <c r="K2887" i="10"/>
  <c r="T2886" i="10"/>
  <c r="U2886" i="10" s="1"/>
  <c r="V2886" i="10" s="1"/>
  <c r="W2886" i="10" s="1"/>
  <c r="X2886" i="10" s="1"/>
  <c r="Y2886" i="10" s="1"/>
  <c r="Z2886" i="10" s="1"/>
  <c r="AA2886" i="10" s="1"/>
  <c r="AB2886" i="10" s="1"/>
  <c r="AC2886" i="10" s="1"/>
  <c r="T2887" i="10" l="1"/>
  <c r="U2887" i="10" s="1"/>
  <c r="V2887" i="10" s="1"/>
  <c r="W2887" i="10" s="1"/>
  <c r="X2887" i="10" s="1"/>
  <c r="Y2887" i="10" s="1"/>
  <c r="Z2887" i="10" s="1"/>
  <c r="AA2887" i="10" s="1"/>
  <c r="AB2887" i="10" s="1"/>
  <c r="AC2887" i="10" s="1"/>
  <c r="H2888" i="10"/>
  <c r="S2888" i="10" s="1"/>
  <c r="I2888" i="10"/>
  <c r="N2888" i="10"/>
  <c r="O2888" i="10"/>
  <c r="L2888" i="10"/>
  <c r="Q2888" i="10"/>
  <c r="K2888" i="10"/>
  <c r="R2888" i="10"/>
  <c r="G2888" i="10" s="1"/>
  <c r="M2888" i="10"/>
  <c r="P2888" i="10"/>
  <c r="D2889" i="10"/>
  <c r="J2888" i="10"/>
  <c r="H2889" i="10" l="1"/>
  <c r="S2889" i="10" s="1"/>
  <c r="I2889" i="10"/>
  <c r="R2889" i="10"/>
  <c r="G2889" i="10" s="1"/>
  <c r="L2889" i="10"/>
  <c r="D2890" i="10"/>
  <c r="O2889" i="10"/>
  <c r="K2889" i="10"/>
  <c r="M2889" i="10"/>
  <c r="P2889" i="10"/>
  <c r="J2889" i="10"/>
  <c r="Q2889" i="10"/>
  <c r="N2889" i="10"/>
  <c r="T2888" i="10"/>
  <c r="U2888" i="10" s="1"/>
  <c r="V2888" i="10" s="1"/>
  <c r="W2888" i="10" s="1"/>
  <c r="X2888" i="10" s="1"/>
  <c r="Y2888" i="10" s="1"/>
  <c r="Z2888" i="10" s="1"/>
  <c r="AA2888" i="10" s="1"/>
  <c r="AB2888" i="10" s="1"/>
  <c r="AC2888" i="10" s="1"/>
  <c r="H2890" i="10" l="1"/>
  <c r="S2890" i="10" s="1"/>
  <c r="Q2890" i="10"/>
  <c r="K2890" i="10"/>
  <c r="N2890" i="10"/>
  <c r="P2890" i="10"/>
  <c r="L2890" i="10"/>
  <c r="O2890" i="10"/>
  <c r="J2890" i="10"/>
  <c r="M2890" i="10"/>
  <c r="I2890" i="10"/>
  <c r="D2891" i="10"/>
  <c r="R2890" i="10"/>
  <c r="G2890" i="10" s="1"/>
  <c r="T2889" i="10"/>
  <c r="U2889" i="10" s="1"/>
  <c r="V2889" i="10" s="1"/>
  <c r="W2889" i="10" s="1"/>
  <c r="X2889" i="10" s="1"/>
  <c r="Y2889" i="10" s="1"/>
  <c r="Z2889" i="10" s="1"/>
  <c r="AA2889" i="10" s="1"/>
  <c r="AB2889" i="10" s="1"/>
  <c r="AC2889" i="10" s="1"/>
  <c r="L2891" i="10" l="1"/>
  <c r="P2891" i="10"/>
  <c r="J2891" i="10"/>
  <c r="M2891" i="10"/>
  <c r="D2892" i="10"/>
  <c r="N2891" i="10"/>
  <c r="H2891" i="10"/>
  <c r="S2891" i="10" s="1"/>
  <c r="O2891" i="10"/>
  <c r="K2891" i="10"/>
  <c r="R2891" i="10"/>
  <c r="G2891" i="10" s="1"/>
  <c r="I2891" i="10"/>
  <c r="Q2891" i="10"/>
  <c r="T2890" i="10"/>
  <c r="U2890" i="10" s="1"/>
  <c r="V2890" i="10" s="1"/>
  <c r="W2890" i="10" s="1"/>
  <c r="X2890" i="10" s="1"/>
  <c r="Y2890" i="10" s="1"/>
  <c r="Z2890" i="10" s="1"/>
  <c r="AA2890" i="10" s="1"/>
  <c r="AB2890" i="10" s="1"/>
  <c r="AC2890" i="10" s="1"/>
  <c r="H2892" i="10" l="1"/>
  <c r="S2892" i="10" s="1"/>
  <c r="M2892" i="10"/>
  <c r="N2892" i="10"/>
  <c r="R2892" i="10"/>
  <c r="G2892" i="10" s="1"/>
  <c r="K2892" i="10"/>
  <c r="J2892" i="10"/>
  <c r="L2892" i="10"/>
  <c r="Q2892" i="10"/>
  <c r="I2892" i="10"/>
  <c r="O2892" i="10"/>
  <c r="D2893" i="10"/>
  <c r="P2892" i="10"/>
  <c r="T2891" i="10"/>
  <c r="U2891" i="10" s="1"/>
  <c r="V2891" i="10" s="1"/>
  <c r="W2891" i="10" s="1"/>
  <c r="X2891" i="10" s="1"/>
  <c r="Y2891" i="10" s="1"/>
  <c r="Z2891" i="10" s="1"/>
  <c r="AA2891" i="10" s="1"/>
  <c r="AB2891" i="10" s="1"/>
  <c r="AC2891" i="10" s="1"/>
  <c r="H2893" i="10" l="1"/>
  <c r="S2893" i="10" s="1"/>
  <c r="N2893" i="10"/>
  <c r="L2893" i="10"/>
  <c r="R2893" i="10"/>
  <c r="G2893" i="10" s="1"/>
  <c r="K2893" i="10"/>
  <c r="J2893" i="10"/>
  <c r="P2893" i="10"/>
  <c r="I2893" i="10"/>
  <c r="D2894" i="10"/>
  <c r="M2893" i="10"/>
  <c r="O2893" i="10"/>
  <c r="Q2893" i="10"/>
  <c r="T2892" i="10"/>
  <c r="U2892" i="10" s="1"/>
  <c r="V2892" i="10" s="1"/>
  <c r="W2892" i="10" s="1"/>
  <c r="X2892" i="10" s="1"/>
  <c r="Y2892" i="10" s="1"/>
  <c r="Z2892" i="10" s="1"/>
  <c r="AA2892" i="10" s="1"/>
  <c r="AB2892" i="10" s="1"/>
  <c r="AC2892" i="10" s="1"/>
  <c r="H2894" i="10" l="1"/>
  <c r="S2894" i="10" s="1"/>
  <c r="R2894" i="10"/>
  <c r="G2894" i="10" s="1"/>
  <c r="D2895" i="10"/>
  <c r="M2894" i="10"/>
  <c r="Q2894" i="10"/>
  <c r="P2894" i="10"/>
  <c r="N2894" i="10"/>
  <c r="J2894" i="10"/>
  <c r="L2894" i="10"/>
  <c r="I2894" i="10"/>
  <c r="K2894" i="10"/>
  <c r="O2894" i="10"/>
  <c r="T2893" i="10"/>
  <c r="U2893" i="10" s="1"/>
  <c r="V2893" i="10" s="1"/>
  <c r="W2893" i="10" s="1"/>
  <c r="X2893" i="10" s="1"/>
  <c r="Y2893" i="10" s="1"/>
  <c r="Z2893" i="10" s="1"/>
  <c r="AA2893" i="10" s="1"/>
  <c r="AB2893" i="10" s="1"/>
  <c r="AC2893" i="10" s="1"/>
  <c r="M2895" i="10" l="1"/>
  <c r="Q2895" i="10"/>
  <c r="D2896" i="10"/>
  <c r="N2895" i="10"/>
  <c r="J2895" i="10"/>
  <c r="P2895" i="10"/>
  <c r="H2895" i="10"/>
  <c r="S2895" i="10" s="1"/>
  <c r="L2895" i="10"/>
  <c r="O2895" i="10"/>
  <c r="I2895" i="10"/>
  <c r="R2895" i="10"/>
  <c r="G2895" i="10" s="1"/>
  <c r="K2895" i="10"/>
  <c r="T2894" i="10"/>
  <c r="U2894" i="10" s="1"/>
  <c r="V2894" i="10" s="1"/>
  <c r="W2894" i="10" s="1"/>
  <c r="X2894" i="10" s="1"/>
  <c r="Y2894" i="10" s="1"/>
  <c r="Z2894" i="10" s="1"/>
  <c r="AA2894" i="10" s="1"/>
  <c r="AB2894" i="10" s="1"/>
  <c r="AC2894" i="10" s="1"/>
  <c r="T2895" i="10" l="1"/>
  <c r="U2895" i="10" s="1"/>
  <c r="V2895" i="10" s="1"/>
  <c r="W2895" i="10" s="1"/>
  <c r="X2895" i="10" s="1"/>
  <c r="Y2895" i="10" s="1"/>
  <c r="Z2895" i="10" s="1"/>
  <c r="AA2895" i="10" s="1"/>
  <c r="AB2895" i="10" s="1"/>
  <c r="AC2895" i="10" s="1"/>
  <c r="H2896" i="10"/>
  <c r="S2896" i="10" s="1"/>
  <c r="D2897" i="10"/>
  <c r="K2896" i="10"/>
  <c r="I2896" i="10"/>
  <c r="O2896" i="10"/>
  <c r="R2896" i="10"/>
  <c r="G2896" i="10" s="1"/>
  <c r="P2896" i="10"/>
  <c r="J2896" i="10"/>
  <c r="L2896" i="10"/>
  <c r="N2896" i="10"/>
  <c r="Q2896" i="10"/>
  <c r="M2896" i="10"/>
  <c r="D2898" i="10" l="1"/>
  <c r="L2897" i="10"/>
  <c r="R2897" i="10"/>
  <c r="G2897" i="10" s="1"/>
  <c r="N2897" i="10"/>
  <c r="H2897" i="10"/>
  <c r="S2897" i="10" s="1"/>
  <c r="O2897" i="10"/>
  <c r="I2897" i="10"/>
  <c r="J2897" i="10"/>
  <c r="Q2897" i="10"/>
  <c r="K2897" i="10"/>
  <c r="M2897" i="10"/>
  <c r="P2897" i="10"/>
  <c r="T2896" i="10"/>
  <c r="U2896" i="10" s="1"/>
  <c r="V2896" i="10" s="1"/>
  <c r="W2896" i="10" s="1"/>
  <c r="X2896" i="10" s="1"/>
  <c r="Y2896" i="10" s="1"/>
  <c r="Z2896" i="10" s="1"/>
  <c r="AA2896" i="10" s="1"/>
  <c r="AB2896" i="10" s="1"/>
  <c r="AC2896" i="10" s="1"/>
  <c r="T2897" i="10" l="1"/>
  <c r="U2897" i="10" s="1"/>
  <c r="V2897" i="10" s="1"/>
  <c r="W2897" i="10" s="1"/>
  <c r="X2897" i="10" s="1"/>
  <c r="Y2897" i="10" s="1"/>
  <c r="Z2897" i="10" s="1"/>
  <c r="AA2897" i="10" s="1"/>
  <c r="AB2897" i="10" s="1"/>
  <c r="AC2897" i="10" s="1"/>
  <c r="K2898" i="10"/>
  <c r="D2899" i="10"/>
  <c r="P2898" i="10"/>
  <c r="I2898" i="10"/>
  <c r="J2898" i="10"/>
  <c r="O2898" i="10"/>
  <c r="L2898" i="10"/>
  <c r="M2898" i="10"/>
  <c r="N2898" i="10"/>
  <c r="H2898" i="10"/>
  <c r="S2898" i="10" s="1"/>
  <c r="R2898" i="10"/>
  <c r="G2898" i="10" s="1"/>
  <c r="Q2898" i="10"/>
  <c r="T2898" i="10" l="1"/>
  <c r="U2898" i="10" s="1"/>
  <c r="V2898" i="10" s="1"/>
  <c r="W2898" i="10" s="1"/>
  <c r="X2898" i="10" s="1"/>
  <c r="Y2898" i="10" s="1"/>
  <c r="Z2898" i="10" s="1"/>
  <c r="AA2898" i="10" s="1"/>
  <c r="AB2898" i="10" s="1"/>
  <c r="AC2898" i="10" s="1"/>
  <c r="H2899" i="10"/>
  <c r="S2899" i="10" s="1"/>
  <c r="D2900" i="10"/>
  <c r="M2899" i="10"/>
  <c r="Q2899" i="10"/>
  <c r="L2899" i="10"/>
  <c r="K2899" i="10"/>
  <c r="P2899" i="10"/>
  <c r="I2899" i="10"/>
  <c r="O2899" i="10"/>
  <c r="R2899" i="10"/>
  <c r="G2899" i="10" s="1"/>
  <c r="N2899" i="10"/>
  <c r="J2899" i="10"/>
  <c r="H2900" i="10" l="1"/>
  <c r="S2900" i="10" s="1"/>
  <c r="O2900" i="10"/>
  <c r="D2901" i="10"/>
  <c r="P2900" i="10"/>
  <c r="N2900" i="10"/>
  <c r="J2900" i="10"/>
  <c r="K2900" i="10"/>
  <c r="M2900" i="10"/>
  <c r="Q2900" i="10"/>
  <c r="L2900" i="10"/>
  <c r="I2900" i="10"/>
  <c r="R2900" i="10"/>
  <c r="G2900" i="10" s="1"/>
  <c r="T2899" i="10"/>
  <c r="U2899" i="10" s="1"/>
  <c r="V2899" i="10" s="1"/>
  <c r="W2899" i="10" s="1"/>
  <c r="X2899" i="10" s="1"/>
  <c r="Y2899" i="10" s="1"/>
  <c r="Z2899" i="10" s="1"/>
  <c r="AA2899" i="10" s="1"/>
  <c r="AB2899" i="10" s="1"/>
  <c r="AC2899" i="10" s="1"/>
  <c r="H2901" i="10" l="1"/>
  <c r="S2901" i="10" s="1"/>
  <c r="D2902" i="10"/>
  <c r="M2901" i="10"/>
  <c r="K2901" i="10"/>
  <c r="Q2901" i="10"/>
  <c r="I2901" i="10"/>
  <c r="L2901" i="10"/>
  <c r="R2901" i="10"/>
  <c r="G2901" i="10" s="1"/>
  <c r="P2901" i="10"/>
  <c r="N2901" i="10"/>
  <c r="J2901" i="10"/>
  <c r="O2901" i="10"/>
  <c r="T2900" i="10"/>
  <c r="U2900" i="10" s="1"/>
  <c r="V2900" i="10" s="1"/>
  <c r="W2900" i="10" s="1"/>
  <c r="X2900" i="10" s="1"/>
  <c r="Y2900" i="10" s="1"/>
  <c r="Z2900" i="10" s="1"/>
  <c r="AA2900" i="10" s="1"/>
  <c r="AB2900" i="10" s="1"/>
  <c r="AC2900" i="10" s="1"/>
  <c r="H2902" i="10" l="1"/>
  <c r="S2902" i="10" s="1"/>
  <c r="J2902" i="10"/>
  <c r="D2903" i="10"/>
  <c r="R2902" i="10"/>
  <c r="G2902" i="10" s="1"/>
  <c r="K2902" i="10"/>
  <c r="O2902" i="10"/>
  <c r="Q2902" i="10"/>
  <c r="N2902" i="10"/>
  <c r="P2902" i="10"/>
  <c r="L2902" i="10"/>
  <c r="M2902" i="10"/>
  <c r="I2902" i="10"/>
  <c r="T2901" i="10"/>
  <c r="U2901" i="10" s="1"/>
  <c r="V2901" i="10" s="1"/>
  <c r="W2901" i="10" s="1"/>
  <c r="X2901" i="10" s="1"/>
  <c r="Y2901" i="10" s="1"/>
  <c r="Z2901" i="10" s="1"/>
  <c r="AA2901" i="10" s="1"/>
  <c r="AB2901" i="10" s="1"/>
  <c r="AC2901" i="10" s="1"/>
  <c r="H2903" i="10" l="1"/>
  <c r="S2903" i="10" s="1"/>
  <c r="D2904" i="10"/>
  <c r="P2903" i="10"/>
  <c r="N2903" i="10"/>
  <c r="R2903" i="10"/>
  <c r="G2903" i="10" s="1"/>
  <c r="K2903" i="10"/>
  <c r="M2903" i="10"/>
  <c r="L2903" i="10"/>
  <c r="I2903" i="10"/>
  <c r="Q2903" i="10"/>
  <c r="O2903" i="10"/>
  <c r="J2903" i="10"/>
  <c r="T2902" i="10"/>
  <c r="U2902" i="10" s="1"/>
  <c r="V2902" i="10" s="1"/>
  <c r="W2902" i="10" s="1"/>
  <c r="X2902" i="10" s="1"/>
  <c r="Y2902" i="10" s="1"/>
  <c r="Z2902" i="10" s="1"/>
  <c r="AA2902" i="10" s="1"/>
  <c r="AB2902" i="10" s="1"/>
  <c r="AC2902" i="10" s="1"/>
  <c r="H2904" i="10" l="1"/>
  <c r="S2904" i="10" s="1"/>
  <c r="M2904" i="10"/>
  <c r="D2905" i="10"/>
  <c r="O2904" i="10"/>
  <c r="L2904" i="10"/>
  <c r="P2904" i="10"/>
  <c r="Q2904" i="10"/>
  <c r="I2904" i="10"/>
  <c r="K2904" i="10"/>
  <c r="J2904" i="10"/>
  <c r="N2904" i="10"/>
  <c r="R2904" i="10"/>
  <c r="G2904" i="10" s="1"/>
  <c r="T2903" i="10"/>
  <c r="U2903" i="10" s="1"/>
  <c r="V2903" i="10" s="1"/>
  <c r="W2903" i="10" s="1"/>
  <c r="X2903" i="10" s="1"/>
  <c r="Y2903" i="10" s="1"/>
  <c r="Z2903" i="10" s="1"/>
  <c r="AA2903" i="10" s="1"/>
  <c r="AB2903" i="10" s="1"/>
  <c r="AC2903" i="10" s="1"/>
  <c r="H2905" i="10" l="1"/>
  <c r="S2905" i="10" s="1"/>
  <c r="D2906" i="10"/>
  <c r="P2905" i="10"/>
  <c r="J2905" i="10"/>
  <c r="I2905" i="10"/>
  <c r="L2905" i="10"/>
  <c r="K2905" i="10"/>
  <c r="R2905" i="10"/>
  <c r="G2905" i="10" s="1"/>
  <c r="O2905" i="10"/>
  <c r="Q2905" i="10"/>
  <c r="N2905" i="10"/>
  <c r="M2905" i="10"/>
  <c r="T2904" i="10"/>
  <c r="U2904" i="10" s="1"/>
  <c r="V2904" i="10" s="1"/>
  <c r="W2904" i="10" s="1"/>
  <c r="X2904" i="10" s="1"/>
  <c r="Y2904" i="10" s="1"/>
  <c r="Z2904" i="10" s="1"/>
  <c r="AA2904" i="10" s="1"/>
  <c r="AB2904" i="10" s="1"/>
  <c r="AC2904" i="10" s="1"/>
  <c r="N2906" i="10" l="1"/>
  <c r="D2907" i="10"/>
  <c r="L2906" i="10"/>
  <c r="J2906" i="10"/>
  <c r="H2906" i="10"/>
  <c r="S2906" i="10" s="1"/>
  <c r="R2906" i="10"/>
  <c r="G2906" i="10" s="1"/>
  <c r="Q2906" i="10"/>
  <c r="I2906" i="10"/>
  <c r="P2906" i="10"/>
  <c r="K2906" i="10"/>
  <c r="M2906" i="10"/>
  <c r="O2906" i="10"/>
  <c r="T2905" i="10"/>
  <c r="U2905" i="10" s="1"/>
  <c r="V2905" i="10" s="1"/>
  <c r="W2905" i="10" s="1"/>
  <c r="X2905" i="10" s="1"/>
  <c r="Y2905" i="10" s="1"/>
  <c r="Z2905" i="10" s="1"/>
  <c r="AA2905" i="10" s="1"/>
  <c r="AB2905" i="10" s="1"/>
  <c r="AC2905" i="10" s="1"/>
  <c r="T2906" i="10" l="1"/>
  <c r="U2906" i="10" s="1"/>
  <c r="V2906" i="10" s="1"/>
  <c r="W2906" i="10" s="1"/>
  <c r="X2906" i="10" s="1"/>
  <c r="Y2906" i="10" s="1"/>
  <c r="Z2906" i="10" s="1"/>
  <c r="AA2906" i="10" s="1"/>
  <c r="AB2906" i="10" s="1"/>
  <c r="AC2906" i="10" s="1"/>
  <c r="H2907" i="10"/>
  <c r="S2907" i="10" s="1"/>
  <c r="D2908" i="10"/>
  <c r="K2907" i="10"/>
  <c r="L2907" i="10"/>
  <c r="R2907" i="10"/>
  <c r="G2907" i="10" s="1"/>
  <c r="M2907" i="10"/>
  <c r="I2907" i="10"/>
  <c r="N2907" i="10"/>
  <c r="O2907" i="10"/>
  <c r="P2907" i="10"/>
  <c r="J2907" i="10"/>
  <c r="Q2907" i="10"/>
  <c r="H2908" i="10" l="1"/>
  <c r="S2908" i="10" s="1"/>
  <c r="M2908" i="10"/>
  <c r="D2909" i="10"/>
  <c r="R2908" i="10"/>
  <c r="G2908" i="10" s="1"/>
  <c r="K2908" i="10"/>
  <c r="O2908" i="10"/>
  <c r="P2908" i="10"/>
  <c r="L2908" i="10"/>
  <c r="J2908" i="10"/>
  <c r="I2908" i="10"/>
  <c r="Q2908" i="10"/>
  <c r="N2908" i="10"/>
  <c r="T2907" i="10"/>
  <c r="U2907" i="10" s="1"/>
  <c r="V2907" i="10" s="1"/>
  <c r="W2907" i="10" s="1"/>
  <c r="X2907" i="10" s="1"/>
  <c r="Y2907" i="10" s="1"/>
  <c r="Z2907" i="10" s="1"/>
  <c r="AA2907" i="10" s="1"/>
  <c r="AB2907" i="10" s="1"/>
  <c r="AC2907" i="10" s="1"/>
  <c r="D2910" i="10" l="1"/>
  <c r="L2909" i="10"/>
  <c r="I2909" i="10"/>
  <c r="K2909" i="10"/>
  <c r="P2909" i="10"/>
  <c r="H2909" i="10"/>
  <c r="S2909" i="10" s="1"/>
  <c r="R2909" i="10"/>
  <c r="G2909" i="10" s="1"/>
  <c r="Q2909" i="10"/>
  <c r="M2909" i="10"/>
  <c r="N2909" i="10"/>
  <c r="J2909" i="10"/>
  <c r="O2909" i="10"/>
  <c r="T2908" i="10"/>
  <c r="U2908" i="10" s="1"/>
  <c r="V2908" i="10" s="1"/>
  <c r="W2908" i="10" s="1"/>
  <c r="X2908" i="10" s="1"/>
  <c r="Y2908" i="10" s="1"/>
  <c r="Z2908" i="10" s="1"/>
  <c r="AA2908" i="10" s="1"/>
  <c r="AB2908" i="10" s="1"/>
  <c r="AC2908" i="10" s="1"/>
  <c r="T2909" i="10" l="1"/>
  <c r="U2909" i="10" s="1"/>
  <c r="V2909" i="10" s="1"/>
  <c r="W2909" i="10" s="1"/>
  <c r="X2909" i="10" s="1"/>
  <c r="Y2909" i="10" s="1"/>
  <c r="Z2909" i="10" s="1"/>
  <c r="AA2909" i="10" s="1"/>
  <c r="AB2909" i="10" s="1"/>
  <c r="AC2909" i="10" s="1"/>
  <c r="H2910" i="10"/>
  <c r="S2910" i="10" s="1"/>
  <c r="J2910" i="10"/>
  <c r="D2911" i="10"/>
  <c r="N2910" i="10"/>
  <c r="Q2910" i="10"/>
  <c r="M2910" i="10"/>
  <c r="L2910" i="10"/>
  <c r="K2910" i="10"/>
  <c r="P2910" i="10"/>
  <c r="I2910" i="10"/>
  <c r="O2910" i="10"/>
  <c r="R2910" i="10"/>
  <c r="G2910" i="10" s="1"/>
  <c r="T2910" i="10" l="1"/>
  <c r="U2910" i="10" s="1"/>
  <c r="V2910" i="10" s="1"/>
  <c r="W2910" i="10" s="1"/>
  <c r="X2910" i="10" s="1"/>
  <c r="Y2910" i="10" s="1"/>
  <c r="Z2910" i="10" s="1"/>
  <c r="AA2910" i="10" s="1"/>
  <c r="AB2910" i="10" s="1"/>
  <c r="AC2910" i="10" s="1"/>
  <c r="D2912" i="10"/>
  <c r="J2911" i="10"/>
  <c r="I2911" i="10"/>
  <c r="M2911" i="10"/>
  <c r="L2911" i="10"/>
  <c r="N2911" i="10"/>
  <c r="H2911" i="10"/>
  <c r="S2911" i="10" s="1"/>
  <c r="R2911" i="10"/>
  <c r="G2911" i="10" s="1"/>
  <c r="O2911" i="10"/>
  <c r="P2911" i="10"/>
  <c r="K2911" i="10"/>
  <c r="Q2911" i="10"/>
  <c r="H2912" i="10" l="1"/>
  <c r="S2912" i="10" s="1"/>
  <c r="R2912" i="10"/>
  <c r="G2912" i="10" s="1"/>
  <c r="Q2912" i="10"/>
  <c r="M2912" i="10"/>
  <c r="N2912" i="10"/>
  <c r="P2912" i="10"/>
  <c r="D2913" i="10"/>
  <c r="O2912" i="10"/>
  <c r="L2912" i="10"/>
  <c r="J2912" i="10"/>
  <c r="K2912" i="10"/>
  <c r="I2912" i="10"/>
  <c r="T2911" i="10"/>
  <c r="U2911" i="10" s="1"/>
  <c r="V2911" i="10" s="1"/>
  <c r="W2911" i="10" s="1"/>
  <c r="X2911" i="10" s="1"/>
  <c r="Y2911" i="10" s="1"/>
  <c r="Z2911" i="10" s="1"/>
  <c r="AA2911" i="10" s="1"/>
  <c r="AB2911" i="10" s="1"/>
  <c r="AC2911" i="10" s="1"/>
  <c r="H2913" i="10" l="1"/>
  <c r="S2913" i="10" s="1"/>
  <c r="J2913" i="10"/>
  <c r="O2913" i="10"/>
  <c r="R2913" i="10"/>
  <c r="G2913" i="10" s="1"/>
  <c r="D2914" i="10"/>
  <c r="L2913" i="10"/>
  <c r="K2913" i="10"/>
  <c r="M2913" i="10"/>
  <c r="P2913" i="10"/>
  <c r="I2913" i="10"/>
  <c r="Q2913" i="10"/>
  <c r="N2913" i="10"/>
  <c r="T2912" i="10"/>
  <c r="U2912" i="10" s="1"/>
  <c r="V2912" i="10" s="1"/>
  <c r="W2912" i="10" s="1"/>
  <c r="X2912" i="10" s="1"/>
  <c r="Y2912" i="10" s="1"/>
  <c r="Z2912" i="10" s="1"/>
  <c r="AA2912" i="10" s="1"/>
  <c r="AB2912" i="10" s="1"/>
  <c r="AC2912" i="10" s="1"/>
  <c r="Q2914" i="10" l="1"/>
  <c r="N2914" i="10"/>
  <c r="M2914" i="10"/>
  <c r="P2914" i="10"/>
  <c r="R2914" i="10"/>
  <c r="G2914" i="10" s="1"/>
  <c r="J2914" i="10"/>
  <c r="K2914" i="10"/>
  <c r="L2914" i="10"/>
  <c r="O2914" i="10"/>
  <c r="H2914" i="10"/>
  <c r="S2914" i="10" s="1"/>
  <c r="I2914" i="10"/>
  <c r="D2915" i="10"/>
  <c r="T2913" i="10"/>
  <c r="U2913" i="10" s="1"/>
  <c r="V2913" i="10" s="1"/>
  <c r="W2913" i="10" s="1"/>
  <c r="X2913" i="10" s="1"/>
  <c r="Y2913" i="10" s="1"/>
  <c r="Z2913" i="10" s="1"/>
  <c r="AA2913" i="10" s="1"/>
  <c r="AB2913" i="10" s="1"/>
  <c r="AC2913" i="10" s="1"/>
  <c r="T2914" i="10" l="1"/>
  <c r="U2914" i="10" s="1"/>
  <c r="V2914" i="10" s="1"/>
  <c r="W2914" i="10" s="1"/>
  <c r="X2914" i="10" s="1"/>
  <c r="Y2914" i="10" s="1"/>
  <c r="Z2914" i="10" s="1"/>
  <c r="AA2914" i="10" s="1"/>
  <c r="AB2914" i="10" s="1"/>
  <c r="AC2914" i="10" s="1"/>
  <c r="K2915" i="10"/>
  <c r="N2915" i="10"/>
  <c r="M2915" i="10"/>
  <c r="D2916" i="10"/>
  <c r="I2915" i="10"/>
  <c r="P2915" i="10"/>
  <c r="Q2915" i="10"/>
  <c r="H2915" i="10"/>
  <c r="S2915" i="10" s="1"/>
  <c r="O2915" i="10"/>
  <c r="R2915" i="10"/>
  <c r="G2915" i="10" s="1"/>
  <c r="L2915" i="10"/>
  <c r="J2915" i="10"/>
  <c r="T2915" i="10" l="1"/>
  <c r="U2915" i="10" s="1"/>
  <c r="V2915" i="10" s="1"/>
  <c r="W2915" i="10" s="1"/>
  <c r="X2915" i="10" s="1"/>
  <c r="Y2915" i="10" s="1"/>
  <c r="Z2915" i="10" s="1"/>
  <c r="AA2915" i="10" s="1"/>
  <c r="AB2915" i="10" s="1"/>
  <c r="AC2915" i="10" s="1"/>
  <c r="K2916" i="10"/>
  <c r="M2916" i="10"/>
  <c r="P2916" i="10"/>
  <c r="Q2916" i="10"/>
  <c r="I2916" i="10"/>
  <c r="J2916" i="10"/>
  <c r="L2916" i="10"/>
  <c r="R2916" i="10"/>
  <c r="G2916" i="10" s="1"/>
  <c r="H2916" i="10"/>
  <c r="S2916" i="10" s="1"/>
  <c r="N2916" i="10"/>
  <c r="D2917" i="10"/>
  <c r="O2916" i="10"/>
  <c r="T2916" i="10" l="1"/>
  <c r="U2916" i="10" s="1"/>
  <c r="V2916" i="10" s="1"/>
  <c r="W2916" i="10" s="1"/>
  <c r="X2916" i="10" s="1"/>
  <c r="Y2916" i="10" s="1"/>
  <c r="Z2916" i="10" s="1"/>
  <c r="AA2916" i="10" s="1"/>
  <c r="AB2916" i="10" s="1"/>
  <c r="AC2916" i="10" s="1"/>
  <c r="D2918" i="10"/>
  <c r="O2917" i="10"/>
  <c r="J2917" i="10"/>
  <c r="Q2917" i="10"/>
  <c r="I2917" i="10"/>
  <c r="L2917" i="10"/>
  <c r="M2917" i="10"/>
  <c r="H2917" i="10"/>
  <c r="S2917" i="10" s="1"/>
  <c r="K2917" i="10"/>
  <c r="R2917" i="10"/>
  <c r="G2917" i="10" s="1"/>
  <c r="N2917" i="10"/>
  <c r="P2917" i="10"/>
  <c r="H2918" i="10" l="1"/>
  <c r="S2918" i="10" s="1"/>
  <c r="Q2918" i="10"/>
  <c r="P2918" i="10"/>
  <c r="D2919" i="10"/>
  <c r="M2918" i="10"/>
  <c r="I2918" i="10"/>
  <c r="K2918" i="10"/>
  <c r="O2918" i="10"/>
  <c r="L2918" i="10"/>
  <c r="R2918" i="10"/>
  <c r="G2918" i="10" s="1"/>
  <c r="N2918" i="10"/>
  <c r="J2918" i="10"/>
  <c r="T2917" i="10"/>
  <c r="U2917" i="10" s="1"/>
  <c r="V2917" i="10" s="1"/>
  <c r="W2917" i="10" s="1"/>
  <c r="X2917" i="10" s="1"/>
  <c r="Y2917" i="10" s="1"/>
  <c r="Z2917" i="10" s="1"/>
  <c r="AA2917" i="10" s="1"/>
  <c r="AB2917" i="10" s="1"/>
  <c r="AC2917" i="10" s="1"/>
  <c r="R2919" i="10" l="1"/>
  <c r="G2919" i="10" s="1"/>
  <c r="K2919" i="10"/>
  <c r="L2919" i="10"/>
  <c r="J2919" i="10"/>
  <c r="N2919" i="10"/>
  <c r="O2919" i="10"/>
  <c r="I2919" i="10"/>
  <c r="P2919" i="10"/>
  <c r="H2919" i="10"/>
  <c r="S2919" i="10" s="1"/>
  <c r="M2919" i="10"/>
  <c r="D2920" i="10"/>
  <c r="Q2919" i="10"/>
  <c r="T2918" i="10"/>
  <c r="U2918" i="10" s="1"/>
  <c r="V2918" i="10" s="1"/>
  <c r="W2918" i="10" s="1"/>
  <c r="X2918" i="10" s="1"/>
  <c r="Y2918" i="10" s="1"/>
  <c r="Z2918" i="10" s="1"/>
  <c r="AA2918" i="10" s="1"/>
  <c r="AB2918" i="10" s="1"/>
  <c r="AC2918" i="10" s="1"/>
  <c r="L2920" i="10" l="1"/>
  <c r="I2920" i="10"/>
  <c r="R2920" i="10"/>
  <c r="G2920" i="10" s="1"/>
  <c r="M2920" i="10"/>
  <c r="N2920" i="10"/>
  <c r="Q2920" i="10"/>
  <c r="H2920" i="10"/>
  <c r="S2920" i="10" s="1"/>
  <c r="P2920" i="10"/>
  <c r="D2921" i="10"/>
  <c r="O2920" i="10"/>
  <c r="K2920" i="10"/>
  <c r="J2920" i="10"/>
  <c r="T2919" i="10"/>
  <c r="U2919" i="10" s="1"/>
  <c r="V2919" i="10" s="1"/>
  <c r="W2919" i="10" s="1"/>
  <c r="X2919" i="10" s="1"/>
  <c r="Y2919" i="10" s="1"/>
  <c r="Z2919" i="10" s="1"/>
  <c r="AA2919" i="10" s="1"/>
  <c r="AB2919" i="10" s="1"/>
  <c r="AC2919" i="10" s="1"/>
  <c r="T2920" i="10" l="1"/>
  <c r="U2920" i="10" s="1"/>
  <c r="V2920" i="10" s="1"/>
  <c r="W2920" i="10" s="1"/>
  <c r="X2920" i="10" s="1"/>
  <c r="Y2920" i="10" s="1"/>
  <c r="Z2920" i="10" s="1"/>
  <c r="AA2920" i="10" s="1"/>
  <c r="AB2920" i="10" s="1"/>
  <c r="AC2920" i="10" s="1"/>
  <c r="D2922" i="10"/>
  <c r="L2921" i="10"/>
  <c r="P2921" i="10"/>
  <c r="H2921" i="10"/>
  <c r="S2921" i="10" s="1"/>
  <c r="K2921" i="10"/>
  <c r="N2921" i="10"/>
  <c r="I2921" i="10"/>
  <c r="O2921" i="10"/>
  <c r="M2921" i="10"/>
  <c r="J2921" i="10"/>
  <c r="R2921" i="10"/>
  <c r="G2921" i="10" s="1"/>
  <c r="Q2921" i="10"/>
  <c r="M2922" i="10" l="1"/>
  <c r="D2923" i="10"/>
  <c r="P2922" i="10"/>
  <c r="R2922" i="10"/>
  <c r="G2922" i="10" s="1"/>
  <c r="O2922" i="10"/>
  <c r="N2922" i="10"/>
  <c r="J2922" i="10"/>
  <c r="H2922" i="10"/>
  <c r="S2922" i="10" s="1"/>
  <c r="Q2922" i="10"/>
  <c r="K2922" i="10"/>
  <c r="I2922" i="10"/>
  <c r="L2922" i="10"/>
  <c r="T2921" i="10"/>
  <c r="U2921" i="10" s="1"/>
  <c r="V2921" i="10" s="1"/>
  <c r="W2921" i="10" s="1"/>
  <c r="X2921" i="10" s="1"/>
  <c r="Y2921" i="10" s="1"/>
  <c r="Z2921" i="10" s="1"/>
  <c r="AA2921" i="10" s="1"/>
  <c r="AB2921" i="10" s="1"/>
  <c r="AC2921" i="10" s="1"/>
  <c r="D2924" i="10" l="1"/>
  <c r="Q2923" i="10"/>
  <c r="N2923" i="10"/>
  <c r="M2923" i="10"/>
  <c r="I2923" i="10"/>
  <c r="L2923" i="10"/>
  <c r="J2923" i="10"/>
  <c r="K2923" i="10"/>
  <c r="O2923" i="10"/>
  <c r="H2923" i="10"/>
  <c r="S2923" i="10" s="1"/>
  <c r="R2923" i="10"/>
  <c r="G2923" i="10" s="1"/>
  <c r="P2923" i="10"/>
  <c r="T2922" i="10"/>
  <c r="U2922" i="10" s="1"/>
  <c r="V2922" i="10" s="1"/>
  <c r="W2922" i="10" s="1"/>
  <c r="X2922" i="10" s="1"/>
  <c r="Y2922" i="10" s="1"/>
  <c r="Z2922" i="10" s="1"/>
  <c r="AA2922" i="10" s="1"/>
  <c r="AB2922" i="10" s="1"/>
  <c r="AC2922" i="10" s="1"/>
  <c r="T2923" i="10" l="1"/>
  <c r="U2923" i="10" s="1"/>
  <c r="V2923" i="10" s="1"/>
  <c r="W2923" i="10" s="1"/>
  <c r="X2923" i="10" s="1"/>
  <c r="Y2923" i="10" s="1"/>
  <c r="Z2923" i="10" s="1"/>
  <c r="AA2923" i="10" s="1"/>
  <c r="AB2923" i="10" s="1"/>
  <c r="AC2923" i="10" s="1"/>
  <c r="H2924" i="10"/>
  <c r="S2924" i="10" s="1"/>
  <c r="K2924" i="10"/>
  <c r="J2924" i="10"/>
  <c r="Q2924" i="10"/>
  <c r="R2924" i="10"/>
  <c r="G2924" i="10" s="1"/>
  <c r="M2924" i="10"/>
  <c r="O2924" i="10"/>
  <c r="N2924" i="10"/>
  <c r="D2925" i="10"/>
  <c r="P2924" i="10"/>
  <c r="L2924" i="10"/>
  <c r="I2924" i="10"/>
  <c r="T2924" i="10" l="1"/>
  <c r="U2924" i="10" s="1"/>
  <c r="V2924" i="10" s="1"/>
  <c r="W2924" i="10" s="1"/>
  <c r="X2924" i="10" s="1"/>
  <c r="Y2924" i="10" s="1"/>
  <c r="Z2924" i="10" s="1"/>
  <c r="AA2924" i="10" s="1"/>
  <c r="AB2924" i="10" s="1"/>
  <c r="AC2924" i="10" s="1"/>
  <c r="H2925" i="10"/>
  <c r="S2925" i="10" s="1"/>
  <c r="Q2925" i="10"/>
  <c r="L2925" i="10"/>
  <c r="N2925" i="10"/>
  <c r="J2925" i="10"/>
  <c r="M2925" i="10"/>
  <c r="O2925" i="10"/>
  <c r="K2925" i="10"/>
  <c r="D2926" i="10"/>
  <c r="I2925" i="10"/>
  <c r="R2925" i="10"/>
  <c r="G2925" i="10" s="1"/>
  <c r="P2925" i="10"/>
  <c r="T2925" i="10" l="1"/>
  <c r="U2925" i="10" s="1"/>
  <c r="V2925" i="10" s="1"/>
  <c r="W2925" i="10" s="1"/>
  <c r="X2925" i="10" s="1"/>
  <c r="Y2925" i="10" s="1"/>
  <c r="Z2925" i="10" s="1"/>
  <c r="AA2925" i="10" s="1"/>
  <c r="AB2925" i="10" s="1"/>
  <c r="AC2925" i="10" s="1"/>
  <c r="M2926" i="10"/>
  <c r="H2926" i="10"/>
  <c r="S2926" i="10" s="1"/>
  <c r="P2926" i="10"/>
  <c r="N2926" i="10"/>
  <c r="I2926" i="10"/>
  <c r="J2926" i="10"/>
  <c r="Q2926" i="10"/>
  <c r="K2926" i="10"/>
  <c r="O2926" i="10"/>
  <c r="L2926" i="10"/>
  <c r="D2927" i="10"/>
  <c r="R2926" i="10"/>
  <c r="G2926" i="10" s="1"/>
  <c r="H2927" i="10" l="1"/>
  <c r="S2927" i="10" s="1"/>
  <c r="O2927" i="10"/>
  <c r="K2927" i="10"/>
  <c r="L2927" i="10"/>
  <c r="P2927" i="10"/>
  <c r="I2927" i="10"/>
  <c r="N2927" i="10"/>
  <c r="J2927" i="10"/>
  <c r="M2927" i="10"/>
  <c r="D2928" i="10"/>
  <c r="R2927" i="10"/>
  <c r="G2927" i="10" s="1"/>
  <c r="Q2927" i="10"/>
  <c r="T2926" i="10"/>
  <c r="U2926" i="10" s="1"/>
  <c r="V2926" i="10" s="1"/>
  <c r="W2926" i="10" s="1"/>
  <c r="X2926" i="10" s="1"/>
  <c r="Y2926" i="10" s="1"/>
  <c r="Z2926" i="10" s="1"/>
  <c r="AA2926" i="10" s="1"/>
  <c r="AB2926" i="10" s="1"/>
  <c r="AC2926" i="10" s="1"/>
  <c r="H2928" i="10" l="1"/>
  <c r="S2928" i="10" s="1"/>
  <c r="K2928" i="10"/>
  <c r="M2928" i="10"/>
  <c r="P2928" i="10"/>
  <c r="R2928" i="10"/>
  <c r="G2928" i="10" s="1"/>
  <c r="N2928" i="10"/>
  <c r="Q2928" i="10"/>
  <c r="L2928" i="10"/>
  <c r="D2929" i="10"/>
  <c r="I2928" i="10"/>
  <c r="O2928" i="10"/>
  <c r="J2928" i="10"/>
  <c r="T2927" i="10"/>
  <c r="U2927" i="10" s="1"/>
  <c r="V2927" i="10" s="1"/>
  <c r="W2927" i="10" s="1"/>
  <c r="X2927" i="10" s="1"/>
  <c r="Y2927" i="10" s="1"/>
  <c r="Z2927" i="10" s="1"/>
  <c r="AA2927" i="10" s="1"/>
  <c r="AB2927" i="10" s="1"/>
  <c r="AC2927" i="10" s="1"/>
  <c r="T2928" i="10" l="1"/>
  <c r="U2928" i="10" s="1"/>
  <c r="V2928" i="10" s="1"/>
  <c r="W2928" i="10" s="1"/>
  <c r="X2928" i="10" s="1"/>
  <c r="Y2928" i="10" s="1"/>
  <c r="Z2928" i="10" s="1"/>
  <c r="AA2928" i="10" s="1"/>
  <c r="AB2928" i="10" s="1"/>
  <c r="AC2928" i="10" s="1"/>
  <c r="H2929" i="10"/>
  <c r="S2929" i="10" s="1"/>
  <c r="K2929" i="10"/>
  <c r="L2929" i="10"/>
  <c r="R2929" i="10"/>
  <c r="G2929" i="10" s="1"/>
  <c r="Q2929" i="10"/>
  <c r="J2929" i="10"/>
  <c r="O2929" i="10"/>
  <c r="P2929" i="10"/>
  <c r="M2929" i="10"/>
  <c r="D2930" i="10"/>
  <c r="I2929" i="10"/>
  <c r="N2929" i="10"/>
  <c r="T2929" i="10" l="1"/>
  <c r="U2929" i="10" s="1"/>
  <c r="V2929" i="10" s="1"/>
  <c r="W2929" i="10" s="1"/>
  <c r="X2929" i="10" s="1"/>
  <c r="Y2929" i="10" s="1"/>
  <c r="Z2929" i="10" s="1"/>
  <c r="AA2929" i="10" s="1"/>
  <c r="AB2929" i="10" s="1"/>
  <c r="AC2929" i="10" s="1"/>
  <c r="P2930" i="10"/>
  <c r="O2930" i="10"/>
  <c r="N2930" i="10"/>
  <c r="D2931" i="10"/>
  <c r="I2930" i="10"/>
  <c r="J2930" i="10"/>
  <c r="Q2930" i="10"/>
  <c r="M2930" i="10"/>
  <c r="H2930" i="10"/>
  <c r="S2930" i="10" s="1"/>
  <c r="K2930" i="10"/>
  <c r="R2930" i="10"/>
  <c r="G2930" i="10" s="1"/>
  <c r="L2930" i="10"/>
  <c r="H2931" i="10" l="1"/>
  <c r="S2931" i="10" s="1"/>
  <c r="L2931" i="10"/>
  <c r="I2931" i="10"/>
  <c r="P2931" i="10"/>
  <c r="D2932" i="10"/>
  <c r="O2931" i="10"/>
  <c r="Q2931" i="10"/>
  <c r="N2931" i="10"/>
  <c r="K2931" i="10"/>
  <c r="J2931" i="10"/>
  <c r="M2931" i="10"/>
  <c r="R2931" i="10"/>
  <c r="G2931" i="10" s="1"/>
  <c r="T2930" i="10"/>
  <c r="U2930" i="10" s="1"/>
  <c r="V2930" i="10" s="1"/>
  <c r="W2930" i="10" s="1"/>
  <c r="X2930" i="10" s="1"/>
  <c r="Y2930" i="10" s="1"/>
  <c r="Z2930" i="10" s="1"/>
  <c r="AA2930" i="10" s="1"/>
  <c r="AB2930" i="10" s="1"/>
  <c r="AC2930" i="10" s="1"/>
  <c r="H2932" i="10" l="1"/>
  <c r="S2932" i="10" s="1"/>
  <c r="P2932" i="10"/>
  <c r="K2932" i="10"/>
  <c r="R2932" i="10"/>
  <c r="G2932" i="10" s="1"/>
  <c r="N2932" i="10"/>
  <c r="M2932" i="10"/>
  <c r="O2932" i="10"/>
  <c r="I2932" i="10"/>
  <c r="J2932" i="10"/>
  <c r="L2932" i="10"/>
  <c r="D2933" i="10"/>
  <c r="Q2932" i="10"/>
  <c r="T2931" i="10"/>
  <c r="U2931" i="10" s="1"/>
  <c r="V2931" i="10" s="1"/>
  <c r="W2931" i="10" s="1"/>
  <c r="X2931" i="10" s="1"/>
  <c r="Y2931" i="10" s="1"/>
  <c r="Z2931" i="10" s="1"/>
  <c r="AA2931" i="10" s="1"/>
  <c r="AB2931" i="10" s="1"/>
  <c r="AC2931" i="10" s="1"/>
  <c r="O2933" i="10" l="1"/>
  <c r="R2933" i="10"/>
  <c r="G2933" i="10" s="1"/>
  <c r="P2933" i="10"/>
  <c r="J2933" i="10"/>
  <c r="N2933" i="10"/>
  <c r="M2933" i="10"/>
  <c r="L2933" i="10"/>
  <c r="I2933" i="10"/>
  <c r="D2934" i="10"/>
  <c r="K2933" i="10"/>
  <c r="H2933" i="10"/>
  <c r="S2933" i="10" s="1"/>
  <c r="Q2933" i="10"/>
  <c r="T2932" i="10"/>
  <c r="U2932" i="10" s="1"/>
  <c r="V2932" i="10" s="1"/>
  <c r="W2932" i="10" s="1"/>
  <c r="X2932" i="10" s="1"/>
  <c r="Y2932" i="10" s="1"/>
  <c r="Z2932" i="10" s="1"/>
  <c r="AA2932" i="10" s="1"/>
  <c r="AB2932" i="10" s="1"/>
  <c r="AC2932" i="10" s="1"/>
  <c r="T2933" i="10" l="1"/>
  <c r="U2933" i="10" s="1"/>
  <c r="V2933" i="10" s="1"/>
  <c r="W2933" i="10" s="1"/>
  <c r="X2933" i="10" s="1"/>
  <c r="Y2933" i="10" s="1"/>
  <c r="Z2933" i="10" s="1"/>
  <c r="AA2933" i="10" s="1"/>
  <c r="AB2933" i="10" s="1"/>
  <c r="AC2933" i="10" s="1"/>
  <c r="I2934" i="10"/>
  <c r="M2934" i="10"/>
  <c r="R2934" i="10"/>
  <c r="G2934" i="10" s="1"/>
  <c r="P2934" i="10"/>
  <c r="L2934" i="10"/>
  <c r="H2934" i="10"/>
  <c r="S2934" i="10" s="1"/>
  <c r="Q2934" i="10"/>
  <c r="J2934" i="10"/>
  <c r="N2934" i="10"/>
  <c r="O2934" i="10"/>
  <c r="D2935" i="10"/>
  <c r="K2934" i="10"/>
  <c r="T2934" i="10" l="1"/>
  <c r="U2934" i="10" s="1"/>
  <c r="V2934" i="10" s="1"/>
  <c r="W2934" i="10" s="1"/>
  <c r="X2934" i="10" s="1"/>
  <c r="Y2934" i="10" s="1"/>
  <c r="Z2934" i="10" s="1"/>
  <c r="AA2934" i="10" s="1"/>
  <c r="AB2934" i="10" s="1"/>
  <c r="AC2934" i="10" s="1"/>
  <c r="H2935" i="10"/>
  <c r="S2935" i="10" s="1"/>
  <c r="N2935" i="10"/>
  <c r="I2935" i="10"/>
  <c r="Q2935" i="10"/>
  <c r="K2935" i="10"/>
  <c r="L2935" i="10"/>
  <c r="M2935" i="10"/>
  <c r="R2935" i="10"/>
  <c r="G2935" i="10" s="1"/>
  <c r="P2935" i="10"/>
  <c r="O2935" i="10"/>
  <c r="D2936" i="10"/>
  <c r="J2935" i="10"/>
  <c r="H2936" i="10" l="1"/>
  <c r="S2936" i="10" s="1"/>
  <c r="K2936" i="10"/>
  <c r="I2936" i="10"/>
  <c r="L2936" i="10"/>
  <c r="J2936" i="10"/>
  <c r="M2936" i="10"/>
  <c r="Q2936" i="10"/>
  <c r="R2936" i="10"/>
  <c r="G2936" i="10" s="1"/>
  <c r="D2937" i="10"/>
  <c r="N2936" i="10"/>
  <c r="O2936" i="10"/>
  <c r="P2936" i="10"/>
  <c r="T2935" i="10"/>
  <c r="U2935" i="10" s="1"/>
  <c r="V2935" i="10" s="1"/>
  <c r="W2935" i="10" s="1"/>
  <c r="X2935" i="10" s="1"/>
  <c r="Y2935" i="10" s="1"/>
  <c r="Z2935" i="10" s="1"/>
  <c r="AA2935" i="10" s="1"/>
  <c r="AB2935" i="10" s="1"/>
  <c r="AC2935" i="10" s="1"/>
  <c r="Q2937" i="10" l="1"/>
  <c r="O2937" i="10"/>
  <c r="N2937" i="10"/>
  <c r="K2937" i="10"/>
  <c r="J2937" i="10"/>
  <c r="P2937" i="10"/>
  <c r="H2937" i="10"/>
  <c r="S2937" i="10" s="1"/>
  <c r="D2938" i="10"/>
  <c r="R2937" i="10"/>
  <c r="G2937" i="10" s="1"/>
  <c r="M2937" i="10"/>
  <c r="L2937" i="10"/>
  <c r="I2937" i="10"/>
  <c r="T2936" i="10"/>
  <c r="U2936" i="10" s="1"/>
  <c r="V2936" i="10" s="1"/>
  <c r="W2936" i="10" s="1"/>
  <c r="X2936" i="10" s="1"/>
  <c r="Y2936" i="10" s="1"/>
  <c r="Z2936" i="10" s="1"/>
  <c r="AA2936" i="10" s="1"/>
  <c r="AB2936" i="10" s="1"/>
  <c r="AC2936" i="10" s="1"/>
  <c r="H2938" i="10" l="1"/>
  <c r="S2938" i="10" s="1"/>
  <c r="D2939" i="10"/>
  <c r="I2938" i="10"/>
  <c r="J2938" i="10"/>
  <c r="P2938" i="10"/>
  <c r="M2938" i="10"/>
  <c r="L2938" i="10"/>
  <c r="N2938" i="10"/>
  <c r="K2938" i="10"/>
  <c r="O2938" i="10"/>
  <c r="Q2938" i="10"/>
  <c r="R2938" i="10"/>
  <c r="G2938" i="10" s="1"/>
  <c r="T2937" i="10"/>
  <c r="U2937" i="10" s="1"/>
  <c r="V2937" i="10" s="1"/>
  <c r="W2937" i="10" s="1"/>
  <c r="X2937" i="10" s="1"/>
  <c r="Y2937" i="10" s="1"/>
  <c r="Z2937" i="10" s="1"/>
  <c r="AA2937" i="10" s="1"/>
  <c r="AB2937" i="10" s="1"/>
  <c r="AC2937" i="10" s="1"/>
  <c r="J2939" i="10" l="1"/>
  <c r="D2940" i="10"/>
  <c r="R2939" i="10"/>
  <c r="G2939" i="10" s="1"/>
  <c r="P2939" i="10"/>
  <c r="L2939" i="10"/>
  <c r="O2939" i="10"/>
  <c r="M2939" i="10"/>
  <c r="N2939" i="10"/>
  <c r="I2939" i="10"/>
  <c r="K2939" i="10"/>
  <c r="H2939" i="10"/>
  <c r="S2939" i="10" s="1"/>
  <c r="Q2939" i="10"/>
  <c r="T2938" i="10"/>
  <c r="U2938" i="10" s="1"/>
  <c r="V2938" i="10" s="1"/>
  <c r="W2938" i="10" s="1"/>
  <c r="X2938" i="10" s="1"/>
  <c r="Y2938" i="10" s="1"/>
  <c r="Z2938" i="10" s="1"/>
  <c r="AA2938" i="10" s="1"/>
  <c r="AB2938" i="10" s="1"/>
  <c r="AC2938" i="10" s="1"/>
  <c r="H2940" i="10" l="1"/>
  <c r="S2940" i="10" s="1"/>
  <c r="D2941" i="10"/>
  <c r="K2940" i="10"/>
  <c r="R2940" i="10"/>
  <c r="G2940" i="10" s="1"/>
  <c r="Q2940" i="10"/>
  <c r="I2940" i="10"/>
  <c r="O2940" i="10"/>
  <c r="J2940" i="10"/>
  <c r="M2940" i="10"/>
  <c r="L2940" i="10"/>
  <c r="N2940" i="10"/>
  <c r="P2940" i="10"/>
  <c r="T2939" i="10"/>
  <c r="U2939" i="10" s="1"/>
  <c r="V2939" i="10" s="1"/>
  <c r="W2939" i="10" s="1"/>
  <c r="X2939" i="10" s="1"/>
  <c r="Y2939" i="10" s="1"/>
  <c r="Z2939" i="10" s="1"/>
  <c r="AA2939" i="10" s="1"/>
  <c r="AB2939" i="10" s="1"/>
  <c r="AC2939" i="10" s="1"/>
  <c r="R2941" i="10" l="1"/>
  <c r="G2941" i="10" s="1"/>
  <c r="D2942" i="10"/>
  <c r="M2941" i="10"/>
  <c r="N2941" i="10"/>
  <c r="L2941" i="10"/>
  <c r="H2941" i="10"/>
  <c r="S2941" i="10" s="1"/>
  <c r="Q2941" i="10"/>
  <c r="O2941" i="10"/>
  <c r="I2941" i="10"/>
  <c r="K2941" i="10"/>
  <c r="J2941" i="10"/>
  <c r="P2941" i="10"/>
  <c r="T2940" i="10"/>
  <c r="U2940" i="10" s="1"/>
  <c r="V2940" i="10" s="1"/>
  <c r="W2940" i="10" s="1"/>
  <c r="X2940" i="10" s="1"/>
  <c r="Y2940" i="10" s="1"/>
  <c r="Z2940" i="10" s="1"/>
  <c r="AA2940" i="10" s="1"/>
  <c r="AB2940" i="10" s="1"/>
  <c r="AC2940" i="10" s="1"/>
  <c r="T2941" i="10" l="1"/>
  <c r="U2941" i="10" s="1"/>
  <c r="V2941" i="10" s="1"/>
  <c r="W2941" i="10" s="1"/>
  <c r="X2941" i="10" s="1"/>
  <c r="Y2941" i="10" s="1"/>
  <c r="Z2941" i="10" s="1"/>
  <c r="AA2941" i="10" s="1"/>
  <c r="AB2941" i="10" s="1"/>
  <c r="AC2941" i="10" s="1"/>
  <c r="H2942" i="10"/>
  <c r="S2942" i="10" s="1"/>
  <c r="D2943" i="10"/>
  <c r="O2942" i="10"/>
  <c r="Q2942" i="10"/>
  <c r="N2942" i="10"/>
  <c r="R2942" i="10"/>
  <c r="G2942" i="10" s="1"/>
  <c r="P2942" i="10"/>
  <c r="I2942" i="10"/>
  <c r="K2942" i="10"/>
  <c r="L2942" i="10"/>
  <c r="J2942" i="10"/>
  <c r="M2942" i="10"/>
  <c r="H2943" i="10" l="1"/>
  <c r="S2943" i="10" s="1"/>
  <c r="R2943" i="10"/>
  <c r="G2943" i="10" s="1"/>
  <c r="D2944" i="10"/>
  <c r="J2943" i="10"/>
  <c r="P2943" i="10"/>
  <c r="M2943" i="10"/>
  <c r="O2943" i="10"/>
  <c r="Q2943" i="10"/>
  <c r="L2943" i="10"/>
  <c r="I2943" i="10"/>
  <c r="N2943" i="10"/>
  <c r="K2943" i="10"/>
  <c r="T2942" i="10"/>
  <c r="U2942" i="10" s="1"/>
  <c r="V2942" i="10" s="1"/>
  <c r="W2942" i="10" s="1"/>
  <c r="X2942" i="10" s="1"/>
  <c r="Y2942" i="10" s="1"/>
  <c r="Z2942" i="10" s="1"/>
  <c r="AA2942" i="10" s="1"/>
  <c r="AB2942" i="10" s="1"/>
  <c r="AC2942" i="10" s="1"/>
  <c r="H2944" i="10" l="1"/>
  <c r="S2944" i="10" s="1"/>
  <c r="D2945" i="10"/>
  <c r="J2944" i="10"/>
  <c r="L2944" i="10"/>
  <c r="R2944" i="10"/>
  <c r="G2944" i="10" s="1"/>
  <c r="Q2944" i="10"/>
  <c r="M2944" i="10"/>
  <c r="N2944" i="10"/>
  <c r="O2944" i="10"/>
  <c r="P2944" i="10"/>
  <c r="K2944" i="10"/>
  <c r="I2944" i="10"/>
  <c r="T2943" i="10"/>
  <c r="U2943" i="10" s="1"/>
  <c r="V2943" i="10" s="1"/>
  <c r="W2943" i="10" s="1"/>
  <c r="X2943" i="10" s="1"/>
  <c r="Y2943" i="10" s="1"/>
  <c r="Z2943" i="10" s="1"/>
  <c r="AA2943" i="10" s="1"/>
  <c r="AB2943" i="10" s="1"/>
  <c r="AC2943" i="10" s="1"/>
  <c r="H2945" i="10" l="1"/>
  <c r="S2945" i="10" s="1"/>
  <c r="N2945" i="10"/>
  <c r="D2946" i="10"/>
  <c r="J2945" i="10"/>
  <c r="R2945" i="10"/>
  <c r="G2945" i="10" s="1"/>
  <c r="P2945" i="10"/>
  <c r="O2945" i="10"/>
  <c r="Q2945" i="10"/>
  <c r="I2945" i="10"/>
  <c r="K2945" i="10"/>
  <c r="M2945" i="10"/>
  <c r="L2945" i="10"/>
  <c r="T2944" i="10"/>
  <c r="U2944" i="10" s="1"/>
  <c r="V2944" i="10" s="1"/>
  <c r="W2944" i="10" s="1"/>
  <c r="X2944" i="10" s="1"/>
  <c r="Y2944" i="10" s="1"/>
  <c r="Z2944" i="10" s="1"/>
  <c r="AA2944" i="10" s="1"/>
  <c r="AB2944" i="10" s="1"/>
  <c r="AC2944" i="10" s="1"/>
  <c r="D2947" i="10" l="1"/>
  <c r="J2946" i="10"/>
  <c r="M2946" i="10"/>
  <c r="H2946" i="10"/>
  <c r="S2946" i="10" s="1"/>
  <c r="K2946" i="10"/>
  <c r="Q2946" i="10"/>
  <c r="L2946" i="10"/>
  <c r="P2946" i="10"/>
  <c r="N2946" i="10"/>
  <c r="I2946" i="10"/>
  <c r="R2946" i="10"/>
  <c r="G2946" i="10" s="1"/>
  <c r="O2946" i="10"/>
  <c r="T2945" i="10"/>
  <c r="U2945" i="10" s="1"/>
  <c r="V2945" i="10" s="1"/>
  <c r="W2945" i="10" s="1"/>
  <c r="X2945" i="10" s="1"/>
  <c r="Y2945" i="10" s="1"/>
  <c r="Z2945" i="10" s="1"/>
  <c r="AA2945" i="10" s="1"/>
  <c r="AB2945" i="10" s="1"/>
  <c r="AC2945" i="10" s="1"/>
  <c r="T2946" i="10" l="1"/>
  <c r="U2946" i="10" s="1"/>
  <c r="V2946" i="10" s="1"/>
  <c r="W2946" i="10" s="1"/>
  <c r="X2946" i="10" s="1"/>
  <c r="Y2946" i="10" s="1"/>
  <c r="Z2946" i="10" s="1"/>
  <c r="AA2946" i="10" s="1"/>
  <c r="AB2946" i="10" s="1"/>
  <c r="AC2946" i="10" s="1"/>
  <c r="H2947" i="10"/>
  <c r="S2947" i="10" s="1"/>
  <c r="M2947" i="10"/>
  <c r="D2948" i="10"/>
  <c r="R2947" i="10"/>
  <c r="G2947" i="10" s="1"/>
  <c r="O2947" i="10"/>
  <c r="Q2947" i="10"/>
  <c r="N2947" i="10"/>
  <c r="P2947" i="10"/>
  <c r="I2947" i="10"/>
  <c r="L2947" i="10"/>
  <c r="K2947" i="10"/>
  <c r="J2947" i="10"/>
  <c r="D2949" i="10" l="1"/>
  <c r="P2948" i="10"/>
  <c r="N2948" i="10"/>
  <c r="R2948" i="10"/>
  <c r="G2948" i="10" s="1"/>
  <c r="H2948" i="10"/>
  <c r="S2948" i="10" s="1"/>
  <c r="L2948" i="10"/>
  <c r="O2948" i="10"/>
  <c r="Q2948" i="10"/>
  <c r="K2948" i="10"/>
  <c r="J2948" i="10"/>
  <c r="I2948" i="10"/>
  <c r="M2948" i="10"/>
  <c r="T2947" i="10"/>
  <c r="U2947" i="10" s="1"/>
  <c r="V2947" i="10" s="1"/>
  <c r="W2947" i="10" s="1"/>
  <c r="X2947" i="10" s="1"/>
  <c r="Y2947" i="10" s="1"/>
  <c r="Z2947" i="10" s="1"/>
  <c r="AA2947" i="10" s="1"/>
  <c r="AB2947" i="10" s="1"/>
  <c r="AC2947" i="10" s="1"/>
  <c r="T2948" i="10" l="1"/>
  <c r="U2948" i="10" s="1"/>
  <c r="V2948" i="10" s="1"/>
  <c r="W2948" i="10" s="1"/>
  <c r="X2948" i="10" s="1"/>
  <c r="Y2948" i="10" s="1"/>
  <c r="Z2948" i="10" s="1"/>
  <c r="AA2948" i="10" s="1"/>
  <c r="AB2948" i="10" s="1"/>
  <c r="AC2948" i="10" s="1"/>
  <c r="N2949" i="10"/>
  <c r="L2949" i="10"/>
  <c r="R2949" i="10"/>
  <c r="G2949" i="10" s="1"/>
  <c r="M2949" i="10"/>
  <c r="I2949" i="10"/>
  <c r="P2949" i="10"/>
  <c r="O2949" i="10"/>
  <c r="K2949" i="10"/>
  <c r="D2950" i="10"/>
  <c r="Q2949" i="10"/>
  <c r="H2949" i="10"/>
  <c r="S2949" i="10" s="1"/>
  <c r="J2949" i="10"/>
  <c r="T2949" i="10" l="1"/>
  <c r="U2949" i="10" s="1"/>
  <c r="V2949" i="10" s="1"/>
  <c r="W2949" i="10" s="1"/>
  <c r="X2949" i="10" s="1"/>
  <c r="Y2949" i="10" s="1"/>
  <c r="Z2949" i="10" s="1"/>
  <c r="AA2949" i="10" s="1"/>
  <c r="AB2949" i="10" s="1"/>
  <c r="AC2949" i="10" s="1"/>
  <c r="Q2950" i="10"/>
  <c r="R2950" i="10"/>
  <c r="G2950" i="10" s="1"/>
  <c r="H2950" i="10"/>
  <c r="S2950" i="10" s="1"/>
  <c r="I2950" i="10"/>
  <c r="L2950" i="10"/>
  <c r="J2950" i="10"/>
  <c r="O2950" i="10"/>
  <c r="N2950" i="10"/>
  <c r="D2951" i="10"/>
  <c r="P2950" i="10"/>
  <c r="K2950" i="10"/>
  <c r="M2950" i="10"/>
  <c r="H2951" i="10" l="1"/>
  <c r="S2951" i="10" s="1"/>
  <c r="N2951" i="10"/>
  <c r="Q2951" i="10"/>
  <c r="I2951" i="10"/>
  <c r="J2951" i="10"/>
  <c r="R2951" i="10"/>
  <c r="G2951" i="10" s="1"/>
  <c r="K2951" i="10"/>
  <c r="P2951" i="10"/>
  <c r="L2951" i="10"/>
  <c r="M2951" i="10"/>
  <c r="D2952" i="10"/>
  <c r="O2951" i="10"/>
  <c r="T2950" i="10"/>
  <c r="U2950" i="10" s="1"/>
  <c r="V2950" i="10" s="1"/>
  <c r="W2950" i="10" s="1"/>
  <c r="X2950" i="10" s="1"/>
  <c r="Y2950" i="10" s="1"/>
  <c r="Z2950" i="10" s="1"/>
  <c r="AA2950" i="10" s="1"/>
  <c r="AB2950" i="10" s="1"/>
  <c r="AC2950" i="10" s="1"/>
  <c r="H2952" i="10" l="1"/>
  <c r="S2952" i="10" s="1"/>
  <c r="N2952" i="10"/>
  <c r="O2952" i="10"/>
  <c r="P2952" i="10"/>
  <c r="K2952" i="10"/>
  <c r="Q2952" i="10"/>
  <c r="I2952" i="10"/>
  <c r="J2952" i="10"/>
  <c r="D2953" i="10"/>
  <c r="M2952" i="10"/>
  <c r="R2952" i="10"/>
  <c r="G2952" i="10" s="1"/>
  <c r="L2952" i="10"/>
  <c r="T2951" i="10"/>
  <c r="U2951" i="10" s="1"/>
  <c r="V2951" i="10" s="1"/>
  <c r="W2951" i="10" s="1"/>
  <c r="X2951" i="10" s="1"/>
  <c r="Y2951" i="10" s="1"/>
  <c r="Z2951" i="10" s="1"/>
  <c r="AA2951" i="10" s="1"/>
  <c r="AB2951" i="10" s="1"/>
  <c r="AC2951" i="10" s="1"/>
  <c r="H2953" i="10" l="1"/>
  <c r="S2953" i="10" s="1"/>
  <c r="J2953" i="10"/>
  <c r="M2953" i="10"/>
  <c r="Q2953" i="10"/>
  <c r="K2953" i="10"/>
  <c r="N2953" i="10"/>
  <c r="O2953" i="10"/>
  <c r="D2954" i="10"/>
  <c r="P2953" i="10"/>
  <c r="R2953" i="10"/>
  <c r="G2953" i="10" s="1"/>
  <c r="I2953" i="10"/>
  <c r="L2953" i="10"/>
  <c r="T2952" i="10"/>
  <c r="U2952" i="10" s="1"/>
  <c r="V2952" i="10" s="1"/>
  <c r="W2952" i="10" s="1"/>
  <c r="X2952" i="10" s="1"/>
  <c r="Y2952" i="10" s="1"/>
  <c r="Z2952" i="10" s="1"/>
  <c r="AA2952" i="10" s="1"/>
  <c r="AB2952" i="10" s="1"/>
  <c r="AC2952" i="10" s="1"/>
  <c r="T2953" i="10" l="1"/>
  <c r="U2953" i="10" s="1"/>
  <c r="V2953" i="10" s="1"/>
  <c r="W2953" i="10" s="1"/>
  <c r="X2953" i="10" s="1"/>
  <c r="Y2953" i="10" s="1"/>
  <c r="Z2953" i="10" s="1"/>
  <c r="AA2953" i="10" s="1"/>
  <c r="AB2953" i="10" s="1"/>
  <c r="AC2953" i="10" s="1"/>
  <c r="P2954" i="10"/>
  <c r="R2954" i="10"/>
  <c r="G2954" i="10" s="1"/>
  <c r="N2954" i="10"/>
  <c r="D2955" i="10"/>
  <c r="K2954" i="10"/>
  <c r="H2954" i="10"/>
  <c r="S2954" i="10" s="1"/>
  <c r="I2954" i="10"/>
  <c r="J2954" i="10"/>
  <c r="O2954" i="10"/>
  <c r="Q2954" i="10"/>
  <c r="L2954" i="10"/>
  <c r="M2954" i="10"/>
  <c r="H2955" i="10" l="1"/>
  <c r="S2955" i="10" s="1"/>
  <c r="Q2955" i="10"/>
  <c r="R2955" i="10"/>
  <c r="G2955" i="10" s="1"/>
  <c r="L2955" i="10"/>
  <c r="P2955" i="10"/>
  <c r="K2955" i="10"/>
  <c r="M2955" i="10"/>
  <c r="I2955" i="10"/>
  <c r="N2955" i="10"/>
  <c r="O2955" i="10"/>
  <c r="J2955" i="10"/>
  <c r="D2956" i="10"/>
  <c r="T2954" i="10"/>
  <c r="U2954" i="10" s="1"/>
  <c r="V2954" i="10" s="1"/>
  <c r="W2954" i="10" s="1"/>
  <c r="X2954" i="10" s="1"/>
  <c r="Y2954" i="10" s="1"/>
  <c r="Z2954" i="10" s="1"/>
  <c r="AA2954" i="10" s="1"/>
  <c r="AB2954" i="10" s="1"/>
  <c r="AC2954" i="10" s="1"/>
  <c r="H2956" i="10" l="1"/>
  <c r="S2956" i="10" s="1"/>
  <c r="P2956" i="10"/>
  <c r="R2956" i="10"/>
  <c r="G2956" i="10" s="1"/>
  <c r="I2956" i="10"/>
  <c r="J2956" i="10"/>
  <c r="M2956" i="10"/>
  <c r="N2956" i="10"/>
  <c r="Q2956" i="10"/>
  <c r="O2956" i="10"/>
  <c r="K2956" i="10"/>
  <c r="D2957" i="10"/>
  <c r="L2956" i="10"/>
  <c r="T2955" i="10"/>
  <c r="U2955" i="10" s="1"/>
  <c r="V2955" i="10" s="1"/>
  <c r="W2955" i="10" s="1"/>
  <c r="X2955" i="10" s="1"/>
  <c r="Y2955" i="10" s="1"/>
  <c r="Z2955" i="10" s="1"/>
  <c r="AA2955" i="10" s="1"/>
  <c r="AB2955" i="10" s="1"/>
  <c r="AC2955" i="10" s="1"/>
  <c r="J2957" i="10" l="1"/>
  <c r="L2957" i="10"/>
  <c r="O2957" i="10"/>
  <c r="R2957" i="10"/>
  <c r="G2957" i="10" s="1"/>
  <c r="K2957" i="10"/>
  <c r="N2957" i="10"/>
  <c r="H2957" i="10"/>
  <c r="S2957" i="10" s="1"/>
  <c r="Q2957" i="10"/>
  <c r="D2958" i="10"/>
  <c r="I2957" i="10"/>
  <c r="M2957" i="10"/>
  <c r="P2957" i="10"/>
  <c r="T2956" i="10"/>
  <c r="U2956" i="10" s="1"/>
  <c r="V2956" i="10" s="1"/>
  <c r="W2956" i="10" s="1"/>
  <c r="X2956" i="10" s="1"/>
  <c r="Y2956" i="10" s="1"/>
  <c r="Z2956" i="10" s="1"/>
  <c r="AA2956" i="10" s="1"/>
  <c r="AB2956" i="10" s="1"/>
  <c r="AC2956" i="10" s="1"/>
  <c r="T2957" i="10" l="1"/>
  <c r="U2957" i="10" s="1"/>
  <c r="V2957" i="10" s="1"/>
  <c r="W2957" i="10" s="1"/>
  <c r="X2957" i="10" s="1"/>
  <c r="Y2957" i="10" s="1"/>
  <c r="Z2957" i="10" s="1"/>
  <c r="AA2957" i="10" s="1"/>
  <c r="AB2957" i="10" s="1"/>
  <c r="AC2957" i="10" s="1"/>
  <c r="J2958" i="10"/>
  <c r="D2959" i="10"/>
  <c r="N2958" i="10"/>
  <c r="H2958" i="10"/>
  <c r="S2958" i="10" s="1"/>
  <c r="Q2958" i="10"/>
  <c r="L2958" i="10"/>
  <c r="P2958" i="10"/>
  <c r="K2958" i="10"/>
  <c r="M2958" i="10"/>
  <c r="I2958" i="10"/>
  <c r="O2958" i="10"/>
  <c r="R2958" i="10"/>
  <c r="G2958" i="10" s="1"/>
  <c r="T2958" i="10" l="1"/>
  <c r="U2958" i="10" s="1"/>
  <c r="V2958" i="10" s="1"/>
  <c r="W2958" i="10" s="1"/>
  <c r="X2958" i="10" s="1"/>
  <c r="Y2958" i="10" s="1"/>
  <c r="Z2958" i="10" s="1"/>
  <c r="AA2958" i="10" s="1"/>
  <c r="AB2958" i="10" s="1"/>
  <c r="AC2958" i="10" s="1"/>
  <c r="D2960" i="10"/>
  <c r="J2959" i="10"/>
  <c r="K2959" i="10"/>
  <c r="O2959" i="10"/>
  <c r="Q2959" i="10"/>
  <c r="L2959" i="10"/>
  <c r="N2959" i="10"/>
  <c r="H2959" i="10"/>
  <c r="S2959" i="10" s="1"/>
  <c r="I2959" i="10"/>
  <c r="P2959" i="10"/>
  <c r="M2959" i="10"/>
  <c r="R2959" i="10"/>
  <c r="G2959" i="10" s="1"/>
  <c r="T2959" i="10" l="1"/>
  <c r="U2959" i="10" s="1"/>
  <c r="V2959" i="10" s="1"/>
  <c r="W2959" i="10" s="1"/>
  <c r="X2959" i="10" s="1"/>
  <c r="Y2959" i="10" s="1"/>
  <c r="Z2959" i="10" s="1"/>
  <c r="AA2959" i="10" s="1"/>
  <c r="AB2959" i="10" s="1"/>
  <c r="AC2959" i="10" s="1"/>
  <c r="I2960" i="10"/>
  <c r="H2960" i="10"/>
  <c r="S2960" i="10" s="1"/>
  <c r="N2960" i="10"/>
  <c r="Q2960" i="10"/>
  <c r="D2961" i="10"/>
  <c r="M2960" i="10"/>
  <c r="L2960" i="10"/>
  <c r="K2960" i="10"/>
  <c r="J2960" i="10"/>
  <c r="O2960" i="10"/>
  <c r="P2960" i="10"/>
  <c r="R2960" i="10"/>
  <c r="G2960" i="10" s="1"/>
  <c r="Q2961" i="10" l="1"/>
  <c r="M2961" i="10"/>
  <c r="N2961" i="10"/>
  <c r="D2962" i="10"/>
  <c r="L2961" i="10"/>
  <c r="J2961" i="10"/>
  <c r="P2961" i="10"/>
  <c r="I2961" i="10"/>
  <c r="K2961" i="10"/>
  <c r="R2961" i="10"/>
  <c r="G2961" i="10" s="1"/>
  <c r="H2961" i="10"/>
  <c r="S2961" i="10" s="1"/>
  <c r="O2961" i="10"/>
  <c r="T2960" i="10"/>
  <c r="U2960" i="10" s="1"/>
  <c r="V2960" i="10" s="1"/>
  <c r="W2960" i="10" s="1"/>
  <c r="X2960" i="10" s="1"/>
  <c r="Y2960" i="10" s="1"/>
  <c r="Z2960" i="10" s="1"/>
  <c r="AA2960" i="10" s="1"/>
  <c r="AB2960" i="10" s="1"/>
  <c r="AC2960" i="10" s="1"/>
  <c r="H2962" i="10" l="1"/>
  <c r="S2962" i="10" s="1"/>
  <c r="K2962" i="10"/>
  <c r="N2962" i="10"/>
  <c r="M2962" i="10"/>
  <c r="L2962" i="10"/>
  <c r="I2962" i="10"/>
  <c r="D2963" i="10"/>
  <c r="Q2962" i="10"/>
  <c r="O2962" i="10"/>
  <c r="J2962" i="10"/>
  <c r="P2962" i="10"/>
  <c r="R2962" i="10"/>
  <c r="G2962" i="10" s="1"/>
  <c r="T2961" i="10"/>
  <c r="U2961" i="10" s="1"/>
  <c r="V2961" i="10" s="1"/>
  <c r="W2961" i="10" s="1"/>
  <c r="X2961" i="10" s="1"/>
  <c r="Y2961" i="10" s="1"/>
  <c r="Z2961" i="10" s="1"/>
  <c r="AA2961" i="10" s="1"/>
  <c r="AB2961" i="10" s="1"/>
  <c r="AC2961" i="10" s="1"/>
  <c r="H2963" i="10" l="1"/>
  <c r="S2963" i="10" s="1"/>
  <c r="P2963" i="10"/>
  <c r="K2963" i="10"/>
  <c r="N2963" i="10"/>
  <c r="O2963" i="10"/>
  <c r="D2964" i="10"/>
  <c r="R2963" i="10"/>
  <c r="G2963" i="10" s="1"/>
  <c r="Q2963" i="10"/>
  <c r="L2963" i="10"/>
  <c r="I2963" i="10"/>
  <c r="J2963" i="10"/>
  <c r="M2963" i="10"/>
  <c r="T2962" i="10"/>
  <c r="U2962" i="10" s="1"/>
  <c r="V2962" i="10" s="1"/>
  <c r="W2962" i="10" s="1"/>
  <c r="X2962" i="10" s="1"/>
  <c r="Y2962" i="10" s="1"/>
  <c r="Z2962" i="10" s="1"/>
  <c r="AA2962" i="10" s="1"/>
  <c r="AB2962" i="10" s="1"/>
  <c r="AC2962" i="10" s="1"/>
  <c r="P2964" i="10" l="1"/>
  <c r="I2964" i="10"/>
  <c r="R2964" i="10"/>
  <c r="G2964" i="10" s="1"/>
  <c r="H2964" i="10"/>
  <c r="S2964" i="10" s="1"/>
  <c r="D2965" i="10"/>
  <c r="O2964" i="10"/>
  <c r="Q2964" i="10"/>
  <c r="K2964" i="10"/>
  <c r="L2964" i="10"/>
  <c r="J2964" i="10"/>
  <c r="N2964" i="10"/>
  <c r="M2964" i="10"/>
  <c r="T2963" i="10"/>
  <c r="U2963" i="10" s="1"/>
  <c r="V2963" i="10" s="1"/>
  <c r="W2963" i="10" s="1"/>
  <c r="X2963" i="10" s="1"/>
  <c r="Y2963" i="10" s="1"/>
  <c r="Z2963" i="10" s="1"/>
  <c r="AA2963" i="10" s="1"/>
  <c r="AB2963" i="10" s="1"/>
  <c r="AC2963" i="10" s="1"/>
  <c r="T2964" i="10" l="1"/>
  <c r="U2964" i="10" s="1"/>
  <c r="V2964" i="10" s="1"/>
  <c r="W2964" i="10" s="1"/>
  <c r="X2964" i="10" s="1"/>
  <c r="Y2964" i="10" s="1"/>
  <c r="Z2964" i="10" s="1"/>
  <c r="AA2964" i="10" s="1"/>
  <c r="AB2964" i="10" s="1"/>
  <c r="AC2964" i="10" s="1"/>
  <c r="H2965" i="10"/>
  <c r="S2965" i="10" s="1"/>
  <c r="Q2965" i="10"/>
  <c r="I2965" i="10"/>
  <c r="J2965" i="10"/>
  <c r="O2965" i="10"/>
  <c r="N2965" i="10"/>
  <c r="P2965" i="10"/>
  <c r="D2966" i="10"/>
  <c r="M2965" i="10"/>
  <c r="R2965" i="10"/>
  <c r="G2965" i="10" s="1"/>
  <c r="L2965" i="10"/>
  <c r="K2965" i="10"/>
  <c r="T2965" i="10" l="1"/>
  <c r="U2965" i="10" s="1"/>
  <c r="V2965" i="10" s="1"/>
  <c r="W2965" i="10" s="1"/>
  <c r="X2965" i="10" s="1"/>
  <c r="Y2965" i="10" s="1"/>
  <c r="Z2965" i="10" s="1"/>
  <c r="AA2965" i="10" s="1"/>
  <c r="AB2965" i="10" s="1"/>
  <c r="AC2965" i="10" s="1"/>
  <c r="I2966" i="10"/>
  <c r="P2966" i="10"/>
  <c r="L2966" i="10"/>
  <c r="K2966" i="10"/>
  <c r="H2966" i="10"/>
  <c r="S2966" i="10" s="1"/>
  <c r="Q2966" i="10"/>
  <c r="D2967" i="10"/>
  <c r="M2966" i="10"/>
  <c r="R2966" i="10"/>
  <c r="G2966" i="10" s="1"/>
  <c r="O2966" i="10"/>
  <c r="N2966" i="10"/>
  <c r="J2966" i="10"/>
  <c r="T2966" i="10" l="1"/>
  <c r="U2966" i="10" s="1"/>
  <c r="V2966" i="10" s="1"/>
  <c r="W2966" i="10" s="1"/>
  <c r="X2966" i="10" s="1"/>
  <c r="Y2966" i="10" s="1"/>
  <c r="Z2966" i="10" s="1"/>
  <c r="AA2966" i="10" s="1"/>
  <c r="AB2966" i="10" s="1"/>
  <c r="AC2966" i="10" s="1"/>
  <c r="H2967" i="10"/>
  <c r="S2967" i="10" s="1"/>
  <c r="J2967" i="10"/>
  <c r="M2967" i="10"/>
  <c r="K2967" i="10"/>
  <c r="P2967" i="10"/>
  <c r="R2967" i="10"/>
  <c r="G2967" i="10" s="1"/>
  <c r="N2967" i="10"/>
  <c r="I2967" i="10"/>
  <c r="O2967" i="10"/>
  <c r="D2968" i="10"/>
  <c r="L2967" i="10"/>
  <c r="Q2967" i="10"/>
  <c r="T2967" i="10" l="1"/>
  <c r="U2967" i="10" s="1"/>
  <c r="V2967" i="10" s="1"/>
  <c r="W2967" i="10" s="1"/>
  <c r="X2967" i="10" s="1"/>
  <c r="Y2967" i="10" s="1"/>
  <c r="Z2967" i="10" s="1"/>
  <c r="AA2967" i="10" s="1"/>
  <c r="AB2967" i="10" s="1"/>
  <c r="AC2967" i="10" s="1"/>
  <c r="O2968" i="10"/>
  <c r="J2968" i="10"/>
  <c r="L2968" i="10"/>
  <c r="P2968" i="10"/>
  <c r="R2968" i="10"/>
  <c r="G2968" i="10" s="1"/>
  <c r="M2968" i="10"/>
  <c r="H2968" i="10"/>
  <c r="S2968" i="10" s="1"/>
  <c r="I2968" i="10"/>
  <c r="D2969" i="10"/>
  <c r="N2968" i="10"/>
  <c r="Q2968" i="10"/>
  <c r="K2968" i="10"/>
  <c r="H2969" i="10" l="1"/>
  <c r="S2969" i="10" s="1"/>
  <c r="N2969" i="10"/>
  <c r="I2969" i="10"/>
  <c r="R2969" i="10"/>
  <c r="G2969" i="10" s="1"/>
  <c r="M2969" i="10"/>
  <c r="D2970" i="10"/>
  <c r="K2969" i="10"/>
  <c r="L2969" i="10"/>
  <c r="O2969" i="10"/>
  <c r="P2969" i="10"/>
  <c r="Q2969" i="10"/>
  <c r="J2969" i="10"/>
  <c r="T2968" i="10"/>
  <c r="U2968" i="10" s="1"/>
  <c r="V2968" i="10" s="1"/>
  <c r="W2968" i="10" s="1"/>
  <c r="X2968" i="10" s="1"/>
  <c r="Y2968" i="10" s="1"/>
  <c r="Z2968" i="10" s="1"/>
  <c r="AA2968" i="10" s="1"/>
  <c r="AB2968" i="10" s="1"/>
  <c r="AC2968" i="10" s="1"/>
  <c r="H2970" i="10" l="1"/>
  <c r="S2970" i="10" s="1"/>
  <c r="L2970" i="10"/>
  <c r="M2970" i="10"/>
  <c r="Q2970" i="10"/>
  <c r="P2970" i="10"/>
  <c r="D2971" i="10"/>
  <c r="K2970" i="10"/>
  <c r="I2970" i="10"/>
  <c r="J2970" i="10"/>
  <c r="O2970" i="10"/>
  <c r="R2970" i="10"/>
  <c r="G2970" i="10" s="1"/>
  <c r="N2970" i="10"/>
  <c r="T2969" i="10"/>
  <c r="U2969" i="10" s="1"/>
  <c r="V2969" i="10" s="1"/>
  <c r="W2969" i="10" s="1"/>
  <c r="X2969" i="10" s="1"/>
  <c r="Y2969" i="10" s="1"/>
  <c r="Z2969" i="10" s="1"/>
  <c r="AA2969" i="10" s="1"/>
  <c r="AB2969" i="10" s="1"/>
  <c r="AC2969" i="10" s="1"/>
  <c r="Q2971" i="10" l="1"/>
  <c r="J2971" i="10"/>
  <c r="D2972" i="10"/>
  <c r="L2971" i="10"/>
  <c r="N2971" i="10"/>
  <c r="R2971" i="10"/>
  <c r="G2971" i="10" s="1"/>
  <c r="P2971" i="10"/>
  <c r="K2971" i="10"/>
  <c r="I2971" i="10"/>
  <c r="M2971" i="10"/>
  <c r="H2971" i="10"/>
  <c r="S2971" i="10" s="1"/>
  <c r="O2971" i="10"/>
  <c r="T2970" i="10"/>
  <c r="U2970" i="10" s="1"/>
  <c r="V2970" i="10" s="1"/>
  <c r="W2970" i="10" s="1"/>
  <c r="X2970" i="10" s="1"/>
  <c r="Y2970" i="10" s="1"/>
  <c r="Z2970" i="10" s="1"/>
  <c r="AA2970" i="10" s="1"/>
  <c r="AB2970" i="10" s="1"/>
  <c r="AC2970" i="10" s="1"/>
  <c r="H2972" i="10" l="1"/>
  <c r="S2972" i="10" s="1"/>
  <c r="D2973" i="10"/>
  <c r="P2972" i="10"/>
  <c r="Q2972" i="10"/>
  <c r="O2972" i="10"/>
  <c r="R2972" i="10"/>
  <c r="G2972" i="10" s="1"/>
  <c r="L2972" i="10"/>
  <c r="M2972" i="10"/>
  <c r="N2972" i="10"/>
  <c r="I2972" i="10"/>
  <c r="J2972" i="10"/>
  <c r="K2972" i="10"/>
  <c r="T2971" i="10"/>
  <c r="U2971" i="10" s="1"/>
  <c r="V2971" i="10" s="1"/>
  <c r="W2971" i="10" s="1"/>
  <c r="X2971" i="10" s="1"/>
  <c r="Y2971" i="10" s="1"/>
  <c r="Z2971" i="10" s="1"/>
  <c r="AA2971" i="10" s="1"/>
  <c r="AB2971" i="10" s="1"/>
  <c r="AC2971" i="10" s="1"/>
  <c r="L2973" i="10" l="1"/>
  <c r="D2974" i="10"/>
  <c r="I2973" i="10"/>
  <c r="M2973" i="10"/>
  <c r="Q2973" i="10"/>
  <c r="H2973" i="10"/>
  <c r="S2973" i="10" s="1"/>
  <c r="R2973" i="10"/>
  <c r="G2973" i="10" s="1"/>
  <c r="N2973" i="10"/>
  <c r="P2973" i="10"/>
  <c r="J2973" i="10"/>
  <c r="K2973" i="10"/>
  <c r="O2973" i="10"/>
  <c r="T2972" i="10"/>
  <c r="U2972" i="10" s="1"/>
  <c r="V2972" i="10" s="1"/>
  <c r="W2972" i="10" s="1"/>
  <c r="X2972" i="10" s="1"/>
  <c r="Y2972" i="10" s="1"/>
  <c r="Z2972" i="10" s="1"/>
  <c r="AA2972" i="10" s="1"/>
  <c r="AB2972" i="10" s="1"/>
  <c r="AC2972" i="10" s="1"/>
  <c r="T2973" i="10" l="1"/>
  <c r="U2973" i="10" s="1"/>
  <c r="V2973" i="10" s="1"/>
  <c r="W2973" i="10" s="1"/>
  <c r="X2973" i="10" s="1"/>
  <c r="Y2973" i="10" s="1"/>
  <c r="Z2973" i="10" s="1"/>
  <c r="AA2973" i="10" s="1"/>
  <c r="AB2973" i="10" s="1"/>
  <c r="AC2973" i="10" s="1"/>
  <c r="L2974" i="10"/>
  <c r="O2974" i="10"/>
  <c r="I2974" i="10"/>
  <c r="R2974" i="10"/>
  <c r="G2974" i="10" s="1"/>
  <c r="M2974" i="10"/>
  <c r="Q2974" i="10"/>
  <c r="J2974" i="10"/>
  <c r="P2974" i="10"/>
  <c r="D2975" i="10"/>
  <c r="N2974" i="10"/>
  <c r="H2974" i="10"/>
  <c r="S2974" i="10" s="1"/>
  <c r="K2974" i="10"/>
  <c r="T2974" i="10" l="1"/>
  <c r="U2974" i="10" s="1"/>
  <c r="V2974" i="10" s="1"/>
  <c r="W2974" i="10" s="1"/>
  <c r="X2974" i="10" s="1"/>
  <c r="Y2974" i="10" s="1"/>
  <c r="Z2974" i="10" s="1"/>
  <c r="AA2974" i="10" s="1"/>
  <c r="AB2974" i="10" s="1"/>
  <c r="AC2974" i="10" s="1"/>
  <c r="H2975" i="10"/>
  <c r="S2975" i="10" s="1"/>
  <c r="O2975" i="10"/>
  <c r="Q2975" i="10"/>
  <c r="L2975" i="10"/>
  <c r="R2975" i="10"/>
  <c r="G2975" i="10" s="1"/>
  <c r="J2975" i="10"/>
  <c r="N2975" i="10"/>
  <c r="I2975" i="10"/>
  <c r="P2975" i="10"/>
  <c r="D2976" i="10"/>
  <c r="M2975" i="10"/>
  <c r="K2975" i="10"/>
  <c r="T2975" i="10" l="1"/>
  <c r="U2975" i="10" s="1"/>
  <c r="V2975" i="10" s="1"/>
  <c r="W2975" i="10" s="1"/>
  <c r="X2975" i="10" s="1"/>
  <c r="Y2975" i="10" s="1"/>
  <c r="Z2975" i="10" s="1"/>
  <c r="AA2975" i="10" s="1"/>
  <c r="AB2975" i="10" s="1"/>
  <c r="AC2975" i="10" s="1"/>
  <c r="H2976" i="10"/>
  <c r="S2976" i="10" s="1"/>
  <c r="Q2976" i="10"/>
  <c r="N2976" i="10"/>
  <c r="I2976" i="10"/>
  <c r="D2977" i="10"/>
  <c r="O2976" i="10"/>
  <c r="P2976" i="10"/>
  <c r="K2976" i="10"/>
  <c r="R2976" i="10"/>
  <c r="G2976" i="10" s="1"/>
  <c r="M2976" i="10"/>
  <c r="J2976" i="10"/>
  <c r="L2976" i="10"/>
  <c r="T2976" i="10" l="1"/>
  <c r="U2976" i="10" s="1"/>
  <c r="V2976" i="10" s="1"/>
  <c r="W2976" i="10" s="1"/>
  <c r="X2976" i="10" s="1"/>
  <c r="Y2976" i="10" s="1"/>
  <c r="Z2976" i="10" s="1"/>
  <c r="AA2976" i="10" s="1"/>
  <c r="AB2976" i="10" s="1"/>
  <c r="AC2976" i="10" s="1"/>
  <c r="H2977" i="10"/>
  <c r="S2977" i="10" s="1"/>
  <c r="L2977" i="10"/>
  <c r="I2977" i="10"/>
  <c r="J2977" i="10"/>
  <c r="R2977" i="10"/>
  <c r="G2977" i="10" s="1"/>
  <c r="Q2977" i="10"/>
  <c r="M2977" i="10"/>
  <c r="N2977" i="10"/>
  <c r="P2977" i="10"/>
  <c r="K2977" i="10"/>
  <c r="D2978" i="10"/>
  <c r="O2977" i="10"/>
  <c r="T2977" i="10" l="1"/>
  <c r="U2977" i="10" s="1"/>
  <c r="V2977" i="10" s="1"/>
  <c r="W2977" i="10" s="1"/>
  <c r="X2977" i="10" s="1"/>
  <c r="Y2977" i="10" s="1"/>
  <c r="Z2977" i="10" s="1"/>
  <c r="AA2977" i="10" s="1"/>
  <c r="AB2977" i="10" s="1"/>
  <c r="AC2977" i="10" s="1"/>
  <c r="H2978" i="10"/>
  <c r="S2978" i="10" s="1"/>
  <c r="Q2978" i="10"/>
  <c r="O2978" i="10"/>
  <c r="P2978" i="10"/>
  <c r="I2978" i="10"/>
  <c r="R2978" i="10"/>
  <c r="G2978" i="10" s="1"/>
  <c r="J2978" i="10"/>
  <c r="D2979" i="10"/>
  <c r="N2978" i="10"/>
  <c r="L2978" i="10"/>
  <c r="M2978" i="10"/>
  <c r="K2978" i="10"/>
  <c r="T2978" i="10" l="1"/>
  <c r="U2978" i="10" s="1"/>
  <c r="V2978" i="10" s="1"/>
  <c r="W2978" i="10" s="1"/>
  <c r="X2978" i="10" s="1"/>
  <c r="Y2978" i="10" s="1"/>
  <c r="Z2978" i="10" s="1"/>
  <c r="AA2978" i="10" s="1"/>
  <c r="AB2978" i="10" s="1"/>
  <c r="AC2978" i="10" s="1"/>
  <c r="H2979" i="10"/>
  <c r="S2979" i="10" s="1"/>
  <c r="L2979" i="10"/>
  <c r="Q2979" i="10"/>
  <c r="J2979" i="10"/>
  <c r="M2979" i="10"/>
  <c r="P2979" i="10"/>
  <c r="N2979" i="10"/>
  <c r="D2980" i="10"/>
  <c r="I2979" i="10"/>
  <c r="R2979" i="10"/>
  <c r="G2979" i="10" s="1"/>
  <c r="O2979" i="10"/>
  <c r="K2979" i="10"/>
  <c r="T2979" i="10" l="1"/>
  <c r="U2979" i="10" s="1"/>
  <c r="V2979" i="10" s="1"/>
  <c r="W2979" i="10" s="1"/>
  <c r="X2979" i="10" s="1"/>
  <c r="Y2979" i="10" s="1"/>
  <c r="Z2979" i="10" s="1"/>
  <c r="AA2979" i="10" s="1"/>
  <c r="AB2979" i="10" s="1"/>
  <c r="AC2979" i="10" s="1"/>
  <c r="O2980" i="10"/>
  <c r="I2980" i="10"/>
  <c r="R2980" i="10"/>
  <c r="G2980" i="10" s="1"/>
  <c r="P2980" i="10"/>
  <c r="H2980" i="10"/>
  <c r="S2980" i="10" s="1"/>
  <c r="L2980" i="10"/>
  <c r="D2981" i="10"/>
  <c r="Q2980" i="10"/>
  <c r="J2980" i="10"/>
  <c r="K2980" i="10"/>
  <c r="N2980" i="10"/>
  <c r="M2980" i="10"/>
  <c r="T2980" i="10" l="1"/>
  <c r="U2980" i="10" s="1"/>
  <c r="V2980" i="10" s="1"/>
  <c r="W2980" i="10" s="1"/>
  <c r="X2980" i="10" s="1"/>
  <c r="Y2980" i="10" s="1"/>
  <c r="Z2980" i="10" s="1"/>
  <c r="AA2980" i="10" s="1"/>
  <c r="AB2980" i="10" s="1"/>
  <c r="AC2980" i="10" s="1"/>
  <c r="L2981" i="10"/>
  <c r="I2981" i="10"/>
  <c r="N2981" i="10"/>
  <c r="O2981" i="10"/>
  <c r="Q2981" i="10"/>
  <c r="R2981" i="10"/>
  <c r="G2981" i="10" s="1"/>
  <c r="H2981" i="10"/>
  <c r="S2981" i="10" s="1"/>
  <c r="P2981" i="10"/>
  <c r="D2982" i="10"/>
  <c r="M2981" i="10"/>
  <c r="J2981" i="10"/>
  <c r="K2981" i="10"/>
  <c r="T2981" i="10" l="1"/>
  <c r="U2981" i="10" s="1"/>
  <c r="V2981" i="10" s="1"/>
  <c r="W2981" i="10" s="1"/>
  <c r="X2981" i="10" s="1"/>
  <c r="Y2981" i="10" s="1"/>
  <c r="Z2981" i="10" s="1"/>
  <c r="AA2981" i="10" s="1"/>
  <c r="AB2981" i="10" s="1"/>
  <c r="AC2981" i="10" s="1"/>
  <c r="H2982" i="10"/>
  <c r="S2982" i="10" s="1"/>
  <c r="O2982" i="10"/>
  <c r="K2982" i="10"/>
  <c r="J2982" i="10"/>
  <c r="D2983" i="10"/>
  <c r="R2982" i="10"/>
  <c r="G2982" i="10" s="1"/>
  <c r="Q2982" i="10"/>
  <c r="I2982" i="10"/>
  <c r="N2982" i="10"/>
  <c r="M2982" i="10"/>
  <c r="L2982" i="10"/>
  <c r="P2982" i="10"/>
  <c r="J2983" i="10" l="1"/>
  <c r="L2983" i="10"/>
  <c r="I2983" i="10"/>
  <c r="N2983" i="10"/>
  <c r="O2983" i="10"/>
  <c r="R2983" i="10"/>
  <c r="G2983" i="10" s="1"/>
  <c r="K2983" i="10"/>
  <c r="M2983" i="10"/>
  <c r="H2983" i="10"/>
  <c r="S2983" i="10" s="1"/>
  <c r="Q2983" i="10"/>
  <c r="D2984" i="10"/>
  <c r="P2983" i="10"/>
  <c r="T2982" i="10"/>
  <c r="U2982" i="10" s="1"/>
  <c r="V2982" i="10" s="1"/>
  <c r="W2982" i="10" s="1"/>
  <c r="X2982" i="10" s="1"/>
  <c r="Y2982" i="10" s="1"/>
  <c r="Z2982" i="10" s="1"/>
  <c r="AA2982" i="10" s="1"/>
  <c r="AB2982" i="10" s="1"/>
  <c r="AC2982" i="10" s="1"/>
  <c r="T2983" i="10" l="1"/>
  <c r="U2983" i="10" s="1"/>
  <c r="V2983" i="10" s="1"/>
  <c r="W2983" i="10" s="1"/>
  <c r="X2983" i="10" s="1"/>
  <c r="Y2983" i="10" s="1"/>
  <c r="Z2983" i="10" s="1"/>
  <c r="AA2983" i="10" s="1"/>
  <c r="AB2983" i="10" s="1"/>
  <c r="AC2983" i="10" s="1"/>
  <c r="M2984" i="10"/>
  <c r="Q2984" i="10"/>
  <c r="I2984" i="10"/>
  <c r="N2984" i="10"/>
  <c r="K2984" i="10"/>
  <c r="H2984" i="10"/>
  <c r="S2984" i="10" s="1"/>
  <c r="P2984" i="10"/>
  <c r="J2984" i="10"/>
  <c r="L2984" i="10"/>
  <c r="O2984" i="10"/>
  <c r="D2985" i="10"/>
  <c r="R2984" i="10"/>
  <c r="G2984" i="10" s="1"/>
  <c r="H2985" i="10" l="1"/>
  <c r="S2985" i="10" s="1"/>
  <c r="J2985" i="10"/>
  <c r="L2985" i="10"/>
  <c r="K2985" i="10"/>
  <c r="N2985" i="10"/>
  <c r="Q2985" i="10"/>
  <c r="M2985" i="10"/>
  <c r="I2985" i="10"/>
  <c r="P2985" i="10"/>
  <c r="D2986" i="10"/>
  <c r="O2985" i="10"/>
  <c r="R2985" i="10"/>
  <c r="G2985" i="10" s="1"/>
  <c r="T2984" i="10"/>
  <c r="U2984" i="10" s="1"/>
  <c r="V2984" i="10" s="1"/>
  <c r="W2984" i="10" s="1"/>
  <c r="X2984" i="10" s="1"/>
  <c r="Y2984" i="10" s="1"/>
  <c r="Z2984" i="10" s="1"/>
  <c r="AA2984" i="10" s="1"/>
  <c r="AB2984" i="10" s="1"/>
  <c r="AC2984" i="10" s="1"/>
  <c r="T2985" i="10" l="1"/>
  <c r="U2985" i="10" s="1"/>
  <c r="V2985" i="10" s="1"/>
  <c r="W2985" i="10" s="1"/>
  <c r="X2985" i="10" s="1"/>
  <c r="Y2985" i="10" s="1"/>
  <c r="Z2985" i="10" s="1"/>
  <c r="AA2985" i="10" s="1"/>
  <c r="AB2985" i="10" s="1"/>
  <c r="AC2985" i="10" s="1"/>
  <c r="O2986" i="10"/>
  <c r="I2986" i="10"/>
  <c r="N2986" i="10"/>
  <c r="Q2986" i="10"/>
  <c r="M2986" i="10"/>
  <c r="H2986" i="10"/>
  <c r="S2986" i="10" s="1"/>
  <c r="R2986" i="10"/>
  <c r="G2986" i="10" s="1"/>
  <c r="D2987" i="10"/>
  <c r="K2986" i="10"/>
  <c r="L2986" i="10"/>
  <c r="J2986" i="10"/>
  <c r="P2986" i="10"/>
  <c r="H2987" i="10" l="1"/>
  <c r="S2987" i="10" s="1"/>
  <c r="N2987" i="10"/>
  <c r="M2987" i="10"/>
  <c r="I2987" i="10"/>
  <c r="O2987" i="10"/>
  <c r="D2988" i="10"/>
  <c r="R2987" i="10"/>
  <c r="G2987" i="10" s="1"/>
  <c r="K2987" i="10"/>
  <c r="P2987" i="10"/>
  <c r="Q2987" i="10"/>
  <c r="J2987" i="10"/>
  <c r="L2987" i="10"/>
  <c r="T2986" i="10"/>
  <c r="U2986" i="10" s="1"/>
  <c r="V2986" i="10" s="1"/>
  <c r="W2986" i="10" s="1"/>
  <c r="X2986" i="10" s="1"/>
  <c r="Y2986" i="10" s="1"/>
  <c r="Z2986" i="10" s="1"/>
  <c r="AA2986" i="10" s="1"/>
  <c r="AB2986" i="10" s="1"/>
  <c r="AC2986" i="10" s="1"/>
  <c r="I2988" i="10" l="1"/>
  <c r="K2988" i="10"/>
  <c r="J2988" i="10"/>
  <c r="D2989" i="10"/>
  <c r="P2988" i="10"/>
  <c r="M2988" i="10"/>
  <c r="N2988" i="10"/>
  <c r="Q2988" i="10"/>
  <c r="L2988" i="10"/>
  <c r="O2988" i="10"/>
  <c r="H2988" i="10"/>
  <c r="S2988" i="10" s="1"/>
  <c r="R2988" i="10"/>
  <c r="G2988" i="10" s="1"/>
  <c r="T2987" i="10"/>
  <c r="U2987" i="10" s="1"/>
  <c r="V2987" i="10" s="1"/>
  <c r="W2987" i="10" s="1"/>
  <c r="X2987" i="10" s="1"/>
  <c r="Y2987" i="10" s="1"/>
  <c r="Z2987" i="10" s="1"/>
  <c r="AA2987" i="10" s="1"/>
  <c r="AB2987" i="10" s="1"/>
  <c r="AC2987" i="10" s="1"/>
  <c r="T2988" i="10" l="1"/>
  <c r="U2988" i="10" s="1"/>
  <c r="V2988" i="10" s="1"/>
  <c r="W2988" i="10" s="1"/>
  <c r="X2988" i="10" s="1"/>
  <c r="Y2988" i="10" s="1"/>
  <c r="Z2988" i="10" s="1"/>
  <c r="AA2988" i="10" s="1"/>
  <c r="AB2988" i="10" s="1"/>
  <c r="AC2988" i="10" s="1"/>
  <c r="H2989" i="10"/>
  <c r="S2989" i="10" s="1"/>
  <c r="D2990" i="10"/>
  <c r="O2989" i="10"/>
  <c r="J2989" i="10"/>
  <c r="N2989" i="10"/>
  <c r="I2989" i="10"/>
  <c r="P2989" i="10"/>
  <c r="R2989" i="10"/>
  <c r="G2989" i="10" s="1"/>
  <c r="L2989" i="10"/>
  <c r="Q2989" i="10"/>
  <c r="M2989" i="10"/>
  <c r="K2989" i="10"/>
  <c r="T2989" i="10" l="1"/>
  <c r="U2989" i="10" s="1"/>
  <c r="V2989" i="10" s="1"/>
  <c r="W2989" i="10" s="1"/>
  <c r="X2989" i="10" s="1"/>
  <c r="Y2989" i="10" s="1"/>
  <c r="Z2989" i="10" s="1"/>
  <c r="AA2989" i="10" s="1"/>
  <c r="AB2989" i="10" s="1"/>
  <c r="AC2989" i="10" s="1"/>
  <c r="H2990" i="10"/>
  <c r="S2990" i="10" s="1"/>
  <c r="R2990" i="10"/>
  <c r="G2990" i="10" s="1"/>
  <c r="D2991" i="10"/>
  <c r="I2990" i="10"/>
  <c r="J2990" i="10"/>
  <c r="N2990" i="10"/>
  <c r="K2990" i="10"/>
  <c r="O2990" i="10"/>
  <c r="M2990" i="10"/>
  <c r="Q2990" i="10"/>
  <c r="L2990" i="10"/>
  <c r="P2990" i="10"/>
  <c r="D2992" i="10" l="1"/>
  <c r="R2991" i="10"/>
  <c r="G2991" i="10" s="1"/>
  <c r="K2991" i="10"/>
  <c r="J2991" i="10"/>
  <c r="H2991" i="10"/>
  <c r="S2991" i="10" s="1"/>
  <c r="L2991" i="10"/>
  <c r="Q2991" i="10"/>
  <c r="P2991" i="10"/>
  <c r="I2991" i="10"/>
  <c r="O2991" i="10"/>
  <c r="N2991" i="10"/>
  <c r="M2991" i="10"/>
  <c r="T2990" i="10"/>
  <c r="U2990" i="10" s="1"/>
  <c r="V2990" i="10" s="1"/>
  <c r="W2990" i="10" s="1"/>
  <c r="X2990" i="10" s="1"/>
  <c r="Y2990" i="10" s="1"/>
  <c r="Z2990" i="10" s="1"/>
  <c r="AA2990" i="10" s="1"/>
  <c r="AB2990" i="10" s="1"/>
  <c r="AC2990" i="10" s="1"/>
  <c r="T2991" i="10" l="1"/>
  <c r="U2991" i="10" s="1"/>
  <c r="V2991" i="10" s="1"/>
  <c r="W2991" i="10" s="1"/>
  <c r="X2991" i="10" s="1"/>
  <c r="Y2991" i="10" s="1"/>
  <c r="Z2991" i="10" s="1"/>
  <c r="AA2991" i="10" s="1"/>
  <c r="AB2991" i="10" s="1"/>
  <c r="AC2991" i="10" s="1"/>
  <c r="H2992" i="10"/>
  <c r="S2992" i="10" s="1"/>
  <c r="J2992" i="10"/>
  <c r="D2993" i="10"/>
  <c r="Q2992" i="10"/>
  <c r="R2992" i="10"/>
  <c r="G2992" i="10" s="1"/>
  <c r="K2992" i="10"/>
  <c r="I2992" i="10"/>
  <c r="N2992" i="10"/>
  <c r="P2992" i="10"/>
  <c r="O2992" i="10"/>
  <c r="M2992" i="10"/>
  <c r="L2992" i="10"/>
  <c r="H2993" i="10" l="1"/>
  <c r="S2993" i="10" s="1"/>
  <c r="D2994" i="10"/>
  <c r="N2993" i="10"/>
  <c r="R2993" i="10"/>
  <c r="G2993" i="10" s="1"/>
  <c r="M2993" i="10"/>
  <c r="Q2993" i="10"/>
  <c r="I2993" i="10"/>
  <c r="O2993" i="10"/>
  <c r="K2993" i="10"/>
  <c r="P2993" i="10"/>
  <c r="J2993" i="10"/>
  <c r="L2993" i="10"/>
  <c r="T2992" i="10"/>
  <c r="U2992" i="10" s="1"/>
  <c r="V2992" i="10" s="1"/>
  <c r="W2992" i="10" s="1"/>
  <c r="X2992" i="10" s="1"/>
  <c r="Y2992" i="10" s="1"/>
  <c r="Z2992" i="10" s="1"/>
  <c r="AA2992" i="10" s="1"/>
  <c r="AB2992" i="10" s="1"/>
  <c r="AC2992" i="10" s="1"/>
  <c r="M2994" i="10" l="1"/>
  <c r="R2994" i="10"/>
  <c r="G2994" i="10" s="1"/>
  <c r="N2994" i="10"/>
  <c r="K2994" i="10"/>
  <c r="D2995" i="10"/>
  <c r="J2994" i="10"/>
  <c r="H2994" i="10"/>
  <c r="S2994" i="10" s="1"/>
  <c r="Q2994" i="10"/>
  <c r="P2994" i="10"/>
  <c r="O2994" i="10"/>
  <c r="I2994" i="10"/>
  <c r="L2994" i="10"/>
  <c r="T2993" i="10"/>
  <c r="U2993" i="10" s="1"/>
  <c r="V2993" i="10" s="1"/>
  <c r="W2993" i="10" s="1"/>
  <c r="X2993" i="10" s="1"/>
  <c r="Y2993" i="10" s="1"/>
  <c r="Z2993" i="10" s="1"/>
  <c r="AA2993" i="10" s="1"/>
  <c r="AB2993" i="10" s="1"/>
  <c r="AC2993" i="10" s="1"/>
  <c r="T2994" i="10" l="1"/>
  <c r="U2994" i="10" s="1"/>
  <c r="V2994" i="10" s="1"/>
  <c r="W2994" i="10" s="1"/>
  <c r="X2994" i="10" s="1"/>
  <c r="Y2994" i="10" s="1"/>
  <c r="Z2994" i="10" s="1"/>
  <c r="AA2994" i="10" s="1"/>
  <c r="AB2994" i="10" s="1"/>
  <c r="AC2994" i="10" s="1"/>
  <c r="H2995" i="10"/>
  <c r="S2995" i="10" s="1"/>
  <c r="K2995" i="10"/>
  <c r="R2995" i="10"/>
  <c r="G2995" i="10" s="1"/>
  <c r="O2995" i="10"/>
  <c r="N2995" i="10"/>
  <c r="L2995" i="10"/>
  <c r="D2996" i="10"/>
  <c r="M2995" i="10"/>
  <c r="I2995" i="10"/>
  <c r="P2995" i="10"/>
  <c r="Q2995" i="10"/>
  <c r="J2995" i="10"/>
  <c r="T2995" i="10" l="1"/>
  <c r="U2995" i="10" s="1"/>
  <c r="V2995" i="10" s="1"/>
  <c r="W2995" i="10" s="1"/>
  <c r="X2995" i="10" s="1"/>
  <c r="Y2995" i="10" s="1"/>
  <c r="Z2995" i="10" s="1"/>
  <c r="AA2995" i="10" s="1"/>
  <c r="AB2995" i="10" s="1"/>
  <c r="AC2995" i="10" s="1"/>
  <c r="H2996" i="10"/>
  <c r="S2996" i="10" s="1"/>
  <c r="I2996" i="10"/>
  <c r="N2996" i="10"/>
  <c r="Q2996" i="10"/>
  <c r="M2996" i="10"/>
  <c r="D2997" i="10"/>
  <c r="L2996" i="10"/>
  <c r="R2996" i="10"/>
  <c r="G2996" i="10" s="1"/>
  <c r="K2996" i="10"/>
  <c r="O2996" i="10"/>
  <c r="P2996" i="10"/>
  <c r="J2996" i="10"/>
  <c r="T2996" i="10" l="1"/>
  <c r="U2996" i="10" s="1"/>
  <c r="V2996" i="10" s="1"/>
  <c r="W2996" i="10" s="1"/>
  <c r="X2996" i="10" s="1"/>
  <c r="Y2996" i="10" s="1"/>
  <c r="Z2996" i="10" s="1"/>
  <c r="AA2996" i="10" s="1"/>
  <c r="AB2996" i="10" s="1"/>
  <c r="AC2996" i="10" s="1"/>
  <c r="H2997" i="10"/>
  <c r="S2997" i="10" s="1"/>
  <c r="K2997" i="10"/>
  <c r="N2997" i="10"/>
  <c r="D2998" i="10"/>
  <c r="M2997" i="10"/>
  <c r="L2997" i="10"/>
  <c r="P2997" i="10"/>
  <c r="Q2997" i="10"/>
  <c r="R2997" i="10"/>
  <c r="G2997" i="10" s="1"/>
  <c r="I2997" i="10"/>
  <c r="J2997" i="10"/>
  <c r="O2997" i="10"/>
  <c r="J2998" i="10" l="1"/>
  <c r="Q2998" i="10"/>
  <c r="N2998" i="10"/>
  <c r="H2998" i="10"/>
  <c r="S2998" i="10" s="1"/>
  <c r="K2998" i="10"/>
  <c r="P2998" i="10"/>
  <c r="M2998" i="10"/>
  <c r="R2998" i="10"/>
  <c r="G2998" i="10" s="1"/>
  <c r="L2998" i="10"/>
  <c r="O2998" i="10"/>
  <c r="D2999" i="10"/>
  <c r="I2998" i="10"/>
  <c r="T2997" i="10"/>
  <c r="U2997" i="10" s="1"/>
  <c r="V2997" i="10" s="1"/>
  <c r="W2997" i="10" s="1"/>
  <c r="X2997" i="10" s="1"/>
  <c r="Y2997" i="10" s="1"/>
  <c r="Z2997" i="10" s="1"/>
  <c r="AA2997" i="10" s="1"/>
  <c r="AB2997" i="10" s="1"/>
  <c r="AC2997" i="10" s="1"/>
  <c r="T2998" i="10" l="1"/>
  <c r="U2998" i="10" s="1"/>
  <c r="V2998" i="10" s="1"/>
  <c r="W2998" i="10" s="1"/>
  <c r="X2998" i="10" s="1"/>
  <c r="Y2998" i="10" s="1"/>
  <c r="Z2998" i="10" s="1"/>
  <c r="AA2998" i="10" s="1"/>
  <c r="AB2998" i="10" s="1"/>
  <c r="AC2998" i="10" s="1"/>
  <c r="H2999" i="10"/>
  <c r="S2999" i="10" s="1"/>
  <c r="I2999" i="10"/>
  <c r="N2999" i="10"/>
  <c r="L2999" i="10"/>
  <c r="M2999" i="10"/>
  <c r="R2999" i="10"/>
  <c r="G2999" i="10" s="1"/>
  <c r="Q2999" i="10"/>
  <c r="J2999" i="10"/>
  <c r="O2999" i="10"/>
  <c r="P2999" i="10"/>
  <c r="K2999" i="10"/>
  <c r="D3000" i="10"/>
  <c r="H3000" i="10" l="1"/>
  <c r="S3000" i="10" s="1"/>
  <c r="P3000" i="10"/>
  <c r="K3000" i="10"/>
  <c r="Q3000" i="10"/>
  <c r="I3000" i="10"/>
  <c r="O3000" i="10"/>
  <c r="D3001" i="10"/>
  <c r="N3000" i="10"/>
  <c r="L3000" i="10"/>
  <c r="R3000" i="10"/>
  <c r="G3000" i="10" s="1"/>
  <c r="J3000" i="10"/>
  <c r="M3000" i="10"/>
  <c r="T2999" i="10"/>
  <c r="U2999" i="10" s="1"/>
  <c r="V2999" i="10" s="1"/>
  <c r="W2999" i="10" s="1"/>
  <c r="X2999" i="10" s="1"/>
  <c r="Y2999" i="10" s="1"/>
  <c r="Z2999" i="10" s="1"/>
  <c r="AA2999" i="10" s="1"/>
  <c r="AB2999" i="10" s="1"/>
  <c r="AC2999" i="10" s="1"/>
  <c r="H3001" i="10" l="1"/>
  <c r="S3001" i="10" s="1"/>
  <c r="I3001" i="10"/>
  <c r="N3001" i="10"/>
  <c r="L3001" i="10"/>
  <c r="K3001" i="10"/>
  <c r="M3001" i="10"/>
  <c r="R3001" i="10"/>
  <c r="G3001" i="10" s="1"/>
  <c r="D3002" i="10"/>
  <c r="O3001" i="10"/>
  <c r="P3001" i="10"/>
  <c r="J3001" i="10"/>
  <c r="Q3001" i="10"/>
  <c r="T3000" i="10"/>
  <c r="U3000" i="10" s="1"/>
  <c r="V3000" i="10" s="1"/>
  <c r="W3000" i="10" s="1"/>
  <c r="X3000" i="10" s="1"/>
  <c r="Y3000" i="10" s="1"/>
  <c r="Z3000" i="10" s="1"/>
  <c r="AA3000" i="10" s="1"/>
  <c r="AB3000" i="10" s="1"/>
  <c r="AC3000" i="10" s="1"/>
  <c r="H3002" i="10" l="1"/>
  <c r="S3002" i="10" s="1"/>
  <c r="O3002" i="10"/>
  <c r="N3002" i="10"/>
  <c r="K3002" i="10"/>
  <c r="M3002" i="10"/>
  <c r="L3002" i="10"/>
  <c r="R3002" i="10"/>
  <c r="G3002" i="10" s="1"/>
  <c r="Q3002" i="10"/>
  <c r="D3003" i="10"/>
  <c r="P3002" i="10"/>
  <c r="J3002" i="10"/>
  <c r="I3002" i="10"/>
  <c r="T3001" i="10"/>
  <c r="U3001" i="10" s="1"/>
  <c r="V3001" i="10" s="1"/>
  <c r="W3001" i="10" s="1"/>
  <c r="X3001" i="10" s="1"/>
  <c r="Y3001" i="10" s="1"/>
  <c r="Z3001" i="10" s="1"/>
  <c r="AA3001" i="10" s="1"/>
  <c r="AB3001" i="10" s="1"/>
  <c r="AC3001" i="10" s="1"/>
  <c r="T3002" i="10" l="1"/>
  <c r="U3002" i="10" s="1"/>
  <c r="V3002" i="10" s="1"/>
  <c r="W3002" i="10" s="1"/>
  <c r="X3002" i="10" s="1"/>
  <c r="Y3002" i="10" s="1"/>
  <c r="Z3002" i="10" s="1"/>
  <c r="AA3002" i="10" s="1"/>
  <c r="AB3002" i="10" s="1"/>
  <c r="AC3002" i="10" s="1"/>
  <c r="Q3003" i="10"/>
  <c r="R3003" i="10"/>
  <c r="G3003" i="10" s="1"/>
  <c r="H3003" i="10"/>
  <c r="S3003" i="10" s="1"/>
  <c r="P3003" i="10"/>
  <c r="N3003" i="10"/>
  <c r="O3003" i="10"/>
  <c r="J3003" i="10"/>
  <c r="M3003" i="10"/>
  <c r="K3003" i="10"/>
  <c r="I3003" i="10"/>
  <c r="D3004" i="10"/>
  <c r="L3003" i="10"/>
  <c r="T3003" i="10" l="1"/>
  <c r="U3003" i="10" s="1"/>
  <c r="V3003" i="10" s="1"/>
  <c r="W3003" i="10" s="1"/>
  <c r="X3003" i="10" s="1"/>
  <c r="Y3003" i="10" s="1"/>
  <c r="Z3003" i="10" s="1"/>
  <c r="AA3003" i="10" s="1"/>
  <c r="AB3003" i="10" s="1"/>
  <c r="AC3003" i="10" s="1"/>
  <c r="P3004" i="10"/>
  <c r="H3004" i="10"/>
  <c r="S3004" i="10" s="1"/>
  <c r="N3004" i="10"/>
  <c r="R3004" i="10"/>
  <c r="G3004" i="10" s="1"/>
  <c r="I3004" i="10"/>
  <c r="K3004" i="10"/>
  <c r="J3004" i="10"/>
  <c r="D3005" i="10"/>
  <c r="Q3004" i="10"/>
  <c r="O3004" i="10"/>
  <c r="M3004" i="10"/>
  <c r="L3004" i="10"/>
  <c r="T3004" i="10" l="1"/>
  <c r="U3004" i="10" s="1"/>
  <c r="V3004" i="10" s="1"/>
  <c r="W3004" i="10" s="1"/>
  <c r="X3004" i="10" s="1"/>
  <c r="Y3004" i="10" s="1"/>
  <c r="Z3004" i="10" s="1"/>
  <c r="AA3004" i="10" s="1"/>
  <c r="AB3004" i="10" s="1"/>
  <c r="AC3004" i="10" s="1"/>
  <c r="D3006" i="10"/>
  <c r="Q3005" i="10"/>
  <c r="K3005" i="10"/>
  <c r="L3005" i="10"/>
  <c r="J3005" i="10"/>
  <c r="M3005" i="10"/>
  <c r="H3005" i="10"/>
  <c r="S3005" i="10" s="1"/>
  <c r="O3005" i="10"/>
  <c r="R3005" i="10"/>
  <c r="G3005" i="10" s="1"/>
  <c r="I3005" i="10"/>
  <c r="N3005" i="10"/>
  <c r="P3005" i="10"/>
  <c r="N3006" i="10" l="1"/>
  <c r="D3007" i="10"/>
  <c r="L3006" i="10"/>
  <c r="J3006" i="10"/>
  <c r="I3006" i="10"/>
  <c r="H3006" i="10"/>
  <c r="S3006" i="10" s="1"/>
  <c r="R3006" i="10"/>
  <c r="G3006" i="10" s="1"/>
  <c r="K3006" i="10"/>
  <c r="P3006" i="10"/>
  <c r="Q3006" i="10"/>
  <c r="M3006" i="10"/>
  <c r="O3006" i="10"/>
  <c r="T3005" i="10"/>
  <c r="U3005" i="10" s="1"/>
  <c r="V3005" i="10" s="1"/>
  <c r="W3005" i="10" s="1"/>
  <c r="X3005" i="10" s="1"/>
  <c r="Y3005" i="10" s="1"/>
  <c r="Z3005" i="10" s="1"/>
  <c r="AA3005" i="10" s="1"/>
  <c r="AB3005" i="10" s="1"/>
  <c r="AC3005" i="10" s="1"/>
  <c r="T3006" i="10" l="1"/>
  <c r="U3006" i="10" s="1"/>
  <c r="V3006" i="10" s="1"/>
  <c r="W3006" i="10" s="1"/>
  <c r="X3006" i="10" s="1"/>
  <c r="Y3006" i="10" s="1"/>
  <c r="Z3006" i="10" s="1"/>
  <c r="AA3006" i="10" s="1"/>
  <c r="AB3006" i="10" s="1"/>
  <c r="AC3006" i="10" s="1"/>
  <c r="H3007" i="10"/>
  <c r="S3007" i="10" s="1"/>
  <c r="D3008" i="10"/>
  <c r="J3007" i="10"/>
  <c r="M3007" i="10"/>
  <c r="L3007" i="10"/>
  <c r="O3007" i="10"/>
  <c r="Q3007" i="10"/>
  <c r="R3007" i="10"/>
  <c r="G3007" i="10" s="1"/>
  <c r="I3007" i="10"/>
  <c r="N3007" i="10"/>
  <c r="P3007" i="10"/>
  <c r="K3007" i="10"/>
  <c r="T3007" i="10" l="1"/>
  <c r="U3007" i="10" s="1"/>
  <c r="V3007" i="10" s="1"/>
  <c r="W3007" i="10" s="1"/>
  <c r="X3007" i="10" s="1"/>
  <c r="Y3007" i="10" s="1"/>
  <c r="Z3007" i="10" s="1"/>
  <c r="AA3007" i="10" s="1"/>
  <c r="AB3007" i="10" s="1"/>
  <c r="AC3007" i="10" s="1"/>
  <c r="M3008" i="10"/>
  <c r="O3008" i="10"/>
  <c r="D3009" i="10"/>
  <c r="H3008" i="10"/>
  <c r="S3008" i="10" s="1"/>
  <c r="R3008" i="10"/>
  <c r="G3008" i="10" s="1"/>
  <c r="P3008" i="10"/>
  <c r="L3008" i="10"/>
  <c r="I3008" i="10"/>
  <c r="N3008" i="10"/>
  <c r="K3008" i="10"/>
  <c r="J3008" i="10"/>
  <c r="Q3008" i="10"/>
  <c r="T3008" i="10" l="1"/>
  <c r="U3008" i="10" s="1"/>
  <c r="V3008" i="10" s="1"/>
  <c r="W3008" i="10" s="1"/>
  <c r="X3008" i="10" s="1"/>
  <c r="Y3008" i="10" s="1"/>
  <c r="Z3008" i="10" s="1"/>
  <c r="AA3008" i="10" s="1"/>
  <c r="AB3008" i="10" s="1"/>
  <c r="AC3008" i="10" s="1"/>
  <c r="L3009" i="10"/>
  <c r="J3009" i="10"/>
  <c r="R3009" i="10"/>
  <c r="G3009" i="10" s="1"/>
  <c r="I3009" i="10"/>
  <c r="H3009" i="10"/>
  <c r="S3009" i="10" s="1"/>
  <c r="K3009" i="10"/>
  <c r="N3009" i="10"/>
  <c r="P3009" i="10"/>
  <c r="D3010" i="10"/>
  <c r="M3009" i="10"/>
  <c r="O3009" i="10"/>
  <c r="Q3009" i="10"/>
  <c r="T3009" i="10" l="1"/>
  <c r="U3009" i="10" s="1"/>
  <c r="V3009" i="10" s="1"/>
  <c r="W3009" i="10" s="1"/>
  <c r="X3009" i="10" s="1"/>
  <c r="Y3009" i="10" s="1"/>
  <c r="Z3009" i="10" s="1"/>
  <c r="AA3009" i="10" s="1"/>
  <c r="AB3009" i="10" s="1"/>
  <c r="AC3009" i="10" s="1"/>
  <c r="H3010" i="10"/>
  <c r="S3010" i="10" s="1"/>
  <c r="M3010" i="10"/>
  <c r="I3010" i="10"/>
  <c r="P3010" i="10"/>
  <c r="R3010" i="10"/>
  <c r="G3010" i="10" s="1"/>
  <c r="O3010" i="10"/>
  <c r="L3010" i="10"/>
  <c r="J3010" i="10"/>
  <c r="N3010" i="10"/>
  <c r="D3011" i="10"/>
  <c r="Q3010" i="10"/>
  <c r="K3010" i="10"/>
  <c r="T3010" i="10" l="1"/>
  <c r="U3010" i="10" s="1"/>
  <c r="V3010" i="10" s="1"/>
  <c r="W3010" i="10" s="1"/>
  <c r="X3010" i="10" s="1"/>
  <c r="Y3010" i="10" s="1"/>
  <c r="Z3010" i="10" s="1"/>
  <c r="AA3010" i="10" s="1"/>
  <c r="AB3010" i="10" s="1"/>
  <c r="AC3010" i="10" s="1"/>
  <c r="H3011" i="10"/>
  <c r="S3011" i="10" s="1"/>
  <c r="N3011" i="10"/>
  <c r="R3011" i="10"/>
  <c r="G3011" i="10" s="1"/>
  <c r="I3011" i="10"/>
  <c r="D3012" i="10"/>
  <c r="K3011" i="10"/>
  <c r="P3011" i="10"/>
  <c r="Q3011" i="10"/>
  <c r="J3011" i="10"/>
  <c r="M3011" i="10"/>
  <c r="L3011" i="10"/>
  <c r="O3011" i="10"/>
  <c r="K3012" i="10" l="1"/>
  <c r="O3012" i="10"/>
  <c r="M3012" i="10"/>
  <c r="Q3012" i="10"/>
  <c r="J3012" i="10"/>
  <c r="H3012" i="10"/>
  <c r="S3012" i="10" s="1"/>
  <c r="R3012" i="10"/>
  <c r="G3012" i="10" s="1"/>
  <c r="N3012" i="10"/>
  <c r="I3012" i="10"/>
  <c r="L3012" i="10"/>
  <c r="D3013" i="10"/>
  <c r="P3012" i="10"/>
  <c r="T3011" i="10"/>
  <c r="U3011" i="10" s="1"/>
  <c r="V3011" i="10" s="1"/>
  <c r="W3011" i="10" s="1"/>
  <c r="X3011" i="10" s="1"/>
  <c r="Y3011" i="10" s="1"/>
  <c r="Z3011" i="10" s="1"/>
  <c r="AA3011" i="10" s="1"/>
  <c r="AB3011" i="10" s="1"/>
  <c r="AC3011" i="10" s="1"/>
  <c r="T3012" i="10" l="1"/>
  <c r="U3012" i="10" s="1"/>
  <c r="V3012" i="10" s="1"/>
  <c r="W3012" i="10" s="1"/>
  <c r="X3012" i="10" s="1"/>
  <c r="Y3012" i="10" s="1"/>
  <c r="Z3012" i="10" s="1"/>
  <c r="AA3012" i="10" s="1"/>
  <c r="AB3012" i="10" s="1"/>
  <c r="AC3012" i="10" s="1"/>
  <c r="K3013" i="10"/>
  <c r="Q3013" i="10"/>
  <c r="M3013" i="10"/>
  <c r="L3013" i="10"/>
  <c r="D3014" i="10"/>
  <c r="N3013" i="10"/>
  <c r="H3013" i="10"/>
  <c r="S3013" i="10" s="1"/>
  <c r="O3013" i="10"/>
  <c r="J3013" i="10"/>
  <c r="P3013" i="10"/>
  <c r="I3013" i="10"/>
  <c r="R3013" i="10"/>
  <c r="G3013" i="10" s="1"/>
  <c r="T3013" i="10" l="1"/>
  <c r="U3013" i="10" s="1"/>
  <c r="V3013" i="10" s="1"/>
  <c r="W3013" i="10" s="1"/>
  <c r="X3013" i="10" s="1"/>
  <c r="Y3013" i="10" s="1"/>
  <c r="Z3013" i="10" s="1"/>
  <c r="AA3013" i="10" s="1"/>
  <c r="AB3013" i="10" s="1"/>
  <c r="AC3013" i="10" s="1"/>
  <c r="R3014" i="10"/>
  <c r="G3014" i="10" s="1"/>
  <c r="N3014" i="10"/>
  <c r="L3014" i="10"/>
  <c r="D3015" i="10"/>
  <c r="I3014" i="10"/>
  <c r="P3014" i="10"/>
  <c r="J3014" i="10"/>
  <c r="O3014" i="10"/>
  <c r="Q3014" i="10"/>
  <c r="K3014" i="10"/>
  <c r="M3014" i="10"/>
  <c r="H3014" i="10"/>
  <c r="S3014" i="10" s="1"/>
  <c r="O3015" i="10" l="1"/>
  <c r="R3015" i="10"/>
  <c r="G3015" i="10" s="1"/>
  <c r="J3015" i="10"/>
  <c r="P3015" i="10"/>
  <c r="H3015" i="10"/>
  <c r="S3015" i="10" s="1"/>
  <c r="Q3015" i="10"/>
  <c r="I3015" i="10"/>
  <c r="K3015" i="10"/>
  <c r="N3015" i="10"/>
  <c r="D3016" i="10"/>
  <c r="L3015" i="10"/>
  <c r="M3015" i="10"/>
  <c r="T3014" i="10"/>
  <c r="U3014" i="10" s="1"/>
  <c r="V3014" i="10" s="1"/>
  <c r="W3014" i="10" s="1"/>
  <c r="X3014" i="10" s="1"/>
  <c r="Y3014" i="10" s="1"/>
  <c r="Z3014" i="10" s="1"/>
  <c r="AA3014" i="10" s="1"/>
  <c r="AB3014" i="10" s="1"/>
  <c r="AC3014" i="10" s="1"/>
  <c r="T3015" i="10" l="1"/>
  <c r="U3015" i="10" s="1"/>
  <c r="V3015" i="10" s="1"/>
  <c r="W3015" i="10" s="1"/>
  <c r="X3015" i="10" s="1"/>
  <c r="Y3015" i="10" s="1"/>
  <c r="Z3015" i="10" s="1"/>
  <c r="AA3015" i="10" s="1"/>
  <c r="AB3015" i="10" s="1"/>
  <c r="AC3015" i="10" s="1"/>
  <c r="J3016" i="10"/>
  <c r="K3016" i="10"/>
  <c r="M3016" i="10"/>
  <c r="I3016" i="10"/>
  <c r="O3016" i="10"/>
  <c r="Q3016" i="10"/>
  <c r="D3017" i="10"/>
  <c r="P3016" i="10"/>
  <c r="N3016" i="10"/>
  <c r="L3016" i="10"/>
  <c r="R3016" i="10"/>
  <c r="G3016" i="10" s="1"/>
  <c r="H3016" i="10"/>
  <c r="S3016" i="10" s="1"/>
  <c r="T3016" i="10" l="1"/>
  <c r="U3016" i="10" s="1"/>
  <c r="V3016" i="10" s="1"/>
  <c r="W3016" i="10" s="1"/>
  <c r="X3016" i="10" s="1"/>
  <c r="Y3016" i="10" s="1"/>
  <c r="Z3016" i="10" s="1"/>
  <c r="AA3016" i="10" s="1"/>
  <c r="AB3016" i="10" s="1"/>
  <c r="AC3016" i="10" s="1"/>
  <c r="H3017" i="10"/>
  <c r="S3017" i="10" s="1"/>
  <c r="Q3017" i="10"/>
  <c r="D3018" i="10"/>
  <c r="I3017" i="10"/>
  <c r="J3017" i="10"/>
  <c r="K3017" i="10"/>
  <c r="L3017" i="10"/>
  <c r="O3017" i="10"/>
  <c r="P3017" i="10"/>
  <c r="M3017" i="10"/>
  <c r="R3017" i="10"/>
  <c r="G3017" i="10" s="1"/>
  <c r="N3017" i="10"/>
  <c r="H3018" i="10" l="1"/>
  <c r="S3018" i="10" s="1"/>
  <c r="J3018" i="10"/>
  <c r="R3018" i="10"/>
  <c r="G3018" i="10" s="1"/>
  <c r="L3018" i="10"/>
  <c r="I3018" i="10"/>
  <c r="Q3018" i="10"/>
  <c r="M3018" i="10"/>
  <c r="D3019" i="10"/>
  <c r="O3018" i="10"/>
  <c r="P3018" i="10"/>
  <c r="N3018" i="10"/>
  <c r="K3018" i="10"/>
  <c r="T3017" i="10"/>
  <c r="U3017" i="10" s="1"/>
  <c r="V3017" i="10" s="1"/>
  <c r="W3017" i="10" s="1"/>
  <c r="X3017" i="10" s="1"/>
  <c r="Y3017" i="10" s="1"/>
  <c r="Z3017" i="10" s="1"/>
  <c r="AA3017" i="10" s="1"/>
  <c r="AB3017" i="10" s="1"/>
  <c r="AC3017" i="10" s="1"/>
  <c r="T3018" i="10" l="1"/>
  <c r="U3018" i="10" s="1"/>
  <c r="V3018" i="10" s="1"/>
  <c r="W3018" i="10" s="1"/>
  <c r="X3018" i="10" s="1"/>
  <c r="Y3018" i="10" s="1"/>
  <c r="Z3018" i="10" s="1"/>
  <c r="AA3018" i="10" s="1"/>
  <c r="AB3018" i="10" s="1"/>
  <c r="AC3018" i="10" s="1"/>
  <c r="R3019" i="10"/>
  <c r="G3019" i="10" s="1"/>
  <c r="Q3019" i="10"/>
  <c r="K3019" i="10"/>
  <c r="M3019" i="10"/>
  <c r="N3019" i="10"/>
  <c r="D3020" i="10"/>
  <c r="L3019" i="10"/>
  <c r="I3019" i="10"/>
  <c r="O3019" i="10"/>
  <c r="H3019" i="10"/>
  <c r="S3019" i="10" s="1"/>
  <c r="J3019" i="10"/>
  <c r="P3019" i="10"/>
  <c r="T3019" i="10" l="1"/>
  <c r="U3019" i="10" s="1"/>
  <c r="V3019" i="10" s="1"/>
  <c r="W3019" i="10" s="1"/>
  <c r="X3019" i="10" s="1"/>
  <c r="Y3019" i="10" s="1"/>
  <c r="Z3019" i="10" s="1"/>
  <c r="AA3019" i="10" s="1"/>
  <c r="AB3019" i="10" s="1"/>
  <c r="AC3019" i="10" s="1"/>
  <c r="H3020" i="10"/>
  <c r="S3020" i="10" s="1"/>
  <c r="D3021" i="10"/>
  <c r="P3020" i="10"/>
  <c r="L3020" i="10"/>
  <c r="K3020" i="10"/>
  <c r="Q3020" i="10"/>
  <c r="M3020" i="10"/>
  <c r="J3020" i="10"/>
  <c r="N3020" i="10"/>
  <c r="I3020" i="10"/>
  <c r="R3020" i="10"/>
  <c r="G3020" i="10" s="1"/>
  <c r="O3020" i="10"/>
  <c r="H3021" i="10" l="1"/>
  <c r="S3021" i="10" s="1"/>
  <c r="P3021" i="10"/>
  <c r="L3021" i="10"/>
  <c r="O3021" i="10"/>
  <c r="N3021" i="10"/>
  <c r="M3021" i="10"/>
  <c r="D3022" i="10"/>
  <c r="R3021" i="10"/>
  <c r="G3021" i="10" s="1"/>
  <c r="J3021" i="10"/>
  <c r="K3021" i="10"/>
  <c r="Q3021" i="10"/>
  <c r="I3021" i="10"/>
  <c r="T3020" i="10"/>
  <c r="U3020" i="10" s="1"/>
  <c r="V3020" i="10" s="1"/>
  <c r="W3020" i="10" s="1"/>
  <c r="X3020" i="10" s="1"/>
  <c r="Y3020" i="10" s="1"/>
  <c r="Z3020" i="10" s="1"/>
  <c r="AA3020" i="10" s="1"/>
  <c r="AB3020" i="10" s="1"/>
  <c r="AC3020" i="10" s="1"/>
  <c r="D3023" i="10" l="1"/>
  <c r="O3022" i="10"/>
  <c r="H3022" i="10"/>
  <c r="S3022" i="10" s="1"/>
  <c r="N3022" i="10"/>
  <c r="J3022" i="10"/>
  <c r="K3022" i="10"/>
  <c r="R3022" i="10"/>
  <c r="G3022" i="10" s="1"/>
  <c r="Q3022" i="10"/>
  <c r="P3022" i="10"/>
  <c r="I3022" i="10"/>
  <c r="L3022" i="10"/>
  <c r="M3022" i="10"/>
  <c r="T3021" i="10"/>
  <c r="U3021" i="10" s="1"/>
  <c r="V3021" i="10" s="1"/>
  <c r="W3021" i="10" s="1"/>
  <c r="X3021" i="10" s="1"/>
  <c r="Y3021" i="10" s="1"/>
  <c r="Z3021" i="10" s="1"/>
  <c r="AA3021" i="10" s="1"/>
  <c r="AB3021" i="10" s="1"/>
  <c r="AC3021" i="10" s="1"/>
  <c r="T3022" i="10" l="1"/>
  <c r="U3022" i="10" s="1"/>
  <c r="V3022" i="10" s="1"/>
  <c r="W3022" i="10" s="1"/>
  <c r="X3022" i="10" s="1"/>
  <c r="Y3022" i="10" s="1"/>
  <c r="Z3022" i="10" s="1"/>
  <c r="AA3022" i="10" s="1"/>
  <c r="AB3022" i="10" s="1"/>
  <c r="AC3022" i="10" s="1"/>
  <c r="P3023" i="10"/>
  <c r="N3023" i="10"/>
  <c r="I3023" i="10"/>
  <c r="D3024" i="10"/>
  <c r="K3023" i="10"/>
  <c r="H3023" i="10"/>
  <c r="S3023" i="10" s="1"/>
  <c r="R3023" i="10"/>
  <c r="G3023" i="10" s="1"/>
  <c r="L3023" i="10"/>
  <c r="O3023" i="10"/>
  <c r="M3023" i="10"/>
  <c r="Q3023" i="10"/>
  <c r="J3023" i="10"/>
  <c r="L3024" i="10" l="1"/>
  <c r="D3025" i="10"/>
  <c r="P3024" i="10"/>
  <c r="R3024" i="10"/>
  <c r="G3024" i="10" s="1"/>
  <c r="N3024" i="10"/>
  <c r="H3024" i="10"/>
  <c r="S3024" i="10" s="1"/>
  <c r="I3024" i="10"/>
  <c r="Q3024" i="10"/>
  <c r="J3024" i="10"/>
  <c r="O3024" i="10"/>
  <c r="K3024" i="10"/>
  <c r="M3024" i="10"/>
  <c r="T3023" i="10"/>
  <c r="U3023" i="10" s="1"/>
  <c r="V3023" i="10" s="1"/>
  <c r="W3023" i="10" s="1"/>
  <c r="X3023" i="10" s="1"/>
  <c r="Y3023" i="10" s="1"/>
  <c r="Z3023" i="10" s="1"/>
  <c r="AA3023" i="10" s="1"/>
  <c r="AB3023" i="10" s="1"/>
  <c r="AC3023" i="10" s="1"/>
  <c r="T3024" i="10" l="1"/>
  <c r="U3024" i="10" s="1"/>
  <c r="V3024" i="10" s="1"/>
  <c r="W3024" i="10" s="1"/>
  <c r="X3024" i="10" s="1"/>
  <c r="Y3024" i="10" s="1"/>
  <c r="Z3024" i="10" s="1"/>
  <c r="AA3024" i="10" s="1"/>
  <c r="AB3024" i="10" s="1"/>
  <c r="AC3024" i="10" s="1"/>
  <c r="O3025" i="10"/>
  <c r="K3025" i="10"/>
  <c r="N3025" i="10"/>
  <c r="J3025" i="10"/>
  <c r="P3025" i="10"/>
  <c r="L3025" i="10"/>
  <c r="Q3025" i="10"/>
  <c r="D3026" i="10"/>
  <c r="M3025" i="10"/>
  <c r="H3025" i="10"/>
  <c r="S3025" i="10" s="1"/>
  <c r="I3025" i="10"/>
  <c r="R3025" i="10"/>
  <c r="G3025" i="10" s="1"/>
  <c r="T3025" i="10" l="1"/>
  <c r="U3025" i="10" s="1"/>
  <c r="V3025" i="10" s="1"/>
  <c r="W3025" i="10" s="1"/>
  <c r="X3025" i="10" s="1"/>
  <c r="Y3025" i="10" s="1"/>
  <c r="Z3025" i="10" s="1"/>
  <c r="AA3025" i="10" s="1"/>
  <c r="AB3025" i="10" s="1"/>
  <c r="AC3025" i="10" s="1"/>
  <c r="H3026" i="10"/>
  <c r="S3026" i="10" s="1"/>
  <c r="Q3026" i="10"/>
  <c r="D3027" i="10"/>
  <c r="L3026" i="10"/>
  <c r="J3026" i="10"/>
  <c r="N3026" i="10"/>
  <c r="I3026" i="10"/>
  <c r="M3026" i="10"/>
  <c r="P3026" i="10"/>
  <c r="K3026" i="10"/>
  <c r="R3026" i="10"/>
  <c r="G3026" i="10" s="1"/>
  <c r="O3026" i="10"/>
  <c r="H3027" i="10" l="1"/>
  <c r="S3027" i="10" s="1"/>
  <c r="Q3027" i="10"/>
  <c r="P3027" i="10"/>
  <c r="N3027" i="10"/>
  <c r="L3027" i="10"/>
  <c r="I3027" i="10"/>
  <c r="M3027" i="10"/>
  <c r="K3027" i="10"/>
  <c r="D3028" i="10"/>
  <c r="R3027" i="10"/>
  <c r="G3027" i="10" s="1"/>
  <c r="J3027" i="10"/>
  <c r="O3027" i="10"/>
  <c r="T3026" i="10"/>
  <c r="U3026" i="10" s="1"/>
  <c r="V3026" i="10" s="1"/>
  <c r="W3026" i="10" s="1"/>
  <c r="X3026" i="10" s="1"/>
  <c r="Y3026" i="10" s="1"/>
  <c r="Z3026" i="10" s="1"/>
  <c r="AA3026" i="10" s="1"/>
  <c r="AB3026" i="10" s="1"/>
  <c r="AC3026" i="10" s="1"/>
  <c r="H3028" i="10" l="1"/>
  <c r="S3028" i="10" s="1"/>
  <c r="O3028" i="10"/>
  <c r="D3029" i="10"/>
  <c r="M3028" i="10"/>
  <c r="L3028" i="10"/>
  <c r="P3028" i="10"/>
  <c r="K3028" i="10"/>
  <c r="Q3028" i="10"/>
  <c r="J3028" i="10"/>
  <c r="I3028" i="10"/>
  <c r="N3028" i="10"/>
  <c r="R3028" i="10"/>
  <c r="G3028" i="10" s="1"/>
  <c r="T3027" i="10"/>
  <c r="U3027" i="10" s="1"/>
  <c r="V3027" i="10" s="1"/>
  <c r="W3027" i="10" s="1"/>
  <c r="X3027" i="10" s="1"/>
  <c r="Y3027" i="10" s="1"/>
  <c r="Z3027" i="10" s="1"/>
  <c r="AA3027" i="10" s="1"/>
  <c r="AB3027" i="10" s="1"/>
  <c r="AC3027" i="10" s="1"/>
  <c r="R3029" i="10" l="1"/>
  <c r="G3029" i="10" s="1"/>
  <c r="P3029" i="10"/>
  <c r="M3029" i="10"/>
  <c r="J3029" i="10"/>
  <c r="L3029" i="10"/>
  <c r="I3029" i="10"/>
  <c r="N3029" i="10"/>
  <c r="D3030" i="10"/>
  <c r="Q3029" i="10"/>
  <c r="H3029" i="10"/>
  <c r="S3029" i="10" s="1"/>
  <c r="K3029" i="10"/>
  <c r="O3029" i="10"/>
  <c r="T3028" i="10"/>
  <c r="U3028" i="10" s="1"/>
  <c r="V3028" i="10" s="1"/>
  <c r="W3028" i="10" s="1"/>
  <c r="X3028" i="10" s="1"/>
  <c r="Y3028" i="10" s="1"/>
  <c r="Z3028" i="10" s="1"/>
  <c r="AA3028" i="10" s="1"/>
  <c r="AB3028" i="10" s="1"/>
  <c r="AC3028" i="10" s="1"/>
  <c r="T3029" i="10" l="1"/>
  <c r="U3029" i="10" s="1"/>
  <c r="V3029" i="10" s="1"/>
  <c r="W3029" i="10" s="1"/>
  <c r="X3029" i="10" s="1"/>
  <c r="Y3029" i="10" s="1"/>
  <c r="Z3029" i="10" s="1"/>
  <c r="AA3029" i="10" s="1"/>
  <c r="AB3029" i="10" s="1"/>
  <c r="AC3029" i="10" s="1"/>
  <c r="H3030" i="10"/>
  <c r="S3030" i="10" s="1"/>
  <c r="N3030" i="10"/>
  <c r="M3030" i="10"/>
  <c r="I3030" i="10"/>
  <c r="K3030" i="10"/>
  <c r="Q3030" i="10"/>
  <c r="D3031" i="10"/>
  <c r="P3030" i="10"/>
  <c r="R3030" i="10"/>
  <c r="G3030" i="10" s="1"/>
  <c r="J3030" i="10"/>
  <c r="O3030" i="10"/>
  <c r="L3030" i="10"/>
  <c r="T3030" i="10" l="1"/>
  <c r="U3030" i="10" s="1"/>
  <c r="V3030" i="10" s="1"/>
  <c r="W3030" i="10" s="1"/>
  <c r="X3030" i="10" s="1"/>
  <c r="Y3030" i="10" s="1"/>
  <c r="Z3030" i="10" s="1"/>
  <c r="AA3030" i="10" s="1"/>
  <c r="AB3030" i="10" s="1"/>
  <c r="AC3030" i="10" s="1"/>
  <c r="D3032" i="10"/>
  <c r="N3031" i="10"/>
  <c r="H3031" i="10"/>
  <c r="S3031" i="10" s="1"/>
  <c r="I3031" i="10"/>
  <c r="J3031" i="10"/>
  <c r="O3031" i="10"/>
  <c r="K3031" i="10"/>
  <c r="Q3031" i="10"/>
  <c r="R3031" i="10"/>
  <c r="G3031" i="10" s="1"/>
  <c r="L3031" i="10"/>
  <c r="M3031" i="10"/>
  <c r="P3031" i="10"/>
  <c r="H3032" i="10" l="1"/>
  <c r="S3032" i="10" s="1"/>
  <c r="J3032" i="10"/>
  <c r="O3032" i="10"/>
  <c r="R3032" i="10"/>
  <c r="G3032" i="10" s="1"/>
  <c r="Q3032" i="10"/>
  <c r="M3032" i="10"/>
  <c r="N3032" i="10"/>
  <c r="P3032" i="10"/>
  <c r="L3032" i="10"/>
  <c r="I3032" i="10"/>
  <c r="D3033" i="10"/>
  <c r="K3032" i="10"/>
  <c r="T3031" i="10"/>
  <c r="U3031" i="10" s="1"/>
  <c r="V3031" i="10" s="1"/>
  <c r="W3031" i="10" s="1"/>
  <c r="X3031" i="10" s="1"/>
  <c r="Y3031" i="10" s="1"/>
  <c r="Z3031" i="10" s="1"/>
  <c r="AA3031" i="10" s="1"/>
  <c r="AB3031" i="10" s="1"/>
  <c r="AC3031" i="10" s="1"/>
  <c r="T3032" i="10" l="1"/>
  <c r="U3032" i="10" s="1"/>
  <c r="V3032" i="10" s="1"/>
  <c r="W3032" i="10" s="1"/>
  <c r="X3032" i="10" s="1"/>
  <c r="Y3032" i="10" s="1"/>
  <c r="Z3032" i="10" s="1"/>
  <c r="AA3032" i="10" s="1"/>
  <c r="AB3032" i="10" s="1"/>
  <c r="AC3032" i="10" s="1"/>
  <c r="K3033" i="10"/>
  <c r="O3033" i="10"/>
  <c r="D3034" i="10"/>
  <c r="I3033" i="10"/>
  <c r="R3033" i="10"/>
  <c r="G3033" i="10" s="1"/>
  <c r="H3033" i="10"/>
  <c r="S3033" i="10" s="1"/>
  <c r="Q3033" i="10"/>
  <c r="J3033" i="10"/>
  <c r="M3033" i="10"/>
  <c r="N3033" i="10"/>
  <c r="P3033" i="10"/>
  <c r="L3033" i="10"/>
  <c r="J3034" i="10" l="1"/>
  <c r="R3034" i="10"/>
  <c r="G3034" i="10" s="1"/>
  <c r="H3034" i="10"/>
  <c r="S3034" i="10" s="1"/>
  <c r="N3034" i="10"/>
  <c r="L3034" i="10"/>
  <c r="M3034" i="10"/>
  <c r="K3034" i="10"/>
  <c r="D3035" i="10"/>
  <c r="P3034" i="10"/>
  <c r="O3034" i="10"/>
  <c r="I3034" i="10"/>
  <c r="Q3034" i="10"/>
  <c r="T3033" i="10"/>
  <c r="U3033" i="10" s="1"/>
  <c r="V3033" i="10" s="1"/>
  <c r="W3033" i="10" s="1"/>
  <c r="X3033" i="10" s="1"/>
  <c r="Y3033" i="10" s="1"/>
  <c r="Z3033" i="10" s="1"/>
  <c r="AA3033" i="10" s="1"/>
  <c r="AB3033" i="10" s="1"/>
  <c r="AC3033" i="10" s="1"/>
  <c r="K3035" i="10" l="1"/>
  <c r="D3036" i="10"/>
  <c r="M3035" i="10"/>
  <c r="H3035" i="10"/>
  <c r="S3035" i="10" s="1"/>
  <c r="J3035" i="10"/>
  <c r="P3035" i="10"/>
  <c r="R3035" i="10"/>
  <c r="G3035" i="10" s="1"/>
  <c r="I3035" i="10"/>
  <c r="L3035" i="10"/>
  <c r="N3035" i="10"/>
  <c r="O3035" i="10"/>
  <c r="Q3035" i="10"/>
  <c r="T3034" i="10"/>
  <c r="U3034" i="10" s="1"/>
  <c r="V3034" i="10" s="1"/>
  <c r="W3034" i="10" s="1"/>
  <c r="X3034" i="10" s="1"/>
  <c r="Y3034" i="10" s="1"/>
  <c r="Z3034" i="10" s="1"/>
  <c r="AA3034" i="10" s="1"/>
  <c r="AB3034" i="10" s="1"/>
  <c r="AC3034" i="10" s="1"/>
  <c r="T3035" i="10" l="1"/>
  <c r="U3035" i="10" s="1"/>
  <c r="V3035" i="10" s="1"/>
  <c r="W3035" i="10" s="1"/>
  <c r="X3035" i="10" s="1"/>
  <c r="Y3035" i="10" s="1"/>
  <c r="Z3035" i="10" s="1"/>
  <c r="AA3035" i="10" s="1"/>
  <c r="AB3035" i="10" s="1"/>
  <c r="AC3035" i="10" s="1"/>
  <c r="D3037" i="10"/>
  <c r="J3036" i="10"/>
  <c r="M3036" i="10"/>
  <c r="P3036" i="10"/>
  <c r="H3036" i="10"/>
  <c r="S3036" i="10" s="1"/>
  <c r="K3036" i="10"/>
  <c r="I3036" i="10"/>
  <c r="O3036" i="10"/>
  <c r="N3036" i="10"/>
  <c r="R3036" i="10"/>
  <c r="G3036" i="10" s="1"/>
  <c r="Q3036" i="10"/>
  <c r="L3036" i="10"/>
  <c r="H3037" i="10" l="1"/>
  <c r="S3037" i="10" s="1"/>
  <c r="O3037" i="10"/>
  <c r="P3037" i="10"/>
  <c r="I3037" i="10"/>
  <c r="Q3037" i="10"/>
  <c r="M3037" i="10"/>
  <c r="D3038" i="10"/>
  <c r="K3037" i="10"/>
  <c r="N3037" i="10"/>
  <c r="R3037" i="10"/>
  <c r="G3037" i="10" s="1"/>
  <c r="J3037" i="10"/>
  <c r="L3037" i="10"/>
  <c r="T3036" i="10"/>
  <c r="U3036" i="10" s="1"/>
  <c r="V3036" i="10" s="1"/>
  <c r="W3036" i="10" s="1"/>
  <c r="X3036" i="10" s="1"/>
  <c r="Y3036" i="10" s="1"/>
  <c r="Z3036" i="10" s="1"/>
  <c r="AA3036" i="10" s="1"/>
  <c r="AB3036" i="10" s="1"/>
  <c r="AC3036" i="10" s="1"/>
  <c r="O3038" i="10" l="1"/>
  <c r="N3038" i="10"/>
  <c r="P3038" i="10"/>
  <c r="M3038" i="10"/>
  <c r="D3039" i="10"/>
  <c r="K3038" i="10"/>
  <c r="R3038" i="10"/>
  <c r="G3038" i="10" s="1"/>
  <c r="H3038" i="10"/>
  <c r="S3038" i="10" s="1"/>
  <c r="L3038" i="10"/>
  <c r="I3038" i="10"/>
  <c r="Q3038" i="10"/>
  <c r="J3038" i="10"/>
  <c r="T3037" i="10"/>
  <c r="U3037" i="10" s="1"/>
  <c r="V3037" i="10" s="1"/>
  <c r="W3037" i="10" s="1"/>
  <c r="X3037" i="10" s="1"/>
  <c r="Y3037" i="10" s="1"/>
  <c r="Z3037" i="10" s="1"/>
  <c r="AA3037" i="10" s="1"/>
  <c r="AB3037" i="10" s="1"/>
  <c r="AC3037" i="10" s="1"/>
  <c r="H3039" i="10" l="1"/>
  <c r="S3039" i="10" s="1"/>
  <c r="J3039" i="10"/>
  <c r="Q3039" i="10"/>
  <c r="K3039" i="10"/>
  <c r="M3039" i="10"/>
  <c r="N3039" i="10"/>
  <c r="R3039" i="10"/>
  <c r="G3039" i="10" s="1"/>
  <c r="O3039" i="10"/>
  <c r="P3039" i="10"/>
  <c r="L3039" i="10"/>
  <c r="D3040" i="10"/>
  <c r="I3039" i="10"/>
  <c r="T3038" i="10"/>
  <c r="U3038" i="10" s="1"/>
  <c r="V3038" i="10" s="1"/>
  <c r="W3038" i="10" s="1"/>
  <c r="X3038" i="10" s="1"/>
  <c r="Y3038" i="10" s="1"/>
  <c r="Z3038" i="10" s="1"/>
  <c r="AA3038" i="10" s="1"/>
  <c r="AB3038" i="10" s="1"/>
  <c r="AC3038" i="10" s="1"/>
  <c r="T3039" i="10" l="1"/>
  <c r="U3039" i="10" s="1"/>
  <c r="V3039" i="10" s="1"/>
  <c r="W3039" i="10" s="1"/>
  <c r="X3039" i="10" s="1"/>
  <c r="Y3039" i="10" s="1"/>
  <c r="Z3039" i="10" s="1"/>
  <c r="AA3039" i="10" s="1"/>
  <c r="AB3039" i="10" s="1"/>
  <c r="AC3039" i="10" s="1"/>
  <c r="R3040" i="10"/>
  <c r="G3040" i="10" s="1"/>
  <c r="M3040" i="10"/>
  <c r="K3040" i="10"/>
  <c r="P3040" i="10"/>
  <c r="D3041" i="10"/>
  <c r="N3040" i="10"/>
  <c r="H3040" i="10"/>
  <c r="S3040" i="10" s="1"/>
  <c r="J3040" i="10"/>
  <c r="L3040" i="10"/>
  <c r="O3040" i="10"/>
  <c r="Q3040" i="10"/>
  <c r="I3040" i="10"/>
  <c r="T3040" i="10" l="1"/>
  <c r="U3040" i="10" s="1"/>
  <c r="V3040" i="10" s="1"/>
  <c r="W3040" i="10" s="1"/>
  <c r="X3040" i="10" s="1"/>
  <c r="Y3040" i="10" s="1"/>
  <c r="Z3040" i="10" s="1"/>
  <c r="AA3040" i="10" s="1"/>
  <c r="AB3040" i="10" s="1"/>
  <c r="AC3040" i="10" s="1"/>
  <c r="H3041" i="10"/>
  <c r="S3041" i="10" s="1"/>
  <c r="N3041" i="10"/>
  <c r="O3041" i="10"/>
  <c r="Q3041" i="10"/>
  <c r="P3041" i="10"/>
  <c r="J3041" i="10"/>
  <c r="R3041" i="10"/>
  <c r="G3041" i="10" s="1"/>
  <c r="K3041" i="10"/>
  <c r="L3041" i="10"/>
  <c r="M3041" i="10"/>
  <c r="I3041" i="10"/>
  <c r="D3042" i="10"/>
  <c r="O3042" i="10" l="1"/>
  <c r="Q3042" i="10"/>
  <c r="M3042" i="10"/>
  <c r="N3042" i="10"/>
  <c r="D3043" i="10"/>
  <c r="P3042" i="10"/>
  <c r="H3042" i="10"/>
  <c r="S3042" i="10" s="1"/>
  <c r="L3042" i="10"/>
  <c r="J3042" i="10"/>
  <c r="I3042" i="10"/>
  <c r="K3042" i="10"/>
  <c r="R3042" i="10"/>
  <c r="G3042" i="10" s="1"/>
  <c r="T3041" i="10"/>
  <c r="U3041" i="10" s="1"/>
  <c r="V3041" i="10" s="1"/>
  <c r="W3041" i="10" s="1"/>
  <c r="X3041" i="10" s="1"/>
  <c r="Y3041" i="10" s="1"/>
  <c r="Z3041" i="10" s="1"/>
  <c r="AA3041" i="10" s="1"/>
  <c r="AB3041" i="10" s="1"/>
  <c r="AC3041" i="10" s="1"/>
  <c r="T3042" i="10" l="1"/>
  <c r="U3042" i="10" s="1"/>
  <c r="V3042" i="10" s="1"/>
  <c r="W3042" i="10" s="1"/>
  <c r="X3042" i="10" s="1"/>
  <c r="Y3042" i="10" s="1"/>
  <c r="Z3042" i="10" s="1"/>
  <c r="AA3042" i="10" s="1"/>
  <c r="AB3042" i="10" s="1"/>
  <c r="AC3042" i="10" s="1"/>
  <c r="H3043" i="10"/>
  <c r="S3043" i="10" s="1"/>
  <c r="L3043" i="10"/>
  <c r="R3043" i="10"/>
  <c r="G3043" i="10" s="1"/>
  <c r="I3043" i="10"/>
  <c r="N3043" i="10"/>
  <c r="O3043" i="10"/>
  <c r="K3043" i="10"/>
  <c r="P3043" i="10"/>
  <c r="Q3043" i="10"/>
  <c r="J3043" i="10"/>
  <c r="D3044" i="10"/>
  <c r="M3043" i="10"/>
  <c r="H3044" i="10" l="1"/>
  <c r="S3044" i="10" s="1"/>
  <c r="J3044" i="10"/>
  <c r="Q3044" i="10"/>
  <c r="I3044" i="10"/>
  <c r="L3044" i="10"/>
  <c r="D3045" i="10"/>
  <c r="R3044" i="10"/>
  <c r="G3044" i="10" s="1"/>
  <c r="M3044" i="10"/>
  <c r="K3044" i="10"/>
  <c r="O3044" i="10"/>
  <c r="N3044" i="10"/>
  <c r="P3044" i="10"/>
  <c r="T3043" i="10"/>
  <c r="U3043" i="10" s="1"/>
  <c r="V3043" i="10" s="1"/>
  <c r="W3043" i="10" s="1"/>
  <c r="X3043" i="10" s="1"/>
  <c r="Y3043" i="10" s="1"/>
  <c r="Z3043" i="10" s="1"/>
  <c r="AA3043" i="10" s="1"/>
  <c r="AB3043" i="10" s="1"/>
  <c r="AC3043" i="10" s="1"/>
  <c r="H3045" i="10" l="1"/>
  <c r="S3045" i="10" s="1"/>
  <c r="O3045" i="10"/>
  <c r="M3045" i="10"/>
  <c r="N3045" i="10"/>
  <c r="I3045" i="10"/>
  <c r="Q3045" i="10"/>
  <c r="P3045" i="10"/>
  <c r="L3045" i="10"/>
  <c r="J3045" i="10"/>
  <c r="R3045" i="10"/>
  <c r="G3045" i="10" s="1"/>
  <c r="D3046" i="10"/>
  <c r="K3045" i="10"/>
  <c r="T3044" i="10"/>
  <c r="U3044" i="10" s="1"/>
  <c r="V3044" i="10" s="1"/>
  <c r="W3044" i="10" s="1"/>
  <c r="X3044" i="10" s="1"/>
  <c r="Y3044" i="10" s="1"/>
  <c r="Z3044" i="10" s="1"/>
  <c r="AA3044" i="10" s="1"/>
  <c r="AB3044" i="10" s="1"/>
  <c r="AC3044" i="10" s="1"/>
  <c r="H3046" i="10" l="1"/>
  <c r="S3046" i="10" s="1"/>
  <c r="Q3046" i="10"/>
  <c r="K3046" i="10"/>
  <c r="I3046" i="10"/>
  <c r="M3046" i="10"/>
  <c r="D3047" i="10"/>
  <c r="L3046" i="10"/>
  <c r="O3046" i="10"/>
  <c r="J3046" i="10"/>
  <c r="N3046" i="10"/>
  <c r="P3046" i="10"/>
  <c r="R3046" i="10"/>
  <c r="G3046" i="10" s="1"/>
  <c r="T3045" i="10"/>
  <c r="U3045" i="10" s="1"/>
  <c r="V3045" i="10" s="1"/>
  <c r="W3045" i="10" s="1"/>
  <c r="X3045" i="10" s="1"/>
  <c r="Y3045" i="10" s="1"/>
  <c r="Z3045" i="10" s="1"/>
  <c r="AA3045" i="10" s="1"/>
  <c r="AB3045" i="10" s="1"/>
  <c r="AC3045" i="10" s="1"/>
  <c r="H3047" i="10" l="1"/>
  <c r="S3047" i="10" s="1"/>
  <c r="Q3047" i="10"/>
  <c r="R3047" i="10"/>
  <c r="G3047" i="10" s="1"/>
  <c r="J3047" i="10"/>
  <c r="K3047" i="10"/>
  <c r="L3047" i="10"/>
  <c r="M3047" i="10"/>
  <c r="P3047" i="10"/>
  <c r="O3047" i="10"/>
  <c r="I3047" i="10"/>
  <c r="D3048" i="10"/>
  <c r="N3047" i="10"/>
  <c r="T3046" i="10"/>
  <c r="U3046" i="10" s="1"/>
  <c r="V3046" i="10" s="1"/>
  <c r="W3046" i="10" s="1"/>
  <c r="X3046" i="10" s="1"/>
  <c r="Y3046" i="10" s="1"/>
  <c r="Z3046" i="10" s="1"/>
  <c r="AA3046" i="10" s="1"/>
  <c r="AB3046" i="10" s="1"/>
  <c r="AC3046" i="10" s="1"/>
  <c r="H3048" i="10" l="1"/>
  <c r="S3048" i="10" s="1"/>
  <c r="R3048" i="10"/>
  <c r="G3048" i="10" s="1"/>
  <c r="P3048" i="10"/>
  <c r="N3048" i="10"/>
  <c r="K3048" i="10"/>
  <c r="D3049" i="10"/>
  <c r="J3048" i="10"/>
  <c r="L3048" i="10"/>
  <c r="O3048" i="10"/>
  <c r="I3048" i="10"/>
  <c r="Q3048" i="10"/>
  <c r="M3048" i="10"/>
  <c r="T3047" i="10"/>
  <c r="U3047" i="10" s="1"/>
  <c r="V3047" i="10" s="1"/>
  <c r="W3047" i="10" s="1"/>
  <c r="X3047" i="10" s="1"/>
  <c r="Y3047" i="10" s="1"/>
  <c r="Z3047" i="10" s="1"/>
  <c r="AA3047" i="10" s="1"/>
  <c r="AB3047" i="10" s="1"/>
  <c r="AC3047" i="10" s="1"/>
  <c r="H3049" i="10" l="1"/>
  <c r="S3049" i="10" s="1"/>
  <c r="N3049" i="10"/>
  <c r="P3049" i="10"/>
  <c r="M3049" i="10"/>
  <c r="R3049" i="10"/>
  <c r="G3049" i="10" s="1"/>
  <c r="J3049" i="10"/>
  <c r="Q3049" i="10"/>
  <c r="L3049" i="10"/>
  <c r="O3049" i="10"/>
  <c r="K3049" i="10"/>
  <c r="I3049" i="10"/>
  <c r="D3050" i="10"/>
  <c r="T3048" i="10"/>
  <c r="U3048" i="10" s="1"/>
  <c r="V3048" i="10" s="1"/>
  <c r="W3048" i="10" s="1"/>
  <c r="X3048" i="10" s="1"/>
  <c r="Y3048" i="10" s="1"/>
  <c r="Z3048" i="10" s="1"/>
  <c r="AA3048" i="10" s="1"/>
  <c r="AB3048" i="10" s="1"/>
  <c r="AC3048" i="10" s="1"/>
  <c r="R3050" i="10" l="1"/>
  <c r="G3050" i="10" s="1"/>
  <c r="M3050" i="10"/>
  <c r="I3050" i="10"/>
  <c r="N3050" i="10"/>
  <c r="D3051" i="10"/>
  <c r="Q3050" i="10"/>
  <c r="H3050" i="10"/>
  <c r="S3050" i="10" s="1"/>
  <c r="J3050" i="10"/>
  <c r="P3050" i="10"/>
  <c r="L3050" i="10"/>
  <c r="O3050" i="10"/>
  <c r="K3050" i="10"/>
  <c r="T3049" i="10"/>
  <c r="U3049" i="10" s="1"/>
  <c r="V3049" i="10" s="1"/>
  <c r="W3049" i="10" s="1"/>
  <c r="X3049" i="10" s="1"/>
  <c r="Y3049" i="10" s="1"/>
  <c r="Z3049" i="10" s="1"/>
  <c r="AA3049" i="10" s="1"/>
  <c r="AB3049" i="10" s="1"/>
  <c r="AC3049" i="10" s="1"/>
  <c r="H3051" i="10" l="1"/>
  <c r="S3051" i="10" s="1"/>
  <c r="M3051" i="10"/>
  <c r="R3051" i="10"/>
  <c r="G3051" i="10" s="1"/>
  <c r="I3051" i="10"/>
  <c r="L3051" i="10"/>
  <c r="N3051" i="10"/>
  <c r="J3051" i="10"/>
  <c r="O3051" i="10"/>
  <c r="Q3051" i="10"/>
  <c r="K3051" i="10"/>
  <c r="D3052" i="10"/>
  <c r="P3051" i="10"/>
  <c r="T3050" i="10"/>
  <c r="U3050" i="10" s="1"/>
  <c r="V3050" i="10" s="1"/>
  <c r="W3050" i="10" s="1"/>
  <c r="X3050" i="10" s="1"/>
  <c r="Y3050" i="10" s="1"/>
  <c r="Z3050" i="10" s="1"/>
  <c r="AA3050" i="10" s="1"/>
  <c r="AB3050" i="10" s="1"/>
  <c r="AC3050" i="10" s="1"/>
  <c r="H3052" i="10" l="1"/>
  <c r="S3052" i="10" s="1"/>
  <c r="I3052" i="10"/>
  <c r="M3052" i="10"/>
  <c r="Q3052" i="10"/>
  <c r="K3052" i="10"/>
  <c r="D3053" i="10"/>
  <c r="R3052" i="10"/>
  <c r="G3052" i="10" s="1"/>
  <c r="N3052" i="10"/>
  <c r="P3052" i="10"/>
  <c r="L3052" i="10"/>
  <c r="J3052" i="10"/>
  <c r="O3052" i="10"/>
  <c r="T3051" i="10"/>
  <c r="U3051" i="10" s="1"/>
  <c r="V3051" i="10" s="1"/>
  <c r="W3051" i="10" s="1"/>
  <c r="X3051" i="10" s="1"/>
  <c r="Y3051" i="10" s="1"/>
  <c r="Z3051" i="10" s="1"/>
  <c r="AA3051" i="10" s="1"/>
  <c r="AB3051" i="10" s="1"/>
  <c r="AC3051" i="10" s="1"/>
  <c r="T3052" i="10" l="1"/>
  <c r="U3052" i="10" s="1"/>
  <c r="V3052" i="10" s="1"/>
  <c r="W3052" i="10" s="1"/>
  <c r="X3052" i="10" s="1"/>
  <c r="Y3052" i="10" s="1"/>
  <c r="Z3052" i="10" s="1"/>
  <c r="AA3052" i="10" s="1"/>
  <c r="AB3052" i="10" s="1"/>
  <c r="AC3052" i="10" s="1"/>
  <c r="H3053" i="10"/>
  <c r="S3053" i="10" s="1"/>
  <c r="N3053" i="10"/>
  <c r="I3053" i="10"/>
  <c r="O3053" i="10"/>
  <c r="P3053" i="10"/>
  <c r="K3053" i="10"/>
  <c r="Q3053" i="10"/>
  <c r="M3053" i="10"/>
  <c r="J3053" i="10"/>
  <c r="L3053" i="10"/>
  <c r="D3054" i="10"/>
  <c r="R3053" i="10"/>
  <c r="G3053" i="10" s="1"/>
  <c r="T3053" i="10" l="1"/>
  <c r="U3053" i="10" s="1"/>
  <c r="V3053" i="10" s="1"/>
  <c r="W3053" i="10" s="1"/>
  <c r="X3053" i="10" s="1"/>
  <c r="Y3053" i="10" s="1"/>
  <c r="Z3053" i="10" s="1"/>
  <c r="AA3053" i="10" s="1"/>
  <c r="AB3053" i="10" s="1"/>
  <c r="AC3053" i="10" s="1"/>
  <c r="J3054" i="10"/>
  <c r="P3054" i="10"/>
  <c r="L3054" i="10"/>
  <c r="D3055" i="10"/>
  <c r="R3054" i="10"/>
  <c r="G3054" i="10" s="1"/>
  <c r="H3054" i="10"/>
  <c r="S3054" i="10" s="1"/>
  <c r="M3054" i="10"/>
  <c r="Q3054" i="10"/>
  <c r="N3054" i="10"/>
  <c r="O3054" i="10"/>
  <c r="K3054" i="10"/>
  <c r="I3054" i="10"/>
  <c r="H3055" i="10" l="1"/>
  <c r="S3055" i="10" s="1"/>
  <c r="M3055" i="10"/>
  <c r="N3055" i="10"/>
  <c r="P3055" i="10"/>
  <c r="J3055" i="10"/>
  <c r="K3055" i="10"/>
  <c r="I3055" i="10"/>
  <c r="Q3055" i="10"/>
  <c r="L3055" i="10"/>
  <c r="R3055" i="10"/>
  <c r="G3055" i="10" s="1"/>
  <c r="D3056" i="10"/>
  <c r="O3055" i="10"/>
  <c r="T3054" i="10"/>
  <c r="U3054" i="10" s="1"/>
  <c r="V3054" i="10" s="1"/>
  <c r="W3054" i="10" s="1"/>
  <c r="X3054" i="10" s="1"/>
  <c r="Y3054" i="10" s="1"/>
  <c r="Z3054" i="10" s="1"/>
  <c r="AA3054" i="10" s="1"/>
  <c r="AB3054" i="10" s="1"/>
  <c r="AC3054" i="10" s="1"/>
  <c r="I3056" i="10" l="1"/>
  <c r="Q3056" i="10"/>
  <c r="O3056" i="10"/>
  <c r="P3056" i="10"/>
  <c r="D3057" i="10"/>
  <c r="N3056" i="10"/>
  <c r="H3056" i="10"/>
  <c r="S3056" i="10" s="1"/>
  <c r="M3056" i="10"/>
  <c r="K3056" i="10"/>
  <c r="R3056" i="10"/>
  <c r="G3056" i="10" s="1"/>
  <c r="J3056" i="10"/>
  <c r="L3056" i="10"/>
  <c r="T3055" i="10"/>
  <c r="U3055" i="10" s="1"/>
  <c r="V3055" i="10" s="1"/>
  <c r="W3055" i="10" s="1"/>
  <c r="X3055" i="10" s="1"/>
  <c r="Y3055" i="10" s="1"/>
  <c r="Z3055" i="10" s="1"/>
  <c r="AA3055" i="10" s="1"/>
  <c r="AB3055" i="10" s="1"/>
  <c r="AC3055" i="10" s="1"/>
  <c r="T3056" i="10" l="1"/>
  <c r="U3056" i="10" s="1"/>
  <c r="V3056" i="10" s="1"/>
  <c r="W3056" i="10" s="1"/>
  <c r="X3056" i="10" s="1"/>
  <c r="Y3056" i="10" s="1"/>
  <c r="Z3056" i="10" s="1"/>
  <c r="AA3056" i="10" s="1"/>
  <c r="AB3056" i="10" s="1"/>
  <c r="AC3056" i="10" s="1"/>
  <c r="L3057" i="10"/>
  <c r="O3057" i="10"/>
  <c r="K3057" i="10"/>
  <c r="Q3057" i="10"/>
  <c r="M3057" i="10"/>
  <c r="N3057" i="10"/>
  <c r="H3057" i="10"/>
  <c r="S3057" i="10" s="1"/>
  <c r="J3057" i="10"/>
  <c r="R3057" i="10"/>
  <c r="G3057" i="10" s="1"/>
  <c r="P3057" i="10"/>
  <c r="D3058" i="10"/>
  <c r="I3057" i="10"/>
  <c r="T3057" i="10" l="1"/>
  <c r="U3057" i="10" s="1"/>
  <c r="V3057" i="10" s="1"/>
  <c r="W3057" i="10" s="1"/>
  <c r="X3057" i="10" s="1"/>
  <c r="Y3057" i="10" s="1"/>
  <c r="Z3057" i="10" s="1"/>
  <c r="AA3057" i="10" s="1"/>
  <c r="AB3057" i="10" s="1"/>
  <c r="AC3057" i="10" s="1"/>
  <c r="H3058" i="10"/>
  <c r="S3058" i="10" s="1"/>
  <c r="K3058" i="10"/>
  <c r="Q3058" i="10"/>
  <c r="J3058" i="10"/>
  <c r="P3058" i="10"/>
  <c r="D3059" i="10"/>
  <c r="R3058" i="10"/>
  <c r="G3058" i="10" s="1"/>
  <c r="O3058" i="10"/>
  <c r="L3058" i="10"/>
  <c r="M3058" i="10"/>
  <c r="N3058" i="10"/>
  <c r="I3058" i="10"/>
  <c r="T3058" i="10" l="1"/>
  <c r="U3058" i="10" s="1"/>
  <c r="V3058" i="10" s="1"/>
  <c r="W3058" i="10" s="1"/>
  <c r="X3058" i="10" s="1"/>
  <c r="Y3058" i="10" s="1"/>
  <c r="Z3058" i="10" s="1"/>
  <c r="AA3058" i="10" s="1"/>
  <c r="AB3058" i="10" s="1"/>
  <c r="AC3058" i="10" s="1"/>
  <c r="H3059" i="10"/>
  <c r="S3059" i="10" s="1"/>
  <c r="I3059" i="10"/>
  <c r="Q3059" i="10"/>
  <c r="R3059" i="10"/>
  <c r="G3059" i="10" s="1"/>
  <c r="M3059" i="10"/>
  <c r="O3059" i="10"/>
  <c r="L3059" i="10"/>
  <c r="P3059" i="10"/>
  <c r="J3059" i="10"/>
  <c r="K3059" i="10"/>
  <c r="D3060" i="10"/>
  <c r="N3059" i="10"/>
  <c r="T3059" i="10" l="1"/>
  <c r="U3059" i="10" s="1"/>
  <c r="V3059" i="10" s="1"/>
  <c r="W3059" i="10" s="1"/>
  <c r="X3059" i="10" s="1"/>
  <c r="Y3059" i="10" s="1"/>
  <c r="Z3059" i="10" s="1"/>
  <c r="AA3059" i="10" s="1"/>
  <c r="AB3059" i="10" s="1"/>
  <c r="AC3059" i="10" s="1"/>
  <c r="H3060" i="10"/>
  <c r="S3060" i="10" s="1"/>
  <c r="Q3060" i="10"/>
  <c r="M3060" i="10"/>
  <c r="P3060" i="10"/>
  <c r="O3060" i="10"/>
  <c r="D3061" i="10"/>
  <c r="N3060" i="10"/>
  <c r="K3060" i="10"/>
  <c r="L3060" i="10"/>
  <c r="J3060" i="10"/>
  <c r="R3060" i="10"/>
  <c r="G3060" i="10" s="1"/>
  <c r="I3060" i="10"/>
  <c r="T3060" i="10" l="1"/>
  <c r="U3060" i="10" s="1"/>
  <c r="V3060" i="10" s="1"/>
  <c r="W3060" i="10" s="1"/>
  <c r="X3060" i="10" s="1"/>
  <c r="Y3060" i="10" s="1"/>
  <c r="Z3060" i="10" s="1"/>
  <c r="AA3060" i="10" s="1"/>
  <c r="AB3060" i="10" s="1"/>
  <c r="AC3060" i="10" s="1"/>
  <c r="H3061" i="10"/>
  <c r="S3061" i="10" s="1"/>
  <c r="N3061" i="10"/>
  <c r="M3061" i="10"/>
  <c r="I3061" i="10"/>
  <c r="P3061" i="10"/>
  <c r="R3061" i="10"/>
  <c r="G3061" i="10" s="1"/>
  <c r="J3061" i="10"/>
  <c r="L3061" i="10"/>
  <c r="O3061" i="10"/>
  <c r="K3061" i="10"/>
  <c r="D3062" i="10"/>
  <c r="Q3061" i="10"/>
  <c r="T3061" i="10" l="1"/>
  <c r="U3061" i="10" s="1"/>
  <c r="V3061" i="10" s="1"/>
  <c r="W3061" i="10" s="1"/>
  <c r="X3061" i="10" s="1"/>
  <c r="Y3061" i="10" s="1"/>
  <c r="Z3061" i="10" s="1"/>
  <c r="AA3061" i="10" s="1"/>
  <c r="AB3061" i="10" s="1"/>
  <c r="AC3061" i="10" s="1"/>
  <c r="H3062" i="10"/>
  <c r="S3062" i="10" s="1"/>
  <c r="J3062" i="10"/>
  <c r="Q3062" i="10"/>
  <c r="O3062" i="10"/>
  <c r="K3062" i="10"/>
  <c r="D3063" i="10"/>
  <c r="M3062" i="10"/>
  <c r="I3062" i="10"/>
  <c r="N3062" i="10"/>
  <c r="L3062" i="10"/>
  <c r="R3062" i="10"/>
  <c r="G3062" i="10" s="1"/>
  <c r="P3062" i="10"/>
  <c r="O3063" i="10" l="1"/>
  <c r="J3063" i="10"/>
  <c r="P3063" i="10"/>
  <c r="I3063" i="10"/>
  <c r="Q3063" i="10"/>
  <c r="H3063" i="10"/>
  <c r="S3063" i="10" s="1"/>
  <c r="M3063" i="10"/>
  <c r="R3063" i="10"/>
  <c r="G3063" i="10" s="1"/>
  <c r="L3063" i="10"/>
  <c r="N3063" i="10"/>
  <c r="K3063" i="10"/>
  <c r="D3064" i="10"/>
  <c r="T3062" i="10"/>
  <c r="U3062" i="10" s="1"/>
  <c r="V3062" i="10" s="1"/>
  <c r="W3062" i="10" s="1"/>
  <c r="X3062" i="10" s="1"/>
  <c r="Y3062" i="10" s="1"/>
  <c r="Z3062" i="10" s="1"/>
  <c r="AA3062" i="10" s="1"/>
  <c r="AB3062" i="10" s="1"/>
  <c r="AC3062" i="10" s="1"/>
  <c r="T3063" i="10" l="1"/>
  <c r="U3063" i="10" s="1"/>
  <c r="V3063" i="10" s="1"/>
  <c r="W3063" i="10" s="1"/>
  <c r="X3063" i="10" s="1"/>
  <c r="Y3063" i="10" s="1"/>
  <c r="Z3063" i="10" s="1"/>
  <c r="AA3063" i="10" s="1"/>
  <c r="AB3063" i="10" s="1"/>
  <c r="AC3063" i="10" s="1"/>
  <c r="H3064" i="10"/>
  <c r="S3064" i="10" s="1"/>
  <c r="I3064" i="10"/>
  <c r="R3064" i="10"/>
  <c r="G3064" i="10" s="1"/>
  <c r="O3064" i="10"/>
  <c r="D3065" i="10"/>
  <c r="Q3064" i="10"/>
  <c r="L3064" i="10"/>
  <c r="P3064" i="10"/>
  <c r="N3064" i="10"/>
  <c r="M3064" i="10"/>
  <c r="K3064" i="10"/>
  <c r="J3064" i="10"/>
  <c r="T3064" i="10" l="1"/>
  <c r="U3064" i="10" s="1"/>
  <c r="V3064" i="10" s="1"/>
  <c r="W3064" i="10" s="1"/>
  <c r="X3064" i="10" s="1"/>
  <c r="Y3064" i="10" s="1"/>
  <c r="Z3064" i="10" s="1"/>
  <c r="AA3064" i="10" s="1"/>
  <c r="AB3064" i="10" s="1"/>
  <c r="AC3064" i="10" s="1"/>
  <c r="H3065" i="10"/>
  <c r="S3065" i="10" s="1"/>
  <c r="Q3065" i="10"/>
  <c r="N3065" i="10"/>
  <c r="I3065" i="10"/>
  <c r="J3065" i="10"/>
  <c r="K3065" i="10"/>
  <c r="M3065" i="10"/>
  <c r="O3065" i="10"/>
  <c r="P3065" i="10"/>
  <c r="L3065" i="10"/>
  <c r="D3066" i="10"/>
  <c r="R3065" i="10"/>
  <c r="G3065" i="10" s="1"/>
  <c r="H3066" i="10" l="1"/>
  <c r="S3066" i="10" s="1"/>
  <c r="P3066" i="10"/>
  <c r="L3066" i="10"/>
  <c r="I3066" i="10"/>
  <c r="O3066" i="10"/>
  <c r="D3067" i="10"/>
  <c r="K3066" i="10"/>
  <c r="N3066" i="10"/>
  <c r="Q3066" i="10"/>
  <c r="R3066" i="10"/>
  <c r="G3066" i="10" s="1"/>
  <c r="J3066" i="10"/>
  <c r="M3066" i="10"/>
  <c r="T3065" i="10"/>
  <c r="U3065" i="10" s="1"/>
  <c r="V3065" i="10" s="1"/>
  <c r="W3065" i="10" s="1"/>
  <c r="X3065" i="10" s="1"/>
  <c r="Y3065" i="10" s="1"/>
  <c r="Z3065" i="10" s="1"/>
  <c r="AA3065" i="10" s="1"/>
  <c r="AB3065" i="10" s="1"/>
  <c r="AC3065" i="10" s="1"/>
  <c r="H3067" i="10" l="1"/>
  <c r="S3067" i="10" s="1"/>
  <c r="P3067" i="10"/>
  <c r="I3067" i="10"/>
  <c r="R3067" i="10"/>
  <c r="G3067" i="10" s="1"/>
  <c r="O3067" i="10"/>
  <c r="M3067" i="10"/>
  <c r="K3067" i="10"/>
  <c r="L3067" i="10"/>
  <c r="J3067" i="10"/>
  <c r="Q3067" i="10"/>
  <c r="D3068" i="10"/>
  <c r="N3067" i="10"/>
  <c r="T3066" i="10"/>
  <c r="U3066" i="10" s="1"/>
  <c r="V3066" i="10" s="1"/>
  <c r="W3066" i="10" s="1"/>
  <c r="X3066" i="10" s="1"/>
  <c r="Y3066" i="10" s="1"/>
  <c r="Z3066" i="10" s="1"/>
  <c r="AA3066" i="10" s="1"/>
  <c r="AB3066" i="10" s="1"/>
  <c r="AC3066" i="10" s="1"/>
  <c r="T3067" i="10" l="1"/>
  <c r="U3067" i="10" s="1"/>
  <c r="V3067" i="10" s="1"/>
  <c r="W3067" i="10" s="1"/>
  <c r="X3067" i="10" s="1"/>
  <c r="Y3067" i="10" s="1"/>
  <c r="Z3067" i="10" s="1"/>
  <c r="AA3067" i="10" s="1"/>
  <c r="AB3067" i="10" s="1"/>
  <c r="AC3067" i="10" s="1"/>
  <c r="J3068" i="10"/>
  <c r="R3068" i="10"/>
  <c r="G3068" i="10" s="1"/>
  <c r="M3068" i="10"/>
  <c r="D3069" i="10"/>
  <c r="P3068" i="10"/>
  <c r="H3068" i="10"/>
  <c r="S3068" i="10" s="1"/>
  <c r="L3068" i="10"/>
  <c r="O3068" i="10"/>
  <c r="K3068" i="10"/>
  <c r="N3068" i="10"/>
  <c r="I3068" i="10"/>
  <c r="Q3068" i="10"/>
  <c r="H3069" i="10" l="1"/>
  <c r="S3069" i="10" s="1"/>
  <c r="M3069" i="10"/>
  <c r="I3069" i="10"/>
  <c r="N3069" i="10"/>
  <c r="D3070" i="10"/>
  <c r="J3069" i="10"/>
  <c r="L3069" i="10"/>
  <c r="P3069" i="10"/>
  <c r="O3069" i="10"/>
  <c r="K3069" i="10"/>
  <c r="Q3069" i="10"/>
  <c r="R3069" i="10"/>
  <c r="G3069" i="10" s="1"/>
  <c r="T3068" i="10"/>
  <c r="U3068" i="10" s="1"/>
  <c r="V3068" i="10" s="1"/>
  <c r="W3068" i="10" s="1"/>
  <c r="X3068" i="10" s="1"/>
  <c r="Y3068" i="10" s="1"/>
  <c r="Z3068" i="10" s="1"/>
  <c r="AA3068" i="10" s="1"/>
  <c r="AB3068" i="10" s="1"/>
  <c r="AC3068" i="10" s="1"/>
  <c r="I3070" i="10" l="1"/>
  <c r="P3070" i="10"/>
  <c r="O3070" i="10"/>
  <c r="N3070" i="10"/>
  <c r="J3070" i="10"/>
  <c r="K3070" i="10"/>
  <c r="M3070" i="10"/>
  <c r="L3070" i="10"/>
  <c r="D3071" i="10"/>
  <c r="R3070" i="10"/>
  <c r="G3070" i="10" s="1"/>
  <c r="Q3070" i="10"/>
  <c r="H3070" i="10"/>
  <c r="S3070" i="10" s="1"/>
  <c r="T3069" i="10"/>
  <c r="U3069" i="10" s="1"/>
  <c r="V3069" i="10" s="1"/>
  <c r="W3069" i="10" s="1"/>
  <c r="X3069" i="10" s="1"/>
  <c r="Y3069" i="10" s="1"/>
  <c r="Z3069" i="10" s="1"/>
  <c r="AA3069" i="10" s="1"/>
  <c r="AB3069" i="10" s="1"/>
  <c r="AC3069" i="10" s="1"/>
  <c r="T3070" i="10" l="1"/>
  <c r="U3070" i="10" s="1"/>
  <c r="V3070" i="10" s="1"/>
  <c r="W3070" i="10" s="1"/>
  <c r="X3070" i="10" s="1"/>
  <c r="Y3070" i="10" s="1"/>
  <c r="Z3070" i="10" s="1"/>
  <c r="AA3070" i="10" s="1"/>
  <c r="AB3070" i="10" s="1"/>
  <c r="AC3070" i="10" s="1"/>
  <c r="H3071" i="10"/>
  <c r="S3071" i="10" s="1"/>
  <c r="N3071" i="10"/>
  <c r="I3071" i="10"/>
  <c r="D3072" i="10"/>
  <c r="Q3071" i="10"/>
  <c r="P3071" i="10"/>
  <c r="R3071" i="10"/>
  <c r="G3071" i="10" s="1"/>
  <c r="M3071" i="10"/>
  <c r="J3071" i="10"/>
  <c r="L3071" i="10"/>
  <c r="O3071" i="10"/>
  <c r="K3071" i="10"/>
  <c r="T3071" i="10" l="1"/>
  <c r="U3071" i="10" s="1"/>
  <c r="V3071" i="10" s="1"/>
  <c r="W3071" i="10" s="1"/>
  <c r="X3071" i="10" s="1"/>
  <c r="Y3071" i="10" s="1"/>
  <c r="Z3071" i="10" s="1"/>
  <c r="AA3071" i="10" s="1"/>
  <c r="AB3071" i="10" s="1"/>
  <c r="AC3071" i="10" s="1"/>
  <c r="N3072" i="10"/>
  <c r="R3072" i="10"/>
  <c r="G3072" i="10" s="1"/>
  <c r="Q3072" i="10"/>
  <c r="K3072" i="10"/>
  <c r="P3072" i="10"/>
  <c r="M3072" i="10"/>
  <c r="J3072" i="10"/>
  <c r="I3072" i="10"/>
  <c r="D3073" i="10"/>
  <c r="O3072" i="10"/>
  <c r="H3072" i="10"/>
  <c r="S3072" i="10" s="1"/>
  <c r="L3072" i="10"/>
  <c r="T3072" i="10" l="1"/>
  <c r="U3072" i="10" s="1"/>
  <c r="V3072" i="10" s="1"/>
  <c r="W3072" i="10" s="1"/>
  <c r="X3072" i="10" s="1"/>
  <c r="Y3072" i="10" s="1"/>
  <c r="Z3072" i="10" s="1"/>
  <c r="AA3072" i="10" s="1"/>
  <c r="AB3072" i="10" s="1"/>
  <c r="AC3072" i="10" s="1"/>
  <c r="Q3073" i="10"/>
  <c r="D3074" i="10"/>
  <c r="R3073" i="10"/>
  <c r="G3073" i="10" s="1"/>
  <c r="H3073" i="10"/>
  <c r="S3073" i="10" s="1"/>
  <c r="J3073" i="10"/>
  <c r="N3073" i="10"/>
  <c r="M3073" i="10"/>
  <c r="L3073" i="10"/>
  <c r="P3073" i="10"/>
  <c r="K3073" i="10"/>
  <c r="O3073" i="10"/>
  <c r="I3073" i="10"/>
  <c r="H3074" i="10" l="1"/>
  <c r="S3074" i="10" s="1"/>
  <c r="N3074" i="10"/>
  <c r="D3075" i="10"/>
  <c r="R3074" i="10"/>
  <c r="G3074" i="10" s="1"/>
  <c r="K3074" i="10"/>
  <c r="Q3074" i="10"/>
  <c r="L3074" i="10"/>
  <c r="I3074" i="10"/>
  <c r="M3074" i="10"/>
  <c r="J3074" i="10"/>
  <c r="O3074" i="10"/>
  <c r="P3074" i="10"/>
  <c r="T3073" i="10"/>
  <c r="U3073" i="10" s="1"/>
  <c r="V3073" i="10" s="1"/>
  <c r="W3073" i="10" s="1"/>
  <c r="X3073" i="10" s="1"/>
  <c r="Y3073" i="10" s="1"/>
  <c r="Z3073" i="10" s="1"/>
  <c r="AA3073" i="10" s="1"/>
  <c r="AB3073" i="10" s="1"/>
  <c r="AC3073" i="10" s="1"/>
  <c r="H3075" i="10" l="1"/>
  <c r="S3075" i="10" s="1"/>
  <c r="O3075" i="10"/>
  <c r="R3075" i="10"/>
  <c r="G3075" i="10" s="1"/>
  <c r="J3075" i="10"/>
  <c r="N3075" i="10"/>
  <c r="P3075" i="10"/>
  <c r="Q3075" i="10"/>
  <c r="L3075" i="10"/>
  <c r="D3076" i="10"/>
  <c r="I3075" i="10"/>
  <c r="K3075" i="10"/>
  <c r="M3075" i="10"/>
  <c r="T3074" i="10"/>
  <c r="U3074" i="10" s="1"/>
  <c r="V3074" i="10" s="1"/>
  <c r="W3074" i="10" s="1"/>
  <c r="X3074" i="10" s="1"/>
  <c r="Y3074" i="10" s="1"/>
  <c r="Z3074" i="10" s="1"/>
  <c r="AA3074" i="10" s="1"/>
  <c r="AB3074" i="10" s="1"/>
  <c r="AC3074" i="10" s="1"/>
  <c r="K3076" i="10" l="1"/>
  <c r="D3077" i="10"/>
  <c r="R3076" i="10"/>
  <c r="G3076" i="10" s="1"/>
  <c r="L3076" i="10"/>
  <c r="M3076" i="10"/>
  <c r="Q3076" i="10"/>
  <c r="N3076" i="10"/>
  <c r="O3076" i="10"/>
  <c r="H3076" i="10"/>
  <c r="S3076" i="10" s="1"/>
  <c r="I3076" i="10"/>
  <c r="P3076" i="10"/>
  <c r="J3076" i="10"/>
  <c r="T3075" i="10"/>
  <c r="U3075" i="10" s="1"/>
  <c r="V3075" i="10" s="1"/>
  <c r="W3075" i="10" s="1"/>
  <c r="X3075" i="10" s="1"/>
  <c r="Y3075" i="10" s="1"/>
  <c r="Z3075" i="10" s="1"/>
  <c r="AA3075" i="10" s="1"/>
  <c r="AB3075" i="10" s="1"/>
  <c r="AC3075" i="10" s="1"/>
  <c r="H3077" i="10" l="1"/>
  <c r="S3077" i="10" s="1"/>
  <c r="I3077" i="10"/>
  <c r="N3077" i="10"/>
  <c r="M3077" i="10"/>
  <c r="O3077" i="10"/>
  <c r="R3077" i="10"/>
  <c r="G3077" i="10" s="1"/>
  <c r="L3077" i="10"/>
  <c r="D3078" i="10"/>
  <c r="K3077" i="10"/>
  <c r="P3077" i="10"/>
  <c r="Q3077" i="10"/>
  <c r="J3077" i="10"/>
  <c r="T3076" i="10"/>
  <c r="U3076" i="10" s="1"/>
  <c r="V3076" i="10" s="1"/>
  <c r="W3076" i="10" s="1"/>
  <c r="X3076" i="10" s="1"/>
  <c r="Y3076" i="10" s="1"/>
  <c r="Z3076" i="10" s="1"/>
  <c r="AA3076" i="10" s="1"/>
  <c r="AB3076" i="10" s="1"/>
  <c r="AC3076" i="10" s="1"/>
  <c r="T3077" i="10" l="1"/>
  <c r="U3077" i="10" s="1"/>
  <c r="V3077" i="10" s="1"/>
  <c r="W3077" i="10" s="1"/>
  <c r="X3077" i="10" s="1"/>
  <c r="Y3077" i="10" s="1"/>
  <c r="Z3077" i="10" s="1"/>
  <c r="AA3077" i="10" s="1"/>
  <c r="AB3077" i="10" s="1"/>
  <c r="AC3077" i="10" s="1"/>
  <c r="H3078" i="10"/>
  <c r="S3078" i="10" s="1"/>
  <c r="J3078" i="10"/>
  <c r="D3079" i="10"/>
  <c r="R3078" i="10"/>
  <c r="G3078" i="10" s="1"/>
  <c r="Q3078" i="10"/>
  <c r="I3078" i="10"/>
  <c r="O3078" i="10"/>
  <c r="M3078" i="10"/>
  <c r="L3078" i="10"/>
  <c r="K3078" i="10"/>
  <c r="N3078" i="10"/>
  <c r="P3078" i="10"/>
  <c r="Q3079" i="10" l="1"/>
  <c r="O3079" i="10"/>
  <c r="L3079" i="10"/>
  <c r="H3079" i="10"/>
  <c r="S3079" i="10" s="1"/>
  <c r="N3079" i="10"/>
  <c r="P3079" i="10"/>
  <c r="R3079" i="10"/>
  <c r="G3079" i="10" s="1"/>
  <c r="D3080" i="10"/>
  <c r="M3079" i="10"/>
  <c r="I3079" i="10"/>
  <c r="K3079" i="10"/>
  <c r="J3079" i="10"/>
  <c r="T3078" i="10"/>
  <c r="U3078" i="10" s="1"/>
  <c r="V3078" i="10" s="1"/>
  <c r="W3078" i="10" s="1"/>
  <c r="X3078" i="10" s="1"/>
  <c r="Y3078" i="10" s="1"/>
  <c r="Z3078" i="10" s="1"/>
  <c r="AA3078" i="10" s="1"/>
  <c r="AB3078" i="10" s="1"/>
  <c r="AC3078" i="10" s="1"/>
  <c r="T3079" i="10" l="1"/>
  <c r="U3079" i="10" s="1"/>
  <c r="V3079" i="10" s="1"/>
  <c r="W3079" i="10" s="1"/>
  <c r="X3079" i="10" s="1"/>
  <c r="Y3079" i="10" s="1"/>
  <c r="Z3079" i="10" s="1"/>
  <c r="AA3079" i="10" s="1"/>
  <c r="AB3079" i="10" s="1"/>
  <c r="AC3079" i="10" s="1"/>
  <c r="H3080" i="10"/>
  <c r="S3080" i="10" s="1"/>
  <c r="M3080" i="10"/>
  <c r="D3081" i="10"/>
  <c r="J3080" i="10"/>
  <c r="K3080" i="10"/>
  <c r="P3080" i="10"/>
  <c r="R3080" i="10"/>
  <c r="G3080" i="10" s="1"/>
  <c r="I3080" i="10"/>
  <c r="O3080" i="10"/>
  <c r="N3080" i="10"/>
  <c r="Q3080" i="10"/>
  <c r="L3080" i="10"/>
  <c r="H3081" i="10" l="1"/>
  <c r="S3081" i="10" s="1"/>
  <c r="O3081" i="10"/>
  <c r="N3081" i="10"/>
  <c r="L3081" i="10"/>
  <c r="I3081" i="10"/>
  <c r="K3081" i="10"/>
  <c r="J3081" i="10"/>
  <c r="Q3081" i="10"/>
  <c r="D3082" i="10"/>
  <c r="P3081" i="10"/>
  <c r="M3081" i="10"/>
  <c r="R3081" i="10"/>
  <c r="G3081" i="10" s="1"/>
  <c r="T3080" i="10"/>
  <c r="U3080" i="10" s="1"/>
  <c r="V3080" i="10" s="1"/>
  <c r="W3080" i="10" s="1"/>
  <c r="X3080" i="10" s="1"/>
  <c r="Y3080" i="10" s="1"/>
  <c r="Z3080" i="10" s="1"/>
  <c r="AA3080" i="10" s="1"/>
  <c r="AB3080" i="10" s="1"/>
  <c r="AC3080" i="10" s="1"/>
  <c r="H3082" i="10" l="1"/>
  <c r="S3082" i="10" s="1"/>
  <c r="R3082" i="10"/>
  <c r="G3082" i="10" s="1"/>
  <c r="D3083" i="10"/>
  <c r="J3082" i="10"/>
  <c r="P3082" i="10"/>
  <c r="N3082" i="10"/>
  <c r="Q3082" i="10"/>
  <c r="K3082" i="10"/>
  <c r="M3082" i="10"/>
  <c r="O3082" i="10"/>
  <c r="L3082" i="10"/>
  <c r="I3082" i="10"/>
  <c r="T3081" i="10"/>
  <c r="U3081" i="10" s="1"/>
  <c r="V3081" i="10" s="1"/>
  <c r="W3081" i="10" s="1"/>
  <c r="X3081" i="10" s="1"/>
  <c r="Y3081" i="10" s="1"/>
  <c r="Z3081" i="10" s="1"/>
  <c r="AA3081" i="10" s="1"/>
  <c r="AB3081" i="10" s="1"/>
  <c r="AC3081" i="10" s="1"/>
  <c r="H3083" i="10" l="1"/>
  <c r="S3083" i="10" s="1"/>
  <c r="K3083" i="10"/>
  <c r="M3083" i="10"/>
  <c r="L3083" i="10"/>
  <c r="P3083" i="10"/>
  <c r="R3083" i="10"/>
  <c r="G3083" i="10" s="1"/>
  <c r="J3083" i="10"/>
  <c r="D3084" i="10"/>
  <c r="O3083" i="10"/>
  <c r="Q3083" i="10"/>
  <c r="N3083" i="10"/>
  <c r="I3083" i="10"/>
  <c r="T3082" i="10"/>
  <c r="U3082" i="10" s="1"/>
  <c r="V3082" i="10" s="1"/>
  <c r="W3082" i="10" s="1"/>
  <c r="X3082" i="10" s="1"/>
  <c r="Y3082" i="10" s="1"/>
  <c r="Z3082" i="10" s="1"/>
  <c r="AA3082" i="10" s="1"/>
  <c r="AB3082" i="10" s="1"/>
  <c r="AC3082" i="10" s="1"/>
  <c r="T3083" i="10" l="1"/>
  <c r="U3083" i="10" s="1"/>
  <c r="V3083" i="10" s="1"/>
  <c r="W3083" i="10" s="1"/>
  <c r="X3083" i="10" s="1"/>
  <c r="Y3083" i="10" s="1"/>
  <c r="Z3083" i="10" s="1"/>
  <c r="AA3083" i="10" s="1"/>
  <c r="AB3083" i="10" s="1"/>
  <c r="AC3083" i="10" s="1"/>
  <c r="I3084" i="10"/>
  <c r="H3084" i="10"/>
  <c r="S3084" i="10" s="1"/>
  <c r="R3084" i="10"/>
  <c r="G3084" i="10" s="1"/>
  <c r="K3084" i="10"/>
  <c r="N3084" i="10"/>
  <c r="D3085" i="10"/>
  <c r="L3084" i="10"/>
  <c r="J3084" i="10"/>
  <c r="P3084" i="10"/>
  <c r="M3084" i="10"/>
  <c r="Q3084" i="10"/>
  <c r="O3084" i="10"/>
  <c r="T3084" i="10" l="1"/>
  <c r="U3084" i="10" s="1"/>
  <c r="V3084" i="10" s="1"/>
  <c r="W3084" i="10" s="1"/>
  <c r="X3084" i="10" s="1"/>
  <c r="Y3084" i="10" s="1"/>
  <c r="Z3084" i="10" s="1"/>
  <c r="AA3084" i="10" s="1"/>
  <c r="AB3084" i="10" s="1"/>
  <c r="AC3084" i="10" s="1"/>
  <c r="K3085" i="10"/>
  <c r="R3085" i="10"/>
  <c r="G3085" i="10" s="1"/>
  <c r="L3085" i="10"/>
  <c r="D3086" i="10"/>
  <c r="N3085" i="10"/>
  <c r="M3085" i="10"/>
  <c r="Q3085" i="10"/>
  <c r="O3085" i="10"/>
  <c r="P3085" i="10"/>
  <c r="J3085" i="10"/>
  <c r="H3085" i="10"/>
  <c r="S3085" i="10" s="1"/>
  <c r="I3085" i="10"/>
  <c r="T3085" i="10" l="1"/>
  <c r="U3085" i="10" s="1"/>
  <c r="V3085" i="10" s="1"/>
  <c r="W3085" i="10" s="1"/>
  <c r="X3085" i="10" s="1"/>
  <c r="Y3085" i="10" s="1"/>
  <c r="Z3085" i="10" s="1"/>
  <c r="AA3085" i="10" s="1"/>
  <c r="AB3085" i="10" s="1"/>
  <c r="AC3085" i="10" s="1"/>
  <c r="J3086" i="10"/>
  <c r="N3086" i="10"/>
  <c r="R3086" i="10"/>
  <c r="G3086" i="10" s="1"/>
  <c r="H3086" i="10"/>
  <c r="S3086" i="10" s="1"/>
  <c r="O3086" i="10"/>
  <c r="L3086" i="10"/>
  <c r="K3086" i="10"/>
  <c r="P3086" i="10"/>
  <c r="I3086" i="10"/>
  <c r="M3086" i="10"/>
  <c r="Q3086" i="10"/>
  <c r="D3087" i="10"/>
  <c r="H3087" i="10" l="1"/>
  <c r="S3087" i="10" s="1"/>
  <c r="R3087" i="10"/>
  <c r="G3087" i="10" s="1"/>
  <c r="J3087" i="10"/>
  <c r="I3087" i="10"/>
  <c r="K3087" i="10"/>
  <c r="N3087" i="10"/>
  <c r="L3087" i="10"/>
  <c r="M3087" i="10"/>
  <c r="P3087" i="10"/>
  <c r="D3088" i="10"/>
  <c r="O3087" i="10"/>
  <c r="Q3087" i="10"/>
  <c r="T3086" i="10"/>
  <c r="U3086" i="10" s="1"/>
  <c r="V3086" i="10" s="1"/>
  <c r="W3086" i="10" s="1"/>
  <c r="X3086" i="10" s="1"/>
  <c r="Y3086" i="10" s="1"/>
  <c r="Z3086" i="10" s="1"/>
  <c r="AA3086" i="10" s="1"/>
  <c r="AB3086" i="10" s="1"/>
  <c r="AC3086" i="10" s="1"/>
  <c r="H3088" i="10" l="1"/>
  <c r="S3088" i="10" s="1"/>
  <c r="R3088" i="10"/>
  <c r="G3088" i="10" s="1"/>
  <c r="M3088" i="10"/>
  <c r="D3089" i="10"/>
  <c r="J3088" i="10"/>
  <c r="O3088" i="10"/>
  <c r="I3088" i="10"/>
  <c r="Q3088" i="10"/>
  <c r="P3088" i="10"/>
  <c r="K3088" i="10"/>
  <c r="L3088" i="10"/>
  <c r="N3088" i="10"/>
  <c r="T3087" i="10"/>
  <c r="U3087" i="10" s="1"/>
  <c r="V3087" i="10" s="1"/>
  <c r="W3087" i="10" s="1"/>
  <c r="X3087" i="10" s="1"/>
  <c r="Y3087" i="10" s="1"/>
  <c r="Z3087" i="10" s="1"/>
  <c r="AA3087" i="10" s="1"/>
  <c r="AB3087" i="10" s="1"/>
  <c r="AC3087" i="10" s="1"/>
  <c r="H3089" i="10" l="1"/>
  <c r="S3089" i="10" s="1"/>
  <c r="Q3089" i="10"/>
  <c r="L3089" i="10"/>
  <c r="D3090" i="10"/>
  <c r="N3089" i="10"/>
  <c r="K3089" i="10"/>
  <c r="M3089" i="10"/>
  <c r="O3089" i="10"/>
  <c r="J3089" i="10"/>
  <c r="P3089" i="10"/>
  <c r="I3089" i="10"/>
  <c r="R3089" i="10"/>
  <c r="G3089" i="10" s="1"/>
  <c r="T3088" i="10"/>
  <c r="U3088" i="10" s="1"/>
  <c r="V3088" i="10" s="1"/>
  <c r="W3088" i="10" s="1"/>
  <c r="X3088" i="10" s="1"/>
  <c r="Y3088" i="10" s="1"/>
  <c r="Z3088" i="10" s="1"/>
  <c r="AA3088" i="10" s="1"/>
  <c r="AB3088" i="10" s="1"/>
  <c r="AC3088" i="10" s="1"/>
  <c r="H3090" i="10" l="1"/>
  <c r="S3090" i="10" s="1"/>
  <c r="I3090" i="10"/>
  <c r="M3090" i="10"/>
  <c r="Q3090" i="10"/>
  <c r="J3090" i="10"/>
  <c r="N3090" i="10"/>
  <c r="K3090" i="10"/>
  <c r="P3090" i="10"/>
  <c r="D3091" i="10"/>
  <c r="O3090" i="10"/>
  <c r="L3090" i="10"/>
  <c r="R3090" i="10"/>
  <c r="G3090" i="10" s="1"/>
  <c r="T3089" i="10"/>
  <c r="U3089" i="10" s="1"/>
  <c r="V3089" i="10" s="1"/>
  <c r="W3089" i="10" s="1"/>
  <c r="X3089" i="10" s="1"/>
  <c r="Y3089" i="10" s="1"/>
  <c r="Z3089" i="10" s="1"/>
  <c r="AA3089" i="10" s="1"/>
  <c r="AB3089" i="10" s="1"/>
  <c r="AC3089" i="10" s="1"/>
  <c r="H3091" i="10" l="1"/>
  <c r="S3091" i="10" s="1"/>
  <c r="I3091" i="10"/>
  <c r="Q3091" i="10"/>
  <c r="R3091" i="10"/>
  <c r="G3091" i="10" s="1"/>
  <c r="M3091" i="10"/>
  <c r="D3092" i="10"/>
  <c r="L3091" i="10"/>
  <c r="K3091" i="10"/>
  <c r="J3091" i="10"/>
  <c r="P3091" i="10"/>
  <c r="O3091" i="10"/>
  <c r="N3091" i="10"/>
  <c r="T3090" i="10"/>
  <c r="U3090" i="10" s="1"/>
  <c r="V3090" i="10" s="1"/>
  <c r="W3090" i="10" s="1"/>
  <c r="X3090" i="10" s="1"/>
  <c r="Y3090" i="10" s="1"/>
  <c r="Z3090" i="10" s="1"/>
  <c r="AA3090" i="10" s="1"/>
  <c r="AB3090" i="10" s="1"/>
  <c r="AC3090" i="10" s="1"/>
  <c r="H3092" i="10" l="1"/>
  <c r="S3092" i="10" s="1"/>
  <c r="M3092" i="10"/>
  <c r="K3092" i="10"/>
  <c r="I3092" i="10"/>
  <c r="Q3092" i="10"/>
  <c r="D3093" i="10"/>
  <c r="P3092" i="10"/>
  <c r="N3092" i="10"/>
  <c r="R3092" i="10"/>
  <c r="G3092" i="10" s="1"/>
  <c r="O3092" i="10"/>
  <c r="J3092" i="10"/>
  <c r="L3092" i="10"/>
  <c r="T3091" i="10"/>
  <c r="U3091" i="10" s="1"/>
  <c r="V3091" i="10" s="1"/>
  <c r="W3091" i="10" s="1"/>
  <c r="X3091" i="10" s="1"/>
  <c r="Y3091" i="10" s="1"/>
  <c r="Z3091" i="10" s="1"/>
  <c r="AA3091" i="10" s="1"/>
  <c r="AB3091" i="10" s="1"/>
  <c r="AC3091" i="10" s="1"/>
  <c r="H3093" i="10" l="1"/>
  <c r="S3093" i="10" s="1"/>
  <c r="N3093" i="10"/>
  <c r="Q3093" i="10"/>
  <c r="M3093" i="10"/>
  <c r="O3093" i="10"/>
  <c r="D3094" i="10"/>
  <c r="K3093" i="10"/>
  <c r="P3093" i="10"/>
  <c r="L3093" i="10"/>
  <c r="R3093" i="10"/>
  <c r="G3093" i="10" s="1"/>
  <c r="I3093" i="10"/>
  <c r="J3093" i="10"/>
  <c r="T3092" i="10"/>
  <c r="U3092" i="10" s="1"/>
  <c r="V3092" i="10" s="1"/>
  <c r="W3092" i="10" s="1"/>
  <c r="X3092" i="10" s="1"/>
  <c r="Y3092" i="10" s="1"/>
  <c r="Z3092" i="10" s="1"/>
  <c r="AA3092" i="10" s="1"/>
  <c r="AB3092" i="10" s="1"/>
  <c r="AC3092" i="10" s="1"/>
  <c r="R3094" i="10" l="1"/>
  <c r="G3094" i="10" s="1"/>
  <c r="M3094" i="10"/>
  <c r="K3094" i="10"/>
  <c r="D3095" i="10"/>
  <c r="N3094" i="10"/>
  <c r="L3094" i="10"/>
  <c r="P3094" i="10"/>
  <c r="J3094" i="10"/>
  <c r="I3094" i="10"/>
  <c r="Q3094" i="10"/>
  <c r="H3094" i="10"/>
  <c r="S3094" i="10" s="1"/>
  <c r="O3094" i="10"/>
  <c r="T3093" i="10"/>
  <c r="U3093" i="10" s="1"/>
  <c r="V3093" i="10" s="1"/>
  <c r="W3093" i="10" s="1"/>
  <c r="X3093" i="10" s="1"/>
  <c r="Y3093" i="10" s="1"/>
  <c r="Z3093" i="10" s="1"/>
  <c r="AA3093" i="10" s="1"/>
  <c r="AB3093" i="10" s="1"/>
  <c r="AC3093" i="10" s="1"/>
  <c r="T3094" i="10" l="1"/>
  <c r="U3094" i="10" s="1"/>
  <c r="V3094" i="10" s="1"/>
  <c r="W3094" i="10" s="1"/>
  <c r="X3094" i="10" s="1"/>
  <c r="Y3094" i="10" s="1"/>
  <c r="Z3094" i="10" s="1"/>
  <c r="AA3094" i="10" s="1"/>
  <c r="AB3094" i="10" s="1"/>
  <c r="AC3094" i="10" s="1"/>
  <c r="L3095" i="10"/>
  <c r="Q3095" i="10"/>
  <c r="R3095" i="10"/>
  <c r="G3095" i="10" s="1"/>
  <c r="N3095" i="10"/>
  <c r="M3095" i="10"/>
  <c r="H3095" i="10"/>
  <c r="S3095" i="10" s="1"/>
  <c r="K3095" i="10"/>
  <c r="D3096" i="10"/>
  <c r="P3095" i="10"/>
  <c r="I3095" i="10"/>
  <c r="J3095" i="10"/>
  <c r="O3095" i="10"/>
  <c r="H3096" i="10" l="1"/>
  <c r="S3096" i="10" s="1"/>
  <c r="R3096" i="10"/>
  <c r="G3096" i="10" s="1"/>
  <c r="O3096" i="10"/>
  <c r="K3096" i="10"/>
  <c r="I3096" i="10"/>
  <c r="J3096" i="10"/>
  <c r="M3096" i="10"/>
  <c r="N3096" i="10"/>
  <c r="P3096" i="10"/>
  <c r="Q3096" i="10"/>
  <c r="D3097" i="10"/>
  <c r="L3096" i="10"/>
  <c r="T3095" i="10"/>
  <c r="U3095" i="10" s="1"/>
  <c r="V3095" i="10" s="1"/>
  <c r="W3095" i="10" s="1"/>
  <c r="X3095" i="10" s="1"/>
  <c r="Y3095" i="10" s="1"/>
  <c r="Z3095" i="10" s="1"/>
  <c r="AA3095" i="10" s="1"/>
  <c r="AB3095" i="10" s="1"/>
  <c r="AC3095" i="10" s="1"/>
  <c r="H3097" i="10" l="1"/>
  <c r="S3097" i="10" s="1"/>
  <c r="P3097" i="10"/>
  <c r="R3097" i="10"/>
  <c r="G3097" i="10" s="1"/>
  <c r="Q3097" i="10"/>
  <c r="K3097" i="10"/>
  <c r="M3097" i="10"/>
  <c r="N3097" i="10"/>
  <c r="L3097" i="10"/>
  <c r="I3097" i="10"/>
  <c r="D3098" i="10"/>
  <c r="O3097" i="10"/>
  <c r="J3097" i="10"/>
  <c r="T3096" i="10"/>
  <c r="U3096" i="10" s="1"/>
  <c r="V3096" i="10" s="1"/>
  <c r="W3096" i="10" s="1"/>
  <c r="X3096" i="10" s="1"/>
  <c r="Y3096" i="10" s="1"/>
  <c r="Z3096" i="10" s="1"/>
  <c r="AA3096" i="10" s="1"/>
  <c r="AB3096" i="10" s="1"/>
  <c r="AC3096" i="10" s="1"/>
  <c r="T3097" i="10" l="1"/>
  <c r="U3097" i="10" s="1"/>
  <c r="V3097" i="10" s="1"/>
  <c r="W3097" i="10" s="1"/>
  <c r="X3097" i="10" s="1"/>
  <c r="Y3097" i="10" s="1"/>
  <c r="Z3097" i="10" s="1"/>
  <c r="AA3097" i="10" s="1"/>
  <c r="AB3097" i="10" s="1"/>
  <c r="AC3097" i="10" s="1"/>
  <c r="M3098" i="10"/>
  <c r="J3098" i="10"/>
  <c r="Q3098" i="10"/>
  <c r="L3098" i="10"/>
  <c r="R3098" i="10"/>
  <c r="G3098" i="10" s="1"/>
  <c r="H3098" i="10"/>
  <c r="S3098" i="10" s="1"/>
  <c r="P3098" i="10"/>
  <c r="D3099" i="10"/>
  <c r="K3098" i="10"/>
  <c r="O3098" i="10"/>
  <c r="I3098" i="10"/>
  <c r="N3098" i="10"/>
  <c r="H3099" i="10" l="1"/>
  <c r="S3099" i="10" s="1"/>
  <c r="D3100" i="10"/>
  <c r="J3099" i="10"/>
  <c r="P3099" i="10"/>
  <c r="Q3099" i="10"/>
  <c r="R3099" i="10"/>
  <c r="G3099" i="10" s="1"/>
  <c r="N3099" i="10"/>
  <c r="K3099" i="10"/>
  <c r="O3099" i="10"/>
  <c r="I3099" i="10"/>
  <c r="L3099" i="10"/>
  <c r="M3099" i="10"/>
  <c r="T3098" i="10"/>
  <c r="U3098" i="10" s="1"/>
  <c r="V3098" i="10" s="1"/>
  <c r="W3098" i="10" s="1"/>
  <c r="X3098" i="10" s="1"/>
  <c r="Y3098" i="10" s="1"/>
  <c r="Z3098" i="10" s="1"/>
  <c r="AA3098" i="10" s="1"/>
  <c r="AB3098" i="10" s="1"/>
  <c r="AC3098" i="10" s="1"/>
  <c r="M3100" i="10" l="1"/>
  <c r="D3101" i="10"/>
  <c r="Q3100" i="10"/>
  <c r="J3100" i="10"/>
  <c r="N3100" i="10"/>
  <c r="R3100" i="10"/>
  <c r="G3100" i="10" s="1"/>
  <c r="P3100" i="10"/>
  <c r="O3100" i="10"/>
  <c r="L3100" i="10"/>
  <c r="K3100" i="10"/>
  <c r="H3100" i="10"/>
  <c r="S3100" i="10" s="1"/>
  <c r="I3100" i="10"/>
  <c r="T3099" i="10"/>
  <c r="U3099" i="10" s="1"/>
  <c r="V3099" i="10" s="1"/>
  <c r="W3099" i="10" s="1"/>
  <c r="X3099" i="10" s="1"/>
  <c r="Y3099" i="10" s="1"/>
  <c r="Z3099" i="10" s="1"/>
  <c r="AA3099" i="10" s="1"/>
  <c r="AB3099" i="10" s="1"/>
  <c r="AC3099" i="10" s="1"/>
  <c r="T3100" i="10" l="1"/>
  <c r="U3100" i="10" s="1"/>
  <c r="V3100" i="10" s="1"/>
  <c r="W3100" i="10" s="1"/>
  <c r="X3100" i="10" s="1"/>
  <c r="Y3100" i="10" s="1"/>
  <c r="Z3100" i="10" s="1"/>
  <c r="AA3100" i="10" s="1"/>
  <c r="AB3100" i="10" s="1"/>
  <c r="AC3100" i="10" s="1"/>
  <c r="M3101" i="10"/>
  <c r="H3101" i="10"/>
  <c r="S3101" i="10" s="1"/>
  <c r="Q3101" i="10"/>
  <c r="N3101" i="10"/>
  <c r="K3101" i="10"/>
  <c r="I3101" i="10"/>
  <c r="O3101" i="10"/>
  <c r="J3101" i="10"/>
  <c r="P3101" i="10"/>
  <c r="L3101" i="10"/>
  <c r="D3102" i="10"/>
  <c r="R3101" i="10"/>
  <c r="G3101" i="10" s="1"/>
  <c r="H3102" i="10" l="1"/>
  <c r="S3102" i="10" s="1"/>
  <c r="O3102" i="10"/>
  <c r="M3102" i="10"/>
  <c r="Q3102" i="10"/>
  <c r="J3102" i="10"/>
  <c r="D3103" i="10"/>
  <c r="P3102" i="10"/>
  <c r="I3102" i="10"/>
  <c r="K3102" i="10"/>
  <c r="R3102" i="10"/>
  <c r="G3102" i="10" s="1"/>
  <c r="L3102" i="10"/>
  <c r="N3102" i="10"/>
  <c r="T3101" i="10"/>
  <c r="U3101" i="10" s="1"/>
  <c r="V3101" i="10" s="1"/>
  <c r="W3101" i="10" s="1"/>
  <c r="X3101" i="10" s="1"/>
  <c r="Y3101" i="10" s="1"/>
  <c r="Z3101" i="10" s="1"/>
  <c r="AA3101" i="10" s="1"/>
  <c r="AB3101" i="10" s="1"/>
  <c r="AC3101" i="10" s="1"/>
  <c r="O3103" i="10" l="1"/>
  <c r="N3103" i="10"/>
  <c r="H3103" i="10"/>
  <c r="S3103" i="10" s="1"/>
  <c r="J3103" i="10"/>
  <c r="D3104" i="10"/>
  <c r="M3103" i="10"/>
  <c r="I3103" i="10"/>
  <c r="Q3103" i="10"/>
  <c r="L3103" i="10"/>
  <c r="K3103" i="10"/>
  <c r="R3103" i="10"/>
  <c r="G3103" i="10" s="1"/>
  <c r="P3103" i="10"/>
  <c r="T3102" i="10"/>
  <c r="U3102" i="10" s="1"/>
  <c r="V3102" i="10" s="1"/>
  <c r="W3102" i="10" s="1"/>
  <c r="X3102" i="10" s="1"/>
  <c r="Y3102" i="10" s="1"/>
  <c r="Z3102" i="10" s="1"/>
  <c r="AA3102" i="10" s="1"/>
  <c r="AB3102" i="10" s="1"/>
  <c r="AC3102" i="10" s="1"/>
  <c r="H3104" i="10" l="1"/>
  <c r="S3104" i="10" s="1"/>
  <c r="L3104" i="10"/>
  <c r="M3104" i="10"/>
  <c r="R3104" i="10"/>
  <c r="G3104" i="10" s="1"/>
  <c r="Q3104" i="10"/>
  <c r="N3104" i="10"/>
  <c r="O3104" i="10"/>
  <c r="D3105" i="10"/>
  <c r="K3104" i="10"/>
  <c r="I3104" i="10"/>
  <c r="P3104" i="10"/>
  <c r="J3104" i="10"/>
  <c r="T3103" i="10"/>
  <c r="U3103" i="10" s="1"/>
  <c r="V3103" i="10" s="1"/>
  <c r="W3103" i="10" s="1"/>
  <c r="X3103" i="10" s="1"/>
  <c r="Y3103" i="10" s="1"/>
  <c r="Z3103" i="10" s="1"/>
  <c r="AA3103" i="10" s="1"/>
  <c r="AB3103" i="10" s="1"/>
  <c r="AC3103" i="10" s="1"/>
  <c r="H3105" i="10" l="1"/>
  <c r="S3105" i="10" s="1"/>
  <c r="N3105" i="10"/>
  <c r="Q3105" i="10"/>
  <c r="O3105" i="10"/>
  <c r="K3105" i="10"/>
  <c r="J3105" i="10"/>
  <c r="P3105" i="10"/>
  <c r="M3105" i="10"/>
  <c r="R3105" i="10"/>
  <c r="G3105" i="10" s="1"/>
  <c r="D3106" i="10"/>
  <c r="I3105" i="10"/>
  <c r="L3105" i="10"/>
  <c r="T3104" i="10"/>
  <c r="U3104" i="10" s="1"/>
  <c r="V3104" i="10" s="1"/>
  <c r="W3104" i="10" s="1"/>
  <c r="X3104" i="10" s="1"/>
  <c r="Y3104" i="10" s="1"/>
  <c r="Z3104" i="10" s="1"/>
  <c r="AA3104" i="10" s="1"/>
  <c r="AB3104" i="10" s="1"/>
  <c r="AC3104" i="10" s="1"/>
  <c r="H3106" i="10" l="1"/>
  <c r="S3106" i="10" s="1"/>
  <c r="I3106" i="10"/>
  <c r="R3106" i="10"/>
  <c r="G3106" i="10" s="1"/>
  <c r="N3106" i="10"/>
  <c r="L3106" i="10"/>
  <c r="M3106" i="10"/>
  <c r="O3106" i="10"/>
  <c r="J3106" i="10"/>
  <c r="D3107" i="10"/>
  <c r="K3106" i="10"/>
  <c r="P3106" i="10"/>
  <c r="Q3106" i="10"/>
  <c r="T3105" i="10"/>
  <c r="U3105" i="10" s="1"/>
  <c r="V3105" i="10" s="1"/>
  <c r="W3105" i="10" s="1"/>
  <c r="X3105" i="10" s="1"/>
  <c r="Y3105" i="10" s="1"/>
  <c r="Z3105" i="10" s="1"/>
  <c r="AA3105" i="10" s="1"/>
  <c r="AB3105" i="10" s="1"/>
  <c r="AC3105" i="10" s="1"/>
  <c r="Q3107" i="10" l="1"/>
  <c r="K3107" i="10"/>
  <c r="H3107" i="10"/>
  <c r="S3107" i="10" s="1"/>
  <c r="O3107" i="10"/>
  <c r="D3108" i="10"/>
  <c r="J3107" i="10"/>
  <c r="L3107" i="10"/>
  <c r="M3107" i="10"/>
  <c r="P3107" i="10"/>
  <c r="N3107" i="10"/>
  <c r="I3107" i="10"/>
  <c r="R3107" i="10"/>
  <c r="G3107" i="10" s="1"/>
  <c r="T3106" i="10"/>
  <c r="U3106" i="10" s="1"/>
  <c r="V3106" i="10" s="1"/>
  <c r="W3106" i="10" s="1"/>
  <c r="X3106" i="10" s="1"/>
  <c r="Y3106" i="10" s="1"/>
  <c r="Z3106" i="10" s="1"/>
  <c r="AA3106" i="10" s="1"/>
  <c r="AB3106" i="10" s="1"/>
  <c r="AC3106" i="10" s="1"/>
  <c r="T3107" i="10" l="1"/>
  <c r="U3107" i="10" s="1"/>
  <c r="V3107" i="10" s="1"/>
  <c r="W3107" i="10" s="1"/>
  <c r="X3107" i="10" s="1"/>
  <c r="Y3107" i="10" s="1"/>
  <c r="Z3107" i="10" s="1"/>
  <c r="AA3107" i="10" s="1"/>
  <c r="AB3107" i="10" s="1"/>
  <c r="AC3107" i="10" s="1"/>
  <c r="H3108" i="10"/>
  <c r="S3108" i="10" s="1"/>
  <c r="O3108" i="10"/>
  <c r="I3108" i="10"/>
  <c r="P3108" i="10"/>
  <c r="Q3108" i="10"/>
  <c r="L3108" i="10"/>
  <c r="D3109" i="10"/>
  <c r="R3108" i="10"/>
  <c r="G3108" i="10" s="1"/>
  <c r="K3108" i="10"/>
  <c r="M3108" i="10"/>
  <c r="J3108" i="10"/>
  <c r="N3108" i="10"/>
  <c r="T3108" i="10" l="1"/>
  <c r="U3108" i="10" s="1"/>
  <c r="V3108" i="10" s="1"/>
  <c r="W3108" i="10" s="1"/>
  <c r="X3108" i="10" s="1"/>
  <c r="Y3108" i="10" s="1"/>
  <c r="Z3108" i="10" s="1"/>
  <c r="AA3108" i="10" s="1"/>
  <c r="AB3108" i="10" s="1"/>
  <c r="AC3108" i="10" s="1"/>
  <c r="O3109" i="10"/>
  <c r="R3109" i="10"/>
  <c r="G3109" i="10" s="1"/>
  <c r="H3109" i="10"/>
  <c r="S3109" i="10" s="1"/>
  <c r="Q3109" i="10"/>
  <c r="N3109" i="10"/>
  <c r="I3109" i="10"/>
  <c r="D3110" i="10"/>
  <c r="P3109" i="10"/>
  <c r="K3109" i="10"/>
  <c r="M3109" i="10"/>
  <c r="L3109" i="10"/>
  <c r="J3109" i="10"/>
  <c r="T3109" i="10" l="1"/>
  <c r="U3109" i="10" s="1"/>
  <c r="V3109" i="10" s="1"/>
  <c r="W3109" i="10" s="1"/>
  <c r="X3109" i="10" s="1"/>
  <c r="Y3109" i="10" s="1"/>
  <c r="Z3109" i="10" s="1"/>
  <c r="AA3109" i="10" s="1"/>
  <c r="AB3109" i="10" s="1"/>
  <c r="AC3109" i="10" s="1"/>
  <c r="H3110" i="10"/>
  <c r="S3110" i="10" s="1"/>
  <c r="K3110" i="10"/>
  <c r="J3110" i="10"/>
  <c r="Q3110" i="10"/>
  <c r="O3110" i="10"/>
  <c r="N3110" i="10"/>
  <c r="M3110" i="10"/>
  <c r="L3110" i="10"/>
  <c r="P3110" i="10"/>
  <c r="D3111" i="10"/>
  <c r="I3110" i="10"/>
  <c r="R3110" i="10"/>
  <c r="G3110" i="10" s="1"/>
  <c r="T3110" i="10" l="1"/>
  <c r="U3110" i="10" s="1"/>
  <c r="V3110" i="10" s="1"/>
  <c r="W3110" i="10" s="1"/>
  <c r="X3110" i="10" s="1"/>
  <c r="Y3110" i="10" s="1"/>
  <c r="Z3110" i="10" s="1"/>
  <c r="AA3110" i="10" s="1"/>
  <c r="AB3110" i="10" s="1"/>
  <c r="AC3110" i="10" s="1"/>
  <c r="K3111" i="10"/>
  <c r="J3111" i="10"/>
  <c r="H3111" i="10"/>
  <c r="S3111" i="10" s="1"/>
  <c r="M3111" i="10"/>
  <c r="N3111" i="10"/>
  <c r="P3111" i="10"/>
  <c r="R3111" i="10"/>
  <c r="G3111" i="10" s="1"/>
  <c r="D3112" i="10"/>
  <c r="Q3111" i="10"/>
  <c r="I3111" i="10"/>
  <c r="L3111" i="10"/>
  <c r="O3111" i="10"/>
  <c r="T3111" i="10" l="1"/>
  <c r="U3111" i="10" s="1"/>
  <c r="V3111" i="10" s="1"/>
  <c r="W3111" i="10" s="1"/>
  <c r="X3111" i="10" s="1"/>
  <c r="Y3111" i="10" s="1"/>
  <c r="Z3111" i="10" s="1"/>
  <c r="AA3111" i="10" s="1"/>
  <c r="AB3111" i="10" s="1"/>
  <c r="AC3111" i="10" s="1"/>
  <c r="Q3112" i="10"/>
  <c r="L3112" i="10"/>
  <c r="O3112" i="10"/>
  <c r="H3112" i="10"/>
  <c r="S3112" i="10" s="1"/>
  <c r="P3112" i="10"/>
  <c r="D3113" i="10"/>
  <c r="M3112" i="10"/>
  <c r="R3112" i="10"/>
  <c r="G3112" i="10" s="1"/>
  <c r="I3112" i="10"/>
  <c r="K3112" i="10"/>
  <c r="J3112" i="10"/>
  <c r="N3112" i="10"/>
  <c r="H3113" i="10" l="1"/>
  <c r="S3113" i="10" s="1"/>
  <c r="N3113" i="10"/>
  <c r="J3113" i="10"/>
  <c r="I3113" i="10"/>
  <c r="P3113" i="10"/>
  <c r="R3113" i="10"/>
  <c r="G3113" i="10" s="1"/>
  <c r="K3113" i="10"/>
  <c r="D3114" i="10"/>
  <c r="Q3113" i="10"/>
  <c r="L3113" i="10"/>
  <c r="M3113" i="10"/>
  <c r="O3113" i="10"/>
  <c r="T3112" i="10"/>
  <c r="U3112" i="10" s="1"/>
  <c r="V3112" i="10" s="1"/>
  <c r="W3112" i="10" s="1"/>
  <c r="X3112" i="10" s="1"/>
  <c r="Y3112" i="10" s="1"/>
  <c r="Z3112" i="10" s="1"/>
  <c r="AA3112" i="10" s="1"/>
  <c r="AB3112" i="10" s="1"/>
  <c r="AC3112" i="10" s="1"/>
  <c r="H3114" i="10" l="1"/>
  <c r="S3114" i="10" s="1"/>
  <c r="R3114" i="10"/>
  <c r="G3114" i="10" s="1"/>
  <c r="L3114" i="10"/>
  <c r="K3114" i="10"/>
  <c r="Q3114" i="10"/>
  <c r="N3114" i="10"/>
  <c r="O3114" i="10"/>
  <c r="D3115" i="10"/>
  <c r="P3114" i="10"/>
  <c r="M3114" i="10"/>
  <c r="J3114" i="10"/>
  <c r="I3114" i="10"/>
  <c r="T3113" i="10"/>
  <c r="U3113" i="10" s="1"/>
  <c r="V3113" i="10" s="1"/>
  <c r="W3113" i="10" s="1"/>
  <c r="X3113" i="10" s="1"/>
  <c r="Y3113" i="10" s="1"/>
  <c r="Z3113" i="10" s="1"/>
  <c r="AA3113" i="10" s="1"/>
  <c r="AB3113" i="10" s="1"/>
  <c r="AC3113" i="10" s="1"/>
  <c r="H3115" i="10" l="1"/>
  <c r="S3115" i="10" s="1"/>
  <c r="L3115" i="10"/>
  <c r="M3115" i="10"/>
  <c r="N3115" i="10"/>
  <c r="Q3115" i="10"/>
  <c r="D3116" i="10"/>
  <c r="O3115" i="10"/>
  <c r="R3115" i="10"/>
  <c r="G3115" i="10" s="1"/>
  <c r="J3115" i="10"/>
  <c r="K3115" i="10"/>
  <c r="P3115" i="10"/>
  <c r="I3115" i="10"/>
  <c r="T3114" i="10"/>
  <c r="U3114" i="10" s="1"/>
  <c r="V3114" i="10" s="1"/>
  <c r="W3114" i="10" s="1"/>
  <c r="X3114" i="10" s="1"/>
  <c r="Y3114" i="10" s="1"/>
  <c r="Z3114" i="10" s="1"/>
  <c r="AA3114" i="10" s="1"/>
  <c r="AB3114" i="10" s="1"/>
  <c r="AC3114" i="10" s="1"/>
  <c r="L3116" i="10" l="1"/>
  <c r="N3116" i="10"/>
  <c r="O3116" i="10"/>
  <c r="K3116" i="10"/>
  <c r="H3116" i="10"/>
  <c r="S3116" i="10" s="1"/>
  <c r="Q3116" i="10"/>
  <c r="R3116" i="10"/>
  <c r="G3116" i="10" s="1"/>
  <c r="I3116" i="10"/>
  <c r="J3116" i="10"/>
  <c r="P3116" i="10"/>
  <c r="D3117" i="10"/>
  <c r="M3116" i="10"/>
  <c r="T3115" i="10"/>
  <c r="U3115" i="10" s="1"/>
  <c r="V3115" i="10" s="1"/>
  <c r="W3115" i="10" s="1"/>
  <c r="X3115" i="10" s="1"/>
  <c r="Y3115" i="10" s="1"/>
  <c r="Z3115" i="10" s="1"/>
  <c r="AA3115" i="10" s="1"/>
  <c r="AB3115" i="10" s="1"/>
  <c r="AC3115" i="10" s="1"/>
  <c r="T3116" i="10" l="1"/>
  <c r="U3116" i="10" s="1"/>
  <c r="V3116" i="10" s="1"/>
  <c r="W3116" i="10" s="1"/>
  <c r="X3116" i="10" s="1"/>
  <c r="Y3116" i="10" s="1"/>
  <c r="Z3116" i="10" s="1"/>
  <c r="AA3116" i="10" s="1"/>
  <c r="AB3116" i="10" s="1"/>
  <c r="AC3116" i="10" s="1"/>
  <c r="I3117" i="10"/>
  <c r="R3117" i="10"/>
  <c r="G3117" i="10" s="1"/>
  <c r="O3117" i="10"/>
  <c r="M3117" i="10"/>
  <c r="P3117" i="10"/>
  <c r="L3117" i="10"/>
  <c r="J3117" i="10"/>
  <c r="Q3117" i="10"/>
  <c r="H3117" i="10"/>
  <c r="S3117" i="10" s="1"/>
  <c r="N3117" i="10"/>
  <c r="D3118" i="10"/>
  <c r="K3117" i="10"/>
  <c r="H3118" i="10" l="1"/>
  <c r="S3118" i="10" s="1"/>
  <c r="M3118" i="10"/>
  <c r="L3118" i="10"/>
  <c r="I3118" i="10"/>
  <c r="Q3118" i="10"/>
  <c r="D3119" i="10"/>
  <c r="P3118" i="10"/>
  <c r="J3118" i="10"/>
  <c r="O3118" i="10"/>
  <c r="R3118" i="10"/>
  <c r="G3118" i="10" s="1"/>
  <c r="N3118" i="10"/>
  <c r="K3118" i="10"/>
  <c r="T3117" i="10"/>
  <c r="U3117" i="10" s="1"/>
  <c r="V3117" i="10" s="1"/>
  <c r="W3117" i="10" s="1"/>
  <c r="X3117" i="10" s="1"/>
  <c r="Y3117" i="10" s="1"/>
  <c r="Z3117" i="10" s="1"/>
  <c r="AA3117" i="10" s="1"/>
  <c r="AB3117" i="10" s="1"/>
  <c r="AC3117" i="10" s="1"/>
  <c r="T3118" i="10" l="1"/>
  <c r="U3118" i="10" s="1"/>
  <c r="V3118" i="10" s="1"/>
  <c r="W3118" i="10" s="1"/>
  <c r="X3118" i="10" s="1"/>
  <c r="Y3118" i="10" s="1"/>
  <c r="Z3118" i="10" s="1"/>
  <c r="AA3118" i="10" s="1"/>
  <c r="AB3118" i="10" s="1"/>
  <c r="AC3118" i="10" s="1"/>
  <c r="H3119" i="10"/>
  <c r="S3119" i="10" s="1"/>
  <c r="K3119" i="10"/>
  <c r="N3119" i="10"/>
  <c r="Q3119" i="10"/>
  <c r="D3120" i="10"/>
  <c r="O3119" i="10"/>
  <c r="M3119" i="10"/>
  <c r="L3119" i="10"/>
  <c r="R3119" i="10"/>
  <c r="G3119" i="10" s="1"/>
  <c r="P3119" i="10"/>
  <c r="J3119" i="10"/>
  <c r="I3119" i="10"/>
  <c r="T3119" i="10" l="1"/>
  <c r="U3119" i="10" s="1"/>
  <c r="V3119" i="10" s="1"/>
  <c r="W3119" i="10" s="1"/>
  <c r="X3119" i="10" s="1"/>
  <c r="Y3119" i="10" s="1"/>
  <c r="Z3119" i="10" s="1"/>
  <c r="AA3119" i="10" s="1"/>
  <c r="AB3119" i="10" s="1"/>
  <c r="AC3119" i="10" s="1"/>
  <c r="H3120" i="10"/>
  <c r="S3120" i="10" s="1"/>
  <c r="R3120" i="10"/>
  <c r="G3120" i="10" s="1"/>
  <c r="I3120" i="10"/>
  <c r="M3120" i="10"/>
  <c r="J3120" i="10"/>
  <c r="K3120" i="10"/>
  <c r="Q3120" i="10"/>
  <c r="N3120" i="10"/>
  <c r="O3120" i="10"/>
  <c r="P3120" i="10"/>
  <c r="D3121" i="10"/>
  <c r="L3120" i="10"/>
  <c r="P3121" i="10" l="1"/>
  <c r="J3121" i="10"/>
  <c r="N3121" i="10"/>
  <c r="L3121" i="10"/>
  <c r="R3121" i="10"/>
  <c r="G3121" i="10" s="1"/>
  <c r="M3121" i="10"/>
  <c r="O3121" i="10"/>
  <c r="K3121" i="10"/>
  <c r="H3121" i="10"/>
  <c r="S3121" i="10" s="1"/>
  <c r="I3121" i="10"/>
  <c r="D3122" i="10"/>
  <c r="Q3121" i="10"/>
  <c r="T3120" i="10"/>
  <c r="U3120" i="10" s="1"/>
  <c r="V3120" i="10" s="1"/>
  <c r="W3120" i="10" s="1"/>
  <c r="X3120" i="10" s="1"/>
  <c r="Y3120" i="10" s="1"/>
  <c r="Z3120" i="10" s="1"/>
  <c r="AA3120" i="10" s="1"/>
  <c r="AB3120" i="10" s="1"/>
  <c r="AC3120" i="10" s="1"/>
  <c r="H3122" i="10" l="1"/>
  <c r="S3122" i="10" s="1"/>
  <c r="L3122" i="10"/>
  <c r="R3122" i="10"/>
  <c r="G3122" i="10" s="1"/>
  <c r="M3122" i="10"/>
  <c r="I3122" i="10"/>
  <c r="D3123" i="10"/>
  <c r="J3122" i="10"/>
  <c r="Q3122" i="10"/>
  <c r="K3122" i="10"/>
  <c r="P3122" i="10"/>
  <c r="O3122" i="10"/>
  <c r="N3122" i="10"/>
  <c r="T3121" i="10"/>
  <c r="U3121" i="10" s="1"/>
  <c r="V3121" i="10" s="1"/>
  <c r="W3121" i="10" s="1"/>
  <c r="X3121" i="10" s="1"/>
  <c r="Y3121" i="10" s="1"/>
  <c r="Z3121" i="10" s="1"/>
  <c r="AA3121" i="10" s="1"/>
  <c r="AB3121" i="10" s="1"/>
  <c r="AC3121" i="10" s="1"/>
  <c r="T3122" i="10" l="1"/>
  <c r="U3122" i="10" s="1"/>
  <c r="V3122" i="10" s="1"/>
  <c r="W3122" i="10" s="1"/>
  <c r="X3122" i="10" s="1"/>
  <c r="Y3122" i="10" s="1"/>
  <c r="Z3122" i="10" s="1"/>
  <c r="AA3122" i="10" s="1"/>
  <c r="AB3122" i="10" s="1"/>
  <c r="AC3122" i="10" s="1"/>
  <c r="P3123" i="10"/>
  <c r="D3124" i="10"/>
  <c r="J3123" i="10"/>
  <c r="L3123" i="10"/>
  <c r="H3123" i="10"/>
  <c r="S3123" i="10" s="1"/>
  <c r="K3123" i="10"/>
  <c r="O3123" i="10"/>
  <c r="N3123" i="10"/>
  <c r="I3123" i="10"/>
  <c r="R3123" i="10"/>
  <c r="G3123" i="10" s="1"/>
  <c r="Q3123" i="10"/>
  <c r="M3123" i="10"/>
  <c r="T3123" i="10" l="1"/>
  <c r="U3123" i="10" s="1"/>
  <c r="V3123" i="10" s="1"/>
  <c r="W3123" i="10" s="1"/>
  <c r="X3123" i="10" s="1"/>
  <c r="Y3123" i="10" s="1"/>
  <c r="Z3123" i="10" s="1"/>
  <c r="AA3123" i="10" s="1"/>
  <c r="AB3123" i="10" s="1"/>
  <c r="AC3123" i="10" s="1"/>
  <c r="D3125" i="10"/>
  <c r="K3124" i="10"/>
  <c r="P3124" i="10"/>
  <c r="M3124" i="10"/>
  <c r="O3124" i="10"/>
  <c r="Q3124" i="10"/>
  <c r="N3124" i="10"/>
  <c r="H3124" i="10"/>
  <c r="S3124" i="10" s="1"/>
  <c r="L3124" i="10"/>
  <c r="I3124" i="10"/>
  <c r="J3124" i="10"/>
  <c r="R3124" i="10"/>
  <c r="G3124" i="10" s="1"/>
  <c r="J3125" i="10" l="1"/>
  <c r="D3126" i="10"/>
  <c r="R3125" i="10"/>
  <c r="G3125" i="10" s="1"/>
  <c r="O3125" i="10"/>
  <c r="P3125" i="10"/>
  <c r="Q3125" i="10"/>
  <c r="M3125" i="10"/>
  <c r="K3125" i="10"/>
  <c r="I3125" i="10"/>
  <c r="L3125" i="10"/>
  <c r="H3125" i="10"/>
  <c r="S3125" i="10" s="1"/>
  <c r="N3125" i="10"/>
  <c r="T3124" i="10"/>
  <c r="U3124" i="10" s="1"/>
  <c r="V3124" i="10" s="1"/>
  <c r="W3124" i="10" s="1"/>
  <c r="X3124" i="10" s="1"/>
  <c r="Y3124" i="10" s="1"/>
  <c r="Z3124" i="10" s="1"/>
  <c r="AA3124" i="10" s="1"/>
  <c r="AB3124" i="10" s="1"/>
  <c r="AC3124" i="10" s="1"/>
  <c r="T3125" i="10" l="1"/>
  <c r="U3125" i="10" s="1"/>
  <c r="V3125" i="10" s="1"/>
  <c r="W3125" i="10" s="1"/>
  <c r="X3125" i="10" s="1"/>
  <c r="Y3125" i="10" s="1"/>
  <c r="Z3125" i="10" s="1"/>
  <c r="AA3125" i="10" s="1"/>
  <c r="AB3125" i="10" s="1"/>
  <c r="AC3125" i="10" s="1"/>
  <c r="D3127" i="10"/>
  <c r="K3126" i="10"/>
  <c r="N3126" i="10"/>
  <c r="M3126" i="10"/>
  <c r="Q3126" i="10"/>
  <c r="R3126" i="10"/>
  <c r="G3126" i="10" s="1"/>
  <c r="H3126" i="10"/>
  <c r="S3126" i="10" s="1"/>
  <c r="J3126" i="10"/>
  <c r="P3126" i="10"/>
  <c r="L3126" i="10"/>
  <c r="I3126" i="10"/>
  <c r="O3126" i="10"/>
  <c r="H3127" i="10" l="1"/>
  <c r="S3127" i="10" s="1"/>
  <c r="N3127" i="10"/>
  <c r="D3128" i="10"/>
  <c r="R3127" i="10"/>
  <c r="G3127" i="10" s="1"/>
  <c r="J3127" i="10"/>
  <c r="Q3127" i="10"/>
  <c r="P3127" i="10"/>
  <c r="M3127" i="10"/>
  <c r="O3127" i="10"/>
  <c r="L3127" i="10"/>
  <c r="I3127" i="10"/>
  <c r="K3127" i="10"/>
  <c r="T3126" i="10"/>
  <c r="U3126" i="10" s="1"/>
  <c r="V3126" i="10" s="1"/>
  <c r="W3126" i="10" s="1"/>
  <c r="X3126" i="10" s="1"/>
  <c r="Y3126" i="10" s="1"/>
  <c r="Z3126" i="10" s="1"/>
  <c r="AA3126" i="10" s="1"/>
  <c r="AB3126" i="10" s="1"/>
  <c r="AC3126" i="10" s="1"/>
  <c r="H3128" i="10" l="1"/>
  <c r="S3128" i="10" s="1"/>
  <c r="D3129" i="10"/>
  <c r="O3128" i="10"/>
  <c r="I3128" i="10"/>
  <c r="J3128" i="10"/>
  <c r="P3128" i="10"/>
  <c r="R3128" i="10"/>
  <c r="G3128" i="10" s="1"/>
  <c r="M3128" i="10"/>
  <c r="L3128" i="10"/>
  <c r="N3128" i="10"/>
  <c r="K3128" i="10"/>
  <c r="Q3128" i="10"/>
  <c r="T3127" i="10"/>
  <c r="U3127" i="10" s="1"/>
  <c r="V3127" i="10" s="1"/>
  <c r="W3127" i="10" s="1"/>
  <c r="X3127" i="10" s="1"/>
  <c r="Y3127" i="10" s="1"/>
  <c r="Z3127" i="10" s="1"/>
  <c r="AA3127" i="10" s="1"/>
  <c r="AB3127" i="10" s="1"/>
  <c r="AC3127" i="10" s="1"/>
  <c r="J3129" i="10" l="1"/>
  <c r="D3130" i="10"/>
  <c r="Q3129" i="10"/>
  <c r="L3129" i="10"/>
  <c r="P3129" i="10"/>
  <c r="M3129" i="10"/>
  <c r="H3129" i="10"/>
  <c r="S3129" i="10" s="1"/>
  <c r="O3129" i="10"/>
  <c r="N3129" i="10"/>
  <c r="I3129" i="10"/>
  <c r="R3129" i="10"/>
  <c r="G3129" i="10" s="1"/>
  <c r="K3129" i="10"/>
  <c r="T3128" i="10"/>
  <c r="U3128" i="10" s="1"/>
  <c r="V3128" i="10" s="1"/>
  <c r="W3128" i="10" s="1"/>
  <c r="X3128" i="10" s="1"/>
  <c r="Y3128" i="10" s="1"/>
  <c r="Z3128" i="10" s="1"/>
  <c r="AA3128" i="10" s="1"/>
  <c r="AB3128" i="10" s="1"/>
  <c r="AC3128" i="10" s="1"/>
  <c r="T3129" i="10" l="1"/>
  <c r="U3129" i="10" s="1"/>
  <c r="V3129" i="10" s="1"/>
  <c r="W3129" i="10" s="1"/>
  <c r="X3129" i="10" s="1"/>
  <c r="Y3129" i="10" s="1"/>
  <c r="Z3129" i="10" s="1"/>
  <c r="AA3129" i="10" s="1"/>
  <c r="AB3129" i="10" s="1"/>
  <c r="AC3129" i="10" s="1"/>
  <c r="H3130" i="10"/>
  <c r="S3130" i="10" s="1"/>
  <c r="D3131" i="10"/>
  <c r="J3130" i="10"/>
  <c r="N3130" i="10"/>
  <c r="O3130" i="10"/>
  <c r="M3130" i="10"/>
  <c r="R3130" i="10"/>
  <c r="G3130" i="10" s="1"/>
  <c r="K3130" i="10"/>
  <c r="Q3130" i="10"/>
  <c r="P3130" i="10"/>
  <c r="L3130" i="10"/>
  <c r="I3130" i="10"/>
  <c r="T3130" i="10" l="1"/>
  <c r="U3130" i="10" s="1"/>
  <c r="V3130" i="10" s="1"/>
  <c r="W3130" i="10" s="1"/>
  <c r="X3130" i="10" s="1"/>
  <c r="Y3130" i="10" s="1"/>
  <c r="Z3130" i="10" s="1"/>
  <c r="AA3130" i="10" s="1"/>
  <c r="AB3130" i="10" s="1"/>
  <c r="AC3130" i="10" s="1"/>
  <c r="M3131" i="10"/>
  <c r="D3132" i="10"/>
  <c r="P3131" i="10"/>
  <c r="L3131" i="10"/>
  <c r="Q3131" i="10"/>
  <c r="N3131" i="10"/>
  <c r="K3131" i="10"/>
  <c r="I3131" i="10"/>
  <c r="H3131" i="10"/>
  <c r="S3131" i="10" s="1"/>
  <c r="R3131" i="10"/>
  <c r="G3131" i="10" s="1"/>
  <c r="J3131" i="10"/>
  <c r="O3131" i="10"/>
  <c r="N3132" i="10" l="1"/>
  <c r="D3133" i="10"/>
  <c r="O3132" i="10"/>
  <c r="H3132" i="10"/>
  <c r="S3132" i="10" s="1"/>
  <c r="R3132" i="10"/>
  <c r="G3132" i="10" s="1"/>
  <c r="I3132" i="10"/>
  <c r="J3132" i="10"/>
  <c r="K3132" i="10"/>
  <c r="M3132" i="10"/>
  <c r="P3132" i="10"/>
  <c r="L3132" i="10"/>
  <c r="Q3132" i="10"/>
  <c r="T3131" i="10"/>
  <c r="U3131" i="10" s="1"/>
  <c r="V3131" i="10" s="1"/>
  <c r="W3131" i="10" s="1"/>
  <c r="X3131" i="10" s="1"/>
  <c r="Y3131" i="10" s="1"/>
  <c r="Z3131" i="10" s="1"/>
  <c r="AA3131" i="10" s="1"/>
  <c r="AB3131" i="10" s="1"/>
  <c r="AC3131" i="10" s="1"/>
  <c r="T3132" i="10" l="1"/>
  <c r="U3132" i="10" s="1"/>
  <c r="V3132" i="10" s="1"/>
  <c r="W3132" i="10" s="1"/>
  <c r="X3132" i="10" s="1"/>
  <c r="Y3132" i="10" s="1"/>
  <c r="Z3132" i="10" s="1"/>
  <c r="AA3132" i="10" s="1"/>
  <c r="AB3132" i="10" s="1"/>
  <c r="AC3132" i="10" s="1"/>
  <c r="H3133" i="10"/>
  <c r="S3133" i="10" s="1"/>
  <c r="O3133" i="10"/>
  <c r="Q3133" i="10"/>
  <c r="R3133" i="10"/>
  <c r="G3133" i="10" s="1"/>
  <c r="P3133" i="10"/>
  <c r="J3133" i="10"/>
  <c r="K3133" i="10"/>
  <c r="M3133" i="10"/>
  <c r="L3133" i="10"/>
  <c r="I3133" i="10"/>
  <c r="N3133" i="10"/>
  <c r="D3134" i="10"/>
  <c r="T3133" i="10" l="1"/>
  <c r="U3133" i="10" s="1"/>
  <c r="V3133" i="10" s="1"/>
  <c r="W3133" i="10" s="1"/>
  <c r="X3133" i="10" s="1"/>
  <c r="Y3133" i="10" s="1"/>
  <c r="Z3133" i="10" s="1"/>
  <c r="AA3133" i="10" s="1"/>
  <c r="AB3133" i="10" s="1"/>
  <c r="AC3133" i="10" s="1"/>
  <c r="H3134" i="10"/>
  <c r="S3134" i="10" s="1"/>
  <c r="I3134" i="10"/>
  <c r="K3134" i="10"/>
  <c r="Q3134" i="10"/>
  <c r="R3134" i="10"/>
  <c r="G3134" i="10" s="1"/>
  <c r="O3134" i="10"/>
  <c r="D3135" i="10"/>
  <c r="L3134" i="10"/>
  <c r="P3134" i="10"/>
  <c r="J3134" i="10"/>
  <c r="N3134" i="10"/>
  <c r="M3134" i="10"/>
  <c r="T3134" i="10" l="1"/>
  <c r="U3134" i="10" s="1"/>
  <c r="V3134" i="10" s="1"/>
  <c r="W3134" i="10" s="1"/>
  <c r="X3134" i="10" s="1"/>
  <c r="Y3134" i="10" s="1"/>
  <c r="Z3134" i="10" s="1"/>
  <c r="AA3134" i="10" s="1"/>
  <c r="AB3134" i="10" s="1"/>
  <c r="AC3134" i="10" s="1"/>
  <c r="H3135" i="10"/>
  <c r="S3135" i="10" s="1"/>
  <c r="Q3135" i="10"/>
  <c r="J3135" i="10"/>
  <c r="M3135" i="10"/>
  <c r="D3136" i="10"/>
  <c r="L3135" i="10"/>
  <c r="K3135" i="10"/>
  <c r="N3135" i="10"/>
  <c r="I3135" i="10"/>
  <c r="R3135" i="10"/>
  <c r="G3135" i="10" s="1"/>
  <c r="P3135" i="10"/>
  <c r="O3135" i="10"/>
  <c r="T3135" i="10" l="1"/>
  <c r="U3135" i="10" s="1"/>
  <c r="V3135" i="10" s="1"/>
  <c r="W3135" i="10" s="1"/>
  <c r="X3135" i="10" s="1"/>
  <c r="Y3135" i="10" s="1"/>
  <c r="Z3135" i="10" s="1"/>
  <c r="AA3135" i="10" s="1"/>
  <c r="AB3135" i="10" s="1"/>
  <c r="AC3135" i="10" s="1"/>
  <c r="H3136" i="10"/>
  <c r="S3136" i="10" s="1"/>
  <c r="L3136" i="10"/>
  <c r="I3136" i="10"/>
  <c r="J3136" i="10"/>
  <c r="Q3136" i="10"/>
  <c r="M3136" i="10"/>
  <c r="O3136" i="10"/>
  <c r="D3137" i="10"/>
  <c r="R3136" i="10"/>
  <c r="G3136" i="10" s="1"/>
  <c r="N3136" i="10"/>
  <c r="K3136" i="10"/>
  <c r="P3136" i="10"/>
  <c r="T3136" i="10" l="1"/>
  <c r="U3136" i="10" s="1"/>
  <c r="V3136" i="10" s="1"/>
  <c r="W3136" i="10" s="1"/>
  <c r="X3136" i="10" s="1"/>
  <c r="Y3136" i="10" s="1"/>
  <c r="Z3136" i="10" s="1"/>
  <c r="AA3136" i="10" s="1"/>
  <c r="AB3136" i="10" s="1"/>
  <c r="AC3136" i="10" s="1"/>
  <c r="H3137" i="10"/>
  <c r="S3137" i="10" s="1"/>
  <c r="O3137" i="10"/>
  <c r="M3137" i="10"/>
  <c r="P3137" i="10"/>
  <c r="L3137" i="10"/>
  <c r="Q3137" i="10"/>
  <c r="D3138" i="10"/>
  <c r="I3137" i="10"/>
  <c r="K3137" i="10"/>
  <c r="N3137" i="10"/>
  <c r="J3137" i="10"/>
  <c r="R3137" i="10"/>
  <c r="G3137" i="10" s="1"/>
  <c r="T3137" i="10" l="1"/>
  <c r="U3137" i="10" s="1"/>
  <c r="V3137" i="10" s="1"/>
  <c r="W3137" i="10" s="1"/>
  <c r="X3137" i="10" s="1"/>
  <c r="Y3137" i="10" s="1"/>
  <c r="Z3137" i="10" s="1"/>
  <c r="AA3137" i="10" s="1"/>
  <c r="AB3137" i="10" s="1"/>
  <c r="AC3137" i="10" s="1"/>
  <c r="H3138" i="10"/>
  <c r="S3138" i="10" s="1"/>
  <c r="K3138" i="10"/>
  <c r="O3138" i="10"/>
  <c r="L3138" i="10"/>
  <c r="Q3138" i="10"/>
  <c r="N3138" i="10"/>
  <c r="D3139" i="10"/>
  <c r="M3138" i="10"/>
  <c r="J3138" i="10"/>
  <c r="P3138" i="10"/>
  <c r="I3138" i="10"/>
  <c r="R3138" i="10"/>
  <c r="G3138" i="10" s="1"/>
  <c r="T3138" i="10" l="1"/>
  <c r="U3138" i="10" s="1"/>
  <c r="V3138" i="10" s="1"/>
  <c r="W3138" i="10" s="1"/>
  <c r="X3138" i="10" s="1"/>
  <c r="Y3138" i="10" s="1"/>
  <c r="Z3138" i="10" s="1"/>
  <c r="AA3138" i="10" s="1"/>
  <c r="AB3138" i="10" s="1"/>
  <c r="AC3138" i="10" s="1"/>
  <c r="H3139" i="10"/>
  <c r="S3139" i="10" s="1"/>
  <c r="K3139" i="10"/>
  <c r="N3139" i="10"/>
  <c r="O3139" i="10"/>
  <c r="I3139" i="10"/>
  <c r="D3140" i="10"/>
  <c r="Q3139" i="10"/>
  <c r="R3139" i="10"/>
  <c r="G3139" i="10" s="1"/>
  <c r="M3139" i="10"/>
  <c r="L3139" i="10"/>
  <c r="J3139" i="10"/>
  <c r="P3139" i="10"/>
  <c r="T3139" i="10" l="1"/>
  <c r="U3139" i="10" s="1"/>
  <c r="V3139" i="10" s="1"/>
  <c r="W3139" i="10" s="1"/>
  <c r="X3139" i="10" s="1"/>
  <c r="Y3139" i="10" s="1"/>
  <c r="Z3139" i="10" s="1"/>
  <c r="AA3139" i="10" s="1"/>
  <c r="AB3139" i="10" s="1"/>
  <c r="AC3139" i="10" s="1"/>
  <c r="J3140" i="10"/>
  <c r="L3140" i="10"/>
  <c r="K3140" i="10"/>
  <c r="R3140" i="10"/>
  <c r="G3140" i="10" s="1"/>
  <c r="M3140" i="10"/>
  <c r="D3141" i="10"/>
  <c r="I3140" i="10"/>
  <c r="O3140" i="10"/>
  <c r="P3140" i="10"/>
  <c r="Q3140" i="10"/>
  <c r="H3140" i="10"/>
  <c r="S3140" i="10" s="1"/>
  <c r="N3140" i="10"/>
  <c r="T3140" i="10" l="1"/>
  <c r="U3140" i="10" s="1"/>
  <c r="V3140" i="10" s="1"/>
  <c r="W3140" i="10" s="1"/>
  <c r="X3140" i="10" s="1"/>
  <c r="Y3140" i="10" s="1"/>
  <c r="Z3140" i="10" s="1"/>
  <c r="AA3140" i="10" s="1"/>
  <c r="AB3140" i="10" s="1"/>
  <c r="AC3140" i="10" s="1"/>
  <c r="Q3141" i="10"/>
  <c r="P3141" i="10"/>
  <c r="M3141" i="10"/>
  <c r="H3141" i="10"/>
  <c r="S3141" i="10" s="1"/>
  <c r="R3141" i="10"/>
  <c r="G3141" i="10" s="1"/>
  <c r="J3141" i="10"/>
  <c r="N3141" i="10"/>
  <c r="K3141" i="10"/>
  <c r="D3142" i="10"/>
  <c r="I3141" i="10"/>
  <c r="O3141" i="10"/>
  <c r="L3141" i="10"/>
  <c r="T3141" i="10" l="1"/>
  <c r="U3141" i="10" s="1"/>
  <c r="V3141" i="10" s="1"/>
  <c r="W3141" i="10" s="1"/>
  <c r="X3141" i="10" s="1"/>
  <c r="Y3141" i="10" s="1"/>
  <c r="Z3141" i="10" s="1"/>
  <c r="AA3141" i="10" s="1"/>
  <c r="AB3141" i="10" s="1"/>
  <c r="AC3141" i="10" s="1"/>
  <c r="H3142" i="10"/>
  <c r="S3142" i="10" s="1"/>
  <c r="M3142" i="10"/>
  <c r="K3142" i="10"/>
  <c r="R3142" i="10"/>
  <c r="G3142" i="10" s="1"/>
  <c r="L3142" i="10"/>
  <c r="Q3142" i="10"/>
  <c r="N3142" i="10"/>
  <c r="D3143" i="10"/>
  <c r="J3142" i="10"/>
  <c r="O3142" i="10"/>
  <c r="P3142" i="10"/>
  <c r="I3142" i="10"/>
  <c r="T3142" i="10" l="1"/>
  <c r="U3142" i="10" s="1"/>
  <c r="V3142" i="10" s="1"/>
  <c r="W3142" i="10" s="1"/>
  <c r="X3142" i="10" s="1"/>
  <c r="Y3142" i="10" s="1"/>
  <c r="Z3142" i="10" s="1"/>
  <c r="AA3142" i="10" s="1"/>
  <c r="AB3142" i="10" s="1"/>
  <c r="AC3142" i="10" s="1"/>
  <c r="M3143" i="10"/>
  <c r="Q3143" i="10"/>
  <c r="R3143" i="10"/>
  <c r="G3143" i="10" s="1"/>
  <c r="D3144" i="10"/>
  <c r="I3143" i="10"/>
  <c r="P3143" i="10"/>
  <c r="H3143" i="10"/>
  <c r="S3143" i="10" s="1"/>
  <c r="J3143" i="10"/>
  <c r="O3143" i="10"/>
  <c r="K3143" i="10"/>
  <c r="L3143" i="10"/>
  <c r="N3143" i="10"/>
  <c r="I3144" i="10" l="1"/>
  <c r="D3145" i="10"/>
  <c r="P3144" i="10"/>
  <c r="R3144" i="10"/>
  <c r="G3144" i="10" s="1"/>
  <c r="H3144" i="10"/>
  <c r="S3144" i="10" s="1"/>
  <c r="J3144" i="10"/>
  <c r="Q3144" i="10"/>
  <c r="O3144" i="10"/>
  <c r="K3144" i="10"/>
  <c r="L3144" i="10"/>
  <c r="M3144" i="10"/>
  <c r="N3144" i="10"/>
  <c r="T3143" i="10"/>
  <c r="U3143" i="10" s="1"/>
  <c r="V3143" i="10" s="1"/>
  <c r="W3143" i="10" s="1"/>
  <c r="X3143" i="10" s="1"/>
  <c r="Y3143" i="10" s="1"/>
  <c r="Z3143" i="10" s="1"/>
  <c r="AA3143" i="10" s="1"/>
  <c r="AB3143" i="10" s="1"/>
  <c r="AC3143" i="10" s="1"/>
  <c r="T3144" i="10" l="1"/>
  <c r="U3144" i="10" s="1"/>
  <c r="V3144" i="10" s="1"/>
  <c r="W3144" i="10" s="1"/>
  <c r="X3144" i="10" s="1"/>
  <c r="Y3144" i="10" s="1"/>
  <c r="Z3144" i="10" s="1"/>
  <c r="AA3144" i="10" s="1"/>
  <c r="AB3144" i="10" s="1"/>
  <c r="AC3144" i="10" s="1"/>
  <c r="H3145" i="10"/>
  <c r="S3145" i="10" s="1"/>
  <c r="D3146" i="10"/>
  <c r="J3145" i="10"/>
  <c r="R3145" i="10"/>
  <c r="G3145" i="10" s="1"/>
  <c r="Q3145" i="10"/>
  <c r="O3145" i="10"/>
  <c r="L3145" i="10"/>
  <c r="K3145" i="10"/>
  <c r="N3145" i="10"/>
  <c r="I3145" i="10"/>
  <c r="P3145" i="10"/>
  <c r="M3145" i="10"/>
  <c r="T3145" i="10" l="1"/>
  <c r="U3145" i="10" s="1"/>
  <c r="V3145" i="10" s="1"/>
  <c r="W3145" i="10" s="1"/>
  <c r="X3145" i="10" s="1"/>
  <c r="Y3145" i="10" s="1"/>
  <c r="Z3145" i="10" s="1"/>
  <c r="AA3145" i="10" s="1"/>
  <c r="AB3145" i="10" s="1"/>
  <c r="AC3145" i="10" s="1"/>
  <c r="M3146" i="10"/>
  <c r="J3146" i="10"/>
  <c r="O3146" i="10"/>
  <c r="H3146" i="10"/>
  <c r="S3146" i="10" s="1"/>
  <c r="Q3146" i="10"/>
  <c r="P3146" i="10"/>
  <c r="N3146" i="10"/>
  <c r="K3146" i="10"/>
  <c r="D3147" i="10"/>
  <c r="I3146" i="10"/>
  <c r="R3146" i="10"/>
  <c r="G3146" i="10" s="1"/>
  <c r="L3146" i="10"/>
  <c r="T3146" i="10" l="1"/>
  <c r="U3146" i="10" s="1"/>
  <c r="V3146" i="10" s="1"/>
  <c r="W3146" i="10" s="1"/>
  <c r="X3146" i="10" s="1"/>
  <c r="Y3146" i="10" s="1"/>
  <c r="Z3146" i="10" s="1"/>
  <c r="AA3146" i="10" s="1"/>
  <c r="AB3146" i="10" s="1"/>
  <c r="AC3146" i="10" s="1"/>
  <c r="M3147" i="10"/>
  <c r="K3147" i="10"/>
  <c r="L3147" i="10"/>
  <c r="H3147" i="10"/>
  <c r="S3147" i="10" s="1"/>
  <c r="J3147" i="10"/>
  <c r="Q3147" i="10"/>
  <c r="P3147" i="10"/>
  <c r="N3147" i="10"/>
  <c r="D3148" i="10"/>
  <c r="I3147" i="10"/>
  <c r="O3147" i="10"/>
  <c r="R3147" i="10"/>
  <c r="G3147" i="10" s="1"/>
  <c r="T3147" i="10" l="1"/>
  <c r="U3147" i="10" s="1"/>
  <c r="V3147" i="10" s="1"/>
  <c r="W3147" i="10" s="1"/>
  <c r="X3147" i="10" s="1"/>
  <c r="Y3147" i="10" s="1"/>
  <c r="Z3147" i="10" s="1"/>
  <c r="AA3147" i="10" s="1"/>
  <c r="AB3147" i="10" s="1"/>
  <c r="AC3147" i="10" s="1"/>
  <c r="H3148" i="10"/>
  <c r="S3148" i="10" s="1"/>
  <c r="P3148" i="10"/>
  <c r="M3148" i="10"/>
  <c r="O3148" i="10"/>
  <c r="R3148" i="10"/>
  <c r="G3148" i="10" s="1"/>
  <c r="L3148" i="10"/>
  <c r="J3148" i="10"/>
  <c r="I3148" i="10"/>
  <c r="D3149" i="10"/>
  <c r="N3148" i="10"/>
  <c r="Q3148" i="10"/>
  <c r="K3148" i="10"/>
  <c r="I3149" i="10" l="1"/>
  <c r="H3149" i="10"/>
  <c r="S3149" i="10" s="1"/>
  <c r="D3150" i="10"/>
  <c r="Q3149" i="10"/>
  <c r="R3149" i="10"/>
  <c r="G3149" i="10" s="1"/>
  <c r="P3149" i="10"/>
  <c r="J3149" i="10"/>
  <c r="M3149" i="10"/>
  <c r="N3149" i="10"/>
  <c r="L3149" i="10"/>
  <c r="O3149" i="10"/>
  <c r="K3149" i="10"/>
  <c r="T3148" i="10"/>
  <c r="U3148" i="10" s="1"/>
  <c r="V3148" i="10" s="1"/>
  <c r="W3148" i="10" s="1"/>
  <c r="X3148" i="10" s="1"/>
  <c r="Y3148" i="10" s="1"/>
  <c r="Z3148" i="10" s="1"/>
  <c r="AA3148" i="10" s="1"/>
  <c r="AB3148" i="10" s="1"/>
  <c r="AC3148" i="10" s="1"/>
  <c r="T3149" i="10" l="1"/>
  <c r="U3149" i="10" s="1"/>
  <c r="V3149" i="10" s="1"/>
  <c r="W3149" i="10" s="1"/>
  <c r="X3149" i="10" s="1"/>
  <c r="Y3149" i="10" s="1"/>
  <c r="Z3149" i="10" s="1"/>
  <c r="AA3149" i="10" s="1"/>
  <c r="AB3149" i="10" s="1"/>
  <c r="AC3149" i="10" s="1"/>
  <c r="H3150" i="10"/>
  <c r="S3150" i="10" s="1"/>
  <c r="D3151" i="10"/>
  <c r="J3150" i="10"/>
  <c r="M3150" i="10"/>
  <c r="Q3150" i="10"/>
  <c r="L3150" i="10"/>
  <c r="I3150" i="10"/>
  <c r="P3150" i="10"/>
  <c r="N3150" i="10"/>
  <c r="R3150" i="10"/>
  <c r="G3150" i="10" s="1"/>
  <c r="K3150" i="10"/>
  <c r="O3150" i="10"/>
  <c r="T3150" i="10" l="1"/>
  <c r="U3150" i="10" s="1"/>
  <c r="V3150" i="10" s="1"/>
  <c r="W3150" i="10" s="1"/>
  <c r="X3150" i="10" s="1"/>
  <c r="Y3150" i="10" s="1"/>
  <c r="Z3150" i="10" s="1"/>
  <c r="AA3150" i="10" s="1"/>
  <c r="AB3150" i="10" s="1"/>
  <c r="AC3150" i="10" s="1"/>
  <c r="M3151" i="10"/>
  <c r="L3151" i="10"/>
  <c r="D3152" i="10"/>
  <c r="O3151" i="10"/>
  <c r="R3151" i="10"/>
  <c r="G3151" i="10" s="1"/>
  <c r="N3151" i="10"/>
  <c r="I3151" i="10"/>
  <c r="H3151" i="10"/>
  <c r="S3151" i="10" s="1"/>
  <c r="K3151" i="10"/>
  <c r="Q3151" i="10"/>
  <c r="P3151" i="10"/>
  <c r="J3151" i="10"/>
  <c r="H3152" i="10" l="1"/>
  <c r="S3152" i="10" s="1"/>
  <c r="R3152" i="10"/>
  <c r="G3152" i="10" s="1"/>
  <c r="D3153" i="10"/>
  <c r="P3152" i="10"/>
  <c r="N3152" i="10"/>
  <c r="O3152" i="10"/>
  <c r="J3152" i="10"/>
  <c r="Q3152" i="10"/>
  <c r="I3152" i="10"/>
  <c r="M3152" i="10"/>
  <c r="L3152" i="10"/>
  <c r="K3152" i="10"/>
  <c r="T3151" i="10"/>
  <c r="U3151" i="10" s="1"/>
  <c r="V3151" i="10" s="1"/>
  <c r="W3151" i="10" s="1"/>
  <c r="X3151" i="10" s="1"/>
  <c r="Y3151" i="10" s="1"/>
  <c r="Z3151" i="10" s="1"/>
  <c r="AA3151" i="10" s="1"/>
  <c r="AB3151" i="10" s="1"/>
  <c r="AC3151" i="10" s="1"/>
  <c r="T3152" i="10" l="1"/>
  <c r="U3152" i="10" s="1"/>
  <c r="V3152" i="10" s="1"/>
  <c r="W3152" i="10" s="1"/>
  <c r="X3152" i="10" s="1"/>
  <c r="Y3152" i="10" s="1"/>
  <c r="Z3152" i="10" s="1"/>
  <c r="AA3152" i="10" s="1"/>
  <c r="AB3152" i="10" s="1"/>
  <c r="AC3152" i="10" s="1"/>
  <c r="J3153" i="10"/>
  <c r="I3153" i="10"/>
  <c r="R3153" i="10"/>
  <c r="G3153" i="10" s="1"/>
  <c r="O3153" i="10"/>
  <c r="K3153" i="10"/>
  <c r="N3153" i="10"/>
  <c r="H3153" i="10"/>
  <c r="S3153" i="10" s="1"/>
  <c r="D3154" i="10"/>
  <c r="L3153" i="10"/>
  <c r="M3153" i="10"/>
  <c r="P3153" i="10"/>
  <c r="Q3153" i="10"/>
  <c r="T3153" i="10" l="1"/>
  <c r="U3153" i="10" s="1"/>
  <c r="V3153" i="10" s="1"/>
  <c r="W3153" i="10" s="1"/>
  <c r="X3153" i="10" s="1"/>
  <c r="Y3153" i="10" s="1"/>
  <c r="Z3153" i="10" s="1"/>
  <c r="AA3153" i="10" s="1"/>
  <c r="AB3153" i="10" s="1"/>
  <c r="AC3153" i="10" s="1"/>
  <c r="O3154" i="10"/>
  <c r="I3154" i="10"/>
  <c r="J3154" i="10"/>
  <c r="N3154" i="10"/>
  <c r="H3154" i="10"/>
  <c r="S3154" i="10" s="1"/>
  <c r="R3154" i="10"/>
  <c r="G3154" i="10" s="1"/>
  <c r="Q3154" i="10"/>
  <c r="D3155" i="10"/>
  <c r="M3154" i="10"/>
  <c r="L3154" i="10"/>
  <c r="K3154" i="10"/>
  <c r="P3154" i="10"/>
  <c r="T3154" i="10" l="1"/>
  <c r="U3154" i="10" s="1"/>
  <c r="V3154" i="10" s="1"/>
  <c r="W3154" i="10" s="1"/>
  <c r="X3154" i="10" s="1"/>
  <c r="Y3154" i="10" s="1"/>
  <c r="Z3154" i="10" s="1"/>
  <c r="AA3154" i="10" s="1"/>
  <c r="AB3154" i="10" s="1"/>
  <c r="AC3154" i="10" s="1"/>
  <c r="H3155" i="10"/>
  <c r="S3155" i="10" s="1"/>
  <c r="M3155" i="10"/>
  <c r="I3155" i="10"/>
  <c r="Q3155" i="10"/>
  <c r="D3156" i="10"/>
  <c r="K3155" i="10"/>
  <c r="L3155" i="10"/>
  <c r="O3155" i="10"/>
  <c r="P3155" i="10"/>
  <c r="J3155" i="10"/>
  <c r="N3155" i="10"/>
  <c r="R3155" i="10"/>
  <c r="G3155" i="10" s="1"/>
  <c r="N3156" i="10" l="1"/>
  <c r="D3157" i="10"/>
  <c r="I3156" i="10"/>
  <c r="R3156" i="10"/>
  <c r="G3156" i="10" s="1"/>
  <c r="M3156" i="10"/>
  <c r="J3156" i="10"/>
  <c r="Q3156" i="10"/>
  <c r="O3156" i="10"/>
  <c r="H3156" i="10"/>
  <c r="S3156" i="10" s="1"/>
  <c r="K3156" i="10"/>
  <c r="L3156" i="10"/>
  <c r="P3156" i="10"/>
  <c r="T3155" i="10"/>
  <c r="U3155" i="10" s="1"/>
  <c r="V3155" i="10" s="1"/>
  <c r="W3155" i="10" s="1"/>
  <c r="X3155" i="10" s="1"/>
  <c r="Y3155" i="10" s="1"/>
  <c r="Z3155" i="10" s="1"/>
  <c r="AA3155" i="10" s="1"/>
  <c r="AB3155" i="10" s="1"/>
  <c r="AC3155" i="10" s="1"/>
  <c r="J3157" i="10" l="1"/>
  <c r="R3157" i="10"/>
  <c r="G3157" i="10" s="1"/>
  <c r="D3158" i="10"/>
  <c r="N3157" i="10"/>
  <c r="Q3157" i="10"/>
  <c r="I3157" i="10"/>
  <c r="O3157" i="10"/>
  <c r="P3157" i="10"/>
  <c r="K3157" i="10"/>
  <c r="H3157" i="10"/>
  <c r="S3157" i="10" s="1"/>
  <c r="L3157" i="10"/>
  <c r="M3157" i="10"/>
  <c r="T3156" i="10"/>
  <c r="U3156" i="10" s="1"/>
  <c r="V3156" i="10" s="1"/>
  <c r="W3156" i="10" s="1"/>
  <c r="X3156" i="10" s="1"/>
  <c r="Y3156" i="10" s="1"/>
  <c r="Z3156" i="10" s="1"/>
  <c r="AA3156" i="10" s="1"/>
  <c r="AB3156" i="10" s="1"/>
  <c r="AC3156" i="10" s="1"/>
  <c r="M3158" i="10" l="1"/>
  <c r="K3158" i="10"/>
  <c r="J3158" i="10"/>
  <c r="I3158" i="10"/>
  <c r="Q3158" i="10"/>
  <c r="N3158" i="10"/>
  <c r="O3158" i="10"/>
  <c r="D3159" i="10"/>
  <c r="P3158" i="10"/>
  <c r="H3158" i="10"/>
  <c r="S3158" i="10" s="1"/>
  <c r="L3158" i="10"/>
  <c r="R3158" i="10"/>
  <c r="G3158" i="10" s="1"/>
  <c r="T3157" i="10"/>
  <c r="U3157" i="10" s="1"/>
  <c r="V3157" i="10" s="1"/>
  <c r="W3157" i="10" s="1"/>
  <c r="X3157" i="10" s="1"/>
  <c r="Y3157" i="10" s="1"/>
  <c r="Z3157" i="10" s="1"/>
  <c r="AA3157" i="10" s="1"/>
  <c r="AB3157" i="10" s="1"/>
  <c r="AC3157" i="10" s="1"/>
  <c r="T3158" i="10" l="1"/>
  <c r="U3158" i="10" s="1"/>
  <c r="V3158" i="10" s="1"/>
  <c r="W3158" i="10" s="1"/>
  <c r="X3158" i="10" s="1"/>
  <c r="Y3158" i="10" s="1"/>
  <c r="Z3158" i="10" s="1"/>
  <c r="AA3158" i="10" s="1"/>
  <c r="AB3158" i="10" s="1"/>
  <c r="AC3158" i="10" s="1"/>
  <c r="I3159" i="10"/>
  <c r="D3160" i="10"/>
  <c r="J3159" i="10"/>
  <c r="H3159" i="10"/>
  <c r="S3159" i="10" s="1"/>
  <c r="P3159" i="10"/>
  <c r="N3159" i="10"/>
  <c r="O3159" i="10"/>
  <c r="M3159" i="10"/>
  <c r="K3159" i="10"/>
  <c r="R3159" i="10"/>
  <c r="G3159" i="10" s="1"/>
  <c r="Q3159" i="10"/>
  <c r="L3159" i="10"/>
  <c r="T3159" i="10" l="1"/>
  <c r="U3159" i="10" s="1"/>
  <c r="V3159" i="10" s="1"/>
  <c r="W3159" i="10" s="1"/>
  <c r="X3159" i="10" s="1"/>
  <c r="Y3159" i="10" s="1"/>
  <c r="Z3159" i="10" s="1"/>
  <c r="AA3159" i="10" s="1"/>
  <c r="AB3159" i="10" s="1"/>
  <c r="AC3159" i="10" s="1"/>
  <c r="L3160" i="10"/>
  <c r="R3160" i="10"/>
  <c r="G3160" i="10" s="1"/>
  <c r="H3160" i="10"/>
  <c r="S3160" i="10" s="1"/>
  <c r="J3160" i="10"/>
  <c r="P3160" i="10"/>
  <c r="N3160" i="10"/>
  <c r="I3160" i="10"/>
  <c r="D3161" i="10"/>
  <c r="Q3160" i="10"/>
  <c r="O3160" i="10"/>
  <c r="M3160" i="10"/>
  <c r="K3160" i="10"/>
  <c r="T3160" i="10" l="1"/>
  <c r="U3160" i="10" s="1"/>
  <c r="V3160" i="10" s="1"/>
  <c r="W3160" i="10" s="1"/>
  <c r="X3160" i="10" s="1"/>
  <c r="Y3160" i="10" s="1"/>
  <c r="Z3160" i="10" s="1"/>
  <c r="AA3160" i="10" s="1"/>
  <c r="AB3160" i="10" s="1"/>
  <c r="AC3160" i="10" s="1"/>
  <c r="Q3161" i="10"/>
  <c r="D3162" i="10"/>
  <c r="L3161" i="10"/>
  <c r="H3161" i="10"/>
  <c r="S3161" i="10" s="1"/>
  <c r="J3161" i="10"/>
  <c r="K3161" i="10"/>
  <c r="R3161" i="10"/>
  <c r="G3161" i="10" s="1"/>
  <c r="N3161" i="10"/>
  <c r="P3161" i="10"/>
  <c r="O3161" i="10"/>
  <c r="M3161" i="10"/>
  <c r="I3161" i="10"/>
  <c r="M3162" i="10" l="1"/>
  <c r="R3162" i="10"/>
  <c r="G3162" i="10" s="1"/>
  <c r="K3162" i="10"/>
  <c r="J3162" i="10"/>
  <c r="L3162" i="10"/>
  <c r="Q3162" i="10"/>
  <c r="P3162" i="10"/>
  <c r="D3163" i="10"/>
  <c r="O3162" i="10"/>
  <c r="H3162" i="10"/>
  <c r="S3162" i="10" s="1"/>
  <c r="I3162" i="10"/>
  <c r="N3162" i="10"/>
  <c r="T3161" i="10"/>
  <c r="U3161" i="10" s="1"/>
  <c r="V3161" i="10" s="1"/>
  <c r="W3161" i="10" s="1"/>
  <c r="X3161" i="10" s="1"/>
  <c r="Y3161" i="10" s="1"/>
  <c r="Z3161" i="10" s="1"/>
  <c r="AA3161" i="10" s="1"/>
  <c r="AB3161" i="10" s="1"/>
  <c r="AC3161" i="10" s="1"/>
  <c r="K3163" i="10" l="1"/>
  <c r="D3164" i="10"/>
  <c r="M3163" i="10"/>
  <c r="H3163" i="10"/>
  <c r="S3163" i="10" s="1"/>
  <c r="N3163" i="10"/>
  <c r="J3163" i="10"/>
  <c r="L3163" i="10"/>
  <c r="R3163" i="10"/>
  <c r="G3163" i="10" s="1"/>
  <c r="P3163" i="10"/>
  <c r="Q3163" i="10"/>
  <c r="O3163" i="10"/>
  <c r="I3163" i="10"/>
  <c r="T3162" i="10"/>
  <c r="U3162" i="10" s="1"/>
  <c r="V3162" i="10" s="1"/>
  <c r="W3162" i="10" s="1"/>
  <c r="X3162" i="10" s="1"/>
  <c r="Y3162" i="10" s="1"/>
  <c r="Z3162" i="10" s="1"/>
  <c r="AA3162" i="10" s="1"/>
  <c r="AB3162" i="10" s="1"/>
  <c r="AC3162" i="10" s="1"/>
  <c r="T3163" i="10" l="1"/>
  <c r="U3163" i="10" s="1"/>
  <c r="V3163" i="10" s="1"/>
  <c r="W3163" i="10" s="1"/>
  <c r="X3163" i="10" s="1"/>
  <c r="Y3163" i="10" s="1"/>
  <c r="Z3163" i="10" s="1"/>
  <c r="AA3163" i="10" s="1"/>
  <c r="AB3163" i="10" s="1"/>
  <c r="AC3163" i="10" s="1"/>
  <c r="J3164" i="10"/>
  <c r="R3164" i="10"/>
  <c r="G3164" i="10" s="1"/>
  <c r="I3164" i="10"/>
  <c r="O3164" i="10"/>
  <c r="Q3164" i="10"/>
  <c r="K3164" i="10"/>
  <c r="D3165" i="10"/>
  <c r="M3164" i="10"/>
  <c r="H3164" i="10"/>
  <c r="S3164" i="10" s="1"/>
  <c r="P3164" i="10"/>
  <c r="N3164" i="10"/>
  <c r="L3164" i="10"/>
  <c r="T3164" i="10" l="1"/>
  <c r="U3164" i="10" s="1"/>
  <c r="V3164" i="10" s="1"/>
  <c r="W3164" i="10" s="1"/>
  <c r="X3164" i="10" s="1"/>
  <c r="Y3164" i="10" s="1"/>
  <c r="Z3164" i="10" s="1"/>
  <c r="AA3164" i="10" s="1"/>
  <c r="AB3164" i="10" s="1"/>
  <c r="AC3164" i="10" s="1"/>
  <c r="D3166" i="10"/>
  <c r="R3165" i="10"/>
  <c r="G3165" i="10" s="1"/>
  <c r="H3165" i="10"/>
  <c r="S3165" i="10" s="1"/>
  <c r="I3165" i="10"/>
  <c r="O3165" i="10"/>
  <c r="M3165" i="10"/>
  <c r="L3165" i="10"/>
  <c r="J3165" i="10"/>
  <c r="Q3165" i="10"/>
  <c r="P3165" i="10"/>
  <c r="N3165" i="10"/>
  <c r="K3165" i="10"/>
  <c r="T3165" i="10" l="1"/>
  <c r="U3165" i="10" s="1"/>
  <c r="V3165" i="10" s="1"/>
  <c r="W3165" i="10" s="1"/>
  <c r="X3165" i="10" s="1"/>
  <c r="Y3165" i="10" s="1"/>
  <c r="Z3165" i="10" s="1"/>
  <c r="AA3165" i="10" s="1"/>
  <c r="AB3165" i="10" s="1"/>
  <c r="AC3165" i="10" s="1"/>
  <c r="H3166" i="10"/>
  <c r="S3166" i="10" s="1"/>
  <c r="R3166" i="10"/>
  <c r="G3166" i="10" s="1"/>
  <c r="M3166" i="10"/>
  <c r="I3166" i="10"/>
  <c r="J3166" i="10"/>
  <c r="L3166" i="10"/>
  <c r="P3166" i="10"/>
  <c r="O3166" i="10"/>
  <c r="K3166" i="10"/>
  <c r="Q3166" i="10"/>
  <c r="D3167" i="10"/>
  <c r="N3166" i="10"/>
  <c r="I3167" i="10" l="1"/>
  <c r="R3167" i="10"/>
  <c r="G3167" i="10" s="1"/>
  <c r="K3167" i="10"/>
  <c r="Q3167" i="10"/>
  <c r="L3167" i="10"/>
  <c r="D3168" i="10"/>
  <c r="P3167" i="10"/>
  <c r="J3167" i="10"/>
  <c r="O3167" i="10"/>
  <c r="H3167" i="10"/>
  <c r="S3167" i="10" s="1"/>
  <c r="M3167" i="10"/>
  <c r="N3167" i="10"/>
  <c r="T3166" i="10"/>
  <c r="U3166" i="10" s="1"/>
  <c r="V3166" i="10" s="1"/>
  <c r="W3166" i="10" s="1"/>
  <c r="X3166" i="10" s="1"/>
  <c r="Y3166" i="10" s="1"/>
  <c r="Z3166" i="10" s="1"/>
  <c r="AA3166" i="10" s="1"/>
  <c r="AB3166" i="10" s="1"/>
  <c r="AC3166" i="10" s="1"/>
  <c r="O3168" i="10" l="1"/>
  <c r="Q3168" i="10"/>
  <c r="J3168" i="10"/>
  <c r="N3168" i="10"/>
  <c r="H3168" i="10"/>
  <c r="S3168" i="10" s="1"/>
  <c r="K3168" i="10"/>
  <c r="D3169" i="10"/>
  <c r="M3168" i="10"/>
  <c r="R3168" i="10"/>
  <c r="G3168" i="10" s="1"/>
  <c r="P3168" i="10"/>
  <c r="L3168" i="10"/>
  <c r="I3168" i="10"/>
  <c r="T3167" i="10"/>
  <c r="U3167" i="10" s="1"/>
  <c r="V3167" i="10" s="1"/>
  <c r="W3167" i="10" s="1"/>
  <c r="X3167" i="10" s="1"/>
  <c r="Y3167" i="10" s="1"/>
  <c r="Z3167" i="10" s="1"/>
  <c r="AA3167" i="10" s="1"/>
  <c r="AB3167" i="10" s="1"/>
  <c r="AC3167" i="10" s="1"/>
  <c r="T3168" i="10" l="1"/>
  <c r="U3168" i="10" s="1"/>
  <c r="V3168" i="10" s="1"/>
  <c r="W3168" i="10" s="1"/>
  <c r="X3168" i="10" s="1"/>
  <c r="Y3168" i="10" s="1"/>
  <c r="Z3168" i="10" s="1"/>
  <c r="AA3168" i="10" s="1"/>
  <c r="AB3168" i="10" s="1"/>
  <c r="AC3168" i="10" s="1"/>
  <c r="J3169" i="10"/>
  <c r="H3169" i="10"/>
  <c r="S3169" i="10" s="1"/>
  <c r="Q3169" i="10"/>
  <c r="P3169" i="10"/>
  <c r="L3169" i="10"/>
  <c r="N3169" i="10"/>
  <c r="I3169" i="10"/>
  <c r="D3170" i="10"/>
  <c r="R3169" i="10"/>
  <c r="G3169" i="10" s="1"/>
  <c r="M3169" i="10"/>
  <c r="O3169" i="10"/>
  <c r="K3169" i="10"/>
  <c r="T3169" i="10" l="1"/>
  <c r="U3169" i="10" s="1"/>
  <c r="V3169" i="10" s="1"/>
  <c r="W3169" i="10" s="1"/>
  <c r="X3169" i="10" s="1"/>
  <c r="Y3169" i="10" s="1"/>
  <c r="Z3169" i="10" s="1"/>
  <c r="AA3169" i="10" s="1"/>
  <c r="AB3169" i="10" s="1"/>
  <c r="AC3169" i="10" s="1"/>
  <c r="J3170" i="10"/>
  <c r="Q3170" i="10"/>
  <c r="H3170" i="10"/>
  <c r="S3170" i="10" s="1"/>
  <c r="P3170" i="10"/>
  <c r="L3170" i="10"/>
  <c r="N3170" i="10"/>
  <c r="R3170" i="10"/>
  <c r="G3170" i="10" s="1"/>
  <c r="D3171" i="10"/>
  <c r="O3170" i="10"/>
  <c r="K3170" i="10"/>
  <c r="I3170" i="10"/>
  <c r="M3170" i="10"/>
  <c r="T3170" i="10" l="1"/>
  <c r="U3170" i="10" s="1"/>
  <c r="V3170" i="10" s="1"/>
  <c r="W3170" i="10" s="1"/>
  <c r="X3170" i="10" s="1"/>
  <c r="Y3170" i="10" s="1"/>
  <c r="Z3170" i="10" s="1"/>
  <c r="AA3170" i="10" s="1"/>
  <c r="AB3170" i="10" s="1"/>
  <c r="AC3170" i="10" s="1"/>
  <c r="N3171" i="10"/>
  <c r="K3171" i="10"/>
  <c r="H3171" i="10"/>
  <c r="S3171" i="10" s="1"/>
  <c r="L3171" i="10"/>
  <c r="Q3171" i="10"/>
  <c r="D3172" i="10"/>
  <c r="P3171" i="10"/>
  <c r="I3171" i="10"/>
  <c r="R3171" i="10"/>
  <c r="G3171" i="10" s="1"/>
  <c r="M3171" i="10"/>
  <c r="O3171" i="10"/>
  <c r="J3171" i="10"/>
  <c r="T3171" i="10" l="1"/>
  <c r="U3171" i="10" s="1"/>
  <c r="V3171" i="10" s="1"/>
  <c r="W3171" i="10" s="1"/>
  <c r="X3171" i="10" s="1"/>
  <c r="Y3171" i="10" s="1"/>
  <c r="Z3171" i="10" s="1"/>
  <c r="AA3171" i="10" s="1"/>
  <c r="AB3171" i="10" s="1"/>
  <c r="AC3171" i="10" s="1"/>
  <c r="P3172" i="10"/>
  <c r="R3172" i="10"/>
  <c r="G3172" i="10" s="1"/>
  <c r="H3172" i="10"/>
  <c r="S3172" i="10" s="1"/>
  <c r="L3172" i="10"/>
  <c r="I3172" i="10"/>
  <c r="D3173" i="10"/>
  <c r="O3172" i="10"/>
  <c r="Q3172" i="10"/>
  <c r="K3172" i="10"/>
  <c r="M3172" i="10"/>
  <c r="J3172" i="10"/>
  <c r="N3172" i="10"/>
  <c r="Q3173" i="10" l="1"/>
  <c r="H3173" i="10"/>
  <c r="S3173" i="10" s="1"/>
  <c r="D3174" i="10"/>
  <c r="N3173" i="10"/>
  <c r="P3173" i="10"/>
  <c r="I3173" i="10"/>
  <c r="K3173" i="10"/>
  <c r="J3173" i="10"/>
  <c r="L3173" i="10"/>
  <c r="O3173" i="10"/>
  <c r="M3173" i="10"/>
  <c r="R3173" i="10"/>
  <c r="G3173" i="10" s="1"/>
  <c r="T3172" i="10"/>
  <c r="U3172" i="10" s="1"/>
  <c r="V3172" i="10" s="1"/>
  <c r="W3172" i="10" s="1"/>
  <c r="X3172" i="10" s="1"/>
  <c r="Y3172" i="10" s="1"/>
  <c r="Z3172" i="10" s="1"/>
  <c r="AA3172" i="10" s="1"/>
  <c r="AB3172" i="10" s="1"/>
  <c r="AC3172" i="10" s="1"/>
  <c r="N3174" i="10" l="1"/>
  <c r="P3174" i="10"/>
  <c r="I3174" i="10"/>
  <c r="Q3174" i="10"/>
  <c r="K3174" i="10"/>
  <c r="H3174" i="10"/>
  <c r="S3174" i="10" s="1"/>
  <c r="O3174" i="10"/>
  <c r="D3175" i="10"/>
  <c r="M3174" i="10"/>
  <c r="R3174" i="10"/>
  <c r="G3174" i="10" s="1"/>
  <c r="L3174" i="10"/>
  <c r="J3174" i="10"/>
  <c r="T3173" i="10"/>
  <c r="U3173" i="10" s="1"/>
  <c r="V3173" i="10" s="1"/>
  <c r="W3173" i="10" s="1"/>
  <c r="X3173" i="10" s="1"/>
  <c r="Y3173" i="10" s="1"/>
  <c r="Z3173" i="10" s="1"/>
  <c r="AA3173" i="10" s="1"/>
  <c r="AB3173" i="10" s="1"/>
  <c r="AC3173" i="10" s="1"/>
  <c r="T3174" i="10" l="1"/>
  <c r="U3174" i="10" s="1"/>
  <c r="V3174" i="10" s="1"/>
  <c r="W3174" i="10" s="1"/>
  <c r="X3174" i="10" s="1"/>
  <c r="Y3174" i="10" s="1"/>
  <c r="Z3174" i="10" s="1"/>
  <c r="AA3174" i="10" s="1"/>
  <c r="AB3174" i="10" s="1"/>
  <c r="AC3174" i="10" s="1"/>
  <c r="L3175" i="10"/>
  <c r="H3175" i="10"/>
  <c r="S3175" i="10" s="1"/>
  <c r="O3175" i="10"/>
  <c r="P3175" i="10"/>
  <c r="K3175" i="10"/>
  <c r="Q3175" i="10"/>
  <c r="J3175" i="10"/>
  <c r="R3175" i="10"/>
  <c r="G3175" i="10" s="1"/>
  <c r="N3175" i="10"/>
  <c r="D3176" i="10"/>
  <c r="M3175" i="10"/>
  <c r="I3175" i="10"/>
  <c r="Q3176" i="10" l="1"/>
  <c r="K3176" i="10"/>
  <c r="J3176" i="10"/>
  <c r="H3176" i="10"/>
  <c r="S3176" i="10" s="1"/>
  <c r="N3176" i="10"/>
  <c r="D3177" i="10"/>
  <c r="P3176" i="10"/>
  <c r="O3176" i="10"/>
  <c r="M3176" i="10"/>
  <c r="I3176" i="10"/>
  <c r="L3176" i="10"/>
  <c r="R3176" i="10"/>
  <c r="G3176" i="10" s="1"/>
  <c r="T3175" i="10"/>
  <c r="U3175" i="10" s="1"/>
  <c r="V3175" i="10" s="1"/>
  <c r="W3175" i="10" s="1"/>
  <c r="X3175" i="10" s="1"/>
  <c r="Y3175" i="10" s="1"/>
  <c r="Z3175" i="10" s="1"/>
  <c r="AA3175" i="10" s="1"/>
  <c r="AB3175" i="10" s="1"/>
  <c r="AC3175" i="10" s="1"/>
  <c r="M3177" i="10" l="1"/>
  <c r="H3177" i="10"/>
  <c r="S3177" i="10" s="1"/>
  <c r="R3177" i="10"/>
  <c r="G3177" i="10" s="1"/>
  <c r="I3177" i="10"/>
  <c r="N3177" i="10"/>
  <c r="P3177" i="10"/>
  <c r="O3177" i="10"/>
  <c r="K3177" i="10"/>
  <c r="D3178" i="10"/>
  <c r="Q3177" i="10"/>
  <c r="J3177" i="10"/>
  <c r="L3177" i="10"/>
  <c r="T3176" i="10"/>
  <c r="U3176" i="10" s="1"/>
  <c r="V3176" i="10" s="1"/>
  <c r="W3176" i="10" s="1"/>
  <c r="X3176" i="10" s="1"/>
  <c r="Y3176" i="10" s="1"/>
  <c r="Z3176" i="10" s="1"/>
  <c r="AA3176" i="10" s="1"/>
  <c r="AB3176" i="10" s="1"/>
  <c r="AC3176" i="10" s="1"/>
  <c r="I3178" i="10" l="1"/>
  <c r="O3178" i="10"/>
  <c r="H3178" i="10"/>
  <c r="S3178" i="10" s="1"/>
  <c r="R3178" i="10"/>
  <c r="G3178" i="10" s="1"/>
  <c r="P3178" i="10"/>
  <c r="Q3178" i="10"/>
  <c r="L3178" i="10"/>
  <c r="M3178" i="10"/>
  <c r="D3179" i="10"/>
  <c r="N3178" i="10"/>
  <c r="J3178" i="10"/>
  <c r="K3178" i="10"/>
  <c r="T3177" i="10"/>
  <c r="U3177" i="10" s="1"/>
  <c r="V3177" i="10" s="1"/>
  <c r="W3177" i="10" s="1"/>
  <c r="X3177" i="10" s="1"/>
  <c r="Y3177" i="10" s="1"/>
  <c r="Z3177" i="10" s="1"/>
  <c r="AA3177" i="10" s="1"/>
  <c r="AB3177" i="10" s="1"/>
  <c r="AC3177" i="10" s="1"/>
  <c r="T3178" i="10" l="1"/>
  <c r="U3178" i="10" s="1"/>
  <c r="V3178" i="10" s="1"/>
  <c r="W3178" i="10" s="1"/>
  <c r="X3178" i="10" s="1"/>
  <c r="Y3178" i="10" s="1"/>
  <c r="Z3178" i="10" s="1"/>
  <c r="AA3178" i="10" s="1"/>
  <c r="AB3178" i="10" s="1"/>
  <c r="AC3178" i="10" s="1"/>
  <c r="N3179" i="10"/>
  <c r="K3179" i="10"/>
  <c r="M3179" i="10"/>
  <c r="P3179" i="10"/>
  <c r="H3179" i="10"/>
  <c r="S3179" i="10" s="1"/>
  <c r="O3179" i="10"/>
  <c r="J3179" i="10"/>
  <c r="L3179" i="10"/>
  <c r="R3179" i="10"/>
  <c r="G3179" i="10" s="1"/>
  <c r="D3180" i="10"/>
  <c r="Q3179" i="10"/>
  <c r="I3179" i="10"/>
  <c r="T3179" i="10" l="1"/>
  <c r="U3179" i="10" s="1"/>
  <c r="V3179" i="10" s="1"/>
  <c r="W3179" i="10" s="1"/>
  <c r="X3179" i="10" s="1"/>
  <c r="Y3179" i="10" s="1"/>
  <c r="Z3179" i="10" s="1"/>
  <c r="AA3179" i="10" s="1"/>
  <c r="AB3179" i="10" s="1"/>
  <c r="AC3179" i="10" s="1"/>
  <c r="I3180" i="10"/>
  <c r="Q3180" i="10"/>
  <c r="O3180" i="10"/>
  <c r="K3180" i="10"/>
  <c r="R3180" i="10"/>
  <c r="G3180" i="10" s="1"/>
  <c r="D3181" i="10"/>
  <c r="L3180" i="10"/>
  <c r="N3180" i="10"/>
  <c r="H3180" i="10"/>
  <c r="S3180" i="10" s="1"/>
  <c r="M3180" i="10"/>
  <c r="P3180" i="10"/>
  <c r="J3180" i="10"/>
  <c r="T3180" i="10" l="1"/>
  <c r="U3180" i="10" s="1"/>
  <c r="V3180" i="10" s="1"/>
  <c r="W3180" i="10" s="1"/>
  <c r="X3180" i="10" s="1"/>
  <c r="Y3180" i="10" s="1"/>
  <c r="Z3180" i="10" s="1"/>
  <c r="AA3180" i="10" s="1"/>
  <c r="AB3180" i="10" s="1"/>
  <c r="AC3180" i="10" s="1"/>
  <c r="P3181" i="10"/>
  <c r="H3181" i="10"/>
  <c r="S3181" i="10" s="1"/>
  <c r="M3181" i="10"/>
  <c r="D3182" i="10"/>
  <c r="J3181" i="10"/>
  <c r="L3181" i="10"/>
  <c r="K3181" i="10"/>
  <c r="O3181" i="10"/>
  <c r="Q3181" i="10"/>
  <c r="I3181" i="10"/>
  <c r="R3181" i="10"/>
  <c r="G3181" i="10" s="1"/>
  <c r="N3181" i="10"/>
  <c r="T3181" i="10" l="1"/>
  <c r="U3181" i="10" s="1"/>
  <c r="V3181" i="10" s="1"/>
  <c r="W3181" i="10" s="1"/>
  <c r="X3181" i="10" s="1"/>
  <c r="Y3181" i="10" s="1"/>
  <c r="Z3181" i="10" s="1"/>
  <c r="AA3181" i="10" s="1"/>
  <c r="AB3181" i="10" s="1"/>
  <c r="AC3181" i="10" s="1"/>
  <c r="N3182" i="10"/>
  <c r="I3182" i="10"/>
  <c r="R3182" i="10"/>
  <c r="G3182" i="10" s="1"/>
  <c r="O3182" i="10"/>
  <c r="L3182" i="10"/>
  <c r="K3182" i="10"/>
  <c r="P3182" i="10"/>
  <c r="D3183" i="10"/>
  <c r="Q3182" i="10"/>
  <c r="J3182" i="10"/>
  <c r="H3182" i="10"/>
  <c r="S3182" i="10" s="1"/>
  <c r="M3182" i="10"/>
  <c r="T3182" i="10" l="1"/>
  <c r="U3182" i="10" s="1"/>
  <c r="V3182" i="10" s="1"/>
  <c r="W3182" i="10" s="1"/>
  <c r="X3182" i="10" s="1"/>
  <c r="Y3182" i="10" s="1"/>
  <c r="Z3182" i="10" s="1"/>
  <c r="AA3182" i="10" s="1"/>
  <c r="AB3182" i="10" s="1"/>
  <c r="AC3182" i="10" s="1"/>
  <c r="R3183" i="10"/>
  <c r="G3183" i="10" s="1"/>
  <c r="J3183" i="10"/>
  <c r="L3183" i="10"/>
  <c r="O3183" i="10"/>
  <c r="M3183" i="10"/>
  <c r="N3183" i="10"/>
  <c r="D3184" i="10"/>
  <c r="K3183" i="10"/>
  <c r="Q3183" i="10"/>
  <c r="I3183" i="10"/>
  <c r="H3183" i="10"/>
  <c r="S3183" i="10" s="1"/>
  <c r="P3183" i="10"/>
  <c r="R3184" i="10" l="1"/>
  <c r="G3184" i="10" s="1"/>
  <c r="J3184" i="10"/>
  <c r="P3184" i="10"/>
  <c r="L3184" i="10"/>
  <c r="I3184" i="10"/>
  <c r="Q3184" i="10"/>
  <c r="M3184" i="10"/>
  <c r="D3185" i="10"/>
  <c r="H3184" i="10"/>
  <c r="S3184" i="10" s="1"/>
  <c r="O3184" i="10"/>
  <c r="K3184" i="10"/>
  <c r="N3184" i="10"/>
  <c r="T3183" i="10"/>
  <c r="U3183" i="10" s="1"/>
  <c r="V3183" i="10" s="1"/>
  <c r="W3183" i="10" s="1"/>
  <c r="X3183" i="10" s="1"/>
  <c r="Y3183" i="10" s="1"/>
  <c r="Z3183" i="10" s="1"/>
  <c r="AA3183" i="10" s="1"/>
  <c r="AB3183" i="10" s="1"/>
  <c r="AC3183" i="10" s="1"/>
  <c r="T3184" i="10" l="1"/>
  <c r="U3184" i="10" s="1"/>
  <c r="V3184" i="10" s="1"/>
  <c r="W3184" i="10" s="1"/>
  <c r="X3184" i="10" s="1"/>
  <c r="Y3184" i="10" s="1"/>
  <c r="Z3184" i="10" s="1"/>
  <c r="AA3184" i="10" s="1"/>
  <c r="AB3184" i="10" s="1"/>
  <c r="AC3184" i="10" s="1"/>
  <c r="K3185" i="10"/>
  <c r="N3185" i="10"/>
  <c r="H3185" i="10"/>
  <c r="S3185" i="10" s="1"/>
  <c r="L3185" i="10"/>
  <c r="I3185" i="10"/>
  <c r="D3186" i="10"/>
  <c r="O3185" i="10"/>
  <c r="P3185" i="10"/>
  <c r="J3185" i="10"/>
  <c r="Q3185" i="10"/>
  <c r="M3185" i="10"/>
  <c r="R3185" i="10"/>
  <c r="G3185" i="10" s="1"/>
  <c r="T3185" i="10" l="1"/>
  <c r="U3185" i="10" s="1"/>
  <c r="V3185" i="10" s="1"/>
  <c r="W3185" i="10" s="1"/>
  <c r="X3185" i="10" s="1"/>
  <c r="Y3185" i="10" s="1"/>
  <c r="Z3185" i="10" s="1"/>
  <c r="AA3185" i="10" s="1"/>
  <c r="AB3185" i="10" s="1"/>
  <c r="AC3185" i="10" s="1"/>
  <c r="N3186" i="10"/>
  <c r="O3186" i="10"/>
  <c r="M3186" i="10"/>
  <c r="H3186" i="10"/>
  <c r="S3186" i="10" s="1"/>
  <c r="R3186" i="10"/>
  <c r="G3186" i="10" s="1"/>
  <c r="I3186" i="10"/>
  <c r="L3186" i="10"/>
  <c r="P3186" i="10"/>
  <c r="D3187" i="10"/>
  <c r="Q3186" i="10"/>
  <c r="K3186" i="10"/>
  <c r="J3186" i="10"/>
  <c r="I3187" i="10" l="1"/>
  <c r="P3187" i="10"/>
  <c r="L3187" i="10"/>
  <c r="N3187" i="10"/>
  <c r="R3187" i="10"/>
  <c r="G3187" i="10" s="1"/>
  <c r="M3187" i="10"/>
  <c r="O3187" i="10"/>
  <c r="H3187" i="10"/>
  <c r="S3187" i="10" s="1"/>
  <c r="K3187" i="10"/>
  <c r="J3187" i="10"/>
  <c r="Q3187" i="10"/>
  <c r="D3188" i="10"/>
  <c r="T3186" i="10"/>
  <c r="U3186" i="10" s="1"/>
  <c r="V3186" i="10" s="1"/>
  <c r="W3186" i="10" s="1"/>
  <c r="X3186" i="10" s="1"/>
  <c r="Y3186" i="10" s="1"/>
  <c r="Z3186" i="10" s="1"/>
  <c r="AA3186" i="10" s="1"/>
  <c r="AB3186" i="10" s="1"/>
  <c r="AC3186" i="10" s="1"/>
  <c r="T3187" i="10" l="1"/>
  <c r="U3187" i="10" s="1"/>
  <c r="V3187" i="10" s="1"/>
  <c r="W3187" i="10" s="1"/>
  <c r="X3187" i="10" s="1"/>
  <c r="Y3187" i="10" s="1"/>
  <c r="Z3187" i="10" s="1"/>
  <c r="AA3187" i="10" s="1"/>
  <c r="AB3187" i="10" s="1"/>
  <c r="AC3187" i="10" s="1"/>
  <c r="N3188" i="10"/>
  <c r="K3188" i="10"/>
  <c r="Q3188" i="10"/>
  <c r="L3188" i="10"/>
  <c r="I3188" i="10"/>
  <c r="O3188" i="10"/>
  <c r="D3189" i="10"/>
  <c r="M3188" i="10"/>
  <c r="R3188" i="10"/>
  <c r="G3188" i="10" s="1"/>
  <c r="P3188" i="10"/>
  <c r="H3188" i="10"/>
  <c r="S3188" i="10" s="1"/>
  <c r="J3188" i="10"/>
  <c r="T3188" i="10" l="1"/>
  <c r="U3188" i="10" s="1"/>
  <c r="V3188" i="10" s="1"/>
  <c r="W3188" i="10" s="1"/>
  <c r="X3188" i="10" s="1"/>
  <c r="Y3188" i="10" s="1"/>
  <c r="Z3188" i="10" s="1"/>
  <c r="AA3188" i="10" s="1"/>
  <c r="AB3188" i="10" s="1"/>
  <c r="AC3188" i="10" s="1"/>
  <c r="P3189" i="10"/>
  <c r="Q3189" i="10"/>
  <c r="R3189" i="10"/>
  <c r="G3189" i="10" s="1"/>
  <c r="H3189" i="10"/>
  <c r="S3189" i="10" s="1"/>
  <c r="I3189" i="10"/>
  <c r="J3189" i="10"/>
  <c r="K3189" i="10"/>
  <c r="D3190" i="10"/>
  <c r="N3189" i="10"/>
  <c r="M3189" i="10"/>
  <c r="O3189" i="10"/>
  <c r="L3189" i="10"/>
  <c r="N3190" i="10" l="1"/>
  <c r="P3190" i="10"/>
  <c r="R3190" i="10"/>
  <c r="G3190" i="10" s="1"/>
  <c r="I3190" i="10"/>
  <c r="Q3190" i="10"/>
  <c r="O3190" i="10"/>
  <c r="M3190" i="10"/>
  <c r="J3190" i="10"/>
  <c r="L3190" i="10"/>
  <c r="H3190" i="10"/>
  <c r="S3190" i="10" s="1"/>
  <c r="D3191" i="10"/>
  <c r="K3190" i="10"/>
  <c r="T3189" i="10"/>
  <c r="U3189" i="10" s="1"/>
  <c r="V3189" i="10" s="1"/>
  <c r="W3189" i="10" s="1"/>
  <c r="X3189" i="10" s="1"/>
  <c r="Y3189" i="10" s="1"/>
  <c r="Z3189" i="10" s="1"/>
  <c r="AA3189" i="10" s="1"/>
  <c r="AB3189" i="10" s="1"/>
  <c r="AC3189" i="10" s="1"/>
  <c r="O3191" i="10" l="1"/>
  <c r="R3191" i="10"/>
  <c r="G3191" i="10" s="1"/>
  <c r="L3191" i="10"/>
  <c r="P3191" i="10"/>
  <c r="H3191" i="10"/>
  <c r="S3191" i="10" s="1"/>
  <c r="K3191" i="10"/>
  <c r="D3192" i="10"/>
  <c r="M3191" i="10"/>
  <c r="Q3191" i="10"/>
  <c r="J3191" i="10"/>
  <c r="N3191" i="10"/>
  <c r="I3191" i="10"/>
  <c r="T3190" i="10"/>
  <c r="U3190" i="10" s="1"/>
  <c r="V3190" i="10" s="1"/>
  <c r="W3190" i="10" s="1"/>
  <c r="X3190" i="10" s="1"/>
  <c r="Y3190" i="10" s="1"/>
  <c r="Z3190" i="10" s="1"/>
  <c r="AA3190" i="10" s="1"/>
  <c r="AB3190" i="10" s="1"/>
  <c r="AC3190" i="10" s="1"/>
  <c r="T3191" i="10" l="1"/>
  <c r="U3191" i="10" s="1"/>
  <c r="V3191" i="10" s="1"/>
  <c r="W3191" i="10" s="1"/>
  <c r="X3191" i="10" s="1"/>
  <c r="Y3191" i="10" s="1"/>
  <c r="Z3191" i="10" s="1"/>
  <c r="AA3191" i="10" s="1"/>
  <c r="AB3191" i="10" s="1"/>
  <c r="AC3191" i="10" s="1"/>
  <c r="K3192" i="10"/>
  <c r="D3193" i="10"/>
  <c r="N3192" i="10"/>
  <c r="I3192" i="10"/>
  <c r="J3192" i="10"/>
  <c r="L3192" i="10"/>
  <c r="O3192" i="10"/>
  <c r="P3192" i="10"/>
  <c r="H3192" i="10"/>
  <c r="S3192" i="10" s="1"/>
  <c r="Q3192" i="10"/>
  <c r="R3192" i="10"/>
  <c r="G3192" i="10" s="1"/>
  <c r="M3192" i="10"/>
  <c r="T3192" i="10" l="1"/>
  <c r="U3192" i="10" s="1"/>
  <c r="V3192" i="10" s="1"/>
  <c r="W3192" i="10" s="1"/>
  <c r="X3192" i="10" s="1"/>
  <c r="Y3192" i="10" s="1"/>
  <c r="Z3192" i="10" s="1"/>
  <c r="AA3192" i="10" s="1"/>
  <c r="AB3192" i="10" s="1"/>
  <c r="AC3192" i="10" s="1"/>
  <c r="N3193" i="10"/>
  <c r="Q3193" i="10"/>
  <c r="P3193" i="10"/>
  <c r="M3193" i="10"/>
  <c r="O3193" i="10"/>
  <c r="D3194" i="10"/>
  <c r="I3193" i="10"/>
  <c r="H3193" i="10"/>
  <c r="S3193" i="10" s="1"/>
  <c r="J3193" i="10"/>
  <c r="L3193" i="10"/>
  <c r="R3193" i="10"/>
  <c r="G3193" i="10" s="1"/>
  <c r="K3193" i="10"/>
  <c r="T3193" i="10" l="1"/>
  <c r="U3193" i="10" s="1"/>
  <c r="V3193" i="10" s="1"/>
  <c r="W3193" i="10" s="1"/>
  <c r="X3193" i="10" s="1"/>
  <c r="Y3193" i="10" s="1"/>
  <c r="Z3193" i="10" s="1"/>
  <c r="AA3193" i="10" s="1"/>
  <c r="AB3193" i="10" s="1"/>
  <c r="AC3193" i="10" s="1"/>
  <c r="M3194" i="10"/>
  <c r="D3195" i="10"/>
  <c r="J3194" i="10"/>
  <c r="H3194" i="10"/>
  <c r="S3194" i="10" s="1"/>
  <c r="P3194" i="10"/>
  <c r="O3194" i="10"/>
  <c r="L3194" i="10"/>
  <c r="N3194" i="10"/>
  <c r="I3194" i="10"/>
  <c r="K3194" i="10"/>
  <c r="R3194" i="10"/>
  <c r="G3194" i="10" s="1"/>
  <c r="Q3194" i="10"/>
  <c r="T3194" i="10" l="1"/>
  <c r="U3194" i="10" s="1"/>
  <c r="V3194" i="10" s="1"/>
  <c r="W3194" i="10" s="1"/>
  <c r="X3194" i="10" s="1"/>
  <c r="Y3194" i="10" s="1"/>
  <c r="Z3194" i="10" s="1"/>
  <c r="AA3194" i="10" s="1"/>
  <c r="AB3194" i="10" s="1"/>
  <c r="AC3194" i="10" s="1"/>
  <c r="R3195" i="10"/>
  <c r="G3195" i="10" s="1"/>
  <c r="Q3195" i="10"/>
  <c r="K3195" i="10"/>
  <c r="I3195" i="10"/>
  <c r="J3195" i="10"/>
  <c r="H3195" i="10"/>
  <c r="S3195" i="10" s="1"/>
  <c r="P3195" i="10"/>
  <c r="L3195" i="10"/>
  <c r="O3195" i="10"/>
  <c r="N3195" i="10"/>
  <c r="M3195" i="10"/>
  <c r="D3196" i="10"/>
  <c r="J3196" i="10" l="1"/>
  <c r="I3196" i="10"/>
  <c r="M3196" i="10"/>
  <c r="N3196" i="10"/>
  <c r="H3196" i="10"/>
  <c r="S3196" i="10" s="1"/>
  <c r="O3196" i="10"/>
  <c r="Q3196" i="10"/>
  <c r="K3196" i="10"/>
  <c r="P3196" i="10"/>
  <c r="D3197" i="10"/>
  <c r="L3196" i="10"/>
  <c r="R3196" i="10"/>
  <c r="G3196" i="10" s="1"/>
  <c r="T3195" i="10"/>
  <c r="U3195" i="10" s="1"/>
  <c r="V3195" i="10" s="1"/>
  <c r="W3195" i="10" s="1"/>
  <c r="X3195" i="10" s="1"/>
  <c r="Y3195" i="10" s="1"/>
  <c r="Z3195" i="10" s="1"/>
  <c r="AA3195" i="10" s="1"/>
  <c r="AB3195" i="10" s="1"/>
  <c r="AC3195" i="10" s="1"/>
  <c r="T3196" i="10" l="1"/>
  <c r="U3196" i="10" s="1"/>
  <c r="V3196" i="10" s="1"/>
  <c r="W3196" i="10" s="1"/>
  <c r="X3196" i="10" s="1"/>
  <c r="Y3196" i="10" s="1"/>
  <c r="Z3196" i="10" s="1"/>
  <c r="AA3196" i="10" s="1"/>
  <c r="AB3196" i="10" s="1"/>
  <c r="AC3196" i="10" s="1"/>
  <c r="M3197" i="10"/>
  <c r="Q3197" i="10"/>
  <c r="L3197" i="10"/>
  <c r="H3197" i="10"/>
  <c r="S3197" i="10" s="1"/>
  <c r="P3197" i="10"/>
  <c r="O3197" i="10"/>
  <c r="K3197" i="10"/>
  <c r="N3197" i="10"/>
  <c r="D3198" i="10"/>
  <c r="J3197" i="10"/>
  <c r="R3197" i="10"/>
  <c r="G3197" i="10" s="1"/>
  <c r="I3197" i="10"/>
  <c r="T3197" i="10" l="1"/>
  <c r="U3197" i="10" s="1"/>
  <c r="V3197" i="10" s="1"/>
  <c r="W3197" i="10" s="1"/>
  <c r="X3197" i="10" s="1"/>
  <c r="Y3197" i="10" s="1"/>
  <c r="Z3197" i="10" s="1"/>
  <c r="AA3197" i="10" s="1"/>
  <c r="AB3197" i="10" s="1"/>
  <c r="AC3197" i="10" s="1"/>
  <c r="L3198" i="10"/>
  <c r="D3199" i="10"/>
  <c r="R3198" i="10"/>
  <c r="G3198" i="10" s="1"/>
  <c r="O3198" i="10"/>
  <c r="J3198" i="10"/>
  <c r="Q3198" i="10"/>
  <c r="H3198" i="10"/>
  <c r="S3198" i="10" s="1"/>
  <c r="P3198" i="10"/>
  <c r="I3198" i="10"/>
  <c r="K3198" i="10"/>
  <c r="N3198" i="10"/>
  <c r="M3198" i="10"/>
  <c r="J3199" i="10" l="1"/>
  <c r="R3199" i="10"/>
  <c r="G3199" i="10" s="1"/>
  <c r="O3199" i="10"/>
  <c r="D3200" i="10"/>
  <c r="P3199" i="10"/>
  <c r="K3199" i="10"/>
  <c r="H3199" i="10"/>
  <c r="S3199" i="10" s="1"/>
  <c r="N3199" i="10"/>
  <c r="M3199" i="10"/>
  <c r="L3199" i="10"/>
  <c r="Q3199" i="10"/>
  <c r="I3199" i="10"/>
  <c r="T3198" i="10"/>
  <c r="U3198" i="10" s="1"/>
  <c r="V3198" i="10" s="1"/>
  <c r="W3198" i="10" s="1"/>
  <c r="X3198" i="10" s="1"/>
  <c r="Y3198" i="10" s="1"/>
  <c r="Z3198" i="10" s="1"/>
  <c r="AA3198" i="10" s="1"/>
  <c r="AB3198" i="10" s="1"/>
  <c r="AC3198" i="10" s="1"/>
  <c r="T3199" i="10" l="1"/>
  <c r="U3199" i="10" s="1"/>
  <c r="V3199" i="10" s="1"/>
  <c r="W3199" i="10" s="1"/>
  <c r="X3199" i="10" s="1"/>
  <c r="Y3199" i="10" s="1"/>
  <c r="Z3199" i="10" s="1"/>
  <c r="AA3199" i="10" s="1"/>
  <c r="AB3199" i="10" s="1"/>
  <c r="AC3199" i="10" s="1"/>
  <c r="H3200" i="10"/>
  <c r="S3200" i="10" s="1"/>
  <c r="O3200" i="10"/>
  <c r="K3200" i="10"/>
  <c r="P3200" i="10"/>
  <c r="Q3200" i="10"/>
  <c r="L3200" i="10"/>
  <c r="R3200" i="10"/>
  <c r="G3200" i="10" s="1"/>
  <c r="N3200" i="10"/>
  <c r="I3200" i="10"/>
  <c r="M3200" i="10"/>
  <c r="D3201" i="10"/>
  <c r="J3200" i="10"/>
  <c r="T3200" i="10" l="1"/>
  <c r="U3200" i="10" s="1"/>
  <c r="V3200" i="10" s="1"/>
  <c r="W3200" i="10" s="1"/>
  <c r="X3200" i="10" s="1"/>
  <c r="Y3200" i="10" s="1"/>
  <c r="Z3200" i="10" s="1"/>
  <c r="AA3200" i="10" s="1"/>
  <c r="AB3200" i="10" s="1"/>
  <c r="AC3200" i="10" s="1"/>
  <c r="P3201" i="10"/>
  <c r="N3201" i="10"/>
  <c r="Q3201" i="10"/>
  <c r="R3201" i="10"/>
  <c r="G3201" i="10" s="1"/>
  <c r="K3201" i="10"/>
  <c r="D3202" i="10"/>
  <c r="J3201" i="10"/>
  <c r="L3201" i="10"/>
  <c r="M3201" i="10"/>
  <c r="O3201" i="10"/>
  <c r="H3201" i="10"/>
  <c r="S3201" i="10" s="1"/>
  <c r="I3201" i="10"/>
  <c r="L3202" i="10" l="1"/>
  <c r="O3202" i="10"/>
  <c r="H3202" i="10"/>
  <c r="S3202" i="10" s="1"/>
  <c r="Q3202" i="10"/>
  <c r="D3203" i="10"/>
  <c r="P3202" i="10"/>
  <c r="K3202" i="10"/>
  <c r="R3202" i="10"/>
  <c r="G3202" i="10" s="1"/>
  <c r="N3202" i="10"/>
  <c r="J3202" i="10"/>
  <c r="M3202" i="10"/>
  <c r="I3202" i="10"/>
  <c r="T3201" i="10"/>
  <c r="U3201" i="10" s="1"/>
  <c r="V3201" i="10" s="1"/>
  <c r="W3201" i="10" s="1"/>
  <c r="X3201" i="10" s="1"/>
  <c r="Y3201" i="10" s="1"/>
  <c r="Z3201" i="10" s="1"/>
  <c r="AA3201" i="10" s="1"/>
  <c r="AB3201" i="10" s="1"/>
  <c r="AC3201" i="10" s="1"/>
  <c r="R3203" i="10" l="1"/>
  <c r="G3203" i="10" s="1"/>
  <c r="M3203" i="10"/>
  <c r="J3203" i="10"/>
  <c r="N3203" i="10"/>
  <c r="L3203" i="10"/>
  <c r="H3203" i="10"/>
  <c r="S3203" i="10" s="1"/>
  <c r="Q3203" i="10"/>
  <c r="D3204" i="10"/>
  <c r="P3203" i="10"/>
  <c r="K3203" i="10"/>
  <c r="O3203" i="10"/>
  <c r="I3203" i="10"/>
  <c r="T3202" i="10"/>
  <c r="U3202" i="10" s="1"/>
  <c r="V3202" i="10" s="1"/>
  <c r="W3202" i="10" s="1"/>
  <c r="X3202" i="10" s="1"/>
  <c r="Y3202" i="10" s="1"/>
  <c r="Z3202" i="10" s="1"/>
  <c r="AA3202" i="10" s="1"/>
  <c r="AB3202" i="10" s="1"/>
  <c r="AC3202" i="10" s="1"/>
  <c r="T3203" i="10" l="1"/>
  <c r="U3203" i="10" s="1"/>
  <c r="V3203" i="10" s="1"/>
  <c r="W3203" i="10" s="1"/>
  <c r="X3203" i="10" s="1"/>
  <c r="Y3203" i="10" s="1"/>
  <c r="Z3203" i="10" s="1"/>
  <c r="AA3203" i="10" s="1"/>
  <c r="AB3203" i="10" s="1"/>
  <c r="AC3203" i="10" s="1"/>
  <c r="O3204" i="10"/>
  <c r="P3204" i="10"/>
  <c r="I3204" i="10"/>
  <c r="Q3204" i="10"/>
  <c r="M3204" i="10"/>
  <c r="J3204" i="10"/>
  <c r="D3205" i="10"/>
  <c r="L3204" i="10"/>
  <c r="K3204" i="10"/>
  <c r="N3204" i="10"/>
  <c r="H3204" i="10"/>
  <c r="S3204" i="10" s="1"/>
  <c r="R3204" i="10"/>
  <c r="G3204" i="10" s="1"/>
  <c r="T3204" i="10" l="1"/>
  <c r="U3204" i="10" s="1"/>
  <c r="V3204" i="10" s="1"/>
  <c r="W3204" i="10" s="1"/>
  <c r="X3204" i="10" s="1"/>
  <c r="Y3204" i="10" s="1"/>
  <c r="Z3204" i="10" s="1"/>
  <c r="AA3204" i="10" s="1"/>
  <c r="AB3204" i="10" s="1"/>
  <c r="AC3204" i="10" s="1"/>
  <c r="R3205" i="10"/>
  <c r="G3205" i="10" s="1"/>
  <c r="I3205" i="10"/>
  <c r="N3205" i="10"/>
  <c r="K3205" i="10"/>
  <c r="J3205" i="10"/>
  <c r="H3205" i="10"/>
  <c r="S3205" i="10" s="1"/>
  <c r="M3205" i="10"/>
  <c r="Q3205" i="10"/>
  <c r="L3205" i="10"/>
  <c r="D3206" i="10"/>
  <c r="O3205" i="10"/>
  <c r="P3205" i="10"/>
  <c r="M3206" i="10" l="1"/>
  <c r="P3206" i="10"/>
  <c r="J3206" i="10"/>
  <c r="N3206" i="10"/>
  <c r="R3206" i="10"/>
  <c r="G3206" i="10" s="1"/>
  <c r="K3206" i="10"/>
  <c r="H3206" i="10"/>
  <c r="S3206" i="10" s="1"/>
  <c r="L3206" i="10"/>
  <c r="D3207" i="10"/>
  <c r="O3206" i="10"/>
  <c r="I3206" i="10"/>
  <c r="Q3206" i="10"/>
  <c r="T3205" i="10"/>
  <c r="U3205" i="10" s="1"/>
  <c r="V3205" i="10" s="1"/>
  <c r="W3205" i="10" s="1"/>
  <c r="X3205" i="10" s="1"/>
  <c r="Y3205" i="10" s="1"/>
  <c r="Z3205" i="10" s="1"/>
  <c r="AA3205" i="10" s="1"/>
  <c r="AB3205" i="10" s="1"/>
  <c r="AC3205" i="10" s="1"/>
  <c r="T3206" i="10" l="1"/>
  <c r="U3206" i="10" s="1"/>
  <c r="V3206" i="10" s="1"/>
  <c r="W3206" i="10" s="1"/>
  <c r="X3206" i="10" s="1"/>
  <c r="Y3206" i="10" s="1"/>
  <c r="Z3206" i="10" s="1"/>
  <c r="AA3206" i="10" s="1"/>
  <c r="AB3206" i="10" s="1"/>
  <c r="AC3206" i="10" s="1"/>
  <c r="O3207" i="10"/>
  <c r="M3207" i="10"/>
  <c r="H3207" i="10"/>
  <c r="S3207" i="10" s="1"/>
  <c r="P3207" i="10"/>
  <c r="R3207" i="10"/>
  <c r="G3207" i="10" s="1"/>
  <c r="I3207" i="10"/>
  <c r="L3207" i="10"/>
  <c r="K3207" i="10"/>
  <c r="D3208" i="10"/>
  <c r="Q3207" i="10"/>
  <c r="N3207" i="10"/>
  <c r="J3207" i="10"/>
  <c r="T3207" i="10" l="1"/>
  <c r="U3207" i="10" s="1"/>
  <c r="V3207" i="10" s="1"/>
  <c r="W3207" i="10" s="1"/>
  <c r="X3207" i="10" s="1"/>
  <c r="Y3207" i="10" s="1"/>
  <c r="Z3207" i="10" s="1"/>
  <c r="AA3207" i="10" s="1"/>
  <c r="AB3207" i="10" s="1"/>
  <c r="AC3207" i="10" s="1"/>
  <c r="P3208" i="10"/>
  <c r="I3208" i="10"/>
  <c r="K3208" i="10"/>
  <c r="R3208" i="10"/>
  <c r="G3208" i="10" s="1"/>
  <c r="O3208" i="10"/>
  <c r="H3208" i="10"/>
  <c r="S3208" i="10" s="1"/>
  <c r="J3208" i="10"/>
  <c r="Q3208" i="10"/>
  <c r="N3208" i="10"/>
  <c r="L3208" i="10"/>
  <c r="D3209" i="10"/>
  <c r="M3208" i="10"/>
  <c r="T3208" i="10" l="1"/>
  <c r="U3208" i="10" s="1"/>
  <c r="V3208" i="10" s="1"/>
  <c r="W3208" i="10" s="1"/>
  <c r="X3208" i="10" s="1"/>
  <c r="Y3208" i="10" s="1"/>
  <c r="Z3208" i="10" s="1"/>
  <c r="AA3208" i="10" s="1"/>
  <c r="AB3208" i="10" s="1"/>
  <c r="AC3208" i="10" s="1"/>
  <c r="R3209" i="10"/>
  <c r="G3209" i="10" s="1"/>
  <c r="J3209" i="10"/>
  <c r="N3209" i="10"/>
  <c r="I3209" i="10"/>
  <c r="O3209" i="10"/>
  <c r="M3209" i="10"/>
  <c r="L3209" i="10"/>
  <c r="K3209" i="10"/>
  <c r="H3209" i="10"/>
  <c r="S3209" i="10" s="1"/>
  <c r="Q3209" i="10"/>
  <c r="D3210" i="10"/>
  <c r="P3209" i="10"/>
  <c r="R3210" i="10" l="1"/>
  <c r="G3210" i="10" s="1"/>
  <c r="N3210" i="10"/>
  <c r="I3210" i="10"/>
  <c r="L3210" i="10"/>
  <c r="H3210" i="10"/>
  <c r="S3210" i="10" s="1"/>
  <c r="J3210" i="10"/>
  <c r="P3210" i="10"/>
  <c r="Q3210" i="10"/>
  <c r="D3211" i="10"/>
  <c r="M3210" i="10"/>
  <c r="K3210" i="10"/>
  <c r="O3210" i="10"/>
  <c r="T3209" i="10"/>
  <c r="U3209" i="10" s="1"/>
  <c r="V3209" i="10" s="1"/>
  <c r="W3209" i="10" s="1"/>
  <c r="X3209" i="10" s="1"/>
  <c r="Y3209" i="10" s="1"/>
  <c r="Z3209" i="10" s="1"/>
  <c r="AA3209" i="10" s="1"/>
  <c r="AB3209" i="10" s="1"/>
  <c r="AC3209" i="10" s="1"/>
  <c r="T3210" i="10" l="1"/>
  <c r="U3210" i="10" s="1"/>
  <c r="V3210" i="10" s="1"/>
  <c r="W3210" i="10" s="1"/>
  <c r="X3210" i="10" s="1"/>
  <c r="Y3210" i="10" s="1"/>
  <c r="Z3210" i="10" s="1"/>
  <c r="AA3210" i="10" s="1"/>
  <c r="AB3210" i="10" s="1"/>
  <c r="AC3210" i="10" s="1"/>
  <c r="Q3211" i="10"/>
  <c r="P3211" i="10"/>
  <c r="N3211" i="10"/>
  <c r="D3212" i="10"/>
  <c r="M3211" i="10"/>
  <c r="K3211" i="10"/>
  <c r="I3211" i="10"/>
  <c r="H3211" i="10"/>
  <c r="S3211" i="10" s="1"/>
  <c r="R3211" i="10"/>
  <c r="G3211" i="10" s="1"/>
  <c r="J3211" i="10"/>
  <c r="O3211" i="10"/>
  <c r="L3211" i="10"/>
  <c r="R3212" i="10" l="1"/>
  <c r="G3212" i="10" s="1"/>
  <c r="M3212" i="10"/>
  <c r="Q3212" i="10"/>
  <c r="P3212" i="10"/>
  <c r="H3212" i="10"/>
  <c r="S3212" i="10" s="1"/>
  <c r="D3213" i="10"/>
  <c r="K3212" i="10"/>
  <c r="J3212" i="10"/>
  <c r="I3212" i="10"/>
  <c r="N3212" i="10"/>
  <c r="O3212" i="10"/>
  <c r="L3212" i="10"/>
  <c r="T3211" i="10"/>
  <c r="U3211" i="10" s="1"/>
  <c r="V3211" i="10" s="1"/>
  <c r="W3211" i="10" s="1"/>
  <c r="X3211" i="10" s="1"/>
  <c r="Y3211" i="10" s="1"/>
  <c r="Z3211" i="10" s="1"/>
  <c r="AA3211" i="10" s="1"/>
  <c r="AB3211" i="10" s="1"/>
  <c r="AC3211" i="10" s="1"/>
  <c r="Q3213" i="10" l="1"/>
  <c r="O3213" i="10"/>
  <c r="K3213" i="10"/>
  <c r="I3213" i="10"/>
  <c r="P3213" i="10"/>
  <c r="N3213" i="10"/>
  <c r="D3214" i="10"/>
  <c r="J3213" i="10"/>
  <c r="M3213" i="10"/>
  <c r="H3213" i="10"/>
  <c r="S3213" i="10" s="1"/>
  <c r="R3213" i="10"/>
  <c r="G3213" i="10" s="1"/>
  <c r="L3213" i="10"/>
  <c r="T3212" i="10"/>
  <c r="U3212" i="10" s="1"/>
  <c r="V3212" i="10" s="1"/>
  <c r="W3212" i="10" s="1"/>
  <c r="X3212" i="10" s="1"/>
  <c r="Y3212" i="10" s="1"/>
  <c r="Z3212" i="10" s="1"/>
  <c r="AA3212" i="10" s="1"/>
  <c r="AB3212" i="10" s="1"/>
  <c r="AC3212" i="10" s="1"/>
  <c r="H3214" i="10" l="1"/>
  <c r="S3214" i="10" s="1"/>
  <c r="J3214" i="10"/>
  <c r="I3214" i="10"/>
  <c r="M3214" i="10"/>
  <c r="P3214" i="10"/>
  <c r="O3214" i="10"/>
  <c r="K3214" i="10"/>
  <c r="R3214" i="10"/>
  <c r="G3214" i="10" s="1"/>
  <c r="L3214" i="10"/>
  <c r="Q3214" i="10"/>
  <c r="D3215" i="10"/>
  <c r="N3214" i="10"/>
  <c r="T3213" i="10"/>
  <c r="U3213" i="10" s="1"/>
  <c r="V3213" i="10" s="1"/>
  <c r="W3213" i="10" s="1"/>
  <c r="X3213" i="10" s="1"/>
  <c r="Y3213" i="10" s="1"/>
  <c r="Z3213" i="10" s="1"/>
  <c r="AA3213" i="10" s="1"/>
  <c r="AB3213" i="10" s="1"/>
  <c r="AC3213" i="10" s="1"/>
  <c r="K3215" i="10" l="1"/>
  <c r="O3215" i="10"/>
  <c r="R3215" i="10"/>
  <c r="G3215" i="10" s="1"/>
  <c r="P3215" i="10"/>
  <c r="H3215" i="10"/>
  <c r="S3215" i="10" s="1"/>
  <c r="Q3215" i="10"/>
  <c r="D3216" i="10"/>
  <c r="M3215" i="10"/>
  <c r="L3215" i="10"/>
  <c r="N3215" i="10"/>
  <c r="I3215" i="10"/>
  <c r="J3215" i="10"/>
  <c r="T3214" i="10"/>
  <c r="U3214" i="10" s="1"/>
  <c r="V3214" i="10" s="1"/>
  <c r="W3214" i="10" s="1"/>
  <c r="X3214" i="10" s="1"/>
  <c r="Y3214" i="10" s="1"/>
  <c r="Z3214" i="10" s="1"/>
  <c r="AA3214" i="10" s="1"/>
  <c r="AB3214" i="10" s="1"/>
  <c r="AC3214" i="10" s="1"/>
  <c r="P3216" i="10" l="1"/>
  <c r="R3216" i="10"/>
  <c r="G3216" i="10" s="1"/>
  <c r="O3216" i="10"/>
  <c r="H3216" i="10"/>
  <c r="S3216" i="10" s="1"/>
  <c r="L3216" i="10"/>
  <c r="M3216" i="10"/>
  <c r="J3216" i="10"/>
  <c r="N3216" i="10"/>
  <c r="D3217" i="10"/>
  <c r="Q3216" i="10"/>
  <c r="K3216" i="10"/>
  <c r="I3216" i="10"/>
  <c r="T3215" i="10"/>
  <c r="U3215" i="10" s="1"/>
  <c r="V3215" i="10" s="1"/>
  <c r="W3215" i="10" s="1"/>
  <c r="X3215" i="10" s="1"/>
  <c r="Y3215" i="10" s="1"/>
  <c r="Z3215" i="10" s="1"/>
  <c r="AA3215" i="10" s="1"/>
  <c r="AB3215" i="10" s="1"/>
  <c r="AC3215" i="10" s="1"/>
  <c r="T3216" i="10" l="1"/>
  <c r="U3216" i="10" s="1"/>
  <c r="V3216" i="10" s="1"/>
  <c r="W3216" i="10" s="1"/>
  <c r="X3216" i="10" s="1"/>
  <c r="Y3216" i="10" s="1"/>
  <c r="Z3216" i="10" s="1"/>
  <c r="AA3216" i="10" s="1"/>
  <c r="AB3216" i="10" s="1"/>
  <c r="AC3216" i="10" s="1"/>
  <c r="H3217" i="10"/>
  <c r="S3217" i="10" s="1"/>
  <c r="N3217" i="10"/>
  <c r="M3217" i="10"/>
  <c r="I3217" i="10"/>
  <c r="K3217" i="10"/>
  <c r="Q3217" i="10"/>
  <c r="L3217" i="10"/>
  <c r="O3217" i="10"/>
  <c r="J3217" i="10"/>
  <c r="D3218" i="10"/>
  <c r="R3217" i="10"/>
  <c r="G3217" i="10" s="1"/>
  <c r="P3217" i="10"/>
  <c r="H3218" i="10" l="1"/>
  <c r="S3218" i="10" s="1"/>
  <c r="P3218" i="10"/>
  <c r="L3218" i="10"/>
  <c r="K3218" i="10"/>
  <c r="M3218" i="10"/>
  <c r="I3218" i="10"/>
  <c r="Q3218" i="10"/>
  <c r="R3218" i="10"/>
  <c r="G3218" i="10" s="1"/>
  <c r="N3218" i="10"/>
  <c r="D3219" i="10"/>
  <c r="J3218" i="10"/>
  <c r="O3218" i="10"/>
  <c r="T3217" i="10"/>
  <c r="U3217" i="10" s="1"/>
  <c r="V3217" i="10" s="1"/>
  <c r="W3217" i="10" s="1"/>
  <c r="X3217" i="10" s="1"/>
  <c r="Y3217" i="10" s="1"/>
  <c r="Z3217" i="10" s="1"/>
  <c r="AA3217" i="10" s="1"/>
  <c r="AB3217" i="10" s="1"/>
  <c r="AC3217" i="10" s="1"/>
  <c r="H3219" i="10" l="1"/>
  <c r="S3219" i="10" s="1"/>
  <c r="N3219" i="10"/>
  <c r="J3219" i="10"/>
  <c r="O3219" i="10"/>
  <c r="I3219" i="10"/>
  <c r="L3219" i="10"/>
  <c r="M3219" i="10"/>
  <c r="P3219" i="10"/>
  <c r="K3219" i="10"/>
  <c r="D3220" i="10"/>
  <c r="R3219" i="10"/>
  <c r="G3219" i="10" s="1"/>
  <c r="Q3219" i="10"/>
  <c r="T3218" i="10"/>
  <c r="U3218" i="10" s="1"/>
  <c r="V3218" i="10" s="1"/>
  <c r="W3218" i="10" s="1"/>
  <c r="X3218" i="10" s="1"/>
  <c r="Y3218" i="10" s="1"/>
  <c r="Z3218" i="10" s="1"/>
  <c r="AA3218" i="10" s="1"/>
  <c r="AB3218" i="10" s="1"/>
  <c r="AC3218" i="10" s="1"/>
  <c r="M3220" i="10" l="1"/>
  <c r="K3220" i="10"/>
  <c r="L3220" i="10"/>
  <c r="N3220" i="10"/>
  <c r="H3220" i="10"/>
  <c r="S3220" i="10" s="1"/>
  <c r="O3220" i="10"/>
  <c r="J3220" i="10"/>
  <c r="Q3220" i="10"/>
  <c r="P3220" i="10"/>
  <c r="D3221" i="10"/>
  <c r="I3220" i="10"/>
  <c r="R3220" i="10"/>
  <c r="G3220" i="10" s="1"/>
  <c r="T3219" i="10"/>
  <c r="U3219" i="10" s="1"/>
  <c r="V3219" i="10" s="1"/>
  <c r="W3219" i="10" s="1"/>
  <c r="X3219" i="10" s="1"/>
  <c r="Y3219" i="10" s="1"/>
  <c r="Z3219" i="10" s="1"/>
  <c r="AA3219" i="10" s="1"/>
  <c r="AB3219" i="10" s="1"/>
  <c r="AC3219" i="10" s="1"/>
  <c r="T3220" i="10" l="1"/>
  <c r="U3220" i="10" s="1"/>
  <c r="V3220" i="10" s="1"/>
  <c r="W3220" i="10" s="1"/>
  <c r="X3220" i="10" s="1"/>
  <c r="Y3220" i="10" s="1"/>
  <c r="Z3220" i="10" s="1"/>
  <c r="AA3220" i="10" s="1"/>
  <c r="AB3220" i="10" s="1"/>
  <c r="AC3220" i="10" s="1"/>
  <c r="H3221" i="10"/>
  <c r="S3221" i="10" s="1"/>
  <c r="N3221" i="10"/>
  <c r="O3221" i="10"/>
  <c r="L3221" i="10"/>
  <c r="J3221" i="10"/>
  <c r="Q3221" i="10"/>
  <c r="R3221" i="10"/>
  <c r="G3221" i="10" s="1"/>
  <c r="M3221" i="10"/>
  <c r="P3221" i="10"/>
  <c r="K3221" i="10"/>
  <c r="I3221" i="10"/>
  <c r="D3222" i="10"/>
  <c r="T3221" i="10" l="1"/>
  <c r="U3221" i="10" s="1"/>
  <c r="V3221" i="10" s="1"/>
  <c r="W3221" i="10" s="1"/>
  <c r="X3221" i="10" s="1"/>
  <c r="Y3221" i="10" s="1"/>
  <c r="Z3221" i="10" s="1"/>
  <c r="AA3221" i="10" s="1"/>
  <c r="AB3221" i="10" s="1"/>
  <c r="AC3221" i="10" s="1"/>
  <c r="P3222" i="10"/>
  <c r="L3222" i="10"/>
  <c r="N3222" i="10"/>
  <c r="H3222" i="10"/>
  <c r="S3222" i="10" s="1"/>
  <c r="I3222" i="10"/>
  <c r="M3222" i="10"/>
  <c r="J3222" i="10"/>
  <c r="Q3222" i="10"/>
  <c r="K3222" i="10"/>
  <c r="O3222" i="10"/>
  <c r="R3222" i="10"/>
  <c r="G3222" i="10" s="1"/>
  <c r="D3223" i="10"/>
  <c r="O3223" i="10" l="1"/>
  <c r="R3223" i="10"/>
  <c r="G3223" i="10" s="1"/>
  <c r="J3223" i="10"/>
  <c r="N3223" i="10"/>
  <c r="H3223" i="10"/>
  <c r="S3223" i="10" s="1"/>
  <c r="Q3223" i="10"/>
  <c r="M3223" i="10"/>
  <c r="P3223" i="10"/>
  <c r="I3223" i="10"/>
  <c r="K3223" i="10"/>
  <c r="L3223" i="10"/>
  <c r="D3224" i="10"/>
  <c r="T3222" i="10"/>
  <c r="U3222" i="10" s="1"/>
  <c r="V3222" i="10" s="1"/>
  <c r="W3222" i="10" s="1"/>
  <c r="X3222" i="10" s="1"/>
  <c r="Y3222" i="10" s="1"/>
  <c r="Z3222" i="10" s="1"/>
  <c r="AA3222" i="10" s="1"/>
  <c r="AB3222" i="10" s="1"/>
  <c r="AC3222" i="10" s="1"/>
  <c r="T3223" i="10" l="1"/>
  <c r="U3223" i="10" s="1"/>
  <c r="V3223" i="10" s="1"/>
  <c r="W3223" i="10" s="1"/>
  <c r="X3223" i="10" s="1"/>
  <c r="Y3223" i="10" s="1"/>
  <c r="Z3223" i="10" s="1"/>
  <c r="AA3223" i="10" s="1"/>
  <c r="AB3223" i="10" s="1"/>
  <c r="AC3223" i="10" s="1"/>
  <c r="H3224" i="10"/>
  <c r="S3224" i="10" s="1"/>
  <c r="P3224" i="10"/>
  <c r="I3224" i="10"/>
  <c r="M3224" i="10"/>
  <c r="O3224" i="10"/>
  <c r="D3225" i="10"/>
  <c r="J3224" i="10"/>
  <c r="N3224" i="10"/>
  <c r="R3224" i="10"/>
  <c r="G3224" i="10" s="1"/>
  <c r="Q3224" i="10"/>
  <c r="L3224" i="10"/>
  <c r="K3224" i="10"/>
  <c r="T3224" i="10" l="1"/>
  <c r="U3224" i="10" s="1"/>
  <c r="V3224" i="10" s="1"/>
  <c r="W3224" i="10" s="1"/>
  <c r="X3224" i="10" s="1"/>
  <c r="Y3224" i="10" s="1"/>
  <c r="Z3224" i="10" s="1"/>
  <c r="AA3224" i="10" s="1"/>
  <c r="AB3224" i="10" s="1"/>
  <c r="AC3224" i="10" s="1"/>
  <c r="H3225" i="10"/>
  <c r="S3225" i="10" s="1"/>
  <c r="O3225" i="10"/>
  <c r="K3225" i="10"/>
  <c r="I3225" i="10"/>
  <c r="P3225" i="10"/>
  <c r="L3225" i="10"/>
  <c r="R3225" i="10"/>
  <c r="G3225" i="10" s="1"/>
  <c r="Q3225" i="10"/>
  <c r="J3225" i="10"/>
  <c r="M3225" i="10"/>
  <c r="D3226" i="10"/>
  <c r="N3225" i="10"/>
  <c r="K3226" i="10" l="1"/>
  <c r="R3226" i="10"/>
  <c r="G3226" i="10" s="1"/>
  <c r="N3226" i="10"/>
  <c r="J3226" i="10"/>
  <c r="D3227" i="10"/>
  <c r="Q3226" i="10"/>
  <c r="H3226" i="10"/>
  <c r="S3226" i="10" s="1"/>
  <c r="I3226" i="10"/>
  <c r="L3226" i="10"/>
  <c r="P3226" i="10"/>
  <c r="M3226" i="10"/>
  <c r="O3226" i="10"/>
  <c r="T3225" i="10"/>
  <c r="U3225" i="10" s="1"/>
  <c r="V3225" i="10" s="1"/>
  <c r="W3225" i="10" s="1"/>
  <c r="X3225" i="10" s="1"/>
  <c r="Y3225" i="10" s="1"/>
  <c r="Z3225" i="10" s="1"/>
  <c r="AA3225" i="10" s="1"/>
  <c r="AB3225" i="10" s="1"/>
  <c r="AC3225" i="10" s="1"/>
  <c r="H3227" i="10" l="1"/>
  <c r="S3227" i="10" s="1"/>
  <c r="P3227" i="10"/>
  <c r="I3227" i="10"/>
  <c r="Q3227" i="10"/>
  <c r="M3227" i="10"/>
  <c r="K3227" i="10"/>
  <c r="N3227" i="10"/>
  <c r="O3227" i="10"/>
  <c r="L3227" i="10"/>
  <c r="J3227" i="10"/>
  <c r="D3228" i="10"/>
  <c r="R3227" i="10"/>
  <c r="G3227" i="10" s="1"/>
  <c r="T3226" i="10"/>
  <c r="U3226" i="10" s="1"/>
  <c r="V3226" i="10" s="1"/>
  <c r="W3226" i="10" s="1"/>
  <c r="X3226" i="10" s="1"/>
  <c r="Y3226" i="10" s="1"/>
  <c r="Z3226" i="10" s="1"/>
  <c r="AA3226" i="10" s="1"/>
  <c r="AB3226" i="10" s="1"/>
  <c r="AC3226" i="10" s="1"/>
  <c r="O3228" i="10" l="1"/>
  <c r="M3228" i="10"/>
  <c r="P3228" i="10"/>
  <c r="K3228" i="10"/>
  <c r="D3229" i="10"/>
  <c r="I3228" i="10"/>
  <c r="H3228" i="10"/>
  <c r="S3228" i="10" s="1"/>
  <c r="Q3228" i="10"/>
  <c r="R3228" i="10"/>
  <c r="G3228" i="10" s="1"/>
  <c r="N3228" i="10"/>
  <c r="L3228" i="10"/>
  <c r="J3228" i="10"/>
  <c r="T3227" i="10"/>
  <c r="U3227" i="10" s="1"/>
  <c r="V3227" i="10" s="1"/>
  <c r="W3227" i="10" s="1"/>
  <c r="X3227" i="10" s="1"/>
  <c r="Y3227" i="10" s="1"/>
  <c r="Z3227" i="10" s="1"/>
  <c r="AA3227" i="10" s="1"/>
  <c r="AB3227" i="10" s="1"/>
  <c r="AC3227" i="10" s="1"/>
  <c r="T3228" i="10" l="1"/>
  <c r="U3228" i="10" s="1"/>
  <c r="V3228" i="10" s="1"/>
  <c r="W3228" i="10" s="1"/>
  <c r="X3228" i="10" s="1"/>
  <c r="Y3228" i="10" s="1"/>
  <c r="Z3228" i="10" s="1"/>
  <c r="AA3228" i="10" s="1"/>
  <c r="AB3228" i="10" s="1"/>
  <c r="AC3228" i="10" s="1"/>
  <c r="H3229" i="10"/>
  <c r="S3229" i="10" s="1"/>
  <c r="J3229" i="10"/>
  <c r="R3229" i="10"/>
  <c r="G3229" i="10" s="1"/>
  <c r="I3229" i="10"/>
  <c r="Q3229" i="10"/>
  <c r="O3229" i="10"/>
  <c r="P3229" i="10"/>
  <c r="N3229" i="10"/>
  <c r="M3229" i="10"/>
  <c r="L3229" i="10"/>
  <c r="D3230" i="10"/>
  <c r="K3229" i="10"/>
  <c r="I3230" i="10" l="1"/>
  <c r="J3230" i="10"/>
  <c r="P3230" i="10"/>
  <c r="O3230" i="10"/>
  <c r="D3231" i="10"/>
  <c r="L3230" i="10"/>
  <c r="N3230" i="10"/>
  <c r="Q3230" i="10"/>
  <c r="H3230" i="10"/>
  <c r="S3230" i="10" s="1"/>
  <c r="R3230" i="10"/>
  <c r="G3230" i="10" s="1"/>
  <c r="K3230" i="10"/>
  <c r="M3230" i="10"/>
  <c r="T3229" i="10"/>
  <c r="U3229" i="10" s="1"/>
  <c r="V3229" i="10" s="1"/>
  <c r="W3229" i="10" s="1"/>
  <c r="X3229" i="10" s="1"/>
  <c r="Y3229" i="10" s="1"/>
  <c r="Z3229" i="10" s="1"/>
  <c r="AA3229" i="10" s="1"/>
  <c r="AB3229" i="10" s="1"/>
  <c r="AC3229" i="10" s="1"/>
  <c r="D3232" i="10" l="1"/>
  <c r="H3231" i="10"/>
  <c r="S3231" i="10" s="1"/>
  <c r="Q3231" i="10"/>
  <c r="N3231" i="10"/>
  <c r="K3231" i="10"/>
  <c r="M3231" i="10"/>
  <c r="I3231" i="10"/>
  <c r="O3231" i="10"/>
  <c r="L3231" i="10"/>
  <c r="R3231" i="10"/>
  <c r="G3231" i="10" s="1"/>
  <c r="J3231" i="10"/>
  <c r="P3231" i="10"/>
  <c r="T3230" i="10"/>
  <c r="U3230" i="10" s="1"/>
  <c r="V3230" i="10" s="1"/>
  <c r="W3230" i="10" s="1"/>
  <c r="X3230" i="10" s="1"/>
  <c r="Y3230" i="10" s="1"/>
  <c r="Z3230" i="10" s="1"/>
  <c r="AA3230" i="10" s="1"/>
  <c r="AB3230" i="10" s="1"/>
  <c r="AC3230" i="10" s="1"/>
  <c r="T3231" i="10" l="1"/>
  <c r="U3231" i="10" s="1"/>
  <c r="V3231" i="10" s="1"/>
  <c r="W3231" i="10" s="1"/>
  <c r="X3231" i="10" s="1"/>
  <c r="Y3231" i="10" s="1"/>
  <c r="Z3231" i="10" s="1"/>
  <c r="AA3231" i="10" s="1"/>
  <c r="AB3231" i="10" s="1"/>
  <c r="AC3231" i="10" s="1"/>
  <c r="N3232" i="10"/>
  <c r="P3232" i="10"/>
  <c r="D3233" i="10"/>
  <c r="R3232" i="10"/>
  <c r="G3232" i="10" s="1"/>
  <c r="M3232" i="10"/>
  <c r="K3232" i="10"/>
  <c r="I3232" i="10"/>
  <c r="J3232" i="10"/>
  <c r="H3232" i="10"/>
  <c r="S3232" i="10" s="1"/>
  <c r="L3232" i="10"/>
  <c r="O3232" i="10"/>
  <c r="Q3232" i="10"/>
  <c r="T3232" i="10" l="1"/>
  <c r="U3232" i="10" s="1"/>
  <c r="V3232" i="10" s="1"/>
  <c r="W3232" i="10" s="1"/>
  <c r="X3232" i="10" s="1"/>
  <c r="Y3232" i="10" s="1"/>
  <c r="Z3232" i="10" s="1"/>
  <c r="AA3232" i="10" s="1"/>
  <c r="AB3232" i="10" s="1"/>
  <c r="AC3232" i="10" s="1"/>
  <c r="D3234" i="10"/>
  <c r="R3233" i="10"/>
  <c r="G3233" i="10" s="1"/>
  <c r="K3233" i="10"/>
  <c r="Q3233" i="10"/>
  <c r="L3233" i="10"/>
  <c r="M3233" i="10"/>
  <c r="N3233" i="10"/>
  <c r="I3233" i="10"/>
  <c r="O3233" i="10"/>
  <c r="P3233" i="10"/>
  <c r="J3233" i="10"/>
  <c r="H3233" i="10"/>
  <c r="S3233" i="10" s="1"/>
  <c r="T3233" i="10" l="1"/>
  <c r="U3233" i="10" s="1"/>
  <c r="V3233" i="10" s="1"/>
  <c r="W3233" i="10" s="1"/>
  <c r="X3233" i="10" s="1"/>
  <c r="Y3233" i="10" s="1"/>
  <c r="Z3233" i="10" s="1"/>
  <c r="AA3233" i="10" s="1"/>
  <c r="AB3233" i="10" s="1"/>
  <c r="AC3233" i="10" s="1"/>
  <c r="O3234" i="10"/>
  <c r="D3235" i="10"/>
  <c r="R3234" i="10"/>
  <c r="G3234" i="10" s="1"/>
  <c r="N3234" i="10"/>
  <c r="Q3234" i="10"/>
  <c r="K3234" i="10"/>
  <c r="I3234" i="10"/>
  <c r="M3234" i="10"/>
  <c r="H3234" i="10"/>
  <c r="S3234" i="10" s="1"/>
  <c r="L3234" i="10"/>
  <c r="P3234" i="10"/>
  <c r="J3234" i="10"/>
  <c r="D3236" i="10" l="1"/>
  <c r="Q3235" i="10"/>
  <c r="P3235" i="10"/>
  <c r="K3235" i="10"/>
  <c r="L3235" i="10"/>
  <c r="R3235" i="10"/>
  <c r="G3235" i="10" s="1"/>
  <c r="I3235" i="10"/>
  <c r="J3235" i="10"/>
  <c r="H3235" i="10"/>
  <c r="S3235" i="10" s="1"/>
  <c r="O3235" i="10"/>
  <c r="M3235" i="10"/>
  <c r="N3235" i="10"/>
  <c r="T3234" i="10"/>
  <c r="U3234" i="10" s="1"/>
  <c r="V3234" i="10" s="1"/>
  <c r="W3234" i="10" s="1"/>
  <c r="X3234" i="10" s="1"/>
  <c r="Y3234" i="10" s="1"/>
  <c r="Z3234" i="10" s="1"/>
  <c r="AA3234" i="10" s="1"/>
  <c r="AB3234" i="10" s="1"/>
  <c r="AC3234" i="10" s="1"/>
  <c r="I3236" i="10" l="1"/>
  <c r="D3237" i="10"/>
  <c r="M3236" i="10"/>
  <c r="N3236" i="10"/>
  <c r="P3236" i="10"/>
  <c r="R3236" i="10"/>
  <c r="G3236" i="10" s="1"/>
  <c r="K3236" i="10"/>
  <c r="O3236" i="10"/>
  <c r="H3236" i="10"/>
  <c r="S3236" i="10" s="1"/>
  <c r="Q3236" i="10"/>
  <c r="L3236" i="10"/>
  <c r="J3236" i="10"/>
  <c r="T3235" i="10"/>
  <c r="U3235" i="10" s="1"/>
  <c r="V3235" i="10" s="1"/>
  <c r="W3235" i="10" s="1"/>
  <c r="X3235" i="10" s="1"/>
  <c r="Y3235" i="10" s="1"/>
  <c r="Z3235" i="10" s="1"/>
  <c r="AA3235" i="10" s="1"/>
  <c r="AB3235" i="10" s="1"/>
  <c r="AC3235" i="10" s="1"/>
  <c r="D3238" i="10" l="1"/>
  <c r="P3237" i="10"/>
  <c r="L3237" i="10"/>
  <c r="M3237" i="10"/>
  <c r="R3237" i="10"/>
  <c r="G3237" i="10" s="1"/>
  <c r="H3237" i="10"/>
  <c r="S3237" i="10" s="1"/>
  <c r="K3237" i="10"/>
  <c r="O3237" i="10"/>
  <c r="Q3237" i="10"/>
  <c r="I3237" i="10"/>
  <c r="N3237" i="10"/>
  <c r="J3237" i="10"/>
  <c r="T3236" i="10"/>
  <c r="U3236" i="10" s="1"/>
  <c r="V3236" i="10" s="1"/>
  <c r="W3236" i="10" s="1"/>
  <c r="X3236" i="10" s="1"/>
  <c r="Y3236" i="10" s="1"/>
  <c r="Z3236" i="10" s="1"/>
  <c r="AA3236" i="10" s="1"/>
  <c r="AB3236" i="10" s="1"/>
  <c r="AC3236" i="10" s="1"/>
  <c r="Q3238" i="10" l="1"/>
  <c r="D3239" i="10"/>
  <c r="N3238" i="10"/>
  <c r="K3238" i="10"/>
  <c r="H3238" i="10"/>
  <c r="S3238" i="10" s="1"/>
  <c r="R3238" i="10"/>
  <c r="G3238" i="10" s="1"/>
  <c r="O3238" i="10"/>
  <c r="P3238" i="10"/>
  <c r="M3238" i="10"/>
  <c r="J3238" i="10"/>
  <c r="L3238" i="10"/>
  <c r="I3238" i="10"/>
  <c r="T3237" i="10"/>
  <c r="U3237" i="10" s="1"/>
  <c r="V3237" i="10" s="1"/>
  <c r="W3237" i="10" s="1"/>
  <c r="X3237" i="10" s="1"/>
  <c r="Y3237" i="10" s="1"/>
  <c r="Z3237" i="10" s="1"/>
  <c r="AA3237" i="10" s="1"/>
  <c r="AB3237" i="10" s="1"/>
  <c r="AC3237" i="10" s="1"/>
  <c r="T3238" i="10" l="1"/>
  <c r="U3238" i="10" s="1"/>
  <c r="V3238" i="10" s="1"/>
  <c r="W3238" i="10" s="1"/>
  <c r="X3238" i="10" s="1"/>
  <c r="Y3238" i="10" s="1"/>
  <c r="Z3238" i="10" s="1"/>
  <c r="AA3238" i="10" s="1"/>
  <c r="AB3238" i="10" s="1"/>
  <c r="AC3238" i="10" s="1"/>
  <c r="D3240" i="10"/>
  <c r="N3239" i="10"/>
  <c r="J3239" i="10"/>
  <c r="H3239" i="10"/>
  <c r="S3239" i="10" s="1"/>
  <c r="M3239" i="10"/>
  <c r="P3239" i="10"/>
  <c r="R3239" i="10"/>
  <c r="G3239" i="10" s="1"/>
  <c r="L3239" i="10"/>
  <c r="O3239" i="10"/>
  <c r="I3239" i="10"/>
  <c r="Q3239" i="10"/>
  <c r="K3239" i="10"/>
  <c r="T3239" i="10" l="1"/>
  <c r="U3239" i="10" s="1"/>
  <c r="V3239" i="10" s="1"/>
  <c r="W3239" i="10" s="1"/>
  <c r="X3239" i="10" s="1"/>
  <c r="Y3239" i="10" s="1"/>
  <c r="Z3239" i="10" s="1"/>
  <c r="AA3239" i="10" s="1"/>
  <c r="AB3239" i="10" s="1"/>
  <c r="AC3239" i="10" s="1"/>
  <c r="J3240" i="10"/>
  <c r="Q3240" i="10"/>
  <c r="L3240" i="10"/>
  <c r="D3241" i="10"/>
  <c r="M3240" i="10"/>
  <c r="K3240" i="10"/>
  <c r="P3240" i="10"/>
  <c r="R3240" i="10"/>
  <c r="G3240" i="10" s="1"/>
  <c r="I3240" i="10"/>
  <c r="N3240" i="10"/>
  <c r="H3240" i="10"/>
  <c r="S3240" i="10" s="1"/>
  <c r="O3240" i="10"/>
  <c r="P3241" i="10" l="1"/>
  <c r="D3242" i="10"/>
  <c r="Q3241" i="10"/>
  <c r="L3241" i="10"/>
  <c r="R3241" i="10"/>
  <c r="G3241" i="10" s="1"/>
  <c r="K3241" i="10"/>
  <c r="O3241" i="10"/>
  <c r="J3241" i="10"/>
  <c r="M3241" i="10"/>
  <c r="H3241" i="10"/>
  <c r="S3241" i="10" s="1"/>
  <c r="I3241" i="10"/>
  <c r="N3241" i="10"/>
  <c r="T3240" i="10"/>
  <c r="U3240" i="10" s="1"/>
  <c r="V3240" i="10" s="1"/>
  <c r="W3240" i="10" s="1"/>
  <c r="X3240" i="10" s="1"/>
  <c r="Y3240" i="10" s="1"/>
  <c r="Z3240" i="10" s="1"/>
  <c r="AA3240" i="10" s="1"/>
  <c r="AB3240" i="10" s="1"/>
  <c r="AC3240" i="10" s="1"/>
  <c r="T3241" i="10" l="1"/>
  <c r="U3241" i="10" s="1"/>
  <c r="V3241" i="10" s="1"/>
  <c r="W3241" i="10" s="1"/>
  <c r="X3241" i="10" s="1"/>
  <c r="Y3241" i="10" s="1"/>
  <c r="Z3241" i="10" s="1"/>
  <c r="AA3241" i="10" s="1"/>
  <c r="AB3241" i="10" s="1"/>
  <c r="AC3241" i="10" s="1"/>
  <c r="Q3242" i="10"/>
  <c r="I3242" i="10"/>
  <c r="N3242" i="10"/>
  <c r="D3243" i="10"/>
  <c r="M3242" i="10"/>
  <c r="O3242" i="10"/>
  <c r="L3242" i="10"/>
  <c r="K3242" i="10"/>
  <c r="H3242" i="10"/>
  <c r="S3242" i="10" s="1"/>
  <c r="P3242" i="10"/>
  <c r="R3242" i="10"/>
  <c r="G3242" i="10" s="1"/>
  <c r="J3242" i="10"/>
  <c r="H3243" i="10" l="1"/>
  <c r="S3243" i="10" s="1"/>
  <c r="D3244" i="10"/>
  <c r="R3243" i="10"/>
  <c r="G3243" i="10" s="1"/>
  <c r="M3243" i="10"/>
  <c r="L3243" i="10"/>
  <c r="J3243" i="10"/>
  <c r="P3243" i="10"/>
  <c r="Q3243" i="10"/>
  <c r="N3243" i="10"/>
  <c r="I3243" i="10"/>
  <c r="O3243" i="10"/>
  <c r="K3243" i="10"/>
  <c r="T3242" i="10"/>
  <c r="U3242" i="10" s="1"/>
  <c r="V3242" i="10" s="1"/>
  <c r="W3242" i="10" s="1"/>
  <c r="X3242" i="10" s="1"/>
  <c r="Y3242" i="10" s="1"/>
  <c r="Z3242" i="10" s="1"/>
  <c r="AA3242" i="10" s="1"/>
  <c r="AB3242" i="10" s="1"/>
  <c r="AC3242" i="10" s="1"/>
  <c r="H3244" i="10" l="1"/>
  <c r="S3244" i="10" s="1"/>
  <c r="K3244" i="10"/>
  <c r="J3244" i="10"/>
  <c r="M3244" i="10"/>
  <c r="D3245" i="10"/>
  <c r="P3244" i="10"/>
  <c r="R3244" i="10"/>
  <c r="G3244" i="10" s="1"/>
  <c r="L3244" i="10"/>
  <c r="O3244" i="10"/>
  <c r="N3244" i="10"/>
  <c r="I3244" i="10"/>
  <c r="Q3244" i="10"/>
  <c r="T3243" i="10"/>
  <c r="U3243" i="10" s="1"/>
  <c r="V3243" i="10" s="1"/>
  <c r="W3243" i="10" s="1"/>
  <c r="X3243" i="10" s="1"/>
  <c r="Y3243" i="10" s="1"/>
  <c r="Z3243" i="10" s="1"/>
  <c r="AA3243" i="10" s="1"/>
  <c r="AB3243" i="10" s="1"/>
  <c r="AC3243" i="10" s="1"/>
  <c r="H3245" i="10" l="1"/>
  <c r="S3245" i="10" s="1"/>
  <c r="Q3245" i="10"/>
  <c r="L3245" i="10"/>
  <c r="K3245" i="10"/>
  <c r="N3245" i="10"/>
  <c r="D3246" i="10"/>
  <c r="M3245" i="10"/>
  <c r="R3245" i="10"/>
  <c r="G3245" i="10" s="1"/>
  <c r="I3245" i="10"/>
  <c r="J3245" i="10"/>
  <c r="O3245" i="10"/>
  <c r="P3245" i="10"/>
  <c r="T3244" i="10"/>
  <c r="U3244" i="10" s="1"/>
  <c r="V3244" i="10" s="1"/>
  <c r="W3244" i="10" s="1"/>
  <c r="X3244" i="10" s="1"/>
  <c r="Y3244" i="10" s="1"/>
  <c r="Z3244" i="10" s="1"/>
  <c r="AA3244" i="10" s="1"/>
  <c r="AB3244" i="10" s="1"/>
  <c r="AC3244" i="10" s="1"/>
  <c r="I3246" i="10" l="1"/>
  <c r="O3246" i="10"/>
  <c r="M3246" i="10"/>
  <c r="J3246" i="10"/>
  <c r="K3246" i="10"/>
  <c r="D3247" i="10"/>
  <c r="N3246" i="10"/>
  <c r="Q3246" i="10"/>
  <c r="H3246" i="10"/>
  <c r="S3246" i="10" s="1"/>
  <c r="P3246" i="10"/>
  <c r="R3246" i="10"/>
  <c r="G3246" i="10" s="1"/>
  <c r="L3246" i="10"/>
  <c r="T3245" i="10"/>
  <c r="U3245" i="10" s="1"/>
  <c r="V3245" i="10" s="1"/>
  <c r="W3245" i="10" s="1"/>
  <c r="X3245" i="10" s="1"/>
  <c r="Y3245" i="10" s="1"/>
  <c r="Z3245" i="10" s="1"/>
  <c r="AA3245" i="10" s="1"/>
  <c r="AB3245" i="10" s="1"/>
  <c r="AC3245" i="10" s="1"/>
  <c r="H3247" i="10" l="1"/>
  <c r="S3247" i="10" s="1"/>
  <c r="P3247" i="10"/>
  <c r="L3247" i="10"/>
  <c r="J3247" i="10"/>
  <c r="O3247" i="10"/>
  <c r="D3248" i="10"/>
  <c r="Q3247" i="10"/>
  <c r="K3247" i="10"/>
  <c r="M3247" i="10"/>
  <c r="I3247" i="10"/>
  <c r="R3247" i="10"/>
  <c r="G3247" i="10" s="1"/>
  <c r="N3247" i="10"/>
  <c r="T3246" i="10"/>
  <c r="U3246" i="10" s="1"/>
  <c r="V3246" i="10" s="1"/>
  <c r="W3246" i="10" s="1"/>
  <c r="X3246" i="10" s="1"/>
  <c r="Y3246" i="10" s="1"/>
  <c r="Z3246" i="10" s="1"/>
  <c r="AA3246" i="10" s="1"/>
  <c r="AB3246" i="10" s="1"/>
  <c r="AC3246" i="10" s="1"/>
  <c r="H3248" i="10" l="1"/>
  <c r="S3248" i="10" s="1"/>
  <c r="O3248" i="10"/>
  <c r="N3248" i="10"/>
  <c r="P3248" i="10"/>
  <c r="Q3248" i="10"/>
  <c r="L3248" i="10"/>
  <c r="I3248" i="10"/>
  <c r="D3249" i="10"/>
  <c r="K3248" i="10"/>
  <c r="R3248" i="10"/>
  <c r="G3248" i="10" s="1"/>
  <c r="J3248" i="10"/>
  <c r="M3248" i="10"/>
  <c r="T3247" i="10"/>
  <c r="U3247" i="10" s="1"/>
  <c r="V3247" i="10" s="1"/>
  <c r="W3247" i="10" s="1"/>
  <c r="X3247" i="10" s="1"/>
  <c r="Y3247" i="10" s="1"/>
  <c r="Z3247" i="10" s="1"/>
  <c r="AA3247" i="10" s="1"/>
  <c r="AB3247" i="10" s="1"/>
  <c r="AC3247" i="10" s="1"/>
  <c r="T3248" i="10" l="1"/>
  <c r="U3248" i="10" s="1"/>
  <c r="V3248" i="10" s="1"/>
  <c r="W3248" i="10" s="1"/>
  <c r="X3248" i="10" s="1"/>
  <c r="Y3248" i="10" s="1"/>
  <c r="Z3248" i="10" s="1"/>
  <c r="AA3248" i="10" s="1"/>
  <c r="AB3248" i="10" s="1"/>
  <c r="AC3248" i="10" s="1"/>
  <c r="I3249" i="10"/>
  <c r="P3249" i="10"/>
  <c r="Q3249" i="10"/>
  <c r="K3249" i="10"/>
  <c r="D3250" i="10"/>
  <c r="N3249" i="10"/>
  <c r="L3249" i="10"/>
  <c r="M3249" i="10"/>
  <c r="H3249" i="10"/>
  <c r="S3249" i="10" s="1"/>
  <c r="R3249" i="10"/>
  <c r="G3249" i="10" s="1"/>
  <c r="O3249" i="10"/>
  <c r="J3249" i="10"/>
  <c r="T3249" i="10" l="1"/>
  <c r="U3249" i="10" s="1"/>
  <c r="V3249" i="10" s="1"/>
  <c r="W3249" i="10" s="1"/>
  <c r="X3249" i="10" s="1"/>
  <c r="Y3249" i="10" s="1"/>
  <c r="Z3249" i="10" s="1"/>
  <c r="AA3249" i="10" s="1"/>
  <c r="AB3249" i="10" s="1"/>
  <c r="AC3249" i="10" s="1"/>
  <c r="H3250" i="10"/>
  <c r="S3250" i="10" s="1"/>
  <c r="O3250" i="10"/>
  <c r="Q3250" i="10"/>
  <c r="R3250" i="10"/>
  <c r="G3250" i="10" s="1"/>
  <c r="N3250" i="10"/>
  <c r="I3250" i="10"/>
  <c r="J3250" i="10"/>
  <c r="D3251" i="10"/>
  <c r="L3250" i="10"/>
  <c r="P3250" i="10"/>
  <c r="K3250" i="10"/>
  <c r="M3250" i="10"/>
  <c r="T3250" i="10" l="1"/>
  <c r="U3250" i="10" s="1"/>
  <c r="V3250" i="10" s="1"/>
  <c r="W3250" i="10" s="1"/>
  <c r="X3250" i="10" s="1"/>
  <c r="Y3250" i="10" s="1"/>
  <c r="Z3250" i="10" s="1"/>
  <c r="AA3250" i="10" s="1"/>
  <c r="AB3250" i="10" s="1"/>
  <c r="AC3250" i="10" s="1"/>
  <c r="R3251" i="10"/>
  <c r="G3251" i="10" s="1"/>
  <c r="O3251" i="10"/>
  <c r="P3251" i="10"/>
  <c r="H3251" i="10"/>
  <c r="S3251" i="10" s="1"/>
  <c r="M3251" i="10"/>
  <c r="I3251" i="10"/>
  <c r="J3251" i="10"/>
  <c r="N3251" i="10"/>
  <c r="L3251" i="10"/>
  <c r="D3252" i="10"/>
  <c r="K3251" i="10"/>
  <c r="Q3251" i="10"/>
  <c r="T3251" i="10" l="1"/>
  <c r="U3251" i="10" s="1"/>
  <c r="V3251" i="10" s="1"/>
  <c r="W3251" i="10" s="1"/>
  <c r="X3251" i="10" s="1"/>
  <c r="Y3251" i="10" s="1"/>
  <c r="Z3251" i="10" s="1"/>
  <c r="AA3251" i="10" s="1"/>
  <c r="AB3251" i="10" s="1"/>
  <c r="AC3251" i="10" s="1"/>
  <c r="M3252" i="10"/>
  <c r="K3252" i="10"/>
  <c r="N3252" i="10"/>
  <c r="D3253" i="10"/>
  <c r="R3252" i="10"/>
  <c r="G3252" i="10" s="1"/>
  <c r="I3252" i="10"/>
  <c r="L3252" i="10"/>
  <c r="H3252" i="10"/>
  <c r="S3252" i="10" s="1"/>
  <c r="P3252" i="10"/>
  <c r="O3252" i="10"/>
  <c r="J3252" i="10"/>
  <c r="Q3252" i="10"/>
  <c r="K3253" i="10" l="1"/>
  <c r="I3253" i="10"/>
  <c r="J3253" i="10"/>
  <c r="R3253" i="10"/>
  <c r="G3253" i="10" s="1"/>
  <c r="D3254" i="10"/>
  <c r="O3253" i="10"/>
  <c r="L3253" i="10"/>
  <c r="P3253" i="10"/>
  <c r="Q3253" i="10"/>
  <c r="H3253" i="10"/>
  <c r="S3253" i="10" s="1"/>
  <c r="M3253" i="10"/>
  <c r="N3253" i="10"/>
  <c r="T3252" i="10"/>
  <c r="U3252" i="10" s="1"/>
  <c r="V3252" i="10" s="1"/>
  <c r="W3252" i="10" s="1"/>
  <c r="X3252" i="10" s="1"/>
  <c r="Y3252" i="10" s="1"/>
  <c r="Z3252" i="10" s="1"/>
  <c r="AA3252" i="10" s="1"/>
  <c r="AB3252" i="10" s="1"/>
  <c r="AC3252" i="10" s="1"/>
  <c r="T3253" i="10" l="1"/>
  <c r="U3253" i="10" s="1"/>
  <c r="V3253" i="10" s="1"/>
  <c r="W3253" i="10" s="1"/>
  <c r="X3253" i="10" s="1"/>
  <c r="Y3253" i="10" s="1"/>
  <c r="Z3253" i="10" s="1"/>
  <c r="AA3253" i="10" s="1"/>
  <c r="AB3253" i="10" s="1"/>
  <c r="AC3253" i="10" s="1"/>
  <c r="R3254" i="10"/>
  <c r="G3254" i="10" s="1"/>
  <c r="P3254" i="10"/>
  <c r="I3254" i="10"/>
  <c r="D3255" i="10"/>
  <c r="J3254" i="10"/>
  <c r="O3254" i="10"/>
  <c r="L3254" i="10"/>
  <c r="K3254" i="10"/>
  <c r="M3254" i="10"/>
  <c r="H3254" i="10"/>
  <c r="S3254" i="10" s="1"/>
  <c r="N3254" i="10"/>
  <c r="Q3254" i="10"/>
  <c r="K3255" i="10" l="1"/>
  <c r="L3255" i="10"/>
  <c r="O3255" i="10"/>
  <c r="D3256" i="10"/>
  <c r="R3255" i="10"/>
  <c r="G3255" i="10" s="1"/>
  <c r="Q3255" i="10"/>
  <c r="M3255" i="10"/>
  <c r="P3255" i="10"/>
  <c r="I3255" i="10"/>
  <c r="H3255" i="10"/>
  <c r="S3255" i="10" s="1"/>
  <c r="J3255" i="10"/>
  <c r="N3255" i="10"/>
  <c r="T3254" i="10"/>
  <c r="U3254" i="10" s="1"/>
  <c r="V3254" i="10" s="1"/>
  <c r="W3254" i="10" s="1"/>
  <c r="X3254" i="10" s="1"/>
  <c r="Y3254" i="10" s="1"/>
  <c r="Z3254" i="10" s="1"/>
  <c r="AA3254" i="10" s="1"/>
  <c r="AB3254" i="10" s="1"/>
  <c r="AC3254" i="10" s="1"/>
  <c r="T3255" i="10" l="1"/>
  <c r="U3255" i="10" s="1"/>
  <c r="V3255" i="10" s="1"/>
  <c r="W3255" i="10" s="1"/>
  <c r="X3255" i="10" s="1"/>
  <c r="Y3255" i="10" s="1"/>
  <c r="Z3255" i="10" s="1"/>
  <c r="AA3255" i="10" s="1"/>
  <c r="AB3255" i="10" s="1"/>
  <c r="AC3255" i="10" s="1"/>
  <c r="N3256" i="10"/>
  <c r="D3257" i="10"/>
  <c r="Q3256" i="10"/>
  <c r="R3256" i="10"/>
  <c r="G3256" i="10" s="1"/>
  <c r="M3256" i="10"/>
  <c r="O3256" i="10"/>
  <c r="I3256" i="10"/>
  <c r="K3256" i="10"/>
  <c r="H3256" i="10"/>
  <c r="S3256" i="10" s="1"/>
  <c r="P3256" i="10"/>
  <c r="L3256" i="10"/>
  <c r="J3256" i="10"/>
  <c r="T3256" i="10" l="1"/>
  <c r="U3256" i="10" s="1"/>
  <c r="V3256" i="10" s="1"/>
  <c r="W3256" i="10" s="1"/>
  <c r="X3256" i="10" s="1"/>
  <c r="Y3256" i="10" s="1"/>
  <c r="Z3256" i="10" s="1"/>
  <c r="AA3256" i="10" s="1"/>
  <c r="AB3256" i="10" s="1"/>
  <c r="AC3256" i="10" s="1"/>
  <c r="L3257" i="10"/>
  <c r="Q3257" i="10"/>
  <c r="K3257" i="10"/>
  <c r="N3257" i="10"/>
  <c r="I3257" i="10"/>
  <c r="P3257" i="10"/>
  <c r="D3258" i="10"/>
  <c r="R3257" i="10"/>
  <c r="G3257" i="10" s="1"/>
  <c r="O3257" i="10"/>
  <c r="M3257" i="10"/>
  <c r="H3257" i="10"/>
  <c r="S3257" i="10" s="1"/>
  <c r="J3257" i="10"/>
  <c r="T3257" i="10" l="1"/>
  <c r="U3257" i="10" s="1"/>
  <c r="V3257" i="10" s="1"/>
  <c r="W3257" i="10" s="1"/>
  <c r="X3257" i="10" s="1"/>
  <c r="Y3257" i="10" s="1"/>
  <c r="Z3257" i="10" s="1"/>
  <c r="AA3257" i="10" s="1"/>
  <c r="AB3257" i="10" s="1"/>
  <c r="AC3257" i="10" s="1"/>
  <c r="I3258" i="10"/>
  <c r="J3258" i="10"/>
  <c r="D3259" i="10"/>
  <c r="L3258" i="10"/>
  <c r="N3258" i="10"/>
  <c r="K3258" i="10"/>
  <c r="P3258" i="10"/>
  <c r="M3258" i="10"/>
  <c r="O3258" i="10"/>
  <c r="R3258" i="10"/>
  <c r="G3258" i="10" s="1"/>
  <c r="H3258" i="10"/>
  <c r="S3258" i="10" s="1"/>
  <c r="Q3258" i="10"/>
  <c r="T3258" i="10" l="1"/>
  <c r="U3258" i="10" s="1"/>
  <c r="V3258" i="10" s="1"/>
  <c r="W3258" i="10" s="1"/>
  <c r="X3258" i="10" s="1"/>
  <c r="Y3258" i="10" s="1"/>
  <c r="Z3258" i="10" s="1"/>
  <c r="AA3258" i="10" s="1"/>
  <c r="AB3258" i="10" s="1"/>
  <c r="AC3258" i="10" s="1"/>
  <c r="J3259" i="10"/>
  <c r="I3259" i="10"/>
  <c r="K3259" i="10"/>
  <c r="O3259" i="10"/>
  <c r="D3260" i="10"/>
  <c r="N3259" i="10"/>
  <c r="Q3259" i="10"/>
  <c r="P3259" i="10"/>
  <c r="L3259" i="10"/>
  <c r="H3259" i="10"/>
  <c r="S3259" i="10" s="1"/>
  <c r="R3259" i="10"/>
  <c r="G3259" i="10" s="1"/>
  <c r="M3259" i="10"/>
  <c r="O3260" i="10" l="1"/>
  <c r="Q3260" i="10"/>
  <c r="K3260" i="10"/>
  <c r="P3260" i="10"/>
  <c r="N3260" i="10"/>
  <c r="M3260" i="10"/>
  <c r="I3260" i="10"/>
  <c r="J3260" i="10"/>
  <c r="H3260" i="10"/>
  <c r="S3260" i="10" s="1"/>
  <c r="L3260" i="10"/>
  <c r="D3261" i="10"/>
  <c r="R3260" i="10"/>
  <c r="G3260" i="10" s="1"/>
  <c r="T3259" i="10"/>
  <c r="U3259" i="10" s="1"/>
  <c r="V3259" i="10" s="1"/>
  <c r="W3259" i="10" s="1"/>
  <c r="X3259" i="10" s="1"/>
  <c r="Y3259" i="10" s="1"/>
  <c r="Z3259" i="10" s="1"/>
  <c r="AA3259" i="10" s="1"/>
  <c r="AB3259" i="10" s="1"/>
  <c r="AC3259" i="10" s="1"/>
  <c r="D3262" i="10" l="1"/>
  <c r="K3261" i="10"/>
  <c r="R3261" i="10"/>
  <c r="G3261" i="10" s="1"/>
  <c r="J3261" i="10"/>
  <c r="M3261" i="10"/>
  <c r="H3261" i="10"/>
  <c r="S3261" i="10" s="1"/>
  <c r="I3261" i="10"/>
  <c r="Q3261" i="10"/>
  <c r="P3261" i="10"/>
  <c r="O3261" i="10"/>
  <c r="L3261" i="10"/>
  <c r="N3261" i="10"/>
  <c r="T3260" i="10"/>
  <c r="U3260" i="10" s="1"/>
  <c r="V3260" i="10" s="1"/>
  <c r="W3260" i="10" s="1"/>
  <c r="X3260" i="10" s="1"/>
  <c r="Y3260" i="10" s="1"/>
  <c r="Z3260" i="10" s="1"/>
  <c r="AA3260" i="10" s="1"/>
  <c r="AB3260" i="10" s="1"/>
  <c r="AC3260" i="10" s="1"/>
  <c r="T3261" i="10" l="1"/>
  <c r="U3261" i="10" s="1"/>
  <c r="V3261" i="10" s="1"/>
  <c r="W3261" i="10" s="1"/>
  <c r="X3261" i="10" s="1"/>
  <c r="Y3261" i="10" s="1"/>
  <c r="Z3261" i="10" s="1"/>
  <c r="AA3261" i="10" s="1"/>
  <c r="AB3261" i="10" s="1"/>
  <c r="AC3261" i="10" s="1"/>
  <c r="P3262" i="10"/>
  <c r="Q3262" i="10"/>
  <c r="D3263" i="10"/>
  <c r="I3262" i="10"/>
  <c r="M3262" i="10"/>
  <c r="O3262" i="10"/>
  <c r="N3262" i="10"/>
  <c r="H3262" i="10"/>
  <c r="S3262" i="10" s="1"/>
  <c r="R3262" i="10"/>
  <c r="G3262" i="10" s="1"/>
  <c r="L3262" i="10"/>
  <c r="K3262" i="10"/>
  <c r="J3262" i="10"/>
  <c r="D3264" i="10" l="1"/>
  <c r="K3263" i="10"/>
  <c r="M3263" i="10"/>
  <c r="O3263" i="10"/>
  <c r="L3263" i="10"/>
  <c r="R3263" i="10"/>
  <c r="G3263" i="10" s="1"/>
  <c r="N3263" i="10"/>
  <c r="P3263" i="10"/>
  <c r="J3263" i="10"/>
  <c r="Q3263" i="10"/>
  <c r="H3263" i="10"/>
  <c r="S3263" i="10" s="1"/>
  <c r="I3263" i="10"/>
  <c r="T3262" i="10"/>
  <c r="U3262" i="10" s="1"/>
  <c r="V3262" i="10" s="1"/>
  <c r="W3262" i="10" s="1"/>
  <c r="X3262" i="10" s="1"/>
  <c r="Y3262" i="10" s="1"/>
  <c r="Z3262" i="10" s="1"/>
  <c r="AA3262" i="10" s="1"/>
  <c r="AB3262" i="10" s="1"/>
  <c r="AC3262" i="10" s="1"/>
  <c r="T3263" i="10" l="1"/>
  <c r="U3263" i="10" s="1"/>
  <c r="V3263" i="10" s="1"/>
  <c r="W3263" i="10" s="1"/>
  <c r="X3263" i="10" s="1"/>
  <c r="Y3263" i="10" s="1"/>
  <c r="Z3263" i="10" s="1"/>
  <c r="AA3263" i="10" s="1"/>
  <c r="AB3263" i="10" s="1"/>
  <c r="AC3263" i="10" s="1"/>
  <c r="N3264" i="10"/>
  <c r="O3264" i="10"/>
  <c r="J3264" i="10"/>
  <c r="I3264" i="10"/>
  <c r="K3264" i="10"/>
  <c r="H3264" i="10"/>
  <c r="S3264" i="10" s="1"/>
  <c r="M3264" i="10"/>
  <c r="R3264" i="10"/>
  <c r="G3264" i="10" s="1"/>
  <c r="Q3264" i="10"/>
  <c r="D3265" i="10"/>
  <c r="P3264" i="10"/>
  <c r="L3264" i="10"/>
  <c r="D3266" i="10" l="1"/>
  <c r="L3265" i="10"/>
  <c r="O3265" i="10"/>
  <c r="M3265" i="10"/>
  <c r="Q3265" i="10"/>
  <c r="R3265" i="10"/>
  <c r="G3265" i="10" s="1"/>
  <c r="I3265" i="10"/>
  <c r="N3265" i="10"/>
  <c r="H3265" i="10"/>
  <c r="S3265" i="10" s="1"/>
  <c r="K3265" i="10"/>
  <c r="J3265" i="10"/>
  <c r="P3265" i="10"/>
  <c r="T3264" i="10"/>
  <c r="U3264" i="10" s="1"/>
  <c r="V3264" i="10" s="1"/>
  <c r="W3264" i="10" s="1"/>
  <c r="X3264" i="10" s="1"/>
  <c r="Y3264" i="10" s="1"/>
  <c r="Z3264" i="10" s="1"/>
  <c r="AA3264" i="10" s="1"/>
  <c r="AB3264" i="10" s="1"/>
  <c r="AC3264" i="10" s="1"/>
  <c r="T3265" i="10" l="1"/>
  <c r="U3265" i="10" s="1"/>
  <c r="V3265" i="10" s="1"/>
  <c r="W3265" i="10" s="1"/>
  <c r="X3265" i="10" s="1"/>
  <c r="Y3265" i="10" s="1"/>
  <c r="Z3265" i="10" s="1"/>
  <c r="AA3265" i="10" s="1"/>
  <c r="AB3265" i="10" s="1"/>
  <c r="AC3265" i="10" s="1"/>
  <c r="N3266" i="10"/>
  <c r="R3266" i="10"/>
  <c r="G3266" i="10" s="1"/>
  <c r="H3266" i="10"/>
  <c r="S3266" i="10" s="1"/>
  <c r="Q3266" i="10"/>
  <c r="I3266" i="10"/>
  <c r="P3266" i="10"/>
  <c r="J3266" i="10"/>
  <c r="M3266" i="10"/>
  <c r="D3267" i="10"/>
  <c r="O3266" i="10"/>
  <c r="L3266" i="10"/>
  <c r="K3266" i="10"/>
  <c r="D3268" i="10" l="1"/>
  <c r="P3267" i="10"/>
  <c r="K3267" i="10"/>
  <c r="N3267" i="10"/>
  <c r="O3267" i="10"/>
  <c r="H3267" i="10"/>
  <c r="S3267" i="10" s="1"/>
  <c r="M3267" i="10"/>
  <c r="R3267" i="10"/>
  <c r="G3267" i="10" s="1"/>
  <c r="I3267" i="10"/>
  <c r="Q3267" i="10"/>
  <c r="L3267" i="10"/>
  <c r="J3267" i="10"/>
  <c r="T3266" i="10"/>
  <c r="U3266" i="10" s="1"/>
  <c r="V3266" i="10" s="1"/>
  <c r="W3266" i="10" s="1"/>
  <c r="X3266" i="10" s="1"/>
  <c r="Y3266" i="10" s="1"/>
  <c r="Z3266" i="10" s="1"/>
  <c r="AA3266" i="10" s="1"/>
  <c r="AB3266" i="10" s="1"/>
  <c r="AC3266" i="10" s="1"/>
  <c r="T3267" i="10" l="1"/>
  <c r="U3267" i="10" s="1"/>
  <c r="V3267" i="10" s="1"/>
  <c r="W3267" i="10" s="1"/>
  <c r="X3267" i="10" s="1"/>
  <c r="Y3267" i="10" s="1"/>
  <c r="Z3267" i="10" s="1"/>
  <c r="AA3267" i="10" s="1"/>
  <c r="AB3267" i="10" s="1"/>
  <c r="AC3267" i="10" s="1"/>
  <c r="Q3268" i="10"/>
  <c r="J3268" i="10"/>
  <c r="I3268" i="10"/>
  <c r="K3268" i="10"/>
  <c r="M3268" i="10"/>
  <c r="P3268" i="10"/>
  <c r="R3268" i="10"/>
  <c r="G3268" i="10" s="1"/>
  <c r="H3268" i="10"/>
  <c r="S3268" i="10" s="1"/>
  <c r="N3268" i="10"/>
  <c r="D3269" i="10"/>
  <c r="L3268" i="10"/>
  <c r="O3268" i="10"/>
  <c r="D3270" i="10" l="1"/>
  <c r="L3269" i="10"/>
  <c r="P3269" i="10"/>
  <c r="N3269" i="10"/>
  <c r="H3269" i="10"/>
  <c r="S3269" i="10" s="1"/>
  <c r="R3269" i="10"/>
  <c r="G3269" i="10" s="1"/>
  <c r="K3269" i="10"/>
  <c r="O3269" i="10"/>
  <c r="Q3269" i="10"/>
  <c r="M3269" i="10"/>
  <c r="J3269" i="10"/>
  <c r="I3269" i="10"/>
  <c r="T3268" i="10"/>
  <c r="U3268" i="10" s="1"/>
  <c r="V3268" i="10" s="1"/>
  <c r="W3268" i="10" s="1"/>
  <c r="X3268" i="10" s="1"/>
  <c r="Y3268" i="10" s="1"/>
  <c r="Z3268" i="10" s="1"/>
  <c r="AA3268" i="10" s="1"/>
  <c r="AB3268" i="10" s="1"/>
  <c r="AC3268" i="10" s="1"/>
  <c r="T3269" i="10" l="1"/>
  <c r="U3269" i="10" s="1"/>
  <c r="V3269" i="10" s="1"/>
  <c r="W3269" i="10" s="1"/>
  <c r="X3269" i="10" s="1"/>
  <c r="Y3269" i="10" s="1"/>
  <c r="Z3269" i="10" s="1"/>
  <c r="AA3269" i="10" s="1"/>
  <c r="AB3269" i="10" s="1"/>
  <c r="AC3269" i="10" s="1"/>
  <c r="P3270" i="10"/>
  <c r="M3270" i="10"/>
  <c r="J3270" i="10"/>
  <c r="O3270" i="10"/>
  <c r="N3270" i="10"/>
  <c r="K3270" i="10"/>
  <c r="I3270" i="10"/>
  <c r="Q3270" i="10"/>
  <c r="D3271" i="10"/>
  <c r="R3270" i="10"/>
  <c r="G3270" i="10" s="1"/>
  <c r="H3270" i="10"/>
  <c r="S3270" i="10" s="1"/>
  <c r="L3270" i="10"/>
  <c r="T3270" i="10" l="1"/>
  <c r="U3270" i="10" s="1"/>
  <c r="V3270" i="10" s="1"/>
  <c r="W3270" i="10" s="1"/>
  <c r="X3270" i="10" s="1"/>
  <c r="Y3270" i="10" s="1"/>
  <c r="Z3270" i="10" s="1"/>
  <c r="AA3270" i="10" s="1"/>
  <c r="AB3270" i="10" s="1"/>
  <c r="AC3270" i="10" s="1"/>
  <c r="J3271" i="10"/>
  <c r="D3272" i="10"/>
  <c r="N3271" i="10"/>
  <c r="K3271" i="10"/>
  <c r="P3271" i="10"/>
  <c r="O3271" i="10"/>
  <c r="R3271" i="10"/>
  <c r="G3271" i="10" s="1"/>
  <c r="I3271" i="10"/>
  <c r="Q3271" i="10"/>
  <c r="H3271" i="10"/>
  <c r="S3271" i="10" s="1"/>
  <c r="L3271" i="10"/>
  <c r="M3271" i="10"/>
  <c r="T3271" i="10" l="1"/>
  <c r="U3271" i="10" s="1"/>
  <c r="V3271" i="10" s="1"/>
  <c r="W3271" i="10" s="1"/>
  <c r="X3271" i="10" s="1"/>
  <c r="Y3271" i="10" s="1"/>
  <c r="Z3271" i="10" s="1"/>
  <c r="AA3271" i="10" s="1"/>
  <c r="AB3271" i="10" s="1"/>
  <c r="AC3271" i="10" s="1"/>
  <c r="I3272" i="10"/>
  <c r="R3272" i="10"/>
  <c r="G3272" i="10" s="1"/>
  <c r="N3272" i="10"/>
  <c r="L3272" i="10"/>
  <c r="P3272" i="10"/>
  <c r="M3272" i="10"/>
  <c r="D3273" i="10"/>
  <c r="K3272" i="10"/>
  <c r="H3272" i="10"/>
  <c r="S3272" i="10" s="1"/>
  <c r="J3272" i="10"/>
  <c r="Q3272" i="10"/>
  <c r="O3272" i="10"/>
  <c r="T3272" i="10" l="1"/>
  <c r="U3272" i="10" s="1"/>
  <c r="V3272" i="10" s="1"/>
  <c r="W3272" i="10" s="1"/>
  <c r="X3272" i="10" s="1"/>
  <c r="Y3272" i="10" s="1"/>
  <c r="Z3272" i="10" s="1"/>
  <c r="AA3272" i="10" s="1"/>
  <c r="AB3272" i="10" s="1"/>
  <c r="AC3272" i="10" s="1"/>
  <c r="R3273" i="10"/>
  <c r="G3273" i="10" s="1"/>
  <c r="D3274" i="10"/>
  <c r="P3273" i="10"/>
  <c r="J3273" i="10"/>
  <c r="K3273" i="10"/>
  <c r="M3273" i="10"/>
  <c r="L3273" i="10"/>
  <c r="H3273" i="10"/>
  <c r="S3273" i="10" s="1"/>
  <c r="N3273" i="10"/>
  <c r="O3273" i="10"/>
  <c r="I3273" i="10"/>
  <c r="Q3273" i="10"/>
  <c r="M3274" i="10" l="1"/>
  <c r="R3274" i="10"/>
  <c r="G3274" i="10" s="1"/>
  <c r="Q3274" i="10"/>
  <c r="H3274" i="10"/>
  <c r="S3274" i="10" s="1"/>
  <c r="K3274" i="10"/>
  <c r="I3274" i="10"/>
  <c r="O3274" i="10"/>
  <c r="L3274" i="10"/>
  <c r="D3275" i="10"/>
  <c r="J3274" i="10"/>
  <c r="N3274" i="10"/>
  <c r="P3274" i="10"/>
  <c r="T3273" i="10"/>
  <c r="U3273" i="10" s="1"/>
  <c r="V3273" i="10" s="1"/>
  <c r="W3273" i="10" s="1"/>
  <c r="X3273" i="10" s="1"/>
  <c r="Y3273" i="10" s="1"/>
  <c r="Z3273" i="10" s="1"/>
  <c r="AA3273" i="10" s="1"/>
  <c r="AB3273" i="10" s="1"/>
  <c r="AC3273" i="10" s="1"/>
  <c r="T3274" i="10" l="1"/>
  <c r="U3274" i="10" s="1"/>
  <c r="V3274" i="10" s="1"/>
  <c r="W3274" i="10" s="1"/>
  <c r="X3274" i="10" s="1"/>
  <c r="Y3274" i="10" s="1"/>
  <c r="Z3274" i="10" s="1"/>
  <c r="AA3274" i="10" s="1"/>
  <c r="AB3274" i="10" s="1"/>
  <c r="AC3274" i="10" s="1"/>
  <c r="I3275" i="10"/>
  <c r="D3276" i="10"/>
  <c r="P3275" i="10"/>
  <c r="H3275" i="10"/>
  <c r="S3275" i="10" s="1"/>
  <c r="K3275" i="10"/>
  <c r="N3275" i="10"/>
  <c r="J3275" i="10"/>
  <c r="O3275" i="10"/>
  <c r="R3275" i="10"/>
  <c r="G3275" i="10" s="1"/>
  <c r="L3275" i="10"/>
  <c r="M3275" i="10"/>
  <c r="Q3275" i="10"/>
  <c r="T3275" i="10" l="1"/>
  <c r="U3275" i="10" s="1"/>
  <c r="V3275" i="10" s="1"/>
  <c r="W3275" i="10" s="1"/>
  <c r="X3275" i="10" s="1"/>
  <c r="Y3275" i="10" s="1"/>
  <c r="Z3275" i="10" s="1"/>
  <c r="AA3275" i="10" s="1"/>
  <c r="AB3275" i="10" s="1"/>
  <c r="AC3275" i="10" s="1"/>
  <c r="P3276" i="10"/>
  <c r="I3276" i="10"/>
  <c r="K3276" i="10"/>
  <c r="H3276" i="10"/>
  <c r="S3276" i="10" s="1"/>
  <c r="Q3276" i="10"/>
  <c r="L3276" i="10"/>
  <c r="N3276" i="10"/>
  <c r="O3276" i="10"/>
  <c r="D3277" i="10"/>
  <c r="R3276" i="10"/>
  <c r="G3276" i="10" s="1"/>
  <c r="M3276" i="10"/>
  <c r="J3276" i="10"/>
  <c r="T3276" i="10" l="1"/>
  <c r="U3276" i="10" s="1"/>
  <c r="V3276" i="10" s="1"/>
  <c r="W3276" i="10" s="1"/>
  <c r="X3276" i="10" s="1"/>
  <c r="Y3276" i="10" s="1"/>
  <c r="Z3276" i="10" s="1"/>
  <c r="AA3276" i="10" s="1"/>
  <c r="AB3276" i="10" s="1"/>
  <c r="AC3276" i="10" s="1"/>
  <c r="K3277" i="10"/>
  <c r="O3277" i="10"/>
  <c r="J3277" i="10"/>
  <c r="H3277" i="10"/>
  <c r="S3277" i="10" s="1"/>
  <c r="R3277" i="10"/>
  <c r="G3277" i="10" s="1"/>
  <c r="L3277" i="10"/>
  <c r="I3277" i="10"/>
  <c r="Q3277" i="10"/>
  <c r="M3277" i="10"/>
  <c r="P3277" i="10"/>
  <c r="N3277" i="10"/>
  <c r="D3278" i="10"/>
  <c r="R3278" i="10" l="1"/>
  <c r="G3278" i="10" s="1"/>
  <c r="N3278" i="10"/>
  <c r="K3278" i="10"/>
  <c r="I3278" i="10"/>
  <c r="P3278" i="10"/>
  <c r="J3278" i="10"/>
  <c r="Q3278" i="10"/>
  <c r="L3278" i="10"/>
  <c r="H3278" i="10"/>
  <c r="S3278" i="10" s="1"/>
  <c r="M3278" i="10"/>
  <c r="D3279" i="10"/>
  <c r="O3278" i="10"/>
  <c r="T3277" i="10"/>
  <c r="U3277" i="10" s="1"/>
  <c r="V3277" i="10" s="1"/>
  <c r="W3277" i="10" s="1"/>
  <c r="X3277" i="10" s="1"/>
  <c r="Y3277" i="10" s="1"/>
  <c r="Z3277" i="10" s="1"/>
  <c r="AA3277" i="10" s="1"/>
  <c r="AB3277" i="10" s="1"/>
  <c r="AC3277" i="10" s="1"/>
  <c r="R3279" i="10" l="1"/>
  <c r="G3279" i="10" s="1"/>
  <c r="K3279" i="10"/>
  <c r="L3279" i="10"/>
  <c r="H3279" i="10"/>
  <c r="S3279" i="10" s="1"/>
  <c r="N3279" i="10"/>
  <c r="M3279" i="10"/>
  <c r="Q3279" i="10"/>
  <c r="D3280" i="10"/>
  <c r="O3279" i="10"/>
  <c r="P3279" i="10"/>
  <c r="I3279" i="10"/>
  <c r="J3279" i="10"/>
  <c r="T3278" i="10"/>
  <c r="U3278" i="10" s="1"/>
  <c r="V3278" i="10" s="1"/>
  <c r="W3278" i="10" s="1"/>
  <c r="X3278" i="10" s="1"/>
  <c r="Y3278" i="10" s="1"/>
  <c r="Z3278" i="10" s="1"/>
  <c r="AA3278" i="10" s="1"/>
  <c r="AB3278" i="10" s="1"/>
  <c r="AC3278" i="10" s="1"/>
  <c r="T3279" i="10" l="1"/>
  <c r="U3279" i="10" s="1"/>
  <c r="V3279" i="10" s="1"/>
  <c r="W3279" i="10" s="1"/>
  <c r="X3279" i="10" s="1"/>
  <c r="Y3279" i="10" s="1"/>
  <c r="Z3279" i="10" s="1"/>
  <c r="AA3279" i="10" s="1"/>
  <c r="AB3279" i="10" s="1"/>
  <c r="AC3279" i="10" s="1"/>
  <c r="O3280" i="10"/>
  <c r="M3280" i="10"/>
  <c r="P3280" i="10"/>
  <c r="I3280" i="10"/>
  <c r="R3280" i="10"/>
  <c r="G3280" i="10" s="1"/>
  <c r="L3280" i="10"/>
  <c r="H3280" i="10"/>
  <c r="S3280" i="10" s="1"/>
  <c r="J3280" i="10"/>
  <c r="D3281" i="10"/>
  <c r="K3280" i="10"/>
  <c r="N3280" i="10"/>
  <c r="Q3280" i="10"/>
  <c r="R3281" i="10" l="1"/>
  <c r="G3281" i="10" s="1"/>
  <c r="P3281" i="10"/>
  <c r="L3281" i="10"/>
  <c r="I3281" i="10"/>
  <c r="D3282" i="10"/>
  <c r="M3281" i="10"/>
  <c r="N3281" i="10"/>
  <c r="J3281" i="10"/>
  <c r="O3281" i="10"/>
  <c r="K3281" i="10"/>
  <c r="Q3281" i="10"/>
  <c r="H3281" i="10"/>
  <c r="S3281" i="10" s="1"/>
  <c r="T3280" i="10"/>
  <c r="U3280" i="10" s="1"/>
  <c r="V3280" i="10" s="1"/>
  <c r="W3280" i="10" s="1"/>
  <c r="X3280" i="10" s="1"/>
  <c r="Y3280" i="10" s="1"/>
  <c r="Z3280" i="10" s="1"/>
  <c r="AA3280" i="10" s="1"/>
  <c r="AB3280" i="10" s="1"/>
  <c r="AC3280" i="10" s="1"/>
  <c r="T3281" i="10" l="1"/>
  <c r="U3281" i="10" s="1"/>
  <c r="V3281" i="10" s="1"/>
  <c r="W3281" i="10" s="1"/>
  <c r="X3281" i="10" s="1"/>
  <c r="Y3281" i="10" s="1"/>
  <c r="Z3281" i="10" s="1"/>
  <c r="AA3281" i="10" s="1"/>
  <c r="AB3281" i="10" s="1"/>
  <c r="AC3281" i="10" s="1"/>
  <c r="K3282" i="10"/>
  <c r="R3282" i="10"/>
  <c r="G3282" i="10" s="1"/>
  <c r="H3282" i="10"/>
  <c r="S3282" i="10" s="1"/>
  <c r="P3282" i="10"/>
  <c r="M3282" i="10"/>
  <c r="I3282" i="10"/>
  <c r="L3282" i="10"/>
  <c r="Q3282" i="10"/>
  <c r="O3282" i="10"/>
  <c r="D3283" i="10"/>
  <c r="J3282" i="10"/>
  <c r="N3282" i="10"/>
  <c r="T3282" i="10" l="1"/>
  <c r="U3282" i="10" s="1"/>
  <c r="V3282" i="10" s="1"/>
  <c r="W3282" i="10" s="1"/>
  <c r="X3282" i="10" s="1"/>
  <c r="Y3282" i="10" s="1"/>
  <c r="Z3282" i="10" s="1"/>
  <c r="AA3282" i="10" s="1"/>
  <c r="AB3282" i="10" s="1"/>
  <c r="AC3282" i="10" s="1"/>
  <c r="I3283" i="10"/>
  <c r="N3283" i="10"/>
  <c r="J3283" i="10"/>
  <c r="D3284" i="10"/>
  <c r="L3283" i="10"/>
  <c r="P3283" i="10"/>
  <c r="Q3283" i="10"/>
  <c r="K3283" i="10"/>
  <c r="H3283" i="10"/>
  <c r="S3283" i="10" s="1"/>
  <c r="O3283" i="10"/>
  <c r="M3283" i="10"/>
  <c r="R3283" i="10"/>
  <c r="G3283" i="10" s="1"/>
  <c r="K3284" i="10" l="1"/>
  <c r="O3284" i="10"/>
  <c r="H3284" i="10"/>
  <c r="S3284" i="10" s="1"/>
  <c r="N3284" i="10"/>
  <c r="P3284" i="10"/>
  <c r="Q3284" i="10"/>
  <c r="L3284" i="10"/>
  <c r="M3284" i="10"/>
  <c r="D3285" i="10"/>
  <c r="J3284" i="10"/>
  <c r="R3284" i="10"/>
  <c r="G3284" i="10" s="1"/>
  <c r="I3284" i="10"/>
  <c r="T3283" i="10"/>
  <c r="U3283" i="10" s="1"/>
  <c r="V3283" i="10" s="1"/>
  <c r="W3283" i="10" s="1"/>
  <c r="X3283" i="10" s="1"/>
  <c r="Y3283" i="10" s="1"/>
  <c r="Z3283" i="10" s="1"/>
  <c r="AA3283" i="10" s="1"/>
  <c r="AB3283" i="10" s="1"/>
  <c r="AC3283" i="10" s="1"/>
  <c r="T3284" i="10" l="1"/>
  <c r="U3284" i="10" s="1"/>
  <c r="V3284" i="10" s="1"/>
  <c r="W3284" i="10" s="1"/>
  <c r="X3284" i="10" s="1"/>
  <c r="Y3284" i="10" s="1"/>
  <c r="Z3284" i="10" s="1"/>
  <c r="AA3284" i="10" s="1"/>
  <c r="AB3284" i="10" s="1"/>
  <c r="AC3284" i="10" s="1"/>
  <c r="O3285" i="10"/>
  <c r="R3285" i="10"/>
  <c r="G3285" i="10" s="1"/>
  <c r="J3285" i="10"/>
  <c r="M3285" i="10"/>
  <c r="H3285" i="10"/>
  <c r="S3285" i="10" s="1"/>
  <c r="Q3285" i="10"/>
  <c r="P3285" i="10"/>
  <c r="I3285" i="10"/>
  <c r="N3285" i="10"/>
  <c r="K3285" i="10"/>
  <c r="D3286" i="10"/>
  <c r="L3285" i="10"/>
  <c r="I3286" i="10" l="1"/>
  <c r="M3286" i="10"/>
  <c r="P3286" i="10"/>
  <c r="K3286" i="10"/>
  <c r="L3286" i="10"/>
  <c r="Q3286" i="10"/>
  <c r="J3286" i="10"/>
  <c r="O3286" i="10"/>
  <c r="H3286" i="10"/>
  <c r="S3286" i="10" s="1"/>
  <c r="R3286" i="10"/>
  <c r="G3286" i="10" s="1"/>
  <c r="D3287" i="10"/>
  <c r="N3286" i="10"/>
  <c r="T3285" i="10"/>
  <c r="U3285" i="10" s="1"/>
  <c r="V3285" i="10" s="1"/>
  <c r="W3285" i="10" s="1"/>
  <c r="X3285" i="10" s="1"/>
  <c r="Y3285" i="10" s="1"/>
  <c r="Z3285" i="10" s="1"/>
  <c r="AA3285" i="10" s="1"/>
  <c r="AB3285" i="10" s="1"/>
  <c r="AC3285" i="10" s="1"/>
  <c r="K3287" i="10" l="1"/>
  <c r="H3287" i="10"/>
  <c r="S3287" i="10" s="1"/>
  <c r="Q3287" i="10"/>
  <c r="N3287" i="10"/>
  <c r="D3288" i="10"/>
  <c r="R3287" i="10"/>
  <c r="G3287" i="10" s="1"/>
  <c r="I3287" i="10"/>
  <c r="J3287" i="10"/>
  <c r="M3287" i="10"/>
  <c r="P3287" i="10"/>
  <c r="O3287" i="10"/>
  <c r="L3287" i="10"/>
  <c r="T3286" i="10"/>
  <c r="U3286" i="10" s="1"/>
  <c r="V3286" i="10" s="1"/>
  <c r="W3286" i="10" s="1"/>
  <c r="X3286" i="10" s="1"/>
  <c r="Y3286" i="10" s="1"/>
  <c r="Z3286" i="10" s="1"/>
  <c r="AA3286" i="10" s="1"/>
  <c r="AB3286" i="10" s="1"/>
  <c r="AC3286" i="10" s="1"/>
  <c r="N3288" i="10" l="1"/>
  <c r="Q3288" i="10"/>
  <c r="K3288" i="10"/>
  <c r="L3288" i="10"/>
  <c r="P3288" i="10"/>
  <c r="O3288" i="10"/>
  <c r="H3288" i="10"/>
  <c r="S3288" i="10" s="1"/>
  <c r="J3288" i="10"/>
  <c r="D3289" i="10"/>
  <c r="I3288" i="10"/>
  <c r="R3288" i="10"/>
  <c r="G3288" i="10" s="1"/>
  <c r="M3288" i="10"/>
  <c r="T3287" i="10"/>
  <c r="U3287" i="10" s="1"/>
  <c r="V3287" i="10" s="1"/>
  <c r="W3287" i="10" s="1"/>
  <c r="X3287" i="10" s="1"/>
  <c r="Y3287" i="10" s="1"/>
  <c r="Z3287" i="10" s="1"/>
  <c r="AA3287" i="10" s="1"/>
  <c r="AB3287" i="10" s="1"/>
  <c r="AC3287" i="10" s="1"/>
  <c r="T3288" i="10" l="1"/>
  <c r="U3288" i="10" s="1"/>
  <c r="V3288" i="10" s="1"/>
  <c r="W3288" i="10" s="1"/>
  <c r="X3288" i="10" s="1"/>
  <c r="Y3288" i="10" s="1"/>
  <c r="Z3288" i="10" s="1"/>
  <c r="AA3288" i="10" s="1"/>
  <c r="AB3288" i="10" s="1"/>
  <c r="AC3288" i="10" s="1"/>
  <c r="R3289" i="10"/>
  <c r="G3289" i="10" s="1"/>
  <c r="Q3289" i="10"/>
  <c r="L3289" i="10"/>
  <c r="M3289" i="10"/>
  <c r="D3290" i="10"/>
  <c r="J3289" i="10"/>
  <c r="K3289" i="10"/>
  <c r="I3289" i="10"/>
  <c r="O3289" i="10"/>
  <c r="H3289" i="10"/>
  <c r="S3289" i="10" s="1"/>
  <c r="N3289" i="10"/>
  <c r="P3289" i="10"/>
  <c r="T3289" i="10" l="1"/>
  <c r="U3289" i="10" s="1"/>
  <c r="V3289" i="10" s="1"/>
  <c r="W3289" i="10" s="1"/>
  <c r="X3289" i="10" s="1"/>
  <c r="Y3289" i="10" s="1"/>
  <c r="Z3289" i="10" s="1"/>
  <c r="AA3289" i="10" s="1"/>
  <c r="AB3289" i="10" s="1"/>
  <c r="AC3289" i="10" s="1"/>
  <c r="R3290" i="10"/>
  <c r="G3290" i="10" s="1"/>
  <c r="O3290" i="10"/>
  <c r="M3290" i="10"/>
  <c r="Q3290" i="10"/>
  <c r="N3290" i="10"/>
  <c r="H3290" i="10"/>
  <c r="S3290" i="10" s="1"/>
  <c r="I3290" i="10"/>
  <c r="D3291" i="10"/>
  <c r="P3290" i="10"/>
  <c r="L3290" i="10"/>
  <c r="K3290" i="10"/>
  <c r="J3290" i="10"/>
  <c r="R3291" i="10" l="1"/>
  <c r="G3291" i="10" s="1"/>
  <c r="H3291" i="10"/>
  <c r="S3291" i="10" s="1"/>
  <c r="N3291" i="10"/>
  <c r="J3291" i="10"/>
  <c r="Q3291" i="10"/>
  <c r="O3291" i="10"/>
  <c r="I3291" i="10"/>
  <c r="M3291" i="10"/>
  <c r="P3291" i="10"/>
  <c r="D3292" i="10"/>
  <c r="L3291" i="10"/>
  <c r="K3291" i="10"/>
  <c r="T3290" i="10"/>
  <c r="U3290" i="10" s="1"/>
  <c r="V3290" i="10" s="1"/>
  <c r="W3290" i="10" s="1"/>
  <c r="X3290" i="10" s="1"/>
  <c r="Y3290" i="10" s="1"/>
  <c r="Z3290" i="10" s="1"/>
  <c r="AA3290" i="10" s="1"/>
  <c r="AB3290" i="10" s="1"/>
  <c r="AC3290" i="10" s="1"/>
  <c r="I3292" i="10" l="1"/>
  <c r="L3292" i="10"/>
  <c r="R3292" i="10"/>
  <c r="G3292" i="10" s="1"/>
  <c r="J3292" i="10"/>
  <c r="D3293" i="10"/>
  <c r="Q3292" i="10"/>
  <c r="M3292" i="10"/>
  <c r="N3292" i="10"/>
  <c r="K3292" i="10"/>
  <c r="O3292" i="10"/>
  <c r="P3292" i="10"/>
  <c r="H3292" i="10"/>
  <c r="S3292" i="10" s="1"/>
  <c r="T3291" i="10"/>
  <c r="U3291" i="10" s="1"/>
  <c r="V3291" i="10" s="1"/>
  <c r="W3291" i="10" s="1"/>
  <c r="X3291" i="10" s="1"/>
  <c r="Y3291" i="10" s="1"/>
  <c r="Z3291" i="10" s="1"/>
  <c r="AA3291" i="10" s="1"/>
  <c r="AB3291" i="10" s="1"/>
  <c r="AC3291" i="10" s="1"/>
  <c r="T3292" i="10" l="1"/>
  <c r="U3292" i="10" s="1"/>
  <c r="V3292" i="10" s="1"/>
  <c r="W3292" i="10" s="1"/>
  <c r="X3292" i="10" s="1"/>
  <c r="Y3292" i="10" s="1"/>
  <c r="Z3292" i="10" s="1"/>
  <c r="AA3292" i="10" s="1"/>
  <c r="AB3292" i="10" s="1"/>
  <c r="AC3292" i="10" s="1"/>
  <c r="I3293" i="10"/>
  <c r="O3293" i="10"/>
  <c r="N3293" i="10"/>
  <c r="L3293" i="10"/>
  <c r="M3293" i="10"/>
  <c r="K3293" i="10"/>
  <c r="H3293" i="10"/>
  <c r="S3293" i="10" s="1"/>
  <c r="P3293" i="10"/>
  <c r="J3293" i="10"/>
  <c r="Q3293" i="10"/>
  <c r="R3293" i="10"/>
  <c r="G3293" i="10" s="1"/>
  <c r="D3294" i="10"/>
  <c r="M3294" i="10" l="1"/>
  <c r="N3294" i="10"/>
  <c r="H3294" i="10"/>
  <c r="S3294" i="10" s="1"/>
  <c r="Q3294" i="10"/>
  <c r="K3294" i="10"/>
  <c r="P3294" i="10"/>
  <c r="O3294" i="10"/>
  <c r="D3295" i="10"/>
  <c r="L3294" i="10"/>
  <c r="I3294" i="10"/>
  <c r="R3294" i="10"/>
  <c r="G3294" i="10" s="1"/>
  <c r="J3294" i="10"/>
  <c r="T3293" i="10"/>
  <c r="U3293" i="10" s="1"/>
  <c r="V3293" i="10" s="1"/>
  <c r="W3293" i="10" s="1"/>
  <c r="X3293" i="10" s="1"/>
  <c r="Y3293" i="10" s="1"/>
  <c r="Z3293" i="10" s="1"/>
  <c r="AA3293" i="10" s="1"/>
  <c r="AB3293" i="10" s="1"/>
  <c r="AC3293" i="10" s="1"/>
  <c r="T3294" i="10" l="1"/>
  <c r="U3294" i="10" s="1"/>
  <c r="V3294" i="10" s="1"/>
  <c r="W3294" i="10" s="1"/>
  <c r="X3294" i="10" s="1"/>
  <c r="Y3294" i="10" s="1"/>
  <c r="Z3294" i="10" s="1"/>
  <c r="AA3294" i="10" s="1"/>
  <c r="AB3294" i="10" s="1"/>
  <c r="AC3294" i="10" s="1"/>
  <c r="H3295" i="10"/>
  <c r="S3295" i="10" s="1"/>
  <c r="O3295" i="10"/>
  <c r="P3295" i="10"/>
  <c r="D3296" i="10"/>
  <c r="M3295" i="10"/>
  <c r="J3295" i="10"/>
  <c r="K3295" i="10"/>
  <c r="L3295" i="10"/>
  <c r="N3295" i="10"/>
  <c r="Q3295" i="10"/>
  <c r="I3295" i="10"/>
  <c r="R3295" i="10"/>
  <c r="G3295" i="10" s="1"/>
  <c r="L3296" i="10" l="1"/>
  <c r="J3296" i="10"/>
  <c r="R3296" i="10"/>
  <c r="G3296" i="10" s="1"/>
  <c r="M3296" i="10"/>
  <c r="O3296" i="10"/>
  <c r="H3296" i="10"/>
  <c r="S3296" i="10" s="1"/>
  <c r="P3296" i="10"/>
  <c r="I3296" i="10"/>
  <c r="N3296" i="10"/>
  <c r="Q3296" i="10"/>
  <c r="K3296" i="10"/>
  <c r="D3297" i="10"/>
  <c r="T3295" i="10"/>
  <c r="U3295" i="10" s="1"/>
  <c r="V3295" i="10" s="1"/>
  <c r="W3295" i="10" s="1"/>
  <c r="X3295" i="10" s="1"/>
  <c r="Y3295" i="10" s="1"/>
  <c r="Z3295" i="10" s="1"/>
  <c r="AA3295" i="10" s="1"/>
  <c r="AB3295" i="10" s="1"/>
  <c r="AC3295" i="10" s="1"/>
  <c r="T3296" i="10" l="1"/>
  <c r="U3296" i="10" s="1"/>
  <c r="V3296" i="10" s="1"/>
  <c r="W3296" i="10" s="1"/>
  <c r="X3296" i="10" s="1"/>
  <c r="Y3296" i="10" s="1"/>
  <c r="Z3296" i="10" s="1"/>
  <c r="AA3296" i="10" s="1"/>
  <c r="AB3296" i="10" s="1"/>
  <c r="AC3296" i="10" s="1"/>
  <c r="K3297" i="10"/>
  <c r="M3297" i="10"/>
  <c r="P3297" i="10"/>
  <c r="Q3297" i="10"/>
  <c r="O3297" i="10"/>
  <c r="L3297" i="10"/>
  <c r="N3297" i="10"/>
  <c r="J3297" i="10"/>
  <c r="D3298" i="10"/>
  <c r="I3297" i="10"/>
  <c r="R3297" i="10"/>
  <c r="G3297" i="10" s="1"/>
  <c r="H3297" i="10"/>
  <c r="S3297" i="10" s="1"/>
  <c r="T3297" i="10" l="1"/>
  <c r="U3297" i="10" s="1"/>
  <c r="V3297" i="10" s="1"/>
  <c r="W3297" i="10" s="1"/>
  <c r="X3297" i="10" s="1"/>
  <c r="Y3297" i="10" s="1"/>
  <c r="Z3297" i="10" s="1"/>
  <c r="AA3297" i="10" s="1"/>
  <c r="AB3297" i="10" s="1"/>
  <c r="AC3297" i="10" s="1"/>
  <c r="P3298" i="10"/>
  <c r="K3298" i="10"/>
  <c r="J3298" i="10"/>
  <c r="Q3298" i="10"/>
  <c r="H3298" i="10"/>
  <c r="S3298" i="10" s="1"/>
  <c r="R3298" i="10"/>
  <c r="G3298" i="10" s="1"/>
  <c r="M3298" i="10"/>
  <c r="N3298" i="10"/>
  <c r="D3299" i="10"/>
  <c r="L3298" i="10"/>
  <c r="I3298" i="10"/>
  <c r="O3298" i="10"/>
  <c r="T3298" i="10" l="1"/>
  <c r="U3298" i="10" s="1"/>
  <c r="V3298" i="10" s="1"/>
  <c r="W3298" i="10" s="1"/>
  <c r="X3298" i="10" s="1"/>
  <c r="Y3298" i="10" s="1"/>
  <c r="Z3298" i="10" s="1"/>
  <c r="AA3298" i="10" s="1"/>
  <c r="AB3298" i="10" s="1"/>
  <c r="AC3298" i="10" s="1"/>
  <c r="R3299" i="10"/>
  <c r="G3299" i="10" s="1"/>
  <c r="D3300" i="10"/>
  <c r="I3299" i="10"/>
  <c r="O3299" i="10"/>
  <c r="M3299" i="10"/>
  <c r="N3299" i="10"/>
  <c r="J3299" i="10"/>
  <c r="L3299" i="10"/>
  <c r="P3299" i="10"/>
  <c r="K3299" i="10"/>
  <c r="H3299" i="10"/>
  <c r="S3299" i="10" s="1"/>
  <c r="Q3299" i="10"/>
  <c r="P3300" i="10" l="1"/>
  <c r="N3300" i="10"/>
  <c r="H3300" i="10"/>
  <c r="S3300" i="10" s="1"/>
  <c r="L3300" i="10"/>
  <c r="I3300" i="10"/>
  <c r="M3300" i="10"/>
  <c r="O3300" i="10"/>
  <c r="Q3300" i="10"/>
  <c r="K3300" i="10"/>
  <c r="R3300" i="10"/>
  <c r="G3300" i="10" s="1"/>
  <c r="J3300" i="10"/>
  <c r="D3301" i="10"/>
  <c r="T3299" i="10"/>
  <c r="U3299" i="10" s="1"/>
  <c r="V3299" i="10" s="1"/>
  <c r="W3299" i="10" s="1"/>
  <c r="X3299" i="10" s="1"/>
  <c r="Y3299" i="10" s="1"/>
  <c r="Z3299" i="10" s="1"/>
  <c r="AA3299" i="10" s="1"/>
  <c r="AB3299" i="10" s="1"/>
  <c r="AC3299" i="10" s="1"/>
  <c r="T3300" i="10" l="1"/>
  <c r="U3300" i="10" s="1"/>
  <c r="V3300" i="10" s="1"/>
  <c r="W3300" i="10" s="1"/>
  <c r="X3300" i="10" s="1"/>
  <c r="Y3300" i="10" s="1"/>
  <c r="Z3300" i="10" s="1"/>
  <c r="AA3300" i="10" s="1"/>
  <c r="AB3300" i="10" s="1"/>
  <c r="AC3300" i="10" s="1"/>
  <c r="M3301" i="10"/>
  <c r="O3301" i="10"/>
  <c r="K3301" i="10"/>
  <c r="H3301" i="10"/>
  <c r="S3301" i="10" s="1"/>
  <c r="J3301" i="10"/>
  <c r="P3301" i="10"/>
  <c r="I3301" i="10"/>
  <c r="Q3301" i="10"/>
  <c r="N3301" i="10"/>
  <c r="L3301" i="10"/>
  <c r="D3302" i="10"/>
  <c r="R3301" i="10"/>
  <c r="G3301" i="10" s="1"/>
  <c r="P3302" i="10" l="1"/>
  <c r="M3302" i="10"/>
  <c r="N3302" i="10"/>
  <c r="H3302" i="10"/>
  <c r="S3302" i="10" s="1"/>
  <c r="Q3302" i="10"/>
  <c r="I3302" i="10"/>
  <c r="J3302" i="10"/>
  <c r="L3302" i="10"/>
  <c r="R3302" i="10"/>
  <c r="G3302" i="10" s="1"/>
  <c r="K3302" i="10"/>
  <c r="O3302" i="10"/>
  <c r="D3303" i="10"/>
  <c r="T3301" i="10"/>
  <c r="U3301" i="10" s="1"/>
  <c r="V3301" i="10" s="1"/>
  <c r="W3301" i="10" s="1"/>
  <c r="X3301" i="10" s="1"/>
  <c r="Y3301" i="10" s="1"/>
  <c r="Z3301" i="10" s="1"/>
  <c r="AA3301" i="10" s="1"/>
  <c r="AB3301" i="10" s="1"/>
  <c r="AC3301" i="10" s="1"/>
  <c r="T3302" i="10" l="1"/>
  <c r="U3302" i="10" s="1"/>
  <c r="V3302" i="10" s="1"/>
  <c r="W3302" i="10" s="1"/>
  <c r="X3302" i="10" s="1"/>
  <c r="Y3302" i="10" s="1"/>
  <c r="Z3302" i="10" s="1"/>
  <c r="AA3302" i="10" s="1"/>
  <c r="AB3302" i="10" s="1"/>
  <c r="AC3302" i="10" s="1"/>
  <c r="I3303" i="10"/>
  <c r="R3303" i="10"/>
  <c r="G3303" i="10" s="1"/>
  <c r="L3303" i="10"/>
  <c r="D3304" i="10"/>
  <c r="M3303" i="10"/>
  <c r="N3303" i="10"/>
  <c r="O3303" i="10"/>
  <c r="P3303" i="10"/>
  <c r="H3303" i="10"/>
  <c r="S3303" i="10" s="1"/>
  <c r="J3303" i="10"/>
  <c r="Q3303" i="10"/>
  <c r="K3303" i="10"/>
  <c r="P3304" i="10" l="1"/>
  <c r="J3304" i="10"/>
  <c r="L3304" i="10"/>
  <c r="N3304" i="10"/>
  <c r="D3305" i="10"/>
  <c r="M3304" i="10"/>
  <c r="I3304" i="10"/>
  <c r="R3304" i="10"/>
  <c r="G3304" i="10" s="1"/>
  <c r="K3304" i="10"/>
  <c r="H3304" i="10"/>
  <c r="S3304" i="10" s="1"/>
  <c r="Q3304" i="10"/>
  <c r="O3304" i="10"/>
  <c r="T3303" i="10"/>
  <c r="U3303" i="10" s="1"/>
  <c r="V3303" i="10" s="1"/>
  <c r="W3303" i="10" s="1"/>
  <c r="X3303" i="10" s="1"/>
  <c r="Y3303" i="10" s="1"/>
  <c r="Z3303" i="10" s="1"/>
  <c r="AA3303" i="10" s="1"/>
  <c r="AB3303" i="10" s="1"/>
  <c r="AC3303" i="10" s="1"/>
  <c r="I3305" i="10" l="1"/>
  <c r="O3305" i="10"/>
  <c r="H3305" i="10"/>
  <c r="S3305" i="10" s="1"/>
  <c r="J3305" i="10"/>
  <c r="N3305" i="10"/>
  <c r="M3305" i="10"/>
  <c r="K3305" i="10"/>
  <c r="D3306" i="10"/>
  <c r="L3305" i="10"/>
  <c r="R3305" i="10"/>
  <c r="G3305" i="10" s="1"/>
  <c r="Q3305" i="10"/>
  <c r="P3305" i="10"/>
  <c r="T3304" i="10"/>
  <c r="U3304" i="10" s="1"/>
  <c r="V3304" i="10" s="1"/>
  <c r="W3304" i="10" s="1"/>
  <c r="X3304" i="10" s="1"/>
  <c r="Y3304" i="10" s="1"/>
  <c r="Z3304" i="10" s="1"/>
  <c r="AA3304" i="10" s="1"/>
  <c r="AB3304" i="10" s="1"/>
  <c r="AC3304" i="10" s="1"/>
  <c r="J3306" i="10" l="1"/>
  <c r="H3306" i="10"/>
  <c r="S3306" i="10" s="1"/>
  <c r="P3306" i="10"/>
  <c r="L3306" i="10"/>
  <c r="N3306" i="10"/>
  <c r="Q3306" i="10"/>
  <c r="D3307" i="10"/>
  <c r="R3306" i="10"/>
  <c r="G3306" i="10" s="1"/>
  <c r="O3306" i="10"/>
  <c r="K3306" i="10"/>
  <c r="I3306" i="10"/>
  <c r="M3306" i="10"/>
  <c r="T3305" i="10"/>
  <c r="U3305" i="10" s="1"/>
  <c r="V3305" i="10" s="1"/>
  <c r="W3305" i="10" s="1"/>
  <c r="X3305" i="10" s="1"/>
  <c r="Y3305" i="10" s="1"/>
  <c r="Z3305" i="10" s="1"/>
  <c r="AA3305" i="10" s="1"/>
  <c r="AB3305" i="10" s="1"/>
  <c r="AC3305" i="10" s="1"/>
  <c r="R3307" i="10" l="1"/>
  <c r="G3307" i="10" s="1"/>
  <c r="J3307" i="10"/>
  <c r="D3308" i="10"/>
  <c r="Q3307" i="10"/>
  <c r="O3307" i="10"/>
  <c r="I3307" i="10"/>
  <c r="N3307" i="10"/>
  <c r="P3307" i="10"/>
  <c r="H3307" i="10"/>
  <c r="S3307" i="10" s="1"/>
  <c r="M3307" i="10"/>
  <c r="L3307" i="10"/>
  <c r="K3307" i="10"/>
  <c r="T3306" i="10"/>
  <c r="U3306" i="10" s="1"/>
  <c r="V3306" i="10" s="1"/>
  <c r="W3306" i="10" s="1"/>
  <c r="X3306" i="10" s="1"/>
  <c r="Y3306" i="10" s="1"/>
  <c r="Z3306" i="10" s="1"/>
  <c r="AA3306" i="10" s="1"/>
  <c r="AB3306" i="10" s="1"/>
  <c r="AC3306" i="10" s="1"/>
  <c r="J3308" i="10" l="1"/>
  <c r="P3308" i="10"/>
  <c r="N3308" i="10"/>
  <c r="R3308" i="10"/>
  <c r="G3308" i="10" s="1"/>
  <c r="M3308" i="10"/>
  <c r="D3309" i="10"/>
  <c r="L3308" i="10"/>
  <c r="Q3308" i="10"/>
  <c r="K3308" i="10"/>
  <c r="O3308" i="10"/>
  <c r="H3308" i="10"/>
  <c r="S3308" i="10" s="1"/>
  <c r="I3308" i="10"/>
  <c r="T3307" i="10"/>
  <c r="U3307" i="10" s="1"/>
  <c r="V3307" i="10" s="1"/>
  <c r="W3307" i="10" s="1"/>
  <c r="X3307" i="10" s="1"/>
  <c r="Y3307" i="10" s="1"/>
  <c r="Z3307" i="10" s="1"/>
  <c r="AA3307" i="10" s="1"/>
  <c r="AB3307" i="10" s="1"/>
  <c r="AC3307" i="10" s="1"/>
  <c r="N3309" i="10" l="1"/>
  <c r="Q3309" i="10"/>
  <c r="O3309" i="10"/>
  <c r="D3310" i="10"/>
  <c r="L3309" i="10"/>
  <c r="M3309" i="10"/>
  <c r="R3309" i="10"/>
  <c r="G3309" i="10" s="1"/>
  <c r="P3309" i="10"/>
  <c r="K3309" i="10"/>
  <c r="I3309" i="10"/>
  <c r="H3309" i="10"/>
  <c r="S3309" i="10" s="1"/>
  <c r="J3309" i="10"/>
  <c r="T3308" i="10"/>
  <c r="U3308" i="10" s="1"/>
  <c r="V3308" i="10" s="1"/>
  <c r="W3308" i="10" s="1"/>
  <c r="X3308" i="10" s="1"/>
  <c r="Y3308" i="10" s="1"/>
  <c r="Z3308" i="10" s="1"/>
  <c r="AA3308" i="10" s="1"/>
  <c r="AB3308" i="10" s="1"/>
  <c r="AC3308" i="10" s="1"/>
  <c r="M3310" i="10" l="1"/>
  <c r="J3310" i="10"/>
  <c r="Q3310" i="10"/>
  <c r="P3310" i="10"/>
  <c r="D3311" i="10"/>
  <c r="L3310" i="10"/>
  <c r="I3310" i="10"/>
  <c r="O3310" i="10"/>
  <c r="R3310" i="10"/>
  <c r="G3310" i="10" s="1"/>
  <c r="H3310" i="10"/>
  <c r="S3310" i="10" s="1"/>
  <c r="K3310" i="10"/>
  <c r="N3310" i="10"/>
  <c r="T3309" i="10"/>
  <c r="U3309" i="10" s="1"/>
  <c r="V3309" i="10" s="1"/>
  <c r="W3309" i="10" s="1"/>
  <c r="X3309" i="10" s="1"/>
  <c r="Y3309" i="10" s="1"/>
  <c r="Z3309" i="10" s="1"/>
  <c r="AA3309" i="10" s="1"/>
  <c r="AB3309" i="10" s="1"/>
  <c r="AC3309" i="10" s="1"/>
  <c r="P3311" i="10" l="1"/>
  <c r="D3312" i="10"/>
  <c r="R3311" i="10"/>
  <c r="G3311" i="10" s="1"/>
  <c r="L3311" i="10"/>
  <c r="I3311" i="10"/>
  <c r="N3311" i="10"/>
  <c r="Q3311" i="10"/>
  <c r="O3311" i="10"/>
  <c r="J3311" i="10"/>
  <c r="K3311" i="10"/>
  <c r="H3311" i="10"/>
  <c r="S3311" i="10" s="1"/>
  <c r="M3311" i="10"/>
  <c r="T3310" i="10"/>
  <c r="U3310" i="10" s="1"/>
  <c r="V3310" i="10" s="1"/>
  <c r="W3310" i="10" s="1"/>
  <c r="X3310" i="10" s="1"/>
  <c r="Y3310" i="10" s="1"/>
  <c r="Z3310" i="10" s="1"/>
  <c r="AA3310" i="10" s="1"/>
  <c r="AB3310" i="10" s="1"/>
  <c r="AC3310" i="10" s="1"/>
  <c r="T3311" i="10" l="1"/>
  <c r="U3311" i="10" s="1"/>
  <c r="V3311" i="10" s="1"/>
  <c r="W3311" i="10" s="1"/>
  <c r="X3311" i="10" s="1"/>
  <c r="Y3311" i="10" s="1"/>
  <c r="Z3311" i="10" s="1"/>
  <c r="AA3311" i="10" s="1"/>
  <c r="AB3311" i="10" s="1"/>
  <c r="AC3311" i="10" s="1"/>
  <c r="I3312" i="10"/>
  <c r="M3312" i="10"/>
  <c r="R3312" i="10"/>
  <c r="G3312" i="10" s="1"/>
  <c r="H3312" i="10"/>
  <c r="S3312" i="10" s="1"/>
  <c r="P3312" i="10"/>
  <c r="O3312" i="10"/>
  <c r="K3312" i="10"/>
  <c r="J3312" i="10"/>
  <c r="D3313" i="10"/>
  <c r="L3312" i="10"/>
  <c r="N3312" i="10"/>
  <c r="Q3312" i="10"/>
  <c r="T3312" i="10" l="1"/>
  <c r="U3312" i="10" s="1"/>
  <c r="V3312" i="10" s="1"/>
  <c r="W3312" i="10" s="1"/>
  <c r="X3312" i="10" s="1"/>
  <c r="Y3312" i="10" s="1"/>
  <c r="Z3312" i="10" s="1"/>
  <c r="AA3312" i="10" s="1"/>
  <c r="AB3312" i="10" s="1"/>
  <c r="AC3312" i="10" s="1"/>
  <c r="I3313" i="10"/>
  <c r="D3314" i="10"/>
  <c r="J3313" i="10"/>
  <c r="K3313" i="10"/>
  <c r="O3313" i="10"/>
  <c r="L3313" i="10"/>
  <c r="N3313" i="10"/>
  <c r="H3313" i="10"/>
  <c r="S3313" i="10" s="1"/>
  <c r="Q3313" i="10"/>
  <c r="M3313" i="10"/>
  <c r="P3313" i="10"/>
  <c r="R3313" i="10"/>
  <c r="G3313" i="10" s="1"/>
  <c r="J3314" i="10" l="1"/>
  <c r="K3314" i="10"/>
  <c r="I3314" i="10"/>
  <c r="R3314" i="10"/>
  <c r="G3314" i="10" s="1"/>
  <c r="O3314" i="10"/>
  <c r="L3314" i="10"/>
  <c r="D3315" i="10"/>
  <c r="P3314" i="10"/>
  <c r="N3314" i="10"/>
  <c r="M3314" i="10"/>
  <c r="H3314" i="10"/>
  <c r="S3314" i="10" s="1"/>
  <c r="Q3314" i="10"/>
  <c r="T3313" i="10"/>
  <c r="U3313" i="10" s="1"/>
  <c r="V3313" i="10" s="1"/>
  <c r="W3313" i="10" s="1"/>
  <c r="X3313" i="10" s="1"/>
  <c r="Y3313" i="10" s="1"/>
  <c r="Z3313" i="10" s="1"/>
  <c r="AA3313" i="10" s="1"/>
  <c r="AB3313" i="10" s="1"/>
  <c r="AC3313" i="10" s="1"/>
  <c r="P3315" i="10" l="1"/>
  <c r="D3316" i="10"/>
  <c r="M3315" i="10"/>
  <c r="J3315" i="10"/>
  <c r="H3315" i="10"/>
  <c r="S3315" i="10" s="1"/>
  <c r="R3315" i="10"/>
  <c r="G3315" i="10" s="1"/>
  <c r="Q3315" i="10"/>
  <c r="K3315" i="10"/>
  <c r="O3315" i="10"/>
  <c r="I3315" i="10"/>
  <c r="N3315" i="10"/>
  <c r="L3315" i="10"/>
  <c r="T3314" i="10"/>
  <c r="U3314" i="10" s="1"/>
  <c r="V3314" i="10" s="1"/>
  <c r="W3314" i="10" s="1"/>
  <c r="X3314" i="10" s="1"/>
  <c r="Y3314" i="10" s="1"/>
  <c r="Z3314" i="10" s="1"/>
  <c r="AA3314" i="10" s="1"/>
  <c r="AB3314" i="10" s="1"/>
  <c r="AC3314" i="10" s="1"/>
  <c r="T3315" i="10" l="1"/>
  <c r="U3315" i="10" s="1"/>
  <c r="V3315" i="10" s="1"/>
  <c r="W3315" i="10" s="1"/>
  <c r="X3315" i="10" s="1"/>
  <c r="Y3315" i="10" s="1"/>
  <c r="Z3315" i="10" s="1"/>
  <c r="AA3315" i="10" s="1"/>
  <c r="AB3315" i="10" s="1"/>
  <c r="AC3315" i="10" s="1"/>
  <c r="P3316" i="10"/>
  <c r="Q3316" i="10"/>
  <c r="I3316" i="10"/>
  <c r="J3316" i="10"/>
  <c r="D3317" i="10"/>
  <c r="M3316" i="10"/>
  <c r="O3316" i="10"/>
  <c r="H3316" i="10"/>
  <c r="S3316" i="10" s="1"/>
  <c r="R3316" i="10"/>
  <c r="G3316" i="10" s="1"/>
  <c r="L3316" i="10"/>
  <c r="N3316" i="10"/>
  <c r="K3316" i="10"/>
  <c r="T3316" i="10" l="1"/>
  <c r="U3316" i="10" s="1"/>
  <c r="V3316" i="10" s="1"/>
  <c r="W3316" i="10" s="1"/>
  <c r="X3316" i="10" s="1"/>
  <c r="Y3316" i="10" s="1"/>
  <c r="Z3316" i="10" s="1"/>
  <c r="AA3316" i="10" s="1"/>
  <c r="AB3316" i="10" s="1"/>
  <c r="AC3316" i="10" s="1"/>
  <c r="I3317" i="10"/>
  <c r="D3318" i="10"/>
  <c r="M3317" i="10"/>
  <c r="K3317" i="10"/>
  <c r="O3317" i="10"/>
  <c r="N3317" i="10"/>
  <c r="R3317" i="10"/>
  <c r="G3317" i="10" s="1"/>
  <c r="L3317" i="10"/>
  <c r="Q3317" i="10"/>
  <c r="P3317" i="10"/>
  <c r="H3317" i="10"/>
  <c r="S3317" i="10" s="1"/>
  <c r="J3317" i="10"/>
  <c r="T3317" i="10" l="1"/>
  <c r="U3317" i="10" s="1"/>
  <c r="V3317" i="10" s="1"/>
  <c r="W3317" i="10" s="1"/>
  <c r="X3317" i="10" s="1"/>
  <c r="Y3317" i="10" s="1"/>
  <c r="Z3317" i="10" s="1"/>
  <c r="AA3317" i="10" s="1"/>
  <c r="AB3317" i="10" s="1"/>
  <c r="AC3317" i="10" s="1"/>
  <c r="I3318" i="10"/>
  <c r="N3318" i="10"/>
  <c r="P3318" i="10"/>
  <c r="J3318" i="10"/>
  <c r="M3318" i="10"/>
  <c r="K3318" i="10"/>
  <c r="Q3318" i="10"/>
  <c r="R3318" i="10"/>
  <c r="G3318" i="10" s="1"/>
  <c r="D3319" i="10"/>
  <c r="O3318" i="10"/>
  <c r="H3318" i="10"/>
  <c r="S3318" i="10" s="1"/>
  <c r="L3318" i="10"/>
  <c r="T3318" i="10" l="1"/>
  <c r="U3318" i="10" s="1"/>
  <c r="V3318" i="10" s="1"/>
  <c r="W3318" i="10" s="1"/>
  <c r="X3318" i="10" s="1"/>
  <c r="Y3318" i="10" s="1"/>
  <c r="Z3318" i="10" s="1"/>
  <c r="AA3318" i="10" s="1"/>
  <c r="AB3318" i="10" s="1"/>
  <c r="AC3318" i="10" s="1"/>
  <c r="I3319" i="10"/>
  <c r="L3319" i="10"/>
  <c r="K3319" i="10"/>
  <c r="P3319" i="10"/>
  <c r="D3320" i="10"/>
  <c r="O3319" i="10"/>
  <c r="J3319" i="10"/>
  <c r="R3319" i="10"/>
  <c r="G3319" i="10" s="1"/>
  <c r="H3319" i="10"/>
  <c r="S3319" i="10" s="1"/>
  <c r="Q3319" i="10"/>
  <c r="N3319" i="10"/>
  <c r="M3319" i="10"/>
  <c r="H3320" i="10" l="1"/>
  <c r="S3320" i="10" s="1"/>
  <c r="P3320" i="10"/>
  <c r="J3320" i="10"/>
  <c r="O3320" i="10"/>
  <c r="Q3320" i="10"/>
  <c r="L3320" i="10"/>
  <c r="M3320" i="10"/>
  <c r="K3320" i="10"/>
  <c r="R3320" i="10"/>
  <c r="G3320" i="10" s="1"/>
  <c r="N3320" i="10"/>
  <c r="I3320" i="10"/>
  <c r="D3321" i="10"/>
  <c r="T3319" i="10"/>
  <c r="U3319" i="10" s="1"/>
  <c r="V3319" i="10" s="1"/>
  <c r="W3319" i="10" s="1"/>
  <c r="X3319" i="10" s="1"/>
  <c r="Y3319" i="10" s="1"/>
  <c r="Z3319" i="10" s="1"/>
  <c r="AA3319" i="10" s="1"/>
  <c r="AB3319" i="10" s="1"/>
  <c r="AC3319" i="10" s="1"/>
  <c r="K3321" i="10" l="1"/>
  <c r="I3321" i="10"/>
  <c r="J3321" i="10"/>
  <c r="L3321" i="10"/>
  <c r="D3322" i="10"/>
  <c r="P3321" i="10"/>
  <c r="O3321" i="10"/>
  <c r="H3321" i="10"/>
  <c r="S3321" i="10" s="1"/>
  <c r="N3321" i="10"/>
  <c r="Q3321" i="10"/>
  <c r="M3321" i="10"/>
  <c r="R3321" i="10"/>
  <c r="G3321" i="10" s="1"/>
  <c r="T3320" i="10"/>
  <c r="U3320" i="10" s="1"/>
  <c r="V3320" i="10" s="1"/>
  <c r="W3320" i="10" s="1"/>
  <c r="X3320" i="10" s="1"/>
  <c r="Y3320" i="10" s="1"/>
  <c r="Z3320" i="10" s="1"/>
  <c r="AA3320" i="10" s="1"/>
  <c r="AB3320" i="10" s="1"/>
  <c r="AC3320" i="10" s="1"/>
  <c r="T3321" i="10" l="1"/>
  <c r="U3321" i="10" s="1"/>
  <c r="V3321" i="10" s="1"/>
  <c r="W3321" i="10" s="1"/>
  <c r="X3321" i="10" s="1"/>
  <c r="Y3321" i="10" s="1"/>
  <c r="Z3321" i="10" s="1"/>
  <c r="AA3321" i="10" s="1"/>
  <c r="AB3321" i="10" s="1"/>
  <c r="AC3321" i="10" s="1"/>
  <c r="H3322" i="10"/>
  <c r="S3322" i="10" s="1"/>
  <c r="Q3322" i="10"/>
  <c r="J3322" i="10"/>
  <c r="N3322" i="10"/>
  <c r="M3322" i="10"/>
  <c r="O3322" i="10"/>
  <c r="I3322" i="10"/>
  <c r="L3322" i="10"/>
  <c r="P3322" i="10"/>
  <c r="D3323" i="10"/>
  <c r="R3322" i="10"/>
  <c r="G3322" i="10" s="1"/>
  <c r="K3322" i="10"/>
  <c r="T3322" i="10" l="1"/>
  <c r="U3322" i="10" s="1"/>
  <c r="V3322" i="10" s="1"/>
  <c r="W3322" i="10" s="1"/>
  <c r="X3322" i="10" s="1"/>
  <c r="Y3322" i="10" s="1"/>
  <c r="Z3322" i="10" s="1"/>
  <c r="AA3322" i="10" s="1"/>
  <c r="AB3322" i="10" s="1"/>
  <c r="AC3322" i="10" s="1"/>
  <c r="K3323" i="10"/>
  <c r="R3323" i="10"/>
  <c r="G3323" i="10" s="1"/>
  <c r="N3323" i="10"/>
  <c r="D3324" i="10"/>
  <c r="I3323" i="10"/>
  <c r="H3323" i="10"/>
  <c r="S3323" i="10" s="1"/>
  <c r="L3323" i="10"/>
  <c r="M3323" i="10"/>
  <c r="P3323" i="10"/>
  <c r="J3323" i="10"/>
  <c r="Q3323" i="10"/>
  <c r="O3323" i="10"/>
  <c r="O3324" i="10" l="1"/>
  <c r="K3324" i="10"/>
  <c r="D3325" i="10"/>
  <c r="I3324" i="10"/>
  <c r="R3324" i="10"/>
  <c r="G3324" i="10" s="1"/>
  <c r="M3324" i="10"/>
  <c r="P3324" i="10"/>
  <c r="Q3324" i="10"/>
  <c r="L3324" i="10"/>
  <c r="H3324" i="10"/>
  <c r="S3324" i="10" s="1"/>
  <c r="N3324" i="10"/>
  <c r="J3324" i="10"/>
  <c r="T3323" i="10"/>
  <c r="U3323" i="10" s="1"/>
  <c r="V3323" i="10" s="1"/>
  <c r="W3323" i="10" s="1"/>
  <c r="X3323" i="10" s="1"/>
  <c r="Y3323" i="10" s="1"/>
  <c r="Z3323" i="10" s="1"/>
  <c r="AA3323" i="10" s="1"/>
  <c r="AB3323" i="10" s="1"/>
  <c r="AC3323" i="10" s="1"/>
  <c r="I3325" i="10" l="1"/>
  <c r="D3326" i="10"/>
  <c r="N3325" i="10"/>
  <c r="R3325" i="10"/>
  <c r="G3325" i="10" s="1"/>
  <c r="L3325" i="10"/>
  <c r="Q3325" i="10"/>
  <c r="K3325" i="10"/>
  <c r="P3325" i="10"/>
  <c r="M3325" i="10"/>
  <c r="O3325" i="10"/>
  <c r="J3325" i="10"/>
  <c r="H3325" i="10"/>
  <c r="S3325" i="10" s="1"/>
  <c r="T3324" i="10"/>
  <c r="U3324" i="10" s="1"/>
  <c r="V3324" i="10" s="1"/>
  <c r="W3324" i="10" s="1"/>
  <c r="X3324" i="10" s="1"/>
  <c r="Y3324" i="10" s="1"/>
  <c r="Z3324" i="10" s="1"/>
  <c r="AA3324" i="10" s="1"/>
  <c r="AB3324" i="10" s="1"/>
  <c r="AC3324" i="10" s="1"/>
  <c r="T3325" i="10" l="1"/>
  <c r="U3325" i="10" s="1"/>
  <c r="V3325" i="10" s="1"/>
  <c r="W3325" i="10" s="1"/>
  <c r="X3325" i="10" s="1"/>
  <c r="Y3325" i="10" s="1"/>
  <c r="Z3325" i="10" s="1"/>
  <c r="AA3325" i="10" s="1"/>
  <c r="AB3325" i="10" s="1"/>
  <c r="AC3325" i="10" s="1"/>
  <c r="K3326" i="10"/>
  <c r="P3326" i="10"/>
  <c r="L3326" i="10"/>
  <c r="M3326" i="10"/>
  <c r="O3326" i="10"/>
  <c r="H3326" i="10"/>
  <c r="S3326" i="10" s="1"/>
  <c r="Q3326" i="10"/>
  <c r="N3326" i="10"/>
  <c r="I3326" i="10"/>
  <c r="J3326" i="10"/>
  <c r="R3326" i="10"/>
  <c r="G3326" i="10" s="1"/>
  <c r="D3327" i="10"/>
  <c r="K3327" i="10" l="1"/>
  <c r="M3327" i="10"/>
  <c r="L3327" i="10"/>
  <c r="R3327" i="10"/>
  <c r="G3327" i="10" s="1"/>
  <c r="D3328" i="10"/>
  <c r="O3327" i="10"/>
  <c r="J3327" i="10"/>
  <c r="N3327" i="10"/>
  <c r="H3327" i="10"/>
  <c r="S3327" i="10" s="1"/>
  <c r="Q3327" i="10"/>
  <c r="I3327" i="10"/>
  <c r="P3327" i="10"/>
  <c r="T3326" i="10"/>
  <c r="U3326" i="10" s="1"/>
  <c r="V3326" i="10" s="1"/>
  <c r="W3326" i="10" s="1"/>
  <c r="X3326" i="10" s="1"/>
  <c r="Y3326" i="10" s="1"/>
  <c r="Z3326" i="10" s="1"/>
  <c r="AA3326" i="10" s="1"/>
  <c r="AB3326" i="10" s="1"/>
  <c r="AC3326" i="10" s="1"/>
  <c r="N3328" i="10" l="1"/>
  <c r="D3329" i="10"/>
  <c r="P3328" i="10"/>
  <c r="R3328" i="10"/>
  <c r="G3328" i="10" s="1"/>
  <c r="J3328" i="10"/>
  <c r="L3328" i="10"/>
  <c r="I3328" i="10"/>
  <c r="M3328" i="10"/>
  <c r="H3328" i="10"/>
  <c r="S3328" i="10" s="1"/>
  <c r="K3328" i="10"/>
  <c r="Q3328" i="10"/>
  <c r="O3328" i="10"/>
  <c r="T3327" i="10"/>
  <c r="U3327" i="10" s="1"/>
  <c r="V3327" i="10" s="1"/>
  <c r="W3327" i="10" s="1"/>
  <c r="X3327" i="10" s="1"/>
  <c r="Y3327" i="10" s="1"/>
  <c r="Z3327" i="10" s="1"/>
  <c r="AA3327" i="10" s="1"/>
  <c r="AB3327" i="10" s="1"/>
  <c r="AC3327" i="10" s="1"/>
  <c r="N3329" i="10" l="1"/>
  <c r="Q3329" i="10"/>
  <c r="D3330" i="10"/>
  <c r="R3329" i="10"/>
  <c r="G3329" i="10" s="1"/>
  <c r="L3329" i="10"/>
  <c r="K3329" i="10"/>
  <c r="I3329" i="10"/>
  <c r="H3329" i="10"/>
  <c r="S3329" i="10" s="1"/>
  <c r="M3329" i="10"/>
  <c r="P3329" i="10"/>
  <c r="J3329" i="10"/>
  <c r="O3329" i="10"/>
  <c r="T3328" i="10"/>
  <c r="U3328" i="10" s="1"/>
  <c r="V3328" i="10" s="1"/>
  <c r="W3328" i="10" s="1"/>
  <c r="X3328" i="10" s="1"/>
  <c r="Y3328" i="10" s="1"/>
  <c r="Z3328" i="10" s="1"/>
  <c r="AA3328" i="10" s="1"/>
  <c r="AB3328" i="10" s="1"/>
  <c r="AC3328" i="10" s="1"/>
  <c r="I3330" i="10" l="1"/>
  <c r="M3330" i="10"/>
  <c r="O3330" i="10"/>
  <c r="N3330" i="10"/>
  <c r="L3330" i="10"/>
  <c r="Q3330" i="10"/>
  <c r="H3330" i="10"/>
  <c r="S3330" i="10" s="1"/>
  <c r="J3330" i="10"/>
  <c r="P3330" i="10"/>
  <c r="D3331" i="10"/>
  <c r="K3330" i="10"/>
  <c r="R3330" i="10"/>
  <c r="G3330" i="10" s="1"/>
  <c r="T3329" i="10"/>
  <c r="U3329" i="10" s="1"/>
  <c r="V3329" i="10" s="1"/>
  <c r="W3329" i="10" s="1"/>
  <c r="X3329" i="10" s="1"/>
  <c r="Y3329" i="10" s="1"/>
  <c r="Z3329" i="10" s="1"/>
  <c r="AA3329" i="10" s="1"/>
  <c r="AB3329" i="10" s="1"/>
  <c r="AC3329" i="10" s="1"/>
  <c r="N3331" i="10" l="1"/>
  <c r="J3331" i="10"/>
  <c r="M3331" i="10"/>
  <c r="P3331" i="10"/>
  <c r="Q3331" i="10"/>
  <c r="K3331" i="10"/>
  <c r="I3331" i="10"/>
  <c r="O3331" i="10"/>
  <c r="L3331" i="10"/>
  <c r="H3331" i="10"/>
  <c r="S3331" i="10" s="1"/>
  <c r="R3331" i="10"/>
  <c r="G3331" i="10" s="1"/>
  <c r="D3332" i="10"/>
  <c r="T3330" i="10"/>
  <c r="U3330" i="10" s="1"/>
  <c r="V3330" i="10" s="1"/>
  <c r="W3330" i="10" s="1"/>
  <c r="X3330" i="10" s="1"/>
  <c r="Y3330" i="10" s="1"/>
  <c r="Z3330" i="10" s="1"/>
  <c r="AA3330" i="10" s="1"/>
  <c r="AB3330" i="10" s="1"/>
  <c r="AC3330" i="10" s="1"/>
  <c r="R3332" i="10" l="1"/>
  <c r="G3332" i="10" s="1"/>
  <c r="H3332" i="10"/>
  <c r="S3332" i="10" s="1"/>
  <c r="L3332" i="10"/>
  <c r="P3332" i="10"/>
  <c r="K3332" i="10"/>
  <c r="I3332" i="10"/>
  <c r="D3333" i="10"/>
  <c r="J3332" i="10"/>
  <c r="Q3332" i="10"/>
  <c r="O3332" i="10"/>
  <c r="M3332" i="10"/>
  <c r="N3332" i="10"/>
  <c r="T3331" i="10"/>
  <c r="U3331" i="10" s="1"/>
  <c r="V3331" i="10" s="1"/>
  <c r="W3331" i="10" s="1"/>
  <c r="X3331" i="10" s="1"/>
  <c r="Y3331" i="10" s="1"/>
  <c r="Z3331" i="10" s="1"/>
  <c r="AA3331" i="10" s="1"/>
  <c r="AB3331" i="10" s="1"/>
  <c r="AC3331" i="10" s="1"/>
  <c r="Q3333" i="10" l="1"/>
  <c r="J3333" i="10"/>
  <c r="N3333" i="10"/>
  <c r="H3333" i="10"/>
  <c r="S3333" i="10" s="1"/>
  <c r="L3333" i="10"/>
  <c r="M3333" i="10"/>
  <c r="R3333" i="10"/>
  <c r="G3333" i="10" s="1"/>
  <c r="I3333" i="10"/>
  <c r="P3333" i="10"/>
  <c r="D3334" i="10"/>
  <c r="O3333" i="10"/>
  <c r="K3333" i="10"/>
  <c r="T3332" i="10"/>
  <c r="U3332" i="10" s="1"/>
  <c r="V3332" i="10" s="1"/>
  <c r="W3332" i="10" s="1"/>
  <c r="X3332" i="10" s="1"/>
  <c r="Y3332" i="10" s="1"/>
  <c r="Z3332" i="10" s="1"/>
  <c r="AA3332" i="10" s="1"/>
  <c r="AB3332" i="10" s="1"/>
  <c r="AC3332" i="10" s="1"/>
  <c r="T3333" i="10" l="1"/>
  <c r="U3333" i="10" s="1"/>
  <c r="V3333" i="10" s="1"/>
  <c r="W3333" i="10" s="1"/>
  <c r="X3333" i="10" s="1"/>
  <c r="Y3333" i="10" s="1"/>
  <c r="Z3333" i="10" s="1"/>
  <c r="AA3333" i="10" s="1"/>
  <c r="AB3333" i="10" s="1"/>
  <c r="AC3333" i="10" s="1"/>
  <c r="R3334" i="10"/>
  <c r="G3334" i="10" s="1"/>
  <c r="I3334" i="10"/>
  <c r="K3334" i="10"/>
  <c r="D3335" i="10"/>
  <c r="O3334" i="10"/>
  <c r="L3334" i="10"/>
  <c r="P3334" i="10"/>
  <c r="J3334" i="10"/>
  <c r="M3334" i="10"/>
  <c r="N3334" i="10"/>
  <c r="Q3334" i="10"/>
  <c r="H3334" i="10"/>
  <c r="S3334" i="10" s="1"/>
  <c r="T3334" i="10" l="1"/>
  <c r="U3334" i="10" s="1"/>
  <c r="V3334" i="10" s="1"/>
  <c r="W3334" i="10" s="1"/>
  <c r="X3334" i="10" s="1"/>
  <c r="Y3334" i="10" s="1"/>
  <c r="Z3334" i="10" s="1"/>
  <c r="AA3334" i="10" s="1"/>
  <c r="AB3334" i="10" s="1"/>
  <c r="AC3334" i="10" s="1"/>
  <c r="O3335" i="10"/>
  <c r="K3335" i="10"/>
  <c r="M3335" i="10"/>
  <c r="L3335" i="10"/>
  <c r="Q3335" i="10"/>
  <c r="D3336" i="10"/>
  <c r="J3335" i="10"/>
  <c r="P3335" i="10"/>
  <c r="I3335" i="10"/>
  <c r="R3335" i="10"/>
  <c r="G3335" i="10" s="1"/>
  <c r="N3335" i="10"/>
  <c r="H3335" i="10"/>
  <c r="S3335" i="10" s="1"/>
  <c r="T3335" i="10" l="1"/>
  <c r="U3335" i="10" s="1"/>
  <c r="V3335" i="10" s="1"/>
  <c r="W3335" i="10" s="1"/>
  <c r="X3335" i="10" s="1"/>
  <c r="Y3335" i="10" s="1"/>
  <c r="Z3335" i="10" s="1"/>
  <c r="AA3335" i="10" s="1"/>
  <c r="AB3335" i="10" s="1"/>
  <c r="AC3335" i="10" s="1"/>
  <c r="J3336" i="10"/>
  <c r="I3336" i="10"/>
  <c r="Q3336" i="10"/>
  <c r="D3337" i="10"/>
  <c r="O3336" i="10"/>
  <c r="M3336" i="10"/>
  <c r="L3336" i="10"/>
  <c r="R3336" i="10"/>
  <c r="G3336" i="10" s="1"/>
  <c r="P3336" i="10"/>
  <c r="H3336" i="10"/>
  <c r="S3336" i="10" s="1"/>
  <c r="K3336" i="10"/>
  <c r="N3336" i="10"/>
  <c r="H3337" i="10" l="1"/>
  <c r="S3337" i="10" s="1"/>
  <c r="J3337" i="10"/>
  <c r="Q3337" i="10"/>
  <c r="K3337" i="10"/>
  <c r="I3337" i="10"/>
  <c r="D3338" i="10"/>
  <c r="M3337" i="10"/>
  <c r="O3337" i="10"/>
  <c r="R3337" i="10"/>
  <c r="G3337" i="10" s="1"/>
  <c r="L3337" i="10"/>
  <c r="P3337" i="10"/>
  <c r="N3337" i="10"/>
  <c r="T3336" i="10"/>
  <c r="U3336" i="10" s="1"/>
  <c r="V3336" i="10" s="1"/>
  <c r="W3336" i="10" s="1"/>
  <c r="X3336" i="10" s="1"/>
  <c r="Y3336" i="10" s="1"/>
  <c r="Z3336" i="10" s="1"/>
  <c r="AA3336" i="10" s="1"/>
  <c r="AB3336" i="10" s="1"/>
  <c r="AC3336" i="10" s="1"/>
  <c r="K3338" i="10" l="1"/>
  <c r="P3338" i="10"/>
  <c r="R3338" i="10"/>
  <c r="G3338" i="10" s="1"/>
  <c r="N3338" i="10"/>
  <c r="O3338" i="10"/>
  <c r="H3338" i="10"/>
  <c r="S3338" i="10" s="1"/>
  <c r="Q3338" i="10"/>
  <c r="L3338" i="10"/>
  <c r="D3339" i="10"/>
  <c r="M3338" i="10"/>
  <c r="I3338" i="10"/>
  <c r="J3338" i="10"/>
  <c r="T3337" i="10"/>
  <c r="U3337" i="10" s="1"/>
  <c r="V3337" i="10" s="1"/>
  <c r="W3337" i="10" s="1"/>
  <c r="X3337" i="10" s="1"/>
  <c r="Y3337" i="10" s="1"/>
  <c r="Z3337" i="10" s="1"/>
  <c r="AA3337" i="10" s="1"/>
  <c r="AB3337" i="10" s="1"/>
  <c r="AC3337" i="10" s="1"/>
  <c r="T3338" i="10" l="1"/>
  <c r="U3338" i="10" s="1"/>
  <c r="V3338" i="10" s="1"/>
  <c r="W3338" i="10" s="1"/>
  <c r="X3338" i="10" s="1"/>
  <c r="Y3338" i="10" s="1"/>
  <c r="Z3338" i="10" s="1"/>
  <c r="AA3338" i="10" s="1"/>
  <c r="AB3338" i="10" s="1"/>
  <c r="AC3338" i="10" s="1"/>
  <c r="J3339" i="10"/>
  <c r="L3339" i="10"/>
  <c r="D3340" i="10"/>
  <c r="Q3339" i="10"/>
  <c r="M3339" i="10"/>
  <c r="I3339" i="10"/>
  <c r="N3339" i="10"/>
  <c r="K3339" i="10"/>
  <c r="O3339" i="10"/>
  <c r="P3339" i="10"/>
  <c r="H3339" i="10"/>
  <c r="S3339" i="10" s="1"/>
  <c r="R3339" i="10"/>
  <c r="G3339" i="10" s="1"/>
  <c r="R3340" i="10" l="1"/>
  <c r="G3340" i="10" s="1"/>
  <c r="H3340" i="10"/>
  <c r="S3340" i="10" s="1"/>
  <c r="I3340" i="10"/>
  <c r="Q3340" i="10"/>
  <c r="P3340" i="10"/>
  <c r="O3340" i="10"/>
  <c r="D3341" i="10"/>
  <c r="N3340" i="10"/>
  <c r="M3340" i="10"/>
  <c r="K3340" i="10"/>
  <c r="L3340" i="10"/>
  <c r="J3340" i="10"/>
  <c r="T3339" i="10"/>
  <c r="U3339" i="10" s="1"/>
  <c r="V3339" i="10" s="1"/>
  <c r="W3339" i="10" s="1"/>
  <c r="X3339" i="10" s="1"/>
  <c r="Y3339" i="10" s="1"/>
  <c r="Z3339" i="10" s="1"/>
  <c r="AA3339" i="10" s="1"/>
  <c r="AB3339" i="10" s="1"/>
  <c r="AC3339" i="10" s="1"/>
  <c r="H3341" i="10" l="1"/>
  <c r="S3341" i="10" s="1"/>
  <c r="K3341" i="10"/>
  <c r="Q3341" i="10"/>
  <c r="P3341" i="10"/>
  <c r="J3341" i="10"/>
  <c r="O3341" i="10"/>
  <c r="D3342" i="10"/>
  <c r="N3341" i="10"/>
  <c r="R3341" i="10"/>
  <c r="G3341" i="10" s="1"/>
  <c r="I3341" i="10"/>
  <c r="L3341" i="10"/>
  <c r="M3341" i="10"/>
  <c r="T3340" i="10"/>
  <c r="U3340" i="10" s="1"/>
  <c r="V3340" i="10" s="1"/>
  <c r="W3340" i="10" s="1"/>
  <c r="X3340" i="10" s="1"/>
  <c r="Y3340" i="10" s="1"/>
  <c r="Z3340" i="10" s="1"/>
  <c r="AA3340" i="10" s="1"/>
  <c r="AB3340" i="10" s="1"/>
  <c r="AC3340" i="10" s="1"/>
  <c r="K3342" i="10" l="1"/>
  <c r="O3342" i="10"/>
  <c r="H3342" i="10"/>
  <c r="S3342" i="10" s="1"/>
  <c r="R3342" i="10"/>
  <c r="G3342" i="10" s="1"/>
  <c r="J3342" i="10"/>
  <c r="D3343" i="10"/>
  <c r="M3342" i="10"/>
  <c r="I3342" i="10"/>
  <c r="L3342" i="10"/>
  <c r="N3342" i="10"/>
  <c r="Q3342" i="10"/>
  <c r="P3342" i="10"/>
  <c r="T3341" i="10"/>
  <c r="U3341" i="10" s="1"/>
  <c r="V3341" i="10" s="1"/>
  <c r="W3341" i="10" s="1"/>
  <c r="X3341" i="10" s="1"/>
  <c r="Y3341" i="10" s="1"/>
  <c r="Z3341" i="10" s="1"/>
  <c r="AA3341" i="10" s="1"/>
  <c r="AB3341" i="10" s="1"/>
  <c r="AC3341" i="10" s="1"/>
  <c r="H3343" i="10" l="1"/>
  <c r="S3343" i="10" s="1"/>
  <c r="Q3343" i="10"/>
  <c r="I3343" i="10"/>
  <c r="R3343" i="10"/>
  <c r="G3343" i="10" s="1"/>
  <c r="P3343" i="10"/>
  <c r="L3343" i="10"/>
  <c r="O3343" i="10"/>
  <c r="D3344" i="10"/>
  <c r="J3343" i="10"/>
  <c r="K3343" i="10"/>
  <c r="M3343" i="10"/>
  <c r="N3343" i="10"/>
  <c r="T3342" i="10"/>
  <c r="U3342" i="10" s="1"/>
  <c r="V3342" i="10" s="1"/>
  <c r="W3342" i="10" s="1"/>
  <c r="X3342" i="10" s="1"/>
  <c r="Y3342" i="10" s="1"/>
  <c r="Z3342" i="10" s="1"/>
  <c r="AA3342" i="10" s="1"/>
  <c r="AB3342" i="10" s="1"/>
  <c r="AC3342" i="10" s="1"/>
  <c r="T3343" i="10" l="1"/>
  <c r="U3343" i="10" s="1"/>
  <c r="V3343" i="10" s="1"/>
  <c r="W3343" i="10" s="1"/>
  <c r="X3343" i="10" s="1"/>
  <c r="Y3343" i="10" s="1"/>
  <c r="Z3343" i="10" s="1"/>
  <c r="AA3343" i="10" s="1"/>
  <c r="AB3343" i="10" s="1"/>
  <c r="AC3343" i="10" s="1"/>
  <c r="Q3344" i="10"/>
  <c r="R3344" i="10"/>
  <c r="G3344" i="10" s="1"/>
  <c r="N3344" i="10"/>
  <c r="H3344" i="10"/>
  <c r="S3344" i="10" s="1"/>
  <c r="M3344" i="10"/>
  <c r="O3344" i="10"/>
  <c r="J3344" i="10"/>
  <c r="D3345" i="10"/>
  <c r="K3344" i="10"/>
  <c r="I3344" i="10"/>
  <c r="P3344" i="10"/>
  <c r="L3344" i="10"/>
  <c r="T3344" i="10" l="1"/>
  <c r="U3344" i="10" s="1"/>
  <c r="V3344" i="10" s="1"/>
  <c r="W3344" i="10" s="1"/>
  <c r="X3344" i="10" s="1"/>
  <c r="Y3344" i="10" s="1"/>
  <c r="Z3344" i="10" s="1"/>
  <c r="AA3344" i="10" s="1"/>
  <c r="AB3344" i="10" s="1"/>
  <c r="AC3344" i="10" s="1"/>
  <c r="I3345" i="10"/>
  <c r="Q3345" i="10"/>
  <c r="R3345" i="10"/>
  <c r="G3345" i="10" s="1"/>
  <c r="N3345" i="10"/>
  <c r="H3345" i="10"/>
  <c r="S3345" i="10" s="1"/>
  <c r="K3345" i="10"/>
  <c r="M3345" i="10"/>
  <c r="D3346" i="10"/>
  <c r="P3345" i="10"/>
  <c r="J3345" i="10"/>
  <c r="O3345" i="10"/>
  <c r="L3345" i="10"/>
  <c r="O3346" i="10" l="1"/>
  <c r="R3346" i="10"/>
  <c r="G3346" i="10" s="1"/>
  <c r="P3346" i="10"/>
  <c r="D3347" i="10"/>
  <c r="M3346" i="10"/>
  <c r="H3346" i="10"/>
  <c r="S3346" i="10" s="1"/>
  <c r="Q3346" i="10"/>
  <c r="L3346" i="10"/>
  <c r="I3346" i="10"/>
  <c r="J3346" i="10"/>
  <c r="K3346" i="10"/>
  <c r="N3346" i="10"/>
  <c r="T3345" i="10"/>
  <c r="U3345" i="10" s="1"/>
  <c r="V3345" i="10" s="1"/>
  <c r="W3345" i="10" s="1"/>
  <c r="X3345" i="10" s="1"/>
  <c r="Y3345" i="10" s="1"/>
  <c r="Z3345" i="10" s="1"/>
  <c r="AA3345" i="10" s="1"/>
  <c r="AB3345" i="10" s="1"/>
  <c r="AC3345" i="10" s="1"/>
  <c r="T3346" i="10" l="1"/>
  <c r="U3346" i="10" s="1"/>
  <c r="V3346" i="10" s="1"/>
  <c r="W3346" i="10" s="1"/>
  <c r="X3346" i="10" s="1"/>
  <c r="Y3346" i="10" s="1"/>
  <c r="Z3346" i="10" s="1"/>
  <c r="AA3346" i="10" s="1"/>
  <c r="AB3346" i="10" s="1"/>
  <c r="AC3346" i="10" s="1"/>
  <c r="I3347" i="10"/>
  <c r="R3347" i="10"/>
  <c r="G3347" i="10" s="1"/>
  <c r="J3347" i="10"/>
  <c r="O3347" i="10"/>
  <c r="Q3347" i="10"/>
  <c r="K3347" i="10"/>
  <c r="M3347" i="10"/>
  <c r="P3347" i="10"/>
  <c r="D3348" i="10"/>
  <c r="N3347" i="10"/>
  <c r="H3347" i="10"/>
  <c r="S3347" i="10" s="1"/>
  <c r="L3347" i="10"/>
  <c r="O3348" i="10" l="1"/>
  <c r="K3348" i="10"/>
  <c r="Q3348" i="10"/>
  <c r="P3348" i="10"/>
  <c r="H3348" i="10"/>
  <c r="S3348" i="10" s="1"/>
  <c r="J3348" i="10"/>
  <c r="R3348" i="10"/>
  <c r="G3348" i="10" s="1"/>
  <c r="D3349" i="10"/>
  <c r="M3348" i="10"/>
  <c r="N3348" i="10"/>
  <c r="I3348" i="10"/>
  <c r="L3348" i="10"/>
  <c r="T3347" i="10"/>
  <c r="U3347" i="10" s="1"/>
  <c r="V3347" i="10" s="1"/>
  <c r="W3347" i="10" s="1"/>
  <c r="X3347" i="10" s="1"/>
  <c r="Y3347" i="10" s="1"/>
  <c r="Z3347" i="10" s="1"/>
  <c r="AA3347" i="10" s="1"/>
  <c r="AB3347" i="10" s="1"/>
  <c r="AC3347" i="10" s="1"/>
  <c r="T3348" i="10" l="1"/>
  <c r="U3348" i="10" s="1"/>
  <c r="V3348" i="10" s="1"/>
  <c r="W3348" i="10" s="1"/>
  <c r="X3348" i="10" s="1"/>
  <c r="Y3348" i="10" s="1"/>
  <c r="Z3348" i="10" s="1"/>
  <c r="AA3348" i="10" s="1"/>
  <c r="AB3348" i="10" s="1"/>
  <c r="AC3348" i="10" s="1"/>
  <c r="O3349" i="10"/>
  <c r="K3349" i="10"/>
  <c r="L3349" i="10"/>
  <c r="H3349" i="10"/>
  <c r="S3349" i="10" s="1"/>
  <c r="P3349" i="10"/>
  <c r="R3349" i="10"/>
  <c r="G3349" i="10" s="1"/>
  <c r="D3350" i="10"/>
  <c r="N3349" i="10"/>
  <c r="Q3349" i="10"/>
  <c r="M3349" i="10"/>
  <c r="J3349" i="10"/>
  <c r="I3349" i="10"/>
  <c r="D3351" i="10" l="1"/>
  <c r="O3350" i="10"/>
  <c r="L3350" i="10"/>
  <c r="R3350" i="10"/>
  <c r="G3350" i="10" s="1"/>
  <c r="I3350" i="10"/>
  <c r="J3350" i="10"/>
  <c r="M3350" i="10"/>
  <c r="Q3350" i="10"/>
  <c r="K3350" i="10"/>
  <c r="P3350" i="10"/>
  <c r="H3350" i="10"/>
  <c r="S3350" i="10" s="1"/>
  <c r="N3350" i="10"/>
  <c r="T3349" i="10"/>
  <c r="U3349" i="10" s="1"/>
  <c r="V3349" i="10" s="1"/>
  <c r="W3349" i="10" s="1"/>
  <c r="X3349" i="10" s="1"/>
  <c r="Y3349" i="10" s="1"/>
  <c r="Z3349" i="10" s="1"/>
  <c r="AA3349" i="10" s="1"/>
  <c r="AB3349" i="10" s="1"/>
  <c r="AC3349" i="10" s="1"/>
  <c r="T3350" i="10" l="1"/>
  <c r="U3350" i="10" s="1"/>
  <c r="V3350" i="10" s="1"/>
  <c r="W3350" i="10" s="1"/>
  <c r="X3350" i="10" s="1"/>
  <c r="Y3350" i="10" s="1"/>
  <c r="Z3350" i="10" s="1"/>
  <c r="AA3350" i="10" s="1"/>
  <c r="AB3350" i="10" s="1"/>
  <c r="AC3350" i="10" s="1"/>
  <c r="N3351" i="10"/>
  <c r="D3352" i="10"/>
  <c r="P3351" i="10"/>
  <c r="K3351" i="10"/>
  <c r="O3351" i="10"/>
  <c r="Q3351" i="10"/>
  <c r="J3351" i="10"/>
  <c r="L3351" i="10"/>
  <c r="R3351" i="10"/>
  <c r="G3351" i="10" s="1"/>
  <c r="H3351" i="10"/>
  <c r="S3351" i="10" s="1"/>
  <c r="I3351" i="10"/>
  <c r="M3351" i="10"/>
  <c r="T3351" i="10" l="1"/>
  <c r="U3351" i="10" s="1"/>
  <c r="V3351" i="10" s="1"/>
  <c r="W3351" i="10" s="1"/>
  <c r="X3351" i="10" s="1"/>
  <c r="Y3351" i="10" s="1"/>
  <c r="Z3351" i="10" s="1"/>
  <c r="AA3351" i="10" s="1"/>
  <c r="AB3351" i="10" s="1"/>
  <c r="AC3351" i="10" s="1"/>
  <c r="D3353" i="10"/>
  <c r="I3352" i="10"/>
  <c r="K3352" i="10"/>
  <c r="O3352" i="10"/>
  <c r="J3352" i="10"/>
  <c r="M3352" i="10"/>
  <c r="H3352" i="10"/>
  <c r="S3352" i="10" s="1"/>
  <c r="Q3352" i="10"/>
  <c r="L3352" i="10"/>
  <c r="N3352" i="10"/>
  <c r="R3352" i="10"/>
  <c r="G3352" i="10" s="1"/>
  <c r="P3352" i="10"/>
  <c r="N3353" i="10" l="1"/>
  <c r="O3353" i="10"/>
  <c r="K3353" i="10"/>
  <c r="I3353" i="10"/>
  <c r="D3354" i="10"/>
  <c r="J3353" i="10"/>
  <c r="L3353" i="10"/>
  <c r="M3353" i="10"/>
  <c r="Q3353" i="10"/>
  <c r="H3353" i="10"/>
  <c r="S3353" i="10" s="1"/>
  <c r="R3353" i="10"/>
  <c r="G3353" i="10" s="1"/>
  <c r="P3353" i="10"/>
  <c r="T3352" i="10"/>
  <c r="U3352" i="10" s="1"/>
  <c r="V3352" i="10" s="1"/>
  <c r="W3352" i="10" s="1"/>
  <c r="X3352" i="10" s="1"/>
  <c r="Y3352" i="10" s="1"/>
  <c r="Z3352" i="10" s="1"/>
  <c r="AA3352" i="10" s="1"/>
  <c r="AB3352" i="10" s="1"/>
  <c r="AC3352" i="10" s="1"/>
  <c r="D3355" i="10" l="1"/>
  <c r="M3354" i="10"/>
  <c r="K3354" i="10"/>
  <c r="I3354" i="10"/>
  <c r="N3354" i="10"/>
  <c r="H3354" i="10"/>
  <c r="S3354" i="10" s="1"/>
  <c r="P3354" i="10"/>
  <c r="J3354" i="10"/>
  <c r="L3354" i="10"/>
  <c r="Q3354" i="10"/>
  <c r="R3354" i="10"/>
  <c r="G3354" i="10" s="1"/>
  <c r="O3354" i="10"/>
  <c r="T3353" i="10"/>
  <c r="U3353" i="10" s="1"/>
  <c r="V3353" i="10" s="1"/>
  <c r="W3353" i="10" s="1"/>
  <c r="X3353" i="10" s="1"/>
  <c r="Y3353" i="10" s="1"/>
  <c r="Z3353" i="10" s="1"/>
  <c r="AA3353" i="10" s="1"/>
  <c r="AB3353" i="10" s="1"/>
  <c r="AC3353" i="10" s="1"/>
  <c r="T3354" i="10" l="1"/>
  <c r="U3354" i="10" s="1"/>
  <c r="V3354" i="10" s="1"/>
  <c r="W3354" i="10" s="1"/>
  <c r="X3354" i="10" s="1"/>
  <c r="Y3354" i="10" s="1"/>
  <c r="Z3354" i="10" s="1"/>
  <c r="AA3354" i="10" s="1"/>
  <c r="AB3354" i="10" s="1"/>
  <c r="AC3354" i="10" s="1"/>
  <c r="L3355" i="10"/>
  <c r="D3356" i="10"/>
  <c r="K3355" i="10"/>
  <c r="J3355" i="10"/>
  <c r="R3355" i="10"/>
  <c r="G3355" i="10" s="1"/>
  <c r="M3355" i="10"/>
  <c r="H3355" i="10"/>
  <c r="S3355" i="10" s="1"/>
  <c r="O3355" i="10"/>
  <c r="I3355" i="10"/>
  <c r="N3355" i="10"/>
  <c r="Q3355" i="10"/>
  <c r="P3355" i="10"/>
  <c r="D3357" i="10" l="1"/>
  <c r="N3356" i="10"/>
  <c r="Q3356" i="10"/>
  <c r="O3356" i="10"/>
  <c r="L3356" i="10"/>
  <c r="J3356" i="10"/>
  <c r="P3356" i="10"/>
  <c r="M3356" i="10"/>
  <c r="H3356" i="10"/>
  <c r="S3356" i="10" s="1"/>
  <c r="I3356" i="10"/>
  <c r="K3356" i="10"/>
  <c r="R3356" i="10"/>
  <c r="G3356" i="10" s="1"/>
  <c r="T3355" i="10"/>
  <c r="U3355" i="10" s="1"/>
  <c r="V3355" i="10" s="1"/>
  <c r="W3355" i="10" s="1"/>
  <c r="X3355" i="10" s="1"/>
  <c r="Y3355" i="10" s="1"/>
  <c r="Z3355" i="10" s="1"/>
  <c r="AA3355" i="10" s="1"/>
  <c r="AB3355" i="10" s="1"/>
  <c r="AC3355" i="10" s="1"/>
  <c r="T3356" i="10" l="1"/>
  <c r="U3356" i="10" s="1"/>
  <c r="V3356" i="10" s="1"/>
  <c r="W3356" i="10" s="1"/>
  <c r="X3356" i="10" s="1"/>
  <c r="Y3356" i="10" s="1"/>
  <c r="Z3356" i="10" s="1"/>
  <c r="AA3356" i="10" s="1"/>
  <c r="AB3356" i="10" s="1"/>
  <c r="AC3356" i="10" s="1"/>
  <c r="P3357" i="10"/>
  <c r="O3357" i="10"/>
  <c r="K3357" i="10"/>
  <c r="L3357" i="10"/>
  <c r="H3357" i="10"/>
  <c r="S3357" i="10" s="1"/>
  <c r="I3357" i="10"/>
  <c r="D3358" i="10"/>
  <c r="R3357" i="10"/>
  <c r="G3357" i="10" s="1"/>
  <c r="M3357" i="10"/>
  <c r="Q3357" i="10"/>
  <c r="J3357" i="10"/>
  <c r="N3357" i="10"/>
  <c r="D3359" i="10" l="1"/>
  <c r="J3358" i="10"/>
  <c r="M3358" i="10"/>
  <c r="L3358" i="10"/>
  <c r="Q3358" i="10"/>
  <c r="N3358" i="10"/>
  <c r="O3358" i="10"/>
  <c r="K3358" i="10"/>
  <c r="I3358" i="10"/>
  <c r="R3358" i="10"/>
  <c r="G3358" i="10" s="1"/>
  <c r="H3358" i="10"/>
  <c r="S3358" i="10" s="1"/>
  <c r="P3358" i="10"/>
  <c r="T3357" i="10"/>
  <c r="U3357" i="10" s="1"/>
  <c r="V3357" i="10" s="1"/>
  <c r="W3357" i="10" s="1"/>
  <c r="X3357" i="10" s="1"/>
  <c r="Y3357" i="10" s="1"/>
  <c r="Z3357" i="10" s="1"/>
  <c r="AA3357" i="10" s="1"/>
  <c r="AB3357" i="10" s="1"/>
  <c r="AC3357" i="10" s="1"/>
  <c r="H3359" i="10" l="1"/>
  <c r="S3359" i="10" s="1"/>
  <c r="R3359" i="10"/>
  <c r="G3359" i="10" s="1"/>
  <c r="L3359" i="10"/>
  <c r="Q3359" i="10"/>
  <c r="K3359" i="10"/>
  <c r="J3359" i="10"/>
  <c r="N3359" i="10"/>
  <c r="D3360" i="10"/>
  <c r="M3359" i="10"/>
  <c r="I3359" i="10"/>
  <c r="O3359" i="10"/>
  <c r="P3359" i="10"/>
  <c r="T3358" i="10"/>
  <c r="U3358" i="10" s="1"/>
  <c r="V3358" i="10" s="1"/>
  <c r="W3358" i="10" s="1"/>
  <c r="X3358" i="10" s="1"/>
  <c r="Y3358" i="10" s="1"/>
  <c r="Z3358" i="10" s="1"/>
  <c r="AA3358" i="10" s="1"/>
  <c r="AB3358" i="10" s="1"/>
  <c r="AC3358" i="10" s="1"/>
  <c r="T3359" i="10" l="1"/>
  <c r="U3359" i="10" s="1"/>
  <c r="V3359" i="10" s="1"/>
  <c r="W3359" i="10" s="1"/>
  <c r="X3359" i="10" s="1"/>
  <c r="Y3359" i="10" s="1"/>
  <c r="Z3359" i="10" s="1"/>
  <c r="AA3359" i="10" s="1"/>
  <c r="AB3359" i="10" s="1"/>
  <c r="AC3359" i="10" s="1"/>
  <c r="I3360" i="10"/>
  <c r="Q3360" i="10"/>
  <c r="J3360" i="10"/>
  <c r="K3360" i="10"/>
  <c r="H3360" i="10"/>
  <c r="S3360" i="10" s="1"/>
  <c r="L3360" i="10"/>
  <c r="R3360" i="10"/>
  <c r="G3360" i="10" s="1"/>
  <c r="N3360" i="10"/>
  <c r="O3360" i="10"/>
  <c r="P3360" i="10"/>
  <c r="D3361" i="10"/>
  <c r="M3360" i="10"/>
  <c r="H3361" i="10" l="1"/>
  <c r="S3361" i="10" s="1"/>
  <c r="N3361" i="10"/>
  <c r="Q3361" i="10"/>
  <c r="P3361" i="10"/>
  <c r="R3361" i="10"/>
  <c r="G3361" i="10" s="1"/>
  <c r="L3361" i="10"/>
  <c r="O3361" i="10"/>
  <c r="K3361" i="10"/>
  <c r="I3361" i="10"/>
  <c r="M3361" i="10"/>
  <c r="D3362" i="10"/>
  <c r="J3361" i="10"/>
  <c r="T3360" i="10"/>
  <c r="U3360" i="10" s="1"/>
  <c r="V3360" i="10" s="1"/>
  <c r="W3360" i="10" s="1"/>
  <c r="X3360" i="10" s="1"/>
  <c r="Y3360" i="10" s="1"/>
  <c r="Z3360" i="10" s="1"/>
  <c r="AA3360" i="10" s="1"/>
  <c r="AB3360" i="10" s="1"/>
  <c r="AC3360" i="10" s="1"/>
  <c r="H3362" i="10" l="1"/>
  <c r="S3362" i="10" s="1"/>
  <c r="J3362" i="10"/>
  <c r="M3362" i="10"/>
  <c r="I3362" i="10"/>
  <c r="R3362" i="10"/>
  <c r="G3362" i="10" s="1"/>
  <c r="O3362" i="10"/>
  <c r="Q3362" i="10"/>
  <c r="N3362" i="10"/>
  <c r="P3362" i="10"/>
  <c r="D3363" i="10"/>
  <c r="L3362" i="10"/>
  <c r="K3362" i="10"/>
  <c r="T3361" i="10"/>
  <c r="U3361" i="10" s="1"/>
  <c r="V3361" i="10" s="1"/>
  <c r="W3361" i="10" s="1"/>
  <c r="X3361" i="10" s="1"/>
  <c r="Y3361" i="10" s="1"/>
  <c r="Z3361" i="10" s="1"/>
  <c r="AA3361" i="10" s="1"/>
  <c r="AB3361" i="10" s="1"/>
  <c r="AC3361" i="10" s="1"/>
  <c r="N3363" i="10" l="1"/>
  <c r="Q3363" i="10"/>
  <c r="D3364" i="10"/>
  <c r="J3363" i="10"/>
  <c r="I3363" i="10"/>
  <c r="H3363" i="10"/>
  <c r="S3363" i="10" s="1"/>
  <c r="O3363" i="10"/>
  <c r="M3363" i="10"/>
  <c r="P3363" i="10"/>
  <c r="R3363" i="10"/>
  <c r="G3363" i="10" s="1"/>
  <c r="L3363" i="10"/>
  <c r="K3363" i="10"/>
  <c r="T3362" i="10"/>
  <c r="U3362" i="10" s="1"/>
  <c r="V3362" i="10" s="1"/>
  <c r="W3362" i="10" s="1"/>
  <c r="X3362" i="10" s="1"/>
  <c r="Y3362" i="10" s="1"/>
  <c r="Z3362" i="10" s="1"/>
  <c r="AA3362" i="10" s="1"/>
  <c r="AB3362" i="10" s="1"/>
  <c r="AC3362" i="10" s="1"/>
  <c r="T3363" i="10" l="1"/>
  <c r="U3363" i="10" s="1"/>
  <c r="V3363" i="10" s="1"/>
  <c r="W3363" i="10" s="1"/>
  <c r="X3363" i="10" s="1"/>
  <c r="Y3363" i="10" s="1"/>
  <c r="Z3363" i="10" s="1"/>
  <c r="AA3363" i="10" s="1"/>
  <c r="AB3363" i="10" s="1"/>
  <c r="AC3363" i="10" s="1"/>
  <c r="H3364" i="10"/>
  <c r="S3364" i="10" s="1"/>
  <c r="P3364" i="10"/>
  <c r="I3364" i="10"/>
  <c r="K3364" i="10"/>
  <c r="N3364" i="10"/>
  <c r="J3364" i="10"/>
  <c r="D3365" i="10"/>
  <c r="Q3364" i="10"/>
  <c r="L3364" i="10"/>
  <c r="M3364" i="10"/>
  <c r="O3364" i="10"/>
  <c r="R3364" i="10"/>
  <c r="G3364" i="10" s="1"/>
  <c r="H3365" i="10" l="1"/>
  <c r="S3365" i="10" s="1"/>
  <c r="K3365" i="10"/>
  <c r="P3365" i="10"/>
  <c r="J3365" i="10"/>
  <c r="O3365" i="10"/>
  <c r="D3366" i="10"/>
  <c r="M3365" i="10"/>
  <c r="I3365" i="10"/>
  <c r="L3365" i="10"/>
  <c r="N3365" i="10"/>
  <c r="Q3365" i="10"/>
  <c r="R3365" i="10"/>
  <c r="G3365" i="10" s="1"/>
  <c r="T3364" i="10"/>
  <c r="U3364" i="10" s="1"/>
  <c r="V3364" i="10" s="1"/>
  <c r="W3364" i="10" s="1"/>
  <c r="X3364" i="10" s="1"/>
  <c r="Y3364" i="10" s="1"/>
  <c r="Z3364" i="10" s="1"/>
  <c r="AA3364" i="10" s="1"/>
  <c r="AB3364" i="10" s="1"/>
  <c r="AC3364" i="10" s="1"/>
  <c r="T3365" i="10" l="1"/>
  <c r="U3365" i="10" s="1"/>
  <c r="V3365" i="10" s="1"/>
  <c r="W3365" i="10" s="1"/>
  <c r="X3365" i="10" s="1"/>
  <c r="Y3365" i="10" s="1"/>
  <c r="Z3365" i="10" s="1"/>
  <c r="AA3365" i="10" s="1"/>
  <c r="AB3365" i="10" s="1"/>
  <c r="AC3365" i="10" s="1"/>
  <c r="J3366" i="10"/>
  <c r="P3366" i="10"/>
  <c r="I3366" i="10"/>
  <c r="L3366" i="10"/>
  <c r="R3366" i="10"/>
  <c r="G3366" i="10" s="1"/>
  <c r="O3366" i="10"/>
  <c r="Q3366" i="10"/>
  <c r="H3366" i="10"/>
  <c r="S3366" i="10" s="1"/>
  <c r="N3366" i="10"/>
  <c r="M3366" i="10"/>
  <c r="D3367" i="10"/>
  <c r="K3366" i="10"/>
  <c r="H3367" i="10" l="1"/>
  <c r="S3367" i="10" s="1"/>
  <c r="O3367" i="10"/>
  <c r="K3367" i="10"/>
  <c r="D3368" i="10"/>
  <c r="Q3367" i="10"/>
  <c r="L3367" i="10"/>
  <c r="P3367" i="10"/>
  <c r="M3367" i="10"/>
  <c r="J3367" i="10"/>
  <c r="I3367" i="10"/>
  <c r="N3367" i="10"/>
  <c r="R3367" i="10"/>
  <c r="G3367" i="10" s="1"/>
  <c r="T3366" i="10"/>
  <c r="U3366" i="10" s="1"/>
  <c r="V3366" i="10" s="1"/>
  <c r="W3366" i="10" s="1"/>
  <c r="X3366" i="10" s="1"/>
  <c r="Y3366" i="10" s="1"/>
  <c r="Z3366" i="10" s="1"/>
  <c r="AA3366" i="10" s="1"/>
  <c r="AB3366" i="10" s="1"/>
  <c r="AC3366" i="10" s="1"/>
  <c r="H3368" i="10" l="1"/>
  <c r="S3368" i="10" s="1"/>
  <c r="Q3368" i="10"/>
  <c r="R3368" i="10"/>
  <c r="G3368" i="10" s="1"/>
  <c r="I3368" i="10"/>
  <c r="K3368" i="10"/>
  <c r="D3369" i="10"/>
  <c r="P3368" i="10"/>
  <c r="N3368" i="10"/>
  <c r="M3368" i="10"/>
  <c r="O3368" i="10"/>
  <c r="L3368" i="10"/>
  <c r="J3368" i="10"/>
  <c r="T3367" i="10"/>
  <c r="U3367" i="10" s="1"/>
  <c r="V3367" i="10" s="1"/>
  <c r="W3367" i="10" s="1"/>
  <c r="X3367" i="10" s="1"/>
  <c r="Y3367" i="10" s="1"/>
  <c r="Z3367" i="10" s="1"/>
  <c r="AA3367" i="10" s="1"/>
  <c r="AB3367" i="10" s="1"/>
  <c r="AC3367" i="10" s="1"/>
  <c r="M3369" i="10" l="1"/>
  <c r="P3369" i="10"/>
  <c r="N3369" i="10"/>
  <c r="I3369" i="10"/>
  <c r="L3369" i="10"/>
  <c r="D3370" i="10"/>
  <c r="R3369" i="10"/>
  <c r="G3369" i="10" s="1"/>
  <c r="K3369" i="10"/>
  <c r="Q3369" i="10"/>
  <c r="J3369" i="10"/>
  <c r="O3369" i="10"/>
  <c r="H3369" i="10"/>
  <c r="S3369" i="10" s="1"/>
  <c r="T3368" i="10"/>
  <c r="U3368" i="10" s="1"/>
  <c r="V3368" i="10" s="1"/>
  <c r="W3368" i="10" s="1"/>
  <c r="X3368" i="10" s="1"/>
  <c r="Y3368" i="10" s="1"/>
  <c r="Z3368" i="10" s="1"/>
  <c r="AA3368" i="10" s="1"/>
  <c r="AB3368" i="10" s="1"/>
  <c r="AC3368" i="10" s="1"/>
  <c r="H3370" i="10" l="1"/>
  <c r="S3370" i="10" s="1"/>
  <c r="O3370" i="10"/>
  <c r="M3370" i="10"/>
  <c r="L3370" i="10"/>
  <c r="I3370" i="10"/>
  <c r="K3370" i="10"/>
  <c r="R3370" i="10"/>
  <c r="G3370" i="10" s="1"/>
  <c r="J3370" i="10"/>
  <c r="Q3370" i="10"/>
  <c r="P3370" i="10"/>
  <c r="D3371" i="10"/>
  <c r="N3370" i="10"/>
  <c r="T3369" i="10"/>
  <c r="U3369" i="10" s="1"/>
  <c r="V3369" i="10" s="1"/>
  <c r="W3369" i="10" s="1"/>
  <c r="X3369" i="10" s="1"/>
  <c r="Y3369" i="10" s="1"/>
  <c r="Z3369" i="10" s="1"/>
  <c r="AA3369" i="10" s="1"/>
  <c r="AB3369" i="10" s="1"/>
  <c r="AC3369" i="10" s="1"/>
  <c r="N3371" i="10" l="1"/>
  <c r="L3371" i="10"/>
  <c r="Q3371" i="10"/>
  <c r="I3371" i="10"/>
  <c r="M3371" i="10"/>
  <c r="D3372" i="10"/>
  <c r="R3371" i="10"/>
  <c r="G3371" i="10" s="1"/>
  <c r="P3371" i="10"/>
  <c r="J3371" i="10"/>
  <c r="K3371" i="10"/>
  <c r="O3371" i="10"/>
  <c r="H3371" i="10"/>
  <c r="S3371" i="10" s="1"/>
  <c r="T3370" i="10"/>
  <c r="U3370" i="10" s="1"/>
  <c r="V3370" i="10" s="1"/>
  <c r="W3370" i="10" s="1"/>
  <c r="X3370" i="10" s="1"/>
  <c r="Y3370" i="10" s="1"/>
  <c r="Z3370" i="10" s="1"/>
  <c r="AA3370" i="10" s="1"/>
  <c r="AB3370" i="10" s="1"/>
  <c r="AC3370" i="10" s="1"/>
  <c r="H3372" i="10" l="1"/>
  <c r="S3372" i="10" s="1"/>
  <c r="P3372" i="10"/>
  <c r="Q3372" i="10"/>
  <c r="I3372" i="10"/>
  <c r="K3372" i="10"/>
  <c r="M3372" i="10"/>
  <c r="N3372" i="10"/>
  <c r="O3372" i="10"/>
  <c r="R3372" i="10"/>
  <c r="G3372" i="10" s="1"/>
  <c r="D3373" i="10"/>
  <c r="J3372" i="10"/>
  <c r="L3372" i="10"/>
  <c r="T3371" i="10"/>
  <c r="U3371" i="10" s="1"/>
  <c r="V3371" i="10" s="1"/>
  <c r="W3371" i="10" s="1"/>
  <c r="X3371" i="10" s="1"/>
  <c r="Y3371" i="10" s="1"/>
  <c r="Z3371" i="10" s="1"/>
  <c r="AA3371" i="10" s="1"/>
  <c r="AB3371" i="10" s="1"/>
  <c r="AC3371" i="10" s="1"/>
  <c r="D3374" i="10" l="1"/>
  <c r="K3373" i="10"/>
  <c r="H3373" i="10"/>
  <c r="S3373" i="10" s="1"/>
  <c r="L3373" i="10"/>
  <c r="N3373" i="10"/>
  <c r="O3373" i="10"/>
  <c r="M3373" i="10"/>
  <c r="R3373" i="10"/>
  <c r="G3373" i="10" s="1"/>
  <c r="Q3373" i="10"/>
  <c r="I3373" i="10"/>
  <c r="J3373" i="10"/>
  <c r="P3373" i="10"/>
  <c r="T3372" i="10"/>
  <c r="U3372" i="10" s="1"/>
  <c r="V3372" i="10" s="1"/>
  <c r="W3372" i="10" s="1"/>
  <c r="X3372" i="10" s="1"/>
  <c r="Y3372" i="10" s="1"/>
  <c r="Z3372" i="10" s="1"/>
  <c r="AA3372" i="10" s="1"/>
  <c r="AB3372" i="10" s="1"/>
  <c r="AC3372" i="10" s="1"/>
  <c r="T3373" i="10" l="1"/>
  <c r="U3373" i="10" s="1"/>
  <c r="V3373" i="10" s="1"/>
  <c r="W3373" i="10" s="1"/>
  <c r="X3373" i="10" s="1"/>
  <c r="Y3373" i="10" s="1"/>
  <c r="Z3373" i="10" s="1"/>
  <c r="AA3373" i="10" s="1"/>
  <c r="AB3373" i="10" s="1"/>
  <c r="AC3373" i="10" s="1"/>
  <c r="K3374" i="10"/>
  <c r="P3374" i="10"/>
  <c r="M3374" i="10"/>
  <c r="N3374" i="10"/>
  <c r="L3374" i="10"/>
  <c r="R3374" i="10"/>
  <c r="G3374" i="10" s="1"/>
  <c r="D3375" i="10"/>
  <c r="J3374" i="10"/>
  <c r="Q3374" i="10"/>
  <c r="O3374" i="10"/>
  <c r="H3374" i="10"/>
  <c r="S3374" i="10" s="1"/>
  <c r="I3374" i="10"/>
  <c r="T3374" i="10" l="1"/>
  <c r="U3374" i="10" s="1"/>
  <c r="V3374" i="10" s="1"/>
  <c r="W3374" i="10" s="1"/>
  <c r="X3374" i="10" s="1"/>
  <c r="Y3374" i="10" s="1"/>
  <c r="Z3374" i="10" s="1"/>
  <c r="AA3374" i="10" s="1"/>
  <c r="AB3374" i="10" s="1"/>
  <c r="AC3374" i="10" s="1"/>
  <c r="D3376" i="10"/>
  <c r="K3375" i="10"/>
  <c r="I3375" i="10"/>
  <c r="P3375" i="10"/>
  <c r="N3375" i="10"/>
  <c r="L3375" i="10"/>
  <c r="Q3375" i="10"/>
  <c r="O3375" i="10"/>
  <c r="J3375" i="10"/>
  <c r="R3375" i="10"/>
  <c r="G3375" i="10" s="1"/>
  <c r="M3375" i="10"/>
  <c r="H3375" i="10"/>
  <c r="S3375" i="10" s="1"/>
  <c r="N3376" i="10" l="1"/>
  <c r="H3376" i="10"/>
  <c r="S3376" i="10" s="1"/>
  <c r="O3376" i="10"/>
  <c r="Q3376" i="10"/>
  <c r="K3376" i="10"/>
  <c r="D3377" i="10"/>
  <c r="R3376" i="10"/>
  <c r="G3376" i="10" s="1"/>
  <c r="M3376" i="10"/>
  <c r="P3376" i="10"/>
  <c r="J3376" i="10"/>
  <c r="L3376" i="10"/>
  <c r="I3376" i="10"/>
  <c r="T3375" i="10"/>
  <c r="U3375" i="10" s="1"/>
  <c r="V3375" i="10" s="1"/>
  <c r="W3375" i="10" s="1"/>
  <c r="X3375" i="10" s="1"/>
  <c r="Y3375" i="10" s="1"/>
  <c r="Z3375" i="10" s="1"/>
  <c r="AA3375" i="10" s="1"/>
  <c r="AB3375" i="10" s="1"/>
  <c r="AC3375" i="10" s="1"/>
  <c r="D3378" i="10" l="1"/>
  <c r="P3377" i="10"/>
  <c r="J3377" i="10"/>
  <c r="L3377" i="10"/>
  <c r="M3377" i="10"/>
  <c r="O3377" i="10"/>
  <c r="K3377" i="10"/>
  <c r="Q3377" i="10"/>
  <c r="N3377" i="10"/>
  <c r="I3377" i="10"/>
  <c r="R3377" i="10"/>
  <c r="G3377" i="10" s="1"/>
  <c r="H3377" i="10"/>
  <c r="S3377" i="10" s="1"/>
  <c r="T3376" i="10"/>
  <c r="U3376" i="10" s="1"/>
  <c r="V3376" i="10" s="1"/>
  <c r="W3376" i="10" s="1"/>
  <c r="X3376" i="10" s="1"/>
  <c r="Y3376" i="10" s="1"/>
  <c r="Z3376" i="10" s="1"/>
  <c r="AA3376" i="10" s="1"/>
  <c r="AB3376" i="10" s="1"/>
  <c r="AC3376" i="10" s="1"/>
  <c r="T3377" i="10" l="1"/>
  <c r="U3377" i="10" s="1"/>
  <c r="V3377" i="10" s="1"/>
  <c r="W3377" i="10" s="1"/>
  <c r="X3377" i="10" s="1"/>
  <c r="Y3377" i="10" s="1"/>
  <c r="Z3377" i="10" s="1"/>
  <c r="AA3377" i="10" s="1"/>
  <c r="AB3377" i="10" s="1"/>
  <c r="AC3377" i="10" s="1"/>
  <c r="R3378" i="10"/>
  <c r="G3378" i="10" s="1"/>
  <c r="O3378" i="10"/>
  <c r="N3378" i="10"/>
  <c r="K3378" i="10"/>
  <c r="L3378" i="10"/>
  <c r="D3379" i="10"/>
  <c r="M3378" i="10"/>
  <c r="I3378" i="10"/>
  <c r="J3378" i="10"/>
  <c r="H3378" i="10"/>
  <c r="S3378" i="10" s="1"/>
  <c r="Q3378" i="10"/>
  <c r="P3378" i="10"/>
  <c r="T3378" i="10" l="1"/>
  <c r="U3378" i="10" s="1"/>
  <c r="V3378" i="10" s="1"/>
  <c r="W3378" i="10" s="1"/>
  <c r="X3378" i="10" s="1"/>
  <c r="Y3378" i="10" s="1"/>
  <c r="Z3378" i="10" s="1"/>
  <c r="AA3378" i="10" s="1"/>
  <c r="AB3378" i="10" s="1"/>
  <c r="AC3378" i="10" s="1"/>
  <c r="D3380" i="10"/>
  <c r="L3379" i="10"/>
  <c r="J3379" i="10"/>
  <c r="P3379" i="10"/>
  <c r="N3379" i="10"/>
  <c r="O3379" i="10"/>
  <c r="I3379" i="10"/>
  <c r="M3379" i="10"/>
  <c r="R3379" i="10"/>
  <c r="G3379" i="10" s="1"/>
  <c r="Q3379" i="10"/>
  <c r="K3379" i="10"/>
  <c r="H3379" i="10"/>
  <c r="S3379" i="10" s="1"/>
  <c r="T3379" i="10" l="1"/>
  <c r="U3379" i="10" s="1"/>
  <c r="V3379" i="10" s="1"/>
  <c r="W3379" i="10" s="1"/>
  <c r="X3379" i="10" s="1"/>
  <c r="Y3379" i="10" s="1"/>
  <c r="Z3379" i="10" s="1"/>
  <c r="AA3379" i="10" s="1"/>
  <c r="AB3379" i="10" s="1"/>
  <c r="AC3379" i="10" s="1"/>
  <c r="R3380" i="10"/>
  <c r="G3380" i="10" s="1"/>
  <c r="H3380" i="10"/>
  <c r="S3380" i="10" s="1"/>
  <c r="N3380" i="10"/>
  <c r="L3380" i="10"/>
  <c r="P3380" i="10"/>
  <c r="I3380" i="10"/>
  <c r="D3381" i="10"/>
  <c r="Q3380" i="10"/>
  <c r="M3380" i="10"/>
  <c r="O3380" i="10"/>
  <c r="J3380" i="10"/>
  <c r="K3380" i="10"/>
  <c r="T3380" i="10" l="1"/>
  <c r="U3380" i="10" s="1"/>
  <c r="V3380" i="10" s="1"/>
  <c r="W3380" i="10" s="1"/>
  <c r="X3380" i="10" s="1"/>
  <c r="Y3380" i="10" s="1"/>
  <c r="Z3380" i="10" s="1"/>
  <c r="AA3380" i="10" s="1"/>
  <c r="AB3380" i="10" s="1"/>
  <c r="AC3380" i="10" s="1"/>
  <c r="D3382" i="10"/>
  <c r="Q3381" i="10"/>
  <c r="J3381" i="10"/>
  <c r="R3381" i="10"/>
  <c r="G3381" i="10" s="1"/>
  <c r="I3381" i="10"/>
  <c r="N3381" i="10"/>
  <c r="O3381" i="10"/>
  <c r="P3381" i="10"/>
  <c r="H3381" i="10"/>
  <c r="S3381" i="10" s="1"/>
  <c r="M3381" i="10"/>
  <c r="K3381" i="10"/>
  <c r="L3381" i="10"/>
  <c r="T3381" i="10" l="1"/>
  <c r="U3381" i="10" s="1"/>
  <c r="V3381" i="10" s="1"/>
  <c r="W3381" i="10" s="1"/>
  <c r="X3381" i="10" s="1"/>
  <c r="Y3381" i="10" s="1"/>
  <c r="Z3381" i="10" s="1"/>
  <c r="AA3381" i="10" s="1"/>
  <c r="AB3381" i="10" s="1"/>
  <c r="AC3381" i="10" s="1"/>
  <c r="K3382" i="10"/>
  <c r="H3382" i="10"/>
  <c r="S3382" i="10" s="1"/>
  <c r="Q3382" i="10"/>
  <c r="M3382" i="10"/>
  <c r="I3382" i="10"/>
  <c r="P3382" i="10"/>
  <c r="O3382" i="10"/>
  <c r="L3382" i="10"/>
  <c r="J3382" i="10"/>
  <c r="N3382" i="10"/>
  <c r="R3382" i="10"/>
  <c r="G3382" i="10" s="1"/>
  <c r="T3382" i="10" l="1"/>
  <c r="U3382" i="10" s="1"/>
  <c r="V3382" i="10" s="1"/>
  <c r="W3382" i="10" s="1"/>
  <c r="X3382" i="10" s="1"/>
  <c r="Y3382" i="10" s="1"/>
  <c r="Z3382" i="10" s="1"/>
  <c r="AA3382" i="10" s="1"/>
  <c r="AB3382" i="10" s="1"/>
  <c r="AC3382" i="10" s="1"/>
  <c r="AL111" i="20"/>
  <c r="AW111" i="20" l="1"/>
  <c r="AL70" i="20"/>
  <c r="AL143" i="20"/>
  <c r="AL210" i="20"/>
  <c r="AL195" i="20"/>
  <c r="AL182" i="20"/>
  <c r="AL135" i="20"/>
  <c r="AL66" i="20"/>
  <c r="AL124" i="20"/>
  <c r="AL181" i="20"/>
  <c r="AL211" i="20"/>
  <c r="AL132" i="20"/>
  <c r="AL81" i="20"/>
  <c r="AL144" i="20"/>
  <c r="AL191" i="20"/>
  <c r="AL38" i="20"/>
  <c r="AL125" i="20"/>
  <c r="AL122" i="20"/>
  <c r="AL17" i="20"/>
  <c r="AL44" i="20"/>
  <c r="AL11" i="20"/>
  <c r="AL196" i="20"/>
  <c r="AL193" i="20"/>
  <c r="AL129" i="20"/>
  <c r="AL166" i="20"/>
  <c r="AL87" i="20"/>
  <c r="AL167" i="20"/>
  <c r="AL183" i="20"/>
  <c r="AL114" i="20"/>
  <c r="AL30" i="20"/>
  <c r="AL142" i="20"/>
  <c r="AL15" i="20"/>
  <c r="AL237" i="20"/>
  <c r="AL79" i="20"/>
  <c r="AL19" i="20"/>
  <c r="AL224" i="20"/>
  <c r="AL209" i="20"/>
  <c r="AL107" i="20"/>
  <c r="AL177" i="20"/>
  <c r="AL153" i="20"/>
  <c r="AL198" i="20"/>
  <c r="AL225" i="20"/>
  <c r="AL242" i="20"/>
  <c r="AL218" i="20"/>
  <c r="AL245" i="20"/>
  <c r="AL170" i="20"/>
  <c r="AL99" i="20"/>
  <c r="AL186" i="20"/>
  <c r="AL217" i="20"/>
  <c r="AL74" i="20"/>
  <c r="AL205" i="20"/>
  <c r="AL61" i="20"/>
  <c r="AL120" i="20"/>
  <c r="AL164" i="20"/>
  <c r="AL141" i="20"/>
  <c r="AL69" i="20"/>
  <c r="AL238" i="20"/>
  <c r="AL21" i="20"/>
  <c r="AL119" i="20"/>
  <c r="AL137" i="20"/>
  <c r="AL88" i="20"/>
  <c r="AL104" i="20"/>
  <c r="AL226" i="20"/>
  <c r="AL165" i="20"/>
  <c r="AL40" i="20"/>
  <c r="AL200" i="20"/>
  <c r="AL84" i="20"/>
  <c r="AL110" i="20"/>
  <c r="AL64" i="20"/>
  <c r="AL176" i="20"/>
  <c r="AL208" i="20"/>
  <c r="AL78" i="20"/>
  <c r="AL100" i="20"/>
  <c r="AL243" i="20"/>
  <c r="AL178" i="20"/>
  <c r="AL82" i="20"/>
  <c r="AL68" i="20"/>
  <c r="AL112" i="20"/>
  <c r="AL76" i="20"/>
  <c r="AL229" i="20"/>
  <c r="AL54" i="20"/>
  <c r="AL174" i="20"/>
  <c r="AL53" i="20"/>
  <c r="AL58" i="20"/>
  <c r="AL187" i="20"/>
  <c r="AL42" i="20"/>
  <c r="AL34" i="20"/>
  <c r="AL109" i="20"/>
  <c r="AL202" i="20"/>
  <c r="AL247" i="20"/>
  <c r="AL60" i="20"/>
  <c r="AL72" i="20"/>
  <c r="AL55" i="20"/>
  <c r="AL219" i="20"/>
  <c r="AL251" i="20"/>
  <c r="AL89" i="20"/>
  <c r="AL90" i="20"/>
  <c r="AL180" i="20"/>
  <c r="AL103" i="20"/>
  <c r="AL93" i="20"/>
  <c r="AL115" i="20"/>
  <c r="AL173" i="20"/>
  <c r="AL233" i="20"/>
  <c r="AL63" i="20"/>
  <c r="AL246" i="20"/>
  <c r="AL206" i="20"/>
  <c r="AL232" i="20"/>
  <c r="AL145" i="20"/>
  <c r="AL222" i="20"/>
  <c r="AL26" i="20"/>
  <c r="AL121" i="20"/>
  <c r="AL28" i="20"/>
  <c r="AL150" i="20"/>
  <c r="AL185" i="20"/>
  <c r="AL163" i="20"/>
  <c r="AL62" i="20"/>
  <c r="AL46" i="20"/>
  <c r="AL203" i="20"/>
  <c r="AL118" i="20"/>
  <c r="AL105" i="20"/>
  <c r="AL134" i="20"/>
  <c r="AL168" i="20"/>
  <c r="AL236" i="20"/>
  <c r="AL139" i="20"/>
  <c r="AL216" i="20"/>
  <c r="AL35" i="20"/>
  <c r="AL51" i="20"/>
  <c r="AL213" i="20"/>
  <c r="AL156" i="20"/>
  <c r="AL29" i="20"/>
  <c r="AL220" i="20"/>
  <c r="AL73" i="20"/>
  <c r="AL18" i="20"/>
  <c r="AL102" i="20"/>
  <c r="AL154" i="20"/>
  <c r="AL43" i="20"/>
  <c r="AL169" i="20"/>
  <c r="AL172" i="20"/>
  <c r="AL37" i="20"/>
  <c r="AL161" i="20"/>
  <c r="AL133" i="20"/>
  <c r="AL123" i="20"/>
  <c r="AL83" i="20"/>
  <c r="AL235" i="20"/>
  <c r="AL12" i="20"/>
  <c r="AL128" i="20"/>
  <c r="AL92" i="20"/>
  <c r="AL192" i="20"/>
  <c r="AL33" i="20"/>
  <c r="AL75" i="20"/>
  <c r="AL94" i="20"/>
  <c r="AL14" i="20"/>
  <c r="AL239" i="20"/>
  <c r="AL106" i="20"/>
  <c r="AL212" i="20"/>
  <c r="AL190" i="20"/>
  <c r="AL27" i="20"/>
  <c r="AL56" i="20"/>
  <c r="AL171" i="20"/>
  <c r="AL52" i="20"/>
  <c r="AL47" i="20"/>
  <c r="AL162" i="20"/>
  <c r="AL36" i="20"/>
  <c r="AL57" i="20"/>
  <c r="AL50" i="20"/>
  <c r="AL227" i="20"/>
  <c r="AL241" i="20"/>
  <c r="AL234" i="20"/>
  <c r="AL160" i="20"/>
  <c r="AL22" i="20"/>
  <c r="AL71" i="20"/>
  <c r="AL188" i="20"/>
  <c r="AL49" i="20"/>
  <c r="AL249" i="20"/>
  <c r="AL214" i="20"/>
  <c r="AL151" i="20"/>
  <c r="AL159" i="20"/>
  <c r="AL23" i="20"/>
  <c r="AL117" i="20"/>
  <c r="AL240" i="20"/>
  <c r="AL244" i="20"/>
  <c r="AL108" i="20"/>
  <c r="AL175" i="20"/>
  <c r="AL147" i="20"/>
  <c r="AL91" i="20"/>
  <c r="AL67" i="20"/>
  <c r="AL16" i="20"/>
  <c r="AL152" i="20"/>
  <c r="AL221" i="20"/>
  <c r="AL95" i="20"/>
  <c r="AL39" i="20"/>
  <c r="AL231" i="20"/>
  <c r="AL127" i="20"/>
  <c r="AL20" i="20"/>
  <c r="AL130" i="20"/>
  <c r="AL65" i="20"/>
  <c r="AL228" i="20"/>
  <c r="AL138" i="20"/>
  <c r="AL131" i="20"/>
  <c r="AL148" i="20"/>
  <c r="AL215" i="20"/>
  <c r="AL86" i="20"/>
  <c r="AL85" i="20"/>
  <c r="AL207" i="20"/>
  <c r="AL149" i="20"/>
  <c r="AL140" i="20"/>
  <c r="AL157" i="20"/>
  <c r="AL126" i="20"/>
  <c r="AL24" i="20"/>
  <c r="AL189" i="20"/>
  <c r="AL32" i="20"/>
  <c r="AL201" i="20"/>
  <c r="AL230" i="20"/>
  <c r="AL146" i="20"/>
  <c r="AL179" i="20"/>
  <c r="AL248" i="20"/>
  <c r="AL96" i="20"/>
  <c r="AL199" i="20"/>
  <c r="AL197" i="20"/>
  <c r="AL184" i="20"/>
  <c r="AL136" i="20"/>
  <c r="AL155" i="20"/>
  <c r="AL204" i="20"/>
  <c r="AL194" i="20"/>
  <c r="AL116" i="20"/>
  <c r="AL13" i="20"/>
  <c r="AL158" i="20"/>
  <c r="AL97" i="20"/>
  <c r="AL41" i="20"/>
  <c r="AL113" i="20"/>
  <c r="AL25" i="20"/>
  <c r="AL45" i="20"/>
  <c r="AL48" i="20"/>
  <c r="AL59" i="20"/>
  <c r="AL77" i="20"/>
  <c r="AL98" i="20"/>
  <c r="AL223" i="20"/>
  <c r="AL250" i="20"/>
  <c r="AL31" i="20"/>
  <c r="AL101" i="20"/>
  <c r="AL80" i="20"/>
  <c r="AW80" i="20" l="1"/>
  <c r="AW96" i="20"/>
  <c r="AW31" i="20"/>
  <c r="AW204" i="20"/>
  <c r="AW179" i="20"/>
  <c r="AW126" i="20"/>
  <c r="AW148" i="20"/>
  <c r="AW231" i="20"/>
  <c r="AW147" i="20"/>
  <c r="AW151" i="20"/>
  <c r="AW234" i="20"/>
  <c r="AW52" i="20"/>
  <c r="AW14" i="20"/>
  <c r="AW12" i="20"/>
  <c r="AW169" i="20"/>
  <c r="AW156" i="20"/>
  <c r="AW134" i="20"/>
  <c r="AW185" i="20"/>
  <c r="AW206" i="20"/>
  <c r="AW187" i="20"/>
  <c r="AW68" i="20"/>
  <c r="AW64" i="20"/>
  <c r="AW88" i="20"/>
  <c r="AW120" i="20"/>
  <c r="AW245" i="20"/>
  <c r="AW209" i="20"/>
  <c r="AW114" i="20"/>
  <c r="AW11" i="20"/>
  <c r="AW81" i="20"/>
  <c r="AW195" i="20"/>
  <c r="AW48" i="20"/>
  <c r="AW189" i="20"/>
  <c r="AW25" i="20"/>
  <c r="AW250" i="20"/>
  <c r="AW113" i="20"/>
  <c r="AW155" i="20"/>
  <c r="AW146" i="20"/>
  <c r="AW157" i="20"/>
  <c r="AW131" i="20"/>
  <c r="AW39" i="20"/>
  <c r="AW175" i="20"/>
  <c r="AW214" i="20"/>
  <c r="AW241" i="20"/>
  <c r="AW171" i="20"/>
  <c r="AW94" i="20"/>
  <c r="AW235" i="20"/>
  <c r="AW43" i="20"/>
  <c r="AW213" i="20"/>
  <c r="AW105" i="20"/>
  <c r="AW150" i="20"/>
  <c r="AW246" i="20"/>
  <c r="AW180" i="20"/>
  <c r="AW72" i="20"/>
  <c r="AW58" i="20"/>
  <c r="AW82" i="20"/>
  <c r="AW110" i="20"/>
  <c r="AW137" i="20"/>
  <c r="AW61" i="20"/>
  <c r="AW218" i="20"/>
  <c r="AW224" i="20"/>
  <c r="AW183" i="20"/>
  <c r="AW44" i="20"/>
  <c r="AW132" i="20"/>
  <c r="AW210" i="20"/>
  <c r="AW138" i="20"/>
  <c r="AW108" i="20"/>
  <c r="AW227" i="20"/>
  <c r="AW56" i="20"/>
  <c r="AW83" i="20"/>
  <c r="AW154" i="20"/>
  <c r="AW51" i="20"/>
  <c r="AW28" i="20"/>
  <c r="AW63" i="20"/>
  <c r="AW90" i="20"/>
  <c r="AW60" i="20"/>
  <c r="AW53" i="20"/>
  <c r="AW178" i="20"/>
  <c r="AW84" i="20"/>
  <c r="AW119" i="20"/>
  <c r="AW205" i="20"/>
  <c r="AW242" i="20"/>
  <c r="AW19" i="20"/>
  <c r="AW167" i="20"/>
  <c r="AW17" i="20"/>
  <c r="AW211" i="20"/>
  <c r="AW143" i="20"/>
  <c r="AW67" i="20"/>
  <c r="AW41" i="20"/>
  <c r="AW140" i="20"/>
  <c r="AW95" i="20"/>
  <c r="AW249" i="20"/>
  <c r="AW98" i="20"/>
  <c r="AW97" i="20"/>
  <c r="AW184" i="20"/>
  <c r="AW201" i="20"/>
  <c r="AW149" i="20"/>
  <c r="AW228" i="20"/>
  <c r="AW221" i="20"/>
  <c r="AW244" i="20"/>
  <c r="AW49" i="20"/>
  <c r="AW50" i="20"/>
  <c r="AW27" i="20"/>
  <c r="AW75" i="20"/>
  <c r="AW123" i="20"/>
  <c r="AW102" i="20"/>
  <c r="AW35" i="20"/>
  <c r="AW118" i="20"/>
  <c r="AW121" i="20"/>
  <c r="AW233" i="20"/>
  <c r="AW89" i="20"/>
  <c r="AW247" i="20"/>
  <c r="AW174" i="20"/>
  <c r="AW243" i="20"/>
  <c r="AW200" i="20"/>
  <c r="AW21" i="20"/>
  <c r="AW74" i="20"/>
  <c r="AW225" i="20"/>
  <c r="AW79" i="20"/>
  <c r="AW87" i="20"/>
  <c r="AW122" i="20"/>
  <c r="AW181" i="20"/>
  <c r="AW86" i="20"/>
  <c r="AW223" i="20"/>
  <c r="AW230" i="20"/>
  <c r="AW77" i="20"/>
  <c r="AW158" i="20"/>
  <c r="AW197" i="20"/>
  <c r="AW207" i="20"/>
  <c r="AW65" i="20"/>
  <c r="AW152" i="20"/>
  <c r="AW240" i="20"/>
  <c r="AW188" i="20"/>
  <c r="AW57" i="20"/>
  <c r="AW190" i="20"/>
  <c r="AW33" i="20"/>
  <c r="AW133" i="20"/>
  <c r="AW18" i="20"/>
  <c r="AW216" i="20"/>
  <c r="AW203" i="20"/>
  <c r="AW26" i="20"/>
  <c r="AW173" i="20"/>
  <c r="AW251" i="20"/>
  <c r="AW202" i="20"/>
  <c r="AW54" i="20"/>
  <c r="AW100" i="20"/>
  <c r="AW40" i="20"/>
  <c r="AW238" i="20"/>
  <c r="AW217" i="20"/>
  <c r="AW198" i="20"/>
  <c r="AW237" i="20"/>
  <c r="AW166" i="20"/>
  <c r="AW125" i="20"/>
  <c r="AW124" i="20"/>
  <c r="AW70" i="20"/>
  <c r="AW23" i="20"/>
  <c r="AW136" i="20"/>
  <c r="AW59" i="20"/>
  <c r="AW13" i="20"/>
  <c r="AW199" i="20"/>
  <c r="AW32" i="20"/>
  <c r="AW85" i="20"/>
  <c r="AW130" i="20"/>
  <c r="AW16" i="20"/>
  <c r="AW117" i="20"/>
  <c r="AW71" i="20"/>
  <c r="AW36" i="20"/>
  <c r="AW212" i="20"/>
  <c r="AW192" i="20"/>
  <c r="AW161" i="20"/>
  <c r="AW73" i="20"/>
  <c r="AW139" i="20"/>
  <c r="AW46" i="20"/>
  <c r="AW222" i="20"/>
  <c r="AW115" i="20"/>
  <c r="AW219" i="20"/>
  <c r="AW109" i="20"/>
  <c r="AW229" i="20"/>
  <c r="AW78" i="20"/>
  <c r="AW165" i="20"/>
  <c r="AW69" i="20"/>
  <c r="AW186" i="20"/>
  <c r="AW153" i="20"/>
  <c r="AW15" i="20"/>
  <c r="AW129" i="20"/>
  <c r="AW38" i="20"/>
  <c r="AW66" i="20"/>
  <c r="AW106" i="20"/>
  <c r="AW34" i="20"/>
  <c r="AW76" i="20"/>
  <c r="AW226" i="20"/>
  <c r="AW141" i="20"/>
  <c r="AW99" i="20"/>
  <c r="AW177" i="20"/>
  <c r="AW142" i="20"/>
  <c r="AW193" i="20"/>
  <c r="AW191" i="20"/>
  <c r="AW135" i="20"/>
  <c r="AW116" i="20"/>
  <c r="AW20" i="20"/>
  <c r="AW22" i="20"/>
  <c r="AW162" i="20"/>
  <c r="AW92" i="20"/>
  <c r="AW37" i="20"/>
  <c r="AW220" i="20"/>
  <c r="AW236" i="20"/>
  <c r="AW62" i="20"/>
  <c r="AW145" i="20"/>
  <c r="AW93" i="20"/>
  <c r="AW208" i="20"/>
  <c r="AW101" i="20"/>
  <c r="AW45" i="20"/>
  <c r="AW194" i="20"/>
  <c r="AW248" i="20"/>
  <c r="AW24" i="20"/>
  <c r="AW215" i="20"/>
  <c r="AW127" i="20"/>
  <c r="AW91" i="20"/>
  <c r="AW159" i="20"/>
  <c r="AW160" i="20"/>
  <c r="AW47" i="20"/>
  <c r="AW239" i="20"/>
  <c r="AW128" i="20"/>
  <c r="AW172" i="20"/>
  <c r="AW29" i="20"/>
  <c r="AW168" i="20"/>
  <c r="AW163" i="20"/>
  <c r="AW232" i="20"/>
  <c r="AW103" i="20"/>
  <c r="AW55" i="20"/>
  <c r="AW42" i="20"/>
  <c r="AW112" i="20"/>
  <c r="AW176" i="20"/>
  <c r="AW104" i="20"/>
  <c r="AW164" i="20"/>
  <c r="AW170" i="20"/>
  <c r="AW107" i="20"/>
  <c r="AW30" i="20"/>
  <c r="AW196" i="20"/>
  <c r="AW144" i="20"/>
  <c r="AW182" i="20"/>
  <c r="P26" i="4" l="1"/>
  <c r="P27" i="4" l="1"/>
  <c r="P10" i="8"/>
  <c r="P16" i="8" l="1"/>
  <c r="P15" i="8"/>
  <c r="P20" i="8" l="1"/>
  <c r="P25" i="8" s="1"/>
  <c r="R25" i="8" l="1"/>
  <c r="Q25" i="8"/>
  <c r="P23" i="8"/>
  <c r="P26" i="8"/>
  <c r="P29" i="8" s="1"/>
  <c r="P31" i="8" l="1"/>
  <c r="P38" i="8" s="1"/>
  <c r="P33" i="8"/>
  <c r="Q33" i="8" s="1"/>
  <c r="R33" i="8" s="1"/>
  <c r="S42" i="8"/>
  <c r="J12" i="10"/>
  <c r="P39" i="8" l="1"/>
  <c r="P12" i="10"/>
  <c r="K12" i="10"/>
  <c r="H12" i="10"/>
  <c r="S12" i="10" s="1"/>
  <c r="Q12" i="10"/>
  <c r="I12" i="10"/>
  <c r="I14" i="9"/>
  <c r="R12" i="10"/>
  <c r="G12" i="10" s="1"/>
  <c r="O12" i="10"/>
  <c r="L12" i="10"/>
  <c r="I12" i="9"/>
  <c r="M12" i="10"/>
  <c r="G17" i="6"/>
  <c r="N12" i="10"/>
  <c r="P83" i="15" l="1"/>
  <c r="Q39" i="8"/>
  <c r="P40" i="8"/>
  <c r="T12" i="10"/>
  <c r="U12" i="10" s="1"/>
  <c r="V12" i="10" s="1"/>
  <c r="W12" i="10" s="1"/>
  <c r="X12" i="10" s="1"/>
  <c r="Y12" i="10" s="1"/>
  <c r="Z12" i="10" s="1"/>
  <c r="AA12" i="10" s="1"/>
  <c r="AB12" i="10" s="1"/>
  <c r="AC12" i="10" s="1"/>
  <c r="I15" i="9"/>
  <c r="I11" i="9"/>
  <c r="U42" i="8"/>
  <c r="H17" i="6"/>
  <c r="R39" i="8" l="1"/>
  <c r="R40" i="8" s="1"/>
  <c r="Q40" i="8"/>
  <c r="I17" i="6"/>
  <c r="V42" i="8"/>
  <c r="I10" i="9"/>
  <c r="I16" i="9"/>
  <c r="I17" i="9" l="1"/>
  <c r="I9" i="9"/>
  <c r="W42" i="8"/>
  <c r="J17" i="6"/>
  <c r="K17" i="6" l="1"/>
  <c r="X42" i="8"/>
  <c r="L17" i="6" l="1"/>
  <c r="Y42" i="8"/>
  <c r="Z42" i="8" l="1"/>
  <c r="M17" i="6"/>
  <c r="N17" i="6" l="1"/>
  <c r="AA42" i="8"/>
  <c r="AB42" i="8" l="1"/>
  <c r="O17" i="6"/>
  <c r="P17" i="6" l="1"/>
  <c r="AD42" i="8" s="1"/>
  <c r="AC42" i="8"/>
  <c r="P25" i="4" l="1"/>
  <c r="P34" i="4"/>
  <c r="P56" i="8" l="1"/>
  <c r="P43" i="4"/>
  <c r="Q43" i="4" s="1"/>
  <c r="P37" i="4"/>
  <c r="Q37" i="4" s="1"/>
  <c r="P41" i="4"/>
  <c r="Q41" i="4" s="1"/>
  <c r="P39" i="4"/>
  <c r="Q39" i="4" s="1"/>
  <c r="P71" i="4"/>
  <c r="P19" i="4" s="1"/>
  <c r="P35" i="4"/>
  <c r="P28" i="4"/>
  <c r="Q35" i="4"/>
  <c r="R39" i="4" l="1"/>
  <c r="Q38" i="4"/>
  <c r="Q74" i="4" s="1"/>
  <c r="R41" i="4"/>
  <c r="Q40" i="4"/>
  <c r="Q75" i="4" s="1"/>
  <c r="R37" i="4"/>
  <c r="Q36" i="4"/>
  <c r="Q73" i="4" s="1"/>
  <c r="P93" i="4"/>
  <c r="P18" i="4"/>
  <c r="R43" i="4"/>
  <c r="Q42" i="4"/>
  <c r="Q76" i="4" s="1"/>
  <c r="P57" i="8"/>
  <c r="S57" i="8" s="1"/>
  <c r="P65" i="8"/>
  <c r="P44" i="4"/>
  <c r="P66" i="4" l="1"/>
  <c r="P63" i="4"/>
  <c r="Q63" i="4" s="1"/>
  <c r="P47" i="4"/>
  <c r="Q47" i="4" s="1"/>
  <c r="P57" i="4"/>
  <c r="Q57" i="4" s="1"/>
  <c r="P51" i="4"/>
  <c r="Q51" i="4" s="1"/>
  <c r="P65" i="4"/>
  <c r="Q65" i="4" s="1"/>
  <c r="P61" i="4"/>
  <c r="Q61" i="4" s="1"/>
  <c r="P53" i="4"/>
  <c r="Q53" i="4" s="1"/>
  <c r="P59" i="4"/>
  <c r="Q59" i="4" s="1"/>
  <c r="P55" i="4"/>
  <c r="Q55" i="4" s="1"/>
  <c r="P49" i="4"/>
  <c r="Q49" i="4" s="1"/>
  <c r="T57" i="8"/>
  <c r="DB48" i="20" s="1"/>
  <c r="S55" i="8"/>
  <c r="R40" i="4"/>
  <c r="R75" i="4" s="1"/>
  <c r="S75" i="4" s="1"/>
  <c r="S41" i="4"/>
  <c r="Q71" i="4"/>
  <c r="S37" i="4"/>
  <c r="R36" i="4"/>
  <c r="R73" i="4" s="1"/>
  <c r="T73" i="4" s="1"/>
  <c r="S43" i="4"/>
  <c r="R42" i="4"/>
  <c r="R76" i="4" s="1"/>
  <c r="S76" i="4" s="1"/>
  <c r="S39" i="4"/>
  <c r="R38" i="4"/>
  <c r="R74" i="4" s="1"/>
  <c r="S74" i="4" s="1"/>
  <c r="P45" i="4"/>
  <c r="P77" i="4"/>
  <c r="P20" i="4" s="1"/>
  <c r="P16" i="4" s="1"/>
  <c r="Q45" i="4"/>
  <c r="T74" i="4" l="1"/>
  <c r="T76" i="4"/>
  <c r="R53" i="4"/>
  <c r="Q52" i="4"/>
  <c r="Q82" i="4" s="1"/>
  <c r="R61" i="4"/>
  <c r="Q60" i="4"/>
  <c r="Q86" i="4" s="1"/>
  <c r="CO111" i="20"/>
  <c r="CO204" i="20"/>
  <c r="CO11" i="20"/>
  <c r="CO189" i="20"/>
  <c r="CO155" i="20"/>
  <c r="CO39" i="20"/>
  <c r="CO28" i="20"/>
  <c r="CO53" i="20"/>
  <c r="CO41" i="20"/>
  <c r="CO98" i="20"/>
  <c r="CO123" i="20"/>
  <c r="CO74" i="20"/>
  <c r="CO197" i="20"/>
  <c r="CO240" i="20"/>
  <c r="CO203" i="20"/>
  <c r="CO238" i="20"/>
  <c r="CO23" i="20"/>
  <c r="CO16" i="20"/>
  <c r="CO212" i="20"/>
  <c r="CO139" i="20"/>
  <c r="CO165" i="20"/>
  <c r="CO15" i="20"/>
  <c r="CO106" i="20"/>
  <c r="CO193" i="20"/>
  <c r="CO37" i="20"/>
  <c r="CO145" i="20"/>
  <c r="CO112" i="20"/>
  <c r="CO170" i="20"/>
  <c r="CO144" i="20"/>
  <c r="CO102" i="20"/>
  <c r="CO225" i="20"/>
  <c r="CO230" i="20"/>
  <c r="CO188" i="20"/>
  <c r="CO117" i="20"/>
  <c r="CO34" i="20"/>
  <c r="CO127" i="20"/>
  <c r="CO80" i="20"/>
  <c r="CO179" i="20"/>
  <c r="CO14" i="20"/>
  <c r="CO187" i="20"/>
  <c r="CO120" i="20"/>
  <c r="CO171" i="20"/>
  <c r="CO213" i="20"/>
  <c r="CO180" i="20"/>
  <c r="CO110" i="20"/>
  <c r="CO224" i="20"/>
  <c r="CO210" i="20"/>
  <c r="CO56" i="20"/>
  <c r="CO205" i="20"/>
  <c r="CO17" i="20"/>
  <c r="CO149" i="20"/>
  <c r="CO49" i="20"/>
  <c r="CO121" i="20"/>
  <c r="CO174" i="20"/>
  <c r="CO122" i="20"/>
  <c r="CO207" i="20"/>
  <c r="CO26" i="20"/>
  <c r="CO217" i="20"/>
  <c r="CO109" i="20"/>
  <c r="CO129" i="20"/>
  <c r="CO191" i="20"/>
  <c r="CO22" i="20"/>
  <c r="CO220" i="20"/>
  <c r="CO93" i="20"/>
  <c r="CO194" i="20"/>
  <c r="CO47" i="20"/>
  <c r="CO29" i="20"/>
  <c r="CO103" i="20"/>
  <c r="CO182" i="20"/>
  <c r="CO239" i="20"/>
  <c r="CO104" i="20"/>
  <c r="CO147" i="20"/>
  <c r="CO134" i="20"/>
  <c r="CO68" i="20"/>
  <c r="CO81" i="20"/>
  <c r="CO211" i="20"/>
  <c r="CO140" i="20"/>
  <c r="CO97" i="20"/>
  <c r="CO245" i="20"/>
  <c r="CO25" i="20"/>
  <c r="CO146" i="20"/>
  <c r="CO175" i="20"/>
  <c r="CO94" i="20"/>
  <c r="CO105" i="20"/>
  <c r="CO72" i="20"/>
  <c r="CO137" i="20"/>
  <c r="CO183" i="20"/>
  <c r="CO138" i="20"/>
  <c r="CO83" i="20"/>
  <c r="CO63" i="20"/>
  <c r="CO178" i="20"/>
  <c r="CO242" i="20"/>
  <c r="CO228" i="20"/>
  <c r="CO50" i="20"/>
  <c r="CO233" i="20"/>
  <c r="CO243" i="20"/>
  <c r="CO65" i="20"/>
  <c r="CO57" i="20"/>
  <c r="CO124" i="20"/>
  <c r="CO59" i="20"/>
  <c r="CO161" i="20"/>
  <c r="CO222" i="20"/>
  <c r="CO38" i="20"/>
  <c r="CO177" i="20"/>
  <c r="CO236" i="20"/>
  <c r="CO248" i="20"/>
  <c r="CO91" i="20"/>
  <c r="CO168" i="20"/>
  <c r="CO30" i="20"/>
  <c r="CO173" i="20"/>
  <c r="CO71" i="20"/>
  <c r="CO186" i="20"/>
  <c r="CO76" i="20"/>
  <c r="CO135" i="20"/>
  <c r="CO96" i="20"/>
  <c r="CO126" i="20"/>
  <c r="CO151" i="20"/>
  <c r="CO12" i="20"/>
  <c r="CO209" i="20"/>
  <c r="CO250" i="20"/>
  <c r="CO61" i="20"/>
  <c r="CO90" i="20"/>
  <c r="CO84" i="20"/>
  <c r="CO19" i="20"/>
  <c r="CO143" i="20"/>
  <c r="CO35" i="20"/>
  <c r="CO200" i="20"/>
  <c r="CO79" i="20"/>
  <c r="CO77" i="20"/>
  <c r="CO18" i="20"/>
  <c r="CO100" i="20"/>
  <c r="CO198" i="20"/>
  <c r="CO85" i="20"/>
  <c r="CO229" i="20"/>
  <c r="CO162" i="20"/>
  <c r="CO208" i="20"/>
  <c r="CO31" i="20"/>
  <c r="CO185" i="20"/>
  <c r="CO64" i="20"/>
  <c r="CO195" i="20"/>
  <c r="CO157" i="20"/>
  <c r="CO214" i="20"/>
  <c r="CO235" i="20"/>
  <c r="CO150" i="20"/>
  <c r="CO58" i="20"/>
  <c r="CO44" i="20"/>
  <c r="CO108" i="20"/>
  <c r="CO154" i="20"/>
  <c r="CO95" i="20"/>
  <c r="CO184" i="20"/>
  <c r="CO221" i="20"/>
  <c r="CO27" i="20"/>
  <c r="CO89" i="20"/>
  <c r="CO216" i="20"/>
  <c r="CO251" i="20"/>
  <c r="CO70" i="20"/>
  <c r="CO13" i="20"/>
  <c r="CO130" i="20"/>
  <c r="CO36" i="20"/>
  <c r="CO73" i="20"/>
  <c r="CO115" i="20"/>
  <c r="CO78" i="20"/>
  <c r="CO153" i="20"/>
  <c r="CO66" i="20"/>
  <c r="CO142" i="20"/>
  <c r="CO116" i="20"/>
  <c r="CO101" i="20"/>
  <c r="CO159" i="20"/>
  <c r="CO196" i="20"/>
  <c r="CO226" i="20"/>
  <c r="CO62" i="20"/>
  <c r="CO163" i="20"/>
  <c r="CO164" i="20"/>
  <c r="CO181" i="20"/>
  <c r="CO136" i="20"/>
  <c r="CO192" i="20"/>
  <c r="CO69" i="20"/>
  <c r="CO99" i="20"/>
  <c r="CO107" i="20"/>
  <c r="CO148" i="20"/>
  <c r="CO234" i="20"/>
  <c r="CO169" i="20"/>
  <c r="CO206" i="20"/>
  <c r="CO88" i="20"/>
  <c r="CO114" i="20"/>
  <c r="CO113" i="20"/>
  <c r="CO131" i="20"/>
  <c r="CO218" i="20"/>
  <c r="CO132" i="20"/>
  <c r="CO51" i="20"/>
  <c r="CO167" i="20"/>
  <c r="CO67" i="20"/>
  <c r="CO201" i="20"/>
  <c r="CO87" i="20"/>
  <c r="CO86" i="20"/>
  <c r="CO158" i="20"/>
  <c r="CO152" i="20"/>
  <c r="CO190" i="20"/>
  <c r="CO40" i="20"/>
  <c r="CO237" i="20"/>
  <c r="CO92" i="20"/>
  <c r="CO24" i="20"/>
  <c r="CO128" i="20"/>
  <c r="CO42" i="20"/>
  <c r="CO231" i="20"/>
  <c r="CO52" i="20"/>
  <c r="CO156" i="20"/>
  <c r="CO48" i="20"/>
  <c r="CO241" i="20"/>
  <c r="CO43" i="20"/>
  <c r="CO246" i="20"/>
  <c r="CO82" i="20"/>
  <c r="CO227" i="20"/>
  <c r="CO60" i="20"/>
  <c r="CO119" i="20"/>
  <c r="CO249" i="20"/>
  <c r="CO244" i="20"/>
  <c r="CO75" i="20"/>
  <c r="CO118" i="20"/>
  <c r="CO247" i="20"/>
  <c r="CO21" i="20"/>
  <c r="CO223" i="20"/>
  <c r="CO33" i="20"/>
  <c r="CO202" i="20"/>
  <c r="CO166" i="20"/>
  <c r="CO199" i="20"/>
  <c r="CO219" i="20"/>
  <c r="CO141" i="20"/>
  <c r="CO20" i="20"/>
  <c r="CO45" i="20"/>
  <c r="CO215" i="20"/>
  <c r="CO160" i="20"/>
  <c r="CO172" i="20"/>
  <c r="CO232" i="20"/>
  <c r="CO133" i="20"/>
  <c r="CO54" i="20"/>
  <c r="CO125" i="20"/>
  <c r="CO32" i="20"/>
  <c r="CO46" i="20"/>
  <c r="CO176" i="20"/>
  <c r="CO55" i="20"/>
  <c r="R65" i="4"/>
  <c r="Q64" i="4"/>
  <c r="Q88" i="4" s="1"/>
  <c r="S64" i="8"/>
  <c r="T64" i="8" s="1"/>
  <c r="S61" i="8"/>
  <c r="T61" i="8" s="1"/>
  <c r="T55" i="8"/>
  <c r="T75" i="4"/>
  <c r="R51" i="4"/>
  <c r="Q50" i="4"/>
  <c r="Q81" i="4" s="1"/>
  <c r="Q18" i="4"/>
  <c r="Q19" i="4"/>
  <c r="Q93" i="4"/>
  <c r="Q56" i="4"/>
  <c r="Q84" i="4" s="1"/>
  <c r="R57" i="4"/>
  <c r="T43" i="4"/>
  <c r="S42" i="4"/>
  <c r="S97" i="4" s="1"/>
  <c r="R49" i="4"/>
  <c r="Q48" i="4"/>
  <c r="Q80" i="4" s="1"/>
  <c r="R47" i="4"/>
  <c r="Q46" i="4"/>
  <c r="Q79" i="4" s="1"/>
  <c r="R71" i="4"/>
  <c r="S73" i="4"/>
  <c r="R55" i="4"/>
  <c r="Q54" i="4"/>
  <c r="Q83" i="4" s="1"/>
  <c r="R63" i="4"/>
  <c r="Q62" i="4"/>
  <c r="Q87" i="4" s="1"/>
  <c r="S38" i="4"/>
  <c r="S95" i="4" s="1"/>
  <c r="T39" i="4"/>
  <c r="S36" i="4"/>
  <c r="T37" i="4"/>
  <c r="T41" i="4"/>
  <c r="S40" i="4"/>
  <c r="S96" i="4" s="1"/>
  <c r="R59" i="4"/>
  <c r="Q58" i="4"/>
  <c r="Q85" i="4" s="1"/>
  <c r="P98" i="4"/>
  <c r="P21" i="4"/>
  <c r="P23" i="4"/>
  <c r="P17" i="4"/>
  <c r="S94" i="4" l="1"/>
  <c r="S71" i="4"/>
  <c r="S65" i="4"/>
  <c r="R64" i="4"/>
  <c r="R88" i="4" s="1"/>
  <c r="DA11" i="20"/>
  <c r="U39" i="4"/>
  <c r="T38" i="4"/>
  <c r="Q77" i="4"/>
  <c r="R50" i="4"/>
  <c r="R81" i="4" s="1"/>
  <c r="S51" i="4"/>
  <c r="T86" i="4"/>
  <c r="S86" i="4"/>
  <c r="S81" i="4"/>
  <c r="T81" i="4"/>
  <c r="S61" i="4"/>
  <c r="R60" i="4"/>
  <c r="R86" i="4" s="1"/>
  <c r="S47" i="4"/>
  <c r="R46" i="4"/>
  <c r="R79" i="4" s="1"/>
  <c r="R19" i="4"/>
  <c r="R93" i="4"/>
  <c r="R18" i="4"/>
  <c r="T84" i="4"/>
  <c r="S84" i="4"/>
  <c r="S53" i="4"/>
  <c r="R52" i="4"/>
  <c r="R82" i="4" s="1"/>
  <c r="S82" i="4" s="1"/>
  <c r="DA13" i="20"/>
  <c r="U43" i="4"/>
  <c r="T42" i="4"/>
  <c r="T97" i="4" s="1"/>
  <c r="DA31" i="20" s="1"/>
  <c r="S59" i="4"/>
  <c r="R58" i="4"/>
  <c r="R85" i="4" s="1"/>
  <c r="T85" i="4" s="1"/>
  <c r="S80" i="4"/>
  <c r="S57" i="4"/>
  <c r="R56" i="4"/>
  <c r="R84" i="4" s="1"/>
  <c r="S63" i="4"/>
  <c r="R62" i="4"/>
  <c r="R87" i="4" s="1"/>
  <c r="S87" i="4" s="1"/>
  <c r="S49" i="4"/>
  <c r="R48" i="4"/>
  <c r="R80" i="4" s="1"/>
  <c r="T80" i="4" s="1"/>
  <c r="DA12" i="20"/>
  <c r="U41" i="4"/>
  <c r="T40" i="4"/>
  <c r="T96" i="4" s="1"/>
  <c r="DA30" i="20" s="1"/>
  <c r="T71" i="4"/>
  <c r="T36" i="4"/>
  <c r="T94" i="4" s="1"/>
  <c r="DA28" i="20" s="1"/>
  <c r="DA10" i="20"/>
  <c r="U37" i="4"/>
  <c r="S55" i="4"/>
  <c r="R54" i="4"/>
  <c r="R83" i="4" s="1"/>
  <c r="T83" i="4" s="1"/>
  <c r="S88" i="4"/>
  <c r="T88" i="4"/>
  <c r="S107" i="4" l="1"/>
  <c r="Q21" i="4"/>
  <c r="Q20" i="4"/>
  <c r="Q16" i="4" s="1"/>
  <c r="Q98" i="4"/>
  <c r="T25" i="4"/>
  <c r="U25" i="4" s="1"/>
  <c r="V25" i="4" s="1"/>
  <c r="W25" i="4" s="1"/>
  <c r="X25" i="4" s="1"/>
  <c r="Y25" i="4" s="1"/>
  <c r="Z25" i="4" s="1"/>
  <c r="AA25" i="4" s="1"/>
  <c r="AB25" i="4" s="1"/>
  <c r="AC25" i="4" s="1"/>
  <c r="T95" i="4"/>
  <c r="DA29" i="20" s="1"/>
  <c r="DB12" i="20"/>
  <c r="V41" i="4"/>
  <c r="S104" i="4"/>
  <c r="T82" i="4"/>
  <c r="DB11" i="20"/>
  <c r="V39" i="4"/>
  <c r="DB10" i="20"/>
  <c r="V37" i="4"/>
  <c r="T49" i="4"/>
  <c r="S48" i="4"/>
  <c r="T59" i="4"/>
  <c r="S58" i="4"/>
  <c r="T87" i="4"/>
  <c r="T47" i="4"/>
  <c r="S46" i="4"/>
  <c r="T51" i="4"/>
  <c r="S50" i="4"/>
  <c r="S101" i="4" s="1"/>
  <c r="S100" i="4"/>
  <c r="T65" i="4"/>
  <c r="S64" i="4"/>
  <c r="T53" i="4"/>
  <c r="S52" i="4"/>
  <c r="S102" i="4" s="1"/>
  <c r="R77" i="4"/>
  <c r="S85" i="4"/>
  <c r="S105" i="4" s="1"/>
  <c r="S83" i="4"/>
  <c r="S103" i="4" s="1"/>
  <c r="T63" i="4"/>
  <c r="S62" i="4"/>
  <c r="DB13" i="20"/>
  <c r="V43" i="4"/>
  <c r="T61" i="4"/>
  <c r="S60" i="4"/>
  <c r="S106" i="4" s="1"/>
  <c r="T79" i="4"/>
  <c r="S18" i="4"/>
  <c r="S93" i="4"/>
  <c r="S19" i="4"/>
  <c r="S56" i="4"/>
  <c r="T57" i="4"/>
  <c r="S108" i="4"/>
  <c r="T19" i="4"/>
  <c r="T72" i="4"/>
  <c r="T18" i="4"/>
  <c r="T93" i="4"/>
  <c r="T55" i="4"/>
  <c r="S54" i="4"/>
  <c r="S79" i="4"/>
  <c r="Q22" i="4" l="1"/>
  <c r="Q17" i="4"/>
  <c r="DA15" i="20"/>
  <c r="U49" i="4"/>
  <c r="T48" i="4"/>
  <c r="T100" i="4" s="1"/>
  <c r="DA33" i="20" s="1"/>
  <c r="U51" i="4"/>
  <c r="DA16" i="20"/>
  <c r="T50" i="4"/>
  <c r="T101" i="4" s="1"/>
  <c r="DA34" i="20" s="1"/>
  <c r="DC12" i="20"/>
  <c r="W41" i="4"/>
  <c r="DA22" i="20"/>
  <c r="U63" i="4"/>
  <c r="T62" i="4"/>
  <c r="R98" i="4"/>
  <c r="R20" i="4"/>
  <c r="R16" i="4" s="1"/>
  <c r="R21" i="4"/>
  <c r="DC10" i="20"/>
  <c r="W37" i="4"/>
  <c r="T77" i="4"/>
  <c r="T99" i="4"/>
  <c r="DA32" i="20" s="1"/>
  <c r="U57" i="4"/>
  <c r="DA19" i="20"/>
  <c r="T56" i="4"/>
  <c r="T104" i="4" s="1"/>
  <c r="DA37" i="20" s="1"/>
  <c r="T46" i="4"/>
  <c r="DA14" i="20"/>
  <c r="U47" i="4"/>
  <c r="S99" i="4"/>
  <c r="S77" i="4"/>
  <c r="U61" i="4"/>
  <c r="DA21" i="20"/>
  <c r="T60" i="4"/>
  <c r="T106" i="4" s="1"/>
  <c r="DA39" i="20" s="1"/>
  <c r="DA18" i="20"/>
  <c r="U55" i="4"/>
  <c r="T54" i="4"/>
  <c r="T103" i="4" s="1"/>
  <c r="DA36" i="20" s="1"/>
  <c r="DC13" i="20"/>
  <c r="W43" i="4"/>
  <c r="T107" i="4"/>
  <c r="DA40" i="20" s="1"/>
  <c r="DC11" i="20"/>
  <c r="W39" i="4"/>
  <c r="U53" i="4"/>
  <c r="DA17" i="20"/>
  <c r="T52" i="4"/>
  <c r="T102" i="4" s="1"/>
  <c r="DA35" i="20" s="1"/>
  <c r="U65" i="4"/>
  <c r="DA23" i="20"/>
  <c r="T64" i="4"/>
  <c r="T108" i="4" s="1"/>
  <c r="DA41" i="20" s="1"/>
  <c r="DA20" i="20"/>
  <c r="U59" i="4"/>
  <c r="T58" i="4"/>
  <c r="T105" i="4" s="1"/>
  <c r="DA38" i="20" s="1"/>
  <c r="R24" i="4"/>
  <c r="DB21" i="20" l="1"/>
  <c r="V61" i="4"/>
  <c r="R17" i="4"/>
  <c r="R22" i="4"/>
  <c r="R28" i="4" s="1"/>
  <c r="DD13" i="20"/>
  <c r="X43" i="4"/>
  <c r="S20" i="4"/>
  <c r="S16" i="4" s="1"/>
  <c r="S17" i="4" s="1"/>
  <c r="S21" i="4"/>
  <c r="S98" i="4"/>
  <c r="DB16" i="20"/>
  <c r="V51" i="4"/>
  <c r="R26" i="4"/>
  <c r="R10" i="8" s="1"/>
  <c r="R16" i="8" s="1"/>
  <c r="DB23" i="20"/>
  <c r="V65" i="4"/>
  <c r="DB19" i="20"/>
  <c r="V57" i="4"/>
  <c r="DB22" i="20"/>
  <c r="V63" i="4"/>
  <c r="DB15" i="20"/>
  <c r="V49" i="4"/>
  <c r="DB18" i="20"/>
  <c r="V55" i="4"/>
  <c r="T20" i="4"/>
  <c r="T16" i="4" s="1"/>
  <c r="T17" i="4" s="1"/>
  <c r="T98" i="4"/>
  <c r="T21" i="4"/>
  <c r="T78" i="4"/>
  <c r="DB17" i="20"/>
  <c r="V53" i="4"/>
  <c r="DB14" i="20"/>
  <c r="V47" i="4"/>
  <c r="DD10" i="20"/>
  <c r="X37" i="4"/>
  <c r="DD12" i="20"/>
  <c r="X41" i="4"/>
  <c r="DB20" i="20"/>
  <c r="V59" i="4"/>
  <c r="DD11" i="20"/>
  <c r="X39" i="4"/>
  <c r="S22" i="4"/>
  <c r="Q28" i="4"/>
  <c r="S24" i="4"/>
  <c r="S25" i="4" s="1"/>
  <c r="R25" i="4"/>
  <c r="Q25" i="4"/>
  <c r="Q26" i="4"/>
  <c r="R27" i="4" l="1"/>
  <c r="DC19" i="20"/>
  <c r="W57" i="4"/>
  <c r="DE11" i="20"/>
  <c r="Y39" i="4"/>
  <c r="DC14" i="20"/>
  <c r="W47" i="4"/>
  <c r="DE13" i="20"/>
  <c r="Y43" i="4"/>
  <c r="DE10" i="20"/>
  <c r="Y37" i="4"/>
  <c r="BH67" i="20"/>
  <c r="BH19" i="20"/>
  <c r="BH96" i="20"/>
  <c r="BH166" i="20"/>
  <c r="BH23" i="20"/>
  <c r="BH152" i="20"/>
  <c r="BH140" i="20"/>
  <c r="BH160" i="20"/>
  <c r="BH144" i="20"/>
  <c r="BH174" i="20"/>
  <c r="BH14" i="20"/>
  <c r="BH36" i="20"/>
  <c r="BH221" i="20"/>
  <c r="BH136" i="20"/>
  <c r="BH133" i="20"/>
  <c r="BH233" i="20"/>
  <c r="BH159" i="20"/>
  <c r="BH76" i="20"/>
  <c r="BH41" i="20"/>
  <c r="BH70" i="20"/>
  <c r="BH65" i="20"/>
  <c r="BH142" i="20"/>
  <c r="BH161" i="20"/>
  <c r="BH146" i="20"/>
  <c r="BH131" i="20"/>
  <c r="BH243" i="20"/>
  <c r="BH31" i="20"/>
  <c r="BH55" i="20"/>
  <c r="BH188" i="20"/>
  <c r="BH44" i="20"/>
  <c r="BH88" i="20"/>
  <c r="BH148" i="20"/>
  <c r="BH72" i="20"/>
  <c r="BH149" i="20"/>
  <c r="BH167" i="20"/>
  <c r="BH84" i="20"/>
  <c r="BH242" i="20"/>
  <c r="BH202" i="20"/>
  <c r="BH66" i="20"/>
  <c r="BH231" i="20"/>
  <c r="BH155" i="20"/>
  <c r="BH118" i="20"/>
  <c r="BH235" i="20"/>
  <c r="BH215" i="20"/>
  <c r="BH224" i="20"/>
  <c r="BH106" i="20"/>
  <c r="BH62" i="20"/>
  <c r="BH18" i="20"/>
  <c r="BH103" i="20"/>
  <c r="BH226" i="20"/>
  <c r="BH85" i="20"/>
  <c r="BH13" i="20"/>
  <c r="BH95" i="20"/>
  <c r="BH109" i="20"/>
  <c r="BH116" i="20"/>
  <c r="BH170" i="20"/>
  <c r="BH164" i="20"/>
  <c r="BH71" i="20"/>
  <c r="BH39" i="20"/>
  <c r="BH126" i="20"/>
  <c r="BH115" i="20"/>
  <c r="BH89" i="20"/>
  <c r="BH179" i="20"/>
  <c r="BH213" i="20"/>
  <c r="BH206" i="20"/>
  <c r="BH168" i="20"/>
  <c r="BH105" i="20"/>
  <c r="BH127" i="20"/>
  <c r="BH48" i="20"/>
  <c r="BH114" i="20"/>
  <c r="BH199" i="20"/>
  <c r="BH246" i="20"/>
  <c r="BH177" i="20"/>
  <c r="BH120" i="20"/>
  <c r="BH201" i="20"/>
  <c r="BH203" i="20"/>
  <c r="BH86" i="20"/>
  <c r="BH81" i="20"/>
  <c r="BH45" i="20"/>
  <c r="BH154" i="20"/>
  <c r="BH230" i="20"/>
  <c r="BH244" i="20"/>
  <c r="BH157" i="20"/>
  <c r="BH34" i="20"/>
  <c r="BH124" i="20"/>
  <c r="BH139" i="20"/>
  <c r="BH237" i="20"/>
  <c r="BH225" i="20"/>
  <c r="BH107" i="20"/>
  <c r="BH192" i="20"/>
  <c r="BH111" i="20"/>
  <c r="BH21" i="20"/>
  <c r="BH58" i="20"/>
  <c r="BH50" i="20"/>
  <c r="BH17" i="20"/>
  <c r="BH73" i="20"/>
  <c r="BH27" i="20"/>
  <c r="BH80" i="20"/>
  <c r="BH98" i="20"/>
  <c r="BH209" i="20"/>
  <c r="BH216" i="20"/>
  <c r="BH129" i="20"/>
  <c r="BH196" i="20"/>
  <c r="BH135" i="20"/>
  <c r="BH197" i="20"/>
  <c r="BH60" i="20"/>
  <c r="BH132" i="20"/>
  <c r="BH61" i="20"/>
  <c r="BH63" i="20"/>
  <c r="BH223" i="20"/>
  <c r="BH229" i="20"/>
  <c r="BH180" i="20"/>
  <c r="BH241" i="20"/>
  <c r="BH59" i="20"/>
  <c r="BH54" i="20"/>
  <c r="BH181" i="20"/>
  <c r="BH87" i="20"/>
  <c r="BH35" i="20"/>
  <c r="BH151" i="20"/>
  <c r="BH219" i="20"/>
  <c r="BH49" i="20"/>
  <c r="BH134" i="20"/>
  <c r="BH227" i="20"/>
  <c r="BH91" i="20"/>
  <c r="BH117" i="20"/>
  <c r="BH171" i="20"/>
  <c r="BH247" i="20"/>
  <c r="BH150" i="20"/>
  <c r="BH176" i="20"/>
  <c r="BH147" i="20"/>
  <c r="BH195" i="20"/>
  <c r="BH42" i="20"/>
  <c r="BH193" i="20"/>
  <c r="BH24" i="20"/>
  <c r="BH173" i="20"/>
  <c r="BH249" i="20"/>
  <c r="BH143" i="20"/>
  <c r="BH47" i="20"/>
  <c r="BH38" i="20"/>
  <c r="BH175" i="20"/>
  <c r="BH56" i="20"/>
  <c r="BH69" i="20"/>
  <c r="BH228" i="20"/>
  <c r="BH101" i="20"/>
  <c r="BH186" i="20"/>
  <c r="BH53" i="20"/>
  <c r="BH217" i="20"/>
  <c r="BH113" i="20"/>
  <c r="BH169" i="20"/>
  <c r="BH183" i="20"/>
  <c r="BH121" i="20"/>
  <c r="BH30" i="20"/>
  <c r="BH194" i="20"/>
  <c r="BH208" i="20"/>
  <c r="BH74" i="20"/>
  <c r="BH29" i="20"/>
  <c r="BH82" i="20"/>
  <c r="BH236" i="20"/>
  <c r="BH32" i="20"/>
  <c r="BH33" i="20"/>
  <c r="BH12" i="20"/>
  <c r="BH234" i="20"/>
  <c r="BH238" i="20"/>
  <c r="BH158" i="20"/>
  <c r="BH211" i="20"/>
  <c r="BH200" i="20"/>
  <c r="BH239" i="20"/>
  <c r="BH130" i="20"/>
  <c r="BH184" i="20"/>
  <c r="BH220" i="20"/>
  <c r="BH187" i="20"/>
  <c r="BH141" i="20"/>
  <c r="BH15" i="20"/>
  <c r="BH92" i="20"/>
  <c r="BH77" i="20"/>
  <c r="BH22" i="20"/>
  <c r="BH26" i="20"/>
  <c r="BH153" i="20"/>
  <c r="BH57" i="20"/>
  <c r="BH245" i="20"/>
  <c r="BH110" i="20"/>
  <c r="BH145" i="20"/>
  <c r="BH163" i="20"/>
  <c r="BH198" i="20"/>
  <c r="BH189" i="20"/>
  <c r="BH93" i="20"/>
  <c r="BH191" i="20"/>
  <c r="BH162" i="20"/>
  <c r="BH123" i="20"/>
  <c r="BH205" i="20"/>
  <c r="BH25" i="20"/>
  <c r="BH185" i="20"/>
  <c r="BH51" i="20"/>
  <c r="BH90" i="20"/>
  <c r="BH178" i="20"/>
  <c r="BH104" i="20"/>
  <c r="BH137" i="20"/>
  <c r="BH75" i="20"/>
  <c r="BH214" i="20"/>
  <c r="BH99" i="20"/>
  <c r="BH210" i="20"/>
  <c r="BH112" i="20"/>
  <c r="BH240" i="20"/>
  <c r="BH79" i="20"/>
  <c r="BH68" i="20"/>
  <c r="BH20" i="20"/>
  <c r="BH52" i="20"/>
  <c r="BH251" i="20"/>
  <c r="BH108" i="20"/>
  <c r="BH207" i="20"/>
  <c r="BH212" i="20"/>
  <c r="BH16" i="20"/>
  <c r="BH190" i="20"/>
  <c r="BH97" i="20"/>
  <c r="BH172" i="20"/>
  <c r="BH37" i="20"/>
  <c r="BH128" i="20"/>
  <c r="BH100" i="20"/>
  <c r="BH11" i="20"/>
  <c r="BH122" i="20"/>
  <c r="BH28" i="20"/>
  <c r="BH102" i="20"/>
  <c r="BH204" i="20"/>
  <c r="BH248" i="20"/>
  <c r="BH94" i="20"/>
  <c r="BH138" i="20"/>
  <c r="BH232" i="20"/>
  <c r="BH43" i="20"/>
  <c r="BH222" i="20"/>
  <c r="BH125" i="20"/>
  <c r="BH165" i="20"/>
  <c r="BH182" i="20"/>
  <c r="BH218" i="20"/>
  <c r="BH250" i="20"/>
  <c r="BH83" i="20"/>
  <c r="BH156" i="20"/>
  <c r="BH78" i="20"/>
  <c r="BH119" i="20"/>
  <c r="BH64" i="20"/>
  <c r="BH46" i="20"/>
  <c r="BH40" i="20"/>
  <c r="DC20" i="20"/>
  <c r="W59" i="4"/>
  <c r="DC17" i="20"/>
  <c r="W53" i="4"/>
  <c r="DC15" i="20"/>
  <c r="W49" i="4"/>
  <c r="DC18" i="20"/>
  <c r="W55" i="4"/>
  <c r="DC16" i="20"/>
  <c r="W51" i="4"/>
  <c r="DE12" i="20"/>
  <c r="Y41" i="4"/>
  <c r="DC22" i="20"/>
  <c r="W63" i="4"/>
  <c r="DC21" i="20"/>
  <c r="W61" i="4"/>
  <c r="T22" i="4"/>
  <c r="S28" i="4"/>
  <c r="S23" i="4"/>
  <c r="DC23" i="20"/>
  <c r="W65" i="4"/>
  <c r="S26" i="4"/>
  <c r="Q27" i="4"/>
  <c r="Q10" i="8"/>
  <c r="Q16" i="8" s="1"/>
  <c r="R15" i="8"/>
  <c r="R20" i="8"/>
  <c r="R23" i="8" s="1"/>
  <c r="DF13" i="20" l="1"/>
  <c r="Z43" i="4"/>
  <c r="DD17" i="20"/>
  <c r="X53" i="4"/>
  <c r="DD14" i="20"/>
  <c r="X47" i="4"/>
  <c r="DF12" i="20"/>
  <c r="Z41" i="4"/>
  <c r="DD16" i="20"/>
  <c r="X51" i="4"/>
  <c r="DD20" i="20"/>
  <c r="X59" i="4"/>
  <c r="DF11" i="20"/>
  <c r="Z39" i="4"/>
  <c r="DD23" i="20"/>
  <c r="X65" i="4"/>
  <c r="DD22" i="20"/>
  <c r="X63" i="4"/>
  <c r="DD15" i="20"/>
  <c r="X49" i="4"/>
  <c r="T28" i="4"/>
  <c r="T23" i="4"/>
  <c r="T26" i="4"/>
  <c r="DD21" i="20"/>
  <c r="X61" i="4"/>
  <c r="DD18" i="20"/>
  <c r="X55" i="4"/>
  <c r="DF10" i="20"/>
  <c r="Z37" i="4"/>
  <c r="DD19" i="20"/>
  <c r="X57" i="4"/>
  <c r="S16" i="8"/>
  <c r="S20" i="8" s="1"/>
  <c r="S23" i="8" s="1"/>
  <c r="T16" i="8"/>
  <c r="S10" i="8"/>
  <c r="S15" i="8" s="1"/>
  <c r="S27" i="4"/>
  <c r="R24" i="8"/>
  <c r="R26" i="8" s="1"/>
  <c r="R31" i="8" s="1"/>
  <c r="Q15" i="8"/>
  <c r="DE23" i="20" l="1"/>
  <c r="Y65" i="4"/>
  <c r="DG12" i="20"/>
  <c r="AA41" i="4"/>
  <c r="DE19" i="20"/>
  <c r="Y57" i="4"/>
  <c r="DE14" i="20"/>
  <c r="Y47" i="4"/>
  <c r="T10" i="8"/>
  <c r="T27" i="4"/>
  <c r="DG11" i="20"/>
  <c r="AA39" i="4"/>
  <c r="DE20" i="20"/>
  <c r="Y59" i="4"/>
  <c r="DE17" i="20"/>
  <c r="Y53" i="4"/>
  <c r="DE18" i="20"/>
  <c r="Y55" i="4"/>
  <c r="BG74" i="20"/>
  <c r="BG14" i="20"/>
  <c r="BG146" i="20"/>
  <c r="BG18" i="20"/>
  <c r="BG66" i="20"/>
  <c r="BG24" i="20"/>
  <c r="BG179" i="20"/>
  <c r="BG209" i="20"/>
  <c r="BG169" i="20"/>
  <c r="BG128" i="20"/>
  <c r="BG76" i="20"/>
  <c r="BG32" i="20"/>
  <c r="BG28" i="20"/>
  <c r="BG70" i="20"/>
  <c r="BG98" i="20"/>
  <c r="BG149" i="20"/>
  <c r="BG230" i="20"/>
  <c r="BG213" i="20"/>
  <c r="BG139" i="20"/>
  <c r="BG15" i="20"/>
  <c r="BG244" i="20"/>
  <c r="BG235" i="20"/>
  <c r="BG97" i="20"/>
  <c r="BG114" i="20"/>
  <c r="BG236" i="20"/>
  <c r="BG45" i="20"/>
  <c r="BG216" i="20"/>
  <c r="BG159" i="20"/>
  <c r="BG221" i="20"/>
  <c r="BG83" i="20"/>
  <c r="BG135" i="20"/>
  <c r="BG62" i="20"/>
  <c r="BG64" i="20"/>
  <c r="BG80" i="20"/>
  <c r="BG65" i="20"/>
  <c r="BG155" i="20"/>
  <c r="BG205" i="20"/>
  <c r="BG176" i="20"/>
  <c r="BG160" i="20"/>
  <c r="BG167" i="20"/>
  <c r="BG60" i="20"/>
  <c r="BG103" i="20"/>
  <c r="BG220" i="20"/>
  <c r="BG178" i="20"/>
  <c r="BG93" i="20"/>
  <c r="BG112" i="20"/>
  <c r="BG207" i="20"/>
  <c r="BG58" i="20"/>
  <c r="BG126" i="20"/>
  <c r="BG55" i="20"/>
  <c r="BG35" i="20"/>
  <c r="BG106" i="20"/>
  <c r="BG102" i="20"/>
  <c r="BG162" i="20"/>
  <c r="BG75" i="20"/>
  <c r="BG96" i="20"/>
  <c r="BG158" i="20"/>
  <c r="BG223" i="20"/>
  <c r="BG71" i="20"/>
  <c r="BG19" i="20"/>
  <c r="BG204" i="20"/>
  <c r="BG115" i="20"/>
  <c r="BG189" i="20"/>
  <c r="BG51" i="20"/>
  <c r="BG26" i="20"/>
  <c r="BG203" i="20"/>
  <c r="BG198" i="20"/>
  <c r="BG208" i="20"/>
  <c r="BG177" i="20"/>
  <c r="BG77" i="20"/>
  <c r="BG199" i="20"/>
  <c r="BG227" i="20"/>
  <c r="BG30" i="20"/>
  <c r="BG211" i="20"/>
  <c r="BG136" i="20"/>
  <c r="BG49" i="20"/>
  <c r="BG117" i="20"/>
  <c r="BG153" i="20"/>
  <c r="BG91" i="20"/>
  <c r="BG194" i="20"/>
  <c r="BG156" i="20"/>
  <c r="BG174" i="20"/>
  <c r="BG187" i="20"/>
  <c r="BG171" i="20"/>
  <c r="BG99" i="20"/>
  <c r="BG245" i="20"/>
  <c r="BG186" i="20"/>
  <c r="BG43" i="20"/>
  <c r="BG134" i="20"/>
  <c r="BG113" i="20"/>
  <c r="BG94" i="20"/>
  <c r="BG123" i="20"/>
  <c r="BG172" i="20"/>
  <c r="BG59" i="20"/>
  <c r="BG138" i="20"/>
  <c r="BG110" i="20"/>
  <c r="BG224" i="20"/>
  <c r="BG248" i="20"/>
  <c r="BG168" i="20"/>
  <c r="BG124" i="20"/>
  <c r="BG132" i="20"/>
  <c r="BG88" i="20"/>
  <c r="BG148" i="20"/>
  <c r="BG234" i="20"/>
  <c r="BG34" i="20"/>
  <c r="BG47" i="20"/>
  <c r="BG100" i="20"/>
  <c r="BG222" i="20"/>
  <c r="BG214" i="20"/>
  <c r="BG21" i="20"/>
  <c r="BG53" i="20"/>
  <c r="BG11" i="20"/>
  <c r="BG107" i="20"/>
  <c r="BG242" i="20"/>
  <c r="BG16" i="20"/>
  <c r="BG129" i="20"/>
  <c r="BG120" i="20"/>
  <c r="BG249" i="20"/>
  <c r="BG29" i="20"/>
  <c r="BG61" i="20"/>
  <c r="BG95" i="20"/>
  <c r="BG27" i="20"/>
  <c r="BG190" i="20"/>
  <c r="BG22" i="20"/>
  <c r="BG147" i="20"/>
  <c r="BG247" i="20"/>
  <c r="BG130" i="20"/>
  <c r="BG82" i="20"/>
  <c r="BG79" i="20"/>
  <c r="BG152" i="20"/>
  <c r="BG111" i="20"/>
  <c r="BG141" i="20"/>
  <c r="BG90" i="20"/>
  <c r="BG13" i="20"/>
  <c r="BG163" i="20"/>
  <c r="BG68" i="20"/>
  <c r="BG192" i="20"/>
  <c r="BG46" i="20"/>
  <c r="BG188" i="20"/>
  <c r="BG173" i="20"/>
  <c r="BG151" i="20"/>
  <c r="BG143" i="20"/>
  <c r="BG182" i="20"/>
  <c r="BG69" i="20"/>
  <c r="BG67" i="20"/>
  <c r="BG41" i="20"/>
  <c r="BG197" i="20"/>
  <c r="BG23" i="20"/>
  <c r="BG150" i="20"/>
  <c r="BG161" i="20"/>
  <c r="BG25" i="20"/>
  <c r="BG89" i="20"/>
  <c r="BG251" i="20"/>
  <c r="BG81" i="20"/>
  <c r="BG240" i="20"/>
  <c r="BG92" i="20"/>
  <c r="BG36" i="20"/>
  <c r="BG33" i="20"/>
  <c r="BG165" i="20"/>
  <c r="BG105" i="20"/>
  <c r="BG180" i="20"/>
  <c r="BG193" i="20"/>
  <c r="BG72" i="20"/>
  <c r="BG154" i="20"/>
  <c r="BG84" i="20"/>
  <c r="BG170" i="20"/>
  <c r="BG48" i="20"/>
  <c r="BG57" i="20"/>
  <c r="BG175" i="20"/>
  <c r="BG50" i="20"/>
  <c r="BG157" i="20"/>
  <c r="BG108" i="20"/>
  <c r="BG86" i="20"/>
  <c r="BG20" i="20"/>
  <c r="BG212" i="20"/>
  <c r="BG218" i="20"/>
  <c r="BG243" i="20"/>
  <c r="BG87" i="20"/>
  <c r="BG202" i="20"/>
  <c r="BG250" i="20"/>
  <c r="BG109" i="20"/>
  <c r="BG196" i="20"/>
  <c r="BG78" i="20"/>
  <c r="BG56" i="20"/>
  <c r="BG232" i="20"/>
  <c r="BG140" i="20"/>
  <c r="BG31" i="20"/>
  <c r="BG42" i="20"/>
  <c r="BG219" i="20"/>
  <c r="BG85" i="20"/>
  <c r="BG119" i="20"/>
  <c r="BG118" i="20"/>
  <c r="BG183" i="20"/>
  <c r="BG226" i="20"/>
  <c r="BG239" i="20"/>
  <c r="BG225" i="20"/>
  <c r="BG63" i="20"/>
  <c r="BG144" i="20"/>
  <c r="BG54" i="20"/>
  <c r="BG137" i="20"/>
  <c r="BG241" i="20"/>
  <c r="BG131" i="20"/>
  <c r="BG229" i="20"/>
  <c r="BG206" i="20"/>
  <c r="BG201" i="20"/>
  <c r="BG133" i="20"/>
  <c r="BG195" i="20"/>
  <c r="BG125" i="20"/>
  <c r="BG185" i="20"/>
  <c r="BG39" i="20"/>
  <c r="BG215" i="20"/>
  <c r="BG116" i="20"/>
  <c r="BG44" i="20"/>
  <c r="BG231" i="20"/>
  <c r="BG184" i="20"/>
  <c r="BG12" i="20"/>
  <c r="BG104" i="20"/>
  <c r="BG52" i="20"/>
  <c r="BG191" i="20"/>
  <c r="BG127" i="20"/>
  <c r="BG40" i="20"/>
  <c r="BG37" i="20"/>
  <c r="BG164" i="20"/>
  <c r="BG38" i="20"/>
  <c r="BG217" i="20"/>
  <c r="BG121" i="20"/>
  <c r="BG228" i="20"/>
  <c r="BG145" i="20"/>
  <c r="BG237" i="20"/>
  <c r="BG73" i="20"/>
  <c r="BG101" i="20"/>
  <c r="BG233" i="20"/>
  <c r="BG238" i="20"/>
  <c r="BG200" i="20"/>
  <c r="BG142" i="20"/>
  <c r="BG181" i="20"/>
  <c r="BG166" i="20"/>
  <c r="BG210" i="20"/>
  <c r="BG17" i="20"/>
  <c r="BG246" i="20"/>
  <c r="BG122" i="20"/>
  <c r="DG10" i="20"/>
  <c r="AA37" i="4"/>
  <c r="DE22" i="20"/>
  <c r="Y63" i="4"/>
  <c r="DE16" i="20"/>
  <c r="Y51" i="4"/>
  <c r="DG13" i="20"/>
  <c r="AA43" i="4"/>
  <c r="DE15" i="20"/>
  <c r="Y49" i="4"/>
  <c r="DE21" i="20"/>
  <c r="Y61" i="4"/>
  <c r="R29" i="8"/>
  <c r="R38" i="8"/>
  <c r="R41" i="8" s="1"/>
  <c r="Q20" i="8"/>
  <c r="DF17" i="20" l="1"/>
  <c r="Z53" i="4"/>
  <c r="DF14" i="20"/>
  <c r="Z47" i="4"/>
  <c r="DF16" i="20"/>
  <c r="Z51" i="4"/>
  <c r="DF21" i="20"/>
  <c r="Z61" i="4"/>
  <c r="DF22" i="20"/>
  <c r="Z63" i="4"/>
  <c r="DF20" i="20"/>
  <c r="Z59" i="4"/>
  <c r="DF19" i="20"/>
  <c r="Z57" i="4"/>
  <c r="DH10" i="20"/>
  <c r="AB37" i="4"/>
  <c r="DH11" i="20"/>
  <c r="AB39" i="4"/>
  <c r="DH12" i="20"/>
  <c r="AB41" i="4"/>
  <c r="DF15" i="20"/>
  <c r="Z49" i="4"/>
  <c r="DH13" i="20"/>
  <c r="AB43" i="4"/>
  <c r="DF18" i="20"/>
  <c r="Z55" i="4"/>
  <c r="DF23" i="20"/>
  <c r="Z65" i="4"/>
  <c r="T15" i="8"/>
  <c r="T11" i="8"/>
  <c r="Q23" i="8"/>
  <c r="Q24" i="8"/>
  <c r="Q26" i="8" s="1"/>
  <c r="DG21" i="20" l="1"/>
  <c r="AA61" i="4"/>
  <c r="DI10" i="20"/>
  <c r="AC37" i="4"/>
  <c r="DG15" i="20"/>
  <c r="AA49" i="4"/>
  <c r="DG16" i="20"/>
  <c r="AA51" i="4"/>
  <c r="DI13" i="20"/>
  <c r="AC43" i="4"/>
  <c r="DG20" i="20"/>
  <c r="AA59" i="4"/>
  <c r="DG19" i="20"/>
  <c r="AA57" i="4"/>
  <c r="DG18" i="20"/>
  <c r="AA55" i="4"/>
  <c r="DG22" i="20"/>
  <c r="AA63" i="4"/>
  <c r="DG23" i="20"/>
  <c r="AA65" i="4"/>
  <c r="DI12" i="20"/>
  <c r="AC41" i="4"/>
  <c r="DG14" i="20"/>
  <c r="AA47" i="4"/>
  <c r="DI11" i="20"/>
  <c r="AC39" i="4"/>
  <c r="DG17" i="20"/>
  <c r="AA53" i="4"/>
  <c r="S26" i="8"/>
  <c r="T26" i="8"/>
  <c r="S24" i="8"/>
  <c r="S25" i="8" s="1"/>
  <c r="T24" i="8"/>
  <c r="T20" i="8"/>
  <c r="T23" i="8" s="1"/>
  <c r="T17" i="8"/>
  <c r="DH18" i="20" l="1"/>
  <c r="AB55" i="4"/>
  <c r="DH16" i="20"/>
  <c r="AB51" i="4"/>
  <c r="DJ12" i="20"/>
  <c r="AD41" i="4"/>
  <c r="DK12" i="20" s="1"/>
  <c r="DH19" i="20"/>
  <c r="AB57" i="4"/>
  <c r="DH15" i="20"/>
  <c r="AB49" i="4"/>
  <c r="DH17" i="20"/>
  <c r="AB53" i="4"/>
  <c r="DJ10" i="20"/>
  <c r="AD37" i="4"/>
  <c r="DK10" i="20" s="1"/>
  <c r="DH14" i="20"/>
  <c r="AB47" i="4"/>
  <c r="DH20" i="20"/>
  <c r="AB59" i="4"/>
  <c r="DJ11" i="20"/>
  <c r="AD39" i="4"/>
  <c r="DK11" i="20" s="1"/>
  <c r="DJ13" i="20"/>
  <c r="AD43" i="4"/>
  <c r="DK13" i="20" s="1"/>
  <c r="DH21" i="20"/>
  <c r="AB61" i="4"/>
  <c r="DH23" i="20"/>
  <c r="AB65" i="4"/>
  <c r="DH22" i="20"/>
  <c r="AB63" i="4"/>
  <c r="T25" i="8"/>
  <c r="U25" i="8" s="1"/>
  <c r="T21" i="8"/>
  <c r="Q31" i="8"/>
  <c r="DI21" i="20" l="1"/>
  <c r="AC61" i="4"/>
  <c r="DI14" i="20"/>
  <c r="AC47" i="4"/>
  <c r="DI19" i="20"/>
  <c r="AC57" i="4"/>
  <c r="DI16" i="20"/>
  <c r="AC51" i="4"/>
  <c r="DI17" i="20"/>
  <c r="AC53" i="4"/>
  <c r="DI23" i="20"/>
  <c r="AC65" i="4"/>
  <c r="DI20" i="20"/>
  <c r="AC59" i="4"/>
  <c r="DI15" i="20"/>
  <c r="AC49" i="4"/>
  <c r="DI18" i="20"/>
  <c r="AC55" i="4"/>
  <c r="DI22" i="20"/>
  <c r="AC63" i="4"/>
  <c r="Q29" i="8"/>
  <c r="T31" i="8"/>
  <c r="S31" i="8"/>
  <c r="V25" i="8"/>
  <c r="Q38" i="8"/>
  <c r="DJ15" i="20" l="1"/>
  <c r="AD49" i="4"/>
  <c r="DK15" i="20" s="1"/>
  <c r="DJ20" i="20"/>
  <c r="AD59" i="4"/>
  <c r="DK20" i="20" s="1"/>
  <c r="DJ16" i="20"/>
  <c r="AD51" i="4"/>
  <c r="DK16" i="20" s="1"/>
  <c r="DJ23" i="20"/>
  <c r="AD65" i="4"/>
  <c r="DK23" i="20" s="1"/>
  <c r="DJ22" i="20"/>
  <c r="AD63" i="4"/>
  <c r="DK22" i="20" s="1"/>
  <c r="DJ19" i="20"/>
  <c r="AD57" i="4"/>
  <c r="DK19" i="20" s="1"/>
  <c r="DJ14" i="20"/>
  <c r="AD47" i="4"/>
  <c r="DK14" i="20" s="1"/>
  <c r="DJ18" i="20"/>
  <c r="AD55" i="4"/>
  <c r="DK18" i="20" s="1"/>
  <c r="DJ17" i="20"/>
  <c r="AD53" i="4"/>
  <c r="DK17" i="20" s="1"/>
  <c r="DJ21" i="20"/>
  <c r="AD61" i="4"/>
  <c r="DK21" i="20" s="1"/>
  <c r="S38" i="8"/>
  <c r="T38" i="8"/>
  <c r="T29" i="8"/>
  <c r="S29" i="8"/>
  <c r="S33" i="8" s="1"/>
  <c r="Q41" i="8"/>
  <c r="W25" i="8"/>
  <c r="T41" i="8" l="1"/>
  <c r="T39" i="8" s="1"/>
  <c r="S41" i="8"/>
  <c r="X25" i="8"/>
  <c r="T33" i="8"/>
  <c r="S43" i="8"/>
  <c r="S39" i="8"/>
  <c r="S40" i="8" s="1"/>
  <c r="S51" i="8" s="1"/>
  <c r="S52" i="8" l="1"/>
  <c r="T51" i="8"/>
  <c r="S53" i="8"/>
  <c r="S58" i="8" s="1"/>
  <c r="S50" i="8"/>
  <c r="U33" i="8"/>
  <c r="BR173" i="20"/>
  <c r="BR221" i="20"/>
  <c r="BR145" i="20"/>
  <c r="BR179" i="20"/>
  <c r="BR187" i="20"/>
  <c r="BR213" i="20"/>
  <c r="BR76" i="20"/>
  <c r="BR30" i="20"/>
  <c r="BR37" i="20"/>
  <c r="BR142" i="20"/>
  <c r="BR175" i="20"/>
  <c r="BR69" i="20"/>
  <c r="BR63" i="20"/>
  <c r="BR247" i="20"/>
  <c r="BR147" i="20"/>
  <c r="BR238" i="20"/>
  <c r="BR57" i="20"/>
  <c r="BR204" i="20"/>
  <c r="BR135" i="20"/>
  <c r="BR180" i="20"/>
  <c r="BR34" i="20"/>
  <c r="BR98" i="20"/>
  <c r="BR64" i="20"/>
  <c r="BR239" i="20"/>
  <c r="BR56" i="20"/>
  <c r="BR214" i="20"/>
  <c r="BR160" i="20"/>
  <c r="BR62" i="20"/>
  <c r="BR118" i="20"/>
  <c r="BR219" i="20"/>
  <c r="BR94" i="20"/>
  <c r="BR163" i="20"/>
  <c r="BR117" i="20"/>
  <c r="BR49" i="20"/>
  <c r="BR26" i="20"/>
  <c r="BR183" i="20"/>
  <c r="BR91" i="20"/>
  <c r="BR73" i="20"/>
  <c r="BR25" i="20"/>
  <c r="BR243" i="20"/>
  <c r="BR148" i="20"/>
  <c r="BR202" i="20"/>
  <c r="BR22" i="20"/>
  <c r="BR207" i="20"/>
  <c r="BR54" i="20"/>
  <c r="BR104" i="20"/>
  <c r="BR14" i="20"/>
  <c r="BR129" i="20"/>
  <c r="BR84" i="20"/>
  <c r="BR78" i="20"/>
  <c r="BR66" i="20"/>
  <c r="BR240" i="20"/>
  <c r="BR95" i="20"/>
  <c r="BR210" i="20"/>
  <c r="BR59" i="20"/>
  <c r="BR116" i="20"/>
  <c r="BR234" i="20"/>
  <c r="BR137" i="20"/>
  <c r="BR149" i="20"/>
  <c r="BR20" i="20"/>
  <c r="BR17" i="20"/>
  <c r="BR184" i="20"/>
  <c r="BR106" i="20"/>
  <c r="BR206" i="20"/>
  <c r="BR114" i="20"/>
  <c r="BR55" i="20"/>
  <c r="BR170" i="20"/>
  <c r="BR111" i="20"/>
  <c r="BR86" i="20"/>
  <c r="BR154" i="20"/>
  <c r="BR171" i="20"/>
  <c r="BR50" i="20"/>
  <c r="BR136" i="20"/>
  <c r="BR21" i="20"/>
  <c r="BR112" i="20"/>
  <c r="BR233" i="20"/>
  <c r="BR42" i="20"/>
  <c r="BR110" i="20"/>
  <c r="BR79" i="20"/>
  <c r="BR100" i="20"/>
  <c r="BR229" i="20"/>
  <c r="BR248" i="20"/>
  <c r="BR126" i="20"/>
  <c r="BR88" i="20"/>
  <c r="BR209" i="20"/>
  <c r="BR19" i="20"/>
  <c r="BR108" i="20"/>
  <c r="BR155" i="20"/>
  <c r="BR96" i="20"/>
  <c r="BR71" i="20"/>
  <c r="BR75" i="20"/>
  <c r="BR47" i="20"/>
  <c r="BR217" i="20"/>
  <c r="BR232" i="20"/>
  <c r="BR123" i="20"/>
  <c r="BR13" i="20"/>
  <c r="BR157" i="20"/>
  <c r="BR230" i="20"/>
  <c r="BR150" i="20"/>
  <c r="BR198" i="20"/>
  <c r="BR12" i="20"/>
  <c r="BR61" i="20"/>
  <c r="BR151" i="20"/>
  <c r="BR131" i="20"/>
  <c r="BR231" i="20"/>
  <c r="BR194" i="20"/>
  <c r="BR182" i="20"/>
  <c r="BR80" i="20"/>
  <c r="BR224" i="20"/>
  <c r="BR158" i="20"/>
  <c r="BR156" i="20"/>
  <c r="BR72" i="20"/>
  <c r="BR159" i="20"/>
  <c r="BR103" i="20"/>
  <c r="BR43" i="20"/>
  <c r="BR205" i="20"/>
  <c r="BR227" i="20"/>
  <c r="BR40" i="20"/>
  <c r="BR60" i="20"/>
  <c r="BR212" i="20"/>
  <c r="BR140" i="20"/>
  <c r="BR16" i="20"/>
  <c r="BR162" i="20"/>
  <c r="BR141" i="20"/>
  <c r="BR125" i="20"/>
  <c r="BR18" i="20"/>
  <c r="BR81" i="20"/>
  <c r="BR48" i="20"/>
  <c r="BR77" i="20"/>
  <c r="BR138" i="20"/>
  <c r="BR193" i="20"/>
  <c r="BR172" i="20"/>
  <c r="BR228" i="20"/>
  <c r="BR82" i="20"/>
  <c r="BR189" i="20"/>
  <c r="BR215" i="20"/>
  <c r="BR244" i="20"/>
  <c r="BR127" i="20"/>
  <c r="BR85" i="20"/>
  <c r="BR220" i="20"/>
  <c r="BR144" i="20"/>
  <c r="BR115" i="20"/>
  <c r="BR46" i="20"/>
  <c r="BR166" i="20"/>
  <c r="BR28" i="20"/>
  <c r="BR93" i="20"/>
  <c r="BR31" i="20"/>
  <c r="BR120" i="20"/>
  <c r="BR237" i="20"/>
  <c r="BR67" i="20"/>
  <c r="BR97" i="20"/>
  <c r="BR124" i="20"/>
  <c r="BR74" i="20"/>
  <c r="BR203" i="20"/>
  <c r="BR45" i="20"/>
  <c r="BR39" i="20"/>
  <c r="BR249" i="20"/>
  <c r="BR41" i="20"/>
  <c r="BR128" i="20"/>
  <c r="BR130" i="20"/>
  <c r="BR185" i="20"/>
  <c r="BR122" i="20"/>
  <c r="BR32" i="20"/>
  <c r="BR236" i="20"/>
  <c r="BR89" i="20"/>
  <c r="BR15" i="20"/>
  <c r="BR153" i="20"/>
  <c r="BR152" i="20"/>
  <c r="BR133" i="20"/>
  <c r="BR105" i="20"/>
  <c r="BR216" i="20"/>
  <c r="BR132" i="20"/>
  <c r="BR27" i="20"/>
  <c r="BR121" i="20"/>
  <c r="BR68" i="20"/>
  <c r="BR176" i="20"/>
  <c r="BR109" i="20"/>
  <c r="BR186" i="20"/>
  <c r="BR38" i="20"/>
  <c r="BR35" i="20"/>
  <c r="BR196" i="20"/>
  <c r="BR223" i="20"/>
  <c r="BR226" i="20"/>
  <c r="BR113" i="20"/>
  <c r="BR102" i="20"/>
  <c r="BR201" i="20"/>
  <c r="BR191" i="20"/>
  <c r="BR53" i="20"/>
  <c r="BR58" i="20"/>
  <c r="BR161" i="20"/>
  <c r="BR44" i="20"/>
  <c r="BR146" i="20"/>
  <c r="BR251" i="20"/>
  <c r="BR208" i="20"/>
  <c r="BR119" i="20"/>
  <c r="BR29" i="20"/>
  <c r="BR192" i="20"/>
  <c r="BR195" i="20"/>
  <c r="BR174" i="20"/>
  <c r="BR65" i="20"/>
  <c r="BR143" i="20"/>
  <c r="BR70" i="20"/>
  <c r="BR177" i="20"/>
  <c r="BR99" i="20"/>
  <c r="BR197" i="20"/>
  <c r="BR235" i="20"/>
  <c r="BR250" i="20"/>
  <c r="BR92" i="20"/>
  <c r="BR200" i="20"/>
  <c r="BR211" i="20"/>
  <c r="BR164" i="20"/>
  <c r="BR218" i="20"/>
  <c r="BR225" i="20"/>
  <c r="BR107" i="20"/>
  <c r="BR101" i="20"/>
  <c r="BR188" i="20"/>
  <c r="BR222" i="20"/>
  <c r="BR181" i="20"/>
  <c r="BR134" i="20"/>
  <c r="BR169" i="20"/>
  <c r="BR83" i="20"/>
  <c r="BR87" i="20"/>
  <c r="BR178" i="20"/>
  <c r="BR11" i="20"/>
  <c r="BR90" i="20"/>
  <c r="BR52" i="20"/>
  <c r="BR139" i="20"/>
  <c r="BR168" i="20"/>
  <c r="BR24" i="20"/>
  <c r="BR241" i="20"/>
  <c r="BR165" i="20"/>
  <c r="BR242" i="20"/>
  <c r="BR245" i="20"/>
  <c r="BR190" i="20"/>
  <c r="BR36" i="20"/>
  <c r="BR51" i="20"/>
  <c r="BR167" i="20"/>
  <c r="BR23" i="20"/>
  <c r="BR33" i="20"/>
  <c r="BR246" i="20"/>
  <c r="BR199" i="20"/>
  <c r="T32" i="8"/>
  <c r="DA47" i="20"/>
  <c r="T40" i="8"/>
  <c r="Y25" i="8"/>
  <c r="S54" i="8" l="1"/>
  <c r="CC36" i="20"/>
  <c r="Z36" i="20" s="1"/>
  <c r="D36" i="20" s="1"/>
  <c r="CC139" i="20"/>
  <c r="Z139" i="20" s="1"/>
  <c r="D139" i="20" s="1"/>
  <c r="CC134" i="20"/>
  <c r="Z134" i="20" s="1"/>
  <c r="D134" i="20" s="1"/>
  <c r="CC164" i="20"/>
  <c r="Z164" i="20" s="1"/>
  <c r="D164" i="20" s="1"/>
  <c r="CC177" i="20"/>
  <c r="Z177" i="20" s="1"/>
  <c r="D177" i="20" s="1"/>
  <c r="CC45" i="20"/>
  <c r="Z45" i="20" s="1"/>
  <c r="D45" i="20" s="1"/>
  <c r="CC182" i="20"/>
  <c r="Z182" i="20" s="1"/>
  <c r="D182" i="20" s="1"/>
  <c r="CC145" i="20"/>
  <c r="Z145" i="20" s="1"/>
  <c r="D145" i="20" s="1"/>
  <c r="CC190" i="20"/>
  <c r="Z190" i="20" s="1"/>
  <c r="D190" i="20" s="1"/>
  <c r="CC52" i="20"/>
  <c r="Z52" i="20" s="1"/>
  <c r="D52" i="20" s="1"/>
  <c r="CC119" i="20"/>
  <c r="Z119" i="20" s="1"/>
  <c r="D119" i="20" s="1"/>
  <c r="CC85" i="20"/>
  <c r="Z85" i="20" s="1"/>
  <c r="D85" i="20" s="1"/>
  <c r="CC126" i="20"/>
  <c r="Z126" i="20" s="1"/>
  <c r="D126" i="20" s="1"/>
  <c r="CC149" i="20"/>
  <c r="Z149" i="20" s="1"/>
  <c r="D149" i="20" s="1"/>
  <c r="CC135" i="20"/>
  <c r="Z135" i="20" s="1"/>
  <c r="D135" i="20" s="1"/>
  <c r="CC222" i="20"/>
  <c r="Z222" i="20" s="1"/>
  <c r="D222" i="20" s="1"/>
  <c r="CC191" i="20"/>
  <c r="Z191" i="20" s="1"/>
  <c r="D191" i="20" s="1"/>
  <c r="CC162" i="20"/>
  <c r="Z162" i="20" s="1"/>
  <c r="D162" i="20" s="1"/>
  <c r="CC170" i="20"/>
  <c r="Z170" i="20" s="1"/>
  <c r="D170" i="20" s="1"/>
  <c r="CC22" i="20"/>
  <c r="Z22" i="20" s="1"/>
  <c r="D22" i="20" s="1"/>
  <c r="CC245" i="20"/>
  <c r="Z245" i="20" s="1"/>
  <c r="D245" i="20" s="1"/>
  <c r="CC11" i="20"/>
  <c r="Z11" i="20" s="1"/>
  <c r="D11" i="20" s="1"/>
  <c r="CC188" i="20"/>
  <c r="Z188" i="20" s="1"/>
  <c r="D188" i="20" s="1"/>
  <c r="CC92" i="20"/>
  <c r="Z92" i="20" s="1"/>
  <c r="D92" i="20" s="1"/>
  <c r="CC65" i="20"/>
  <c r="Z65" i="20" s="1"/>
  <c r="D65" i="20" s="1"/>
  <c r="CC216" i="20"/>
  <c r="Z216" i="20" s="1"/>
  <c r="D216" i="20" s="1"/>
  <c r="CC193" i="20"/>
  <c r="Z193" i="20" s="1"/>
  <c r="D193" i="20" s="1"/>
  <c r="CC112" i="20"/>
  <c r="Z112" i="20" s="1"/>
  <c r="D112" i="20" s="1"/>
  <c r="CC26" i="20"/>
  <c r="Z26" i="20" s="1"/>
  <c r="D26" i="20" s="1"/>
  <c r="CC199" i="20"/>
  <c r="Z199" i="20" s="1"/>
  <c r="D199" i="20" s="1"/>
  <c r="CC246" i="20"/>
  <c r="Z246" i="20" s="1"/>
  <c r="D246" i="20" s="1"/>
  <c r="CC33" i="20"/>
  <c r="Z33" i="20" s="1"/>
  <c r="D33" i="20" s="1"/>
  <c r="CC165" i="20"/>
  <c r="Z165" i="20" s="1"/>
  <c r="D165" i="20" s="1"/>
  <c r="CC38" i="20"/>
  <c r="Z38" i="20" s="1"/>
  <c r="D38" i="20" s="1"/>
  <c r="CC43" i="20"/>
  <c r="Z43" i="20" s="1"/>
  <c r="D43" i="20" s="1"/>
  <c r="CC160" i="20"/>
  <c r="Z160" i="20" s="1"/>
  <c r="D160" i="20" s="1"/>
  <c r="CC242" i="20"/>
  <c r="Z242" i="20" s="1"/>
  <c r="D242" i="20" s="1"/>
  <c r="CC31" i="20"/>
  <c r="Z31" i="20" s="1"/>
  <c r="D31" i="20" s="1"/>
  <c r="CC75" i="20"/>
  <c r="Z75" i="20" s="1"/>
  <c r="D75" i="20" s="1"/>
  <c r="CC66" i="20"/>
  <c r="Z66" i="20" s="1"/>
  <c r="D66" i="20" s="1"/>
  <c r="CC90" i="20"/>
  <c r="Z90" i="20" s="1"/>
  <c r="D90" i="20" s="1"/>
  <c r="CC32" i="20"/>
  <c r="Z32" i="20" s="1"/>
  <c r="D32" i="20" s="1"/>
  <c r="CC150" i="20"/>
  <c r="Z150" i="20" s="1"/>
  <c r="D150" i="20" s="1"/>
  <c r="CC175" i="20"/>
  <c r="Z175" i="20" s="1"/>
  <c r="D175" i="20" s="1"/>
  <c r="CC51" i="20"/>
  <c r="Z51" i="20" s="1"/>
  <c r="D51" i="20" s="1"/>
  <c r="CC168" i="20"/>
  <c r="Z168" i="20" s="1"/>
  <c r="D168" i="20" s="1"/>
  <c r="CC169" i="20"/>
  <c r="Z169" i="20" s="1"/>
  <c r="D169" i="20" s="1"/>
  <c r="CC181" i="20"/>
  <c r="Z181" i="20" s="1"/>
  <c r="D181" i="20" s="1"/>
  <c r="CC211" i="20"/>
  <c r="Z211" i="20" s="1"/>
  <c r="D211" i="20" s="1"/>
  <c r="CC70" i="20"/>
  <c r="Z70" i="20" s="1"/>
  <c r="D70" i="20" s="1"/>
  <c r="CC208" i="20"/>
  <c r="Z208" i="20" s="1"/>
  <c r="D208" i="20" s="1"/>
  <c r="CC201" i="20"/>
  <c r="Z201" i="20" s="1"/>
  <c r="D201" i="20" s="1"/>
  <c r="CC186" i="20"/>
  <c r="Z186" i="20" s="1"/>
  <c r="D186" i="20" s="1"/>
  <c r="CC105" i="20"/>
  <c r="Z105" i="20" s="1"/>
  <c r="D105" i="20" s="1"/>
  <c r="CC122" i="20"/>
  <c r="Z122" i="20" s="1"/>
  <c r="D122" i="20" s="1"/>
  <c r="CC203" i="20"/>
  <c r="Z203" i="20" s="1"/>
  <c r="D203" i="20" s="1"/>
  <c r="CC93" i="20"/>
  <c r="Z93" i="20" s="1"/>
  <c r="D93" i="20" s="1"/>
  <c r="CC127" i="20"/>
  <c r="Z127" i="20" s="1"/>
  <c r="D127" i="20" s="1"/>
  <c r="CC138" i="20"/>
  <c r="Z138" i="20" s="1"/>
  <c r="D138" i="20" s="1"/>
  <c r="CC16" i="20"/>
  <c r="Z16" i="20" s="1"/>
  <c r="D16" i="20" s="1"/>
  <c r="CC103" i="20"/>
  <c r="Z103" i="20" s="1"/>
  <c r="D103" i="20" s="1"/>
  <c r="CC194" i="20"/>
  <c r="Z194" i="20" s="1"/>
  <c r="D194" i="20" s="1"/>
  <c r="CC230" i="20"/>
  <c r="Z230" i="20" s="1"/>
  <c r="D230" i="20" s="1"/>
  <c r="CC71" i="20"/>
  <c r="Z71" i="20" s="1"/>
  <c r="D71" i="20" s="1"/>
  <c r="CC248" i="20"/>
  <c r="Z248" i="20" s="1"/>
  <c r="D248" i="20" s="1"/>
  <c r="CC21" i="20"/>
  <c r="Z21" i="20" s="1"/>
  <c r="D21" i="20" s="1"/>
  <c r="CC55" i="20"/>
  <c r="Z55" i="20" s="1"/>
  <c r="D55" i="20" s="1"/>
  <c r="CC137" i="20"/>
  <c r="Z137" i="20" s="1"/>
  <c r="D137" i="20" s="1"/>
  <c r="CC78" i="20"/>
  <c r="Z78" i="20" s="1"/>
  <c r="D78" i="20" s="1"/>
  <c r="CC202" i="20"/>
  <c r="Z202" i="20" s="1"/>
  <c r="D202" i="20" s="1"/>
  <c r="CC49" i="20"/>
  <c r="Z49" i="20" s="1"/>
  <c r="D49" i="20" s="1"/>
  <c r="CC214" i="20"/>
  <c r="Z214" i="20" s="1"/>
  <c r="D214" i="20" s="1"/>
  <c r="CC204" i="20"/>
  <c r="Z204" i="20" s="1"/>
  <c r="D204" i="20" s="1"/>
  <c r="CC142" i="20"/>
  <c r="Z142" i="20" s="1"/>
  <c r="D142" i="20" s="1"/>
  <c r="CC221" i="20"/>
  <c r="Z221" i="20" s="1"/>
  <c r="D221" i="20" s="1"/>
  <c r="CC200" i="20"/>
  <c r="Z200" i="20" s="1"/>
  <c r="D200" i="20" s="1"/>
  <c r="CC143" i="20"/>
  <c r="Z143" i="20" s="1"/>
  <c r="D143" i="20" s="1"/>
  <c r="CC251" i="20"/>
  <c r="Z251" i="20" s="1"/>
  <c r="D251" i="20" s="1"/>
  <c r="CC102" i="20"/>
  <c r="Z102" i="20" s="1"/>
  <c r="D102" i="20" s="1"/>
  <c r="CC109" i="20"/>
  <c r="Z109" i="20" s="1"/>
  <c r="D109" i="20" s="1"/>
  <c r="CC133" i="20"/>
  <c r="Z133" i="20" s="1"/>
  <c r="D133" i="20" s="1"/>
  <c r="CC185" i="20"/>
  <c r="Z185" i="20" s="1"/>
  <c r="D185" i="20" s="1"/>
  <c r="CC74" i="20"/>
  <c r="Z74" i="20" s="1"/>
  <c r="D74" i="20" s="1"/>
  <c r="CC28" i="20"/>
  <c r="Z28" i="20" s="1"/>
  <c r="D28" i="20" s="1"/>
  <c r="CC244" i="20"/>
  <c r="Z244" i="20" s="1"/>
  <c r="D244" i="20" s="1"/>
  <c r="CC77" i="20"/>
  <c r="Z77" i="20" s="1"/>
  <c r="D77" i="20" s="1"/>
  <c r="CC140" i="20"/>
  <c r="Z140" i="20" s="1"/>
  <c r="D140" i="20" s="1"/>
  <c r="CC159" i="20"/>
  <c r="Z159" i="20" s="1"/>
  <c r="D159" i="20" s="1"/>
  <c r="CC231" i="20"/>
  <c r="Z231" i="20" s="1"/>
  <c r="D231" i="20" s="1"/>
  <c r="CC157" i="20"/>
  <c r="Z157" i="20" s="1"/>
  <c r="D157" i="20" s="1"/>
  <c r="CC96" i="20"/>
  <c r="Z96" i="20" s="1"/>
  <c r="D96" i="20" s="1"/>
  <c r="CC229" i="20"/>
  <c r="Z229" i="20" s="1"/>
  <c r="D229" i="20" s="1"/>
  <c r="CC136" i="20"/>
  <c r="Z136" i="20" s="1"/>
  <c r="D136" i="20" s="1"/>
  <c r="CC114" i="20"/>
  <c r="Z114" i="20" s="1"/>
  <c r="D114" i="20" s="1"/>
  <c r="CC234" i="20"/>
  <c r="Z234" i="20" s="1"/>
  <c r="D234" i="20" s="1"/>
  <c r="CC84" i="20"/>
  <c r="Z84" i="20" s="1"/>
  <c r="D84" i="20" s="1"/>
  <c r="CC148" i="20"/>
  <c r="Z148" i="20" s="1"/>
  <c r="D148" i="20" s="1"/>
  <c r="CC117" i="20"/>
  <c r="Z117" i="20" s="1"/>
  <c r="D117" i="20" s="1"/>
  <c r="CC56" i="20"/>
  <c r="Z56" i="20" s="1"/>
  <c r="D56" i="20" s="1"/>
  <c r="CC57" i="20"/>
  <c r="Z57" i="20" s="1"/>
  <c r="D57" i="20" s="1"/>
  <c r="CC37" i="20"/>
  <c r="Z37" i="20" s="1"/>
  <c r="D37" i="20" s="1"/>
  <c r="CC173" i="20"/>
  <c r="Z173" i="20" s="1"/>
  <c r="D173" i="20" s="1"/>
  <c r="CC146" i="20"/>
  <c r="Z146" i="20" s="1"/>
  <c r="D146" i="20" s="1"/>
  <c r="CC113" i="20"/>
  <c r="Z113" i="20" s="1"/>
  <c r="D113" i="20" s="1"/>
  <c r="CC176" i="20"/>
  <c r="Z176" i="20" s="1"/>
  <c r="D176" i="20" s="1"/>
  <c r="CC152" i="20"/>
  <c r="Z152" i="20" s="1"/>
  <c r="D152" i="20" s="1"/>
  <c r="CC130" i="20"/>
  <c r="Z130" i="20" s="1"/>
  <c r="D130" i="20" s="1"/>
  <c r="CC124" i="20"/>
  <c r="Z124" i="20" s="1"/>
  <c r="D124" i="20" s="1"/>
  <c r="CC166" i="20"/>
  <c r="Z166" i="20" s="1"/>
  <c r="D166" i="20" s="1"/>
  <c r="CC215" i="20"/>
  <c r="Z215" i="20" s="1"/>
  <c r="D215" i="20" s="1"/>
  <c r="CC48" i="20"/>
  <c r="Z48" i="20" s="1"/>
  <c r="D48" i="20" s="1"/>
  <c r="CC212" i="20"/>
  <c r="Z212" i="20" s="1"/>
  <c r="D212" i="20" s="1"/>
  <c r="CC72" i="20"/>
  <c r="Z72" i="20" s="1"/>
  <c r="D72" i="20" s="1"/>
  <c r="CC131" i="20"/>
  <c r="Z131" i="20" s="1"/>
  <c r="D131" i="20" s="1"/>
  <c r="CC13" i="20"/>
  <c r="Z13" i="20" s="1"/>
  <c r="D13" i="20" s="1"/>
  <c r="CC155" i="20"/>
  <c r="Z155" i="20" s="1"/>
  <c r="D155" i="20" s="1"/>
  <c r="CC100" i="20"/>
  <c r="Z100" i="20" s="1"/>
  <c r="D100" i="20" s="1"/>
  <c r="CC50" i="20"/>
  <c r="Z50" i="20" s="1"/>
  <c r="D50" i="20" s="1"/>
  <c r="CC206" i="20"/>
  <c r="Z206" i="20" s="1"/>
  <c r="D206" i="20" s="1"/>
  <c r="CC116" i="20"/>
  <c r="Z116" i="20" s="1"/>
  <c r="D116" i="20" s="1"/>
  <c r="CC129" i="20"/>
  <c r="Z129" i="20" s="1"/>
  <c r="D129" i="20" s="1"/>
  <c r="CC243" i="20"/>
  <c r="Z243" i="20" s="1"/>
  <c r="D243" i="20" s="1"/>
  <c r="CC163" i="20"/>
  <c r="Z163" i="20" s="1"/>
  <c r="D163" i="20" s="1"/>
  <c r="CC239" i="20"/>
  <c r="Z239" i="20" s="1"/>
  <c r="D239" i="20" s="1"/>
  <c r="CC238" i="20"/>
  <c r="Z238" i="20" s="1"/>
  <c r="D238" i="20" s="1"/>
  <c r="CC30" i="20"/>
  <c r="Z30" i="20" s="1"/>
  <c r="D30" i="20" s="1"/>
  <c r="V33" i="8"/>
  <c r="BS16" i="20"/>
  <c r="BS166" i="20"/>
  <c r="BS136" i="20"/>
  <c r="BS224" i="20"/>
  <c r="BS64" i="20"/>
  <c r="BS71" i="20"/>
  <c r="BS97" i="20"/>
  <c r="BS188" i="20"/>
  <c r="BS235" i="20"/>
  <c r="BS161" i="20"/>
  <c r="BS232" i="20"/>
  <c r="BS138" i="20"/>
  <c r="BS20" i="20"/>
  <c r="BS61" i="20"/>
  <c r="BS160" i="20"/>
  <c r="BS162" i="20"/>
  <c r="BS32" i="20"/>
  <c r="BS223" i="20"/>
  <c r="BS109" i="20"/>
  <c r="BS164" i="20"/>
  <c r="BS49" i="20"/>
  <c r="BS37" i="20"/>
  <c r="BS151" i="20"/>
  <c r="BS27" i="20"/>
  <c r="BS77" i="20"/>
  <c r="BS14" i="20"/>
  <c r="BS86" i="20"/>
  <c r="BS240" i="20"/>
  <c r="BS52" i="20"/>
  <c r="BS62" i="20"/>
  <c r="BS245" i="20"/>
  <c r="BS172" i="20"/>
  <c r="BS93" i="20"/>
  <c r="BS43" i="20"/>
  <c r="BS198" i="20"/>
  <c r="BS130" i="20"/>
  <c r="BS129" i="20"/>
  <c r="BS92" i="20"/>
  <c r="BS174" i="20"/>
  <c r="BS230" i="20"/>
  <c r="BS63" i="20"/>
  <c r="BS200" i="20"/>
  <c r="BS186" i="20"/>
  <c r="BS79" i="20"/>
  <c r="BS173" i="20"/>
  <c r="BS218" i="20"/>
  <c r="BS114" i="20"/>
  <c r="BS54" i="20"/>
  <c r="BS80" i="20"/>
  <c r="BS238" i="20"/>
  <c r="BS241" i="20"/>
  <c r="BS39" i="20"/>
  <c r="BS207" i="20"/>
  <c r="BS83" i="20"/>
  <c r="BS73" i="20"/>
  <c r="BS13" i="20"/>
  <c r="BS76" i="20"/>
  <c r="BS155" i="20"/>
  <c r="BS95" i="20"/>
  <c r="BS228" i="20"/>
  <c r="BS47" i="20"/>
  <c r="BS216" i="20"/>
  <c r="BS102" i="20"/>
  <c r="BS107" i="20"/>
  <c r="BS132" i="20"/>
  <c r="BS140" i="20"/>
  <c r="BS72" i="20"/>
  <c r="BS119" i="20"/>
  <c r="BS30" i="20"/>
  <c r="BS84" i="20"/>
  <c r="BS202" i="20"/>
  <c r="BS134" i="20"/>
  <c r="BS87" i="20"/>
  <c r="BS249" i="20"/>
  <c r="BS26" i="20"/>
  <c r="BS219" i="20"/>
  <c r="BS163" i="20"/>
  <c r="BS137" i="20"/>
  <c r="BS213" i="20"/>
  <c r="BS85" i="20"/>
  <c r="BS142" i="20"/>
  <c r="BS33" i="20"/>
  <c r="BS165" i="20"/>
  <c r="BS122" i="20"/>
  <c r="BS154" i="20"/>
  <c r="BS82" i="20"/>
  <c r="BS231" i="20"/>
  <c r="BS180" i="20"/>
  <c r="BS98" i="20"/>
  <c r="BS233" i="20"/>
  <c r="BS31" i="20"/>
  <c r="BS135" i="20"/>
  <c r="BS227" i="20"/>
  <c r="BS121" i="20"/>
  <c r="BS170" i="20"/>
  <c r="BS60" i="20"/>
  <c r="BS124" i="20"/>
  <c r="BS250" i="20"/>
  <c r="BS167" i="20"/>
  <c r="BS100" i="20"/>
  <c r="BS48" i="20"/>
  <c r="BS211" i="20"/>
  <c r="BS152" i="20"/>
  <c r="BS185" i="20"/>
  <c r="BS36" i="20"/>
  <c r="BS204" i="20"/>
  <c r="BS242" i="20"/>
  <c r="BS90" i="20"/>
  <c r="BS46" i="20"/>
  <c r="BS212" i="20"/>
  <c r="BS178" i="20"/>
  <c r="BS199" i="20"/>
  <c r="BS45" i="20"/>
  <c r="BS89" i="20"/>
  <c r="BS192" i="20"/>
  <c r="BS147" i="20"/>
  <c r="BS193" i="20"/>
  <c r="BS226" i="20"/>
  <c r="BS210" i="20"/>
  <c r="BS217" i="20"/>
  <c r="BS144" i="20"/>
  <c r="BS220" i="20"/>
  <c r="BS187" i="20"/>
  <c r="BS104" i="20"/>
  <c r="BS11" i="20"/>
  <c r="BS251" i="20"/>
  <c r="BS208" i="20"/>
  <c r="BS41" i="20"/>
  <c r="BS139" i="20"/>
  <c r="BS141" i="20"/>
  <c r="BS99" i="20"/>
  <c r="BS191" i="20"/>
  <c r="BS78" i="20"/>
  <c r="BS117" i="20"/>
  <c r="BS67" i="20"/>
  <c r="BS108" i="20"/>
  <c r="BS12" i="20"/>
  <c r="BS101" i="20"/>
  <c r="BS247" i="20"/>
  <c r="BS57" i="20"/>
  <c r="BS125" i="20"/>
  <c r="BS182" i="20"/>
  <c r="BS53" i="20"/>
  <c r="BS51" i="20"/>
  <c r="BS143" i="20"/>
  <c r="BS68" i="20"/>
  <c r="BS197" i="20"/>
  <c r="BS70" i="20"/>
  <c r="BS55" i="20"/>
  <c r="BS24" i="20"/>
  <c r="BS22" i="20"/>
  <c r="BS74" i="20"/>
  <c r="BS189" i="20"/>
  <c r="BS91" i="20"/>
  <c r="BS17" i="20"/>
  <c r="BS115" i="20"/>
  <c r="BS103" i="20"/>
  <c r="BS169" i="20"/>
  <c r="BS229" i="20"/>
  <c r="BS34" i="20"/>
  <c r="BS146" i="20"/>
  <c r="BS196" i="20"/>
  <c r="BS153" i="20"/>
  <c r="BS127" i="20"/>
  <c r="BS209" i="20"/>
  <c r="BS94" i="20"/>
  <c r="BS110" i="20"/>
  <c r="BS42" i="20"/>
  <c r="BS149" i="20"/>
  <c r="BS28" i="20"/>
  <c r="BS221" i="20"/>
  <c r="BS171" i="20"/>
  <c r="BS179" i="20"/>
  <c r="BS15" i="20"/>
  <c r="BS44" i="20"/>
  <c r="BS106" i="20"/>
  <c r="BS88" i="20"/>
  <c r="BS176" i="20"/>
  <c r="BS131" i="20"/>
  <c r="BS58" i="20"/>
  <c r="BS236" i="20"/>
  <c r="BS181" i="20"/>
  <c r="BS29" i="20"/>
  <c r="BS148" i="20"/>
  <c r="BS215" i="20"/>
  <c r="BS159" i="20"/>
  <c r="BS248" i="20"/>
  <c r="BS35" i="20"/>
  <c r="BS111" i="20"/>
  <c r="BS150" i="20"/>
  <c r="BS194" i="20"/>
  <c r="BS112" i="20"/>
  <c r="BS50" i="20"/>
  <c r="BS158" i="20"/>
  <c r="BS214" i="20"/>
  <c r="BS177" i="20"/>
  <c r="BS66" i="20"/>
  <c r="BS244" i="20"/>
  <c r="BS123" i="20"/>
  <c r="BS18" i="20"/>
  <c r="BS246" i="20"/>
  <c r="BS203" i="20"/>
  <c r="BS183" i="20"/>
  <c r="BS222" i="20"/>
  <c r="BS157" i="20"/>
  <c r="BS156" i="20"/>
  <c r="BS19" i="20"/>
  <c r="BS25" i="20"/>
  <c r="BS116" i="20"/>
  <c r="BS118" i="20"/>
  <c r="BS59" i="20"/>
  <c r="BS168" i="20"/>
  <c r="BS195" i="20"/>
  <c r="BS205" i="20"/>
  <c r="BS96" i="20"/>
  <c r="BS69" i="20"/>
  <c r="BS243" i="20"/>
  <c r="BS23" i="20"/>
  <c r="BS40" i="20"/>
  <c r="BS239" i="20"/>
  <c r="BS120" i="20"/>
  <c r="BS105" i="20"/>
  <c r="BS56" i="20"/>
  <c r="BS75" i="20"/>
  <c r="BS133" i="20"/>
  <c r="BS113" i="20"/>
  <c r="BS184" i="20"/>
  <c r="BS175" i="20"/>
  <c r="BS237" i="20"/>
  <c r="BS190" i="20"/>
  <c r="BS126" i="20"/>
  <c r="BS38" i="20"/>
  <c r="BS225" i="20"/>
  <c r="BS81" i="20"/>
  <c r="BS145" i="20"/>
  <c r="BS128" i="20"/>
  <c r="BS21" i="20"/>
  <c r="BS234" i="20"/>
  <c r="BS201" i="20"/>
  <c r="BS65" i="20"/>
  <c r="BS206" i="20"/>
  <c r="CC178" i="20"/>
  <c r="Z178" i="20" s="1"/>
  <c r="D178" i="20" s="1"/>
  <c r="CC101" i="20"/>
  <c r="Z101" i="20" s="1"/>
  <c r="D101" i="20" s="1"/>
  <c r="CC250" i="20"/>
  <c r="Z250" i="20" s="1"/>
  <c r="D250" i="20" s="1"/>
  <c r="CC174" i="20"/>
  <c r="Z174" i="20" s="1"/>
  <c r="D174" i="20" s="1"/>
  <c r="CC44" i="20"/>
  <c r="Z44" i="20" s="1"/>
  <c r="D44" i="20" s="1"/>
  <c r="CC226" i="20"/>
  <c r="Z226" i="20" s="1"/>
  <c r="D226" i="20" s="1"/>
  <c r="CC68" i="20"/>
  <c r="Z68" i="20" s="1"/>
  <c r="D68" i="20" s="1"/>
  <c r="CC153" i="20"/>
  <c r="Z153" i="20" s="1"/>
  <c r="D153" i="20" s="1"/>
  <c r="CC128" i="20"/>
  <c r="Z128" i="20" s="1"/>
  <c r="D128" i="20" s="1"/>
  <c r="CC97" i="20"/>
  <c r="Z97" i="20" s="1"/>
  <c r="D97" i="20" s="1"/>
  <c r="CC46" i="20"/>
  <c r="Z46" i="20" s="1"/>
  <c r="D46" i="20" s="1"/>
  <c r="CC189" i="20"/>
  <c r="Z189" i="20" s="1"/>
  <c r="D189" i="20" s="1"/>
  <c r="CC81" i="20"/>
  <c r="Z81" i="20" s="1"/>
  <c r="D81" i="20" s="1"/>
  <c r="CC60" i="20"/>
  <c r="Z60" i="20" s="1"/>
  <c r="D60" i="20" s="1"/>
  <c r="CC156" i="20"/>
  <c r="Z156" i="20" s="1"/>
  <c r="D156" i="20" s="1"/>
  <c r="CC151" i="20"/>
  <c r="Z151" i="20" s="1"/>
  <c r="D151" i="20" s="1"/>
  <c r="CC123" i="20"/>
  <c r="Z123" i="20" s="1"/>
  <c r="D123" i="20" s="1"/>
  <c r="CC108" i="20"/>
  <c r="Z108" i="20" s="1"/>
  <c r="D108" i="20" s="1"/>
  <c r="CC79" i="20"/>
  <c r="Z79" i="20" s="1"/>
  <c r="D79" i="20" s="1"/>
  <c r="CC171" i="20"/>
  <c r="Z171" i="20" s="1"/>
  <c r="D171" i="20" s="1"/>
  <c r="CC106" i="20"/>
  <c r="Z106" i="20" s="1"/>
  <c r="D106" i="20" s="1"/>
  <c r="CC59" i="20"/>
  <c r="Z59" i="20" s="1"/>
  <c r="D59" i="20" s="1"/>
  <c r="CC14" i="20"/>
  <c r="Z14" i="20" s="1"/>
  <c r="D14" i="20" s="1"/>
  <c r="CC25" i="20"/>
  <c r="Z25" i="20" s="1"/>
  <c r="D25" i="20" s="1"/>
  <c r="CC94" i="20"/>
  <c r="Z94" i="20" s="1"/>
  <c r="D94" i="20" s="1"/>
  <c r="CC64" i="20"/>
  <c r="Z64" i="20" s="1"/>
  <c r="D64" i="20" s="1"/>
  <c r="CC147" i="20"/>
  <c r="Z147" i="20" s="1"/>
  <c r="D147" i="20" s="1"/>
  <c r="CC76" i="20"/>
  <c r="Z76" i="20" s="1"/>
  <c r="D76" i="20" s="1"/>
  <c r="S62" i="8"/>
  <c r="T62" i="8" s="1"/>
  <c r="T52" i="8"/>
  <c r="Z25" i="8"/>
  <c r="CC23" i="20"/>
  <c r="Z23" i="20" s="1"/>
  <c r="D23" i="20" s="1"/>
  <c r="CC241" i="20"/>
  <c r="Z241" i="20" s="1"/>
  <c r="D241" i="20" s="1"/>
  <c r="CC87" i="20"/>
  <c r="Z87" i="20" s="1"/>
  <c r="D87" i="20" s="1"/>
  <c r="CC107" i="20"/>
  <c r="Z107" i="20" s="1"/>
  <c r="D107" i="20" s="1"/>
  <c r="CC235" i="20"/>
  <c r="Z235" i="20" s="1"/>
  <c r="D235" i="20" s="1"/>
  <c r="CC195" i="20"/>
  <c r="Z195" i="20" s="1"/>
  <c r="D195" i="20" s="1"/>
  <c r="CC161" i="20"/>
  <c r="Z161" i="20" s="1"/>
  <c r="D161" i="20" s="1"/>
  <c r="CC223" i="20"/>
  <c r="Z223" i="20" s="1"/>
  <c r="D223" i="20" s="1"/>
  <c r="CC121" i="20"/>
  <c r="Z121" i="20" s="1"/>
  <c r="D121" i="20" s="1"/>
  <c r="CC15" i="20"/>
  <c r="Z15" i="20" s="1"/>
  <c r="D15" i="20" s="1"/>
  <c r="CC41" i="20"/>
  <c r="Z41" i="20" s="1"/>
  <c r="D41" i="20" s="1"/>
  <c r="CC67" i="20"/>
  <c r="Z67" i="20" s="1"/>
  <c r="D67" i="20" s="1"/>
  <c r="CC115" i="20"/>
  <c r="Z115" i="20" s="1"/>
  <c r="D115" i="20" s="1"/>
  <c r="CC82" i="20"/>
  <c r="Z82" i="20" s="1"/>
  <c r="D82" i="20" s="1"/>
  <c r="CC18" i="20"/>
  <c r="Z18" i="20" s="1"/>
  <c r="D18" i="20" s="1"/>
  <c r="CC40" i="20"/>
  <c r="Z40" i="20" s="1"/>
  <c r="D40" i="20" s="1"/>
  <c r="CC158" i="20"/>
  <c r="Z158" i="20" s="1"/>
  <c r="D158" i="20" s="1"/>
  <c r="CC61" i="20"/>
  <c r="Z61" i="20" s="1"/>
  <c r="D61" i="20" s="1"/>
  <c r="CC232" i="20"/>
  <c r="Z232" i="20" s="1"/>
  <c r="D232" i="20" s="1"/>
  <c r="CC19" i="20"/>
  <c r="Z19" i="20" s="1"/>
  <c r="D19" i="20" s="1"/>
  <c r="CC110" i="20"/>
  <c r="Z110" i="20" s="1"/>
  <c r="D110" i="20" s="1"/>
  <c r="CC154" i="20"/>
  <c r="Z154" i="20" s="1"/>
  <c r="D154" i="20" s="1"/>
  <c r="CC184" i="20"/>
  <c r="Z184" i="20" s="1"/>
  <c r="D184" i="20" s="1"/>
  <c r="CC210" i="20"/>
  <c r="Z210" i="20" s="1"/>
  <c r="D210" i="20" s="1"/>
  <c r="CC104" i="20"/>
  <c r="Z104" i="20" s="1"/>
  <c r="D104" i="20" s="1"/>
  <c r="CC73" i="20"/>
  <c r="Z73" i="20" s="1"/>
  <c r="D73" i="20" s="1"/>
  <c r="CC219" i="20"/>
  <c r="Z219" i="20" s="1"/>
  <c r="D219" i="20" s="1"/>
  <c r="CC98" i="20"/>
  <c r="Z98" i="20" s="1"/>
  <c r="D98" i="20" s="1"/>
  <c r="CC247" i="20"/>
  <c r="Z247" i="20" s="1"/>
  <c r="D247" i="20" s="1"/>
  <c r="CC213" i="20"/>
  <c r="Z213" i="20" s="1"/>
  <c r="D213" i="20" s="1"/>
  <c r="CC167" i="20"/>
  <c r="Z167" i="20" s="1"/>
  <c r="D167" i="20" s="1"/>
  <c r="CC24" i="20"/>
  <c r="Z24" i="20" s="1"/>
  <c r="D24" i="20" s="1"/>
  <c r="CC83" i="20"/>
  <c r="Z83" i="20" s="1"/>
  <c r="D83" i="20" s="1"/>
  <c r="CC225" i="20"/>
  <c r="Z225" i="20" s="1"/>
  <c r="D225" i="20" s="1"/>
  <c r="CC197" i="20"/>
  <c r="Z197" i="20" s="1"/>
  <c r="D197" i="20" s="1"/>
  <c r="CC192" i="20"/>
  <c r="Z192" i="20" s="1"/>
  <c r="D192" i="20" s="1"/>
  <c r="CC58" i="20"/>
  <c r="Z58" i="20" s="1"/>
  <c r="D58" i="20" s="1"/>
  <c r="CC196" i="20"/>
  <c r="Z196" i="20" s="1"/>
  <c r="D196" i="20" s="1"/>
  <c r="CC27" i="20"/>
  <c r="Z27" i="20" s="1"/>
  <c r="D27" i="20" s="1"/>
  <c r="CC89" i="20"/>
  <c r="Z89" i="20" s="1"/>
  <c r="D89" i="20" s="1"/>
  <c r="CC249" i="20"/>
  <c r="Z249" i="20" s="1"/>
  <c r="D249" i="20" s="1"/>
  <c r="CC237" i="20"/>
  <c r="Z237" i="20" s="1"/>
  <c r="D237" i="20" s="1"/>
  <c r="CC144" i="20"/>
  <c r="Z144" i="20" s="1"/>
  <c r="D144" i="20" s="1"/>
  <c r="CC228" i="20"/>
  <c r="Z228" i="20" s="1"/>
  <c r="D228" i="20" s="1"/>
  <c r="CC125" i="20"/>
  <c r="Z125" i="20" s="1"/>
  <c r="D125" i="20" s="1"/>
  <c r="CC227" i="20"/>
  <c r="Z227" i="20" s="1"/>
  <c r="D227" i="20" s="1"/>
  <c r="CC224" i="20"/>
  <c r="Z224" i="20" s="1"/>
  <c r="D224" i="20" s="1"/>
  <c r="CC12" i="20"/>
  <c r="Z12" i="20" s="1"/>
  <c r="D12" i="20" s="1"/>
  <c r="CC217" i="20"/>
  <c r="Z217" i="20" s="1"/>
  <c r="D217" i="20" s="1"/>
  <c r="CC209" i="20"/>
  <c r="Z209" i="20" s="1"/>
  <c r="D209" i="20" s="1"/>
  <c r="CC42" i="20"/>
  <c r="Z42" i="20" s="1"/>
  <c r="D42" i="20" s="1"/>
  <c r="CC86" i="20"/>
  <c r="Z86" i="20" s="1"/>
  <c r="D86" i="20" s="1"/>
  <c r="CC17" i="20"/>
  <c r="Z17" i="20" s="1"/>
  <c r="D17" i="20" s="1"/>
  <c r="CC95" i="20"/>
  <c r="Z95" i="20" s="1"/>
  <c r="D95" i="20" s="1"/>
  <c r="CC54" i="20"/>
  <c r="Z54" i="20" s="1"/>
  <c r="D54" i="20" s="1"/>
  <c r="CC91" i="20"/>
  <c r="Z91" i="20" s="1"/>
  <c r="D91" i="20" s="1"/>
  <c r="CC118" i="20"/>
  <c r="Z118" i="20" s="1"/>
  <c r="D118" i="20" s="1"/>
  <c r="CC34" i="20"/>
  <c r="Z34" i="20" s="1"/>
  <c r="D34" i="20" s="1"/>
  <c r="CC63" i="20"/>
  <c r="Z63" i="20" s="1"/>
  <c r="D63" i="20" s="1"/>
  <c r="CC187" i="20"/>
  <c r="Z187" i="20" s="1"/>
  <c r="D187" i="20" s="1"/>
  <c r="T53" i="8"/>
  <c r="CC218" i="20"/>
  <c r="Z218" i="20" s="1"/>
  <c r="D218" i="20" s="1"/>
  <c r="CC99" i="20"/>
  <c r="Z99" i="20" s="1"/>
  <c r="D99" i="20" s="1"/>
  <c r="CC29" i="20"/>
  <c r="Z29" i="20" s="1"/>
  <c r="D29" i="20" s="1"/>
  <c r="CC53" i="20"/>
  <c r="Z53" i="20" s="1"/>
  <c r="D53" i="20" s="1"/>
  <c r="CC35" i="20"/>
  <c r="Z35" i="20" s="1"/>
  <c r="D35" i="20" s="1"/>
  <c r="CC132" i="20"/>
  <c r="Z132" i="20" s="1"/>
  <c r="D132" i="20" s="1"/>
  <c r="CC236" i="20"/>
  <c r="Z236" i="20" s="1"/>
  <c r="D236" i="20" s="1"/>
  <c r="CC39" i="20"/>
  <c r="Z39" i="20" s="1"/>
  <c r="D39" i="20" s="1"/>
  <c r="CC120" i="20"/>
  <c r="Z120" i="20" s="1"/>
  <c r="D120" i="20" s="1"/>
  <c r="CC220" i="20"/>
  <c r="Z220" i="20" s="1"/>
  <c r="D220" i="20" s="1"/>
  <c r="CC172" i="20"/>
  <c r="Z172" i="20" s="1"/>
  <c r="D172" i="20" s="1"/>
  <c r="CC141" i="20"/>
  <c r="Z141" i="20" s="1"/>
  <c r="D141" i="20" s="1"/>
  <c r="CC205" i="20"/>
  <c r="Z205" i="20" s="1"/>
  <c r="D205" i="20" s="1"/>
  <c r="CC80" i="20"/>
  <c r="Z80" i="20" s="1"/>
  <c r="D80" i="20" s="1"/>
  <c r="CC198" i="20"/>
  <c r="Z198" i="20" s="1"/>
  <c r="D198" i="20" s="1"/>
  <c r="CC47" i="20"/>
  <c r="Z47" i="20" s="1"/>
  <c r="D47" i="20" s="1"/>
  <c r="CC88" i="20"/>
  <c r="Z88" i="20" s="1"/>
  <c r="D88" i="20" s="1"/>
  <c r="CC233" i="20"/>
  <c r="Z233" i="20" s="1"/>
  <c r="D233" i="20" s="1"/>
  <c r="CC111" i="20"/>
  <c r="Z111" i="20" s="1"/>
  <c r="D111" i="20" s="1"/>
  <c r="CC20" i="20"/>
  <c r="Z20" i="20" s="1"/>
  <c r="D20" i="20" s="1"/>
  <c r="CC240" i="20"/>
  <c r="Z240" i="20" s="1"/>
  <c r="D240" i="20" s="1"/>
  <c r="CC207" i="20"/>
  <c r="Z207" i="20" s="1"/>
  <c r="D207" i="20" s="1"/>
  <c r="CC183" i="20"/>
  <c r="Z183" i="20" s="1"/>
  <c r="D183" i="20" s="1"/>
  <c r="CC62" i="20"/>
  <c r="Z62" i="20" s="1"/>
  <c r="D62" i="20" s="1"/>
  <c r="CC180" i="20"/>
  <c r="Z180" i="20" s="1"/>
  <c r="D180" i="20" s="1"/>
  <c r="CC69" i="20"/>
  <c r="Z69" i="20" s="1"/>
  <c r="D69" i="20" s="1"/>
  <c r="CC179" i="20"/>
  <c r="Z179" i="20" s="1"/>
  <c r="D179" i="20" s="1"/>
  <c r="S65" i="8"/>
  <c r="T65" i="8" s="1"/>
  <c r="T50" i="8"/>
  <c r="S44" i="8"/>
  <c r="T54" i="8" l="1"/>
  <c r="CD56" i="20"/>
  <c r="AA56" i="20" s="1"/>
  <c r="E56" i="20" s="1"/>
  <c r="CD44" i="20"/>
  <c r="AA44" i="20" s="1"/>
  <c r="E44" i="20" s="1"/>
  <c r="CD208" i="20"/>
  <c r="AA208" i="20" s="1"/>
  <c r="E208" i="20" s="1"/>
  <c r="CD202" i="20"/>
  <c r="AA202" i="20" s="1"/>
  <c r="E202" i="20" s="1"/>
  <c r="CD97" i="20"/>
  <c r="AA97" i="20" s="1"/>
  <c r="E97" i="20" s="1"/>
  <c r="CD234" i="20"/>
  <c r="AA234" i="20" s="1"/>
  <c r="E234" i="20" s="1"/>
  <c r="CD190" i="20"/>
  <c r="AA190" i="20" s="1"/>
  <c r="E190" i="20" s="1"/>
  <c r="CD105" i="20"/>
  <c r="AA105" i="20" s="1"/>
  <c r="E105" i="20" s="1"/>
  <c r="CD205" i="20"/>
  <c r="AA205" i="20" s="1"/>
  <c r="E205" i="20" s="1"/>
  <c r="CD156" i="20"/>
  <c r="AA156" i="20" s="1"/>
  <c r="E156" i="20" s="1"/>
  <c r="CD244" i="20"/>
  <c r="AA244" i="20" s="1"/>
  <c r="E244" i="20" s="1"/>
  <c r="CD150" i="20"/>
  <c r="AA150" i="20" s="1"/>
  <c r="E150" i="20" s="1"/>
  <c r="CD181" i="20"/>
  <c r="AA181" i="20" s="1"/>
  <c r="E181" i="20" s="1"/>
  <c r="CD15" i="20"/>
  <c r="AA15" i="20" s="1"/>
  <c r="E15" i="20" s="1"/>
  <c r="CD94" i="20"/>
  <c r="AA94" i="20" s="1"/>
  <c r="E94" i="20" s="1"/>
  <c r="CD169" i="20"/>
  <c r="AA169" i="20" s="1"/>
  <c r="E169" i="20" s="1"/>
  <c r="CD24" i="20"/>
  <c r="AA24" i="20" s="1"/>
  <c r="E24" i="20" s="1"/>
  <c r="CD182" i="20"/>
  <c r="AA182" i="20" s="1"/>
  <c r="E182" i="20" s="1"/>
  <c r="CD117" i="20"/>
  <c r="AA117" i="20" s="1"/>
  <c r="E117" i="20" s="1"/>
  <c r="CD251" i="20"/>
  <c r="AA251" i="20" s="1"/>
  <c r="E251" i="20" s="1"/>
  <c r="CD226" i="20"/>
  <c r="AA226" i="20" s="1"/>
  <c r="E226" i="20" s="1"/>
  <c r="CD212" i="20"/>
  <c r="AA212" i="20" s="1"/>
  <c r="E212" i="20" s="1"/>
  <c r="CD211" i="20"/>
  <c r="AA211" i="20" s="1"/>
  <c r="E211" i="20" s="1"/>
  <c r="CD121" i="20"/>
  <c r="AA121" i="20" s="1"/>
  <c r="E121" i="20" s="1"/>
  <c r="CD82" i="20"/>
  <c r="AA82" i="20" s="1"/>
  <c r="E82" i="20" s="1"/>
  <c r="CD137" i="20"/>
  <c r="AA137" i="20" s="1"/>
  <c r="E137" i="20" s="1"/>
  <c r="CD84" i="20"/>
  <c r="AA84" i="20" s="1"/>
  <c r="E84" i="20" s="1"/>
  <c r="CD216" i="20"/>
  <c r="AA216" i="20" s="1"/>
  <c r="E216" i="20" s="1"/>
  <c r="CD83" i="20"/>
  <c r="AA83" i="20" s="1"/>
  <c r="E83" i="20" s="1"/>
  <c r="CD218" i="20"/>
  <c r="AA218" i="20" s="1"/>
  <c r="E218" i="20" s="1"/>
  <c r="CD92" i="20"/>
  <c r="AA92" i="20" s="1"/>
  <c r="E92" i="20" s="1"/>
  <c r="CD62" i="20"/>
  <c r="AA62" i="20" s="1"/>
  <c r="E62" i="20" s="1"/>
  <c r="CD37" i="20"/>
  <c r="AA37" i="20" s="1"/>
  <c r="E37" i="20" s="1"/>
  <c r="CD61" i="20"/>
  <c r="AA61" i="20" s="1"/>
  <c r="E61" i="20" s="1"/>
  <c r="CD71" i="20"/>
  <c r="AA71" i="20" s="1"/>
  <c r="E71" i="20" s="1"/>
  <c r="CD194" i="20"/>
  <c r="AA194" i="20" s="1"/>
  <c r="E194" i="20" s="1"/>
  <c r="CD53" i="20"/>
  <c r="AA53" i="20" s="1"/>
  <c r="E53" i="20" s="1"/>
  <c r="CD231" i="20"/>
  <c r="AA231" i="20" s="1"/>
  <c r="E231" i="20" s="1"/>
  <c r="CD245" i="20"/>
  <c r="AA245" i="20" s="1"/>
  <c r="E245" i="20" s="1"/>
  <c r="CD21" i="20"/>
  <c r="AA21" i="20" s="1"/>
  <c r="E21" i="20" s="1"/>
  <c r="CD237" i="20"/>
  <c r="AA237" i="20" s="1"/>
  <c r="E237" i="20" s="1"/>
  <c r="CD120" i="20"/>
  <c r="AA120" i="20" s="1"/>
  <c r="E120" i="20" s="1"/>
  <c r="CD195" i="20"/>
  <c r="AA195" i="20" s="1"/>
  <c r="E195" i="20" s="1"/>
  <c r="CD157" i="20"/>
  <c r="AA157" i="20" s="1"/>
  <c r="E157" i="20" s="1"/>
  <c r="CD66" i="20"/>
  <c r="AA66" i="20" s="1"/>
  <c r="E66" i="20" s="1"/>
  <c r="CD111" i="20"/>
  <c r="AA111" i="20" s="1"/>
  <c r="E111" i="20" s="1"/>
  <c r="CD236" i="20"/>
  <c r="AA236" i="20" s="1"/>
  <c r="E236" i="20" s="1"/>
  <c r="CD179" i="20"/>
  <c r="AA179" i="20" s="1"/>
  <c r="E179" i="20" s="1"/>
  <c r="CD209" i="20"/>
  <c r="AA209" i="20" s="1"/>
  <c r="E209" i="20" s="1"/>
  <c r="CD103" i="20"/>
  <c r="AA103" i="20" s="1"/>
  <c r="E103" i="20" s="1"/>
  <c r="CD55" i="20"/>
  <c r="AA55" i="20" s="1"/>
  <c r="E55" i="20" s="1"/>
  <c r="CD125" i="20"/>
  <c r="AA125" i="20" s="1"/>
  <c r="E125" i="20" s="1"/>
  <c r="CD78" i="20"/>
  <c r="AA78" i="20" s="1"/>
  <c r="E78" i="20" s="1"/>
  <c r="CD11" i="20"/>
  <c r="AA11" i="20" s="1"/>
  <c r="E11" i="20" s="1"/>
  <c r="CD193" i="20"/>
  <c r="AA193" i="20" s="1"/>
  <c r="E193" i="20" s="1"/>
  <c r="CD46" i="20"/>
  <c r="AA46" i="20" s="1"/>
  <c r="E46" i="20" s="1"/>
  <c r="CD48" i="20"/>
  <c r="AA48" i="20" s="1"/>
  <c r="E48" i="20" s="1"/>
  <c r="CD227" i="20"/>
  <c r="AA227" i="20" s="1"/>
  <c r="E227" i="20" s="1"/>
  <c r="CD154" i="20"/>
  <c r="AA154" i="20" s="1"/>
  <c r="E154" i="20" s="1"/>
  <c r="CD163" i="20"/>
  <c r="AA163" i="20" s="1"/>
  <c r="E163" i="20" s="1"/>
  <c r="CD30" i="20"/>
  <c r="AA30" i="20" s="1"/>
  <c r="E30" i="20" s="1"/>
  <c r="CD47" i="20"/>
  <c r="AA47" i="20" s="1"/>
  <c r="E47" i="20" s="1"/>
  <c r="CD207" i="20"/>
  <c r="AA207" i="20" s="1"/>
  <c r="E207" i="20" s="1"/>
  <c r="CD173" i="20"/>
  <c r="AA173" i="20" s="1"/>
  <c r="E173" i="20" s="1"/>
  <c r="CD129" i="20"/>
  <c r="AA129" i="20" s="1"/>
  <c r="E129" i="20" s="1"/>
  <c r="CD52" i="20"/>
  <c r="AA52" i="20" s="1"/>
  <c r="E52" i="20" s="1"/>
  <c r="CD49" i="20"/>
  <c r="AA49" i="20" s="1"/>
  <c r="E49" i="20" s="1"/>
  <c r="CD20" i="20"/>
  <c r="AA20" i="20" s="1"/>
  <c r="E20" i="20" s="1"/>
  <c r="CD64" i="20"/>
  <c r="AA64" i="20" s="1"/>
  <c r="E64" i="20" s="1"/>
  <c r="CD96" i="20"/>
  <c r="AA96" i="20" s="1"/>
  <c r="E96" i="20" s="1"/>
  <c r="CD67" i="20"/>
  <c r="AA67" i="20" s="1"/>
  <c r="E67" i="20" s="1"/>
  <c r="CD213" i="20"/>
  <c r="AA213" i="20" s="1"/>
  <c r="E213" i="20" s="1"/>
  <c r="CD151" i="20"/>
  <c r="AA151" i="20" s="1"/>
  <c r="E151" i="20" s="1"/>
  <c r="CD128" i="20"/>
  <c r="AA128" i="20" s="1"/>
  <c r="E128" i="20" s="1"/>
  <c r="CD175" i="20"/>
  <c r="AA175" i="20" s="1"/>
  <c r="E175" i="20" s="1"/>
  <c r="CD239" i="20"/>
  <c r="AA239" i="20" s="1"/>
  <c r="E239" i="20" s="1"/>
  <c r="CD168" i="20"/>
  <c r="AA168" i="20" s="1"/>
  <c r="E168" i="20" s="1"/>
  <c r="CD222" i="20"/>
  <c r="AA222" i="20" s="1"/>
  <c r="E222" i="20" s="1"/>
  <c r="CD177" i="20"/>
  <c r="AA177" i="20" s="1"/>
  <c r="E177" i="20" s="1"/>
  <c r="CD35" i="20"/>
  <c r="AA35" i="20" s="1"/>
  <c r="E35" i="20" s="1"/>
  <c r="CD58" i="20"/>
  <c r="AA58" i="20" s="1"/>
  <c r="E58" i="20" s="1"/>
  <c r="CD171" i="20"/>
  <c r="AA171" i="20" s="1"/>
  <c r="E171" i="20" s="1"/>
  <c r="CD127" i="20"/>
  <c r="AA127" i="20" s="1"/>
  <c r="E127" i="20" s="1"/>
  <c r="CD115" i="20"/>
  <c r="AA115" i="20" s="1"/>
  <c r="E115" i="20" s="1"/>
  <c r="CD70" i="20"/>
  <c r="AA70" i="20" s="1"/>
  <c r="E70" i="20" s="1"/>
  <c r="CD57" i="20"/>
  <c r="AA57" i="20" s="1"/>
  <c r="E57" i="20" s="1"/>
  <c r="CD191" i="20"/>
  <c r="AA191" i="20" s="1"/>
  <c r="E191" i="20" s="1"/>
  <c r="CD104" i="20"/>
  <c r="AA104" i="20" s="1"/>
  <c r="E104" i="20" s="1"/>
  <c r="CD147" i="20"/>
  <c r="AA147" i="20" s="1"/>
  <c r="E147" i="20" s="1"/>
  <c r="CD90" i="20"/>
  <c r="AA90" i="20" s="1"/>
  <c r="E90" i="20" s="1"/>
  <c r="CD100" i="20"/>
  <c r="AA100" i="20" s="1"/>
  <c r="E100" i="20" s="1"/>
  <c r="CD135" i="20"/>
  <c r="AA135" i="20" s="1"/>
  <c r="E135" i="20" s="1"/>
  <c r="CD122" i="20"/>
  <c r="AA122" i="20" s="1"/>
  <c r="E122" i="20" s="1"/>
  <c r="CD219" i="20"/>
  <c r="AA219" i="20" s="1"/>
  <c r="E219" i="20" s="1"/>
  <c r="CD119" i="20"/>
  <c r="AA119" i="20" s="1"/>
  <c r="E119" i="20" s="1"/>
  <c r="CD228" i="20"/>
  <c r="AA228" i="20" s="1"/>
  <c r="E228" i="20" s="1"/>
  <c r="CD39" i="20"/>
  <c r="AA39" i="20" s="1"/>
  <c r="E39" i="20" s="1"/>
  <c r="CD79" i="20"/>
  <c r="AA79" i="20" s="1"/>
  <c r="E79" i="20" s="1"/>
  <c r="CD130" i="20"/>
  <c r="AA130" i="20" s="1"/>
  <c r="E130" i="20" s="1"/>
  <c r="CD240" i="20"/>
  <c r="AA240" i="20" s="1"/>
  <c r="E240" i="20" s="1"/>
  <c r="CD164" i="20"/>
  <c r="AA164" i="20" s="1"/>
  <c r="E164" i="20" s="1"/>
  <c r="CD138" i="20"/>
  <c r="AA138" i="20" s="1"/>
  <c r="E138" i="20" s="1"/>
  <c r="CD224" i="20"/>
  <c r="AA224" i="20" s="1"/>
  <c r="E224" i="20" s="1"/>
  <c r="T58" i="8"/>
  <c r="CD126" i="20"/>
  <c r="AA126" i="20" s="1"/>
  <c r="E126" i="20" s="1"/>
  <c r="CD29" i="20"/>
  <c r="AA29" i="20" s="1"/>
  <c r="E29" i="20" s="1"/>
  <c r="CD210" i="20"/>
  <c r="AA210" i="20" s="1"/>
  <c r="E210" i="20" s="1"/>
  <c r="CD102" i="20"/>
  <c r="AA102" i="20" s="1"/>
  <c r="E102" i="20" s="1"/>
  <c r="CD160" i="20"/>
  <c r="AA160" i="20" s="1"/>
  <c r="E160" i="20" s="1"/>
  <c r="T44" i="8"/>
  <c r="CD145" i="20"/>
  <c r="AA145" i="20" s="1"/>
  <c r="E145" i="20" s="1"/>
  <c r="CD184" i="20"/>
  <c r="AA184" i="20" s="1"/>
  <c r="E184" i="20" s="1"/>
  <c r="CD40" i="20"/>
  <c r="AA40" i="20" s="1"/>
  <c r="E40" i="20" s="1"/>
  <c r="CD59" i="20"/>
  <c r="AA59" i="20" s="1"/>
  <c r="E59" i="20" s="1"/>
  <c r="CD183" i="20"/>
  <c r="AA183" i="20" s="1"/>
  <c r="E183" i="20" s="1"/>
  <c r="CD214" i="20"/>
  <c r="AA214" i="20" s="1"/>
  <c r="E214" i="20" s="1"/>
  <c r="CD248" i="20"/>
  <c r="AA248" i="20" s="1"/>
  <c r="E248" i="20" s="1"/>
  <c r="CD131" i="20"/>
  <c r="AA131" i="20" s="1"/>
  <c r="E131" i="20" s="1"/>
  <c r="CD221" i="20"/>
  <c r="AA221" i="20" s="1"/>
  <c r="E221" i="20" s="1"/>
  <c r="CD153" i="20"/>
  <c r="AA153" i="20" s="1"/>
  <c r="E153" i="20" s="1"/>
  <c r="CD17" i="20"/>
  <c r="AA17" i="20" s="1"/>
  <c r="E17" i="20" s="1"/>
  <c r="CD197" i="20"/>
  <c r="AA197" i="20" s="1"/>
  <c r="E197" i="20" s="1"/>
  <c r="CD247" i="20"/>
  <c r="AA247" i="20" s="1"/>
  <c r="E247" i="20" s="1"/>
  <c r="CD99" i="20"/>
  <c r="AA99" i="20" s="1"/>
  <c r="E99" i="20" s="1"/>
  <c r="CD187" i="20"/>
  <c r="AA187" i="20" s="1"/>
  <c r="E187" i="20" s="1"/>
  <c r="CD192" i="20"/>
  <c r="AA192" i="20" s="1"/>
  <c r="E192" i="20" s="1"/>
  <c r="CD242" i="20"/>
  <c r="AA242" i="20" s="1"/>
  <c r="E242" i="20" s="1"/>
  <c r="CD167" i="20"/>
  <c r="AA167" i="20" s="1"/>
  <c r="E167" i="20" s="1"/>
  <c r="CD31" i="20"/>
  <c r="AA31" i="20" s="1"/>
  <c r="E31" i="20" s="1"/>
  <c r="CD165" i="20"/>
  <c r="AA165" i="20" s="1"/>
  <c r="E165" i="20" s="1"/>
  <c r="CD26" i="20"/>
  <c r="AA26" i="20" s="1"/>
  <c r="E26" i="20" s="1"/>
  <c r="CD72" i="20"/>
  <c r="AA72" i="20" s="1"/>
  <c r="E72" i="20" s="1"/>
  <c r="CD95" i="20"/>
  <c r="AA95" i="20" s="1"/>
  <c r="E95" i="20" s="1"/>
  <c r="CD241" i="20"/>
  <c r="AA241" i="20" s="1"/>
  <c r="E241" i="20" s="1"/>
  <c r="CD186" i="20"/>
  <c r="AA186" i="20" s="1"/>
  <c r="E186" i="20" s="1"/>
  <c r="CD198" i="20"/>
  <c r="AA198" i="20" s="1"/>
  <c r="E198" i="20" s="1"/>
  <c r="CD86" i="20"/>
  <c r="AA86" i="20" s="1"/>
  <c r="E86" i="20" s="1"/>
  <c r="CD109" i="20"/>
  <c r="AA109" i="20" s="1"/>
  <c r="E109" i="20" s="1"/>
  <c r="CD232" i="20"/>
  <c r="AA232" i="20" s="1"/>
  <c r="E232" i="20" s="1"/>
  <c r="CD136" i="20"/>
  <c r="AA136" i="20" s="1"/>
  <c r="E136" i="20" s="1"/>
  <c r="CD19" i="20"/>
  <c r="AA19" i="20" s="1"/>
  <c r="E19" i="20" s="1"/>
  <c r="CD229" i="20"/>
  <c r="AA229" i="20" s="1"/>
  <c r="E229" i="20" s="1"/>
  <c r="CD178" i="20"/>
  <c r="AA178" i="20" s="1"/>
  <c r="E178" i="20" s="1"/>
  <c r="CD114" i="20"/>
  <c r="AA114" i="20" s="1"/>
  <c r="E114" i="20" s="1"/>
  <c r="CD81" i="20"/>
  <c r="AA81" i="20" s="1"/>
  <c r="E81" i="20" s="1"/>
  <c r="CD113" i="20"/>
  <c r="AA113" i="20" s="1"/>
  <c r="E113" i="20" s="1"/>
  <c r="CD23" i="20"/>
  <c r="AA23" i="20" s="1"/>
  <c r="E23" i="20" s="1"/>
  <c r="CD118" i="20"/>
  <c r="AA118" i="20" s="1"/>
  <c r="E118" i="20" s="1"/>
  <c r="CD203" i="20"/>
  <c r="AA203" i="20" s="1"/>
  <c r="E203" i="20" s="1"/>
  <c r="CD158" i="20"/>
  <c r="AA158" i="20" s="1"/>
  <c r="E158" i="20" s="1"/>
  <c r="CD159" i="20"/>
  <c r="AA159" i="20" s="1"/>
  <c r="E159" i="20" s="1"/>
  <c r="CD176" i="20"/>
  <c r="AA176" i="20" s="1"/>
  <c r="E176" i="20" s="1"/>
  <c r="CD28" i="20"/>
  <c r="AA28" i="20" s="1"/>
  <c r="E28" i="20" s="1"/>
  <c r="CD196" i="20"/>
  <c r="AA196" i="20" s="1"/>
  <c r="E196" i="20" s="1"/>
  <c r="CD91" i="20"/>
  <c r="AA91" i="20" s="1"/>
  <c r="E91" i="20" s="1"/>
  <c r="CD68" i="20"/>
  <c r="AA68" i="20" s="1"/>
  <c r="E68" i="20" s="1"/>
  <c r="CD101" i="20"/>
  <c r="AA101" i="20" s="1"/>
  <c r="E101" i="20" s="1"/>
  <c r="CD141" i="20"/>
  <c r="AA141" i="20" s="1"/>
  <c r="E141" i="20" s="1"/>
  <c r="CD220" i="20"/>
  <c r="AA220" i="20" s="1"/>
  <c r="E220" i="20" s="1"/>
  <c r="CD89" i="20"/>
  <c r="AA89" i="20" s="1"/>
  <c r="E89" i="20" s="1"/>
  <c r="CD204" i="20"/>
  <c r="AA204" i="20" s="1"/>
  <c r="E204" i="20" s="1"/>
  <c r="CD250" i="20"/>
  <c r="AA250" i="20" s="1"/>
  <c r="E250" i="20" s="1"/>
  <c r="CD233" i="20"/>
  <c r="AA233" i="20" s="1"/>
  <c r="E233" i="20" s="1"/>
  <c r="CD33" i="20"/>
  <c r="AA33" i="20" s="1"/>
  <c r="E33" i="20" s="1"/>
  <c r="CD249" i="20"/>
  <c r="AA249" i="20" s="1"/>
  <c r="E249" i="20" s="1"/>
  <c r="CD140" i="20"/>
  <c r="AA140" i="20" s="1"/>
  <c r="E140" i="20" s="1"/>
  <c r="CD155" i="20"/>
  <c r="AA155" i="20" s="1"/>
  <c r="E155" i="20" s="1"/>
  <c r="CD238" i="20"/>
  <c r="AA238" i="20" s="1"/>
  <c r="E238" i="20" s="1"/>
  <c r="CD200" i="20"/>
  <c r="AA200" i="20" s="1"/>
  <c r="E200" i="20" s="1"/>
  <c r="CD43" i="20"/>
  <c r="AA43" i="20" s="1"/>
  <c r="E43" i="20" s="1"/>
  <c r="CD14" i="20"/>
  <c r="AA14" i="20" s="1"/>
  <c r="E14" i="20" s="1"/>
  <c r="CD223" i="20"/>
  <c r="AA223" i="20" s="1"/>
  <c r="E223" i="20" s="1"/>
  <c r="CD161" i="20"/>
  <c r="AA161" i="20" s="1"/>
  <c r="E161" i="20" s="1"/>
  <c r="CD166" i="20"/>
  <c r="AA166" i="20" s="1"/>
  <c r="E166" i="20" s="1"/>
  <c r="CD123" i="20"/>
  <c r="AA123" i="20" s="1"/>
  <c r="E123" i="20" s="1"/>
  <c r="CD22" i="20"/>
  <c r="AA22" i="20" s="1"/>
  <c r="E22" i="20" s="1"/>
  <c r="CD152" i="20"/>
  <c r="AA152" i="20" s="1"/>
  <c r="E152" i="20" s="1"/>
  <c r="CD73" i="20"/>
  <c r="AA73" i="20" s="1"/>
  <c r="E73" i="20" s="1"/>
  <c r="AA25" i="8"/>
  <c r="CD206" i="20"/>
  <c r="AA206" i="20" s="1"/>
  <c r="E206" i="20" s="1"/>
  <c r="CD225" i="20"/>
  <c r="AA225" i="20" s="1"/>
  <c r="E225" i="20" s="1"/>
  <c r="CD133" i="20"/>
  <c r="AA133" i="20" s="1"/>
  <c r="E133" i="20" s="1"/>
  <c r="CD243" i="20"/>
  <c r="AA243" i="20" s="1"/>
  <c r="E243" i="20" s="1"/>
  <c r="CD116" i="20"/>
  <c r="AA116" i="20" s="1"/>
  <c r="E116" i="20" s="1"/>
  <c r="CD246" i="20"/>
  <c r="AA246" i="20" s="1"/>
  <c r="E246" i="20" s="1"/>
  <c r="CD50" i="20"/>
  <c r="AA50" i="20" s="1"/>
  <c r="E50" i="20" s="1"/>
  <c r="CD215" i="20"/>
  <c r="AA215" i="20" s="1"/>
  <c r="E215" i="20" s="1"/>
  <c r="CD88" i="20"/>
  <c r="AA88" i="20" s="1"/>
  <c r="E88" i="20" s="1"/>
  <c r="CD149" i="20"/>
  <c r="AA149" i="20" s="1"/>
  <c r="E149" i="20" s="1"/>
  <c r="CD146" i="20"/>
  <c r="AA146" i="20" s="1"/>
  <c r="E146" i="20" s="1"/>
  <c r="CD189" i="20"/>
  <c r="AA189" i="20" s="1"/>
  <c r="E189" i="20" s="1"/>
  <c r="CD143" i="20"/>
  <c r="AA143" i="20" s="1"/>
  <c r="E143" i="20" s="1"/>
  <c r="CD12" i="20"/>
  <c r="AA12" i="20" s="1"/>
  <c r="E12" i="20" s="1"/>
  <c r="CD139" i="20"/>
  <c r="AA139" i="20" s="1"/>
  <c r="E139" i="20" s="1"/>
  <c r="CD144" i="20"/>
  <c r="AA144" i="20" s="1"/>
  <c r="E144" i="20" s="1"/>
  <c r="CD45" i="20"/>
  <c r="AA45" i="20" s="1"/>
  <c r="E45" i="20" s="1"/>
  <c r="CD36" i="20"/>
  <c r="AA36" i="20" s="1"/>
  <c r="E36" i="20" s="1"/>
  <c r="CD124" i="20"/>
  <c r="AA124" i="20" s="1"/>
  <c r="E124" i="20" s="1"/>
  <c r="CD98" i="20"/>
  <c r="AA98" i="20" s="1"/>
  <c r="E98" i="20" s="1"/>
  <c r="CD142" i="20"/>
  <c r="AA142" i="20" s="1"/>
  <c r="E142" i="20" s="1"/>
  <c r="CD87" i="20"/>
  <c r="AA87" i="20" s="1"/>
  <c r="E87" i="20" s="1"/>
  <c r="CD132" i="20"/>
  <c r="AA132" i="20" s="1"/>
  <c r="E132" i="20" s="1"/>
  <c r="CD76" i="20"/>
  <c r="AA76" i="20" s="1"/>
  <c r="E76" i="20" s="1"/>
  <c r="CD80" i="20"/>
  <c r="AA80" i="20" s="1"/>
  <c r="E80" i="20" s="1"/>
  <c r="CD63" i="20"/>
  <c r="AA63" i="20" s="1"/>
  <c r="E63" i="20" s="1"/>
  <c r="CD93" i="20"/>
  <c r="AA93" i="20" s="1"/>
  <c r="E93" i="20" s="1"/>
  <c r="CD77" i="20"/>
  <c r="AA77" i="20" s="1"/>
  <c r="E77" i="20" s="1"/>
  <c r="CD32" i="20"/>
  <c r="AA32" i="20" s="1"/>
  <c r="E32" i="20" s="1"/>
  <c r="CD235" i="20"/>
  <c r="AA235" i="20" s="1"/>
  <c r="E235" i="20" s="1"/>
  <c r="CD16" i="20"/>
  <c r="AA16" i="20" s="1"/>
  <c r="E16" i="20" s="1"/>
  <c r="CD201" i="20"/>
  <c r="AA201" i="20" s="1"/>
  <c r="E201" i="20" s="1"/>
  <c r="CD110" i="20"/>
  <c r="AA110" i="20" s="1"/>
  <c r="E110" i="20" s="1"/>
  <c r="CD170" i="20"/>
  <c r="AA170" i="20" s="1"/>
  <c r="E170" i="20" s="1"/>
  <c r="CD174" i="20"/>
  <c r="AA174" i="20" s="1"/>
  <c r="E174" i="20" s="1"/>
  <c r="W33" i="8"/>
  <c r="CD65" i="20"/>
  <c r="AA65" i="20" s="1"/>
  <c r="E65" i="20" s="1"/>
  <c r="CD38" i="20"/>
  <c r="AA38" i="20" s="1"/>
  <c r="E38" i="20" s="1"/>
  <c r="CD75" i="20"/>
  <c r="AA75" i="20" s="1"/>
  <c r="E75" i="20" s="1"/>
  <c r="CD69" i="20"/>
  <c r="AA69" i="20" s="1"/>
  <c r="E69" i="20" s="1"/>
  <c r="CD25" i="20"/>
  <c r="AA25" i="20" s="1"/>
  <c r="E25" i="20" s="1"/>
  <c r="CD18" i="20"/>
  <c r="AA18" i="20" s="1"/>
  <c r="E18" i="20" s="1"/>
  <c r="CD112" i="20"/>
  <c r="AA112" i="20" s="1"/>
  <c r="E112" i="20" s="1"/>
  <c r="CD148" i="20"/>
  <c r="AA148" i="20" s="1"/>
  <c r="E148" i="20" s="1"/>
  <c r="CD106" i="20"/>
  <c r="AA106" i="20" s="1"/>
  <c r="E106" i="20" s="1"/>
  <c r="CD42" i="20"/>
  <c r="AA42" i="20" s="1"/>
  <c r="E42" i="20" s="1"/>
  <c r="CD34" i="20"/>
  <c r="AA34" i="20" s="1"/>
  <c r="E34" i="20" s="1"/>
  <c r="CD74" i="20"/>
  <c r="AA74" i="20" s="1"/>
  <c r="E74" i="20" s="1"/>
  <c r="CD51" i="20"/>
  <c r="AA51" i="20" s="1"/>
  <c r="E51" i="20" s="1"/>
  <c r="CD108" i="20"/>
  <c r="AA108" i="20" s="1"/>
  <c r="E108" i="20" s="1"/>
  <c r="CD41" i="20"/>
  <c r="AA41" i="20" s="1"/>
  <c r="E41" i="20" s="1"/>
  <c r="CD217" i="20"/>
  <c r="AA217" i="20" s="1"/>
  <c r="E217" i="20" s="1"/>
  <c r="CD199" i="20"/>
  <c r="AA199" i="20" s="1"/>
  <c r="E199" i="20" s="1"/>
  <c r="CD185" i="20"/>
  <c r="AA185" i="20" s="1"/>
  <c r="E185" i="20" s="1"/>
  <c r="CD60" i="20"/>
  <c r="AA60" i="20" s="1"/>
  <c r="E60" i="20" s="1"/>
  <c r="CD180" i="20"/>
  <c r="AA180" i="20" s="1"/>
  <c r="E180" i="20" s="1"/>
  <c r="CD85" i="20"/>
  <c r="AA85" i="20" s="1"/>
  <c r="E85" i="20" s="1"/>
  <c r="CD134" i="20"/>
  <c r="AA134" i="20" s="1"/>
  <c r="E134" i="20" s="1"/>
  <c r="CD107" i="20"/>
  <c r="AA107" i="20" s="1"/>
  <c r="E107" i="20" s="1"/>
  <c r="CD13" i="20"/>
  <c r="AA13" i="20" s="1"/>
  <c r="E13" i="20" s="1"/>
  <c r="CD54" i="20"/>
  <c r="AA54" i="20" s="1"/>
  <c r="E54" i="20" s="1"/>
  <c r="CD230" i="20"/>
  <c r="AA230" i="20" s="1"/>
  <c r="E230" i="20" s="1"/>
  <c r="CD172" i="20"/>
  <c r="AA172" i="20" s="1"/>
  <c r="E172" i="20" s="1"/>
  <c r="CD27" i="20"/>
  <c r="AA27" i="20" s="1"/>
  <c r="E27" i="20" s="1"/>
  <c r="CD162" i="20"/>
  <c r="AA162" i="20" s="1"/>
  <c r="E162" i="20" s="1"/>
  <c r="CD188" i="20"/>
  <c r="AA188" i="20" s="1"/>
  <c r="E188" i="20" s="1"/>
  <c r="U35" i="4" l="1"/>
  <c r="U34" i="4" s="1"/>
  <c r="AB25" i="8"/>
  <c r="X33" i="8"/>
  <c r="AC25" i="8" l="1"/>
  <c r="Y33" i="8"/>
  <c r="AM243" i="20"/>
  <c r="AM81" i="20"/>
  <c r="AM26" i="20"/>
  <c r="AM130" i="20"/>
  <c r="AM139" i="20"/>
  <c r="AM33" i="20"/>
  <c r="AM219" i="20"/>
  <c r="AM150" i="20"/>
  <c r="AM63" i="20"/>
  <c r="AM49" i="20"/>
  <c r="AM160" i="20"/>
  <c r="AM203" i="20"/>
  <c r="AM66" i="20"/>
  <c r="AM43" i="20"/>
  <c r="AM34" i="20"/>
  <c r="AM48" i="20"/>
  <c r="AM215" i="20"/>
  <c r="AM78" i="20"/>
  <c r="AM248" i="20"/>
  <c r="AM90" i="20"/>
  <c r="AM46" i="20"/>
  <c r="AM15" i="20"/>
  <c r="AM157" i="20"/>
  <c r="AM60" i="20"/>
  <c r="AM94" i="20"/>
  <c r="AM17" i="20"/>
  <c r="AM51" i="20"/>
  <c r="AM172" i="20"/>
  <c r="AM93" i="20"/>
  <c r="AM103" i="20"/>
  <c r="AM167" i="20"/>
  <c r="U36" i="4"/>
  <c r="U73" i="4" s="1"/>
  <c r="AM83" i="20"/>
  <c r="AM174" i="20"/>
  <c r="AM129" i="20"/>
  <c r="AM249" i="20"/>
  <c r="AM22" i="20"/>
  <c r="AM228" i="20"/>
  <c r="AM196" i="20"/>
  <c r="AM121" i="20"/>
  <c r="AM133" i="20"/>
  <c r="AM109" i="20"/>
  <c r="AM163" i="20"/>
  <c r="AM168" i="20"/>
  <c r="AM41" i="20"/>
  <c r="AM153" i="20"/>
  <c r="AM50" i="20"/>
  <c r="AM39" i="20"/>
  <c r="AM82" i="20"/>
  <c r="AM137" i="20"/>
  <c r="AM116" i="20"/>
  <c r="AM123" i="20"/>
  <c r="AM158" i="20"/>
  <c r="AM32" i="20"/>
  <c r="AM198" i="20"/>
  <c r="AM176" i="20"/>
  <c r="AM247" i="20"/>
  <c r="AM152" i="20"/>
  <c r="AM240" i="20"/>
  <c r="AM52" i="20"/>
  <c r="AM181" i="20"/>
  <c r="AM142" i="20"/>
  <c r="U42" i="4"/>
  <c r="U76" i="4" s="1"/>
  <c r="AM162" i="20"/>
  <c r="AM45" i="20"/>
  <c r="AM95" i="20"/>
  <c r="AM144" i="20"/>
  <c r="AM23" i="20"/>
  <c r="AM199" i="20"/>
  <c r="AM131" i="20"/>
  <c r="AM207" i="20"/>
  <c r="AM154" i="20"/>
  <c r="AM120" i="20"/>
  <c r="AM177" i="20"/>
  <c r="AM180" i="20"/>
  <c r="AM38" i="20"/>
  <c r="AM27" i="20"/>
  <c r="AM205" i="20"/>
  <c r="AM113" i="20"/>
  <c r="AM138" i="20"/>
  <c r="AM100" i="20"/>
  <c r="AM166" i="20"/>
  <c r="AM70" i="20"/>
  <c r="AM235" i="20"/>
  <c r="AM55" i="20"/>
  <c r="AM200" i="20"/>
  <c r="AM155" i="20"/>
  <c r="AM114" i="20"/>
  <c r="AM134" i="20"/>
  <c r="AM194" i="20"/>
  <c r="AM97" i="20"/>
  <c r="AM226" i="20"/>
  <c r="AM35" i="20"/>
  <c r="AM110" i="20"/>
  <c r="AM169" i="20"/>
  <c r="AM147" i="20"/>
  <c r="AM25" i="20"/>
  <c r="AM145" i="20"/>
  <c r="AM190" i="20"/>
  <c r="AM68" i="20"/>
  <c r="AM79" i="20"/>
  <c r="U56" i="8"/>
  <c r="U55" i="8" s="1"/>
  <c r="AM30" i="20"/>
  <c r="AM101" i="20"/>
  <c r="AM237" i="20"/>
  <c r="AM159" i="20"/>
  <c r="AM242" i="20"/>
  <c r="AM175" i="20"/>
  <c r="AM161" i="20"/>
  <c r="AM239" i="20"/>
  <c r="AM229" i="20"/>
  <c r="AM151" i="20"/>
  <c r="AM14" i="20"/>
  <c r="AM146" i="20"/>
  <c r="AM148" i="20"/>
  <c r="AM58" i="20"/>
  <c r="AM202" i="20"/>
  <c r="AM124" i="20"/>
  <c r="AM104" i="20"/>
  <c r="AM80" i="20"/>
  <c r="AM42" i="20"/>
  <c r="AM231" i="20"/>
  <c r="AM44" i="20"/>
  <c r="AM230" i="20"/>
  <c r="AM29" i="20"/>
  <c r="U40" i="4"/>
  <c r="U75" i="4" s="1"/>
  <c r="AM111" i="20"/>
  <c r="AM91" i="20"/>
  <c r="AM221" i="20"/>
  <c r="AM77" i="20"/>
  <c r="AM251" i="20"/>
  <c r="AM88" i="20"/>
  <c r="AM122" i="20"/>
  <c r="AM37" i="20"/>
  <c r="AM98" i="20"/>
  <c r="AM16" i="20"/>
  <c r="AM86" i="20"/>
  <c r="AM132" i="20"/>
  <c r="AM75" i="20"/>
  <c r="AM245" i="20"/>
  <c r="AM135" i="20"/>
  <c r="AM126" i="20"/>
  <c r="AM189" i="20"/>
  <c r="AM106" i="20"/>
  <c r="AM102" i="20"/>
  <c r="AM244" i="20"/>
  <c r="AM105" i="20"/>
  <c r="AM71" i="20"/>
  <c r="AM59" i="20"/>
  <c r="AM182" i="20"/>
  <c r="AM112" i="20"/>
  <c r="AM128" i="20"/>
  <c r="AM107" i="20"/>
  <c r="AM76" i="20"/>
  <c r="AM67" i="20"/>
  <c r="AM208" i="20"/>
  <c r="AM56" i="20"/>
  <c r="AM224" i="20"/>
  <c r="AM213" i="20"/>
  <c r="AM186" i="20"/>
  <c r="AM187" i="20"/>
  <c r="AM57" i="20"/>
  <c r="AM209" i="20"/>
  <c r="AM84" i="20"/>
  <c r="AM74" i="20"/>
  <c r="AM236" i="20"/>
  <c r="AM18" i="20"/>
  <c r="AM165" i="20"/>
  <c r="AM188" i="20"/>
  <c r="AM96" i="20"/>
  <c r="AM36" i="20"/>
  <c r="AM64" i="20"/>
  <c r="AM118" i="20"/>
  <c r="AM171" i="20"/>
  <c r="AM115" i="20"/>
  <c r="AM136" i="20"/>
  <c r="AM62" i="20"/>
  <c r="AM220" i="20"/>
  <c r="AM212" i="20"/>
  <c r="AM108" i="20"/>
  <c r="U44" i="4"/>
  <c r="AM143" i="20"/>
  <c r="AM223" i="20"/>
  <c r="AM179" i="20"/>
  <c r="AM11" i="20"/>
  <c r="AM31" i="20"/>
  <c r="AM24" i="20"/>
  <c r="AM232" i="20"/>
  <c r="AM218" i="20"/>
  <c r="AM217" i="20"/>
  <c r="AM164" i="20"/>
  <c r="AM12" i="20"/>
  <c r="AM178" i="20"/>
  <c r="AM193" i="20"/>
  <c r="AM72" i="20"/>
  <c r="AM211" i="20"/>
  <c r="AM19" i="20"/>
  <c r="AM127" i="20"/>
  <c r="AM149" i="20"/>
  <c r="AM241" i="20"/>
  <c r="AM216" i="20"/>
  <c r="AM47" i="20"/>
  <c r="AM233" i="20"/>
  <c r="AM54" i="20"/>
  <c r="AM183" i="20"/>
  <c r="AM89" i="20"/>
  <c r="AM119" i="20"/>
  <c r="AM191" i="20"/>
  <c r="AM250" i="20"/>
  <c r="AM85" i="20"/>
  <c r="AM173" i="20"/>
  <c r="AM225" i="20"/>
  <c r="AM92" i="20"/>
  <c r="AM20" i="20"/>
  <c r="AM201" i="20"/>
  <c r="AM99" i="20"/>
  <c r="AM170" i="20"/>
  <c r="AM195" i="20"/>
  <c r="AM140" i="20"/>
  <c r="AM40" i="20"/>
  <c r="AM238" i="20"/>
  <c r="AM87" i="20"/>
  <c r="AM185" i="20"/>
  <c r="AM73" i="20"/>
  <c r="AM184" i="20"/>
  <c r="AM69" i="20"/>
  <c r="AM222" i="20"/>
  <c r="AM227" i="20"/>
  <c r="AM192" i="20"/>
  <c r="AM21" i="20"/>
  <c r="U38" i="4"/>
  <c r="AM206" i="20"/>
  <c r="AM65" i="20"/>
  <c r="AM210" i="20"/>
  <c r="AM156" i="20"/>
  <c r="AM234" i="20"/>
  <c r="AM246" i="20"/>
  <c r="AM197" i="20"/>
  <c r="AM117" i="20"/>
  <c r="AM61" i="20"/>
  <c r="AM141" i="20"/>
  <c r="AM204" i="20"/>
  <c r="AM53" i="20"/>
  <c r="AM13" i="20"/>
  <c r="AM125" i="20"/>
  <c r="AM214" i="20"/>
  <c r="AM28" i="20"/>
  <c r="CP140" i="20" l="1"/>
  <c r="AX140" i="20"/>
  <c r="BI140" i="20" s="1"/>
  <c r="BT140" i="20" s="1"/>
  <c r="AX209" i="20"/>
  <c r="BI209" i="20" s="1"/>
  <c r="BT209" i="20" s="1"/>
  <c r="CP209" i="20"/>
  <c r="AX44" i="20"/>
  <c r="BI44" i="20" s="1"/>
  <c r="BT44" i="20" s="1"/>
  <c r="CP44" i="20"/>
  <c r="AX70" i="20"/>
  <c r="BI70" i="20" s="1"/>
  <c r="BT70" i="20" s="1"/>
  <c r="CP70" i="20"/>
  <c r="CP240" i="20"/>
  <c r="AX240" i="20"/>
  <c r="BI240" i="20" s="1"/>
  <c r="BT240" i="20" s="1"/>
  <c r="CP203" i="20"/>
  <c r="AX203" i="20"/>
  <c r="BI203" i="20" s="1"/>
  <c r="BT203" i="20" s="1"/>
  <c r="AX210" i="20"/>
  <c r="BI210" i="20" s="1"/>
  <c r="BT210" i="20" s="1"/>
  <c r="CP210" i="20"/>
  <c r="CP195" i="20"/>
  <c r="AX195" i="20"/>
  <c r="BI195" i="20" s="1"/>
  <c r="BT195" i="20" s="1"/>
  <c r="AX85" i="20"/>
  <c r="BI85" i="20" s="1"/>
  <c r="BT85" i="20" s="1"/>
  <c r="CP85" i="20"/>
  <c r="CP47" i="20"/>
  <c r="AX47" i="20"/>
  <c r="BI47" i="20" s="1"/>
  <c r="BT47" i="20" s="1"/>
  <c r="CP193" i="20"/>
  <c r="AX193" i="20"/>
  <c r="BI193" i="20" s="1"/>
  <c r="BT193" i="20" s="1"/>
  <c r="CP31" i="20"/>
  <c r="AX31" i="20"/>
  <c r="BI31" i="20" s="1"/>
  <c r="BT31" i="20" s="1"/>
  <c r="AX220" i="20"/>
  <c r="BI220" i="20" s="1"/>
  <c r="BT220" i="20" s="1"/>
  <c r="CP220" i="20"/>
  <c r="AX96" i="20"/>
  <c r="BI96" i="20" s="1"/>
  <c r="BT96" i="20" s="1"/>
  <c r="CP96" i="20"/>
  <c r="AX57" i="20"/>
  <c r="BI57" i="20" s="1"/>
  <c r="BT57" i="20" s="1"/>
  <c r="CP57" i="20"/>
  <c r="AX76" i="20"/>
  <c r="BI76" i="20" s="1"/>
  <c r="BT76" i="20" s="1"/>
  <c r="CP76" i="20"/>
  <c r="CP244" i="20"/>
  <c r="AX244" i="20"/>
  <c r="BI244" i="20" s="1"/>
  <c r="BT244" i="20" s="1"/>
  <c r="AX132" i="20"/>
  <c r="BI132" i="20" s="1"/>
  <c r="BT132" i="20" s="1"/>
  <c r="CP132" i="20"/>
  <c r="AX77" i="20"/>
  <c r="BI77" i="20" s="1"/>
  <c r="BT77" i="20" s="1"/>
  <c r="CP77" i="20"/>
  <c r="CP231" i="20"/>
  <c r="AX231" i="20"/>
  <c r="BI231" i="20" s="1"/>
  <c r="BT231" i="20" s="1"/>
  <c r="AX146" i="20"/>
  <c r="BI146" i="20" s="1"/>
  <c r="BT146" i="20" s="1"/>
  <c r="CP146" i="20"/>
  <c r="CP159" i="20"/>
  <c r="AX159" i="20"/>
  <c r="BI159" i="20" s="1"/>
  <c r="BT159" i="20" s="1"/>
  <c r="CP145" i="20"/>
  <c r="AX145" i="20"/>
  <c r="BI145" i="20" s="1"/>
  <c r="BT145" i="20" s="1"/>
  <c r="CP194" i="20"/>
  <c r="AX194" i="20"/>
  <c r="BI194" i="20" s="1"/>
  <c r="BT194" i="20" s="1"/>
  <c r="CP166" i="20"/>
  <c r="AX166" i="20"/>
  <c r="BI166" i="20" s="1"/>
  <c r="BT166" i="20" s="1"/>
  <c r="AX177" i="20"/>
  <c r="BI177" i="20" s="1"/>
  <c r="BT177" i="20" s="1"/>
  <c r="CP177" i="20"/>
  <c r="AX95" i="20"/>
  <c r="BI95" i="20" s="1"/>
  <c r="BT95" i="20" s="1"/>
  <c r="CP95" i="20"/>
  <c r="AX152" i="20"/>
  <c r="BI152" i="20" s="1"/>
  <c r="BT152" i="20" s="1"/>
  <c r="CP152" i="20"/>
  <c r="AX137" i="20"/>
  <c r="BI137" i="20" s="1"/>
  <c r="BT137" i="20" s="1"/>
  <c r="CP137" i="20"/>
  <c r="AX109" i="20"/>
  <c r="BI109" i="20" s="1"/>
  <c r="BT109" i="20" s="1"/>
  <c r="CP109" i="20"/>
  <c r="CP174" i="20"/>
  <c r="AX174" i="20"/>
  <c r="BI174" i="20" s="1"/>
  <c r="BT174" i="20" s="1"/>
  <c r="CP51" i="20"/>
  <c r="AX51" i="20"/>
  <c r="BI51" i="20" s="1"/>
  <c r="BT51" i="20" s="1"/>
  <c r="CP248" i="20"/>
  <c r="AX248" i="20"/>
  <c r="BI248" i="20" s="1"/>
  <c r="BT248" i="20" s="1"/>
  <c r="CP160" i="20"/>
  <c r="AX160" i="20"/>
  <c r="BI160" i="20" s="1"/>
  <c r="BT160" i="20" s="1"/>
  <c r="CP26" i="20"/>
  <c r="AX26" i="20"/>
  <c r="BI26" i="20" s="1"/>
  <c r="BT26" i="20" s="1"/>
  <c r="AX53" i="20"/>
  <c r="BI53" i="20" s="1"/>
  <c r="BT53" i="20" s="1"/>
  <c r="CP53" i="20"/>
  <c r="AX72" i="20"/>
  <c r="BI72" i="20" s="1"/>
  <c r="BT72" i="20" s="1"/>
  <c r="CP72" i="20"/>
  <c r="CP67" i="20"/>
  <c r="AX67" i="20"/>
  <c r="BI67" i="20" s="1"/>
  <c r="BT67" i="20" s="1"/>
  <c r="AX97" i="20"/>
  <c r="BI97" i="20" s="1"/>
  <c r="BT97" i="20" s="1"/>
  <c r="CP97" i="20"/>
  <c r="AX130" i="20"/>
  <c r="BI130" i="20" s="1"/>
  <c r="BT130" i="20" s="1"/>
  <c r="CP130" i="20"/>
  <c r="AX204" i="20"/>
  <c r="BI204" i="20" s="1"/>
  <c r="BT204" i="20" s="1"/>
  <c r="CP204" i="20"/>
  <c r="CP69" i="20"/>
  <c r="AX69" i="20"/>
  <c r="BI69" i="20" s="1"/>
  <c r="BT69" i="20" s="1"/>
  <c r="CP141" i="20"/>
  <c r="AX141" i="20"/>
  <c r="BI141" i="20" s="1"/>
  <c r="BT141" i="20" s="1"/>
  <c r="AX65" i="20"/>
  <c r="BI65" i="20" s="1"/>
  <c r="BT65" i="20" s="1"/>
  <c r="CP65" i="20"/>
  <c r="AX184" i="20"/>
  <c r="BI184" i="20" s="1"/>
  <c r="BT184" i="20" s="1"/>
  <c r="CP184" i="20"/>
  <c r="CP170" i="20"/>
  <c r="AX170" i="20"/>
  <c r="BI170" i="20" s="1"/>
  <c r="BT170" i="20" s="1"/>
  <c r="AX250" i="20"/>
  <c r="BI250" i="20" s="1"/>
  <c r="BT250" i="20" s="1"/>
  <c r="CP250" i="20"/>
  <c r="CP216" i="20"/>
  <c r="AX216" i="20"/>
  <c r="BI216" i="20" s="1"/>
  <c r="BT216" i="20" s="1"/>
  <c r="CP178" i="20"/>
  <c r="AX178" i="20"/>
  <c r="BI178" i="20" s="1"/>
  <c r="BT178" i="20" s="1"/>
  <c r="AX11" i="20"/>
  <c r="BI11" i="20" s="1"/>
  <c r="BT11" i="20" s="1"/>
  <c r="CP11" i="20"/>
  <c r="AX62" i="20"/>
  <c r="BI62" i="20" s="1"/>
  <c r="BT62" i="20" s="1"/>
  <c r="CP62" i="20"/>
  <c r="AX188" i="20"/>
  <c r="BI188" i="20" s="1"/>
  <c r="BT188" i="20" s="1"/>
  <c r="CP188" i="20"/>
  <c r="CP187" i="20"/>
  <c r="AX187" i="20"/>
  <c r="BI187" i="20" s="1"/>
  <c r="BT187" i="20" s="1"/>
  <c r="AX107" i="20"/>
  <c r="BI107" i="20" s="1"/>
  <c r="BT107" i="20" s="1"/>
  <c r="CP107" i="20"/>
  <c r="CP102" i="20"/>
  <c r="AX102" i="20"/>
  <c r="BI102" i="20" s="1"/>
  <c r="BT102" i="20" s="1"/>
  <c r="CP86" i="20"/>
  <c r="AX86" i="20"/>
  <c r="BI86" i="20" s="1"/>
  <c r="BT86" i="20" s="1"/>
  <c r="AX221" i="20"/>
  <c r="BI221" i="20" s="1"/>
  <c r="BT221" i="20" s="1"/>
  <c r="CP221" i="20"/>
  <c r="AX42" i="20"/>
  <c r="BI42" i="20" s="1"/>
  <c r="BT42" i="20" s="1"/>
  <c r="CP42" i="20"/>
  <c r="AX14" i="20"/>
  <c r="BI14" i="20" s="1"/>
  <c r="BT14" i="20" s="1"/>
  <c r="CP14" i="20"/>
  <c r="AX237" i="20"/>
  <c r="BI237" i="20" s="1"/>
  <c r="BT237" i="20" s="1"/>
  <c r="CP237" i="20"/>
  <c r="CP25" i="20"/>
  <c r="AX25" i="20"/>
  <c r="BI25" i="20" s="1"/>
  <c r="BT25" i="20" s="1"/>
  <c r="CP134" i="20"/>
  <c r="AX134" i="20"/>
  <c r="BI134" i="20" s="1"/>
  <c r="BT134" i="20" s="1"/>
  <c r="AX100" i="20"/>
  <c r="BI100" i="20" s="1"/>
  <c r="BT100" i="20" s="1"/>
  <c r="CP100" i="20"/>
  <c r="CP120" i="20"/>
  <c r="AX120" i="20"/>
  <c r="BI120" i="20" s="1"/>
  <c r="BT120" i="20" s="1"/>
  <c r="AX45" i="20"/>
  <c r="BI45" i="20" s="1"/>
  <c r="BT45" i="20" s="1"/>
  <c r="CP45" i="20"/>
  <c r="AX247" i="20"/>
  <c r="BI247" i="20" s="1"/>
  <c r="BT247" i="20" s="1"/>
  <c r="CP247" i="20"/>
  <c r="AX82" i="20"/>
  <c r="BI82" i="20" s="1"/>
  <c r="BT82" i="20" s="1"/>
  <c r="CP82" i="20"/>
  <c r="CP133" i="20"/>
  <c r="AX133" i="20"/>
  <c r="BI133" i="20" s="1"/>
  <c r="BT133" i="20" s="1"/>
  <c r="CP83" i="20"/>
  <c r="AX83" i="20"/>
  <c r="BI83" i="20" s="1"/>
  <c r="BT83" i="20" s="1"/>
  <c r="AX17" i="20"/>
  <c r="BI17" i="20" s="1"/>
  <c r="BT17" i="20" s="1"/>
  <c r="CP17" i="20"/>
  <c r="AX78" i="20"/>
  <c r="BI78" i="20" s="1"/>
  <c r="BT78" i="20" s="1"/>
  <c r="CP78" i="20"/>
  <c r="CP49" i="20"/>
  <c r="AX49" i="20"/>
  <c r="BI49" i="20" s="1"/>
  <c r="BT49" i="20" s="1"/>
  <c r="CP81" i="20"/>
  <c r="AX81" i="20"/>
  <c r="BI81" i="20" s="1"/>
  <c r="BT81" i="20" s="1"/>
  <c r="AX156" i="20"/>
  <c r="BI156" i="20" s="1"/>
  <c r="BT156" i="20" s="1"/>
  <c r="CP156" i="20"/>
  <c r="CP36" i="20"/>
  <c r="AX36" i="20"/>
  <c r="BI36" i="20" s="1"/>
  <c r="BT36" i="20" s="1"/>
  <c r="AX242" i="20"/>
  <c r="BI242" i="20" s="1"/>
  <c r="BT242" i="20" s="1"/>
  <c r="CP242" i="20"/>
  <c r="CP90" i="20"/>
  <c r="AX90" i="20"/>
  <c r="BI90" i="20" s="1"/>
  <c r="BT90" i="20" s="1"/>
  <c r="CP61" i="20"/>
  <c r="AX61" i="20"/>
  <c r="BI61" i="20" s="1"/>
  <c r="BT61" i="20" s="1"/>
  <c r="CP206" i="20"/>
  <c r="AX206" i="20"/>
  <c r="BI206" i="20" s="1"/>
  <c r="BT206" i="20" s="1"/>
  <c r="CP73" i="20"/>
  <c r="AX73" i="20"/>
  <c r="BI73" i="20" s="1"/>
  <c r="BT73" i="20" s="1"/>
  <c r="CP99" i="20"/>
  <c r="AX99" i="20"/>
  <c r="BI99" i="20" s="1"/>
  <c r="BT99" i="20" s="1"/>
  <c r="CP191" i="20"/>
  <c r="AX191" i="20"/>
  <c r="BI191" i="20" s="1"/>
  <c r="BT191" i="20" s="1"/>
  <c r="AX241" i="20"/>
  <c r="BI241" i="20" s="1"/>
  <c r="BT241" i="20" s="1"/>
  <c r="CP241" i="20"/>
  <c r="CP12" i="20"/>
  <c r="AX12" i="20"/>
  <c r="BI12" i="20" s="1"/>
  <c r="BT12" i="20" s="1"/>
  <c r="AX179" i="20"/>
  <c r="BI179" i="20" s="1"/>
  <c r="BT179" i="20" s="1"/>
  <c r="CP179" i="20"/>
  <c r="AX136" i="20"/>
  <c r="BI136" i="20" s="1"/>
  <c r="BT136" i="20" s="1"/>
  <c r="CP136" i="20"/>
  <c r="CP165" i="20"/>
  <c r="AX165" i="20"/>
  <c r="BI165" i="20" s="1"/>
  <c r="BT165" i="20" s="1"/>
  <c r="CP186" i="20"/>
  <c r="AX186" i="20"/>
  <c r="BI186" i="20" s="1"/>
  <c r="BT186" i="20" s="1"/>
  <c r="CP128" i="20"/>
  <c r="AX128" i="20"/>
  <c r="BI128" i="20" s="1"/>
  <c r="BT128" i="20" s="1"/>
  <c r="CP106" i="20"/>
  <c r="AX106" i="20"/>
  <c r="BI106" i="20" s="1"/>
  <c r="BT106" i="20" s="1"/>
  <c r="AX16" i="20"/>
  <c r="BI16" i="20" s="1"/>
  <c r="BT16" i="20" s="1"/>
  <c r="CP16" i="20"/>
  <c r="AX91" i="20"/>
  <c r="BI91" i="20" s="1"/>
  <c r="BT91" i="20" s="1"/>
  <c r="CP91" i="20"/>
  <c r="CP80" i="20"/>
  <c r="AX80" i="20"/>
  <c r="BI80" i="20" s="1"/>
  <c r="BT80" i="20" s="1"/>
  <c r="CP151" i="20"/>
  <c r="AX151" i="20"/>
  <c r="BI151" i="20" s="1"/>
  <c r="BT151" i="20" s="1"/>
  <c r="CP101" i="20"/>
  <c r="AX101" i="20"/>
  <c r="BI101" i="20" s="1"/>
  <c r="BT101" i="20" s="1"/>
  <c r="AX147" i="20"/>
  <c r="BI147" i="20" s="1"/>
  <c r="BT147" i="20" s="1"/>
  <c r="CP147" i="20"/>
  <c r="AX114" i="20"/>
  <c r="BI114" i="20" s="1"/>
  <c r="BT114" i="20" s="1"/>
  <c r="CP114" i="20"/>
  <c r="CP138" i="20"/>
  <c r="AX138" i="20"/>
  <c r="BI138" i="20" s="1"/>
  <c r="BT138" i="20" s="1"/>
  <c r="AX154" i="20"/>
  <c r="BI154" i="20" s="1"/>
  <c r="BT154" i="20" s="1"/>
  <c r="CP154" i="20"/>
  <c r="CP162" i="20"/>
  <c r="AX162" i="20"/>
  <c r="BI162" i="20" s="1"/>
  <c r="BT162" i="20" s="1"/>
  <c r="AX176" i="20"/>
  <c r="BI176" i="20" s="1"/>
  <c r="BT176" i="20" s="1"/>
  <c r="CP176" i="20"/>
  <c r="AX39" i="20"/>
  <c r="BI39" i="20" s="1"/>
  <c r="BT39" i="20" s="1"/>
  <c r="CP39" i="20"/>
  <c r="AX121" i="20"/>
  <c r="BI121" i="20" s="1"/>
  <c r="BT121" i="20" s="1"/>
  <c r="CP121" i="20"/>
  <c r="CP94" i="20"/>
  <c r="AX94" i="20"/>
  <c r="BI94" i="20" s="1"/>
  <c r="BT94" i="20" s="1"/>
  <c r="CP215" i="20"/>
  <c r="AX215" i="20"/>
  <c r="BI215" i="20" s="1"/>
  <c r="BT215" i="20" s="1"/>
  <c r="AX63" i="20"/>
  <c r="BI63" i="20" s="1"/>
  <c r="BT63" i="20" s="1"/>
  <c r="CP63" i="20"/>
  <c r="AX243" i="20"/>
  <c r="BI243" i="20" s="1"/>
  <c r="BT243" i="20" s="1"/>
  <c r="CP243" i="20"/>
  <c r="CP233" i="20"/>
  <c r="AX233" i="20"/>
  <c r="BI233" i="20" s="1"/>
  <c r="BT233" i="20" s="1"/>
  <c r="CP105" i="20"/>
  <c r="AX105" i="20"/>
  <c r="BI105" i="20" s="1"/>
  <c r="BT105" i="20" s="1"/>
  <c r="AX190" i="20"/>
  <c r="BI190" i="20" s="1"/>
  <c r="BT190" i="20" s="1"/>
  <c r="CP190" i="20"/>
  <c r="AX144" i="20"/>
  <c r="BI144" i="20" s="1"/>
  <c r="BT144" i="20" s="1"/>
  <c r="CP144" i="20"/>
  <c r="AX163" i="20"/>
  <c r="BI163" i="20" s="1"/>
  <c r="BT163" i="20" s="1"/>
  <c r="CP163" i="20"/>
  <c r="AX201" i="20"/>
  <c r="BI201" i="20" s="1"/>
  <c r="BT201" i="20" s="1"/>
  <c r="CP201" i="20"/>
  <c r="CP223" i="20"/>
  <c r="AX223" i="20"/>
  <c r="BI223" i="20" s="1"/>
  <c r="BT223" i="20" s="1"/>
  <c r="CP213" i="20"/>
  <c r="AX213" i="20"/>
  <c r="BI213" i="20" s="1"/>
  <c r="BT213" i="20" s="1"/>
  <c r="CP112" i="20"/>
  <c r="AX112" i="20"/>
  <c r="BI112" i="20" s="1"/>
  <c r="BT112" i="20" s="1"/>
  <c r="AX189" i="20"/>
  <c r="BI189" i="20" s="1"/>
  <c r="BT189" i="20" s="1"/>
  <c r="CP189" i="20"/>
  <c r="AX98" i="20"/>
  <c r="BI98" i="20" s="1"/>
  <c r="BT98" i="20" s="1"/>
  <c r="CP98" i="20"/>
  <c r="CP111" i="20"/>
  <c r="AX111" i="20"/>
  <c r="BI111" i="20" s="1"/>
  <c r="BT111" i="20" s="1"/>
  <c r="AX104" i="20"/>
  <c r="BI104" i="20" s="1"/>
  <c r="BT104" i="20" s="1"/>
  <c r="CP104" i="20"/>
  <c r="CP229" i="20"/>
  <c r="AX229" i="20"/>
  <c r="BI229" i="20" s="1"/>
  <c r="BT229" i="20" s="1"/>
  <c r="AX30" i="20"/>
  <c r="BI30" i="20" s="1"/>
  <c r="BT30" i="20" s="1"/>
  <c r="CP30" i="20"/>
  <c r="AX169" i="20"/>
  <c r="BI169" i="20" s="1"/>
  <c r="BT169" i="20" s="1"/>
  <c r="CP169" i="20"/>
  <c r="CP155" i="20"/>
  <c r="AX155" i="20"/>
  <c r="BI155" i="20" s="1"/>
  <c r="BT155" i="20" s="1"/>
  <c r="CP113" i="20"/>
  <c r="AX113" i="20"/>
  <c r="BI113" i="20" s="1"/>
  <c r="BT113" i="20" s="1"/>
  <c r="AX207" i="20"/>
  <c r="BI207" i="20" s="1"/>
  <c r="BT207" i="20" s="1"/>
  <c r="CP207" i="20"/>
  <c r="AX198" i="20"/>
  <c r="BI198" i="20" s="1"/>
  <c r="BT198" i="20" s="1"/>
  <c r="CP198" i="20"/>
  <c r="AX50" i="20"/>
  <c r="BI50" i="20" s="1"/>
  <c r="BT50" i="20" s="1"/>
  <c r="CP50" i="20"/>
  <c r="CP196" i="20"/>
  <c r="AX196" i="20"/>
  <c r="BI196" i="20" s="1"/>
  <c r="BT196" i="20" s="1"/>
  <c r="CP60" i="20"/>
  <c r="AX60" i="20"/>
  <c r="BI60" i="20" s="1"/>
  <c r="BT60" i="20" s="1"/>
  <c r="CP48" i="20"/>
  <c r="AX48" i="20"/>
  <c r="BI48" i="20" s="1"/>
  <c r="BT48" i="20" s="1"/>
  <c r="CP150" i="20"/>
  <c r="AX150" i="20"/>
  <c r="BI150" i="20" s="1"/>
  <c r="BT150" i="20" s="1"/>
  <c r="AX173" i="20"/>
  <c r="BI173" i="20" s="1"/>
  <c r="BT173" i="20" s="1"/>
  <c r="CP173" i="20"/>
  <c r="AX75" i="20"/>
  <c r="BI75" i="20" s="1"/>
  <c r="BT75" i="20" s="1"/>
  <c r="CP75" i="20"/>
  <c r="CP129" i="20"/>
  <c r="AX129" i="20"/>
  <c r="BI129" i="20" s="1"/>
  <c r="BT129" i="20" s="1"/>
  <c r="U24" i="4"/>
  <c r="U74" i="4"/>
  <c r="U71" i="4" s="1"/>
  <c r="AX149" i="20"/>
  <c r="BI149" i="20" s="1"/>
  <c r="BT149" i="20" s="1"/>
  <c r="CP149" i="20"/>
  <c r="CP18" i="20"/>
  <c r="AX18" i="20"/>
  <c r="BI18" i="20" s="1"/>
  <c r="BT18" i="20" s="1"/>
  <c r="CP21" i="20"/>
  <c r="AX21" i="20"/>
  <c r="BI21" i="20" s="1"/>
  <c r="BT21" i="20" s="1"/>
  <c r="CP20" i="20"/>
  <c r="AX20" i="20"/>
  <c r="BI20" i="20" s="1"/>
  <c r="BT20" i="20" s="1"/>
  <c r="CP89" i="20"/>
  <c r="AX89" i="20"/>
  <c r="BI89" i="20" s="1"/>
  <c r="BT89" i="20" s="1"/>
  <c r="CP217" i="20"/>
  <c r="AX217" i="20"/>
  <c r="BI217" i="20" s="1"/>
  <c r="BT217" i="20" s="1"/>
  <c r="AX143" i="20"/>
  <c r="BI143" i="20" s="1"/>
  <c r="BT143" i="20" s="1"/>
  <c r="CP143" i="20"/>
  <c r="CP171" i="20"/>
  <c r="AX171" i="20"/>
  <c r="BI171" i="20" s="1"/>
  <c r="BT171" i="20" s="1"/>
  <c r="CP236" i="20"/>
  <c r="AX236" i="20"/>
  <c r="BI236" i="20" s="1"/>
  <c r="BT236" i="20" s="1"/>
  <c r="CP224" i="20"/>
  <c r="AX224" i="20"/>
  <c r="BI224" i="20" s="1"/>
  <c r="BT224" i="20" s="1"/>
  <c r="CP182" i="20"/>
  <c r="AX182" i="20"/>
  <c r="BI182" i="20" s="1"/>
  <c r="BT182" i="20" s="1"/>
  <c r="CP126" i="20"/>
  <c r="AX126" i="20"/>
  <c r="BI126" i="20" s="1"/>
  <c r="BT126" i="20" s="1"/>
  <c r="CP37" i="20"/>
  <c r="AX37" i="20"/>
  <c r="BI37" i="20" s="1"/>
  <c r="BT37" i="20" s="1"/>
  <c r="AX124" i="20"/>
  <c r="BI124" i="20" s="1"/>
  <c r="BT124" i="20" s="1"/>
  <c r="CP124" i="20"/>
  <c r="AX239" i="20"/>
  <c r="BI239" i="20" s="1"/>
  <c r="BT239" i="20" s="1"/>
  <c r="CP239" i="20"/>
  <c r="U61" i="8"/>
  <c r="U64" i="8"/>
  <c r="CP110" i="20"/>
  <c r="AX110" i="20"/>
  <c r="BI110" i="20" s="1"/>
  <c r="BT110" i="20" s="1"/>
  <c r="CP200" i="20"/>
  <c r="AX200" i="20"/>
  <c r="BI200" i="20" s="1"/>
  <c r="BT200" i="20" s="1"/>
  <c r="AX205" i="20"/>
  <c r="BI205" i="20" s="1"/>
  <c r="BT205" i="20" s="1"/>
  <c r="CP205" i="20"/>
  <c r="AX131" i="20"/>
  <c r="BI131" i="20" s="1"/>
  <c r="BT131" i="20" s="1"/>
  <c r="CP131" i="20"/>
  <c r="AX142" i="20"/>
  <c r="BI142" i="20" s="1"/>
  <c r="BT142" i="20" s="1"/>
  <c r="CP142" i="20"/>
  <c r="CP32" i="20"/>
  <c r="AX32" i="20"/>
  <c r="BI32" i="20" s="1"/>
  <c r="BT32" i="20" s="1"/>
  <c r="CP153" i="20"/>
  <c r="AX153" i="20"/>
  <c r="BI153" i="20" s="1"/>
  <c r="BT153" i="20" s="1"/>
  <c r="AX228" i="20"/>
  <c r="BI228" i="20" s="1"/>
  <c r="BT228" i="20" s="1"/>
  <c r="CP228" i="20"/>
  <c r="AX167" i="20"/>
  <c r="BI167" i="20" s="1"/>
  <c r="BT167" i="20" s="1"/>
  <c r="CP167" i="20"/>
  <c r="CP157" i="20"/>
  <c r="AX157" i="20"/>
  <c r="BI157" i="20" s="1"/>
  <c r="BT157" i="20" s="1"/>
  <c r="AX34" i="20"/>
  <c r="BI34" i="20" s="1"/>
  <c r="BT34" i="20" s="1"/>
  <c r="CP34" i="20"/>
  <c r="AX219" i="20"/>
  <c r="BI219" i="20" s="1"/>
  <c r="BT219" i="20" s="1"/>
  <c r="CP219" i="20"/>
  <c r="Z33" i="8"/>
  <c r="CP24" i="20"/>
  <c r="AX24" i="20"/>
  <c r="BI24" i="20" s="1"/>
  <c r="BT24" i="20" s="1"/>
  <c r="CP148" i="20"/>
  <c r="AX148" i="20"/>
  <c r="BI148" i="20" s="1"/>
  <c r="BT148" i="20" s="1"/>
  <c r="AX172" i="20"/>
  <c r="BI172" i="20" s="1"/>
  <c r="BT172" i="20" s="1"/>
  <c r="CP172" i="20"/>
  <c r="CP117" i="20"/>
  <c r="AX117" i="20"/>
  <c r="BI117" i="20" s="1"/>
  <c r="BT117" i="20" s="1"/>
  <c r="CP119" i="20"/>
  <c r="AX119" i="20"/>
  <c r="BI119" i="20" s="1"/>
  <c r="BT119" i="20" s="1"/>
  <c r="CP115" i="20"/>
  <c r="AX115" i="20"/>
  <c r="BI115" i="20" s="1"/>
  <c r="BT115" i="20" s="1"/>
  <c r="CP214" i="20"/>
  <c r="AX214" i="20"/>
  <c r="BI214" i="20" s="1"/>
  <c r="BT214" i="20" s="1"/>
  <c r="CP197" i="20"/>
  <c r="AX197" i="20"/>
  <c r="BI197" i="20" s="1"/>
  <c r="BT197" i="20" s="1"/>
  <c r="CP87" i="20"/>
  <c r="AX87" i="20"/>
  <c r="BI87" i="20" s="1"/>
  <c r="BT87" i="20" s="1"/>
  <c r="AX127" i="20"/>
  <c r="BI127" i="20" s="1"/>
  <c r="BT127" i="20" s="1"/>
  <c r="CP127" i="20"/>
  <c r="CP125" i="20"/>
  <c r="AX125" i="20"/>
  <c r="BI125" i="20" s="1"/>
  <c r="BT125" i="20" s="1"/>
  <c r="AX246" i="20"/>
  <c r="BI246" i="20" s="1"/>
  <c r="BT246" i="20" s="1"/>
  <c r="CP246" i="20"/>
  <c r="AX192" i="20"/>
  <c r="BI192" i="20" s="1"/>
  <c r="BT192" i="20" s="1"/>
  <c r="CP192" i="20"/>
  <c r="AX238" i="20"/>
  <c r="BI238" i="20" s="1"/>
  <c r="BT238" i="20" s="1"/>
  <c r="CP238" i="20"/>
  <c r="CP92" i="20"/>
  <c r="AX92" i="20"/>
  <c r="BI92" i="20" s="1"/>
  <c r="BT92" i="20" s="1"/>
  <c r="AX183" i="20"/>
  <c r="BI183" i="20" s="1"/>
  <c r="BT183" i="20" s="1"/>
  <c r="CP183" i="20"/>
  <c r="AX19" i="20"/>
  <c r="BI19" i="20" s="1"/>
  <c r="BT19" i="20" s="1"/>
  <c r="CP19" i="20"/>
  <c r="AX218" i="20"/>
  <c r="BI218" i="20" s="1"/>
  <c r="BT218" i="20" s="1"/>
  <c r="CP218" i="20"/>
  <c r="U48" i="4"/>
  <c r="U80" i="4" s="1"/>
  <c r="U56" i="4"/>
  <c r="U84" i="4" s="1"/>
  <c r="U54" i="4"/>
  <c r="U83" i="4" s="1"/>
  <c r="U62" i="4"/>
  <c r="U87" i="4" s="1"/>
  <c r="U46" i="4"/>
  <c r="U79" i="4" s="1"/>
  <c r="U45" i="4"/>
  <c r="U50" i="4"/>
  <c r="U81" i="4" s="1"/>
  <c r="U58" i="4"/>
  <c r="U85" i="4" s="1"/>
  <c r="U60" i="4"/>
  <c r="U86" i="4" s="1"/>
  <c r="U64" i="4"/>
  <c r="U88" i="4" s="1"/>
  <c r="U52" i="4"/>
  <c r="U82" i="4" s="1"/>
  <c r="AX118" i="20"/>
  <c r="BI118" i="20" s="1"/>
  <c r="BT118" i="20" s="1"/>
  <c r="CP118" i="20"/>
  <c r="AX74" i="20"/>
  <c r="BI74" i="20" s="1"/>
  <c r="BT74" i="20" s="1"/>
  <c r="CP74" i="20"/>
  <c r="AX56" i="20"/>
  <c r="BI56" i="20" s="1"/>
  <c r="BT56" i="20" s="1"/>
  <c r="CP56" i="20"/>
  <c r="AX59" i="20"/>
  <c r="BI59" i="20" s="1"/>
  <c r="BT59" i="20" s="1"/>
  <c r="CP59" i="20"/>
  <c r="AX135" i="20"/>
  <c r="BI135" i="20" s="1"/>
  <c r="BT135" i="20" s="1"/>
  <c r="CP135" i="20"/>
  <c r="CP122" i="20"/>
  <c r="AX122" i="20"/>
  <c r="BI122" i="20" s="1"/>
  <c r="BT122" i="20" s="1"/>
  <c r="CP29" i="20"/>
  <c r="AX29" i="20"/>
  <c r="BI29" i="20" s="1"/>
  <c r="BT29" i="20" s="1"/>
  <c r="CP202" i="20"/>
  <c r="AX202" i="20"/>
  <c r="BI202" i="20" s="1"/>
  <c r="BT202" i="20" s="1"/>
  <c r="AX161" i="20"/>
  <c r="BI161" i="20" s="1"/>
  <c r="BT161" i="20" s="1"/>
  <c r="CP161" i="20"/>
  <c r="CP79" i="20"/>
  <c r="AX79" i="20"/>
  <c r="BI79" i="20" s="1"/>
  <c r="BT79" i="20" s="1"/>
  <c r="CP35" i="20"/>
  <c r="AX35" i="20"/>
  <c r="BI35" i="20" s="1"/>
  <c r="BT35" i="20" s="1"/>
  <c r="AX55" i="20"/>
  <c r="BI55" i="20" s="1"/>
  <c r="BT55" i="20" s="1"/>
  <c r="CP55" i="20"/>
  <c r="CP27" i="20"/>
  <c r="AX27" i="20"/>
  <c r="BI27" i="20" s="1"/>
  <c r="BT27" i="20" s="1"/>
  <c r="AX199" i="20"/>
  <c r="BI199" i="20" s="1"/>
  <c r="BT199" i="20" s="1"/>
  <c r="CP199" i="20"/>
  <c r="AX181" i="20"/>
  <c r="BI181" i="20" s="1"/>
  <c r="BT181" i="20" s="1"/>
  <c r="CP181" i="20"/>
  <c r="AX158" i="20"/>
  <c r="BI158" i="20" s="1"/>
  <c r="BT158" i="20" s="1"/>
  <c r="CP158" i="20"/>
  <c r="AX41" i="20"/>
  <c r="BI41" i="20" s="1"/>
  <c r="BT41" i="20" s="1"/>
  <c r="CP41" i="20"/>
  <c r="CP22" i="20"/>
  <c r="AX22" i="20"/>
  <c r="BI22" i="20" s="1"/>
  <c r="BT22" i="20" s="1"/>
  <c r="CP103" i="20"/>
  <c r="AX103" i="20"/>
  <c r="BI103" i="20" s="1"/>
  <c r="BT103" i="20" s="1"/>
  <c r="AX15" i="20"/>
  <c r="BI15" i="20" s="1"/>
  <c r="BT15" i="20" s="1"/>
  <c r="CP15" i="20"/>
  <c r="AX43" i="20"/>
  <c r="BI43" i="20" s="1"/>
  <c r="BT43" i="20" s="1"/>
  <c r="CP43" i="20"/>
  <c r="CP33" i="20"/>
  <c r="AX33" i="20"/>
  <c r="BI33" i="20" s="1"/>
  <c r="BT33" i="20" s="1"/>
  <c r="AX222" i="20"/>
  <c r="BI222" i="20" s="1"/>
  <c r="BT222" i="20" s="1"/>
  <c r="CP222" i="20"/>
  <c r="CP212" i="20"/>
  <c r="AX212" i="20"/>
  <c r="BI212" i="20" s="1"/>
  <c r="BT212" i="20" s="1"/>
  <c r="AX251" i="20"/>
  <c r="BI251" i="20" s="1"/>
  <c r="BT251" i="20" s="1"/>
  <c r="CP251" i="20"/>
  <c r="AX180" i="20"/>
  <c r="BI180" i="20" s="1"/>
  <c r="BT180" i="20" s="1"/>
  <c r="CP180" i="20"/>
  <c r="CP116" i="20"/>
  <c r="AX116" i="20"/>
  <c r="BI116" i="20" s="1"/>
  <c r="BT116" i="20" s="1"/>
  <c r="CP28" i="20"/>
  <c r="AX28" i="20"/>
  <c r="BI28" i="20" s="1"/>
  <c r="BT28" i="20" s="1"/>
  <c r="CP185" i="20"/>
  <c r="AX185" i="20"/>
  <c r="BI185" i="20" s="1"/>
  <c r="BT185" i="20" s="1"/>
  <c r="AX164" i="20"/>
  <c r="BI164" i="20" s="1"/>
  <c r="BT164" i="20" s="1"/>
  <c r="CP164" i="20"/>
  <c r="CP13" i="20"/>
  <c r="AX13" i="20"/>
  <c r="BI13" i="20" s="1"/>
  <c r="BT13" i="20" s="1"/>
  <c r="CP234" i="20"/>
  <c r="AX234" i="20"/>
  <c r="BI234" i="20" s="1"/>
  <c r="BT234" i="20" s="1"/>
  <c r="AX227" i="20"/>
  <c r="BI227" i="20" s="1"/>
  <c r="BT227" i="20" s="1"/>
  <c r="CP227" i="20"/>
  <c r="AX40" i="20"/>
  <c r="BI40" i="20" s="1"/>
  <c r="BT40" i="20" s="1"/>
  <c r="CP40" i="20"/>
  <c r="CP225" i="20"/>
  <c r="AX225" i="20"/>
  <c r="BI225" i="20" s="1"/>
  <c r="BT225" i="20" s="1"/>
  <c r="CP54" i="20"/>
  <c r="AX54" i="20"/>
  <c r="BI54" i="20" s="1"/>
  <c r="BT54" i="20" s="1"/>
  <c r="CP211" i="20"/>
  <c r="AX211" i="20"/>
  <c r="BI211" i="20" s="1"/>
  <c r="BT211" i="20" s="1"/>
  <c r="AX232" i="20"/>
  <c r="BI232" i="20" s="1"/>
  <c r="BT232" i="20" s="1"/>
  <c r="CP232" i="20"/>
  <c r="CP108" i="20"/>
  <c r="AX108" i="20"/>
  <c r="BI108" i="20" s="1"/>
  <c r="BT108" i="20" s="1"/>
  <c r="CP64" i="20"/>
  <c r="AX64" i="20"/>
  <c r="BI64" i="20" s="1"/>
  <c r="BT64" i="20" s="1"/>
  <c r="CP84" i="20"/>
  <c r="AX84" i="20"/>
  <c r="BI84" i="20" s="1"/>
  <c r="BT84" i="20" s="1"/>
  <c r="AX208" i="20"/>
  <c r="BI208" i="20" s="1"/>
  <c r="BT208" i="20" s="1"/>
  <c r="CP208" i="20"/>
  <c r="AX71" i="20"/>
  <c r="BI71" i="20" s="1"/>
  <c r="BT71" i="20" s="1"/>
  <c r="CP71" i="20"/>
  <c r="AX245" i="20"/>
  <c r="BI245" i="20" s="1"/>
  <c r="BT245" i="20" s="1"/>
  <c r="CP245" i="20"/>
  <c r="AX88" i="20"/>
  <c r="BI88" i="20" s="1"/>
  <c r="BT88" i="20" s="1"/>
  <c r="CP88" i="20"/>
  <c r="AX230" i="20"/>
  <c r="BI230" i="20" s="1"/>
  <c r="BT230" i="20" s="1"/>
  <c r="CP230" i="20"/>
  <c r="CP58" i="20"/>
  <c r="AX58" i="20"/>
  <c r="BI58" i="20" s="1"/>
  <c r="BT58" i="20" s="1"/>
  <c r="CP175" i="20"/>
  <c r="AX175" i="20"/>
  <c r="BI175" i="20" s="1"/>
  <c r="BT175" i="20" s="1"/>
  <c r="AX68" i="20"/>
  <c r="BI68" i="20" s="1"/>
  <c r="BT68" i="20" s="1"/>
  <c r="CP68" i="20"/>
  <c r="AX226" i="20"/>
  <c r="BI226" i="20" s="1"/>
  <c r="BT226" i="20" s="1"/>
  <c r="CP226" i="20"/>
  <c r="CP235" i="20"/>
  <c r="AX235" i="20"/>
  <c r="BI235" i="20" s="1"/>
  <c r="BT235" i="20" s="1"/>
  <c r="AX38" i="20"/>
  <c r="BI38" i="20" s="1"/>
  <c r="BT38" i="20" s="1"/>
  <c r="CP38" i="20"/>
  <c r="AX23" i="20"/>
  <c r="BI23" i="20" s="1"/>
  <c r="BT23" i="20" s="1"/>
  <c r="CP23" i="20"/>
  <c r="CP52" i="20"/>
  <c r="AX52" i="20"/>
  <c r="BI52" i="20" s="1"/>
  <c r="BT52" i="20" s="1"/>
  <c r="AX123" i="20"/>
  <c r="BI123" i="20" s="1"/>
  <c r="BT123" i="20" s="1"/>
  <c r="CP123" i="20"/>
  <c r="AX168" i="20"/>
  <c r="BI168" i="20" s="1"/>
  <c r="BT168" i="20" s="1"/>
  <c r="CP168" i="20"/>
  <c r="CP249" i="20"/>
  <c r="AX249" i="20"/>
  <c r="BI249" i="20" s="1"/>
  <c r="BT249" i="20" s="1"/>
  <c r="AX93" i="20"/>
  <c r="BI93" i="20" s="1"/>
  <c r="BT93" i="20" s="1"/>
  <c r="CP93" i="20"/>
  <c r="AX46" i="20"/>
  <c r="BI46" i="20" s="1"/>
  <c r="BT46" i="20" s="1"/>
  <c r="CP46" i="20"/>
  <c r="CP66" i="20"/>
  <c r="AX66" i="20"/>
  <c r="BI66" i="20" s="1"/>
  <c r="BT66" i="20" s="1"/>
  <c r="AX139" i="20"/>
  <c r="BI139" i="20" s="1"/>
  <c r="BT139" i="20" s="1"/>
  <c r="CP139" i="20"/>
  <c r="U77" i="4" l="1"/>
  <c r="U78" i="4" s="1"/>
  <c r="U19" i="4"/>
  <c r="U93" i="4"/>
  <c r="U18" i="4"/>
  <c r="U72" i="4"/>
  <c r="AA33" i="8"/>
  <c r="U21" i="4" l="1"/>
  <c r="U20" i="4"/>
  <c r="U16" i="4" s="1"/>
  <c r="U98" i="4"/>
  <c r="AB33" i="8"/>
  <c r="AC33" i="8" l="1"/>
  <c r="U22" i="4"/>
  <c r="U28" i="4" s="1"/>
  <c r="U17" i="4"/>
  <c r="U26" i="4" l="1"/>
  <c r="AD33" i="8"/>
  <c r="U27" i="4" l="1"/>
  <c r="U10" i="8"/>
  <c r="U11" i="8" l="1"/>
  <c r="U14" i="8"/>
  <c r="U16" i="8" s="1"/>
  <c r="U20" i="8" l="1"/>
  <c r="U17" i="8"/>
  <c r="U23" i="8" l="1"/>
  <c r="U24" i="8"/>
  <c r="U26" i="8" s="1"/>
  <c r="U29" i="8" s="1"/>
  <c r="U31" i="8" s="1"/>
  <c r="U21" i="8"/>
  <c r="U51" i="8" l="1"/>
  <c r="U50" i="8" s="1"/>
  <c r="U44" i="8" s="1"/>
  <c r="U38" i="8"/>
  <c r="U41" i="8" s="1"/>
  <c r="U32" i="8"/>
  <c r="U52" i="8" l="1"/>
  <c r="U62" i="8" s="1"/>
  <c r="U53" i="8"/>
  <c r="U58" i="8" s="1"/>
  <c r="U43" i="8"/>
  <c r="U54" i="8" l="1"/>
  <c r="DE46" i="20"/>
  <c r="CE105" i="20"/>
  <c r="AB105" i="20" s="1"/>
  <c r="F105" i="20" s="1"/>
  <c r="CE98" i="20"/>
  <c r="AB98" i="20" s="1"/>
  <c r="F98" i="20" s="1"/>
  <c r="CE203" i="20"/>
  <c r="AB203" i="20" s="1"/>
  <c r="F203" i="20" s="1"/>
  <c r="CE196" i="20"/>
  <c r="AB196" i="20" s="1"/>
  <c r="F196" i="20" s="1"/>
  <c r="CE169" i="20"/>
  <c r="AB169" i="20" s="1"/>
  <c r="F169" i="20" s="1"/>
  <c r="CE195" i="20"/>
  <c r="AB195" i="20" s="1"/>
  <c r="F195" i="20" s="1"/>
  <c r="CE18" i="20"/>
  <c r="AB18" i="20" s="1"/>
  <c r="F18" i="20" s="1"/>
  <c r="CE41" i="20"/>
  <c r="AB41" i="20" s="1"/>
  <c r="F41" i="20" s="1"/>
  <c r="CE171" i="20"/>
  <c r="AB171" i="20" s="1"/>
  <c r="F171" i="20" s="1"/>
  <c r="CE160" i="20"/>
  <c r="AB160" i="20" s="1"/>
  <c r="F160" i="20" s="1"/>
  <c r="CE211" i="20"/>
  <c r="AB211" i="20" s="1"/>
  <c r="F211" i="20" s="1"/>
  <c r="CE75" i="20"/>
  <c r="AB75" i="20" s="1"/>
  <c r="F75" i="20" s="1"/>
  <c r="CE69" i="20"/>
  <c r="AB69" i="20" s="1"/>
  <c r="F69" i="20" s="1"/>
  <c r="CE190" i="20"/>
  <c r="AB190" i="20" s="1"/>
  <c r="F190" i="20" s="1"/>
  <c r="CE122" i="20"/>
  <c r="AB122" i="20" s="1"/>
  <c r="F122" i="20" s="1"/>
  <c r="CE213" i="20"/>
  <c r="AB213" i="20" s="1"/>
  <c r="F213" i="20" s="1"/>
  <c r="CE170" i="20"/>
  <c r="AB170" i="20" s="1"/>
  <c r="F170" i="20" s="1"/>
  <c r="CE113" i="20"/>
  <c r="AB113" i="20" s="1"/>
  <c r="F113" i="20" s="1"/>
  <c r="CE220" i="20"/>
  <c r="AB220" i="20" s="1"/>
  <c r="F220" i="20" s="1"/>
  <c r="CE158" i="20"/>
  <c r="AB158" i="20" s="1"/>
  <c r="F158" i="20" s="1"/>
  <c r="CE121" i="20"/>
  <c r="AB121" i="20" s="1"/>
  <c r="F121" i="20" s="1"/>
  <c r="CE97" i="20"/>
  <c r="AB97" i="20" s="1"/>
  <c r="F97" i="20" s="1"/>
  <c r="CE115" i="20"/>
  <c r="AB115" i="20" s="1"/>
  <c r="F115" i="20" s="1"/>
  <c r="CE145" i="20"/>
  <c r="AB145" i="20" s="1"/>
  <c r="F145" i="20" s="1"/>
  <c r="CE154" i="20"/>
  <c r="AB154" i="20" s="1"/>
  <c r="F154" i="20" s="1"/>
  <c r="CE37" i="20"/>
  <c r="AB37" i="20" s="1"/>
  <c r="F37" i="20" s="1"/>
  <c r="CE82" i="20"/>
  <c r="AB82" i="20" s="1"/>
  <c r="F82" i="20" s="1"/>
  <c r="CE20" i="20"/>
  <c r="AB20" i="20" s="1"/>
  <c r="F20" i="20" s="1"/>
  <c r="CE188" i="20"/>
  <c r="AB188" i="20" s="1"/>
  <c r="F188" i="20" s="1"/>
  <c r="CE167" i="20"/>
  <c r="AB167" i="20" s="1"/>
  <c r="F167" i="20" s="1"/>
  <c r="CE229" i="20"/>
  <c r="AB229" i="20" s="1"/>
  <c r="F229" i="20" s="1"/>
  <c r="CE129" i="20"/>
  <c r="AB129" i="20" s="1"/>
  <c r="F129" i="20" s="1"/>
  <c r="CE120" i="20"/>
  <c r="AB120" i="20" s="1"/>
  <c r="F120" i="20" s="1"/>
  <c r="CE46" i="20"/>
  <c r="AB46" i="20" s="1"/>
  <c r="F46" i="20" s="1"/>
  <c r="CE201" i="20"/>
  <c r="AB201" i="20" s="1"/>
  <c r="F201" i="20" s="1"/>
  <c r="CE151" i="20"/>
  <c r="AB151" i="20" s="1"/>
  <c r="F151" i="20" s="1"/>
  <c r="CE99" i="20"/>
  <c r="AB99" i="20" s="1"/>
  <c r="F99" i="20" s="1"/>
  <c r="CE13" i="20"/>
  <c r="AB13" i="20" s="1"/>
  <c r="F13" i="20" s="1"/>
  <c r="CE108" i="20"/>
  <c r="AB108" i="20" s="1"/>
  <c r="F108" i="20" s="1"/>
  <c r="CE12" i="20"/>
  <c r="AB12" i="20" s="1"/>
  <c r="F12" i="20" s="1"/>
  <c r="CE242" i="20"/>
  <c r="AB242" i="20" s="1"/>
  <c r="F242" i="20" s="1"/>
  <c r="CE143" i="20"/>
  <c r="AB143" i="20" s="1"/>
  <c r="F143" i="20" s="1"/>
  <c r="CE168" i="20"/>
  <c r="AB168" i="20" s="1"/>
  <c r="F168" i="20" s="1"/>
  <c r="CE163" i="20"/>
  <c r="AB163" i="20" s="1"/>
  <c r="F163" i="20" s="1"/>
  <c r="CE227" i="20"/>
  <c r="AB227" i="20" s="1"/>
  <c r="F227" i="20" s="1"/>
  <c r="CE45" i="20"/>
  <c r="AB45" i="20" s="1"/>
  <c r="F45" i="20" s="1"/>
  <c r="CE139" i="20"/>
  <c r="AB139" i="20" s="1"/>
  <c r="F139" i="20" s="1"/>
  <c r="CE233" i="20"/>
  <c r="AB233" i="20" s="1"/>
  <c r="F233" i="20" s="1"/>
  <c r="CE223" i="20"/>
  <c r="AB223" i="20" s="1"/>
  <c r="F223" i="20" s="1"/>
  <c r="CE157" i="20"/>
  <c r="AB157" i="20" s="1"/>
  <c r="F157" i="20" s="1"/>
  <c r="CE179" i="20"/>
  <c r="AB179" i="20" s="1"/>
  <c r="F179" i="20" s="1"/>
  <c r="CE73" i="20"/>
  <c r="AB73" i="20" s="1"/>
  <c r="F73" i="20" s="1"/>
  <c r="CE50" i="20"/>
  <c r="AB50" i="20" s="1"/>
  <c r="F50" i="20" s="1"/>
  <c r="CE152" i="20"/>
  <c r="AB152" i="20" s="1"/>
  <c r="F152" i="20" s="1"/>
  <c r="CE212" i="20"/>
  <c r="AB212" i="20" s="1"/>
  <c r="F212" i="20" s="1"/>
  <c r="CE162" i="20"/>
  <c r="AB162" i="20" s="1"/>
  <c r="F162" i="20" s="1"/>
  <c r="CE68" i="20"/>
  <c r="AB68" i="20" s="1"/>
  <c r="F68" i="20" s="1"/>
  <c r="CE16" i="20"/>
  <c r="AB16" i="20" s="1"/>
  <c r="F16" i="20" s="1"/>
  <c r="CE87" i="20"/>
  <c r="AB87" i="20" s="1"/>
  <c r="F87" i="20" s="1"/>
  <c r="CE36" i="20"/>
  <c r="AB36" i="20" s="1"/>
  <c r="F36" i="20" s="1"/>
  <c r="CE103" i="20"/>
  <c r="AB103" i="20" s="1"/>
  <c r="F103" i="20" s="1"/>
  <c r="CE30" i="20"/>
  <c r="AB30" i="20" s="1"/>
  <c r="F30" i="20" s="1"/>
  <c r="CE240" i="20"/>
  <c r="AB240" i="20" s="1"/>
  <c r="F240" i="20" s="1"/>
  <c r="CE116" i="20"/>
  <c r="AB116" i="20" s="1"/>
  <c r="F116" i="20" s="1"/>
  <c r="CE101" i="20"/>
  <c r="AB101" i="20" s="1"/>
  <c r="F101" i="20" s="1"/>
  <c r="CE54" i="20"/>
  <c r="AB54" i="20" s="1"/>
  <c r="F54" i="20" s="1"/>
  <c r="CE210" i="20"/>
  <c r="AB210" i="20" s="1"/>
  <c r="F210" i="20" s="1"/>
  <c r="CE88" i="20"/>
  <c r="AB88" i="20" s="1"/>
  <c r="F88" i="20" s="1"/>
  <c r="CE204" i="20"/>
  <c r="AB204" i="20" s="1"/>
  <c r="F204" i="20" s="1"/>
  <c r="CE92" i="20"/>
  <c r="AB92" i="20" s="1"/>
  <c r="F92" i="20" s="1"/>
  <c r="CE28" i="20"/>
  <c r="AB28" i="20" s="1"/>
  <c r="F28" i="20" s="1"/>
  <c r="CE217" i="20"/>
  <c r="AB217" i="20" s="1"/>
  <c r="F217" i="20" s="1"/>
  <c r="CE55" i="20"/>
  <c r="AB55" i="20" s="1"/>
  <c r="F55" i="20" s="1"/>
  <c r="CE149" i="20"/>
  <c r="AB149" i="20" s="1"/>
  <c r="F149" i="20" s="1"/>
  <c r="CE102" i="20"/>
  <c r="AB102" i="20" s="1"/>
  <c r="F102" i="20" s="1"/>
  <c r="CE134" i="20"/>
  <c r="AB134" i="20" s="1"/>
  <c r="F134" i="20" s="1"/>
  <c r="CE222" i="20"/>
  <c r="AB222" i="20" s="1"/>
  <c r="F222" i="20" s="1"/>
  <c r="CE216" i="20"/>
  <c r="AB216" i="20" s="1"/>
  <c r="F216" i="20" s="1"/>
  <c r="CE249" i="20"/>
  <c r="AB249" i="20" s="1"/>
  <c r="F249" i="20" s="1"/>
  <c r="CE136" i="20"/>
  <c r="AB136" i="20" s="1"/>
  <c r="F136" i="20" s="1"/>
  <c r="CE39" i="20"/>
  <c r="AB39" i="20" s="1"/>
  <c r="F39" i="20" s="1"/>
  <c r="CE14" i="20"/>
  <c r="AB14" i="20" s="1"/>
  <c r="F14" i="20" s="1"/>
  <c r="CE17" i="20"/>
  <c r="AB17" i="20" s="1"/>
  <c r="F17" i="20" s="1"/>
  <c r="CE226" i="20"/>
  <c r="AB226" i="20" s="1"/>
  <c r="F226" i="20" s="1"/>
  <c r="CE94" i="20"/>
  <c r="AB94" i="20" s="1"/>
  <c r="F94" i="20" s="1"/>
  <c r="CE146" i="20"/>
  <c r="AB146" i="20" s="1"/>
  <c r="F146" i="20" s="1"/>
  <c r="CE35" i="20"/>
  <c r="AB35" i="20" s="1"/>
  <c r="F35" i="20" s="1"/>
  <c r="CE49" i="20"/>
  <c r="AB49" i="20" s="1"/>
  <c r="F49" i="20" s="1"/>
  <c r="CE71" i="20"/>
  <c r="AB71" i="20" s="1"/>
  <c r="F71" i="20" s="1"/>
  <c r="CE165" i="20"/>
  <c r="AB165" i="20" s="1"/>
  <c r="F165" i="20" s="1"/>
  <c r="CE104" i="20"/>
  <c r="AB104" i="20" s="1"/>
  <c r="F104" i="20" s="1"/>
  <c r="CE26" i="20"/>
  <c r="AB26" i="20" s="1"/>
  <c r="F26" i="20" s="1"/>
  <c r="CE202" i="20"/>
  <c r="AB202" i="20" s="1"/>
  <c r="F202" i="20" s="1"/>
  <c r="CE147" i="20"/>
  <c r="AB147" i="20" s="1"/>
  <c r="F147" i="20" s="1"/>
  <c r="CE209" i="20"/>
  <c r="AB209" i="20" s="1"/>
  <c r="F209" i="20" s="1"/>
  <c r="CE239" i="20"/>
  <c r="AB239" i="20" s="1"/>
  <c r="F239" i="20" s="1"/>
  <c r="CE206" i="20"/>
  <c r="AB206" i="20" s="1"/>
  <c r="F206" i="20" s="1"/>
  <c r="CE118" i="20"/>
  <c r="AB118" i="20" s="1"/>
  <c r="F118" i="20" s="1"/>
  <c r="CE153" i="20"/>
  <c r="AB153" i="20" s="1"/>
  <c r="F153" i="20" s="1"/>
  <c r="CE15" i="20"/>
  <c r="AB15" i="20" s="1"/>
  <c r="F15" i="20" s="1"/>
  <c r="CE64" i="20"/>
  <c r="AB64" i="20" s="1"/>
  <c r="F64" i="20" s="1"/>
  <c r="CE22" i="20"/>
  <c r="AB22" i="20" s="1"/>
  <c r="F22" i="20" s="1"/>
  <c r="CE164" i="20"/>
  <c r="AB164" i="20" s="1"/>
  <c r="F164" i="20" s="1"/>
  <c r="CE215" i="20"/>
  <c r="AB215" i="20" s="1"/>
  <c r="F215" i="20" s="1"/>
  <c r="CE248" i="20"/>
  <c r="AB248" i="20" s="1"/>
  <c r="F248" i="20" s="1"/>
  <c r="CE175" i="20"/>
  <c r="AB175" i="20" s="1"/>
  <c r="F175" i="20" s="1"/>
  <c r="CE81" i="20"/>
  <c r="AB81" i="20" s="1"/>
  <c r="F81" i="20" s="1"/>
  <c r="CE155" i="20"/>
  <c r="AB155" i="20" s="1"/>
  <c r="F155" i="20" s="1"/>
  <c r="CE23" i="20"/>
  <c r="AB23" i="20" s="1"/>
  <c r="F23" i="20" s="1"/>
  <c r="CE183" i="20"/>
  <c r="AB183" i="20" s="1"/>
  <c r="F183" i="20" s="1"/>
  <c r="CE208" i="20"/>
  <c r="AB208" i="20" s="1"/>
  <c r="F208" i="20" s="1"/>
  <c r="CE114" i="20"/>
  <c r="AB114" i="20" s="1"/>
  <c r="F114" i="20" s="1"/>
  <c r="CE244" i="20"/>
  <c r="AB244" i="20" s="1"/>
  <c r="F244" i="20" s="1"/>
  <c r="CE123" i="20"/>
  <c r="AB123" i="20" s="1"/>
  <c r="F123" i="20" s="1"/>
  <c r="CE199" i="20"/>
  <c r="AB199" i="20" s="1"/>
  <c r="F199" i="20" s="1"/>
  <c r="CE128" i="20"/>
  <c r="AB128" i="20" s="1"/>
  <c r="F128" i="20" s="1"/>
  <c r="CE125" i="20"/>
  <c r="AB125" i="20" s="1"/>
  <c r="F125" i="20" s="1"/>
  <c r="CE70" i="20"/>
  <c r="AB70" i="20" s="1"/>
  <c r="F70" i="20" s="1"/>
  <c r="CE140" i="20"/>
  <c r="AB140" i="20" s="1"/>
  <c r="F140" i="20" s="1"/>
  <c r="CE48" i="20"/>
  <c r="AB48" i="20" s="1"/>
  <c r="F48" i="20" s="1"/>
  <c r="CE59" i="20"/>
  <c r="AB59" i="20" s="1"/>
  <c r="F59" i="20" s="1"/>
  <c r="CE29" i="20"/>
  <c r="AB29" i="20" s="1"/>
  <c r="F29" i="20" s="1"/>
  <c r="CE53" i="20"/>
  <c r="AB53" i="20" s="1"/>
  <c r="F53" i="20" s="1"/>
  <c r="CE235" i="20"/>
  <c r="AB235" i="20" s="1"/>
  <c r="F235" i="20" s="1"/>
  <c r="CE51" i="20"/>
  <c r="AB51" i="20" s="1"/>
  <c r="F51" i="20" s="1"/>
  <c r="CE38" i="20"/>
  <c r="AB38" i="20" s="1"/>
  <c r="F38" i="20" s="1"/>
  <c r="CE138" i="20"/>
  <c r="AB138" i="20" s="1"/>
  <c r="F138" i="20" s="1"/>
  <c r="CE66" i="20"/>
  <c r="AB66" i="20" s="1"/>
  <c r="F66" i="20" s="1"/>
  <c r="CE62" i="20"/>
  <c r="AB62" i="20" s="1"/>
  <c r="F62" i="20" s="1"/>
  <c r="CE232" i="20"/>
  <c r="AB232" i="20" s="1"/>
  <c r="F232" i="20" s="1"/>
  <c r="CE176" i="20"/>
  <c r="AB176" i="20" s="1"/>
  <c r="F176" i="20" s="1"/>
  <c r="CE96" i="20"/>
  <c r="AB96" i="20" s="1"/>
  <c r="F96" i="20" s="1"/>
  <c r="CE74" i="20"/>
  <c r="AB74" i="20" s="1"/>
  <c r="F74" i="20" s="1"/>
  <c r="CE237" i="20"/>
  <c r="AB237" i="20" s="1"/>
  <c r="F237" i="20" s="1"/>
  <c r="CE40" i="20"/>
  <c r="AB40" i="20" s="1"/>
  <c r="F40" i="20" s="1"/>
  <c r="CE247" i="20"/>
  <c r="AB247" i="20" s="1"/>
  <c r="F247" i="20" s="1"/>
  <c r="CE241" i="20"/>
  <c r="AB241" i="20" s="1"/>
  <c r="F241" i="20" s="1"/>
  <c r="CE137" i="20"/>
  <c r="AB137" i="20" s="1"/>
  <c r="F137" i="20" s="1"/>
  <c r="CE19" i="20"/>
  <c r="AB19" i="20" s="1"/>
  <c r="F19" i="20" s="1"/>
  <c r="CE80" i="20"/>
  <c r="AB80" i="20" s="1"/>
  <c r="F80" i="20" s="1"/>
  <c r="CE84" i="20"/>
  <c r="AB84" i="20" s="1"/>
  <c r="F84" i="20" s="1"/>
  <c r="CE89" i="20"/>
  <c r="AB89" i="20" s="1"/>
  <c r="F89" i="20" s="1"/>
  <c r="CE156" i="20"/>
  <c r="AB156" i="20" s="1"/>
  <c r="F156" i="20" s="1"/>
  <c r="CE32" i="20"/>
  <c r="AB32" i="20" s="1"/>
  <c r="F32" i="20" s="1"/>
  <c r="CE31" i="20"/>
  <c r="AB31" i="20" s="1"/>
  <c r="F31" i="20" s="1"/>
  <c r="CE126" i="20"/>
  <c r="AB126" i="20" s="1"/>
  <c r="F126" i="20" s="1"/>
  <c r="CE150" i="20"/>
  <c r="AB150" i="20" s="1"/>
  <c r="F150" i="20" s="1"/>
  <c r="CE194" i="20"/>
  <c r="AB194" i="20" s="1"/>
  <c r="F194" i="20" s="1"/>
  <c r="CE231" i="20"/>
  <c r="AB231" i="20" s="1"/>
  <c r="F231" i="20" s="1"/>
  <c r="CE76" i="20"/>
  <c r="AB76" i="20" s="1"/>
  <c r="F76" i="20" s="1"/>
  <c r="CE110" i="20"/>
  <c r="AB110" i="20" s="1"/>
  <c r="F110" i="20" s="1"/>
  <c r="CE238" i="20"/>
  <c r="AB238" i="20" s="1"/>
  <c r="F238" i="20" s="1"/>
  <c r="CE177" i="20"/>
  <c r="AB177" i="20" s="1"/>
  <c r="F177" i="20" s="1"/>
  <c r="CE234" i="20"/>
  <c r="AB234" i="20" s="1"/>
  <c r="F234" i="20" s="1"/>
  <c r="CE166" i="20"/>
  <c r="AB166" i="20" s="1"/>
  <c r="F166" i="20" s="1"/>
  <c r="CE180" i="20"/>
  <c r="AB180" i="20" s="1"/>
  <c r="F180" i="20" s="1"/>
  <c r="CE191" i="20"/>
  <c r="AB191" i="20" s="1"/>
  <c r="F191" i="20" s="1"/>
  <c r="CE56" i="20"/>
  <c r="AB56" i="20" s="1"/>
  <c r="F56" i="20" s="1"/>
  <c r="CE250" i="20"/>
  <c r="AB250" i="20" s="1"/>
  <c r="F250" i="20" s="1"/>
  <c r="CE251" i="20"/>
  <c r="AB251" i="20" s="1"/>
  <c r="F251" i="20" s="1"/>
  <c r="CE91" i="20"/>
  <c r="AB91" i="20" s="1"/>
  <c r="F91" i="20" s="1"/>
  <c r="CE224" i="20"/>
  <c r="AB224" i="20" s="1"/>
  <c r="F224" i="20" s="1"/>
  <c r="CE218" i="20"/>
  <c r="AB218" i="20" s="1"/>
  <c r="F218" i="20" s="1"/>
  <c r="CE86" i="20"/>
  <c r="AB86" i="20" s="1"/>
  <c r="F86" i="20" s="1"/>
  <c r="CE135" i="20"/>
  <c r="AB135" i="20" s="1"/>
  <c r="F135" i="20" s="1"/>
  <c r="CE178" i="20"/>
  <c r="AB178" i="20" s="1"/>
  <c r="F178" i="20" s="1"/>
  <c r="CE141" i="20"/>
  <c r="AB141" i="20" s="1"/>
  <c r="F141" i="20" s="1"/>
  <c r="CE52" i="20"/>
  <c r="AB52" i="20" s="1"/>
  <c r="F52" i="20" s="1"/>
  <c r="CE34" i="20"/>
  <c r="AB34" i="20" s="1"/>
  <c r="F34" i="20" s="1"/>
  <c r="CE90" i="20"/>
  <c r="AB90" i="20" s="1"/>
  <c r="F90" i="20" s="1"/>
  <c r="CE246" i="20"/>
  <c r="AB246" i="20" s="1"/>
  <c r="F246" i="20" s="1"/>
  <c r="CE198" i="20"/>
  <c r="AB198" i="20" s="1"/>
  <c r="F198" i="20" s="1"/>
  <c r="CE83" i="20"/>
  <c r="AB83" i="20" s="1"/>
  <c r="F83" i="20" s="1"/>
  <c r="CE243" i="20"/>
  <c r="AB243" i="20" s="1"/>
  <c r="F243" i="20" s="1"/>
  <c r="CE112" i="20"/>
  <c r="AB112" i="20" s="1"/>
  <c r="F112" i="20" s="1"/>
  <c r="CE27" i="20"/>
  <c r="AB27" i="20" s="1"/>
  <c r="F27" i="20" s="1"/>
  <c r="CE205" i="20"/>
  <c r="AB205" i="20" s="1"/>
  <c r="F205" i="20" s="1"/>
  <c r="CE182" i="20"/>
  <c r="AB182" i="20" s="1"/>
  <c r="F182" i="20" s="1"/>
  <c r="CE60" i="20"/>
  <c r="AB60" i="20" s="1"/>
  <c r="F60" i="20" s="1"/>
  <c r="CE133" i="20"/>
  <c r="AB133" i="20" s="1"/>
  <c r="F133" i="20" s="1"/>
  <c r="CE148" i="20"/>
  <c r="AB148" i="20" s="1"/>
  <c r="F148" i="20" s="1"/>
  <c r="CE214" i="20"/>
  <c r="AB214" i="20" s="1"/>
  <c r="F214" i="20" s="1"/>
  <c r="CE77" i="20"/>
  <c r="AB77" i="20" s="1"/>
  <c r="F77" i="20" s="1"/>
  <c r="CE185" i="20"/>
  <c r="AB185" i="20" s="1"/>
  <c r="F185" i="20" s="1"/>
  <c r="CE85" i="20"/>
  <c r="AB85" i="20" s="1"/>
  <c r="F85" i="20" s="1"/>
  <c r="CE192" i="20"/>
  <c r="AB192" i="20" s="1"/>
  <c r="F192" i="20" s="1"/>
  <c r="CE25" i="20"/>
  <c r="AB25" i="20" s="1"/>
  <c r="F25" i="20" s="1"/>
  <c r="CE172" i="20"/>
  <c r="AB172" i="20" s="1"/>
  <c r="F172" i="20" s="1"/>
  <c r="CE65" i="20"/>
  <c r="AB65" i="20" s="1"/>
  <c r="F65" i="20" s="1"/>
  <c r="CE43" i="20"/>
  <c r="AB43" i="20" s="1"/>
  <c r="F43" i="20" s="1"/>
  <c r="CE186" i="20"/>
  <c r="AB186" i="20" s="1"/>
  <c r="F186" i="20" s="1"/>
  <c r="CE106" i="20"/>
  <c r="AB106" i="20" s="1"/>
  <c r="F106" i="20" s="1"/>
  <c r="CE119" i="20"/>
  <c r="AB119" i="20" s="1"/>
  <c r="F119" i="20" s="1"/>
  <c r="CE187" i="20"/>
  <c r="AB187" i="20" s="1"/>
  <c r="F187" i="20" s="1"/>
  <c r="CE197" i="20"/>
  <c r="AB197" i="20" s="1"/>
  <c r="F197" i="20" s="1"/>
  <c r="CE72" i="20"/>
  <c r="AB72" i="20" s="1"/>
  <c r="F72" i="20" s="1"/>
  <c r="CE109" i="20"/>
  <c r="AB109" i="20" s="1"/>
  <c r="F109" i="20" s="1"/>
  <c r="CE161" i="20"/>
  <c r="AB161" i="20" s="1"/>
  <c r="F161" i="20" s="1"/>
  <c r="CE142" i="20"/>
  <c r="AB142" i="20" s="1"/>
  <c r="F142" i="20" s="1"/>
  <c r="CE184" i="20"/>
  <c r="AB184" i="20" s="1"/>
  <c r="F184" i="20" s="1"/>
  <c r="CE207" i="20"/>
  <c r="AB207" i="20" s="1"/>
  <c r="F207" i="20" s="1"/>
  <c r="CE111" i="20"/>
  <c r="AB111" i="20" s="1"/>
  <c r="F111" i="20" s="1"/>
  <c r="CE100" i="20"/>
  <c r="AB100" i="20" s="1"/>
  <c r="F100" i="20" s="1"/>
  <c r="CE67" i="20"/>
  <c r="AB67" i="20" s="1"/>
  <c r="F67" i="20" s="1"/>
  <c r="CE144" i="20"/>
  <c r="AB144" i="20" s="1"/>
  <c r="F144" i="20" s="1"/>
  <c r="CE79" i="20"/>
  <c r="AB79" i="20" s="1"/>
  <c r="F79" i="20" s="1"/>
  <c r="CE57" i="20"/>
  <c r="AB57" i="20" s="1"/>
  <c r="F57" i="20" s="1"/>
  <c r="CE221" i="20"/>
  <c r="AB221" i="20" s="1"/>
  <c r="F221" i="20" s="1"/>
  <c r="CE47" i="20"/>
  <c r="AB47" i="20" s="1"/>
  <c r="F47" i="20" s="1"/>
  <c r="CE63" i="20"/>
  <c r="AB63" i="20" s="1"/>
  <c r="F63" i="20" s="1"/>
  <c r="CE131" i="20"/>
  <c r="AB131" i="20" s="1"/>
  <c r="F131" i="20" s="1"/>
  <c r="CE44" i="20"/>
  <c r="AB44" i="20" s="1"/>
  <c r="F44" i="20" s="1"/>
  <c r="CE33" i="20"/>
  <c r="AB33" i="20" s="1"/>
  <c r="F33" i="20" s="1"/>
  <c r="CE24" i="20"/>
  <c r="AB24" i="20" s="1"/>
  <c r="F24" i="20" s="1"/>
  <c r="CE127" i="20"/>
  <c r="AB127" i="20" s="1"/>
  <c r="F127" i="20" s="1"/>
  <c r="CE132" i="20"/>
  <c r="AB132" i="20" s="1"/>
  <c r="F132" i="20" s="1"/>
  <c r="CE219" i="20"/>
  <c r="AB219" i="20" s="1"/>
  <c r="F219" i="20" s="1"/>
  <c r="CE174" i="20"/>
  <c r="AB174" i="20" s="1"/>
  <c r="F174" i="20" s="1"/>
  <c r="CE181" i="20"/>
  <c r="AB181" i="20" s="1"/>
  <c r="F181" i="20" s="1"/>
  <c r="CE61" i="20"/>
  <c r="AB61" i="20" s="1"/>
  <c r="F61" i="20" s="1"/>
  <c r="CE93" i="20"/>
  <c r="AB93" i="20" s="1"/>
  <c r="F93" i="20" s="1"/>
  <c r="CE228" i="20"/>
  <c r="AB228" i="20" s="1"/>
  <c r="F228" i="20" s="1"/>
  <c r="CE11" i="20"/>
  <c r="AB11" i="20" s="1"/>
  <c r="F11" i="20" s="1"/>
  <c r="CE124" i="20"/>
  <c r="AB124" i="20" s="1"/>
  <c r="F124" i="20" s="1"/>
  <c r="CE95" i="20"/>
  <c r="AB95" i="20" s="1"/>
  <c r="F95" i="20" s="1"/>
  <c r="CE159" i="20"/>
  <c r="AB159" i="20" s="1"/>
  <c r="F159" i="20" s="1"/>
  <c r="CE117" i="20"/>
  <c r="AB117" i="20" s="1"/>
  <c r="F117" i="20" s="1"/>
  <c r="CE173" i="20"/>
  <c r="AB173" i="20" s="1"/>
  <c r="F173" i="20" s="1"/>
  <c r="CE130" i="20"/>
  <c r="AB130" i="20" s="1"/>
  <c r="F130" i="20" s="1"/>
  <c r="CE107" i="20"/>
  <c r="AB107" i="20" s="1"/>
  <c r="F107" i="20" s="1"/>
  <c r="CE189" i="20"/>
  <c r="AB189" i="20" s="1"/>
  <c r="F189" i="20" s="1"/>
  <c r="CE42" i="20"/>
  <c r="AB42" i="20" s="1"/>
  <c r="F42" i="20" s="1"/>
  <c r="CE230" i="20"/>
  <c r="AB230" i="20" s="1"/>
  <c r="F230" i="20" s="1"/>
  <c r="CE78" i="20"/>
  <c r="AB78" i="20" s="1"/>
  <c r="F78" i="20" s="1"/>
  <c r="CE21" i="20"/>
  <c r="AB21" i="20" s="1"/>
  <c r="F21" i="20" s="1"/>
  <c r="CE58" i="20"/>
  <c r="AB58" i="20" s="1"/>
  <c r="F58" i="20" s="1"/>
  <c r="CE200" i="20"/>
  <c r="AB200" i="20" s="1"/>
  <c r="F200" i="20" s="1"/>
  <c r="CE245" i="20"/>
  <c r="AB245" i="20" s="1"/>
  <c r="F245" i="20" s="1"/>
  <c r="CE193" i="20"/>
  <c r="AB193" i="20" s="1"/>
  <c r="F193" i="20" s="1"/>
  <c r="CE225" i="20"/>
  <c r="AB225" i="20" s="1"/>
  <c r="F225" i="20" s="1"/>
  <c r="CE236" i="20"/>
  <c r="AB236" i="20" s="1"/>
  <c r="F236" i="20" s="1"/>
  <c r="U65" i="8"/>
  <c r="V35" i="4" l="1"/>
  <c r="V34" i="4" s="1"/>
  <c r="AN175" i="20" l="1"/>
  <c r="AN111" i="20"/>
  <c r="AN145" i="20"/>
  <c r="AN73" i="20"/>
  <c r="AN32" i="20"/>
  <c r="AN59" i="20"/>
  <c r="AN136" i="20"/>
  <c r="AN238" i="20"/>
  <c r="AN34" i="20"/>
  <c r="AN143" i="20"/>
  <c r="AN83" i="20"/>
  <c r="AN25" i="20"/>
  <c r="AN114" i="20"/>
  <c r="AN90" i="20"/>
  <c r="AN194" i="20"/>
  <c r="AN104" i="20"/>
  <c r="AN216" i="20"/>
  <c r="AN22" i="20"/>
  <c r="AN69" i="20"/>
  <c r="AN102" i="20"/>
  <c r="AN51" i="20"/>
  <c r="AN221" i="20"/>
  <c r="AN12" i="20"/>
  <c r="AN42" i="20"/>
  <c r="AN222" i="20"/>
  <c r="AN31" i="20"/>
  <c r="AN82" i="20"/>
  <c r="AN57" i="20"/>
  <c r="AN65" i="20"/>
  <c r="AN37" i="20"/>
  <c r="AN92" i="20"/>
  <c r="AN117" i="20"/>
  <c r="AN164" i="20"/>
  <c r="AN50" i="20"/>
  <c r="AN101" i="20"/>
  <c r="AN48" i="20"/>
  <c r="AN54" i="20"/>
  <c r="AN38" i="20"/>
  <c r="AN20" i="20"/>
  <c r="AN75" i="20"/>
  <c r="AN248" i="20"/>
  <c r="AN98" i="20"/>
  <c r="AN131" i="20"/>
  <c r="AN190" i="20"/>
  <c r="AN185" i="20"/>
  <c r="AN170" i="20"/>
  <c r="AN205" i="20"/>
  <c r="AN166" i="20"/>
  <c r="AN199" i="20"/>
  <c r="AN162" i="20"/>
  <c r="AN202" i="20"/>
  <c r="AN142" i="20"/>
  <c r="AN171" i="20"/>
  <c r="AN144" i="20"/>
  <c r="AN39" i="20"/>
  <c r="AN55" i="20"/>
  <c r="AN118" i="20"/>
  <c r="AN177" i="20"/>
  <c r="AN123" i="20"/>
  <c r="AN125" i="20"/>
  <c r="AN156" i="20"/>
  <c r="AN115" i="20"/>
  <c r="AN63" i="20"/>
  <c r="AN88" i="20"/>
  <c r="AN130" i="20"/>
  <c r="V56" i="8"/>
  <c r="V55" i="8" s="1"/>
  <c r="AN176" i="20"/>
  <c r="AN66" i="20"/>
  <c r="AN232" i="20"/>
  <c r="AN67" i="20"/>
  <c r="AN58" i="20"/>
  <c r="AN13" i="20"/>
  <c r="AN139" i="20"/>
  <c r="AN208" i="20"/>
  <c r="AN146" i="20"/>
  <c r="AN159" i="20"/>
  <c r="AN206" i="20"/>
  <c r="AN224" i="20"/>
  <c r="AN81" i="20"/>
  <c r="AN244" i="20"/>
  <c r="AN189" i="20"/>
  <c r="AN68" i="20"/>
  <c r="AN21" i="20"/>
  <c r="AN161" i="20"/>
  <c r="AN14" i="20"/>
  <c r="AN126" i="20"/>
  <c r="AN181" i="20"/>
  <c r="AN223" i="20"/>
  <c r="AN228" i="20"/>
  <c r="AN87" i="20"/>
  <c r="AN112" i="20"/>
  <c r="AN231" i="20"/>
  <c r="V42" i="4"/>
  <c r="V76" i="4" s="1"/>
  <c r="AN227" i="20"/>
  <c r="AN140" i="20"/>
  <c r="AN195" i="20"/>
  <c r="AN198" i="20"/>
  <c r="AN121" i="20"/>
  <c r="AN52" i="20"/>
  <c r="AN137" i="20"/>
  <c r="AN149" i="20"/>
  <c r="AN210" i="20"/>
  <c r="AN193" i="20"/>
  <c r="AN18" i="20"/>
  <c r="AN132" i="20"/>
  <c r="AN225" i="20"/>
  <c r="AN158" i="20"/>
  <c r="AN240" i="20"/>
  <c r="AN251" i="20"/>
  <c r="AN43" i="20"/>
  <c r="AN86" i="20"/>
  <c r="AN236" i="20"/>
  <c r="AN49" i="20"/>
  <c r="AN186" i="20"/>
  <c r="AN239" i="20"/>
  <c r="AN64" i="20"/>
  <c r="AN188" i="20"/>
  <c r="AN91" i="20"/>
  <c r="AN207" i="20"/>
  <c r="AN151" i="20"/>
  <c r="AN246" i="20"/>
  <c r="AN77" i="20"/>
  <c r="AN163" i="20"/>
  <c r="V36" i="4"/>
  <c r="V73" i="4" s="1"/>
  <c r="AN242" i="20"/>
  <c r="AN179" i="20"/>
  <c r="AN230" i="20"/>
  <c r="AN107" i="20"/>
  <c r="AN17" i="20"/>
  <c r="AN191" i="20"/>
  <c r="AN220" i="20"/>
  <c r="AN211" i="20"/>
  <c r="AN235" i="20"/>
  <c r="AN183" i="20"/>
  <c r="AN36" i="20"/>
  <c r="AN60" i="20"/>
  <c r="AN169" i="20"/>
  <c r="AN97" i="20"/>
  <c r="AN46" i="20"/>
  <c r="AN197" i="20"/>
  <c r="AN250" i="20"/>
  <c r="AN61" i="20"/>
  <c r="AN80" i="20"/>
  <c r="AN76" i="20"/>
  <c r="AN184" i="20"/>
  <c r="AN133" i="20"/>
  <c r="AN16" i="20"/>
  <c r="AN152" i="20"/>
  <c r="AN187" i="20"/>
  <c r="AN167" i="20"/>
  <c r="AN192" i="20"/>
  <c r="AN155" i="20"/>
  <c r="AN74" i="20"/>
  <c r="AN85" i="20"/>
  <c r="AN247" i="20"/>
  <c r="AN95" i="20"/>
  <c r="AN100" i="20"/>
  <c r="AN234" i="20"/>
  <c r="AN84" i="20"/>
  <c r="AN148" i="20"/>
  <c r="AN96" i="20"/>
  <c r="AN44" i="20"/>
  <c r="AN243" i="20"/>
  <c r="AN26" i="20"/>
  <c r="AN94" i="20"/>
  <c r="AN165" i="20"/>
  <c r="AN173" i="20"/>
  <c r="AN47" i="20"/>
  <c r="AN122" i="20"/>
  <c r="AN41" i="20"/>
  <c r="AN27" i="20"/>
  <c r="AN147" i="20"/>
  <c r="AN154" i="20"/>
  <c r="AN150" i="20"/>
  <c r="AN180" i="20"/>
  <c r="AN157" i="20"/>
  <c r="AN174" i="20"/>
  <c r="AN40" i="20"/>
  <c r="AN103" i="20"/>
  <c r="V44" i="4"/>
  <c r="AN79" i="20"/>
  <c r="AN141" i="20"/>
  <c r="AN209" i="20"/>
  <c r="AN135" i="20"/>
  <c r="AN28" i="20"/>
  <c r="AN108" i="20"/>
  <c r="AN106" i="20"/>
  <c r="AN200" i="20"/>
  <c r="AN24" i="20"/>
  <c r="AN124" i="20"/>
  <c r="AN204" i="20"/>
  <c r="AN138" i="20"/>
  <c r="AN237" i="20"/>
  <c r="AN116" i="20"/>
  <c r="AN153" i="20"/>
  <c r="AN229" i="20"/>
  <c r="AN249" i="20"/>
  <c r="AN35" i="20"/>
  <c r="AN120" i="20"/>
  <c r="AN217" i="20"/>
  <c r="AN127" i="20"/>
  <c r="AN56" i="20"/>
  <c r="AN233" i="20"/>
  <c r="AN214" i="20"/>
  <c r="AN110" i="20"/>
  <c r="AN212" i="20"/>
  <c r="AN219" i="20"/>
  <c r="AN218" i="20"/>
  <c r="V38" i="4"/>
  <c r="AN160" i="20"/>
  <c r="AN113" i="20"/>
  <c r="AN109" i="20"/>
  <c r="AN30" i="20"/>
  <c r="AN29" i="20"/>
  <c r="AN226" i="20"/>
  <c r="AN215" i="20"/>
  <c r="AN99" i="20"/>
  <c r="AN33" i="20"/>
  <c r="AN119" i="20"/>
  <c r="AN71" i="20"/>
  <c r="AN45" i="20"/>
  <c r="AN203" i="20"/>
  <c r="AN93" i="20"/>
  <c r="AN89" i="20"/>
  <c r="AN62" i="20"/>
  <c r="AN178" i="20"/>
  <c r="AN182" i="20"/>
  <c r="AN19" i="20"/>
  <c r="AN213" i="20"/>
  <c r="AN128" i="20"/>
  <c r="AN129" i="20"/>
  <c r="AN78" i="20"/>
  <c r="AN105" i="20"/>
  <c r="AN241" i="20"/>
  <c r="AN15" i="20"/>
  <c r="AN201" i="20"/>
  <c r="AN134" i="20"/>
  <c r="AN70" i="20"/>
  <c r="AN172" i="20"/>
  <c r="AN72" i="20"/>
  <c r="AN23" i="20"/>
  <c r="AN245" i="20"/>
  <c r="AN168" i="20"/>
  <c r="AN196" i="20"/>
  <c r="AN11" i="20"/>
  <c r="AN53" i="20"/>
  <c r="V40" i="4"/>
  <c r="V75" i="4" s="1"/>
  <c r="AY93" i="20" l="1"/>
  <c r="BJ93" i="20" s="1"/>
  <c r="BU93" i="20" s="1"/>
  <c r="CQ93" i="20"/>
  <c r="CQ180" i="20"/>
  <c r="AY180" i="20"/>
  <c r="BJ180" i="20" s="1"/>
  <c r="BU180" i="20" s="1"/>
  <c r="AY107" i="20"/>
  <c r="BJ107" i="20" s="1"/>
  <c r="BU107" i="20" s="1"/>
  <c r="CQ107" i="20"/>
  <c r="AY18" i="20"/>
  <c r="BJ18" i="20" s="1"/>
  <c r="BU18" i="20" s="1"/>
  <c r="CQ18" i="20"/>
  <c r="CQ244" i="20"/>
  <c r="AY244" i="20"/>
  <c r="BJ244" i="20" s="1"/>
  <c r="BU244" i="20" s="1"/>
  <c r="CQ13" i="20"/>
  <c r="AY13" i="20"/>
  <c r="BJ13" i="20" s="1"/>
  <c r="BU13" i="20" s="1"/>
  <c r="CQ75" i="20"/>
  <c r="AY75" i="20"/>
  <c r="BJ75" i="20" s="1"/>
  <c r="BU75" i="20" s="1"/>
  <c r="CQ238" i="20"/>
  <c r="AY238" i="20"/>
  <c r="BJ238" i="20" s="1"/>
  <c r="BU238" i="20" s="1"/>
  <c r="AY53" i="20"/>
  <c r="BJ53" i="20" s="1"/>
  <c r="BU53" i="20" s="1"/>
  <c r="CQ53" i="20"/>
  <c r="CQ70" i="20"/>
  <c r="AY70" i="20"/>
  <c r="BJ70" i="20" s="1"/>
  <c r="BU70" i="20" s="1"/>
  <c r="AY128" i="20"/>
  <c r="BJ128" i="20" s="1"/>
  <c r="BU128" i="20" s="1"/>
  <c r="CQ128" i="20"/>
  <c r="CQ203" i="20"/>
  <c r="AY203" i="20"/>
  <c r="BJ203" i="20" s="1"/>
  <c r="BU203" i="20" s="1"/>
  <c r="CQ29" i="20"/>
  <c r="AY29" i="20"/>
  <c r="BJ29" i="20" s="1"/>
  <c r="BU29" i="20" s="1"/>
  <c r="AY212" i="20"/>
  <c r="BJ212" i="20" s="1"/>
  <c r="BU212" i="20" s="1"/>
  <c r="CQ212" i="20"/>
  <c r="AY35" i="20"/>
  <c r="BJ35" i="20" s="1"/>
  <c r="BU35" i="20" s="1"/>
  <c r="CQ35" i="20"/>
  <c r="AY124" i="20"/>
  <c r="BJ124" i="20" s="1"/>
  <c r="BU124" i="20" s="1"/>
  <c r="CQ124" i="20"/>
  <c r="AY141" i="20"/>
  <c r="BJ141" i="20" s="1"/>
  <c r="BU141" i="20" s="1"/>
  <c r="CQ141" i="20"/>
  <c r="AY150" i="20"/>
  <c r="BJ150" i="20" s="1"/>
  <c r="BU150" i="20" s="1"/>
  <c r="CQ150" i="20"/>
  <c r="CQ165" i="20"/>
  <c r="AY165" i="20"/>
  <c r="BJ165" i="20" s="1"/>
  <c r="BU165" i="20" s="1"/>
  <c r="AY234" i="20"/>
  <c r="BJ234" i="20" s="1"/>
  <c r="BU234" i="20" s="1"/>
  <c r="CQ234" i="20"/>
  <c r="CQ192" i="20"/>
  <c r="AY192" i="20"/>
  <c r="BJ192" i="20" s="1"/>
  <c r="BU192" i="20" s="1"/>
  <c r="CQ80" i="20"/>
  <c r="AY80" i="20"/>
  <c r="BJ80" i="20" s="1"/>
  <c r="BU80" i="20" s="1"/>
  <c r="CQ36" i="20"/>
  <c r="AY36" i="20"/>
  <c r="BJ36" i="20" s="1"/>
  <c r="BU36" i="20" s="1"/>
  <c r="CQ230" i="20"/>
  <c r="AY230" i="20"/>
  <c r="BJ230" i="20" s="1"/>
  <c r="BU230" i="20" s="1"/>
  <c r="AY207" i="20"/>
  <c r="BJ207" i="20" s="1"/>
  <c r="BU207" i="20" s="1"/>
  <c r="CQ207" i="20"/>
  <c r="AY86" i="20"/>
  <c r="BJ86" i="20" s="1"/>
  <c r="BU86" i="20" s="1"/>
  <c r="CQ86" i="20"/>
  <c r="CQ193" i="20"/>
  <c r="AY193" i="20"/>
  <c r="BJ193" i="20" s="1"/>
  <c r="BU193" i="20" s="1"/>
  <c r="CQ140" i="20"/>
  <c r="AY140" i="20"/>
  <c r="BJ140" i="20" s="1"/>
  <c r="BU140" i="20" s="1"/>
  <c r="AY181" i="20"/>
  <c r="BJ181" i="20" s="1"/>
  <c r="BU181" i="20" s="1"/>
  <c r="CQ181" i="20"/>
  <c r="AY81" i="20"/>
  <c r="BJ81" i="20" s="1"/>
  <c r="BU81" i="20" s="1"/>
  <c r="CQ81" i="20"/>
  <c r="AY58" i="20"/>
  <c r="BJ58" i="20" s="1"/>
  <c r="BU58" i="20" s="1"/>
  <c r="CQ58" i="20"/>
  <c r="AY63" i="20"/>
  <c r="BJ63" i="20" s="1"/>
  <c r="BU63" i="20" s="1"/>
  <c r="CQ63" i="20"/>
  <c r="AY39" i="20"/>
  <c r="BJ39" i="20" s="1"/>
  <c r="BU39" i="20" s="1"/>
  <c r="CQ39" i="20"/>
  <c r="CQ205" i="20"/>
  <c r="AY205" i="20"/>
  <c r="BJ205" i="20" s="1"/>
  <c r="BU205" i="20" s="1"/>
  <c r="AY20" i="20"/>
  <c r="BJ20" i="20" s="1"/>
  <c r="BU20" i="20" s="1"/>
  <c r="CQ20" i="20"/>
  <c r="AY92" i="20"/>
  <c r="BJ92" i="20" s="1"/>
  <c r="BU92" i="20" s="1"/>
  <c r="CQ92" i="20"/>
  <c r="AY12" i="20"/>
  <c r="BJ12" i="20" s="1"/>
  <c r="BU12" i="20" s="1"/>
  <c r="CQ12" i="20"/>
  <c r="AY194" i="20"/>
  <c r="BJ194" i="20" s="1"/>
  <c r="BU194" i="20" s="1"/>
  <c r="CQ194" i="20"/>
  <c r="AY136" i="20"/>
  <c r="BJ136" i="20" s="1"/>
  <c r="BU136" i="20" s="1"/>
  <c r="CQ136" i="20"/>
  <c r="AY219" i="20"/>
  <c r="BJ219" i="20" s="1"/>
  <c r="BU219" i="20" s="1"/>
  <c r="CQ219" i="20"/>
  <c r="AY173" i="20"/>
  <c r="BJ173" i="20" s="1"/>
  <c r="BU173" i="20" s="1"/>
  <c r="CQ173" i="20"/>
  <c r="AY151" i="20"/>
  <c r="BJ151" i="20" s="1"/>
  <c r="BU151" i="20" s="1"/>
  <c r="CQ151" i="20"/>
  <c r="AY223" i="20"/>
  <c r="BJ223" i="20" s="1"/>
  <c r="BU223" i="20" s="1"/>
  <c r="CQ223" i="20"/>
  <c r="AY104" i="20"/>
  <c r="BJ104" i="20" s="1"/>
  <c r="BU104" i="20" s="1"/>
  <c r="CQ104" i="20"/>
  <c r="CQ11" i="20"/>
  <c r="AY11" i="20"/>
  <c r="BJ11" i="20" s="1"/>
  <c r="BU11" i="20" s="1"/>
  <c r="CQ134" i="20"/>
  <c r="AY134" i="20"/>
  <c r="BJ134" i="20" s="1"/>
  <c r="BU134" i="20" s="1"/>
  <c r="AY213" i="20"/>
  <c r="BJ213" i="20" s="1"/>
  <c r="BU213" i="20" s="1"/>
  <c r="CQ213" i="20"/>
  <c r="CQ45" i="20"/>
  <c r="AY45" i="20"/>
  <c r="BJ45" i="20" s="1"/>
  <c r="BU45" i="20" s="1"/>
  <c r="CQ30" i="20"/>
  <c r="AY30" i="20"/>
  <c r="BJ30" i="20" s="1"/>
  <c r="BU30" i="20" s="1"/>
  <c r="AY110" i="20"/>
  <c r="BJ110" i="20" s="1"/>
  <c r="BU110" i="20" s="1"/>
  <c r="CQ110" i="20"/>
  <c r="CQ249" i="20"/>
  <c r="AY249" i="20"/>
  <c r="BJ249" i="20" s="1"/>
  <c r="BU249" i="20" s="1"/>
  <c r="CQ24" i="20"/>
  <c r="AY24" i="20"/>
  <c r="BJ24" i="20" s="1"/>
  <c r="BU24" i="20" s="1"/>
  <c r="AY79" i="20"/>
  <c r="BJ79" i="20" s="1"/>
  <c r="BU79" i="20" s="1"/>
  <c r="CQ79" i="20"/>
  <c r="AY154" i="20"/>
  <c r="BJ154" i="20" s="1"/>
  <c r="BU154" i="20" s="1"/>
  <c r="CQ154" i="20"/>
  <c r="AY94" i="20"/>
  <c r="BJ94" i="20" s="1"/>
  <c r="BU94" i="20" s="1"/>
  <c r="CQ94" i="20"/>
  <c r="CQ100" i="20"/>
  <c r="AY100" i="20"/>
  <c r="BJ100" i="20" s="1"/>
  <c r="BU100" i="20" s="1"/>
  <c r="CQ167" i="20"/>
  <c r="AY167" i="20"/>
  <c r="BJ167" i="20" s="1"/>
  <c r="BU167" i="20" s="1"/>
  <c r="CQ61" i="20"/>
  <c r="AY61" i="20"/>
  <c r="BJ61" i="20" s="1"/>
  <c r="BU61" i="20" s="1"/>
  <c r="AY183" i="20"/>
  <c r="BJ183" i="20" s="1"/>
  <c r="BU183" i="20" s="1"/>
  <c r="CQ183" i="20"/>
  <c r="CQ179" i="20"/>
  <c r="AY179" i="20"/>
  <c r="BJ179" i="20" s="1"/>
  <c r="BU179" i="20" s="1"/>
  <c r="CQ91" i="20"/>
  <c r="AY91" i="20"/>
  <c r="BJ91" i="20" s="1"/>
  <c r="BU91" i="20" s="1"/>
  <c r="CQ43" i="20"/>
  <c r="AY43" i="20"/>
  <c r="BJ43" i="20" s="1"/>
  <c r="BU43" i="20" s="1"/>
  <c r="AY210" i="20"/>
  <c r="BJ210" i="20" s="1"/>
  <c r="BU210" i="20" s="1"/>
  <c r="CQ210" i="20"/>
  <c r="CQ227" i="20"/>
  <c r="AY227" i="20"/>
  <c r="BJ227" i="20" s="1"/>
  <c r="BU227" i="20" s="1"/>
  <c r="AY126" i="20"/>
  <c r="BJ126" i="20" s="1"/>
  <c r="BU126" i="20" s="1"/>
  <c r="CQ126" i="20"/>
  <c r="CQ224" i="20"/>
  <c r="AY224" i="20"/>
  <c r="BJ224" i="20" s="1"/>
  <c r="BU224" i="20" s="1"/>
  <c r="AY67" i="20"/>
  <c r="BJ67" i="20" s="1"/>
  <c r="BU67" i="20" s="1"/>
  <c r="CQ67" i="20"/>
  <c r="AY115" i="20"/>
  <c r="BJ115" i="20" s="1"/>
  <c r="BU115" i="20" s="1"/>
  <c r="CQ115" i="20"/>
  <c r="CQ144" i="20"/>
  <c r="AY144" i="20"/>
  <c r="BJ144" i="20" s="1"/>
  <c r="BU144" i="20" s="1"/>
  <c r="AY170" i="20"/>
  <c r="BJ170" i="20" s="1"/>
  <c r="BU170" i="20" s="1"/>
  <c r="CQ170" i="20"/>
  <c r="CQ38" i="20"/>
  <c r="AY38" i="20"/>
  <c r="BJ38" i="20" s="1"/>
  <c r="BU38" i="20" s="1"/>
  <c r="AY37" i="20"/>
  <c r="BJ37" i="20" s="1"/>
  <c r="BU37" i="20" s="1"/>
  <c r="CQ37" i="20"/>
  <c r="AY221" i="20"/>
  <c r="BJ221" i="20" s="1"/>
  <c r="BU221" i="20" s="1"/>
  <c r="CQ221" i="20"/>
  <c r="CQ90" i="20"/>
  <c r="AY90" i="20"/>
  <c r="BJ90" i="20" s="1"/>
  <c r="BU90" i="20" s="1"/>
  <c r="AY59" i="20"/>
  <c r="BJ59" i="20" s="1"/>
  <c r="BU59" i="20" s="1"/>
  <c r="CQ59" i="20"/>
  <c r="CQ226" i="20"/>
  <c r="AY226" i="20"/>
  <c r="BJ226" i="20" s="1"/>
  <c r="BU226" i="20" s="1"/>
  <c r="CQ76" i="20"/>
  <c r="AY76" i="20"/>
  <c r="BJ76" i="20" s="1"/>
  <c r="BU76" i="20" s="1"/>
  <c r="AY88" i="20"/>
  <c r="BJ88" i="20" s="1"/>
  <c r="BU88" i="20" s="1"/>
  <c r="CQ88" i="20"/>
  <c r="AY201" i="20"/>
  <c r="BJ201" i="20" s="1"/>
  <c r="BU201" i="20" s="1"/>
  <c r="CQ201" i="20"/>
  <c r="CQ214" i="20"/>
  <c r="AY214" i="20"/>
  <c r="BJ214" i="20" s="1"/>
  <c r="BU214" i="20" s="1"/>
  <c r="AY229" i="20"/>
  <c r="BJ229" i="20" s="1"/>
  <c r="BU229" i="20" s="1"/>
  <c r="CQ229" i="20"/>
  <c r="AY200" i="20"/>
  <c r="BJ200" i="20" s="1"/>
  <c r="BU200" i="20" s="1"/>
  <c r="CQ200" i="20"/>
  <c r="V50" i="4"/>
  <c r="V81" i="4" s="1"/>
  <c r="V54" i="4"/>
  <c r="V83" i="4" s="1"/>
  <c r="V58" i="4"/>
  <c r="V85" i="4" s="1"/>
  <c r="V48" i="4"/>
  <c r="V80" i="4" s="1"/>
  <c r="V52" i="4"/>
  <c r="V82" i="4" s="1"/>
  <c r="V45" i="4"/>
  <c r="V62" i="4"/>
  <c r="V87" i="4" s="1"/>
  <c r="V46" i="4"/>
  <c r="V79" i="4" s="1"/>
  <c r="V56" i="4"/>
  <c r="V84" i="4" s="1"/>
  <c r="V64" i="4"/>
  <c r="V88" i="4" s="1"/>
  <c r="V60" i="4"/>
  <c r="V86" i="4" s="1"/>
  <c r="CQ147" i="20"/>
  <c r="AY147" i="20"/>
  <c r="BJ147" i="20" s="1"/>
  <c r="BU147" i="20" s="1"/>
  <c r="CQ26" i="20"/>
  <c r="AY26" i="20"/>
  <c r="BJ26" i="20" s="1"/>
  <c r="BU26" i="20" s="1"/>
  <c r="AY95" i="20"/>
  <c r="BJ95" i="20" s="1"/>
  <c r="BU95" i="20" s="1"/>
  <c r="CQ95" i="20"/>
  <c r="CQ187" i="20"/>
  <c r="AY187" i="20"/>
  <c r="BJ187" i="20" s="1"/>
  <c r="BU187" i="20" s="1"/>
  <c r="CQ250" i="20"/>
  <c r="AY250" i="20"/>
  <c r="BJ250" i="20" s="1"/>
  <c r="BU250" i="20" s="1"/>
  <c r="CQ235" i="20"/>
  <c r="AY235" i="20"/>
  <c r="BJ235" i="20" s="1"/>
  <c r="BU235" i="20" s="1"/>
  <c r="AY242" i="20"/>
  <c r="BJ242" i="20" s="1"/>
  <c r="BU242" i="20" s="1"/>
  <c r="CQ242" i="20"/>
  <c r="AY188" i="20"/>
  <c r="BJ188" i="20" s="1"/>
  <c r="BU188" i="20" s="1"/>
  <c r="CQ188" i="20"/>
  <c r="CQ251" i="20"/>
  <c r="AY251" i="20"/>
  <c r="BJ251" i="20" s="1"/>
  <c r="BU251" i="20" s="1"/>
  <c r="AY149" i="20"/>
  <c r="BJ149" i="20" s="1"/>
  <c r="BU149" i="20" s="1"/>
  <c r="CQ149" i="20"/>
  <c r="AY14" i="20"/>
  <c r="BJ14" i="20" s="1"/>
  <c r="BU14" i="20" s="1"/>
  <c r="CQ14" i="20"/>
  <c r="AY206" i="20"/>
  <c r="BJ206" i="20" s="1"/>
  <c r="BU206" i="20" s="1"/>
  <c r="CQ206" i="20"/>
  <c r="AY232" i="20"/>
  <c r="BJ232" i="20" s="1"/>
  <c r="BU232" i="20" s="1"/>
  <c r="CQ232" i="20"/>
  <c r="AY156" i="20"/>
  <c r="BJ156" i="20" s="1"/>
  <c r="BU156" i="20" s="1"/>
  <c r="CQ156" i="20"/>
  <c r="CQ171" i="20"/>
  <c r="AY171" i="20"/>
  <c r="BJ171" i="20" s="1"/>
  <c r="BU171" i="20" s="1"/>
  <c r="CQ185" i="20"/>
  <c r="AY185" i="20"/>
  <c r="BJ185" i="20" s="1"/>
  <c r="BU185" i="20" s="1"/>
  <c r="CQ54" i="20"/>
  <c r="AY54" i="20"/>
  <c r="BJ54" i="20" s="1"/>
  <c r="BU54" i="20" s="1"/>
  <c r="CQ65" i="20"/>
  <c r="AY65" i="20"/>
  <c r="BJ65" i="20" s="1"/>
  <c r="BU65" i="20" s="1"/>
  <c r="AY51" i="20"/>
  <c r="BJ51" i="20" s="1"/>
  <c r="BU51" i="20" s="1"/>
  <c r="CQ51" i="20"/>
  <c r="CQ114" i="20"/>
  <c r="AY114" i="20"/>
  <c r="BJ114" i="20" s="1"/>
  <c r="BU114" i="20" s="1"/>
  <c r="AY32" i="20"/>
  <c r="BJ32" i="20" s="1"/>
  <c r="BU32" i="20" s="1"/>
  <c r="CQ32" i="20"/>
  <c r="CQ204" i="20"/>
  <c r="AY204" i="20"/>
  <c r="BJ204" i="20" s="1"/>
  <c r="BU204" i="20" s="1"/>
  <c r="CQ60" i="20"/>
  <c r="AY60" i="20"/>
  <c r="BJ60" i="20" s="1"/>
  <c r="BU60" i="20" s="1"/>
  <c r="CQ195" i="20"/>
  <c r="AY195" i="20"/>
  <c r="BJ195" i="20" s="1"/>
  <c r="BU195" i="20" s="1"/>
  <c r="AY117" i="20"/>
  <c r="BJ117" i="20" s="1"/>
  <c r="BU117" i="20" s="1"/>
  <c r="CQ117" i="20"/>
  <c r="AY19" i="20"/>
  <c r="BJ19" i="20" s="1"/>
  <c r="BU19" i="20" s="1"/>
  <c r="CQ19" i="20"/>
  <c r="CQ109" i="20"/>
  <c r="AY109" i="20"/>
  <c r="BJ109" i="20" s="1"/>
  <c r="BU109" i="20" s="1"/>
  <c r="AY15" i="20"/>
  <c r="BJ15" i="20" s="1"/>
  <c r="BU15" i="20" s="1"/>
  <c r="CQ15" i="20"/>
  <c r="AY119" i="20"/>
  <c r="BJ119" i="20" s="1"/>
  <c r="BU119" i="20" s="1"/>
  <c r="CQ119" i="20"/>
  <c r="CQ233" i="20"/>
  <c r="AY233" i="20"/>
  <c r="BJ233" i="20" s="1"/>
  <c r="BU233" i="20" s="1"/>
  <c r="AY153" i="20"/>
  <c r="BJ153" i="20" s="1"/>
  <c r="BU153" i="20" s="1"/>
  <c r="CQ153" i="20"/>
  <c r="CQ106" i="20"/>
  <c r="AY106" i="20"/>
  <c r="BJ106" i="20" s="1"/>
  <c r="BU106" i="20" s="1"/>
  <c r="CQ103" i="20"/>
  <c r="AY103" i="20"/>
  <c r="BJ103" i="20" s="1"/>
  <c r="BU103" i="20" s="1"/>
  <c r="AY27" i="20"/>
  <c r="BJ27" i="20" s="1"/>
  <c r="BU27" i="20" s="1"/>
  <c r="CQ27" i="20"/>
  <c r="AY243" i="20"/>
  <c r="BJ243" i="20" s="1"/>
  <c r="BU243" i="20" s="1"/>
  <c r="CQ243" i="20"/>
  <c r="CQ152" i="20"/>
  <c r="AY152" i="20"/>
  <c r="BJ152" i="20" s="1"/>
  <c r="BU152" i="20" s="1"/>
  <c r="CQ197" i="20"/>
  <c r="AY197" i="20"/>
  <c r="BJ197" i="20" s="1"/>
  <c r="BU197" i="20" s="1"/>
  <c r="CQ211" i="20"/>
  <c r="AY211" i="20"/>
  <c r="BJ211" i="20" s="1"/>
  <c r="BU211" i="20" s="1"/>
  <c r="AY64" i="20"/>
  <c r="BJ64" i="20" s="1"/>
  <c r="BU64" i="20" s="1"/>
  <c r="CQ64" i="20"/>
  <c r="CQ240" i="20"/>
  <c r="AY240" i="20"/>
  <c r="BJ240" i="20" s="1"/>
  <c r="BU240" i="20" s="1"/>
  <c r="AY137" i="20"/>
  <c r="BJ137" i="20" s="1"/>
  <c r="BU137" i="20" s="1"/>
  <c r="CQ137" i="20"/>
  <c r="AY231" i="20"/>
  <c r="BJ231" i="20" s="1"/>
  <c r="BU231" i="20" s="1"/>
  <c r="CQ231" i="20"/>
  <c r="AY161" i="20"/>
  <c r="BJ161" i="20" s="1"/>
  <c r="BU161" i="20" s="1"/>
  <c r="CQ161" i="20"/>
  <c r="AY159" i="20"/>
  <c r="BJ159" i="20" s="1"/>
  <c r="BU159" i="20" s="1"/>
  <c r="CQ159" i="20"/>
  <c r="CQ66" i="20"/>
  <c r="AY66" i="20"/>
  <c r="BJ66" i="20" s="1"/>
  <c r="BU66" i="20" s="1"/>
  <c r="CQ125" i="20"/>
  <c r="AY125" i="20"/>
  <c r="BJ125" i="20" s="1"/>
  <c r="BU125" i="20" s="1"/>
  <c r="AY142" i="20"/>
  <c r="BJ142" i="20" s="1"/>
  <c r="BU142" i="20" s="1"/>
  <c r="CQ142" i="20"/>
  <c r="CQ190" i="20"/>
  <c r="AY190" i="20"/>
  <c r="BJ190" i="20" s="1"/>
  <c r="BU190" i="20" s="1"/>
  <c r="CQ48" i="20"/>
  <c r="AY48" i="20"/>
  <c r="BJ48" i="20" s="1"/>
  <c r="BU48" i="20" s="1"/>
  <c r="CQ57" i="20"/>
  <c r="AY57" i="20"/>
  <c r="BJ57" i="20" s="1"/>
  <c r="BU57" i="20" s="1"/>
  <c r="CQ102" i="20"/>
  <c r="AY102" i="20"/>
  <c r="BJ102" i="20" s="1"/>
  <c r="BU102" i="20" s="1"/>
  <c r="AY25" i="20"/>
  <c r="BJ25" i="20" s="1"/>
  <c r="BU25" i="20" s="1"/>
  <c r="CQ25" i="20"/>
  <c r="AY73" i="20"/>
  <c r="BJ73" i="20" s="1"/>
  <c r="BU73" i="20" s="1"/>
  <c r="CQ73" i="20"/>
  <c r="AY172" i="20"/>
  <c r="BJ172" i="20" s="1"/>
  <c r="BU172" i="20" s="1"/>
  <c r="CQ172" i="20"/>
  <c r="AY209" i="20"/>
  <c r="BJ209" i="20" s="1"/>
  <c r="BU209" i="20" s="1"/>
  <c r="CQ209" i="20"/>
  <c r="AY236" i="20"/>
  <c r="BJ236" i="20" s="1"/>
  <c r="BU236" i="20" s="1"/>
  <c r="CQ236" i="20"/>
  <c r="AY55" i="20"/>
  <c r="BJ55" i="20" s="1"/>
  <c r="BU55" i="20" s="1"/>
  <c r="CQ55" i="20"/>
  <c r="AY196" i="20"/>
  <c r="BJ196" i="20" s="1"/>
  <c r="BU196" i="20" s="1"/>
  <c r="CQ196" i="20"/>
  <c r="CQ71" i="20"/>
  <c r="AY71" i="20"/>
  <c r="BJ71" i="20" s="1"/>
  <c r="BU71" i="20" s="1"/>
  <c r="CQ168" i="20"/>
  <c r="AY168" i="20"/>
  <c r="BJ168" i="20" s="1"/>
  <c r="BU168" i="20" s="1"/>
  <c r="AY182" i="20"/>
  <c r="BJ182" i="20" s="1"/>
  <c r="BU182" i="20" s="1"/>
  <c r="CQ182" i="20"/>
  <c r="AY113" i="20"/>
  <c r="BJ113" i="20" s="1"/>
  <c r="BU113" i="20" s="1"/>
  <c r="CQ113" i="20"/>
  <c r="AY245" i="20"/>
  <c r="BJ245" i="20" s="1"/>
  <c r="BU245" i="20" s="1"/>
  <c r="CQ245" i="20"/>
  <c r="AY241" i="20"/>
  <c r="BJ241" i="20" s="1"/>
  <c r="BU241" i="20" s="1"/>
  <c r="CQ241" i="20"/>
  <c r="AY178" i="20"/>
  <c r="BJ178" i="20" s="1"/>
  <c r="BU178" i="20" s="1"/>
  <c r="CQ178" i="20"/>
  <c r="AY33" i="20"/>
  <c r="BJ33" i="20" s="1"/>
  <c r="BU33" i="20" s="1"/>
  <c r="CQ33" i="20"/>
  <c r="AY160" i="20"/>
  <c r="BJ160" i="20" s="1"/>
  <c r="BU160" i="20" s="1"/>
  <c r="CQ160" i="20"/>
  <c r="CQ56" i="20"/>
  <c r="AY56" i="20"/>
  <c r="BJ56" i="20" s="1"/>
  <c r="BU56" i="20" s="1"/>
  <c r="CQ116" i="20"/>
  <c r="AY116" i="20"/>
  <c r="BJ116" i="20" s="1"/>
  <c r="BU116" i="20" s="1"/>
  <c r="AY108" i="20"/>
  <c r="BJ108" i="20" s="1"/>
  <c r="BU108" i="20" s="1"/>
  <c r="CQ108" i="20"/>
  <c r="AY40" i="20"/>
  <c r="BJ40" i="20" s="1"/>
  <c r="BU40" i="20" s="1"/>
  <c r="CQ40" i="20"/>
  <c r="AY41" i="20"/>
  <c r="BJ41" i="20" s="1"/>
  <c r="BU41" i="20" s="1"/>
  <c r="CQ41" i="20"/>
  <c r="CQ44" i="20"/>
  <c r="AY44" i="20"/>
  <c r="BJ44" i="20" s="1"/>
  <c r="BU44" i="20" s="1"/>
  <c r="AY247" i="20"/>
  <c r="BJ247" i="20" s="1"/>
  <c r="BU247" i="20" s="1"/>
  <c r="CQ247" i="20"/>
  <c r="AY16" i="20"/>
  <c r="BJ16" i="20" s="1"/>
  <c r="BU16" i="20" s="1"/>
  <c r="CQ16" i="20"/>
  <c r="CQ46" i="20"/>
  <c r="AY46" i="20"/>
  <c r="BJ46" i="20" s="1"/>
  <c r="BU46" i="20" s="1"/>
  <c r="AY220" i="20"/>
  <c r="BJ220" i="20" s="1"/>
  <c r="BU220" i="20" s="1"/>
  <c r="CQ220" i="20"/>
  <c r="CQ163" i="20"/>
  <c r="AY163" i="20"/>
  <c r="BJ163" i="20" s="1"/>
  <c r="BU163" i="20" s="1"/>
  <c r="CQ239" i="20"/>
  <c r="AY239" i="20"/>
  <c r="BJ239" i="20" s="1"/>
  <c r="BU239" i="20" s="1"/>
  <c r="CQ158" i="20"/>
  <c r="AY158" i="20"/>
  <c r="BJ158" i="20" s="1"/>
  <c r="BU158" i="20" s="1"/>
  <c r="CQ52" i="20"/>
  <c r="AY52" i="20"/>
  <c r="BJ52" i="20" s="1"/>
  <c r="BU52" i="20" s="1"/>
  <c r="AY112" i="20"/>
  <c r="BJ112" i="20" s="1"/>
  <c r="BU112" i="20" s="1"/>
  <c r="CQ112" i="20"/>
  <c r="AY21" i="20"/>
  <c r="BJ21" i="20" s="1"/>
  <c r="BU21" i="20" s="1"/>
  <c r="CQ21" i="20"/>
  <c r="AY146" i="20"/>
  <c r="BJ146" i="20" s="1"/>
  <c r="BU146" i="20" s="1"/>
  <c r="CQ146" i="20"/>
  <c r="AY176" i="20"/>
  <c r="BJ176" i="20" s="1"/>
  <c r="BU176" i="20" s="1"/>
  <c r="CQ176" i="20"/>
  <c r="AY123" i="20"/>
  <c r="BJ123" i="20" s="1"/>
  <c r="BU123" i="20" s="1"/>
  <c r="CQ123" i="20"/>
  <c r="CQ202" i="20"/>
  <c r="AY202" i="20"/>
  <c r="BJ202" i="20" s="1"/>
  <c r="BU202" i="20" s="1"/>
  <c r="CQ131" i="20"/>
  <c r="AY131" i="20"/>
  <c r="BJ131" i="20" s="1"/>
  <c r="BU131" i="20" s="1"/>
  <c r="AY101" i="20"/>
  <c r="BJ101" i="20" s="1"/>
  <c r="BU101" i="20" s="1"/>
  <c r="CQ101" i="20"/>
  <c r="AY82" i="20"/>
  <c r="BJ82" i="20" s="1"/>
  <c r="BU82" i="20" s="1"/>
  <c r="CQ82" i="20"/>
  <c r="CQ69" i="20"/>
  <c r="AY69" i="20"/>
  <c r="BJ69" i="20" s="1"/>
  <c r="BU69" i="20" s="1"/>
  <c r="CQ83" i="20"/>
  <c r="AY83" i="20"/>
  <c r="BJ83" i="20" s="1"/>
  <c r="BU83" i="20" s="1"/>
  <c r="CQ145" i="20"/>
  <c r="AY145" i="20"/>
  <c r="BJ145" i="20" s="1"/>
  <c r="BU145" i="20" s="1"/>
  <c r="CQ129" i="20"/>
  <c r="AY129" i="20"/>
  <c r="BJ129" i="20" s="1"/>
  <c r="BU129" i="20" s="1"/>
  <c r="CQ84" i="20"/>
  <c r="AY84" i="20"/>
  <c r="BJ84" i="20" s="1"/>
  <c r="BU84" i="20" s="1"/>
  <c r="CQ42" i="20"/>
  <c r="AY42" i="20"/>
  <c r="BJ42" i="20" s="1"/>
  <c r="BU42" i="20" s="1"/>
  <c r="AY105" i="20"/>
  <c r="BJ105" i="20" s="1"/>
  <c r="BU105" i="20" s="1"/>
  <c r="CQ105" i="20"/>
  <c r="CQ99" i="20"/>
  <c r="AY99" i="20"/>
  <c r="BJ99" i="20" s="1"/>
  <c r="BU99" i="20" s="1"/>
  <c r="V24" i="4"/>
  <c r="V74" i="4"/>
  <c r="V71" i="4" s="1"/>
  <c r="CQ127" i="20"/>
  <c r="AY127" i="20"/>
  <c r="BJ127" i="20" s="1"/>
  <c r="BU127" i="20" s="1"/>
  <c r="CQ237" i="20"/>
  <c r="AY237" i="20"/>
  <c r="BJ237" i="20" s="1"/>
  <c r="BU237" i="20" s="1"/>
  <c r="CQ28" i="20"/>
  <c r="AY28" i="20"/>
  <c r="BJ28" i="20" s="1"/>
  <c r="BU28" i="20" s="1"/>
  <c r="AY174" i="20"/>
  <c r="BJ174" i="20" s="1"/>
  <c r="BU174" i="20" s="1"/>
  <c r="CQ174" i="20"/>
  <c r="CQ122" i="20"/>
  <c r="AY122" i="20"/>
  <c r="BJ122" i="20" s="1"/>
  <c r="BU122" i="20" s="1"/>
  <c r="AY96" i="20"/>
  <c r="BJ96" i="20" s="1"/>
  <c r="BU96" i="20" s="1"/>
  <c r="CQ96" i="20"/>
  <c r="AY85" i="20"/>
  <c r="BJ85" i="20" s="1"/>
  <c r="BU85" i="20" s="1"/>
  <c r="CQ85" i="20"/>
  <c r="CQ133" i="20"/>
  <c r="AY133" i="20"/>
  <c r="BJ133" i="20" s="1"/>
  <c r="BU133" i="20" s="1"/>
  <c r="CQ97" i="20"/>
  <c r="AY97" i="20"/>
  <c r="BJ97" i="20" s="1"/>
  <c r="BU97" i="20" s="1"/>
  <c r="AY191" i="20"/>
  <c r="BJ191" i="20" s="1"/>
  <c r="BU191" i="20" s="1"/>
  <c r="CQ191" i="20"/>
  <c r="CQ77" i="20"/>
  <c r="AY77" i="20"/>
  <c r="BJ77" i="20" s="1"/>
  <c r="BU77" i="20" s="1"/>
  <c r="CQ186" i="20"/>
  <c r="AY186" i="20"/>
  <c r="BJ186" i="20" s="1"/>
  <c r="BU186" i="20" s="1"/>
  <c r="AY225" i="20"/>
  <c r="BJ225" i="20" s="1"/>
  <c r="BU225" i="20" s="1"/>
  <c r="CQ225" i="20"/>
  <c r="AY121" i="20"/>
  <c r="BJ121" i="20" s="1"/>
  <c r="BU121" i="20" s="1"/>
  <c r="CQ121" i="20"/>
  <c r="AY87" i="20"/>
  <c r="BJ87" i="20" s="1"/>
  <c r="BU87" i="20" s="1"/>
  <c r="CQ87" i="20"/>
  <c r="AY68" i="20"/>
  <c r="BJ68" i="20" s="1"/>
  <c r="BU68" i="20" s="1"/>
  <c r="CQ68" i="20"/>
  <c r="CQ208" i="20"/>
  <c r="AY208" i="20"/>
  <c r="BJ208" i="20" s="1"/>
  <c r="BU208" i="20" s="1"/>
  <c r="V64" i="8"/>
  <c r="V61" i="8"/>
  <c r="AY177" i="20"/>
  <c r="BJ177" i="20" s="1"/>
  <c r="BU177" i="20" s="1"/>
  <c r="CQ177" i="20"/>
  <c r="AY162" i="20"/>
  <c r="BJ162" i="20" s="1"/>
  <c r="BU162" i="20" s="1"/>
  <c r="CQ162" i="20"/>
  <c r="AY98" i="20"/>
  <c r="BJ98" i="20" s="1"/>
  <c r="BU98" i="20" s="1"/>
  <c r="CQ98" i="20"/>
  <c r="CQ50" i="20"/>
  <c r="AY50" i="20"/>
  <c r="BJ50" i="20" s="1"/>
  <c r="BU50" i="20" s="1"/>
  <c r="AY31" i="20"/>
  <c r="BJ31" i="20" s="1"/>
  <c r="BU31" i="20" s="1"/>
  <c r="CQ31" i="20"/>
  <c r="CQ22" i="20"/>
  <c r="AY22" i="20"/>
  <c r="BJ22" i="20" s="1"/>
  <c r="BU22" i="20" s="1"/>
  <c r="AY143" i="20"/>
  <c r="BJ143" i="20" s="1"/>
  <c r="BU143" i="20" s="1"/>
  <c r="CQ143" i="20"/>
  <c r="CQ111" i="20"/>
  <c r="AY111" i="20"/>
  <c r="BJ111" i="20" s="1"/>
  <c r="BU111" i="20" s="1"/>
  <c r="AY120" i="20"/>
  <c r="BJ120" i="20" s="1"/>
  <c r="BU120" i="20" s="1"/>
  <c r="CQ120" i="20"/>
  <c r="CQ155" i="20"/>
  <c r="AY155" i="20"/>
  <c r="BJ155" i="20" s="1"/>
  <c r="BU155" i="20" s="1"/>
  <c r="AY166" i="20"/>
  <c r="BJ166" i="20" s="1"/>
  <c r="BU166" i="20" s="1"/>
  <c r="CQ166" i="20"/>
  <c r="AY23" i="20"/>
  <c r="BJ23" i="20" s="1"/>
  <c r="BU23" i="20" s="1"/>
  <c r="CQ23" i="20"/>
  <c r="CQ62" i="20"/>
  <c r="AY62" i="20"/>
  <c r="BJ62" i="20" s="1"/>
  <c r="BU62" i="20" s="1"/>
  <c r="CQ72" i="20"/>
  <c r="AY72" i="20"/>
  <c r="BJ72" i="20" s="1"/>
  <c r="BU72" i="20" s="1"/>
  <c r="CQ78" i="20"/>
  <c r="AY78" i="20"/>
  <c r="BJ78" i="20" s="1"/>
  <c r="BU78" i="20" s="1"/>
  <c r="CQ89" i="20"/>
  <c r="AY89" i="20"/>
  <c r="BJ89" i="20" s="1"/>
  <c r="BU89" i="20" s="1"/>
  <c r="AY215" i="20"/>
  <c r="BJ215" i="20" s="1"/>
  <c r="BU215" i="20" s="1"/>
  <c r="CQ215" i="20"/>
  <c r="CQ218" i="20"/>
  <c r="AY218" i="20"/>
  <c r="BJ218" i="20" s="1"/>
  <c r="BU218" i="20" s="1"/>
  <c r="AY217" i="20"/>
  <c r="BJ217" i="20" s="1"/>
  <c r="BU217" i="20" s="1"/>
  <c r="CQ217" i="20"/>
  <c r="AY138" i="20"/>
  <c r="BJ138" i="20" s="1"/>
  <c r="BU138" i="20" s="1"/>
  <c r="CQ138" i="20"/>
  <c r="AY135" i="20"/>
  <c r="BJ135" i="20" s="1"/>
  <c r="BU135" i="20" s="1"/>
  <c r="CQ135" i="20"/>
  <c r="AY157" i="20"/>
  <c r="BJ157" i="20" s="1"/>
  <c r="BU157" i="20" s="1"/>
  <c r="CQ157" i="20"/>
  <c r="AY47" i="20"/>
  <c r="BJ47" i="20" s="1"/>
  <c r="BU47" i="20" s="1"/>
  <c r="CQ47" i="20"/>
  <c r="AY148" i="20"/>
  <c r="BJ148" i="20" s="1"/>
  <c r="BU148" i="20" s="1"/>
  <c r="CQ148" i="20"/>
  <c r="AY74" i="20"/>
  <c r="BJ74" i="20" s="1"/>
  <c r="BU74" i="20" s="1"/>
  <c r="CQ74" i="20"/>
  <c r="AY184" i="20"/>
  <c r="BJ184" i="20" s="1"/>
  <c r="BU184" i="20" s="1"/>
  <c r="CQ184" i="20"/>
  <c r="CQ169" i="20"/>
  <c r="AY169" i="20"/>
  <c r="BJ169" i="20" s="1"/>
  <c r="BU169" i="20" s="1"/>
  <c r="AY17" i="20"/>
  <c r="BJ17" i="20" s="1"/>
  <c r="BU17" i="20" s="1"/>
  <c r="CQ17" i="20"/>
  <c r="CQ246" i="20"/>
  <c r="AY246" i="20"/>
  <c r="BJ246" i="20" s="1"/>
  <c r="BU246" i="20" s="1"/>
  <c r="AY49" i="20"/>
  <c r="BJ49" i="20" s="1"/>
  <c r="BU49" i="20" s="1"/>
  <c r="CQ49" i="20"/>
  <c r="AY132" i="20"/>
  <c r="BJ132" i="20" s="1"/>
  <c r="BU132" i="20" s="1"/>
  <c r="CQ132" i="20"/>
  <c r="CQ198" i="20"/>
  <c r="AY198" i="20"/>
  <c r="BJ198" i="20" s="1"/>
  <c r="BU198" i="20" s="1"/>
  <c r="AY228" i="20"/>
  <c r="BJ228" i="20" s="1"/>
  <c r="BU228" i="20" s="1"/>
  <c r="CQ228" i="20"/>
  <c r="CQ189" i="20"/>
  <c r="AY189" i="20"/>
  <c r="BJ189" i="20" s="1"/>
  <c r="BU189" i="20" s="1"/>
  <c r="AY139" i="20"/>
  <c r="BJ139" i="20" s="1"/>
  <c r="BU139" i="20" s="1"/>
  <c r="CQ139" i="20"/>
  <c r="CQ130" i="20"/>
  <c r="AY130" i="20"/>
  <c r="BJ130" i="20" s="1"/>
  <c r="BU130" i="20" s="1"/>
  <c r="AY118" i="20"/>
  <c r="BJ118" i="20" s="1"/>
  <c r="BU118" i="20" s="1"/>
  <c r="CQ118" i="20"/>
  <c r="CQ199" i="20"/>
  <c r="AY199" i="20"/>
  <c r="BJ199" i="20" s="1"/>
  <c r="BU199" i="20" s="1"/>
  <c r="AY248" i="20"/>
  <c r="BJ248" i="20" s="1"/>
  <c r="BU248" i="20" s="1"/>
  <c r="CQ248" i="20"/>
  <c r="AY164" i="20"/>
  <c r="BJ164" i="20" s="1"/>
  <c r="BU164" i="20" s="1"/>
  <c r="CQ164" i="20"/>
  <c r="CQ222" i="20"/>
  <c r="AY222" i="20"/>
  <c r="BJ222" i="20" s="1"/>
  <c r="BU222" i="20" s="1"/>
  <c r="AY216" i="20"/>
  <c r="BJ216" i="20" s="1"/>
  <c r="BU216" i="20" s="1"/>
  <c r="CQ216" i="20"/>
  <c r="CQ34" i="20"/>
  <c r="AY34" i="20"/>
  <c r="BJ34" i="20" s="1"/>
  <c r="BU34" i="20" s="1"/>
  <c r="AY175" i="20"/>
  <c r="BJ175" i="20" s="1"/>
  <c r="BU175" i="20" s="1"/>
  <c r="CQ175" i="20"/>
  <c r="V77" i="4" l="1"/>
  <c r="V18" i="4"/>
  <c r="V72" i="4"/>
  <c r="V19" i="4"/>
  <c r="V93" i="4"/>
  <c r="V21" i="4" l="1"/>
  <c r="V78" i="4"/>
  <c r="V20" i="4"/>
  <c r="V16" i="4" s="1"/>
  <c r="V98" i="4"/>
  <c r="V17" i="4" l="1"/>
  <c r="V22" i="4"/>
  <c r="V26" i="4" l="1"/>
  <c r="V28" i="4"/>
  <c r="V10" i="8" l="1"/>
  <c r="V27" i="4"/>
  <c r="V14" i="8" l="1"/>
  <c r="V16" i="8" s="1"/>
  <c r="V11" i="8"/>
  <c r="V17" i="8" l="1"/>
  <c r="V20" i="8"/>
  <c r="V23" i="8" s="1"/>
  <c r="V21" i="8" l="1"/>
  <c r="V24" i="8"/>
  <c r="V26" i="8" s="1"/>
  <c r="V29" i="8" s="1"/>
  <c r="V31" i="8" s="1"/>
  <c r="V38" i="8" l="1"/>
  <c r="V41" i="8" s="1"/>
  <c r="V32" i="8"/>
  <c r="V51" i="8"/>
  <c r="V50" i="8" l="1"/>
  <c r="V52" i="8"/>
  <c r="V62" i="8" s="1"/>
  <c r="V53" i="8"/>
  <c r="V43" i="8"/>
  <c r="V54" i="8" l="1"/>
  <c r="V58" i="8"/>
  <c r="DF46" i="20" s="1"/>
  <c r="CF23" i="20"/>
  <c r="AC23" i="20" s="1"/>
  <c r="G23" i="20" s="1"/>
  <c r="CF44" i="20"/>
  <c r="AC44" i="20" s="1"/>
  <c r="G44" i="20" s="1"/>
  <c r="CF207" i="20"/>
  <c r="AC207" i="20" s="1"/>
  <c r="G207" i="20" s="1"/>
  <c r="CF27" i="20"/>
  <c r="AC27" i="20" s="1"/>
  <c r="G27" i="20" s="1"/>
  <c r="CF192" i="20"/>
  <c r="AC192" i="20" s="1"/>
  <c r="G192" i="20" s="1"/>
  <c r="CF21" i="20"/>
  <c r="AC21" i="20" s="1"/>
  <c r="G21" i="20" s="1"/>
  <c r="CF24" i="20"/>
  <c r="AC24" i="20" s="1"/>
  <c r="G24" i="20" s="1"/>
  <c r="CF72" i="20"/>
  <c r="AC72" i="20" s="1"/>
  <c r="G72" i="20" s="1"/>
  <c r="CF239" i="20"/>
  <c r="AC239" i="20" s="1"/>
  <c r="G239" i="20" s="1"/>
  <c r="CF127" i="20"/>
  <c r="AC127" i="20" s="1"/>
  <c r="G127" i="20" s="1"/>
  <c r="CF88" i="20"/>
  <c r="AC88" i="20" s="1"/>
  <c r="G88" i="20" s="1"/>
  <c r="CF75" i="20"/>
  <c r="AC75" i="20" s="1"/>
  <c r="G75" i="20" s="1"/>
  <c r="CF236" i="20"/>
  <c r="AC236" i="20" s="1"/>
  <c r="G236" i="20" s="1"/>
  <c r="CF122" i="20"/>
  <c r="AC122" i="20" s="1"/>
  <c r="G122" i="20" s="1"/>
  <c r="CF246" i="20"/>
  <c r="AC246" i="20" s="1"/>
  <c r="G246" i="20" s="1"/>
  <c r="CF185" i="20"/>
  <c r="AC185" i="20" s="1"/>
  <c r="G185" i="20" s="1"/>
  <c r="CF182" i="20"/>
  <c r="AC182" i="20" s="1"/>
  <c r="G182" i="20" s="1"/>
  <c r="CF64" i="20"/>
  <c r="AC64" i="20" s="1"/>
  <c r="G64" i="20" s="1"/>
  <c r="CF59" i="20"/>
  <c r="AC59" i="20" s="1"/>
  <c r="G59" i="20" s="1"/>
  <c r="CF19" i="20"/>
  <c r="AC19" i="20" s="1"/>
  <c r="G19" i="20" s="1"/>
  <c r="CF150" i="20"/>
  <c r="AC150" i="20" s="1"/>
  <c r="G150" i="20" s="1"/>
  <c r="CF227" i="20"/>
  <c r="AC227" i="20" s="1"/>
  <c r="G227" i="20" s="1"/>
  <c r="CF240" i="20"/>
  <c r="AC240" i="20" s="1"/>
  <c r="G240" i="20" s="1"/>
  <c r="CF25" i="20"/>
  <c r="AC25" i="20" s="1"/>
  <c r="G25" i="20" s="1"/>
  <c r="CF90" i="20"/>
  <c r="AC90" i="20" s="1"/>
  <c r="G90" i="20" s="1"/>
  <c r="CF86" i="20"/>
  <c r="AC86" i="20" s="1"/>
  <c r="G86" i="20" s="1"/>
  <c r="CF162" i="20"/>
  <c r="AC162" i="20" s="1"/>
  <c r="G162" i="20" s="1"/>
  <c r="CF112" i="20"/>
  <c r="AC112" i="20" s="1"/>
  <c r="G112" i="20" s="1"/>
  <c r="CF113" i="20"/>
  <c r="AC113" i="20" s="1"/>
  <c r="G113" i="20" s="1"/>
  <c r="CF145" i="20"/>
  <c r="AC145" i="20" s="1"/>
  <c r="G145" i="20" s="1"/>
  <c r="CF13" i="20"/>
  <c r="AC13" i="20" s="1"/>
  <c r="G13" i="20" s="1"/>
  <c r="CF205" i="20"/>
  <c r="AC205" i="20" s="1"/>
  <c r="G205" i="20" s="1"/>
  <c r="CF68" i="20"/>
  <c r="AC68" i="20" s="1"/>
  <c r="G68" i="20" s="1"/>
  <c r="CF201" i="20"/>
  <c r="AC201" i="20" s="1"/>
  <c r="G201" i="20" s="1"/>
  <c r="CF102" i="20"/>
  <c r="AC102" i="20" s="1"/>
  <c r="G102" i="20" s="1"/>
  <c r="CF172" i="20"/>
  <c r="AC172" i="20" s="1"/>
  <c r="G172" i="20" s="1"/>
  <c r="CF107" i="20"/>
  <c r="AC107" i="20" s="1"/>
  <c r="G107" i="20" s="1"/>
  <c r="CF195" i="20"/>
  <c r="AC195" i="20" s="1"/>
  <c r="G195" i="20" s="1"/>
  <c r="CF203" i="20"/>
  <c r="AC203" i="20" s="1"/>
  <c r="G203" i="20" s="1"/>
  <c r="CF46" i="20"/>
  <c r="AC46" i="20" s="1"/>
  <c r="G46" i="20" s="1"/>
  <c r="CF223" i="20"/>
  <c r="AC223" i="20" s="1"/>
  <c r="G223" i="20" s="1"/>
  <c r="CF97" i="20"/>
  <c r="AC97" i="20" s="1"/>
  <c r="G97" i="20" s="1"/>
  <c r="CF41" i="20"/>
  <c r="AC41" i="20" s="1"/>
  <c r="G41" i="20" s="1"/>
  <c r="CF51" i="20"/>
  <c r="AC51" i="20" s="1"/>
  <c r="G51" i="20" s="1"/>
  <c r="CF38" i="20"/>
  <c r="AC38" i="20" s="1"/>
  <c r="G38" i="20" s="1"/>
  <c r="CF120" i="20"/>
  <c r="AC120" i="20" s="1"/>
  <c r="G120" i="20" s="1"/>
  <c r="CF106" i="20"/>
  <c r="AC106" i="20" s="1"/>
  <c r="G106" i="20" s="1"/>
  <c r="CF237" i="20"/>
  <c r="AC237" i="20" s="1"/>
  <c r="G237" i="20" s="1"/>
  <c r="CF184" i="20"/>
  <c r="AC184" i="20" s="1"/>
  <c r="G184" i="20" s="1"/>
  <c r="CF232" i="20"/>
  <c r="AC232" i="20" s="1"/>
  <c r="G232" i="20" s="1"/>
  <c r="CF98" i="20"/>
  <c r="AC98" i="20" s="1"/>
  <c r="G98" i="20" s="1"/>
  <c r="CF149" i="20"/>
  <c r="AC149" i="20" s="1"/>
  <c r="G149" i="20" s="1"/>
  <c r="CF193" i="20"/>
  <c r="AC193" i="20" s="1"/>
  <c r="G193" i="20" s="1"/>
  <c r="CF60" i="20"/>
  <c r="AC60" i="20" s="1"/>
  <c r="G60" i="20" s="1"/>
  <c r="CF124" i="20"/>
  <c r="AC124" i="20" s="1"/>
  <c r="G124" i="20" s="1"/>
  <c r="CF128" i="20"/>
  <c r="AC128" i="20" s="1"/>
  <c r="G128" i="20" s="1"/>
  <c r="CF229" i="20"/>
  <c r="AC229" i="20" s="1"/>
  <c r="G229" i="20" s="1"/>
  <c r="CF15" i="20"/>
  <c r="AC15" i="20" s="1"/>
  <c r="G15" i="20" s="1"/>
  <c r="CF115" i="20"/>
  <c r="AC115" i="20" s="1"/>
  <c r="G115" i="20" s="1"/>
  <c r="CF36" i="20"/>
  <c r="AC36" i="20" s="1"/>
  <c r="G36" i="20" s="1"/>
  <c r="CF105" i="20"/>
  <c r="AC105" i="20" s="1"/>
  <c r="G105" i="20" s="1"/>
  <c r="CF117" i="20"/>
  <c r="AC117" i="20" s="1"/>
  <c r="G117" i="20" s="1"/>
  <c r="CF250" i="20"/>
  <c r="AC250" i="20" s="1"/>
  <c r="G250" i="20" s="1"/>
  <c r="CF71" i="20"/>
  <c r="AC71" i="20" s="1"/>
  <c r="G71" i="20" s="1"/>
  <c r="CF170" i="20"/>
  <c r="AC170" i="20" s="1"/>
  <c r="G170" i="20" s="1"/>
  <c r="CF141" i="20"/>
  <c r="AC141" i="20" s="1"/>
  <c r="G141" i="20" s="1"/>
  <c r="CF216" i="20"/>
  <c r="AC216" i="20" s="1"/>
  <c r="G216" i="20" s="1"/>
  <c r="CF206" i="20"/>
  <c r="AC206" i="20" s="1"/>
  <c r="G206" i="20" s="1"/>
  <c r="CF160" i="20"/>
  <c r="AC160" i="20" s="1"/>
  <c r="G160" i="20" s="1"/>
  <c r="CF221" i="20"/>
  <c r="AC221" i="20" s="1"/>
  <c r="G221" i="20" s="1"/>
  <c r="CF53" i="20"/>
  <c r="AC53" i="20" s="1"/>
  <c r="G53" i="20" s="1"/>
  <c r="CF197" i="20"/>
  <c r="AC197" i="20" s="1"/>
  <c r="G197" i="20" s="1"/>
  <c r="CF12" i="20"/>
  <c r="AC12" i="20" s="1"/>
  <c r="G12" i="20" s="1"/>
  <c r="CF189" i="20"/>
  <c r="AC189" i="20" s="1"/>
  <c r="G189" i="20" s="1"/>
  <c r="CF48" i="20"/>
  <c r="AC48" i="20" s="1"/>
  <c r="G48" i="20" s="1"/>
  <c r="CF17" i="20"/>
  <c r="AC17" i="20" s="1"/>
  <c r="G17" i="20" s="1"/>
  <c r="CF126" i="20"/>
  <c r="AC126" i="20" s="1"/>
  <c r="G126" i="20" s="1"/>
  <c r="CF243" i="20"/>
  <c r="AC243" i="20" s="1"/>
  <c r="G243" i="20" s="1"/>
  <c r="CF34" i="20"/>
  <c r="AC34" i="20" s="1"/>
  <c r="G34" i="20" s="1"/>
  <c r="CF163" i="20"/>
  <c r="AC163" i="20" s="1"/>
  <c r="G163" i="20" s="1"/>
  <c r="CF89" i="20"/>
  <c r="AC89" i="20" s="1"/>
  <c r="G89" i="20" s="1"/>
  <c r="CF251" i="20"/>
  <c r="AC251" i="20" s="1"/>
  <c r="G251" i="20" s="1"/>
  <c r="CF109" i="20"/>
  <c r="AC109" i="20" s="1"/>
  <c r="G109" i="20" s="1"/>
  <c r="CF181" i="20"/>
  <c r="AC181" i="20" s="1"/>
  <c r="G181" i="20" s="1"/>
  <c r="CF139" i="20"/>
  <c r="AC139" i="20" s="1"/>
  <c r="G139" i="20" s="1"/>
  <c r="CF65" i="20"/>
  <c r="AC65" i="20" s="1"/>
  <c r="G65" i="20" s="1"/>
  <c r="CF29" i="20"/>
  <c r="AC29" i="20" s="1"/>
  <c r="G29" i="20" s="1"/>
  <c r="CF111" i="20"/>
  <c r="AC111" i="20" s="1"/>
  <c r="G111" i="20" s="1"/>
  <c r="CF176" i="20"/>
  <c r="AC176" i="20" s="1"/>
  <c r="G176" i="20" s="1"/>
  <c r="CF114" i="20"/>
  <c r="AC114" i="20" s="1"/>
  <c r="G114" i="20" s="1"/>
  <c r="CF179" i="20"/>
  <c r="AC179" i="20" s="1"/>
  <c r="G179" i="20" s="1"/>
  <c r="CF35" i="20"/>
  <c r="AC35" i="20" s="1"/>
  <c r="G35" i="20" s="1"/>
  <c r="CF56" i="20"/>
  <c r="AC56" i="20" s="1"/>
  <c r="G56" i="20" s="1"/>
  <c r="CF54" i="20"/>
  <c r="AC54" i="20" s="1"/>
  <c r="G54" i="20" s="1"/>
  <c r="CF80" i="20"/>
  <c r="AC80" i="20" s="1"/>
  <c r="G80" i="20" s="1"/>
  <c r="CF211" i="20"/>
  <c r="AC211" i="20" s="1"/>
  <c r="G211" i="20" s="1"/>
  <c r="CF30" i="20"/>
  <c r="AC30" i="20" s="1"/>
  <c r="G30" i="20" s="1"/>
  <c r="CF20" i="20"/>
  <c r="AC20" i="20" s="1"/>
  <c r="G20" i="20" s="1"/>
  <c r="CF230" i="20"/>
  <c r="AC230" i="20" s="1"/>
  <c r="G230" i="20" s="1"/>
  <c r="CF28" i="20"/>
  <c r="AC28" i="20" s="1"/>
  <c r="G28" i="20" s="1"/>
  <c r="CF157" i="20"/>
  <c r="AC157" i="20" s="1"/>
  <c r="G157" i="20" s="1"/>
  <c r="CF26" i="20"/>
  <c r="AC26" i="20" s="1"/>
  <c r="G26" i="20" s="1"/>
  <c r="CF67" i="20"/>
  <c r="AC67" i="20" s="1"/>
  <c r="G67" i="20" s="1"/>
  <c r="CF144" i="20"/>
  <c r="AC144" i="20" s="1"/>
  <c r="G144" i="20" s="1"/>
  <c r="CF247" i="20"/>
  <c r="AC247" i="20" s="1"/>
  <c r="G247" i="20" s="1"/>
  <c r="CF103" i="20"/>
  <c r="AC103" i="20" s="1"/>
  <c r="G103" i="20" s="1"/>
  <c r="CF238" i="20"/>
  <c r="AC238" i="20" s="1"/>
  <c r="G238" i="20" s="1"/>
  <c r="CF132" i="20"/>
  <c r="AC132" i="20" s="1"/>
  <c r="G132" i="20" s="1"/>
  <c r="CF161" i="20"/>
  <c r="AC161" i="20" s="1"/>
  <c r="G161" i="20" s="1"/>
  <c r="CF199" i="20"/>
  <c r="AC199" i="20" s="1"/>
  <c r="G199" i="20" s="1"/>
  <c r="CF91" i="20"/>
  <c r="AC91" i="20" s="1"/>
  <c r="G91" i="20" s="1"/>
  <c r="CF110" i="20"/>
  <c r="AC110" i="20" s="1"/>
  <c r="G110" i="20" s="1"/>
  <c r="CF118" i="20"/>
  <c r="AC118" i="20" s="1"/>
  <c r="G118" i="20" s="1"/>
  <c r="CF16" i="20"/>
  <c r="AC16" i="20" s="1"/>
  <c r="G16" i="20" s="1"/>
  <c r="CF129" i="20"/>
  <c r="AC129" i="20" s="1"/>
  <c r="G129" i="20" s="1"/>
  <c r="CF235" i="20"/>
  <c r="AC235" i="20" s="1"/>
  <c r="G235" i="20" s="1"/>
  <c r="CF63" i="20"/>
  <c r="AC63" i="20" s="1"/>
  <c r="G63" i="20" s="1"/>
  <c r="CF165" i="20"/>
  <c r="AC165" i="20" s="1"/>
  <c r="G165" i="20" s="1"/>
  <c r="CF217" i="20"/>
  <c r="AC217" i="20" s="1"/>
  <c r="G217" i="20" s="1"/>
  <c r="CF244" i="20"/>
  <c r="AC244" i="20" s="1"/>
  <c r="G244" i="20" s="1"/>
  <c r="CF85" i="20"/>
  <c r="AC85" i="20" s="1"/>
  <c r="G85" i="20" s="1"/>
  <c r="CF188" i="20"/>
  <c r="AC188" i="20" s="1"/>
  <c r="G188" i="20" s="1"/>
  <c r="CF171" i="20"/>
  <c r="AC171" i="20" s="1"/>
  <c r="G171" i="20" s="1"/>
  <c r="CF61" i="20"/>
  <c r="AC61" i="20" s="1"/>
  <c r="G61" i="20" s="1"/>
  <c r="CF215" i="20"/>
  <c r="AC215" i="20" s="1"/>
  <c r="G215" i="20" s="1"/>
  <c r="CF55" i="20"/>
  <c r="AC55" i="20" s="1"/>
  <c r="G55" i="20" s="1"/>
  <c r="CF39" i="20"/>
  <c r="AC39" i="20" s="1"/>
  <c r="G39" i="20" s="1"/>
  <c r="CF248" i="20"/>
  <c r="AC248" i="20" s="1"/>
  <c r="G248" i="20" s="1"/>
  <c r="CF104" i="20"/>
  <c r="AC104" i="20" s="1"/>
  <c r="G104" i="20" s="1"/>
  <c r="CF134" i="20"/>
  <c r="AC134" i="20" s="1"/>
  <c r="G134" i="20" s="1"/>
  <c r="CF121" i="20"/>
  <c r="AC121" i="20" s="1"/>
  <c r="G121" i="20" s="1"/>
  <c r="CF173" i="20"/>
  <c r="AC173" i="20" s="1"/>
  <c r="G173" i="20" s="1"/>
  <c r="CF18" i="20"/>
  <c r="AC18" i="20" s="1"/>
  <c r="G18" i="20" s="1"/>
  <c r="CF159" i="20"/>
  <c r="AC159" i="20" s="1"/>
  <c r="G159" i="20" s="1"/>
  <c r="CF123" i="20"/>
  <c r="AC123" i="20" s="1"/>
  <c r="G123" i="20" s="1"/>
  <c r="CF156" i="20"/>
  <c r="AC156" i="20" s="1"/>
  <c r="G156" i="20" s="1"/>
  <c r="CF66" i="20"/>
  <c r="AC66" i="20" s="1"/>
  <c r="G66" i="20" s="1"/>
  <c r="CF225" i="20"/>
  <c r="AC225" i="20" s="1"/>
  <c r="G225" i="20" s="1"/>
  <c r="CF178" i="20"/>
  <c r="AC178" i="20" s="1"/>
  <c r="G178" i="20" s="1"/>
  <c r="CF169" i="20"/>
  <c r="AC169" i="20" s="1"/>
  <c r="G169" i="20" s="1"/>
  <c r="CF78" i="20"/>
  <c r="AC78" i="20" s="1"/>
  <c r="G78" i="20" s="1"/>
  <c r="CF226" i="20"/>
  <c r="AC226" i="20" s="1"/>
  <c r="G226" i="20" s="1"/>
  <c r="CF33" i="20"/>
  <c r="AC33" i="20" s="1"/>
  <c r="G33" i="20" s="1"/>
  <c r="CF210" i="20"/>
  <c r="AC210" i="20" s="1"/>
  <c r="G210" i="20" s="1"/>
  <c r="CF153" i="20"/>
  <c r="AC153" i="20" s="1"/>
  <c r="G153" i="20" s="1"/>
  <c r="CF32" i="20"/>
  <c r="AC32" i="20" s="1"/>
  <c r="G32" i="20" s="1"/>
  <c r="CF196" i="20"/>
  <c r="AC196" i="20" s="1"/>
  <c r="G196" i="20" s="1"/>
  <c r="CF148" i="20"/>
  <c r="AC148" i="20" s="1"/>
  <c r="G148" i="20" s="1"/>
  <c r="CF187" i="20"/>
  <c r="AC187" i="20" s="1"/>
  <c r="G187" i="20" s="1"/>
  <c r="CF62" i="20"/>
  <c r="AC62" i="20" s="1"/>
  <c r="G62" i="20" s="1"/>
  <c r="CF249" i="20"/>
  <c r="AC249" i="20" s="1"/>
  <c r="G249" i="20" s="1"/>
  <c r="CF218" i="20"/>
  <c r="AC218" i="20" s="1"/>
  <c r="G218" i="20" s="1"/>
  <c r="CF49" i="20"/>
  <c r="AC49" i="20" s="1"/>
  <c r="G49" i="20" s="1"/>
  <c r="CF40" i="20"/>
  <c r="AC40" i="20" s="1"/>
  <c r="G40" i="20" s="1"/>
  <c r="CF69" i="20"/>
  <c r="AC69" i="20" s="1"/>
  <c r="G69" i="20" s="1"/>
  <c r="CF214" i="20"/>
  <c r="AC214" i="20" s="1"/>
  <c r="G214" i="20" s="1"/>
  <c r="CF212" i="20"/>
  <c r="AC212" i="20" s="1"/>
  <c r="G212" i="20" s="1"/>
  <c r="CF138" i="20"/>
  <c r="AC138" i="20" s="1"/>
  <c r="G138" i="20" s="1"/>
  <c r="CF191" i="20"/>
  <c r="AC191" i="20" s="1"/>
  <c r="G191" i="20" s="1"/>
  <c r="CF76" i="20"/>
  <c r="AC76" i="20" s="1"/>
  <c r="G76" i="20" s="1"/>
  <c r="CF42" i="20"/>
  <c r="AC42" i="20" s="1"/>
  <c r="G42" i="20" s="1"/>
  <c r="CF83" i="20"/>
  <c r="AC83" i="20" s="1"/>
  <c r="G83" i="20" s="1"/>
  <c r="CF155" i="20"/>
  <c r="AC155" i="20" s="1"/>
  <c r="G155" i="20" s="1"/>
  <c r="CF242" i="20"/>
  <c r="AC242" i="20" s="1"/>
  <c r="G242" i="20" s="1"/>
  <c r="CF94" i="20"/>
  <c r="AC94" i="20" s="1"/>
  <c r="G94" i="20" s="1"/>
  <c r="CF233" i="20"/>
  <c r="AC233" i="20" s="1"/>
  <c r="G233" i="20" s="1"/>
  <c r="CF125" i="20"/>
  <c r="AC125" i="20" s="1"/>
  <c r="G125" i="20" s="1"/>
  <c r="CF74" i="20"/>
  <c r="AC74" i="20" s="1"/>
  <c r="G74" i="20" s="1"/>
  <c r="CF47" i="20"/>
  <c r="AC47" i="20" s="1"/>
  <c r="G47" i="20" s="1"/>
  <c r="CF177" i="20"/>
  <c r="AC177" i="20" s="1"/>
  <c r="G177" i="20" s="1"/>
  <c r="CF77" i="20"/>
  <c r="AC77" i="20" s="1"/>
  <c r="G77" i="20" s="1"/>
  <c r="CF219" i="20"/>
  <c r="AC219" i="20" s="1"/>
  <c r="G219" i="20" s="1"/>
  <c r="CF73" i="20"/>
  <c r="AC73" i="20" s="1"/>
  <c r="G73" i="20" s="1"/>
  <c r="CF31" i="20"/>
  <c r="AC31" i="20" s="1"/>
  <c r="G31" i="20" s="1"/>
  <c r="CF100" i="20"/>
  <c r="AC100" i="20" s="1"/>
  <c r="G100" i="20" s="1"/>
  <c r="CF168" i="20"/>
  <c r="AC168" i="20" s="1"/>
  <c r="G168" i="20" s="1"/>
  <c r="CF79" i="20"/>
  <c r="AC79" i="20" s="1"/>
  <c r="G79" i="20" s="1"/>
  <c r="CF198" i="20"/>
  <c r="AC198" i="20" s="1"/>
  <c r="G198" i="20" s="1"/>
  <c r="CF14" i="20"/>
  <c r="AC14" i="20" s="1"/>
  <c r="G14" i="20" s="1"/>
  <c r="CF140" i="20"/>
  <c r="AC140" i="20" s="1"/>
  <c r="G140" i="20" s="1"/>
  <c r="CF186" i="20"/>
  <c r="AC186" i="20" s="1"/>
  <c r="G186" i="20" s="1"/>
  <c r="CF37" i="20"/>
  <c r="AC37" i="20" s="1"/>
  <c r="G37" i="20" s="1"/>
  <c r="CF152" i="20"/>
  <c r="AC152" i="20" s="1"/>
  <c r="G152" i="20" s="1"/>
  <c r="CF92" i="20"/>
  <c r="AC92" i="20" s="1"/>
  <c r="G92" i="20" s="1"/>
  <c r="CF116" i="20"/>
  <c r="AC116" i="20" s="1"/>
  <c r="G116" i="20" s="1"/>
  <c r="CF22" i="20"/>
  <c r="AC22" i="20" s="1"/>
  <c r="G22" i="20" s="1"/>
  <c r="CF231" i="20"/>
  <c r="AC231" i="20" s="1"/>
  <c r="G231" i="20" s="1"/>
  <c r="CF131" i="20"/>
  <c r="AC131" i="20" s="1"/>
  <c r="G131" i="20" s="1"/>
  <c r="CF167" i="20"/>
  <c r="AC167" i="20" s="1"/>
  <c r="G167" i="20" s="1"/>
  <c r="CF164" i="20"/>
  <c r="AC164" i="20" s="1"/>
  <c r="G164" i="20" s="1"/>
  <c r="CF190" i="20"/>
  <c r="AC190" i="20" s="1"/>
  <c r="G190" i="20" s="1"/>
  <c r="CF84" i="20"/>
  <c r="AC84" i="20" s="1"/>
  <c r="G84" i="20" s="1"/>
  <c r="CF224" i="20"/>
  <c r="AC224" i="20" s="1"/>
  <c r="G224" i="20" s="1"/>
  <c r="CF204" i="20"/>
  <c r="AC204" i="20" s="1"/>
  <c r="G204" i="20" s="1"/>
  <c r="CF101" i="20"/>
  <c r="AC101" i="20" s="1"/>
  <c r="G101" i="20" s="1"/>
  <c r="CF174" i="20"/>
  <c r="AC174" i="20" s="1"/>
  <c r="G174" i="20" s="1"/>
  <c r="CF147" i="20"/>
  <c r="AC147" i="20" s="1"/>
  <c r="G147" i="20" s="1"/>
  <c r="CF213" i="20"/>
  <c r="AC213" i="20" s="1"/>
  <c r="G213" i="20" s="1"/>
  <c r="CF154" i="20"/>
  <c r="AC154" i="20" s="1"/>
  <c r="G154" i="20" s="1"/>
  <c r="CF241" i="20"/>
  <c r="AC241" i="20" s="1"/>
  <c r="G241" i="20" s="1"/>
  <c r="CF183" i="20"/>
  <c r="AC183" i="20" s="1"/>
  <c r="G183" i="20" s="1"/>
  <c r="CF130" i="20"/>
  <c r="AC130" i="20" s="1"/>
  <c r="G130" i="20" s="1"/>
  <c r="CF245" i="20"/>
  <c r="AC245" i="20" s="1"/>
  <c r="G245" i="20" s="1"/>
  <c r="CF108" i="20"/>
  <c r="AC108" i="20" s="1"/>
  <c r="G108" i="20" s="1"/>
  <c r="CF202" i="20"/>
  <c r="AC202" i="20" s="1"/>
  <c r="G202" i="20" s="1"/>
  <c r="CF194" i="20"/>
  <c r="AC194" i="20" s="1"/>
  <c r="G194" i="20" s="1"/>
  <c r="CF57" i="20"/>
  <c r="AC57" i="20" s="1"/>
  <c r="G57" i="20" s="1"/>
  <c r="CF58" i="20"/>
  <c r="AC58" i="20" s="1"/>
  <c r="G58" i="20" s="1"/>
  <c r="CF135" i="20"/>
  <c r="AC135" i="20" s="1"/>
  <c r="G135" i="20" s="1"/>
  <c r="CF43" i="20"/>
  <c r="AC43" i="20" s="1"/>
  <c r="G43" i="20" s="1"/>
  <c r="CF50" i="20"/>
  <c r="AC50" i="20" s="1"/>
  <c r="G50" i="20" s="1"/>
  <c r="CF99" i="20"/>
  <c r="AC99" i="20" s="1"/>
  <c r="G99" i="20" s="1"/>
  <c r="CF45" i="20"/>
  <c r="AC45" i="20" s="1"/>
  <c r="G45" i="20" s="1"/>
  <c r="CF119" i="20"/>
  <c r="AC119" i="20" s="1"/>
  <c r="G119" i="20" s="1"/>
  <c r="CF234" i="20"/>
  <c r="AC234" i="20" s="1"/>
  <c r="G234" i="20" s="1"/>
  <c r="CF175" i="20"/>
  <c r="AC175" i="20" s="1"/>
  <c r="G175" i="20" s="1"/>
  <c r="CF208" i="20"/>
  <c r="AC208" i="20" s="1"/>
  <c r="G208" i="20" s="1"/>
  <c r="CF137" i="20"/>
  <c r="AC137" i="20" s="1"/>
  <c r="G137" i="20" s="1"/>
  <c r="CF209" i="20"/>
  <c r="AC209" i="20" s="1"/>
  <c r="G209" i="20" s="1"/>
  <c r="CF70" i="20"/>
  <c r="AC70" i="20" s="1"/>
  <c r="G70" i="20" s="1"/>
  <c r="CF87" i="20"/>
  <c r="AC87" i="20" s="1"/>
  <c r="G87" i="20" s="1"/>
  <c r="CF222" i="20"/>
  <c r="AC222" i="20" s="1"/>
  <c r="G222" i="20" s="1"/>
  <c r="CF82" i="20"/>
  <c r="AC82" i="20" s="1"/>
  <c r="G82" i="20" s="1"/>
  <c r="CF11" i="20"/>
  <c r="AC11" i="20" s="1"/>
  <c r="G11" i="20" s="1"/>
  <c r="CF166" i="20"/>
  <c r="AC166" i="20" s="1"/>
  <c r="G166" i="20" s="1"/>
  <c r="CF180" i="20"/>
  <c r="AC180" i="20" s="1"/>
  <c r="G180" i="20" s="1"/>
  <c r="CF52" i="20"/>
  <c r="AC52" i="20" s="1"/>
  <c r="G52" i="20" s="1"/>
  <c r="CF200" i="20"/>
  <c r="AC200" i="20" s="1"/>
  <c r="G200" i="20" s="1"/>
  <c r="CF151" i="20"/>
  <c r="AC151" i="20" s="1"/>
  <c r="G151" i="20" s="1"/>
  <c r="CF133" i="20"/>
  <c r="AC133" i="20" s="1"/>
  <c r="G133" i="20" s="1"/>
  <c r="CF95" i="20"/>
  <c r="AC95" i="20" s="1"/>
  <c r="G95" i="20" s="1"/>
  <c r="CF96" i="20"/>
  <c r="AC96" i="20" s="1"/>
  <c r="G96" i="20" s="1"/>
  <c r="CF93" i="20"/>
  <c r="AC93" i="20" s="1"/>
  <c r="G93" i="20" s="1"/>
  <c r="CF146" i="20"/>
  <c r="AC146" i="20" s="1"/>
  <c r="G146" i="20" s="1"/>
  <c r="CF158" i="20"/>
  <c r="AC158" i="20" s="1"/>
  <c r="G158" i="20" s="1"/>
  <c r="CF81" i="20"/>
  <c r="AC81" i="20" s="1"/>
  <c r="G81" i="20" s="1"/>
  <c r="CF143" i="20"/>
  <c r="AC143" i="20" s="1"/>
  <c r="G143" i="20" s="1"/>
  <c r="CF142" i="20"/>
  <c r="AC142" i="20" s="1"/>
  <c r="G142" i="20" s="1"/>
  <c r="CF220" i="20"/>
  <c r="AC220" i="20" s="1"/>
  <c r="G220" i="20" s="1"/>
  <c r="CF136" i="20"/>
  <c r="AC136" i="20" s="1"/>
  <c r="G136" i="20" s="1"/>
  <c r="CF228" i="20"/>
  <c r="AC228" i="20" s="1"/>
  <c r="G228" i="20" s="1"/>
  <c r="V65" i="8"/>
  <c r="V44" i="8"/>
  <c r="W35" i="4" l="1"/>
  <c r="W34" i="4" s="1"/>
  <c r="W36" i="4" l="1"/>
  <c r="W73" i="4" s="1"/>
  <c r="AO140" i="20"/>
  <c r="AO133" i="20"/>
  <c r="AO137" i="20"/>
  <c r="AO109" i="20"/>
  <c r="AO76" i="20"/>
  <c r="AO141" i="20"/>
  <c r="AO181" i="20"/>
  <c r="AO77" i="20"/>
  <c r="AO165" i="20"/>
  <c r="AO171" i="20"/>
  <c r="AO195" i="20"/>
  <c r="AO190" i="20"/>
  <c r="AO163" i="20"/>
  <c r="AO154" i="20"/>
  <c r="AO117" i="20"/>
  <c r="AO178" i="20"/>
  <c r="AO160" i="20"/>
  <c r="AO244" i="20"/>
  <c r="AO66" i="20"/>
  <c r="AO249" i="20"/>
  <c r="AO62" i="20"/>
  <c r="AO242" i="20"/>
  <c r="AO162" i="20"/>
  <c r="AO218" i="20"/>
  <c r="AO150" i="20"/>
  <c r="AO132" i="20"/>
  <c r="AO90" i="20"/>
  <c r="AO42" i="20"/>
  <c r="AO64" i="20"/>
  <c r="AO11" i="20"/>
  <c r="AO158" i="20"/>
  <c r="AO228" i="20"/>
  <c r="AO213" i="20"/>
  <c r="AO30" i="20"/>
  <c r="AO121" i="20"/>
  <c r="AO135" i="20"/>
  <c r="AO35" i="20"/>
  <c r="AO36" i="20"/>
  <c r="AO241" i="20"/>
  <c r="AO61" i="20"/>
  <c r="AO231" i="20"/>
  <c r="AO161" i="20"/>
  <c r="AO238" i="20"/>
  <c r="AO185" i="20"/>
  <c r="AO73" i="20"/>
  <c r="AO149" i="20"/>
  <c r="AO216" i="20"/>
  <c r="AO14" i="20"/>
  <c r="W38" i="4"/>
  <c r="AO214" i="20"/>
  <c r="AO122" i="20"/>
  <c r="AO52" i="20"/>
  <c r="AO226" i="20"/>
  <c r="AO233" i="20"/>
  <c r="AO175" i="20"/>
  <c r="AO234" i="20"/>
  <c r="AO20" i="20"/>
  <c r="AO74" i="20"/>
  <c r="AO246" i="20"/>
  <c r="AO153" i="20"/>
  <c r="AO118" i="20"/>
  <c r="AO78" i="20"/>
  <c r="AO220" i="20"/>
  <c r="AO13" i="20"/>
  <c r="AO114" i="20"/>
  <c r="AO119" i="20"/>
  <c r="AO186" i="20"/>
  <c r="AO151" i="20"/>
  <c r="AO56" i="20"/>
  <c r="AO83" i="20"/>
  <c r="AO142" i="20"/>
  <c r="AO217" i="20"/>
  <c r="AO44" i="20"/>
  <c r="AO91" i="20"/>
  <c r="AO251" i="20"/>
  <c r="AO243" i="20"/>
  <c r="AO188" i="20"/>
  <c r="AO159" i="20"/>
  <c r="AO120" i="20"/>
  <c r="AO97" i="20"/>
  <c r="AO191" i="20"/>
  <c r="AO12" i="20"/>
  <c r="AO170" i="20"/>
  <c r="AO26" i="20"/>
  <c r="AO24" i="20"/>
  <c r="AO19" i="20"/>
  <c r="AO55" i="20"/>
  <c r="AO87" i="20"/>
  <c r="AO111" i="20"/>
  <c r="AO112" i="20"/>
  <c r="AO222" i="20"/>
  <c r="AO27" i="20"/>
  <c r="AO230" i="20"/>
  <c r="AO164" i="20"/>
  <c r="AO200" i="20"/>
  <c r="AO28" i="20"/>
  <c r="AO70" i="20"/>
  <c r="AO166" i="20"/>
  <c r="AO134" i="20"/>
  <c r="AO225" i="20"/>
  <c r="AO146" i="20"/>
  <c r="AO210" i="20"/>
  <c r="AO31" i="20"/>
  <c r="W44" i="4"/>
  <c r="AO187" i="20"/>
  <c r="AO174" i="20"/>
  <c r="AO88" i="20"/>
  <c r="AO177" i="20"/>
  <c r="AO248" i="20"/>
  <c r="AO92" i="20"/>
  <c r="AO93" i="20"/>
  <c r="AO211" i="20"/>
  <c r="AO82" i="20"/>
  <c r="AO18" i="20"/>
  <c r="AO98" i="20"/>
  <c r="AO99" i="20"/>
  <c r="AO41" i="20"/>
  <c r="AO131" i="20"/>
  <c r="AO182" i="20"/>
  <c r="AO48" i="20"/>
  <c r="AO68" i="20"/>
  <c r="AO53" i="20"/>
  <c r="AO47" i="20"/>
  <c r="AO57" i="20"/>
  <c r="AO204" i="20"/>
  <c r="AO105" i="20"/>
  <c r="AO168" i="20"/>
  <c r="AO96" i="20"/>
  <c r="AO157" i="20"/>
  <c r="AO245" i="20"/>
  <c r="AO247" i="20"/>
  <c r="AO232" i="20"/>
  <c r="AO127" i="20"/>
  <c r="AO43" i="20"/>
  <c r="AO180" i="20"/>
  <c r="W40" i="4"/>
  <c r="W75" i="4" s="1"/>
  <c r="AO197" i="20"/>
  <c r="AO192" i="20"/>
  <c r="AO173" i="20"/>
  <c r="AO229" i="20"/>
  <c r="AO147" i="20"/>
  <c r="AO139" i="20"/>
  <c r="AO29" i="20"/>
  <c r="AO209" i="20"/>
  <c r="AO15" i="20"/>
  <c r="AO110" i="20"/>
  <c r="AO16" i="20"/>
  <c r="AO101" i="20"/>
  <c r="AO69" i="20"/>
  <c r="AO124" i="20"/>
  <c r="AO63" i="20"/>
  <c r="AO23" i="20"/>
  <c r="AO235" i="20"/>
  <c r="AO138" i="20"/>
  <c r="AO50" i="20"/>
  <c r="AO143" i="20"/>
  <c r="W56" i="8"/>
  <c r="W55" i="8" s="1"/>
  <c r="AO58" i="20"/>
  <c r="AO49" i="20"/>
  <c r="AO22" i="20"/>
  <c r="AO179" i="20"/>
  <c r="AO240" i="20"/>
  <c r="AO116" i="20"/>
  <c r="AO239" i="20"/>
  <c r="AO203" i="20"/>
  <c r="AO223" i="20"/>
  <c r="AO80" i="20"/>
  <c r="AO201" i="20"/>
  <c r="AO129" i="20"/>
  <c r="AO94" i="20"/>
  <c r="AO172" i="20"/>
  <c r="AO205" i="20"/>
  <c r="AO32" i="20"/>
  <c r="AO212" i="20"/>
  <c r="AO221" i="20"/>
  <c r="AO45" i="20"/>
  <c r="AO104" i="20"/>
  <c r="AO215" i="20"/>
  <c r="AO106" i="20"/>
  <c r="AO199" i="20"/>
  <c r="AO65" i="20"/>
  <c r="AO155" i="20"/>
  <c r="AO184" i="20"/>
  <c r="AO60" i="20"/>
  <c r="AO167" i="20"/>
  <c r="AO152" i="20"/>
  <c r="AO236" i="20"/>
  <c r="AO202" i="20"/>
  <c r="AO108" i="20"/>
  <c r="AO39" i="20"/>
  <c r="AO145" i="20"/>
  <c r="AO95" i="20"/>
  <c r="AO237" i="20"/>
  <c r="AO193" i="20"/>
  <c r="AO21" i="20"/>
  <c r="AO176" i="20"/>
  <c r="AO71" i="20"/>
  <c r="AO250" i="20"/>
  <c r="AO85" i="20"/>
  <c r="AO107" i="20"/>
  <c r="AO189" i="20"/>
  <c r="AO33" i="20"/>
  <c r="AO136" i="20"/>
  <c r="AO67" i="20"/>
  <c r="AO144" i="20"/>
  <c r="AO126" i="20"/>
  <c r="AO89" i="20"/>
  <c r="AO84" i="20"/>
  <c r="AO38" i="20"/>
  <c r="AO123" i="20"/>
  <c r="AO81" i="20"/>
  <c r="AO224" i="20"/>
  <c r="AO208" i="20"/>
  <c r="AO198" i="20"/>
  <c r="AO75" i="20"/>
  <c r="AO183" i="20"/>
  <c r="AO194" i="20"/>
  <c r="AO113" i="20"/>
  <c r="AO40" i="20"/>
  <c r="AO72" i="20"/>
  <c r="AO51" i="20"/>
  <c r="AO227" i="20"/>
  <c r="AO125" i="20"/>
  <c r="AO86" i="20"/>
  <c r="AO196" i="20"/>
  <c r="AO102" i="20"/>
  <c r="AO207" i="20"/>
  <c r="AO46" i="20"/>
  <c r="AO54" i="20"/>
  <c r="AO34" i="20"/>
  <c r="AO115" i="20"/>
  <c r="W42" i="4"/>
  <c r="W76" i="4" s="1"/>
  <c r="AO156" i="20"/>
  <c r="AO206" i="20"/>
  <c r="AO130" i="20"/>
  <c r="AO169" i="20"/>
  <c r="AO17" i="20"/>
  <c r="AO103" i="20"/>
  <c r="AO25" i="20"/>
  <c r="AO128" i="20"/>
  <c r="AO148" i="20"/>
  <c r="AO100" i="20"/>
  <c r="AO219" i="20"/>
  <c r="AO37" i="20"/>
  <c r="AO59" i="20"/>
  <c r="AO79" i="20"/>
  <c r="CR250" i="20" l="1"/>
  <c r="AZ250" i="20"/>
  <c r="BK250" i="20" s="1"/>
  <c r="BV250" i="20" s="1"/>
  <c r="CR139" i="20"/>
  <c r="AZ139" i="20"/>
  <c r="BK139" i="20" s="1"/>
  <c r="BV139" i="20" s="1"/>
  <c r="CR164" i="20"/>
  <c r="AZ164" i="20"/>
  <c r="BK164" i="20" s="1"/>
  <c r="BV164" i="20" s="1"/>
  <c r="CR78" i="20"/>
  <c r="AZ78" i="20"/>
  <c r="BK78" i="20" s="1"/>
  <c r="BV78" i="20" s="1"/>
  <c r="AZ149" i="20"/>
  <c r="BK149" i="20" s="1"/>
  <c r="BV149" i="20" s="1"/>
  <c r="CR149" i="20"/>
  <c r="CR17" i="20"/>
  <c r="AZ17" i="20"/>
  <c r="BK17" i="20" s="1"/>
  <c r="BV17" i="20" s="1"/>
  <c r="AZ144" i="20"/>
  <c r="BK144" i="20" s="1"/>
  <c r="BV144" i="20" s="1"/>
  <c r="CR144" i="20"/>
  <c r="AZ71" i="20"/>
  <c r="BK71" i="20" s="1"/>
  <c r="BV71" i="20" s="1"/>
  <c r="CR71" i="20"/>
  <c r="CR108" i="20"/>
  <c r="AZ108" i="20"/>
  <c r="BK108" i="20" s="1"/>
  <c r="BV108" i="20" s="1"/>
  <c r="AZ65" i="20"/>
  <c r="BK65" i="20" s="1"/>
  <c r="BV65" i="20" s="1"/>
  <c r="CR65" i="20"/>
  <c r="CR32" i="20"/>
  <c r="AZ32" i="20"/>
  <c r="BK32" i="20" s="1"/>
  <c r="BV32" i="20" s="1"/>
  <c r="AZ203" i="20"/>
  <c r="BK203" i="20" s="1"/>
  <c r="BV203" i="20" s="1"/>
  <c r="CR203" i="20"/>
  <c r="W64" i="8"/>
  <c r="W61" i="8"/>
  <c r="CR69" i="20"/>
  <c r="AZ69" i="20"/>
  <c r="BK69" i="20" s="1"/>
  <c r="BV69" i="20" s="1"/>
  <c r="CR147" i="20"/>
  <c r="AZ147" i="20"/>
  <c r="BK147" i="20" s="1"/>
  <c r="BV147" i="20" s="1"/>
  <c r="AZ127" i="20"/>
  <c r="BK127" i="20" s="1"/>
  <c r="BV127" i="20" s="1"/>
  <c r="CR127" i="20"/>
  <c r="AZ204" i="20"/>
  <c r="BK204" i="20" s="1"/>
  <c r="BV204" i="20" s="1"/>
  <c r="CR204" i="20"/>
  <c r="AZ41" i="20"/>
  <c r="BK41" i="20" s="1"/>
  <c r="BV41" i="20" s="1"/>
  <c r="CR41" i="20"/>
  <c r="CR248" i="20"/>
  <c r="AZ248" i="20"/>
  <c r="BK248" i="20" s="1"/>
  <c r="BV248" i="20" s="1"/>
  <c r="AZ146" i="20"/>
  <c r="BK146" i="20" s="1"/>
  <c r="BV146" i="20" s="1"/>
  <c r="CR146" i="20"/>
  <c r="CR230" i="20"/>
  <c r="AZ230" i="20"/>
  <c r="BK230" i="20" s="1"/>
  <c r="BV230" i="20" s="1"/>
  <c r="AZ24" i="20"/>
  <c r="BK24" i="20" s="1"/>
  <c r="BV24" i="20" s="1"/>
  <c r="CR24" i="20"/>
  <c r="AZ188" i="20"/>
  <c r="BK188" i="20" s="1"/>
  <c r="BV188" i="20" s="1"/>
  <c r="CR188" i="20"/>
  <c r="CR56" i="20"/>
  <c r="AZ56" i="20"/>
  <c r="BK56" i="20" s="1"/>
  <c r="BV56" i="20" s="1"/>
  <c r="AZ118" i="20"/>
  <c r="BK118" i="20" s="1"/>
  <c r="BV118" i="20" s="1"/>
  <c r="CR118" i="20"/>
  <c r="CR226" i="20"/>
  <c r="AZ226" i="20"/>
  <c r="BK226" i="20" s="1"/>
  <c r="BV226" i="20" s="1"/>
  <c r="CR73" i="20"/>
  <c r="AZ73" i="20"/>
  <c r="BK73" i="20" s="1"/>
  <c r="BV73" i="20" s="1"/>
  <c r="AZ35" i="20"/>
  <c r="BK35" i="20" s="1"/>
  <c r="BV35" i="20" s="1"/>
  <c r="CR35" i="20"/>
  <c r="CR11" i="20"/>
  <c r="AZ11" i="20"/>
  <c r="BK11" i="20" s="1"/>
  <c r="BV11" i="20" s="1"/>
  <c r="CR242" i="20"/>
  <c r="AZ242" i="20"/>
  <c r="BK242" i="20" s="1"/>
  <c r="BV242" i="20" s="1"/>
  <c r="AZ154" i="20"/>
  <c r="BK154" i="20" s="1"/>
  <c r="BV154" i="20" s="1"/>
  <c r="CR154" i="20"/>
  <c r="AZ141" i="20"/>
  <c r="BK141" i="20" s="1"/>
  <c r="BV141" i="20" s="1"/>
  <c r="CR141" i="20"/>
  <c r="AZ126" i="20"/>
  <c r="BK126" i="20" s="1"/>
  <c r="BV126" i="20" s="1"/>
  <c r="CR126" i="20"/>
  <c r="AZ212" i="20"/>
  <c r="BK212" i="20" s="1"/>
  <c r="BV212" i="20" s="1"/>
  <c r="CR212" i="20"/>
  <c r="AZ131" i="20"/>
  <c r="BK131" i="20" s="1"/>
  <c r="BV131" i="20" s="1"/>
  <c r="CR131" i="20"/>
  <c r="AZ210" i="20"/>
  <c r="BK210" i="20" s="1"/>
  <c r="BV210" i="20" s="1"/>
  <c r="CR210" i="20"/>
  <c r="CR36" i="20"/>
  <c r="AZ36" i="20"/>
  <c r="BK36" i="20" s="1"/>
  <c r="BV36" i="20" s="1"/>
  <c r="AZ51" i="20"/>
  <c r="BK51" i="20" s="1"/>
  <c r="BV51" i="20" s="1"/>
  <c r="CR51" i="20"/>
  <c r="CR169" i="20"/>
  <c r="AZ169" i="20"/>
  <c r="BK169" i="20" s="1"/>
  <c r="BV169" i="20" s="1"/>
  <c r="AZ72" i="20"/>
  <c r="BK72" i="20" s="1"/>
  <c r="BV72" i="20" s="1"/>
  <c r="CR72" i="20"/>
  <c r="CR224" i="20"/>
  <c r="AZ224" i="20"/>
  <c r="BK224" i="20" s="1"/>
  <c r="BV224" i="20" s="1"/>
  <c r="AZ67" i="20"/>
  <c r="BK67" i="20" s="1"/>
  <c r="BV67" i="20" s="1"/>
  <c r="CR67" i="20"/>
  <c r="CR176" i="20"/>
  <c r="AZ176" i="20"/>
  <c r="BK176" i="20" s="1"/>
  <c r="BV176" i="20" s="1"/>
  <c r="CR202" i="20"/>
  <c r="AZ202" i="20"/>
  <c r="BK202" i="20" s="1"/>
  <c r="BV202" i="20" s="1"/>
  <c r="AZ199" i="20"/>
  <c r="BK199" i="20" s="1"/>
  <c r="BV199" i="20" s="1"/>
  <c r="CR199" i="20"/>
  <c r="CR205" i="20"/>
  <c r="AZ205" i="20"/>
  <c r="BK205" i="20" s="1"/>
  <c r="BV205" i="20" s="1"/>
  <c r="AZ239" i="20"/>
  <c r="BK239" i="20" s="1"/>
  <c r="BV239" i="20" s="1"/>
  <c r="CR239" i="20"/>
  <c r="AZ143" i="20"/>
  <c r="BK143" i="20" s="1"/>
  <c r="BV143" i="20" s="1"/>
  <c r="CR143" i="20"/>
  <c r="AZ101" i="20"/>
  <c r="BK101" i="20" s="1"/>
  <c r="BV101" i="20" s="1"/>
  <c r="CR101" i="20"/>
  <c r="AZ229" i="20"/>
  <c r="BK229" i="20" s="1"/>
  <c r="BV229" i="20" s="1"/>
  <c r="CR229" i="20"/>
  <c r="AZ232" i="20"/>
  <c r="BK232" i="20" s="1"/>
  <c r="BV232" i="20" s="1"/>
  <c r="CR232" i="20"/>
  <c r="AZ57" i="20"/>
  <c r="BK57" i="20" s="1"/>
  <c r="BV57" i="20" s="1"/>
  <c r="CR57" i="20"/>
  <c r="CR99" i="20"/>
  <c r="AZ99" i="20"/>
  <c r="BK99" i="20" s="1"/>
  <c r="BV99" i="20" s="1"/>
  <c r="CR177" i="20"/>
  <c r="AZ177" i="20"/>
  <c r="BK177" i="20" s="1"/>
  <c r="BV177" i="20" s="1"/>
  <c r="AZ225" i="20"/>
  <c r="BK225" i="20" s="1"/>
  <c r="BV225" i="20" s="1"/>
  <c r="CR225" i="20"/>
  <c r="CR27" i="20"/>
  <c r="AZ27" i="20"/>
  <c r="BK27" i="20" s="1"/>
  <c r="BV27" i="20" s="1"/>
  <c r="CR26" i="20"/>
  <c r="AZ26" i="20"/>
  <c r="BK26" i="20" s="1"/>
  <c r="BV26" i="20" s="1"/>
  <c r="CR243" i="20"/>
  <c r="AZ243" i="20"/>
  <c r="BK243" i="20" s="1"/>
  <c r="BV243" i="20" s="1"/>
  <c r="AZ151" i="20"/>
  <c r="BK151" i="20" s="1"/>
  <c r="BV151" i="20" s="1"/>
  <c r="CR151" i="20"/>
  <c r="AZ153" i="20"/>
  <c r="BK153" i="20" s="1"/>
  <c r="BV153" i="20" s="1"/>
  <c r="CR153" i="20"/>
  <c r="CR52" i="20"/>
  <c r="AZ52" i="20"/>
  <c r="BK52" i="20" s="1"/>
  <c r="BV52" i="20" s="1"/>
  <c r="CR185" i="20"/>
  <c r="AZ185" i="20"/>
  <c r="BK185" i="20" s="1"/>
  <c r="BV185" i="20" s="1"/>
  <c r="AZ135" i="20"/>
  <c r="BK135" i="20" s="1"/>
  <c r="BV135" i="20" s="1"/>
  <c r="CR135" i="20"/>
  <c r="CR64" i="20"/>
  <c r="AZ64" i="20"/>
  <c r="BK64" i="20" s="1"/>
  <c r="BV64" i="20" s="1"/>
  <c r="AZ62" i="20"/>
  <c r="BK62" i="20" s="1"/>
  <c r="BV62" i="20" s="1"/>
  <c r="CR62" i="20"/>
  <c r="AZ163" i="20"/>
  <c r="BK163" i="20" s="1"/>
  <c r="BV163" i="20" s="1"/>
  <c r="CR163" i="20"/>
  <c r="AZ76" i="20"/>
  <c r="BK76" i="20" s="1"/>
  <c r="BV76" i="20" s="1"/>
  <c r="CR76" i="20"/>
  <c r="CR34" i="20"/>
  <c r="AZ34" i="20"/>
  <c r="BK34" i="20" s="1"/>
  <c r="BV34" i="20" s="1"/>
  <c r="AZ58" i="20"/>
  <c r="BK58" i="20" s="1"/>
  <c r="BV58" i="20" s="1"/>
  <c r="CR58" i="20"/>
  <c r="CR19" i="20"/>
  <c r="AZ19" i="20"/>
  <c r="BK19" i="20" s="1"/>
  <c r="BV19" i="20" s="1"/>
  <c r="CR181" i="20"/>
  <c r="AZ181" i="20"/>
  <c r="BK181" i="20" s="1"/>
  <c r="BV181" i="20" s="1"/>
  <c r="AZ37" i="20"/>
  <c r="BK37" i="20" s="1"/>
  <c r="BV37" i="20" s="1"/>
  <c r="CR37" i="20"/>
  <c r="CR219" i="20"/>
  <c r="AZ219" i="20"/>
  <c r="BK219" i="20" s="1"/>
  <c r="BV219" i="20" s="1"/>
  <c r="AZ207" i="20"/>
  <c r="BK207" i="20" s="1"/>
  <c r="BV207" i="20" s="1"/>
  <c r="CR207" i="20"/>
  <c r="CR81" i="20"/>
  <c r="AZ81" i="20"/>
  <c r="BK81" i="20" s="1"/>
  <c r="BV81" i="20" s="1"/>
  <c r="CR136" i="20"/>
  <c r="AZ136" i="20"/>
  <c r="BK136" i="20" s="1"/>
  <c r="BV136" i="20" s="1"/>
  <c r="CR21" i="20"/>
  <c r="AZ21" i="20"/>
  <c r="BK21" i="20" s="1"/>
  <c r="BV21" i="20" s="1"/>
  <c r="CR236" i="20"/>
  <c r="AZ236" i="20"/>
  <c r="BK236" i="20" s="1"/>
  <c r="BV236" i="20" s="1"/>
  <c r="AZ106" i="20"/>
  <c r="BK106" i="20" s="1"/>
  <c r="BV106" i="20" s="1"/>
  <c r="CR106" i="20"/>
  <c r="CR172" i="20"/>
  <c r="AZ172" i="20"/>
  <c r="BK172" i="20" s="1"/>
  <c r="BV172" i="20" s="1"/>
  <c r="AZ116" i="20"/>
  <c r="BK116" i="20" s="1"/>
  <c r="BV116" i="20" s="1"/>
  <c r="CR116" i="20"/>
  <c r="CR50" i="20"/>
  <c r="AZ50" i="20"/>
  <c r="BK50" i="20" s="1"/>
  <c r="BV50" i="20" s="1"/>
  <c r="AZ16" i="20"/>
  <c r="BK16" i="20" s="1"/>
  <c r="BV16" i="20" s="1"/>
  <c r="CR16" i="20"/>
  <c r="AZ173" i="20"/>
  <c r="BK173" i="20" s="1"/>
  <c r="BV173" i="20" s="1"/>
  <c r="CR173" i="20"/>
  <c r="AZ247" i="20"/>
  <c r="BK247" i="20" s="1"/>
  <c r="BV247" i="20" s="1"/>
  <c r="CR247" i="20"/>
  <c r="AZ47" i="20"/>
  <c r="BK47" i="20" s="1"/>
  <c r="BV47" i="20" s="1"/>
  <c r="CR47" i="20"/>
  <c r="CR98" i="20"/>
  <c r="AZ98" i="20"/>
  <c r="BK98" i="20" s="1"/>
  <c r="BV98" i="20" s="1"/>
  <c r="CR88" i="20"/>
  <c r="AZ88" i="20"/>
  <c r="BK88" i="20" s="1"/>
  <c r="BV88" i="20" s="1"/>
  <c r="CR134" i="20"/>
  <c r="AZ134" i="20"/>
  <c r="BK134" i="20" s="1"/>
  <c r="BV134" i="20" s="1"/>
  <c r="AZ222" i="20"/>
  <c r="BK222" i="20" s="1"/>
  <c r="BV222" i="20" s="1"/>
  <c r="CR222" i="20"/>
  <c r="AZ170" i="20"/>
  <c r="BK170" i="20" s="1"/>
  <c r="BV170" i="20" s="1"/>
  <c r="CR170" i="20"/>
  <c r="AZ251" i="20"/>
  <c r="BK251" i="20" s="1"/>
  <c r="BV251" i="20" s="1"/>
  <c r="CR251" i="20"/>
  <c r="AZ186" i="20"/>
  <c r="BK186" i="20" s="1"/>
  <c r="BV186" i="20" s="1"/>
  <c r="CR186" i="20"/>
  <c r="CR246" i="20"/>
  <c r="AZ246" i="20"/>
  <c r="BK246" i="20" s="1"/>
  <c r="BV246" i="20" s="1"/>
  <c r="AZ122" i="20"/>
  <c r="BK122" i="20" s="1"/>
  <c r="BV122" i="20" s="1"/>
  <c r="CR122" i="20"/>
  <c r="CR238" i="20"/>
  <c r="AZ238" i="20"/>
  <c r="BK238" i="20" s="1"/>
  <c r="BV238" i="20" s="1"/>
  <c r="AZ121" i="20"/>
  <c r="BK121" i="20" s="1"/>
  <c r="BV121" i="20" s="1"/>
  <c r="CR121" i="20"/>
  <c r="CR42" i="20"/>
  <c r="AZ42" i="20"/>
  <c r="BK42" i="20" s="1"/>
  <c r="BV42" i="20" s="1"/>
  <c r="CR249" i="20"/>
  <c r="AZ249" i="20"/>
  <c r="BK249" i="20" s="1"/>
  <c r="BV249" i="20" s="1"/>
  <c r="CR190" i="20"/>
  <c r="AZ190" i="20"/>
  <c r="BK190" i="20" s="1"/>
  <c r="BV190" i="20" s="1"/>
  <c r="CR109" i="20"/>
  <c r="AZ109" i="20"/>
  <c r="BK109" i="20" s="1"/>
  <c r="BV109" i="20" s="1"/>
  <c r="CR227" i="20"/>
  <c r="AZ227" i="20"/>
  <c r="BK227" i="20" s="1"/>
  <c r="BV227" i="20" s="1"/>
  <c r="AZ124" i="20"/>
  <c r="BK124" i="20" s="1"/>
  <c r="BV124" i="20" s="1"/>
  <c r="CR124" i="20"/>
  <c r="AZ117" i="20"/>
  <c r="BK117" i="20" s="1"/>
  <c r="BV117" i="20" s="1"/>
  <c r="CR117" i="20"/>
  <c r="AZ208" i="20"/>
  <c r="BK208" i="20" s="1"/>
  <c r="BV208" i="20" s="1"/>
  <c r="CR208" i="20"/>
  <c r="CR46" i="20"/>
  <c r="AZ46" i="20"/>
  <c r="BK46" i="20" s="1"/>
  <c r="BV46" i="20" s="1"/>
  <c r="CR130" i="20"/>
  <c r="AZ130" i="20"/>
  <c r="BK130" i="20" s="1"/>
  <c r="BV130" i="20" s="1"/>
  <c r="CR40" i="20"/>
  <c r="AZ40" i="20"/>
  <c r="BK40" i="20" s="1"/>
  <c r="BV40" i="20" s="1"/>
  <c r="AZ100" i="20"/>
  <c r="BK100" i="20" s="1"/>
  <c r="BV100" i="20" s="1"/>
  <c r="CR100" i="20"/>
  <c r="CR206" i="20"/>
  <c r="AZ206" i="20"/>
  <c r="BK206" i="20" s="1"/>
  <c r="BV206" i="20" s="1"/>
  <c r="AZ102" i="20"/>
  <c r="BK102" i="20" s="1"/>
  <c r="BV102" i="20" s="1"/>
  <c r="CR102" i="20"/>
  <c r="AZ113" i="20"/>
  <c r="BK113" i="20" s="1"/>
  <c r="BV113" i="20" s="1"/>
  <c r="CR113" i="20"/>
  <c r="AZ123" i="20"/>
  <c r="BK123" i="20" s="1"/>
  <c r="BV123" i="20" s="1"/>
  <c r="CR123" i="20"/>
  <c r="AZ33" i="20"/>
  <c r="BK33" i="20" s="1"/>
  <c r="BV33" i="20" s="1"/>
  <c r="CR33" i="20"/>
  <c r="AZ193" i="20"/>
  <c r="BK193" i="20" s="1"/>
  <c r="BV193" i="20" s="1"/>
  <c r="CR193" i="20"/>
  <c r="AZ152" i="20"/>
  <c r="BK152" i="20" s="1"/>
  <c r="BV152" i="20" s="1"/>
  <c r="CR152" i="20"/>
  <c r="AZ215" i="20"/>
  <c r="BK215" i="20" s="1"/>
  <c r="BV215" i="20" s="1"/>
  <c r="CR215" i="20"/>
  <c r="CR94" i="20"/>
  <c r="AZ94" i="20"/>
  <c r="BK94" i="20" s="1"/>
  <c r="BV94" i="20" s="1"/>
  <c r="CR240" i="20"/>
  <c r="AZ240" i="20"/>
  <c r="BK240" i="20" s="1"/>
  <c r="BV240" i="20" s="1"/>
  <c r="CR138" i="20"/>
  <c r="AZ138" i="20"/>
  <c r="BK138" i="20" s="1"/>
  <c r="BV138" i="20" s="1"/>
  <c r="AZ110" i="20"/>
  <c r="BK110" i="20" s="1"/>
  <c r="BV110" i="20" s="1"/>
  <c r="CR110" i="20"/>
  <c r="AZ192" i="20"/>
  <c r="BK192" i="20" s="1"/>
  <c r="BV192" i="20" s="1"/>
  <c r="CR192" i="20"/>
  <c r="AZ245" i="20"/>
  <c r="BK245" i="20" s="1"/>
  <c r="BV245" i="20" s="1"/>
  <c r="CR245" i="20"/>
  <c r="AZ53" i="20"/>
  <c r="BK53" i="20" s="1"/>
  <c r="BV53" i="20" s="1"/>
  <c r="CR53" i="20"/>
  <c r="AZ18" i="20"/>
  <c r="BK18" i="20" s="1"/>
  <c r="BV18" i="20" s="1"/>
  <c r="CR18" i="20"/>
  <c r="CR174" i="20"/>
  <c r="AZ174" i="20"/>
  <c r="BK174" i="20" s="1"/>
  <c r="BV174" i="20" s="1"/>
  <c r="AZ166" i="20"/>
  <c r="BK166" i="20" s="1"/>
  <c r="BV166" i="20" s="1"/>
  <c r="CR166" i="20"/>
  <c r="CR112" i="20"/>
  <c r="AZ112" i="20"/>
  <c r="BK112" i="20" s="1"/>
  <c r="BV112" i="20" s="1"/>
  <c r="AZ12" i="20"/>
  <c r="BK12" i="20" s="1"/>
  <c r="BV12" i="20" s="1"/>
  <c r="CR12" i="20"/>
  <c r="CR91" i="20"/>
  <c r="AZ91" i="20"/>
  <c r="BK91" i="20" s="1"/>
  <c r="BV91" i="20" s="1"/>
  <c r="AZ119" i="20"/>
  <c r="BK119" i="20" s="1"/>
  <c r="BV119" i="20" s="1"/>
  <c r="CR119" i="20"/>
  <c r="CR74" i="20"/>
  <c r="AZ74" i="20"/>
  <c r="BK74" i="20" s="1"/>
  <c r="BV74" i="20" s="1"/>
  <c r="CR214" i="20"/>
  <c r="AZ214" i="20"/>
  <c r="BK214" i="20" s="1"/>
  <c r="BV214" i="20" s="1"/>
  <c r="CR161" i="20"/>
  <c r="AZ161" i="20"/>
  <c r="BK161" i="20" s="1"/>
  <c r="BV161" i="20" s="1"/>
  <c r="AZ90" i="20"/>
  <c r="BK90" i="20" s="1"/>
  <c r="BV90" i="20" s="1"/>
  <c r="CR90" i="20"/>
  <c r="AZ66" i="20"/>
  <c r="BK66" i="20" s="1"/>
  <c r="BV66" i="20" s="1"/>
  <c r="CR66" i="20"/>
  <c r="AZ195" i="20"/>
  <c r="BK195" i="20" s="1"/>
  <c r="BV195" i="20" s="1"/>
  <c r="CR195" i="20"/>
  <c r="CR137" i="20"/>
  <c r="AZ137" i="20"/>
  <c r="BK137" i="20" s="1"/>
  <c r="BV137" i="20" s="1"/>
  <c r="AZ103" i="20"/>
  <c r="BK103" i="20" s="1"/>
  <c r="BV103" i="20" s="1"/>
  <c r="CR103" i="20"/>
  <c r="CR155" i="20"/>
  <c r="AZ155" i="20"/>
  <c r="BK155" i="20" s="1"/>
  <c r="BV155" i="20" s="1"/>
  <c r="AZ43" i="20"/>
  <c r="BK43" i="20" s="1"/>
  <c r="BV43" i="20" s="1"/>
  <c r="CR43" i="20"/>
  <c r="AZ159" i="20"/>
  <c r="BK159" i="20" s="1"/>
  <c r="BV159" i="20" s="1"/>
  <c r="CR159" i="20"/>
  <c r="AZ158" i="20"/>
  <c r="BK158" i="20" s="1"/>
  <c r="BV158" i="20" s="1"/>
  <c r="CR158" i="20"/>
  <c r="AZ54" i="20"/>
  <c r="BK54" i="20" s="1"/>
  <c r="BV54" i="20" s="1"/>
  <c r="CR54" i="20"/>
  <c r="AZ156" i="20"/>
  <c r="BK156" i="20" s="1"/>
  <c r="BV156" i="20" s="1"/>
  <c r="CR156" i="20"/>
  <c r="AZ194" i="20"/>
  <c r="BK194" i="20" s="1"/>
  <c r="BV194" i="20" s="1"/>
  <c r="CR194" i="20"/>
  <c r="CR38" i="20"/>
  <c r="AZ38" i="20"/>
  <c r="BK38" i="20" s="1"/>
  <c r="BV38" i="20" s="1"/>
  <c r="CR189" i="20"/>
  <c r="AZ189" i="20"/>
  <c r="BK189" i="20" s="1"/>
  <c r="BV189" i="20" s="1"/>
  <c r="AZ237" i="20"/>
  <c r="BK237" i="20" s="1"/>
  <c r="BV237" i="20" s="1"/>
  <c r="CR237" i="20"/>
  <c r="AZ167" i="20"/>
  <c r="BK167" i="20" s="1"/>
  <c r="BV167" i="20" s="1"/>
  <c r="CR167" i="20"/>
  <c r="CR104" i="20"/>
  <c r="AZ104" i="20"/>
  <c r="BK104" i="20" s="1"/>
  <c r="BV104" i="20" s="1"/>
  <c r="CR129" i="20"/>
  <c r="AZ129" i="20"/>
  <c r="BK129" i="20" s="1"/>
  <c r="BV129" i="20" s="1"/>
  <c r="CR179" i="20"/>
  <c r="AZ179" i="20"/>
  <c r="BK179" i="20" s="1"/>
  <c r="BV179" i="20" s="1"/>
  <c r="CR235" i="20"/>
  <c r="AZ235" i="20"/>
  <c r="BK235" i="20" s="1"/>
  <c r="BV235" i="20" s="1"/>
  <c r="CR15" i="20"/>
  <c r="AZ15" i="20"/>
  <c r="BK15" i="20" s="1"/>
  <c r="BV15" i="20" s="1"/>
  <c r="CR197" i="20"/>
  <c r="AZ197" i="20"/>
  <c r="BK197" i="20" s="1"/>
  <c r="BV197" i="20" s="1"/>
  <c r="CR157" i="20"/>
  <c r="AZ157" i="20"/>
  <c r="BK157" i="20" s="1"/>
  <c r="BV157" i="20" s="1"/>
  <c r="AZ68" i="20"/>
  <c r="BK68" i="20" s="1"/>
  <c r="BV68" i="20" s="1"/>
  <c r="CR68" i="20"/>
  <c r="AZ82" i="20"/>
  <c r="BK82" i="20" s="1"/>
  <c r="BV82" i="20" s="1"/>
  <c r="CR82" i="20"/>
  <c r="CR187" i="20"/>
  <c r="AZ187" i="20"/>
  <c r="BK187" i="20" s="1"/>
  <c r="BV187" i="20" s="1"/>
  <c r="AZ70" i="20"/>
  <c r="BK70" i="20" s="1"/>
  <c r="BV70" i="20" s="1"/>
  <c r="CR70" i="20"/>
  <c r="CR111" i="20"/>
  <c r="AZ111" i="20"/>
  <c r="BK111" i="20" s="1"/>
  <c r="BV111" i="20" s="1"/>
  <c r="CR191" i="20"/>
  <c r="AZ191" i="20"/>
  <c r="BK191" i="20" s="1"/>
  <c r="BV191" i="20" s="1"/>
  <c r="AZ44" i="20"/>
  <c r="BK44" i="20" s="1"/>
  <c r="BV44" i="20" s="1"/>
  <c r="CR44" i="20"/>
  <c r="AZ114" i="20"/>
  <c r="BK114" i="20" s="1"/>
  <c r="BV114" i="20" s="1"/>
  <c r="CR114" i="20"/>
  <c r="AZ20" i="20"/>
  <c r="BK20" i="20" s="1"/>
  <c r="BV20" i="20" s="1"/>
  <c r="CR20" i="20"/>
  <c r="W24" i="4"/>
  <c r="W74" i="4"/>
  <c r="W71" i="4" s="1"/>
  <c r="CR231" i="20"/>
  <c r="AZ231" i="20"/>
  <c r="BK231" i="20" s="1"/>
  <c r="BV231" i="20" s="1"/>
  <c r="CR30" i="20"/>
  <c r="AZ30" i="20"/>
  <c r="BK30" i="20" s="1"/>
  <c r="BV30" i="20" s="1"/>
  <c r="CR132" i="20"/>
  <c r="AZ132" i="20"/>
  <c r="BK132" i="20" s="1"/>
  <c r="BV132" i="20" s="1"/>
  <c r="AZ244" i="20"/>
  <c r="BK244" i="20" s="1"/>
  <c r="BV244" i="20" s="1"/>
  <c r="CR244" i="20"/>
  <c r="CR171" i="20"/>
  <c r="AZ171" i="20"/>
  <c r="BK171" i="20" s="1"/>
  <c r="BV171" i="20" s="1"/>
  <c r="AZ133" i="20"/>
  <c r="BK133" i="20" s="1"/>
  <c r="BV133" i="20" s="1"/>
  <c r="CR133" i="20"/>
  <c r="CR79" i="20"/>
  <c r="AZ79" i="20"/>
  <c r="BK79" i="20" s="1"/>
  <c r="BV79" i="20" s="1"/>
  <c r="CR39" i="20"/>
  <c r="AZ39" i="20"/>
  <c r="BK39" i="20" s="1"/>
  <c r="BV39" i="20" s="1"/>
  <c r="CR105" i="20"/>
  <c r="AZ105" i="20"/>
  <c r="BK105" i="20" s="1"/>
  <c r="BV105" i="20" s="1"/>
  <c r="CR162" i="20"/>
  <c r="AZ162" i="20"/>
  <c r="BK162" i="20" s="1"/>
  <c r="BV162" i="20" s="1"/>
  <c r="CR59" i="20"/>
  <c r="AZ59" i="20"/>
  <c r="BK59" i="20" s="1"/>
  <c r="BV59" i="20" s="1"/>
  <c r="CR148" i="20"/>
  <c r="AZ148" i="20"/>
  <c r="BK148" i="20" s="1"/>
  <c r="BV148" i="20" s="1"/>
  <c r="AZ196" i="20"/>
  <c r="BK196" i="20" s="1"/>
  <c r="BV196" i="20" s="1"/>
  <c r="CR196" i="20"/>
  <c r="AZ128" i="20"/>
  <c r="BK128" i="20" s="1"/>
  <c r="BV128" i="20" s="1"/>
  <c r="CR128" i="20"/>
  <c r="AZ86" i="20"/>
  <c r="BK86" i="20" s="1"/>
  <c r="BV86" i="20" s="1"/>
  <c r="CR86" i="20"/>
  <c r="AZ183" i="20"/>
  <c r="BK183" i="20" s="1"/>
  <c r="BV183" i="20" s="1"/>
  <c r="CR183" i="20"/>
  <c r="AZ84" i="20"/>
  <c r="BK84" i="20" s="1"/>
  <c r="BV84" i="20" s="1"/>
  <c r="CR84" i="20"/>
  <c r="CR107" i="20"/>
  <c r="AZ107" i="20"/>
  <c r="BK107" i="20" s="1"/>
  <c r="BV107" i="20" s="1"/>
  <c r="CR95" i="20"/>
  <c r="AZ95" i="20"/>
  <c r="BK95" i="20" s="1"/>
  <c r="BV95" i="20" s="1"/>
  <c r="CR60" i="20"/>
  <c r="AZ60" i="20"/>
  <c r="BK60" i="20" s="1"/>
  <c r="BV60" i="20" s="1"/>
  <c r="CR45" i="20"/>
  <c r="AZ45" i="20"/>
  <c r="BK45" i="20" s="1"/>
  <c r="BV45" i="20" s="1"/>
  <c r="AZ201" i="20"/>
  <c r="BK201" i="20" s="1"/>
  <c r="BV201" i="20" s="1"/>
  <c r="CR201" i="20"/>
  <c r="CR22" i="20"/>
  <c r="AZ22" i="20"/>
  <c r="BK22" i="20" s="1"/>
  <c r="BV22" i="20" s="1"/>
  <c r="AZ23" i="20"/>
  <c r="BK23" i="20" s="1"/>
  <c r="BV23" i="20" s="1"/>
  <c r="CR23" i="20"/>
  <c r="AZ209" i="20"/>
  <c r="BK209" i="20" s="1"/>
  <c r="BV209" i="20" s="1"/>
  <c r="CR209" i="20"/>
  <c r="AZ96" i="20"/>
  <c r="BK96" i="20" s="1"/>
  <c r="BV96" i="20" s="1"/>
  <c r="CR96" i="20"/>
  <c r="AZ48" i="20"/>
  <c r="BK48" i="20" s="1"/>
  <c r="BV48" i="20" s="1"/>
  <c r="CR48" i="20"/>
  <c r="AZ211" i="20"/>
  <c r="BK211" i="20" s="1"/>
  <c r="BV211" i="20" s="1"/>
  <c r="CR211" i="20"/>
  <c r="W50" i="4"/>
  <c r="W81" i="4" s="1"/>
  <c r="W60" i="4"/>
  <c r="W86" i="4" s="1"/>
  <c r="W56" i="4"/>
  <c r="W84" i="4" s="1"/>
  <c r="W45" i="4"/>
  <c r="W46" i="4"/>
  <c r="W79" i="4" s="1"/>
  <c r="W54" i="4"/>
  <c r="W83" i="4" s="1"/>
  <c r="W52" i="4"/>
  <c r="W82" i="4" s="1"/>
  <c r="W58" i="4"/>
  <c r="W85" i="4" s="1"/>
  <c r="W64" i="4"/>
  <c r="W88" i="4" s="1"/>
  <c r="W48" i="4"/>
  <c r="W80" i="4" s="1"/>
  <c r="W62" i="4"/>
  <c r="W87" i="4" s="1"/>
  <c r="CR28" i="20"/>
  <c r="AZ28" i="20"/>
  <c r="BK28" i="20" s="1"/>
  <c r="BV28" i="20" s="1"/>
  <c r="CR87" i="20"/>
  <c r="AZ87" i="20"/>
  <c r="BK87" i="20" s="1"/>
  <c r="BV87" i="20" s="1"/>
  <c r="CR97" i="20"/>
  <c r="AZ97" i="20"/>
  <c r="BK97" i="20" s="1"/>
  <c r="BV97" i="20" s="1"/>
  <c r="AZ217" i="20"/>
  <c r="BK217" i="20" s="1"/>
  <c r="BV217" i="20" s="1"/>
  <c r="CR217" i="20"/>
  <c r="CR13" i="20"/>
  <c r="AZ13" i="20"/>
  <c r="BK13" i="20" s="1"/>
  <c r="BV13" i="20" s="1"/>
  <c r="CR234" i="20"/>
  <c r="AZ234" i="20"/>
  <c r="BK234" i="20" s="1"/>
  <c r="BV234" i="20" s="1"/>
  <c r="AZ14" i="20"/>
  <c r="BK14" i="20" s="1"/>
  <c r="BV14" i="20" s="1"/>
  <c r="CR14" i="20"/>
  <c r="CR61" i="20"/>
  <c r="AZ61" i="20"/>
  <c r="BK61" i="20" s="1"/>
  <c r="BV61" i="20" s="1"/>
  <c r="CR213" i="20"/>
  <c r="AZ213" i="20"/>
  <c r="BK213" i="20" s="1"/>
  <c r="BV213" i="20" s="1"/>
  <c r="CR150" i="20"/>
  <c r="AZ150" i="20"/>
  <c r="BK150" i="20" s="1"/>
  <c r="BV150" i="20" s="1"/>
  <c r="CR160" i="20"/>
  <c r="AZ160" i="20"/>
  <c r="BK160" i="20" s="1"/>
  <c r="BV160" i="20" s="1"/>
  <c r="AZ165" i="20"/>
  <c r="BK165" i="20" s="1"/>
  <c r="BV165" i="20" s="1"/>
  <c r="CR165" i="20"/>
  <c r="CR140" i="20"/>
  <c r="AZ140" i="20"/>
  <c r="BK140" i="20" s="1"/>
  <c r="BV140" i="20" s="1"/>
  <c r="CR198" i="20"/>
  <c r="AZ198" i="20"/>
  <c r="BK198" i="20" s="1"/>
  <c r="BV198" i="20" s="1"/>
  <c r="AZ223" i="20"/>
  <c r="BK223" i="20" s="1"/>
  <c r="BV223" i="20" s="1"/>
  <c r="CR223" i="20"/>
  <c r="AZ92" i="20"/>
  <c r="BK92" i="20" s="1"/>
  <c r="BV92" i="20" s="1"/>
  <c r="CR92" i="20"/>
  <c r="CR83" i="20"/>
  <c r="AZ83" i="20"/>
  <c r="BK83" i="20" s="1"/>
  <c r="BV83" i="20" s="1"/>
  <c r="AZ233" i="20"/>
  <c r="BK233" i="20" s="1"/>
  <c r="BV233" i="20" s="1"/>
  <c r="CR233" i="20"/>
  <c r="AZ25" i="20"/>
  <c r="BK25" i="20" s="1"/>
  <c r="BV25" i="20" s="1"/>
  <c r="CR25" i="20"/>
  <c r="CR115" i="20"/>
  <c r="AZ115" i="20"/>
  <c r="BK115" i="20" s="1"/>
  <c r="BV115" i="20" s="1"/>
  <c r="AZ125" i="20"/>
  <c r="BK125" i="20" s="1"/>
  <c r="BV125" i="20" s="1"/>
  <c r="CR125" i="20"/>
  <c r="AZ75" i="20"/>
  <c r="BK75" i="20" s="1"/>
  <c r="BV75" i="20" s="1"/>
  <c r="CR75" i="20"/>
  <c r="AZ89" i="20"/>
  <c r="BK89" i="20" s="1"/>
  <c r="BV89" i="20" s="1"/>
  <c r="CR89" i="20"/>
  <c r="CR85" i="20"/>
  <c r="AZ85" i="20"/>
  <c r="BK85" i="20" s="1"/>
  <c r="BV85" i="20" s="1"/>
  <c r="CR145" i="20"/>
  <c r="AZ145" i="20"/>
  <c r="BK145" i="20" s="1"/>
  <c r="BV145" i="20" s="1"/>
  <c r="AZ184" i="20"/>
  <c r="BK184" i="20" s="1"/>
  <c r="BV184" i="20" s="1"/>
  <c r="CR184" i="20"/>
  <c r="AZ221" i="20"/>
  <c r="BK221" i="20" s="1"/>
  <c r="BV221" i="20" s="1"/>
  <c r="CR221" i="20"/>
  <c r="AZ80" i="20"/>
  <c r="BK80" i="20" s="1"/>
  <c r="BV80" i="20" s="1"/>
  <c r="CR80" i="20"/>
  <c r="AZ49" i="20"/>
  <c r="BK49" i="20" s="1"/>
  <c r="BV49" i="20" s="1"/>
  <c r="CR49" i="20"/>
  <c r="CR63" i="20"/>
  <c r="AZ63" i="20"/>
  <c r="BK63" i="20" s="1"/>
  <c r="BV63" i="20" s="1"/>
  <c r="CR29" i="20"/>
  <c r="AZ29" i="20"/>
  <c r="BK29" i="20" s="1"/>
  <c r="BV29" i="20" s="1"/>
  <c r="CR180" i="20"/>
  <c r="AZ180" i="20"/>
  <c r="BK180" i="20" s="1"/>
  <c r="BV180" i="20" s="1"/>
  <c r="AZ168" i="20"/>
  <c r="BK168" i="20" s="1"/>
  <c r="BV168" i="20" s="1"/>
  <c r="CR168" i="20"/>
  <c r="AZ182" i="20"/>
  <c r="BK182" i="20" s="1"/>
  <c r="BV182" i="20" s="1"/>
  <c r="CR182" i="20"/>
  <c r="AZ93" i="20"/>
  <c r="BK93" i="20" s="1"/>
  <c r="BV93" i="20" s="1"/>
  <c r="CR93" i="20"/>
  <c r="CR31" i="20"/>
  <c r="AZ31" i="20"/>
  <c r="BK31" i="20" s="1"/>
  <c r="BV31" i="20" s="1"/>
  <c r="CR200" i="20"/>
  <c r="AZ200" i="20"/>
  <c r="BK200" i="20" s="1"/>
  <c r="BV200" i="20" s="1"/>
  <c r="CR55" i="20"/>
  <c r="AZ55" i="20"/>
  <c r="BK55" i="20" s="1"/>
  <c r="BV55" i="20" s="1"/>
  <c r="CR120" i="20"/>
  <c r="AZ120" i="20"/>
  <c r="BK120" i="20" s="1"/>
  <c r="BV120" i="20" s="1"/>
  <c r="AZ142" i="20"/>
  <c r="BK142" i="20" s="1"/>
  <c r="BV142" i="20" s="1"/>
  <c r="CR142" i="20"/>
  <c r="CR220" i="20"/>
  <c r="AZ220" i="20"/>
  <c r="BK220" i="20" s="1"/>
  <c r="BV220" i="20" s="1"/>
  <c r="CR175" i="20"/>
  <c r="AZ175" i="20"/>
  <c r="BK175" i="20" s="1"/>
  <c r="BV175" i="20" s="1"/>
  <c r="CR216" i="20"/>
  <c r="AZ216" i="20"/>
  <c r="BK216" i="20" s="1"/>
  <c r="BV216" i="20" s="1"/>
  <c r="AZ241" i="20"/>
  <c r="BK241" i="20" s="1"/>
  <c r="BV241" i="20" s="1"/>
  <c r="CR241" i="20"/>
  <c r="CR228" i="20"/>
  <c r="AZ228" i="20"/>
  <c r="BK228" i="20" s="1"/>
  <c r="BV228" i="20" s="1"/>
  <c r="AZ218" i="20"/>
  <c r="BK218" i="20" s="1"/>
  <c r="BV218" i="20" s="1"/>
  <c r="CR218" i="20"/>
  <c r="AZ178" i="20"/>
  <c r="BK178" i="20" s="1"/>
  <c r="BV178" i="20" s="1"/>
  <c r="CR178" i="20"/>
  <c r="CR77" i="20"/>
  <c r="AZ77" i="20"/>
  <c r="BK77" i="20" s="1"/>
  <c r="BV77" i="20" s="1"/>
  <c r="W77" i="4" l="1"/>
  <c r="W93" i="4"/>
  <c r="W72" i="4"/>
  <c r="W18" i="4"/>
  <c r="W19" i="4"/>
  <c r="W20" i="4" l="1"/>
  <c r="W16" i="4" s="1"/>
  <c r="W98" i="4"/>
  <c r="W21" i="4"/>
  <c r="W78" i="4"/>
  <c r="W22" i="4" l="1"/>
  <c r="W17" i="4"/>
  <c r="W26" i="4" l="1"/>
  <c r="W28" i="4"/>
  <c r="W27" i="4" l="1"/>
  <c r="W10" i="8"/>
  <c r="W14" i="8" l="1"/>
  <c r="W16" i="8" s="1"/>
  <c r="W11" i="8"/>
  <c r="W17" i="8" l="1"/>
  <c r="W20" i="8"/>
  <c r="W23" i="8" s="1"/>
  <c r="W21" i="8" l="1"/>
  <c r="W24" i="8"/>
  <c r="W26" i="8" s="1"/>
  <c r="W29" i="8" s="1"/>
  <c r="W31" i="8" s="1"/>
  <c r="W38" i="8" l="1"/>
  <c r="W41" i="8" s="1"/>
  <c r="W51" i="8"/>
  <c r="W32" i="8"/>
  <c r="W52" i="8" l="1"/>
  <c r="W62" i="8" s="1"/>
  <c r="W50" i="8"/>
  <c r="W53" i="8"/>
  <c r="W43" i="8"/>
  <c r="W58" i="8" l="1"/>
  <c r="DG46" i="20" s="1"/>
  <c r="CG220" i="20"/>
  <c r="AD220" i="20" s="1"/>
  <c r="H220" i="20" s="1"/>
  <c r="CG114" i="20"/>
  <c r="AD114" i="20" s="1"/>
  <c r="H114" i="20" s="1"/>
  <c r="CG17" i="20"/>
  <c r="AD17" i="20" s="1"/>
  <c r="H17" i="20" s="1"/>
  <c r="CG109" i="20"/>
  <c r="AD109" i="20" s="1"/>
  <c r="H109" i="20" s="1"/>
  <c r="CG230" i="20"/>
  <c r="AD230" i="20" s="1"/>
  <c r="H230" i="20" s="1"/>
  <c r="CG44" i="20"/>
  <c r="AD44" i="20" s="1"/>
  <c r="H44" i="20" s="1"/>
  <c r="CG73" i="20"/>
  <c r="AD73" i="20" s="1"/>
  <c r="H73" i="20" s="1"/>
  <c r="CG54" i="20"/>
  <c r="AD54" i="20" s="1"/>
  <c r="H54" i="20" s="1"/>
  <c r="CG101" i="20"/>
  <c r="AD101" i="20" s="1"/>
  <c r="H101" i="20" s="1"/>
  <c r="CG23" i="20"/>
  <c r="AD23" i="20" s="1"/>
  <c r="H23" i="20" s="1"/>
  <c r="CG134" i="20"/>
  <c r="AD134" i="20" s="1"/>
  <c r="H134" i="20" s="1"/>
  <c r="CG70" i="20"/>
  <c r="AD70" i="20" s="1"/>
  <c r="H70" i="20" s="1"/>
  <c r="CG14" i="20"/>
  <c r="AD14" i="20" s="1"/>
  <c r="H14" i="20" s="1"/>
  <c r="CG122" i="20"/>
  <c r="AD122" i="20" s="1"/>
  <c r="H122" i="20" s="1"/>
  <c r="CG171" i="20"/>
  <c r="AD171" i="20" s="1"/>
  <c r="H171" i="20" s="1"/>
  <c r="CG225" i="20"/>
  <c r="AD225" i="20" s="1"/>
  <c r="H225" i="20" s="1"/>
  <c r="CG62" i="20"/>
  <c r="AD62" i="20" s="1"/>
  <c r="H62" i="20" s="1"/>
  <c r="CG157" i="20"/>
  <c r="AD157" i="20" s="1"/>
  <c r="H157" i="20" s="1"/>
  <c r="CG52" i="20"/>
  <c r="AD52" i="20" s="1"/>
  <c r="H52" i="20" s="1"/>
  <c r="CG71" i="20"/>
  <c r="AD71" i="20" s="1"/>
  <c r="H71" i="20" s="1"/>
  <c r="CG187" i="20"/>
  <c r="AD187" i="20" s="1"/>
  <c r="H187" i="20" s="1"/>
  <c r="CG125" i="20"/>
  <c r="AD125" i="20" s="1"/>
  <c r="H125" i="20" s="1"/>
  <c r="CG128" i="20"/>
  <c r="AD128" i="20" s="1"/>
  <c r="H128" i="20" s="1"/>
  <c r="CG58" i="20"/>
  <c r="AD58" i="20" s="1"/>
  <c r="H58" i="20" s="1"/>
  <c r="CG180" i="20"/>
  <c r="AD180" i="20" s="1"/>
  <c r="H180" i="20" s="1"/>
  <c r="CG84" i="20"/>
  <c r="AD84" i="20" s="1"/>
  <c r="H84" i="20" s="1"/>
  <c r="CG206" i="20"/>
  <c r="AD206" i="20" s="1"/>
  <c r="H206" i="20" s="1"/>
  <c r="CG152" i="20"/>
  <c r="AD152" i="20" s="1"/>
  <c r="H152" i="20" s="1"/>
  <c r="CG210" i="20"/>
  <c r="AD210" i="20" s="1"/>
  <c r="H210" i="20" s="1"/>
  <c r="CG45" i="20"/>
  <c r="AD45" i="20" s="1"/>
  <c r="H45" i="20" s="1"/>
  <c r="CG40" i="20"/>
  <c r="AD40" i="20" s="1"/>
  <c r="H40" i="20" s="1"/>
  <c r="CG198" i="20"/>
  <c r="AD198" i="20" s="1"/>
  <c r="H198" i="20" s="1"/>
  <c r="CG190" i="20"/>
  <c r="AD190" i="20" s="1"/>
  <c r="H190" i="20" s="1"/>
  <c r="CG154" i="20"/>
  <c r="AD154" i="20" s="1"/>
  <c r="H154" i="20" s="1"/>
  <c r="CG47" i="20"/>
  <c r="AD47" i="20" s="1"/>
  <c r="H47" i="20" s="1"/>
  <c r="CG188" i="20"/>
  <c r="AD188" i="20" s="1"/>
  <c r="H188" i="20" s="1"/>
  <c r="CG202" i="20"/>
  <c r="AD202" i="20" s="1"/>
  <c r="H202" i="20" s="1"/>
  <c r="CG234" i="20"/>
  <c r="AD234" i="20" s="1"/>
  <c r="H234" i="20" s="1"/>
  <c r="CG145" i="20"/>
  <c r="AD145" i="20" s="1"/>
  <c r="H145" i="20" s="1"/>
  <c r="CG20" i="20"/>
  <c r="AD20" i="20" s="1"/>
  <c r="H20" i="20" s="1"/>
  <c r="CG132" i="20"/>
  <c r="AD132" i="20" s="1"/>
  <c r="H132" i="20" s="1"/>
  <c r="CG25" i="20"/>
  <c r="AD25" i="20" s="1"/>
  <c r="H25" i="20" s="1"/>
  <c r="CG127" i="20"/>
  <c r="AD127" i="20" s="1"/>
  <c r="H127" i="20" s="1"/>
  <c r="CG179" i="20"/>
  <c r="AD179" i="20" s="1"/>
  <c r="H179" i="20" s="1"/>
  <c r="CG194" i="20"/>
  <c r="AD194" i="20" s="1"/>
  <c r="H194" i="20" s="1"/>
  <c r="CG68" i="20"/>
  <c r="AD68" i="20" s="1"/>
  <c r="H68" i="20" s="1"/>
  <c r="CG59" i="20"/>
  <c r="AD59" i="20" s="1"/>
  <c r="H59" i="20" s="1"/>
  <c r="CG81" i="20"/>
  <c r="AD81" i="20" s="1"/>
  <c r="H81" i="20" s="1"/>
  <c r="CG103" i="20"/>
  <c r="AD103" i="20" s="1"/>
  <c r="H103" i="20" s="1"/>
  <c r="CG161" i="20"/>
  <c r="AD161" i="20" s="1"/>
  <c r="H161" i="20" s="1"/>
  <c r="CG41" i="20"/>
  <c r="AD41" i="20" s="1"/>
  <c r="H41" i="20" s="1"/>
  <c r="CG166" i="20"/>
  <c r="AD166" i="20" s="1"/>
  <c r="H166" i="20" s="1"/>
  <c r="CG169" i="20"/>
  <c r="AD169" i="20" s="1"/>
  <c r="H169" i="20" s="1"/>
  <c r="CG22" i="20"/>
  <c r="AD22" i="20" s="1"/>
  <c r="H22" i="20" s="1"/>
  <c r="CG21" i="20"/>
  <c r="AD21" i="20" s="1"/>
  <c r="H21" i="20" s="1"/>
  <c r="CG168" i="20"/>
  <c r="AD168" i="20" s="1"/>
  <c r="H168" i="20" s="1"/>
  <c r="CG167" i="20"/>
  <c r="AD167" i="20" s="1"/>
  <c r="H167" i="20" s="1"/>
  <c r="CG209" i="20"/>
  <c r="AD209" i="20" s="1"/>
  <c r="H209" i="20" s="1"/>
  <c r="CG82" i="20"/>
  <c r="AD82" i="20" s="1"/>
  <c r="H82" i="20" s="1"/>
  <c r="CG228" i="20"/>
  <c r="AD228" i="20" s="1"/>
  <c r="H228" i="20" s="1"/>
  <c r="CG205" i="20"/>
  <c r="AD205" i="20" s="1"/>
  <c r="H205" i="20" s="1"/>
  <c r="CG18" i="20"/>
  <c r="AD18" i="20" s="1"/>
  <c r="H18" i="20" s="1"/>
  <c r="CG151" i="20"/>
  <c r="AD151" i="20" s="1"/>
  <c r="H151" i="20" s="1"/>
  <c r="CG92" i="20"/>
  <c r="AD92" i="20" s="1"/>
  <c r="H92" i="20" s="1"/>
  <c r="CG129" i="20"/>
  <c r="AD129" i="20" s="1"/>
  <c r="H129" i="20" s="1"/>
  <c r="CG30" i="20"/>
  <c r="AD30" i="20" s="1"/>
  <c r="H30" i="20" s="1"/>
  <c r="CG133" i="20"/>
  <c r="AD133" i="20" s="1"/>
  <c r="H133" i="20" s="1"/>
  <c r="CG199" i="20"/>
  <c r="AD199" i="20" s="1"/>
  <c r="H199" i="20" s="1"/>
  <c r="CG140" i="20"/>
  <c r="AD140" i="20" s="1"/>
  <c r="H140" i="20" s="1"/>
  <c r="CG123" i="20"/>
  <c r="AD123" i="20" s="1"/>
  <c r="H123" i="20" s="1"/>
  <c r="CG51" i="20"/>
  <c r="AD51" i="20" s="1"/>
  <c r="H51" i="20" s="1"/>
  <c r="CG250" i="20"/>
  <c r="AD250" i="20" s="1"/>
  <c r="H250" i="20" s="1"/>
  <c r="CG85" i="20"/>
  <c r="AD85" i="20" s="1"/>
  <c r="H85" i="20" s="1"/>
  <c r="CG97" i="20"/>
  <c r="AD97" i="20" s="1"/>
  <c r="H97" i="20" s="1"/>
  <c r="CG201" i="20"/>
  <c r="AD201" i="20" s="1"/>
  <c r="H201" i="20" s="1"/>
  <c r="CG150" i="20"/>
  <c r="AD150" i="20" s="1"/>
  <c r="H150" i="20" s="1"/>
  <c r="CG50" i="20"/>
  <c r="AD50" i="20" s="1"/>
  <c r="H50" i="20" s="1"/>
  <c r="CG192" i="20"/>
  <c r="AD192" i="20" s="1"/>
  <c r="H192" i="20" s="1"/>
  <c r="CG79" i="20"/>
  <c r="AD79" i="20" s="1"/>
  <c r="H79" i="20" s="1"/>
  <c r="CG153" i="20"/>
  <c r="AD153" i="20" s="1"/>
  <c r="H153" i="20" s="1"/>
  <c r="CG87" i="20"/>
  <c r="AD87" i="20" s="1"/>
  <c r="H87" i="20" s="1"/>
  <c r="CG91" i="20"/>
  <c r="AD91" i="20" s="1"/>
  <c r="H91" i="20" s="1"/>
  <c r="CG32" i="20"/>
  <c r="AD32" i="20" s="1"/>
  <c r="H32" i="20" s="1"/>
  <c r="CG53" i="20"/>
  <c r="AD53" i="20" s="1"/>
  <c r="H53" i="20" s="1"/>
  <c r="CG242" i="20"/>
  <c r="AD242" i="20" s="1"/>
  <c r="H242" i="20" s="1"/>
  <c r="CG214" i="20"/>
  <c r="AD214" i="20" s="1"/>
  <c r="H214" i="20" s="1"/>
  <c r="CG207" i="20"/>
  <c r="AD207" i="20" s="1"/>
  <c r="H207" i="20" s="1"/>
  <c r="CG89" i="20"/>
  <c r="AD89" i="20" s="1"/>
  <c r="H89" i="20" s="1"/>
  <c r="CG158" i="20"/>
  <c r="AD158" i="20" s="1"/>
  <c r="H158" i="20" s="1"/>
  <c r="CG178" i="20"/>
  <c r="AD178" i="20" s="1"/>
  <c r="H178" i="20" s="1"/>
  <c r="CG74" i="20"/>
  <c r="AD74" i="20" s="1"/>
  <c r="H74" i="20" s="1"/>
  <c r="CG13" i="20"/>
  <c r="AD13" i="20" s="1"/>
  <c r="H13" i="20" s="1"/>
  <c r="CG248" i="20"/>
  <c r="AD248" i="20" s="1"/>
  <c r="H248" i="20" s="1"/>
  <c r="CG193" i="20"/>
  <c r="AD193" i="20" s="1"/>
  <c r="H193" i="20" s="1"/>
  <c r="CG27" i="20"/>
  <c r="AD27" i="20" s="1"/>
  <c r="H27" i="20" s="1"/>
  <c r="CG162" i="20"/>
  <c r="AD162" i="20" s="1"/>
  <c r="H162" i="20" s="1"/>
  <c r="CG112" i="20"/>
  <c r="AD112" i="20" s="1"/>
  <c r="H112" i="20" s="1"/>
  <c r="CG12" i="20"/>
  <c r="AD12" i="20" s="1"/>
  <c r="H12" i="20" s="1"/>
  <c r="CG111" i="20"/>
  <c r="AD111" i="20" s="1"/>
  <c r="H111" i="20" s="1"/>
  <c r="CG67" i="20"/>
  <c r="AD67" i="20" s="1"/>
  <c r="H67" i="20" s="1"/>
  <c r="CG107" i="20"/>
  <c r="AD107" i="20" s="1"/>
  <c r="H107" i="20" s="1"/>
  <c r="CG48" i="20"/>
  <c r="AD48" i="20" s="1"/>
  <c r="H48" i="20" s="1"/>
  <c r="CG173" i="20"/>
  <c r="AD173" i="20" s="1"/>
  <c r="H173" i="20" s="1"/>
  <c r="CG75" i="20"/>
  <c r="AD75" i="20" s="1"/>
  <c r="H75" i="20" s="1"/>
  <c r="CG146" i="20"/>
  <c r="AD146" i="20" s="1"/>
  <c r="H146" i="20" s="1"/>
  <c r="CG160" i="20"/>
  <c r="AD160" i="20" s="1"/>
  <c r="H160" i="20" s="1"/>
  <c r="CG39" i="20"/>
  <c r="AD39" i="20" s="1"/>
  <c r="H39" i="20" s="1"/>
  <c r="CG147" i="20"/>
  <c r="AD147" i="20" s="1"/>
  <c r="H147" i="20" s="1"/>
  <c r="CG116" i="20"/>
  <c r="AD116" i="20" s="1"/>
  <c r="H116" i="20" s="1"/>
  <c r="CG181" i="20"/>
  <c r="AD181" i="20" s="1"/>
  <c r="H181" i="20" s="1"/>
  <c r="CG197" i="20"/>
  <c r="AD197" i="20" s="1"/>
  <c r="H197" i="20" s="1"/>
  <c r="CG177" i="20"/>
  <c r="AD177" i="20" s="1"/>
  <c r="H177" i="20" s="1"/>
  <c r="CG100" i="20"/>
  <c r="AD100" i="20" s="1"/>
  <c r="H100" i="20" s="1"/>
  <c r="CG235" i="20"/>
  <c r="AD235" i="20" s="1"/>
  <c r="H235" i="20" s="1"/>
  <c r="CG99" i="20"/>
  <c r="AD99" i="20" s="1"/>
  <c r="H99" i="20" s="1"/>
  <c r="CG142" i="20"/>
  <c r="AD142" i="20" s="1"/>
  <c r="H142" i="20" s="1"/>
  <c r="CG110" i="20"/>
  <c r="AD110" i="20" s="1"/>
  <c r="H110" i="20" s="1"/>
  <c r="CG66" i="20"/>
  <c r="AD66" i="20" s="1"/>
  <c r="H66" i="20" s="1"/>
  <c r="CG138" i="20"/>
  <c r="AD138" i="20" s="1"/>
  <c r="H138" i="20" s="1"/>
  <c r="CG149" i="20"/>
  <c r="AD149" i="20" s="1"/>
  <c r="H149" i="20" s="1"/>
  <c r="CG215" i="20"/>
  <c r="AD215" i="20" s="1"/>
  <c r="H215" i="20" s="1"/>
  <c r="CG57" i="20"/>
  <c r="AD57" i="20" s="1"/>
  <c r="H57" i="20" s="1"/>
  <c r="CG184" i="20"/>
  <c r="AD184" i="20" s="1"/>
  <c r="H184" i="20" s="1"/>
  <c r="CG219" i="20"/>
  <c r="AD219" i="20" s="1"/>
  <c r="H219" i="20" s="1"/>
  <c r="CG120" i="20"/>
  <c r="AD120" i="20" s="1"/>
  <c r="H120" i="20" s="1"/>
  <c r="CG46" i="20"/>
  <c r="AD46" i="20" s="1"/>
  <c r="H46" i="20" s="1"/>
  <c r="CG196" i="20"/>
  <c r="AD196" i="20" s="1"/>
  <c r="H196" i="20" s="1"/>
  <c r="CG69" i="20"/>
  <c r="AD69" i="20" s="1"/>
  <c r="H69" i="20" s="1"/>
  <c r="CG186" i="20"/>
  <c r="AD186" i="20" s="1"/>
  <c r="H186" i="20" s="1"/>
  <c r="CG232" i="20"/>
  <c r="AD232" i="20" s="1"/>
  <c r="H232" i="20" s="1"/>
  <c r="CG174" i="20"/>
  <c r="AD174" i="20" s="1"/>
  <c r="H174" i="20" s="1"/>
  <c r="CG245" i="20"/>
  <c r="AD245" i="20" s="1"/>
  <c r="H245" i="20" s="1"/>
  <c r="CG55" i="20"/>
  <c r="AD55" i="20" s="1"/>
  <c r="H55" i="20" s="1"/>
  <c r="CG237" i="20"/>
  <c r="AD237" i="20" s="1"/>
  <c r="H237" i="20" s="1"/>
  <c r="CG11" i="20"/>
  <c r="AD11" i="20" s="1"/>
  <c r="H11" i="20" s="1"/>
  <c r="CG94" i="20"/>
  <c r="AD94" i="20" s="1"/>
  <c r="H94" i="20" s="1"/>
  <c r="CG95" i="20"/>
  <c r="AD95" i="20" s="1"/>
  <c r="H95" i="20" s="1"/>
  <c r="CG106" i="20"/>
  <c r="AD106" i="20" s="1"/>
  <c r="H106" i="20" s="1"/>
  <c r="CG34" i="20"/>
  <c r="AD34" i="20" s="1"/>
  <c r="H34" i="20" s="1"/>
  <c r="CG108" i="20"/>
  <c r="AD108" i="20" s="1"/>
  <c r="H108" i="20" s="1"/>
  <c r="CG56" i="20"/>
  <c r="AD56" i="20" s="1"/>
  <c r="H56" i="20" s="1"/>
  <c r="CG238" i="20"/>
  <c r="AD238" i="20" s="1"/>
  <c r="H238" i="20" s="1"/>
  <c r="CG76" i="20"/>
  <c r="AD76" i="20" s="1"/>
  <c r="H76" i="20" s="1"/>
  <c r="CG217" i="20"/>
  <c r="AD217" i="20" s="1"/>
  <c r="H217" i="20" s="1"/>
  <c r="CG239" i="20"/>
  <c r="AD239" i="20" s="1"/>
  <c r="H239" i="20" s="1"/>
  <c r="CG42" i="20"/>
  <c r="AD42" i="20" s="1"/>
  <c r="H42" i="20" s="1"/>
  <c r="CG156" i="20"/>
  <c r="AD156" i="20" s="1"/>
  <c r="H156" i="20" s="1"/>
  <c r="CG229" i="20"/>
  <c r="AD229" i="20" s="1"/>
  <c r="H229" i="20" s="1"/>
  <c r="CG221" i="20"/>
  <c r="AD221" i="20" s="1"/>
  <c r="H221" i="20" s="1"/>
  <c r="CG236" i="20"/>
  <c r="AD236" i="20" s="1"/>
  <c r="H236" i="20" s="1"/>
  <c r="CG211" i="20"/>
  <c r="AD211" i="20" s="1"/>
  <c r="H211" i="20" s="1"/>
  <c r="CG102" i="20"/>
  <c r="AD102" i="20" s="1"/>
  <c r="H102" i="20" s="1"/>
  <c r="CG15" i="20"/>
  <c r="AD15" i="20" s="1"/>
  <c r="H15" i="20" s="1"/>
  <c r="CG33" i="20"/>
  <c r="AD33" i="20" s="1"/>
  <c r="H33" i="20" s="1"/>
  <c r="CG126" i="20"/>
  <c r="AD126" i="20" s="1"/>
  <c r="H126" i="20" s="1"/>
  <c r="CG38" i="20"/>
  <c r="AD38" i="20" s="1"/>
  <c r="H38" i="20" s="1"/>
  <c r="CG19" i="20"/>
  <c r="AD19" i="20" s="1"/>
  <c r="H19" i="20" s="1"/>
  <c r="CG218" i="20"/>
  <c r="AD218" i="20" s="1"/>
  <c r="H218" i="20" s="1"/>
  <c r="CG124" i="20"/>
  <c r="AD124" i="20" s="1"/>
  <c r="H124" i="20" s="1"/>
  <c r="CG195" i="20"/>
  <c r="AD195" i="20" s="1"/>
  <c r="H195" i="20" s="1"/>
  <c r="CG49" i="20"/>
  <c r="AD49" i="20" s="1"/>
  <c r="H49" i="20" s="1"/>
  <c r="CG170" i="20"/>
  <c r="AD170" i="20" s="1"/>
  <c r="H170" i="20" s="1"/>
  <c r="CG36" i="20"/>
  <c r="AD36" i="20" s="1"/>
  <c r="H36" i="20" s="1"/>
  <c r="CG241" i="20"/>
  <c r="AD241" i="20" s="1"/>
  <c r="H241" i="20" s="1"/>
  <c r="CG172" i="20"/>
  <c r="AD172" i="20" s="1"/>
  <c r="H172" i="20" s="1"/>
  <c r="CG63" i="20"/>
  <c r="AD63" i="20" s="1"/>
  <c r="H63" i="20" s="1"/>
  <c r="CG43" i="20"/>
  <c r="AD43" i="20" s="1"/>
  <c r="H43" i="20" s="1"/>
  <c r="CG226" i="20"/>
  <c r="AD226" i="20" s="1"/>
  <c r="H226" i="20" s="1"/>
  <c r="CG182" i="20"/>
  <c r="AD182" i="20" s="1"/>
  <c r="H182" i="20" s="1"/>
  <c r="CG183" i="20"/>
  <c r="AD183" i="20" s="1"/>
  <c r="H183" i="20" s="1"/>
  <c r="CG136" i="20"/>
  <c r="AD136" i="20" s="1"/>
  <c r="H136" i="20" s="1"/>
  <c r="CG203" i="20"/>
  <c r="AD203" i="20" s="1"/>
  <c r="H203" i="20" s="1"/>
  <c r="CG24" i="20"/>
  <c r="AD24" i="20" s="1"/>
  <c r="H24" i="20" s="1"/>
  <c r="CG77" i="20"/>
  <c r="AD77" i="20" s="1"/>
  <c r="H77" i="20" s="1"/>
  <c r="CG212" i="20"/>
  <c r="AD212" i="20" s="1"/>
  <c r="H212" i="20" s="1"/>
  <c r="CG185" i="20"/>
  <c r="AD185" i="20" s="1"/>
  <c r="H185" i="20" s="1"/>
  <c r="CG29" i="20"/>
  <c r="AD29" i="20" s="1"/>
  <c r="H29" i="20" s="1"/>
  <c r="CG231" i="20"/>
  <c r="AD231" i="20" s="1"/>
  <c r="H231" i="20" s="1"/>
  <c r="CG240" i="20"/>
  <c r="AD240" i="20" s="1"/>
  <c r="H240" i="20" s="1"/>
  <c r="CG164" i="20"/>
  <c r="AD164" i="20" s="1"/>
  <c r="H164" i="20" s="1"/>
  <c r="CG246" i="20"/>
  <c r="AD246" i="20" s="1"/>
  <c r="H246" i="20" s="1"/>
  <c r="CG90" i="20"/>
  <c r="AD90" i="20" s="1"/>
  <c r="H90" i="20" s="1"/>
  <c r="CG176" i="20"/>
  <c r="AD176" i="20" s="1"/>
  <c r="H176" i="20" s="1"/>
  <c r="CG115" i="20"/>
  <c r="AD115" i="20" s="1"/>
  <c r="H115" i="20" s="1"/>
  <c r="CG135" i="20"/>
  <c r="AD135" i="20" s="1"/>
  <c r="H135" i="20" s="1"/>
  <c r="CG31" i="20"/>
  <c r="AD31" i="20" s="1"/>
  <c r="H31" i="20" s="1"/>
  <c r="CG121" i="20"/>
  <c r="AD121" i="20" s="1"/>
  <c r="H121" i="20" s="1"/>
  <c r="CG83" i="20"/>
  <c r="AD83" i="20" s="1"/>
  <c r="H83" i="20" s="1"/>
  <c r="CG130" i="20"/>
  <c r="AD130" i="20" s="1"/>
  <c r="H130" i="20" s="1"/>
  <c r="CG204" i="20"/>
  <c r="AD204" i="20" s="1"/>
  <c r="H204" i="20" s="1"/>
  <c r="CG175" i="20"/>
  <c r="AD175" i="20" s="1"/>
  <c r="H175" i="20" s="1"/>
  <c r="CG243" i="20"/>
  <c r="AD243" i="20" s="1"/>
  <c r="H243" i="20" s="1"/>
  <c r="CG105" i="20"/>
  <c r="AD105" i="20" s="1"/>
  <c r="H105" i="20" s="1"/>
  <c r="CG249" i="20"/>
  <c r="AD249" i="20" s="1"/>
  <c r="H249" i="20" s="1"/>
  <c r="CG208" i="20"/>
  <c r="AD208" i="20" s="1"/>
  <c r="H208" i="20" s="1"/>
  <c r="CG96" i="20"/>
  <c r="AD96" i="20" s="1"/>
  <c r="H96" i="20" s="1"/>
  <c r="CG247" i="20"/>
  <c r="AD247" i="20" s="1"/>
  <c r="H247" i="20" s="1"/>
  <c r="CG131" i="20"/>
  <c r="AD131" i="20" s="1"/>
  <c r="H131" i="20" s="1"/>
  <c r="CG60" i="20"/>
  <c r="AD60" i="20" s="1"/>
  <c r="H60" i="20" s="1"/>
  <c r="CG163" i="20"/>
  <c r="AD163" i="20" s="1"/>
  <c r="H163" i="20" s="1"/>
  <c r="CG165" i="20"/>
  <c r="AD165" i="20" s="1"/>
  <c r="H165" i="20" s="1"/>
  <c r="CG137" i="20"/>
  <c r="AD137" i="20" s="1"/>
  <c r="H137" i="20" s="1"/>
  <c r="CG65" i="20"/>
  <c r="AD65" i="20" s="1"/>
  <c r="H65" i="20" s="1"/>
  <c r="CG80" i="20"/>
  <c r="AD80" i="20" s="1"/>
  <c r="H80" i="20" s="1"/>
  <c r="CG104" i="20"/>
  <c r="AD104" i="20" s="1"/>
  <c r="H104" i="20" s="1"/>
  <c r="CG191" i="20"/>
  <c r="AD191" i="20" s="1"/>
  <c r="H191" i="20" s="1"/>
  <c r="CG216" i="20"/>
  <c r="AD216" i="20" s="1"/>
  <c r="H216" i="20" s="1"/>
  <c r="CG88" i="20"/>
  <c r="AD88" i="20" s="1"/>
  <c r="H88" i="20" s="1"/>
  <c r="CG139" i="20"/>
  <c r="AD139" i="20" s="1"/>
  <c r="H139" i="20" s="1"/>
  <c r="CG224" i="20"/>
  <c r="AD224" i="20" s="1"/>
  <c r="H224" i="20" s="1"/>
  <c r="CG200" i="20"/>
  <c r="AD200" i="20" s="1"/>
  <c r="H200" i="20" s="1"/>
  <c r="CG118" i="20"/>
  <c r="AD118" i="20" s="1"/>
  <c r="H118" i="20" s="1"/>
  <c r="CG119" i="20"/>
  <c r="AD119" i="20" s="1"/>
  <c r="H119" i="20" s="1"/>
  <c r="CG35" i="20"/>
  <c r="AD35" i="20" s="1"/>
  <c r="H35" i="20" s="1"/>
  <c r="CG61" i="20"/>
  <c r="AD61" i="20" s="1"/>
  <c r="H61" i="20" s="1"/>
  <c r="CG72" i="20"/>
  <c r="AD72" i="20" s="1"/>
  <c r="H72" i="20" s="1"/>
  <c r="CG28" i="20"/>
  <c r="AD28" i="20" s="1"/>
  <c r="H28" i="20" s="1"/>
  <c r="CG222" i="20"/>
  <c r="AD222" i="20" s="1"/>
  <c r="H222" i="20" s="1"/>
  <c r="CG244" i="20"/>
  <c r="AD244" i="20" s="1"/>
  <c r="H244" i="20" s="1"/>
  <c r="CG117" i="20"/>
  <c r="AD117" i="20" s="1"/>
  <c r="H117" i="20" s="1"/>
  <c r="CG223" i="20"/>
  <c r="AD223" i="20" s="1"/>
  <c r="H223" i="20" s="1"/>
  <c r="CG93" i="20"/>
  <c r="AD93" i="20" s="1"/>
  <c r="H93" i="20" s="1"/>
  <c r="CG143" i="20"/>
  <c r="AD143" i="20" s="1"/>
  <c r="H143" i="20" s="1"/>
  <c r="CG155" i="20"/>
  <c r="AD155" i="20" s="1"/>
  <c r="H155" i="20" s="1"/>
  <c r="CG251" i="20"/>
  <c r="AD251" i="20" s="1"/>
  <c r="H251" i="20" s="1"/>
  <c r="CG16" i="20"/>
  <c r="AD16" i="20" s="1"/>
  <c r="H16" i="20" s="1"/>
  <c r="CG159" i="20"/>
  <c r="AD159" i="20" s="1"/>
  <c r="H159" i="20" s="1"/>
  <c r="CG37" i="20"/>
  <c r="AD37" i="20" s="1"/>
  <c r="H37" i="20" s="1"/>
  <c r="CG141" i="20"/>
  <c r="AD141" i="20" s="1"/>
  <c r="H141" i="20" s="1"/>
  <c r="CG86" i="20"/>
  <c r="AD86" i="20" s="1"/>
  <c r="H86" i="20" s="1"/>
  <c r="CG64" i="20"/>
  <c r="AD64" i="20" s="1"/>
  <c r="H64" i="20" s="1"/>
  <c r="CG98" i="20"/>
  <c r="AD98" i="20" s="1"/>
  <c r="H98" i="20" s="1"/>
  <c r="CG144" i="20"/>
  <c r="AD144" i="20" s="1"/>
  <c r="H144" i="20" s="1"/>
  <c r="CG213" i="20"/>
  <c r="AD213" i="20" s="1"/>
  <c r="H213" i="20" s="1"/>
  <c r="CG233" i="20"/>
  <c r="AD233" i="20" s="1"/>
  <c r="H233" i="20" s="1"/>
  <c r="CG189" i="20"/>
  <c r="AD189" i="20" s="1"/>
  <c r="H189" i="20" s="1"/>
  <c r="CG26" i="20"/>
  <c r="AD26" i="20" s="1"/>
  <c r="H26" i="20" s="1"/>
  <c r="CG113" i="20"/>
  <c r="AD113" i="20" s="1"/>
  <c r="H113" i="20" s="1"/>
  <c r="CG227" i="20"/>
  <c r="AD227" i="20" s="1"/>
  <c r="H227" i="20" s="1"/>
  <c r="CG148" i="20"/>
  <c r="AD148" i="20" s="1"/>
  <c r="H148" i="20" s="1"/>
  <c r="CG78" i="20"/>
  <c r="AD78" i="20" s="1"/>
  <c r="H78" i="20" s="1"/>
  <c r="W54" i="8"/>
  <c r="W65" i="8"/>
  <c r="W44" i="8"/>
  <c r="X35" i="4" l="1"/>
  <c r="X34" i="4" s="1"/>
  <c r="AP143" i="20" l="1"/>
  <c r="AP134" i="20"/>
  <c r="AP239" i="20"/>
  <c r="AP109" i="20"/>
  <c r="AP177" i="20"/>
  <c r="AP162" i="20"/>
  <c r="AP179" i="20"/>
  <c r="AP91" i="20"/>
  <c r="AP82" i="20"/>
  <c r="AP115" i="20"/>
  <c r="AP154" i="20"/>
  <c r="AP124" i="20"/>
  <c r="AP165" i="20"/>
  <c r="AP184" i="20"/>
  <c r="AP136" i="20"/>
  <c r="AP84" i="20"/>
  <c r="AP158" i="20"/>
  <c r="AP236" i="20"/>
  <c r="AP159" i="20"/>
  <c r="AP211" i="20"/>
  <c r="AP166" i="20"/>
  <c r="AP242" i="20"/>
  <c r="AP251" i="20"/>
  <c r="AP55" i="20"/>
  <c r="AP48" i="20"/>
  <c r="AP247" i="20"/>
  <c r="AP83" i="20"/>
  <c r="AP93" i="20"/>
  <c r="AP56" i="20"/>
  <c r="AP35" i="20"/>
  <c r="AP85" i="20"/>
  <c r="AP170" i="20"/>
  <c r="AP205" i="20"/>
  <c r="AP155" i="20"/>
  <c r="AP54" i="20"/>
  <c r="AP234" i="20"/>
  <c r="AP190" i="20"/>
  <c r="AP175" i="20"/>
  <c r="X40" i="4"/>
  <c r="X75" i="4" s="1"/>
  <c r="AP206" i="20"/>
  <c r="AP178" i="20"/>
  <c r="AP100" i="20"/>
  <c r="AP183" i="20"/>
  <c r="AP18" i="20"/>
  <c r="AP65" i="20"/>
  <c r="AP121" i="20"/>
  <c r="AP31" i="20"/>
  <c r="AP163" i="20"/>
  <c r="AP26" i="20"/>
  <c r="AP32" i="20"/>
  <c r="AP25" i="20"/>
  <c r="AP16" i="20"/>
  <c r="AP228" i="20"/>
  <c r="AP142" i="20"/>
  <c r="AP95" i="20"/>
  <c r="AP27" i="20"/>
  <c r="AP144" i="20"/>
  <c r="AP11" i="20"/>
  <c r="AP59" i="20"/>
  <c r="AP113" i="20"/>
  <c r="AP64" i="20"/>
  <c r="AP130" i="20"/>
  <c r="AP80" i="20"/>
  <c r="AP185" i="20"/>
  <c r="AP88" i="20"/>
  <c r="AP225" i="20"/>
  <c r="AP111" i="20"/>
  <c r="AP167" i="20"/>
  <c r="AP104" i="20"/>
  <c r="AP181" i="20"/>
  <c r="AP199" i="20"/>
  <c r="AP160" i="20"/>
  <c r="AP188" i="20"/>
  <c r="AP156" i="20"/>
  <c r="AP149" i="20"/>
  <c r="AP227" i="20"/>
  <c r="AP81" i="20"/>
  <c r="AP66" i="20"/>
  <c r="AP200" i="20"/>
  <c r="AP135" i="20"/>
  <c r="AP140" i="20"/>
  <c r="AP53" i="20"/>
  <c r="AP23" i="20"/>
  <c r="AP210" i="20"/>
  <c r="AP119" i="20"/>
  <c r="AP45" i="20"/>
  <c r="AP89" i="20"/>
  <c r="AP219" i="20"/>
  <c r="AP150" i="20"/>
  <c r="AP63" i="20"/>
  <c r="AP15" i="20"/>
  <c r="AP222" i="20"/>
  <c r="AP216" i="20"/>
  <c r="AP249" i="20"/>
  <c r="AP70" i="20"/>
  <c r="AP195" i="20"/>
  <c r="AP147" i="20"/>
  <c r="AP230" i="20"/>
  <c r="AP17" i="20"/>
  <c r="AP243" i="20"/>
  <c r="AP157" i="20"/>
  <c r="AP221" i="20"/>
  <c r="AP43" i="20"/>
  <c r="X42" i="4"/>
  <c r="X76" i="4" s="1"/>
  <c r="AP232" i="20"/>
  <c r="AP44" i="20"/>
  <c r="AP145" i="20"/>
  <c r="AP36" i="20"/>
  <c r="AP233" i="20"/>
  <c r="AP209" i="20"/>
  <c r="AP110" i="20"/>
  <c r="AP51" i="20"/>
  <c r="AP161" i="20"/>
  <c r="AP112" i="20"/>
  <c r="AP50" i="20"/>
  <c r="AP191" i="20"/>
  <c r="AP21" i="20"/>
  <c r="AP196" i="20"/>
  <c r="AP173" i="20"/>
  <c r="AP67" i="20"/>
  <c r="AP92" i="20"/>
  <c r="AP238" i="20"/>
  <c r="AP237" i="20"/>
  <c r="AP201" i="20"/>
  <c r="AP71" i="20"/>
  <c r="AP235" i="20"/>
  <c r="AP218" i="20"/>
  <c r="AP171" i="20"/>
  <c r="AP138" i="20"/>
  <c r="AP180" i="20"/>
  <c r="AP248" i="20"/>
  <c r="AP151" i="20"/>
  <c r="AP127" i="20"/>
  <c r="AP240" i="20"/>
  <c r="AP77" i="20"/>
  <c r="AP164" i="20"/>
  <c r="AP189" i="20"/>
  <c r="AP250" i="20"/>
  <c r="AP169" i="20"/>
  <c r="AP118" i="20"/>
  <c r="X36" i="4"/>
  <c r="X73" i="4" s="1"/>
  <c r="AP46" i="20"/>
  <c r="AP152" i="20"/>
  <c r="AP105" i="20"/>
  <c r="AP194" i="20"/>
  <c r="AP52" i="20"/>
  <c r="AP120" i="20"/>
  <c r="AP73" i="20"/>
  <c r="AP102" i="20"/>
  <c r="AP212" i="20"/>
  <c r="AP187" i="20"/>
  <c r="AP220" i="20"/>
  <c r="AP123" i="20"/>
  <c r="AP97" i="20"/>
  <c r="AP49" i="20"/>
  <c r="AP122" i="20"/>
  <c r="AP214" i="20"/>
  <c r="AP28" i="20"/>
  <c r="AP78" i="20"/>
  <c r="AP131" i="20"/>
  <c r="AP68" i="20"/>
  <c r="AP224" i="20"/>
  <c r="AP41" i="20"/>
  <c r="AP40" i="20"/>
  <c r="AP86" i="20"/>
  <c r="AP208" i="20"/>
  <c r="AP37" i="20"/>
  <c r="AP226" i="20"/>
  <c r="AP33" i="20"/>
  <c r="AP99" i="20"/>
  <c r="AP182" i="20"/>
  <c r="AP114" i="20"/>
  <c r="AP213" i="20"/>
  <c r="AP12" i="20"/>
  <c r="AP244" i="20"/>
  <c r="AP207" i="20"/>
  <c r="AP174" i="20"/>
  <c r="AP98" i="20"/>
  <c r="AP19" i="20"/>
  <c r="AP141" i="20"/>
  <c r="AP74" i="20"/>
  <c r="AP38" i="20"/>
  <c r="AP168" i="20"/>
  <c r="AP58" i="20"/>
  <c r="AP148" i="20"/>
  <c r="AP198" i="20"/>
  <c r="AP34" i="20"/>
  <c r="AP137" i="20"/>
  <c r="AP172" i="20"/>
  <c r="AP60" i="20"/>
  <c r="AP197" i="20"/>
  <c r="AP13" i="20"/>
  <c r="X38" i="4"/>
  <c r="AP30" i="20"/>
  <c r="AP61" i="20"/>
  <c r="AP153" i="20"/>
  <c r="X44" i="4"/>
  <c r="AP72" i="20"/>
  <c r="AP241" i="20"/>
  <c r="AP101" i="20"/>
  <c r="AP24" i="20"/>
  <c r="AP57" i="20"/>
  <c r="AP108" i="20"/>
  <c r="AP202" i="20"/>
  <c r="AP69" i="20"/>
  <c r="AP39" i="20"/>
  <c r="AP96" i="20"/>
  <c r="AP94" i="20"/>
  <c r="AP231" i="20"/>
  <c r="AP75" i="20"/>
  <c r="AP132" i="20"/>
  <c r="AP186" i="20"/>
  <c r="AP125" i="20"/>
  <c r="AP29" i="20"/>
  <c r="AP20" i="20"/>
  <c r="AP22" i="20"/>
  <c r="AP103" i="20"/>
  <c r="AP116" i="20"/>
  <c r="X56" i="8"/>
  <c r="X55" i="8" s="1"/>
  <c r="AP192" i="20"/>
  <c r="AP246" i="20"/>
  <c r="AP14" i="20"/>
  <c r="AP106" i="20"/>
  <c r="AP47" i="20"/>
  <c r="AP126" i="20"/>
  <c r="AP176" i="20"/>
  <c r="AP79" i="20"/>
  <c r="AP87" i="20"/>
  <c r="AP204" i="20"/>
  <c r="AP128" i="20"/>
  <c r="AP193" i="20"/>
  <c r="AP133" i="20"/>
  <c r="AP223" i="20"/>
  <c r="AP139" i="20"/>
  <c r="AP76" i="20"/>
  <c r="AP129" i="20"/>
  <c r="AP90" i="20"/>
  <c r="AP203" i="20"/>
  <c r="AP146" i="20"/>
  <c r="AP42" i="20"/>
  <c r="AP217" i="20"/>
  <c r="AP62" i="20"/>
  <c r="AP229" i="20"/>
  <c r="AP245" i="20"/>
  <c r="AP117" i="20"/>
  <c r="AP107" i="20"/>
  <c r="AP215" i="20"/>
  <c r="BA146" i="20" l="1"/>
  <c r="BL146" i="20" s="1"/>
  <c r="BW146" i="20" s="1"/>
  <c r="CS146" i="20"/>
  <c r="CS20" i="20"/>
  <c r="BA20" i="20"/>
  <c r="BL20" i="20" s="1"/>
  <c r="BW20" i="20" s="1"/>
  <c r="CS96" i="20"/>
  <c r="BA96" i="20"/>
  <c r="BL96" i="20" s="1"/>
  <c r="BW96" i="20" s="1"/>
  <c r="CS241" i="20"/>
  <c r="BA241" i="20"/>
  <c r="BL241" i="20" s="1"/>
  <c r="BW241" i="20" s="1"/>
  <c r="BA197" i="20"/>
  <c r="BL197" i="20" s="1"/>
  <c r="BW197" i="20" s="1"/>
  <c r="CS197" i="20"/>
  <c r="BA168" i="20"/>
  <c r="BL168" i="20" s="1"/>
  <c r="BW168" i="20" s="1"/>
  <c r="CS168" i="20"/>
  <c r="BA244" i="20"/>
  <c r="BL244" i="20" s="1"/>
  <c r="BW244" i="20" s="1"/>
  <c r="CS244" i="20"/>
  <c r="BA37" i="20"/>
  <c r="BL37" i="20" s="1"/>
  <c r="BW37" i="20" s="1"/>
  <c r="CS37" i="20"/>
  <c r="CS78" i="20"/>
  <c r="BA78" i="20"/>
  <c r="BL78" i="20" s="1"/>
  <c r="BW78" i="20" s="1"/>
  <c r="BA187" i="20"/>
  <c r="BL187" i="20" s="1"/>
  <c r="BW187" i="20" s="1"/>
  <c r="CS187" i="20"/>
  <c r="CS152" i="20"/>
  <c r="BA152" i="20"/>
  <c r="BL152" i="20" s="1"/>
  <c r="BW152" i="20" s="1"/>
  <c r="CS77" i="20"/>
  <c r="BA77" i="20"/>
  <c r="BL77" i="20" s="1"/>
  <c r="BW77" i="20" s="1"/>
  <c r="BA218" i="20"/>
  <c r="BL218" i="20" s="1"/>
  <c r="BW218" i="20" s="1"/>
  <c r="CS218" i="20"/>
  <c r="CS173" i="20"/>
  <c r="BA173" i="20"/>
  <c r="BL173" i="20" s="1"/>
  <c r="BW173" i="20" s="1"/>
  <c r="BA110" i="20"/>
  <c r="BL110" i="20" s="1"/>
  <c r="BW110" i="20" s="1"/>
  <c r="CS110" i="20"/>
  <c r="BA43" i="20"/>
  <c r="BL43" i="20" s="1"/>
  <c r="BW43" i="20" s="1"/>
  <c r="CS43" i="20"/>
  <c r="BA70" i="20"/>
  <c r="BL70" i="20" s="1"/>
  <c r="BW70" i="20" s="1"/>
  <c r="CS70" i="20"/>
  <c r="BA89" i="20"/>
  <c r="BL89" i="20" s="1"/>
  <c r="BW89" i="20" s="1"/>
  <c r="CS89" i="20"/>
  <c r="CS200" i="20"/>
  <c r="BA200" i="20"/>
  <c r="BL200" i="20" s="1"/>
  <c r="BW200" i="20" s="1"/>
  <c r="BA199" i="20"/>
  <c r="BL199" i="20" s="1"/>
  <c r="BW199" i="20" s="1"/>
  <c r="CS199" i="20"/>
  <c r="CS80" i="20"/>
  <c r="BA80" i="20"/>
  <c r="BL80" i="20" s="1"/>
  <c r="BW80" i="20" s="1"/>
  <c r="CS95" i="20"/>
  <c r="BA95" i="20"/>
  <c r="BL95" i="20" s="1"/>
  <c r="BW95" i="20" s="1"/>
  <c r="BA31" i="20"/>
  <c r="BL31" i="20" s="1"/>
  <c r="BW31" i="20" s="1"/>
  <c r="CS31" i="20"/>
  <c r="CS85" i="20"/>
  <c r="BA85" i="20"/>
  <c r="BL85" i="20" s="1"/>
  <c r="BW85" i="20" s="1"/>
  <c r="BA251" i="20"/>
  <c r="BL251" i="20" s="1"/>
  <c r="BW251" i="20" s="1"/>
  <c r="CS251" i="20"/>
  <c r="CS136" i="20"/>
  <c r="BA136" i="20"/>
  <c r="BL136" i="20" s="1"/>
  <c r="BW136" i="20" s="1"/>
  <c r="BA179" i="20"/>
  <c r="BL179" i="20" s="1"/>
  <c r="BW179" i="20" s="1"/>
  <c r="CS179" i="20"/>
  <c r="BA106" i="20"/>
  <c r="BL106" i="20" s="1"/>
  <c r="BW106" i="20" s="1"/>
  <c r="CS106" i="20"/>
  <c r="CS203" i="20"/>
  <c r="BA203" i="20"/>
  <c r="BL203" i="20" s="1"/>
  <c r="BW203" i="20" s="1"/>
  <c r="BA128" i="20"/>
  <c r="BL128" i="20" s="1"/>
  <c r="BW128" i="20" s="1"/>
  <c r="CS128" i="20"/>
  <c r="BA14" i="20"/>
  <c r="BL14" i="20" s="1"/>
  <c r="BW14" i="20" s="1"/>
  <c r="CS14" i="20"/>
  <c r="CS29" i="20"/>
  <c r="BA29" i="20"/>
  <c r="BL29" i="20" s="1"/>
  <c r="BW29" i="20" s="1"/>
  <c r="CS39" i="20"/>
  <c r="BA39" i="20"/>
  <c r="BL39" i="20" s="1"/>
  <c r="BW39" i="20" s="1"/>
  <c r="BA72" i="20"/>
  <c r="BL72" i="20" s="1"/>
  <c r="BW72" i="20" s="1"/>
  <c r="CS72" i="20"/>
  <c r="BA60" i="20"/>
  <c r="BL60" i="20" s="1"/>
  <c r="BW60" i="20" s="1"/>
  <c r="CS60" i="20"/>
  <c r="BA38" i="20"/>
  <c r="BL38" i="20" s="1"/>
  <c r="BW38" i="20" s="1"/>
  <c r="CS38" i="20"/>
  <c r="CS12" i="20"/>
  <c r="BA12" i="20"/>
  <c r="BL12" i="20" s="1"/>
  <c r="BW12" i="20" s="1"/>
  <c r="BA208" i="20"/>
  <c r="BL208" i="20" s="1"/>
  <c r="BW208" i="20" s="1"/>
  <c r="CS208" i="20"/>
  <c r="CS28" i="20"/>
  <c r="BA28" i="20"/>
  <c r="BL28" i="20" s="1"/>
  <c r="BW28" i="20" s="1"/>
  <c r="BA212" i="20"/>
  <c r="BL212" i="20" s="1"/>
  <c r="BW212" i="20" s="1"/>
  <c r="CS212" i="20"/>
  <c r="CS46" i="20"/>
  <c r="BA46" i="20"/>
  <c r="BL46" i="20" s="1"/>
  <c r="BW46" i="20" s="1"/>
  <c r="BA240" i="20"/>
  <c r="BL240" i="20" s="1"/>
  <c r="BW240" i="20" s="1"/>
  <c r="CS240" i="20"/>
  <c r="CS235" i="20"/>
  <c r="BA235" i="20"/>
  <c r="BL235" i="20" s="1"/>
  <c r="BW235" i="20" s="1"/>
  <c r="BA196" i="20"/>
  <c r="BL196" i="20" s="1"/>
  <c r="BW196" i="20" s="1"/>
  <c r="CS196" i="20"/>
  <c r="CS209" i="20"/>
  <c r="BA209" i="20"/>
  <c r="BL209" i="20" s="1"/>
  <c r="BW209" i="20" s="1"/>
  <c r="CS221" i="20"/>
  <c r="BA221" i="20"/>
  <c r="BL221" i="20" s="1"/>
  <c r="BW221" i="20" s="1"/>
  <c r="CS249" i="20"/>
  <c r="BA249" i="20"/>
  <c r="BL249" i="20" s="1"/>
  <c r="BW249" i="20" s="1"/>
  <c r="CS45" i="20"/>
  <c r="BA45" i="20"/>
  <c r="BL45" i="20" s="1"/>
  <c r="BW45" i="20" s="1"/>
  <c r="CS66" i="20"/>
  <c r="BA66" i="20"/>
  <c r="BL66" i="20" s="1"/>
  <c r="BW66" i="20" s="1"/>
  <c r="CS181" i="20"/>
  <c r="BA181" i="20"/>
  <c r="BL181" i="20" s="1"/>
  <c r="BW181" i="20" s="1"/>
  <c r="BA130" i="20"/>
  <c r="BL130" i="20" s="1"/>
  <c r="BW130" i="20" s="1"/>
  <c r="CS130" i="20"/>
  <c r="BA142" i="20"/>
  <c r="BL142" i="20" s="1"/>
  <c r="BW142" i="20" s="1"/>
  <c r="CS142" i="20"/>
  <c r="BA121" i="20"/>
  <c r="BL121" i="20" s="1"/>
  <c r="BW121" i="20" s="1"/>
  <c r="CS121" i="20"/>
  <c r="BA175" i="20"/>
  <c r="BL175" i="20" s="1"/>
  <c r="BW175" i="20" s="1"/>
  <c r="CS175" i="20"/>
  <c r="CS35" i="20"/>
  <c r="BA35" i="20"/>
  <c r="BL35" i="20" s="1"/>
  <c r="BW35" i="20" s="1"/>
  <c r="BA242" i="20"/>
  <c r="BL242" i="20" s="1"/>
  <c r="BW242" i="20" s="1"/>
  <c r="CS242" i="20"/>
  <c r="CS184" i="20"/>
  <c r="BA184" i="20"/>
  <c r="BL184" i="20" s="1"/>
  <c r="BW184" i="20" s="1"/>
  <c r="CS162" i="20"/>
  <c r="BA162" i="20"/>
  <c r="BL162" i="20" s="1"/>
  <c r="BW162" i="20" s="1"/>
  <c r="CS107" i="20"/>
  <c r="BA107" i="20"/>
  <c r="BL107" i="20" s="1"/>
  <c r="BW107" i="20" s="1"/>
  <c r="CS69" i="20"/>
  <c r="BA69" i="20"/>
  <c r="BL69" i="20" s="1"/>
  <c r="BW69" i="20" s="1"/>
  <c r="BA74" i="20"/>
  <c r="BL74" i="20" s="1"/>
  <c r="BW74" i="20" s="1"/>
  <c r="CS74" i="20"/>
  <c r="BA213" i="20"/>
  <c r="BL213" i="20" s="1"/>
  <c r="BW213" i="20" s="1"/>
  <c r="CS213" i="20"/>
  <c r="BA86" i="20"/>
  <c r="BL86" i="20" s="1"/>
  <c r="BW86" i="20" s="1"/>
  <c r="CS86" i="20"/>
  <c r="CS214" i="20"/>
  <c r="BA214" i="20"/>
  <c r="BL214" i="20" s="1"/>
  <c r="BW214" i="20" s="1"/>
  <c r="BA102" i="20"/>
  <c r="BL102" i="20" s="1"/>
  <c r="BW102" i="20" s="1"/>
  <c r="CS102" i="20"/>
  <c r="BA127" i="20"/>
  <c r="BL127" i="20" s="1"/>
  <c r="BW127" i="20" s="1"/>
  <c r="CS127" i="20"/>
  <c r="BA71" i="20"/>
  <c r="BL71" i="20" s="1"/>
  <c r="BW71" i="20" s="1"/>
  <c r="CS71" i="20"/>
  <c r="CS21" i="20"/>
  <c r="BA21" i="20"/>
  <c r="BL21" i="20" s="1"/>
  <c r="BW21" i="20" s="1"/>
  <c r="BA233" i="20"/>
  <c r="BL233" i="20" s="1"/>
  <c r="BW233" i="20" s="1"/>
  <c r="CS233" i="20"/>
  <c r="BA157" i="20"/>
  <c r="BL157" i="20" s="1"/>
  <c r="BW157" i="20" s="1"/>
  <c r="CS157" i="20"/>
  <c r="CS216" i="20"/>
  <c r="BA216" i="20"/>
  <c r="BL216" i="20" s="1"/>
  <c r="BW216" i="20" s="1"/>
  <c r="CS119" i="20"/>
  <c r="BA119" i="20"/>
  <c r="BL119" i="20" s="1"/>
  <c r="BW119" i="20" s="1"/>
  <c r="CS81" i="20"/>
  <c r="BA81" i="20"/>
  <c r="BL81" i="20" s="1"/>
  <c r="BW81" i="20" s="1"/>
  <c r="BA104" i="20"/>
  <c r="BL104" i="20" s="1"/>
  <c r="BW104" i="20" s="1"/>
  <c r="CS104" i="20"/>
  <c r="CS64" i="20"/>
  <c r="BA64" i="20"/>
  <c r="BL64" i="20" s="1"/>
  <c r="BW64" i="20" s="1"/>
  <c r="CS228" i="20"/>
  <c r="BA228" i="20"/>
  <c r="BL228" i="20" s="1"/>
  <c r="BW228" i="20" s="1"/>
  <c r="BA65" i="20"/>
  <c r="BL65" i="20" s="1"/>
  <c r="BW65" i="20" s="1"/>
  <c r="CS65" i="20"/>
  <c r="CS190" i="20"/>
  <c r="BA190" i="20"/>
  <c r="BL190" i="20" s="1"/>
  <c r="BW190" i="20" s="1"/>
  <c r="BA56" i="20"/>
  <c r="BL56" i="20" s="1"/>
  <c r="BW56" i="20" s="1"/>
  <c r="CS56" i="20"/>
  <c r="BA166" i="20"/>
  <c r="BL166" i="20" s="1"/>
  <c r="BW166" i="20" s="1"/>
  <c r="CS166" i="20"/>
  <c r="CS165" i="20"/>
  <c r="BA165" i="20"/>
  <c r="BL165" i="20" s="1"/>
  <c r="BW165" i="20" s="1"/>
  <c r="BA177" i="20"/>
  <c r="BL177" i="20" s="1"/>
  <c r="BW177" i="20" s="1"/>
  <c r="CS177" i="20"/>
  <c r="X50" i="4"/>
  <c r="X81" i="4" s="1"/>
  <c r="X56" i="4"/>
  <c r="X84" i="4" s="1"/>
  <c r="X54" i="4"/>
  <c r="X83" i="4" s="1"/>
  <c r="X64" i="4"/>
  <c r="X88" i="4" s="1"/>
  <c r="X62" i="4"/>
  <c r="X87" i="4" s="1"/>
  <c r="X60" i="4"/>
  <c r="X86" i="4" s="1"/>
  <c r="X52" i="4"/>
  <c r="X82" i="4" s="1"/>
  <c r="X45" i="4"/>
  <c r="X48" i="4"/>
  <c r="X80" i="4" s="1"/>
  <c r="X46" i="4"/>
  <c r="X79" i="4" s="1"/>
  <c r="X58" i="4"/>
  <c r="X85" i="4" s="1"/>
  <c r="BA245" i="20"/>
  <c r="BL245" i="20" s="1"/>
  <c r="BW245" i="20" s="1"/>
  <c r="CS245" i="20"/>
  <c r="BA129" i="20"/>
  <c r="BL129" i="20" s="1"/>
  <c r="BW129" i="20" s="1"/>
  <c r="CS129" i="20"/>
  <c r="BA87" i="20"/>
  <c r="BL87" i="20" s="1"/>
  <c r="BW87" i="20" s="1"/>
  <c r="CS87" i="20"/>
  <c r="BA192" i="20"/>
  <c r="BL192" i="20" s="1"/>
  <c r="BW192" i="20" s="1"/>
  <c r="CS192" i="20"/>
  <c r="BA186" i="20"/>
  <c r="BL186" i="20" s="1"/>
  <c r="BW186" i="20" s="1"/>
  <c r="CS186" i="20"/>
  <c r="CS202" i="20"/>
  <c r="BA202" i="20"/>
  <c r="BL202" i="20" s="1"/>
  <c r="BW202" i="20" s="1"/>
  <c r="CS153" i="20"/>
  <c r="BA153" i="20"/>
  <c r="BL153" i="20" s="1"/>
  <c r="BW153" i="20" s="1"/>
  <c r="CS137" i="20"/>
  <c r="BA137" i="20"/>
  <c r="BL137" i="20" s="1"/>
  <c r="BW137" i="20" s="1"/>
  <c r="CS141" i="20"/>
  <c r="BA141" i="20"/>
  <c r="BL141" i="20" s="1"/>
  <c r="BW141" i="20" s="1"/>
  <c r="CS114" i="20"/>
  <c r="BA114" i="20"/>
  <c r="BL114" i="20" s="1"/>
  <c r="BW114" i="20" s="1"/>
  <c r="CS40" i="20"/>
  <c r="BA40" i="20"/>
  <c r="BL40" i="20" s="1"/>
  <c r="BW40" i="20" s="1"/>
  <c r="CS122" i="20"/>
  <c r="BA122" i="20"/>
  <c r="BL122" i="20" s="1"/>
  <c r="BW122" i="20" s="1"/>
  <c r="CS73" i="20"/>
  <c r="BA73" i="20"/>
  <c r="BL73" i="20" s="1"/>
  <c r="BW73" i="20" s="1"/>
  <c r="BA118" i="20"/>
  <c r="BL118" i="20" s="1"/>
  <c r="BW118" i="20" s="1"/>
  <c r="CS118" i="20"/>
  <c r="CS151" i="20"/>
  <c r="BA151" i="20"/>
  <c r="BL151" i="20" s="1"/>
  <c r="BW151" i="20" s="1"/>
  <c r="BA201" i="20"/>
  <c r="BL201" i="20" s="1"/>
  <c r="BW201" i="20" s="1"/>
  <c r="CS201" i="20"/>
  <c r="BA191" i="20"/>
  <c r="BL191" i="20" s="1"/>
  <c r="BW191" i="20" s="1"/>
  <c r="CS191" i="20"/>
  <c r="BA36" i="20"/>
  <c r="BL36" i="20" s="1"/>
  <c r="BW36" i="20" s="1"/>
  <c r="CS36" i="20"/>
  <c r="BA243" i="20"/>
  <c r="BL243" i="20" s="1"/>
  <c r="BW243" i="20" s="1"/>
  <c r="CS243" i="20"/>
  <c r="BA222" i="20"/>
  <c r="BL222" i="20" s="1"/>
  <c r="BW222" i="20" s="1"/>
  <c r="CS222" i="20"/>
  <c r="CS210" i="20"/>
  <c r="BA210" i="20"/>
  <c r="BL210" i="20" s="1"/>
  <c r="BW210" i="20" s="1"/>
  <c r="CS227" i="20"/>
  <c r="BA227" i="20"/>
  <c r="BL227" i="20" s="1"/>
  <c r="BW227" i="20" s="1"/>
  <c r="CS167" i="20"/>
  <c r="BA167" i="20"/>
  <c r="BL167" i="20" s="1"/>
  <c r="BW167" i="20" s="1"/>
  <c r="CS113" i="20"/>
  <c r="BA113" i="20"/>
  <c r="BL113" i="20" s="1"/>
  <c r="BW113" i="20" s="1"/>
  <c r="BA16" i="20"/>
  <c r="BL16" i="20" s="1"/>
  <c r="BW16" i="20" s="1"/>
  <c r="CS16" i="20"/>
  <c r="BA18" i="20"/>
  <c r="BL18" i="20" s="1"/>
  <c r="BW18" i="20" s="1"/>
  <c r="CS18" i="20"/>
  <c r="CS234" i="20"/>
  <c r="BA234" i="20"/>
  <c r="BL234" i="20" s="1"/>
  <c r="BW234" i="20" s="1"/>
  <c r="BA93" i="20"/>
  <c r="BL93" i="20" s="1"/>
  <c r="BW93" i="20" s="1"/>
  <c r="CS93" i="20"/>
  <c r="BA211" i="20"/>
  <c r="BL211" i="20" s="1"/>
  <c r="BW211" i="20" s="1"/>
  <c r="CS211" i="20"/>
  <c r="BA124" i="20"/>
  <c r="BL124" i="20" s="1"/>
  <c r="BW124" i="20" s="1"/>
  <c r="CS124" i="20"/>
  <c r="CS109" i="20"/>
  <c r="BA109" i="20"/>
  <c r="BL109" i="20" s="1"/>
  <c r="BW109" i="20" s="1"/>
  <c r="CS246" i="20"/>
  <c r="BA246" i="20"/>
  <c r="BL246" i="20" s="1"/>
  <c r="BW246" i="20" s="1"/>
  <c r="X64" i="8"/>
  <c r="X61" i="8"/>
  <c r="CS132" i="20"/>
  <c r="BA132" i="20"/>
  <c r="BL132" i="20" s="1"/>
  <c r="BW132" i="20" s="1"/>
  <c r="CS108" i="20"/>
  <c r="BA108" i="20"/>
  <c r="BL108" i="20" s="1"/>
  <c r="BW108" i="20" s="1"/>
  <c r="BA61" i="20"/>
  <c r="BL61" i="20" s="1"/>
  <c r="BW61" i="20" s="1"/>
  <c r="CS61" i="20"/>
  <c r="CS34" i="20"/>
  <c r="BA34" i="20"/>
  <c r="BL34" i="20" s="1"/>
  <c r="BW34" i="20" s="1"/>
  <c r="CS19" i="20"/>
  <c r="BA19" i="20"/>
  <c r="BL19" i="20" s="1"/>
  <c r="BW19" i="20" s="1"/>
  <c r="CS182" i="20"/>
  <c r="BA182" i="20"/>
  <c r="BL182" i="20" s="1"/>
  <c r="BW182" i="20" s="1"/>
  <c r="CS41" i="20"/>
  <c r="BA41" i="20"/>
  <c r="BL41" i="20" s="1"/>
  <c r="BW41" i="20" s="1"/>
  <c r="BA49" i="20"/>
  <c r="BL49" i="20" s="1"/>
  <c r="BW49" i="20" s="1"/>
  <c r="CS49" i="20"/>
  <c r="CS120" i="20"/>
  <c r="BA120" i="20"/>
  <c r="BL120" i="20" s="1"/>
  <c r="BW120" i="20" s="1"/>
  <c r="CS169" i="20"/>
  <c r="BA169" i="20"/>
  <c r="BL169" i="20" s="1"/>
  <c r="BW169" i="20" s="1"/>
  <c r="CS248" i="20"/>
  <c r="BA248" i="20"/>
  <c r="BL248" i="20" s="1"/>
  <c r="BW248" i="20" s="1"/>
  <c r="CS237" i="20"/>
  <c r="BA237" i="20"/>
  <c r="BL237" i="20" s="1"/>
  <c r="BW237" i="20" s="1"/>
  <c r="CS50" i="20"/>
  <c r="BA50" i="20"/>
  <c r="BL50" i="20" s="1"/>
  <c r="BW50" i="20" s="1"/>
  <c r="CS145" i="20"/>
  <c r="BA145" i="20"/>
  <c r="BL145" i="20" s="1"/>
  <c r="BW145" i="20" s="1"/>
  <c r="BA17" i="20"/>
  <c r="BL17" i="20" s="1"/>
  <c r="BW17" i="20" s="1"/>
  <c r="CS17" i="20"/>
  <c r="BA15" i="20"/>
  <c r="BL15" i="20" s="1"/>
  <c r="BW15" i="20" s="1"/>
  <c r="CS15" i="20"/>
  <c r="CS23" i="20"/>
  <c r="BA23" i="20"/>
  <c r="BL23" i="20" s="1"/>
  <c r="BW23" i="20" s="1"/>
  <c r="BA149" i="20"/>
  <c r="BL149" i="20" s="1"/>
  <c r="BW149" i="20" s="1"/>
  <c r="CS149" i="20"/>
  <c r="CS111" i="20"/>
  <c r="BA111" i="20"/>
  <c r="BL111" i="20" s="1"/>
  <c r="BW111" i="20" s="1"/>
  <c r="BA59" i="20"/>
  <c r="BL59" i="20" s="1"/>
  <c r="BW59" i="20" s="1"/>
  <c r="CS59" i="20"/>
  <c r="CS25" i="20"/>
  <c r="BA25" i="20"/>
  <c r="BL25" i="20" s="1"/>
  <c r="BW25" i="20" s="1"/>
  <c r="BA183" i="20"/>
  <c r="BL183" i="20" s="1"/>
  <c r="BW183" i="20" s="1"/>
  <c r="CS183" i="20"/>
  <c r="BA54" i="20"/>
  <c r="BL54" i="20" s="1"/>
  <c r="BW54" i="20" s="1"/>
  <c r="CS54" i="20"/>
  <c r="CS83" i="20"/>
  <c r="BA83" i="20"/>
  <c r="BL83" i="20" s="1"/>
  <c r="BW83" i="20" s="1"/>
  <c r="BA159" i="20"/>
  <c r="BL159" i="20" s="1"/>
  <c r="BW159" i="20" s="1"/>
  <c r="CS159" i="20"/>
  <c r="BA154" i="20"/>
  <c r="BL154" i="20" s="1"/>
  <c r="BW154" i="20" s="1"/>
  <c r="CS154" i="20"/>
  <c r="CS239" i="20"/>
  <c r="BA239" i="20"/>
  <c r="BL239" i="20" s="1"/>
  <c r="BW239" i="20" s="1"/>
  <c r="BA193" i="20"/>
  <c r="BL193" i="20" s="1"/>
  <c r="BW193" i="20" s="1"/>
  <c r="CS193" i="20"/>
  <c r="BA204" i="20"/>
  <c r="BL204" i="20" s="1"/>
  <c r="BW204" i="20" s="1"/>
  <c r="CS204" i="20"/>
  <c r="CS229" i="20"/>
  <c r="BA229" i="20"/>
  <c r="BL229" i="20" s="1"/>
  <c r="BW229" i="20" s="1"/>
  <c r="CS79" i="20"/>
  <c r="BA79" i="20"/>
  <c r="BL79" i="20" s="1"/>
  <c r="BW79" i="20" s="1"/>
  <c r="BA139" i="20"/>
  <c r="BL139" i="20" s="1"/>
  <c r="BW139" i="20" s="1"/>
  <c r="CS139" i="20"/>
  <c r="BA116" i="20"/>
  <c r="BL116" i="20" s="1"/>
  <c r="BW116" i="20" s="1"/>
  <c r="CS116" i="20"/>
  <c r="CS75" i="20"/>
  <c r="BA75" i="20"/>
  <c r="BL75" i="20" s="1"/>
  <c r="BW75" i="20" s="1"/>
  <c r="CS57" i="20"/>
  <c r="BA57" i="20"/>
  <c r="BL57" i="20" s="1"/>
  <c r="BW57" i="20" s="1"/>
  <c r="CS30" i="20"/>
  <c r="BA30" i="20"/>
  <c r="BL30" i="20" s="1"/>
  <c r="BW30" i="20" s="1"/>
  <c r="BA198" i="20"/>
  <c r="BL198" i="20" s="1"/>
  <c r="BW198" i="20" s="1"/>
  <c r="CS198" i="20"/>
  <c r="CS98" i="20"/>
  <c r="BA98" i="20"/>
  <c r="BL98" i="20" s="1"/>
  <c r="BW98" i="20" s="1"/>
  <c r="CS99" i="20"/>
  <c r="BA99" i="20"/>
  <c r="BL99" i="20" s="1"/>
  <c r="BW99" i="20" s="1"/>
  <c r="CS224" i="20"/>
  <c r="BA224" i="20"/>
  <c r="BL224" i="20" s="1"/>
  <c r="BW224" i="20" s="1"/>
  <c r="BA97" i="20"/>
  <c r="BL97" i="20" s="1"/>
  <c r="BW97" i="20" s="1"/>
  <c r="CS97" i="20"/>
  <c r="BA52" i="20"/>
  <c r="BL52" i="20" s="1"/>
  <c r="BW52" i="20" s="1"/>
  <c r="CS52" i="20"/>
  <c r="CS250" i="20"/>
  <c r="BA250" i="20"/>
  <c r="BL250" i="20" s="1"/>
  <c r="BW250" i="20" s="1"/>
  <c r="CS180" i="20"/>
  <c r="BA180" i="20"/>
  <c r="BL180" i="20" s="1"/>
  <c r="BW180" i="20" s="1"/>
  <c r="CS238" i="20"/>
  <c r="BA238" i="20"/>
  <c r="BL238" i="20" s="1"/>
  <c r="BW238" i="20" s="1"/>
  <c r="BA112" i="20"/>
  <c r="BL112" i="20" s="1"/>
  <c r="BW112" i="20" s="1"/>
  <c r="CS112" i="20"/>
  <c r="CS44" i="20"/>
  <c r="BA44" i="20"/>
  <c r="BL44" i="20" s="1"/>
  <c r="BW44" i="20" s="1"/>
  <c r="CS230" i="20"/>
  <c r="BA230" i="20"/>
  <c r="BL230" i="20" s="1"/>
  <c r="BW230" i="20" s="1"/>
  <c r="BA63" i="20"/>
  <c r="BL63" i="20" s="1"/>
  <c r="BW63" i="20" s="1"/>
  <c r="CS63" i="20"/>
  <c r="CS53" i="20"/>
  <c r="BA53" i="20"/>
  <c r="BL53" i="20" s="1"/>
  <c r="BW53" i="20" s="1"/>
  <c r="BA156" i="20"/>
  <c r="BL156" i="20" s="1"/>
  <c r="BW156" i="20" s="1"/>
  <c r="CS156" i="20"/>
  <c r="CS225" i="20"/>
  <c r="BA225" i="20"/>
  <c r="BL225" i="20" s="1"/>
  <c r="BW225" i="20" s="1"/>
  <c r="CS11" i="20"/>
  <c r="BA11" i="20"/>
  <c r="BL11" i="20" s="1"/>
  <c r="BW11" i="20" s="1"/>
  <c r="BA32" i="20"/>
  <c r="BL32" i="20" s="1"/>
  <c r="BW32" i="20" s="1"/>
  <c r="CS32" i="20"/>
  <c r="BA100" i="20"/>
  <c r="BL100" i="20" s="1"/>
  <c r="BW100" i="20" s="1"/>
  <c r="CS100" i="20"/>
  <c r="CS155" i="20"/>
  <c r="BA155" i="20"/>
  <c r="BL155" i="20" s="1"/>
  <c r="BW155" i="20" s="1"/>
  <c r="CS247" i="20"/>
  <c r="BA247" i="20"/>
  <c r="BL247" i="20" s="1"/>
  <c r="BW247" i="20" s="1"/>
  <c r="BA236" i="20"/>
  <c r="BL236" i="20" s="1"/>
  <c r="BW236" i="20" s="1"/>
  <c r="CS236" i="20"/>
  <c r="CS115" i="20"/>
  <c r="BA115" i="20"/>
  <c r="BL115" i="20" s="1"/>
  <c r="BW115" i="20" s="1"/>
  <c r="BA134" i="20"/>
  <c r="BL134" i="20" s="1"/>
  <c r="BW134" i="20" s="1"/>
  <c r="CS134" i="20"/>
  <c r="CS117" i="20"/>
  <c r="BA117" i="20"/>
  <c r="BL117" i="20" s="1"/>
  <c r="BW117" i="20" s="1"/>
  <c r="BA172" i="20"/>
  <c r="BL172" i="20" s="1"/>
  <c r="BW172" i="20" s="1"/>
  <c r="CS172" i="20"/>
  <c r="CS76" i="20"/>
  <c r="BA76" i="20"/>
  <c r="BL76" i="20" s="1"/>
  <c r="BW76" i="20" s="1"/>
  <c r="BA62" i="20"/>
  <c r="BL62" i="20" s="1"/>
  <c r="BW62" i="20" s="1"/>
  <c r="CS62" i="20"/>
  <c r="CS176" i="20"/>
  <c r="BA176" i="20"/>
  <c r="BL176" i="20" s="1"/>
  <c r="BW176" i="20" s="1"/>
  <c r="CS217" i="20"/>
  <c r="BA217" i="20"/>
  <c r="BL217" i="20" s="1"/>
  <c r="BW217" i="20" s="1"/>
  <c r="BA223" i="20"/>
  <c r="BL223" i="20" s="1"/>
  <c r="BW223" i="20" s="1"/>
  <c r="CS223" i="20"/>
  <c r="BA126" i="20"/>
  <c r="BL126" i="20" s="1"/>
  <c r="BW126" i="20" s="1"/>
  <c r="CS126" i="20"/>
  <c r="CS103" i="20"/>
  <c r="BA103" i="20"/>
  <c r="BL103" i="20" s="1"/>
  <c r="BW103" i="20" s="1"/>
  <c r="BA231" i="20"/>
  <c r="BL231" i="20" s="1"/>
  <c r="BW231" i="20" s="1"/>
  <c r="CS231" i="20"/>
  <c r="CS24" i="20"/>
  <c r="BA24" i="20"/>
  <c r="BL24" i="20" s="1"/>
  <c r="BW24" i="20" s="1"/>
  <c r="X24" i="4"/>
  <c r="X74" i="4"/>
  <c r="X71" i="4" s="1"/>
  <c r="CS148" i="20"/>
  <c r="BA148" i="20"/>
  <c r="BL148" i="20" s="1"/>
  <c r="BW148" i="20" s="1"/>
  <c r="BA174" i="20"/>
  <c r="BL174" i="20" s="1"/>
  <c r="BW174" i="20" s="1"/>
  <c r="CS174" i="20"/>
  <c r="CS33" i="20"/>
  <c r="BA33" i="20"/>
  <c r="BL33" i="20" s="1"/>
  <c r="BW33" i="20" s="1"/>
  <c r="CS68" i="20"/>
  <c r="BA68" i="20"/>
  <c r="BL68" i="20" s="1"/>
  <c r="BW68" i="20" s="1"/>
  <c r="CS123" i="20"/>
  <c r="BA123" i="20"/>
  <c r="BL123" i="20" s="1"/>
  <c r="BW123" i="20" s="1"/>
  <c r="BA194" i="20"/>
  <c r="BL194" i="20" s="1"/>
  <c r="BW194" i="20" s="1"/>
  <c r="CS194" i="20"/>
  <c r="BA189" i="20"/>
  <c r="BL189" i="20" s="1"/>
  <c r="BW189" i="20" s="1"/>
  <c r="CS189" i="20"/>
  <c r="BA138" i="20"/>
  <c r="BL138" i="20" s="1"/>
  <c r="BW138" i="20" s="1"/>
  <c r="CS138" i="20"/>
  <c r="BA92" i="20"/>
  <c r="BL92" i="20" s="1"/>
  <c r="BW92" i="20" s="1"/>
  <c r="CS92" i="20"/>
  <c r="CS161" i="20"/>
  <c r="BA161" i="20"/>
  <c r="BL161" i="20" s="1"/>
  <c r="BW161" i="20" s="1"/>
  <c r="BA232" i="20"/>
  <c r="BL232" i="20" s="1"/>
  <c r="BW232" i="20" s="1"/>
  <c r="CS232" i="20"/>
  <c r="BA147" i="20"/>
  <c r="BL147" i="20" s="1"/>
  <c r="BW147" i="20" s="1"/>
  <c r="CS147" i="20"/>
  <c r="CS150" i="20"/>
  <c r="BA150" i="20"/>
  <c r="BL150" i="20" s="1"/>
  <c r="BW150" i="20" s="1"/>
  <c r="BA140" i="20"/>
  <c r="BL140" i="20" s="1"/>
  <c r="BW140" i="20" s="1"/>
  <c r="CS140" i="20"/>
  <c r="CS188" i="20"/>
  <c r="BA188" i="20"/>
  <c r="BL188" i="20" s="1"/>
  <c r="BW188" i="20" s="1"/>
  <c r="CS88" i="20"/>
  <c r="BA88" i="20"/>
  <c r="BL88" i="20" s="1"/>
  <c r="BW88" i="20" s="1"/>
  <c r="BA144" i="20"/>
  <c r="BL144" i="20" s="1"/>
  <c r="BW144" i="20" s="1"/>
  <c r="CS144" i="20"/>
  <c r="CS26" i="20"/>
  <c r="BA26" i="20"/>
  <c r="BL26" i="20" s="1"/>
  <c r="BW26" i="20" s="1"/>
  <c r="BA178" i="20"/>
  <c r="BL178" i="20" s="1"/>
  <c r="BW178" i="20" s="1"/>
  <c r="CS178" i="20"/>
  <c r="BA205" i="20"/>
  <c r="BL205" i="20" s="1"/>
  <c r="BW205" i="20" s="1"/>
  <c r="CS205" i="20"/>
  <c r="BA48" i="20"/>
  <c r="BL48" i="20" s="1"/>
  <c r="BW48" i="20" s="1"/>
  <c r="CS48" i="20"/>
  <c r="BA158" i="20"/>
  <c r="BL158" i="20" s="1"/>
  <c r="BW158" i="20" s="1"/>
  <c r="CS158" i="20"/>
  <c r="CS82" i="20"/>
  <c r="BA82" i="20"/>
  <c r="BL82" i="20" s="1"/>
  <c r="BW82" i="20" s="1"/>
  <c r="BA143" i="20"/>
  <c r="BL143" i="20" s="1"/>
  <c r="BW143" i="20" s="1"/>
  <c r="CS143" i="20"/>
  <c r="BA215" i="20"/>
  <c r="BL215" i="20" s="1"/>
  <c r="BW215" i="20" s="1"/>
  <c r="CS215" i="20"/>
  <c r="BA90" i="20"/>
  <c r="BL90" i="20" s="1"/>
  <c r="BW90" i="20" s="1"/>
  <c r="CS90" i="20"/>
  <c r="CS125" i="20"/>
  <c r="BA125" i="20"/>
  <c r="BL125" i="20" s="1"/>
  <c r="BW125" i="20" s="1"/>
  <c r="CS42" i="20"/>
  <c r="BA42" i="20"/>
  <c r="BL42" i="20" s="1"/>
  <c r="BW42" i="20" s="1"/>
  <c r="BA133" i="20"/>
  <c r="BL133" i="20" s="1"/>
  <c r="BW133" i="20" s="1"/>
  <c r="CS133" i="20"/>
  <c r="CS47" i="20"/>
  <c r="BA47" i="20"/>
  <c r="BL47" i="20" s="1"/>
  <c r="BW47" i="20" s="1"/>
  <c r="CS22" i="20"/>
  <c r="BA22" i="20"/>
  <c r="BL22" i="20" s="1"/>
  <c r="BW22" i="20" s="1"/>
  <c r="CS94" i="20"/>
  <c r="BA94" i="20"/>
  <c r="BL94" i="20" s="1"/>
  <c r="BW94" i="20" s="1"/>
  <c r="CS101" i="20"/>
  <c r="BA101" i="20"/>
  <c r="BL101" i="20" s="1"/>
  <c r="BW101" i="20" s="1"/>
  <c r="BA13" i="20"/>
  <c r="BL13" i="20" s="1"/>
  <c r="BW13" i="20" s="1"/>
  <c r="CS13" i="20"/>
  <c r="CS58" i="20"/>
  <c r="BA58" i="20"/>
  <c r="BL58" i="20" s="1"/>
  <c r="BW58" i="20" s="1"/>
  <c r="CS207" i="20"/>
  <c r="BA207" i="20"/>
  <c r="BL207" i="20" s="1"/>
  <c r="BW207" i="20" s="1"/>
  <c r="BA226" i="20"/>
  <c r="BL226" i="20" s="1"/>
  <c r="BW226" i="20" s="1"/>
  <c r="CS226" i="20"/>
  <c r="CS131" i="20"/>
  <c r="BA131" i="20"/>
  <c r="BL131" i="20" s="1"/>
  <c r="BW131" i="20" s="1"/>
  <c r="BA220" i="20"/>
  <c r="BL220" i="20" s="1"/>
  <c r="BW220" i="20" s="1"/>
  <c r="CS220" i="20"/>
  <c r="CS105" i="20"/>
  <c r="BA105" i="20"/>
  <c r="BL105" i="20" s="1"/>
  <c r="BW105" i="20" s="1"/>
  <c r="BA164" i="20"/>
  <c r="BL164" i="20" s="1"/>
  <c r="BW164" i="20" s="1"/>
  <c r="CS164" i="20"/>
  <c r="BA171" i="20"/>
  <c r="BL171" i="20" s="1"/>
  <c r="BW171" i="20" s="1"/>
  <c r="CS171" i="20"/>
  <c r="BA67" i="20"/>
  <c r="BL67" i="20" s="1"/>
  <c r="BW67" i="20" s="1"/>
  <c r="CS67" i="20"/>
  <c r="CS51" i="20"/>
  <c r="BA51" i="20"/>
  <c r="BL51" i="20" s="1"/>
  <c r="BW51" i="20" s="1"/>
  <c r="CS195" i="20"/>
  <c r="BA195" i="20"/>
  <c r="BL195" i="20" s="1"/>
  <c r="BW195" i="20" s="1"/>
  <c r="CS219" i="20"/>
  <c r="BA219" i="20"/>
  <c r="BL219" i="20" s="1"/>
  <c r="BW219" i="20" s="1"/>
  <c r="BA135" i="20"/>
  <c r="BL135" i="20" s="1"/>
  <c r="BW135" i="20" s="1"/>
  <c r="CS135" i="20"/>
  <c r="CS160" i="20"/>
  <c r="BA160" i="20"/>
  <c r="BL160" i="20" s="1"/>
  <c r="BW160" i="20" s="1"/>
  <c r="BA185" i="20"/>
  <c r="BL185" i="20" s="1"/>
  <c r="BW185" i="20" s="1"/>
  <c r="CS185" i="20"/>
  <c r="BA27" i="20"/>
  <c r="BL27" i="20" s="1"/>
  <c r="BW27" i="20" s="1"/>
  <c r="CS27" i="20"/>
  <c r="CS163" i="20"/>
  <c r="BA163" i="20"/>
  <c r="BL163" i="20" s="1"/>
  <c r="BW163" i="20" s="1"/>
  <c r="CS206" i="20"/>
  <c r="BA206" i="20"/>
  <c r="BL206" i="20" s="1"/>
  <c r="BW206" i="20" s="1"/>
  <c r="BA170" i="20"/>
  <c r="BL170" i="20" s="1"/>
  <c r="BW170" i="20" s="1"/>
  <c r="CS170" i="20"/>
  <c r="CS55" i="20"/>
  <c r="BA55" i="20"/>
  <c r="BL55" i="20" s="1"/>
  <c r="BW55" i="20" s="1"/>
  <c r="CS84" i="20"/>
  <c r="BA84" i="20"/>
  <c r="BL84" i="20" s="1"/>
  <c r="BW84" i="20" s="1"/>
  <c r="CS91" i="20"/>
  <c r="BA91" i="20"/>
  <c r="BL91" i="20" s="1"/>
  <c r="BW91" i="20" s="1"/>
  <c r="X18" i="4" l="1"/>
  <c r="X93" i="4"/>
  <c r="X19" i="4"/>
  <c r="X72" i="4"/>
  <c r="X77" i="4"/>
  <c r="X98" i="4" l="1"/>
  <c r="X21" i="4"/>
  <c r="X20" i="4"/>
  <c r="X16" i="4" s="1"/>
  <c r="X78" i="4"/>
  <c r="X17" i="4" l="1"/>
  <c r="X22" i="4"/>
  <c r="X26" i="4" l="1"/>
  <c r="X28" i="4"/>
  <c r="X10" i="8" l="1"/>
  <c r="X27" i="4"/>
  <c r="X14" i="8" l="1"/>
  <c r="X16" i="8" s="1"/>
  <c r="X11" i="8"/>
  <c r="X17" i="8" l="1"/>
  <c r="X20" i="8"/>
  <c r="X23" i="8" s="1"/>
  <c r="X21" i="8" l="1"/>
  <c r="X24" i="8"/>
  <c r="X26" i="8" s="1"/>
  <c r="X29" i="8" s="1"/>
  <c r="X31" i="8" s="1"/>
  <c r="X38" i="8" l="1"/>
  <c r="X41" i="8" s="1"/>
  <c r="X32" i="8"/>
  <c r="X51" i="8"/>
  <c r="X50" i="8" l="1"/>
  <c r="X52" i="8"/>
  <c r="X62" i="8" s="1"/>
  <c r="X53" i="8"/>
  <c r="X43" i="8"/>
  <c r="X58" i="8" l="1"/>
  <c r="CH84" i="20"/>
  <c r="AE84" i="20" s="1"/>
  <c r="I84" i="20" s="1"/>
  <c r="CH186" i="20"/>
  <c r="AE186" i="20" s="1"/>
  <c r="I186" i="20" s="1"/>
  <c r="CH225" i="20"/>
  <c r="AE225" i="20" s="1"/>
  <c r="I225" i="20" s="1"/>
  <c r="CH39" i="20"/>
  <c r="AE39" i="20" s="1"/>
  <c r="I39" i="20" s="1"/>
  <c r="CH114" i="20"/>
  <c r="AE114" i="20" s="1"/>
  <c r="I114" i="20" s="1"/>
  <c r="CH90" i="20"/>
  <c r="AE90" i="20" s="1"/>
  <c r="I90" i="20" s="1"/>
  <c r="CH204" i="20"/>
  <c r="AE204" i="20" s="1"/>
  <c r="I204" i="20" s="1"/>
  <c r="CH70" i="20"/>
  <c r="AE70" i="20" s="1"/>
  <c r="I70" i="20" s="1"/>
  <c r="CH98" i="20"/>
  <c r="AE98" i="20" s="1"/>
  <c r="I98" i="20" s="1"/>
  <c r="CH147" i="20"/>
  <c r="AE147" i="20" s="1"/>
  <c r="I147" i="20" s="1"/>
  <c r="CH249" i="20"/>
  <c r="AE249" i="20" s="1"/>
  <c r="I249" i="20" s="1"/>
  <c r="CH250" i="20"/>
  <c r="AE250" i="20" s="1"/>
  <c r="I250" i="20" s="1"/>
  <c r="CH130" i="20"/>
  <c r="AE130" i="20" s="1"/>
  <c r="I130" i="20" s="1"/>
  <c r="CH220" i="20"/>
  <c r="AE220" i="20" s="1"/>
  <c r="I220" i="20" s="1"/>
  <c r="CH181" i="20"/>
  <c r="AE181" i="20" s="1"/>
  <c r="I181" i="20" s="1"/>
  <c r="CH173" i="20"/>
  <c r="AE173" i="20" s="1"/>
  <c r="I173" i="20" s="1"/>
  <c r="CH161" i="20"/>
  <c r="AE161" i="20" s="1"/>
  <c r="I161" i="20" s="1"/>
  <c r="CH73" i="20"/>
  <c r="AE73" i="20" s="1"/>
  <c r="I73" i="20" s="1"/>
  <c r="CH123" i="20"/>
  <c r="AE123" i="20" s="1"/>
  <c r="I123" i="20" s="1"/>
  <c r="CH170" i="20"/>
  <c r="AE170" i="20" s="1"/>
  <c r="I170" i="20" s="1"/>
  <c r="CH23" i="20"/>
  <c r="AE23" i="20" s="1"/>
  <c r="I23" i="20" s="1"/>
  <c r="CH104" i="20"/>
  <c r="AE104" i="20" s="1"/>
  <c r="I104" i="20" s="1"/>
  <c r="CH218" i="20"/>
  <c r="AE218" i="20" s="1"/>
  <c r="I218" i="20" s="1"/>
  <c r="CH205" i="20"/>
  <c r="AE205" i="20" s="1"/>
  <c r="I205" i="20" s="1"/>
  <c r="CH153" i="20"/>
  <c r="AE153" i="20" s="1"/>
  <c r="I153" i="20" s="1"/>
  <c r="CH194" i="20"/>
  <c r="AE194" i="20" s="1"/>
  <c r="I194" i="20" s="1"/>
  <c r="CH14" i="20"/>
  <c r="AE14" i="20" s="1"/>
  <c r="I14" i="20" s="1"/>
  <c r="CH155" i="20"/>
  <c r="AE155" i="20" s="1"/>
  <c r="I155" i="20" s="1"/>
  <c r="CH64" i="20"/>
  <c r="AE64" i="20" s="1"/>
  <c r="I64" i="20" s="1"/>
  <c r="CH77" i="20"/>
  <c r="AE77" i="20" s="1"/>
  <c r="I77" i="20" s="1"/>
  <c r="CH230" i="20"/>
  <c r="AE230" i="20" s="1"/>
  <c r="I230" i="20" s="1"/>
  <c r="CH197" i="20"/>
  <c r="AE197" i="20" s="1"/>
  <c r="I197" i="20" s="1"/>
  <c r="CH55" i="20"/>
  <c r="AE55" i="20" s="1"/>
  <c r="I55" i="20" s="1"/>
  <c r="CH31" i="20"/>
  <c r="AE31" i="20" s="1"/>
  <c r="I31" i="20" s="1"/>
  <c r="CH224" i="20"/>
  <c r="AE224" i="20" s="1"/>
  <c r="I224" i="20" s="1"/>
  <c r="CH78" i="20"/>
  <c r="AE78" i="20" s="1"/>
  <c r="I78" i="20" s="1"/>
  <c r="CH139" i="20"/>
  <c r="AE139" i="20" s="1"/>
  <c r="I139" i="20" s="1"/>
  <c r="CH110" i="20"/>
  <c r="AE110" i="20" s="1"/>
  <c r="I110" i="20" s="1"/>
  <c r="CH69" i="20"/>
  <c r="AE69" i="20" s="1"/>
  <c r="I69" i="20" s="1"/>
  <c r="CH15" i="20"/>
  <c r="AE15" i="20" s="1"/>
  <c r="I15" i="20" s="1"/>
  <c r="CH16" i="20"/>
  <c r="AE16" i="20" s="1"/>
  <c r="I16" i="20" s="1"/>
  <c r="CH142" i="20"/>
  <c r="AE142" i="20" s="1"/>
  <c r="I142" i="20" s="1"/>
  <c r="CH42" i="20"/>
  <c r="AE42" i="20" s="1"/>
  <c r="I42" i="20" s="1"/>
  <c r="CH94" i="20"/>
  <c r="AE94" i="20" s="1"/>
  <c r="I94" i="20" s="1"/>
  <c r="CH128" i="20"/>
  <c r="AE128" i="20" s="1"/>
  <c r="I128" i="20" s="1"/>
  <c r="CH158" i="20"/>
  <c r="AE158" i="20" s="1"/>
  <c r="I158" i="20" s="1"/>
  <c r="CH33" i="20"/>
  <c r="AE33" i="20" s="1"/>
  <c r="I33" i="20" s="1"/>
  <c r="CH174" i="20"/>
  <c r="AE174" i="20" s="1"/>
  <c r="I174" i="20" s="1"/>
  <c r="CH21" i="20"/>
  <c r="AE21" i="20" s="1"/>
  <c r="I21" i="20" s="1"/>
  <c r="CH63" i="20"/>
  <c r="AE63" i="20" s="1"/>
  <c r="I63" i="20" s="1"/>
  <c r="CH13" i="20"/>
  <c r="AE13" i="20" s="1"/>
  <c r="I13" i="20" s="1"/>
  <c r="CH214" i="20"/>
  <c r="AE214" i="20" s="1"/>
  <c r="I214" i="20" s="1"/>
  <c r="CH189" i="20"/>
  <c r="AE189" i="20" s="1"/>
  <c r="I189" i="20" s="1"/>
  <c r="CH111" i="20"/>
  <c r="AE111" i="20" s="1"/>
  <c r="I111" i="20" s="1"/>
  <c r="CH91" i="20"/>
  <c r="AE91" i="20" s="1"/>
  <c r="I91" i="20" s="1"/>
  <c r="CH234" i="20"/>
  <c r="AE234" i="20" s="1"/>
  <c r="I234" i="20" s="1"/>
  <c r="CH92" i="20"/>
  <c r="AE92" i="20" s="1"/>
  <c r="I92" i="20" s="1"/>
  <c r="CH46" i="20"/>
  <c r="AE46" i="20" s="1"/>
  <c r="I46" i="20" s="1"/>
  <c r="CH239" i="20"/>
  <c r="AE239" i="20" s="1"/>
  <c r="I239" i="20" s="1"/>
  <c r="CH60" i="20"/>
  <c r="AE60" i="20" s="1"/>
  <c r="I60" i="20" s="1"/>
  <c r="CH82" i="20"/>
  <c r="AE82" i="20" s="1"/>
  <c r="I82" i="20" s="1"/>
  <c r="CH251" i="20"/>
  <c r="AE251" i="20" s="1"/>
  <c r="I251" i="20" s="1"/>
  <c r="CH96" i="20"/>
  <c r="AE96" i="20" s="1"/>
  <c r="I96" i="20" s="1"/>
  <c r="CH76" i="20"/>
  <c r="AE76" i="20" s="1"/>
  <c r="I76" i="20" s="1"/>
  <c r="CH119" i="20"/>
  <c r="AE119" i="20" s="1"/>
  <c r="I119" i="20" s="1"/>
  <c r="CH154" i="20"/>
  <c r="AE154" i="20" s="1"/>
  <c r="I154" i="20" s="1"/>
  <c r="CH150" i="20"/>
  <c r="AE150" i="20" s="1"/>
  <c r="I150" i="20" s="1"/>
  <c r="CH248" i="20"/>
  <c r="AE248" i="20" s="1"/>
  <c r="I248" i="20" s="1"/>
  <c r="CH127" i="20"/>
  <c r="AE127" i="20" s="1"/>
  <c r="I127" i="20" s="1"/>
  <c r="CH68" i="20"/>
  <c r="AE68" i="20" s="1"/>
  <c r="I68" i="20" s="1"/>
  <c r="CH156" i="20"/>
  <c r="AE156" i="20" s="1"/>
  <c r="I156" i="20" s="1"/>
  <c r="CH157" i="20"/>
  <c r="AE157" i="20" s="1"/>
  <c r="I157" i="20" s="1"/>
  <c r="CH241" i="20"/>
  <c r="AE241" i="20" s="1"/>
  <c r="I241" i="20" s="1"/>
  <c r="CH131" i="20"/>
  <c r="AE131" i="20" s="1"/>
  <c r="I131" i="20" s="1"/>
  <c r="CH163" i="20"/>
  <c r="AE163" i="20" s="1"/>
  <c r="I163" i="20" s="1"/>
  <c r="CH203" i="20"/>
  <c r="AE203" i="20" s="1"/>
  <c r="I203" i="20" s="1"/>
  <c r="CH146" i="20"/>
  <c r="AE146" i="20" s="1"/>
  <c r="I146" i="20" s="1"/>
  <c r="CH213" i="20"/>
  <c r="AE213" i="20" s="1"/>
  <c r="I213" i="20" s="1"/>
  <c r="CH217" i="20"/>
  <c r="AE217" i="20" s="1"/>
  <c r="I217" i="20" s="1"/>
  <c r="CH72" i="20"/>
  <c r="AE72" i="20" s="1"/>
  <c r="I72" i="20" s="1"/>
  <c r="CH112" i="20"/>
  <c r="AE112" i="20" s="1"/>
  <c r="I112" i="20" s="1"/>
  <c r="CH144" i="20"/>
  <c r="AE144" i="20" s="1"/>
  <c r="I144" i="20" s="1"/>
  <c r="CH35" i="20"/>
  <c r="AE35" i="20" s="1"/>
  <c r="I35" i="20" s="1"/>
  <c r="CH22" i="20"/>
  <c r="AE22" i="20" s="1"/>
  <c r="I22" i="20" s="1"/>
  <c r="CH93" i="20"/>
  <c r="AE93" i="20" s="1"/>
  <c r="I93" i="20" s="1"/>
  <c r="CH27" i="20"/>
  <c r="AE27" i="20" s="1"/>
  <c r="I27" i="20" s="1"/>
  <c r="CH141" i="20"/>
  <c r="AE141" i="20" s="1"/>
  <c r="I141" i="20" s="1"/>
  <c r="CH126" i="20"/>
  <c r="AE126" i="20" s="1"/>
  <c r="I126" i="20" s="1"/>
  <c r="CH200" i="20"/>
  <c r="AE200" i="20" s="1"/>
  <c r="I200" i="20" s="1"/>
  <c r="CH25" i="20"/>
  <c r="AE25" i="20" s="1"/>
  <c r="I25" i="20" s="1"/>
  <c r="CH206" i="20"/>
  <c r="AE206" i="20" s="1"/>
  <c r="I206" i="20" s="1"/>
  <c r="CH223" i="20"/>
  <c r="AE223" i="20" s="1"/>
  <c r="I223" i="20" s="1"/>
  <c r="CH226" i="20"/>
  <c r="AE226" i="20" s="1"/>
  <c r="I226" i="20" s="1"/>
  <c r="CH133" i="20"/>
  <c r="AE133" i="20" s="1"/>
  <c r="I133" i="20" s="1"/>
  <c r="CH44" i="20"/>
  <c r="AE44" i="20" s="1"/>
  <c r="I44" i="20" s="1"/>
  <c r="CH107" i="20"/>
  <c r="AE107" i="20" s="1"/>
  <c r="I107" i="20" s="1"/>
  <c r="CH108" i="20"/>
  <c r="AE108" i="20" s="1"/>
  <c r="I108" i="20" s="1"/>
  <c r="CH59" i="20"/>
  <c r="AE59" i="20" s="1"/>
  <c r="I59" i="20" s="1"/>
  <c r="CH132" i="20"/>
  <c r="AE132" i="20" s="1"/>
  <c r="I132" i="20" s="1"/>
  <c r="CH74" i="20"/>
  <c r="AE74" i="20" s="1"/>
  <c r="I74" i="20" s="1"/>
  <c r="CH20" i="20"/>
  <c r="AE20" i="20" s="1"/>
  <c r="I20" i="20" s="1"/>
  <c r="CH97" i="20"/>
  <c r="AE97" i="20" s="1"/>
  <c r="I97" i="20" s="1"/>
  <c r="CH219" i="20"/>
  <c r="AE219" i="20" s="1"/>
  <c r="I219" i="20" s="1"/>
  <c r="CH61" i="20"/>
  <c r="AE61" i="20" s="1"/>
  <c r="I61" i="20" s="1"/>
  <c r="CH83" i="20"/>
  <c r="AE83" i="20" s="1"/>
  <c r="I83" i="20" s="1"/>
  <c r="CH244" i="20"/>
  <c r="AE244" i="20" s="1"/>
  <c r="I244" i="20" s="1"/>
  <c r="CH49" i="20"/>
  <c r="AE49" i="20" s="1"/>
  <c r="I49" i="20" s="1"/>
  <c r="CH246" i="20"/>
  <c r="AE246" i="20" s="1"/>
  <c r="I246" i="20" s="1"/>
  <c r="CH196" i="20"/>
  <c r="AE196" i="20" s="1"/>
  <c r="I196" i="20" s="1"/>
  <c r="CH24" i="20"/>
  <c r="AE24" i="20" s="1"/>
  <c r="I24" i="20" s="1"/>
  <c r="CH134" i="20"/>
  <c r="AE134" i="20" s="1"/>
  <c r="I134" i="20" s="1"/>
  <c r="CH85" i="20"/>
  <c r="AE85" i="20" s="1"/>
  <c r="I85" i="20" s="1"/>
  <c r="CH211" i="20"/>
  <c r="AE211" i="20" s="1"/>
  <c r="I211" i="20" s="1"/>
  <c r="CH88" i="20"/>
  <c r="AE88" i="20" s="1"/>
  <c r="I88" i="20" s="1"/>
  <c r="CH28" i="20"/>
  <c r="AE28" i="20" s="1"/>
  <c r="I28" i="20" s="1"/>
  <c r="CH201" i="20"/>
  <c r="AE201" i="20" s="1"/>
  <c r="I201" i="20" s="1"/>
  <c r="CH105" i="20"/>
  <c r="AE105" i="20" s="1"/>
  <c r="I105" i="20" s="1"/>
  <c r="CH166" i="20"/>
  <c r="AE166" i="20" s="1"/>
  <c r="I166" i="20" s="1"/>
  <c r="CH193" i="20"/>
  <c r="AE193" i="20" s="1"/>
  <c r="I193" i="20" s="1"/>
  <c r="CH43" i="20"/>
  <c r="AE43" i="20" s="1"/>
  <c r="I43" i="20" s="1"/>
  <c r="CH149" i="20"/>
  <c r="AE149" i="20" s="1"/>
  <c r="I149" i="20" s="1"/>
  <c r="CH101" i="20"/>
  <c r="AE101" i="20" s="1"/>
  <c r="I101" i="20" s="1"/>
  <c r="CH11" i="20"/>
  <c r="AE11" i="20" s="1"/>
  <c r="I11" i="20" s="1"/>
  <c r="CH236" i="20"/>
  <c r="AE236" i="20" s="1"/>
  <c r="I236" i="20" s="1"/>
  <c r="CH52" i="20"/>
  <c r="AE52" i="20" s="1"/>
  <c r="I52" i="20" s="1"/>
  <c r="CH99" i="20"/>
  <c r="AE99" i="20" s="1"/>
  <c r="I99" i="20" s="1"/>
  <c r="CH235" i="20"/>
  <c r="AE235" i="20" s="1"/>
  <c r="I235" i="20" s="1"/>
  <c r="CH208" i="20"/>
  <c r="AE208" i="20" s="1"/>
  <c r="I208" i="20" s="1"/>
  <c r="CH113" i="20"/>
  <c r="AE113" i="20" s="1"/>
  <c r="I113" i="20" s="1"/>
  <c r="CH167" i="20"/>
  <c r="AE167" i="20" s="1"/>
  <c r="I167" i="20" s="1"/>
  <c r="CH121" i="20"/>
  <c r="AE121" i="20" s="1"/>
  <c r="I121" i="20" s="1"/>
  <c r="CH48" i="20"/>
  <c r="AE48" i="20" s="1"/>
  <c r="I48" i="20" s="1"/>
  <c r="CH159" i="20"/>
  <c r="AE159" i="20" s="1"/>
  <c r="I159" i="20" s="1"/>
  <c r="CH50" i="20"/>
  <c r="AE50" i="20" s="1"/>
  <c r="I50" i="20" s="1"/>
  <c r="CH122" i="20"/>
  <c r="AE122" i="20" s="1"/>
  <c r="I122" i="20" s="1"/>
  <c r="CH118" i="20"/>
  <c r="AE118" i="20" s="1"/>
  <c r="I118" i="20" s="1"/>
  <c r="CH129" i="20"/>
  <c r="AE129" i="20" s="1"/>
  <c r="I129" i="20" s="1"/>
  <c r="CH192" i="20"/>
  <c r="AE192" i="20" s="1"/>
  <c r="I192" i="20" s="1"/>
  <c r="CH202" i="20"/>
  <c r="AE202" i="20" s="1"/>
  <c r="I202" i="20" s="1"/>
  <c r="CH30" i="20"/>
  <c r="AE30" i="20" s="1"/>
  <c r="I30" i="20" s="1"/>
  <c r="CH168" i="20"/>
  <c r="AE168" i="20" s="1"/>
  <c r="I168" i="20" s="1"/>
  <c r="CH245" i="20"/>
  <c r="AE245" i="20" s="1"/>
  <c r="I245" i="20" s="1"/>
  <c r="CH103" i="20"/>
  <c r="AE103" i="20" s="1"/>
  <c r="I103" i="20" s="1"/>
  <c r="CH179" i="20"/>
  <c r="AE179" i="20" s="1"/>
  <c r="I179" i="20" s="1"/>
  <c r="CH65" i="20"/>
  <c r="AE65" i="20" s="1"/>
  <c r="I65" i="20" s="1"/>
  <c r="CH215" i="20"/>
  <c r="AE215" i="20" s="1"/>
  <c r="I215" i="20" s="1"/>
  <c r="CH228" i="20"/>
  <c r="AE228" i="20" s="1"/>
  <c r="I228" i="20" s="1"/>
  <c r="CH183" i="20"/>
  <c r="AE183" i="20" s="1"/>
  <c r="I183" i="20" s="1"/>
  <c r="CH187" i="20"/>
  <c r="AE187" i="20" s="1"/>
  <c r="I187" i="20" s="1"/>
  <c r="CH17" i="20"/>
  <c r="AE17" i="20" s="1"/>
  <c r="I17" i="20" s="1"/>
  <c r="CH62" i="20"/>
  <c r="AE62" i="20" s="1"/>
  <c r="I62" i="20" s="1"/>
  <c r="CH198" i="20"/>
  <c r="AE198" i="20" s="1"/>
  <c r="I198" i="20" s="1"/>
  <c r="CH169" i="20"/>
  <c r="AE169" i="20" s="1"/>
  <c r="I169" i="20" s="1"/>
  <c r="CH54" i="20"/>
  <c r="AE54" i="20" s="1"/>
  <c r="I54" i="20" s="1"/>
  <c r="CH79" i="20"/>
  <c r="AE79" i="20" s="1"/>
  <c r="I79" i="20" s="1"/>
  <c r="CH212" i="20"/>
  <c r="AE212" i="20" s="1"/>
  <c r="I212" i="20" s="1"/>
  <c r="CH51" i="20"/>
  <c r="AE51" i="20" s="1"/>
  <c r="I51" i="20" s="1"/>
  <c r="CH207" i="20"/>
  <c r="AE207" i="20" s="1"/>
  <c r="I207" i="20" s="1"/>
  <c r="CH151" i="20"/>
  <c r="AE151" i="20" s="1"/>
  <c r="I151" i="20" s="1"/>
  <c r="CH209" i="20"/>
  <c r="AE209" i="20" s="1"/>
  <c r="I209" i="20" s="1"/>
  <c r="CH75" i="20"/>
  <c r="AE75" i="20" s="1"/>
  <c r="I75" i="20" s="1"/>
  <c r="CH145" i="20"/>
  <c r="AE145" i="20" s="1"/>
  <c r="I145" i="20" s="1"/>
  <c r="CH58" i="20"/>
  <c r="AE58" i="20" s="1"/>
  <c r="I58" i="20" s="1"/>
  <c r="CH227" i="20"/>
  <c r="AE227" i="20" s="1"/>
  <c r="I227" i="20" s="1"/>
  <c r="CH67" i="20"/>
  <c r="AE67" i="20" s="1"/>
  <c r="I67" i="20" s="1"/>
  <c r="CH124" i="20"/>
  <c r="AE124" i="20" s="1"/>
  <c r="I124" i="20" s="1"/>
  <c r="CH221" i="20"/>
  <c r="AE221" i="20" s="1"/>
  <c r="I221" i="20" s="1"/>
  <c r="CH125" i="20"/>
  <c r="AE125" i="20" s="1"/>
  <c r="I125" i="20" s="1"/>
  <c r="CH243" i="20"/>
  <c r="AE243" i="20" s="1"/>
  <c r="I243" i="20" s="1"/>
  <c r="CH109" i="20"/>
  <c r="AE109" i="20" s="1"/>
  <c r="I109" i="20" s="1"/>
  <c r="CH136" i="20"/>
  <c r="AE136" i="20" s="1"/>
  <c r="I136" i="20" s="1"/>
  <c r="CH38" i="20"/>
  <c r="AE38" i="20" s="1"/>
  <c r="I38" i="20" s="1"/>
  <c r="CH229" i="20"/>
  <c r="AE229" i="20" s="1"/>
  <c r="I229" i="20" s="1"/>
  <c r="CH148" i="20"/>
  <c r="AE148" i="20" s="1"/>
  <c r="I148" i="20" s="1"/>
  <c r="CH216" i="20"/>
  <c r="AE216" i="20" s="1"/>
  <c r="I216" i="20" s="1"/>
  <c r="CH238" i="20"/>
  <c r="AE238" i="20" s="1"/>
  <c r="I238" i="20" s="1"/>
  <c r="CH152" i="20"/>
  <c r="AE152" i="20" s="1"/>
  <c r="I152" i="20" s="1"/>
  <c r="CH162" i="20"/>
  <c r="AE162" i="20" s="1"/>
  <c r="I162" i="20" s="1"/>
  <c r="CH188" i="20"/>
  <c r="AE188" i="20" s="1"/>
  <c r="I188" i="20" s="1"/>
  <c r="CH81" i="20"/>
  <c r="AE81" i="20" s="1"/>
  <c r="I81" i="20" s="1"/>
  <c r="CH237" i="20"/>
  <c r="AE237" i="20" s="1"/>
  <c r="I237" i="20" s="1"/>
  <c r="CH185" i="20"/>
  <c r="AE185" i="20" s="1"/>
  <c r="I185" i="20" s="1"/>
  <c r="CH182" i="20"/>
  <c r="AE182" i="20" s="1"/>
  <c r="I182" i="20" s="1"/>
  <c r="CH247" i="20"/>
  <c r="AE247" i="20" s="1"/>
  <c r="I247" i="20" s="1"/>
  <c r="CH18" i="20"/>
  <c r="AE18" i="20" s="1"/>
  <c r="I18" i="20" s="1"/>
  <c r="CH175" i="20"/>
  <c r="AE175" i="20" s="1"/>
  <c r="I175" i="20" s="1"/>
  <c r="CH137" i="20"/>
  <c r="AE137" i="20" s="1"/>
  <c r="I137" i="20" s="1"/>
  <c r="CH41" i="20"/>
  <c r="AE41" i="20" s="1"/>
  <c r="I41" i="20" s="1"/>
  <c r="CH26" i="20"/>
  <c r="AE26" i="20" s="1"/>
  <c r="I26" i="20" s="1"/>
  <c r="CH120" i="20"/>
  <c r="AE120" i="20" s="1"/>
  <c r="I120" i="20" s="1"/>
  <c r="CH176" i="20"/>
  <c r="AE176" i="20" s="1"/>
  <c r="I176" i="20" s="1"/>
  <c r="CH178" i="20"/>
  <c r="AE178" i="20" s="1"/>
  <c r="I178" i="20" s="1"/>
  <c r="CH19" i="20"/>
  <c r="AE19" i="20" s="1"/>
  <c r="I19" i="20" s="1"/>
  <c r="CH231" i="20"/>
  <c r="AE231" i="20" s="1"/>
  <c r="I231" i="20" s="1"/>
  <c r="CH102" i="20"/>
  <c r="AE102" i="20" s="1"/>
  <c r="I102" i="20" s="1"/>
  <c r="CH57" i="20"/>
  <c r="AE57" i="20" s="1"/>
  <c r="I57" i="20" s="1"/>
  <c r="CH171" i="20"/>
  <c r="AE171" i="20" s="1"/>
  <c r="I171" i="20" s="1"/>
  <c r="CH45" i="20"/>
  <c r="AE45" i="20" s="1"/>
  <c r="I45" i="20" s="1"/>
  <c r="CH100" i="20"/>
  <c r="AE100" i="20" s="1"/>
  <c r="I100" i="20" s="1"/>
  <c r="CH240" i="20"/>
  <c r="AE240" i="20" s="1"/>
  <c r="I240" i="20" s="1"/>
  <c r="CH87" i="20"/>
  <c r="AE87" i="20" s="1"/>
  <c r="I87" i="20" s="1"/>
  <c r="CH143" i="20"/>
  <c r="AE143" i="20" s="1"/>
  <c r="I143" i="20" s="1"/>
  <c r="CH36" i="20"/>
  <c r="AE36" i="20" s="1"/>
  <c r="I36" i="20" s="1"/>
  <c r="CH53" i="20"/>
  <c r="AE53" i="20" s="1"/>
  <c r="I53" i="20" s="1"/>
  <c r="CH71" i="20"/>
  <c r="AE71" i="20" s="1"/>
  <c r="I71" i="20" s="1"/>
  <c r="CH222" i="20"/>
  <c r="AE222" i="20" s="1"/>
  <c r="I222" i="20" s="1"/>
  <c r="CH40" i="20"/>
  <c r="AE40" i="20" s="1"/>
  <c r="I40" i="20" s="1"/>
  <c r="CH115" i="20"/>
  <c r="AE115" i="20" s="1"/>
  <c r="I115" i="20" s="1"/>
  <c r="CH66" i="20"/>
  <c r="AE66" i="20" s="1"/>
  <c r="I66" i="20" s="1"/>
  <c r="CH34" i="20"/>
  <c r="AE34" i="20" s="1"/>
  <c r="I34" i="20" s="1"/>
  <c r="CH135" i="20"/>
  <c r="AE135" i="20" s="1"/>
  <c r="I135" i="20" s="1"/>
  <c r="CH172" i="20"/>
  <c r="AE172" i="20" s="1"/>
  <c r="I172" i="20" s="1"/>
  <c r="CH29" i="20"/>
  <c r="AE29" i="20" s="1"/>
  <c r="I29" i="20" s="1"/>
  <c r="CH180" i="20"/>
  <c r="AE180" i="20" s="1"/>
  <c r="I180" i="20" s="1"/>
  <c r="CH199" i="20"/>
  <c r="AE199" i="20" s="1"/>
  <c r="I199" i="20" s="1"/>
  <c r="CH184" i="20"/>
  <c r="AE184" i="20" s="1"/>
  <c r="I184" i="20" s="1"/>
  <c r="CH32" i="20"/>
  <c r="AE32" i="20" s="1"/>
  <c r="I32" i="20" s="1"/>
  <c r="CH56" i="20"/>
  <c r="AE56" i="20" s="1"/>
  <c r="I56" i="20" s="1"/>
  <c r="CH160" i="20"/>
  <c r="AE160" i="20" s="1"/>
  <c r="I160" i="20" s="1"/>
  <c r="CH233" i="20"/>
  <c r="AE233" i="20" s="1"/>
  <c r="I233" i="20" s="1"/>
  <c r="CH95" i="20"/>
  <c r="AE95" i="20" s="1"/>
  <c r="I95" i="20" s="1"/>
  <c r="CH242" i="20"/>
  <c r="AE242" i="20" s="1"/>
  <c r="I242" i="20" s="1"/>
  <c r="CH210" i="20"/>
  <c r="AE210" i="20" s="1"/>
  <c r="I210" i="20" s="1"/>
  <c r="CH195" i="20"/>
  <c r="AE195" i="20" s="1"/>
  <c r="I195" i="20" s="1"/>
  <c r="CH89" i="20"/>
  <c r="AE89" i="20" s="1"/>
  <c r="I89" i="20" s="1"/>
  <c r="CH116" i="20"/>
  <c r="AE116" i="20" s="1"/>
  <c r="I116" i="20" s="1"/>
  <c r="CH177" i="20"/>
  <c r="AE177" i="20" s="1"/>
  <c r="I177" i="20" s="1"/>
  <c r="CH80" i="20"/>
  <c r="AE80" i="20" s="1"/>
  <c r="I80" i="20" s="1"/>
  <c r="CH164" i="20"/>
  <c r="AE164" i="20" s="1"/>
  <c r="I164" i="20" s="1"/>
  <c r="CH191" i="20"/>
  <c r="AE191" i="20" s="1"/>
  <c r="I191" i="20" s="1"/>
  <c r="CH140" i="20"/>
  <c r="AE140" i="20" s="1"/>
  <c r="I140" i="20" s="1"/>
  <c r="CH86" i="20"/>
  <c r="AE86" i="20" s="1"/>
  <c r="I86" i="20" s="1"/>
  <c r="CH138" i="20"/>
  <c r="AE138" i="20" s="1"/>
  <c r="I138" i="20" s="1"/>
  <c r="CH190" i="20"/>
  <c r="AE190" i="20" s="1"/>
  <c r="I190" i="20" s="1"/>
  <c r="CH106" i="20"/>
  <c r="AE106" i="20" s="1"/>
  <c r="I106" i="20" s="1"/>
  <c r="CH117" i="20"/>
  <c r="AE117" i="20" s="1"/>
  <c r="I117" i="20" s="1"/>
  <c r="CH12" i="20"/>
  <c r="AE12" i="20" s="1"/>
  <c r="I12" i="20" s="1"/>
  <c r="CH47" i="20"/>
  <c r="AE47" i="20" s="1"/>
  <c r="I47" i="20" s="1"/>
  <c r="CH232" i="20"/>
  <c r="AE232" i="20" s="1"/>
  <c r="I232" i="20" s="1"/>
  <c r="CH37" i="20"/>
  <c r="AE37" i="20" s="1"/>
  <c r="I37" i="20" s="1"/>
  <c r="CH165" i="20"/>
  <c r="AE165" i="20" s="1"/>
  <c r="I165" i="20" s="1"/>
  <c r="X65" i="8"/>
  <c r="X54" i="8"/>
  <c r="X44" i="8"/>
  <c r="DH46" i="20" l="1"/>
  <c r="Y35" i="4"/>
  <c r="Y34" i="4" s="1"/>
  <c r="DJ46" i="20" l="1"/>
  <c r="DI46" i="20"/>
  <c r="AQ124" i="20"/>
  <c r="AQ110" i="20"/>
  <c r="AQ133" i="20"/>
  <c r="AQ173" i="20"/>
  <c r="AQ17" i="20"/>
  <c r="AQ90" i="20"/>
  <c r="AQ99" i="20"/>
  <c r="AQ170" i="20"/>
  <c r="AQ101" i="20"/>
  <c r="AQ115" i="20"/>
  <c r="AQ174" i="20"/>
  <c r="AQ152" i="20"/>
  <c r="AQ114" i="20"/>
  <c r="AQ54" i="20"/>
  <c r="AQ169" i="20"/>
  <c r="AQ70" i="20"/>
  <c r="AQ88" i="20"/>
  <c r="AQ250" i="20"/>
  <c r="AQ204" i="20"/>
  <c r="AQ151" i="20"/>
  <c r="AQ224" i="20"/>
  <c r="AQ47" i="20"/>
  <c r="AQ27" i="20"/>
  <c r="AQ244" i="20"/>
  <c r="AQ80" i="20"/>
  <c r="AQ160" i="20"/>
  <c r="AQ145" i="20"/>
  <c r="AQ61" i="20"/>
  <c r="AQ38" i="20"/>
  <c r="Y36" i="4"/>
  <c r="Y73" i="4" s="1"/>
  <c r="AQ184" i="20"/>
  <c r="AQ206" i="20"/>
  <c r="AQ158" i="20"/>
  <c r="AQ12" i="20"/>
  <c r="AQ108" i="20"/>
  <c r="AQ86" i="20"/>
  <c r="AQ91" i="20"/>
  <c r="AQ249" i="20"/>
  <c r="AQ178" i="20"/>
  <c r="AQ186" i="20"/>
  <c r="AQ205" i="20"/>
  <c r="AQ245" i="20"/>
  <c r="AQ229" i="20"/>
  <c r="AQ214" i="20"/>
  <c r="AQ74" i="20"/>
  <c r="AQ109" i="20"/>
  <c r="AQ181" i="20"/>
  <c r="AQ29" i="20"/>
  <c r="AQ63" i="20"/>
  <c r="AQ130" i="20"/>
  <c r="AQ157" i="20"/>
  <c r="AQ147" i="20"/>
  <c r="AQ201" i="20"/>
  <c r="AQ195" i="20"/>
  <c r="AQ212" i="20"/>
  <c r="AQ78" i="20"/>
  <c r="AQ155" i="20"/>
  <c r="AQ175" i="20"/>
  <c r="AQ210" i="20"/>
  <c r="AQ132" i="20"/>
  <c r="AQ111" i="20"/>
  <c r="AQ97" i="20"/>
  <c r="AQ81" i="20"/>
  <c r="AQ233" i="20"/>
  <c r="AQ197" i="20"/>
  <c r="AQ52" i="20"/>
  <c r="AQ62" i="20"/>
  <c r="AQ65" i="20"/>
  <c r="AQ213" i="20"/>
  <c r="AQ231" i="20"/>
  <c r="Y56" i="8"/>
  <c r="Y55" i="8" s="1"/>
  <c r="AQ200" i="20"/>
  <c r="AQ232" i="20"/>
  <c r="AQ176" i="20"/>
  <c r="AQ51" i="20"/>
  <c r="AQ93" i="20"/>
  <c r="AQ216" i="20"/>
  <c r="AQ146" i="20"/>
  <c r="AQ58" i="20"/>
  <c r="AQ222" i="20"/>
  <c r="AQ16" i="20"/>
  <c r="AQ25" i="20"/>
  <c r="AQ192" i="20"/>
  <c r="AQ15" i="20"/>
  <c r="AQ118" i="20"/>
  <c r="AQ113" i="20"/>
  <c r="AQ105" i="20"/>
  <c r="AQ72" i="20"/>
  <c r="AQ55" i="20"/>
  <c r="AQ161" i="20"/>
  <c r="AQ217" i="20"/>
  <c r="AQ94" i="20"/>
  <c r="AQ134" i="20"/>
  <c r="AQ64" i="20"/>
  <c r="AQ225" i="20"/>
  <c r="AQ96" i="20"/>
  <c r="AQ139" i="20"/>
  <c r="AQ153" i="20"/>
  <c r="AQ188" i="20"/>
  <c r="AQ143" i="20"/>
  <c r="AQ44" i="20"/>
  <c r="AQ236" i="20"/>
  <c r="AQ73" i="20"/>
  <c r="AQ43" i="20"/>
  <c r="AQ242" i="20"/>
  <c r="AQ104" i="20"/>
  <c r="AQ127" i="20"/>
  <c r="AQ246" i="20"/>
  <c r="AQ194" i="20"/>
  <c r="AQ57" i="20"/>
  <c r="AQ32" i="20"/>
  <c r="AQ247" i="20"/>
  <c r="AQ193" i="20"/>
  <c r="AQ202" i="20"/>
  <c r="AQ77" i="20"/>
  <c r="AQ243" i="20"/>
  <c r="AQ68" i="20"/>
  <c r="AQ11" i="20"/>
  <c r="AQ191" i="20"/>
  <c r="AQ122" i="20"/>
  <c r="AQ162" i="20"/>
  <c r="AQ226" i="20"/>
  <c r="AQ120" i="20"/>
  <c r="AQ107" i="20"/>
  <c r="AQ234" i="20"/>
  <c r="AQ117" i="20"/>
  <c r="AQ136" i="20"/>
  <c r="AQ103" i="20"/>
  <c r="AQ67" i="20"/>
  <c r="AQ84" i="20"/>
  <c r="AQ198" i="20"/>
  <c r="AQ137" i="20"/>
  <c r="AQ235" i="20"/>
  <c r="AQ21" i="20"/>
  <c r="AQ49" i="20"/>
  <c r="AQ180" i="20"/>
  <c r="AQ59" i="20"/>
  <c r="AQ148" i="20"/>
  <c r="AQ150" i="20"/>
  <c r="AQ129" i="20"/>
  <c r="AQ116" i="20"/>
  <c r="AQ128" i="20"/>
  <c r="AQ14" i="20"/>
  <c r="AQ92" i="20"/>
  <c r="AQ159" i="20"/>
  <c r="AQ98" i="20"/>
  <c r="AQ41" i="20"/>
  <c r="AQ126" i="20"/>
  <c r="AQ187" i="20"/>
  <c r="AQ45" i="20"/>
  <c r="Y38" i="4"/>
  <c r="AQ53" i="20"/>
  <c r="AQ131" i="20"/>
  <c r="Y40" i="4"/>
  <c r="Y75" i="4" s="1"/>
  <c r="AQ39" i="20"/>
  <c r="AQ203" i="20"/>
  <c r="AQ85" i="20"/>
  <c r="AQ46" i="20"/>
  <c r="AQ238" i="20"/>
  <c r="AQ13" i="20"/>
  <c r="AQ26" i="20"/>
  <c r="AQ121" i="20"/>
  <c r="AQ142" i="20"/>
  <c r="AQ149" i="20"/>
  <c r="AQ190" i="20"/>
  <c r="AQ23" i="20"/>
  <c r="AQ75" i="20"/>
  <c r="AQ164" i="20"/>
  <c r="AQ141" i="20"/>
  <c r="AQ248" i="20"/>
  <c r="AQ31" i="20"/>
  <c r="AQ76" i="20"/>
  <c r="AQ219" i="20"/>
  <c r="AQ35" i="20"/>
  <c r="AQ189" i="20"/>
  <c r="AQ125" i="20"/>
  <c r="AQ251" i="20"/>
  <c r="AQ56" i="20"/>
  <c r="AQ144" i="20"/>
  <c r="AQ207" i="20"/>
  <c r="AQ89" i="20"/>
  <c r="AQ227" i="20"/>
  <c r="AQ82" i="20"/>
  <c r="AQ40" i="20"/>
  <c r="AQ22" i="20"/>
  <c r="AQ165" i="20"/>
  <c r="AQ36" i="20"/>
  <c r="AQ154" i="20"/>
  <c r="AQ140" i="20"/>
  <c r="AQ182" i="20"/>
  <c r="AQ135" i="20"/>
  <c r="AQ156" i="20"/>
  <c r="AQ102" i="20"/>
  <c r="AQ185" i="20"/>
  <c r="AQ172" i="20"/>
  <c r="AQ60" i="20"/>
  <c r="AQ168" i="20"/>
  <c r="AQ69" i="20"/>
  <c r="AQ240" i="20"/>
  <c r="AQ218" i="20"/>
  <c r="AQ30" i="20"/>
  <c r="AQ37" i="20"/>
  <c r="AQ199" i="20"/>
  <c r="AQ119" i="20"/>
  <c r="AQ230" i="20"/>
  <c r="AQ95" i="20"/>
  <c r="AQ50" i="20"/>
  <c r="AQ20" i="20"/>
  <c r="AQ167" i="20"/>
  <c r="AQ18" i="20"/>
  <c r="Y42" i="4"/>
  <c r="Y76" i="4" s="1"/>
  <c r="AQ183" i="20"/>
  <c r="AQ79" i="20"/>
  <c r="AQ228" i="20"/>
  <c r="AQ138" i="20"/>
  <c r="AQ177" i="20"/>
  <c r="AQ66" i="20"/>
  <c r="AQ239" i="20"/>
  <c r="AQ237" i="20"/>
  <c r="AQ209" i="20"/>
  <c r="AQ215" i="20"/>
  <c r="AQ83" i="20"/>
  <c r="AQ87" i="20"/>
  <c r="AQ211" i="20"/>
  <c r="AQ208" i="20"/>
  <c r="AQ71" i="20"/>
  <c r="AQ166" i="20"/>
  <c r="AQ196" i="20"/>
  <c r="AQ100" i="20"/>
  <c r="AQ112" i="20"/>
  <c r="AQ106" i="20"/>
  <c r="AQ28" i="20"/>
  <c r="AQ221" i="20"/>
  <c r="AQ34" i="20"/>
  <c r="AQ220" i="20"/>
  <c r="AQ179" i="20"/>
  <c r="AQ241" i="20"/>
  <c r="AQ42" i="20"/>
  <c r="AQ123" i="20"/>
  <c r="AQ223" i="20"/>
  <c r="AQ33" i="20"/>
  <c r="AQ19" i="20"/>
  <c r="AQ24" i="20"/>
  <c r="Y44" i="4"/>
  <c r="AQ48" i="20"/>
  <c r="AQ163" i="20"/>
  <c r="AQ171" i="20"/>
  <c r="CT106" i="20" l="1"/>
  <c r="BB106" i="20"/>
  <c r="BM106" i="20" s="1"/>
  <c r="BX106" i="20" s="1"/>
  <c r="BB238" i="20"/>
  <c r="BM238" i="20" s="1"/>
  <c r="BX238" i="20" s="1"/>
  <c r="CT238" i="20"/>
  <c r="Y64" i="8"/>
  <c r="Y61" i="8"/>
  <c r="BB170" i="20"/>
  <c r="BM170" i="20" s="1"/>
  <c r="BX170" i="20" s="1"/>
  <c r="CT170" i="20"/>
  <c r="BB163" i="20"/>
  <c r="BM163" i="20" s="1"/>
  <c r="BX163" i="20" s="1"/>
  <c r="CT163" i="20"/>
  <c r="CT42" i="20"/>
  <c r="BB42" i="20"/>
  <c r="BM42" i="20" s="1"/>
  <c r="BX42" i="20" s="1"/>
  <c r="CT112" i="20"/>
  <c r="BB112" i="20"/>
  <c r="BM112" i="20" s="1"/>
  <c r="BX112" i="20" s="1"/>
  <c r="CT83" i="20"/>
  <c r="BB83" i="20"/>
  <c r="BM83" i="20" s="1"/>
  <c r="BX83" i="20" s="1"/>
  <c r="CT228" i="20"/>
  <c r="BB228" i="20"/>
  <c r="BM228" i="20" s="1"/>
  <c r="BX228" i="20" s="1"/>
  <c r="CT95" i="20"/>
  <c r="BB95" i="20"/>
  <c r="BM95" i="20" s="1"/>
  <c r="BX95" i="20" s="1"/>
  <c r="CT69" i="20"/>
  <c r="BB69" i="20"/>
  <c r="BM69" i="20" s="1"/>
  <c r="BX69" i="20" s="1"/>
  <c r="CT182" i="20"/>
  <c r="BB182" i="20"/>
  <c r="BM182" i="20" s="1"/>
  <c r="BX182" i="20" s="1"/>
  <c r="CT227" i="20"/>
  <c r="BB227" i="20"/>
  <c r="BM227" i="20" s="1"/>
  <c r="BX227" i="20" s="1"/>
  <c r="BB35" i="20"/>
  <c r="BM35" i="20" s="1"/>
  <c r="BX35" i="20" s="1"/>
  <c r="CT35" i="20"/>
  <c r="CT23" i="20"/>
  <c r="BB23" i="20"/>
  <c r="BM23" i="20" s="1"/>
  <c r="BX23" i="20" s="1"/>
  <c r="BB46" i="20"/>
  <c r="BM46" i="20" s="1"/>
  <c r="BX46" i="20" s="1"/>
  <c r="CT46" i="20"/>
  <c r="BB45" i="20"/>
  <c r="BM45" i="20" s="1"/>
  <c r="BX45" i="20" s="1"/>
  <c r="CT45" i="20"/>
  <c r="CT128" i="20"/>
  <c r="BB128" i="20"/>
  <c r="BM128" i="20" s="1"/>
  <c r="BX128" i="20" s="1"/>
  <c r="CT21" i="20"/>
  <c r="BB21" i="20"/>
  <c r="BM21" i="20" s="1"/>
  <c r="BX21" i="20" s="1"/>
  <c r="CT117" i="20"/>
  <c r="BB117" i="20"/>
  <c r="BM117" i="20" s="1"/>
  <c r="BX117" i="20" s="1"/>
  <c r="CT11" i="20"/>
  <c r="BB11" i="20"/>
  <c r="BM11" i="20" s="1"/>
  <c r="BX11" i="20" s="1"/>
  <c r="CT57" i="20"/>
  <c r="BB57" i="20"/>
  <c r="BM57" i="20" s="1"/>
  <c r="BX57" i="20" s="1"/>
  <c r="BB236" i="20"/>
  <c r="BM236" i="20" s="1"/>
  <c r="BX236" i="20" s="1"/>
  <c r="CT236" i="20"/>
  <c r="CT64" i="20"/>
  <c r="BB64" i="20"/>
  <c r="BM64" i="20" s="1"/>
  <c r="BX64" i="20" s="1"/>
  <c r="BB113" i="20"/>
  <c r="BM113" i="20" s="1"/>
  <c r="BX113" i="20" s="1"/>
  <c r="CT113" i="20"/>
  <c r="BB146" i="20"/>
  <c r="BM146" i="20" s="1"/>
  <c r="BX146" i="20" s="1"/>
  <c r="CT146" i="20"/>
  <c r="BB231" i="20"/>
  <c r="BM231" i="20" s="1"/>
  <c r="BX231" i="20" s="1"/>
  <c r="CT231" i="20"/>
  <c r="CT212" i="20"/>
  <c r="BB212" i="20"/>
  <c r="BM212" i="20" s="1"/>
  <c r="BX212" i="20" s="1"/>
  <c r="BB181" i="20"/>
  <c r="BM181" i="20" s="1"/>
  <c r="BX181" i="20" s="1"/>
  <c r="CT181" i="20"/>
  <c r="CT178" i="20"/>
  <c r="BB178" i="20"/>
  <c r="BM178" i="20" s="1"/>
  <c r="BX178" i="20" s="1"/>
  <c r="BB184" i="20"/>
  <c r="BM184" i="20" s="1"/>
  <c r="BX184" i="20" s="1"/>
  <c r="CT184" i="20"/>
  <c r="CT27" i="20"/>
  <c r="BB27" i="20"/>
  <c r="BM27" i="20" s="1"/>
  <c r="BX27" i="20" s="1"/>
  <c r="CT169" i="20"/>
  <c r="BB169" i="20"/>
  <c r="BM169" i="20" s="1"/>
  <c r="BX169" i="20" s="1"/>
  <c r="CT99" i="20"/>
  <c r="BB99" i="20"/>
  <c r="BM99" i="20" s="1"/>
  <c r="BX99" i="20" s="1"/>
  <c r="BB171" i="20"/>
  <c r="BM171" i="20" s="1"/>
  <c r="BX171" i="20" s="1"/>
  <c r="CT171" i="20"/>
  <c r="CT240" i="20"/>
  <c r="BB240" i="20"/>
  <c r="BM240" i="20" s="1"/>
  <c r="BX240" i="20" s="1"/>
  <c r="BB82" i="20"/>
  <c r="BM82" i="20" s="1"/>
  <c r="BX82" i="20" s="1"/>
  <c r="CT82" i="20"/>
  <c r="BB14" i="20"/>
  <c r="BM14" i="20" s="1"/>
  <c r="BX14" i="20" s="1"/>
  <c r="CT14" i="20"/>
  <c r="BB32" i="20"/>
  <c r="BM32" i="20" s="1"/>
  <c r="BX32" i="20" s="1"/>
  <c r="CT32" i="20"/>
  <c r="CT58" i="20"/>
  <c r="BB58" i="20"/>
  <c r="BM58" i="20" s="1"/>
  <c r="BX58" i="20" s="1"/>
  <c r="CT186" i="20"/>
  <c r="BB186" i="20"/>
  <c r="BM186" i="20" s="1"/>
  <c r="BX186" i="20" s="1"/>
  <c r="CT215" i="20"/>
  <c r="BB215" i="20"/>
  <c r="BM215" i="20" s="1"/>
  <c r="BX215" i="20" s="1"/>
  <c r="BB140" i="20"/>
  <c r="BM140" i="20" s="1"/>
  <c r="BX140" i="20" s="1"/>
  <c r="CT140" i="20"/>
  <c r="BB219" i="20"/>
  <c r="BM219" i="20" s="1"/>
  <c r="BX219" i="20" s="1"/>
  <c r="CT219" i="20"/>
  <c r="CT190" i="20"/>
  <c r="BB190" i="20"/>
  <c r="BM190" i="20" s="1"/>
  <c r="BX190" i="20" s="1"/>
  <c r="CT85" i="20"/>
  <c r="BB85" i="20"/>
  <c r="BM85" i="20" s="1"/>
  <c r="BX85" i="20" s="1"/>
  <c r="CT187" i="20"/>
  <c r="BB187" i="20"/>
  <c r="BM187" i="20" s="1"/>
  <c r="BX187" i="20" s="1"/>
  <c r="CT116" i="20"/>
  <c r="BB116" i="20"/>
  <c r="BM116" i="20" s="1"/>
  <c r="BX116" i="20" s="1"/>
  <c r="CT235" i="20"/>
  <c r="BB235" i="20"/>
  <c r="BM235" i="20" s="1"/>
  <c r="BX235" i="20" s="1"/>
  <c r="CT234" i="20"/>
  <c r="BB234" i="20"/>
  <c r="BM234" i="20" s="1"/>
  <c r="BX234" i="20" s="1"/>
  <c r="CT68" i="20"/>
  <c r="BB68" i="20"/>
  <c r="BM68" i="20" s="1"/>
  <c r="BX68" i="20" s="1"/>
  <c r="CT194" i="20"/>
  <c r="BB194" i="20"/>
  <c r="BM194" i="20" s="1"/>
  <c r="BX194" i="20" s="1"/>
  <c r="CT44" i="20"/>
  <c r="BB44" i="20"/>
  <c r="BM44" i="20" s="1"/>
  <c r="BX44" i="20" s="1"/>
  <c r="CT134" i="20"/>
  <c r="BB134" i="20"/>
  <c r="BM134" i="20" s="1"/>
  <c r="BX134" i="20" s="1"/>
  <c r="BB118" i="20"/>
  <c r="BM118" i="20" s="1"/>
  <c r="BX118" i="20" s="1"/>
  <c r="CT118" i="20"/>
  <c r="CT216" i="20"/>
  <c r="BB216" i="20"/>
  <c r="BM216" i="20" s="1"/>
  <c r="BX216" i="20" s="1"/>
  <c r="CT213" i="20"/>
  <c r="BB213" i="20"/>
  <c r="BM213" i="20" s="1"/>
  <c r="BX213" i="20" s="1"/>
  <c r="CT97" i="20"/>
  <c r="BB97" i="20"/>
  <c r="BM97" i="20" s="1"/>
  <c r="BX97" i="20" s="1"/>
  <c r="BB195" i="20"/>
  <c r="BM195" i="20" s="1"/>
  <c r="BX195" i="20" s="1"/>
  <c r="CT195" i="20"/>
  <c r="BB109" i="20"/>
  <c r="BM109" i="20" s="1"/>
  <c r="BX109" i="20" s="1"/>
  <c r="CT109" i="20"/>
  <c r="CT249" i="20"/>
  <c r="BB249" i="20"/>
  <c r="BM249" i="20" s="1"/>
  <c r="BX249" i="20" s="1"/>
  <c r="CT47" i="20"/>
  <c r="BB47" i="20"/>
  <c r="BM47" i="20" s="1"/>
  <c r="BX47" i="20" s="1"/>
  <c r="BB54" i="20"/>
  <c r="BM54" i="20" s="1"/>
  <c r="BX54" i="20" s="1"/>
  <c r="CT54" i="20"/>
  <c r="BB90" i="20"/>
  <c r="BM90" i="20" s="1"/>
  <c r="BX90" i="20" s="1"/>
  <c r="CT90" i="20"/>
  <c r="BB78" i="20"/>
  <c r="BM78" i="20" s="1"/>
  <c r="BX78" i="20" s="1"/>
  <c r="CT78" i="20"/>
  <c r="Y50" i="4"/>
  <c r="Y81" i="4" s="1"/>
  <c r="Y58" i="4"/>
  <c r="Y85" i="4" s="1"/>
  <c r="Y45" i="4"/>
  <c r="Y60" i="4"/>
  <c r="Y86" i="4" s="1"/>
  <c r="Y46" i="4"/>
  <c r="Y79" i="4" s="1"/>
  <c r="Y64" i="4"/>
  <c r="Y88" i="4" s="1"/>
  <c r="Y54" i="4"/>
  <c r="Y83" i="4" s="1"/>
  <c r="Y48" i="4"/>
  <c r="Y80" i="4" s="1"/>
  <c r="Y62" i="4"/>
  <c r="Y87" i="4" s="1"/>
  <c r="Y56" i="4"/>
  <c r="Y84" i="4" s="1"/>
  <c r="Y52" i="4"/>
  <c r="Y82" i="4" s="1"/>
  <c r="BB183" i="20"/>
  <c r="BM183" i="20" s="1"/>
  <c r="BX183" i="20" s="1"/>
  <c r="CT183" i="20"/>
  <c r="BB119" i="20"/>
  <c r="BM119" i="20" s="1"/>
  <c r="BX119" i="20" s="1"/>
  <c r="CT119" i="20"/>
  <c r="CT60" i="20"/>
  <c r="BB60" i="20"/>
  <c r="BM60" i="20" s="1"/>
  <c r="BX60" i="20" s="1"/>
  <c r="CT154" i="20"/>
  <c r="BB154" i="20"/>
  <c r="BM154" i="20" s="1"/>
  <c r="BX154" i="20" s="1"/>
  <c r="CT207" i="20"/>
  <c r="BB207" i="20"/>
  <c r="BM207" i="20" s="1"/>
  <c r="BX207" i="20" s="1"/>
  <c r="CT76" i="20"/>
  <c r="BB76" i="20"/>
  <c r="BM76" i="20" s="1"/>
  <c r="BX76" i="20" s="1"/>
  <c r="CT149" i="20"/>
  <c r="BB149" i="20"/>
  <c r="BM149" i="20" s="1"/>
  <c r="BX149" i="20" s="1"/>
  <c r="CT203" i="20"/>
  <c r="BB203" i="20"/>
  <c r="BM203" i="20" s="1"/>
  <c r="BX203" i="20" s="1"/>
  <c r="CT126" i="20"/>
  <c r="BB126" i="20"/>
  <c r="BM126" i="20" s="1"/>
  <c r="BX126" i="20" s="1"/>
  <c r="BB129" i="20"/>
  <c r="BM129" i="20" s="1"/>
  <c r="BX129" i="20" s="1"/>
  <c r="CT129" i="20"/>
  <c r="BB137" i="20"/>
  <c r="BM137" i="20" s="1"/>
  <c r="BX137" i="20" s="1"/>
  <c r="CT137" i="20"/>
  <c r="CT107" i="20"/>
  <c r="BB107" i="20"/>
  <c r="BM107" i="20" s="1"/>
  <c r="BX107" i="20" s="1"/>
  <c r="BB243" i="20"/>
  <c r="BM243" i="20" s="1"/>
  <c r="BX243" i="20" s="1"/>
  <c r="CT243" i="20"/>
  <c r="BB246" i="20"/>
  <c r="BM246" i="20" s="1"/>
  <c r="BX246" i="20" s="1"/>
  <c r="CT246" i="20"/>
  <c r="CT143" i="20"/>
  <c r="BB143" i="20"/>
  <c r="BM143" i="20" s="1"/>
  <c r="BX143" i="20" s="1"/>
  <c r="BB94" i="20"/>
  <c r="BM94" i="20" s="1"/>
  <c r="BX94" i="20" s="1"/>
  <c r="CT94" i="20"/>
  <c r="BB15" i="20"/>
  <c r="BM15" i="20" s="1"/>
  <c r="BX15" i="20" s="1"/>
  <c r="CT15" i="20"/>
  <c r="CT93" i="20"/>
  <c r="BB93" i="20"/>
  <c r="BM93" i="20" s="1"/>
  <c r="BX93" i="20" s="1"/>
  <c r="CT65" i="20"/>
  <c r="BB65" i="20"/>
  <c r="BM65" i="20" s="1"/>
  <c r="BX65" i="20" s="1"/>
  <c r="CT111" i="20"/>
  <c r="BB111" i="20"/>
  <c r="BM111" i="20" s="1"/>
  <c r="BX111" i="20" s="1"/>
  <c r="CT201" i="20"/>
  <c r="BB201" i="20"/>
  <c r="BM201" i="20" s="1"/>
  <c r="BX201" i="20" s="1"/>
  <c r="BB74" i="20"/>
  <c r="BM74" i="20" s="1"/>
  <c r="BX74" i="20" s="1"/>
  <c r="CT74" i="20"/>
  <c r="BB91" i="20"/>
  <c r="BM91" i="20" s="1"/>
  <c r="BX91" i="20" s="1"/>
  <c r="CT91" i="20"/>
  <c r="CT38" i="20"/>
  <c r="BB38" i="20"/>
  <c r="BM38" i="20" s="1"/>
  <c r="BX38" i="20" s="1"/>
  <c r="BB224" i="20"/>
  <c r="BM224" i="20" s="1"/>
  <c r="BX224" i="20" s="1"/>
  <c r="CT224" i="20"/>
  <c r="CT114" i="20"/>
  <c r="BB114" i="20"/>
  <c r="BM114" i="20" s="1"/>
  <c r="BX114" i="20" s="1"/>
  <c r="CT17" i="20"/>
  <c r="BB17" i="20"/>
  <c r="BM17" i="20" s="1"/>
  <c r="BX17" i="20" s="1"/>
  <c r="BB50" i="20"/>
  <c r="BM50" i="20" s="1"/>
  <c r="BX50" i="20" s="1"/>
  <c r="CT50" i="20"/>
  <c r="CT189" i="20"/>
  <c r="BB189" i="20"/>
  <c r="BM189" i="20" s="1"/>
  <c r="BX189" i="20" s="1"/>
  <c r="CT49" i="20"/>
  <c r="BB49" i="20"/>
  <c r="BM49" i="20" s="1"/>
  <c r="BX49" i="20" s="1"/>
  <c r="CT73" i="20"/>
  <c r="BB73" i="20"/>
  <c r="BM73" i="20" s="1"/>
  <c r="BX73" i="20" s="1"/>
  <c r="CT225" i="20"/>
  <c r="BB225" i="20"/>
  <c r="BM225" i="20" s="1"/>
  <c r="BX225" i="20" s="1"/>
  <c r="CT81" i="20"/>
  <c r="BB81" i="20"/>
  <c r="BM81" i="20" s="1"/>
  <c r="BX81" i="20" s="1"/>
  <c r="CT70" i="20"/>
  <c r="BB70" i="20"/>
  <c r="BM70" i="20" s="1"/>
  <c r="BX70" i="20" s="1"/>
  <c r="BB241" i="20"/>
  <c r="BM241" i="20" s="1"/>
  <c r="BX241" i="20" s="1"/>
  <c r="CT241" i="20"/>
  <c r="CT168" i="20"/>
  <c r="BB168" i="20"/>
  <c r="BM168" i="20" s="1"/>
  <c r="BX168" i="20" s="1"/>
  <c r="CT179" i="20"/>
  <c r="BB179" i="20"/>
  <c r="BM179" i="20" s="1"/>
  <c r="BX179" i="20" s="1"/>
  <c r="BB24" i="20"/>
  <c r="BM24" i="20" s="1"/>
  <c r="BX24" i="20" s="1"/>
  <c r="CT24" i="20"/>
  <c r="CT166" i="20"/>
  <c r="BB166" i="20"/>
  <c r="BM166" i="20" s="1"/>
  <c r="BX166" i="20" s="1"/>
  <c r="BB237" i="20"/>
  <c r="BM237" i="20" s="1"/>
  <c r="BX237" i="20" s="1"/>
  <c r="CT237" i="20"/>
  <c r="BB199" i="20"/>
  <c r="BM199" i="20" s="1"/>
  <c r="BX199" i="20" s="1"/>
  <c r="CT199" i="20"/>
  <c r="CT172" i="20"/>
  <c r="BB172" i="20"/>
  <c r="BM172" i="20" s="1"/>
  <c r="BX172" i="20" s="1"/>
  <c r="BB36" i="20"/>
  <c r="BM36" i="20" s="1"/>
  <c r="BX36" i="20" s="1"/>
  <c r="CT36" i="20"/>
  <c r="CT144" i="20"/>
  <c r="BB144" i="20"/>
  <c r="BM144" i="20" s="1"/>
  <c r="BX144" i="20" s="1"/>
  <c r="BB31" i="20"/>
  <c r="BM31" i="20" s="1"/>
  <c r="BX31" i="20" s="1"/>
  <c r="CT31" i="20"/>
  <c r="CT142" i="20"/>
  <c r="BB142" i="20"/>
  <c r="BM142" i="20" s="1"/>
  <c r="BX142" i="20" s="1"/>
  <c r="BB39" i="20"/>
  <c r="BM39" i="20" s="1"/>
  <c r="BX39" i="20" s="1"/>
  <c r="CT39" i="20"/>
  <c r="CT41" i="20"/>
  <c r="BB41" i="20"/>
  <c r="BM41" i="20" s="1"/>
  <c r="BX41" i="20" s="1"/>
  <c r="BB150" i="20"/>
  <c r="BM150" i="20" s="1"/>
  <c r="BX150" i="20" s="1"/>
  <c r="CT150" i="20"/>
  <c r="CT198" i="20"/>
  <c r="BB198" i="20"/>
  <c r="BM198" i="20" s="1"/>
  <c r="BX198" i="20" s="1"/>
  <c r="CT120" i="20"/>
  <c r="BB120" i="20"/>
  <c r="BM120" i="20" s="1"/>
  <c r="BX120" i="20" s="1"/>
  <c r="BB77" i="20"/>
  <c r="BM77" i="20" s="1"/>
  <c r="BX77" i="20" s="1"/>
  <c r="CT77" i="20"/>
  <c r="BB127" i="20"/>
  <c r="BM127" i="20" s="1"/>
  <c r="BX127" i="20" s="1"/>
  <c r="CT127" i="20"/>
  <c r="BB188" i="20"/>
  <c r="BM188" i="20" s="1"/>
  <c r="BX188" i="20" s="1"/>
  <c r="CT188" i="20"/>
  <c r="BB217" i="20"/>
  <c r="BM217" i="20" s="1"/>
  <c r="BX217" i="20" s="1"/>
  <c r="CT217" i="20"/>
  <c r="CT192" i="20"/>
  <c r="BB192" i="20"/>
  <c r="BM192" i="20" s="1"/>
  <c r="BX192" i="20" s="1"/>
  <c r="BB51" i="20"/>
  <c r="BM51" i="20" s="1"/>
  <c r="BX51" i="20" s="1"/>
  <c r="CT51" i="20"/>
  <c r="CT62" i="20"/>
  <c r="BB62" i="20"/>
  <c r="BM62" i="20" s="1"/>
  <c r="BX62" i="20" s="1"/>
  <c r="CT132" i="20"/>
  <c r="BB132" i="20"/>
  <c r="BM132" i="20" s="1"/>
  <c r="BX132" i="20" s="1"/>
  <c r="CT147" i="20"/>
  <c r="BB147" i="20"/>
  <c r="BM147" i="20" s="1"/>
  <c r="BX147" i="20" s="1"/>
  <c r="BB214" i="20"/>
  <c r="BM214" i="20" s="1"/>
  <c r="BX214" i="20" s="1"/>
  <c r="CT214" i="20"/>
  <c r="BB86" i="20"/>
  <c r="BM86" i="20" s="1"/>
  <c r="BX86" i="20" s="1"/>
  <c r="CT86" i="20"/>
  <c r="CT61" i="20"/>
  <c r="BB61" i="20"/>
  <c r="BM61" i="20" s="1"/>
  <c r="BX61" i="20" s="1"/>
  <c r="CT151" i="20"/>
  <c r="BB151" i="20"/>
  <c r="BM151" i="20" s="1"/>
  <c r="BX151" i="20" s="1"/>
  <c r="CT152" i="20"/>
  <c r="BB152" i="20"/>
  <c r="BM152" i="20" s="1"/>
  <c r="BX152" i="20" s="1"/>
  <c r="CT173" i="20"/>
  <c r="BB173" i="20"/>
  <c r="BM173" i="20" s="1"/>
  <c r="BX173" i="20" s="1"/>
  <c r="BB123" i="20"/>
  <c r="BM123" i="20" s="1"/>
  <c r="BX123" i="20" s="1"/>
  <c r="CT123" i="20"/>
  <c r="CT135" i="20"/>
  <c r="BB135" i="20"/>
  <c r="BM135" i="20" s="1"/>
  <c r="BX135" i="20" s="1"/>
  <c r="CT136" i="20"/>
  <c r="BB136" i="20"/>
  <c r="BM136" i="20" s="1"/>
  <c r="BX136" i="20" s="1"/>
  <c r="BB29" i="20"/>
  <c r="BM29" i="20" s="1"/>
  <c r="BX29" i="20" s="1"/>
  <c r="CT29" i="20"/>
  <c r="CT48" i="20"/>
  <c r="BB48" i="20"/>
  <c r="BM48" i="20" s="1"/>
  <c r="BX48" i="20" s="1"/>
  <c r="CT89" i="20"/>
  <c r="BB89" i="20"/>
  <c r="BM89" i="20" s="1"/>
  <c r="BX89" i="20" s="1"/>
  <c r="CT209" i="20"/>
  <c r="BB209" i="20"/>
  <c r="BM209" i="20" s="1"/>
  <c r="BX209" i="20" s="1"/>
  <c r="BB19" i="20"/>
  <c r="BM19" i="20" s="1"/>
  <c r="BX19" i="20" s="1"/>
  <c r="CT19" i="20"/>
  <c r="CT239" i="20"/>
  <c r="BB239" i="20"/>
  <c r="BM239" i="20" s="1"/>
  <c r="BX239" i="20" s="1"/>
  <c r="CT18" i="20"/>
  <c r="BB18" i="20"/>
  <c r="BM18" i="20" s="1"/>
  <c r="BX18" i="20" s="1"/>
  <c r="BB37" i="20"/>
  <c r="BM37" i="20" s="1"/>
  <c r="BX37" i="20" s="1"/>
  <c r="CT37" i="20"/>
  <c r="CT185" i="20"/>
  <c r="BB185" i="20"/>
  <c r="BM185" i="20" s="1"/>
  <c r="BX185" i="20" s="1"/>
  <c r="BB165" i="20"/>
  <c r="BM165" i="20" s="1"/>
  <c r="BX165" i="20" s="1"/>
  <c r="CT165" i="20"/>
  <c r="CT56" i="20"/>
  <c r="BB56" i="20"/>
  <c r="BM56" i="20" s="1"/>
  <c r="BX56" i="20" s="1"/>
  <c r="BB248" i="20"/>
  <c r="BM248" i="20" s="1"/>
  <c r="BX248" i="20" s="1"/>
  <c r="CT248" i="20"/>
  <c r="CT121" i="20"/>
  <c r="BB121" i="20"/>
  <c r="BM121" i="20" s="1"/>
  <c r="BX121" i="20" s="1"/>
  <c r="BB98" i="20"/>
  <c r="BM98" i="20" s="1"/>
  <c r="BX98" i="20" s="1"/>
  <c r="CT98" i="20"/>
  <c r="BB148" i="20"/>
  <c r="BM148" i="20" s="1"/>
  <c r="BX148" i="20" s="1"/>
  <c r="CT148" i="20"/>
  <c r="CT84" i="20"/>
  <c r="BB84" i="20"/>
  <c r="BM84" i="20" s="1"/>
  <c r="BX84" i="20" s="1"/>
  <c r="CT226" i="20"/>
  <c r="BB226" i="20"/>
  <c r="BM226" i="20" s="1"/>
  <c r="BX226" i="20" s="1"/>
  <c r="CT202" i="20"/>
  <c r="BB202" i="20"/>
  <c r="BM202" i="20" s="1"/>
  <c r="BX202" i="20" s="1"/>
  <c r="CT104" i="20"/>
  <c r="BB104" i="20"/>
  <c r="BM104" i="20" s="1"/>
  <c r="BX104" i="20" s="1"/>
  <c r="BB153" i="20"/>
  <c r="BM153" i="20" s="1"/>
  <c r="BX153" i="20" s="1"/>
  <c r="CT153" i="20"/>
  <c r="BB161" i="20"/>
  <c r="BM161" i="20" s="1"/>
  <c r="BX161" i="20" s="1"/>
  <c r="CT161" i="20"/>
  <c r="BB25" i="20"/>
  <c r="BM25" i="20" s="1"/>
  <c r="BX25" i="20" s="1"/>
  <c r="CT25" i="20"/>
  <c r="BB176" i="20"/>
  <c r="BM176" i="20" s="1"/>
  <c r="BX176" i="20" s="1"/>
  <c r="CT176" i="20"/>
  <c r="CT52" i="20"/>
  <c r="BB52" i="20"/>
  <c r="BM52" i="20" s="1"/>
  <c r="BX52" i="20" s="1"/>
  <c r="BB210" i="20"/>
  <c r="BM210" i="20" s="1"/>
  <c r="BX210" i="20" s="1"/>
  <c r="CT210" i="20"/>
  <c r="CT157" i="20"/>
  <c r="BB157" i="20"/>
  <c r="BM157" i="20" s="1"/>
  <c r="BX157" i="20" s="1"/>
  <c r="BB229" i="20"/>
  <c r="BM229" i="20" s="1"/>
  <c r="BX229" i="20" s="1"/>
  <c r="CT229" i="20"/>
  <c r="BB108" i="20"/>
  <c r="BM108" i="20" s="1"/>
  <c r="BX108" i="20" s="1"/>
  <c r="CT108" i="20"/>
  <c r="CT145" i="20"/>
  <c r="BB145" i="20"/>
  <c r="BM145" i="20" s="1"/>
  <c r="BX145" i="20" s="1"/>
  <c r="BB204" i="20"/>
  <c r="BM204" i="20" s="1"/>
  <c r="BX204" i="20" s="1"/>
  <c r="CT204" i="20"/>
  <c r="BB174" i="20"/>
  <c r="BM174" i="20" s="1"/>
  <c r="BX174" i="20" s="1"/>
  <c r="CT174" i="20"/>
  <c r="CT133" i="20"/>
  <c r="BB133" i="20"/>
  <c r="BM133" i="20" s="1"/>
  <c r="BX133" i="20" s="1"/>
  <c r="BB87" i="20"/>
  <c r="BM87" i="20" s="1"/>
  <c r="BX87" i="20" s="1"/>
  <c r="CT87" i="20"/>
  <c r="BB75" i="20"/>
  <c r="BM75" i="20" s="1"/>
  <c r="BX75" i="20" s="1"/>
  <c r="CT75" i="20"/>
  <c r="CT244" i="20"/>
  <c r="BB244" i="20"/>
  <c r="BM244" i="20" s="1"/>
  <c r="BX244" i="20" s="1"/>
  <c r="BB100" i="20"/>
  <c r="BM100" i="20" s="1"/>
  <c r="BX100" i="20" s="1"/>
  <c r="CT100" i="20"/>
  <c r="BB230" i="20"/>
  <c r="BM230" i="20" s="1"/>
  <c r="BX230" i="20" s="1"/>
  <c r="CT230" i="20"/>
  <c r="BB196" i="20"/>
  <c r="BM196" i="20" s="1"/>
  <c r="BX196" i="20" s="1"/>
  <c r="CT196" i="20"/>
  <c r="CT220" i="20"/>
  <c r="BB220" i="20"/>
  <c r="BM220" i="20" s="1"/>
  <c r="BX220" i="20" s="1"/>
  <c r="BB34" i="20"/>
  <c r="BM34" i="20" s="1"/>
  <c r="BX34" i="20" s="1"/>
  <c r="CT34" i="20"/>
  <c r="CT71" i="20"/>
  <c r="BB71" i="20"/>
  <c r="BM71" i="20" s="1"/>
  <c r="BX71" i="20" s="1"/>
  <c r="BB33" i="20"/>
  <c r="BM33" i="20" s="1"/>
  <c r="BX33" i="20" s="1"/>
  <c r="CT33" i="20"/>
  <c r="CT221" i="20"/>
  <c r="BB221" i="20"/>
  <c r="BM221" i="20" s="1"/>
  <c r="BX221" i="20" s="1"/>
  <c r="CT208" i="20"/>
  <c r="BB208" i="20"/>
  <c r="BM208" i="20" s="1"/>
  <c r="BX208" i="20" s="1"/>
  <c r="CT66" i="20"/>
  <c r="BB66" i="20"/>
  <c r="BM66" i="20" s="1"/>
  <c r="BX66" i="20" s="1"/>
  <c r="BB167" i="20"/>
  <c r="BM167" i="20" s="1"/>
  <c r="BX167" i="20" s="1"/>
  <c r="CT167" i="20"/>
  <c r="BB30" i="20"/>
  <c r="BM30" i="20" s="1"/>
  <c r="BX30" i="20" s="1"/>
  <c r="CT30" i="20"/>
  <c r="CT102" i="20"/>
  <c r="BB102" i="20"/>
  <c r="BM102" i="20" s="1"/>
  <c r="BX102" i="20" s="1"/>
  <c r="CT22" i="20"/>
  <c r="BB22" i="20"/>
  <c r="BM22" i="20" s="1"/>
  <c r="BX22" i="20" s="1"/>
  <c r="BB251" i="20"/>
  <c r="BM251" i="20" s="1"/>
  <c r="BX251" i="20" s="1"/>
  <c r="CT251" i="20"/>
  <c r="BB141" i="20"/>
  <c r="BM141" i="20" s="1"/>
  <c r="BX141" i="20" s="1"/>
  <c r="CT141" i="20"/>
  <c r="CT26" i="20"/>
  <c r="BB26" i="20"/>
  <c r="BM26" i="20" s="1"/>
  <c r="BX26" i="20" s="1"/>
  <c r="CT131" i="20"/>
  <c r="BB131" i="20"/>
  <c r="BM131" i="20" s="1"/>
  <c r="BX131" i="20" s="1"/>
  <c r="BB159" i="20"/>
  <c r="BM159" i="20" s="1"/>
  <c r="BX159" i="20" s="1"/>
  <c r="CT159" i="20"/>
  <c r="BB59" i="20"/>
  <c r="BM59" i="20" s="1"/>
  <c r="BX59" i="20" s="1"/>
  <c r="CT59" i="20"/>
  <c r="BB67" i="20"/>
  <c r="BM67" i="20" s="1"/>
  <c r="BX67" i="20" s="1"/>
  <c r="CT67" i="20"/>
  <c r="BB162" i="20"/>
  <c r="BM162" i="20" s="1"/>
  <c r="BX162" i="20" s="1"/>
  <c r="CT162" i="20"/>
  <c r="CT193" i="20"/>
  <c r="BB193" i="20"/>
  <c r="BM193" i="20" s="1"/>
  <c r="BX193" i="20" s="1"/>
  <c r="CT242" i="20"/>
  <c r="BB242" i="20"/>
  <c r="BM242" i="20" s="1"/>
  <c r="BX242" i="20" s="1"/>
  <c r="BB139" i="20"/>
  <c r="BM139" i="20" s="1"/>
  <c r="BX139" i="20" s="1"/>
  <c r="CT139" i="20"/>
  <c r="BB55" i="20"/>
  <c r="BM55" i="20" s="1"/>
  <c r="BX55" i="20" s="1"/>
  <c r="CT55" i="20"/>
  <c r="BB16" i="20"/>
  <c r="BM16" i="20" s="1"/>
  <c r="BX16" i="20" s="1"/>
  <c r="CT16" i="20"/>
  <c r="CT232" i="20"/>
  <c r="BB232" i="20"/>
  <c r="BM232" i="20" s="1"/>
  <c r="BX232" i="20" s="1"/>
  <c r="CT197" i="20"/>
  <c r="BB197" i="20"/>
  <c r="BM197" i="20" s="1"/>
  <c r="BX197" i="20" s="1"/>
  <c r="CT175" i="20"/>
  <c r="BB175" i="20"/>
  <c r="BM175" i="20" s="1"/>
  <c r="BX175" i="20" s="1"/>
  <c r="CT130" i="20"/>
  <c r="BB130" i="20"/>
  <c r="BM130" i="20" s="1"/>
  <c r="BX130" i="20" s="1"/>
  <c r="CT245" i="20"/>
  <c r="BB245" i="20"/>
  <c r="BM245" i="20" s="1"/>
  <c r="BX245" i="20" s="1"/>
  <c r="BB12" i="20"/>
  <c r="BM12" i="20" s="1"/>
  <c r="BX12" i="20" s="1"/>
  <c r="CT12" i="20"/>
  <c r="BB160" i="20"/>
  <c r="BM160" i="20" s="1"/>
  <c r="BX160" i="20" s="1"/>
  <c r="CT160" i="20"/>
  <c r="BB250" i="20"/>
  <c r="BM250" i="20" s="1"/>
  <c r="BX250" i="20" s="1"/>
  <c r="CT250" i="20"/>
  <c r="CT115" i="20"/>
  <c r="BB115" i="20"/>
  <c r="BM115" i="20" s="1"/>
  <c r="BX115" i="20" s="1"/>
  <c r="BB110" i="20"/>
  <c r="BM110" i="20" s="1"/>
  <c r="BX110" i="20" s="1"/>
  <c r="CT110" i="20"/>
  <c r="CT138" i="20"/>
  <c r="BB138" i="20"/>
  <c r="BM138" i="20" s="1"/>
  <c r="BX138" i="20" s="1"/>
  <c r="Y24" i="4"/>
  <c r="Y74" i="4"/>
  <c r="Y71" i="4" s="1"/>
  <c r="CT191" i="20"/>
  <c r="BB191" i="20"/>
  <c r="BM191" i="20" s="1"/>
  <c r="BX191" i="20" s="1"/>
  <c r="BB105" i="20"/>
  <c r="BM105" i="20" s="1"/>
  <c r="BX105" i="20" s="1"/>
  <c r="CT105" i="20"/>
  <c r="BB206" i="20"/>
  <c r="BM206" i="20" s="1"/>
  <c r="BX206" i="20" s="1"/>
  <c r="CT206" i="20"/>
  <c r="BB79" i="20"/>
  <c r="BM79" i="20" s="1"/>
  <c r="BX79" i="20" s="1"/>
  <c r="CT79" i="20"/>
  <c r="CT223" i="20"/>
  <c r="BB223" i="20"/>
  <c r="BM223" i="20" s="1"/>
  <c r="BX223" i="20" s="1"/>
  <c r="BB28" i="20"/>
  <c r="BM28" i="20" s="1"/>
  <c r="BX28" i="20" s="1"/>
  <c r="CT28" i="20"/>
  <c r="CT211" i="20"/>
  <c r="BB211" i="20"/>
  <c r="BM211" i="20" s="1"/>
  <c r="BX211" i="20" s="1"/>
  <c r="BB177" i="20"/>
  <c r="BM177" i="20" s="1"/>
  <c r="BX177" i="20" s="1"/>
  <c r="CT177" i="20"/>
  <c r="BB20" i="20"/>
  <c r="BM20" i="20" s="1"/>
  <c r="BX20" i="20" s="1"/>
  <c r="CT20" i="20"/>
  <c r="CT218" i="20"/>
  <c r="BB218" i="20"/>
  <c r="BM218" i="20" s="1"/>
  <c r="BX218" i="20" s="1"/>
  <c r="CT156" i="20"/>
  <c r="BB156" i="20"/>
  <c r="BM156" i="20" s="1"/>
  <c r="BX156" i="20" s="1"/>
  <c r="CT40" i="20"/>
  <c r="BB40" i="20"/>
  <c r="BM40" i="20" s="1"/>
  <c r="BX40" i="20" s="1"/>
  <c r="CT125" i="20"/>
  <c r="BB125" i="20"/>
  <c r="BM125" i="20" s="1"/>
  <c r="BX125" i="20" s="1"/>
  <c r="BB164" i="20"/>
  <c r="BM164" i="20" s="1"/>
  <c r="BX164" i="20" s="1"/>
  <c r="CT164" i="20"/>
  <c r="BB13" i="20"/>
  <c r="BM13" i="20" s="1"/>
  <c r="BX13" i="20" s="1"/>
  <c r="CT13" i="20"/>
  <c r="BB53" i="20"/>
  <c r="BM53" i="20" s="1"/>
  <c r="BX53" i="20" s="1"/>
  <c r="CT53" i="20"/>
  <c r="BB92" i="20"/>
  <c r="BM92" i="20" s="1"/>
  <c r="BX92" i="20" s="1"/>
  <c r="CT92" i="20"/>
  <c r="CT180" i="20"/>
  <c r="BB180" i="20"/>
  <c r="BM180" i="20" s="1"/>
  <c r="BX180" i="20" s="1"/>
  <c r="CT103" i="20"/>
  <c r="BB103" i="20"/>
  <c r="BM103" i="20" s="1"/>
  <c r="BX103" i="20" s="1"/>
  <c r="CT122" i="20"/>
  <c r="BB122" i="20"/>
  <c r="BM122" i="20" s="1"/>
  <c r="BX122" i="20" s="1"/>
  <c r="BB247" i="20"/>
  <c r="BM247" i="20" s="1"/>
  <c r="BX247" i="20" s="1"/>
  <c r="CT247" i="20"/>
  <c r="CT43" i="20"/>
  <c r="BB43" i="20"/>
  <c r="BM43" i="20" s="1"/>
  <c r="BX43" i="20" s="1"/>
  <c r="CT96" i="20"/>
  <c r="BB96" i="20"/>
  <c r="BM96" i="20" s="1"/>
  <c r="BX96" i="20" s="1"/>
  <c r="BB72" i="20"/>
  <c r="BM72" i="20" s="1"/>
  <c r="BX72" i="20" s="1"/>
  <c r="CT72" i="20"/>
  <c r="BB222" i="20"/>
  <c r="BM222" i="20" s="1"/>
  <c r="BX222" i="20" s="1"/>
  <c r="CT222" i="20"/>
  <c r="BB200" i="20"/>
  <c r="BM200" i="20" s="1"/>
  <c r="BX200" i="20" s="1"/>
  <c r="CT200" i="20"/>
  <c r="BB233" i="20"/>
  <c r="BM233" i="20" s="1"/>
  <c r="BX233" i="20" s="1"/>
  <c r="CT233" i="20"/>
  <c r="BB155" i="20"/>
  <c r="BM155" i="20" s="1"/>
  <c r="BX155" i="20" s="1"/>
  <c r="CT155" i="20"/>
  <c r="CT63" i="20"/>
  <c r="BB63" i="20"/>
  <c r="BM63" i="20" s="1"/>
  <c r="BX63" i="20" s="1"/>
  <c r="BB205" i="20"/>
  <c r="BM205" i="20" s="1"/>
  <c r="BX205" i="20" s="1"/>
  <c r="CT205" i="20"/>
  <c r="CT158" i="20"/>
  <c r="BB158" i="20"/>
  <c r="BM158" i="20" s="1"/>
  <c r="BX158" i="20" s="1"/>
  <c r="BB80" i="20"/>
  <c r="BM80" i="20" s="1"/>
  <c r="BX80" i="20" s="1"/>
  <c r="CT80" i="20"/>
  <c r="BB88" i="20"/>
  <c r="BM88" i="20" s="1"/>
  <c r="BX88" i="20" s="1"/>
  <c r="CT88" i="20"/>
  <c r="BB101" i="20"/>
  <c r="BM101" i="20" s="1"/>
  <c r="BX101" i="20" s="1"/>
  <c r="CT101" i="20"/>
  <c r="BB124" i="20"/>
  <c r="BM124" i="20" s="1"/>
  <c r="BX124" i="20" s="1"/>
  <c r="CT124" i="20"/>
  <c r="Y77" i="4" l="1"/>
  <c r="Y20" i="4" s="1"/>
  <c r="Y19" i="4"/>
  <c r="Y72" i="4"/>
  <c r="Y18" i="4"/>
  <c r="Y93" i="4"/>
  <c r="Y98" i="4" l="1"/>
  <c r="Y21" i="4"/>
  <c r="Y78" i="4"/>
  <c r="Y16" i="4"/>
  <c r="Y22" i="4" s="1"/>
  <c r="Y17" i="4" l="1"/>
  <c r="Y26" i="4"/>
  <c r="Y28" i="4"/>
  <c r="Y27" i="4" l="1"/>
  <c r="Y10" i="8"/>
  <c r="Y14" i="8" l="1"/>
  <c r="Y16" i="8" s="1"/>
  <c r="Y11" i="8"/>
  <c r="Y20" i="8" l="1"/>
  <c r="Y23" i="8" s="1"/>
  <c r="Y17" i="8"/>
  <c r="Y21" i="8" l="1"/>
  <c r="Y24" i="8"/>
  <c r="Y26" i="8" s="1"/>
  <c r="Y29" i="8" s="1"/>
  <c r="Y31" i="8" s="1"/>
  <c r="Y38" i="8" l="1"/>
  <c r="Y41" i="8" s="1"/>
  <c r="Y43" i="8" s="1"/>
  <c r="Y51" i="8"/>
  <c r="Y32" i="8"/>
  <c r="Y50" i="8" l="1"/>
  <c r="Y52" i="8"/>
  <c r="Y62" i="8" s="1"/>
  <c r="Y53" i="8"/>
  <c r="Y58" i="8" l="1"/>
  <c r="CI59" i="20"/>
  <c r="AF59" i="20" s="1"/>
  <c r="J59" i="20" s="1"/>
  <c r="CI222" i="20"/>
  <c r="AF222" i="20" s="1"/>
  <c r="J222" i="20" s="1"/>
  <c r="CI225" i="20"/>
  <c r="AF225" i="20" s="1"/>
  <c r="J225" i="20" s="1"/>
  <c r="CI141" i="20"/>
  <c r="AF141" i="20" s="1"/>
  <c r="J141" i="20" s="1"/>
  <c r="CI134" i="20"/>
  <c r="AF134" i="20" s="1"/>
  <c r="J134" i="20" s="1"/>
  <c r="CI71" i="20"/>
  <c r="AF71" i="20" s="1"/>
  <c r="J71" i="20" s="1"/>
  <c r="CI54" i="20"/>
  <c r="AF54" i="20" s="1"/>
  <c r="J54" i="20" s="1"/>
  <c r="CI88" i="20"/>
  <c r="AF88" i="20" s="1"/>
  <c r="J88" i="20" s="1"/>
  <c r="CI44" i="20"/>
  <c r="AF44" i="20" s="1"/>
  <c r="J44" i="20" s="1"/>
  <c r="CI48" i="20"/>
  <c r="AF48" i="20" s="1"/>
  <c r="J48" i="20" s="1"/>
  <c r="CI69" i="20"/>
  <c r="AF69" i="20" s="1"/>
  <c r="J69" i="20" s="1"/>
  <c r="CI56" i="20"/>
  <c r="AF56" i="20" s="1"/>
  <c r="J56" i="20" s="1"/>
  <c r="CI87" i="20"/>
  <c r="AF87" i="20" s="1"/>
  <c r="J87" i="20" s="1"/>
  <c r="CI32" i="20"/>
  <c r="AF32" i="20" s="1"/>
  <c r="J32" i="20" s="1"/>
  <c r="CI152" i="20"/>
  <c r="AF152" i="20" s="1"/>
  <c r="J152" i="20" s="1"/>
  <c r="CI235" i="20"/>
  <c r="AF235" i="20" s="1"/>
  <c r="J235" i="20" s="1"/>
  <c r="CI29" i="20"/>
  <c r="AF29" i="20" s="1"/>
  <c r="J29" i="20" s="1"/>
  <c r="CI24" i="20"/>
  <c r="AF24" i="20" s="1"/>
  <c r="J24" i="20" s="1"/>
  <c r="CI216" i="20"/>
  <c r="AF216" i="20" s="1"/>
  <c r="J216" i="20" s="1"/>
  <c r="CI168" i="20"/>
  <c r="AF168" i="20" s="1"/>
  <c r="J168" i="20" s="1"/>
  <c r="CI237" i="20"/>
  <c r="AF237" i="20" s="1"/>
  <c r="J237" i="20" s="1"/>
  <c r="CI128" i="20"/>
  <c r="AF128" i="20" s="1"/>
  <c r="J128" i="20" s="1"/>
  <c r="CI86" i="20"/>
  <c r="AF86" i="20" s="1"/>
  <c r="J86" i="20" s="1"/>
  <c r="CI161" i="20"/>
  <c r="AF161" i="20" s="1"/>
  <c r="J161" i="20" s="1"/>
  <c r="CI96" i="20"/>
  <c r="AF96" i="20" s="1"/>
  <c r="J96" i="20" s="1"/>
  <c r="CI31" i="20"/>
  <c r="AF31" i="20" s="1"/>
  <c r="J31" i="20" s="1"/>
  <c r="CI115" i="20"/>
  <c r="AF115" i="20" s="1"/>
  <c r="J115" i="20" s="1"/>
  <c r="CI131" i="20"/>
  <c r="AF131" i="20" s="1"/>
  <c r="J131" i="20" s="1"/>
  <c r="CI33" i="20"/>
  <c r="AF33" i="20" s="1"/>
  <c r="J33" i="20" s="1"/>
  <c r="CI166" i="20"/>
  <c r="AF166" i="20" s="1"/>
  <c r="J166" i="20" s="1"/>
  <c r="CI106" i="20"/>
  <c r="AF106" i="20" s="1"/>
  <c r="J106" i="20" s="1"/>
  <c r="CI149" i="20"/>
  <c r="AF149" i="20" s="1"/>
  <c r="J149" i="20" s="1"/>
  <c r="CI148" i="20"/>
  <c r="AF148" i="20" s="1"/>
  <c r="J148" i="20" s="1"/>
  <c r="CI68" i="20"/>
  <c r="AF68" i="20" s="1"/>
  <c r="J68" i="20" s="1"/>
  <c r="CI55" i="20"/>
  <c r="AF55" i="20" s="1"/>
  <c r="J55" i="20" s="1"/>
  <c r="CI133" i="20"/>
  <c r="AF133" i="20" s="1"/>
  <c r="J133" i="20" s="1"/>
  <c r="CI247" i="20"/>
  <c r="AF247" i="20" s="1"/>
  <c r="J247" i="20" s="1"/>
  <c r="CI76" i="20"/>
  <c r="AF76" i="20" s="1"/>
  <c r="J76" i="20" s="1"/>
  <c r="CI66" i="20"/>
  <c r="AF66" i="20" s="1"/>
  <c r="J66" i="20" s="1"/>
  <c r="CI219" i="20"/>
  <c r="AF219" i="20" s="1"/>
  <c r="J219" i="20" s="1"/>
  <c r="CI174" i="20"/>
  <c r="AF174" i="20" s="1"/>
  <c r="J174" i="20" s="1"/>
  <c r="CI187" i="20"/>
  <c r="AF187" i="20" s="1"/>
  <c r="J187" i="20" s="1"/>
  <c r="CI242" i="20"/>
  <c r="AF242" i="20" s="1"/>
  <c r="J242" i="20" s="1"/>
  <c r="CI234" i="20"/>
  <c r="AF234" i="20" s="1"/>
  <c r="J234" i="20" s="1"/>
  <c r="CI132" i="20"/>
  <c r="AF132" i="20" s="1"/>
  <c r="J132" i="20" s="1"/>
  <c r="CI80" i="20"/>
  <c r="AF80" i="20" s="1"/>
  <c r="J80" i="20" s="1"/>
  <c r="CI179" i="20"/>
  <c r="AF179" i="20" s="1"/>
  <c r="J179" i="20" s="1"/>
  <c r="CI19" i="20"/>
  <c r="AF19" i="20" s="1"/>
  <c r="J19" i="20" s="1"/>
  <c r="CI181" i="20"/>
  <c r="AF181" i="20" s="1"/>
  <c r="J181" i="20" s="1"/>
  <c r="CI15" i="20"/>
  <c r="AF15" i="20" s="1"/>
  <c r="J15" i="20" s="1"/>
  <c r="CI169" i="20"/>
  <c r="AF169" i="20" s="1"/>
  <c r="J169" i="20" s="1"/>
  <c r="CI144" i="20"/>
  <c r="AF144" i="20" s="1"/>
  <c r="J144" i="20" s="1"/>
  <c r="CI17" i="20"/>
  <c r="AF17" i="20" s="1"/>
  <c r="J17" i="20" s="1"/>
  <c r="CI140" i="20"/>
  <c r="AF140" i="20" s="1"/>
  <c r="J140" i="20" s="1"/>
  <c r="CI211" i="20"/>
  <c r="AF211" i="20" s="1"/>
  <c r="J211" i="20" s="1"/>
  <c r="CI38" i="20"/>
  <c r="AF38" i="20" s="1"/>
  <c r="J38" i="20" s="1"/>
  <c r="CI46" i="20"/>
  <c r="AF46" i="20" s="1"/>
  <c r="J46" i="20" s="1"/>
  <c r="CI105" i="20"/>
  <c r="AF105" i="20" s="1"/>
  <c r="J105" i="20" s="1"/>
  <c r="CI119" i="20"/>
  <c r="AF119" i="20" s="1"/>
  <c r="J119" i="20" s="1"/>
  <c r="CI102" i="20"/>
  <c r="AF102" i="20" s="1"/>
  <c r="J102" i="20" s="1"/>
  <c r="CI172" i="20"/>
  <c r="AF172" i="20" s="1"/>
  <c r="J172" i="20" s="1"/>
  <c r="CI210" i="20"/>
  <c r="AF210" i="20" s="1"/>
  <c r="J210" i="20" s="1"/>
  <c r="CI145" i="20"/>
  <c r="AF145" i="20" s="1"/>
  <c r="J145" i="20" s="1"/>
  <c r="CI220" i="20"/>
  <c r="AF220" i="20" s="1"/>
  <c r="J220" i="20" s="1"/>
  <c r="CI202" i="20"/>
  <c r="AF202" i="20" s="1"/>
  <c r="J202" i="20" s="1"/>
  <c r="CI176" i="20"/>
  <c r="AF176" i="20" s="1"/>
  <c r="J176" i="20" s="1"/>
  <c r="CI182" i="20"/>
  <c r="AF182" i="20" s="1"/>
  <c r="J182" i="20" s="1"/>
  <c r="CI226" i="20"/>
  <c r="AF226" i="20" s="1"/>
  <c r="J226" i="20" s="1"/>
  <c r="CI100" i="20"/>
  <c r="AF100" i="20" s="1"/>
  <c r="J100" i="20" s="1"/>
  <c r="CI116" i="20"/>
  <c r="AF116" i="20" s="1"/>
  <c r="J116" i="20" s="1"/>
  <c r="CI244" i="20"/>
  <c r="AF244" i="20" s="1"/>
  <c r="J244" i="20" s="1"/>
  <c r="CI113" i="20"/>
  <c r="AF113" i="20" s="1"/>
  <c r="J113" i="20" s="1"/>
  <c r="CI185" i="20"/>
  <c r="AF185" i="20" s="1"/>
  <c r="J185" i="20" s="1"/>
  <c r="CI11" i="20"/>
  <c r="AF11" i="20" s="1"/>
  <c r="J11" i="20" s="1"/>
  <c r="CI208" i="20"/>
  <c r="AF208" i="20" s="1"/>
  <c r="J208" i="20" s="1"/>
  <c r="CI178" i="20"/>
  <c r="AF178" i="20" s="1"/>
  <c r="J178" i="20" s="1"/>
  <c r="CI198" i="20"/>
  <c r="AF198" i="20" s="1"/>
  <c r="J198" i="20" s="1"/>
  <c r="CI43" i="20"/>
  <c r="AF43" i="20" s="1"/>
  <c r="J43" i="20" s="1"/>
  <c r="CI49" i="20"/>
  <c r="AF49" i="20" s="1"/>
  <c r="J49" i="20" s="1"/>
  <c r="CI62" i="20"/>
  <c r="AF62" i="20" s="1"/>
  <c r="J62" i="20" s="1"/>
  <c r="CI21" i="20"/>
  <c r="AF21" i="20" s="1"/>
  <c r="J21" i="20" s="1"/>
  <c r="CI183" i="20"/>
  <c r="AF183" i="20" s="1"/>
  <c r="J183" i="20" s="1"/>
  <c r="CI45" i="20"/>
  <c r="AF45" i="20" s="1"/>
  <c r="J45" i="20" s="1"/>
  <c r="CI245" i="20"/>
  <c r="AF245" i="20" s="1"/>
  <c r="J245" i="20" s="1"/>
  <c r="CI74" i="20"/>
  <c r="AF74" i="20" s="1"/>
  <c r="J74" i="20" s="1"/>
  <c r="CI58" i="20"/>
  <c r="AF58" i="20" s="1"/>
  <c r="J58" i="20" s="1"/>
  <c r="CI155" i="20"/>
  <c r="AF155" i="20" s="1"/>
  <c r="J155" i="20" s="1"/>
  <c r="CI201" i="20"/>
  <c r="AF201" i="20" s="1"/>
  <c r="J201" i="20" s="1"/>
  <c r="CI227" i="20"/>
  <c r="AF227" i="20" s="1"/>
  <c r="J227" i="20" s="1"/>
  <c r="CI167" i="20"/>
  <c r="AF167" i="20" s="1"/>
  <c r="J167" i="20" s="1"/>
  <c r="CI184" i="20"/>
  <c r="AF184" i="20" s="1"/>
  <c r="J184" i="20" s="1"/>
  <c r="CI28" i="20"/>
  <c r="AF28" i="20" s="1"/>
  <c r="J28" i="20" s="1"/>
  <c r="CI73" i="20"/>
  <c r="AF73" i="20" s="1"/>
  <c r="J73" i="20" s="1"/>
  <c r="CI51" i="20"/>
  <c r="AF51" i="20" s="1"/>
  <c r="J51" i="20" s="1"/>
  <c r="CI37" i="20"/>
  <c r="AF37" i="20" s="1"/>
  <c r="J37" i="20" s="1"/>
  <c r="CI153" i="20"/>
  <c r="AF153" i="20" s="1"/>
  <c r="J153" i="20" s="1"/>
  <c r="CI78" i="20"/>
  <c r="AF78" i="20" s="1"/>
  <c r="J78" i="20" s="1"/>
  <c r="CI197" i="20"/>
  <c r="AF197" i="20" s="1"/>
  <c r="J197" i="20" s="1"/>
  <c r="CI195" i="20"/>
  <c r="AF195" i="20" s="1"/>
  <c r="J195" i="20" s="1"/>
  <c r="CI236" i="20"/>
  <c r="AF236" i="20" s="1"/>
  <c r="J236" i="20" s="1"/>
  <c r="CI151" i="20"/>
  <c r="AF151" i="20" s="1"/>
  <c r="J151" i="20" s="1"/>
  <c r="CI121" i="20"/>
  <c r="AF121" i="20" s="1"/>
  <c r="J121" i="20" s="1"/>
  <c r="CI14" i="20"/>
  <c r="AF14" i="20" s="1"/>
  <c r="J14" i="20" s="1"/>
  <c r="CI84" i="20"/>
  <c r="AF84" i="20" s="1"/>
  <c r="J84" i="20" s="1"/>
  <c r="CI23" i="20"/>
  <c r="AF23" i="20" s="1"/>
  <c r="J23" i="20" s="1"/>
  <c r="CI89" i="20"/>
  <c r="AF89" i="20" s="1"/>
  <c r="J89" i="20" s="1"/>
  <c r="CI124" i="20"/>
  <c r="AF124" i="20" s="1"/>
  <c r="J124" i="20" s="1"/>
  <c r="CI104" i="20"/>
  <c r="AF104" i="20" s="1"/>
  <c r="J104" i="20" s="1"/>
  <c r="CI83" i="20"/>
  <c r="AF83" i="20" s="1"/>
  <c r="J83" i="20" s="1"/>
  <c r="CI142" i="20"/>
  <c r="AF142" i="20" s="1"/>
  <c r="J142" i="20" s="1"/>
  <c r="CI40" i="20"/>
  <c r="AF40" i="20" s="1"/>
  <c r="J40" i="20" s="1"/>
  <c r="CI111" i="20"/>
  <c r="AF111" i="20" s="1"/>
  <c r="J111" i="20" s="1"/>
  <c r="CI180" i="20"/>
  <c r="AF180" i="20" s="1"/>
  <c r="J180" i="20" s="1"/>
  <c r="CI81" i="20"/>
  <c r="AF81" i="20" s="1"/>
  <c r="J81" i="20" s="1"/>
  <c r="CI95" i="20"/>
  <c r="AF95" i="20" s="1"/>
  <c r="J95" i="20" s="1"/>
  <c r="CI35" i="20"/>
  <c r="AF35" i="20" s="1"/>
  <c r="J35" i="20" s="1"/>
  <c r="CI196" i="20"/>
  <c r="AF196" i="20" s="1"/>
  <c r="J196" i="20" s="1"/>
  <c r="CI65" i="20"/>
  <c r="AF65" i="20" s="1"/>
  <c r="J65" i="20" s="1"/>
  <c r="CI27" i="20"/>
  <c r="AF27" i="20" s="1"/>
  <c r="J27" i="20" s="1"/>
  <c r="CI52" i="20"/>
  <c r="AF52" i="20" s="1"/>
  <c r="J52" i="20" s="1"/>
  <c r="CI60" i="20"/>
  <c r="AF60" i="20" s="1"/>
  <c r="J60" i="20" s="1"/>
  <c r="CI163" i="20"/>
  <c r="AF163" i="20" s="1"/>
  <c r="J163" i="20" s="1"/>
  <c r="CI79" i="20"/>
  <c r="AF79" i="20" s="1"/>
  <c r="J79" i="20" s="1"/>
  <c r="CI12" i="20"/>
  <c r="AF12" i="20" s="1"/>
  <c r="J12" i="20" s="1"/>
  <c r="CI193" i="20"/>
  <c r="AF193" i="20" s="1"/>
  <c r="J193" i="20" s="1"/>
  <c r="CI143" i="20"/>
  <c r="AF143" i="20" s="1"/>
  <c r="J143" i="20" s="1"/>
  <c r="CI158" i="20"/>
  <c r="AF158" i="20" s="1"/>
  <c r="J158" i="20" s="1"/>
  <c r="CI232" i="20"/>
  <c r="AF232" i="20" s="1"/>
  <c r="J232" i="20" s="1"/>
  <c r="CI165" i="20"/>
  <c r="AF165" i="20" s="1"/>
  <c r="J165" i="20" s="1"/>
  <c r="CI47" i="20"/>
  <c r="AF47" i="20" s="1"/>
  <c r="J47" i="20" s="1"/>
  <c r="CI98" i="20"/>
  <c r="AF98" i="20" s="1"/>
  <c r="J98" i="20" s="1"/>
  <c r="CI108" i="20"/>
  <c r="AF108" i="20" s="1"/>
  <c r="J108" i="20" s="1"/>
  <c r="CI129" i="20"/>
  <c r="AF129" i="20" s="1"/>
  <c r="J129" i="20" s="1"/>
  <c r="CI103" i="20"/>
  <c r="AF103" i="20" s="1"/>
  <c r="J103" i="20" s="1"/>
  <c r="CI18" i="20"/>
  <c r="AF18" i="20" s="1"/>
  <c r="J18" i="20" s="1"/>
  <c r="CI82" i="20"/>
  <c r="AF82" i="20" s="1"/>
  <c r="J82" i="20" s="1"/>
  <c r="CI192" i="20"/>
  <c r="AF192" i="20" s="1"/>
  <c r="J192" i="20" s="1"/>
  <c r="CI118" i="20"/>
  <c r="AF118" i="20" s="1"/>
  <c r="J118" i="20" s="1"/>
  <c r="CI92" i="20"/>
  <c r="AF92" i="20" s="1"/>
  <c r="J92" i="20" s="1"/>
  <c r="CI194" i="20"/>
  <c r="AF194" i="20" s="1"/>
  <c r="J194" i="20" s="1"/>
  <c r="CI207" i="20"/>
  <c r="AF207" i="20" s="1"/>
  <c r="J207" i="20" s="1"/>
  <c r="CI190" i="20"/>
  <c r="AF190" i="20" s="1"/>
  <c r="J190" i="20" s="1"/>
  <c r="CI26" i="20"/>
  <c r="AF26" i="20" s="1"/>
  <c r="J26" i="20" s="1"/>
  <c r="CI36" i="20"/>
  <c r="AF36" i="20" s="1"/>
  <c r="J36" i="20" s="1"/>
  <c r="CI250" i="20"/>
  <c r="AF250" i="20" s="1"/>
  <c r="J250" i="20" s="1"/>
  <c r="CI217" i="20"/>
  <c r="AF217" i="20" s="1"/>
  <c r="J217" i="20" s="1"/>
  <c r="CI150" i="20"/>
  <c r="AF150" i="20" s="1"/>
  <c r="J150" i="20" s="1"/>
  <c r="CI123" i="20"/>
  <c r="AF123" i="20" s="1"/>
  <c r="J123" i="20" s="1"/>
  <c r="CI99" i="20"/>
  <c r="AF99" i="20" s="1"/>
  <c r="J99" i="20" s="1"/>
  <c r="CI224" i="20"/>
  <c r="AF224" i="20" s="1"/>
  <c r="J224" i="20" s="1"/>
  <c r="CI53" i="20"/>
  <c r="AF53" i="20" s="1"/>
  <c r="J53" i="20" s="1"/>
  <c r="CI50" i="20"/>
  <c r="AF50" i="20" s="1"/>
  <c r="J50" i="20" s="1"/>
  <c r="CI122" i="20"/>
  <c r="AF122" i="20" s="1"/>
  <c r="J122" i="20" s="1"/>
  <c r="CI39" i="20"/>
  <c r="AF39" i="20" s="1"/>
  <c r="J39" i="20" s="1"/>
  <c r="CI16" i="20"/>
  <c r="AF16" i="20" s="1"/>
  <c r="J16" i="20" s="1"/>
  <c r="CI70" i="20"/>
  <c r="AF70" i="20" s="1"/>
  <c r="J70" i="20" s="1"/>
  <c r="CI20" i="20"/>
  <c r="AF20" i="20" s="1"/>
  <c r="J20" i="20" s="1"/>
  <c r="CI137" i="20"/>
  <c r="AF137" i="20" s="1"/>
  <c r="J137" i="20" s="1"/>
  <c r="CI13" i="20"/>
  <c r="AF13" i="20" s="1"/>
  <c r="J13" i="20" s="1"/>
  <c r="CI114" i="20"/>
  <c r="AF114" i="20" s="1"/>
  <c r="J114" i="20" s="1"/>
  <c r="CI170" i="20"/>
  <c r="AF170" i="20" s="1"/>
  <c r="J170" i="20" s="1"/>
  <c r="CI228" i="20"/>
  <c r="AF228" i="20" s="1"/>
  <c r="J228" i="20" s="1"/>
  <c r="CI204" i="20"/>
  <c r="AF204" i="20" s="1"/>
  <c r="J204" i="20" s="1"/>
  <c r="CI94" i="20"/>
  <c r="AF94" i="20" s="1"/>
  <c r="J94" i="20" s="1"/>
  <c r="CI231" i="20"/>
  <c r="AF231" i="20" s="1"/>
  <c r="J231" i="20" s="1"/>
  <c r="CI136" i="20"/>
  <c r="AF136" i="20" s="1"/>
  <c r="J136" i="20" s="1"/>
  <c r="CI97" i="20"/>
  <c r="AF97" i="20" s="1"/>
  <c r="J97" i="20" s="1"/>
  <c r="CI238" i="20"/>
  <c r="AF238" i="20" s="1"/>
  <c r="J238" i="20" s="1"/>
  <c r="CI67" i="20"/>
  <c r="AF67" i="20" s="1"/>
  <c r="J67" i="20" s="1"/>
  <c r="CI162" i="20"/>
  <c r="AF162" i="20" s="1"/>
  <c r="J162" i="20" s="1"/>
  <c r="CI213" i="20"/>
  <c r="AF213" i="20" s="1"/>
  <c r="J213" i="20" s="1"/>
  <c r="CI230" i="20"/>
  <c r="AF230" i="20" s="1"/>
  <c r="J230" i="20" s="1"/>
  <c r="CI156" i="20"/>
  <c r="AF156" i="20" s="1"/>
  <c r="J156" i="20" s="1"/>
  <c r="CI218" i="20"/>
  <c r="AF218" i="20" s="1"/>
  <c r="J218" i="20" s="1"/>
  <c r="CI188" i="20"/>
  <c r="AF188" i="20" s="1"/>
  <c r="J188" i="20" s="1"/>
  <c r="CI130" i="20"/>
  <c r="AF130" i="20" s="1"/>
  <c r="J130" i="20" s="1"/>
  <c r="CI189" i="20"/>
  <c r="AF189" i="20" s="1"/>
  <c r="J189" i="20" s="1"/>
  <c r="CI214" i="20"/>
  <c r="AF214" i="20" s="1"/>
  <c r="J214" i="20" s="1"/>
  <c r="CI57" i="20"/>
  <c r="AF57" i="20" s="1"/>
  <c r="J57" i="20" s="1"/>
  <c r="CI243" i="20"/>
  <c r="AF243" i="20" s="1"/>
  <c r="J243" i="20" s="1"/>
  <c r="CI101" i="20"/>
  <c r="AF101" i="20" s="1"/>
  <c r="J101" i="20" s="1"/>
  <c r="CI93" i="20"/>
  <c r="AF93" i="20" s="1"/>
  <c r="J93" i="20" s="1"/>
  <c r="CI160" i="20"/>
  <c r="AF160" i="20" s="1"/>
  <c r="J160" i="20" s="1"/>
  <c r="CI199" i="20"/>
  <c r="AF199" i="20" s="1"/>
  <c r="J199" i="20" s="1"/>
  <c r="CI75" i="20"/>
  <c r="AF75" i="20" s="1"/>
  <c r="J75" i="20" s="1"/>
  <c r="CI85" i="20"/>
  <c r="AF85" i="20" s="1"/>
  <c r="J85" i="20" s="1"/>
  <c r="CI221" i="20"/>
  <c r="AF221" i="20" s="1"/>
  <c r="J221" i="20" s="1"/>
  <c r="CI215" i="20"/>
  <c r="AF215" i="20" s="1"/>
  <c r="J215" i="20" s="1"/>
  <c r="CI206" i="20"/>
  <c r="AF206" i="20" s="1"/>
  <c r="J206" i="20" s="1"/>
  <c r="CI91" i="20"/>
  <c r="AF91" i="20" s="1"/>
  <c r="J91" i="20" s="1"/>
  <c r="CI200" i="20"/>
  <c r="AF200" i="20" s="1"/>
  <c r="J200" i="20" s="1"/>
  <c r="CI42" i="20"/>
  <c r="AF42" i="20" s="1"/>
  <c r="J42" i="20" s="1"/>
  <c r="CI229" i="20"/>
  <c r="AF229" i="20" s="1"/>
  <c r="J229" i="20" s="1"/>
  <c r="CI246" i="20"/>
  <c r="AF246" i="20" s="1"/>
  <c r="J246" i="20" s="1"/>
  <c r="CI125" i="20"/>
  <c r="AF125" i="20" s="1"/>
  <c r="J125" i="20" s="1"/>
  <c r="CI127" i="20"/>
  <c r="AF127" i="20" s="1"/>
  <c r="J127" i="20" s="1"/>
  <c r="CI177" i="20"/>
  <c r="AF177" i="20" s="1"/>
  <c r="J177" i="20" s="1"/>
  <c r="CI135" i="20"/>
  <c r="AF135" i="20" s="1"/>
  <c r="J135" i="20" s="1"/>
  <c r="CI61" i="20"/>
  <c r="AF61" i="20" s="1"/>
  <c r="J61" i="20" s="1"/>
  <c r="CI117" i="20"/>
  <c r="AF117" i="20" s="1"/>
  <c r="J117" i="20" s="1"/>
  <c r="CI64" i="20"/>
  <c r="AF64" i="20" s="1"/>
  <c r="J64" i="20" s="1"/>
  <c r="CI251" i="20"/>
  <c r="AF251" i="20" s="1"/>
  <c r="J251" i="20" s="1"/>
  <c r="CI171" i="20"/>
  <c r="AF171" i="20" s="1"/>
  <c r="J171" i="20" s="1"/>
  <c r="CI77" i="20"/>
  <c r="AF77" i="20" s="1"/>
  <c r="J77" i="20" s="1"/>
  <c r="CI72" i="20"/>
  <c r="AF72" i="20" s="1"/>
  <c r="J72" i="20" s="1"/>
  <c r="CI126" i="20"/>
  <c r="AF126" i="20" s="1"/>
  <c r="J126" i="20" s="1"/>
  <c r="CI110" i="20"/>
  <c r="AF110" i="20" s="1"/>
  <c r="J110" i="20" s="1"/>
  <c r="CI107" i="20"/>
  <c r="AF107" i="20" s="1"/>
  <c r="J107" i="20" s="1"/>
  <c r="CI233" i="20"/>
  <c r="AF233" i="20" s="1"/>
  <c r="J233" i="20" s="1"/>
  <c r="CI241" i="20"/>
  <c r="AF241" i="20" s="1"/>
  <c r="J241" i="20" s="1"/>
  <c r="CI25" i="20"/>
  <c r="AF25" i="20" s="1"/>
  <c r="J25" i="20" s="1"/>
  <c r="CI240" i="20"/>
  <c r="AF240" i="20" s="1"/>
  <c r="J240" i="20" s="1"/>
  <c r="CI34" i="20"/>
  <c r="AF34" i="20" s="1"/>
  <c r="J34" i="20" s="1"/>
  <c r="CI112" i="20"/>
  <c r="AF112" i="20" s="1"/>
  <c r="J112" i="20" s="1"/>
  <c r="CI138" i="20"/>
  <c r="AF138" i="20" s="1"/>
  <c r="J138" i="20" s="1"/>
  <c r="CI249" i="20"/>
  <c r="AF249" i="20" s="1"/>
  <c r="J249" i="20" s="1"/>
  <c r="CI175" i="20"/>
  <c r="AF175" i="20" s="1"/>
  <c r="J175" i="20" s="1"/>
  <c r="CI223" i="20"/>
  <c r="AF223" i="20" s="1"/>
  <c r="J223" i="20" s="1"/>
  <c r="CI239" i="20"/>
  <c r="AF239" i="20" s="1"/>
  <c r="J239" i="20" s="1"/>
  <c r="CI90" i="20"/>
  <c r="AF90" i="20" s="1"/>
  <c r="J90" i="20" s="1"/>
  <c r="CI22" i="20"/>
  <c r="AF22" i="20" s="1"/>
  <c r="J22" i="20" s="1"/>
  <c r="CI120" i="20"/>
  <c r="AF120" i="20" s="1"/>
  <c r="J120" i="20" s="1"/>
  <c r="CI146" i="20"/>
  <c r="AF146" i="20" s="1"/>
  <c r="J146" i="20" s="1"/>
  <c r="CI30" i="20"/>
  <c r="AF30" i="20" s="1"/>
  <c r="J30" i="20" s="1"/>
  <c r="CI205" i="20"/>
  <c r="AF205" i="20" s="1"/>
  <c r="J205" i="20" s="1"/>
  <c r="CI154" i="20"/>
  <c r="AF154" i="20" s="1"/>
  <c r="J154" i="20" s="1"/>
  <c r="CI157" i="20"/>
  <c r="AF157" i="20" s="1"/>
  <c r="J157" i="20" s="1"/>
  <c r="CI212" i="20"/>
  <c r="AF212" i="20" s="1"/>
  <c r="J212" i="20" s="1"/>
  <c r="CI164" i="20"/>
  <c r="AF164" i="20" s="1"/>
  <c r="J164" i="20" s="1"/>
  <c r="CI139" i="20"/>
  <c r="AF139" i="20" s="1"/>
  <c r="J139" i="20" s="1"/>
  <c r="CI147" i="20"/>
  <c r="AF147" i="20" s="1"/>
  <c r="J147" i="20" s="1"/>
  <c r="CI186" i="20"/>
  <c r="AF186" i="20" s="1"/>
  <c r="J186" i="20" s="1"/>
  <c r="CI63" i="20"/>
  <c r="AF63" i="20" s="1"/>
  <c r="J63" i="20" s="1"/>
  <c r="CI41" i="20"/>
  <c r="AF41" i="20" s="1"/>
  <c r="J41" i="20" s="1"/>
  <c r="CI159" i="20"/>
  <c r="AF159" i="20" s="1"/>
  <c r="J159" i="20" s="1"/>
  <c r="CI109" i="20"/>
  <c r="AF109" i="20" s="1"/>
  <c r="J109" i="20" s="1"/>
  <c r="CI191" i="20"/>
  <c r="AF191" i="20" s="1"/>
  <c r="J191" i="20" s="1"/>
  <c r="CI203" i="20"/>
  <c r="AF203" i="20" s="1"/>
  <c r="J203" i="20" s="1"/>
  <c r="CI248" i="20"/>
  <c r="AF248" i="20" s="1"/>
  <c r="J248" i="20" s="1"/>
  <c r="CI209" i="20"/>
  <c r="AF209" i="20" s="1"/>
  <c r="J209" i="20" s="1"/>
  <c r="CI173" i="20"/>
  <c r="AF173" i="20" s="1"/>
  <c r="J173" i="20" s="1"/>
  <c r="Y65" i="8"/>
  <c r="Y54" i="8"/>
  <c r="Y44" i="8"/>
  <c r="Z35" i="4" l="1"/>
  <c r="Z34" i="4" s="1"/>
  <c r="AR157" i="20" l="1"/>
  <c r="AR150" i="20"/>
  <c r="AR204" i="20"/>
  <c r="AR175" i="20"/>
  <c r="AR195" i="20"/>
  <c r="AR48" i="20"/>
  <c r="AR50" i="20"/>
  <c r="AR39" i="20"/>
  <c r="AR152" i="20"/>
  <c r="AR187" i="20"/>
  <c r="AR16" i="20"/>
  <c r="AR15" i="20"/>
  <c r="AR218" i="20"/>
  <c r="AR208" i="20"/>
  <c r="AR64" i="20"/>
  <c r="AR19" i="20"/>
  <c r="AR36" i="20"/>
  <c r="AR148" i="20"/>
  <c r="AR72" i="20"/>
  <c r="AR203" i="20"/>
  <c r="AR238" i="20"/>
  <c r="AR29" i="20"/>
  <c r="AR20" i="20"/>
  <c r="AR119" i="20"/>
  <c r="AR232" i="20"/>
  <c r="AR46" i="20"/>
  <c r="AR90" i="20"/>
  <c r="AR169" i="20"/>
  <c r="AR248" i="20"/>
  <c r="AR125" i="20"/>
  <c r="Z42" i="4"/>
  <c r="Z76" i="4" s="1"/>
  <c r="AR162" i="20"/>
  <c r="AR251" i="20"/>
  <c r="AR198" i="20"/>
  <c r="AR118" i="20"/>
  <c r="AR82" i="20"/>
  <c r="AR250" i="20"/>
  <c r="AR86" i="20"/>
  <c r="AR122" i="20"/>
  <c r="AR185" i="20"/>
  <c r="AR154" i="20"/>
  <c r="AR104" i="20"/>
  <c r="AR244" i="20"/>
  <c r="AR92" i="20"/>
  <c r="AR233" i="20"/>
  <c r="AR145" i="20"/>
  <c r="AR53" i="20"/>
  <c r="AR130" i="20"/>
  <c r="AR182" i="20"/>
  <c r="AR52" i="20"/>
  <c r="AR207" i="20"/>
  <c r="AR236" i="20"/>
  <c r="AR13" i="20"/>
  <c r="AR112" i="20"/>
  <c r="AR192" i="20"/>
  <c r="AR42" i="20"/>
  <c r="AR219" i="20"/>
  <c r="AR94" i="20"/>
  <c r="AR79" i="20"/>
  <c r="AR77" i="20"/>
  <c r="AR55" i="20"/>
  <c r="AR54" i="20"/>
  <c r="AR65" i="20"/>
  <c r="AR142" i="20"/>
  <c r="Z56" i="8"/>
  <c r="Z55" i="8" s="1"/>
  <c r="AR95" i="20"/>
  <c r="AR24" i="20"/>
  <c r="AR126" i="20"/>
  <c r="AR172" i="20"/>
  <c r="AR246" i="20"/>
  <c r="AR114" i="20"/>
  <c r="AR27" i="20"/>
  <c r="AR245" i="20"/>
  <c r="AR123" i="20"/>
  <c r="AR167" i="20"/>
  <c r="AR87" i="20"/>
  <c r="AR98" i="20"/>
  <c r="AR43" i="20"/>
  <c r="AR93" i="20"/>
  <c r="AR67" i="20"/>
  <c r="AR69" i="20"/>
  <c r="AR176" i="20"/>
  <c r="AR84" i="20"/>
  <c r="AR201" i="20"/>
  <c r="AR116" i="20"/>
  <c r="AR189" i="20"/>
  <c r="AR141" i="20"/>
  <c r="AR247" i="20"/>
  <c r="AR60" i="20"/>
  <c r="AR31" i="20"/>
  <c r="AR234" i="20"/>
  <c r="AR88" i="20"/>
  <c r="AR149" i="20"/>
  <c r="Z38" i="4"/>
  <c r="AR140" i="20"/>
  <c r="AR229" i="20"/>
  <c r="AR70" i="20"/>
  <c r="AR200" i="20"/>
  <c r="AR62" i="20"/>
  <c r="AR137" i="20"/>
  <c r="AR45" i="20"/>
  <c r="AR68" i="20"/>
  <c r="AR153" i="20"/>
  <c r="AR230" i="20"/>
  <c r="AR180" i="20"/>
  <c r="AR102" i="20"/>
  <c r="AR240" i="20"/>
  <c r="AR128" i="20"/>
  <c r="AR226" i="20"/>
  <c r="AR184" i="20"/>
  <c r="AR170" i="20"/>
  <c r="AR61" i="20"/>
  <c r="AR83" i="20"/>
  <c r="AR71" i="20"/>
  <c r="AR107" i="20"/>
  <c r="AR237" i="20"/>
  <c r="AR242" i="20"/>
  <c r="AR241" i="20"/>
  <c r="AR81" i="20"/>
  <c r="AR131" i="20"/>
  <c r="AR225" i="20"/>
  <c r="AR80" i="20"/>
  <c r="AR14" i="20"/>
  <c r="Z40" i="4"/>
  <c r="Z75" i="4" s="1"/>
  <c r="AR144" i="20"/>
  <c r="AR190" i="20"/>
  <c r="AR249" i="20"/>
  <c r="AR227" i="20"/>
  <c r="AR25" i="20"/>
  <c r="AR49" i="20"/>
  <c r="AR206" i="20"/>
  <c r="AR147" i="20"/>
  <c r="AR21" i="20"/>
  <c r="AR41" i="20"/>
  <c r="AR139" i="20"/>
  <c r="AR59" i="20"/>
  <c r="AR177" i="20"/>
  <c r="AR188" i="20"/>
  <c r="AR38" i="20"/>
  <c r="AR18" i="20"/>
  <c r="AR58" i="20"/>
  <c r="AR109" i="20"/>
  <c r="AR215" i="20"/>
  <c r="AR115" i="20"/>
  <c r="AR202" i="20"/>
  <c r="AR47" i="20"/>
  <c r="AR78" i="20"/>
  <c r="AR99" i="20"/>
  <c r="AR220" i="20"/>
  <c r="AR174" i="20"/>
  <c r="AR124" i="20"/>
  <c r="AR75" i="20"/>
  <c r="AR209" i="20"/>
  <c r="AR231" i="20"/>
  <c r="Z36" i="4"/>
  <c r="Z73" i="4" s="1"/>
  <c r="AR96" i="20"/>
  <c r="AR57" i="20"/>
  <c r="AR111" i="20"/>
  <c r="AR239" i="20"/>
  <c r="AR193" i="20"/>
  <c r="AR73" i="20"/>
  <c r="AR199" i="20"/>
  <c r="AR221" i="20"/>
  <c r="AR100" i="20"/>
  <c r="AR76" i="20"/>
  <c r="AR113" i="20"/>
  <c r="AR155" i="20"/>
  <c r="AR213" i="20"/>
  <c r="AR40" i="20"/>
  <c r="AR89" i="20"/>
  <c r="AR121" i="20"/>
  <c r="AR35" i="20"/>
  <c r="AR224" i="20"/>
  <c r="AR134" i="20"/>
  <c r="AR243" i="20"/>
  <c r="AR143" i="20"/>
  <c r="AR212" i="20"/>
  <c r="AR158" i="20"/>
  <c r="AR34" i="20"/>
  <c r="AR223" i="20"/>
  <c r="AR91" i="20"/>
  <c r="AR120" i="20"/>
  <c r="AR136" i="20"/>
  <c r="AR33" i="20"/>
  <c r="Z44" i="4"/>
  <c r="AR173" i="20"/>
  <c r="AR127" i="20"/>
  <c r="AR63" i="20"/>
  <c r="AR163" i="20"/>
  <c r="AR210" i="20"/>
  <c r="AR110" i="20"/>
  <c r="AR106" i="20"/>
  <c r="AR166" i="20"/>
  <c r="AR105" i="20"/>
  <c r="AR178" i="20"/>
  <c r="AR22" i="20"/>
  <c r="AR23" i="20"/>
  <c r="AR186" i="20"/>
  <c r="AR194" i="20"/>
  <c r="AR228" i="20"/>
  <c r="AR191" i="20"/>
  <c r="AR197" i="20"/>
  <c r="AR217" i="20"/>
  <c r="AR181" i="20"/>
  <c r="AR168" i="20"/>
  <c r="AR108" i="20"/>
  <c r="AR129" i="20"/>
  <c r="AR97" i="20"/>
  <c r="AR235" i="20"/>
  <c r="AR161" i="20"/>
  <c r="AR103" i="20"/>
  <c r="AR151" i="20"/>
  <c r="AR171" i="20"/>
  <c r="AR44" i="20"/>
  <c r="AR164" i="20"/>
  <c r="AR216" i="20"/>
  <c r="AR117" i="20"/>
  <c r="AR160" i="20"/>
  <c r="AR159" i="20"/>
  <c r="AR12" i="20"/>
  <c r="AR101" i="20"/>
  <c r="AR183" i="20"/>
  <c r="AR66" i="20"/>
  <c r="AR28" i="20"/>
  <c r="AR56" i="20"/>
  <c r="AR37" i="20"/>
  <c r="AR74" i="20"/>
  <c r="AR214" i="20"/>
  <c r="AR196" i="20"/>
  <c r="AR165" i="20"/>
  <c r="AR32" i="20"/>
  <c r="AR138" i="20"/>
  <c r="AR11" i="20"/>
  <c r="AR211" i="20"/>
  <c r="AR146" i="20"/>
  <c r="AR17" i="20"/>
  <c r="AR85" i="20"/>
  <c r="AR179" i="20"/>
  <c r="AR132" i="20"/>
  <c r="AR135" i="20"/>
  <c r="AR156" i="20"/>
  <c r="AR30" i="20"/>
  <c r="AR51" i="20"/>
  <c r="AR205" i="20"/>
  <c r="AR26" i="20"/>
  <c r="AR222" i="20"/>
  <c r="AR133" i="20"/>
  <c r="CU164" i="20" l="1"/>
  <c r="BC164" i="20"/>
  <c r="BN164" i="20" s="1"/>
  <c r="BY164" i="20" s="1"/>
  <c r="BC75" i="20"/>
  <c r="BN75" i="20" s="1"/>
  <c r="BY75" i="20" s="1"/>
  <c r="CU75" i="20"/>
  <c r="BC230" i="20"/>
  <c r="BN230" i="20" s="1"/>
  <c r="BY230" i="20" s="1"/>
  <c r="CU230" i="20"/>
  <c r="CU142" i="20"/>
  <c r="BC142" i="20"/>
  <c r="BN142" i="20" s="1"/>
  <c r="BY142" i="20" s="1"/>
  <c r="CU130" i="20"/>
  <c r="BC130" i="20"/>
  <c r="BN130" i="20" s="1"/>
  <c r="BY130" i="20" s="1"/>
  <c r="CU165" i="20"/>
  <c r="BC165" i="20"/>
  <c r="BN165" i="20" s="1"/>
  <c r="BY165" i="20" s="1"/>
  <c r="CU210" i="20"/>
  <c r="BC210" i="20"/>
  <c r="BN210" i="20" s="1"/>
  <c r="BY210" i="20" s="1"/>
  <c r="BC155" i="20"/>
  <c r="BN155" i="20" s="1"/>
  <c r="BY155" i="20" s="1"/>
  <c r="CU155" i="20"/>
  <c r="CU124" i="20"/>
  <c r="BC124" i="20"/>
  <c r="BN124" i="20" s="1"/>
  <c r="BY124" i="20" s="1"/>
  <c r="CU215" i="20"/>
  <c r="BC215" i="20"/>
  <c r="BN215" i="20" s="1"/>
  <c r="BY215" i="20" s="1"/>
  <c r="CU139" i="20"/>
  <c r="BC139" i="20"/>
  <c r="BN139" i="20" s="1"/>
  <c r="BY139" i="20" s="1"/>
  <c r="CU249" i="20"/>
  <c r="BC249" i="20"/>
  <c r="BN249" i="20" s="1"/>
  <c r="BY249" i="20" s="1"/>
  <c r="CU81" i="20"/>
  <c r="BC81" i="20"/>
  <c r="BN81" i="20" s="1"/>
  <c r="BY81" i="20" s="1"/>
  <c r="CU170" i="20"/>
  <c r="BC170" i="20"/>
  <c r="BN170" i="20" s="1"/>
  <c r="BY170" i="20" s="1"/>
  <c r="CU153" i="20"/>
  <c r="BC153" i="20"/>
  <c r="BN153" i="20" s="1"/>
  <c r="BY153" i="20" s="1"/>
  <c r="CU140" i="20"/>
  <c r="BC140" i="20"/>
  <c r="BN140" i="20" s="1"/>
  <c r="BY140" i="20" s="1"/>
  <c r="BC141" i="20"/>
  <c r="BN141" i="20" s="1"/>
  <c r="BY141" i="20" s="1"/>
  <c r="CU141" i="20"/>
  <c r="BC93" i="20"/>
  <c r="BN93" i="20" s="1"/>
  <c r="BY93" i="20" s="1"/>
  <c r="CU93" i="20"/>
  <c r="BC114" i="20"/>
  <c r="BN114" i="20" s="1"/>
  <c r="BY114" i="20" s="1"/>
  <c r="CU114" i="20"/>
  <c r="CU65" i="20"/>
  <c r="BC65" i="20"/>
  <c r="BN65" i="20" s="1"/>
  <c r="BY65" i="20" s="1"/>
  <c r="CU192" i="20"/>
  <c r="BC192" i="20"/>
  <c r="BN192" i="20" s="1"/>
  <c r="BY192" i="20" s="1"/>
  <c r="CU53" i="20"/>
  <c r="BC53" i="20"/>
  <c r="BN53" i="20" s="1"/>
  <c r="BY53" i="20" s="1"/>
  <c r="CU122" i="20"/>
  <c r="BC122" i="20"/>
  <c r="BN122" i="20" s="1"/>
  <c r="BY122" i="20" s="1"/>
  <c r="BC20" i="20"/>
  <c r="BN20" i="20" s="1"/>
  <c r="BY20" i="20" s="1"/>
  <c r="CU20" i="20"/>
  <c r="CU64" i="20"/>
  <c r="BC64" i="20"/>
  <c r="BN64" i="20" s="1"/>
  <c r="BY64" i="20" s="1"/>
  <c r="CU50" i="20"/>
  <c r="BC50" i="20"/>
  <c r="BN50" i="20" s="1"/>
  <c r="BY50" i="20" s="1"/>
  <c r="CU110" i="20"/>
  <c r="BC110" i="20"/>
  <c r="BN110" i="20" s="1"/>
  <c r="BY110" i="20" s="1"/>
  <c r="BC115" i="20"/>
  <c r="BN115" i="20" s="1"/>
  <c r="BY115" i="20" s="1"/>
  <c r="CU115" i="20"/>
  <c r="CU229" i="20"/>
  <c r="BC229" i="20"/>
  <c r="BN229" i="20" s="1"/>
  <c r="BY229" i="20" s="1"/>
  <c r="BC19" i="20"/>
  <c r="BN19" i="20" s="1"/>
  <c r="BY19" i="20" s="1"/>
  <c r="CU19" i="20"/>
  <c r="BC108" i="20"/>
  <c r="BN108" i="20" s="1"/>
  <c r="BY108" i="20" s="1"/>
  <c r="CU108" i="20"/>
  <c r="BC243" i="20"/>
  <c r="BN243" i="20" s="1"/>
  <c r="BY243" i="20" s="1"/>
  <c r="CU243" i="20"/>
  <c r="BC26" i="20"/>
  <c r="BN26" i="20" s="1"/>
  <c r="BY26" i="20" s="1"/>
  <c r="CU26" i="20"/>
  <c r="BC196" i="20"/>
  <c r="BN196" i="20" s="1"/>
  <c r="BY196" i="20" s="1"/>
  <c r="CU196" i="20"/>
  <c r="BC168" i="20"/>
  <c r="BN168" i="20" s="1"/>
  <c r="BY168" i="20" s="1"/>
  <c r="CU168" i="20"/>
  <c r="CU23" i="20"/>
  <c r="BC23" i="20"/>
  <c r="BN23" i="20" s="1"/>
  <c r="BY23" i="20" s="1"/>
  <c r="BC120" i="20"/>
  <c r="BN120" i="20" s="1"/>
  <c r="BY120" i="20" s="1"/>
  <c r="CU120" i="20"/>
  <c r="BC134" i="20"/>
  <c r="BN134" i="20" s="1"/>
  <c r="BY134" i="20" s="1"/>
  <c r="CU134" i="20"/>
  <c r="BC113" i="20"/>
  <c r="BN113" i="20" s="1"/>
  <c r="BY113" i="20" s="1"/>
  <c r="CU113" i="20"/>
  <c r="BC111" i="20"/>
  <c r="BN111" i="20" s="1"/>
  <c r="BY111" i="20" s="1"/>
  <c r="CU111" i="20"/>
  <c r="BC174" i="20"/>
  <c r="BN174" i="20" s="1"/>
  <c r="BY174" i="20" s="1"/>
  <c r="CU174" i="20"/>
  <c r="BC109" i="20"/>
  <c r="BN109" i="20" s="1"/>
  <c r="BY109" i="20" s="1"/>
  <c r="CU109" i="20"/>
  <c r="CU41" i="20"/>
  <c r="BC41" i="20"/>
  <c r="BN41" i="20" s="1"/>
  <c r="BY41" i="20" s="1"/>
  <c r="BC190" i="20"/>
  <c r="BN190" i="20" s="1"/>
  <c r="BY190" i="20" s="1"/>
  <c r="CU190" i="20"/>
  <c r="BC241" i="20"/>
  <c r="BN241" i="20" s="1"/>
  <c r="BY241" i="20" s="1"/>
  <c r="CU241" i="20"/>
  <c r="CU184" i="20"/>
  <c r="BC184" i="20"/>
  <c r="BN184" i="20" s="1"/>
  <c r="BY184" i="20" s="1"/>
  <c r="CU68" i="20"/>
  <c r="BC68" i="20"/>
  <c r="BN68" i="20" s="1"/>
  <c r="BY68" i="20" s="1"/>
  <c r="Z24" i="4"/>
  <c r="Z74" i="4"/>
  <c r="Z71" i="4" s="1"/>
  <c r="CU189" i="20"/>
  <c r="BC189" i="20"/>
  <c r="BN189" i="20" s="1"/>
  <c r="BY189" i="20" s="1"/>
  <c r="CU43" i="20"/>
  <c r="BC43" i="20"/>
  <c r="BN43" i="20" s="1"/>
  <c r="BY43" i="20" s="1"/>
  <c r="BC246" i="20"/>
  <c r="BN246" i="20" s="1"/>
  <c r="BY246" i="20" s="1"/>
  <c r="CU246" i="20"/>
  <c r="CU54" i="20"/>
  <c r="BC54" i="20"/>
  <c r="BN54" i="20" s="1"/>
  <c r="BY54" i="20" s="1"/>
  <c r="CU112" i="20"/>
  <c r="BC112" i="20"/>
  <c r="BN112" i="20" s="1"/>
  <c r="BY112" i="20" s="1"/>
  <c r="CU145" i="20"/>
  <c r="BC145" i="20"/>
  <c r="BN145" i="20" s="1"/>
  <c r="BY145" i="20" s="1"/>
  <c r="CU86" i="20"/>
  <c r="BC86" i="20"/>
  <c r="BN86" i="20" s="1"/>
  <c r="BY86" i="20" s="1"/>
  <c r="CU125" i="20"/>
  <c r="BC125" i="20"/>
  <c r="BN125" i="20" s="1"/>
  <c r="BY125" i="20" s="1"/>
  <c r="CU29" i="20"/>
  <c r="BC29" i="20"/>
  <c r="BN29" i="20" s="1"/>
  <c r="BY29" i="20" s="1"/>
  <c r="BC208" i="20"/>
  <c r="BN208" i="20" s="1"/>
  <c r="BY208" i="20" s="1"/>
  <c r="CU208" i="20"/>
  <c r="CU48" i="20"/>
  <c r="BC48" i="20"/>
  <c r="BN48" i="20" s="1"/>
  <c r="BY48" i="20" s="1"/>
  <c r="CU66" i="20"/>
  <c r="BC66" i="20"/>
  <c r="BN66" i="20" s="1"/>
  <c r="BY66" i="20" s="1"/>
  <c r="BC33" i="20"/>
  <c r="BN33" i="20" s="1"/>
  <c r="BY33" i="20" s="1"/>
  <c r="CU33" i="20"/>
  <c r="BC131" i="20"/>
  <c r="BN131" i="20" s="1"/>
  <c r="BY131" i="20" s="1"/>
  <c r="CU131" i="20"/>
  <c r="CU185" i="20"/>
  <c r="BC185" i="20"/>
  <c r="BN185" i="20" s="1"/>
  <c r="BY185" i="20" s="1"/>
  <c r="CU222" i="20"/>
  <c r="BC222" i="20"/>
  <c r="BN222" i="20" s="1"/>
  <c r="BY222" i="20" s="1"/>
  <c r="CU44" i="20"/>
  <c r="BC44" i="20"/>
  <c r="BN44" i="20" s="1"/>
  <c r="BY44" i="20" s="1"/>
  <c r="CU186" i="20"/>
  <c r="BC186" i="20"/>
  <c r="BN186" i="20" s="1"/>
  <c r="BY186" i="20" s="1"/>
  <c r="CU136" i="20"/>
  <c r="BC136" i="20"/>
  <c r="BN136" i="20" s="1"/>
  <c r="BY136" i="20" s="1"/>
  <c r="BC239" i="20"/>
  <c r="BN239" i="20" s="1"/>
  <c r="BY239" i="20" s="1"/>
  <c r="CU239" i="20"/>
  <c r="CU85" i="20"/>
  <c r="BC85" i="20"/>
  <c r="BN85" i="20" s="1"/>
  <c r="BY85" i="20" s="1"/>
  <c r="BC101" i="20"/>
  <c r="BN101" i="20" s="1"/>
  <c r="BY101" i="20" s="1"/>
  <c r="CU101" i="20"/>
  <c r="BC171" i="20"/>
  <c r="BN171" i="20" s="1"/>
  <c r="BY171" i="20" s="1"/>
  <c r="CU171" i="20"/>
  <c r="BC163" i="20"/>
  <c r="BN163" i="20" s="1"/>
  <c r="BY163" i="20" s="1"/>
  <c r="CU163" i="20"/>
  <c r="BC205" i="20"/>
  <c r="BN205" i="20" s="1"/>
  <c r="BY205" i="20" s="1"/>
  <c r="CU205" i="20"/>
  <c r="CU17" i="20"/>
  <c r="BC17" i="20"/>
  <c r="BN17" i="20" s="1"/>
  <c r="BY17" i="20" s="1"/>
  <c r="BC214" i="20"/>
  <c r="BN214" i="20" s="1"/>
  <c r="BY214" i="20" s="1"/>
  <c r="CU214" i="20"/>
  <c r="BC12" i="20"/>
  <c r="BN12" i="20" s="1"/>
  <c r="BY12" i="20" s="1"/>
  <c r="CU12" i="20"/>
  <c r="CU151" i="20"/>
  <c r="BC151" i="20"/>
  <c r="BN151" i="20" s="1"/>
  <c r="BY151" i="20" s="1"/>
  <c r="BC181" i="20"/>
  <c r="BN181" i="20" s="1"/>
  <c r="BY181" i="20" s="1"/>
  <c r="CU181" i="20"/>
  <c r="BC22" i="20"/>
  <c r="BN22" i="20" s="1"/>
  <c r="BY22" i="20" s="1"/>
  <c r="CU22" i="20"/>
  <c r="BC63" i="20"/>
  <c r="BN63" i="20" s="1"/>
  <c r="BY63" i="20" s="1"/>
  <c r="CU63" i="20"/>
  <c r="CU91" i="20"/>
  <c r="BC91" i="20"/>
  <c r="BN91" i="20" s="1"/>
  <c r="BY91" i="20" s="1"/>
  <c r="BC224" i="20"/>
  <c r="BN224" i="20" s="1"/>
  <c r="BY224" i="20" s="1"/>
  <c r="CU224" i="20"/>
  <c r="CU76" i="20"/>
  <c r="BC76" i="20"/>
  <c r="BN76" i="20" s="1"/>
  <c r="BY76" i="20" s="1"/>
  <c r="BC57" i="20"/>
  <c r="BN57" i="20" s="1"/>
  <c r="BY57" i="20" s="1"/>
  <c r="CU57" i="20"/>
  <c r="BC220" i="20"/>
  <c r="BN220" i="20" s="1"/>
  <c r="BY220" i="20" s="1"/>
  <c r="CU220" i="20"/>
  <c r="CU58" i="20"/>
  <c r="BC58" i="20"/>
  <c r="BN58" i="20" s="1"/>
  <c r="BY58" i="20" s="1"/>
  <c r="BC21" i="20"/>
  <c r="BN21" i="20" s="1"/>
  <c r="BY21" i="20" s="1"/>
  <c r="CU21" i="20"/>
  <c r="CU144" i="20"/>
  <c r="BC144" i="20"/>
  <c r="BN144" i="20" s="1"/>
  <c r="BY144" i="20" s="1"/>
  <c r="CU242" i="20"/>
  <c r="BC242" i="20"/>
  <c r="BN242" i="20" s="1"/>
  <c r="BY242" i="20" s="1"/>
  <c r="BC226" i="20"/>
  <c r="BN226" i="20" s="1"/>
  <c r="BY226" i="20" s="1"/>
  <c r="CU226" i="20"/>
  <c r="CU45" i="20"/>
  <c r="BC45" i="20"/>
  <c r="BN45" i="20" s="1"/>
  <c r="BY45" i="20" s="1"/>
  <c r="CU149" i="20"/>
  <c r="BC149" i="20"/>
  <c r="BN149" i="20" s="1"/>
  <c r="BY149" i="20" s="1"/>
  <c r="CU116" i="20"/>
  <c r="BC116" i="20"/>
  <c r="BN116" i="20" s="1"/>
  <c r="BY116" i="20" s="1"/>
  <c r="CU98" i="20"/>
  <c r="BC98" i="20"/>
  <c r="BN98" i="20" s="1"/>
  <c r="BY98" i="20" s="1"/>
  <c r="BC172" i="20"/>
  <c r="BN172" i="20" s="1"/>
  <c r="BY172" i="20" s="1"/>
  <c r="CU172" i="20"/>
  <c r="BC55" i="20"/>
  <c r="BN55" i="20" s="1"/>
  <c r="BY55" i="20" s="1"/>
  <c r="CU55" i="20"/>
  <c r="CU13" i="20"/>
  <c r="BC13" i="20"/>
  <c r="BN13" i="20" s="1"/>
  <c r="BY13" i="20" s="1"/>
  <c r="CU233" i="20"/>
  <c r="BC233" i="20"/>
  <c r="BN233" i="20" s="1"/>
  <c r="BY233" i="20" s="1"/>
  <c r="CU250" i="20"/>
  <c r="BC250" i="20"/>
  <c r="BN250" i="20" s="1"/>
  <c r="BY250" i="20" s="1"/>
  <c r="CU248" i="20"/>
  <c r="BC248" i="20"/>
  <c r="BN248" i="20" s="1"/>
  <c r="BY248" i="20" s="1"/>
  <c r="BC238" i="20"/>
  <c r="BN238" i="20" s="1"/>
  <c r="BY238" i="20" s="1"/>
  <c r="CU238" i="20"/>
  <c r="CU218" i="20"/>
  <c r="BC218" i="20"/>
  <c r="BN218" i="20" s="1"/>
  <c r="BY218" i="20" s="1"/>
  <c r="BC195" i="20"/>
  <c r="BN195" i="20" s="1"/>
  <c r="BY195" i="20" s="1"/>
  <c r="CU195" i="20"/>
  <c r="CU129" i="20"/>
  <c r="BC129" i="20"/>
  <c r="BN129" i="20" s="1"/>
  <c r="BY129" i="20" s="1"/>
  <c r="BC59" i="20"/>
  <c r="BN59" i="20" s="1"/>
  <c r="BY59" i="20" s="1"/>
  <c r="CU59" i="20"/>
  <c r="BC67" i="20"/>
  <c r="BN67" i="20" s="1"/>
  <c r="BY67" i="20" s="1"/>
  <c r="CU67" i="20"/>
  <c r="CU39" i="20"/>
  <c r="BC39" i="20"/>
  <c r="BN39" i="20" s="1"/>
  <c r="BY39" i="20" s="1"/>
  <c r="BC74" i="20"/>
  <c r="BN74" i="20" s="1"/>
  <c r="BY74" i="20" s="1"/>
  <c r="CU74" i="20"/>
  <c r="BC103" i="20"/>
  <c r="BN103" i="20" s="1"/>
  <c r="BY103" i="20" s="1"/>
  <c r="CU103" i="20"/>
  <c r="BC178" i="20"/>
  <c r="BN178" i="20" s="1"/>
  <c r="BY178" i="20" s="1"/>
  <c r="CU178" i="20"/>
  <c r="CU127" i="20"/>
  <c r="BC127" i="20"/>
  <c r="BN127" i="20" s="1"/>
  <c r="BY127" i="20" s="1"/>
  <c r="BC223" i="20"/>
  <c r="BN223" i="20" s="1"/>
  <c r="BY223" i="20" s="1"/>
  <c r="CU223" i="20"/>
  <c r="BC35" i="20"/>
  <c r="BN35" i="20" s="1"/>
  <c r="BY35" i="20" s="1"/>
  <c r="CU35" i="20"/>
  <c r="CU100" i="20"/>
  <c r="BC100" i="20"/>
  <c r="BN100" i="20" s="1"/>
  <c r="BY100" i="20" s="1"/>
  <c r="BC96" i="20"/>
  <c r="BN96" i="20" s="1"/>
  <c r="BY96" i="20" s="1"/>
  <c r="CU96" i="20"/>
  <c r="BC99" i="20"/>
  <c r="BN99" i="20" s="1"/>
  <c r="BY99" i="20" s="1"/>
  <c r="CU99" i="20"/>
  <c r="CU18" i="20"/>
  <c r="BC18" i="20"/>
  <c r="BN18" i="20" s="1"/>
  <c r="BY18" i="20" s="1"/>
  <c r="CU147" i="20"/>
  <c r="BC147" i="20"/>
  <c r="BN147" i="20" s="1"/>
  <c r="BY147" i="20" s="1"/>
  <c r="CU237" i="20"/>
  <c r="BC237" i="20"/>
  <c r="BN237" i="20" s="1"/>
  <c r="BY237" i="20" s="1"/>
  <c r="BC128" i="20"/>
  <c r="BN128" i="20" s="1"/>
  <c r="BY128" i="20" s="1"/>
  <c r="CU128" i="20"/>
  <c r="BC137" i="20"/>
  <c r="BN137" i="20" s="1"/>
  <c r="BY137" i="20" s="1"/>
  <c r="CU137" i="20"/>
  <c r="BC88" i="20"/>
  <c r="BN88" i="20" s="1"/>
  <c r="BY88" i="20" s="1"/>
  <c r="CU88" i="20"/>
  <c r="CU201" i="20"/>
  <c r="BC201" i="20"/>
  <c r="BN201" i="20" s="1"/>
  <c r="BY201" i="20" s="1"/>
  <c r="BC87" i="20"/>
  <c r="BN87" i="20" s="1"/>
  <c r="BY87" i="20" s="1"/>
  <c r="CU87" i="20"/>
  <c r="CU126" i="20"/>
  <c r="BC126" i="20"/>
  <c r="BN126" i="20" s="1"/>
  <c r="BY126" i="20" s="1"/>
  <c r="BC77" i="20"/>
  <c r="BN77" i="20" s="1"/>
  <c r="BY77" i="20" s="1"/>
  <c r="CU77" i="20"/>
  <c r="CU236" i="20"/>
  <c r="BC236" i="20"/>
  <c r="BN236" i="20" s="1"/>
  <c r="BY236" i="20" s="1"/>
  <c r="BC92" i="20"/>
  <c r="BN92" i="20" s="1"/>
  <c r="BY92" i="20" s="1"/>
  <c r="CU92" i="20"/>
  <c r="CU82" i="20"/>
  <c r="BC82" i="20"/>
  <c r="BN82" i="20" s="1"/>
  <c r="BY82" i="20" s="1"/>
  <c r="CU169" i="20"/>
  <c r="BC169" i="20"/>
  <c r="BN169" i="20" s="1"/>
  <c r="BY169" i="20" s="1"/>
  <c r="CU203" i="20"/>
  <c r="BC203" i="20"/>
  <c r="BN203" i="20" s="1"/>
  <c r="BY203" i="20" s="1"/>
  <c r="BC15" i="20"/>
  <c r="BN15" i="20" s="1"/>
  <c r="BY15" i="20" s="1"/>
  <c r="CU15" i="20"/>
  <c r="BC175" i="20"/>
  <c r="BN175" i="20" s="1"/>
  <c r="BY175" i="20" s="1"/>
  <c r="CU175" i="20"/>
  <c r="BC133" i="20"/>
  <c r="BN133" i="20" s="1"/>
  <c r="BY133" i="20" s="1"/>
  <c r="CU133" i="20"/>
  <c r="BC194" i="20"/>
  <c r="BN194" i="20" s="1"/>
  <c r="BY194" i="20" s="1"/>
  <c r="CU194" i="20"/>
  <c r="BC193" i="20"/>
  <c r="BN193" i="20" s="1"/>
  <c r="BY193" i="20" s="1"/>
  <c r="CU193" i="20"/>
  <c r="CU61" i="20"/>
  <c r="BC61" i="20"/>
  <c r="BN61" i="20" s="1"/>
  <c r="BY61" i="20" s="1"/>
  <c r="BC42" i="20"/>
  <c r="BN42" i="20" s="1"/>
  <c r="BY42" i="20" s="1"/>
  <c r="CU42" i="20"/>
  <c r="BC162" i="20"/>
  <c r="BN162" i="20" s="1"/>
  <c r="BY162" i="20" s="1"/>
  <c r="CU162" i="20"/>
  <c r="CU183" i="20"/>
  <c r="BC183" i="20"/>
  <c r="BN183" i="20" s="1"/>
  <c r="BY183" i="20" s="1"/>
  <c r="CU146" i="20"/>
  <c r="BC146" i="20"/>
  <c r="BN146" i="20" s="1"/>
  <c r="BY146" i="20" s="1"/>
  <c r="BC217" i="20"/>
  <c r="BN217" i="20" s="1"/>
  <c r="BY217" i="20" s="1"/>
  <c r="CU217" i="20"/>
  <c r="BC30" i="20"/>
  <c r="BN30" i="20" s="1"/>
  <c r="BY30" i="20" s="1"/>
  <c r="CU30" i="20"/>
  <c r="CU211" i="20"/>
  <c r="BC211" i="20"/>
  <c r="BN211" i="20" s="1"/>
  <c r="BY211" i="20" s="1"/>
  <c r="BC37" i="20"/>
  <c r="BN37" i="20" s="1"/>
  <c r="BY37" i="20" s="1"/>
  <c r="CU37" i="20"/>
  <c r="BC160" i="20"/>
  <c r="BN160" i="20" s="1"/>
  <c r="BY160" i="20" s="1"/>
  <c r="CU160" i="20"/>
  <c r="CU161" i="20"/>
  <c r="BC161" i="20"/>
  <c r="BN161" i="20" s="1"/>
  <c r="BY161" i="20" s="1"/>
  <c r="BC197" i="20"/>
  <c r="BN197" i="20" s="1"/>
  <c r="BY197" i="20" s="1"/>
  <c r="CU197" i="20"/>
  <c r="CU105" i="20"/>
  <c r="BC105" i="20"/>
  <c r="BN105" i="20" s="1"/>
  <c r="BY105" i="20" s="1"/>
  <c r="CU34" i="20"/>
  <c r="BC34" i="20"/>
  <c r="BN34" i="20" s="1"/>
  <c r="BY34" i="20" s="1"/>
  <c r="CU121" i="20"/>
  <c r="BC121" i="20"/>
  <c r="BN121" i="20" s="1"/>
  <c r="BY121" i="20" s="1"/>
  <c r="BC221" i="20"/>
  <c r="BN221" i="20" s="1"/>
  <c r="BY221" i="20" s="1"/>
  <c r="CU221" i="20"/>
  <c r="BC78" i="20"/>
  <c r="BN78" i="20" s="1"/>
  <c r="BY78" i="20" s="1"/>
  <c r="CU78" i="20"/>
  <c r="BC38" i="20"/>
  <c r="BN38" i="20" s="1"/>
  <c r="BY38" i="20" s="1"/>
  <c r="CU38" i="20"/>
  <c r="CU206" i="20"/>
  <c r="BC206" i="20"/>
  <c r="BN206" i="20" s="1"/>
  <c r="BY206" i="20" s="1"/>
  <c r="BC14" i="20"/>
  <c r="BN14" i="20" s="1"/>
  <c r="BY14" i="20" s="1"/>
  <c r="CU14" i="20"/>
  <c r="BC107" i="20"/>
  <c r="BN107" i="20" s="1"/>
  <c r="BY107" i="20" s="1"/>
  <c r="CU107" i="20"/>
  <c r="CU240" i="20"/>
  <c r="BC240" i="20"/>
  <c r="BN240" i="20" s="1"/>
  <c r="BY240" i="20" s="1"/>
  <c r="BC62" i="20"/>
  <c r="BN62" i="20" s="1"/>
  <c r="BY62" i="20" s="1"/>
  <c r="CU62" i="20"/>
  <c r="CU234" i="20"/>
  <c r="BC234" i="20"/>
  <c r="BN234" i="20" s="1"/>
  <c r="BY234" i="20" s="1"/>
  <c r="CU84" i="20"/>
  <c r="BC84" i="20"/>
  <c r="BN84" i="20" s="1"/>
  <c r="BY84" i="20" s="1"/>
  <c r="CU167" i="20"/>
  <c r="BC167" i="20"/>
  <c r="BN167" i="20" s="1"/>
  <c r="BY167" i="20" s="1"/>
  <c r="BC24" i="20"/>
  <c r="BN24" i="20" s="1"/>
  <c r="BY24" i="20" s="1"/>
  <c r="CU24" i="20"/>
  <c r="CU79" i="20"/>
  <c r="BC79" i="20"/>
  <c r="BN79" i="20" s="1"/>
  <c r="BY79" i="20" s="1"/>
  <c r="BC207" i="20"/>
  <c r="BN207" i="20" s="1"/>
  <c r="BY207" i="20" s="1"/>
  <c r="CU207" i="20"/>
  <c r="BC244" i="20"/>
  <c r="BN244" i="20" s="1"/>
  <c r="BY244" i="20" s="1"/>
  <c r="CU244" i="20"/>
  <c r="BC118" i="20"/>
  <c r="BN118" i="20" s="1"/>
  <c r="BY118" i="20" s="1"/>
  <c r="CU118" i="20"/>
  <c r="CU90" i="20"/>
  <c r="BC90" i="20"/>
  <c r="BN90" i="20" s="1"/>
  <c r="BY90" i="20" s="1"/>
  <c r="BC72" i="20"/>
  <c r="BN72" i="20" s="1"/>
  <c r="BY72" i="20" s="1"/>
  <c r="CU72" i="20"/>
  <c r="CU16" i="20"/>
  <c r="BC16" i="20"/>
  <c r="BN16" i="20" s="1"/>
  <c r="BY16" i="20" s="1"/>
  <c r="BC204" i="20"/>
  <c r="BN204" i="20" s="1"/>
  <c r="BY204" i="20" s="1"/>
  <c r="CU204" i="20"/>
  <c r="BC32" i="20"/>
  <c r="BN32" i="20" s="1"/>
  <c r="BY32" i="20" s="1"/>
  <c r="CU32" i="20"/>
  <c r="CU143" i="20"/>
  <c r="BC143" i="20"/>
  <c r="BN143" i="20" s="1"/>
  <c r="BY143" i="20" s="1"/>
  <c r="CU227" i="20"/>
  <c r="BC227" i="20"/>
  <c r="BN227" i="20" s="1"/>
  <c r="BY227" i="20" s="1"/>
  <c r="CU247" i="20"/>
  <c r="BC247" i="20"/>
  <c r="BN247" i="20" s="1"/>
  <c r="BY247" i="20" s="1"/>
  <c r="CU119" i="20"/>
  <c r="BC119" i="20"/>
  <c r="BN119" i="20" s="1"/>
  <c r="BY119" i="20" s="1"/>
  <c r="BC179" i="20"/>
  <c r="BN179" i="20" s="1"/>
  <c r="BY179" i="20" s="1"/>
  <c r="CU179" i="20"/>
  <c r="BC51" i="20"/>
  <c r="BN51" i="20" s="1"/>
  <c r="BY51" i="20" s="1"/>
  <c r="CU51" i="20"/>
  <c r="CU159" i="20"/>
  <c r="BC159" i="20"/>
  <c r="BN159" i="20" s="1"/>
  <c r="BY159" i="20" s="1"/>
  <c r="CU156" i="20"/>
  <c r="BC156" i="20"/>
  <c r="BN156" i="20" s="1"/>
  <c r="BY156" i="20" s="1"/>
  <c r="CU11" i="20"/>
  <c r="BC11" i="20"/>
  <c r="BN11" i="20" s="1"/>
  <c r="BY11" i="20" s="1"/>
  <c r="CU56" i="20"/>
  <c r="BC56" i="20"/>
  <c r="BN56" i="20" s="1"/>
  <c r="BY56" i="20" s="1"/>
  <c r="CU117" i="20"/>
  <c r="BC117" i="20"/>
  <c r="BN117" i="20" s="1"/>
  <c r="BY117" i="20" s="1"/>
  <c r="CU235" i="20"/>
  <c r="BC235" i="20"/>
  <c r="BN235" i="20" s="1"/>
  <c r="BY235" i="20" s="1"/>
  <c r="CU191" i="20"/>
  <c r="BC191" i="20"/>
  <c r="BN191" i="20" s="1"/>
  <c r="BY191" i="20" s="1"/>
  <c r="CU166" i="20"/>
  <c r="BC166" i="20"/>
  <c r="BN166" i="20" s="1"/>
  <c r="BY166" i="20" s="1"/>
  <c r="CU173" i="20"/>
  <c r="BC173" i="20"/>
  <c r="BN173" i="20" s="1"/>
  <c r="BY173" i="20" s="1"/>
  <c r="CU158" i="20"/>
  <c r="BC158" i="20"/>
  <c r="BN158" i="20" s="1"/>
  <c r="BY158" i="20" s="1"/>
  <c r="CU89" i="20"/>
  <c r="BC89" i="20"/>
  <c r="BN89" i="20" s="1"/>
  <c r="BY89" i="20" s="1"/>
  <c r="CU199" i="20"/>
  <c r="BC199" i="20"/>
  <c r="BN199" i="20" s="1"/>
  <c r="BY199" i="20" s="1"/>
  <c r="BC231" i="20"/>
  <c r="BN231" i="20" s="1"/>
  <c r="BY231" i="20" s="1"/>
  <c r="CU231" i="20"/>
  <c r="CU47" i="20"/>
  <c r="BC47" i="20"/>
  <c r="BN47" i="20" s="1"/>
  <c r="BY47" i="20" s="1"/>
  <c r="CU188" i="20"/>
  <c r="BC188" i="20"/>
  <c r="BN188" i="20" s="1"/>
  <c r="BY188" i="20" s="1"/>
  <c r="CU49" i="20"/>
  <c r="BC49" i="20"/>
  <c r="BN49" i="20" s="1"/>
  <c r="BY49" i="20" s="1"/>
  <c r="CU80" i="20"/>
  <c r="BC80" i="20"/>
  <c r="BN80" i="20" s="1"/>
  <c r="BY80" i="20" s="1"/>
  <c r="BC71" i="20"/>
  <c r="BN71" i="20" s="1"/>
  <c r="BY71" i="20" s="1"/>
  <c r="CU71" i="20"/>
  <c r="BC102" i="20"/>
  <c r="BN102" i="20" s="1"/>
  <c r="BY102" i="20" s="1"/>
  <c r="CU102" i="20"/>
  <c r="BC200" i="20"/>
  <c r="BN200" i="20" s="1"/>
  <c r="BY200" i="20" s="1"/>
  <c r="CU200" i="20"/>
  <c r="CU31" i="20"/>
  <c r="BC31" i="20"/>
  <c r="BN31" i="20" s="1"/>
  <c r="BY31" i="20" s="1"/>
  <c r="BC176" i="20"/>
  <c r="BN176" i="20" s="1"/>
  <c r="BY176" i="20" s="1"/>
  <c r="CU176" i="20"/>
  <c r="BC123" i="20"/>
  <c r="BN123" i="20" s="1"/>
  <c r="BY123" i="20" s="1"/>
  <c r="CU123" i="20"/>
  <c r="BC95" i="20"/>
  <c r="BN95" i="20" s="1"/>
  <c r="BY95" i="20" s="1"/>
  <c r="CU95" i="20"/>
  <c r="BC94" i="20"/>
  <c r="BN94" i="20" s="1"/>
  <c r="BY94" i="20" s="1"/>
  <c r="CU94" i="20"/>
  <c r="CU52" i="20"/>
  <c r="BC52" i="20"/>
  <c r="BN52" i="20" s="1"/>
  <c r="BY52" i="20" s="1"/>
  <c r="CU104" i="20"/>
  <c r="BC104" i="20"/>
  <c r="BN104" i="20" s="1"/>
  <c r="BY104" i="20" s="1"/>
  <c r="BC198" i="20"/>
  <c r="BN198" i="20" s="1"/>
  <c r="BY198" i="20" s="1"/>
  <c r="CU198" i="20"/>
  <c r="BC46" i="20"/>
  <c r="BN46" i="20" s="1"/>
  <c r="BY46" i="20" s="1"/>
  <c r="CU46" i="20"/>
  <c r="CU148" i="20"/>
  <c r="BC148" i="20"/>
  <c r="BN148" i="20" s="1"/>
  <c r="BY148" i="20" s="1"/>
  <c r="BC187" i="20"/>
  <c r="BN187" i="20" s="1"/>
  <c r="BY187" i="20" s="1"/>
  <c r="CU187" i="20"/>
  <c r="BC150" i="20"/>
  <c r="BN150" i="20" s="1"/>
  <c r="BY150" i="20" s="1"/>
  <c r="CU150" i="20"/>
  <c r="CU132" i="20"/>
  <c r="BC132" i="20"/>
  <c r="BN132" i="20" s="1"/>
  <c r="BY132" i="20" s="1"/>
  <c r="CU213" i="20"/>
  <c r="BC213" i="20"/>
  <c r="BN213" i="20" s="1"/>
  <c r="BY213" i="20" s="1"/>
  <c r="CU27" i="20"/>
  <c r="BC27" i="20"/>
  <c r="BN27" i="20" s="1"/>
  <c r="BY27" i="20" s="1"/>
  <c r="CU135" i="20"/>
  <c r="BC135" i="20"/>
  <c r="BN135" i="20" s="1"/>
  <c r="BY135" i="20" s="1"/>
  <c r="BC138" i="20"/>
  <c r="BN138" i="20" s="1"/>
  <c r="BY138" i="20" s="1"/>
  <c r="CU138" i="20"/>
  <c r="CU28" i="20"/>
  <c r="BC28" i="20"/>
  <c r="BN28" i="20" s="1"/>
  <c r="BY28" i="20" s="1"/>
  <c r="BC216" i="20"/>
  <c r="BN216" i="20" s="1"/>
  <c r="BY216" i="20" s="1"/>
  <c r="CU216" i="20"/>
  <c r="CU97" i="20"/>
  <c r="BC97" i="20"/>
  <c r="BN97" i="20" s="1"/>
  <c r="BY97" i="20" s="1"/>
  <c r="CU228" i="20"/>
  <c r="BC228" i="20"/>
  <c r="BN228" i="20" s="1"/>
  <c r="BY228" i="20" s="1"/>
  <c r="BC106" i="20"/>
  <c r="BN106" i="20" s="1"/>
  <c r="BY106" i="20" s="1"/>
  <c r="CU106" i="20"/>
  <c r="Z54" i="4"/>
  <c r="Z83" i="4" s="1"/>
  <c r="Z62" i="4"/>
  <c r="Z87" i="4" s="1"/>
  <c r="Z45" i="4"/>
  <c r="Z56" i="4"/>
  <c r="Z84" i="4" s="1"/>
  <c r="Z52" i="4"/>
  <c r="Z82" i="4" s="1"/>
  <c r="Z58" i="4"/>
  <c r="Z85" i="4" s="1"/>
  <c r="Z60" i="4"/>
  <c r="Z86" i="4" s="1"/>
  <c r="Z64" i="4"/>
  <c r="Z88" i="4" s="1"/>
  <c r="Z50" i="4"/>
  <c r="Z81" i="4" s="1"/>
  <c r="Z46" i="4"/>
  <c r="Z79" i="4" s="1"/>
  <c r="Z48" i="4"/>
  <c r="Z80" i="4" s="1"/>
  <c r="BC212" i="20"/>
  <c r="BN212" i="20" s="1"/>
  <c r="BY212" i="20" s="1"/>
  <c r="CU212" i="20"/>
  <c r="CU40" i="20"/>
  <c r="BC40" i="20"/>
  <c r="BN40" i="20" s="1"/>
  <c r="BY40" i="20" s="1"/>
  <c r="BC73" i="20"/>
  <c r="BN73" i="20" s="1"/>
  <c r="BY73" i="20" s="1"/>
  <c r="CU73" i="20"/>
  <c r="BC209" i="20"/>
  <c r="BN209" i="20" s="1"/>
  <c r="BY209" i="20" s="1"/>
  <c r="CU209" i="20"/>
  <c r="BC202" i="20"/>
  <c r="BN202" i="20" s="1"/>
  <c r="BY202" i="20" s="1"/>
  <c r="CU202" i="20"/>
  <c r="CU177" i="20"/>
  <c r="BC177" i="20"/>
  <c r="BN177" i="20" s="1"/>
  <c r="BY177" i="20" s="1"/>
  <c r="BC25" i="20"/>
  <c r="BN25" i="20" s="1"/>
  <c r="BY25" i="20" s="1"/>
  <c r="CU25" i="20"/>
  <c r="CU225" i="20"/>
  <c r="BC225" i="20"/>
  <c r="BN225" i="20" s="1"/>
  <c r="BY225" i="20" s="1"/>
  <c r="CU83" i="20"/>
  <c r="BC83" i="20"/>
  <c r="BN83" i="20" s="1"/>
  <c r="BY83" i="20" s="1"/>
  <c r="CU180" i="20"/>
  <c r="BC180" i="20"/>
  <c r="BN180" i="20" s="1"/>
  <c r="BY180" i="20" s="1"/>
  <c r="CU70" i="20"/>
  <c r="BC70" i="20"/>
  <c r="BN70" i="20" s="1"/>
  <c r="BY70" i="20" s="1"/>
  <c r="BC60" i="20"/>
  <c r="BN60" i="20" s="1"/>
  <c r="BY60" i="20" s="1"/>
  <c r="CU60" i="20"/>
  <c r="CU69" i="20"/>
  <c r="BC69" i="20"/>
  <c r="BN69" i="20" s="1"/>
  <c r="BY69" i="20" s="1"/>
  <c r="BC245" i="20"/>
  <c r="BN245" i="20" s="1"/>
  <c r="BY245" i="20" s="1"/>
  <c r="CU245" i="20"/>
  <c r="Z61" i="8"/>
  <c r="Z64" i="8"/>
  <c r="BC219" i="20"/>
  <c r="BN219" i="20" s="1"/>
  <c r="BY219" i="20" s="1"/>
  <c r="CU219" i="20"/>
  <c r="BC182" i="20"/>
  <c r="BN182" i="20" s="1"/>
  <c r="BY182" i="20" s="1"/>
  <c r="CU182" i="20"/>
  <c r="BC154" i="20"/>
  <c r="BN154" i="20" s="1"/>
  <c r="BY154" i="20" s="1"/>
  <c r="CU154" i="20"/>
  <c r="CU251" i="20"/>
  <c r="BC251" i="20"/>
  <c r="BN251" i="20" s="1"/>
  <c r="BY251" i="20" s="1"/>
  <c r="CU232" i="20"/>
  <c r="BC232" i="20"/>
  <c r="BN232" i="20" s="1"/>
  <c r="BY232" i="20" s="1"/>
  <c r="BC36" i="20"/>
  <c r="BN36" i="20" s="1"/>
  <c r="BY36" i="20" s="1"/>
  <c r="CU36" i="20"/>
  <c r="BC152" i="20"/>
  <c r="BN152" i="20" s="1"/>
  <c r="BY152" i="20" s="1"/>
  <c r="CU152" i="20"/>
  <c r="CU157" i="20"/>
  <c r="BC157" i="20"/>
  <c r="BN157" i="20" s="1"/>
  <c r="BY157" i="20" s="1"/>
  <c r="Z77" i="4" l="1"/>
  <c r="Z72" i="4"/>
  <c r="Z18" i="4"/>
  <c r="Z19" i="4"/>
  <c r="Z93" i="4"/>
  <c r="Z78" i="4" l="1"/>
  <c r="Z21" i="4"/>
  <c r="Z98" i="4"/>
  <c r="Z20" i="4"/>
  <c r="Z16" i="4" s="1"/>
  <c r="Z17" i="4" l="1"/>
  <c r="Z22" i="4"/>
  <c r="Z28" i="4" l="1"/>
  <c r="Z26" i="4"/>
  <c r="Z10" i="8" l="1"/>
  <c r="Z27" i="4"/>
  <c r="Z14" i="8" l="1"/>
  <c r="Z16" i="8" s="1"/>
  <c r="Z11" i="8"/>
  <c r="Z17" i="8" l="1"/>
  <c r="Z20" i="8"/>
  <c r="Z23" i="8" s="1"/>
  <c r="Z21" i="8" l="1"/>
  <c r="Z24" i="8"/>
  <c r="Z26" i="8" s="1"/>
  <c r="Z29" i="8" s="1"/>
  <c r="Z31" i="8" s="1"/>
  <c r="Z38" i="8" l="1"/>
  <c r="Z41" i="8" s="1"/>
  <c r="Z43" i="8" s="1"/>
  <c r="Z32" i="8"/>
  <c r="Z51" i="8"/>
  <c r="Z50" i="8" l="1"/>
  <c r="Z52" i="8"/>
  <c r="Z62" i="8" s="1"/>
  <c r="Z53" i="8"/>
  <c r="Z58" i="8" l="1"/>
  <c r="CJ148" i="20"/>
  <c r="AG148" i="20" s="1"/>
  <c r="K148" i="20" s="1"/>
  <c r="CJ123" i="20"/>
  <c r="AG123" i="20" s="1"/>
  <c r="K123" i="20" s="1"/>
  <c r="CJ191" i="20"/>
  <c r="AG191" i="20" s="1"/>
  <c r="K191" i="20" s="1"/>
  <c r="CJ156" i="20"/>
  <c r="AG156" i="20" s="1"/>
  <c r="K156" i="20" s="1"/>
  <c r="CJ20" i="20"/>
  <c r="AG20" i="20" s="1"/>
  <c r="K20" i="20" s="1"/>
  <c r="CJ59" i="20"/>
  <c r="AG59" i="20" s="1"/>
  <c r="K59" i="20" s="1"/>
  <c r="CJ229" i="20"/>
  <c r="AG229" i="20" s="1"/>
  <c r="K229" i="20" s="1"/>
  <c r="CJ117" i="20"/>
  <c r="AG117" i="20" s="1"/>
  <c r="K117" i="20" s="1"/>
  <c r="CJ186" i="20"/>
  <c r="AG186" i="20" s="1"/>
  <c r="K186" i="20" s="1"/>
  <c r="CJ31" i="20"/>
  <c r="AG31" i="20" s="1"/>
  <c r="K31" i="20" s="1"/>
  <c r="CJ220" i="20"/>
  <c r="AG220" i="20" s="1"/>
  <c r="K220" i="20" s="1"/>
  <c r="CJ71" i="20"/>
  <c r="AG71" i="20" s="1"/>
  <c r="K71" i="20" s="1"/>
  <c r="CJ77" i="20"/>
  <c r="AG77" i="20" s="1"/>
  <c r="K77" i="20" s="1"/>
  <c r="CJ154" i="20"/>
  <c r="AG154" i="20" s="1"/>
  <c r="K154" i="20" s="1"/>
  <c r="CJ95" i="20"/>
  <c r="AG95" i="20" s="1"/>
  <c r="K95" i="20" s="1"/>
  <c r="CJ176" i="20"/>
  <c r="AG176" i="20" s="1"/>
  <c r="K176" i="20" s="1"/>
  <c r="CJ34" i="20"/>
  <c r="AG34" i="20" s="1"/>
  <c r="K34" i="20" s="1"/>
  <c r="CJ111" i="20"/>
  <c r="AG111" i="20" s="1"/>
  <c r="K111" i="20" s="1"/>
  <c r="CJ152" i="20"/>
  <c r="AG152" i="20" s="1"/>
  <c r="K152" i="20" s="1"/>
  <c r="CJ102" i="20"/>
  <c r="AG102" i="20" s="1"/>
  <c r="K102" i="20" s="1"/>
  <c r="CJ67" i="20"/>
  <c r="AG67" i="20" s="1"/>
  <c r="K67" i="20" s="1"/>
  <c r="CJ46" i="20"/>
  <c r="AG46" i="20" s="1"/>
  <c r="K46" i="20" s="1"/>
  <c r="CJ103" i="20"/>
  <c r="AG103" i="20" s="1"/>
  <c r="K103" i="20" s="1"/>
  <c r="CJ215" i="20"/>
  <c r="AG215" i="20" s="1"/>
  <c r="K215" i="20" s="1"/>
  <c r="CJ138" i="20"/>
  <c r="AG138" i="20" s="1"/>
  <c r="K138" i="20" s="1"/>
  <c r="CJ212" i="20"/>
  <c r="AG212" i="20" s="1"/>
  <c r="K212" i="20" s="1"/>
  <c r="CJ194" i="20"/>
  <c r="AG194" i="20" s="1"/>
  <c r="K194" i="20" s="1"/>
  <c r="CJ171" i="20"/>
  <c r="AG171" i="20" s="1"/>
  <c r="K171" i="20" s="1"/>
  <c r="CJ61" i="20"/>
  <c r="AG61" i="20" s="1"/>
  <c r="K61" i="20" s="1"/>
  <c r="CJ29" i="20"/>
  <c r="AG29" i="20" s="1"/>
  <c r="K29" i="20" s="1"/>
  <c r="CJ49" i="20"/>
  <c r="AG49" i="20" s="1"/>
  <c r="K49" i="20" s="1"/>
  <c r="CJ210" i="20"/>
  <c r="AG210" i="20" s="1"/>
  <c r="K210" i="20" s="1"/>
  <c r="CJ52" i="20"/>
  <c r="AG52" i="20" s="1"/>
  <c r="K52" i="20" s="1"/>
  <c r="CJ15" i="20"/>
  <c r="AG15" i="20" s="1"/>
  <c r="K15" i="20" s="1"/>
  <c r="CJ66" i="20"/>
  <c r="AG66" i="20" s="1"/>
  <c r="K66" i="20" s="1"/>
  <c r="CJ54" i="20"/>
  <c r="AG54" i="20" s="1"/>
  <c r="K54" i="20" s="1"/>
  <c r="CJ189" i="20"/>
  <c r="AG189" i="20" s="1"/>
  <c r="K189" i="20" s="1"/>
  <c r="CJ53" i="20"/>
  <c r="AG53" i="20" s="1"/>
  <c r="K53" i="20" s="1"/>
  <c r="CJ219" i="20"/>
  <c r="AG219" i="20" s="1"/>
  <c r="K219" i="20" s="1"/>
  <c r="CJ167" i="20"/>
  <c r="AG167" i="20" s="1"/>
  <c r="K167" i="20" s="1"/>
  <c r="CJ114" i="20"/>
  <c r="AG114" i="20" s="1"/>
  <c r="K114" i="20" s="1"/>
  <c r="CJ40" i="20"/>
  <c r="AG40" i="20" s="1"/>
  <c r="K40" i="20" s="1"/>
  <c r="CJ90" i="20"/>
  <c r="AG90" i="20" s="1"/>
  <c r="K90" i="20" s="1"/>
  <c r="CJ231" i="20"/>
  <c r="AG231" i="20" s="1"/>
  <c r="K231" i="20" s="1"/>
  <c r="CJ207" i="20"/>
  <c r="AG207" i="20" s="1"/>
  <c r="K207" i="20" s="1"/>
  <c r="CJ179" i="20"/>
  <c r="AG179" i="20" s="1"/>
  <c r="K179" i="20" s="1"/>
  <c r="CJ93" i="20"/>
  <c r="AG93" i="20" s="1"/>
  <c r="K93" i="20" s="1"/>
  <c r="CJ233" i="20"/>
  <c r="AG233" i="20" s="1"/>
  <c r="K233" i="20" s="1"/>
  <c r="CJ122" i="20"/>
  <c r="AG122" i="20" s="1"/>
  <c r="K122" i="20" s="1"/>
  <c r="CJ197" i="20"/>
  <c r="AG197" i="20" s="1"/>
  <c r="K197" i="20" s="1"/>
  <c r="CJ125" i="20"/>
  <c r="AG125" i="20" s="1"/>
  <c r="K125" i="20" s="1"/>
  <c r="CJ89" i="20"/>
  <c r="AG89" i="20" s="1"/>
  <c r="K89" i="20" s="1"/>
  <c r="CJ91" i="20"/>
  <c r="AG91" i="20" s="1"/>
  <c r="K91" i="20" s="1"/>
  <c r="CJ198" i="20"/>
  <c r="AG198" i="20" s="1"/>
  <c r="K198" i="20" s="1"/>
  <c r="CJ178" i="20"/>
  <c r="AG178" i="20" s="1"/>
  <c r="K178" i="20" s="1"/>
  <c r="CJ209" i="20"/>
  <c r="AG209" i="20" s="1"/>
  <c r="K209" i="20" s="1"/>
  <c r="CJ30" i="20"/>
  <c r="AG30" i="20" s="1"/>
  <c r="K30" i="20" s="1"/>
  <c r="CJ206" i="20"/>
  <c r="AG206" i="20" s="1"/>
  <c r="K206" i="20" s="1"/>
  <c r="CJ193" i="20"/>
  <c r="AG193" i="20" s="1"/>
  <c r="K193" i="20" s="1"/>
  <c r="CJ192" i="20"/>
  <c r="AG192" i="20" s="1"/>
  <c r="K192" i="20" s="1"/>
  <c r="CJ225" i="20"/>
  <c r="AG225" i="20" s="1"/>
  <c r="K225" i="20" s="1"/>
  <c r="CJ16" i="20"/>
  <c r="AG16" i="20" s="1"/>
  <c r="K16" i="20" s="1"/>
  <c r="CJ116" i="20"/>
  <c r="AG116" i="20" s="1"/>
  <c r="K116" i="20" s="1"/>
  <c r="CJ226" i="20"/>
  <c r="AG226" i="20" s="1"/>
  <c r="K226" i="20" s="1"/>
  <c r="CJ240" i="20"/>
  <c r="AG240" i="20" s="1"/>
  <c r="K240" i="20" s="1"/>
  <c r="CJ44" i="20"/>
  <c r="AG44" i="20" s="1"/>
  <c r="K44" i="20" s="1"/>
  <c r="CJ141" i="20"/>
  <c r="AG141" i="20" s="1"/>
  <c r="K141" i="20" s="1"/>
  <c r="CJ26" i="20"/>
  <c r="AG26" i="20" s="1"/>
  <c r="K26" i="20" s="1"/>
  <c r="CJ98" i="20"/>
  <c r="AG98" i="20" s="1"/>
  <c r="K98" i="20" s="1"/>
  <c r="CJ214" i="20"/>
  <c r="AG214" i="20" s="1"/>
  <c r="K214" i="20" s="1"/>
  <c r="CJ249" i="20"/>
  <c r="AG249" i="20" s="1"/>
  <c r="K249" i="20" s="1"/>
  <c r="CJ239" i="20"/>
  <c r="AG239" i="20" s="1"/>
  <c r="K239" i="20" s="1"/>
  <c r="CJ84" i="20"/>
  <c r="AG84" i="20" s="1"/>
  <c r="K84" i="20" s="1"/>
  <c r="CJ105" i="20"/>
  <c r="AG105" i="20" s="1"/>
  <c r="K105" i="20" s="1"/>
  <c r="CJ99" i="20"/>
  <c r="AG99" i="20" s="1"/>
  <c r="K99" i="20" s="1"/>
  <c r="CJ234" i="20"/>
  <c r="AG234" i="20" s="1"/>
  <c r="K234" i="20" s="1"/>
  <c r="CJ139" i="20"/>
  <c r="AG139" i="20" s="1"/>
  <c r="K139" i="20" s="1"/>
  <c r="CJ205" i="20"/>
  <c r="AG205" i="20" s="1"/>
  <c r="K205" i="20" s="1"/>
  <c r="CJ155" i="20"/>
  <c r="AG155" i="20" s="1"/>
  <c r="K155" i="20" s="1"/>
  <c r="CJ211" i="20"/>
  <c r="AG211" i="20" s="1"/>
  <c r="K211" i="20" s="1"/>
  <c r="CJ184" i="20"/>
  <c r="AG184" i="20" s="1"/>
  <c r="K184" i="20" s="1"/>
  <c r="CJ24" i="20"/>
  <c r="AG24" i="20" s="1"/>
  <c r="K24" i="20" s="1"/>
  <c r="CJ163" i="20"/>
  <c r="AG163" i="20" s="1"/>
  <c r="K163" i="20" s="1"/>
  <c r="CJ80" i="20"/>
  <c r="AG80" i="20" s="1"/>
  <c r="K80" i="20" s="1"/>
  <c r="CJ181" i="20"/>
  <c r="AG181" i="20" s="1"/>
  <c r="K181" i="20" s="1"/>
  <c r="CJ94" i="20"/>
  <c r="AG94" i="20" s="1"/>
  <c r="K94" i="20" s="1"/>
  <c r="CJ203" i="20"/>
  <c r="AG203" i="20" s="1"/>
  <c r="K203" i="20" s="1"/>
  <c r="CJ242" i="20"/>
  <c r="AG242" i="20" s="1"/>
  <c r="K242" i="20" s="1"/>
  <c r="CJ92" i="20"/>
  <c r="AG92" i="20" s="1"/>
  <c r="K92" i="20" s="1"/>
  <c r="CJ130" i="20"/>
  <c r="AG130" i="20" s="1"/>
  <c r="K130" i="20" s="1"/>
  <c r="CJ118" i="20"/>
  <c r="AG118" i="20" s="1"/>
  <c r="K118" i="20" s="1"/>
  <c r="CJ224" i="20"/>
  <c r="AG224" i="20" s="1"/>
  <c r="K224" i="20" s="1"/>
  <c r="CJ79" i="20"/>
  <c r="AG79" i="20" s="1"/>
  <c r="K79" i="20" s="1"/>
  <c r="CJ151" i="20"/>
  <c r="AG151" i="20" s="1"/>
  <c r="K151" i="20" s="1"/>
  <c r="CJ142" i="20"/>
  <c r="AG142" i="20" s="1"/>
  <c r="K142" i="20" s="1"/>
  <c r="CJ166" i="20"/>
  <c r="AG166" i="20" s="1"/>
  <c r="K166" i="20" s="1"/>
  <c r="CJ35" i="20"/>
  <c r="AG35" i="20" s="1"/>
  <c r="K35" i="20" s="1"/>
  <c r="CJ82" i="20"/>
  <c r="AG82" i="20" s="1"/>
  <c r="K82" i="20" s="1"/>
  <c r="CJ60" i="20"/>
  <c r="AG60" i="20" s="1"/>
  <c r="K60" i="20" s="1"/>
  <c r="CJ230" i="20"/>
  <c r="AG230" i="20" s="1"/>
  <c r="K230" i="20" s="1"/>
  <c r="CJ28" i="20"/>
  <c r="AG28" i="20" s="1"/>
  <c r="K28" i="20" s="1"/>
  <c r="CJ97" i="20"/>
  <c r="AG97" i="20" s="1"/>
  <c r="K97" i="20" s="1"/>
  <c r="CJ21" i="20"/>
  <c r="AG21" i="20" s="1"/>
  <c r="K21" i="20" s="1"/>
  <c r="CJ217" i="20"/>
  <c r="AG217" i="20" s="1"/>
  <c r="K217" i="20" s="1"/>
  <c r="CJ76" i="20"/>
  <c r="AG76" i="20" s="1"/>
  <c r="K76" i="20" s="1"/>
  <c r="CJ147" i="20"/>
  <c r="AG147" i="20" s="1"/>
  <c r="K147" i="20" s="1"/>
  <c r="CJ200" i="20"/>
  <c r="AG200" i="20" s="1"/>
  <c r="K200" i="20" s="1"/>
  <c r="CJ185" i="20"/>
  <c r="AG185" i="20" s="1"/>
  <c r="K185" i="20" s="1"/>
  <c r="CJ51" i="20"/>
  <c r="AG51" i="20" s="1"/>
  <c r="K51" i="20" s="1"/>
  <c r="CJ201" i="20"/>
  <c r="AG201" i="20" s="1"/>
  <c r="K201" i="20" s="1"/>
  <c r="CJ23" i="20"/>
  <c r="AG23" i="20" s="1"/>
  <c r="K23" i="20" s="1"/>
  <c r="CJ62" i="20"/>
  <c r="AG62" i="20" s="1"/>
  <c r="K62" i="20" s="1"/>
  <c r="CJ48" i="20"/>
  <c r="AG48" i="20" s="1"/>
  <c r="K48" i="20" s="1"/>
  <c r="CJ47" i="20"/>
  <c r="AG47" i="20" s="1"/>
  <c r="K47" i="20" s="1"/>
  <c r="CJ131" i="20"/>
  <c r="AG131" i="20" s="1"/>
  <c r="K131" i="20" s="1"/>
  <c r="CJ69" i="20"/>
  <c r="AG69" i="20" s="1"/>
  <c r="K69" i="20" s="1"/>
  <c r="CJ195" i="20"/>
  <c r="AG195" i="20" s="1"/>
  <c r="K195" i="20" s="1"/>
  <c r="CJ134" i="20"/>
  <c r="AG134" i="20" s="1"/>
  <c r="K134" i="20" s="1"/>
  <c r="CJ128" i="20"/>
  <c r="AG128" i="20" s="1"/>
  <c r="K128" i="20" s="1"/>
  <c r="CJ232" i="20"/>
  <c r="AG232" i="20" s="1"/>
  <c r="K232" i="20" s="1"/>
  <c r="CJ199" i="20"/>
  <c r="AG199" i="20" s="1"/>
  <c r="K199" i="20" s="1"/>
  <c r="CJ107" i="20"/>
  <c r="AG107" i="20" s="1"/>
  <c r="K107" i="20" s="1"/>
  <c r="CJ63" i="20"/>
  <c r="AG63" i="20" s="1"/>
  <c r="K63" i="20" s="1"/>
  <c r="CJ121" i="20"/>
  <c r="AG121" i="20" s="1"/>
  <c r="K121" i="20" s="1"/>
  <c r="CJ33" i="20"/>
  <c r="AG33" i="20" s="1"/>
  <c r="K33" i="20" s="1"/>
  <c r="CJ83" i="20"/>
  <c r="AG83" i="20" s="1"/>
  <c r="K83" i="20" s="1"/>
  <c r="CJ247" i="20"/>
  <c r="AG247" i="20" s="1"/>
  <c r="K247" i="20" s="1"/>
  <c r="CJ157" i="20"/>
  <c r="AG157" i="20" s="1"/>
  <c r="K157" i="20" s="1"/>
  <c r="CJ74" i="20"/>
  <c r="AG74" i="20" s="1"/>
  <c r="K74" i="20" s="1"/>
  <c r="CJ190" i="20"/>
  <c r="AG190" i="20" s="1"/>
  <c r="K190" i="20" s="1"/>
  <c r="CJ135" i="20"/>
  <c r="AG135" i="20" s="1"/>
  <c r="K135" i="20" s="1"/>
  <c r="CJ150" i="20"/>
  <c r="AG150" i="20" s="1"/>
  <c r="K150" i="20" s="1"/>
  <c r="CJ108" i="20"/>
  <c r="AG108" i="20" s="1"/>
  <c r="K108" i="20" s="1"/>
  <c r="CJ227" i="20"/>
  <c r="AG227" i="20" s="1"/>
  <c r="K227" i="20" s="1"/>
  <c r="CJ12" i="20"/>
  <c r="AG12" i="20" s="1"/>
  <c r="K12" i="20" s="1"/>
  <c r="CJ17" i="20"/>
  <c r="AG17" i="20" s="1"/>
  <c r="K17" i="20" s="1"/>
  <c r="CJ222" i="20"/>
  <c r="AG222" i="20" s="1"/>
  <c r="K222" i="20" s="1"/>
  <c r="CJ208" i="20"/>
  <c r="AG208" i="20" s="1"/>
  <c r="K208" i="20" s="1"/>
  <c r="CJ96" i="20"/>
  <c r="AG96" i="20" s="1"/>
  <c r="K96" i="20" s="1"/>
  <c r="CJ27" i="20"/>
  <c r="AG27" i="20" s="1"/>
  <c r="K27" i="20" s="1"/>
  <c r="CJ112" i="20"/>
  <c r="AG112" i="20" s="1"/>
  <c r="K112" i="20" s="1"/>
  <c r="CJ119" i="20"/>
  <c r="AG119" i="20" s="1"/>
  <c r="K119" i="20" s="1"/>
  <c r="CJ129" i="20"/>
  <c r="AG129" i="20" s="1"/>
  <c r="K129" i="20" s="1"/>
  <c r="CJ177" i="20"/>
  <c r="AG177" i="20" s="1"/>
  <c r="K177" i="20" s="1"/>
  <c r="CJ14" i="20"/>
  <c r="AG14" i="20" s="1"/>
  <c r="K14" i="20" s="1"/>
  <c r="CJ113" i="20"/>
  <c r="AG113" i="20" s="1"/>
  <c r="K113" i="20" s="1"/>
  <c r="CJ56" i="20"/>
  <c r="AG56" i="20" s="1"/>
  <c r="K56" i="20" s="1"/>
  <c r="CJ109" i="20"/>
  <c r="AG109" i="20" s="1"/>
  <c r="K109" i="20" s="1"/>
  <c r="CJ182" i="20"/>
  <c r="AG182" i="20" s="1"/>
  <c r="K182" i="20" s="1"/>
  <c r="CJ57" i="20"/>
  <c r="AG57" i="20" s="1"/>
  <c r="K57" i="20" s="1"/>
  <c r="CJ170" i="20"/>
  <c r="AG170" i="20" s="1"/>
  <c r="K170" i="20" s="1"/>
  <c r="CJ218" i="20"/>
  <c r="AG218" i="20" s="1"/>
  <c r="K218" i="20" s="1"/>
  <c r="CJ204" i="20"/>
  <c r="AG204" i="20" s="1"/>
  <c r="K204" i="20" s="1"/>
  <c r="CJ162" i="20"/>
  <c r="AG162" i="20" s="1"/>
  <c r="K162" i="20" s="1"/>
  <c r="CJ221" i="20"/>
  <c r="AG221" i="20" s="1"/>
  <c r="K221" i="20" s="1"/>
  <c r="CJ85" i="20"/>
  <c r="AG85" i="20" s="1"/>
  <c r="K85" i="20" s="1"/>
  <c r="CJ58" i="20"/>
  <c r="AG58" i="20" s="1"/>
  <c r="K58" i="20" s="1"/>
  <c r="CJ146" i="20"/>
  <c r="AG146" i="20" s="1"/>
  <c r="K146" i="20" s="1"/>
  <c r="CJ86" i="20"/>
  <c r="AG86" i="20" s="1"/>
  <c r="K86" i="20" s="1"/>
  <c r="CJ159" i="20"/>
  <c r="AG159" i="20" s="1"/>
  <c r="K159" i="20" s="1"/>
  <c r="CJ38" i="20"/>
  <c r="AG38" i="20" s="1"/>
  <c r="K38" i="20" s="1"/>
  <c r="CJ213" i="20"/>
  <c r="AG213" i="20" s="1"/>
  <c r="K213" i="20" s="1"/>
  <c r="CJ248" i="20"/>
  <c r="AG248" i="20" s="1"/>
  <c r="K248" i="20" s="1"/>
  <c r="CJ115" i="20"/>
  <c r="AG115" i="20" s="1"/>
  <c r="K115" i="20" s="1"/>
  <c r="CJ187" i="20"/>
  <c r="AG187" i="20" s="1"/>
  <c r="K187" i="20" s="1"/>
  <c r="CJ165" i="20"/>
  <c r="AG165" i="20" s="1"/>
  <c r="K165" i="20" s="1"/>
  <c r="CJ133" i="20"/>
  <c r="AG133" i="20" s="1"/>
  <c r="K133" i="20" s="1"/>
  <c r="CJ188" i="20"/>
  <c r="AG188" i="20" s="1"/>
  <c r="K188" i="20" s="1"/>
  <c r="CJ13" i="20"/>
  <c r="AG13" i="20" s="1"/>
  <c r="K13" i="20" s="1"/>
  <c r="CJ64" i="20"/>
  <c r="AG64" i="20" s="1"/>
  <c r="K64" i="20" s="1"/>
  <c r="CJ164" i="20"/>
  <c r="AG164" i="20" s="1"/>
  <c r="K164" i="20" s="1"/>
  <c r="CJ78" i="20"/>
  <c r="AG78" i="20" s="1"/>
  <c r="K78" i="20" s="1"/>
  <c r="CJ68" i="20"/>
  <c r="AG68" i="20" s="1"/>
  <c r="K68" i="20" s="1"/>
  <c r="CJ245" i="20"/>
  <c r="AG245" i="20" s="1"/>
  <c r="K245" i="20" s="1"/>
  <c r="CJ173" i="20"/>
  <c r="AG173" i="20" s="1"/>
  <c r="K173" i="20" s="1"/>
  <c r="CJ237" i="20"/>
  <c r="AG237" i="20" s="1"/>
  <c r="K237" i="20" s="1"/>
  <c r="CJ132" i="20"/>
  <c r="AG132" i="20" s="1"/>
  <c r="K132" i="20" s="1"/>
  <c r="CJ174" i="20"/>
  <c r="AG174" i="20" s="1"/>
  <c r="K174" i="20" s="1"/>
  <c r="CJ145" i="20"/>
  <c r="AG145" i="20" s="1"/>
  <c r="K145" i="20" s="1"/>
  <c r="CJ106" i="20"/>
  <c r="AG106" i="20" s="1"/>
  <c r="K106" i="20" s="1"/>
  <c r="CJ149" i="20"/>
  <c r="AG149" i="20" s="1"/>
  <c r="K149" i="20" s="1"/>
  <c r="CJ175" i="20"/>
  <c r="AG175" i="20" s="1"/>
  <c r="K175" i="20" s="1"/>
  <c r="CJ43" i="20"/>
  <c r="AG43" i="20" s="1"/>
  <c r="K43" i="20" s="1"/>
  <c r="CJ37" i="20"/>
  <c r="AG37" i="20" s="1"/>
  <c r="K37" i="20" s="1"/>
  <c r="CJ238" i="20"/>
  <c r="AG238" i="20" s="1"/>
  <c r="K238" i="20" s="1"/>
  <c r="CJ202" i="20"/>
  <c r="AG202" i="20" s="1"/>
  <c r="K202" i="20" s="1"/>
  <c r="CJ161" i="20"/>
  <c r="AG161" i="20" s="1"/>
  <c r="K161" i="20" s="1"/>
  <c r="CJ243" i="20"/>
  <c r="AG243" i="20" s="1"/>
  <c r="K243" i="20" s="1"/>
  <c r="CJ32" i="20"/>
  <c r="AG32" i="20" s="1"/>
  <c r="K32" i="20" s="1"/>
  <c r="CJ140" i="20"/>
  <c r="AG140" i="20" s="1"/>
  <c r="K140" i="20" s="1"/>
  <c r="CJ25" i="20"/>
  <c r="AG25" i="20" s="1"/>
  <c r="K25" i="20" s="1"/>
  <c r="CJ241" i="20"/>
  <c r="AG241" i="20" s="1"/>
  <c r="K241" i="20" s="1"/>
  <c r="CJ251" i="20"/>
  <c r="AG251" i="20" s="1"/>
  <c r="K251" i="20" s="1"/>
  <c r="CJ55" i="20"/>
  <c r="AG55" i="20" s="1"/>
  <c r="K55" i="20" s="1"/>
  <c r="CJ137" i="20"/>
  <c r="AG137" i="20" s="1"/>
  <c r="K137" i="20" s="1"/>
  <c r="CJ250" i="20"/>
  <c r="AG250" i="20" s="1"/>
  <c r="K250" i="20" s="1"/>
  <c r="CJ126" i="20"/>
  <c r="AG126" i="20" s="1"/>
  <c r="K126" i="20" s="1"/>
  <c r="CJ120" i="20"/>
  <c r="AG120" i="20" s="1"/>
  <c r="K120" i="20" s="1"/>
  <c r="CJ36" i="20"/>
  <c r="AG36" i="20" s="1"/>
  <c r="K36" i="20" s="1"/>
  <c r="CJ169" i="20"/>
  <c r="AG169" i="20" s="1"/>
  <c r="K169" i="20" s="1"/>
  <c r="CJ50" i="20"/>
  <c r="AG50" i="20" s="1"/>
  <c r="K50" i="20" s="1"/>
  <c r="CJ160" i="20"/>
  <c r="AG160" i="20" s="1"/>
  <c r="K160" i="20" s="1"/>
  <c r="CJ158" i="20"/>
  <c r="AG158" i="20" s="1"/>
  <c r="K158" i="20" s="1"/>
  <c r="CJ235" i="20"/>
  <c r="AG235" i="20" s="1"/>
  <c r="K235" i="20" s="1"/>
  <c r="CJ45" i="20"/>
  <c r="AG45" i="20" s="1"/>
  <c r="K45" i="20" s="1"/>
  <c r="CJ104" i="20"/>
  <c r="AG104" i="20" s="1"/>
  <c r="K104" i="20" s="1"/>
  <c r="CJ223" i="20"/>
  <c r="AG223" i="20" s="1"/>
  <c r="K223" i="20" s="1"/>
  <c r="CJ183" i="20"/>
  <c r="AG183" i="20" s="1"/>
  <c r="K183" i="20" s="1"/>
  <c r="CJ153" i="20"/>
  <c r="AG153" i="20" s="1"/>
  <c r="K153" i="20" s="1"/>
  <c r="CJ196" i="20"/>
  <c r="AG196" i="20" s="1"/>
  <c r="K196" i="20" s="1"/>
  <c r="CJ216" i="20"/>
  <c r="AG216" i="20" s="1"/>
  <c r="K216" i="20" s="1"/>
  <c r="CJ136" i="20"/>
  <c r="AG136" i="20" s="1"/>
  <c r="K136" i="20" s="1"/>
  <c r="CJ100" i="20"/>
  <c r="AG100" i="20" s="1"/>
  <c r="K100" i="20" s="1"/>
  <c r="CJ41" i="20"/>
  <c r="AG41" i="20" s="1"/>
  <c r="K41" i="20" s="1"/>
  <c r="CJ87" i="20"/>
  <c r="AG87" i="20" s="1"/>
  <c r="K87" i="20" s="1"/>
  <c r="CJ172" i="20"/>
  <c r="AG172" i="20" s="1"/>
  <c r="K172" i="20" s="1"/>
  <c r="CJ143" i="20"/>
  <c r="AG143" i="20" s="1"/>
  <c r="K143" i="20" s="1"/>
  <c r="CJ39" i="20"/>
  <c r="AG39" i="20" s="1"/>
  <c r="K39" i="20" s="1"/>
  <c r="CJ81" i="20"/>
  <c r="AG81" i="20" s="1"/>
  <c r="K81" i="20" s="1"/>
  <c r="CJ244" i="20"/>
  <c r="AG244" i="20" s="1"/>
  <c r="K244" i="20" s="1"/>
  <c r="CJ11" i="20"/>
  <c r="AG11" i="20" s="1"/>
  <c r="K11" i="20" s="1"/>
  <c r="CJ73" i="20"/>
  <c r="AG73" i="20" s="1"/>
  <c r="K73" i="20" s="1"/>
  <c r="CJ168" i="20"/>
  <c r="AG168" i="20" s="1"/>
  <c r="K168" i="20" s="1"/>
  <c r="CJ228" i="20"/>
  <c r="AG228" i="20" s="1"/>
  <c r="K228" i="20" s="1"/>
  <c r="CJ144" i="20"/>
  <c r="AG144" i="20" s="1"/>
  <c r="K144" i="20" s="1"/>
  <c r="CJ246" i="20"/>
  <c r="AG246" i="20" s="1"/>
  <c r="K246" i="20" s="1"/>
  <c r="CJ101" i="20"/>
  <c r="AG101" i="20" s="1"/>
  <c r="K101" i="20" s="1"/>
  <c r="CJ18" i="20"/>
  <c r="AG18" i="20" s="1"/>
  <c r="K18" i="20" s="1"/>
  <c r="CJ75" i="20"/>
  <c r="AG75" i="20" s="1"/>
  <c r="K75" i="20" s="1"/>
  <c r="CJ180" i="20"/>
  <c r="AG180" i="20" s="1"/>
  <c r="K180" i="20" s="1"/>
  <c r="CJ236" i="20"/>
  <c r="AG236" i="20" s="1"/>
  <c r="K236" i="20" s="1"/>
  <c r="CJ65" i="20"/>
  <c r="AG65" i="20" s="1"/>
  <c r="K65" i="20" s="1"/>
  <c r="CJ19" i="20"/>
  <c r="AG19" i="20" s="1"/>
  <c r="K19" i="20" s="1"/>
  <c r="CJ42" i="20"/>
  <c r="AG42" i="20" s="1"/>
  <c r="K42" i="20" s="1"/>
  <c r="CJ72" i="20"/>
  <c r="AG72" i="20" s="1"/>
  <c r="K72" i="20" s="1"/>
  <c r="CJ22" i="20"/>
  <c r="AG22" i="20" s="1"/>
  <c r="K22" i="20" s="1"/>
  <c r="CJ124" i="20"/>
  <c r="AG124" i="20" s="1"/>
  <c r="K124" i="20" s="1"/>
  <c r="CJ127" i="20"/>
  <c r="AG127" i="20" s="1"/>
  <c r="K127" i="20" s="1"/>
  <c r="CJ70" i="20"/>
  <c r="AG70" i="20" s="1"/>
  <c r="K70" i="20" s="1"/>
  <c r="CJ110" i="20"/>
  <c r="AG110" i="20" s="1"/>
  <c r="K110" i="20" s="1"/>
  <c r="CJ88" i="20"/>
  <c r="AG88" i="20" s="1"/>
  <c r="K88" i="20" s="1"/>
  <c r="Z65" i="8"/>
  <c r="Z54" i="8"/>
  <c r="Z44" i="8"/>
  <c r="AA35" i="4" l="1"/>
  <c r="AA34" i="4" s="1"/>
  <c r="AS210" i="20" l="1"/>
  <c r="AS54" i="20"/>
  <c r="AS208" i="20"/>
  <c r="AS205" i="20"/>
  <c r="AS94" i="20"/>
  <c r="AS133" i="20"/>
  <c r="AS118" i="20"/>
  <c r="AS38" i="20"/>
  <c r="AS150" i="20"/>
  <c r="AS222" i="20"/>
  <c r="AS224" i="20"/>
  <c r="AS30" i="20"/>
  <c r="AS135" i="20"/>
  <c r="AS58" i="20"/>
  <c r="AS158" i="20"/>
  <c r="AS72" i="20"/>
  <c r="AS96" i="20"/>
  <c r="AS204" i="20"/>
  <c r="AS55" i="20"/>
  <c r="AS246" i="20"/>
  <c r="AS31" i="20"/>
  <c r="AS14" i="20"/>
  <c r="AS141" i="20"/>
  <c r="AS115" i="20"/>
  <c r="AS132" i="20"/>
  <c r="AS103" i="20"/>
  <c r="AS169" i="20"/>
  <c r="AS105" i="20"/>
  <c r="AS81" i="20"/>
  <c r="AS241" i="20"/>
  <c r="AA36" i="4"/>
  <c r="AA73" i="4" s="1"/>
  <c r="AS198" i="20"/>
  <c r="AS12" i="20"/>
  <c r="AS108" i="20"/>
  <c r="AS66" i="20"/>
  <c r="AS213" i="20"/>
  <c r="AS173" i="20"/>
  <c r="AS137" i="20"/>
  <c r="AS90" i="20"/>
  <c r="AS184" i="20"/>
  <c r="AA56" i="8"/>
  <c r="AA55" i="8" s="1"/>
  <c r="AS85" i="20"/>
  <c r="AS63" i="20"/>
  <c r="AS172" i="20"/>
  <c r="AS178" i="20"/>
  <c r="AS146" i="20"/>
  <c r="AS201" i="20"/>
  <c r="AS59" i="20"/>
  <c r="AS232" i="20"/>
  <c r="AS188" i="20"/>
  <c r="AS130" i="20"/>
  <c r="AS186" i="20"/>
  <c r="AS202" i="20"/>
  <c r="AS77" i="20"/>
  <c r="AS187" i="20"/>
  <c r="AS114" i="20"/>
  <c r="AS15" i="20"/>
  <c r="AS163" i="20"/>
  <c r="AS119" i="20"/>
  <c r="AS76" i="20"/>
  <c r="AS136" i="20"/>
  <c r="AS209" i="20"/>
  <c r="AS217" i="20"/>
  <c r="AS39" i="20"/>
  <c r="AS229" i="20"/>
  <c r="AS174" i="20"/>
  <c r="AS203" i="20"/>
  <c r="AS183" i="20"/>
  <c r="AS165" i="20"/>
  <c r="AS152" i="20"/>
  <c r="AS233" i="20"/>
  <c r="AS29" i="20"/>
  <c r="AS41" i="20"/>
  <c r="AS98" i="20"/>
  <c r="AS73" i="20"/>
  <c r="AS99" i="20"/>
  <c r="AS113" i="20"/>
  <c r="AS11" i="20"/>
  <c r="AS145" i="20"/>
  <c r="AS235" i="20"/>
  <c r="AS61" i="20"/>
  <c r="AS17" i="20"/>
  <c r="AS223" i="20"/>
  <c r="AS75" i="20"/>
  <c r="AS102" i="20"/>
  <c r="AS168" i="20"/>
  <c r="AS110" i="20"/>
  <c r="AS116" i="20"/>
  <c r="AS176" i="20"/>
  <c r="AS151" i="20"/>
  <c r="AA38" i="4"/>
  <c r="AS161" i="20"/>
  <c r="AS60" i="20"/>
  <c r="AS212" i="20"/>
  <c r="AS13" i="20"/>
  <c r="AS78" i="20"/>
  <c r="AS22" i="20"/>
  <c r="AS49" i="20"/>
  <c r="AS245" i="20"/>
  <c r="AS140" i="20"/>
  <c r="AS34" i="20"/>
  <c r="AS164" i="20"/>
  <c r="AS144" i="20"/>
  <c r="AS26" i="20"/>
  <c r="AS249" i="20"/>
  <c r="AS100" i="20"/>
  <c r="AS166" i="20"/>
  <c r="AS171" i="20"/>
  <c r="AS219" i="20"/>
  <c r="AS89" i="20"/>
  <c r="AS154" i="20"/>
  <c r="AS128" i="20"/>
  <c r="AS95" i="20"/>
  <c r="AS51" i="20"/>
  <c r="AS120" i="20"/>
  <c r="AS82" i="20"/>
  <c r="AS200" i="20"/>
  <c r="AA44" i="4"/>
  <c r="AS57" i="20"/>
  <c r="AS226" i="20"/>
  <c r="AS239" i="20"/>
  <c r="AS231" i="20"/>
  <c r="AS170" i="20"/>
  <c r="AS234" i="20"/>
  <c r="AS125" i="20"/>
  <c r="AS42" i="20"/>
  <c r="AS190" i="20"/>
  <c r="AS147" i="20"/>
  <c r="AS206" i="20"/>
  <c r="AS180" i="20"/>
  <c r="AS124" i="20"/>
  <c r="AS185" i="20"/>
  <c r="AS47" i="20"/>
  <c r="AS74" i="20"/>
  <c r="AS18" i="20"/>
  <c r="AS199" i="20"/>
  <c r="AS112" i="20"/>
  <c r="AS106" i="20"/>
  <c r="AS243" i="20"/>
  <c r="AS160" i="20"/>
  <c r="AS237" i="20"/>
  <c r="AS71" i="20"/>
  <c r="AS27" i="20"/>
  <c r="AS139" i="20"/>
  <c r="AS195" i="20"/>
  <c r="AS177" i="20"/>
  <c r="AS192" i="20"/>
  <c r="AS52" i="20"/>
  <c r="AS19" i="20"/>
  <c r="AS207" i="20"/>
  <c r="AS16" i="20"/>
  <c r="AS143" i="20"/>
  <c r="AS28" i="20"/>
  <c r="AA42" i="4"/>
  <c r="AA76" i="4" s="1"/>
  <c r="AS91" i="20"/>
  <c r="AS37" i="20"/>
  <c r="AS155" i="20"/>
  <c r="AS117" i="20"/>
  <c r="AS62" i="20"/>
  <c r="AS127" i="20"/>
  <c r="AS46" i="20"/>
  <c r="AS23" i="20"/>
  <c r="AS69" i="20"/>
  <c r="AS43" i="20"/>
  <c r="AS194" i="20"/>
  <c r="AS80" i="20"/>
  <c r="AS79" i="20"/>
  <c r="AS68" i="20"/>
  <c r="AS142" i="20"/>
  <c r="AS121" i="20"/>
  <c r="AS67" i="20"/>
  <c r="AS97" i="20"/>
  <c r="AS227" i="20"/>
  <c r="AS182" i="20"/>
  <c r="AS35" i="20"/>
  <c r="AS225" i="20"/>
  <c r="AS242" i="20"/>
  <c r="AS238" i="20"/>
  <c r="AS45" i="20"/>
  <c r="AS33" i="20"/>
  <c r="AS123" i="20"/>
  <c r="AS251" i="20"/>
  <c r="AS228" i="20"/>
  <c r="AS240" i="20"/>
  <c r="AS48" i="20"/>
  <c r="AS221" i="20"/>
  <c r="AS157" i="20"/>
  <c r="AS247" i="20"/>
  <c r="AS250" i="20"/>
  <c r="AS87" i="20"/>
  <c r="AS162" i="20"/>
  <c r="AS248" i="20"/>
  <c r="AS36" i="20"/>
  <c r="AS218" i="20"/>
  <c r="AS65" i="20"/>
  <c r="AS149" i="20"/>
  <c r="AS64" i="20"/>
  <c r="AS53" i="20"/>
  <c r="AS101" i="20"/>
  <c r="AS109" i="20"/>
  <c r="AS88" i="20"/>
  <c r="AS24" i="20"/>
  <c r="AS56" i="20"/>
  <c r="AS244" i="20"/>
  <c r="AS104" i="20"/>
  <c r="AS20" i="20"/>
  <c r="AS126" i="20"/>
  <c r="AS32" i="20"/>
  <c r="AS44" i="20"/>
  <c r="AS214" i="20"/>
  <c r="AS220" i="20"/>
  <c r="AS40" i="20"/>
  <c r="AS196" i="20"/>
  <c r="AS181" i="20"/>
  <c r="AS138" i="20"/>
  <c r="AS167" i="20"/>
  <c r="AS197" i="20"/>
  <c r="AS86" i="20"/>
  <c r="AS131" i="20"/>
  <c r="AS179" i="20"/>
  <c r="AS70" i="20"/>
  <c r="AS84" i="20"/>
  <c r="AS107" i="20"/>
  <c r="AA40" i="4"/>
  <c r="AA75" i="4" s="1"/>
  <c r="AS129" i="20"/>
  <c r="AS50" i="20"/>
  <c r="AS211" i="20"/>
  <c r="AS189" i="20"/>
  <c r="AS236" i="20"/>
  <c r="AS93" i="20"/>
  <c r="AS216" i="20"/>
  <c r="AS83" i="20"/>
  <c r="AS191" i="20"/>
  <c r="AS156" i="20"/>
  <c r="AS230" i="20"/>
  <c r="AS153" i="20"/>
  <c r="AS111" i="20"/>
  <c r="AS25" i="20"/>
  <c r="AS159" i="20"/>
  <c r="AS92" i="20"/>
  <c r="AS122" i="20"/>
  <c r="AS21" i="20"/>
  <c r="AS215" i="20"/>
  <c r="AS148" i="20"/>
  <c r="AS134" i="20"/>
  <c r="AS175" i="20"/>
  <c r="AS193" i="20"/>
  <c r="CV83" i="20" l="1"/>
  <c r="BD83" i="20"/>
  <c r="BO83" i="20" s="1"/>
  <c r="BZ83" i="20" s="1"/>
  <c r="BD240" i="20"/>
  <c r="BO240" i="20" s="1"/>
  <c r="BZ240" i="20" s="1"/>
  <c r="CV240" i="20"/>
  <c r="BD127" i="20"/>
  <c r="BO127" i="20" s="1"/>
  <c r="BZ127" i="20" s="1"/>
  <c r="CV127" i="20"/>
  <c r="CV128" i="20"/>
  <c r="BD128" i="20"/>
  <c r="BO128" i="20" s="1"/>
  <c r="BZ128" i="20" s="1"/>
  <c r="BD78" i="20"/>
  <c r="BO78" i="20" s="1"/>
  <c r="BZ78" i="20" s="1"/>
  <c r="CV78" i="20"/>
  <c r="CV193" i="20"/>
  <c r="BD193" i="20"/>
  <c r="BO193" i="20" s="1"/>
  <c r="BZ193" i="20" s="1"/>
  <c r="BD159" i="20"/>
  <c r="BO159" i="20" s="1"/>
  <c r="BZ159" i="20" s="1"/>
  <c r="CV159" i="20"/>
  <c r="CV216" i="20"/>
  <c r="BD216" i="20"/>
  <c r="BO216" i="20" s="1"/>
  <c r="BZ216" i="20" s="1"/>
  <c r="BD107" i="20"/>
  <c r="BO107" i="20" s="1"/>
  <c r="BZ107" i="20" s="1"/>
  <c r="CV107" i="20"/>
  <c r="CV138" i="20"/>
  <c r="BD138" i="20"/>
  <c r="BO138" i="20" s="1"/>
  <c r="BZ138" i="20" s="1"/>
  <c r="CV126" i="20"/>
  <c r="BD126" i="20"/>
  <c r="BO126" i="20" s="1"/>
  <c r="BZ126" i="20" s="1"/>
  <c r="CV101" i="20"/>
  <c r="BD101" i="20"/>
  <c r="BO101" i="20" s="1"/>
  <c r="BZ101" i="20" s="1"/>
  <c r="BD162" i="20"/>
  <c r="BO162" i="20" s="1"/>
  <c r="BZ162" i="20" s="1"/>
  <c r="CV162" i="20"/>
  <c r="CV228" i="20"/>
  <c r="BD228" i="20"/>
  <c r="BO228" i="20" s="1"/>
  <c r="BZ228" i="20" s="1"/>
  <c r="CV35" i="20"/>
  <c r="BD35" i="20"/>
  <c r="BO35" i="20" s="1"/>
  <c r="BZ35" i="20" s="1"/>
  <c r="BD79" i="20"/>
  <c r="BO79" i="20" s="1"/>
  <c r="BZ79" i="20" s="1"/>
  <c r="CV79" i="20"/>
  <c r="CV62" i="20"/>
  <c r="BD62" i="20"/>
  <c r="BO62" i="20" s="1"/>
  <c r="BZ62" i="20" s="1"/>
  <c r="BD16" i="20"/>
  <c r="BO16" i="20" s="1"/>
  <c r="BZ16" i="20" s="1"/>
  <c r="CV16" i="20"/>
  <c r="BD27" i="20"/>
  <c r="BO27" i="20" s="1"/>
  <c r="BZ27" i="20" s="1"/>
  <c r="CV27" i="20"/>
  <c r="BD18" i="20"/>
  <c r="BO18" i="20" s="1"/>
  <c r="BZ18" i="20" s="1"/>
  <c r="CV18" i="20"/>
  <c r="BD190" i="20"/>
  <c r="BO190" i="20" s="1"/>
  <c r="BZ190" i="20" s="1"/>
  <c r="CV190" i="20"/>
  <c r="BD57" i="20"/>
  <c r="BO57" i="20" s="1"/>
  <c r="BZ57" i="20" s="1"/>
  <c r="CV57" i="20"/>
  <c r="BD154" i="20"/>
  <c r="BO154" i="20" s="1"/>
  <c r="BZ154" i="20" s="1"/>
  <c r="CV154" i="20"/>
  <c r="BD144" i="20"/>
  <c r="BO144" i="20" s="1"/>
  <c r="BZ144" i="20" s="1"/>
  <c r="CV144" i="20"/>
  <c r="CV13" i="20"/>
  <c r="BD13" i="20"/>
  <c r="BO13" i="20" s="1"/>
  <c r="BZ13" i="20" s="1"/>
  <c r="BD110" i="20"/>
  <c r="BO110" i="20" s="1"/>
  <c r="BZ110" i="20" s="1"/>
  <c r="CV110" i="20"/>
  <c r="BD145" i="20"/>
  <c r="BO145" i="20" s="1"/>
  <c r="BZ145" i="20" s="1"/>
  <c r="CV145" i="20"/>
  <c r="CV233" i="20"/>
  <c r="BD233" i="20"/>
  <c r="BO233" i="20" s="1"/>
  <c r="BZ233" i="20" s="1"/>
  <c r="BD114" i="20"/>
  <c r="BO114" i="20" s="1"/>
  <c r="BZ114" i="20" s="1"/>
  <c r="CV114" i="20"/>
  <c r="CV59" i="20"/>
  <c r="BD59" i="20"/>
  <c r="BO59" i="20" s="1"/>
  <c r="BZ59" i="20" s="1"/>
  <c r="BD184" i="20"/>
  <c r="BO184" i="20" s="1"/>
  <c r="BZ184" i="20" s="1"/>
  <c r="CV184" i="20"/>
  <c r="CV198" i="20"/>
  <c r="BD198" i="20"/>
  <c r="BO198" i="20" s="1"/>
  <c r="BZ198" i="20" s="1"/>
  <c r="BD115" i="20"/>
  <c r="BO115" i="20" s="1"/>
  <c r="BZ115" i="20" s="1"/>
  <c r="CV115" i="20"/>
  <c r="BD72" i="20"/>
  <c r="BO72" i="20" s="1"/>
  <c r="BZ72" i="20" s="1"/>
  <c r="CV72" i="20"/>
  <c r="CV38" i="20"/>
  <c r="BD38" i="20"/>
  <c r="BO38" i="20" s="1"/>
  <c r="BZ38" i="20" s="1"/>
  <c r="BD248" i="20"/>
  <c r="BO248" i="20" s="1"/>
  <c r="BZ248" i="20" s="1"/>
  <c r="CV248" i="20"/>
  <c r="BD181" i="20"/>
  <c r="BO181" i="20" s="1"/>
  <c r="BZ181" i="20" s="1"/>
  <c r="CV181" i="20"/>
  <c r="BD71" i="20"/>
  <c r="BO71" i="20" s="1"/>
  <c r="BZ71" i="20" s="1"/>
  <c r="CV71" i="20"/>
  <c r="AA45" i="4"/>
  <c r="AA60" i="4"/>
  <c r="AA86" i="4" s="1"/>
  <c r="AA54" i="4"/>
  <c r="AA83" i="4" s="1"/>
  <c r="AA46" i="4"/>
  <c r="AA79" i="4" s="1"/>
  <c r="AA58" i="4"/>
  <c r="AA85" i="4" s="1"/>
  <c r="AA56" i="4"/>
  <c r="AA84" i="4" s="1"/>
  <c r="AA64" i="4"/>
  <c r="AA88" i="4" s="1"/>
  <c r="AA62" i="4"/>
  <c r="AA87" i="4" s="1"/>
  <c r="AA48" i="4"/>
  <c r="AA80" i="4" s="1"/>
  <c r="AA52" i="4"/>
  <c r="AA82" i="4" s="1"/>
  <c r="AA50" i="4"/>
  <c r="AA81" i="4" s="1"/>
  <c r="CV89" i="20"/>
  <c r="BD89" i="20"/>
  <c r="BO89" i="20" s="1"/>
  <c r="BZ89" i="20" s="1"/>
  <c r="BD164" i="20"/>
  <c r="BO164" i="20" s="1"/>
  <c r="BZ164" i="20" s="1"/>
  <c r="CV164" i="20"/>
  <c r="BD212" i="20"/>
  <c r="BO212" i="20" s="1"/>
  <c r="BZ212" i="20" s="1"/>
  <c r="CV212" i="20"/>
  <c r="CV168" i="20"/>
  <c r="BD168" i="20"/>
  <c r="BO168" i="20" s="1"/>
  <c r="BZ168" i="20" s="1"/>
  <c r="CV11" i="20"/>
  <c r="BD11" i="20"/>
  <c r="BO11" i="20" s="1"/>
  <c r="BZ11" i="20" s="1"/>
  <c r="CV152" i="20"/>
  <c r="BD152" i="20"/>
  <c r="BO152" i="20" s="1"/>
  <c r="BZ152" i="20" s="1"/>
  <c r="BD217" i="20"/>
  <c r="BO217" i="20" s="1"/>
  <c r="BZ217" i="20" s="1"/>
  <c r="CV217" i="20"/>
  <c r="BD187" i="20"/>
  <c r="BO187" i="20" s="1"/>
  <c r="BZ187" i="20" s="1"/>
  <c r="CV187" i="20"/>
  <c r="CV201" i="20"/>
  <c r="BD201" i="20"/>
  <c r="BO201" i="20" s="1"/>
  <c r="BZ201" i="20" s="1"/>
  <c r="BD90" i="20"/>
  <c r="BO90" i="20" s="1"/>
  <c r="BZ90" i="20" s="1"/>
  <c r="CV90" i="20"/>
  <c r="BD141" i="20"/>
  <c r="BO141" i="20" s="1"/>
  <c r="BZ141" i="20" s="1"/>
  <c r="CV141" i="20"/>
  <c r="CV158" i="20"/>
  <c r="BD158" i="20"/>
  <c r="BO158" i="20" s="1"/>
  <c r="BZ158" i="20" s="1"/>
  <c r="BD118" i="20"/>
  <c r="BO118" i="20" s="1"/>
  <c r="BZ118" i="20" s="1"/>
  <c r="CV118" i="20"/>
  <c r="CV199" i="20"/>
  <c r="BD199" i="20"/>
  <c r="BO199" i="20" s="1"/>
  <c r="BZ199" i="20" s="1"/>
  <c r="CV20" i="20"/>
  <c r="BD20" i="20"/>
  <c r="BO20" i="20" s="1"/>
  <c r="BZ20" i="20" s="1"/>
  <c r="BD117" i="20"/>
  <c r="BO117" i="20" s="1"/>
  <c r="BZ117" i="20" s="1"/>
  <c r="CV117" i="20"/>
  <c r="BD196" i="20"/>
  <c r="BO196" i="20" s="1"/>
  <c r="BZ196" i="20" s="1"/>
  <c r="CV196" i="20"/>
  <c r="BD250" i="20"/>
  <c r="BO250" i="20" s="1"/>
  <c r="BZ250" i="20" s="1"/>
  <c r="CV250" i="20"/>
  <c r="BD123" i="20"/>
  <c r="BO123" i="20" s="1"/>
  <c r="BZ123" i="20" s="1"/>
  <c r="CV123" i="20"/>
  <c r="BD227" i="20"/>
  <c r="BO227" i="20" s="1"/>
  <c r="BZ227" i="20" s="1"/>
  <c r="CV227" i="20"/>
  <c r="BD194" i="20"/>
  <c r="BO194" i="20" s="1"/>
  <c r="BZ194" i="20" s="1"/>
  <c r="CV194" i="20"/>
  <c r="CV155" i="20"/>
  <c r="BD155" i="20"/>
  <c r="BO155" i="20" s="1"/>
  <c r="BZ155" i="20" s="1"/>
  <c r="BD19" i="20"/>
  <c r="BO19" i="20" s="1"/>
  <c r="BZ19" i="20" s="1"/>
  <c r="CV19" i="20"/>
  <c r="BD237" i="20"/>
  <c r="BO237" i="20" s="1"/>
  <c r="BZ237" i="20" s="1"/>
  <c r="CV237" i="20"/>
  <c r="CV47" i="20"/>
  <c r="BD47" i="20"/>
  <c r="BO47" i="20" s="1"/>
  <c r="BZ47" i="20" s="1"/>
  <c r="CV125" i="20"/>
  <c r="BD125" i="20"/>
  <c r="BO125" i="20" s="1"/>
  <c r="BZ125" i="20" s="1"/>
  <c r="BD200" i="20"/>
  <c r="BO200" i="20" s="1"/>
  <c r="BZ200" i="20" s="1"/>
  <c r="CV200" i="20"/>
  <c r="CV219" i="20"/>
  <c r="BD219" i="20"/>
  <c r="BO219" i="20" s="1"/>
  <c r="BZ219" i="20" s="1"/>
  <c r="CV34" i="20"/>
  <c r="BD34" i="20"/>
  <c r="BO34" i="20" s="1"/>
  <c r="BZ34" i="20" s="1"/>
  <c r="BD60" i="20"/>
  <c r="BO60" i="20" s="1"/>
  <c r="BZ60" i="20" s="1"/>
  <c r="CV60" i="20"/>
  <c r="CV102" i="20"/>
  <c r="BD102" i="20"/>
  <c r="BO102" i="20" s="1"/>
  <c r="BZ102" i="20" s="1"/>
  <c r="CV113" i="20"/>
  <c r="BD113" i="20"/>
  <c r="BO113" i="20" s="1"/>
  <c r="BZ113" i="20" s="1"/>
  <c r="CV165" i="20"/>
  <c r="BD165" i="20"/>
  <c r="BO165" i="20" s="1"/>
  <c r="BZ165" i="20" s="1"/>
  <c r="CV209" i="20"/>
  <c r="BD209" i="20"/>
  <c r="BO209" i="20" s="1"/>
  <c r="BZ209" i="20" s="1"/>
  <c r="BD77" i="20"/>
  <c r="BO77" i="20" s="1"/>
  <c r="BZ77" i="20" s="1"/>
  <c r="CV77" i="20"/>
  <c r="BD146" i="20"/>
  <c r="BO146" i="20" s="1"/>
  <c r="BZ146" i="20" s="1"/>
  <c r="CV146" i="20"/>
  <c r="BD137" i="20"/>
  <c r="BO137" i="20" s="1"/>
  <c r="BZ137" i="20" s="1"/>
  <c r="CV137" i="20"/>
  <c r="BD241" i="20"/>
  <c r="BO241" i="20" s="1"/>
  <c r="BZ241" i="20" s="1"/>
  <c r="CV241" i="20"/>
  <c r="BD14" i="20"/>
  <c r="BO14" i="20" s="1"/>
  <c r="BZ14" i="20" s="1"/>
  <c r="CV14" i="20"/>
  <c r="BD58" i="20"/>
  <c r="BO58" i="20" s="1"/>
  <c r="BZ58" i="20" s="1"/>
  <c r="CV58" i="20"/>
  <c r="CV133" i="20"/>
  <c r="BD133" i="20"/>
  <c r="BO133" i="20" s="1"/>
  <c r="BZ133" i="20" s="1"/>
  <c r="BD92" i="20"/>
  <c r="BO92" i="20" s="1"/>
  <c r="BZ92" i="20" s="1"/>
  <c r="CV92" i="20"/>
  <c r="BD225" i="20"/>
  <c r="BO225" i="20" s="1"/>
  <c r="BZ225" i="20" s="1"/>
  <c r="CV225" i="20"/>
  <c r="CV226" i="20"/>
  <c r="BD226" i="20"/>
  <c r="BO226" i="20" s="1"/>
  <c r="BZ226" i="20" s="1"/>
  <c r="CV93" i="20"/>
  <c r="BD93" i="20"/>
  <c r="BO93" i="20" s="1"/>
  <c r="BZ93" i="20" s="1"/>
  <c r="BD251" i="20"/>
  <c r="BO251" i="20" s="1"/>
  <c r="BZ251" i="20" s="1"/>
  <c r="CV251" i="20"/>
  <c r="CV74" i="20"/>
  <c r="BD74" i="20"/>
  <c r="BO74" i="20" s="1"/>
  <c r="BZ74" i="20" s="1"/>
  <c r="CV134" i="20"/>
  <c r="BD134" i="20"/>
  <c r="BO134" i="20" s="1"/>
  <c r="BZ134" i="20" s="1"/>
  <c r="CV236" i="20"/>
  <c r="BD236" i="20"/>
  <c r="BO236" i="20" s="1"/>
  <c r="BZ236" i="20" s="1"/>
  <c r="CV104" i="20"/>
  <c r="BD104" i="20"/>
  <c r="BO104" i="20" s="1"/>
  <c r="BZ104" i="20" s="1"/>
  <c r="CV153" i="20"/>
  <c r="BD153" i="20"/>
  <c r="BO153" i="20" s="1"/>
  <c r="BZ153" i="20" s="1"/>
  <c r="CV179" i="20"/>
  <c r="BD179" i="20"/>
  <c r="BO179" i="20" s="1"/>
  <c r="BZ179" i="20" s="1"/>
  <c r="CV40" i="20"/>
  <c r="BD40" i="20"/>
  <c r="BO40" i="20" s="1"/>
  <c r="BZ40" i="20" s="1"/>
  <c r="CV244" i="20"/>
  <c r="BD244" i="20"/>
  <c r="BO244" i="20" s="1"/>
  <c r="BZ244" i="20" s="1"/>
  <c r="BD149" i="20"/>
  <c r="BO149" i="20" s="1"/>
  <c r="BZ149" i="20" s="1"/>
  <c r="CV149" i="20"/>
  <c r="CV247" i="20"/>
  <c r="BD247" i="20"/>
  <c r="BO247" i="20" s="1"/>
  <c r="BZ247" i="20" s="1"/>
  <c r="BD33" i="20"/>
  <c r="BO33" i="20" s="1"/>
  <c r="BZ33" i="20" s="1"/>
  <c r="CV33" i="20"/>
  <c r="BD97" i="20"/>
  <c r="BO97" i="20" s="1"/>
  <c r="BZ97" i="20" s="1"/>
  <c r="CV97" i="20"/>
  <c r="BD43" i="20"/>
  <c r="BO43" i="20" s="1"/>
  <c r="BZ43" i="20" s="1"/>
  <c r="CV43" i="20"/>
  <c r="CV37" i="20"/>
  <c r="BD37" i="20"/>
  <c r="BO37" i="20" s="1"/>
  <c r="BZ37" i="20" s="1"/>
  <c r="CV52" i="20"/>
  <c r="BD52" i="20"/>
  <c r="BO52" i="20" s="1"/>
  <c r="BZ52" i="20" s="1"/>
  <c r="BD160" i="20"/>
  <c r="BO160" i="20" s="1"/>
  <c r="BZ160" i="20" s="1"/>
  <c r="CV160" i="20"/>
  <c r="CV185" i="20"/>
  <c r="BD185" i="20"/>
  <c r="BO185" i="20" s="1"/>
  <c r="BZ185" i="20" s="1"/>
  <c r="BD234" i="20"/>
  <c r="BO234" i="20" s="1"/>
  <c r="BZ234" i="20" s="1"/>
  <c r="CV234" i="20"/>
  <c r="BD82" i="20"/>
  <c r="BO82" i="20" s="1"/>
  <c r="BZ82" i="20" s="1"/>
  <c r="CV82" i="20"/>
  <c r="CV171" i="20"/>
  <c r="BD171" i="20"/>
  <c r="BO171" i="20" s="1"/>
  <c r="BZ171" i="20" s="1"/>
  <c r="BD140" i="20"/>
  <c r="BO140" i="20" s="1"/>
  <c r="BZ140" i="20" s="1"/>
  <c r="CV140" i="20"/>
  <c r="CV161" i="20"/>
  <c r="BD161" i="20"/>
  <c r="BO161" i="20" s="1"/>
  <c r="BZ161" i="20" s="1"/>
  <c r="BD75" i="20"/>
  <c r="BO75" i="20" s="1"/>
  <c r="BZ75" i="20" s="1"/>
  <c r="CV75" i="20"/>
  <c r="CV99" i="20"/>
  <c r="BD99" i="20"/>
  <c r="BO99" i="20" s="1"/>
  <c r="BZ99" i="20" s="1"/>
  <c r="CV183" i="20"/>
  <c r="BD183" i="20"/>
  <c r="BO183" i="20" s="1"/>
  <c r="BZ183" i="20" s="1"/>
  <c r="BD136" i="20"/>
  <c r="BO136" i="20" s="1"/>
  <c r="BZ136" i="20" s="1"/>
  <c r="CV136" i="20"/>
  <c r="BD202" i="20"/>
  <c r="BO202" i="20" s="1"/>
  <c r="BZ202" i="20" s="1"/>
  <c r="CV202" i="20"/>
  <c r="BD178" i="20"/>
  <c r="BO178" i="20" s="1"/>
  <c r="BZ178" i="20" s="1"/>
  <c r="CV178" i="20"/>
  <c r="CV173" i="20"/>
  <c r="BD173" i="20"/>
  <c r="BO173" i="20" s="1"/>
  <c r="BZ173" i="20" s="1"/>
  <c r="CV81" i="20"/>
  <c r="BD81" i="20"/>
  <c r="BO81" i="20" s="1"/>
  <c r="BZ81" i="20" s="1"/>
  <c r="BD31" i="20"/>
  <c r="BO31" i="20" s="1"/>
  <c r="BZ31" i="20" s="1"/>
  <c r="CV31" i="20"/>
  <c r="BD135" i="20"/>
  <c r="BO135" i="20" s="1"/>
  <c r="BZ135" i="20" s="1"/>
  <c r="CV135" i="20"/>
  <c r="BD94" i="20"/>
  <c r="BO94" i="20" s="1"/>
  <c r="BZ94" i="20" s="1"/>
  <c r="CV94" i="20"/>
  <c r="BD32" i="20"/>
  <c r="BO32" i="20" s="1"/>
  <c r="BZ32" i="20" s="1"/>
  <c r="CV32" i="20"/>
  <c r="CV139" i="20"/>
  <c r="BD139" i="20"/>
  <c r="BO139" i="20" s="1"/>
  <c r="BZ139" i="20" s="1"/>
  <c r="CV25" i="20"/>
  <c r="BD25" i="20"/>
  <c r="BO25" i="20" s="1"/>
  <c r="BZ25" i="20" s="1"/>
  <c r="BD87" i="20"/>
  <c r="BO87" i="20" s="1"/>
  <c r="BZ87" i="20" s="1"/>
  <c r="CV87" i="20"/>
  <c r="CV42" i="20"/>
  <c r="BD42" i="20"/>
  <c r="BO42" i="20" s="1"/>
  <c r="BZ42" i="20" s="1"/>
  <c r="CV111" i="20"/>
  <c r="BD111" i="20"/>
  <c r="BO111" i="20" s="1"/>
  <c r="BZ111" i="20" s="1"/>
  <c r="CV70" i="20"/>
  <c r="BD70" i="20"/>
  <c r="BO70" i="20" s="1"/>
  <c r="BZ70" i="20" s="1"/>
  <c r="BD64" i="20"/>
  <c r="BO64" i="20" s="1"/>
  <c r="BZ64" i="20" s="1"/>
  <c r="CV64" i="20"/>
  <c r="BD148" i="20"/>
  <c r="BO148" i="20" s="1"/>
  <c r="BZ148" i="20" s="1"/>
  <c r="CV148" i="20"/>
  <c r="CV189" i="20"/>
  <c r="BD189" i="20"/>
  <c r="BO189" i="20" s="1"/>
  <c r="BZ189" i="20" s="1"/>
  <c r="CV215" i="20"/>
  <c r="BD215" i="20"/>
  <c r="BO215" i="20" s="1"/>
  <c r="BZ215" i="20" s="1"/>
  <c r="CV230" i="20"/>
  <c r="BD230" i="20"/>
  <c r="BO230" i="20" s="1"/>
  <c r="BZ230" i="20" s="1"/>
  <c r="CV211" i="20"/>
  <c r="BD211" i="20"/>
  <c r="BO211" i="20" s="1"/>
  <c r="BZ211" i="20" s="1"/>
  <c r="CV131" i="20"/>
  <c r="BD131" i="20"/>
  <c r="BO131" i="20" s="1"/>
  <c r="BZ131" i="20" s="1"/>
  <c r="CV220" i="20"/>
  <c r="BD220" i="20"/>
  <c r="BO220" i="20" s="1"/>
  <c r="BZ220" i="20" s="1"/>
  <c r="BD56" i="20"/>
  <c r="BO56" i="20" s="1"/>
  <c r="BZ56" i="20" s="1"/>
  <c r="CV56" i="20"/>
  <c r="BD65" i="20"/>
  <c r="BO65" i="20" s="1"/>
  <c r="BZ65" i="20" s="1"/>
  <c r="CV65" i="20"/>
  <c r="BD157" i="20"/>
  <c r="BO157" i="20" s="1"/>
  <c r="BZ157" i="20" s="1"/>
  <c r="CV157" i="20"/>
  <c r="BD45" i="20"/>
  <c r="BO45" i="20" s="1"/>
  <c r="BZ45" i="20" s="1"/>
  <c r="CV45" i="20"/>
  <c r="CV67" i="20"/>
  <c r="BD67" i="20"/>
  <c r="BO67" i="20" s="1"/>
  <c r="BZ67" i="20" s="1"/>
  <c r="BD69" i="20"/>
  <c r="BO69" i="20" s="1"/>
  <c r="BZ69" i="20" s="1"/>
  <c r="CV69" i="20"/>
  <c r="CV91" i="20"/>
  <c r="BD91" i="20"/>
  <c r="BO91" i="20" s="1"/>
  <c r="BZ91" i="20" s="1"/>
  <c r="BD192" i="20"/>
  <c r="BO192" i="20" s="1"/>
  <c r="BZ192" i="20" s="1"/>
  <c r="CV192" i="20"/>
  <c r="BD243" i="20"/>
  <c r="BO243" i="20" s="1"/>
  <c r="BZ243" i="20" s="1"/>
  <c r="CV243" i="20"/>
  <c r="BD124" i="20"/>
  <c r="BO124" i="20" s="1"/>
  <c r="BZ124" i="20" s="1"/>
  <c r="CV124" i="20"/>
  <c r="CV170" i="20"/>
  <c r="BD170" i="20"/>
  <c r="BO170" i="20" s="1"/>
  <c r="BZ170" i="20" s="1"/>
  <c r="CV120" i="20"/>
  <c r="BD120" i="20"/>
  <c r="BO120" i="20" s="1"/>
  <c r="BZ120" i="20" s="1"/>
  <c r="CV166" i="20"/>
  <c r="BD166" i="20"/>
  <c r="BO166" i="20" s="1"/>
  <c r="BZ166" i="20" s="1"/>
  <c r="CV245" i="20"/>
  <c r="BD245" i="20"/>
  <c r="BO245" i="20" s="1"/>
  <c r="BZ245" i="20" s="1"/>
  <c r="AA74" i="4"/>
  <c r="AA71" i="4" s="1"/>
  <c r="AA24" i="4"/>
  <c r="CV223" i="20"/>
  <c r="BD223" i="20"/>
  <c r="BO223" i="20" s="1"/>
  <c r="BZ223" i="20" s="1"/>
  <c r="BD73" i="20"/>
  <c r="BO73" i="20" s="1"/>
  <c r="BZ73" i="20" s="1"/>
  <c r="CV73" i="20"/>
  <c r="BD203" i="20"/>
  <c r="BO203" i="20" s="1"/>
  <c r="BZ203" i="20" s="1"/>
  <c r="CV203" i="20"/>
  <c r="CV76" i="20"/>
  <c r="BD76" i="20"/>
  <c r="BO76" i="20" s="1"/>
  <c r="BZ76" i="20" s="1"/>
  <c r="CV186" i="20"/>
  <c r="BD186" i="20"/>
  <c r="BO186" i="20" s="1"/>
  <c r="BZ186" i="20" s="1"/>
  <c r="CV172" i="20"/>
  <c r="BD172" i="20"/>
  <c r="BO172" i="20" s="1"/>
  <c r="BZ172" i="20" s="1"/>
  <c r="BD213" i="20"/>
  <c r="BO213" i="20" s="1"/>
  <c r="BZ213" i="20" s="1"/>
  <c r="CV213" i="20"/>
  <c r="CV105" i="20"/>
  <c r="BD105" i="20"/>
  <c r="BO105" i="20" s="1"/>
  <c r="BZ105" i="20" s="1"/>
  <c r="CV246" i="20"/>
  <c r="BD246" i="20"/>
  <c r="BO246" i="20" s="1"/>
  <c r="BZ246" i="20" s="1"/>
  <c r="CV30" i="20"/>
  <c r="BD30" i="20"/>
  <c r="BO30" i="20" s="1"/>
  <c r="BZ30" i="20" s="1"/>
  <c r="BD205" i="20"/>
  <c r="BO205" i="20" s="1"/>
  <c r="BZ205" i="20" s="1"/>
  <c r="CV205" i="20"/>
  <c r="CV68" i="20"/>
  <c r="BD68" i="20"/>
  <c r="BO68" i="20" s="1"/>
  <c r="BZ68" i="20" s="1"/>
  <c r="BD84" i="20"/>
  <c r="BO84" i="20" s="1"/>
  <c r="BZ84" i="20" s="1"/>
  <c r="CV84" i="20"/>
  <c r="BD80" i="20"/>
  <c r="BO80" i="20" s="1"/>
  <c r="BZ80" i="20" s="1"/>
  <c r="CV80" i="20"/>
  <c r="BD86" i="20"/>
  <c r="BO86" i="20" s="1"/>
  <c r="BZ86" i="20" s="1"/>
  <c r="CV86" i="20"/>
  <c r="CV221" i="20"/>
  <c r="BD221" i="20"/>
  <c r="BO221" i="20" s="1"/>
  <c r="BZ221" i="20" s="1"/>
  <c r="CV177" i="20"/>
  <c r="BD177" i="20"/>
  <c r="BO177" i="20" s="1"/>
  <c r="BZ177" i="20" s="1"/>
  <c r="BD106" i="20"/>
  <c r="BO106" i="20" s="1"/>
  <c r="BZ106" i="20" s="1"/>
  <c r="CV106" i="20"/>
  <c r="CV180" i="20"/>
  <c r="BD180" i="20"/>
  <c r="BO180" i="20" s="1"/>
  <c r="BZ180" i="20" s="1"/>
  <c r="BD231" i="20"/>
  <c r="BO231" i="20" s="1"/>
  <c r="BZ231" i="20" s="1"/>
  <c r="CV231" i="20"/>
  <c r="BD51" i="20"/>
  <c r="BO51" i="20" s="1"/>
  <c r="BZ51" i="20" s="1"/>
  <c r="CV51" i="20"/>
  <c r="BD100" i="20"/>
  <c r="BO100" i="20" s="1"/>
  <c r="BZ100" i="20" s="1"/>
  <c r="CV100" i="20"/>
  <c r="BD49" i="20"/>
  <c r="BO49" i="20" s="1"/>
  <c r="BZ49" i="20" s="1"/>
  <c r="CV49" i="20"/>
  <c r="BD151" i="20"/>
  <c r="BO151" i="20" s="1"/>
  <c r="BZ151" i="20" s="1"/>
  <c r="CV151" i="20"/>
  <c r="CV17" i="20"/>
  <c r="BD17" i="20"/>
  <c r="BO17" i="20" s="1"/>
  <c r="BZ17" i="20" s="1"/>
  <c r="BD98" i="20"/>
  <c r="BO98" i="20" s="1"/>
  <c r="BZ98" i="20" s="1"/>
  <c r="CV98" i="20"/>
  <c r="BD174" i="20"/>
  <c r="BO174" i="20" s="1"/>
  <c r="BZ174" i="20" s="1"/>
  <c r="CV174" i="20"/>
  <c r="BD119" i="20"/>
  <c r="BO119" i="20" s="1"/>
  <c r="BZ119" i="20" s="1"/>
  <c r="CV119" i="20"/>
  <c r="BD130" i="20"/>
  <c r="BO130" i="20" s="1"/>
  <c r="BZ130" i="20" s="1"/>
  <c r="CV130" i="20"/>
  <c r="BD63" i="20"/>
  <c r="BO63" i="20" s="1"/>
  <c r="BZ63" i="20" s="1"/>
  <c r="CV63" i="20"/>
  <c r="BD66" i="20"/>
  <c r="BO66" i="20" s="1"/>
  <c r="BZ66" i="20" s="1"/>
  <c r="CV66" i="20"/>
  <c r="CV169" i="20"/>
  <c r="BD169" i="20"/>
  <c r="BO169" i="20" s="1"/>
  <c r="BZ169" i="20" s="1"/>
  <c r="CV55" i="20"/>
  <c r="BD55" i="20"/>
  <c r="BO55" i="20" s="1"/>
  <c r="BZ55" i="20" s="1"/>
  <c r="CV224" i="20"/>
  <c r="BD224" i="20"/>
  <c r="BO224" i="20" s="1"/>
  <c r="BZ224" i="20" s="1"/>
  <c r="CV208" i="20"/>
  <c r="BD208" i="20"/>
  <c r="BO208" i="20" s="1"/>
  <c r="BZ208" i="20" s="1"/>
  <c r="BD109" i="20"/>
  <c r="BO109" i="20" s="1"/>
  <c r="BZ109" i="20" s="1"/>
  <c r="CV109" i="20"/>
  <c r="BD143" i="20"/>
  <c r="BO143" i="20" s="1"/>
  <c r="BZ143" i="20" s="1"/>
  <c r="CV143" i="20"/>
  <c r="BD175" i="20"/>
  <c r="BO175" i="20" s="1"/>
  <c r="BZ175" i="20" s="1"/>
  <c r="CV175" i="20"/>
  <c r="CV53" i="20"/>
  <c r="BD53" i="20"/>
  <c r="BO53" i="20" s="1"/>
  <c r="BZ53" i="20" s="1"/>
  <c r="BD182" i="20"/>
  <c r="BO182" i="20" s="1"/>
  <c r="BZ182" i="20" s="1"/>
  <c r="CV182" i="20"/>
  <c r="BD207" i="20"/>
  <c r="BO207" i="20" s="1"/>
  <c r="BZ207" i="20" s="1"/>
  <c r="CV207" i="20"/>
  <c r="CV21" i="20"/>
  <c r="BD21" i="20"/>
  <c r="BO21" i="20" s="1"/>
  <c r="BZ21" i="20" s="1"/>
  <c r="CV156" i="20"/>
  <c r="BD156" i="20"/>
  <c r="BO156" i="20" s="1"/>
  <c r="BZ156" i="20" s="1"/>
  <c r="CV50" i="20"/>
  <c r="BD50" i="20"/>
  <c r="BO50" i="20" s="1"/>
  <c r="BZ50" i="20" s="1"/>
  <c r="CV214" i="20"/>
  <c r="BD214" i="20"/>
  <c r="BO214" i="20" s="1"/>
  <c r="BZ214" i="20" s="1"/>
  <c r="BD24" i="20"/>
  <c r="BO24" i="20" s="1"/>
  <c r="BZ24" i="20" s="1"/>
  <c r="CV24" i="20"/>
  <c r="CV218" i="20"/>
  <c r="BD218" i="20"/>
  <c r="BO218" i="20" s="1"/>
  <c r="BZ218" i="20" s="1"/>
  <c r="BD238" i="20"/>
  <c r="BO238" i="20" s="1"/>
  <c r="BZ238" i="20" s="1"/>
  <c r="CV238" i="20"/>
  <c r="CV121" i="20"/>
  <c r="BD121" i="20"/>
  <c r="BO121" i="20" s="1"/>
  <c r="BZ121" i="20" s="1"/>
  <c r="CV23" i="20"/>
  <c r="BD23" i="20"/>
  <c r="BO23" i="20" s="1"/>
  <c r="BZ23" i="20" s="1"/>
  <c r="CV122" i="20"/>
  <c r="BD122" i="20"/>
  <c r="BO122" i="20" s="1"/>
  <c r="BZ122" i="20" s="1"/>
  <c r="BD191" i="20"/>
  <c r="BO191" i="20" s="1"/>
  <c r="BZ191" i="20" s="1"/>
  <c r="CV191" i="20"/>
  <c r="BD129" i="20"/>
  <c r="BO129" i="20" s="1"/>
  <c r="BZ129" i="20" s="1"/>
  <c r="CV129" i="20"/>
  <c r="CV197" i="20"/>
  <c r="BD197" i="20"/>
  <c r="BO197" i="20" s="1"/>
  <c r="BZ197" i="20" s="1"/>
  <c r="BD44" i="20"/>
  <c r="BO44" i="20" s="1"/>
  <c r="BZ44" i="20" s="1"/>
  <c r="CV44" i="20"/>
  <c r="BD88" i="20"/>
  <c r="BO88" i="20" s="1"/>
  <c r="BZ88" i="20" s="1"/>
  <c r="CV88" i="20"/>
  <c r="BD36" i="20"/>
  <c r="BO36" i="20" s="1"/>
  <c r="BZ36" i="20" s="1"/>
  <c r="CV36" i="20"/>
  <c r="BD48" i="20"/>
  <c r="BO48" i="20" s="1"/>
  <c r="BZ48" i="20" s="1"/>
  <c r="CV48" i="20"/>
  <c r="BD242" i="20"/>
  <c r="BO242" i="20" s="1"/>
  <c r="BZ242" i="20" s="1"/>
  <c r="CV242" i="20"/>
  <c r="BD142" i="20"/>
  <c r="BO142" i="20" s="1"/>
  <c r="BZ142" i="20" s="1"/>
  <c r="CV142" i="20"/>
  <c r="CV46" i="20"/>
  <c r="BD46" i="20"/>
  <c r="BO46" i="20" s="1"/>
  <c r="BZ46" i="20" s="1"/>
  <c r="CV28" i="20"/>
  <c r="BD28" i="20"/>
  <c r="BO28" i="20" s="1"/>
  <c r="BZ28" i="20" s="1"/>
  <c r="BD195" i="20"/>
  <c r="BO195" i="20" s="1"/>
  <c r="BZ195" i="20" s="1"/>
  <c r="CV195" i="20"/>
  <c r="BD112" i="20"/>
  <c r="BO112" i="20" s="1"/>
  <c r="BZ112" i="20" s="1"/>
  <c r="CV112" i="20"/>
  <c r="BD206" i="20"/>
  <c r="BO206" i="20" s="1"/>
  <c r="BZ206" i="20" s="1"/>
  <c r="CV206" i="20"/>
  <c r="BD239" i="20"/>
  <c r="BO239" i="20" s="1"/>
  <c r="BZ239" i="20" s="1"/>
  <c r="CV239" i="20"/>
  <c r="CV95" i="20"/>
  <c r="BD95" i="20"/>
  <c r="BO95" i="20" s="1"/>
  <c r="BZ95" i="20" s="1"/>
  <c r="BD249" i="20"/>
  <c r="BO249" i="20" s="1"/>
  <c r="BZ249" i="20" s="1"/>
  <c r="CV249" i="20"/>
  <c r="CV22" i="20"/>
  <c r="BD22" i="20"/>
  <c r="BO22" i="20" s="1"/>
  <c r="BZ22" i="20" s="1"/>
  <c r="CV176" i="20"/>
  <c r="BD176" i="20"/>
  <c r="BO176" i="20" s="1"/>
  <c r="BZ176" i="20" s="1"/>
  <c r="CV61" i="20"/>
  <c r="BD61" i="20"/>
  <c r="BO61" i="20" s="1"/>
  <c r="BZ61" i="20" s="1"/>
  <c r="BD41" i="20"/>
  <c r="BO41" i="20" s="1"/>
  <c r="BZ41" i="20" s="1"/>
  <c r="CV41" i="20"/>
  <c r="BD229" i="20"/>
  <c r="BO229" i="20" s="1"/>
  <c r="BZ229" i="20" s="1"/>
  <c r="CV229" i="20"/>
  <c r="CV163" i="20"/>
  <c r="BD163" i="20"/>
  <c r="BO163" i="20" s="1"/>
  <c r="BZ163" i="20" s="1"/>
  <c r="CV188" i="20"/>
  <c r="BD188" i="20"/>
  <c r="BO188" i="20" s="1"/>
  <c r="BZ188" i="20" s="1"/>
  <c r="CV85" i="20"/>
  <c r="BD85" i="20"/>
  <c r="BO85" i="20" s="1"/>
  <c r="BZ85" i="20" s="1"/>
  <c r="BD108" i="20"/>
  <c r="BO108" i="20" s="1"/>
  <c r="BZ108" i="20" s="1"/>
  <c r="CV108" i="20"/>
  <c r="CV103" i="20"/>
  <c r="BD103" i="20"/>
  <c r="BO103" i="20" s="1"/>
  <c r="BZ103" i="20" s="1"/>
  <c r="CV204" i="20"/>
  <c r="BD204" i="20"/>
  <c r="BO204" i="20" s="1"/>
  <c r="BZ204" i="20" s="1"/>
  <c r="BD222" i="20"/>
  <c r="BO222" i="20" s="1"/>
  <c r="BZ222" i="20" s="1"/>
  <c r="CV222" i="20"/>
  <c r="BD54" i="20"/>
  <c r="BO54" i="20" s="1"/>
  <c r="BZ54" i="20" s="1"/>
  <c r="CV54" i="20"/>
  <c r="BD167" i="20"/>
  <c r="BO167" i="20" s="1"/>
  <c r="BZ167" i="20" s="1"/>
  <c r="CV167" i="20"/>
  <c r="CV147" i="20"/>
  <c r="BD147" i="20"/>
  <c r="BO147" i="20" s="1"/>
  <c r="BZ147" i="20" s="1"/>
  <c r="BD26" i="20"/>
  <c r="BO26" i="20" s="1"/>
  <c r="BZ26" i="20" s="1"/>
  <c r="CV26" i="20"/>
  <c r="BD116" i="20"/>
  <c r="BO116" i="20" s="1"/>
  <c r="BZ116" i="20" s="1"/>
  <c r="CV116" i="20"/>
  <c r="BD235" i="20"/>
  <c r="BO235" i="20" s="1"/>
  <c r="BZ235" i="20" s="1"/>
  <c r="CV235" i="20"/>
  <c r="BD29" i="20"/>
  <c r="BO29" i="20" s="1"/>
  <c r="BZ29" i="20" s="1"/>
  <c r="CV29" i="20"/>
  <c r="BD39" i="20"/>
  <c r="BO39" i="20" s="1"/>
  <c r="BZ39" i="20" s="1"/>
  <c r="CV39" i="20"/>
  <c r="BD15" i="20"/>
  <c r="BO15" i="20" s="1"/>
  <c r="BZ15" i="20" s="1"/>
  <c r="CV15" i="20"/>
  <c r="BD232" i="20"/>
  <c r="BO232" i="20" s="1"/>
  <c r="BZ232" i="20" s="1"/>
  <c r="CV232" i="20"/>
  <c r="AA61" i="8"/>
  <c r="AA64" i="8"/>
  <c r="BD12" i="20"/>
  <c r="BO12" i="20" s="1"/>
  <c r="BZ12" i="20" s="1"/>
  <c r="CV12" i="20"/>
  <c r="BD132" i="20"/>
  <c r="BO132" i="20" s="1"/>
  <c r="BZ132" i="20" s="1"/>
  <c r="CV132" i="20"/>
  <c r="BD96" i="20"/>
  <c r="BO96" i="20" s="1"/>
  <c r="BZ96" i="20" s="1"/>
  <c r="CV96" i="20"/>
  <c r="BD150" i="20"/>
  <c r="BO150" i="20" s="1"/>
  <c r="BZ150" i="20" s="1"/>
  <c r="CV150" i="20"/>
  <c r="CV210" i="20"/>
  <c r="BD210" i="20"/>
  <c r="BO210" i="20" s="1"/>
  <c r="BZ210" i="20" s="1"/>
  <c r="AA72" i="4" l="1"/>
  <c r="AA93" i="4"/>
  <c r="AA18" i="4"/>
  <c r="AA19" i="4"/>
  <c r="AA77" i="4"/>
  <c r="AA21" i="4" l="1"/>
  <c r="AA98" i="4"/>
  <c r="AA20" i="4"/>
  <c r="AA16" i="4" s="1"/>
  <c r="AA78" i="4"/>
  <c r="AA22" i="4" l="1"/>
  <c r="AA17" i="4"/>
  <c r="AA26" i="4" l="1"/>
  <c r="AA28" i="4"/>
  <c r="AA27" i="4" l="1"/>
  <c r="AA10" i="8"/>
  <c r="AA14" i="8" l="1"/>
  <c r="AA16" i="8" s="1"/>
  <c r="AA11" i="8"/>
  <c r="AA20" i="8" l="1"/>
  <c r="AA23" i="8" s="1"/>
  <c r="AA17" i="8"/>
  <c r="AA21" i="8" l="1"/>
  <c r="AA24" i="8"/>
  <c r="AA26" i="8" s="1"/>
  <c r="AA29" i="8" s="1"/>
  <c r="AA31" i="8" s="1"/>
  <c r="AA38" i="8" l="1"/>
  <c r="AA41" i="8" s="1"/>
  <c r="AA43" i="8" s="1"/>
  <c r="AA51" i="8"/>
  <c r="AA32" i="8"/>
  <c r="AA52" i="8" l="1"/>
  <c r="AA62" i="8" s="1"/>
  <c r="AA50" i="8"/>
  <c r="AA53" i="8"/>
  <c r="AA58" i="8" l="1"/>
  <c r="CK249" i="20"/>
  <c r="AH249" i="20" s="1"/>
  <c r="L249" i="20" s="1"/>
  <c r="CK66" i="20"/>
  <c r="AH66" i="20" s="1"/>
  <c r="L66" i="20" s="1"/>
  <c r="CK199" i="20"/>
  <c r="AH199" i="20" s="1"/>
  <c r="L199" i="20" s="1"/>
  <c r="CK225" i="20"/>
  <c r="AH225" i="20" s="1"/>
  <c r="L225" i="20" s="1"/>
  <c r="CK143" i="20"/>
  <c r="AH143" i="20" s="1"/>
  <c r="L143" i="20" s="1"/>
  <c r="CK129" i="20"/>
  <c r="AH129" i="20" s="1"/>
  <c r="L129" i="20" s="1"/>
  <c r="CK16" i="20"/>
  <c r="AH16" i="20" s="1"/>
  <c r="L16" i="20" s="1"/>
  <c r="CK64" i="20"/>
  <c r="AH64" i="20" s="1"/>
  <c r="L64" i="20" s="1"/>
  <c r="CK15" i="20"/>
  <c r="AH15" i="20" s="1"/>
  <c r="L15" i="20" s="1"/>
  <c r="CK123" i="20"/>
  <c r="AH123" i="20" s="1"/>
  <c r="L123" i="20" s="1"/>
  <c r="CK242" i="20"/>
  <c r="AH242" i="20" s="1"/>
  <c r="L242" i="20" s="1"/>
  <c r="CK28" i="20"/>
  <c r="AH28" i="20" s="1"/>
  <c r="L28" i="20" s="1"/>
  <c r="CK158" i="20"/>
  <c r="AH158" i="20" s="1"/>
  <c r="L158" i="20" s="1"/>
  <c r="CK244" i="20"/>
  <c r="AH244" i="20" s="1"/>
  <c r="L244" i="20" s="1"/>
  <c r="CK232" i="20"/>
  <c r="AH232" i="20" s="1"/>
  <c r="L232" i="20" s="1"/>
  <c r="CK194" i="20"/>
  <c r="AH194" i="20" s="1"/>
  <c r="L194" i="20" s="1"/>
  <c r="CK196" i="20"/>
  <c r="AH196" i="20" s="1"/>
  <c r="L196" i="20" s="1"/>
  <c r="CK139" i="20"/>
  <c r="AH139" i="20" s="1"/>
  <c r="L139" i="20" s="1"/>
  <c r="CK231" i="20"/>
  <c r="AH231" i="20" s="1"/>
  <c r="L231" i="20" s="1"/>
  <c r="CK160" i="20"/>
  <c r="AH160" i="20" s="1"/>
  <c r="L160" i="20" s="1"/>
  <c r="CK187" i="20"/>
  <c r="AH187" i="20" s="1"/>
  <c r="L187" i="20" s="1"/>
  <c r="CK246" i="20"/>
  <c r="AH246" i="20" s="1"/>
  <c r="L246" i="20" s="1"/>
  <c r="CK58" i="20"/>
  <c r="AH58" i="20" s="1"/>
  <c r="L58" i="20" s="1"/>
  <c r="CK84" i="20"/>
  <c r="AH84" i="20" s="1"/>
  <c r="L84" i="20" s="1"/>
  <c r="CK130" i="20"/>
  <c r="AH130" i="20" s="1"/>
  <c r="L130" i="20" s="1"/>
  <c r="CK166" i="20"/>
  <c r="AH166" i="20" s="1"/>
  <c r="L166" i="20" s="1"/>
  <c r="CK235" i="20"/>
  <c r="AH235" i="20" s="1"/>
  <c r="L235" i="20" s="1"/>
  <c r="CK221" i="20"/>
  <c r="AH221" i="20" s="1"/>
  <c r="L221" i="20" s="1"/>
  <c r="CK26" i="20"/>
  <c r="AH26" i="20" s="1"/>
  <c r="L26" i="20" s="1"/>
  <c r="CK186" i="20"/>
  <c r="AH186" i="20" s="1"/>
  <c r="L186" i="20" s="1"/>
  <c r="CK27" i="20"/>
  <c r="AH27" i="20" s="1"/>
  <c r="L27" i="20" s="1"/>
  <c r="CK137" i="20"/>
  <c r="AH137" i="20" s="1"/>
  <c r="L137" i="20" s="1"/>
  <c r="CK223" i="20"/>
  <c r="AH223" i="20" s="1"/>
  <c r="L223" i="20" s="1"/>
  <c r="CK156" i="20"/>
  <c r="AH156" i="20" s="1"/>
  <c r="L156" i="20" s="1"/>
  <c r="CK188" i="20"/>
  <c r="AH188" i="20" s="1"/>
  <c r="L188" i="20" s="1"/>
  <c r="CK178" i="20"/>
  <c r="AH178" i="20" s="1"/>
  <c r="L178" i="20" s="1"/>
  <c r="CK63" i="20"/>
  <c r="AH63" i="20" s="1"/>
  <c r="L63" i="20" s="1"/>
  <c r="CK117" i="20"/>
  <c r="AH117" i="20" s="1"/>
  <c r="L117" i="20" s="1"/>
  <c r="CK21" i="20"/>
  <c r="AH21" i="20" s="1"/>
  <c r="L21" i="20" s="1"/>
  <c r="CK214" i="20"/>
  <c r="AH214" i="20" s="1"/>
  <c r="L214" i="20" s="1"/>
  <c r="CK182" i="20"/>
  <c r="AH182" i="20" s="1"/>
  <c r="L182" i="20" s="1"/>
  <c r="CK226" i="20"/>
  <c r="AH226" i="20" s="1"/>
  <c r="L226" i="20" s="1"/>
  <c r="CK201" i="20"/>
  <c r="AH201" i="20" s="1"/>
  <c r="L201" i="20" s="1"/>
  <c r="CK222" i="20"/>
  <c r="AH222" i="20" s="1"/>
  <c r="L222" i="20" s="1"/>
  <c r="CK73" i="20"/>
  <c r="AH73" i="20" s="1"/>
  <c r="L73" i="20" s="1"/>
  <c r="CK41" i="20"/>
  <c r="AH41" i="20" s="1"/>
  <c r="L41" i="20" s="1"/>
  <c r="CK165" i="20"/>
  <c r="AH165" i="20" s="1"/>
  <c r="L165" i="20" s="1"/>
  <c r="CK116" i="20"/>
  <c r="AH116" i="20" s="1"/>
  <c r="L116" i="20" s="1"/>
  <c r="CK51" i="20"/>
  <c r="AH51" i="20" s="1"/>
  <c r="L51" i="20" s="1"/>
  <c r="CK86" i="20"/>
  <c r="AH86" i="20" s="1"/>
  <c r="L86" i="20" s="1"/>
  <c r="CK161" i="20"/>
  <c r="AH161" i="20" s="1"/>
  <c r="L161" i="20" s="1"/>
  <c r="CK195" i="20"/>
  <c r="AH195" i="20" s="1"/>
  <c r="L195" i="20" s="1"/>
  <c r="CK131" i="20"/>
  <c r="AH131" i="20" s="1"/>
  <c r="L131" i="20" s="1"/>
  <c r="CK217" i="20"/>
  <c r="AH217" i="20" s="1"/>
  <c r="L217" i="20" s="1"/>
  <c r="CK98" i="20"/>
  <c r="AH98" i="20" s="1"/>
  <c r="L98" i="20" s="1"/>
  <c r="CK208" i="20"/>
  <c r="AH208" i="20" s="1"/>
  <c r="L208" i="20" s="1"/>
  <c r="CK44" i="20"/>
  <c r="AH44" i="20" s="1"/>
  <c r="L44" i="20" s="1"/>
  <c r="CK102" i="20"/>
  <c r="AH102" i="20" s="1"/>
  <c r="L102" i="20" s="1"/>
  <c r="CK238" i="20"/>
  <c r="AH238" i="20" s="1"/>
  <c r="L238" i="20" s="1"/>
  <c r="CK114" i="20"/>
  <c r="AH114" i="20" s="1"/>
  <c r="L114" i="20" s="1"/>
  <c r="CK89" i="20"/>
  <c r="AH89" i="20" s="1"/>
  <c r="L89" i="20" s="1"/>
  <c r="CK77" i="20"/>
  <c r="AH77" i="20" s="1"/>
  <c r="L77" i="20" s="1"/>
  <c r="CK192" i="20"/>
  <c r="AH192" i="20" s="1"/>
  <c r="L192" i="20" s="1"/>
  <c r="CK153" i="20"/>
  <c r="AH153" i="20" s="1"/>
  <c r="L153" i="20" s="1"/>
  <c r="CK144" i="20"/>
  <c r="AH144" i="20" s="1"/>
  <c r="L144" i="20" s="1"/>
  <c r="CK50" i="20"/>
  <c r="AH50" i="20" s="1"/>
  <c r="L50" i="20" s="1"/>
  <c r="CK175" i="20"/>
  <c r="AH175" i="20" s="1"/>
  <c r="L175" i="20" s="1"/>
  <c r="CK118" i="20"/>
  <c r="AH118" i="20" s="1"/>
  <c r="L118" i="20" s="1"/>
  <c r="CK55" i="20"/>
  <c r="AH55" i="20" s="1"/>
  <c r="L55" i="20" s="1"/>
  <c r="CK83" i="20"/>
  <c r="AH83" i="20" s="1"/>
  <c r="L83" i="20" s="1"/>
  <c r="CK94" i="20"/>
  <c r="AH94" i="20" s="1"/>
  <c r="L94" i="20" s="1"/>
  <c r="CK20" i="20"/>
  <c r="AH20" i="20" s="1"/>
  <c r="L20" i="20" s="1"/>
  <c r="CK193" i="20"/>
  <c r="AH193" i="20" s="1"/>
  <c r="L193" i="20" s="1"/>
  <c r="CK245" i="20"/>
  <c r="AH245" i="20" s="1"/>
  <c r="L245" i="20" s="1"/>
  <c r="CK34" i="20"/>
  <c r="AH34" i="20" s="1"/>
  <c r="L34" i="20" s="1"/>
  <c r="CK210" i="20"/>
  <c r="AH210" i="20" s="1"/>
  <c r="L210" i="20" s="1"/>
  <c r="CK91" i="20"/>
  <c r="AH91" i="20" s="1"/>
  <c r="L91" i="20" s="1"/>
  <c r="CK124" i="20"/>
  <c r="AH124" i="20" s="1"/>
  <c r="L124" i="20" s="1"/>
  <c r="CK200" i="20"/>
  <c r="AH200" i="20" s="1"/>
  <c r="L200" i="20" s="1"/>
  <c r="CK103" i="20"/>
  <c r="AH103" i="20" s="1"/>
  <c r="L103" i="20" s="1"/>
  <c r="CK76" i="20"/>
  <c r="AH76" i="20" s="1"/>
  <c r="L76" i="20" s="1"/>
  <c r="CK12" i="20"/>
  <c r="AH12" i="20" s="1"/>
  <c r="L12" i="20" s="1"/>
  <c r="CK146" i="20"/>
  <c r="AH146" i="20" s="1"/>
  <c r="L146" i="20" s="1"/>
  <c r="CK24" i="20"/>
  <c r="AH24" i="20" s="1"/>
  <c r="L24" i="20" s="1"/>
  <c r="CK70" i="20"/>
  <c r="AH70" i="20" s="1"/>
  <c r="L70" i="20" s="1"/>
  <c r="CK181" i="20"/>
  <c r="AH181" i="20" s="1"/>
  <c r="L181" i="20" s="1"/>
  <c r="CK30" i="20"/>
  <c r="AH30" i="20" s="1"/>
  <c r="L30" i="20" s="1"/>
  <c r="CK87" i="20"/>
  <c r="AH87" i="20" s="1"/>
  <c r="L87" i="20" s="1"/>
  <c r="CK122" i="20"/>
  <c r="AH122" i="20" s="1"/>
  <c r="L122" i="20" s="1"/>
  <c r="CK219" i="20"/>
  <c r="AH219" i="20" s="1"/>
  <c r="L219" i="20" s="1"/>
  <c r="CK224" i="20"/>
  <c r="AH224" i="20" s="1"/>
  <c r="L224" i="20" s="1"/>
  <c r="CK154" i="20"/>
  <c r="AH154" i="20" s="1"/>
  <c r="L154" i="20" s="1"/>
  <c r="CK71" i="20"/>
  <c r="AH71" i="20" s="1"/>
  <c r="L71" i="20" s="1"/>
  <c r="CK126" i="20"/>
  <c r="AH126" i="20" s="1"/>
  <c r="L126" i="20" s="1"/>
  <c r="CK67" i="20"/>
  <c r="AH67" i="20" s="1"/>
  <c r="L67" i="20" s="1"/>
  <c r="CK251" i="20"/>
  <c r="AH251" i="20" s="1"/>
  <c r="L251" i="20" s="1"/>
  <c r="CK79" i="20"/>
  <c r="AH79" i="20" s="1"/>
  <c r="L79" i="20" s="1"/>
  <c r="CK189" i="20"/>
  <c r="AH189" i="20" s="1"/>
  <c r="L189" i="20" s="1"/>
  <c r="CK174" i="20"/>
  <c r="AH174" i="20" s="1"/>
  <c r="L174" i="20" s="1"/>
  <c r="CK233" i="20"/>
  <c r="AH233" i="20" s="1"/>
  <c r="L233" i="20" s="1"/>
  <c r="CK172" i="20"/>
  <c r="AH172" i="20" s="1"/>
  <c r="L172" i="20" s="1"/>
  <c r="CK191" i="20"/>
  <c r="AH191" i="20" s="1"/>
  <c r="L191" i="20" s="1"/>
  <c r="CK183" i="20"/>
  <c r="AH183" i="20" s="1"/>
  <c r="L183" i="20" s="1"/>
  <c r="CK11" i="20"/>
  <c r="AH11" i="20" s="1"/>
  <c r="L11" i="20" s="1"/>
  <c r="CK23" i="20"/>
  <c r="AH23" i="20" s="1"/>
  <c r="L23" i="20" s="1"/>
  <c r="CK45" i="20"/>
  <c r="AH45" i="20" s="1"/>
  <c r="L45" i="20" s="1"/>
  <c r="CK240" i="20"/>
  <c r="AH240" i="20" s="1"/>
  <c r="L240" i="20" s="1"/>
  <c r="CK92" i="20"/>
  <c r="AH92" i="20" s="1"/>
  <c r="L92" i="20" s="1"/>
  <c r="CK107" i="20"/>
  <c r="AH107" i="20" s="1"/>
  <c r="L107" i="20" s="1"/>
  <c r="CK85" i="20"/>
  <c r="AH85" i="20" s="1"/>
  <c r="L85" i="20" s="1"/>
  <c r="CK173" i="20"/>
  <c r="AH173" i="20" s="1"/>
  <c r="L173" i="20" s="1"/>
  <c r="CK56" i="20"/>
  <c r="AH56" i="20" s="1"/>
  <c r="L56" i="20" s="1"/>
  <c r="CK164" i="20"/>
  <c r="AH164" i="20" s="1"/>
  <c r="L164" i="20" s="1"/>
  <c r="CK61" i="20"/>
  <c r="AH61" i="20" s="1"/>
  <c r="L61" i="20" s="1"/>
  <c r="CK220" i="20"/>
  <c r="AH220" i="20" s="1"/>
  <c r="L220" i="20" s="1"/>
  <c r="CK39" i="20"/>
  <c r="AH39" i="20" s="1"/>
  <c r="L39" i="20" s="1"/>
  <c r="CK168" i="20"/>
  <c r="AH168" i="20" s="1"/>
  <c r="L168" i="20" s="1"/>
  <c r="CK169" i="20"/>
  <c r="AH169" i="20" s="1"/>
  <c r="L169" i="20" s="1"/>
  <c r="CK32" i="20"/>
  <c r="AH32" i="20" s="1"/>
  <c r="L32" i="20" s="1"/>
  <c r="CK145" i="20"/>
  <c r="AH145" i="20" s="1"/>
  <c r="L145" i="20" s="1"/>
  <c r="CK157" i="20"/>
  <c r="AH157" i="20" s="1"/>
  <c r="L157" i="20" s="1"/>
  <c r="CK52" i="20"/>
  <c r="AH52" i="20" s="1"/>
  <c r="L52" i="20" s="1"/>
  <c r="CK180" i="20"/>
  <c r="AH180" i="20" s="1"/>
  <c r="L180" i="20" s="1"/>
  <c r="CK248" i="20"/>
  <c r="AH248" i="20" s="1"/>
  <c r="L248" i="20" s="1"/>
  <c r="CK68" i="20"/>
  <c r="AH68" i="20" s="1"/>
  <c r="L68" i="20" s="1"/>
  <c r="CK101" i="20"/>
  <c r="AH101" i="20" s="1"/>
  <c r="L101" i="20" s="1"/>
  <c r="CK38" i="20"/>
  <c r="AH38" i="20" s="1"/>
  <c r="L38" i="20" s="1"/>
  <c r="CK167" i="20"/>
  <c r="AH167" i="20" s="1"/>
  <c r="L167" i="20" s="1"/>
  <c r="CK65" i="20"/>
  <c r="AH65" i="20" s="1"/>
  <c r="L65" i="20" s="1"/>
  <c r="CK113" i="20"/>
  <c r="AH113" i="20" s="1"/>
  <c r="L113" i="20" s="1"/>
  <c r="CK78" i="20"/>
  <c r="AH78" i="20" s="1"/>
  <c r="L78" i="20" s="1"/>
  <c r="CK227" i="20"/>
  <c r="AH227" i="20" s="1"/>
  <c r="L227" i="20" s="1"/>
  <c r="CK205" i="20"/>
  <c r="AH205" i="20" s="1"/>
  <c r="L205" i="20" s="1"/>
  <c r="CK159" i="20"/>
  <c r="AH159" i="20" s="1"/>
  <c r="L159" i="20" s="1"/>
  <c r="CK121" i="20"/>
  <c r="AH121" i="20" s="1"/>
  <c r="L121" i="20" s="1"/>
  <c r="CK42" i="20"/>
  <c r="AH42" i="20" s="1"/>
  <c r="L42" i="20" s="1"/>
  <c r="CK97" i="20"/>
  <c r="AH97" i="20" s="1"/>
  <c r="L97" i="20" s="1"/>
  <c r="CK115" i="20"/>
  <c r="AH115" i="20" s="1"/>
  <c r="L115" i="20" s="1"/>
  <c r="CK69" i="20"/>
  <c r="AH69" i="20" s="1"/>
  <c r="L69" i="20" s="1"/>
  <c r="CK81" i="20"/>
  <c r="AH81" i="20" s="1"/>
  <c r="L81" i="20" s="1"/>
  <c r="CK111" i="20"/>
  <c r="AH111" i="20" s="1"/>
  <c r="L111" i="20" s="1"/>
  <c r="CK17" i="20"/>
  <c r="AH17" i="20" s="1"/>
  <c r="L17" i="20" s="1"/>
  <c r="CK60" i="20"/>
  <c r="AH60" i="20" s="1"/>
  <c r="L60" i="20" s="1"/>
  <c r="CK59" i="20"/>
  <c r="AH59" i="20" s="1"/>
  <c r="L59" i="20" s="1"/>
  <c r="CK236" i="20"/>
  <c r="AH236" i="20" s="1"/>
  <c r="L236" i="20" s="1"/>
  <c r="CK171" i="20"/>
  <c r="AH171" i="20" s="1"/>
  <c r="L171" i="20" s="1"/>
  <c r="CK96" i="20"/>
  <c r="AH96" i="20" s="1"/>
  <c r="L96" i="20" s="1"/>
  <c r="CK108" i="20"/>
  <c r="AH108" i="20" s="1"/>
  <c r="L108" i="20" s="1"/>
  <c r="CK133" i="20"/>
  <c r="AH133" i="20" s="1"/>
  <c r="L133" i="20" s="1"/>
  <c r="CK43" i="20"/>
  <c r="AH43" i="20" s="1"/>
  <c r="L43" i="20" s="1"/>
  <c r="CK150" i="20"/>
  <c r="AH150" i="20" s="1"/>
  <c r="L150" i="20" s="1"/>
  <c r="CK46" i="20"/>
  <c r="AH46" i="20" s="1"/>
  <c r="L46" i="20" s="1"/>
  <c r="CK185" i="20"/>
  <c r="AH185" i="20" s="1"/>
  <c r="L185" i="20" s="1"/>
  <c r="CK148" i="20"/>
  <c r="AH148" i="20" s="1"/>
  <c r="L148" i="20" s="1"/>
  <c r="CK57" i="20"/>
  <c r="AH57" i="20" s="1"/>
  <c r="L57" i="20" s="1"/>
  <c r="CK95" i="20"/>
  <c r="AH95" i="20" s="1"/>
  <c r="L95" i="20" s="1"/>
  <c r="CK247" i="20"/>
  <c r="AH247" i="20" s="1"/>
  <c r="L247" i="20" s="1"/>
  <c r="CK177" i="20"/>
  <c r="AH177" i="20" s="1"/>
  <c r="L177" i="20" s="1"/>
  <c r="CK72" i="20"/>
  <c r="AH72" i="20" s="1"/>
  <c r="L72" i="20" s="1"/>
  <c r="CK213" i="20"/>
  <c r="AH213" i="20" s="1"/>
  <c r="L213" i="20" s="1"/>
  <c r="CK82" i="20"/>
  <c r="AH82" i="20" s="1"/>
  <c r="L82" i="20" s="1"/>
  <c r="CK138" i="20"/>
  <c r="AH138" i="20" s="1"/>
  <c r="L138" i="20" s="1"/>
  <c r="CK29" i="20"/>
  <c r="AH29" i="20" s="1"/>
  <c r="L29" i="20" s="1"/>
  <c r="CK149" i="20"/>
  <c r="AH149" i="20" s="1"/>
  <c r="L149" i="20" s="1"/>
  <c r="CK170" i="20"/>
  <c r="AH170" i="20" s="1"/>
  <c r="L170" i="20" s="1"/>
  <c r="CK162" i="20"/>
  <c r="AH162" i="20" s="1"/>
  <c r="L162" i="20" s="1"/>
  <c r="CK74" i="20"/>
  <c r="AH74" i="20" s="1"/>
  <c r="L74" i="20" s="1"/>
  <c r="CK48" i="20"/>
  <c r="AH48" i="20" s="1"/>
  <c r="L48" i="20" s="1"/>
  <c r="CK216" i="20"/>
  <c r="AH216" i="20" s="1"/>
  <c r="L216" i="20" s="1"/>
  <c r="CK119" i="20"/>
  <c r="AH119" i="20" s="1"/>
  <c r="L119" i="20" s="1"/>
  <c r="CK230" i="20"/>
  <c r="AH230" i="20" s="1"/>
  <c r="L230" i="20" s="1"/>
  <c r="CK141" i="20"/>
  <c r="AH141" i="20" s="1"/>
  <c r="L141" i="20" s="1"/>
  <c r="CK204" i="20"/>
  <c r="AH204" i="20" s="1"/>
  <c r="L204" i="20" s="1"/>
  <c r="CK54" i="20"/>
  <c r="AH54" i="20" s="1"/>
  <c r="L54" i="20" s="1"/>
  <c r="CK128" i="20"/>
  <c r="AH128" i="20" s="1"/>
  <c r="L128" i="20" s="1"/>
  <c r="CK104" i="20"/>
  <c r="AH104" i="20" s="1"/>
  <c r="L104" i="20" s="1"/>
  <c r="CK13" i="20"/>
  <c r="AH13" i="20" s="1"/>
  <c r="L13" i="20" s="1"/>
  <c r="CK198" i="20"/>
  <c r="AH198" i="20" s="1"/>
  <c r="L198" i="20" s="1"/>
  <c r="CK90" i="20"/>
  <c r="AH90" i="20" s="1"/>
  <c r="L90" i="20" s="1"/>
  <c r="CK197" i="20"/>
  <c r="AH197" i="20" s="1"/>
  <c r="L197" i="20" s="1"/>
  <c r="CK40" i="20"/>
  <c r="AH40" i="20" s="1"/>
  <c r="L40" i="20" s="1"/>
  <c r="CK135" i="20"/>
  <c r="AH135" i="20" s="1"/>
  <c r="L135" i="20" s="1"/>
  <c r="CK35" i="20"/>
  <c r="AH35" i="20" s="1"/>
  <c r="L35" i="20" s="1"/>
  <c r="CK112" i="20"/>
  <c r="AH112" i="20" s="1"/>
  <c r="L112" i="20" s="1"/>
  <c r="CK179" i="20"/>
  <c r="AH179" i="20" s="1"/>
  <c r="L179" i="20" s="1"/>
  <c r="CK80" i="20"/>
  <c r="AH80" i="20" s="1"/>
  <c r="L80" i="20" s="1"/>
  <c r="CK190" i="20"/>
  <c r="AH190" i="20" s="1"/>
  <c r="L190" i="20" s="1"/>
  <c r="CK93" i="20"/>
  <c r="AH93" i="20" s="1"/>
  <c r="L93" i="20" s="1"/>
  <c r="CK36" i="20"/>
  <c r="AH36" i="20" s="1"/>
  <c r="L36" i="20" s="1"/>
  <c r="CK147" i="20"/>
  <c r="AH147" i="20" s="1"/>
  <c r="L147" i="20" s="1"/>
  <c r="CK134" i="20"/>
  <c r="AH134" i="20" s="1"/>
  <c r="L134" i="20" s="1"/>
  <c r="CK211" i="20"/>
  <c r="AH211" i="20" s="1"/>
  <c r="L211" i="20" s="1"/>
  <c r="CK105" i="20"/>
  <c r="AH105" i="20" s="1"/>
  <c r="L105" i="20" s="1"/>
  <c r="CK241" i="20"/>
  <c r="AH241" i="20" s="1"/>
  <c r="L241" i="20" s="1"/>
  <c r="CK106" i="20"/>
  <c r="AH106" i="20" s="1"/>
  <c r="L106" i="20" s="1"/>
  <c r="CK218" i="20"/>
  <c r="AH218" i="20" s="1"/>
  <c r="L218" i="20" s="1"/>
  <c r="CK99" i="20"/>
  <c r="AH99" i="20" s="1"/>
  <c r="L99" i="20" s="1"/>
  <c r="CK136" i="20"/>
  <c r="AH136" i="20" s="1"/>
  <c r="L136" i="20" s="1"/>
  <c r="CK152" i="20"/>
  <c r="AH152" i="20" s="1"/>
  <c r="L152" i="20" s="1"/>
  <c r="CK203" i="20"/>
  <c r="AH203" i="20" s="1"/>
  <c r="L203" i="20" s="1"/>
  <c r="CK109" i="20"/>
  <c r="AH109" i="20" s="1"/>
  <c r="L109" i="20" s="1"/>
  <c r="CK75" i="20"/>
  <c r="AH75" i="20" s="1"/>
  <c r="L75" i="20" s="1"/>
  <c r="CK163" i="20"/>
  <c r="AH163" i="20" s="1"/>
  <c r="L163" i="20" s="1"/>
  <c r="CK110" i="20"/>
  <c r="AH110" i="20" s="1"/>
  <c r="L110" i="20" s="1"/>
  <c r="CK250" i="20"/>
  <c r="AH250" i="20" s="1"/>
  <c r="L250" i="20" s="1"/>
  <c r="CK207" i="20"/>
  <c r="AH207" i="20" s="1"/>
  <c r="L207" i="20" s="1"/>
  <c r="CK237" i="20"/>
  <c r="AH237" i="20" s="1"/>
  <c r="L237" i="20" s="1"/>
  <c r="CK33" i="20"/>
  <c r="AH33" i="20" s="1"/>
  <c r="L33" i="20" s="1"/>
  <c r="CK127" i="20"/>
  <c r="AH127" i="20" s="1"/>
  <c r="L127" i="20" s="1"/>
  <c r="CK142" i="20"/>
  <c r="AH142" i="20" s="1"/>
  <c r="L142" i="20" s="1"/>
  <c r="CK184" i="20"/>
  <c r="AH184" i="20" s="1"/>
  <c r="L184" i="20" s="1"/>
  <c r="CK215" i="20"/>
  <c r="AH215" i="20" s="1"/>
  <c r="L215" i="20" s="1"/>
  <c r="CK228" i="20"/>
  <c r="AH228" i="20" s="1"/>
  <c r="L228" i="20" s="1"/>
  <c r="CK155" i="20"/>
  <c r="AH155" i="20" s="1"/>
  <c r="L155" i="20" s="1"/>
  <c r="CK176" i="20"/>
  <c r="AH176" i="20" s="1"/>
  <c r="L176" i="20" s="1"/>
  <c r="CK239" i="20"/>
  <c r="AH239" i="20" s="1"/>
  <c r="L239" i="20" s="1"/>
  <c r="CK47" i="20"/>
  <c r="AH47" i="20" s="1"/>
  <c r="L47" i="20" s="1"/>
  <c r="CK25" i="20"/>
  <c r="AH25" i="20" s="1"/>
  <c r="L25" i="20" s="1"/>
  <c r="CK22" i="20"/>
  <c r="AH22" i="20" s="1"/>
  <c r="L22" i="20" s="1"/>
  <c r="CK209" i="20"/>
  <c r="AH209" i="20" s="1"/>
  <c r="L209" i="20" s="1"/>
  <c r="CK37" i="20"/>
  <c r="AH37" i="20" s="1"/>
  <c r="L37" i="20" s="1"/>
  <c r="CK53" i="20"/>
  <c r="AH53" i="20" s="1"/>
  <c r="L53" i="20" s="1"/>
  <c r="CK206" i="20"/>
  <c r="AH206" i="20" s="1"/>
  <c r="L206" i="20" s="1"/>
  <c r="CK140" i="20"/>
  <c r="AH140" i="20" s="1"/>
  <c r="L140" i="20" s="1"/>
  <c r="CK212" i="20"/>
  <c r="AH212" i="20" s="1"/>
  <c r="L212" i="20" s="1"/>
  <c r="CK31" i="20"/>
  <c r="AH31" i="20" s="1"/>
  <c r="L31" i="20" s="1"/>
  <c r="CK100" i="20"/>
  <c r="AH100" i="20" s="1"/>
  <c r="L100" i="20" s="1"/>
  <c r="CK234" i="20"/>
  <c r="AH234" i="20" s="1"/>
  <c r="L234" i="20" s="1"/>
  <c r="CK49" i="20"/>
  <c r="AH49" i="20" s="1"/>
  <c r="L49" i="20" s="1"/>
  <c r="CK243" i="20"/>
  <c r="AH243" i="20" s="1"/>
  <c r="L243" i="20" s="1"/>
  <c r="CK151" i="20"/>
  <c r="AH151" i="20" s="1"/>
  <c r="L151" i="20" s="1"/>
  <c r="CK14" i="20"/>
  <c r="AH14" i="20" s="1"/>
  <c r="L14" i="20" s="1"/>
  <c r="CK18" i="20"/>
  <c r="AH18" i="20" s="1"/>
  <c r="L18" i="20" s="1"/>
  <c r="CK88" i="20"/>
  <c r="AH88" i="20" s="1"/>
  <c r="L88" i="20" s="1"/>
  <c r="CK202" i="20"/>
  <c r="AH202" i="20" s="1"/>
  <c r="L202" i="20" s="1"/>
  <c r="CK19" i="20"/>
  <c r="AH19" i="20" s="1"/>
  <c r="L19" i="20" s="1"/>
  <c r="CK125" i="20"/>
  <c r="AH125" i="20" s="1"/>
  <c r="L125" i="20" s="1"/>
  <c r="CK62" i="20"/>
  <c r="AH62" i="20" s="1"/>
  <c r="L62" i="20" s="1"/>
  <c r="CK229" i="20"/>
  <c r="AH229" i="20" s="1"/>
  <c r="L229" i="20" s="1"/>
  <c r="CK132" i="20"/>
  <c r="AH132" i="20" s="1"/>
  <c r="L132" i="20" s="1"/>
  <c r="CK120" i="20"/>
  <c r="AH120" i="20" s="1"/>
  <c r="L120" i="20" s="1"/>
  <c r="AA54" i="8"/>
  <c r="AA65" i="8"/>
  <c r="AA44" i="8"/>
  <c r="AB35" i="4" l="1"/>
  <c r="AB34" i="4" s="1"/>
  <c r="AT72" i="20" l="1"/>
  <c r="AT55" i="20"/>
  <c r="AT185" i="20"/>
  <c r="AT169" i="20"/>
  <c r="AT37" i="20"/>
  <c r="AT96" i="20"/>
  <c r="AT103" i="20"/>
  <c r="AT46" i="20"/>
  <c r="AT212" i="20"/>
  <c r="AT250" i="20"/>
  <c r="AT122" i="20"/>
  <c r="AT190" i="20"/>
  <c r="AT71" i="20"/>
  <c r="AT200" i="20"/>
  <c r="AT79" i="20"/>
  <c r="AT65" i="20"/>
  <c r="AT15" i="20"/>
  <c r="AT208" i="20"/>
  <c r="AT54" i="20"/>
  <c r="AT205" i="20"/>
  <c r="AT39" i="20"/>
  <c r="AT239" i="20"/>
  <c r="AT191" i="20"/>
  <c r="AT167" i="20"/>
  <c r="AT116" i="20"/>
  <c r="AT52" i="20"/>
  <c r="AT53" i="20"/>
  <c r="AT51" i="20"/>
  <c r="AT88" i="20"/>
  <c r="AT187" i="20"/>
  <c r="AT126" i="20"/>
  <c r="AB40" i="4"/>
  <c r="AB75" i="4" s="1"/>
  <c r="AB38" i="4"/>
  <c r="AT41" i="20"/>
  <c r="AT197" i="20"/>
  <c r="AT61" i="20"/>
  <c r="AT26" i="20"/>
  <c r="AT221" i="20"/>
  <c r="AT152" i="20"/>
  <c r="AT14" i="20"/>
  <c r="AT248" i="20"/>
  <c r="AT42" i="20"/>
  <c r="AT172" i="20"/>
  <c r="AT238" i="20"/>
  <c r="AT225" i="20"/>
  <c r="AT102" i="20"/>
  <c r="AT195" i="20"/>
  <c r="AT33" i="20"/>
  <c r="AT92" i="20"/>
  <c r="AT27" i="20"/>
  <c r="AT228" i="20"/>
  <c r="AT219" i="20"/>
  <c r="AT246" i="20"/>
  <c r="AT163" i="20"/>
  <c r="AT213" i="20"/>
  <c r="AT186" i="20"/>
  <c r="AT140" i="20"/>
  <c r="AT108" i="20"/>
  <c r="AT12" i="20"/>
  <c r="AT150" i="20"/>
  <c r="AT214" i="20"/>
  <c r="AT36" i="20"/>
  <c r="AT199" i="20"/>
  <c r="AT20" i="20"/>
  <c r="AT18" i="20"/>
  <c r="AT100" i="20"/>
  <c r="AT28" i="20"/>
  <c r="AT156" i="20"/>
  <c r="AT218" i="20"/>
  <c r="AT144" i="20"/>
  <c r="AT11" i="20"/>
  <c r="AT235" i="20"/>
  <c r="AT135" i="20"/>
  <c r="AT68" i="20"/>
  <c r="AT21" i="20"/>
  <c r="AT184" i="20"/>
  <c r="AT203" i="20"/>
  <c r="AT234" i="20"/>
  <c r="AT111" i="20"/>
  <c r="AT227" i="20"/>
  <c r="AT143" i="20"/>
  <c r="AT129" i="20"/>
  <c r="AT106" i="20"/>
  <c r="AT132" i="20"/>
  <c r="AT75" i="20"/>
  <c r="AT109" i="20"/>
  <c r="AT77" i="20"/>
  <c r="AT95" i="20"/>
  <c r="AT217" i="20"/>
  <c r="AT229" i="20"/>
  <c r="AT204" i="20"/>
  <c r="AT242" i="20"/>
  <c r="AT25" i="20"/>
  <c r="AT127" i="20"/>
  <c r="AT182" i="20"/>
  <c r="AT66" i="20"/>
  <c r="AT63" i="20"/>
  <c r="AT50" i="20"/>
  <c r="AT48" i="20"/>
  <c r="AT174" i="20"/>
  <c r="AT121" i="20"/>
  <c r="AT222" i="20"/>
  <c r="AT34" i="20"/>
  <c r="AT67" i="20"/>
  <c r="AT80" i="20"/>
  <c r="AT131" i="20"/>
  <c r="AT99" i="20"/>
  <c r="AT168" i="20"/>
  <c r="AB56" i="8"/>
  <c r="AB55" i="8" s="1"/>
  <c r="AT201" i="20"/>
  <c r="AT118" i="20"/>
  <c r="AT173" i="20"/>
  <c r="AT159" i="20"/>
  <c r="AT45" i="20"/>
  <c r="AT223" i="20"/>
  <c r="AT115" i="20"/>
  <c r="AT22" i="20"/>
  <c r="AT176" i="20"/>
  <c r="AT170" i="20"/>
  <c r="AT19" i="20"/>
  <c r="AT112" i="20"/>
  <c r="AT216" i="20"/>
  <c r="AT147" i="20"/>
  <c r="AB42" i="4"/>
  <c r="AB76" i="4" s="1"/>
  <c r="AT232" i="20"/>
  <c r="AT74" i="20"/>
  <c r="AT128" i="20"/>
  <c r="AT158" i="20"/>
  <c r="AT231" i="20"/>
  <c r="AT17" i="20"/>
  <c r="AT155" i="20"/>
  <c r="AT105" i="20"/>
  <c r="AT78" i="20"/>
  <c r="AT114" i="20"/>
  <c r="AT160" i="20"/>
  <c r="AT31" i="20"/>
  <c r="AT188" i="20"/>
  <c r="AT47" i="20"/>
  <c r="AT141" i="20"/>
  <c r="AT101" i="20"/>
  <c r="AT180" i="20"/>
  <c r="AT161" i="20"/>
  <c r="AT151" i="20"/>
  <c r="AT70" i="20"/>
  <c r="AT43" i="20"/>
  <c r="AT153" i="20"/>
  <c r="AB44" i="4"/>
  <c r="AT133" i="20"/>
  <c r="AT154" i="20"/>
  <c r="AT192" i="20"/>
  <c r="AT38" i="20"/>
  <c r="AT117" i="20"/>
  <c r="AT233" i="20"/>
  <c r="AT175" i="20"/>
  <c r="AB36" i="4"/>
  <c r="AB73" i="4" s="1"/>
  <c r="AT139" i="20"/>
  <c r="AT82" i="20"/>
  <c r="AT149" i="20"/>
  <c r="AT98" i="20"/>
  <c r="AT104" i="20"/>
  <c r="AT215" i="20"/>
  <c r="AT120" i="20"/>
  <c r="AT146" i="20"/>
  <c r="AT209" i="20"/>
  <c r="AT107" i="20"/>
  <c r="AT30" i="20"/>
  <c r="AT145" i="20"/>
  <c r="AT58" i="20"/>
  <c r="AT73" i="20"/>
  <c r="AT123" i="20"/>
  <c r="AT196" i="20"/>
  <c r="AT97" i="20"/>
  <c r="AT171" i="20"/>
  <c r="AT226" i="20"/>
  <c r="AT64" i="20"/>
  <c r="AT113" i="20"/>
  <c r="AT87" i="20"/>
  <c r="AT84" i="20"/>
  <c r="AT91" i="20"/>
  <c r="AT211" i="20"/>
  <c r="AT16" i="20"/>
  <c r="AT35" i="20"/>
  <c r="AT23" i="20"/>
  <c r="AT165" i="20"/>
  <c r="AT249" i="20"/>
  <c r="AT166" i="20"/>
  <c r="AT194" i="20"/>
  <c r="AT202" i="20"/>
  <c r="AT136" i="20"/>
  <c r="AT178" i="20"/>
  <c r="AT81" i="20"/>
  <c r="AT183" i="20"/>
  <c r="AT179" i="20"/>
  <c r="AT138" i="20"/>
  <c r="AT236" i="20"/>
  <c r="AT244" i="20"/>
  <c r="AT247" i="20"/>
  <c r="AT230" i="20"/>
  <c r="AT193" i="20"/>
  <c r="AT241" i="20"/>
  <c r="AT69" i="20"/>
  <c r="AT189" i="20"/>
  <c r="AT89" i="20"/>
  <c r="AT243" i="20"/>
  <c r="AT60" i="20"/>
  <c r="AT198" i="20"/>
  <c r="AT130" i="20"/>
  <c r="AT110" i="20"/>
  <c r="AT134" i="20"/>
  <c r="AT93" i="20"/>
  <c r="AT210" i="20"/>
  <c r="AT164" i="20"/>
  <c r="AT94" i="20"/>
  <c r="AT224" i="20"/>
  <c r="AT119" i="20"/>
  <c r="AT206" i="20"/>
  <c r="AT57" i="20"/>
  <c r="AT148" i="20"/>
  <c r="AT162" i="20"/>
  <c r="AT177" i="20"/>
  <c r="AT157" i="20"/>
  <c r="AT181" i="20"/>
  <c r="AT207" i="20"/>
  <c r="AT245" i="20"/>
  <c r="AT13" i="20"/>
  <c r="AT49" i="20"/>
  <c r="AT124" i="20"/>
  <c r="AT40" i="20"/>
  <c r="AT32" i="20"/>
  <c r="AT86" i="20"/>
  <c r="AT142" i="20"/>
  <c r="AT85" i="20"/>
  <c r="AT251" i="20"/>
  <c r="AT83" i="20"/>
  <c r="AT240" i="20"/>
  <c r="AT90" i="20"/>
  <c r="AT59" i="20"/>
  <c r="AT220" i="20"/>
  <c r="AT137" i="20"/>
  <c r="AT44" i="20"/>
  <c r="AT29" i="20"/>
  <c r="AT56" i="20"/>
  <c r="AT125" i="20"/>
  <c r="AT24" i="20"/>
  <c r="AT62" i="20"/>
  <c r="AT76" i="20"/>
  <c r="AT237" i="20"/>
  <c r="CW237" i="20" l="1"/>
  <c r="BE237" i="20"/>
  <c r="BP237" i="20" s="1"/>
  <c r="CA237" i="20" s="1"/>
  <c r="CW142" i="20"/>
  <c r="BE142" i="20"/>
  <c r="BP142" i="20" s="1"/>
  <c r="CA142" i="20" s="1"/>
  <c r="CW119" i="20"/>
  <c r="BE119" i="20"/>
  <c r="BP119" i="20" s="1"/>
  <c r="CA119" i="20" s="1"/>
  <c r="BE130" i="20"/>
  <c r="BP130" i="20" s="1"/>
  <c r="CA130" i="20" s="1"/>
  <c r="CW130" i="20"/>
  <c r="BE193" i="20"/>
  <c r="BP193" i="20" s="1"/>
  <c r="CA193" i="20" s="1"/>
  <c r="CW193" i="20"/>
  <c r="CW81" i="20"/>
  <c r="BE81" i="20"/>
  <c r="BP81" i="20" s="1"/>
  <c r="CA81" i="20" s="1"/>
  <c r="BE165" i="20"/>
  <c r="BP165" i="20" s="1"/>
  <c r="CA165" i="20" s="1"/>
  <c r="CW165" i="20"/>
  <c r="CW113" i="20"/>
  <c r="BE113" i="20"/>
  <c r="BP113" i="20" s="1"/>
  <c r="CA113" i="20" s="1"/>
  <c r="BE58" i="20"/>
  <c r="BP58" i="20" s="1"/>
  <c r="CA58" i="20" s="1"/>
  <c r="CW58" i="20"/>
  <c r="CW104" i="20"/>
  <c r="BE104" i="20"/>
  <c r="BP104" i="20" s="1"/>
  <c r="CA104" i="20" s="1"/>
  <c r="BE117" i="20"/>
  <c r="BP117" i="20" s="1"/>
  <c r="CA117" i="20" s="1"/>
  <c r="CW117" i="20"/>
  <c r="BE70" i="20"/>
  <c r="BP70" i="20" s="1"/>
  <c r="CA70" i="20" s="1"/>
  <c r="CW70" i="20"/>
  <c r="BE31" i="20"/>
  <c r="BP31" i="20" s="1"/>
  <c r="CA31" i="20" s="1"/>
  <c r="CW31" i="20"/>
  <c r="CW158" i="20"/>
  <c r="BE158" i="20"/>
  <c r="BP158" i="20" s="1"/>
  <c r="CA158" i="20" s="1"/>
  <c r="BE19" i="20"/>
  <c r="BP19" i="20" s="1"/>
  <c r="CA19" i="20" s="1"/>
  <c r="CW19" i="20"/>
  <c r="BE173" i="20"/>
  <c r="BP173" i="20" s="1"/>
  <c r="CA173" i="20" s="1"/>
  <c r="CW173" i="20"/>
  <c r="CW67" i="20"/>
  <c r="BE67" i="20"/>
  <c r="BP67" i="20" s="1"/>
  <c r="CA67" i="20" s="1"/>
  <c r="CW66" i="20"/>
  <c r="BE66" i="20"/>
  <c r="BP66" i="20" s="1"/>
  <c r="CA66" i="20" s="1"/>
  <c r="BE95" i="20"/>
  <c r="BP95" i="20" s="1"/>
  <c r="CA95" i="20" s="1"/>
  <c r="CW95" i="20"/>
  <c r="BE227" i="20"/>
  <c r="BP227" i="20" s="1"/>
  <c r="CA227" i="20" s="1"/>
  <c r="CW227" i="20"/>
  <c r="BE235" i="20"/>
  <c r="BP235" i="20" s="1"/>
  <c r="CA235" i="20" s="1"/>
  <c r="CW235" i="20"/>
  <c r="CW20" i="20"/>
  <c r="BE20" i="20"/>
  <c r="BP20" i="20" s="1"/>
  <c r="CA20" i="20" s="1"/>
  <c r="BE186" i="20"/>
  <c r="BP186" i="20" s="1"/>
  <c r="CA186" i="20" s="1"/>
  <c r="CW186" i="20"/>
  <c r="CW33" i="20"/>
  <c r="BE33" i="20"/>
  <c r="BP33" i="20" s="1"/>
  <c r="CA33" i="20" s="1"/>
  <c r="CW14" i="20"/>
  <c r="BE14" i="20"/>
  <c r="BP14" i="20" s="1"/>
  <c r="CA14" i="20" s="1"/>
  <c r="BE167" i="20"/>
  <c r="BP167" i="20" s="1"/>
  <c r="CA167" i="20" s="1"/>
  <c r="CW167" i="20"/>
  <c r="CW65" i="20"/>
  <c r="BE65" i="20"/>
  <c r="BP65" i="20" s="1"/>
  <c r="CA65" i="20" s="1"/>
  <c r="BE46" i="20"/>
  <c r="BP46" i="20" s="1"/>
  <c r="CA46" i="20" s="1"/>
  <c r="CW46" i="20"/>
  <c r="BE137" i="20"/>
  <c r="BP137" i="20" s="1"/>
  <c r="CA137" i="20" s="1"/>
  <c r="CW137" i="20"/>
  <c r="CW207" i="20"/>
  <c r="BE207" i="20"/>
  <c r="BP207" i="20" s="1"/>
  <c r="CA207" i="20" s="1"/>
  <c r="BE76" i="20"/>
  <c r="BP76" i="20" s="1"/>
  <c r="CA76" i="20" s="1"/>
  <c r="CW76" i="20"/>
  <c r="CW220" i="20"/>
  <c r="BE220" i="20"/>
  <c r="BP220" i="20" s="1"/>
  <c r="CA220" i="20" s="1"/>
  <c r="CW86" i="20"/>
  <c r="BE86" i="20"/>
  <c r="BP86" i="20" s="1"/>
  <c r="CA86" i="20" s="1"/>
  <c r="CW181" i="20"/>
  <c r="BE181" i="20"/>
  <c r="BP181" i="20" s="1"/>
  <c r="CA181" i="20" s="1"/>
  <c r="BE224" i="20"/>
  <c r="BP224" i="20" s="1"/>
  <c r="CA224" i="20" s="1"/>
  <c r="CW224" i="20"/>
  <c r="BE198" i="20"/>
  <c r="BP198" i="20" s="1"/>
  <c r="CA198" i="20" s="1"/>
  <c r="CW198" i="20"/>
  <c r="BE230" i="20"/>
  <c r="BP230" i="20" s="1"/>
  <c r="CA230" i="20" s="1"/>
  <c r="CW230" i="20"/>
  <c r="CW178" i="20"/>
  <c r="BE178" i="20"/>
  <c r="BP178" i="20" s="1"/>
  <c r="CA178" i="20" s="1"/>
  <c r="CW23" i="20"/>
  <c r="BE23" i="20"/>
  <c r="BP23" i="20" s="1"/>
  <c r="CA23" i="20" s="1"/>
  <c r="CW64" i="20"/>
  <c r="BE64" i="20"/>
  <c r="BP64" i="20" s="1"/>
  <c r="CA64" i="20" s="1"/>
  <c r="BE145" i="20"/>
  <c r="BP145" i="20" s="1"/>
  <c r="CA145" i="20" s="1"/>
  <c r="CW145" i="20"/>
  <c r="CW98" i="20"/>
  <c r="BE98" i="20"/>
  <c r="BP98" i="20" s="1"/>
  <c r="CA98" i="20" s="1"/>
  <c r="BE38" i="20"/>
  <c r="BP38" i="20" s="1"/>
  <c r="CA38" i="20" s="1"/>
  <c r="CW38" i="20"/>
  <c r="CW151" i="20"/>
  <c r="BE151" i="20"/>
  <c r="BP151" i="20" s="1"/>
  <c r="CA151" i="20" s="1"/>
  <c r="BE160" i="20"/>
  <c r="BP160" i="20" s="1"/>
  <c r="CA160" i="20" s="1"/>
  <c r="CW160" i="20"/>
  <c r="CW128" i="20"/>
  <c r="BE128" i="20"/>
  <c r="BP128" i="20" s="1"/>
  <c r="CA128" i="20" s="1"/>
  <c r="BE170" i="20"/>
  <c r="BP170" i="20" s="1"/>
  <c r="CA170" i="20" s="1"/>
  <c r="CW170" i="20"/>
  <c r="BE118" i="20"/>
  <c r="BP118" i="20" s="1"/>
  <c r="CA118" i="20" s="1"/>
  <c r="CW118" i="20"/>
  <c r="CW34" i="20"/>
  <c r="BE34" i="20"/>
  <c r="BP34" i="20" s="1"/>
  <c r="CA34" i="20" s="1"/>
  <c r="CW182" i="20"/>
  <c r="BE182" i="20"/>
  <c r="BP182" i="20" s="1"/>
  <c r="CA182" i="20" s="1"/>
  <c r="BE77" i="20"/>
  <c r="BP77" i="20" s="1"/>
  <c r="CA77" i="20" s="1"/>
  <c r="CW77" i="20"/>
  <c r="CW111" i="20"/>
  <c r="BE111" i="20"/>
  <c r="BP111" i="20" s="1"/>
  <c r="CA111" i="20" s="1"/>
  <c r="BE11" i="20"/>
  <c r="BP11" i="20" s="1"/>
  <c r="CA11" i="20" s="1"/>
  <c r="CW11" i="20"/>
  <c r="BE199" i="20"/>
  <c r="BP199" i="20" s="1"/>
  <c r="CA199" i="20" s="1"/>
  <c r="CW199" i="20"/>
  <c r="BE213" i="20"/>
  <c r="BP213" i="20" s="1"/>
  <c r="CA213" i="20" s="1"/>
  <c r="CW213" i="20"/>
  <c r="BE195" i="20"/>
  <c r="BP195" i="20" s="1"/>
  <c r="CA195" i="20" s="1"/>
  <c r="CW195" i="20"/>
  <c r="BE152" i="20"/>
  <c r="BP152" i="20" s="1"/>
  <c r="CA152" i="20" s="1"/>
  <c r="CW152" i="20"/>
  <c r="BE126" i="20"/>
  <c r="BP126" i="20" s="1"/>
  <c r="CA126" i="20" s="1"/>
  <c r="CW126" i="20"/>
  <c r="BE191" i="20"/>
  <c r="BP191" i="20" s="1"/>
  <c r="CA191" i="20" s="1"/>
  <c r="CW191" i="20"/>
  <c r="BE79" i="20"/>
  <c r="BP79" i="20" s="1"/>
  <c r="CA79" i="20" s="1"/>
  <c r="CW79" i="20"/>
  <c r="BE103" i="20"/>
  <c r="BP103" i="20" s="1"/>
  <c r="CA103" i="20" s="1"/>
  <c r="CW103" i="20"/>
  <c r="BE62" i="20"/>
  <c r="BP62" i="20" s="1"/>
  <c r="CA62" i="20" s="1"/>
  <c r="CW62" i="20"/>
  <c r="CW59" i="20"/>
  <c r="BE59" i="20"/>
  <c r="BP59" i="20" s="1"/>
  <c r="CA59" i="20" s="1"/>
  <c r="CW32" i="20"/>
  <c r="BE32" i="20"/>
  <c r="BP32" i="20" s="1"/>
  <c r="CA32" i="20" s="1"/>
  <c r="BE157" i="20"/>
  <c r="BP157" i="20" s="1"/>
  <c r="CA157" i="20" s="1"/>
  <c r="CW157" i="20"/>
  <c r="CW94" i="20"/>
  <c r="BE94" i="20"/>
  <c r="BP94" i="20" s="1"/>
  <c r="CA94" i="20" s="1"/>
  <c r="BE60" i="20"/>
  <c r="BP60" i="20" s="1"/>
  <c r="CA60" i="20" s="1"/>
  <c r="CW60" i="20"/>
  <c r="CW247" i="20"/>
  <c r="BE247" i="20"/>
  <c r="BP247" i="20" s="1"/>
  <c r="CA247" i="20" s="1"/>
  <c r="CW136" i="20"/>
  <c r="BE136" i="20"/>
  <c r="BP136" i="20" s="1"/>
  <c r="CA136" i="20" s="1"/>
  <c r="CW35" i="20"/>
  <c r="BE35" i="20"/>
  <c r="BP35" i="20" s="1"/>
  <c r="CA35" i="20" s="1"/>
  <c r="CW226" i="20"/>
  <c r="BE226" i="20"/>
  <c r="BP226" i="20" s="1"/>
  <c r="CA226" i="20" s="1"/>
  <c r="CW30" i="20"/>
  <c r="BE30" i="20"/>
  <c r="BP30" i="20" s="1"/>
  <c r="CA30" i="20" s="1"/>
  <c r="BE149" i="20"/>
  <c r="BP149" i="20" s="1"/>
  <c r="CA149" i="20" s="1"/>
  <c r="CW149" i="20"/>
  <c r="CW192" i="20"/>
  <c r="BE192" i="20"/>
  <c r="BP192" i="20" s="1"/>
  <c r="CA192" i="20" s="1"/>
  <c r="BE161" i="20"/>
  <c r="BP161" i="20" s="1"/>
  <c r="CA161" i="20" s="1"/>
  <c r="CW161" i="20"/>
  <c r="BE114" i="20"/>
  <c r="BP114" i="20" s="1"/>
  <c r="CA114" i="20" s="1"/>
  <c r="CW114" i="20"/>
  <c r="CW74" i="20"/>
  <c r="BE74" i="20"/>
  <c r="BP74" i="20" s="1"/>
  <c r="CA74" i="20" s="1"/>
  <c r="CW176" i="20"/>
  <c r="BE176" i="20"/>
  <c r="BP176" i="20" s="1"/>
  <c r="CA176" i="20" s="1"/>
  <c r="CW201" i="20"/>
  <c r="BE201" i="20"/>
  <c r="BP201" i="20" s="1"/>
  <c r="CA201" i="20" s="1"/>
  <c r="BE222" i="20"/>
  <c r="BP222" i="20" s="1"/>
  <c r="CA222" i="20" s="1"/>
  <c r="CW222" i="20"/>
  <c r="CW127" i="20"/>
  <c r="BE127" i="20"/>
  <c r="BP127" i="20" s="1"/>
  <c r="CA127" i="20" s="1"/>
  <c r="BE109" i="20"/>
  <c r="BP109" i="20" s="1"/>
  <c r="CA109" i="20" s="1"/>
  <c r="CW109" i="20"/>
  <c r="CW234" i="20"/>
  <c r="BE234" i="20"/>
  <c r="BP234" i="20" s="1"/>
  <c r="CA234" i="20" s="1"/>
  <c r="BE144" i="20"/>
  <c r="BP144" i="20" s="1"/>
  <c r="CA144" i="20" s="1"/>
  <c r="CW144" i="20"/>
  <c r="BE36" i="20"/>
  <c r="BP36" i="20" s="1"/>
  <c r="CA36" i="20" s="1"/>
  <c r="CW36" i="20"/>
  <c r="BE163" i="20"/>
  <c r="BP163" i="20" s="1"/>
  <c r="CA163" i="20" s="1"/>
  <c r="CW163" i="20"/>
  <c r="CW102" i="20"/>
  <c r="BE102" i="20"/>
  <c r="BP102" i="20" s="1"/>
  <c r="CA102" i="20" s="1"/>
  <c r="CW221" i="20"/>
  <c r="BE221" i="20"/>
  <c r="BP221" i="20" s="1"/>
  <c r="CA221" i="20" s="1"/>
  <c r="CW187" i="20"/>
  <c r="BE187" i="20"/>
  <c r="BP187" i="20" s="1"/>
  <c r="CA187" i="20" s="1"/>
  <c r="BE239" i="20"/>
  <c r="BP239" i="20" s="1"/>
  <c r="CA239" i="20" s="1"/>
  <c r="CW239" i="20"/>
  <c r="BE200" i="20"/>
  <c r="BP200" i="20" s="1"/>
  <c r="CA200" i="20" s="1"/>
  <c r="CW200" i="20"/>
  <c r="CW96" i="20"/>
  <c r="BE96" i="20"/>
  <c r="BP96" i="20" s="1"/>
  <c r="CA96" i="20" s="1"/>
  <c r="BE177" i="20"/>
  <c r="BP177" i="20" s="1"/>
  <c r="CA177" i="20" s="1"/>
  <c r="CW177" i="20"/>
  <c r="CW16" i="20"/>
  <c r="BE16" i="20"/>
  <c r="BP16" i="20" s="1"/>
  <c r="CA16" i="20" s="1"/>
  <c r="BE107" i="20"/>
  <c r="BP107" i="20" s="1"/>
  <c r="CA107" i="20" s="1"/>
  <c r="CW107" i="20"/>
  <c r="BE82" i="20"/>
  <c r="BP82" i="20" s="1"/>
  <c r="CA82" i="20" s="1"/>
  <c r="CW82" i="20"/>
  <c r="CW154" i="20"/>
  <c r="BE154" i="20"/>
  <c r="BP154" i="20" s="1"/>
  <c r="CA154" i="20" s="1"/>
  <c r="BE180" i="20"/>
  <c r="BP180" i="20" s="1"/>
  <c r="CA180" i="20" s="1"/>
  <c r="CW180" i="20"/>
  <c r="CW78" i="20"/>
  <c r="BE78" i="20"/>
  <c r="BP78" i="20" s="1"/>
  <c r="CA78" i="20" s="1"/>
  <c r="CW232" i="20"/>
  <c r="BE232" i="20"/>
  <c r="BP232" i="20" s="1"/>
  <c r="CA232" i="20" s="1"/>
  <c r="BE22" i="20"/>
  <c r="BP22" i="20" s="1"/>
  <c r="CA22" i="20" s="1"/>
  <c r="CW22" i="20"/>
  <c r="AB64" i="8"/>
  <c r="AB61" i="8"/>
  <c r="BE121" i="20"/>
  <c r="BP121" i="20" s="1"/>
  <c r="CA121" i="20" s="1"/>
  <c r="CW121" i="20"/>
  <c r="CW25" i="20"/>
  <c r="BE25" i="20"/>
  <c r="BP25" i="20" s="1"/>
  <c r="CA25" i="20" s="1"/>
  <c r="CW75" i="20"/>
  <c r="BE75" i="20"/>
  <c r="BP75" i="20" s="1"/>
  <c r="CA75" i="20" s="1"/>
  <c r="BE203" i="20"/>
  <c r="BP203" i="20" s="1"/>
  <c r="CA203" i="20" s="1"/>
  <c r="CW203" i="20"/>
  <c r="CW218" i="20"/>
  <c r="BE218" i="20"/>
  <c r="BP218" i="20" s="1"/>
  <c r="CA218" i="20" s="1"/>
  <c r="BE214" i="20"/>
  <c r="BP214" i="20" s="1"/>
  <c r="CA214" i="20" s="1"/>
  <c r="CW214" i="20"/>
  <c r="BE246" i="20"/>
  <c r="BP246" i="20" s="1"/>
  <c r="CA246" i="20" s="1"/>
  <c r="CW246" i="20"/>
  <c r="CW225" i="20"/>
  <c r="BE225" i="20"/>
  <c r="BP225" i="20" s="1"/>
  <c r="CA225" i="20" s="1"/>
  <c r="BE26" i="20"/>
  <c r="BP26" i="20" s="1"/>
  <c r="CA26" i="20" s="1"/>
  <c r="CW26" i="20"/>
  <c r="CW88" i="20"/>
  <c r="BE88" i="20"/>
  <c r="BP88" i="20" s="1"/>
  <c r="CA88" i="20" s="1"/>
  <c r="BE39" i="20"/>
  <c r="BP39" i="20" s="1"/>
  <c r="CA39" i="20" s="1"/>
  <c r="CW39" i="20"/>
  <c r="CW71" i="20"/>
  <c r="BE71" i="20"/>
  <c r="BP71" i="20" s="1"/>
  <c r="CA71" i="20" s="1"/>
  <c r="CW37" i="20"/>
  <c r="BE37" i="20"/>
  <c r="BP37" i="20" s="1"/>
  <c r="CA37" i="20" s="1"/>
  <c r="BE90" i="20"/>
  <c r="BP90" i="20" s="1"/>
  <c r="CA90" i="20" s="1"/>
  <c r="CW90" i="20"/>
  <c r="CW243" i="20"/>
  <c r="BE243" i="20"/>
  <c r="BP243" i="20" s="1"/>
  <c r="CA243" i="20" s="1"/>
  <c r="CW162" i="20"/>
  <c r="BE162" i="20"/>
  <c r="BP162" i="20" s="1"/>
  <c r="CA162" i="20" s="1"/>
  <c r="BE236" i="20"/>
  <c r="BP236" i="20" s="1"/>
  <c r="CA236" i="20" s="1"/>
  <c r="CW236" i="20"/>
  <c r="CW211" i="20"/>
  <c r="BE211" i="20"/>
  <c r="BP211" i="20" s="1"/>
  <c r="CA211" i="20" s="1"/>
  <c r="BE97" i="20"/>
  <c r="BP97" i="20" s="1"/>
  <c r="CA97" i="20" s="1"/>
  <c r="CW97" i="20"/>
  <c r="BE209" i="20"/>
  <c r="BP209" i="20" s="1"/>
  <c r="CA209" i="20" s="1"/>
  <c r="CW209" i="20"/>
  <c r="BE139" i="20"/>
  <c r="BP139" i="20" s="1"/>
  <c r="CA139" i="20" s="1"/>
  <c r="CW139" i="20"/>
  <c r="CW133" i="20"/>
  <c r="BE133" i="20"/>
  <c r="BP133" i="20" s="1"/>
  <c r="CA133" i="20" s="1"/>
  <c r="CW101" i="20"/>
  <c r="BE101" i="20"/>
  <c r="BP101" i="20" s="1"/>
  <c r="CA101" i="20" s="1"/>
  <c r="CW105" i="20"/>
  <c r="BE105" i="20"/>
  <c r="BP105" i="20" s="1"/>
  <c r="CA105" i="20" s="1"/>
  <c r="BE115" i="20"/>
  <c r="BP115" i="20" s="1"/>
  <c r="CA115" i="20" s="1"/>
  <c r="CW115" i="20"/>
  <c r="CW168" i="20"/>
  <c r="BE168" i="20"/>
  <c r="BP168" i="20" s="1"/>
  <c r="CA168" i="20" s="1"/>
  <c r="CW174" i="20"/>
  <c r="BE174" i="20"/>
  <c r="BP174" i="20" s="1"/>
  <c r="CA174" i="20" s="1"/>
  <c r="CW242" i="20"/>
  <c r="BE242" i="20"/>
  <c r="BP242" i="20" s="1"/>
  <c r="CA242" i="20" s="1"/>
  <c r="CW132" i="20"/>
  <c r="BE132" i="20"/>
  <c r="BP132" i="20" s="1"/>
  <c r="CA132" i="20" s="1"/>
  <c r="BE184" i="20"/>
  <c r="BP184" i="20" s="1"/>
  <c r="CA184" i="20" s="1"/>
  <c r="CW184" i="20"/>
  <c r="CW156" i="20"/>
  <c r="BE156" i="20"/>
  <c r="BP156" i="20" s="1"/>
  <c r="CA156" i="20" s="1"/>
  <c r="CW150" i="20"/>
  <c r="BE150" i="20"/>
  <c r="BP150" i="20" s="1"/>
  <c r="CA150" i="20" s="1"/>
  <c r="BE219" i="20"/>
  <c r="BP219" i="20" s="1"/>
  <c r="CA219" i="20" s="1"/>
  <c r="CW219" i="20"/>
  <c r="BE238" i="20"/>
  <c r="BP238" i="20" s="1"/>
  <c r="CA238" i="20" s="1"/>
  <c r="CW238" i="20"/>
  <c r="BE61" i="20"/>
  <c r="BP61" i="20" s="1"/>
  <c r="CA61" i="20" s="1"/>
  <c r="CW61" i="20"/>
  <c r="CW51" i="20"/>
  <c r="BE51" i="20"/>
  <c r="BP51" i="20" s="1"/>
  <c r="CA51" i="20" s="1"/>
  <c r="CW205" i="20"/>
  <c r="BE205" i="20"/>
  <c r="BP205" i="20" s="1"/>
  <c r="CA205" i="20" s="1"/>
  <c r="BE190" i="20"/>
  <c r="BP190" i="20" s="1"/>
  <c r="CA190" i="20" s="1"/>
  <c r="CW190" i="20"/>
  <c r="CW169" i="20"/>
  <c r="BE169" i="20"/>
  <c r="BP169" i="20" s="1"/>
  <c r="CA169" i="20" s="1"/>
  <c r="BE164" i="20"/>
  <c r="BP164" i="20" s="1"/>
  <c r="CA164" i="20" s="1"/>
  <c r="CW164" i="20"/>
  <c r="BE202" i="20"/>
  <c r="BP202" i="20" s="1"/>
  <c r="CA202" i="20" s="1"/>
  <c r="CW202" i="20"/>
  <c r="BE125" i="20"/>
  <c r="BP125" i="20" s="1"/>
  <c r="CA125" i="20" s="1"/>
  <c r="CW125" i="20"/>
  <c r="BE210" i="20"/>
  <c r="BP210" i="20" s="1"/>
  <c r="CA210" i="20" s="1"/>
  <c r="CW210" i="20"/>
  <c r="BE83" i="20"/>
  <c r="BP83" i="20" s="1"/>
  <c r="CA83" i="20" s="1"/>
  <c r="CW83" i="20"/>
  <c r="CW93" i="20"/>
  <c r="BE93" i="20"/>
  <c r="BP93" i="20" s="1"/>
  <c r="CA93" i="20" s="1"/>
  <c r="CW194" i="20"/>
  <c r="BE194" i="20"/>
  <c r="BP194" i="20" s="1"/>
  <c r="CA194" i="20" s="1"/>
  <c r="BE91" i="20"/>
  <c r="BP91" i="20" s="1"/>
  <c r="CA91" i="20" s="1"/>
  <c r="CW91" i="20"/>
  <c r="BE196" i="20"/>
  <c r="BP196" i="20" s="1"/>
  <c r="CA196" i="20" s="1"/>
  <c r="CW196" i="20"/>
  <c r="BE146" i="20"/>
  <c r="BP146" i="20" s="1"/>
  <c r="CA146" i="20" s="1"/>
  <c r="CW146" i="20"/>
  <c r="AB45" i="4"/>
  <c r="AB60" i="4"/>
  <c r="AB86" i="4" s="1"/>
  <c r="AB62" i="4"/>
  <c r="AB87" i="4" s="1"/>
  <c r="AB58" i="4"/>
  <c r="AB85" i="4" s="1"/>
  <c r="AB50" i="4"/>
  <c r="AB81" i="4" s="1"/>
  <c r="AB48" i="4"/>
  <c r="AB80" i="4" s="1"/>
  <c r="AB56" i="4"/>
  <c r="AB84" i="4" s="1"/>
  <c r="AB64" i="4"/>
  <c r="AB88" i="4" s="1"/>
  <c r="AB46" i="4"/>
  <c r="AB79" i="4" s="1"/>
  <c r="AB52" i="4"/>
  <c r="AB82" i="4" s="1"/>
  <c r="AB54" i="4"/>
  <c r="AB83" i="4" s="1"/>
  <c r="CW141" i="20"/>
  <c r="BE141" i="20"/>
  <c r="BP141" i="20" s="1"/>
  <c r="CA141" i="20" s="1"/>
  <c r="CW155" i="20"/>
  <c r="BE155" i="20"/>
  <c r="BP155" i="20" s="1"/>
  <c r="CA155" i="20" s="1"/>
  <c r="CW147" i="20"/>
  <c r="BE147" i="20"/>
  <c r="BP147" i="20" s="1"/>
  <c r="CA147" i="20" s="1"/>
  <c r="CW223" i="20"/>
  <c r="BE223" i="20"/>
  <c r="BP223" i="20" s="1"/>
  <c r="CA223" i="20" s="1"/>
  <c r="BE99" i="20"/>
  <c r="BP99" i="20" s="1"/>
  <c r="CA99" i="20" s="1"/>
  <c r="CW99" i="20"/>
  <c r="BE48" i="20"/>
  <c r="BP48" i="20" s="1"/>
  <c r="CA48" i="20" s="1"/>
  <c r="CW48" i="20"/>
  <c r="CW204" i="20"/>
  <c r="BE204" i="20"/>
  <c r="BP204" i="20" s="1"/>
  <c r="CA204" i="20" s="1"/>
  <c r="CW106" i="20"/>
  <c r="BE106" i="20"/>
  <c r="BP106" i="20" s="1"/>
  <c r="CA106" i="20" s="1"/>
  <c r="CW21" i="20"/>
  <c r="BE21" i="20"/>
  <c r="BP21" i="20" s="1"/>
  <c r="CA21" i="20" s="1"/>
  <c r="CW28" i="20"/>
  <c r="BE28" i="20"/>
  <c r="BP28" i="20" s="1"/>
  <c r="CA28" i="20" s="1"/>
  <c r="BE12" i="20"/>
  <c r="BP12" i="20" s="1"/>
  <c r="CA12" i="20" s="1"/>
  <c r="CW12" i="20"/>
  <c r="BE228" i="20"/>
  <c r="BP228" i="20" s="1"/>
  <c r="CA228" i="20" s="1"/>
  <c r="CW228" i="20"/>
  <c r="BE172" i="20"/>
  <c r="BP172" i="20" s="1"/>
  <c r="CA172" i="20" s="1"/>
  <c r="CW172" i="20"/>
  <c r="BE197" i="20"/>
  <c r="BP197" i="20" s="1"/>
  <c r="CA197" i="20" s="1"/>
  <c r="CW197" i="20"/>
  <c r="CW53" i="20"/>
  <c r="BE53" i="20"/>
  <c r="BP53" i="20" s="1"/>
  <c r="CA53" i="20" s="1"/>
  <c r="BE54" i="20"/>
  <c r="BP54" i="20" s="1"/>
  <c r="CA54" i="20" s="1"/>
  <c r="CW54" i="20"/>
  <c r="CW122" i="20"/>
  <c r="BE122" i="20"/>
  <c r="BP122" i="20" s="1"/>
  <c r="CA122" i="20" s="1"/>
  <c r="CW185" i="20"/>
  <c r="BE185" i="20"/>
  <c r="BP185" i="20" s="1"/>
  <c r="CA185" i="20" s="1"/>
  <c r="CW40" i="20"/>
  <c r="BE40" i="20"/>
  <c r="BP40" i="20" s="1"/>
  <c r="CA40" i="20" s="1"/>
  <c r="CW171" i="20"/>
  <c r="BE171" i="20"/>
  <c r="BP171" i="20" s="1"/>
  <c r="CA171" i="20" s="1"/>
  <c r="BE124" i="20"/>
  <c r="BP124" i="20" s="1"/>
  <c r="CA124" i="20" s="1"/>
  <c r="CW124" i="20"/>
  <c r="BE56" i="20"/>
  <c r="BP56" i="20" s="1"/>
  <c r="CA56" i="20" s="1"/>
  <c r="CW56" i="20"/>
  <c r="CW148" i="20"/>
  <c r="BE148" i="20"/>
  <c r="BP148" i="20" s="1"/>
  <c r="CA148" i="20" s="1"/>
  <c r="CW189" i="20"/>
  <c r="BE189" i="20"/>
  <c r="BP189" i="20" s="1"/>
  <c r="CA189" i="20" s="1"/>
  <c r="CW13" i="20"/>
  <c r="BE13" i="20"/>
  <c r="BP13" i="20" s="1"/>
  <c r="CA13" i="20" s="1"/>
  <c r="BE134" i="20"/>
  <c r="BP134" i="20" s="1"/>
  <c r="CA134" i="20" s="1"/>
  <c r="CW134" i="20"/>
  <c r="BE69" i="20"/>
  <c r="BP69" i="20" s="1"/>
  <c r="CA69" i="20" s="1"/>
  <c r="CW69" i="20"/>
  <c r="BE179" i="20"/>
  <c r="BP179" i="20" s="1"/>
  <c r="CA179" i="20" s="1"/>
  <c r="CW179" i="20"/>
  <c r="CW166" i="20"/>
  <c r="BE166" i="20"/>
  <c r="BP166" i="20" s="1"/>
  <c r="CA166" i="20" s="1"/>
  <c r="CW84" i="20"/>
  <c r="BE84" i="20"/>
  <c r="BP84" i="20" s="1"/>
  <c r="CA84" i="20" s="1"/>
  <c r="CW123" i="20"/>
  <c r="BE123" i="20"/>
  <c r="BP123" i="20" s="1"/>
  <c r="CA123" i="20" s="1"/>
  <c r="CW120" i="20"/>
  <c r="BE120" i="20"/>
  <c r="BP120" i="20" s="1"/>
  <c r="CA120" i="20" s="1"/>
  <c r="CW175" i="20"/>
  <c r="BE175" i="20"/>
  <c r="BP175" i="20" s="1"/>
  <c r="CA175" i="20" s="1"/>
  <c r="CW153" i="20"/>
  <c r="BE153" i="20"/>
  <c r="BP153" i="20" s="1"/>
  <c r="CA153" i="20" s="1"/>
  <c r="BE47" i="20"/>
  <c r="BP47" i="20" s="1"/>
  <c r="CA47" i="20" s="1"/>
  <c r="CW47" i="20"/>
  <c r="BE17" i="20"/>
  <c r="BP17" i="20" s="1"/>
  <c r="CA17" i="20" s="1"/>
  <c r="CW17" i="20"/>
  <c r="CW216" i="20"/>
  <c r="BE216" i="20"/>
  <c r="BP216" i="20" s="1"/>
  <c r="CA216" i="20" s="1"/>
  <c r="CW45" i="20"/>
  <c r="BE45" i="20"/>
  <c r="BP45" i="20" s="1"/>
  <c r="CA45" i="20" s="1"/>
  <c r="CW131" i="20"/>
  <c r="BE131" i="20"/>
  <c r="BP131" i="20" s="1"/>
  <c r="CA131" i="20" s="1"/>
  <c r="BE50" i="20"/>
  <c r="BP50" i="20" s="1"/>
  <c r="CA50" i="20" s="1"/>
  <c r="CW50" i="20"/>
  <c r="BE229" i="20"/>
  <c r="BP229" i="20" s="1"/>
  <c r="CA229" i="20" s="1"/>
  <c r="CW229" i="20"/>
  <c r="BE129" i="20"/>
  <c r="BP129" i="20" s="1"/>
  <c r="CA129" i="20" s="1"/>
  <c r="CW129" i="20"/>
  <c r="BE68" i="20"/>
  <c r="BP68" i="20" s="1"/>
  <c r="CA68" i="20" s="1"/>
  <c r="CW68" i="20"/>
  <c r="BE100" i="20"/>
  <c r="BP100" i="20" s="1"/>
  <c r="CA100" i="20" s="1"/>
  <c r="CW100" i="20"/>
  <c r="BE108" i="20"/>
  <c r="BP108" i="20" s="1"/>
  <c r="CA108" i="20" s="1"/>
  <c r="CW108" i="20"/>
  <c r="BE27" i="20"/>
  <c r="BP27" i="20" s="1"/>
  <c r="CA27" i="20" s="1"/>
  <c r="CW27" i="20"/>
  <c r="BE42" i="20"/>
  <c r="BP42" i="20" s="1"/>
  <c r="CA42" i="20" s="1"/>
  <c r="CW42" i="20"/>
  <c r="CW41" i="20"/>
  <c r="BE41" i="20"/>
  <c r="BP41" i="20" s="1"/>
  <c r="CA41" i="20" s="1"/>
  <c r="BE52" i="20"/>
  <c r="BP52" i="20" s="1"/>
  <c r="CA52" i="20" s="1"/>
  <c r="CW52" i="20"/>
  <c r="CW208" i="20"/>
  <c r="BE208" i="20"/>
  <c r="BP208" i="20" s="1"/>
  <c r="CA208" i="20" s="1"/>
  <c r="BE250" i="20"/>
  <c r="BP250" i="20" s="1"/>
  <c r="CA250" i="20" s="1"/>
  <c r="CW250" i="20"/>
  <c r="CW55" i="20"/>
  <c r="BE55" i="20"/>
  <c r="BP55" i="20" s="1"/>
  <c r="CA55" i="20" s="1"/>
  <c r="CW24" i="20"/>
  <c r="BE24" i="20"/>
  <c r="BP24" i="20" s="1"/>
  <c r="CA24" i="20" s="1"/>
  <c r="CW244" i="20"/>
  <c r="BE244" i="20"/>
  <c r="BP244" i="20" s="1"/>
  <c r="CA244" i="20" s="1"/>
  <c r="CW240" i="20"/>
  <c r="BE240" i="20"/>
  <c r="BP240" i="20" s="1"/>
  <c r="CA240" i="20" s="1"/>
  <c r="CW89" i="20"/>
  <c r="BE89" i="20"/>
  <c r="BP89" i="20" s="1"/>
  <c r="CA89" i="20" s="1"/>
  <c r="BE49" i="20"/>
  <c r="BP49" i="20" s="1"/>
  <c r="CA49" i="20" s="1"/>
  <c r="CW49" i="20"/>
  <c r="CW138" i="20"/>
  <c r="BE138" i="20"/>
  <c r="BP138" i="20" s="1"/>
  <c r="CA138" i="20" s="1"/>
  <c r="BE29" i="20"/>
  <c r="BP29" i="20" s="1"/>
  <c r="CA29" i="20" s="1"/>
  <c r="CW29" i="20"/>
  <c r="BE251" i="20"/>
  <c r="BP251" i="20" s="1"/>
  <c r="CA251" i="20" s="1"/>
  <c r="CW251" i="20"/>
  <c r="BE57" i="20"/>
  <c r="BP57" i="20" s="1"/>
  <c r="CA57" i="20" s="1"/>
  <c r="CW57" i="20"/>
  <c r="BE44" i="20"/>
  <c r="BP44" i="20" s="1"/>
  <c r="CA44" i="20" s="1"/>
  <c r="CW44" i="20"/>
  <c r="CW85" i="20"/>
  <c r="BE85" i="20"/>
  <c r="BP85" i="20" s="1"/>
  <c r="CA85" i="20" s="1"/>
  <c r="BE245" i="20"/>
  <c r="BP245" i="20" s="1"/>
  <c r="CA245" i="20" s="1"/>
  <c r="CW245" i="20"/>
  <c r="BE206" i="20"/>
  <c r="BP206" i="20" s="1"/>
  <c r="CA206" i="20" s="1"/>
  <c r="CW206" i="20"/>
  <c r="CW110" i="20"/>
  <c r="BE110" i="20"/>
  <c r="BP110" i="20" s="1"/>
  <c r="CA110" i="20" s="1"/>
  <c r="BE241" i="20"/>
  <c r="BP241" i="20" s="1"/>
  <c r="CA241" i="20" s="1"/>
  <c r="CW241" i="20"/>
  <c r="BE183" i="20"/>
  <c r="BP183" i="20" s="1"/>
  <c r="CA183" i="20" s="1"/>
  <c r="CW183" i="20"/>
  <c r="CW249" i="20"/>
  <c r="BE249" i="20"/>
  <c r="BP249" i="20" s="1"/>
  <c r="CA249" i="20" s="1"/>
  <c r="CW87" i="20"/>
  <c r="BE87" i="20"/>
  <c r="BP87" i="20" s="1"/>
  <c r="CA87" i="20" s="1"/>
  <c r="BE73" i="20"/>
  <c r="BP73" i="20" s="1"/>
  <c r="CA73" i="20" s="1"/>
  <c r="CW73" i="20"/>
  <c r="CW215" i="20"/>
  <c r="BE215" i="20"/>
  <c r="BP215" i="20" s="1"/>
  <c r="CA215" i="20" s="1"/>
  <c r="CW233" i="20"/>
  <c r="BE233" i="20"/>
  <c r="BP233" i="20" s="1"/>
  <c r="CA233" i="20" s="1"/>
  <c r="BE43" i="20"/>
  <c r="BP43" i="20" s="1"/>
  <c r="CA43" i="20" s="1"/>
  <c r="CW43" i="20"/>
  <c r="CW188" i="20"/>
  <c r="BE188" i="20"/>
  <c r="BP188" i="20" s="1"/>
  <c r="CA188" i="20" s="1"/>
  <c r="BE231" i="20"/>
  <c r="BP231" i="20" s="1"/>
  <c r="CA231" i="20" s="1"/>
  <c r="CW231" i="20"/>
  <c r="CW112" i="20"/>
  <c r="BE112" i="20"/>
  <c r="BP112" i="20" s="1"/>
  <c r="CA112" i="20" s="1"/>
  <c r="CW159" i="20"/>
  <c r="BE159" i="20"/>
  <c r="BP159" i="20" s="1"/>
  <c r="CA159" i="20" s="1"/>
  <c r="CW80" i="20"/>
  <c r="BE80" i="20"/>
  <c r="BP80" i="20" s="1"/>
  <c r="CA80" i="20" s="1"/>
  <c r="CW63" i="20"/>
  <c r="BE63" i="20"/>
  <c r="BP63" i="20" s="1"/>
  <c r="CA63" i="20" s="1"/>
  <c r="BE217" i="20"/>
  <c r="BP217" i="20" s="1"/>
  <c r="CA217" i="20" s="1"/>
  <c r="CW217" i="20"/>
  <c r="BE143" i="20"/>
  <c r="BP143" i="20" s="1"/>
  <c r="CA143" i="20" s="1"/>
  <c r="CW143" i="20"/>
  <c r="BE135" i="20"/>
  <c r="BP135" i="20" s="1"/>
  <c r="CA135" i="20" s="1"/>
  <c r="CW135" i="20"/>
  <c r="BE18" i="20"/>
  <c r="BP18" i="20" s="1"/>
  <c r="CA18" i="20" s="1"/>
  <c r="CW18" i="20"/>
  <c r="BE140" i="20"/>
  <c r="BP140" i="20" s="1"/>
  <c r="CA140" i="20" s="1"/>
  <c r="CW140" i="20"/>
  <c r="BE92" i="20"/>
  <c r="BP92" i="20" s="1"/>
  <c r="CA92" i="20" s="1"/>
  <c r="CW92" i="20"/>
  <c r="CW248" i="20"/>
  <c r="BE248" i="20"/>
  <c r="BP248" i="20" s="1"/>
  <c r="CA248" i="20" s="1"/>
  <c r="AB24" i="4"/>
  <c r="AB74" i="4"/>
  <c r="AB71" i="4" s="1"/>
  <c r="CW116" i="20"/>
  <c r="BE116" i="20"/>
  <c r="BP116" i="20" s="1"/>
  <c r="CA116" i="20" s="1"/>
  <c r="BE15" i="20"/>
  <c r="BP15" i="20" s="1"/>
  <c r="CA15" i="20" s="1"/>
  <c r="CW15" i="20"/>
  <c r="CW212" i="20"/>
  <c r="BE212" i="20"/>
  <c r="BP212" i="20" s="1"/>
  <c r="CA212" i="20" s="1"/>
  <c r="CW72" i="20"/>
  <c r="BE72" i="20"/>
  <c r="BP72" i="20" s="1"/>
  <c r="CA72" i="20" s="1"/>
  <c r="AB77" i="4" l="1"/>
  <c r="AB21" i="4" s="1"/>
  <c r="AB93" i="4"/>
  <c r="AB18" i="4"/>
  <c r="AB72" i="4"/>
  <c r="AB19" i="4"/>
  <c r="AB98" i="4" l="1"/>
  <c r="AB78" i="4"/>
  <c r="AB20" i="4"/>
  <c r="AB16" i="4" s="1"/>
  <c r="AB17" i="4" l="1"/>
  <c r="AB22" i="4"/>
  <c r="AB26" i="4" s="1"/>
  <c r="AB28" i="4" l="1"/>
  <c r="AB10" i="8"/>
  <c r="AB27" i="4"/>
  <c r="AB14" i="8" l="1"/>
  <c r="AB16" i="8" s="1"/>
  <c r="AB11" i="8"/>
  <c r="AB17" i="8" l="1"/>
  <c r="AB20" i="8"/>
  <c r="AB23" i="8" s="1"/>
  <c r="AB21" i="8" l="1"/>
  <c r="AB24" i="8"/>
  <c r="AB26" i="8" s="1"/>
  <c r="AB29" i="8" s="1"/>
  <c r="AB31" i="8" s="1"/>
  <c r="AB32" i="8" l="1"/>
  <c r="AB51" i="8"/>
  <c r="AB38" i="8"/>
  <c r="AB41" i="8" s="1"/>
  <c r="AB43" i="8" s="1"/>
  <c r="AB52" i="8" l="1"/>
  <c r="AB62" i="8" s="1"/>
  <c r="AB50" i="8"/>
  <c r="AB53" i="8"/>
  <c r="AB58" i="8" l="1"/>
  <c r="CL138" i="20"/>
  <c r="AI138" i="20" s="1"/>
  <c r="M138" i="20" s="1"/>
  <c r="CL99" i="20"/>
  <c r="AI99" i="20" s="1"/>
  <c r="M99" i="20" s="1"/>
  <c r="CL41" i="20"/>
  <c r="AI41" i="20" s="1"/>
  <c r="M41" i="20" s="1"/>
  <c r="CL180" i="20"/>
  <c r="AI180" i="20" s="1"/>
  <c r="M180" i="20" s="1"/>
  <c r="CL204" i="20"/>
  <c r="AI204" i="20" s="1"/>
  <c r="M204" i="20" s="1"/>
  <c r="CL170" i="20"/>
  <c r="AI170" i="20" s="1"/>
  <c r="M170" i="20" s="1"/>
  <c r="CL18" i="20"/>
  <c r="AI18" i="20" s="1"/>
  <c r="M18" i="20" s="1"/>
  <c r="CL158" i="20"/>
  <c r="AI158" i="20" s="1"/>
  <c r="M158" i="20" s="1"/>
  <c r="CL115" i="20"/>
  <c r="AI115" i="20" s="1"/>
  <c r="M115" i="20" s="1"/>
  <c r="CL72" i="20"/>
  <c r="AI72" i="20" s="1"/>
  <c r="M72" i="20" s="1"/>
  <c r="CL121" i="20"/>
  <c r="AI121" i="20" s="1"/>
  <c r="M121" i="20" s="1"/>
  <c r="CL185" i="20"/>
  <c r="AI185" i="20" s="1"/>
  <c r="M185" i="20" s="1"/>
  <c r="CL62" i="20"/>
  <c r="AI62" i="20" s="1"/>
  <c r="M62" i="20" s="1"/>
  <c r="CL249" i="20"/>
  <c r="AI249" i="20" s="1"/>
  <c r="M249" i="20" s="1"/>
  <c r="CL151" i="20"/>
  <c r="AI151" i="20" s="1"/>
  <c r="M151" i="20" s="1"/>
  <c r="CL48" i="20"/>
  <c r="AI48" i="20" s="1"/>
  <c r="M48" i="20" s="1"/>
  <c r="CL215" i="20"/>
  <c r="AI215" i="20" s="1"/>
  <c r="M215" i="20" s="1"/>
  <c r="CL147" i="20"/>
  <c r="AI147" i="20" s="1"/>
  <c r="M147" i="20" s="1"/>
  <c r="CL60" i="20"/>
  <c r="AI60" i="20" s="1"/>
  <c r="M60" i="20" s="1"/>
  <c r="CL82" i="20"/>
  <c r="AI82" i="20" s="1"/>
  <c r="M82" i="20" s="1"/>
  <c r="CL181" i="20"/>
  <c r="AI181" i="20" s="1"/>
  <c r="M181" i="20" s="1"/>
  <c r="CL188" i="20"/>
  <c r="AI188" i="20" s="1"/>
  <c r="M188" i="20" s="1"/>
  <c r="CL203" i="20"/>
  <c r="AI203" i="20" s="1"/>
  <c r="M203" i="20" s="1"/>
  <c r="CL186" i="20"/>
  <c r="AI186" i="20" s="1"/>
  <c r="M186" i="20" s="1"/>
  <c r="CL42" i="20"/>
  <c r="AI42" i="20" s="1"/>
  <c r="M42" i="20" s="1"/>
  <c r="CL15" i="20"/>
  <c r="AI15" i="20" s="1"/>
  <c r="M15" i="20" s="1"/>
  <c r="CL197" i="20"/>
  <c r="AI197" i="20" s="1"/>
  <c r="M197" i="20" s="1"/>
  <c r="CL144" i="20"/>
  <c r="AI144" i="20" s="1"/>
  <c r="M144" i="20" s="1"/>
  <c r="CL67" i="20"/>
  <c r="AI67" i="20" s="1"/>
  <c r="M67" i="20" s="1"/>
  <c r="CL122" i="20"/>
  <c r="AI122" i="20" s="1"/>
  <c r="M122" i="20" s="1"/>
  <c r="CL163" i="20"/>
  <c r="AI163" i="20" s="1"/>
  <c r="M163" i="20" s="1"/>
  <c r="CL217" i="20"/>
  <c r="AI217" i="20" s="1"/>
  <c r="M217" i="20" s="1"/>
  <c r="CL127" i="20"/>
  <c r="AI127" i="20" s="1"/>
  <c r="M127" i="20" s="1"/>
  <c r="CL58" i="20"/>
  <c r="AI58" i="20" s="1"/>
  <c r="M58" i="20" s="1"/>
  <c r="CL202" i="20"/>
  <c r="AI202" i="20" s="1"/>
  <c r="M202" i="20" s="1"/>
  <c r="CL139" i="20"/>
  <c r="AI139" i="20" s="1"/>
  <c r="M139" i="20" s="1"/>
  <c r="CL242" i="20"/>
  <c r="AI242" i="20" s="1"/>
  <c r="M242" i="20" s="1"/>
  <c r="CL214" i="20"/>
  <c r="AI214" i="20" s="1"/>
  <c r="M214" i="20" s="1"/>
  <c r="CL248" i="20"/>
  <c r="AI248" i="20" s="1"/>
  <c r="M248" i="20" s="1"/>
  <c r="CL179" i="20"/>
  <c r="AI179" i="20" s="1"/>
  <c r="M179" i="20" s="1"/>
  <c r="CL244" i="20"/>
  <c r="AI244" i="20" s="1"/>
  <c r="M244" i="20" s="1"/>
  <c r="CL225" i="20"/>
  <c r="AI225" i="20" s="1"/>
  <c r="M225" i="20" s="1"/>
  <c r="CL129" i="20"/>
  <c r="AI129" i="20" s="1"/>
  <c r="M129" i="20" s="1"/>
  <c r="CL107" i="20"/>
  <c r="AI107" i="20" s="1"/>
  <c r="M107" i="20" s="1"/>
  <c r="CL219" i="20"/>
  <c r="AI219" i="20" s="1"/>
  <c r="M219" i="20" s="1"/>
  <c r="CL38" i="20"/>
  <c r="AI38" i="20" s="1"/>
  <c r="M38" i="20" s="1"/>
  <c r="CL250" i="20"/>
  <c r="AI250" i="20" s="1"/>
  <c r="M250" i="20" s="1"/>
  <c r="CL117" i="20"/>
  <c r="AI117" i="20" s="1"/>
  <c r="M117" i="20" s="1"/>
  <c r="CL102" i="20"/>
  <c r="AI102" i="20" s="1"/>
  <c r="M102" i="20" s="1"/>
  <c r="CL116" i="20"/>
  <c r="AI116" i="20" s="1"/>
  <c r="M116" i="20" s="1"/>
  <c r="CL178" i="20"/>
  <c r="AI178" i="20" s="1"/>
  <c r="M178" i="20" s="1"/>
  <c r="CL228" i="20"/>
  <c r="AI228" i="20" s="1"/>
  <c r="M228" i="20" s="1"/>
  <c r="CL160" i="20"/>
  <c r="AI160" i="20" s="1"/>
  <c r="M160" i="20" s="1"/>
  <c r="CL110" i="20"/>
  <c r="AI110" i="20" s="1"/>
  <c r="M110" i="20" s="1"/>
  <c r="CL227" i="20"/>
  <c r="AI227" i="20" s="1"/>
  <c r="M227" i="20" s="1"/>
  <c r="CL210" i="20"/>
  <c r="AI210" i="20" s="1"/>
  <c r="M210" i="20" s="1"/>
  <c r="CL245" i="20"/>
  <c r="AI245" i="20" s="1"/>
  <c r="M245" i="20" s="1"/>
  <c r="CL164" i="20"/>
  <c r="AI164" i="20" s="1"/>
  <c r="M164" i="20" s="1"/>
  <c r="CL32" i="20"/>
  <c r="AI32" i="20" s="1"/>
  <c r="M32" i="20" s="1"/>
  <c r="CL177" i="20"/>
  <c r="AI177" i="20" s="1"/>
  <c r="M177" i="20" s="1"/>
  <c r="CL137" i="20"/>
  <c r="AI137" i="20" s="1"/>
  <c r="M137" i="20" s="1"/>
  <c r="CL50" i="20"/>
  <c r="AI50" i="20" s="1"/>
  <c r="M50" i="20" s="1"/>
  <c r="CL239" i="20"/>
  <c r="AI239" i="20" s="1"/>
  <c r="M239" i="20" s="1"/>
  <c r="CL165" i="20"/>
  <c r="AI165" i="20" s="1"/>
  <c r="M165" i="20" s="1"/>
  <c r="CL111" i="20"/>
  <c r="AI111" i="20" s="1"/>
  <c r="M111" i="20" s="1"/>
  <c r="CL141" i="20"/>
  <c r="AI141" i="20" s="1"/>
  <c r="M141" i="20" s="1"/>
  <c r="CL21" i="20"/>
  <c r="AI21" i="20" s="1"/>
  <c r="M21" i="20" s="1"/>
  <c r="CL193" i="20"/>
  <c r="AI193" i="20" s="1"/>
  <c r="M193" i="20" s="1"/>
  <c r="CL90" i="20"/>
  <c r="AI90" i="20" s="1"/>
  <c r="M90" i="20" s="1"/>
  <c r="CL13" i="20"/>
  <c r="AI13" i="20" s="1"/>
  <c r="M13" i="20" s="1"/>
  <c r="CL231" i="20"/>
  <c r="AI231" i="20" s="1"/>
  <c r="M231" i="20" s="1"/>
  <c r="CL35" i="20"/>
  <c r="AI35" i="20" s="1"/>
  <c r="M35" i="20" s="1"/>
  <c r="CL223" i="20"/>
  <c r="AI223" i="20" s="1"/>
  <c r="M223" i="20" s="1"/>
  <c r="CL222" i="20"/>
  <c r="AI222" i="20" s="1"/>
  <c r="M222" i="20" s="1"/>
  <c r="CL200" i="20"/>
  <c r="AI200" i="20" s="1"/>
  <c r="M200" i="20" s="1"/>
  <c r="CL66" i="20"/>
  <c r="AI66" i="20" s="1"/>
  <c r="M66" i="20" s="1"/>
  <c r="CL123" i="20"/>
  <c r="AI123" i="20" s="1"/>
  <c r="M123" i="20" s="1"/>
  <c r="CL63" i="20"/>
  <c r="AI63" i="20" s="1"/>
  <c r="M63" i="20" s="1"/>
  <c r="CL176" i="20"/>
  <c r="AI176" i="20" s="1"/>
  <c r="M176" i="20" s="1"/>
  <c r="CL135" i="20"/>
  <c r="AI135" i="20" s="1"/>
  <c r="M135" i="20" s="1"/>
  <c r="CL220" i="20"/>
  <c r="AI220" i="20" s="1"/>
  <c r="M220" i="20" s="1"/>
  <c r="CL155" i="20"/>
  <c r="AI155" i="20" s="1"/>
  <c r="M155" i="20" s="1"/>
  <c r="CL145" i="20"/>
  <c r="AI145" i="20" s="1"/>
  <c r="M145" i="20" s="1"/>
  <c r="CL27" i="20"/>
  <c r="AI27" i="20" s="1"/>
  <c r="M27" i="20" s="1"/>
  <c r="CL81" i="20"/>
  <c r="AI81" i="20" s="1"/>
  <c r="M81" i="20" s="1"/>
  <c r="CL105" i="20"/>
  <c r="AI105" i="20" s="1"/>
  <c r="M105" i="20" s="1"/>
  <c r="CL89" i="20"/>
  <c r="AI89" i="20" s="1"/>
  <c r="M89" i="20" s="1"/>
  <c r="CL37" i="20"/>
  <c r="AI37" i="20" s="1"/>
  <c r="M37" i="20" s="1"/>
  <c r="CL224" i="20"/>
  <c r="AI224" i="20" s="1"/>
  <c r="M224" i="20" s="1"/>
  <c r="CL36" i="20"/>
  <c r="AI36" i="20" s="1"/>
  <c r="M36" i="20" s="1"/>
  <c r="CL235" i="20"/>
  <c r="AI235" i="20" s="1"/>
  <c r="M235" i="20" s="1"/>
  <c r="CL28" i="20"/>
  <c r="AI28" i="20" s="1"/>
  <c r="M28" i="20" s="1"/>
  <c r="CL136" i="20"/>
  <c r="AI136" i="20" s="1"/>
  <c r="M136" i="20" s="1"/>
  <c r="CL140" i="20"/>
  <c r="AI140" i="20" s="1"/>
  <c r="M140" i="20" s="1"/>
  <c r="CL76" i="20"/>
  <c r="AI76" i="20" s="1"/>
  <c r="M76" i="20" s="1"/>
  <c r="CL229" i="20"/>
  <c r="AI229" i="20" s="1"/>
  <c r="M229" i="20" s="1"/>
  <c r="CL194" i="20"/>
  <c r="AI194" i="20" s="1"/>
  <c r="M194" i="20" s="1"/>
  <c r="CL149" i="20"/>
  <c r="AI149" i="20" s="1"/>
  <c r="M149" i="20" s="1"/>
  <c r="CL130" i="20"/>
  <c r="AI130" i="20" s="1"/>
  <c r="M130" i="20" s="1"/>
  <c r="CL146" i="20"/>
  <c r="AI146" i="20" s="1"/>
  <c r="M146" i="20" s="1"/>
  <c r="CL61" i="20"/>
  <c r="AI61" i="20" s="1"/>
  <c r="M61" i="20" s="1"/>
  <c r="CL247" i="20"/>
  <c r="AI247" i="20" s="1"/>
  <c r="M247" i="20" s="1"/>
  <c r="CL69" i="20"/>
  <c r="AI69" i="20" s="1"/>
  <c r="M69" i="20" s="1"/>
  <c r="CL93" i="20"/>
  <c r="AI93" i="20" s="1"/>
  <c r="M93" i="20" s="1"/>
  <c r="CL86" i="20"/>
  <c r="AI86" i="20" s="1"/>
  <c r="M86" i="20" s="1"/>
  <c r="CL125" i="20"/>
  <c r="AI125" i="20" s="1"/>
  <c r="M125" i="20" s="1"/>
  <c r="CL154" i="20"/>
  <c r="AI154" i="20" s="1"/>
  <c r="M154" i="20" s="1"/>
  <c r="CL55" i="20"/>
  <c r="AI55" i="20" s="1"/>
  <c r="M55" i="20" s="1"/>
  <c r="CL103" i="20"/>
  <c r="AI103" i="20" s="1"/>
  <c r="M103" i="20" s="1"/>
  <c r="CL169" i="20"/>
  <c r="AI169" i="20" s="1"/>
  <c r="M169" i="20" s="1"/>
  <c r="CL77" i="20"/>
  <c r="AI77" i="20" s="1"/>
  <c r="M77" i="20" s="1"/>
  <c r="CL201" i="20"/>
  <c r="AI201" i="20" s="1"/>
  <c r="M201" i="20" s="1"/>
  <c r="CL19" i="20"/>
  <c r="AI19" i="20" s="1"/>
  <c r="M19" i="20" s="1"/>
  <c r="CL150" i="20"/>
  <c r="AI150" i="20" s="1"/>
  <c r="M150" i="20" s="1"/>
  <c r="CL208" i="20"/>
  <c r="AI208" i="20" s="1"/>
  <c r="M208" i="20" s="1"/>
  <c r="CL191" i="20"/>
  <c r="AI191" i="20" s="1"/>
  <c r="M191" i="20" s="1"/>
  <c r="CL233" i="20"/>
  <c r="AI233" i="20" s="1"/>
  <c r="M233" i="20" s="1"/>
  <c r="CL206" i="20"/>
  <c r="AI206" i="20" s="1"/>
  <c r="M206" i="20" s="1"/>
  <c r="CL243" i="20"/>
  <c r="AI243" i="20" s="1"/>
  <c r="M243" i="20" s="1"/>
  <c r="CL112" i="20"/>
  <c r="AI112" i="20" s="1"/>
  <c r="M112" i="20" s="1"/>
  <c r="CL68" i="20"/>
  <c r="AI68" i="20" s="1"/>
  <c r="M68" i="20" s="1"/>
  <c r="CL92" i="20"/>
  <c r="AI92" i="20" s="1"/>
  <c r="M92" i="20" s="1"/>
  <c r="CL97" i="20"/>
  <c r="AI97" i="20" s="1"/>
  <c r="M97" i="20" s="1"/>
  <c r="CL108" i="20"/>
  <c r="AI108" i="20" s="1"/>
  <c r="M108" i="20" s="1"/>
  <c r="CL218" i="20"/>
  <c r="AI218" i="20" s="1"/>
  <c r="M218" i="20" s="1"/>
  <c r="CL33" i="20"/>
  <c r="AI33" i="20" s="1"/>
  <c r="M33" i="20" s="1"/>
  <c r="CL205" i="20"/>
  <c r="AI205" i="20" s="1"/>
  <c r="M205" i="20" s="1"/>
  <c r="CL109" i="20"/>
  <c r="AI109" i="20" s="1"/>
  <c r="M109" i="20" s="1"/>
  <c r="CL31" i="20"/>
  <c r="AI31" i="20" s="1"/>
  <c r="M31" i="20" s="1"/>
  <c r="CL238" i="20"/>
  <c r="AI238" i="20" s="1"/>
  <c r="M238" i="20" s="1"/>
  <c r="CL59" i="20"/>
  <c r="AI59" i="20" s="1"/>
  <c r="M59" i="20" s="1"/>
  <c r="CL57" i="20"/>
  <c r="AI57" i="20" s="1"/>
  <c r="M57" i="20" s="1"/>
  <c r="CL241" i="20"/>
  <c r="AI241" i="20" s="1"/>
  <c r="M241" i="20" s="1"/>
  <c r="CL190" i="20"/>
  <c r="AI190" i="20" s="1"/>
  <c r="M190" i="20" s="1"/>
  <c r="CL237" i="20"/>
  <c r="AI237" i="20" s="1"/>
  <c r="M237" i="20" s="1"/>
  <c r="CL195" i="20"/>
  <c r="AI195" i="20" s="1"/>
  <c r="M195" i="20" s="1"/>
  <c r="CL183" i="20"/>
  <c r="AI183" i="20" s="1"/>
  <c r="M183" i="20" s="1"/>
  <c r="CL100" i="20"/>
  <c r="AI100" i="20" s="1"/>
  <c r="M100" i="20" s="1"/>
  <c r="CL187" i="20"/>
  <c r="AI187" i="20" s="1"/>
  <c r="M187" i="20" s="1"/>
  <c r="CL131" i="20"/>
  <c r="AI131" i="20" s="1"/>
  <c r="M131" i="20" s="1"/>
  <c r="CL230" i="20"/>
  <c r="AI230" i="20" s="1"/>
  <c r="M230" i="20" s="1"/>
  <c r="CL51" i="20"/>
  <c r="AI51" i="20" s="1"/>
  <c r="M51" i="20" s="1"/>
  <c r="CL46" i="20"/>
  <c r="AI46" i="20" s="1"/>
  <c r="M46" i="20" s="1"/>
  <c r="CL114" i="20"/>
  <c r="AI114" i="20" s="1"/>
  <c r="M114" i="20" s="1"/>
  <c r="CL45" i="20"/>
  <c r="AI45" i="20" s="1"/>
  <c r="M45" i="20" s="1"/>
  <c r="CL133" i="20"/>
  <c r="AI133" i="20" s="1"/>
  <c r="M133" i="20" s="1"/>
  <c r="CL153" i="20"/>
  <c r="AI153" i="20" s="1"/>
  <c r="M153" i="20" s="1"/>
  <c r="CL11" i="20"/>
  <c r="AI11" i="20" s="1"/>
  <c r="M11" i="20" s="1"/>
  <c r="CL87" i="20"/>
  <c r="AI87" i="20" s="1"/>
  <c r="M87" i="20" s="1"/>
  <c r="CL43" i="20"/>
  <c r="AI43" i="20" s="1"/>
  <c r="M43" i="20" s="1"/>
  <c r="CL71" i="20"/>
  <c r="AI71" i="20" s="1"/>
  <c r="M71" i="20" s="1"/>
  <c r="CL166" i="20"/>
  <c r="AI166" i="20" s="1"/>
  <c r="M166" i="20" s="1"/>
  <c r="CL251" i="20"/>
  <c r="AI251" i="20" s="1"/>
  <c r="M251" i="20" s="1"/>
  <c r="CL162" i="20"/>
  <c r="AI162" i="20" s="1"/>
  <c r="M162" i="20" s="1"/>
  <c r="CL47" i="20"/>
  <c r="AI47" i="20" s="1"/>
  <c r="M47" i="20" s="1"/>
  <c r="CL78" i="20"/>
  <c r="AI78" i="20" s="1"/>
  <c r="M78" i="20" s="1"/>
  <c r="CL119" i="20"/>
  <c r="AI119" i="20" s="1"/>
  <c r="M119" i="20" s="1"/>
  <c r="CL101" i="20"/>
  <c r="AI101" i="20" s="1"/>
  <c r="M101" i="20" s="1"/>
  <c r="CL74" i="20"/>
  <c r="AI74" i="20" s="1"/>
  <c r="M74" i="20" s="1"/>
  <c r="CL113" i="20"/>
  <c r="AI113" i="20" s="1"/>
  <c r="M113" i="20" s="1"/>
  <c r="CL134" i="20"/>
  <c r="AI134" i="20" s="1"/>
  <c r="M134" i="20" s="1"/>
  <c r="CL126" i="20"/>
  <c r="AI126" i="20" s="1"/>
  <c r="M126" i="20" s="1"/>
  <c r="CL189" i="20"/>
  <c r="AI189" i="20" s="1"/>
  <c r="M189" i="20" s="1"/>
  <c r="CL216" i="20"/>
  <c r="AI216" i="20" s="1"/>
  <c r="M216" i="20" s="1"/>
  <c r="CL152" i="20"/>
  <c r="AI152" i="20" s="1"/>
  <c r="M152" i="20" s="1"/>
  <c r="CL236" i="20"/>
  <c r="AI236" i="20" s="1"/>
  <c r="M236" i="20" s="1"/>
  <c r="CL198" i="20"/>
  <c r="AI198" i="20" s="1"/>
  <c r="M198" i="20" s="1"/>
  <c r="CL159" i="20"/>
  <c r="AI159" i="20" s="1"/>
  <c r="M159" i="20" s="1"/>
  <c r="CL184" i="20"/>
  <c r="AI184" i="20" s="1"/>
  <c r="M184" i="20" s="1"/>
  <c r="CL221" i="20"/>
  <c r="AI221" i="20" s="1"/>
  <c r="M221" i="20" s="1"/>
  <c r="CL124" i="20"/>
  <c r="AI124" i="20" s="1"/>
  <c r="M124" i="20" s="1"/>
  <c r="CL52" i="20"/>
  <c r="AI52" i="20" s="1"/>
  <c r="M52" i="20" s="1"/>
  <c r="CL232" i="20"/>
  <c r="AI232" i="20" s="1"/>
  <c r="M232" i="20" s="1"/>
  <c r="CL171" i="20"/>
  <c r="AI171" i="20" s="1"/>
  <c r="M171" i="20" s="1"/>
  <c r="CL17" i="20"/>
  <c r="AI17" i="20" s="1"/>
  <c r="M17" i="20" s="1"/>
  <c r="CL14" i="20"/>
  <c r="AI14" i="20" s="1"/>
  <c r="M14" i="20" s="1"/>
  <c r="CL168" i="20"/>
  <c r="AI168" i="20" s="1"/>
  <c r="M168" i="20" s="1"/>
  <c r="CL95" i="20"/>
  <c r="AI95" i="20" s="1"/>
  <c r="M95" i="20" s="1"/>
  <c r="CL79" i="20"/>
  <c r="AI79" i="20" s="1"/>
  <c r="M79" i="20" s="1"/>
  <c r="CL196" i="20"/>
  <c r="AI196" i="20" s="1"/>
  <c r="M196" i="20" s="1"/>
  <c r="CL94" i="20"/>
  <c r="AI94" i="20" s="1"/>
  <c r="M94" i="20" s="1"/>
  <c r="CL54" i="20"/>
  <c r="AI54" i="20" s="1"/>
  <c r="M54" i="20" s="1"/>
  <c r="CL34" i="20"/>
  <c r="AI34" i="20" s="1"/>
  <c r="M34" i="20" s="1"/>
  <c r="CL84" i="20"/>
  <c r="AI84" i="20" s="1"/>
  <c r="M84" i="20" s="1"/>
  <c r="CL85" i="20"/>
  <c r="AI85" i="20" s="1"/>
  <c r="M85" i="20" s="1"/>
  <c r="CL192" i="20"/>
  <c r="AI192" i="20" s="1"/>
  <c r="M192" i="20" s="1"/>
  <c r="CL174" i="20"/>
  <c r="AI174" i="20" s="1"/>
  <c r="M174" i="20" s="1"/>
  <c r="CL49" i="20"/>
  <c r="AI49" i="20" s="1"/>
  <c r="M49" i="20" s="1"/>
  <c r="CL39" i="20"/>
  <c r="AI39" i="20" s="1"/>
  <c r="M39" i="20" s="1"/>
  <c r="CL143" i="20"/>
  <c r="AI143" i="20" s="1"/>
  <c r="M143" i="20" s="1"/>
  <c r="CL213" i="20"/>
  <c r="AI213" i="20" s="1"/>
  <c r="M213" i="20" s="1"/>
  <c r="CL75" i="20"/>
  <c r="AI75" i="20" s="1"/>
  <c r="M75" i="20" s="1"/>
  <c r="CL148" i="20"/>
  <c r="AI148" i="20" s="1"/>
  <c r="M148" i="20" s="1"/>
  <c r="CL173" i="20"/>
  <c r="AI173" i="20" s="1"/>
  <c r="M173" i="20" s="1"/>
  <c r="CL209" i="20"/>
  <c r="AI209" i="20" s="1"/>
  <c r="M209" i="20" s="1"/>
  <c r="CL70" i="20"/>
  <c r="AI70" i="20" s="1"/>
  <c r="M70" i="20" s="1"/>
  <c r="CL199" i="20"/>
  <c r="AI199" i="20" s="1"/>
  <c r="M199" i="20" s="1"/>
  <c r="CL132" i="20"/>
  <c r="AI132" i="20" s="1"/>
  <c r="M132" i="20" s="1"/>
  <c r="CL128" i="20"/>
  <c r="AI128" i="20" s="1"/>
  <c r="M128" i="20" s="1"/>
  <c r="CL91" i="20"/>
  <c r="AI91" i="20" s="1"/>
  <c r="M91" i="20" s="1"/>
  <c r="CL104" i="20"/>
  <c r="AI104" i="20" s="1"/>
  <c r="M104" i="20" s="1"/>
  <c r="CL53" i="20"/>
  <c r="AI53" i="20" s="1"/>
  <c r="M53" i="20" s="1"/>
  <c r="CL24" i="20"/>
  <c r="AI24" i="20" s="1"/>
  <c r="M24" i="20" s="1"/>
  <c r="CL226" i="20"/>
  <c r="AI226" i="20" s="1"/>
  <c r="M226" i="20" s="1"/>
  <c r="CL26" i="20"/>
  <c r="AI26" i="20" s="1"/>
  <c r="M26" i="20" s="1"/>
  <c r="CL56" i="20"/>
  <c r="AI56" i="20" s="1"/>
  <c r="M56" i="20" s="1"/>
  <c r="CL234" i="20"/>
  <c r="AI234" i="20" s="1"/>
  <c r="M234" i="20" s="1"/>
  <c r="CL172" i="20"/>
  <c r="AI172" i="20" s="1"/>
  <c r="M172" i="20" s="1"/>
  <c r="CL161" i="20"/>
  <c r="AI161" i="20" s="1"/>
  <c r="M161" i="20" s="1"/>
  <c r="CL120" i="20"/>
  <c r="AI120" i="20" s="1"/>
  <c r="M120" i="20" s="1"/>
  <c r="CL246" i="20"/>
  <c r="AI246" i="20" s="1"/>
  <c r="M246" i="20" s="1"/>
  <c r="CL118" i="20"/>
  <c r="AI118" i="20" s="1"/>
  <c r="M118" i="20" s="1"/>
  <c r="CL142" i="20"/>
  <c r="AI142" i="20" s="1"/>
  <c r="M142" i="20" s="1"/>
  <c r="CL211" i="20"/>
  <c r="AI211" i="20" s="1"/>
  <c r="M211" i="20" s="1"/>
  <c r="CL23" i="20"/>
  <c r="AI23" i="20" s="1"/>
  <c r="M23" i="20" s="1"/>
  <c r="CL207" i="20"/>
  <c r="AI207" i="20" s="1"/>
  <c r="M207" i="20" s="1"/>
  <c r="CL12" i="20"/>
  <c r="AI12" i="20" s="1"/>
  <c r="M12" i="20" s="1"/>
  <c r="CL29" i="20"/>
  <c r="AI29" i="20" s="1"/>
  <c r="M29" i="20" s="1"/>
  <c r="CL22" i="20"/>
  <c r="AI22" i="20" s="1"/>
  <c r="M22" i="20" s="1"/>
  <c r="CL44" i="20"/>
  <c r="AI44" i="20" s="1"/>
  <c r="M44" i="20" s="1"/>
  <c r="CL182" i="20"/>
  <c r="AI182" i="20" s="1"/>
  <c r="M182" i="20" s="1"/>
  <c r="CL16" i="20"/>
  <c r="AI16" i="20" s="1"/>
  <c r="M16" i="20" s="1"/>
  <c r="CL98" i="20"/>
  <c r="AI98" i="20" s="1"/>
  <c r="M98" i="20" s="1"/>
  <c r="CL83" i="20"/>
  <c r="AI83" i="20" s="1"/>
  <c r="M83" i="20" s="1"/>
  <c r="CL240" i="20"/>
  <c r="AI240" i="20" s="1"/>
  <c r="M240" i="20" s="1"/>
  <c r="CL156" i="20"/>
  <c r="AI156" i="20" s="1"/>
  <c r="M156" i="20" s="1"/>
  <c r="CL175" i="20"/>
  <c r="AI175" i="20" s="1"/>
  <c r="M175" i="20" s="1"/>
  <c r="CL157" i="20"/>
  <c r="AI157" i="20" s="1"/>
  <c r="M157" i="20" s="1"/>
  <c r="CL96" i="20"/>
  <c r="AI96" i="20" s="1"/>
  <c r="M96" i="20" s="1"/>
  <c r="CL40" i="20"/>
  <c r="AI40" i="20" s="1"/>
  <c r="M40" i="20" s="1"/>
  <c r="CL65" i="20"/>
  <c r="AI65" i="20" s="1"/>
  <c r="M65" i="20" s="1"/>
  <c r="CL106" i="20"/>
  <c r="AI106" i="20" s="1"/>
  <c r="M106" i="20" s="1"/>
  <c r="CL30" i="20"/>
  <c r="AI30" i="20" s="1"/>
  <c r="M30" i="20" s="1"/>
  <c r="CL25" i="20"/>
  <c r="AI25" i="20" s="1"/>
  <c r="M25" i="20" s="1"/>
  <c r="CL64" i="20"/>
  <c r="AI64" i="20" s="1"/>
  <c r="M64" i="20" s="1"/>
  <c r="CL212" i="20"/>
  <c r="AI212" i="20" s="1"/>
  <c r="M212" i="20" s="1"/>
  <c r="CL88" i="20"/>
  <c r="AI88" i="20" s="1"/>
  <c r="M88" i="20" s="1"/>
  <c r="CL167" i="20"/>
  <c r="AI167" i="20" s="1"/>
  <c r="M167" i="20" s="1"/>
  <c r="CL73" i="20"/>
  <c r="AI73" i="20" s="1"/>
  <c r="M73" i="20" s="1"/>
  <c r="CL80" i="20"/>
  <c r="AI80" i="20" s="1"/>
  <c r="M80" i="20" s="1"/>
  <c r="CL20" i="20"/>
  <c r="AI20" i="20" s="1"/>
  <c r="M20" i="20" s="1"/>
  <c r="AB65" i="8"/>
  <c r="AB54" i="8"/>
  <c r="AB44" i="8"/>
  <c r="AC35" i="4" l="1"/>
  <c r="AC34" i="4" s="1"/>
  <c r="AU132" i="20" l="1"/>
  <c r="AU96" i="20"/>
  <c r="AU15" i="20"/>
  <c r="AU222" i="20"/>
  <c r="AU221" i="20"/>
  <c r="AU185" i="20"/>
  <c r="AU97" i="20"/>
  <c r="AU72" i="20"/>
  <c r="AU115" i="20"/>
  <c r="AU24" i="20"/>
  <c r="AU202" i="20"/>
  <c r="AU59" i="20"/>
  <c r="AU233" i="20"/>
  <c r="AU43" i="20"/>
  <c r="AU173" i="20"/>
  <c r="AU239" i="20"/>
  <c r="AU41" i="20"/>
  <c r="AU99" i="20"/>
  <c r="AU23" i="20"/>
  <c r="AU73" i="20"/>
  <c r="AU120" i="20"/>
  <c r="AU62" i="20"/>
  <c r="AU81" i="20"/>
  <c r="AU129" i="20"/>
  <c r="AU16" i="20"/>
  <c r="AU161" i="20"/>
  <c r="AU130" i="20"/>
  <c r="AU91" i="20"/>
  <c r="AU107" i="20"/>
  <c r="AU33" i="20"/>
  <c r="AC36" i="4"/>
  <c r="AC73" i="4" s="1"/>
  <c r="AU237" i="20"/>
  <c r="AU238" i="20"/>
  <c r="AU55" i="20"/>
  <c r="AU79" i="20"/>
  <c r="AU182" i="20"/>
  <c r="AU106" i="20"/>
  <c r="AU213" i="20"/>
  <c r="AU36" i="20"/>
  <c r="AU104" i="20"/>
  <c r="AU247" i="20"/>
  <c r="AU113" i="20"/>
  <c r="AU21" i="20"/>
  <c r="AU14" i="20"/>
  <c r="AU25" i="20"/>
  <c r="AU223" i="20"/>
  <c r="AU172" i="20"/>
  <c r="AU156" i="20"/>
  <c r="AU58" i="20"/>
  <c r="AU40" i="20"/>
  <c r="AU166" i="20"/>
  <c r="AU170" i="20"/>
  <c r="AU167" i="20"/>
  <c r="AU193" i="20"/>
  <c r="AU141" i="20"/>
  <c r="AU240" i="20"/>
  <c r="AU138" i="20"/>
  <c r="AU243" i="20"/>
  <c r="AU139" i="20"/>
  <c r="AU12" i="20"/>
  <c r="AU174" i="20"/>
  <c r="AU211" i="20"/>
  <c r="AU218" i="20"/>
  <c r="AU163" i="20"/>
  <c r="AU152" i="20"/>
  <c r="AU75" i="20"/>
  <c r="AU19" i="20"/>
  <c r="AU159" i="20"/>
  <c r="AU128" i="20"/>
  <c r="AU135" i="20"/>
  <c r="AU86" i="20"/>
  <c r="AU82" i="20"/>
  <c r="AU98" i="20"/>
  <c r="AU11" i="20"/>
  <c r="AU165" i="20"/>
  <c r="AU37" i="20"/>
  <c r="AU84" i="20"/>
  <c r="AU136" i="20"/>
  <c r="AU116" i="20"/>
  <c r="AU32" i="20"/>
  <c r="AU131" i="20"/>
  <c r="AU68" i="20"/>
  <c r="AU180" i="20"/>
  <c r="AU217" i="20"/>
  <c r="AU105" i="20"/>
  <c r="AU90" i="20"/>
  <c r="AC38" i="4"/>
  <c r="AU114" i="20"/>
  <c r="AU119" i="20"/>
  <c r="AU22" i="20"/>
  <c r="AU183" i="20"/>
  <c r="AU93" i="20"/>
  <c r="AU54" i="20"/>
  <c r="AU30" i="20"/>
  <c r="AU230" i="20"/>
  <c r="AU231" i="20"/>
  <c r="AU148" i="20"/>
  <c r="AU137" i="20"/>
  <c r="AU95" i="20"/>
  <c r="AU45" i="20"/>
  <c r="AU18" i="20"/>
  <c r="AU168" i="20"/>
  <c r="AU42" i="20"/>
  <c r="AU146" i="20"/>
  <c r="AU151" i="20"/>
  <c r="AU31" i="20"/>
  <c r="AU83" i="20"/>
  <c r="AU208" i="20"/>
  <c r="AU100" i="20"/>
  <c r="AU53" i="20"/>
  <c r="AU214" i="20"/>
  <c r="AU92" i="20"/>
  <c r="AU57" i="20"/>
  <c r="AU38" i="20"/>
  <c r="AU225" i="20"/>
  <c r="AU245" i="20"/>
  <c r="AU207" i="20"/>
  <c r="AU150" i="20"/>
  <c r="AU236" i="20"/>
  <c r="AU235" i="20"/>
  <c r="AU189" i="20"/>
  <c r="AU228" i="20"/>
  <c r="AC44" i="4"/>
  <c r="AU206" i="20"/>
  <c r="AU175" i="20"/>
  <c r="AU187" i="20"/>
  <c r="AU194" i="20"/>
  <c r="AU102" i="20"/>
  <c r="AU249" i="20"/>
  <c r="AU197" i="20"/>
  <c r="AU56" i="20"/>
  <c r="AU153" i="20"/>
  <c r="AU155" i="20"/>
  <c r="AU60" i="20"/>
  <c r="AU48" i="20"/>
  <c r="AC56" i="8"/>
  <c r="AC55" i="8" s="1"/>
  <c r="AU200" i="20"/>
  <c r="AU171" i="20"/>
  <c r="AU178" i="20"/>
  <c r="AU251" i="20"/>
  <c r="AU145" i="20"/>
  <c r="AU125" i="20"/>
  <c r="AU192" i="20"/>
  <c r="AU44" i="20"/>
  <c r="AU224" i="20"/>
  <c r="AU87" i="20"/>
  <c r="AU64" i="20"/>
  <c r="AU160" i="20"/>
  <c r="AU77" i="20"/>
  <c r="AU226" i="20"/>
  <c r="AU28" i="20"/>
  <c r="AU198" i="20"/>
  <c r="AU162" i="20"/>
  <c r="AU201" i="20"/>
  <c r="AC42" i="4"/>
  <c r="AC76" i="4" s="1"/>
  <c r="AU65" i="20"/>
  <c r="AU190" i="20"/>
  <c r="AU78" i="20"/>
  <c r="AU122" i="20"/>
  <c r="AU46" i="20"/>
  <c r="AU195" i="20"/>
  <c r="AU47" i="20"/>
  <c r="AU147" i="20"/>
  <c r="AU157" i="20"/>
  <c r="AU52" i="20"/>
  <c r="AU246" i="20"/>
  <c r="AU17" i="20"/>
  <c r="AU169" i="20"/>
  <c r="AU94" i="20"/>
  <c r="AU117" i="20"/>
  <c r="AU216" i="20"/>
  <c r="AU164" i="20"/>
  <c r="AU34" i="20"/>
  <c r="AU234" i="20"/>
  <c r="AU248" i="20"/>
  <c r="AU220" i="20"/>
  <c r="AU203" i="20"/>
  <c r="AU144" i="20"/>
  <c r="AU191" i="20"/>
  <c r="AU112" i="20"/>
  <c r="AU204" i="20"/>
  <c r="AU103" i="20"/>
  <c r="AU111" i="20"/>
  <c r="AU242" i="20"/>
  <c r="AU108" i="20"/>
  <c r="AU196" i="20"/>
  <c r="AU63" i="20"/>
  <c r="AU67" i="20"/>
  <c r="AU39" i="20"/>
  <c r="AU215" i="20"/>
  <c r="AU212" i="20"/>
  <c r="AU158" i="20"/>
  <c r="AU89" i="20"/>
  <c r="AU101" i="20"/>
  <c r="AU13" i="20"/>
  <c r="AU29" i="20"/>
  <c r="AU127" i="20"/>
  <c r="AU134" i="20"/>
  <c r="AU241" i="20"/>
  <c r="AU50" i="20"/>
  <c r="AU244" i="20"/>
  <c r="AU121" i="20"/>
  <c r="AU143" i="20"/>
  <c r="AU199" i="20"/>
  <c r="AU71" i="20"/>
  <c r="AU20" i="20"/>
  <c r="AU219" i="20"/>
  <c r="AU181" i="20"/>
  <c r="AU209" i="20"/>
  <c r="AU70" i="20"/>
  <c r="AU184" i="20"/>
  <c r="AU85" i="20"/>
  <c r="AU210" i="20"/>
  <c r="AU177" i="20"/>
  <c r="AU176" i="20"/>
  <c r="AU80" i="20"/>
  <c r="AU123" i="20"/>
  <c r="AU124" i="20"/>
  <c r="AU205" i="20"/>
  <c r="AU142" i="20"/>
  <c r="AU133" i="20"/>
  <c r="AU149" i="20"/>
  <c r="AU229" i="20"/>
  <c r="AU154" i="20"/>
  <c r="AU126" i="20"/>
  <c r="AU188" i="20"/>
  <c r="AU69" i="20"/>
  <c r="AU49" i="20"/>
  <c r="AU110" i="20"/>
  <c r="AU118" i="20"/>
  <c r="AU76" i="20"/>
  <c r="AU179" i="20"/>
  <c r="AU227" i="20"/>
  <c r="AU232" i="20"/>
  <c r="AC40" i="4"/>
  <c r="AC75" i="4" s="1"/>
  <c r="AU26" i="20"/>
  <c r="AU140" i="20"/>
  <c r="AU61" i="20"/>
  <c r="AU109" i="20"/>
  <c r="AU66" i="20"/>
  <c r="AU186" i="20"/>
  <c r="AU88" i="20"/>
  <c r="AU51" i="20"/>
  <c r="AU250" i="20"/>
  <c r="AU74" i="20"/>
  <c r="AU27" i="20"/>
  <c r="AU35" i="20"/>
  <c r="BF109" i="20" l="1"/>
  <c r="BQ109" i="20" s="1"/>
  <c r="CB109" i="20" s="1"/>
  <c r="CX109" i="20"/>
  <c r="CX111" i="20"/>
  <c r="BF111" i="20"/>
  <c r="BQ111" i="20" s="1"/>
  <c r="CB111" i="20" s="1"/>
  <c r="BF48" i="20"/>
  <c r="BQ48" i="20" s="1"/>
  <c r="CB48" i="20" s="1"/>
  <c r="CX48" i="20"/>
  <c r="CX42" i="20"/>
  <c r="BF42" i="20"/>
  <c r="BQ42" i="20" s="1"/>
  <c r="CB42" i="20" s="1"/>
  <c r="CX230" i="20"/>
  <c r="BF230" i="20"/>
  <c r="BQ230" i="20" s="1"/>
  <c r="CB230" i="20" s="1"/>
  <c r="AC24" i="4"/>
  <c r="AC74" i="4"/>
  <c r="AC71" i="4" s="1"/>
  <c r="CX116" i="20"/>
  <c r="BF116" i="20"/>
  <c r="BQ116" i="20" s="1"/>
  <c r="CB116" i="20" s="1"/>
  <c r="BF86" i="20"/>
  <c r="BQ86" i="20" s="1"/>
  <c r="CB86" i="20" s="1"/>
  <c r="CX86" i="20"/>
  <c r="CX218" i="20"/>
  <c r="BF218" i="20"/>
  <c r="BQ218" i="20" s="1"/>
  <c r="CB218" i="20" s="1"/>
  <c r="CX141" i="20"/>
  <c r="BF141" i="20"/>
  <c r="BQ141" i="20" s="1"/>
  <c r="CB141" i="20" s="1"/>
  <c r="CX172" i="20"/>
  <c r="BF172" i="20"/>
  <c r="BQ172" i="20" s="1"/>
  <c r="CB172" i="20" s="1"/>
  <c r="CX36" i="20"/>
  <c r="BF36" i="20"/>
  <c r="BQ36" i="20" s="1"/>
  <c r="CB36" i="20" s="1"/>
  <c r="CX81" i="20"/>
  <c r="BF81" i="20"/>
  <c r="BQ81" i="20" s="1"/>
  <c r="CB81" i="20" s="1"/>
  <c r="CX173" i="20"/>
  <c r="BF173" i="20"/>
  <c r="BQ173" i="20" s="1"/>
  <c r="CB173" i="20" s="1"/>
  <c r="CX97" i="20"/>
  <c r="BF97" i="20"/>
  <c r="BQ97" i="20" s="1"/>
  <c r="CB97" i="20" s="1"/>
  <c r="CX176" i="20"/>
  <c r="BF176" i="20"/>
  <c r="BQ176" i="20" s="1"/>
  <c r="CB176" i="20" s="1"/>
  <c r="CX248" i="20"/>
  <c r="BF248" i="20"/>
  <c r="BQ248" i="20" s="1"/>
  <c r="CB248" i="20" s="1"/>
  <c r="BF194" i="20"/>
  <c r="BQ194" i="20" s="1"/>
  <c r="CB194" i="20" s="1"/>
  <c r="CX194" i="20"/>
  <c r="BF61" i="20"/>
  <c r="BQ61" i="20" s="1"/>
  <c r="CB61" i="20" s="1"/>
  <c r="CX61" i="20"/>
  <c r="BF118" i="20"/>
  <c r="BQ118" i="20" s="1"/>
  <c r="CB118" i="20" s="1"/>
  <c r="CX118" i="20"/>
  <c r="BF149" i="20"/>
  <c r="BQ149" i="20" s="1"/>
  <c r="CB149" i="20" s="1"/>
  <c r="CX149" i="20"/>
  <c r="BF177" i="20"/>
  <c r="BQ177" i="20" s="1"/>
  <c r="CB177" i="20" s="1"/>
  <c r="CX177" i="20"/>
  <c r="CX20" i="20"/>
  <c r="BF20" i="20"/>
  <c r="BQ20" i="20" s="1"/>
  <c r="CB20" i="20" s="1"/>
  <c r="CX134" i="20"/>
  <c r="BF134" i="20"/>
  <c r="BQ134" i="20" s="1"/>
  <c r="CB134" i="20" s="1"/>
  <c r="BF215" i="20"/>
  <c r="BQ215" i="20" s="1"/>
  <c r="CB215" i="20" s="1"/>
  <c r="CX215" i="20"/>
  <c r="CX103" i="20"/>
  <c r="BF103" i="20"/>
  <c r="BQ103" i="20" s="1"/>
  <c r="CB103" i="20" s="1"/>
  <c r="BF234" i="20"/>
  <c r="BQ234" i="20" s="1"/>
  <c r="CB234" i="20" s="1"/>
  <c r="CX234" i="20"/>
  <c r="CX246" i="20"/>
  <c r="BF246" i="20"/>
  <c r="BQ246" i="20" s="1"/>
  <c r="CB246" i="20" s="1"/>
  <c r="BF78" i="20"/>
  <c r="BQ78" i="20" s="1"/>
  <c r="CB78" i="20" s="1"/>
  <c r="CX78" i="20"/>
  <c r="BF226" i="20"/>
  <c r="BQ226" i="20" s="1"/>
  <c r="CB226" i="20" s="1"/>
  <c r="CX226" i="20"/>
  <c r="BF125" i="20"/>
  <c r="BQ125" i="20" s="1"/>
  <c r="CB125" i="20" s="1"/>
  <c r="CX125" i="20"/>
  <c r="CX60" i="20"/>
  <c r="BF60" i="20"/>
  <c r="BQ60" i="20" s="1"/>
  <c r="CB60" i="20" s="1"/>
  <c r="CX187" i="20"/>
  <c r="BF187" i="20"/>
  <c r="BQ187" i="20" s="1"/>
  <c r="CB187" i="20" s="1"/>
  <c r="CX150" i="20"/>
  <c r="BF150" i="20"/>
  <c r="BQ150" i="20" s="1"/>
  <c r="CB150" i="20" s="1"/>
  <c r="BF53" i="20"/>
  <c r="BQ53" i="20" s="1"/>
  <c r="CB53" i="20" s="1"/>
  <c r="CX53" i="20"/>
  <c r="CX168" i="20"/>
  <c r="BF168" i="20"/>
  <c r="BQ168" i="20" s="1"/>
  <c r="CB168" i="20" s="1"/>
  <c r="CX30" i="20"/>
  <c r="BF30" i="20"/>
  <c r="BQ30" i="20" s="1"/>
  <c r="CB30" i="20" s="1"/>
  <c r="CX90" i="20"/>
  <c r="BF90" i="20"/>
  <c r="BQ90" i="20" s="1"/>
  <c r="CB90" i="20" s="1"/>
  <c r="BF136" i="20"/>
  <c r="BQ136" i="20" s="1"/>
  <c r="CB136" i="20" s="1"/>
  <c r="CX136" i="20"/>
  <c r="CX135" i="20"/>
  <c r="BF135" i="20"/>
  <c r="BQ135" i="20" s="1"/>
  <c r="CB135" i="20" s="1"/>
  <c r="BF211" i="20"/>
  <c r="BQ211" i="20" s="1"/>
  <c r="CB211" i="20" s="1"/>
  <c r="CX211" i="20"/>
  <c r="BF193" i="20"/>
  <c r="BQ193" i="20" s="1"/>
  <c r="CB193" i="20" s="1"/>
  <c r="CX193" i="20"/>
  <c r="BF223" i="20"/>
  <c r="BQ223" i="20" s="1"/>
  <c r="CB223" i="20" s="1"/>
  <c r="CX223" i="20"/>
  <c r="CX213" i="20"/>
  <c r="BF213" i="20"/>
  <c r="BQ213" i="20" s="1"/>
  <c r="CB213" i="20" s="1"/>
  <c r="BF33" i="20"/>
  <c r="BQ33" i="20" s="1"/>
  <c r="CB33" i="20" s="1"/>
  <c r="CX33" i="20"/>
  <c r="BF62" i="20"/>
  <c r="BQ62" i="20" s="1"/>
  <c r="CB62" i="20" s="1"/>
  <c r="CX62" i="20"/>
  <c r="BF43" i="20"/>
  <c r="BQ43" i="20" s="1"/>
  <c r="CB43" i="20" s="1"/>
  <c r="CX43" i="20"/>
  <c r="CX185" i="20"/>
  <c r="BF185" i="20"/>
  <c r="BQ185" i="20" s="1"/>
  <c r="CB185" i="20" s="1"/>
  <c r="CX76" i="20"/>
  <c r="BF76" i="20"/>
  <c r="BQ76" i="20" s="1"/>
  <c r="CB76" i="20" s="1"/>
  <c r="CX241" i="20"/>
  <c r="BF241" i="20"/>
  <c r="BQ241" i="20" s="1"/>
  <c r="CB241" i="20" s="1"/>
  <c r="BF122" i="20"/>
  <c r="BQ122" i="20" s="1"/>
  <c r="CB122" i="20" s="1"/>
  <c r="CX122" i="20"/>
  <c r="CX74" i="20"/>
  <c r="BF74" i="20"/>
  <c r="BQ74" i="20" s="1"/>
  <c r="CB74" i="20" s="1"/>
  <c r="BF71" i="20"/>
  <c r="BQ71" i="20" s="1"/>
  <c r="CB71" i="20" s="1"/>
  <c r="CX71" i="20"/>
  <c r="CX127" i="20"/>
  <c r="BF127" i="20"/>
  <c r="BQ127" i="20" s="1"/>
  <c r="CB127" i="20" s="1"/>
  <c r="BF39" i="20"/>
  <c r="BQ39" i="20" s="1"/>
  <c r="CB39" i="20" s="1"/>
  <c r="CX39" i="20"/>
  <c r="BF204" i="20"/>
  <c r="BQ204" i="20" s="1"/>
  <c r="CB204" i="20" s="1"/>
  <c r="CX204" i="20"/>
  <c r="CX34" i="20"/>
  <c r="BF34" i="20"/>
  <c r="BQ34" i="20" s="1"/>
  <c r="CB34" i="20" s="1"/>
  <c r="CX52" i="20"/>
  <c r="BF52" i="20"/>
  <c r="BQ52" i="20" s="1"/>
  <c r="CB52" i="20" s="1"/>
  <c r="CX190" i="20"/>
  <c r="BF190" i="20"/>
  <c r="BQ190" i="20" s="1"/>
  <c r="CB190" i="20" s="1"/>
  <c r="BF77" i="20"/>
  <c r="BQ77" i="20" s="1"/>
  <c r="CB77" i="20" s="1"/>
  <c r="CX77" i="20"/>
  <c r="BF145" i="20"/>
  <c r="BQ145" i="20" s="1"/>
  <c r="CB145" i="20" s="1"/>
  <c r="CX145" i="20"/>
  <c r="BF155" i="20"/>
  <c r="BQ155" i="20" s="1"/>
  <c r="CB155" i="20" s="1"/>
  <c r="CX155" i="20"/>
  <c r="BF175" i="20"/>
  <c r="BQ175" i="20" s="1"/>
  <c r="CB175" i="20" s="1"/>
  <c r="CX175" i="20"/>
  <c r="CX207" i="20"/>
  <c r="BF207" i="20"/>
  <c r="BQ207" i="20" s="1"/>
  <c r="CB207" i="20" s="1"/>
  <c r="BF100" i="20"/>
  <c r="BQ100" i="20" s="1"/>
  <c r="CB100" i="20" s="1"/>
  <c r="CX100" i="20"/>
  <c r="CX18" i="20"/>
  <c r="BF18" i="20"/>
  <c r="BQ18" i="20" s="1"/>
  <c r="CB18" i="20" s="1"/>
  <c r="BF54" i="20"/>
  <c r="BQ54" i="20" s="1"/>
  <c r="CB54" i="20" s="1"/>
  <c r="CX54" i="20"/>
  <c r="CX105" i="20"/>
  <c r="BF105" i="20"/>
  <c r="BQ105" i="20" s="1"/>
  <c r="CB105" i="20" s="1"/>
  <c r="BF84" i="20"/>
  <c r="BQ84" i="20" s="1"/>
  <c r="CB84" i="20" s="1"/>
  <c r="CX84" i="20"/>
  <c r="CX128" i="20"/>
  <c r="BF128" i="20"/>
  <c r="BQ128" i="20" s="1"/>
  <c r="CB128" i="20" s="1"/>
  <c r="BF174" i="20"/>
  <c r="BQ174" i="20" s="1"/>
  <c r="CB174" i="20" s="1"/>
  <c r="CX174" i="20"/>
  <c r="CX167" i="20"/>
  <c r="BF167" i="20"/>
  <c r="BQ167" i="20" s="1"/>
  <c r="CB167" i="20" s="1"/>
  <c r="BF25" i="20"/>
  <c r="BQ25" i="20" s="1"/>
  <c r="CB25" i="20" s="1"/>
  <c r="CX25" i="20"/>
  <c r="BF106" i="20"/>
  <c r="BQ106" i="20" s="1"/>
  <c r="CB106" i="20" s="1"/>
  <c r="CX106" i="20"/>
  <c r="CX107" i="20"/>
  <c r="BF107" i="20"/>
  <c r="BQ107" i="20" s="1"/>
  <c r="CB107" i="20" s="1"/>
  <c r="BF120" i="20"/>
  <c r="BQ120" i="20" s="1"/>
  <c r="CB120" i="20" s="1"/>
  <c r="CX120" i="20"/>
  <c r="BF233" i="20"/>
  <c r="BQ233" i="20" s="1"/>
  <c r="CB233" i="20" s="1"/>
  <c r="CX233" i="20"/>
  <c r="BF221" i="20"/>
  <c r="BQ221" i="20" s="1"/>
  <c r="CB221" i="20" s="1"/>
  <c r="CX221" i="20"/>
  <c r="CX236" i="20"/>
  <c r="BF236" i="20"/>
  <c r="BQ236" i="20" s="1"/>
  <c r="CB236" i="20" s="1"/>
  <c r="BF110" i="20"/>
  <c r="BQ110" i="20" s="1"/>
  <c r="CB110" i="20" s="1"/>
  <c r="CX110" i="20"/>
  <c r="BF250" i="20"/>
  <c r="BQ250" i="20" s="1"/>
  <c r="CB250" i="20" s="1"/>
  <c r="CX250" i="20"/>
  <c r="BF26" i="20"/>
  <c r="BQ26" i="20" s="1"/>
  <c r="CB26" i="20" s="1"/>
  <c r="CX26" i="20"/>
  <c r="BF49" i="20"/>
  <c r="BQ49" i="20" s="1"/>
  <c r="CB49" i="20" s="1"/>
  <c r="CX49" i="20"/>
  <c r="CX142" i="20"/>
  <c r="BF142" i="20"/>
  <c r="BQ142" i="20" s="1"/>
  <c r="CB142" i="20" s="1"/>
  <c r="BF85" i="20"/>
  <c r="BQ85" i="20" s="1"/>
  <c r="CB85" i="20" s="1"/>
  <c r="CX85" i="20"/>
  <c r="CX199" i="20"/>
  <c r="BF199" i="20"/>
  <c r="BQ199" i="20" s="1"/>
  <c r="CB199" i="20" s="1"/>
  <c r="BF29" i="20"/>
  <c r="BQ29" i="20" s="1"/>
  <c r="CB29" i="20" s="1"/>
  <c r="CX29" i="20"/>
  <c r="BF67" i="20"/>
  <c r="BQ67" i="20" s="1"/>
  <c r="CB67" i="20" s="1"/>
  <c r="CX67" i="20"/>
  <c r="BF112" i="20"/>
  <c r="BQ112" i="20" s="1"/>
  <c r="CB112" i="20" s="1"/>
  <c r="CX112" i="20"/>
  <c r="CX164" i="20"/>
  <c r="BF164" i="20"/>
  <c r="BQ164" i="20" s="1"/>
  <c r="CB164" i="20" s="1"/>
  <c r="BF157" i="20"/>
  <c r="BQ157" i="20" s="1"/>
  <c r="CB157" i="20" s="1"/>
  <c r="CX157" i="20"/>
  <c r="BF65" i="20"/>
  <c r="BQ65" i="20" s="1"/>
  <c r="CB65" i="20" s="1"/>
  <c r="CX65" i="20"/>
  <c r="CX160" i="20"/>
  <c r="BF160" i="20"/>
  <c r="BQ160" i="20" s="1"/>
  <c r="CB160" i="20" s="1"/>
  <c r="BF251" i="20"/>
  <c r="BQ251" i="20" s="1"/>
  <c r="CB251" i="20" s="1"/>
  <c r="CX251" i="20"/>
  <c r="CX153" i="20"/>
  <c r="BF153" i="20"/>
  <c r="BQ153" i="20" s="1"/>
  <c r="CB153" i="20" s="1"/>
  <c r="CX206" i="20"/>
  <c r="BF206" i="20"/>
  <c r="BQ206" i="20" s="1"/>
  <c r="CB206" i="20" s="1"/>
  <c r="BF245" i="20"/>
  <c r="BQ245" i="20" s="1"/>
  <c r="CB245" i="20" s="1"/>
  <c r="CX245" i="20"/>
  <c r="CX208" i="20"/>
  <c r="BF208" i="20"/>
  <c r="BQ208" i="20" s="1"/>
  <c r="CB208" i="20" s="1"/>
  <c r="CX45" i="20"/>
  <c r="BF45" i="20"/>
  <c r="BQ45" i="20" s="1"/>
  <c r="CB45" i="20" s="1"/>
  <c r="CX93" i="20"/>
  <c r="BF93" i="20"/>
  <c r="BQ93" i="20" s="1"/>
  <c r="CB93" i="20" s="1"/>
  <c r="CX217" i="20"/>
  <c r="BF217" i="20"/>
  <c r="BQ217" i="20" s="1"/>
  <c r="CB217" i="20" s="1"/>
  <c r="BF37" i="20"/>
  <c r="BQ37" i="20" s="1"/>
  <c r="CB37" i="20" s="1"/>
  <c r="CX37" i="20"/>
  <c r="CX159" i="20"/>
  <c r="BF159" i="20"/>
  <c r="BQ159" i="20" s="1"/>
  <c r="CB159" i="20" s="1"/>
  <c r="CX12" i="20"/>
  <c r="BF12" i="20"/>
  <c r="BQ12" i="20" s="1"/>
  <c r="CB12" i="20" s="1"/>
  <c r="CX170" i="20"/>
  <c r="BF170" i="20"/>
  <c r="BQ170" i="20" s="1"/>
  <c r="CB170" i="20" s="1"/>
  <c r="BF14" i="20"/>
  <c r="BQ14" i="20" s="1"/>
  <c r="CB14" i="20" s="1"/>
  <c r="CX14" i="20"/>
  <c r="BF182" i="20"/>
  <c r="BQ182" i="20" s="1"/>
  <c r="CB182" i="20" s="1"/>
  <c r="CX182" i="20"/>
  <c r="CX91" i="20"/>
  <c r="BF91" i="20"/>
  <c r="BQ91" i="20" s="1"/>
  <c r="CB91" i="20" s="1"/>
  <c r="CX73" i="20"/>
  <c r="BF73" i="20"/>
  <c r="BQ73" i="20" s="1"/>
  <c r="CB73" i="20" s="1"/>
  <c r="BF59" i="20"/>
  <c r="BQ59" i="20" s="1"/>
  <c r="CB59" i="20" s="1"/>
  <c r="CX59" i="20"/>
  <c r="CX222" i="20"/>
  <c r="BF222" i="20"/>
  <c r="BQ222" i="20" s="1"/>
  <c r="CB222" i="20" s="1"/>
  <c r="BF17" i="20"/>
  <c r="BQ17" i="20" s="1"/>
  <c r="CB17" i="20" s="1"/>
  <c r="CX17" i="20"/>
  <c r="BF184" i="20"/>
  <c r="BQ184" i="20" s="1"/>
  <c r="CB184" i="20" s="1"/>
  <c r="CX184" i="20"/>
  <c r="BF13" i="20"/>
  <c r="BQ13" i="20" s="1"/>
  <c r="CB13" i="20" s="1"/>
  <c r="CX13" i="20"/>
  <c r="CX191" i="20"/>
  <c r="BF191" i="20"/>
  <c r="BQ191" i="20" s="1"/>
  <c r="CB191" i="20" s="1"/>
  <c r="BF147" i="20"/>
  <c r="BQ147" i="20" s="1"/>
  <c r="CB147" i="20" s="1"/>
  <c r="CX147" i="20"/>
  <c r="BF64" i="20"/>
  <c r="BQ64" i="20" s="1"/>
  <c r="CB64" i="20" s="1"/>
  <c r="CX64" i="20"/>
  <c r="BF178" i="20"/>
  <c r="BQ178" i="20" s="1"/>
  <c r="CB178" i="20" s="1"/>
  <c r="CX178" i="20"/>
  <c r="BF56" i="20"/>
  <c r="BQ56" i="20" s="1"/>
  <c r="CB56" i="20" s="1"/>
  <c r="CX56" i="20"/>
  <c r="AC54" i="4"/>
  <c r="AC83" i="4" s="1"/>
  <c r="AC48" i="4"/>
  <c r="AC80" i="4" s="1"/>
  <c r="AC64" i="4"/>
  <c r="AC88" i="4" s="1"/>
  <c r="AC46" i="4"/>
  <c r="AC79" i="4" s="1"/>
  <c r="AC45" i="4"/>
  <c r="AC50" i="4"/>
  <c r="AC81" i="4" s="1"/>
  <c r="AC60" i="4"/>
  <c r="AC86" i="4" s="1"/>
  <c r="AC58" i="4"/>
  <c r="AC85" i="4" s="1"/>
  <c r="AC56" i="4"/>
  <c r="AC84" i="4" s="1"/>
  <c r="AC52" i="4"/>
  <c r="AC82" i="4" s="1"/>
  <c r="AC62" i="4"/>
  <c r="AC87" i="4" s="1"/>
  <c r="BF225" i="20"/>
  <c r="BQ225" i="20" s="1"/>
  <c r="CB225" i="20" s="1"/>
  <c r="CX225" i="20"/>
  <c r="CX83" i="20"/>
  <c r="BF83" i="20"/>
  <c r="BQ83" i="20" s="1"/>
  <c r="CB83" i="20" s="1"/>
  <c r="BF95" i="20"/>
  <c r="BQ95" i="20" s="1"/>
  <c r="CB95" i="20" s="1"/>
  <c r="CX95" i="20"/>
  <c r="BF183" i="20"/>
  <c r="BQ183" i="20" s="1"/>
  <c r="CB183" i="20" s="1"/>
  <c r="CX183" i="20"/>
  <c r="BF180" i="20"/>
  <c r="BQ180" i="20" s="1"/>
  <c r="CB180" i="20" s="1"/>
  <c r="CX180" i="20"/>
  <c r="CX165" i="20"/>
  <c r="BF165" i="20"/>
  <c r="BQ165" i="20" s="1"/>
  <c r="CB165" i="20" s="1"/>
  <c r="CX19" i="20"/>
  <c r="BF19" i="20"/>
  <c r="BQ19" i="20" s="1"/>
  <c r="CB19" i="20" s="1"/>
  <c r="BF139" i="20"/>
  <c r="BQ139" i="20" s="1"/>
  <c r="CB139" i="20" s="1"/>
  <c r="CX139" i="20"/>
  <c r="CX166" i="20"/>
  <c r="BF166" i="20"/>
  <c r="BQ166" i="20" s="1"/>
  <c r="CB166" i="20" s="1"/>
  <c r="CX21" i="20"/>
  <c r="BF21" i="20"/>
  <c r="BQ21" i="20" s="1"/>
  <c r="CB21" i="20" s="1"/>
  <c r="CX79" i="20"/>
  <c r="BF79" i="20"/>
  <c r="BQ79" i="20" s="1"/>
  <c r="CB79" i="20" s="1"/>
  <c r="CX130" i="20"/>
  <c r="BF130" i="20"/>
  <c r="BQ130" i="20" s="1"/>
  <c r="CB130" i="20" s="1"/>
  <c r="BF23" i="20"/>
  <c r="BQ23" i="20" s="1"/>
  <c r="CB23" i="20" s="1"/>
  <c r="CX23" i="20"/>
  <c r="BF202" i="20"/>
  <c r="BQ202" i="20" s="1"/>
  <c r="CB202" i="20" s="1"/>
  <c r="CX202" i="20"/>
  <c r="CX15" i="20"/>
  <c r="BF15" i="20"/>
  <c r="BQ15" i="20" s="1"/>
  <c r="CB15" i="20" s="1"/>
  <c r="CX35" i="20"/>
  <c r="BF35" i="20"/>
  <c r="BQ35" i="20" s="1"/>
  <c r="CB35" i="20" s="1"/>
  <c r="BF212" i="20"/>
  <c r="BQ212" i="20" s="1"/>
  <c r="CB212" i="20" s="1"/>
  <c r="CX212" i="20"/>
  <c r="BF214" i="20"/>
  <c r="BQ214" i="20" s="1"/>
  <c r="CB214" i="20" s="1"/>
  <c r="CX214" i="20"/>
  <c r="CX133" i="20"/>
  <c r="BF133" i="20"/>
  <c r="BQ133" i="20" s="1"/>
  <c r="CB133" i="20" s="1"/>
  <c r="CX69" i="20"/>
  <c r="BF69" i="20"/>
  <c r="BQ69" i="20" s="1"/>
  <c r="CB69" i="20" s="1"/>
  <c r="BF205" i="20"/>
  <c r="BQ205" i="20" s="1"/>
  <c r="CB205" i="20" s="1"/>
  <c r="CX205" i="20"/>
  <c r="BF143" i="20"/>
  <c r="BQ143" i="20" s="1"/>
  <c r="CB143" i="20" s="1"/>
  <c r="CX143" i="20"/>
  <c r="CX63" i="20"/>
  <c r="BF63" i="20"/>
  <c r="BQ63" i="20" s="1"/>
  <c r="CB63" i="20" s="1"/>
  <c r="CX216" i="20"/>
  <c r="BF216" i="20"/>
  <c r="BQ216" i="20" s="1"/>
  <c r="CB216" i="20" s="1"/>
  <c r="CX88" i="20"/>
  <c r="BF88" i="20"/>
  <c r="BQ88" i="20" s="1"/>
  <c r="CB88" i="20" s="1"/>
  <c r="CX232" i="20"/>
  <c r="BF232" i="20"/>
  <c r="BQ232" i="20" s="1"/>
  <c r="CB232" i="20" s="1"/>
  <c r="CX188" i="20"/>
  <c r="BF188" i="20"/>
  <c r="BQ188" i="20" s="1"/>
  <c r="CB188" i="20" s="1"/>
  <c r="CX124" i="20"/>
  <c r="BF124" i="20"/>
  <c r="BQ124" i="20" s="1"/>
  <c r="CB124" i="20" s="1"/>
  <c r="CX70" i="20"/>
  <c r="BF70" i="20"/>
  <c r="BQ70" i="20" s="1"/>
  <c r="CB70" i="20" s="1"/>
  <c r="BF121" i="20"/>
  <c r="BQ121" i="20" s="1"/>
  <c r="CB121" i="20" s="1"/>
  <c r="CX121" i="20"/>
  <c r="CX101" i="20"/>
  <c r="BF101" i="20"/>
  <c r="BQ101" i="20" s="1"/>
  <c r="CB101" i="20" s="1"/>
  <c r="BF196" i="20"/>
  <c r="BQ196" i="20" s="1"/>
  <c r="CB196" i="20" s="1"/>
  <c r="CX196" i="20"/>
  <c r="CX144" i="20"/>
  <c r="BF144" i="20"/>
  <c r="BQ144" i="20" s="1"/>
  <c r="CB144" i="20" s="1"/>
  <c r="CX117" i="20"/>
  <c r="BF117" i="20"/>
  <c r="BQ117" i="20" s="1"/>
  <c r="CB117" i="20" s="1"/>
  <c r="BF47" i="20"/>
  <c r="BQ47" i="20" s="1"/>
  <c r="CB47" i="20" s="1"/>
  <c r="CX47" i="20"/>
  <c r="CX201" i="20"/>
  <c r="BF201" i="20"/>
  <c r="BQ201" i="20" s="1"/>
  <c r="CB201" i="20" s="1"/>
  <c r="CX87" i="20"/>
  <c r="BF87" i="20"/>
  <c r="BQ87" i="20" s="1"/>
  <c r="CB87" i="20" s="1"/>
  <c r="CX171" i="20"/>
  <c r="BF171" i="20"/>
  <c r="BQ171" i="20" s="1"/>
  <c r="CB171" i="20" s="1"/>
  <c r="CX197" i="20"/>
  <c r="BF197" i="20"/>
  <c r="BQ197" i="20" s="1"/>
  <c r="CB197" i="20" s="1"/>
  <c r="CX228" i="20"/>
  <c r="BF228" i="20"/>
  <c r="BQ228" i="20" s="1"/>
  <c r="CB228" i="20" s="1"/>
  <c r="BF38" i="20"/>
  <c r="BQ38" i="20" s="1"/>
  <c r="CB38" i="20" s="1"/>
  <c r="CX38" i="20"/>
  <c r="CX31" i="20"/>
  <c r="BF31" i="20"/>
  <c r="BQ31" i="20" s="1"/>
  <c r="CB31" i="20" s="1"/>
  <c r="CX137" i="20"/>
  <c r="BF137" i="20"/>
  <c r="BQ137" i="20" s="1"/>
  <c r="CB137" i="20" s="1"/>
  <c r="BF22" i="20"/>
  <c r="BQ22" i="20" s="1"/>
  <c r="CB22" i="20" s="1"/>
  <c r="CX22" i="20"/>
  <c r="CX68" i="20"/>
  <c r="BF68" i="20"/>
  <c r="BQ68" i="20" s="1"/>
  <c r="CB68" i="20" s="1"/>
  <c r="BF11" i="20"/>
  <c r="BQ11" i="20" s="1"/>
  <c r="CB11" i="20" s="1"/>
  <c r="CX11" i="20"/>
  <c r="BF75" i="20"/>
  <c r="BQ75" i="20" s="1"/>
  <c r="CB75" i="20" s="1"/>
  <c r="CX75" i="20"/>
  <c r="BF243" i="20"/>
  <c r="BQ243" i="20" s="1"/>
  <c r="CB243" i="20" s="1"/>
  <c r="CX243" i="20"/>
  <c r="CX40" i="20"/>
  <c r="BF40" i="20"/>
  <c r="BQ40" i="20" s="1"/>
  <c r="CB40" i="20" s="1"/>
  <c r="BF113" i="20"/>
  <c r="BQ113" i="20" s="1"/>
  <c r="CB113" i="20" s="1"/>
  <c r="CX113" i="20"/>
  <c r="CX55" i="20"/>
  <c r="BF55" i="20"/>
  <c r="BQ55" i="20" s="1"/>
  <c r="CB55" i="20" s="1"/>
  <c r="BF161" i="20"/>
  <c r="BQ161" i="20" s="1"/>
  <c r="CB161" i="20" s="1"/>
  <c r="CX161" i="20"/>
  <c r="CX99" i="20"/>
  <c r="BF99" i="20"/>
  <c r="BQ99" i="20" s="1"/>
  <c r="CB99" i="20" s="1"/>
  <c r="CX24" i="20"/>
  <c r="BF24" i="20"/>
  <c r="BQ24" i="20" s="1"/>
  <c r="CB24" i="20" s="1"/>
  <c r="BF96" i="20"/>
  <c r="BQ96" i="20" s="1"/>
  <c r="CB96" i="20" s="1"/>
  <c r="CX96" i="20"/>
  <c r="BF219" i="20"/>
  <c r="BQ219" i="20" s="1"/>
  <c r="CB219" i="20" s="1"/>
  <c r="CX219" i="20"/>
  <c r="CX28" i="20"/>
  <c r="BF28" i="20"/>
  <c r="BQ28" i="20" s="1"/>
  <c r="CB28" i="20" s="1"/>
  <c r="BF210" i="20"/>
  <c r="BQ210" i="20" s="1"/>
  <c r="CB210" i="20" s="1"/>
  <c r="CX210" i="20"/>
  <c r="CX186" i="20"/>
  <c r="BF186" i="20"/>
  <c r="BQ186" i="20" s="1"/>
  <c r="CB186" i="20" s="1"/>
  <c r="BF227" i="20"/>
  <c r="BQ227" i="20" s="1"/>
  <c r="CB227" i="20" s="1"/>
  <c r="CX227" i="20"/>
  <c r="BF126" i="20"/>
  <c r="BQ126" i="20" s="1"/>
  <c r="CB126" i="20" s="1"/>
  <c r="CX126" i="20"/>
  <c r="BF123" i="20"/>
  <c r="BQ123" i="20" s="1"/>
  <c r="CB123" i="20" s="1"/>
  <c r="CX123" i="20"/>
  <c r="CX209" i="20"/>
  <c r="BF209" i="20"/>
  <c r="BQ209" i="20" s="1"/>
  <c r="CB209" i="20" s="1"/>
  <c r="CX244" i="20"/>
  <c r="BF244" i="20"/>
  <c r="BQ244" i="20" s="1"/>
  <c r="CB244" i="20" s="1"/>
  <c r="CX89" i="20"/>
  <c r="BF89" i="20"/>
  <c r="BQ89" i="20" s="1"/>
  <c r="CB89" i="20" s="1"/>
  <c r="CX108" i="20"/>
  <c r="BF108" i="20"/>
  <c r="BQ108" i="20" s="1"/>
  <c r="CB108" i="20" s="1"/>
  <c r="CX203" i="20"/>
  <c r="BF203" i="20"/>
  <c r="BQ203" i="20" s="1"/>
  <c r="CB203" i="20" s="1"/>
  <c r="BF94" i="20"/>
  <c r="BQ94" i="20" s="1"/>
  <c r="CB94" i="20" s="1"/>
  <c r="CX94" i="20"/>
  <c r="BF195" i="20"/>
  <c r="BQ195" i="20" s="1"/>
  <c r="CB195" i="20" s="1"/>
  <c r="CX195" i="20"/>
  <c r="BF162" i="20"/>
  <c r="BQ162" i="20" s="1"/>
  <c r="CB162" i="20" s="1"/>
  <c r="CX162" i="20"/>
  <c r="BF224" i="20"/>
  <c r="BQ224" i="20" s="1"/>
  <c r="CB224" i="20" s="1"/>
  <c r="CX224" i="20"/>
  <c r="BF200" i="20"/>
  <c r="BQ200" i="20" s="1"/>
  <c r="CB200" i="20" s="1"/>
  <c r="CX200" i="20"/>
  <c r="CX249" i="20"/>
  <c r="BF249" i="20"/>
  <c r="BQ249" i="20" s="1"/>
  <c r="CB249" i="20" s="1"/>
  <c r="CX189" i="20"/>
  <c r="BF189" i="20"/>
  <c r="BQ189" i="20" s="1"/>
  <c r="CB189" i="20" s="1"/>
  <c r="BF57" i="20"/>
  <c r="BQ57" i="20" s="1"/>
  <c r="CB57" i="20" s="1"/>
  <c r="CX57" i="20"/>
  <c r="BF151" i="20"/>
  <c r="BQ151" i="20" s="1"/>
  <c r="CB151" i="20" s="1"/>
  <c r="CX151" i="20"/>
  <c r="CX148" i="20"/>
  <c r="BF148" i="20"/>
  <c r="BQ148" i="20" s="1"/>
  <c r="CB148" i="20" s="1"/>
  <c r="CX119" i="20"/>
  <c r="BF119" i="20"/>
  <c r="BQ119" i="20" s="1"/>
  <c r="CB119" i="20" s="1"/>
  <c r="BF131" i="20"/>
  <c r="BQ131" i="20" s="1"/>
  <c r="CB131" i="20" s="1"/>
  <c r="CX131" i="20"/>
  <c r="CX98" i="20"/>
  <c r="BF98" i="20"/>
  <c r="BQ98" i="20" s="1"/>
  <c r="CB98" i="20" s="1"/>
  <c r="BF152" i="20"/>
  <c r="BQ152" i="20" s="1"/>
  <c r="CB152" i="20" s="1"/>
  <c r="CX152" i="20"/>
  <c r="CX138" i="20"/>
  <c r="BF138" i="20"/>
  <c r="BQ138" i="20" s="1"/>
  <c r="CB138" i="20" s="1"/>
  <c r="CX58" i="20"/>
  <c r="BF58" i="20"/>
  <c r="BQ58" i="20" s="1"/>
  <c r="CB58" i="20" s="1"/>
  <c r="BF247" i="20"/>
  <c r="BQ247" i="20" s="1"/>
  <c r="CB247" i="20" s="1"/>
  <c r="CX247" i="20"/>
  <c r="BF238" i="20"/>
  <c r="BQ238" i="20" s="1"/>
  <c r="CB238" i="20" s="1"/>
  <c r="CX238" i="20"/>
  <c r="BF16" i="20"/>
  <c r="BQ16" i="20" s="1"/>
  <c r="CB16" i="20" s="1"/>
  <c r="CX16" i="20"/>
  <c r="CX41" i="20"/>
  <c r="BF41" i="20"/>
  <c r="BQ41" i="20" s="1"/>
  <c r="CB41" i="20" s="1"/>
  <c r="CX115" i="20"/>
  <c r="BF115" i="20"/>
  <c r="BQ115" i="20" s="1"/>
  <c r="CB115" i="20" s="1"/>
  <c r="CX132" i="20"/>
  <c r="BF132" i="20"/>
  <c r="BQ132" i="20" s="1"/>
  <c r="CB132" i="20" s="1"/>
  <c r="BF229" i="20"/>
  <c r="BQ229" i="20" s="1"/>
  <c r="CB229" i="20" s="1"/>
  <c r="CX229" i="20"/>
  <c r="BF192" i="20"/>
  <c r="BQ192" i="20" s="1"/>
  <c r="CB192" i="20" s="1"/>
  <c r="CX192" i="20"/>
  <c r="BF27" i="20"/>
  <c r="BQ27" i="20" s="1"/>
  <c r="CB27" i="20" s="1"/>
  <c r="CX27" i="20"/>
  <c r="BF140" i="20"/>
  <c r="BQ140" i="20" s="1"/>
  <c r="CB140" i="20" s="1"/>
  <c r="CX140" i="20"/>
  <c r="CX51" i="20"/>
  <c r="BF51" i="20"/>
  <c r="BQ51" i="20" s="1"/>
  <c r="CB51" i="20" s="1"/>
  <c r="CX66" i="20"/>
  <c r="BF66" i="20"/>
  <c r="BQ66" i="20" s="1"/>
  <c r="CB66" i="20" s="1"/>
  <c r="BF179" i="20"/>
  <c r="BQ179" i="20" s="1"/>
  <c r="CB179" i="20" s="1"/>
  <c r="CX179" i="20"/>
  <c r="CX154" i="20"/>
  <c r="BF154" i="20"/>
  <c r="BQ154" i="20" s="1"/>
  <c r="CB154" i="20" s="1"/>
  <c r="BF80" i="20"/>
  <c r="BQ80" i="20" s="1"/>
  <c r="CB80" i="20" s="1"/>
  <c r="CX80" i="20"/>
  <c r="CX181" i="20"/>
  <c r="BF181" i="20"/>
  <c r="BQ181" i="20" s="1"/>
  <c r="CB181" i="20" s="1"/>
  <c r="BF50" i="20"/>
  <c r="BQ50" i="20" s="1"/>
  <c r="CB50" i="20" s="1"/>
  <c r="CX50" i="20"/>
  <c r="CX158" i="20"/>
  <c r="BF158" i="20"/>
  <c r="BQ158" i="20" s="1"/>
  <c r="CB158" i="20" s="1"/>
  <c r="CX242" i="20"/>
  <c r="BF242" i="20"/>
  <c r="BQ242" i="20" s="1"/>
  <c r="CB242" i="20" s="1"/>
  <c r="CX220" i="20"/>
  <c r="BF220" i="20"/>
  <c r="BQ220" i="20" s="1"/>
  <c r="CB220" i="20" s="1"/>
  <c r="BF169" i="20"/>
  <c r="BQ169" i="20" s="1"/>
  <c r="CB169" i="20" s="1"/>
  <c r="CX169" i="20"/>
  <c r="BF46" i="20"/>
  <c r="BQ46" i="20" s="1"/>
  <c r="CB46" i="20" s="1"/>
  <c r="CX46" i="20"/>
  <c r="CX198" i="20"/>
  <c r="BF198" i="20"/>
  <c r="BQ198" i="20" s="1"/>
  <c r="CB198" i="20" s="1"/>
  <c r="BF44" i="20"/>
  <c r="BQ44" i="20" s="1"/>
  <c r="CB44" i="20" s="1"/>
  <c r="CX44" i="20"/>
  <c r="AC64" i="8"/>
  <c r="AC61" i="8"/>
  <c r="CX102" i="20"/>
  <c r="BF102" i="20"/>
  <c r="BQ102" i="20" s="1"/>
  <c r="CB102" i="20" s="1"/>
  <c r="BF235" i="20"/>
  <c r="BQ235" i="20" s="1"/>
  <c r="CB235" i="20" s="1"/>
  <c r="CX235" i="20"/>
  <c r="CX92" i="20"/>
  <c r="BF92" i="20"/>
  <c r="BQ92" i="20" s="1"/>
  <c r="CB92" i="20" s="1"/>
  <c r="BF146" i="20"/>
  <c r="BQ146" i="20" s="1"/>
  <c r="CB146" i="20" s="1"/>
  <c r="CX146" i="20"/>
  <c r="BF231" i="20"/>
  <c r="BQ231" i="20" s="1"/>
  <c r="CB231" i="20" s="1"/>
  <c r="CX231" i="20"/>
  <c r="CX114" i="20"/>
  <c r="BF114" i="20"/>
  <c r="BQ114" i="20" s="1"/>
  <c r="CB114" i="20" s="1"/>
  <c r="BF32" i="20"/>
  <c r="BQ32" i="20" s="1"/>
  <c r="CB32" i="20" s="1"/>
  <c r="CX32" i="20"/>
  <c r="BF82" i="20"/>
  <c r="BQ82" i="20" s="1"/>
  <c r="CB82" i="20" s="1"/>
  <c r="CX82" i="20"/>
  <c r="BF163" i="20"/>
  <c r="BQ163" i="20" s="1"/>
  <c r="CB163" i="20" s="1"/>
  <c r="CX163" i="20"/>
  <c r="CX240" i="20"/>
  <c r="BF240" i="20"/>
  <c r="BQ240" i="20" s="1"/>
  <c r="CB240" i="20" s="1"/>
  <c r="CX156" i="20"/>
  <c r="BF156" i="20"/>
  <c r="BQ156" i="20" s="1"/>
  <c r="CB156" i="20" s="1"/>
  <c r="BF104" i="20"/>
  <c r="BQ104" i="20" s="1"/>
  <c r="CB104" i="20" s="1"/>
  <c r="CX104" i="20"/>
  <c r="BF237" i="20"/>
  <c r="BQ237" i="20" s="1"/>
  <c r="CB237" i="20" s="1"/>
  <c r="CX237" i="20"/>
  <c r="CX129" i="20"/>
  <c r="BF129" i="20"/>
  <c r="BQ129" i="20" s="1"/>
  <c r="CB129" i="20" s="1"/>
  <c r="BF239" i="20"/>
  <c r="BQ239" i="20" s="1"/>
  <c r="CB239" i="20" s="1"/>
  <c r="CX239" i="20"/>
  <c r="BF72" i="20"/>
  <c r="BQ72" i="20" s="1"/>
  <c r="CB72" i="20" s="1"/>
  <c r="CX72" i="20"/>
  <c r="AC77" i="4" l="1"/>
  <c r="AC98" i="4" s="1"/>
  <c r="AC19" i="4"/>
  <c r="AC93" i="4"/>
  <c r="AC18" i="4"/>
  <c r="AC72" i="4"/>
  <c r="AC78" i="4" l="1"/>
  <c r="AC21" i="4"/>
  <c r="AC20" i="4"/>
  <c r="AC16" i="4" s="1"/>
  <c r="AC22" i="4" l="1"/>
  <c r="AC26" i="4" s="1"/>
  <c r="AC17" i="4"/>
  <c r="AC28" i="4" l="1"/>
  <c r="AC27" i="4"/>
  <c r="AC10" i="8"/>
  <c r="AC14" i="8" l="1"/>
  <c r="AC16" i="8" s="1"/>
  <c r="AC11" i="8"/>
  <c r="AC20" i="8" l="1"/>
  <c r="AC23" i="8" s="1"/>
  <c r="AC17" i="8"/>
  <c r="AC21" i="8" l="1"/>
  <c r="AC24" i="8"/>
  <c r="AC26" i="8" s="1"/>
  <c r="AC29" i="8" s="1"/>
  <c r="AC31" i="8" s="1"/>
  <c r="AC38" i="8" l="1"/>
  <c r="AC41" i="8" s="1"/>
  <c r="AC43" i="8" s="1"/>
  <c r="AC51" i="8"/>
  <c r="AC32" i="8"/>
  <c r="AC50" i="8" l="1"/>
  <c r="AC52" i="8"/>
  <c r="AC62" i="8" s="1"/>
  <c r="AC53" i="8"/>
  <c r="AC58" i="8" l="1"/>
  <c r="CM113" i="20"/>
  <c r="AJ113" i="20" s="1"/>
  <c r="N113" i="20" s="1"/>
  <c r="CM26" i="20"/>
  <c r="AJ26" i="20" s="1"/>
  <c r="N26" i="20" s="1"/>
  <c r="CM51" i="20"/>
  <c r="AJ51" i="20" s="1"/>
  <c r="N51" i="20" s="1"/>
  <c r="CM104" i="20"/>
  <c r="AJ104" i="20" s="1"/>
  <c r="N104" i="20" s="1"/>
  <c r="CM97" i="20"/>
  <c r="AJ97" i="20" s="1"/>
  <c r="N97" i="20" s="1"/>
  <c r="CM221" i="20"/>
  <c r="AJ221" i="20" s="1"/>
  <c r="N221" i="20" s="1"/>
  <c r="CM229" i="20"/>
  <c r="AJ229" i="20" s="1"/>
  <c r="N229" i="20" s="1"/>
  <c r="CM128" i="20"/>
  <c r="AJ128" i="20" s="1"/>
  <c r="N128" i="20" s="1"/>
  <c r="CM98" i="20"/>
  <c r="AJ98" i="20" s="1"/>
  <c r="N98" i="20" s="1"/>
  <c r="CM202" i="20"/>
  <c r="AJ202" i="20" s="1"/>
  <c r="N202" i="20" s="1"/>
  <c r="CM181" i="20"/>
  <c r="AJ181" i="20" s="1"/>
  <c r="N181" i="20" s="1"/>
  <c r="CM216" i="20"/>
  <c r="AJ216" i="20" s="1"/>
  <c r="N216" i="20" s="1"/>
  <c r="CM134" i="20"/>
  <c r="AJ134" i="20" s="1"/>
  <c r="N134" i="20" s="1"/>
  <c r="CM209" i="20"/>
  <c r="AJ209" i="20" s="1"/>
  <c r="N209" i="20" s="1"/>
  <c r="CM234" i="20"/>
  <c r="AJ234" i="20" s="1"/>
  <c r="N234" i="20" s="1"/>
  <c r="CM91" i="20"/>
  <c r="AJ91" i="20" s="1"/>
  <c r="N91" i="20" s="1"/>
  <c r="CM118" i="20"/>
  <c r="AJ118" i="20" s="1"/>
  <c r="N118" i="20" s="1"/>
  <c r="CM79" i="20"/>
  <c r="AJ79" i="20" s="1"/>
  <c r="N79" i="20" s="1"/>
  <c r="CM165" i="20"/>
  <c r="AJ165" i="20" s="1"/>
  <c r="N165" i="20" s="1"/>
  <c r="CM195" i="20"/>
  <c r="AJ195" i="20" s="1"/>
  <c r="N195" i="20" s="1"/>
  <c r="CM73" i="20"/>
  <c r="AJ73" i="20" s="1"/>
  <c r="N73" i="20" s="1"/>
  <c r="CM238" i="20"/>
  <c r="AJ238" i="20" s="1"/>
  <c r="N238" i="20" s="1"/>
  <c r="CM217" i="20"/>
  <c r="AJ217" i="20" s="1"/>
  <c r="N217" i="20" s="1"/>
  <c r="CM141" i="20"/>
  <c r="AJ141" i="20" s="1"/>
  <c r="N141" i="20" s="1"/>
  <c r="CM208" i="20"/>
  <c r="AJ208" i="20" s="1"/>
  <c r="N208" i="20" s="1"/>
  <c r="CM213" i="20"/>
  <c r="AJ213" i="20" s="1"/>
  <c r="N213" i="20" s="1"/>
  <c r="CM111" i="20"/>
  <c r="AJ111" i="20" s="1"/>
  <c r="N111" i="20" s="1"/>
  <c r="CM50" i="20"/>
  <c r="AJ50" i="20" s="1"/>
  <c r="N50" i="20" s="1"/>
  <c r="CM22" i="20"/>
  <c r="AJ22" i="20" s="1"/>
  <c r="N22" i="20" s="1"/>
  <c r="CM203" i="20"/>
  <c r="AJ203" i="20" s="1"/>
  <c r="N203" i="20" s="1"/>
  <c r="CM250" i="20"/>
  <c r="AJ250" i="20" s="1"/>
  <c r="N250" i="20" s="1"/>
  <c r="CM109" i="20"/>
  <c r="AJ109" i="20" s="1"/>
  <c r="N109" i="20" s="1"/>
  <c r="CM88" i="20"/>
  <c r="AJ88" i="20" s="1"/>
  <c r="N88" i="20" s="1"/>
  <c r="CM77" i="20"/>
  <c r="AJ77" i="20" s="1"/>
  <c r="N77" i="20" s="1"/>
  <c r="CM36" i="20"/>
  <c r="AJ36" i="20" s="1"/>
  <c r="N36" i="20" s="1"/>
  <c r="CM163" i="20"/>
  <c r="AJ163" i="20" s="1"/>
  <c r="N163" i="20" s="1"/>
  <c r="CM107" i="20"/>
  <c r="AJ107" i="20" s="1"/>
  <c r="N107" i="20" s="1"/>
  <c r="CM137" i="20"/>
  <c r="AJ137" i="20" s="1"/>
  <c r="N137" i="20" s="1"/>
  <c r="CM220" i="20"/>
  <c r="AJ220" i="20" s="1"/>
  <c r="N220" i="20" s="1"/>
  <c r="CM224" i="20"/>
  <c r="AJ224" i="20" s="1"/>
  <c r="N224" i="20" s="1"/>
  <c r="CM174" i="20"/>
  <c r="AJ174" i="20" s="1"/>
  <c r="N174" i="20" s="1"/>
  <c r="CM210" i="20"/>
  <c r="AJ210" i="20" s="1"/>
  <c r="N210" i="20" s="1"/>
  <c r="CM54" i="20"/>
  <c r="AJ54" i="20" s="1"/>
  <c r="N54" i="20" s="1"/>
  <c r="CM16" i="20"/>
  <c r="AJ16" i="20" s="1"/>
  <c r="N16" i="20" s="1"/>
  <c r="CM139" i="20"/>
  <c r="AJ139" i="20" s="1"/>
  <c r="N139" i="20" s="1"/>
  <c r="CM129" i="20"/>
  <c r="AJ129" i="20" s="1"/>
  <c r="N129" i="20" s="1"/>
  <c r="CM69" i="20"/>
  <c r="AJ69" i="20" s="1"/>
  <c r="N69" i="20" s="1"/>
  <c r="CM42" i="20"/>
  <c r="AJ42" i="20" s="1"/>
  <c r="N42" i="20" s="1"/>
  <c r="CM75" i="20"/>
  <c r="AJ75" i="20" s="1"/>
  <c r="N75" i="20" s="1"/>
  <c r="CM81" i="20"/>
  <c r="AJ81" i="20" s="1"/>
  <c r="N81" i="20" s="1"/>
  <c r="CM37" i="20"/>
  <c r="AJ37" i="20" s="1"/>
  <c r="N37" i="20" s="1"/>
  <c r="CM176" i="20"/>
  <c r="AJ176" i="20" s="1"/>
  <c r="N176" i="20" s="1"/>
  <c r="CM182" i="20"/>
  <c r="AJ182" i="20" s="1"/>
  <c r="N182" i="20" s="1"/>
  <c r="CM249" i="20"/>
  <c r="AJ249" i="20" s="1"/>
  <c r="N249" i="20" s="1"/>
  <c r="CM160" i="20"/>
  <c r="AJ160" i="20" s="1"/>
  <c r="N160" i="20" s="1"/>
  <c r="CM126" i="20"/>
  <c r="AJ126" i="20" s="1"/>
  <c r="N126" i="20" s="1"/>
  <c r="CM85" i="20"/>
  <c r="AJ85" i="20" s="1"/>
  <c r="N85" i="20" s="1"/>
  <c r="CM86" i="20"/>
  <c r="AJ86" i="20" s="1"/>
  <c r="N86" i="20" s="1"/>
  <c r="CM164" i="20"/>
  <c r="AJ164" i="20" s="1"/>
  <c r="N164" i="20" s="1"/>
  <c r="CM150" i="20"/>
  <c r="AJ150" i="20" s="1"/>
  <c r="N150" i="20" s="1"/>
  <c r="CM148" i="20"/>
  <c r="AJ148" i="20" s="1"/>
  <c r="N148" i="20" s="1"/>
  <c r="CM27" i="20"/>
  <c r="AJ27" i="20" s="1"/>
  <c r="N27" i="20" s="1"/>
  <c r="CM183" i="20"/>
  <c r="AJ183" i="20" s="1"/>
  <c r="N183" i="20" s="1"/>
  <c r="CM100" i="20"/>
  <c r="AJ100" i="20" s="1"/>
  <c r="N100" i="20" s="1"/>
  <c r="CM214" i="20"/>
  <c r="AJ214" i="20" s="1"/>
  <c r="N214" i="20" s="1"/>
  <c r="CM192" i="20"/>
  <c r="AJ192" i="20" s="1"/>
  <c r="N192" i="20" s="1"/>
  <c r="CM105" i="20"/>
  <c r="AJ105" i="20" s="1"/>
  <c r="N105" i="20" s="1"/>
  <c r="CM231" i="20"/>
  <c r="AJ231" i="20" s="1"/>
  <c r="N231" i="20" s="1"/>
  <c r="CM123" i="20"/>
  <c r="AJ123" i="20" s="1"/>
  <c r="N123" i="20" s="1"/>
  <c r="CM96" i="20"/>
  <c r="AJ96" i="20" s="1"/>
  <c r="N96" i="20" s="1"/>
  <c r="CM207" i="20"/>
  <c r="AJ207" i="20" s="1"/>
  <c r="N207" i="20" s="1"/>
  <c r="CM47" i="20"/>
  <c r="AJ47" i="20" s="1"/>
  <c r="N47" i="20" s="1"/>
  <c r="CM39" i="20"/>
  <c r="AJ39" i="20" s="1"/>
  <c r="N39" i="20" s="1"/>
  <c r="CM162" i="20"/>
  <c r="AJ162" i="20" s="1"/>
  <c r="N162" i="20" s="1"/>
  <c r="CM56" i="20"/>
  <c r="AJ56" i="20" s="1"/>
  <c r="N56" i="20" s="1"/>
  <c r="CM32" i="20"/>
  <c r="AJ32" i="20" s="1"/>
  <c r="N32" i="20" s="1"/>
  <c r="CM19" i="20"/>
  <c r="AJ19" i="20" s="1"/>
  <c r="N19" i="20" s="1"/>
  <c r="CM58" i="20"/>
  <c r="AJ58" i="20" s="1"/>
  <c r="N58" i="20" s="1"/>
  <c r="CM228" i="20"/>
  <c r="AJ228" i="20" s="1"/>
  <c r="N228" i="20" s="1"/>
  <c r="CM82" i="20"/>
  <c r="AJ82" i="20" s="1"/>
  <c r="N82" i="20" s="1"/>
  <c r="CM153" i="20"/>
  <c r="AJ153" i="20" s="1"/>
  <c r="N153" i="20" s="1"/>
  <c r="CM116" i="20"/>
  <c r="AJ116" i="20" s="1"/>
  <c r="N116" i="20" s="1"/>
  <c r="CM199" i="20"/>
  <c r="AJ199" i="20" s="1"/>
  <c r="N199" i="20" s="1"/>
  <c r="CM24" i="20"/>
  <c r="AJ24" i="20" s="1"/>
  <c r="N24" i="20" s="1"/>
  <c r="CM48" i="20"/>
  <c r="AJ48" i="20" s="1"/>
  <c r="N48" i="20" s="1"/>
  <c r="CM99" i="20"/>
  <c r="AJ99" i="20" s="1"/>
  <c r="N99" i="20" s="1"/>
  <c r="CM233" i="20"/>
  <c r="AJ233" i="20" s="1"/>
  <c r="N233" i="20" s="1"/>
  <c r="CM140" i="20"/>
  <c r="AJ140" i="20" s="1"/>
  <c r="N140" i="20" s="1"/>
  <c r="CM236" i="20"/>
  <c r="AJ236" i="20" s="1"/>
  <c r="N236" i="20" s="1"/>
  <c r="CM125" i="20"/>
  <c r="AJ125" i="20" s="1"/>
  <c r="N125" i="20" s="1"/>
  <c r="CM198" i="20"/>
  <c r="AJ198" i="20" s="1"/>
  <c r="N198" i="20" s="1"/>
  <c r="CM132" i="20"/>
  <c r="AJ132" i="20" s="1"/>
  <c r="N132" i="20" s="1"/>
  <c r="CM147" i="20"/>
  <c r="AJ147" i="20" s="1"/>
  <c r="N147" i="20" s="1"/>
  <c r="CM225" i="20"/>
  <c r="AJ225" i="20" s="1"/>
  <c r="N225" i="20" s="1"/>
  <c r="CM34" i="20"/>
  <c r="AJ34" i="20" s="1"/>
  <c r="N34" i="20" s="1"/>
  <c r="CM106" i="20"/>
  <c r="AJ106" i="20" s="1"/>
  <c r="N106" i="20" s="1"/>
  <c r="CM138" i="20"/>
  <c r="AJ138" i="20" s="1"/>
  <c r="N138" i="20" s="1"/>
  <c r="CM247" i="20"/>
  <c r="AJ247" i="20" s="1"/>
  <c r="N247" i="20" s="1"/>
  <c r="CM184" i="20"/>
  <c r="AJ184" i="20" s="1"/>
  <c r="N184" i="20" s="1"/>
  <c r="CM76" i="20"/>
  <c r="AJ76" i="20" s="1"/>
  <c r="N76" i="20" s="1"/>
  <c r="CM18" i="20"/>
  <c r="AJ18" i="20" s="1"/>
  <c r="N18" i="20" s="1"/>
  <c r="CM151" i="20"/>
  <c r="AJ151" i="20" s="1"/>
  <c r="N151" i="20" s="1"/>
  <c r="CM59" i="20"/>
  <c r="AJ59" i="20" s="1"/>
  <c r="N59" i="20" s="1"/>
  <c r="CM187" i="20"/>
  <c r="AJ187" i="20" s="1"/>
  <c r="N187" i="20" s="1"/>
  <c r="CM215" i="20"/>
  <c r="AJ215" i="20" s="1"/>
  <c r="N215" i="20" s="1"/>
  <c r="CM200" i="20"/>
  <c r="AJ200" i="20" s="1"/>
  <c r="N200" i="20" s="1"/>
  <c r="CM155" i="20"/>
  <c r="AJ155" i="20" s="1"/>
  <c r="N155" i="20" s="1"/>
  <c r="CM169" i="20"/>
  <c r="AJ169" i="20" s="1"/>
  <c r="N169" i="20" s="1"/>
  <c r="CM31" i="20"/>
  <c r="AJ31" i="20" s="1"/>
  <c r="N31" i="20" s="1"/>
  <c r="CM143" i="20"/>
  <c r="AJ143" i="20" s="1"/>
  <c r="N143" i="20" s="1"/>
  <c r="CM74" i="20"/>
  <c r="AJ74" i="20" s="1"/>
  <c r="N74" i="20" s="1"/>
  <c r="CM196" i="20"/>
  <c r="AJ196" i="20" s="1"/>
  <c r="N196" i="20" s="1"/>
  <c r="CM33" i="20"/>
  <c r="AJ33" i="20" s="1"/>
  <c r="N33" i="20" s="1"/>
  <c r="CM244" i="20"/>
  <c r="AJ244" i="20" s="1"/>
  <c r="N244" i="20" s="1"/>
  <c r="CM159" i="20"/>
  <c r="AJ159" i="20" s="1"/>
  <c r="N159" i="20" s="1"/>
  <c r="CM240" i="20"/>
  <c r="AJ240" i="20" s="1"/>
  <c r="N240" i="20" s="1"/>
  <c r="CM191" i="20"/>
  <c r="AJ191" i="20" s="1"/>
  <c r="N191" i="20" s="1"/>
  <c r="CM242" i="20"/>
  <c r="AJ242" i="20" s="1"/>
  <c r="N242" i="20" s="1"/>
  <c r="CM178" i="20"/>
  <c r="AJ178" i="20" s="1"/>
  <c r="N178" i="20" s="1"/>
  <c r="CM121" i="20"/>
  <c r="AJ121" i="20" s="1"/>
  <c r="N121" i="20" s="1"/>
  <c r="CM120" i="20"/>
  <c r="AJ120" i="20" s="1"/>
  <c r="N120" i="20" s="1"/>
  <c r="CM146" i="20"/>
  <c r="AJ146" i="20" s="1"/>
  <c r="N146" i="20" s="1"/>
  <c r="CM204" i="20"/>
  <c r="AJ204" i="20" s="1"/>
  <c r="N204" i="20" s="1"/>
  <c r="CM144" i="20"/>
  <c r="AJ144" i="20" s="1"/>
  <c r="N144" i="20" s="1"/>
  <c r="CM156" i="20"/>
  <c r="AJ156" i="20" s="1"/>
  <c r="N156" i="20" s="1"/>
  <c r="CM87" i="20"/>
  <c r="AJ87" i="20" s="1"/>
  <c r="N87" i="20" s="1"/>
  <c r="CM84" i="20"/>
  <c r="AJ84" i="20" s="1"/>
  <c r="N84" i="20" s="1"/>
  <c r="CM102" i="20"/>
  <c r="AJ102" i="20" s="1"/>
  <c r="N102" i="20" s="1"/>
  <c r="CM103" i="20"/>
  <c r="AJ103" i="20" s="1"/>
  <c r="N103" i="20" s="1"/>
  <c r="CM65" i="20"/>
  <c r="AJ65" i="20" s="1"/>
  <c r="N65" i="20" s="1"/>
  <c r="CM211" i="20"/>
  <c r="AJ211" i="20" s="1"/>
  <c r="N211" i="20" s="1"/>
  <c r="CM219" i="20"/>
  <c r="AJ219" i="20" s="1"/>
  <c r="N219" i="20" s="1"/>
  <c r="CM223" i="20"/>
  <c r="AJ223" i="20" s="1"/>
  <c r="N223" i="20" s="1"/>
  <c r="CM41" i="20"/>
  <c r="AJ41" i="20" s="1"/>
  <c r="N41" i="20" s="1"/>
  <c r="CM15" i="20"/>
  <c r="AJ15" i="20" s="1"/>
  <c r="N15" i="20" s="1"/>
  <c r="CM12" i="20"/>
  <c r="AJ12" i="20" s="1"/>
  <c r="N12" i="20" s="1"/>
  <c r="CM193" i="20"/>
  <c r="AJ193" i="20" s="1"/>
  <c r="N193" i="20" s="1"/>
  <c r="CM124" i="20"/>
  <c r="AJ124" i="20" s="1"/>
  <c r="N124" i="20" s="1"/>
  <c r="CM53" i="20"/>
  <c r="AJ53" i="20" s="1"/>
  <c r="N53" i="20" s="1"/>
  <c r="CM55" i="20"/>
  <c r="AJ55" i="20" s="1"/>
  <c r="N55" i="20" s="1"/>
  <c r="CM29" i="20"/>
  <c r="AJ29" i="20" s="1"/>
  <c r="N29" i="20" s="1"/>
  <c r="CM114" i="20"/>
  <c r="AJ114" i="20" s="1"/>
  <c r="N114" i="20" s="1"/>
  <c r="CM45" i="20"/>
  <c r="AJ45" i="20" s="1"/>
  <c r="N45" i="20" s="1"/>
  <c r="CM46" i="20"/>
  <c r="AJ46" i="20" s="1"/>
  <c r="N46" i="20" s="1"/>
  <c r="CM17" i="20"/>
  <c r="AJ17" i="20" s="1"/>
  <c r="N17" i="20" s="1"/>
  <c r="CM63" i="20"/>
  <c r="AJ63" i="20" s="1"/>
  <c r="N63" i="20" s="1"/>
  <c r="CM167" i="20"/>
  <c r="AJ167" i="20" s="1"/>
  <c r="N167" i="20" s="1"/>
  <c r="CM92" i="20"/>
  <c r="AJ92" i="20" s="1"/>
  <c r="N92" i="20" s="1"/>
  <c r="CM127" i="20"/>
  <c r="AJ127" i="20" s="1"/>
  <c r="N127" i="20" s="1"/>
  <c r="CM212" i="20"/>
  <c r="AJ212" i="20" s="1"/>
  <c r="N212" i="20" s="1"/>
  <c r="CM154" i="20"/>
  <c r="AJ154" i="20" s="1"/>
  <c r="N154" i="20" s="1"/>
  <c r="CM70" i="20"/>
  <c r="AJ70" i="20" s="1"/>
  <c r="N70" i="20" s="1"/>
  <c r="CM145" i="20"/>
  <c r="AJ145" i="20" s="1"/>
  <c r="N145" i="20" s="1"/>
  <c r="CM108" i="20"/>
  <c r="AJ108" i="20" s="1"/>
  <c r="N108" i="20" s="1"/>
  <c r="CM189" i="20"/>
  <c r="AJ189" i="20" s="1"/>
  <c r="N189" i="20" s="1"/>
  <c r="CM170" i="20"/>
  <c r="AJ170" i="20" s="1"/>
  <c r="N170" i="20" s="1"/>
  <c r="CM197" i="20"/>
  <c r="AJ197" i="20" s="1"/>
  <c r="N197" i="20" s="1"/>
  <c r="CM168" i="20"/>
  <c r="AJ168" i="20" s="1"/>
  <c r="N168" i="20" s="1"/>
  <c r="CM186" i="20"/>
  <c r="AJ186" i="20" s="1"/>
  <c r="N186" i="20" s="1"/>
  <c r="CM62" i="20"/>
  <c r="AJ62" i="20" s="1"/>
  <c r="N62" i="20" s="1"/>
  <c r="CM251" i="20"/>
  <c r="AJ251" i="20" s="1"/>
  <c r="N251" i="20" s="1"/>
  <c r="CM60" i="20"/>
  <c r="AJ60" i="20" s="1"/>
  <c r="N60" i="20" s="1"/>
  <c r="CM180" i="20"/>
  <c r="AJ180" i="20" s="1"/>
  <c r="N180" i="20" s="1"/>
  <c r="CM246" i="20"/>
  <c r="AJ246" i="20" s="1"/>
  <c r="N246" i="20" s="1"/>
  <c r="CM243" i="20"/>
  <c r="AJ243" i="20" s="1"/>
  <c r="N243" i="20" s="1"/>
  <c r="CM185" i="20"/>
  <c r="AJ185" i="20" s="1"/>
  <c r="N185" i="20" s="1"/>
  <c r="CM66" i="20"/>
  <c r="AJ66" i="20" s="1"/>
  <c r="N66" i="20" s="1"/>
  <c r="CM206" i="20"/>
  <c r="AJ206" i="20" s="1"/>
  <c r="N206" i="20" s="1"/>
  <c r="CM80" i="20"/>
  <c r="AJ80" i="20" s="1"/>
  <c r="N80" i="20" s="1"/>
  <c r="CM49" i="20"/>
  <c r="AJ49" i="20" s="1"/>
  <c r="N49" i="20" s="1"/>
  <c r="CM133" i="20"/>
  <c r="AJ133" i="20" s="1"/>
  <c r="N133" i="20" s="1"/>
  <c r="CM190" i="20"/>
  <c r="AJ190" i="20" s="1"/>
  <c r="N190" i="20" s="1"/>
  <c r="CM152" i="20"/>
  <c r="AJ152" i="20" s="1"/>
  <c r="N152" i="20" s="1"/>
  <c r="CM44" i="20"/>
  <c r="AJ44" i="20" s="1"/>
  <c r="N44" i="20" s="1"/>
  <c r="CM90" i="20"/>
  <c r="AJ90" i="20" s="1"/>
  <c r="N90" i="20" s="1"/>
  <c r="CM95" i="20"/>
  <c r="AJ95" i="20" s="1"/>
  <c r="N95" i="20" s="1"/>
  <c r="CM28" i="20"/>
  <c r="AJ28" i="20" s="1"/>
  <c r="N28" i="20" s="1"/>
  <c r="CM232" i="20"/>
  <c r="AJ232" i="20" s="1"/>
  <c r="N232" i="20" s="1"/>
  <c r="CM71" i="20"/>
  <c r="AJ71" i="20" s="1"/>
  <c r="N71" i="20" s="1"/>
  <c r="CM117" i="20"/>
  <c r="AJ117" i="20" s="1"/>
  <c r="N117" i="20" s="1"/>
  <c r="CM175" i="20"/>
  <c r="AJ175" i="20" s="1"/>
  <c r="N175" i="20" s="1"/>
  <c r="CM94" i="20"/>
  <c r="AJ94" i="20" s="1"/>
  <c r="N94" i="20" s="1"/>
  <c r="CM201" i="20"/>
  <c r="AJ201" i="20" s="1"/>
  <c r="N201" i="20" s="1"/>
  <c r="CM226" i="20"/>
  <c r="AJ226" i="20" s="1"/>
  <c r="N226" i="20" s="1"/>
  <c r="CM11" i="20"/>
  <c r="AJ11" i="20" s="1"/>
  <c r="N11" i="20" s="1"/>
  <c r="CM136" i="20"/>
  <c r="AJ136" i="20" s="1"/>
  <c r="N136" i="20" s="1"/>
  <c r="CM157" i="20"/>
  <c r="AJ157" i="20" s="1"/>
  <c r="N157" i="20" s="1"/>
  <c r="CM78" i="20"/>
  <c r="AJ78" i="20" s="1"/>
  <c r="N78" i="20" s="1"/>
  <c r="CM93" i="20"/>
  <c r="AJ93" i="20" s="1"/>
  <c r="N93" i="20" s="1"/>
  <c r="CM194" i="20"/>
  <c r="AJ194" i="20" s="1"/>
  <c r="N194" i="20" s="1"/>
  <c r="CM101" i="20"/>
  <c r="AJ101" i="20" s="1"/>
  <c r="N101" i="20" s="1"/>
  <c r="CM172" i="20"/>
  <c r="AJ172" i="20" s="1"/>
  <c r="N172" i="20" s="1"/>
  <c r="CM131" i="20"/>
  <c r="AJ131" i="20" s="1"/>
  <c r="N131" i="20" s="1"/>
  <c r="CM110" i="20"/>
  <c r="AJ110" i="20" s="1"/>
  <c r="N110" i="20" s="1"/>
  <c r="CM115" i="20"/>
  <c r="AJ115" i="20" s="1"/>
  <c r="N115" i="20" s="1"/>
  <c r="CM25" i="20"/>
  <c r="AJ25" i="20" s="1"/>
  <c r="N25" i="20" s="1"/>
  <c r="CM35" i="20"/>
  <c r="AJ35" i="20" s="1"/>
  <c r="N35" i="20" s="1"/>
  <c r="CM43" i="20"/>
  <c r="AJ43" i="20" s="1"/>
  <c r="N43" i="20" s="1"/>
  <c r="CM89" i="20"/>
  <c r="AJ89" i="20" s="1"/>
  <c r="N89" i="20" s="1"/>
  <c r="CM57" i="20"/>
  <c r="AJ57" i="20" s="1"/>
  <c r="N57" i="20" s="1"/>
  <c r="CM173" i="20"/>
  <c r="AJ173" i="20" s="1"/>
  <c r="N173" i="20" s="1"/>
  <c r="CM179" i="20"/>
  <c r="AJ179" i="20" s="1"/>
  <c r="N179" i="20" s="1"/>
  <c r="CM38" i="20"/>
  <c r="AJ38" i="20" s="1"/>
  <c r="N38" i="20" s="1"/>
  <c r="CM23" i="20"/>
  <c r="AJ23" i="20" s="1"/>
  <c r="N23" i="20" s="1"/>
  <c r="CM30" i="20"/>
  <c r="AJ30" i="20" s="1"/>
  <c r="N30" i="20" s="1"/>
  <c r="CM21" i="20"/>
  <c r="AJ21" i="20" s="1"/>
  <c r="N21" i="20" s="1"/>
  <c r="CM52" i="20"/>
  <c r="AJ52" i="20" s="1"/>
  <c r="N52" i="20" s="1"/>
  <c r="CM83" i="20"/>
  <c r="AJ83" i="20" s="1"/>
  <c r="N83" i="20" s="1"/>
  <c r="CM227" i="20"/>
  <c r="AJ227" i="20" s="1"/>
  <c r="N227" i="20" s="1"/>
  <c r="CM158" i="20"/>
  <c r="AJ158" i="20" s="1"/>
  <c r="N158" i="20" s="1"/>
  <c r="CM245" i="20"/>
  <c r="AJ245" i="20" s="1"/>
  <c r="N245" i="20" s="1"/>
  <c r="CM248" i="20"/>
  <c r="AJ248" i="20" s="1"/>
  <c r="N248" i="20" s="1"/>
  <c r="CM161" i="20"/>
  <c r="AJ161" i="20" s="1"/>
  <c r="N161" i="20" s="1"/>
  <c r="CM235" i="20"/>
  <c r="AJ235" i="20" s="1"/>
  <c r="N235" i="20" s="1"/>
  <c r="CM112" i="20"/>
  <c r="AJ112" i="20" s="1"/>
  <c r="N112" i="20" s="1"/>
  <c r="CM130" i="20"/>
  <c r="AJ130" i="20" s="1"/>
  <c r="N130" i="20" s="1"/>
  <c r="CM237" i="20"/>
  <c r="AJ237" i="20" s="1"/>
  <c r="N237" i="20" s="1"/>
  <c r="CM72" i="20"/>
  <c r="AJ72" i="20" s="1"/>
  <c r="N72" i="20" s="1"/>
  <c r="CM61" i="20"/>
  <c r="AJ61" i="20" s="1"/>
  <c r="N61" i="20" s="1"/>
  <c r="CM67" i="20"/>
  <c r="AJ67" i="20" s="1"/>
  <c r="N67" i="20" s="1"/>
  <c r="CM177" i="20"/>
  <c r="AJ177" i="20" s="1"/>
  <c r="N177" i="20" s="1"/>
  <c r="CM142" i="20"/>
  <c r="AJ142" i="20" s="1"/>
  <c r="N142" i="20" s="1"/>
  <c r="CM230" i="20"/>
  <c r="AJ230" i="20" s="1"/>
  <c r="N230" i="20" s="1"/>
  <c r="CM205" i="20"/>
  <c r="AJ205" i="20" s="1"/>
  <c r="N205" i="20" s="1"/>
  <c r="CM239" i="20"/>
  <c r="AJ239" i="20" s="1"/>
  <c r="N239" i="20" s="1"/>
  <c r="CM188" i="20"/>
  <c r="AJ188" i="20" s="1"/>
  <c r="N188" i="20" s="1"/>
  <c r="CM122" i="20"/>
  <c r="AJ122" i="20" s="1"/>
  <c r="N122" i="20" s="1"/>
  <c r="CM119" i="20"/>
  <c r="AJ119" i="20" s="1"/>
  <c r="N119" i="20" s="1"/>
  <c r="CM135" i="20"/>
  <c r="AJ135" i="20" s="1"/>
  <c r="N135" i="20" s="1"/>
  <c r="CM222" i="20"/>
  <c r="AJ222" i="20" s="1"/>
  <c r="N222" i="20" s="1"/>
  <c r="CM20" i="20"/>
  <c r="AJ20" i="20" s="1"/>
  <c r="N20" i="20" s="1"/>
  <c r="CM40" i="20"/>
  <c r="AJ40" i="20" s="1"/>
  <c r="N40" i="20" s="1"/>
  <c r="CM171" i="20"/>
  <c r="AJ171" i="20" s="1"/>
  <c r="N171" i="20" s="1"/>
  <c r="CM218" i="20"/>
  <c r="AJ218" i="20" s="1"/>
  <c r="N218" i="20" s="1"/>
  <c r="CM68" i="20"/>
  <c r="AJ68" i="20" s="1"/>
  <c r="N68" i="20" s="1"/>
  <c r="CM166" i="20"/>
  <c r="AJ166" i="20" s="1"/>
  <c r="N166" i="20" s="1"/>
  <c r="CM64" i="20"/>
  <c r="AJ64" i="20" s="1"/>
  <c r="N64" i="20" s="1"/>
  <c r="CM149" i="20"/>
  <c r="AJ149" i="20" s="1"/>
  <c r="N149" i="20" s="1"/>
  <c r="CM13" i="20"/>
  <c r="AJ13" i="20" s="1"/>
  <c r="N13" i="20" s="1"/>
  <c r="CM241" i="20"/>
  <c r="AJ241" i="20" s="1"/>
  <c r="N241" i="20" s="1"/>
  <c r="CM14" i="20"/>
  <c r="AJ14" i="20" s="1"/>
  <c r="N14" i="20" s="1"/>
  <c r="AC54" i="8"/>
  <c r="AC65" i="8"/>
  <c r="AC44" i="8"/>
  <c r="AD35" i="4" l="1"/>
  <c r="AD34" i="4" s="1"/>
  <c r="AD36" i="4" l="1"/>
  <c r="AD73" i="4" s="1"/>
  <c r="AD56" i="8"/>
  <c r="AD55" i="8" s="1"/>
  <c r="AD42" i="4"/>
  <c r="AD76" i="4" s="1"/>
  <c r="AD40" i="4"/>
  <c r="AD75" i="4" s="1"/>
  <c r="AD38" i="4"/>
  <c r="AD44" i="4"/>
  <c r="AD64" i="4" l="1"/>
  <c r="AD88" i="4" s="1"/>
  <c r="AD54" i="4"/>
  <c r="AD83" i="4" s="1"/>
  <c r="AD48" i="4"/>
  <c r="AD80" i="4" s="1"/>
  <c r="AD56" i="4"/>
  <c r="AD84" i="4" s="1"/>
  <c r="AD58" i="4"/>
  <c r="AD85" i="4" s="1"/>
  <c r="AD46" i="4"/>
  <c r="AD79" i="4" s="1"/>
  <c r="AD62" i="4"/>
  <c r="AD87" i="4" s="1"/>
  <c r="AD45" i="4"/>
  <c r="AD60" i="4"/>
  <c r="AD86" i="4" s="1"/>
  <c r="AD50" i="4"/>
  <c r="AD81" i="4" s="1"/>
  <c r="AD52" i="4"/>
  <c r="AD82" i="4" s="1"/>
  <c r="AD64" i="8"/>
  <c r="AD61" i="8"/>
  <c r="AD74" i="4"/>
  <c r="AD71" i="4" s="1"/>
  <c r="AD24" i="4"/>
  <c r="AD77" i="4" l="1"/>
  <c r="AD78" i="4" s="1"/>
  <c r="AD19" i="4"/>
  <c r="AD72" i="4"/>
  <c r="AD93" i="4"/>
  <c r="AD18" i="4"/>
  <c r="AD20" i="4" l="1"/>
  <c r="AD16" i="4" s="1"/>
  <c r="AD21" i="4"/>
  <c r="AD98" i="4"/>
  <c r="AD17" i="4" l="1"/>
  <c r="AD22" i="4"/>
  <c r="AD26" i="4" l="1"/>
  <c r="AD28" i="4"/>
  <c r="AD10" i="8" l="1"/>
  <c r="AD27" i="4"/>
  <c r="AD11" i="8" l="1"/>
  <c r="AD14" i="8"/>
  <c r="AD16" i="8" s="1"/>
  <c r="AD20" i="8" l="1"/>
  <c r="AD23" i="8" s="1"/>
  <c r="AD17" i="8"/>
  <c r="AD24" i="8" l="1"/>
  <c r="AD26" i="8" s="1"/>
  <c r="AD29" i="8" s="1"/>
  <c r="AD31" i="8" s="1"/>
  <c r="AD21" i="8"/>
  <c r="AD51" i="8" l="1"/>
  <c r="AD32" i="8"/>
  <c r="AD38" i="8"/>
  <c r="AE38" i="8" l="1"/>
  <c r="AD41" i="8"/>
  <c r="AD52" i="8"/>
  <c r="AD62" i="8" s="1"/>
  <c r="AD50" i="8"/>
  <c r="AD44" i="8" s="1"/>
  <c r="AD53" i="8"/>
  <c r="AD58" i="8" s="1"/>
  <c r="AD65" i="8" l="1"/>
  <c r="AD54" i="8"/>
  <c r="AD43" i="8"/>
  <c r="P9" i="9"/>
  <c r="L17" i="9"/>
  <c r="L9" i="9"/>
  <c r="J16" i="9"/>
  <c r="Q16" i="9"/>
  <c r="O11" i="9"/>
  <c r="K11" i="9"/>
  <c r="L11" i="9"/>
  <c r="R12" i="9"/>
  <c r="J12" i="9"/>
  <c r="P14" i="9"/>
  <c r="S13" i="9"/>
  <c r="F1272" i="10"/>
  <c r="E1272" i="10" s="1" a="1"/>
  <c r="E1272" i="10" s="1"/>
  <c r="C1272" i="10" s="1"/>
  <c r="F1162" i="10"/>
  <c r="E1162" i="10" s="1" a="1"/>
  <c r="E1162" i="10" s="1"/>
  <c r="C1162" i="10" s="1"/>
  <c r="F455" i="10"/>
  <c r="E455" i="10" s="1" a="1"/>
  <c r="E455" i="10" s="1"/>
  <c r="C455" i="10" s="1"/>
  <c r="F171" i="10"/>
  <c r="E171" i="10" s="1" a="1"/>
  <c r="E171" i="10" s="1"/>
  <c r="C171" i="10" s="1"/>
  <c r="F1239" i="10"/>
  <c r="E1239" i="10" s="1" a="1"/>
  <c r="E1239" i="10" s="1"/>
  <c r="C1239" i="10" s="1"/>
  <c r="F436" i="10"/>
  <c r="E436" i="10" s="1" a="1"/>
  <c r="E436" i="10" s="1"/>
  <c r="C436" i="10" s="1"/>
  <c r="F226" i="10"/>
  <c r="E226" i="10" s="1" a="1"/>
  <c r="E226" i="10" s="1"/>
  <c r="C226" i="10" s="1"/>
  <c r="F233" i="10"/>
  <c r="E233" i="10" s="1" a="1"/>
  <c r="E233" i="10" s="1"/>
  <c r="C233" i="10" s="1"/>
  <c r="F49" i="10"/>
  <c r="E49" i="10" s="1" a="1"/>
  <c r="E49" i="10" s="1"/>
  <c r="C49" i="10" s="1"/>
  <c r="F965" i="10"/>
  <c r="E965" i="10" s="1" a="1"/>
  <c r="E965" i="10" s="1"/>
  <c r="C965" i="10" s="1"/>
  <c r="F1125" i="10"/>
  <c r="E1125" i="10" s="1" a="1"/>
  <c r="E1125" i="10" s="1"/>
  <c r="C1125" i="10" s="1"/>
  <c r="F1613" i="10"/>
  <c r="E1613" i="10" s="1" a="1"/>
  <c r="E1613" i="10" s="1"/>
  <c r="C1613" i="10" s="1"/>
  <c r="F3025" i="10"/>
  <c r="E3025" i="10" s="1" a="1"/>
  <c r="E3025" i="10" s="1"/>
  <c r="C3025" i="10" s="1"/>
  <c r="F1170" i="10"/>
  <c r="E1170" i="10" s="1" a="1"/>
  <c r="E1170" i="10" s="1"/>
  <c r="C1170" i="10" s="1"/>
  <c r="F957" i="10"/>
  <c r="E957" i="10" s="1" a="1"/>
  <c r="E957" i="10" s="1"/>
  <c r="C957" i="10" s="1"/>
  <c r="F1668" i="10"/>
  <c r="E1668" i="10" s="1" a="1"/>
  <c r="E1668" i="10" s="1"/>
  <c r="C1668" i="10" s="1"/>
  <c r="F1298" i="10"/>
  <c r="E1298" i="10" s="1" a="1"/>
  <c r="E1298" i="10" s="1"/>
  <c r="C1298" i="10" s="1"/>
  <c r="F245" i="10"/>
  <c r="E245" i="10" s="1" a="1"/>
  <c r="E245" i="10" s="1"/>
  <c r="C245" i="10" s="1"/>
  <c r="F242" i="10"/>
  <c r="E242" i="10" s="1" a="1"/>
  <c r="E242" i="10" s="1"/>
  <c r="C242" i="10" s="1"/>
  <c r="F463" i="10"/>
  <c r="E463" i="10" s="1" a="1"/>
  <c r="E463" i="10" s="1"/>
  <c r="C463" i="10" s="1"/>
  <c r="F162" i="10"/>
  <c r="E162" i="10" s="1" a="1"/>
  <c r="E162" i="10" s="1"/>
  <c r="C162" i="10" s="1"/>
  <c r="F328" i="10"/>
  <c r="E328" i="10" s="1" a="1"/>
  <c r="E328" i="10" s="1"/>
  <c r="C328" i="10" s="1"/>
  <c r="F368" i="10"/>
  <c r="E368" i="10" s="1" a="1"/>
  <c r="E368" i="10" s="1"/>
  <c r="C368" i="10" s="1"/>
  <c r="F1349" i="10"/>
  <c r="E1349" i="10" s="1" a="1"/>
  <c r="E1349" i="10" s="1"/>
  <c r="C1349" i="10" s="1"/>
  <c r="F3372" i="10"/>
  <c r="E3372" i="10" s="1" a="1"/>
  <c r="E3372" i="10" s="1"/>
  <c r="C3372" i="10" s="1"/>
  <c r="F2011" i="10"/>
  <c r="E2011" i="10" s="1" a="1"/>
  <c r="E2011" i="10" s="1"/>
  <c r="C2011" i="10" s="1"/>
  <c r="F1479" i="10"/>
  <c r="E1479" i="10" s="1" a="1"/>
  <c r="E1479" i="10" s="1"/>
  <c r="C1479" i="10" s="1"/>
  <c r="F227" i="10"/>
  <c r="E227" i="10" s="1" a="1"/>
  <c r="E227" i="10" s="1"/>
  <c r="C227" i="10" s="1"/>
  <c r="F460" i="10"/>
  <c r="E460" i="10" s="1" a="1"/>
  <c r="E460" i="10" s="1"/>
  <c r="C460" i="10" s="1"/>
  <c r="F516" i="10"/>
  <c r="E516" i="10" s="1" a="1"/>
  <c r="E516" i="10" s="1"/>
  <c r="C516" i="10" s="1"/>
  <c r="F311" i="10"/>
  <c r="E311" i="10" s="1" a="1"/>
  <c r="E311" i="10" s="1"/>
  <c r="C311" i="10" s="1"/>
  <c r="F792" i="10"/>
  <c r="E792" i="10" s="1" a="1"/>
  <c r="E792" i="10" s="1"/>
  <c r="C792" i="10" s="1"/>
  <c r="F1992" i="10"/>
  <c r="E1992" i="10" s="1" a="1"/>
  <c r="E1992" i="10" s="1"/>
  <c r="C1992" i="10" s="1"/>
  <c r="F807" i="10"/>
  <c r="E807" i="10" s="1" a="1"/>
  <c r="E807" i="10" s="1"/>
  <c r="C807" i="10" s="1"/>
  <c r="F1646" i="10"/>
  <c r="E1646" i="10" s="1" a="1"/>
  <c r="E1646" i="10" s="1"/>
  <c r="C1646" i="10" s="1"/>
  <c r="F803" i="10"/>
  <c r="E803" i="10" s="1" a="1"/>
  <c r="E803" i="10" s="1"/>
  <c r="C803" i="10" s="1"/>
  <c r="F107" i="10"/>
  <c r="E107" i="10" s="1" a="1"/>
  <c r="E107" i="10" s="1"/>
  <c r="C107" i="10" s="1"/>
  <c r="F1113" i="10"/>
  <c r="E1113" i="10" s="1" a="1"/>
  <c r="E1113" i="10" s="1"/>
  <c r="C1113" i="10" s="1"/>
  <c r="F1850" i="10"/>
  <c r="E1850" i="10" s="1" a="1"/>
  <c r="E1850" i="10" s="1"/>
  <c r="C1850" i="10" s="1"/>
  <c r="F1520" i="10"/>
  <c r="E1520" i="10" s="1" a="1"/>
  <c r="E1520" i="10" s="1"/>
  <c r="C1520" i="10" s="1"/>
  <c r="F571" i="10"/>
  <c r="E571" i="10" s="1" a="1"/>
  <c r="E571" i="10" s="1"/>
  <c r="C571" i="10" s="1"/>
  <c r="F988" i="10"/>
  <c r="E988" i="10" s="1" a="1"/>
  <c r="E988" i="10" s="1"/>
  <c r="C988" i="10" s="1"/>
  <c r="F625" i="10"/>
  <c r="E625" i="10" s="1" a="1"/>
  <c r="E625" i="10" s="1"/>
  <c r="C625" i="10" s="1"/>
  <c r="F1133" i="10"/>
  <c r="E1133" i="10" s="1" a="1"/>
  <c r="E1133" i="10" s="1"/>
  <c r="C1133" i="10" s="1"/>
  <c r="F315" i="10"/>
  <c r="E315" i="10" s="1" a="1"/>
  <c r="E315" i="10" s="1"/>
  <c r="C315" i="10" s="1"/>
  <c r="F1196" i="10"/>
  <c r="E1196" i="10" s="1" a="1"/>
  <c r="E1196" i="10" s="1"/>
  <c r="C1196" i="10" s="1"/>
  <c r="F729" i="10"/>
  <c r="E729" i="10" s="1" a="1"/>
  <c r="E729" i="10" s="1"/>
  <c r="C729" i="10" s="1"/>
  <c r="F1246" i="10"/>
  <c r="E1246" i="10" s="1" a="1"/>
  <c r="E1246" i="10" s="1"/>
  <c r="C1246" i="10" s="1"/>
  <c r="F473" i="10"/>
  <c r="E473" i="10" s="1" a="1"/>
  <c r="E473" i="10" s="1"/>
  <c r="C473" i="10" s="1"/>
  <c r="F445" i="10"/>
  <c r="E445" i="10" s="1" a="1"/>
  <c r="E445" i="10" s="1"/>
  <c r="C445" i="10" s="1"/>
  <c r="F1717" i="10"/>
  <c r="E1717" i="10" s="1" a="1"/>
  <c r="E1717" i="10" s="1"/>
  <c r="C1717" i="10" s="1"/>
  <c r="F1552" i="10"/>
  <c r="E1552" i="10" s="1" a="1"/>
  <c r="E1552" i="10" s="1"/>
  <c r="C1552" i="10" s="1"/>
  <c r="F763" i="10"/>
  <c r="E763" i="10" s="1" a="1"/>
  <c r="E763" i="10" s="1"/>
  <c r="C763" i="10" s="1"/>
  <c r="F266" i="10"/>
  <c r="E266" i="10" s="1" a="1"/>
  <c r="E266" i="10" s="1"/>
  <c r="C266" i="10" s="1"/>
  <c r="F1787" i="10"/>
  <c r="E1787" i="10" s="1" a="1"/>
  <c r="E1787" i="10" s="1"/>
  <c r="C1787" i="10" s="1"/>
  <c r="F2869" i="10"/>
  <c r="E2869" i="10" s="1" a="1"/>
  <c r="E2869" i="10" s="1"/>
  <c r="C2869" i="10" s="1"/>
  <c r="F1045" i="10"/>
  <c r="E1045" i="10" s="1" a="1"/>
  <c r="E1045" i="10" s="1"/>
  <c r="C1045" i="10" s="1"/>
  <c r="F1708" i="10"/>
  <c r="E1708" i="10" s="1" a="1"/>
  <c r="E1708" i="10" s="1"/>
  <c r="C1708" i="10" s="1"/>
  <c r="F19" i="10"/>
  <c r="E19" i="10" s="1" a="1"/>
  <c r="E19" i="10" s="1"/>
  <c r="C19" i="10" s="1"/>
  <c r="F1997" i="10"/>
  <c r="E1997" i="10" s="1" a="1"/>
  <c r="E1997" i="10" s="1"/>
  <c r="C1997" i="10" s="1"/>
  <c r="F479" i="10"/>
  <c r="E479" i="10" s="1" a="1"/>
  <c r="E479" i="10" s="1"/>
  <c r="C479" i="10" s="1"/>
  <c r="F497" i="10"/>
  <c r="E497" i="10" s="1" a="1"/>
  <c r="E497" i="10" s="1"/>
  <c r="C497" i="10" s="1"/>
  <c r="F398" i="10"/>
  <c r="E398" i="10" s="1" a="1"/>
  <c r="E398" i="10" s="1"/>
  <c r="C398" i="10" s="1"/>
  <c r="F619" i="10"/>
  <c r="E619" i="10" s="1" a="1"/>
  <c r="E619" i="10" s="1"/>
  <c r="C619" i="10" s="1"/>
  <c r="F975" i="10"/>
  <c r="E975" i="10" s="1" a="1"/>
  <c r="E975" i="10" s="1"/>
  <c r="C975" i="10" s="1"/>
  <c r="F1807" i="10"/>
  <c r="E1807" i="10" s="1" a="1"/>
  <c r="E1807" i="10" s="1"/>
  <c r="C1807" i="10" s="1"/>
  <c r="F1207" i="10"/>
  <c r="E1207" i="10" s="1" a="1"/>
  <c r="E1207" i="10" s="1"/>
  <c r="C1207" i="10" s="1"/>
  <c r="F608" i="10"/>
  <c r="E608" i="10" s="1" a="1"/>
  <c r="E608" i="10" s="1"/>
  <c r="C608" i="10" s="1"/>
  <c r="F75" i="10"/>
  <c r="E75" i="10" s="1" a="1"/>
  <c r="E75" i="10" s="1"/>
  <c r="C75" i="10" s="1"/>
  <c r="F1650" i="10"/>
  <c r="E1650" i="10" s="1" a="1"/>
  <c r="E1650" i="10" s="1"/>
  <c r="C1650" i="10" s="1"/>
  <c r="F450" i="10"/>
  <c r="E450" i="10" s="1" a="1"/>
  <c r="E450" i="10" s="1"/>
  <c r="C450" i="10" s="1"/>
  <c r="F489" i="10"/>
  <c r="E489" i="10" s="1" a="1"/>
  <c r="E489" i="10" s="1"/>
  <c r="C489" i="10" s="1"/>
  <c r="F2000" i="10"/>
  <c r="E2000" i="10" s="1" a="1"/>
  <c r="E2000" i="10" s="1"/>
  <c r="C2000" i="10" s="1"/>
  <c r="F1549" i="10"/>
  <c r="E1549" i="10" s="1" a="1"/>
  <c r="E1549" i="10" s="1"/>
  <c r="C1549" i="10" s="1"/>
  <c r="F1251" i="10"/>
  <c r="E1251" i="10" s="1" a="1"/>
  <c r="E1251" i="10" s="1"/>
  <c r="C1251" i="10" s="1"/>
  <c r="F1605" i="10"/>
  <c r="E1605" i="10" s="1" a="1"/>
  <c r="E1605" i="10" s="1"/>
  <c r="C1605" i="10" s="1"/>
  <c r="F1812" i="10"/>
  <c r="E1812" i="10" s="1" a="1"/>
  <c r="E1812" i="10" s="1"/>
  <c r="C1812" i="10" s="1"/>
  <c r="F25" i="10"/>
  <c r="E25" i="10" s="1" a="1"/>
  <c r="E25" i="10" s="1"/>
  <c r="C25" i="10" s="1"/>
  <c r="F1373" i="10"/>
  <c r="E1373" i="10" s="1" a="1"/>
  <c r="E1373" i="10" s="1"/>
  <c r="C1373" i="10" s="1"/>
  <c r="F1731" i="10"/>
  <c r="E1731" i="10" s="1" a="1"/>
  <c r="E1731" i="10" s="1"/>
  <c r="C1731" i="10" s="1"/>
  <c r="F212" i="10"/>
  <c r="E212" i="10" s="1" a="1"/>
  <c r="E212" i="10" s="1"/>
  <c r="C212" i="10" s="1"/>
  <c r="F140" i="10"/>
  <c r="E140" i="10" s="1" a="1"/>
  <c r="E140" i="10" s="1"/>
  <c r="C140" i="10" s="1"/>
  <c r="F1849" i="10"/>
  <c r="E1849" i="10" s="1" a="1"/>
  <c r="E1849" i="10" s="1"/>
  <c r="C1849" i="10" s="1"/>
  <c r="F605" i="10"/>
  <c r="E605" i="10" s="1" a="1"/>
  <c r="E605" i="10" s="1"/>
  <c r="C605" i="10" s="1"/>
  <c r="F391" i="10"/>
  <c r="E391" i="10" s="1" a="1"/>
  <c r="E391" i="10" s="1"/>
  <c r="C391" i="10" s="1"/>
  <c r="F1749" i="10"/>
  <c r="E1749" i="10" s="1" a="1"/>
  <c r="E1749" i="10" s="1"/>
  <c r="C1749" i="10" s="1"/>
  <c r="F1634" i="10"/>
  <c r="E1634" i="10" s="1" a="1"/>
  <c r="E1634" i="10" s="1"/>
  <c r="C1634" i="10" s="1"/>
  <c r="F1872" i="10"/>
  <c r="E1872" i="10" s="1" a="1"/>
  <c r="E1872" i="10" s="1"/>
  <c r="C1872" i="10" s="1"/>
  <c r="F798" i="10"/>
  <c r="E798" i="10" s="1" a="1"/>
  <c r="E798" i="10" s="1"/>
  <c r="C798" i="10" s="1"/>
  <c r="F1026" i="10"/>
  <c r="E1026" i="10" s="1" a="1"/>
  <c r="E1026" i="10" s="1"/>
  <c r="C1026" i="10" s="1"/>
  <c r="F2279" i="10"/>
  <c r="E2279" i="10" s="1" a="1"/>
  <c r="E2279" i="10" s="1"/>
  <c r="C2279" i="10" s="1"/>
  <c r="F1879" i="10"/>
  <c r="E1879" i="10" s="1" a="1"/>
  <c r="E1879" i="10" s="1"/>
  <c r="C1879" i="10" s="1"/>
  <c r="F581" i="10"/>
  <c r="E581" i="10" s="1" a="1"/>
  <c r="E581" i="10" s="1"/>
  <c r="C581" i="10" s="1"/>
  <c r="F3196" i="10"/>
  <c r="E3196" i="10" s="1" a="1"/>
  <c r="E3196" i="10" s="1"/>
  <c r="C3196" i="10" s="1"/>
  <c r="F483" i="10"/>
  <c r="E483" i="10" s="1" a="1"/>
  <c r="E483" i="10" s="1"/>
  <c r="C483" i="10" s="1"/>
  <c r="F1924" i="10"/>
  <c r="E1924" i="10" s="1" a="1"/>
  <c r="E1924" i="10" s="1"/>
  <c r="C1924" i="10" s="1"/>
  <c r="F3253" i="10"/>
  <c r="E3253" i="10" s="1" a="1"/>
  <c r="E3253" i="10" s="1"/>
  <c r="C3253" i="10" s="1"/>
  <c r="F1208" i="10"/>
  <c r="E1208" i="10" s="1" a="1"/>
  <c r="E1208" i="10" s="1"/>
  <c r="C1208" i="10" s="1"/>
  <c r="F1500" i="10"/>
  <c r="E1500" i="10" s="1" a="1"/>
  <c r="E1500" i="10" s="1"/>
  <c r="C1500" i="10" s="1"/>
  <c r="F1457" i="10"/>
  <c r="E1457" i="10" s="1" a="1"/>
  <c r="E1457" i="10" s="1"/>
  <c r="C1457" i="10" s="1"/>
  <c r="F2482" i="10"/>
  <c r="E2482" i="10" s="1" a="1"/>
  <c r="E2482" i="10" s="1"/>
  <c r="C2482" i="10" s="1"/>
  <c r="F277" i="10"/>
  <c r="E277" i="10" s="1" a="1"/>
  <c r="E277" i="10" s="1"/>
  <c r="C277" i="10" s="1"/>
  <c r="F1690" i="10"/>
  <c r="E1690" i="10" s="1" a="1"/>
  <c r="E1690" i="10" s="1"/>
  <c r="C1690" i="10" s="1"/>
  <c r="F863" i="10"/>
  <c r="E863" i="10" s="1" a="1"/>
  <c r="E863" i="10" s="1"/>
  <c r="C863" i="10" s="1"/>
  <c r="F2615" i="10"/>
  <c r="E2615" i="10" s="1" a="1"/>
  <c r="E2615" i="10" s="1"/>
  <c r="C2615" i="10" s="1"/>
  <c r="F1512" i="10"/>
  <c r="E1512" i="10" s="1" a="1"/>
  <c r="E1512" i="10" s="1"/>
  <c r="C1512" i="10" s="1"/>
  <c r="F2232" i="10"/>
  <c r="E2232" i="10" s="1" a="1"/>
  <c r="E2232" i="10" s="1"/>
  <c r="C2232" i="10" s="1"/>
  <c r="F915" i="10"/>
  <c r="E915" i="10" s="1" a="1"/>
  <c r="E915" i="10" s="1"/>
  <c r="C915" i="10" s="1"/>
  <c r="F589" i="10"/>
  <c r="E589" i="10" s="1" a="1"/>
  <c r="E589" i="10" s="1"/>
  <c r="C589" i="10" s="1"/>
  <c r="F761" i="10"/>
  <c r="E761" i="10" s="1" a="1"/>
  <c r="E761" i="10" s="1"/>
  <c r="C761" i="10" s="1"/>
  <c r="F1395" i="10"/>
  <c r="E1395" i="10" s="1" a="1"/>
  <c r="E1395" i="10" s="1"/>
  <c r="C1395" i="10" s="1"/>
  <c r="F471" i="10"/>
  <c r="E471" i="10" s="1" a="1"/>
  <c r="E471" i="10" s="1"/>
  <c r="C471" i="10" s="1"/>
  <c r="F751" i="10"/>
  <c r="E751" i="10" s="1" a="1"/>
  <c r="E751" i="10" s="1"/>
  <c r="C751" i="10" s="1"/>
  <c r="F1082" i="10"/>
  <c r="E1082" i="10" s="1" a="1"/>
  <c r="E1082" i="10" s="1"/>
  <c r="C1082" i="10" s="1"/>
  <c r="F575" i="10"/>
  <c r="E575" i="10" s="1" a="1"/>
  <c r="E575" i="10" s="1"/>
  <c r="C575" i="10" s="1"/>
  <c r="F452" i="10"/>
  <c r="E452" i="10" s="1" a="1"/>
  <c r="E452" i="10" s="1"/>
  <c r="C452" i="10" s="1"/>
  <c r="F1729" i="10"/>
  <c r="E1729" i="10" s="1" a="1"/>
  <c r="E1729" i="10" s="1"/>
  <c r="C1729" i="10" s="1"/>
  <c r="F1648" i="10"/>
  <c r="E1648" i="10" s="1" a="1"/>
  <c r="E1648" i="10" s="1"/>
  <c r="C1648" i="10" s="1"/>
  <c r="F1825" i="10"/>
  <c r="E1825" i="10" s="1" a="1"/>
  <c r="E1825" i="10" s="1"/>
  <c r="C1825" i="10" s="1"/>
  <c r="F1775" i="10"/>
  <c r="E1775" i="10" s="1" a="1"/>
  <c r="E1775" i="10" s="1"/>
  <c r="C1775" i="10" s="1"/>
  <c r="F1962" i="10"/>
  <c r="E1962" i="10" s="1" a="1"/>
  <c r="E1962" i="10" s="1"/>
  <c r="C1962" i="10" s="1"/>
  <c r="F1574" i="10"/>
  <c r="E1574" i="10" s="1" a="1"/>
  <c r="E1574" i="10" s="1"/>
  <c r="C1574" i="10" s="1"/>
  <c r="F644" i="10"/>
  <c r="E644" i="10" s="1" a="1"/>
  <c r="E644" i="10" s="1"/>
  <c r="C644" i="10" s="1"/>
  <c r="F2941" i="10"/>
  <c r="E2941" i="10" s="1" a="1"/>
  <c r="E2941" i="10" s="1"/>
  <c r="C2941" i="10" s="1"/>
  <c r="F2544" i="10"/>
  <c r="E2544" i="10" s="1" a="1"/>
  <c r="E2544" i="10" s="1"/>
  <c r="C2544" i="10" s="1"/>
  <c r="F219" i="10"/>
  <c r="E219" i="10" s="1" a="1"/>
  <c r="E219" i="10" s="1"/>
  <c r="C219" i="10" s="1"/>
  <c r="F950" i="10"/>
  <c r="E950" i="10" s="1" a="1"/>
  <c r="E950" i="10" s="1"/>
  <c r="C950" i="10" s="1"/>
  <c r="F3314" i="10"/>
  <c r="E3314" i="10" s="1" a="1"/>
  <c r="E3314" i="10" s="1"/>
  <c r="C3314" i="10" s="1"/>
  <c r="F953" i="10"/>
  <c r="E953" i="10" s="1" a="1"/>
  <c r="E953" i="10" s="1"/>
  <c r="C953" i="10" s="1"/>
  <c r="F2111" i="10"/>
  <c r="E2111" i="10" s="1" a="1"/>
  <c r="E2111" i="10" s="1"/>
  <c r="C2111" i="10" s="1"/>
  <c r="F2383" i="10"/>
  <c r="E2383" i="10" s="1" a="1"/>
  <c r="E2383" i="10" s="1"/>
  <c r="C2383" i="10" s="1"/>
  <c r="F1100" i="10"/>
  <c r="E1100" i="10" s="1" a="1"/>
  <c r="E1100" i="10" s="1"/>
  <c r="C1100" i="10" s="1"/>
  <c r="F153" i="10"/>
  <c r="E153" i="10" s="1" a="1"/>
  <c r="E153" i="10" s="1"/>
  <c r="C153" i="10" s="1"/>
  <c r="F255" i="10"/>
  <c r="E255" i="10" s="1" a="1"/>
  <c r="E255" i="10" s="1"/>
  <c r="C255" i="10" s="1"/>
  <c r="F1761" i="10"/>
  <c r="E1761" i="10" s="1" a="1"/>
  <c r="E1761" i="10" s="1"/>
  <c r="C1761" i="10" s="1"/>
  <c r="F2033" i="10"/>
  <c r="E2033" i="10" s="1" a="1"/>
  <c r="E2033" i="10" s="1"/>
  <c r="C2033" i="10" s="1"/>
  <c r="F1754" i="10"/>
  <c r="E1754" i="10" s="1" a="1"/>
  <c r="E1754" i="10" s="1"/>
  <c r="C1754" i="10" s="1"/>
  <c r="F845" i="10"/>
  <c r="E845" i="10" s="1" a="1"/>
  <c r="E845" i="10" s="1"/>
  <c r="C845" i="10" s="1"/>
  <c r="F540" i="10"/>
  <c r="E540" i="10" s="1" a="1"/>
  <c r="E540" i="10" s="1"/>
  <c r="C540" i="10" s="1"/>
  <c r="F785" i="10"/>
  <c r="E785" i="10" s="1" a="1"/>
  <c r="E785" i="10" s="1"/>
  <c r="C785" i="10" s="1"/>
  <c r="F2679" i="10"/>
  <c r="E2679" i="10" s="1" a="1"/>
  <c r="E2679" i="10" s="1"/>
  <c r="C2679" i="10" s="1"/>
  <c r="F859" i="10"/>
  <c r="E859" i="10" s="1" a="1"/>
  <c r="E859" i="10" s="1"/>
  <c r="C859" i="10" s="1"/>
  <c r="F1889" i="10"/>
  <c r="E1889" i="10" s="1" a="1"/>
  <c r="E1889" i="10" s="1"/>
  <c r="C1889" i="10" s="1"/>
  <c r="F146" i="10"/>
  <c r="E146" i="10" s="1" a="1"/>
  <c r="E146" i="10" s="1"/>
  <c r="C146" i="10" s="1"/>
  <c r="F248" i="10"/>
  <c r="E248" i="10" s="1" a="1"/>
  <c r="E248" i="10" s="1"/>
  <c r="C248" i="10" s="1"/>
  <c r="F2128" i="10"/>
  <c r="E2128" i="10" s="1" a="1"/>
  <c r="E2128" i="10" s="1"/>
  <c r="C2128" i="10" s="1"/>
  <c r="F770" i="10"/>
  <c r="E770" i="10" s="1" a="1"/>
  <c r="E770" i="10" s="1"/>
  <c r="C770" i="10" s="1"/>
  <c r="F1715" i="10"/>
  <c r="E1715" i="10" s="1" a="1"/>
  <c r="E1715" i="10" s="1"/>
  <c r="C1715" i="10" s="1"/>
  <c r="F2571" i="10"/>
  <c r="E2571" i="10" s="1" a="1"/>
  <c r="E2571" i="10" s="1"/>
  <c r="C2571" i="10" s="1"/>
  <c r="F722" i="10"/>
  <c r="E722" i="10" s="1" a="1"/>
  <c r="E722" i="10" s="1"/>
  <c r="C722" i="10" s="1"/>
  <c r="F395" i="10"/>
  <c r="E395" i="10" s="1" a="1"/>
  <c r="E395" i="10" s="1"/>
  <c r="C395" i="10" s="1"/>
  <c r="F2489" i="10"/>
  <c r="E2489" i="10" s="1" a="1"/>
  <c r="E2489" i="10" s="1"/>
  <c r="C2489" i="10" s="1"/>
  <c r="F1940" i="10"/>
  <c r="E1940" i="10" s="1" a="1"/>
  <c r="E1940" i="10" s="1"/>
  <c r="C1940" i="10" s="1"/>
  <c r="F1765" i="10"/>
  <c r="E1765" i="10" s="1" a="1"/>
  <c r="E1765" i="10" s="1"/>
  <c r="C1765" i="10" s="1"/>
  <c r="F1294" i="10"/>
  <c r="E1294" i="10" s="1" a="1"/>
  <c r="E1294" i="10" s="1"/>
  <c r="C1294" i="10" s="1"/>
  <c r="F354" i="10"/>
  <c r="E354" i="10" s="1" a="1"/>
  <c r="E354" i="10" s="1"/>
  <c r="C354" i="10" s="1"/>
  <c r="F1541" i="10"/>
  <c r="E1541" i="10" s="1" a="1"/>
  <c r="E1541" i="10" s="1"/>
  <c r="C1541" i="10" s="1"/>
  <c r="F1560" i="10"/>
  <c r="E1560" i="10" s="1" a="1"/>
  <c r="E1560" i="10" s="1"/>
  <c r="C1560" i="10" s="1"/>
  <c r="F495" i="10"/>
  <c r="E495" i="10" s="1" a="1"/>
  <c r="E495" i="10" s="1"/>
  <c r="C495" i="10" s="1"/>
  <c r="F2025" i="10"/>
  <c r="E2025" i="10" s="1" a="1"/>
  <c r="E2025" i="10" s="1"/>
  <c r="C2025" i="10" s="1"/>
  <c r="F2016" i="10"/>
  <c r="E2016" i="10" s="1" a="1"/>
  <c r="E2016" i="10" s="1"/>
  <c r="C2016" i="10" s="1"/>
  <c r="F407" i="10"/>
  <c r="E407" i="10" s="1" a="1"/>
  <c r="E407" i="10" s="1"/>
  <c r="C407" i="10" s="1"/>
  <c r="F1664" i="10"/>
  <c r="E1664" i="10" s="1" a="1"/>
  <c r="E1664" i="10" s="1"/>
  <c r="C1664" i="10" s="1"/>
  <c r="F1769" i="10"/>
  <c r="E1769" i="10" s="1" a="1"/>
  <c r="E1769" i="10" s="1"/>
  <c r="C1769" i="10" s="1"/>
  <c r="F766" i="10"/>
  <c r="E766" i="10" s="1" a="1"/>
  <c r="E766" i="10" s="1"/>
  <c r="C766" i="10" s="1"/>
  <c r="F2841" i="10"/>
  <c r="E2841" i="10" s="1" a="1"/>
  <c r="E2841" i="10" s="1"/>
  <c r="C2841" i="10" s="1"/>
  <c r="F17" i="10"/>
  <c r="E17" i="10" s="1" a="1"/>
  <c r="E17" i="10" s="1"/>
  <c r="C17" i="10" s="1"/>
  <c r="F1234" i="10"/>
  <c r="E1234" i="10" s="1" a="1"/>
  <c r="E1234" i="10" s="1"/>
  <c r="C1234" i="10" s="1"/>
  <c r="F2580" i="10"/>
  <c r="E2580" i="10" s="1" a="1"/>
  <c r="E2580" i="10" s="1"/>
  <c r="C2580" i="10" s="1"/>
  <c r="F24" i="10"/>
  <c r="E24" i="10" s="1" a="1"/>
  <c r="E24" i="10" s="1"/>
  <c r="C24" i="10" s="1"/>
  <c r="F1670" i="10"/>
  <c r="E1670" i="10" s="1" a="1"/>
  <c r="E1670" i="10" s="1"/>
  <c r="C1670" i="10" s="1"/>
  <c r="F861" i="10"/>
  <c r="E861" i="10" s="1" a="1"/>
  <c r="E861" i="10" s="1"/>
  <c r="C861" i="10" s="1"/>
  <c r="F2659" i="10"/>
  <c r="E2659" i="10" s="1" a="1"/>
  <c r="E2659" i="10" s="1"/>
  <c r="C2659" i="10" s="1"/>
  <c r="F539" i="10"/>
  <c r="E539" i="10" s="1" a="1"/>
  <c r="E539" i="10" s="1"/>
  <c r="C539" i="10" s="1"/>
  <c r="F394" i="10"/>
  <c r="E394" i="10" s="1" a="1"/>
  <c r="E394" i="10" s="1"/>
  <c r="C394" i="10" s="1"/>
  <c r="F968" i="10"/>
  <c r="E968" i="10" s="1" a="1"/>
  <c r="E968" i="10" s="1"/>
  <c r="C968" i="10" s="1"/>
  <c r="F211" i="10"/>
  <c r="E211" i="10" s="1" a="1"/>
  <c r="E211" i="10" s="1"/>
  <c r="C211" i="10" s="1"/>
  <c r="F1744" i="10"/>
  <c r="E1744" i="10" s="1" a="1"/>
  <c r="E1744" i="10" s="1"/>
  <c r="C1744" i="10" s="1"/>
  <c r="F82" i="10"/>
  <c r="E82" i="10" s="1" a="1"/>
  <c r="E82" i="10" s="1"/>
  <c r="C82" i="10" s="1"/>
  <c r="F2170" i="10"/>
  <c r="E2170" i="10" s="1" a="1"/>
  <c r="E2170" i="10" s="1"/>
  <c r="C2170" i="10" s="1"/>
  <c r="F115" i="10"/>
  <c r="E115" i="10" s="1" a="1"/>
  <c r="E115" i="10" s="1"/>
  <c r="C115" i="10" s="1"/>
  <c r="F2630" i="10"/>
  <c r="E2630" i="10" s="1" a="1"/>
  <c r="E2630" i="10" s="1"/>
  <c r="C2630" i="10" s="1"/>
  <c r="F1964" i="10"/>
  <c r="E1964" i="10" s="1" a="1"/>
  <c r="E1964" i="10" s="1"/>
  <c r="C1964" i="10" s="1"/>
  <c r="F1824" i="10"/>
  <c r="E1824" i="10" s="1" a="1"/>
  <c r="E1824" i="10" s="1"/>
  <c r="C1824" i="10" s="1"/>
  <c r="F55" i="10"/>
  <c r="E55" i="10" s="1" a="1"/>
  <c r="E55" i="10" s="1"/>
  <c r="C55" i="10" s="1"/>
  <c r="F1429" i="10"/>
  <c r="E1429" i="10" s="1" a="1"/>
  <c r="E1429" i="10" s="1"/>
  <c r="C1429" i="10" s="1"/>
  <c r="F1405" i="10"/>
  <c r="E1405" i="10" s="1" a="1"/>
  <c r="E1405" i="10" s="1"/>
  <c r="C1405" i="10" s="1"/>
  <c r="F1777" i="10"/>
  <c r="E1777" i="10" s="1" a="1"/>
  <c r="E1777" i="10" s="1"/>
  <c r="C1777" i="10" s="1"/>
  <c r="F931" i="10"/>
  <c r="E931" i="10" s="1" a="1"/>
  <c r="E931" i="10" s="1"/>
  <c r="C931" i="10" s="1"/>
  <c r="F1878" i="10"/>
  <c r="E1878" i="10" s="1" a="1"/>
  <c r="E1878" i="10" s="1"/>
  <c r="C1878" i="10" s="1"/>
  <c r="F134" i="10"/>
  <c r="E134" i="10" s="1" a="1"/>
  <c r="E134" i="10" s="1"/>
  <c r="C134" i="10" s="1"/>
  <c r="F2520" i="10"/>
  <c r="E2520" i="10" s="1" a="1"/>
  <c r="E2520" i="10" s="1"/>
  <c r="C2520" i="10" s="1"/>
  <c r="F1887" i="10"/>
  <c r="E1887" i="10" s="1" a="1"/>
  <c r="E1887" i="10" s="1"/>
  <c r="C1887" i="10" s="1"/>
  <c r="F1899" i="10"/>
  <c r="E1899" i="10" s="1" a="1"/>
  <c r="E1899" i="10" s="1"/>
  <c r="C1899" i="10" s="1"/>
  <c r="F2194" i="10"/>
  <c r="E2194" i="10" s="1" a="1"/>
  <c r="E2194" i="10" s="1"/>
  <c r="C2194" i="10" s="1"/>
  <c r="F1963" i="10"/>
  <c r="E1963" i="10" s="1" a="1"/>
  <c r="E1963" i="10" s="1"/>
  <c r="C1963" i="10" s="1"/>
  <c r="F653" i="10"/>
  <c r="E653" i="10" s="1" a="1"/>
  <c r="E653" i="10" s="1"/>
  <c r="C653" i="10" s="1"/>
  <c r="F2521" i="10"/>
  <c r="E2521" i="10" s="1" a="1"/>
  <c r="E2521" i="10" s="1"/>
  <c r="C2521" i="10" s="1"/>
  <c r="F434" i="10"/>
  <c r="E434" i="10" s="1" a="1"/>
  <c r="E434" i="10" s="1"/>
  <c r="C434" i="10" s="1"/>
  <c r="F678" i="10"/>
  <c r="E678" i="10" s="1" a="1"/>
  <c r="E678" i="10" s="1"/>
  <c r="C678" i="10" s="1"/>
  <c r="F938" i="10"/>
  <c r="E938" i="10" s="1" a="1"/>
  <c r="E938" i="10" s="1"/>
  <c r="C938" i="10" s="1"/>
  <c r="F847" i="10"/>
  <c r="E847" i="10" s="1" a="1"/>
  <c r="E847" i="10" s="1"/>
  <c r="C847" i="10" s="1"/>
  <c r="F1462" i="10"/>
  <c r="E1462" i="10" s="1" a="1"/>
  <c r="E1462" i="10" s="1"/>
  <c r="C1462" i="10" s="1"/>
  <c r="F2221" i="10"/>
  <c r="E2221" i="10" s="1" a="1"/>
  <c r="E2221" i="10" s="1"/>
  <c r="C2221" i="10" s="1"/>
  <c r="F897" i="10"/>
  <c r="E897" i="10" s="1" a="1"/>
  <c r="E897" i="10" s="1"/>
  <c r="C897" i="10" s="1"/>
  <c r="F692" i="10"/>
  <c r="E692" i="10" s="1" a="1"/>
  <c r="E692" i="10" s="1"/>
  <c r="C692" i="10" s="1"/>
  <c r="F1980" i="10"/>
  <c r="E1980" i="10" s="1" a="1"/>
  <c r="E1980" i="10" s="1"/>
  <c r="C1980" i="10" s="1"/>
  <c r="F2930" i="10"/>
  <c r="E2930" i="10" s="1" a="1"/>
  <c r="E2930" i="10" s="1"/>
  <c r="C2930" i="10" s="1"/>
  <c r="F196" i="10"/>
  <c r="E196" i="10" s="1" a="1"/>
  <c r="E196" i="10" s="1"/>
  <c r="C196" i="10" s="1"/>
  <c r="F1561" i="10"/>
  <c r="E1561" i="10" s="1" a="1"/>
  <c r="E1561" i="10" s="1"/>
  <c r="C1561" i="10" s="1"/>
  <c r="F1461" i="10"/>
  <c r="E1461" i="10" s="1" a="1"/>
  <c r="E1461" i="10" s="1"/>
  <c r="C1461" i="10" s="1"/>
  <c r="F2959" i="10"/>
  <c r="E2959" i="10" s="1" a="1"/>
  <c r="E2959" i="10" s="1"/>
  <c r="C2959" i="10" s="1"/>
  <c r="F693" i="10"/>
  <c r="E693" i="10" s="1" a="1"/>
  <c r="E693" i="10" s="1"/>
  <c r="C693" i="10" s="1"/>
  <c r="F624" i="10"/>
  <c r="E624" i="10" s="1" a="1"/>
  <c r="E624" i="10" s="1"/>
  <c r="C624" i="10" s="1"/>
  <c r="F1685" i="10"/>
  <c r="E1685" i="10" s="1" a="1"/>
  <c r="E1685" i="10" s="1"/>
  <c r="C1685" i="10" s="1"/>
  <c r="F2171" i="10"/>
  <c r="E2171" i="10" s="1" a="1"/>
  <c r="E2171" i="10" s="1"/>
  <c r="C2171" i="10" s="1"/>
  <c r="F810" i="10"/>
  <c r="E810" i="10" s="1" a="1"/>
  <c r="E810" i="10" s="1"/>
  <c r="C810" i="10" s="1"/>
  <c r="F756" i="10"/>
  <c r="E756" i="10" s="1" a="1"/>
  <c r="E756" i="10" s="1"/>
  <c r="C756" i="10" s="1"/>
  <c r="F1837" i="10"/>
  <c r="E1837" i="10" s="1" a="1"/>
  <c r="E1837" i="10" s="1"/>
  <c r="C1837" i="10" s="1"/>
  <c r="F788" i="10"/>
  <c r="E788" i="10" s="1" a="1"/>
  <c r="E788" i="10" s="1"/>
  <c r="C788" i="10" s="1"/>
  <c r="F1817" i="10"/>
  <c r="E1817" i="10" s="1" a="1"/>
  <c r="E1817" i="10" s="1"/>
  <c r="C1817" i="10" s="1"/>
  <c r="F347" i="10"/>
  <c r="E347" i="10" s="1" a="1"/>
  <c r="E347" i="10" s="1"/>
  <c r="C347" i="10" s="1"/>
  <c r="F1361" i="10"/>
  <c r="E1361" i="10" s="1" a="1"/>
  <c r="E1361" i="10" s="1"/>
  <c r="C1361" i="10" s="1"/>
  <c r="F1093" i="10"/>
  <c r="E1093" i="10" s="1" a="1"/>
  <c r="E1093" i="10" s="1"/>
  <c r="C1093" i="10" s="1"/>
  <c r="F1984" i="10"/>
  <c r="E1984" i="10" s="1" a="1"/>
  <c r="E1984" i="10" s="1"/>
  <c r="C1984" i="10" s="1"/>
  <c r="F2020" i="10"/>
  <c r="E2020" i="10" s="1" a="1"/>
  <c r="E2020" i="10" s="1"/>
  <c r="C2020" i="10" s="1"/>
  <c r="F109" i="10"/>
  <c r="E109" i="10" s="1" a="1"/>
  <c r="E109" i="10" s="1"/>
  <c r="C109" i="10" s="1"/>
  <c r="F920" i="10"/>
  <c r="E920" i="10" s="1" a="1"/>
  <c r="E920" i="10" s="1"/>
  <c r="C920" i="10" s="1"/>
  <c r="F2123" i="10"/>
  <c r="E2123" i="10" s="1" a="1"/>
  <c r="E2123" i="10" s="1"/>
  <c r="C2123" i="10" s="1"/>
  <c r="F740" i="10"/>
  <c r="E740" i="10" s="1" a="1"/>
  <c r="E740" i="10" s="1"/>
  <c r="C740" i="10" s="1"/>
  <c r="F660" i="10"/>
  <c r="E660" i="10" s="1" a="1"/>
  <c r="E660" i="10" s="1"/>
  <c r="C660" i="10" s="1"/>
  <c r="F818" i="10"/>
  <c r="E818" i="10" s="1" a="1"/>
  <c r="E818" i="10" s="1"/>
  <c r="C818" i="10" s="1"/>
  <c r="F1986" i="10"/>
  <c r="E1986" i="10" s="1" a="1"/>
  <c r="E1986" i="10" s="1"/>
  <c r="C1986" i="10" s="1"/>
  <c r="F1292" i="10"/>
  <c r="E1292" i="10" s="1" a="1"/>
  <c r="E1292" i="10" s="1"/>
  <c r="C1292" i="10" s="1"/>
  <c r="F830" i="10"/>
  <c r="E830" i="10" s="1" a="1"/>
  <c r="E830" i="10" s="1"/>
  <c r="C830" i="10" s="1"/>
  <c r="F350" i="10"/>
  <c r="E350" i="10" s="1" a="1"/>
  <c r="E350" i="10" s="1"/>
  <c r="C350" i="10" s="1"/>
  <c r="F739" i="10"/>
  <c r="E739" i="10" s="1" a="1"/>
  <c r="E739" i="10" s="1"/>
  <c r="C739" i="10" s="1"/>
  <c r="F1548" i="10"/>
  <c r="E1548" i="10" s="1" a="1"/>
  <c r="E1548" i="10" s="1"/>
  <c r="C1548" i="10" s="1"/>
  <c r="F1210" i="10"/>
  <c r="E1210" i="10" s="1" a="1"/>
  <c r="E1210" i="10" s="1"/>
  <c r="C1210" i="10" s="1"/>
  <c r="F1303" i="10"/>
  <c r="E1303" i="10" s="1" a="1"/>
  <c r="E1303" i="10" s="1"/>
  <c r="C1303" i="10" s="1"/>
  <c r="F1088" i="10"/>
  <c r="E1088" i="10" s="1" a="1"/>
  <c r="E1088" i="10" s="1"/>
  <c r="C1088" i="10" s="1"/>
  <c r="F1421" i="10"/>
  <c r="E1421" i="10" s="1" a="1"/>
  <c r="E1421" i="10" s="1"/>
  <c r="C1421" i="10" s="1"/>
  <c r="F1861" i="10"/>
  <c r="E1861" i="10" s="1" a="1"/>
  <c r="E1861" i="10" s="1"/>
  <c r="C1861" i="10" s="1"/>
  <c r="F79" i="10"/>
  <c r="E79" i="10" s="1" a="1"/>
  <c r="E79" i="10" s="1"/>
  <c r="C79" i="10" s="1"/>
  <c r="F209" i="10"/>
  <c r="E209" i="10" s="1" a="1"/>
  <c r="E209" i="10" s="1"/>
  <c r="C209" i="10" s="1"/>
  <c r="F2574" i="10"/>
  <c r="E2574" i="10" s="1" a="1"/>
  <c r="E2574" i="10" s="1"/>
  <c r="C2574" i="10" s="1"/>
  <c r="F1269" i="10"/>
  <c r="E1269" i="10" s="1" a="1"/>
  <c r="E1269" i="10" s="1"/>
  <c r="C1269" i="10" s="1"/>
  <c r="F2195" i="10"/>
  <c r="E2195" i="10" s="1" a="1"/>
  <c r="E2195" i="10" s="1"/>
  <c r="C2195" i="10" s="1"/>
  <c r="F2636" i="10"/>
  <c r="E2636" i="10" s="1" a="1"/>
  <c r="E2636" i="10" s="1"/>
  <c r="C2636" i="10" s="1"/>
  <c r="F1753" i="10"/>
  <c r="E1753" i="10" s="1" a="1"/>
  <c r="E1753" i="10" s="1"/>
  <c r="C1753" i="10" s="1"/>
  <c r="F2971" i="10"/>
  <c r="E2971" i="10" s="1" a="1"/>
  <c r="E2971" i="10" s="1"/>
  <c r="C2971" i="10" s="1"/>
  <c r="F2626" i="10"/>
  <c r="E2626" i="10" s="1" a="1"/>
  <c r="E2626" i="10" s="1"/>
  <c r="C2626" i="10" s="1"/>
  <c r="F1760" i="10"/>
  <c r="E1760" i="10" s="1" a="1"/>
  <c r="E1760" i="10" s="1"/>
  <c r="C1760" i="10" s="1"/>
  <c r="F2804" i="10"/>
  <c r="E2804" i="10" s="1" a="1"/>
  <c r="E2804" i="10" s="1"/>
  <c r="C2804" i="10" s="1"/>
  <c r="F3347" i="10"/>
  <c r="E3347" i="10" s="1" a="1"/>
  <c r="E3347" i="10" s="1"/>
  <c r="C3347" i="10" s="1"/>
  <c r="F2744" i="10"/>
  <c r="E2744" i="10" s="1" a="1"/>
  <c r="E2744" i="10" s="1"/>
  <c r="C2744" i="10" s="1"/>
  <c r="F2758" i="10"/>
  <c r="E2758" i="10" s="1" a="1"/>
  <c r="E2758" i="10" s="1"/>
  <c r="C2758" i="10" s="1"/>
  <c r="F2368" i="10"/>
  <c r="E2368" i="10" s="1" a="1"/>
  <c r="E2368" i="10" s="1"/>
  <c r="C2368" i="10" s="1"/>
  <c r="F3262" i="10"/>
  <c r="E3262" i="10" s="1" a="1"/>
  <c r="E3262" i="10" s="1"/>
  <c r="C3262" i="10" s="1"/>
  <c r="F1696" i="10"/>
  <c r="E1696" i="10" s="1" a="1"/>
  <c r="E1696" i="10" s="1"/>
  <c r="C1696" i="10" s="1"/>
  <c r="F2715" i="10"/>
  <c r="E2715" i="10" s="1" a="1"/>
  <c r="E2715" i="10" s="1"/>
  <c r="C2715" i="10" s="1"/>
  <c r="F2272" i="10"/>
  <c r="E2272" i="10" s="1" a="1"/>
  <c r="E2272" i="10" s="1"/>
  <c r="C2272" i="10" s="1"/>
  <c r="F3290" i="10"/>
  <c r="E3290" i="10" s="1" a="1"/>
  <c r="E3290" i="10" s="1"/>
  <c r="C3290" i="10" s="1"/>
  <c r="F3011" i="10"/>
  <c r="E3011" i="10" s="1" a="1"/>
  <c r="E3011" i="10" s="1"/>
  <c r="C3011" i="10" s="1"/>
  <c r="F656" i="10"/>
  <c r="E656" i="10" s="1" a="1"/>
  <c r="E656" i="10" s="1"/>
  <c r="C656" i="10" s="1"/>
  <c r="F2668" i="10"/>
  <c r="E2668" i="10" s="1" a="1"/>
  <c r="E2668" i="10" s="1"/>
  <c r="C2668" i="10" s="1"/>
  <c r="F2121" i="10"/>
  <c r="E2121" i="10" s="1" a="1"/>
  <c r="E2121" i="10" s="1"/>
  <c r="C2121" i="10" s="1"/>
  <c r="F997" i="10"/>
  <c r="E997" i="10" s="1" a="1"/>
  <c r="E997" i="10" s="1"/>
  <c r="C997" i="10" s="1"/>
  <c r="F2809" i="10"/>
  <c r="E2809" i="10" s="1" a="1"/>
  <c r="E2809" i="10" s="1"/>
  <c r="C2809" i="10" s="1"/>
  <c r="F1652" i="10"/>
  <c r="E1652" i="10" s="1" a="1"/>
  <c r="E1652" i="10" s="1"/>
  <c r="C1652" i="10" s="1"/>
  <c r="F2527" i="10"/>
  <c r="E2527" i="10" s="1" a="1"/>
  <c r="E2527" i="10" s="1"/>
  <c r="C2527" i="10" s="1"/>
  <c r="F2673" i="10"/>
  <c r="E2673" i="10" s="1" a="1"/>
  <c r="E2673" i="10" s="1"/>
  <c r="C2673" i="10" s="1"/>
  <c r="F3210" i="10"/>
  <c r="E3210" i="10" s="1" a="1"/>
  <c r="E3210" i="10" s="1"/>
  <c r="C3210" i="10" s="1"/>
  <c r="F2819" i="10"/>
  <c r="E2819" i="10" s="1" a="1"/>
  <c r="E2819" i="10" s="1"/>
  <c r="C2819" i="10" s="1"/>
  <c r="F2651" i="10"/>
  <c r="E2651" i="10" s="1" a="1"/>
  <c r="E2651" i="10" s="1"/>
  <c r="C2651" i="10" s="1"/>
  <c r="F2206" i="10"/>
  <c r="E2206" i="10" s="1" a="1"/>
  <c r="E2206" i="10" s="1"/>
  <c r="C2206" i="10" s="1"/>
  <c r="F3225" i="10"/>
  <c r="E3225" i="10" s="1" a="1"/>
  <c r="E3225" i="10" s="1"/>
  <c r="C3225" i="10" s="1"/>
  <c r="F1463" i="10"/>
  <c r="E1463" i="10" s="1" a="1"/>
  <c r="E1463" i="10" s="1"/>
  <c r="C1463" i="10" s="1"/>
  <c r="F2278" i="10"/>
  <c r="E2278" i="10" s="1" a="1"/>
  <c r="E2278" i="10" s="1"/>
  <c r="C2278" i="10" s="1"/>
  <c r="F3168" i="10"/>
  <c r="E3168" i="10" s="1" a="1"/>
  <c r="E3168" i="10" s="1"/>
  <c r="C3168" i="10" s="1"/>
  <c r="F837" i="10"/>
  <c r="E837" i="10" s="1" a="1"/>
  <c r="E837" i="10" s="1"/>
  <c r="C837" i="10" s="1"/>
  <c r="F2265" i="10"/>
  <c r="E2265" i="10" s="1" a="1"/>
  <c r="E2265" i="10" s="1"/>
  <c r="C2265" i="10" s="1"/>
  <c r="F2196" i="10"/>
  <c r="E2196" i="10" s="1" a="1"/>
  <c r="E2196" i="10" s="1"/>
  <c r="C2196" i="10" s="1"/>
  <c r="F2607" i="10"/>
  <c r="E2607" i="10" s="1" a="1"/>
  <c r="E2607" i="10" s="1"/>
  <c r="C2607" i="10" s="1"/>
  <c r="F2326" i="10"/>
  <c r="E2326" i="10" s="1" a="1"/>
  <c r="E2326" i="10" s="1"/>
  <c r="C2326" i="10" s="1"/>
  <c r="F3144" i="10"/>
  <c r="E3144" i="10" s="1" a="1"/>
  <c r="E3144" i="10" s="1"/>
  <c r="C3144" i="10" s="1"/>
  <c r="F2634" i="10"/>
  <c r="E2634" i="10" s="1" a="1"/>
  <c r="E2634" i="10" s="1"/>
  <c r="C2634" i="10" s="1"/>
  <c r="F3257" i="10"/>
  <c r="E3257" i="10" s="1" a="1"/>
  <c r="E3257" i="10" s="1"/>
  <c r="C3257" i="10" s="1"/>
  <c r="F3130" i="10"/>
  <c r="E3130" i="10" s="1" a="1"/>
  <c r="E3130" i="10" s="1"/>
  <c r="C3130" i="10" s="1"/>
  <c r="F2285" i="10"/>
  <c r="E2285" i="10" s="1" a="1"/>
  <c r="E2285" i="10" s="1"/>
  <c r="C2285" i="10" s="1"/>
  <c r="F3218" i="10"/>
  <c r="E3218" i="10" s="1" a="1"/>
  <c r="E3218" i="10" s="1"/>
  <c r="C3218" i="10" s="1"/>
  <c r="F3099" i="10"/>
  <c r="E3099" i="10" s="1" a="1"/>
  <c r="E3099" i="10" s="1"/>
  <c r="C3099" i="10" s="1"/>
  <c r="F960" i="10"/>
  <c r="E960" i="10" s="1" a="1"/>
  <c r="E960" i="10" s="1"/>
  <c r="C960" i="10" s="1"/>
  <c r="F1798" i="10"/>
  <c r="E1798" i="10" s="1" a="1"/>
  <c r="E1798" i="10" s="1"/>
  <c r="C1798" i="10" s="1"/>
  <c r="F1258" i="10"/>
  <c r="E1258" i="10" s="1" a="1"/>
  <c r="E1258" i="10" s="1"/>
  <c r="C1258" i="10" s="1"/>
  <c r="F3190" i="10"/>
  <c r="E3190" i="10" s="1" a="1"/>
  <c r="E3190" i="10" s="1"/>
  <c r="C3190" i="10" s="1"/>
  <c r="F1657" i="10"/>
  <c r="E1657" i="10" s="1" a="1"/>
  <c r="E1657" i="10" s="1"/>
  <c r="C1657" i="10" s="1"/>
  <c r="F2511" i="10"/>
  <c r="E2511" i="10" s="1" a="1"/>
  <c r="E2511" i="10" s="1"/>
  <c r="C2511" i="10" s="1"/>
  <c r="F1738" i="10"/>
  <c r="E1738" i="10" s="1" a="1"/>
  <c r="E1738" i="10" s="1"/>
  <c r="C1738" i="10" s="1"/>
  <c r="F1636" i="10"/>
  <c r="E1636" i="10" s="1" a="1"/>
  <c r="E1636" i="10" s="1"/>
  <c r="C1636" i="10" s="1"/>
  <c r="F2458" i="10"/>
  <c r="E2458" i="10" s="1" a="1"/>
  <c r="E2458" i="10" s="1"/>
  <c r="C2458" i="10" s="1"/>
  <c r="F2739" i="10"/>
  <c r="E2739" i="10" s="1" a="1"/>
  <c r="E2739" i="10" s="1"/>
  <c r="C2739" i="10" s="1"/>
  <c r="F933" i="10"/>
  <c r="E933" i="10" s="1" a="1"/>
  <c r="E933" i="10" s="1"/>
  <c r="C933" i="10" s="1"/>
  <c r="F2504" i="10"/>
  <c r="E2504" i="10" s="1" a="1"/>
  <c r="E2504" i="10" s="1"/>
  <c r="C2504" i="10" s="1"/>
  <c r="F2677" i="10"/>
  <c r="E2677" i="10" s="1" a="1"/>
  <c r="E2677" i="10" s="1"/>
  <c r="C2677" i="10" s="1"/>
  <c r="F2822" i="10"/>
  <c r="E2822" i="10" s="1" a="1"/>
  <c r="E2822" i="10" s="1"/>
  <c r="C2822" i="10" s="1"/>
  <c r="F3188" i="10"/>
  <c r="E3188" i="10" s="1" a="1"/>
  <c r="E3188" i="10" s="1"/>
  <c r="C3188" i="10" s="1"/>
  <c r="F3233" i="10"/>
  <c r="E3233" i="10" s="1" a="1"/>
  <c r="E3233" i="10" s="1"/>
  <c r="C3233" i="10" s="1"/>
  <c r="F820" i="10"/>
  <c r="E820" i="10" s="1" a="1"/>
  <c r="E820" i="10" s="1"/>
  <c r="C820" i="10" s="1"/>
  <c r="F2790" i="10"/>
  <c r="E2790" i="10" s="1" a="1"/>
  <c r="E2790" i="10" s="1"/>
  <c r="C2790" i="10" s="1"/>
  <c r="F2163" i="10"/>
  <c r="E2163" i="10" s="1" a="1"/>
  <c r="E2163" i="10" s="1"/>
  <c r="C2163" i="10" s="1"/>
  <c r="F3338" i="10"/>
  <c r="E3338" i="10" s="1" a="1"/>
  <c r="E3338" i="10" s="1"/>
  <c r="C3338" i="10" s="1"/>
  <c r="F2133" i="10"/>
  <c r="E2133" i="10" s="1" a="1"/>
  <c r="E2133" i="10" s="1"/>
  <c r="C2133" i="10" s="1"/>
  <c r="F1845" i="10"/>
  <c r="E1845" i="10" s="1" a="1"/>
  <c r="E1845" i="10" s="1"/>
  <c r="C1845" i="10" s="1"/>
  <c r="F3021" i="10"/>
  <c r="E3021" i="10" s="1" a="1"/>
  <c r="E3021" i="10" s="1"/>
  <c r="C3021" i="10" s="1"/>
  <c r="F1187" i="10"/>
  <c r="E1187" i="10" s="1" a="1"/>
  <c r="E1187" i="10" s="1"/>
  <c r="C1187" i="10" s="1"/>
  <c r="F2738" i="10"/>
  <c r="E2738" i="10" s="1" a="1"/>
  <c r="E2738" i="10" s="1"/>
  <c r="C2738" i="10" s="1"/>
  <c r="F2112" i="10"/>
  <c r="E2112" i="10" s="1" a="1"/>
  <c r="E2112" i="10" s="1"/>
  <c r="C2112" i="10" s="1"/>
  <c r="F1407" i="10"/>
  <c r="E1407" i="10" s="1" a="1"/>
  <c r="E1407" i="10" s="1"/>
  <c r="C1407" i="10" s="1"/>
  <c r="F1710" i="10"/>
  <c r="E1710" i="10" s="1" a="1"/>
  <c r="E1710" i="10" s="1"/>
  <c r="C1710" i="10" s="1"/>
  <c r="F3046" i="10"/>
  <c r="E3046" i="10" s="1" a="1"/>
  <c r="E3046" i="10" s="1"/>
  <c r="C3046" i="10" s="1"/>
  <c r="F2208" i="10"/>
  <c r="E2208" i="10" s="1" a="1"/>
  <c r="E2208" i="10" s="1"/>
  <c r="C2208" i="10" s="1"/>
  <c r="F2721" i="10"/>
  <c r="E2721" i="10" s="1" a="1"/>
  <c r="E2721" i="10" s="1"/>
  <c r="C2721" i="10" s="1"/>
  <c r="F2192" i="10"/>
  <c r="E2192" i="10" s="1" a="1"/>
  <c r="E2192" i="10" s="1"/>
  <c r="C2192" i="10" s="1"/>
  <c r="F2198" i="10"/>
  <c r="E2198" i="10" s="1" a="1"/>
  <c r="E2198" i="10" s="1"/>
  <c r="C2198" i="10" s="1"/>
  <c r="F2294" i="10"/>
  <c r="E2294" i="10" s="1" a="1"/>
  <c r="E2294" i="10" s="1"/>
  <c r="C2294" i="10" s="1"/>
  <c r="F1718" i="10"/>
  <c r="E1718" i="10" s="1" a="1"/>
  <c r="E1718" i="10" s="1"/>
  <c r="C1718" i="10" s="1"/>
  <c r="F1221" i="10"/>
  <c r="E1221" i="10" s="1" a="1"/>
  <c r="E1221" i="10" s="1"/>
  <c r="C1221" i="10" s="1"/>
  <c r="F3216" i="10"/>
  <c r="E3216" i="10" s="1" a="1"/>
  <c r="E3216" i="10" s="1"/>
  <c r="C3216" i="10" s="1"/>
  <c r="F2169" i="10"/>
  <c r="E2169" i="10" s="1" a="1"/>
  <c r="E2169" i="10" s="1"/>
  <c r="C2169" i="10" s="1"/>
  <c r="F3361" i="10"/>
  <c r="E3361" i="10" s="1" a="1"/>
  <c r="E3361" i="10" s="1"/>
  <c r="C3361" i="10" s="1"/>
  <c r="F1459" i="10"/>
  <c r="E1459" i="10" s="1" a="1"/>
  <c r="E1459" i="10" s="1"/>
  <c r="C1459" i="10" s="1"/>
  <c r="F2981" i="10"/>
  <c r="E2981" i="10" s="1" a="1"/>
  <c r="E2981" i="10" s="1"/>
  <c r="C2981" i="10" s="1"/>
  <c r="F2341" i="10"/>
  <c r="E2341" i="10" s="1" a="1"/>
  <c r="E2341" i="10" s="1"/>
  <c r="C2341" i="10" s="1"/>
  <c r="F2379" i="10"/>
  <c r="E2379" i="10" s="1" a="1"/>
  <c r="E2379" i="10" s="1"/>
  <c r="C2379" i="10" s="1"/>
  <c r="F979" i="10"/>
  <c r="E979" i="10" s="1" a="1"/>
  <c r="E979" i="10" s="1"/>
  <c r="C979" i="10" s="1"/>
  <c r="F1774" i="10"/>
  <c r="E1774" i="10" s="1" a="1"/>
  <c r="E1774" i="10" s="1"/>
  <c r="C1774" i="10" s="1"/>
  <c r="F2547" i="10"/>
  <c r="E2547" i="10" s="1" a="1"/>
  <c r="E2547" i="10" s="1"/>
  <c r="C2547" i="10" s="1"/>
  <c r="F926" i="10"/>
  <c r="E926" i="10" s="1" a="1"/>
  <c r="E926" i="10" s="1"/>
  <c r="C926" i="10" s="1"/>
  <c r="F3193" i="10"/>
  <c r="E3193" i="10" s="1" a="1"/>
  <c r="E3193" i="10" s="1"/>
  <c r="C3193" i="10" s="1"/>
  <c r="F2682" i="10"/>
  <c r="E2682" i="10" s="1" a="1"/>
  <c r="E2682" i="10" s="1"/>
  <c r="C2682" i="10" s="1"/>
  <c r="F2226" i="10"/>
  <c r="E2226" i="10" s="1" a="1"/>
  <c r="E2226" i="10" s="1"/>
  <c r="C2226" i="10" s="1"/>
  <c r="F2791" i="10"/>
  <c r="E2791" i="10" s="1" a="1"/>
  <c r="E2791" i="10" s="1"/>
  <c r="C2791" i="10" s="1"/>
  <c r="F2270" i="10"/>
  <c r="E2270" i="10" s="1" a="1"/>
  <c r="E2270" i="10" s="1"/>
  <c r="C2270" i="10" s="1"/>
  <c r="F2175" i="10"/>
  <c r="E2175" i="10" s="1" a="1"/>
  <c r="E2175" i="10" s="1"/>
  <c r="C2175" i="10" s="1"/>
  <c r="F3337" i="10"/>
  <c r="E3337" i="10" s="1" a="1"/>
  <c r="E3337" i="10" s="1"/>
  <c r="C3337" i="10" s="1"/>
  <c r="F2417" i="10"/>
  <c r="E2417" i="10" s="1" a="1"/>
  <c r="E2417" i="10" s="1"/>
  <c r="C2417" i="10" s="1"/>
  <c r="F3059" i="10"/>
  <c r="E3059" i="10" s="1" a="1"/>
  <c r="E3059" i="10" s="1"/>
  <c r="C3059" i="10" s="1"/>
  <c r="F3062" i="10"/>
  <c r="E3062" i="10" s="1" a="1"/>
  <c r="E3062" i="10" s="1"/>
  <c r="C3062" i="10" s="1"/>
  <c r="F776" i="10"/>
  <c r="E776" i="10" s="1" a="1"/>
  <c r="E776" i="10" s="1"/>
  <c r="C776" i="10" s="1"/>
  <c r="F1038" i="10"/>
  <c r="E1038" i="10" s="1" a="1"/>
  <c r="E1038" i="10" s="1"/>
  <c r="C1038" i="10" s="1"/>
  <c r="F2356" i="10"/>
  <c r="E2356" i="10" s="1" a="1"/>
  <c r="E2356" i="10" s="1"/>
  <c r="C2356" i="10" s="1"/>
  <c r="F2936" i="10"/>
  <c r="E2936" i="10" s="1" a="1"/>
  <c r="E2936" i="10" s="1"/>
  <c r="C2936" i="10" s="1"/>
  <c r="F3133" i="10"/>
  <c r="E3133" i="10" s="1" a="1"/>
  <c r="E3133" i="10" s="1"/>
  <c r="C3133" i="10" s="1"/>
  <c r="F1158" i="10"/>
  <c r="E1158" i="10" s="1" a="1"/>
  <c r="E1158" i="10" s="1"/>
  <c r="C1158" i="10" s="1"/>
  <c r="F2446" i="10"/>
  <c r="E2446" i="10" s="1" a="1"/>
  <c r="E2446" i="10" s="1"/>
  <c r="C2446" i="10" s="1"/>
  <c r="F1250" i="10"/>
  <c r="E1250" i="10" s="1" a="1"/>
  <c r="E1250" i="10" s="1"/>
  <c r="C1250" i="10" s="1"/>
  <c r="F637" i="10"/>
  <c r="E637" i="10" s="1" a="1"/>
  <c r="E637" i="10" s="1"/>
  <c r="C637" i="10" s="1"/>
  <c r="F2234" i="10"/>
  <c r="E2234" i="10" s="1" a="1"/>
  <c r="E2234" i="10" s="1"/>
  <c r="C2234" i="10" s="1"/>
  <c r="F2963" i="10"/>
  <c r="E2963" i="10" s="1" a="1"/>
  <c r="E2963" i="10" s="1"/>
  <c r="C2963" i="10" s="1"/>
  <c r="F1325" i="10"/>
  <c r="E1325" i="10" s="1" a="1"/>
  <c r="E1325" i="10" s="1"/>
  <c r="C1325" i="10" s="1"/>
  <c r="F2792" i="10"/>
  <c r="E2792" i="10" s="1" a="1"/>
  <c r="E2792" i="10" s="1"/>
  <c r="C2792" i="10" s="1"/>
  <c r="F846" i="10"/>
  <c r="E846" i="10" s="1" a="1"/>
  <c r="E846" i="10" s="1"/>
  <c r="C846" i="10" s="1"/>
  <c r="F2225" i="10"/>
  <c r="E2225" i="10" s="1" a="1"/>
  <c r="E2225" i="10" s="1"/>
  <c r="C2225" i="10" s="1"/>
  <c r="F1364" i="10"/>
  <c r="E1364" i="10" s="1" a="1"/>
  <c r="E1364" i="10" s="1"/>
  <c r="C1364" i="10" s="1"/>
  <c r="F3291" i="10"/>
  <c r="E3291" i="10" s="1" a="1"/>
  <c r="E3291" i="10" s="1"/>
  <c r="C3291" i="10" s="1"/>
  <c r="F3172" i="10"/>
  <c r="E3172" i="10" s="1" a="1"/>
  <c r="E3172" i="10" s="1"/>
  <c r="C3172" i="10" s="1"/>
  <c r="F1431" i="10"/>
  <c r="E1431" i="10" s="1" a="1"/>
  <c r="E1431" i="10" s="1"/>
  <c r="C1431" i="10" s="1"/>
  <c r="F2311" i="10"/>
  <c r="E2311" i="10" s="1" a="1"/>
  <c r="E2311" i="10" s="1"/>
  <c r="C2311" i="10" s="1"/>
  <c r="F2831" i="10"/>
  <c r="E2831" i="10" s="1" a="1"/>
  <c r="E2831" i="10" s="1"/>
  <c r="C2831" i="10" s="1"/>
  <c r="F2878" i="10"/>
  <c r="E2878" i="10" s="1" a="1"/>
  <c r="E2878" i="10" s="1"/>
  <c r="C2878" i="10" s="1"/>
  <c r="F3163" i="10"/>
  <c r="E3163" i="10" s="1" a="1"/>
  <c r="E3163" i="10" s="1"/>
  <c r="C3163" i="10" s="1"/>
  <c r="F2904" i="10"/>
  <c r="E2904" i="10" s="1" a="1"/>
  <c r="E2904" i="10" s="1"/>
  <c r="C2904" i="10" s="1"/>
  <c r="F2400" i="10"/>
  <c r="E2400" i="10" s="1" a="1"/>
  <c r="E2400" i="10" s="1"/>
  <c r="C2400" i="10" s="1"/>
  <c r="F2151" i="10"/>
  <c r="E2151" i="10" s="1" a="1"/>
  <c r="E2151" i="10" s="1"/>
  <c r="C2151" i="10" s="1"/>
  <c r="F3244" i="10"/>
  <c r="E3244" i="10" s="1" a="1"/>
  <c r="E3244" i="10" s="1"/>
  <c r="C3244" i="10" s="1"/>
  <c r="F1621" i="10"/>
  <c r="E1621" i="10" s="1" a="1"/>
  <c r="E1621" i="10" s="1"/>
  <c r="C1621" i="10" s="1"/>
  <c r="F2856" i="10"/>
  <c r="E2856" i="10" s="1" a="1"/>
  <c r="E2856" i="10" s="1"/>
  <c r="C2856" i="10" s="1"/>
  <c r="F3269" i="10"/>
  <c r="E3269" i="10" s="1" a="1"/>
  <c r="E3269" i="10" s="1"/>
  <c r="C3269" i="10" s="1"/>
  <c r="F1836" i="10"/>
  <c r="E1836" i="10" s="1" a="1"/>
  <c r="E1836" i="10" s="1"/>
  <c r="C1836" i="10" s="1"/>
  <c r="F2608" i="10"/>
  <c r="E2608" i="10" s="1" a="1"/>
  <c r="E2608" i="10" s="1"/>
  <c r="C2608" i="10" s="1"/>
  <c r="F801" i="10"/>
  <c r="E801" i="10" s="1" a="1"/>
  <c r="E801" i="10" s="1"/>
  <c r="C801" i="10" s="1"/>
  <c r="F2049" i="10"/>
  <c r="E2049" i="10" s="1" a="1"/>
  <c r="E2049" i="10" s="1"/>
  <c r="C2049" i="10" s="1"/>
  <c r="F3153" i="10"/>
  <c r="E3153" i="10" s="1" a="1"/>
  <c r="E3153" i="10" s="1"/>
  <c r="C3153" i="10" s="1"/>
  <c r="F2908" i="10"/>
  <c r="E2908" i="10" s="1" a="1"/>
  <c r="E2908" i="10" s="1"/>
  <c r="C2908" i="10" s="1"/>
  <c r="F3349" i="10"/>
  <c r="E3349" i="10" s="1" a="1"/>
  <c r="E3349" i="10" s="1"/>
  <c r="C3349" i="10" s="1"/>
  <c r="F3057" i="10"/>
  <c r="E3057" i="10" s="1" a="1"/>
  <c r="E3057" i="10" s="1"/>
  <c r="C3057" i="10" s="1"/>
  <c r="F1862" i="10"/>
  <c r="E1862" i="10" s="1" a="1"/>
  <c r="E1862" i="10" s="1"/>
  <c r="C1862" i="10" s="1"/>
  <c r="F2605" i="10"/>
  <c r="E2605" i="10" s="1" a="1"/>
  <c r="E2605" i="10" s="1"/>
  <c r="C2605" i="10" s="1"/>
  <c r="F3333" i="10"/>
  <c r="E3333" i="10" s="1" a="1"/>
  <c r="E3333" i="10" s="1"/>
  <c r="C3333" i="10" s="1"/>
  <c r="F2627" i="10"/>
  <c r="E2627" i="10" s="1" a="1"/>
  <c r="E2627" i="10" s="1"/>
  <c r="C2627" i="10" s="1"/>
  <c r="F1991" i="10"/>
  <c r="E1991" i="10" s="1" a="1"/>
  <c r="E1991" i="10" s="1"/>
  <c r="C1991" i="10" s="1"/>
  <c r="F3082" i="10"/>
  <c r="E3082" i="10" s="1" a="1"/>
  <c r="E3082" i="10" s="1"/>
  <c r="C3082" i="10" s="1"/>
  <c r="F2901" i="10"/>
  <c r="E2901" i="10" s="1" a="1"/>
  <c r="E2901" i="10" s="1"/>
  <c r="C2901" i="10" s="1"/>
  <c r="F1703" i="10"/>
  <c r="E1703" i="10" s="1" a="1"/>
  <c r="E1703" i="10" s="1"/>
  <c r="C1703" i="10" s="1"/>
  <c r="F2335" i="10"/>
  <c r="E2335" i="10" s="1" a="1"/>
  <c r="E2335" i="10" s="1"/>
  <c r="C2335" i="10" s="1"/>
  <c r="F1702" i="10"/>
  <c r="E1702" i="10" s="1" a="1"/>
  <c r="E1702" i="10" s="1"/>
  <c r="C1702" i="10" s="1"/>
  <c r="F2624" i="10"/>
  <c r="E2624" i="10" s="1" a="1"/>
  <c r="E2624" i="10" s="1"/>
  <c r="C2624" i="10" s="1"/>
  <c r="F2293" i="10"/>
  <c r="E2293" i="10" s="1" a="1"/>
  <c r="E2293" i="10" s="1"/>
  <c r="C2293" i="10" s="1"/>
  <c r="F1944" i="10"/>
  <c r="E1944" i="10" s="1" a="1"/>
  <c r="E1944" i="10" s="1"/>
  <c r="C1944" i="10" s="1"/>
  <c r="F2611" i="10"/>
  <c r="E2611" i="10" s="1" a="1"/>
  <c r="E2611" i="10" s="1"/>
  <c r="C2611" i="10" s="1"/>
  <c r="F2598" i="10"/>
  <c r="E2598" i="10" s="1" a="1"/>
  <c r="E2598" i="10" s="1"/>
  <c r="C2598" i="10" s="1"/>
  <c r="F2609" i="10"/>
  <c r="E2609" i="10" s="1" a="1"/>
  <c r="E2609" i="10" s="1"/>
  <c r="C2609" i="10" s="1"/>
  <c r="F2312" i="10"/>
  <c r="E2312" i="10" s="1" a="1"/>
  <c r="E2312" i="10" s="1"/>
  <c r="C2312" i="10" s="1"/>
  <c r="F2910" i="10"/>
  <c r="E2910" i="10" s="1" a="1"/>
  <c r="E2910" i="10" s="1"/>
  <c r="C2910" i="10" s="1"/>
  <c r="F3200" i="10"/>
  <c r="E3200" i="10" s="1" a="1"/>
  <c r="E3200" i="10" s="1"/>
  <c r="C3200" i="10" s="1"/>
  <c r="F2486" i="10"/>
  <c r="E2486" i="10" s="1" a="1"/>
  <c r="E2486" i="10" s="1"/>
  <c r="C2486" i="10" s="1"/>
  <c r="F2457" i="10"/>
  <c r="E2457" i="10" s="1" a="1"/>
  <c r="E2457" i="10" s="1"/>
  <c r="C2457" i="10" s="1"/>
  <c r="F1488" i="10"/>
  <c r="E1488" i="10" s="1" a="1"/>
  <c r="E1488" i="10" s="1"/>
  <c r="C1488" i="10" s="1"/>
  <c r="F2678" i="10"/>
  <c r="E2678" i="10" s="1" a="1"/>
  <c r="E2678" i="10" s="1"/>
  <c r="C2678" i="10" s="1"/>
  <c r="F2327" i="10"/>
  <c r="E2327" i="10" s="1" a="1"/>
  <c r="E2327" i="10" s="1"/>
  <c r="C2327" i="10" s="1"/>
  <c r="F2331" i="10"/>
  <c r="E2331" i="10" s="1" a="1"/>
  <c r="E2331" i="10" s="1"/>
  <c r="C2331" i="10" s="1"/>
  <c r="F2871" i="10"/>
  <c r="E2871" i="10" s="1" a="1"/>
  <c r="E2871" i="10" s="1"/>
  <c r="C2871" i="10" s="1"/>
  <c r="F2438" i="10"/>
  <c r="E2438" i="10" s="1" a="1"/>
  <c r="E2438" i="10" s="1"/>
  <c r="C2438" i="10" s="1"/>
  <c r="F3034" i="10"/>
  <c r="E3034" i="10" s="1" a="1"/>
  <c r="E3034" i="10" s="1"/>
  <c r="C3034" i="10" s="1"/>
  <c r="F1218" i="10"/>
  <c r="E1218" i="10" s="1" a="1"/>
  <c r="E1218" i="10" s="1"/>
  <c r="C1218" i="10" s="1"/>
  <c r="F2223" i="10"/>
  <c r="E2223" i="10" s="1" a="1"/>
  <c r="E2223" i="10" s="1"/>
  <c r="C2223" i="10" s="1"/>
  <c r="F2982" i="10"/>
  <c r="E2982" i="10" s="1" a="1"/>
  <c r="E2982" i="10" s="1"/>
  <c r="C2982" i="10" s="1"/>
  <c r="F2001" i="10"/>
  <c r="E2001" i="10" s="1" a="1"/>
  <c r="E2001" i="10" s="1"/>
  <c r="C2001" i="10" s="1"/>
  <c r="F3248" i="10"/>
  <c r="E3248" i="10" s="1" a="1"/>
  <c r="E3248" i="10" s="1"/>
  <c r="C3248" i="10" s="1"/>
  <c r="F2366" i="10"/>
  <c r="E2366" i="10" s="1" a="1"/>
  <c r="E2366" i="10" s="1"/>
  <c r="C2366" i="10" s="1"/>
  <c r="AE41" i="8"/>
  <c r="AE43" i="8" s="1"/>
  <c r="F12" i="9" s="1"/>
  <c r="F14" i="9" s="1"/>
  <c r="J9" i="9"/>
  <c r="S9" i="9"/>
  <c r="M17" i="9"/>
  <c r="K10" i="9"/>
  <c r="S10" i="9"/>
  <c r="J11" i="9"/>
  <c r="J15" i="9"/>
  <c r="R15" i="9"/>
  <c r="K14" i="9"/>
  <c r="M14" i="9"/>
  <c r="L13" i="9"/>
  <c r="N13" i="9"/>
  <c r="F346" i="10"/>
  <c r="E346" i="10" s="1" a="1"/>
  <c r="E346" i="10" s="1"/>
  <c r="C346" i="10" s="1"/>
  <c r="F850" i="10"/>
  <c r="E850" i="10" s="1" a="1"/>
  <c r="E850" i="10" s="1"/>
  <c r="C850" i="10" s="1"/>
  <c r="F487" i="10"/>
  <c r="E487" i="10" s="1" a="1"/>
  <c r="E487" i="10" s="1"/>
  <c r="C487" i="10" s="1"/>
  <c r="F54" i="10"/>
  <c r="E54" i="10" s="1" a="1"/>
  <c r="E54" i="10" s="1"/>
  <c r="C54" i="10" s="1"/>
  <c r="F431" i="10"/>
  <c r="E431" i="10" s="1" a="1"/>
  <c r="E431" i="10" s="1"/>
  <c r="C431" i="10" s="1"/>
  <c r="F700" i="10"/>
  <c r="E700" i="10" s="1" a="1"/>
  <c r="E700" i="10" s="1"/>
  <c r="C700" i="10" s="1"/>
  <c r="F1853" i="10"/>
  <c r="E1853" i="10" s="1" a="1"/>
  <c r="E1853" i="10" s="1"/>
  <c r="C1853" i="10" s="1"/>
  <c r="F29" i="10"/>
  <c r="E29" i="10" s="1" a="1"/>
  <c r="E29" i="10" s="1"/>
  <c r="C29" i="10" s="1"/>
  <c r="F1020" i="10"/>
  <c r="E1020" i="10" s="1" a="1"/>
  <c r="E1020" i="10" s="1"/>
  <c r="C1020" i="10" s="1"/>
  <c r="F1954" i="10"/>
  <c r="E1954" i="10" s="1" a="1"/>
  <c r="E1954" i="10" s="1"/>
  <c r="C1954" i="10" s="1"/>
  <c r="F22" i="10"/>
  <c r="E22" i="10" s="1" a="1"/>
  <c r="E22" i="10" s="1"/>
  <c r="C22" i="10" s="1"/>
  <c r="F2467" i="10"/>
  <c r="E2467" i="10" s="1" a="1"/>
  <c r="E2467" i="10" s="1"/>
  <c r="C2467" i="10" s="1"/>
  <c r="F18" i="10"/>
  <c r="E18" i="10" s="1" a="1"/>
  <c r="E18" i="10" s="1"/>
  <c r="C18" i="10" s="1"/>
  <c r="F1203" i="10"/>
  <c r="E1203" i="10" s="1" a="1"/>
  <c r="E1203" i="10" s="1"/>
  <c r="C1203" i="10" s="1"/>
  <c r="F620" i="10"/>
  <c r="E620" i="10" s="1" a="1"/>
  <c r="E620" i="10" s="1"/>
  <c r="C620" i="10" s="1"/>
  <c r="F3044" i="10"/>
  <c r="E3044" i="10" s="1" a="1"/>
  <c r="E3044" i="10" s="1"/>
  <c r="C3044" i="10" s="1"/>
  <c r="F379" i="10"/>
  <c r="E379" i="10" s="1" a="1"/>
  <c r="E379" i="10" s="1"/>
  <c r="C379" i="10" s="1"/>
  <c r="F44" i="10"/>
  <c r="E44" i="10" s="1" a="1"/>
  <c r="E44" i="10" s="1"/>
  <c r="C44" i="10" s="1"/>
  <c r="F562" i="10"/>
  <c r="E562" i="10" s="1" a="1"/>
  <c r="E562" i="10" s="1"/>
  <c r="C562" i="10" s="1"/>
  <c r="F241" i="10"/>
  <c r="E241" i="10" s="1" a="1"/>
  <c r="E241" i="10" s="1"/>
  <c r="C241" i="10" s="1"/>
  <c r="F409" i="10"/>
  <c r="E409" i="10" s="1" a="1"/>
  <c r="E409" i="10" s="1"/>
  <c r="C409" i="10" s="1"/>
  <c r="F1148" i="10"/>
  <c r="E1148" i="10" s="1" a="1"/>
  <c r="E1148" i="10" s="1"/>
  <c r="C1148" i="10" s="1"/>
  <c r="F403" i="10"/>
  <c r="E403" i="10" s="1" a="1"/>
  <c r="E403" i="10" s="1"/>
  <c r="C403" i="10" s="1"/>
  <c r="F270" i="10"/>
  <c r="E270" i="10" s="1" a="1"/>
  <c r="E270" i="10" s="1"/>
  <c r="C270" i="10" s="1"/>
  <c r="F1489" i="10"/>
  <c r="E1489" i="10" s="1" a="1"/>
  <c r="E1489" i="10" s="1"/>
  <c r="C1489" i="10" s="1"/>
  <c r="F718" i="10"/>
  <c r="E718" i="10" s="1" a="1"/>
  <c r="E718" i="10" s="1"/>
  <c r="C718" i="10" s="1"/>
  <c r="F998" i="10"/>
  <c r="E998" i="10" s="1" a="1"/>
  <c r="E998" i="10" s="1"/>
  <c r="C998" i="10" s="1"/>
  <c r="F312" i="10"/>
  <c r="E312" i="10" s="1" a="1"/>
  <c r="E312" i="10" s="1"/>
  <c r="C312" i="10" s="1"/>
  <c r="F45" i="10"/>
  <c r="E45" i="10" s="1" a="1"/>
  <c r="E45" i="10" s="1"/>
  <c r="C45" i="10" s="1"/>
  <c r="F215" i="10"/>
  <c r="E215" i="10" s="1" a="1"/>
  <c r="E215" i="10" s="1"/>
  <c r="C215" i="10" s="1"/>
  <c r="F2867" i="10"/>
  <c r="E2867" i="10" s="1" a="1"/>
  <c r="E2867" i="10" s="1"/>
  <c r="C2867" i="10" s="1"/>
  <c r="F383" i="10"/>
  <c r="E383" i="10" s="1" a="1"/>
  <c r="E383" i="10" s="1"/>
  <c r="C383" i="10" s="1"/>
  <c r="F921" i="10"/>
  <c r="E921" i="10" s="1" a="1"/>
  <c r="E921" i="10" s="1"/>
  <c r="C921" i="10" s="1"/>
  <c r="F176" i="10"/>
  <c r="E176" i="10" s="1" a="1"/>
  <c r="E176" i="10" s="1"/>
  <c r="C176" i="10" s="1"/>
  <c r="F423" i="10"/>
  <c r="E423" i="10" s="1" a="1"/>
  <c r="E423" i="10" s="1"/>
  <c r="C423" i="10" s="1"/>
  <c r="F269" i="10"/>
  <c r="E269" i="10" s="1" a="1"/>
  <c r="E269" i="10" s="1"/>
  <c r="C269" i="10" s="1"/>
  <c r="F699" i="10"/>
  <c r="E699" i="10" s="1" a="1"/>
  <c r="E699" i="10" s="1"/>
  <c r="C699" i="10" s="1"/>
  <c r="F842" i="10"/>
  <c r="E842" i="10" s="1" a="1"/>
  <c r="E842" i="10" s="1"/>
  <c r="C842" i="10" s="1"/>
  <c r="F1437" i="10"/>
  <c r="E1437" i="10" s="1" a="1"/>
  <c r="E1437" i="10" s="1"/>
  <c r="C1437" i="10" s="1"/>
  <c r="F1730" i="10"/>
  <c r="E1730" i="10" s="1" a="1"/>
  <c r="E1730" i="10" s="1"/>
  <c r="C1730" i="10" s="1"/>
  <c r="F1933" i="10"/>
  <c r="E1933" i="10" s="1" a="1"/>
  <c r="E1933" i="10" s="1"/>
  <c r="C1933" i="10" s="1"/>
  <c r="F616" i="10"/>
  <c r="E616" i="10" s="1" a="1"/>
  <c r="E616" i="10" s="1"/>
  <c r="C616" i="10" s="1"/>
  <c r="F546" i="10"/>
  <c r="E546" i="10" s="1" a="1"/>
  <c r="E546" i="10" s="1"/>
  <c r="C546" i="10" s="1"/>
  <c r="F851" i="10"/>
  <c r="E851" i="10" s="1" a="1"/>
  <c r="E851" i="10" s="1"/>
  <c r="C851" i="10" s="1"/>
  <c r="F122" i="10"/>
  <c r="E122" i="10" s="1" a="1"/>
  <c r="E122" i="10" s="1"/>
  <c r="C122" i="10" s="1"/>
  <c r="F210" i="10"/>
  <c r="E210" i="10" s="1" a="1"/>
  <c r="E210" i="10" s="1"/>
  <c r="C210" i="10" s="1"/>
  <c r="F1618" i="10"/>
  <c r="E1618" i="10" s="1" a="1"/>
  <c r="E1618" i="10" s="1"/>
  <c r="C1618" i="10" s="1"/>
  <c r="F1123" i="10"/>
  <c r="E1123" i="10" s="1" a="1"/>
  <c r="E1123" i="10" s="1"/>
  <c r="C1123" i="10" s="1"/>
  <c r="F1141" i="10"/>
  <c r="E1141" i="10" s="1" a="1"/>
  <c r="E1141" i="10" s="1"/>
  <c r="C1141" i="10" s="1"/>
  <c r="F1494" i="10"/>
  <c r="E1494" i="10" s="1" a="1"/>
  <c r="E1494" i="10" s="1"/>
  <c r="C1494" i="10" s="1"/>
  <c r="F1785" i="10"/>
  <c r="E1785" i="10" s="1" a="1"/>
  <c r="E1785" i="10" s="1"/>
  <c r="C1785" i="10" s="1"/>
  <c r="F1767" i="10"/>
  <c r="E1767" i="10" s="1" a="1"/>
  <c r="E1767" i="10" s="1"/>
  <c r="C1767" i="10" s="1"/>
  <c r="F871" i="10"/>
  <c r="E871" i="10" s="1" a="1"/>
  <c r="E871" i="10" s="1"/>
  <c r="C871" i="10" s="1"/>
  <c r="F1018" i="10"/>
  <c r="E1018" i="10" s="1" a="1"/>
  <c r="E1018" i="10" s="1"/>
  <c r="C1018" i="10" s="1"/>
  <c r="F1276" i="10"/>
  <c r="E1276" i="10" s="1" a="1"/>
  <c r="E1276" i="10" s="1"/>
  <c r="C1276" i="10" s="1"/>
  <c r="F1302" i="10"/>
  <c r="E1302" i="10" s="1" a="1"/>
  <c r="E1302" i="10" s="1"/>
  <c r="C1302" i="10" s="1"/>
  <c r="F1351" i="10"/>
  <c r="E1351" i="10" s="1" a="1"/>
  <c r="E1351" i="10" s="1"/>
  <c r="C1351" i="10" s="1"/>
  <c r="F1811" i="10"/>
  <c r="E1811" i="10" s="1" a="1"/>
  <c r="E1811" i="10" s="1"/>
  <c r="C1811" i="10" s="1"/>
  <c r="F985" i="10"/>
  <c r="E985" i="10" s="1" a="1"/>
  <c r="E985" i="10" s="1"/>
  <c r="C985" i="10" s="1"/>
  <c r="F149" i="10"/>
  <c r="E149" i="10" s="1" a="1"/>
  <c r="E149" i="10" s="1"/>
  <c r="C149" i="10" s="1"/>
  <c r="F1398" i="10"/>
  <c r="E1398" i="10" s="1" a="1"/>
  <c r="E1398" i="10" s="1"/>
  <c r="C1398" i="10" s="1"/>
  <c r="F1135" i="10"/>
  <c r="E1135" i="10" s="1" a="1"/>
  <c r="E1135" i="10" s="1"/>
  <c r="C1135" i="10" s="1"/>
  <c r="F307" i="10"/>
  <c r="E307" i="10" s="1" a="1"/>
  <c r="E307" i="10" s="1"/>
  <c r="C307" i="10" s="1"/>
  <c r="F1623" i="10"/>
  <c r="E1623" i="10" s="1" a="1"/>
  <c r="E1623" i="10" s="1"/>
  <c r="C1623" i="10" s="1"/>
  <c r="F2480" i="10"/>
  <c r="E2480" i="10" s="1" a="1"/>
  <c r="E2480" i="10" s="1"/>
  <c r="C2480" i="10" s="1"/>
  <c r="F1178" i="10"/>
  <c r="E1178" i="10" s="1" a="1"/>
  <c r="E1178" i="10" s="1"/>
  <c r="C1178" i="10" s="1"/>
  <c r="F1265" i="10"/>
  <c r="E1265" i="10" s="1" a="1"/>
  <c r="E1265" i="10" s="1"/>
  <c r="C1265" i="10" s="1"/>
  <c r="F435" i="10"/>
  <c r="E435" i="10" s="1" a="1"/>
  <c r="E435" i="10" s="1"/>
  <c r="C435" i="10" s="1"/>
  <c r="F27" i="10"/>
  <c r="E27" i="10" s="1" a="1"/>
  <c r="E27" i="10" s="1"/>
  <c r="C27" i="10" s="1"/>
  <c r="F430" i="10"/>
  <c r="E430" i="10" s="1" a="1"/>
  <c r="E430" i="10" s="1"/>
  <c r="C430" i="10" s="1"/>
  <c r="F144" i="10"/>
  <c r="E144" i="10" s="1" a="1"/>
  <c r="E144" i="10" s="1"/>
  <c r="C144" i="10" s="1"/>
  <c r="F295" i="10"/>
  <c r="E295" i="10" s="1" a="1"/>
  <c r="E295" i="10" s="1"/>
  <c r="C295" i="10" s="1"/>
  <c r="F2319" i="10"/>
  <c r="E2319" i="10" s="1" a="1"/>
  <c r="E2319" i="10" s="1"/>
  <c r="C2319" i="10" s="1"/>
  <c r="F142" i="10"/>
  <c r="E142" i="10" s="1" a="1"/>
  <c r="E142" i="10" s="1"/>
  <c r="C142" i="10" s="1"/>
  <c r="F3020" i="10"/>
  <c r="E3020" i="10" s="1" a="1"/>
  <c r="E3020" i="10" s="1"/>
  <c r="C3020" i="10" s="1"/>
  <c r="F779" i="10"/>
  <c r="E779" i="10" s="1" a="1"/>
  <c r="E779" i="10" s="1"/>
  <c r="C779" i="10" s="1"/>
  <c r="F384" i="10"/>
  <c r="E384" i="10" s="1" a="1"/>
  <c r="E384" i="10" s="1"/>
  <c r="C384" i="10" s="1"/>
  <c r="F1333" i="10"/>
  <c r="E1333" i="10" s="1" a="1"/>
  <c r="E1333" i="10" s="1"/>
  <c r="C1333" i="10" s="1"/>
  <c r="F273" i="10"/>
  <c r="E273" i="10" s="1" a="1"/>
  <c r="E273" i="10" s="1"/>
  <c r="C273" i="10" s="1"/>
  <c r="F849" i="10"/>
  <c r="E849" i="10" s="1" a="1"/>
  <c r="E849" i="10" s="1"/>
  <c r="C849" i="10" s="1"/>
  <c r="F651" i="10"/>
  <c r="E651" i="10" s="1" a="1"/>
  <c r="E651" i="10" s="1"/>
  <c r="C651" i="10" s="1"/>
  <c r="F336" i="10"/>
  <c r="E336" i="10" s="1" a="1"/>
  <c r="E336" i="10" s="1"/>
  <c r="C336" i="10" s="1"/>
  <c r="F1556" i="10"/>
  <c r="E1556" i="10" s="1" a="1"/>
  <c r="E1556" i="10" s="1"/>
  <c r="C1556" i="10" s="1"/>
  <c r="F912" i="10"/>
  <c r="E912" i="10" s="1" a="1"/>
  <c r="E912" i="10" s="1"/>
  <c r="C912" i="10" s="1"/>
  <c r="F2846" i="10"/>
  <c r="E2846" i="10" s="1" a="1"/>
  <c r="E2846" i="10" s="1"/>
  <c r="C2846" i="10" s="1"/>
  <c r="F737" i="10"/>
  <c r="E737" i="10" s="1" a="1"/>
  <c r="E737" i="10" s="1"/>
  <c r="C737" i="10" s="1"/>
  <c r="F1792" i="10"/>
  <c r="E1792" i="10" s="1" a="1"/>
  <c r="E1792" i="10" s="1"/>
  <c r="C1792" i="10" s="1"/>
  <c r="F2134" i="10"/>
  <c r="E2134" i="10" s="1" a="1"/>
  <c r="E2134" i="10" s="1"/>
  <c r="C2134" i="10" s="1"/>
  <c r="F942" i="10"/>
  <c r="E942" i="10" s="1" a="1"/>
  <c r="E942" i="10" s="1"/>
  <c r="C942" i="10" s="1"/>
  <c r="F1319" i="10"/>
  <c r="E1319" i="10" s="1" a="1"/>
  <c r="E1319" i="10" s="1"/>
  <c r="C1319" i="10" s="1"/>
  <c r="F286" i="10"/>
  <c r="E286" i="10" s="1" a="1"/>
  <c r="E286" i="10" s="1"/>
  <c r="C286" i="10" s="1"/>
  <c r="F3136" i="10"/>
  <c r="E3136" i="10" s="1" a="1"/>
  <c r="E3136" i="10" s="1"/>
  <c r="C3136" i="10" s="1"/>
  <c r="F518" i="10"/>
  <c r="E518" i="10" s="1" a="1"/>
  <c r="E518" i="10" s="1"/>
  <c r="C518" i="10" s="1"/>
  <c r="F2166" i="10"/>
  <c r="E2166" i="10" s="1" a="1"/>
  <c r="E2166" i="10" s="1"/>
  <c r="C2166" i="10" s="1"/>
  <c r="F175" i="10"/>
  <c r="E175" i="10" s="1" a="1"/>
  <c r="E175" i="10" s="1"/>
  <c r="C175" i="10" s="1"/>
  <c r="F1108" i="10"/>
  <c r="E1108" i="10" s="1" a="1"/>
  <c r="E1108" i="10" s="1"/>
  <c r="C1108" i="10" s="1"/>
  <c r="F1122" i="10"/>
  <c r="E1122" i="10" s="1" a="1"/>
  <c r="E1122" i="10" s="1"/>
  <c r="C1122" i="10" s="1"/>
  <c r="F1152" i="10"/>
  <c r="E1152" i="10" s="1" a="1"/>
  <c r="E1152" i="10" s="1"/>
  <c r="C1152" i="10" s="1"/>
  <c r="F2560" i="10"/>
  <c r="E2560" i="10" s="1" a="1"/>
  <c r="E2560" i="10" s="1"/>
  <c r="C2560" i="10" s="1"/>
  <c r="F2342" i="10"/>
  <c r="E2342" i="10" s="1" a="1"/>
  <c r="E2342" i="10" s="1"/>
  <c r="C2342" i="10" s="1"/>
  <c r="F570" i="10"/>
  <c r="E570" i="10" s="1" a="1"/>
  <c r="E570" i="10" s="1"/>
  <c r="C570" i="10" s="1"/>
  <c r="F1415" i="10"/>
  <c r="E1415" i="10" s="1" a="1"/>
  <c r="E1415" i="10" s="1"/>
  <c r="C1415" i="10" s="1"/>
  <c r="F1631" i="10"/>
  <c r="E1631" i="10" s="1" a="1"/>
  <c r="E1631" i="10" s="1"/>
  <c r="C1631" i="10" s="1"/>
  <c r="F475" i="10"/>
  <c r="E475" i="10" s="1" a="1"/>
  <c r="E475" i="10" s="1"/>
  <c r="C475" i="10" s="1"/>
  <c r="F213" i="10"/>
  <c r="E213" i="10" s="1" a="1"/>
  <c r="E213" i="10" s="1"/>
  <c r="C213" i="10" s="1"/>
  <c r="F1596" i="10"/>
  <c r="E1596" i="10" s="1" a="1"/>
  <c r="E1596" i="10" s="1"/>
  <c r="C1596" i="10" s="1"/>
  <c r="F234" i="10"/>
  <c r="E234" i="10" s="1" a="1"/>
  <c r="E234" i="10" s="1"/>
  <c r="C234" i="10" s="1"/>
  <c r="F1054" i="10"/>
  <c r="E1054" i="10" s="1" a="1"/>
  <c r="E1054" i="10" s="1"/>
  <c r="C1054" i="10" s="1"/>
  <c r="F441" i="10"/>
  <c r="E441" i="10" s="1" a="1"/>
  <c r="E441" i="10" s="1"/>
  <c r="C441" i="10" s="1"/>
  <c r="F2083" i="10"/>
  <c r="E2083" i="10" s="1" a="1"/>
  <c r="E2083" i="10" s="1"/>
  <c r="C2083" i="10" s="1"/>
  <c r="F1868" i="10"/>
  <c r="E1868" i="10" s="1" a="1"/>
  <c r="E1868" i="10" s="1"/>
  <c r="C1868" i="10" s="1"/>
  <c r="F292" i="10"/>
  <c r="E292" i="10" s="1" a="1"/>
  <c r="E292" i="10" s="1"/>
  <c r="C292" i="10" s="1"/>
  <c r="F621" i="10"/>
  <c r="E621" i="10" s="1" a="1"/>
  <c r="E621" i="10" s="1"/>
  <c r="C621" i="10" s="1"/>
  <c r="F860" i="10"/>
  <c r="E860" i="10" s="1" a="1"/>
  <c r="E860" i="10" s="1"/>
  <c r="C860" i="10" s="1"/>
  <c r="F1700" i="10"/>
  <c r="E1700" i="10" s="1" a="1"/>
  <c r="E1700" i="10" s="1"/>
  <c r="C1700" i="10" s="1"/>
  <c r="F335" i="10"/>
  <c r="E335" i="10" s="1" a="1"/>
  <c r="E335" i="10" s="1"/>
  <c r="C335" i="10" s="1"/>
  <c r="F911" i="10"/>
  <c r="E911" i="10" s="1" a="1"/>
  <c r="E911" i="10" s="1"/>
  <c r="C911" i="10" s="1"/>
  <c r="F634" i="10"/>
  <c r="E634" i="10" s="1" a="1"/>
  <c r="E634" i="10" s="1"/>
  <c r="C634" i="10" s="1"/>
  <c r="F529" i="10"/>
  <c r="E529" i="10" s="1" a="1"/>
  <c r="E529" i="10" s="1"/>
  <c r="C529" i="10" s="1"/>
  <c r="F928" i="10"/>
  <c r="E928" i="10" s="1" a="1"/>
  <c r="E928" i="10" s="1"/>
  <c r="C928" i="10" s="1"/>
  <c r="F1864" i="10"/>
  <c r="E1864" i="10" s="1" a="1"/>
  <c r="E1864" i="10" s="1"/>
  <c r="C1864" i="10" s="1"/>
  <c r="F1720" i="10"/>
  <c r="E1720" i="10" s="1" a="1"/>
  <c r="E1720" i="10" s="1"/>
  <c r="C1720" i="10" s="1"/>
  <c r="F1763" i="10"/>
  <c r="E1763" i="10" s="1" a="1"/>
  <c r="E1763" i="10" s="1"/>
  <c r="C1763" i="10" s="1"/>
  <c r="F1132" i="10"/>
  <c r="E1132" i="10" s="1" a="1"/>
  <c r="E1132" i="10" s="1"/>
  <c r="C1132" i="10" s="1"/>
  <c r="F2552" i="10"/>
  <c r="E2552" i="10" s="1" a="1"/>
  <c r="E2552" i="10" s="1"/>
  <c r="C2552" i="10" s="1"/>
  <c r="F464" i="10"/>
  <c r="E464" i="10" s="1" a="1"/>
  <c r="E464" i="10" s="1"/>
  <c r="C464" i="10" s="1"/>
  <c r="F832" i="10"/>
  <c r="E832" i="10" s="1" a="1"/>
  <c r="E832" i="10" s="1"/>
  <c r="C832" i="10" s="1"/>
  <c r="F2087" i="10"/>
  <c r="E2087" i="10" s="1" a="1"/>
  <c r="E2087" i="10" s="1"/>
  <c r="C2087" i="10" s="1"/>
  <c r="F2561" i="10"/>
  <c r="E2561" i="10" s="1" a="1"/>
  <c r="E2561" i="10" s="1"/>
  <c r="C2561" i="10" s="1"/>
  <c r="F1974" i="10"/>
  <c r="E1974" i="10" s="1" a="1"/>
  <c r="E1974" i="10" s="1"/>
  <c r="C1974" i="10" s="1"/>
  <c r="F1928" i="10"/>
  <c r="E1928" i="10" s="1" a="1"/>
  <c r="E1928" i="10" s="1"/>
  <c r="C1928" i="10" s="1"/>
  <c r="F1616" i="10"/>
  <c r="E1616" i="10" s="1" a="1"/>
  <c r="E1616" i="10" s="1"/>
  <c r="C1616" i="10" s="1"/>
  <c r="F288" i="10"/>
  <c r="E288" i="10" s="1" a="1"/>
  <c r="E288" i="10" s="1"/>
  <c r="C288" i="10" s="1"/>
  <c r="F523" i="10"/>
  <c r="E523" i="10" s="1" a="1"/>
  <c r="E523" i="10" s="1"/>
  <c r="C523" i="10" s="1"/>
  <c r="F593" i="10"/>
  <c r="E593" i="10" s="1" a="1"/>
  <c r="E593" i="10" s="1"/>
  <c r="C593" i="10" s="1"/>
  <c r="F462" i="10"/>
  <c r="E462" i="10" s="1" a="1"/>
  <c r="E462" i="10" s="1"/>
  <c r="C462" i="10" s="1"/>
  <c r="F2118" i="10"/>
  <c r="E2118" i="10" s="1" a="1"/>
  <c r="E2118" i="10" s="1"/>
  <c r="C2118" i="10" s="1"/>
  <c r="F2943" i="10"/>
  <c r="E2943" i="10" s="1" a="1"/>
  <c r="E2943" i="10" s="1"/>
  <c r="C2943" i="10" s="1"/>
  <c r="F1266" i="10"/>
  <c r="E1266" i="10" s="1" a="1"/>
  <c r="E1266" i="10" s="1"/>
  <c r="C1266" i="10" s="1"/>
  <c r="F224" i="10"/>
  <c r="E224" i="10" s="1" a="1"/>
  <c r="E224" i="10" s="1"/>
  <c r="C224" i="10" s="1"/>
  <c r="F690" i="10"/>
  <c r="E690" i="10" s="1" a="1"/>
  <c r="E690" i="10" s="1"/>
  <c r="C690" i="10" s="1"/>
  <c r="F3008" i="10"/>
  <c r="E3008" i="10" s="1" a="1"/>
  <c r="E3008" i="10" s="1"/>
  <c r="C3008" i="10" s="1"/>
  <c r="F3077" i="10"/>
  <c r="E3077" i="10" s="1" a="1"/>
  <c r="E3077" i="10" s="1"/>
  <c r="C3077" i="10" s="1"/>
  <c r="F717" i="10"/>
  <c r="E717" i="10" s="1" a="1"/>
  <c r="E717" i="10" s="1"/>
  <c r="C717" i="10" s="1"/>
  <c r="F42" i="10"/>
  <c r="E42" i="10" s="1" a="1"/>
  <c r="E42" i="10" s="1"/>
  <c r="C42" i="10" s="1"/>
  <c r="F1010" i="10"/>
  <c r="E1010" i="10" s="1" a="1"/>
  <c r="E1010" i="10" s="1"/>
  <c r="C1010" i="10" s="1"/>
  <c r="F1569" i="10"/>
  <c r="E1569" i="10" s="1" a="1"/>
  <c r="E1569" i="10" s="1"/>
  <c r="C1569" i="10" s="1"/>
  <c r="F606" i="10"/>
  <c r="E606" i="10" s="1" a="1"/>
  <c r="E606" i="10" s="1"/>
  <c r="C606" i="10" s="1"/>
  <c r="F533" i="10"/>
  <c r="E533" i="10" s="1" a="1"/>
  <c r="E533" i="10" s="1"/>
  <c r="C533" i="10" s="1"/>
  <c r="F658" i="10"/>
  <c r="E658" i="10" s="1" a="1"/>
  <c r="E658" i="10" s="1"/>
  <c r="C658" i="10" s="1"/>
  <c r="F955" i="10"/>
  <c r="E955" i="10" s="1" a="1"/>
  <c r="E955" i="10" s="1"/>
  <c r="C955" i="10" s="1"/>
  <c r="F910" i="10"/>
  <c r="E910" i="10" s="1" a="1"/>
  <c r="E910" i="10" s="1"/>
  <c r="C910" i="10" s="1"/>
  <c r="F3061" i="10"/>
  <c r="E3061" i="10" s="1" a="1"/>
  <c r="E3061" i="10" s="1"/>
  <c r="C3061" i="10" s="1"/>
  <c r="F267" i="10"/>
  <c r="E267" i="10" s="1" a="1"/>
  <c r="E267" i="10" s="1"/>
  <c r="C267" i="10" s="1"/>
  <c r="F2493" i="10"/>
  <c r="E2493" i="10" s="1" a="1"/>
  <c r="E2493" i="10" s="1"/>
  <c r="C2493" i="10" s="1"/>
  <c r="F723" i="10"/>
  <c r="E723" i="10" s="1" a="1"/>
  <c r="E723" i="10" s="1"/>
  <c r="C723" i="10" s="1"/>
  <c r="F264" i="10"/>
  <c r="E264" i="10" s="1" a="1"/>
  <c r="E264" i="10" s="1"/>
  <c r="C264" i="10" s="1"/>
  <c r="F542" i="10"/>
  <c r="E542" i="10" s="1" a="1"/>
  <c r="E542" i="10" s="1"/>
  <c r="C542" i="10" s="1"/>
  <c r="F1288" i="10"/>
  <c r="E1288" i="10" s="1" a="1"/>
  <c r="E1288" i="10" s="1"/>
  <c r="C1288" i="10" s="1"/>
  <c r="F1072" i="10"/>
  <c r="E1072" i="10" s="1" a="1"/>
  <c r="E1072" i="10" s="1"/>
  <c r="C1072" i="10" s="1"/>
  <c r="F1232" i="10"/>
  <c r="E1232" i="10" s="1" a="1"/>
  <c r="E1232" i="10" s="1"/>
  <c r="C1232" i="10" s="1"/>
  <c r="F1714" i="10"/>
  <c r="E1714" i="10" s="1" a="1"/>
  <c r="E1714" i="10" s="1"/>
  <c r="C1714" i="10" s="1"/>
  <c r="F1689" i="10"/>
  <c r="E1689" i="10" s="1" a="1"/>
  <c r="E1689" i="10" s="1"/>
  <c r="C1689" i="10" s="1"/>
  <c r="F1379" i="10"/>
  <c r="E1379" i="10" s="1" a="1"/>
  <c r="E1379" i="10" s="1"/>
  <c r="C1379" i="10" s="1"/>
  <c r="F3066" i="10"/>
  <c r="E3066" i="10" s="1" a="1"/>
  <c r="E3066" i="10" s="1"/>
  <c r="C3066" i="10" s="1"/>
  <c r="F629" i="10"/>
  <c r="E629" i="10" s="1" a="1"/>
  <c r="E629" i="10" s="1"/>
  <c r="C629" i="10" s="1"/>
  <c r="F1519" i="10"/>
  <c r="E1519" i="10" s="1" a="1"/>
  <c r="E1519" i="10" s="1"/>
  <c r="C1519" i="10" s="1"/>
  <c r="F1426" i="10"/>
  <c r="E1426" i="10" s="1" a="1"/>
  <c r="E1426" i="10" s="1"/>
  <c r="C1426" i="10" s="1"/>
  <c r="F1175" i="10"/>
  <c r="E1175" i="10" s="1" a="1"/>
  <c r="E1175" i="10" s="1"/>
  <c r="C1175" i="10" s="1"/>
  <c r="F1893" i="10"/>
  <c r="E1893" i="10" s="1" a="1"/>
  <c r="E1893" i="10" s="1"/>
  <c r="C1893" i="10" s="1"/>
  <c r="F3351" i="10"/>
  <c r="E3351" i="10" s="1" a="1"/>
  <c r="E3351" i="10" s="1"/>
  <c r="C3351" i="10" s="1"/>
  <c r="F198" i="10"/>
  <c r="E198" i="10" s="1" a="1"/>
  <c r="E198" i="10" s="1"/>
  <c r="C198" i="10" s="1"/>
  <c r="F1190" i="10"/>
  <c r="E1190" i="10" s="1" a="1"/>
  <c r="E1190" i="10" s="1"/>
  <c r="C1190" i="10" s="1"/>
  <c r="F2501" i="10"/>
  <c r="E2501" i="10" s="1" a="1"/>
  <c r="E2501" i="10" s="1"/>
  <c r="C2501" i="10" s="1"/>
  <c r="F590" i="10"/>
  <c r="E590" i="10" s="1" a="1"/>
  <c r="E590" i="10" s="1"/>
  <c r="C590" i="10" s="1"/>
  <c r="F370" i="10"/>
  <c r="E370" i="10" s="1" a="1"/>
  <c r="E370" i="10" s="1"/>
  <c r="C370" i="10" s="1"/>
  <c r="F2710" i="10"/>
  <c r="E2710" i="10" s="1" a="1"/>
  <c r="E2710" i="10" s="1"/>
  <c r="C2710" i="10" s="1"/>
  <c r="F900" i="10"/>
  <c r="E900" i="10" s="1" a="1"/>
  <c r="E900" i="10" s="1"/>
  <c r="C900" i="10" s="1"/>
  <c r="F1195" i="10"/>
  <c r="E1195" i="10" s="1" a="1"/>
  <c r="E1195" i="10" s="1"/>
  <c r="C1195" i="10" s="1"/>
  <c r="F3104" i="10"/>
  <c r="E3104" i="10" s="1" a="1"/>
  <c r="E3104" i="10" s="1"/>
  <c r="C3104" i="10" s="1"/>
  <c r="F2202" i="10"/>
  <c r="E2202" i="10" s="1" a="1"/>
  <c r="E2202" i="10" s="1"/>
  <c r="C2202" i="10" s="1"/>
  <c r="F1293" i="10"/>
  <c r="E1293" i="10" s="1" a="1"/>
  <c r="E1293" i="10" s="1"/>
  <c r="C1293" i="10" s="1"/>
  <c r="F826" i="10"/>
  <c r="E826" i="10" s="1" a="1"/>
  <c r="E826" i="10" s="1"/>
  <c r="C826" i="10" s="1"/>
  <c r="F940" i="10"/>
  <c r="E940" i="10" s="1" a="1"/>
  <c r="E940" i="10" s="1"/>
  <c r="C940" i="10" s="1"/>
  <c r="F206" i="10"/>
  <c r="E206" i="10" s="1" a="1"/>
  <c r="E206" i="10" s="1"/>
  <c r="C206" i="10" s="1"/>
  <c r="F1441" i="10"/>
  <c r="E1441" i="10" s="1" a="1"/>
  <c r="E1441" i="10" s="1"/>
  <c r="C1441" i="10" s="1"/>
  <c r="F604" i="10"/>
  <c r="E604" i="10" s="1" a="1"/>
  <c r="E604" i="10" s="1"/>
  <c r="C604" i="10" s="1"/>
  <c r="F38" i="10"/>
  <c r="E38" i="10" s="1" a="1"/>
  <c r="E38" i="10" s="1"/>
  <c r="C38" i="10" s="1"/>
  <c r="F1233" i="10"/>
  <c r="E1233" i="10" s="1" a="1"/>
  <c r="E1233" i="10" s="1"/>
  <c r="C1233" i="10" s="1"/>
  <c r="F1034" i="10"/>
  <c r="E1034" i="10" s="1" a="1"/>
  <c r="E1034" i="10" s="1"/>
  <c r="C1034" i="10" s="1"/>
  <c r="F2510" i="10"/>
  <c r="E2510" i="10" s="1" a="1"/>
  <c r="E2510" i="10" s="1"/>
  <c r="C2510" i="10" s="1"/>
  <c r="F478" i="10"/>
  <c r="E478" i="10" s="1" a="1"/>
  <c r="E478" i="10" s="1"/>
  <c r="C478" i="10" s="1"/>
  <c r="F1796" i="10"/>
  <c r="E1796" i="10" s="1" a="1"/>
  <c r="E1796" i="10" s="1"/>
  <c r="C1796" i="10" s="1"/>
  <c r="F1032" i="10"/>
  <c r="E1032" i="10" s="1" a="1"/>
  <c r="E1032" i="10" s="1"/>
  <c r="C1032" i="10" s="1"/>
  <c r="F1350" i="10"/>
  <c r="E1350" i="10" s="1" a="1"/>
  <c r="E1350" i="10" s="1"/>
  <c r="C1350" i="10" s="1"/>
  <c r="F1925" i="10"/>
  <c r="E1925" i="10" s="1" a="1"/>
  <c r="E1925" i="10" s="1"/>
  <c r="C1925" i="10" s="1"/>
  <c r="F777" i="10"/>
  <c r="E777" i="10" s="1" a="1"/>
  <c r="E777" i="10" s="1"/>
  <c r="C777" i="10" s="1"/>
  <c r="F1000" i="10"/>
  <c r="E1000" i="10" s="1" a="1"/>
  <c r="E1000" i="10" s="1"/>
  <c r="C1000" i="10" s="1"/>
  <c r="F236" i="10"/>
  <c r="E236" i="10" s="1" a="1"/>
  <c r="E236" i="10" s="1"/>
  <c r="C236" i="10" s="1"/>
  <c r="F3086" i="10"/>
  <c r="E3086" i="10" s="1" a="1"/>
  <c r="E3086" i="10" s="1"/>
  <c r="C3086" i="10" s="1"/>
  <c r="F1510" i="10"/>
  <c r="E1510" i="10" s="1" a="1"/>
  <c r="E1510" i="10" s="1"/>
  <c r="C1510" i="10" s="1"/>
  <c r="F775" i="10"/>
  <c r="E775" i="10" s="1" a="1"/>
  <c r="E775" i="10" s="1"/>
  <c r="C775" i="10" s="1"/>
  <c r="F922" i="10"/>
  <c r="E922" i="10" s="1" a="1"/>
  <c r="E922" i="10" s="1"/>
  <c r="C922" i="10" s="1"/>
  <c r="F628" i="10"/>
  <c r="E628" i="10" s="1" a="1"/>
  <c r="E628" i="10" s="1"/>
  <c r="C628" i="10" s="1"/>
  <c r="F1641" i="10"/>
  <c r="E1641" i="10" s="1" a="1"/>
  <c r="E1641" i="10" s="1"/>
  <c r="C1641" i="10" s="1"/>
  <c r="F1577" i="10"/>
  <c r="E1577" i="10" s="1" a="1"/>
  <c r="E1577" i="10" s="1"/>
  <c r="C1577" i="10" s="1"/>
  <c r="F2264" i="10"/>
  <c r="E2264" i="10" s="1" a="1"/>
  <c r="E2264" i="10" s="1"/>
  <c r="C2264" i="10" s="1"/>
  <c r="F1369" i="10"/>
  <c r="E1369" i="10" s="1" a="1"/>
  <c r="E1369" i="10" s="1"/>
  <c r="C1369" i="10" s="1"/>
  <c r="F1982" i="10"/>
  <c r="E1982" i="10" s="1" a="1"/>
  <c r="E1982" i="10" s="1"/>
  <c r="C1982" i="10" s="1"/>
  <c r="F934" i="10"/>
  <c r="E934" i="10" s="1" a="1"/>
  <c r="E934" i="10" s="1"/>
  <c r="C934" i="10" s="1"/>
  <c r="F3083" i="10"/>
  <c r="E3083" i="10" s="1" a="1"/>
  <c r="E3083" i="10" s="1"/>
  <c r="C3083" i="10" s="1"/>
  <c r="F484" i="10"/>
  <c r="E484" i="10" s="1" a="1"/>
  <c r="E484" i="10" s="1"/>
  <c r="C484" i="10" s="1"/>
  <c r="F360" i="10"/>
  <c r="E360" i="10" s="1" a="1"/>
  <c r="E360" i="10" s="1"/>
  <c r="C360" i="10" s="1"/>
  <c r="F1983" i="10"/>
  <c r="E1983" i="10" s="1" a="1"/>
  <c r="E1983" i="10" s="1"/>
  <c r="C1983" i="10" s="1"/>
  <c r="F864" i="10"/>
  <c r="E864" i="10" s="1" a="1"/>
  <c r="E864" i="10" s="1"/>
  <c r="C864" i="10" s="1"/>
  <c r="F866" i="10"/>
  <c r="E866" i="10" s="1" a="1"/>
  <c r="E866" i="10" s="1"/>
  <c r="C866" i="10" s="1"/>
  <c r="F2092" i="10"/>
  <c r="E2092" i="10" s="1" a="1"/>
  <c r="E2092" i="10" s="1"/>
  <c r="C2092" i="10" s="1"/>
  <c r="F1262" i="10"/>
  <c r="E1262" i="10" s="1" a="1"/>
  <c r="E1262" i="10" s="1"/>
  <c r="C1262" i="10" s="1"/>
  <c r="F124" i="10"/>
  <c r="E124" i="10" s="1" a="1"/>
  <c r="E124" i="10" s="1"/>
  <c r="C124" i="10" s="1"/>
  <c r="F301" i="10"/>
  <c r="E301" i="10" s="1" a="1"/>
  <c r="E301" i="10" s="1"/>
  <c r="C301" i="10" s="1"/>
  <c r="F1874" i="10"/>
  <c r="E1874" i="10" s="1" a="1"/>
  <c r="E1874" i="10" s="1"/>
  <c r="C1874" i="10" s="1"/>
  <c r="F1060" i="10"/>
  <c r="E1060" i="10" s="1" a="1"/>
  <c r="E1060" i="10" s="1"/>
  <c r="C1060" i="10" s="1"/>
  <c r="F1225" i="10"/>
  <c r="E1225" i="10" s="1" a="1"/>
  <c r="E1225" i="10" s="1"/>
  <c r="C1225" i="10" s="1"/>
  <c r="F1215" i="10"/>
  <c r="E1215" i="10" s="1" a="1"/>
  <c r="E1215" i="10" s="1"/>
  <c r="C1215" i="10" s="1"/>
  <c r="F199" i="10"/>
  <c r="E199" i="10" s="1" a="1"/>
  <c r="E199" i="10" s="1"/>
  <c r="C199" i="10" s="1"/>
  <c r="F1189" i="10"/>
  <c r="E1189" i="10" s="1" a="1"/>
  <c r="E1189" i="10" s="1"/>
  <c r="C1189" i="10" s="1"/>
  <c r="F2038" i="10"/>
  <c r="E2038" i="10" s="1" a="1"/>
  <c r="E2038" i="10" s="1"/>
  <c r="C2038" i="10" s="1"/>
  <c r="F1851" i="10"/>
  <c r="E1851" i="10" s="1" a="1"/>
  <c r="E1851" i="10" s="1"/>
  <c r="C1851" i="10" s="1"/>
  <c r="F1005" i="10"/>
  <c r="E1005" i="10" s="1" a="1"/>
  <c r="E1005" i="10" s="1"/>
  <c r="C1005" i="10" s="1"/>
  <c r="F287" i="10"/>
  <c r="E287" i="10" s="1" a="1"/>
  <c r="E287" i="10" s="1"/>
  <c r="C287" i="10" s="1"/>
  <c r="F1683" i="10"/>
  <c r="E1683" i="10" s="1" a="1"/>
  <c r="E1683" i="10" s="1"/>
  <c r="C1683" i="10" s="1"/>
  <c r="F601" i="10"/>
  <c r="E601" i="10" s="1" a="1"/>
  <c r="E601" i="10" s="1"/>
  <c r="C601" i="10" s="1"/>
  <c r="F1855" i="10"/>
  <c r="E1855" i="10" s="1" a="1"/>
  <c r="E1855" i="10" s="1"/>
  <c r="C1855" i="10" s="1"/>
  <c r="F631" i="10"/>
  <c r="E631" i="10" s="1" a="1"/>
  <c r="E631" i="10" s="1"/>
  <c r="C631" i="10" s="1"/>
  <c r="F26" i="10"/>
  <c r="E26" i="10" s="1" a="1"/>
  <c r="E26" i="10" s="1"/>
  <c r="C26" i="10" s="1"/>
  <c r="F764" i="10"/>
  <c r="E764" i="10" s="1" a="1"/>
  <c r="E764" i="10" s="1"/>
  <c r="C764" i="10" s="1"/>
  <c r="F2439" i="10"/>
  <c r="E2439" i="10" s="1" a="1"/>
  <c r="E2439" i="10" s="1"/>
  <c r="C2439" i="10" s="1"/>
  <c r="F32" i="10"/>
  <c r="E32" i="10" s="1" a="1"/>
  <c r="E32" i="10" s="1"/>
  <c r="C32" i="10" s="1"/>
  <c r="F1527" i="10"/>
  <c r="E1527" i="10" s="1" a="1"/>
  <c r="E1527" i="10" s="1"/>
  <c r="C1527" i="10" s="1"/>
  <c r="F3270" i="10"/>
  <c r="E3270" i="10" s="1" a="1"/>
  <c r="E3270" i="10" s="1"/>
  <c r="C3270" i="10" s="1"/>
  <c r="F2303" i="10"/>
  <c r="E2303" i="10" s="1" a="1"/>
  <c r="E2303" i="10" s="1"/>
  <c r="C2303" i="10" s="1"/>
  <c r="F88" i="10"/>
  <c r="E88" i="10" s="1" a="1"/>
  <c r="E88" i="10" s="1"/>
  <c r="C88" i="10" s="1"/>
  <c r="F748" i="10"/>
  <c r="E748" i="10" s="1" a="1"/>
  <c r="E748" i="10" s="1"/>
  <c r="C748" i="10" s="1"/>
  <c r="F668" i="10"/>
  <c r="E668" i="10" s="1" a="1"/>
  <c r="E668" i="10" s="1"/>
  <c r="C668" i="10" s="1"/>
  <c r="F1445" i="10"/>
  <c r="E1445" i="10" s="1" a="1"/>
  <c r="E1445" i="10" s="1"/>
  <c r="C1445" i="10" s="1"/>
  <c r="F1048" i="10"/>
  <c r="E1048" i="10" s="1" a="1"/>
  <c r="E1048" i="10" s="1"/>
  <c r="C1048" i="10" s="1"/>
  <c r="F944" i="10"/>
  <c r="E944" i="10" s="1" a="1"/>
  <c r="E944" i="10" s="1"/>
  <c r="C944" i="10" s="1"/>
  <c r="F2719" i="10"/>
  <c r="E2719" i="10" s="1" a="1"/>
  <c r="E2719" i="10" s="1"/>
  <c r="C2719" i="10" s="1"/>
  <c r="F2559" i="10"/>
  <c r="E2559" i="10" s="1" a="1"/>
  <c r="E2559" i="10" s="1"/>
  <c r="C2559" i="10" s="1"/>
  <c r="F3078" i="10"/>
  <c r="E3078" i="10" s="1" a="1"/>
  <c r="E3078" i="10" s="1"/>
  <c r="C3078" i="10" s="1"/>
  <c r="F3173" i="10"/>
  <c r="E3173" i="10" s="1" a="1"/>
  <c r="E3173" i="10" s="1"/>
  <c r="C3173" i="10" s="1"/>
  <c r="F1313" i="10"/>
  <c r="E1313" i="10" s="1" a="1"/>
  <c r="E1313" i="10" s="1"/>
  <c r="C1313" i="10" s="1"/>
  <c r="F3175" i="10"/>
  <c r="E3175" i="10" s="1" a="1"/>
  <c r="E3175" i="10" s="1"/>
  <c r="C3175" i="10" s="1"/>
  <c r="F1625" i="10"/>
  <c r="E1625" i="10" s="1" a="1"/>
  <c r="E1625" i="10" s="1"/>
  <c r="C1625" i="10" s="1"/>
  <c r="F2253" i="10"/>
  <c r="E2253" i="10" s="1" a="1"/>
  <c r="E2253" i="10" s="1"/>
  <c r="C2253" i="10" s="1"/>
  <c r="F2653" i="10"/>
  <c r="E2653" i="10" s="1" a="1"/>
  <c r="E2653" i="10" s="1"/>
  <c r="C2653" i="10" s="1"/>
  <c r="F3029" i="10"/>
  <c r="E3029" i="10" s="1" a="1"/>
  <c r="E3029" i="10" s="1"/>
  <c r="C3029" i="10" s="1"/>
  <c r="F2730" i="10"/>
  <c r="E2730" i="10" s="1" a="1"/>
  <c r="E2730" i="10" s="1"/>
  <c r="C2730" i="10" s="1"/>
  <c r="F3080" i="10"/>
  <c r="E3080" i="10" s="1" a="1"/>
  <c r="E3080" i="10" s="1"/>
  <c r="C3080" i="10" s="1"/>
  <c r="F2024" i="10"/>
  <c r="E2024" i="10" s="1" a="1"/>
  <c r="E2024" i="10" s="1"/>
  <c r="C2024" i="10" s="1"/>
  <c r="F1554" i="10"/>
  <c r="E1554" i="10" s="1" a="1"/>
  <c r="E1554" i="10" s="1"/>
  <c r="C1554" i="10" s="1"/>
  <c r="F2599" i="10"/>
  <c r="E2599" i="10" s="1" a="1"/>
  <c r="E2599" i="10" s="1"/>
  <c r="C2599" i="10" s="1"/>
  <c r="F2308" i="10"/>
  <c r="E2308" i="10" s="1" a="1"/>
  <c r="E2308" i="10" s="1"/>
  <c r="C2308" i="10" s="1"/>
  <c r="F2895" i="10"/>
  <c r="E2895" i="10" s="1" a="1"/>
  <c r="E2895" i="10" s="1"/>
  <c r="C2895" i="10" s="1"/>
  <c r="F2254" i="10"/>
  <c r="E2254" i="10" s="1" a="1"/>
  <c r="E2254" i="10" s="1"/>
  <c r="C2254" i="10" s="1"/>
  <c r="F1989" i="10"/>
  <c r="E1989" i="10" s="1" a="1"/>
  <c r="E1989" i="10" s="1"/>
  <c r="C1989" i="10" s="1"/>
  <c r="F2162" i="10"/>
  <c r="E2162" i="10" s="1" a="1"/>
  <c r="E2162" i="10" s="1"/>
  <c r="C2162" i="10" s="1"/>
  <c r="F1659" i="10"/>
  <c r="E1659" i="10" s="1" a="1"/>
  <c r="E1659" i="10" s="1"/>
  <c r="C1659" i="10" s="1"/>
  <c r="F2082" i="10"/>
  <c r="E2082" i="10" s="1" a="1"/>
  <c r="E2082" i="10" s="1"/>
  <c r="C2082" i="10" s="1"/>
  <c r="F2886" i="10"/>
  <c r="E2886" i="10" s="1" a="1"/>
  <c r="E2886" i="10" s="1"/>
  <c r="C2886" i="10" s="1"/>
  <c r="F3169" i="10"/>
  <c r="E3169" i="10" s="1" a="1"/>
  <c r="E3169" i="10" s="1"/>
  <c r="C3169" i="10" s="1"/>
  <c r="F2694" i="10"/>
  <c r="E2694" i="10" s="1" a="1"/>
  <c r="E2694" i="10" s="1"/>
  <c r="C2694" i="10" s="1"/>
  <c r="F3304" i="10"/>
  <c r="E3304" i="10" s="1" a="1"/>
  <c r="E3304" i="10" s="1"/>
  <c r="C3304" i="10" s="1"/>
  <c r="F2538" i="10"/>
  <c r="E2538" i="10" s="1" a="1"/>
  <c r="E2538" i="10" s="1"/>
  <c r="C2538" i="10" s="1"/>
  <c r="F3237" i="10"/>
  <c r="E3237" i="10" s="1" a="1"/>
  <c r="E3237" i="10" s="1"/>
  <c r="C3237" i="10" s="1"/>
  <c r="F1287" i="10"/>
  <c r="E1287" i="10" s="1" a="1"/>
  <c r="E1287" i="10" s="1"/>
  <c r="C1287" i="10" s="1"/>
  <c r="F2289" i="10"/>
  <c r="E2289" i="10" s="1" a="1"/>
  <c r="E2289" i="10" s="1"/>
  <c r="C2289" i="10" s="1"/>
  <c r="F3380" i="10"/>
  <c r="E3380" i="10" s="1" a="1"/>
  <c r="E3380" i="10" s="1"/>
  <c r="C3380" i="10" s="1"/>
  <c r="F2416" i="10"/>
  <c r="E2416" i="10" s="1" a="1"/>
  <c r="E2416" i="10" s="1"/>
  <c r="C2416" i="10" s="1"/>
  <c r="F1770" i="10"/>
  <c r="E1770" i="10" s="1" a="1"/>
  <c r="E1770" i="10" s="1"/>
  <c r="C1770" i="10" s="1"/>
  <c r="F2764" i="10"/>
  <c r="E2764" i="10" s="1" a="1"/>
  <c r="E2764" i="10" s="1"/>
  <c r="C2764" i="10" s="1"/>
  <c r="F1378" i="10"/>
  <c r="E1378" i="10" s="1" a="1"/>
  <c r="E1378" i="10" s="1"/>
  <c r="C1378" i="10" s="1"/>
  <c r="F2148" i="10"/>
  <c r="E2148" i="10" s="1" a="1"/>
  <c r="E2148" i="10" s="1"/>
  <c r="C2148" i="10" s="1"/>
  <c r="F2252" i="10"/>
  <c r="E2252" i="10" s="1" a="1"/>
  <c r="E2252" i="10" s="1"/>
  <c r="C2252" i="10" s="1"/>
  <c r="F2912" i="10"/>
  <c r="E2912" i="10" s="1" a="1"/>
  <c r="E2912" i="10" s="1"/>
  <c r="C2912" i="10" s="1"/>
  <c r="F2334" i="10"/>
  <c r="E2334" i="10" s="1" a="1"/>
  <c r="E2334" i="10" s="1"/>
  <c r="C2334" i="10" s="1"/>
  <c r="F2036" i="10"/>
  <c r="E2036" i="10" s="1" a="1"/>
  <c r="E2036" i="10" s="1"/>
  <c r="C2036" i="10" s="1"/>
  <c r="F1880" i="10"/>
  <c r="E1880" i="10" s="1" a="1"/>
  <c r="E1880" i="10" s="1"/>
  <c r="C1880" i="10" s="1"/>
  <c r="F2377" i="10"/>
  <c r="E2377" i="10" s="1" a="1"/>
  <c r="E2377" i="10" s="1"/>
  <c r="C2377" i="10" s="1"/>
  <c r="F1601" i="10"/>
  <c r="E1601" i="10" s="1" a="1"/>
  <c r="E1601" i="10" s="1"/>
  <c r="C1601" i="10" s="1"/>
  <c r="F1934" i="10"/>
  <c r="E1934" i="10" s="1" a="1"/>
  <c r="E1934" i="10" s="1"/>
  <c r="C1934" i="10" s="1"/>
  <c r="F1822" i="10"/>
  <c r="E1822" i="10" s="1" a="1"/>
  <c r="E1822" i="10" s="1"/>
  <c r="C1822" i="10" s="1"/>
  <c r="F3302" i="10"/>
  <c r="E3302" i="10" s="1" a="1"/>
  <c r="E3302" i="10" s="1"/>
  <c r="C3302" i="10" s="1"/>
  <c r="F2441" i="10"/>
  <c r="E2441" i="10" s="1" a="1"/>
  <c r="E2441" i="10" s="1"/>
  <c r="C2441" i="10" s="1"/>
  <c r="F3041" i="10"/>
  <c r="E3041" i="10" s="1" a="1"/>
  <c r="E3041" i="10" s="1"/>
  <c r="C3041" i="10" s="1"/>
  <c r="F2833" i="10"/>
  <c r="E2833" i="10" s="1" a="1"/>
  <c r="E2833" i="10" s="1"/>
  <c r="C2833" i="10" s="1"/>
  <c r="F1260" i="10"/>
  <c r="E1260" i="10" s="1" a="1"/>
  <c r="E1260" i="10" s="1"/>
  <c r="C1260" i="10" s="1"/>
  <c r="F2300" i="10"/>
  <c r="E2300" i="10" s="1" a="1"/>
  <c r="E2300" i="10" s="1"/>
  <c r="C2300" i="10" s="1"/>
  <c r="F3224" i="10"/>
  <c r="E3224" i="10" s="1" a="1"/>
  <c r="E3224" i="10" s="1"/>
  <c r="C3224" i="10" s="1"/>
  <c r="F2777" i="10"/>
  <c r="E2777" i="10" s="1" a="1"/>
  <c r="E2777" i="10" s="1"/>
  <c r="C2777" i="10" s="1"/>
  <c r="F3085" i="10"/>
  <c r="E3085" i="10" s="1" a="1"/>
  <c r="E3085" i="10" s="1"/>
  <c r="C3085" i="10" s="1"/>
  <c r="F2811" i="10"/>
  <c r="E2811" i="10" s="1" a="1"/>
  <c r="E2811" i="10" s="1"/>
  <c r="C2811" i="10" s="1"/>
  <c r="F1338" i="10"/>
  <c r="E1338" i="10" s="1" a="1"/>
  <c r="E1338" i="10" s="1"/>
  <c r="C1338" i="10" s="1"/>
  <c r="F2057" i="10"/>
  <c r="E2057" i="10" s="1" a="1"/>
  <c r="E2057" i="10" s="1"/>
  <c r="C2057" i="10" s="1"/>
  <c r="F2756" i="10"/>
  <c r="E2756" i="10" s="1" a="1"/>
  <c r="E2756" i="10" s="1"/>
  <c r="C2756" i="10" s="1"/>
  <c r="F2968" i="10"/>
  <c r="E2968" i="10" s="1" a="1"/>
  <c r="E2968" i="10" s="1"/>
  <c r="C2968" i="10" s="1"/>
  <c r="F2468" i="10"/>
  <c r="E2468" i="10" s="1" a="1"/>
  <c r="E2468" i="10" s="1"/>
  <c r="C2468" i="10" s="1"/>
  <c r="F1318" i="10"/>
  <c r="E1318" i="10" s="1" a="1"/>
  <c r="E1318" i="10" s="1"/>
  <c r="C1318" i="10" s="1"/>
  <c r="F1356" i="10"/>
  <c r="E1356" i="10" s="1" a="1"/>
  <c r="E1356" i="10" s="1"/>
  <c r="C1356" i="10" s="1"/>
  <c r="F3183" i="10"/>
  <c r="E3183" i="10" s="1" a="1"/>
  <c r="E3183" i="10" s="1"/>
  <c r="C3183" i="10" s="1"/>
  <c r="F1610" i="10"/>
  <c r="E1610" i="10" s="1" a="1"/>
  <c r="E1610" i="10" s="1"/>
  <c r="C1610" i="10" s="1"/>
  <c r="F3330" i="10"/>
  <c r="E3330" i="10" s="1" a="1"/>
  <c r="E3330" i="10" s="1"/>
  <c r="C3330" i="10" s="1"/>
  <c r="F2380" i="10"/>
  <c r="E2380" i="10" s="1" a="1"/>
  <c r="E2380" i="10" s="1"/>
  <c r="C2380" i="10" s="1"/>
  <c r="F2249" i="10"/>
  <c r="E2249" i="10" s="1" a="1"/>
  <c r="E2249" i="10" s="1"/>
  <c r="C2249" i="10" s="1"/>
  <c r="F2042" i="10"/>
  <c r="E2042" i="10" s="1" a="1"/>
  <c r="E2042" i="10" s="1"/>
  <c r="C2042" i="10" s="1"/>
  <c r="F1838" i="10"/>
  <c r="E1838" i="10" s="1" a="1"/>
  <c r="E1838" i="10" s="1"/>
  <c r="C1838" i="10" s="1"/>
  <c r="F1695" i="10"/>
  <c r="E1695" i="10" s="1" a="1"/>
  <c r="E1695" i="10" s="1"/>
  <c r="C1695" i="10" s="1"/>
  <c r="F3004" i="10"/>
  <c r="E3004" i="10" s="1" a="1"/>
  <c r="E3004" i="10" s="1"/>
  <c r="C3004" i="10" s="1"/>
  <c r="F2785" i="10"/>
  <c r="E2785" i="10" s="1" a="1"/>
  <c r="E2785" i="10" s="1"/>
  <c r="C2785" i="10" s="1"/>
  <c r="F3181" i="10"/>
  <c r="E3181" i="10" s="1" a="1"/>
  <c r="E3181" i="10" s="1"/>
  <c r="C3181" i="10" s="1"/>
  <c r="F1977" i="10"/>
  <c r="E1977" i="10" s="1" a="1"/>
  <c r="E1977" i="10" s="1"/>
  <c r="C1977" i="10" s="1"/>
  <c r="F2515" i="10"/>
  <c r="E2515" i="10" s="1" a="1"/>
  <c r="E2515" i="10" s="1"/>
  <c r="C2515" i="10" s="1"/>
  <c r="F2141" i="10"/>
  <c r="E2141" i="10" s="1" a="1"/>
  <c r="E2141" i="10" s="1"/>
  <c r="C2141" i="10" s="1"/>
  <c r="F3300" i="10"/>
  <c r="E3300" i="10" s="1" a="1"/>
  <c r="E3300" i="10" s="1"/>
  <c r="C3300" i="10" s="1"/>
  <c r="F1919" i="10"/>
  <c r="E1919" i="10" s="1" a="1"/>
  <c r="E1919" i="10" s="1"/>
  <c r="C1919" i="10" s="1"/>
  <c r="F2637" i="10"/>
  <c r="E2637" i="10" s="1" a="1"/>
  <c r="E2637" i="10" s="1"/>
  <c r="C2637" i="10" s="1"/>
  <c r="F2324" i="10"/>
  <c r="E2324" i="10" s="1" a="1"/>
  <c r="E2324" i="10" s="1"/>
  <c r="C2324" i="10" s="1"/>
  <c r="F743" i="10"/>
  <c r="E743" i="10" s="1" a="1"/>
  <c r="E743" i="10" s="1"/>
  <c r="C743" i="10" s="1"/>
  <c r="F1115" i="10"/>
  <c r="E1115" i="10" s="1" a="1"/>
  <c r="E1115" i="10" s="1"/>
  <c r="C1115" i="10" s="1"/>
  <c r="F2951" i="10"/>
  <c r="E2951" i="10" s="1" a="1"/>
  <c r="E2951" i="10" s="1"/>
  <c r="C2951" i="10" s="1"/>
  <c r="F2250" i="10"/>
  <c r="E2250" i="10" s="1" a="1"/>
  <c r="E2250" i="10" s="1"/>
  <c r="C2250" i="10" s="1"/>
  <c r="F2843" i="10"/>
  <c r="E2843" i="10" s="1" a="1"/>
  <c r="E2843" i="10" s="1"/>
  <c r="C2843" i="10" s="1"/>
  <c r="F2767" i="10"/>
  <c r="E2767" i="10" s="1" a="1"/>
  <c r="E2767" i="10" s="1"/>
  <c r="C2767" i="10" s="1"/>
  <c r="F2661" i="10"/>
  <c r="E2661" i="10" s="1" a="1"/>
  <c r="E2661" i="10" s="1"/>
  <c r="C2661" i="10" s="1"/>
  <c r="F1973" i="10"/>
  <c r="E1973" i="10" s="1" a="1"/>
  <c r="E1973" i="10" s="1"/>
  <c r="C1973" i="10" s="1"/>
  <c r="F3141" i="10"/>
  <c r="E3141" i="10" s="1" a="1"/>
  <c r="E3141" i="10" s="1"/>
  <c r="C3141" i="10" s="1"/>
  <c r="F2167" i="10"/>
  <c r="E2167" i="10" s="1" a="1"/>
  <c r="E2167" i="10" s="1"/>
  <c r="C2167" i="10" s="1"/>
  <c r="F515" i="10"/>
  <c r="E515" i="10" s="1" a="1"/>
  <c r="E515" i="10" s="1"/>
  <c r="C515" i="10" s="1"/>
  <c r="F2168" i="10"/>
  <c r="E2168" i="10" s="1" a="1"/>
  <c r="E2168" i="10" s="1"/>
  <c r="C2168" i="10" s="1"/>
  <c r="F2958" i="10"/>
  <c r="E2958" i="10" s="1" a="1"/>
  <c r="E2958" i="10" s="1"/>
  <c r="C2958" i="10" s="1"/>
  <c r="F2866" i="10"/>
  <c r="E2866" i="10" s="1" a="1"/>
  <c r="E2866" i="10" s="1"/>
  <c r="C2866" i="10" s="1"/>
  <c r="F2702" i="10"/>
  <c r="E2702" i="10" s="1" a="1"/>
  <c r="E2702" i="10" s="1"/>
  <c r="C2702" i="10" s="1"/>
  <c r="F1593" i="10"/>
  <c r="E1593" i="10" s="1" a="1"/>
  <c r="E1593" i="10" s="1"/>
  <c r="C1593" i="10" s="1"/>
  <c r="F2830" i="10"/>
  <c r="E2830" i="10" s="1" a="1"/>
  <c r="E2830" i="10" s="1"/>
  <c r="C2830" i="10" s="1"/>
  <c r="F2130" i="10"/>
  <c r="E2130" i="10" s="1" a="1"/>
  <c r="E2130" i="10" s="1"/>
  <c r="C2130" i="10" s="1"/>
  <c r="F3186" i="10"/>
  <c r="E3186" i="10" s="1" a="1"/>
  <c r="E3186" i="10" s="1"/>
  <c r="C3186" i="10" s="1"/>
  <c r="F2404" i="10"/>
  <c r="E2404" i="10" s="1" a="1"/>
  <c r="E2404" i="10" s="1"/>
  <c r="C2404" i="10" s="1"/>
  <c r="F2859" i="10"/>
  <c r="E2859" i="10" s="1" a="1"/>
  <c r="E2859" i="10" s="1"/>
  <c r="C2859" i="10" s="1"/>
  <c r="F2418" i="10"/>
  <c r="E2418" i="10" s="1" a="1"/>
  <c r="E2418" i="10" s="1"/>
  <c r="C2418" i="10" s="1"/>
  <c r="F2795" i="10"/>
  <c r="E2795" i="10" s="1" a="1"/>
  <c r="E2795" i="10" s="1"/>
  <c r="C2795" i="10" s="1"/>
  <c r="F2761" i="10"/>
  <c r="E2761" i="10" s="1" a="1"/>
  <c r="E2761" i="10" s="1"/>
  <c r="C2761" i="10" s="1"/>
  <c r="F2676" i="10"/>
  <c r="E2676" i="10" s="1" a="1"/>
  <c r="E2676" i="10" s="1"/>
  <c r="C2676" i="10" s="1"/>
  <c r="F2105" i="10"/>
  <c r="E2105" i="10" s="1" a="1"/>
  <c r="E2105" i="10" s="1"/>
  <c r="C2105" i="10" s="1"/>
  <c r="F2781" i="10"/>
  <c r="E2781" i="10" s="1" a="1"/>
  <c r="E2781" i="10" s="1"/>
  <c r="C2781" i="10" s="1"/>
  <c r="F3247" i="10"/>
  <c r="E3247" i="10" s="1" a="1"/>
  <c r="E3247" i="10" s="1"/>
  <c r="C3247" i="10" s="1"/>
  <c r="F1937" i="10"/>
  <c r="E1937" i="10" s="1" a="1"/>
  <c r="E1937" i="10" s="1"/>
  <c r="C1937" i="10" s="1"/>
  <c r="F2883" i="10"/>
  <c r="E2883" i="10" s="1" a="1"/>
  <c r="E2883" i="10" s="1"/>
  <c r="C2883" i="10" s="1"/>
  <c r="F2039" i="10"/>
  <c r="E2039" i="10" s="1" a="1"/>
  <c r="E2039" i="10" s="1"/>
  <c r="C2039" i="10" s="1"/>
  <c r="F2284" i="10"/>
  <c r="E2284" i="10" s="1" a="1"/>
  <c r="E2284" i="10" s="1"/>
  <c r="C2284" i="10" s="1"/>
  <c r="F2952" i="10"/>
  <c r="E2952" i="10" s="1" a="1"/>
  <c r="E2952" i="10" s="1"/>
  <c r="C2952" i="10" s="1"/>
  <c r="F3317" i="10"/>
  <c r="E3317" i="10" s="1" a="1"/>
  <c r="E3317" i="10" s="1"/>
  <c r="C3317" i="10" s="1"/>
  <c r="F2210" i="10"/>
  <c r="E2210" i="10" s="1" a="1"/>
  <c r="E2210" i="10" s="1"/>
  <c r="C2210" i="10" s="1"/>
  <c r="F1939" i="10"/>
  <c r="E1939" i="10" s="1" a="1"/>
  <c r="E1939" i="10" s="1"/>
  <c r="C1939" i="10" s="1"/>
  <c r="F2461" i="10"/>
  <c r="E2461" i="10" s="1" a="1"/>
  <c r="E2461" i="10" s="1"/>
  <c r="C2461" i="10" s="1"/>
  <c r="F2539" i="10"/>
  <c r="E2539" i="10" s="1" a="1"/>
  <c r="E2539" i="10" s="1"/>
  <c r="C2539" i="10" s="1"/>
  <c r="F3339" i="10"/>
  <c r="E3339" i="10" s="1" a="1"/>
  <c r="E3339" i="10" s="1"/>
  <c r="C3339" i="10" s="1"/>
  <c r="F2269" i="10"/>
  <c r="E2269" i="10" s="1" a="1"/>
  <c r="E2269" i="10" s="1"/>
  <c r="C2269" i="10" s="1"/>
  <c r="F3203" i="10"/>
  <c r="E3203" i="10" s="1" a="1"/>
  <c r="E3203" i="10" s="1"/>
  <c r="C3203" i="10" s="1"/>
  <c r="F1493" i="10"/>
  <c r="E1493" i="10" s="1" a="1"/>
  <c r="E1493" i="10" s="1"/>
  <c r="C1493" i="10" s="1"/>
  <c r="F2989" i="10"/>
  <c r="E2989" i="10" s="1" a="1"/>
  <c r="E2989" i="10" s="1"/>
  <c r="C2989" i="10" s="1"/>
  <c r="F1466" i="10"/>
  <c r="E1466" i="10" s="1" a="1"/>
  <c r="E1466" i="10" s="1"/>
  <c r="C1466" i="10" s="1"/>
  <c r="F648" i="10"/>
  <c r="E648" i="10" s="1" a="1"/>
  <c r="E648" i="10" s="1"/>
  <c r="C648" i="10" s="1"/>
  <c r="F2693" i="10"/>
  <c r="E2693" i="10" s="1" a="1"/>
  <c r="E2693" i="10" s="1"/>
  <c r="C2693" i="10" s="1"/>
  <c r="F2392" i="10"/>
  <c r="E2392" i="10" s="1" a="1"/>
  <c r="E2392" i="10" s="1"/>
  <c r="C2392" i="10" s="1"/>
  <c r="F2993" i="10"/>
  <c r="E2993" i="10" s="1" a="1"/>
  <c r="E2993" i="10" s="1"/>
  <c r="C2993" i="10" s="1"/>
  <c r="F780" i="10"/>
  <c r="E780" i="10" s="1" a="1"/>
  <c r="E780" i="10" s="1"/>
  <c r="C780" i="10" s="1"/>
  <c r="F2358" i="10"/>
  <c r="E2358" i="10" s="1" a="1"/>
  <c r="E2358" i="10" s="1"/>
  <c r="C2358" i="10" s="1"/>
  <c r="F1041" i="10"/>
  <c r="E1041" i="10" s="1" a="1"/>
  <c r="E1041" i="10" s="1"/>
  <c r="C1041" i="10" s="1"/>
  <c r="F2497" i="10"/>
  <c r="E2497" i="10" s="1" a="1"/>
  <c r="E2497" i="10" s="1"/>
  <c r="C2497" i="10" s="1"/>
  <c r="F2076" i="10"/>
  <c r="E2076" i="10" s="1" a="1"/>
  <c r="E2076" i="10" s="1"/>
  <c r="C2076" i="10" s="1"/>
  <c r="F2425" i="10"/>
  <c r="E2425" i="10" s="1" a="1"/>
  <c r="E2425" i="10" s="1"/>
  <c r="C2425" i="10" s="1"/>
  <c r="F2478" i="10"/>
  <c r="E2478" i="10" s="1" a="1"/>
  <c r="E2478" i="10" s="1"/>
  <c r="C2478" i="10" s="1"/>
  <c r="F2323" i="10"/>
  <c r="E2323" i="10" s="1" a="1"/>
  <c r="E2323" i="10" s="1"/>
  <c r="C2323" i="10" s="1"/>
  <c r="F1521" i="10"/>
  <c r="E1521" i="10" s="1" a="1"/>
  <c r="E1521" i="10" s="1"/>
  <c r="C1521" i="10" s="1"/>
  <c r="F2593" i="10"/>
  <c r="E2593" i="10" s="1" a="1"/>
  <c r="E2593" i="10" s="1"/>
  <c r="C2593" i="10" s="1"/>
  <c r="F3342" i="10"/>
  <c r="E3342" i="10" s="1" a="1"/>
  <c r="E3342" i="10" s="1"/>
  <c r="C3342" i="10" s="1"/>
  <c r="F3049" i="10"/>
  <c r="E3049" i="10" s="1" a="1"/>
  <c r="E3049" i="10" s="1"/>
  <c r="C3049" i="10" s="1"/>
  <c r="F2784" i="10"/>
  <c r="E2784" i="10" s="1" a="1"/>
  <c r="E2784" i="10" s="1"/>
  <c r="C2784" i="10" s="1"/>
  <c r="F2660" i="10"/>
  <c r="E2660" i="10" s="1" a="1"/>
  <c r="E2660" i="10" s="1"/>
  <c r="C2660" i="10" s="1"/>
  <c r="F1145" i="10"/>
  <c r="E1145" i="10" s="1" a="1"/>
  <c r="E1145" i="10" s="1"/>
  <c r="C1145" i="10" s="1"/>
  <c r="F2801" i="10"/>
  <c r="E2801" i="10" s="1" a="1"/>
  <c r="E2801" i="10" s="1"/>
  <c r="C2801" i="10" s="1"/>
  <c r="F2641" i="10"/>
  <c r="E2641" i="10" s="1" a="1"/>
  <c r="E2641" i="10" s="1"/>
  <c r="C2641" i="10" s="1"/>
  <c r="F3340" i="10"/>
  <c r="E3340" i="10" s="1" a="1"/>
  <c r="E3340" i="10" s="1"/>
  <c r="C3340" i="10" s="1"/>
  <c r="F3087" i="10"/>
  <c r="E3087" i="10" s="1" a="1"/>
  <c r="E3087" i="10" s="1"/>
  <c r="C3087" i="10" s="1"/>
  <c r="F1330" i="10"/>
  <c r="E1330" i="10" s="1" a="1"/>
  <c r="E1330" i="10" s="1"/>
  <c r="C1330" i="10" s="1"/>
  <c r="F3366" i="10"/>
  <c r="E3366" i="10" s="1" a="1"/>
  <c r="E3366" i="10" s="1"/>
  <c r="C3366" i="10" s="1"/>
  <c r="F2778" i="10"/>
  <c r="E2778" i="10" s="1" a="1"/>
  <c r="E2778" i="10" s="1"/>
  <c r="C2778" i="10" s="1"/>
  <c r="F2704" i="10"/>
  <c r="E2704" i="10" s="1" a="1"/>
  <c r="E2704" i="10" s="1"/>
  <c r="C2704" i="10" s="1"/>
  <c r="F2992" i="10"/>
  <c r="E2992" i="10" s="1" a="1"/>
  <c r="E2992" i="10" s="1"/>
  <c r="C2992" i="10" s="1"/>
  <c r="F2241" i="10"/>
  <c r="E2241" i="10" s="1" a="1"/>
  <c r="E2241" i="10" s="1"/>
  <c r="C2241" i="10" s="1"/>
  <c r="F3126" i="10"/>
  <c r="E3126" i="10" s="1" a="1"/>
  <c r="E3126" i="10" s="1"/>
  <c r="C3126" i="10" s="1"/>
  <c r="F1871" i="10"/>
  <c r="E1871" i="10" s="1" a="1"/>
  <c r="E1871" i="10" s="1"/>
  <c r="C1871" i="10" s="1"/>
  <c r="F1454" i="10"/>
  <c r="E1454" i="10" s="1" a="1"/>
  <c r="E1454" i="10" s="1"/>
  <c r="C1454" i="10" s="1"/>
  <c r="F3199" i="10"/>
  <c r="E3199" i="10" s="1" a="1"/>
  <c r="E3199" i="10" s="1"/>
  <c r="C3199" i="10" s="1"/>
  <c r="F2638" i="10"/>
  <c r="E2638" i="10" s="1" a="1"/>
  <c r="E2638" i="10" s="1"/>
  <c r="C2638" i="10" s="1"/>
  <c r="F2406" i="10"/>
  <c r="E2406" i="10" s="1" a="1"/>
  <c r="E2406" i="10" s="1"/>
  <c r="C2406" i="10" s="1"/>
  <c r="F3357" i="10"/>
  <c r="E3357" i="10" s="1" a="1"/>
  <c r="E3357" i="10" s="1"/>
  <c r="C3357" i="10" s="1"/>
  <c r="F2155" i="10"/>
  <c r="E2155" i="10" s="1" a="1"/>
  <c r="E2155" i="10" s="1"/>
  <c r="C2155" i="10" s="1"/>
  <c r="F3147" i="10"/>
  <c r="E3147" i="10" s="1" a="1"/>
  <c r="E3147" i="10" s="1"/>
  <c r="C3147" i="10" s="1"/>
  <c r="F994" i="10"/>
  <c r="E994" i="10" s="1" a="1"/>
  <c r="E994" i="10" s="1"/>
  <c r="C994" i="10" s="1"/>
  <c r="F2281" i="10"/>
  <c r="E2281" i="10" s="1" a="1"/>
  <c r="E2281" i="10" s="1"/>
  <c r="C2281" i="10" s="1"/>
  <c r="F2689" i="10"/>
  <c r="E2689" i="10" s="1" a="1"/>
  <c r="E2689" i="10" s="1"/>
  <c r="C2689" i="10" s="1"/>
  <c r="F2899" i="10"/>
  <c r="E2899" i="10" s="1" a="1"/>
  <c r="E2899" i="10" s="1"/>
  <c r="C2899" i="10" s="1"/>
  <c r="F1483" i="10"/>
  <c r="E1483" i="10" s="1" a="1"/>
  <c r="E1483" i="10" s="1"/>
  <c r="C1483" i="10" s="1"/>
  <c r="F2632" i="10"/>
  <c r="E2632" i="10" s="1" a="1"/>
  <c r="E2632" i="10" s="1"/>
  <c r="C2632" i="10" s="1"/>
  <c r="F2203" i="10"/>
  <c r="E2203" i="10" s="1" a="1"/>
  <c r="E2203" i="10" s="1"/>
  <c r="C2203" i="10" s="1"/>
  <c r="F2714" i="10"/>
  <c r="E2714" i="10" s="1" a="1"/>
  <c r="E2714" i="10" s="1"/>
  <c r="C2714" i="10" s="1"/>
  <c r="F918" i="10"/>
  <c r="E918" i="10" s="1" a="1"/>
  <c r="E918" i="10" s="1"/>
  <c r="C918" i="10" s="1"/>
  <c r="F1921" i="10"/>
  <c r="E1921" i="10" s="1" a="1"/>
  <c r="E1921" i="10" s="1"/>
  <c r="C1921" i="10" s="1"/>
  <c r="F3346" i="10"/>
  <c r="E3346" i="10" s="1" a="1"/>
  <c r="E3346" i="10" s="1"/>
  <c r="C3346" i="10" s="1"/>
  <c r="F3323" i="10"/>
  <c r="E3323" i="10" s="1" a="1"/>
  <c r="E3323" i="10" s="1"/>
  <c r="C3323" i="10" s="1"/>
  <c r="N17" i="9"/>
  <c r="Q9" i="9"/>
  <c r="O17" i="9"/>
  <c r="O16" i="9"/>
  <c r="P16" i="9"/>
  <c r="R11" i="9"/>
  <c r="N11" i="9"/>
  <c r="L15" i="9"/>
  <c r="O12" i="9"/>
  <c r="N14" i="9"/>
  <c r="Q13" i="9"/>
  <c r="P13" i="9"/>
  <c r="F1813" i="10"/>
  <c r="E1813" i="10" s="1" a="1"/>
  <c r="E1813" i="10" s="1"/>
  <c r="C1813" i="10" s="1"/>
  <c r="F486" i="10"/>
  <c r="E486" i="10" s="1" a="1"/>
  <c r="E486" i="10" s="1"/>
  <c r="C486" i="10" s="1"/>
  <c r="F3135" i="10"/>
  <c r="E3135" i="10" s="1" a="1"/>
  <c r="E3135" i="10" s="1"/>
  <c r="C3135" i="10" s="1"/>
  <c r="F1654" i="10"/>
  <c r="E1654" i="10" s="1" a="1"/>
  <c r="E1654" i="10" s="1"/>
  <c r="C1654" i="10" s="1"/>
  <c r="F1264" i="10"/>
  <c r="E1264" i="10" s="1" a="1"/>
  <c r="E1264" i="10" s="1"/>
  <c r="C1264" i="10" s="1"/>
  <c r="F1194" i="10"/>
  <c r="E1194" i="10" s="1" a="1"/>
  <c r="E1194" i="10" s="1"/>
  <c r="C1194" i="10" s="1"/>
  <c r="F365" i="10"/>
  <c r="E365" i="10" s="1" a="1"/>
  <c r="E365" i="10" s="1"/>
  <c r="C365" i="10" s="1"/>
  <c r="F1043" i="10"/>
  <c r="E1043" i="10" s="1" a="1"/>
  <c r="E1043" i="10" s="1"/>
  <c r="C1043" i="10" s="1"/>
  <c r="F326" i="10"/>
  <c r="E326" i="10" s="1" a="1"/>
  <c r="E326" i="10" s="1"/>
  <c r="C326" i="10" s="1"/>
  <c r="F1363" i="10"/>
  <c r="E1363" i="10" s="1" a="1"/>
  <c r="E1363" i="10" s="1"/>
  <c r="C1363" i="10" s="1"/>
  <c r="F969" i="10"/>
  <c r="E969" i="10" s="1" a="1"/>
  <c r="E969" i="10" s="1"/>
  <c r="C969" i="10" s="1"/>
  <c r="F524" i="10"/>
  <c r="E524" i="10" s="1" a="1"/>
  <c r="E524" i="10" s="1"/>
  <c r="C524" i="10" s="1"/>
  <c r="F993" i="10"/>
  <c r="E993" i="10" s="1" a="1"/>
  <c r="E993" i="10" s="1"/>
  <c r="C993" i="10" s="1"/>
  <c r="F907" i="10"/>
  <c r="E907" i="10" s="1" a="1"/>
  <c r="E907" i="10" s="1"/>
  <c r="C907" i="10" s="1"/>
  <c r="F1666" i="10"/>
  <c r="E1666" i="10" s="1" a="1"/>
  <c r="E1666" i="10" s="1"/>
  <c r="C1666" i="10" s="1"/>
  <c r="F128" i="10"/>
  <c r="E128" i="10" s="1" a="1"/>
  <c r="E128" i="10" s="1"/>
  <c r="C128" i="10" s="1"/>
  <c r="F14" i="10"/>
  <c r="E14" i="10" s="1" a="1"/>
  <c r="E14" i="10" s="1"/>
  <c r="C14" i="10" s="1"/>
  <c r="F1296" i="10"/>
  <c r="E1296" i="10" s="1" a="1"/>
  <c r="E1296" i="10" s="1"/>
  <c r="C1296" i="10" s="1"/>
  <c r="F331" i="10"/>
  <c r="E331" i="10" s="1" a="1"/>
  <c r="E331" i="10" s="1"/>
  <c r="C331" i="10" s="1"/>
  <c r="F71" i="10"/>
  <c r="E71" i="10" s="1" a="1"/>
  <c r="E71" i="10" s="1"/>
  <c r="C71" i="10" s="1"/>
  <c r="F1575" i="10"/>
  <c r="E1575" i="10" s="1" a="1"/>
  <c r="E1575" i="10" s="1"/>
  <c r="C1575" i="10" s="1"/>
  <c r="F1181" i="10"/>
  <c r="E1181" i="10" s="1" a="1"/>
  <c r="E1181" i="10" s="1"/>
  <c r="C1181" i="10" s="1"/>
  <c r="F759" i="10"/>
  <c r="E759" i="10" s="1" a="1"/>
  <c r="E759" i="10" s="1"/>
  <c r="C759" i="10" s="1"/>
  <c r="F3158" i="10"/>
  <c r="E3158" i="10" s="1" a="1"/>
  <c r="E3158" i="10" s="1"/>
  <c r="C3158" i="10" s="1"/>
  <c r="F1066" i="10"/>
  <c r="E1066" i="10" s="1" a="1"/>
  <c r="E1066" i="10" s="1"/>
  <c r="C1066" i="10" s="1"/>
  <c r="F903" i="10"/>
  <c r="E903" i="10" s="1" a="1"/>
  <c r="E903" i="10" s="1"/>
  <c r="C903" i="10" s="1"/>
  <c r="F753" i="10"/>
  <c r="E753" i="10" s="1" a="1"/>
  <c r="E753" i="10" s="1"/>
  <c r="C753" i="10" s="1"/>
  <c r="F223" i="10"/>
  <c r="E223" i="10" s="1" a="1"/>
  <c r="E223" i="10" s="1"/>
  <c r="C223" i="10" s="1"/>
  <c r="F62" i="10"/>
  <c r="E62" i="10" s="1" a="1"/>
  <c r="E62" i="10" s="1"/>
  <c r="C62" i="10" s="1"/>
  <c r="F21" i="10"/>
  <c r="E21" i="10" s="1" a="1"/>
  <c r="E21" i="10" s="1"/>
  <c r="C21" i="10" s="1"/>
  <c r="F1238" i="10"/>
  <c r="E1238" i="10" s="1" a="1"/>
  <c r="E1238" i="10" s="1"/>
  <c r="C1238" i="10" s="1"/>
  <c r="F2861" i="10"/>
  <c r="E2861" i="10" s="1" a="1"/>
  <c r="E2861" i="10" s="1"/>
  <c r="C2861" i="10" s="1"/>
  <c r="F323" i="10"/>
  <c r="E323" i="10" s="1" a="1"/>
  <c r="E323" i="10" s="1"/>
  <c r="C323" i="10" s="1"/>
  <c r="F81" i="10"/>
  <c r="E81" i="10" s="1" a="1"/>
  <c r="E81" i="10" s="1"/>
  <c r="C81" i="10" s="1"/>
  <c r="F465" i="10"/>
  <c r="E465" i="10" s="1" a="1"/>
  <c r="E465" i="10" s="1"/>
  <c r="C465" i="10" s="1"/>
  <c r="F1805" i="10"/>
  <c r="E1805" i="10" s="1" a="1"/>
  <c r="E1805" i="10" s="1"/>
  <c r="C1805" i="10" s="1"/>
  <c r="F1544" i="10"/>
  <c r="E1544" i="10" s="1" a="1"/>
  <c r="E1544" i="10" s="1"/>
  <c r="C1544" i="10" s="1"/>
  <c r="F514" i="10"/>
  <c r="E514" i="10" s="1" a="1"/>
  <c r="E514" i="10" s="1"/>
  <c r="C514" i="10" s="1"/>
  <c r="F615" i="10"/>
  <c r="E615" i="10" s="1" a="1"/>
  <c r="E615" i="10" s="1"/>
  <c r="C615" i="10" s="1"/>
  <c r="F2219" i="10"/>
  <c r="E2219" i="10" s="1" a="1"/>
  <c r="E2219" i="10" s="1"/>
  <c r="C2219" i="10" s="1"/>
  <c r="F285" i="10"/>
  <c r="E285" i="10" s="1" a="1"/>
  <c r="E285" i="10" s="1"/>
  <c r="C285" i="10" s="1"/>
  <c r="F1400" i="10"/>
  <c r="E1400" i="10" s="1" a="1"/>
  <c r="E1400" i="10" s="1"/>
  <c r="C1400" i="10" s="1"/>
  <c r="F15" i="10"/>
  <c r="E15" i="10" s="1" a="1"/>
  <c r="E15" i="10" s="1"/>
  <c r="C15" i="10" s="1"/>
  <c r="F388" i="10"/>
  <c r="E388" i="10" s="1" a="1"/>
  <c r="E388" i="10" s="1"/>
  <c r="C388" i="10" s="1"/>
  <c r="F537" i="10"/>
  <c r="E537" i="10" s="1" a="1"/>
  <c r="E537" i="10" s="1"/>
  <c r="C537" i="10" s="1"/>
  <c r="F1900" i="10"/>
  <c r="E1900" i="10" s="1" a="1"/>
  <c r="E1900" i="10" s="1"/>
  <c r="C1900" i="10" s="1"/>
  <c r="F156" i="10"/>
  <c r="E156" i="10" s="1" a="1"/>
  <c r="E156" i="10" s="1"/>
  <c r="C156" i="10" s="1"/>
  <c r="F190" i="10"/>
  <c r="E190" i="10" s="1" a="1"/>
  <c r="E190" i="10" s="1"/>
  <c r="C190" i="10" s="1"/>
  <c r="F504" i="10"/>
  <c r="E504" i="10" s="1" a="1"/>
  <c r="E504" i="10" s="1"/>
  <c r="C504" i="10" s="1"/>
  <c r="F306" i="10"/>
  <c r="E306" i="10" s="1" a="1"/>
  <c r="E306" i="10" s="1"/>
  <c r="C306" i="10" s="1"/>
  <c r="F1759" i="10"/>
  <c r="E1759" i="10" s="1" a="1"/>
  <c r="E1759" i="10" s="1"/>
  <c r="C1759" i="10" s="1"/>
  <c r="F1406" i="10"/>
  <c r="E1406" i="10" s="1" a="1"/>
  <c r="E1406" i="10" s="1"/>
  <c r="C1406" i="10" s="1"/>
  <c r="F661" i="10"/>
  <c r="E661" i="10" s="1" a="1"/>
  <c r="E661" i="10" s="1"/>
  <c r="C661" i="10" s="1"/>
  <c r="F813" i="10"/>
  <c r="E813" i="10" s="1" a="1"/>
  <c r="E813" i="10" s="1"/>
  <c r="C813" i="10" s="1"/>
  <c r="F179" i="10"/>
  <c r="E179" i="10" s="1" a="1"/>
  <c r="E179" i="10" s="1"/>
  <c r="C179" i="10" s="1"/>
  <c r="F1337" i="10"/>
  <c r="E1337" i="10" s="1" a="1"/>
  <c r="E1337" i="10" s="1"/>
  <c r="C1337" i="10" s="1"/>
  <c r="F53" i="10"/>
  <c r="E53" i="10" s="1" a="1"/>
  <c r="E53" i="10" s="1"/>
  <c r="C53" i="10" s="1"/>
  <c r="F216" i="10"/>
  <c r="E216" i="10" s="1" a="1"/>
  <c r="E216" i="10" s="1"/>
  <c r="C216" i="10" s="1"/>
  <c r="F410" i="10"/>
  <c r="E410" i="10" s="1" a="1"/>
  <c r="E410" i="10" s="1"/>
  <c r="C410" i="10" s="1"/>
  <c r="F3192" i="10"/>
  <c r="E3192" i="10" s="1" a="1"/>
  <c r="E3192" i="10" s="1"/>
  <c r="C3192" i="10" s="1"/>
  <c r="F1724" i="10"/>
  <c r="E1724" i="10" s="1" a="1"/>
  <c r="E1724" i="10" s="1"/>
  <c r="C1724" i="10" s="1"/>
  <c r="F2495" i="10"/>
  <c r="E2495" i="10" s="1" a="1"/>
  <c r="E2495" i="10" s="1"/>
  <c r="C2495" i="10" s="1"/>
  <c r="F1471" i="10"/>
  <c r="E1471" i="10" s="1" a="1"/>
  <c r="E1471" i="10" s="1"/>
  <c r="C1471" i="10" s="1"/>
  <c r="F1795" i="10"/>
  <c r="E1795" i="10" s="1" a="1"/>
  <c r="E1795" i="10" s="1"/>
  <c r="C1795" i="10" s="1"/>
  <c r="F1821" i="10"/>
  <c r="E1821" i="10" s="1" a="1"/>
  <c r="E1821" i="10" s="1"/>
  <c r="C1821" i="10" s="1"/>
  <c r="F1383" i="10"/>
  <c r="E1383" i="10" s="1" a="1"/>
  <c r="E1383" i="10" s="1"/>
  <c r="C1383" i="10" s="1"/>
  <c r="F195" i="10"/>
  <c r="E195" i="10" s="1" a="1"/>
  <c r="E195" i="10" s="1"/>
  <c r="C195" i="10" s="1"/>
  <c r="F1827" i="10"/>
  <c r="E1827" i="10" s="1" a="1"/>
  <c r="E1827" i="10" s="1"/>
  <c r="C1827" i="10" s="1"/>
  <c r="F1693" i="10"/>
  <c r="E1693" i="10" s="1" a="1"/>
  <c r="E1693" i="10" s="1"/>
  <c r="C1693" i="10" s="1"/>
  <c r="F1013" i="10"/>
  <c r="E1013" i="10" s="1" a="1"/>
  <c r="E1013" i="10" s="1"/>
  <c r="C1013" i="10" s="1"/>
  <c r="F1536" i="10"/>
  <c r="E1536" i="10" s="1" a="1"/>
  <c r="E1536" i="10" s="1"/>
  <c r="C1536" i="10" s="1"/>
  <c r="F382" i="10"/>
  <c r="E382" i="10" s="1" a="1"/>
  <c r="E382" i="10" s="1"/>
  <c r="C382" i="10" s="1"/>
  <c r="F1420" i="10"/>
  <c r="E1420" i="10" s="1" a="1"/>
  <c r="E1420" i="10" s="1"/>
  <c r="C1420" i="10" s="1"/>
  <c r="F964" i="10"/>
  <c r="E964" i="10" s="1" a="1"/>
  <c r="E964" i="10" s="1"/>
  <c r="C964" i="10" s="1"/>
  <c r="F650" i="10"/>
  <c r="E650" i="10" s="1" a="1"/>
  <c r="E650" i="10" s="1"/>
  <c r="C650" i="10" s="1"/>
  <c r="F399" i="10"/>
  <c r="E399" i="10" s="1" a="1"/>
  <c r="E399" i="10" s="1"/>
  <c r="C399" i="10" s="1"/>
  <c r="F697" i="10"/>
  <c r="E697" i="10" s="1" a="1"/>
  <c r="E697" i="10" s="1"/>
  <c r="C697" i="10" s="1"/>
  <c r="F290" i="10"/>
  <c r="E290" i="10" s="1" a="1"/>
  <c r="E290" i="10" s="1"/>
  <c r="C290" i="10" s="1"/>
  <c r="F289" i="10"/>
  <c r="E289" i="10" s="1" a="1"/>
  <c r="E289" i="10" s="1"/>
  <c r="C289" i="10" s="1"/>
  <c r="F2618" i="10"/>
  <c r="E2618" i="10" s="1" a="1"/>
  <c r="E2618" i="10" s="1"/>
  <c r="C2618" i="10" s="1"/>
  <c r="F131" i="10"/>
  <c r="E131" i="10" s="1" a="1"/>
  <c r="E131" i="10" s="1"/>
  <c r="C131" i="10" s="1"/>
  <c r="F372" i="10"/>
  <c r="E372" i="10" s="1" a="1"/>
  <c r="E372" i="10" s="1"/>
  <c r="C372" i="10" s="1"/>
  <c r="F746" i="10"/>
  <c r="E746" i="10" s="1" a="1"/>
  <c r="E746" i="10" s="1"/>
  <c r="C746" i="10" s="1"/>
  <c r="F116" i="10"/>
  <c r="E116" i="10" s="1" a="1"/>
  <c r="E116" i="10" s="1"/>
  <c r="C116" i="10" s="1"/>
  <c r="F545" i="10"/>
  <c r="E545" i="10" s="1" a="1"/>
  <c r="E545" i="10" s="1"/>
  <c r="C545" i="10" s="1"/>
  <c r="F2010" i="10"/>
  <c r="E2010" i="10" s="1" a="1"/>
  <c r="E2010" i="10" s="1"/>
  <c r="C2010" i="10" s="1"/>
  <c r="F456" i="10"/>
  <c r="E456" i="10" s="1" a="1"/>
  <c r="E456" i="10" s="1"/>
  <c r="C456" i="10" s="1"/>
  <c r="F1444" i="10"/>
  <c r="E1444" i="10" s="1" a="1"/>
  <c r="E1444" i="10" s="1"/>
  <c r="C1444" i="10" s="1"/>
  <c r="F1164" i="10"/>
  <c r="E1164" i="10" s="1" a="1"/>
  <c r="E1164" i="10" s="1"/>
  <c r="C1164" i="10" s="1"/>
  <c r="F2922" i="10"/>
  <c r="E2922" i="10" s="1" a="1"/>
  <c r="E2922" i="10" s="1"/>
  <c r="C2922" i="10" s="1"/>
  <c r="F939" i="10"/>
  <c r="E939" i="10" s="1" a="1"/>
  <c r="E939" i="10" s="1"/>
  <c r="C939" i="10" s="1"/>
  <c r="F1322" i="10"/>
  <c r="E1322" i="10" s="1" a="1"/>
  <c r="E1322" i="10" s="1"/>
  <c r="C1322" i="10" s="1"/>
  <c r="F1197" i="10"/>
  <c r="E1197" i="10" s="1" a="1"/>
  <c r="E1197" i="10" s="1"/>
  <c r="C1197" i="10" s="1"/>
  <c r="F1177" i="10"/>
  <c r="E1177" i="10" s="1" a="1"/>
  <c r="E1177" i="10" s="1"/>
  <c r="C1177" i="10" s="1"/>
  <c r="F468" i="10"/>
  <c r="E468" i="10" s="1" a="1"/>
  <c r="E468" i="10" s="1"/>
  <c r="C468" i="10" s="1"/>
  <c r="F243" i="10"/>
  <c r="E243" i="10" s="1" a="1"/>
  <c r="E243" i="10" s="1"/>
  <c r="C243" i="10" s="1"/>
  <c r="F2541" i="10"/>
  <c r="E2541" i="10" s="1" a="1"/>
  <c r="E2541" i="10" s="1"/>
  <c r="C2541" i="10" s="1"/>
  <c r="F493" i="10"/>
  <c r="E493" i="10" s="1" a="1"/>
  <c r="E493" i="10" s="1"/>
  <c r="C493" i="10" s="1"/>
  <c r="F972" i="10"/>
  <c r="E972" i="10" s="1" a="1"/>
  <c r="E972" i="10" s="1"/>
  <c r="C972" i="10" s="1"/>
  <c r="F512" i="10"/>
  <c r="E512" i="10" s="1" a="1"/>
  <c r="E512" i="10" s="1"/>
  <c r="C512" i="10" s="1"/>
  <c r="F160" i="10"/>
  <c r="E160" i="10" s="1" a="1"/>
  <c r="E160" i="10" s="1"/>
  <c r="C160" i="10" s="1"/>
  <c r="F840" i="10"/>
  <c r="E840" i="10" s="1" a="1"/>
  <c r="E840" i="10" s="1"/>
  <c r="C840" i="10" s="1"/>
  <c r="F2028" i="10"/>
  <c r="E2028" i="10" s="1" a="1"/>
  <c r="E2028" i="10" s="1"/>
  <c r="C2028" i="10" s="1"/>
  <c r="F2557" i="10"/>
  <c r="E2557" i="10" s="1" a="1"/>
  <c r="E2557" i="10" s="1"/>
  <c r="C2557" i="10" s="1"/>
  <c r="F1773" i="10"/>
  <c r="E1773" i="10" s="1" a="1"/>
  <c r="E1773" i="10" s="1"/>
  <c r="C1773" i="10" s="1"/>
  <c r="F1335" i="10"/>
  <c r="E1335" i="10" s="1" a="1"/>
  <c r="E1335" i="10" s="1"/>
  <c r="C1335" i="10" s="1"/>
  <c r="F1147" i="10"/>
  <c r="E1147" i="10" s="1" a="1"/>
  <c r="E1147" i="10" s="1"/>
  <c r="C1147" i="10" s="1"/>
  <c r="F2625" i="10"/>
  <c r="E2625" i="10" s="1" a="1"/>
  <c r="E2625" i="10" s="1"/>
  <c r="C2625" i="10" s="1"/>
  <c r="F2916" i="10"/>
  <c r="E2916" i="10" s="1" a="1"/>
  <c r="E2916" i="10" s="1"/>
  <c r="C2916" i="10" s="1"/>
  <c r="F2018" i="10"/>
  <c r="E2018" i="10" s="1" a="1"/>
  <c r="E2018" i="10" s="1"/>
  <c r="C2018" i="10" s="1"/>
  <c r="F1058" i="10"/>
  <c r="E1058" i="10" s="1" a="1"/>
  <c r="E1058" i="10" s="1"/>
  <c r="C1058" i="10" s="1"/>
  <c r="F83" i="10"/>
  <c r="E83" i="10" s="1" a="1"/>
  <c r="E83" i="10" s="1"/>
  <c r="C83" i="10" s="1"/>
  <c r="F1835" i="10"/>
  <c r="E1835" i="10" s="1" a="1"/>
  <c r="E1835" i="10" s="1"/>
  <c r="C1835" i="10" s="1"/>
  <c r="F129" i="10"/>
  <c r="E129" i="10" s="1" a="1"/>
  <c r="E129" i="10" s="1"/>
  <c r="C129" i="10" s="1"/>
  <c r="F505" i="10"/>
  <c r="E505" i="10" s="1" a="1"/>
  <c r="E505" i="10" s="1"/>
  <c r="C505" i="10" s="1"/>
  <c r="F418" i="10"/>
  <c r="E418" i="10" s="1" a="1"/>
  <c r="E418" i="10" s="1"/>
  <c r="C418" i="10" s="1"/>
  <c r="F2964" i="10"/>
  <c r="E2964" i="10" s="1" a="1"/>
  <c r="E2964" i="10" s="1"/>
  <c r="C2964" i="10" s="1"/>
  <c r="F1627" i="10"/>
  <c r="E1627" i="10" s="1" a="1"/>
  <c r="E1627" i="10" s="1"/>
  <c r="C1627" i="10" s="1"/>
  <c r="F169" i="10"/>
  <c r="E169" i="10" s="1" a="1"/>
  <c r="E169" i="10" s="1"/>
  <c r="C169" i="10" s="1"/>
  <c r="F143" i="10"/>
  <c r="E143" i="10" s="1" a="1"/>
  <c r="E143" i="10" s="1"/>
  <c r="C143" i="10" s="1"/>
  <c r="F1866" i="10"/>
  <c r="E1866" i="10" s="1" a="1"/>
  <c r="E1866" i="10" s="1"/>
  <c r="C1866" i="10" s="1"/>
  <c r="F2224" i="10"/>
  <c r="E2224" i="10" s="1" a="1"/>
  <c r="E2224" i="10" s="1"/>
  <c r="C2224" i="10" s="1"/>
  <c r="F1011" i="10"/>
  <c r="E1011" i="10" s="1" a="1"/>
  <c r="E1011" i="10" s="1"/>
  <c r="C1011" i="10" s="1"/>
  <c r="F2045" i="10"/>
  <c r="E2045" i="10" s="1" a="1"/>
  <c r="E2045" i="10" s="1"/>
  <c r="C2045" i="10" s="1"/>
  <c r="F2587" i="10"/>
  <c r="E2587" i="10" s="1" a="1"/>
  <c r="E2587" i="10" s="1"/>
  <c r="C2587" i="10" s="1"/>
  <c r="F978" i="10"/>
  <c r="E978" i="10" s="1" a="1"/>
  <c r="E978" i="10" s="1"/>
  <c r="C978" i="10" s="1"/>
  <c r="F415" i="10"/>
  <c r="E415" i="10" s="1" a="1"/>
  <c r="E415" i="10" s="1"/>
  <c r="C415" i="10" s="1"/>
  <c r="F3197" i="10"/>
  <c r="E3197" i="10" s="1" a="1"/>
  <c r="E3197" i="10" s="1"/>
  <c r="C3197" i="10" s="1"/>
  <c r="F150" i="10"/>
  <c r="E150" i="10" s="1" a="1"/>
  <c r="E150" i="10" s="1"/>
  <c r="C150" i="10" s="1"/>
  <c r="F1818" i="10"/>
  <c r="E1818" i="10" s="1" a="1"/>
  <c r="E1818" i="10" s="1"/>
  <c r="C1818" i="10" s="1"/>
  <c r="F477" i="10"/>
  <c r="E477" i="10" s="1" a="1"/>
  <c r="E477" i="10" s="1"/>
  <c r="C477" i="10" s="1"/>
  <c r="F95" i="10"/>
  <c r="E95" i="10" s="1" a="1"/>
  <c r="E95" i="10" s="1"/>
  <c r="C95" i="10" s="1"/>
  <c r="F781" i="10"/>
  <c r="E781" i="10" s="1" a="1"/>
  <c r="E781" i="10" s="1"/>
  <c r="C781" i="10" s="1"/>
  <c r="F339" i="10"/>
  <c r="E339" i="10" s="1" a="1"/>
  <c r="E339" i="10" s="1"/>
  <c r="C339" i="10" s="1"/>
  <c r="F1263" i="10"/>
  <c r="E1263" i="10" s="1" a="1"/>
  <c r="E1263" i="10" s="1"/>
  <c r="C1263" i="10" s="1"/>
  <c r="F282" i="10"/>
  <c r="E282" i="10" s="1" a="1"/>
  <c r="E282" i="10" s="1"/>
  <c r="C282" i="10" s="1"/>
  <c r="F443" i="10"/>
  <c r="E443" i="10" s="1" a="1"/>
  <c r="E443" i="10" s="1"/>
  <c r="C443" i="10" s="1"/>
  <c r="F3088" i="10"/>
  <c r="E3088" i="10" s="1" a="1"/>
  <c r="E3088" i="10" s="1"/>
  <c r="C3088" i="10" s="1"/>
  <c r="F119" i="10"/>
  <c r="E119" i="10" s="1" a="1"/>
  <c r="E119" i="10" s="1"/>
  <c r="C119" i="10" s="1"/>
  <c r="F1563" i="10"/>
  <c r="E1563" i="10" s="1" a="1"/>
  <c r="E1563" i="10" s="1"/>
  <c r="C1563" i="10" s="1"/>
  <c r="F70" i="10"/>
  <c r="E70" i="10" s="1" a="1"/>
  <c r="E70" i="10" s="1"/>
  <c r="C70" i="10" s="1"/>
  <c r="F46" i="10"/>
  <c r="E46" i="10" s="1" a="1"/>
  <c r="E46" i="10" s="1"/>
  <c r="C46" i="10" s="1"/>
  <c r="F1291" i="10"/>
  <c r="E1291" i="10" s="1" a="1"/>
  <c r="E1291" i="10" s="1"/>
  <c r="C1291" i="10" s="1"/>
  <c r="F1674" i="10"/>
  <c r="E1674" i="10" s="1" a="1"/>
  <c r="E1674" i="10" s="1"/>
  <c r="C1674" i="10" s="1"/>
  <c r="F1256" i="10"/>
  <c r="E1256" i="10" s="1" a="1"/>
  <c r="E1256" i="10" s="1"/>
  <c r="C1256" i="10" s="1"/>
  <c r="F314" i="10"/>
  <c r="E314" i="10" s="1" a="1"/>
  <c r="E314" i="10" s="1"/>
  <c r="C314" i="10" s="1"/>
  <c r="F428" i="10"/>
  <c r="E428" i="10" s="1" a="1"/>
  <c r="E428" i="10" s="1"/>
  <c r="C428" i="10" s="1"/>
  <c r="F416" i="10"/>
  <c r="E416" i="10" s="1" a="1"/>
  <c r="E416" i="10" s="1"/>
  <c r="C416" i="10" s="1"/>
  <c r="F2102" i="10"/>
  <c r="E2102" i="10" s="1" a="1"/>
  <c r="E2102" i="10" s="1"/>
  <c r="C2102" i="10" s="1"/>
  <c r="F811" i="10"/>
  <c r="E811" i="10" s="1" a="1"/>
  <c r="E811" i="10" s="1"/>
  <c r="C811" i="10" s="1"/>
  <c r="F3213" i="10"/>
  <c r="E3213" i="10" s="1" a="1"/>
  <c r="E3213" i="10" s="1"/>
  <c r="C3213" i="10" s="1"/>
  <c r="F1200" i="10"/>
  <c r="E1200" i="10" s="1" a="1"/>
  <c r="E1200" i="10" s="1"/>
  <c r="C1200" i="10" s="1"/>
  <c r="F1140" i="10"/>
  <c r="E1140" i="10" s="1" a="1"/>
  <c r="E1140" i="10" s="1"/>
  <c r="C1140" i="10" s="1"/>
  <c r="F1530" i="10"/>
  <c r="E1530" i="10" s="1" a="1"/>
  <c r="E1530" i="10" s="1"/>
  <c r="C1530" i="10" s="1"/>
  <c r="F791" i="10"/>
  <c r="E791" i="10" s="1" a="1"/>
  <c r="E791" i="10" s="1"/>
  <c r="C791" i="10" s="1"/>
  <c r="F1567" i="10"/>
  <c r="E1567" i="10" s="1" a="1"/>
  <c r="E1567" i="10" s="1"/>
  <c r="C1567" i="10" s="1"/>
  <c r="F681" i="10"/>
  <c r="E681" i="10" s="1" a="1"/>
  <c r="E681" i="10" s="1"/>
  <c r="C681" i="10" s="1"/>
  <c r="F2071" i="10"/>
  <c r="E2071" i="10" s="1" a="1"/>
  <c r="E2071" i="10" s="1"/>
  <c r="C2071" i="10" s="1"/>
  <c r="F2566" i="10"/>
  <c r="E2566" i="10" s="1" a="1"/>
  <c r="E2566" i="10" s="1"/>
  <c r="C2566" i="10" s="1"/>
  <c r="F1662" i="10"/>
  <c r="E1662" i="10" s="1" a="1"/>
  <c r="E1662" i="10" s="1"/>
  <c r="C1662" i="10" s="1"/>
  <c r="F2420" i="10"/>
  <c r="E2420" i="10" s="1" a="1"/>
  <c r="E2420" i="10" s="1"/>
  <c r="C2420" i="10" s="1"/>
  <c r="F1385" i="10"/>
  <c r="E1385" i="10" s="1" a="1"/>
  <c r="E1385" i="10" s="1"/>
  <c r="C1385" i="10" s="1"/>
  <c r="F1741" i="10"/>
  <c r="E1741" i="10" s="1" a="1"/>
  <c r="E1741" i="10" s="1"/>
  <c r="C1741" i="10" s="1"/>
  <c r="F2484" i="10"/>
  <c r="E2484" i="10" s="1" a="1"/>
  <c r="E2484" i="10" s="1"/>
  <c r="C2484" i="10" s="1"/>
  <c r="F1411" i="10"/>
  <c r="E1411" i="10" s="1" a="1"/>
  <c r="E1411" i="10" s="1"/>
  <c r="C1411" i="10" s="1"/>
  <c r="F1518" i="10"/>
  <c r="E1518" i="10" s="1" a="1"/>
  <c r="E1518" i="10" s="1"/>
  <c r="C1518" i="10" s="1"/>
  <c r="F1523" i="10"/>
  <c r="E1523" i="10" s="1" a="1"/>
  <c r="E1523" i="10" s="1"/>
  <c r="C1523" i="10" s="1"/>
  <c r="F3113" i="10"/>
  <c r="E3113" i="10" s="1" a="1"/>
  <c r="E3113" i="10" s="1"/>
  <c r="C3113" i="10" s="1"/>
  <c r="F676" i="10"/>
  <c r="E676" i="10" s="1" a="1"/>
  <c r="E676" i="10" s="1"/>
  <c r="C676" i="10" s="1"/>
  <c r="F3018" i="10"/>
  <c r="E3018" i="10" s="1" a="1"/>
  <c r="E3018" i="10" s="1"/>
  <c r="C3018" i="10" s="1"/>
  <c r="F2109" i="10"/>
  <c r="E2109" i="10" s="1" a="1"/>
  <c r="E2109" i="10" s="1"/>
  <c r="C2109" i="10" s="1"/>
  <c r="F451" i="10"/>
  <c r="E451" i="10" s="1" a="1"/>
  <c r="E451" i="10" s="1"/>
  <c r="C451" i="10" s="1"/>
  <c r="F2492" i="10"/>
  <c r="E2492" i="10" s="1" a="1"/>
  <c r="E2492" i="10" s="1"/>
  <c r="C2492" i="10" s="1"/>
  <c r="F1742" i="10"/>
  <c r="E1742" i="10" s="1" a="1"/>
  <c r="E1742" i="10" s="1"/>
  <c r="C1742" i="10" s="1"/>
  <c r="F1956" i="10"/>
  <c r="E1956" i="10" s="1" a="1"/>
  <c r="E1956" i="10" s="1"/>
  <c r="C1956" i="10" s="1"/>
  <c r="F1447" i="10"/>
  <c r="E1447" i="10" s="1" a="1"/>
  <c r="E1447" i="10" s="1"/>
  <c r="C1447" i="10" s="1"/>
  <c r="F613" i="10"/>
  <c r="E613" i="10" s="1" a="1"/>
  <c r="E613" i="10" s="1"/>
  <c r="C613" i="10" s="1"/>
  <c r="F1118" i="10"/>
  <c r="E1118" i="10" s="1" a="1"/>
  <c r="E1118" i="10" s="1"/>
  <c r="C1118" i="10" s="1"/>
  <c r="F2567" i="10"/>
  <c r="E2567" i="10" s="1" a="1"/>
  <c r="E2567" i="10" s="1"/>
  <c r="C2567" i="10" s="1"/>
  <c r="F543" i="10"/>
  <c r="E543" i="10" s="1" a="1"/>
  <c r="E543" i="10" s="1"/>
  <c r="C543" i="10" s="1"/>
  <c r="F2295" i="10"/>
  <c r="E2295" i="10" s="1" a="1"/>
  <c r="E2295" i="10" s="1"/>
  <c r="C2295" i="10" s="1"/>
  <c r="F172" i="10"/>
  <c r="E172" i="10" s="1" a="1"/>
  <c r="E172" i="10" s="1"/>
  <c r="C172" i="10" s="1"/>
  <c r="F1594" i="10"/>
  <c r="E1594" i="10" s="1" a="1"/>
  <c r="E1594" i="10" s="1"/>
  <c r="C1594" i="10" s="1"/>
  <c r="F1978" i="10"/>
  <c r="E1978" i="10" s="1" a="1"/>
  <c r="E1978" i="10" s="1"/>
  <c r="C1978" i="10" s="1"/>
  <c r="F1498" i="10"/>
  <c r="E1498" i="10" s="1" a="1"/>
  <c r="E1498" i="10" s="1"/>
  <c r="C1498" i="10" s="1"/>
  <c r="F2957" i="10"/>
  <c r="E2957" i="10" s="1" a="1"/>
  <c r="E2957" i="10" s="1"/>
  <c r="C2957" i="10" s="1"/>
  <c r="F317" i="10"/>
  <c r="E317" i="10" s="1" a="1"/>
  <c r="E317" i="10" s="1"/>
  <c r="C317" i="10" s="1"/>
  <c r="F1922" i="10"/>
  <c r="E1922" i="10" s="1" a="1"/>
  <c r="E1922" i="10" s="1"/>
  <c r="C1922" i="10" s="1"/>
  <c r="F2590" i="10"/>
  <c r="E2590" i="10" s="1" a="1"/>
  <c r="E2590" i="10" s="1"/>
  <c r="C2590" i="10" s="1"/>
  <c r="F2746" i="10"/>
  <c r="E2746" i="10" s="1" a="1"/>
  <c r="E2746" i="10" s="1"/>
  <c r="C2746" i="10" s="1"/>
  <c r="F2078" i="10"/>
  <c r="E2078" i="10" s="1" a="1"/>
  <c r="E2078" i="10" s="1"/>
  <c r="C2078" i="10" s="1"/>
  <c r="F1902" i="10"/>
  <c r="E1902" i="10" s="1" a="1"/>
  <c r="E1902" i="10" s="1"/>
  <c r="C1902" i="10" s="1"/>
  <c r="F1624" i="10"/>
  <c r="E1624" i="10" s="1" a="1"/>
  <c r="E1624" i="10" s="1"/>
  <c r="C1624" i="10" s="1"/>
  <c r="F2931" i="10"/>
  <c r="E2931" i="10" s="1" a="1"/>
  <c r="E2931" i="10" s="1"/>
  <c r="C2931" i="10" s="1"/>
  <c r="F836" i="10"/>
  <c r="E836" i="10" s="1" a="1"/>
  <c r="E836" i="10" s="1"/>
  <c r="C836" i="10" s="1"/>
  <c r="F1403" i="10"/>
  <c r="E1403" i="10" s="1" a="1"/>
  <c r="E1403" i="10" s="1"/>
  <c r="C1403" i="10" s="1"/>
  <c r="F1514" i="10"/>
  <c r="E1514" i="10" s="1" a="1"/>
  <c r="E1514" i="10" s="1"/>
  <c r="C1514" i="10" s="1"/>
  <c r="F1435" i="10"/>
  <c r="E1435" i="10" s="1" a="1"/>
  <c r="E1435" i="10" s="1"/>
  <c r="C1435" i="10" s="1"/>
  <c r="F2022" i="10"/>
  <c r="E2022" i="10" s="1" a="1"/>
  <c r="E2022" i="10" s="1"/>
  <c r="C2022" i="10" s="1"/>
  <c r="F1299" i="10"/>
  <c r="E1299" i="10" s="1" a="1"/>
  <c r="E1299" i="10" s="1"/>
  <c r="C1299" i="10" s="1"/>
  <c r="F734" i="10"/>
  <c r="E734" i="10" s="1" a="1"/>
  <c r="E734" i="10" s="1"/>
  <c r="C734" i="10" s="1"/>
  <c r="F3102" i="10"/>
  <c r="E3102" i="10" s="1" a="1"/>
  <c r="E3102" i="10" s="1"/>
  <c r="C3102" i="10" s="1"/>
  <c r="F271" i="10"/>
  <c r="E271" i="10" s="1" a="1"/>
  <c r="E271" i="10" s="1"/>
  <c r="C271" i="10" s="1"/>
  <c r="F946" i="10"/>
  <c r="E946" i="10" s="1" a="1"/>
  <c r="E946" i="10" s="1"/>
  <c r="C946" i="10" s="1"/>
  <c r="F1886" i="10"/>
  <c r="E1886" i="10" s="1" a="1"/>
  <c r="E1886" i="10" s="1"/>
  <c r="C1886" i="10" s="1"/>
  <c r="F1193" i="10"/>
  <c r="E1193" i="10" s="1" a="1"/>
  <c r="E1193" i="10" s="1"/>
  <c r="C1193" i="10" s="1"/>
  <c r="F3118" i="10"/>
  <c r="E3118" i="10" s="1" a="1"/>
  <c r="E3118" i="10" s="1"/>
  <c r="C3118" i="10" s="1"/>
  <c r="F767" i="10"/>
  <c r="E767" i="10" s="1" a="1"/>
  <c r="E767" i="10" s="1"/>
  <c r="C767" i="10" s="1"/>
  <c r="F990" i="10"/>
  <c r="E990" i="10" s="1" a="1"/>
  <c r="E990" i="10" s="1"/>
  <c r="C990" i="10" s="1"/>
  <c r="F3226" i="10"/>
  <c r="E3226" i="10" s="1" a="1"/>
  <c r="E3226" i="10" s="1"/>
  <c r="C3226" i="10" s="1"/>
  <c r="F1036" i="10"/>
  <c r="E1036" i="10" s="1" a="1"/>
  <c r="E1036" i="10" s="1"/>
  <c r="C1036" i="10" s="1"/>
  <c r="F320" i="10"/>
  <c r="E320" i="10" s="1" a="1"/>
  <c r="E320" i="10" s="1"/>
  <c r="C320" i="10" s="1"/>
  <c r="F1119" i="10"/>
  <c r="E1119" i="10" s="1" a="1"/>
  <c r="E1119" i="10" s="1"/>
  <c r="C1119" i="10" s="1"/>
  <c r="F1273" i="10"/>
  <c r="E1273" i="10" s="1" a="1"/>
  <c r="E1273" i="10" s="1"/>
  <c r="C1273" i="10" s="1"/>
  <c r="F1950" i="10"/>
  <c r="E1950" i="10" s="1" a="1"/>
  <c r="E1950" i="10" s="1"/>
  <c r="C1950" i="10" s="1"/>
  <c r="F2545" i="10"/>
  <c r="E2545" i="10" s="1" a="1"/>
  <c r="E2545" i="10" s="1"/>
  <c r="C2545" i="10" s="1"/>
  <c r="F888" i="10"/>
  <c r="E888" i="10" s="1" a="1"/>
  <c r="E888" i="10" s="1"/>
  <c r="C888" i="10" s="1"/>
  <c r="F1257" i="10"/>
  <c r="E1257" i="10" s="1" a="1"/>
  <c r="E1257" i="10" s="1"/>
  <c r="C1257" i="10" s="1"/>
  <c r="F93" i="10"/>
  <c r="E93" i="10" s="1" a="1"/>
  <c r="E93" i="10" s="1"/>
  <c r="C93" i="10" s="1"/>
  <c r="F1205" i="10"/>
  <c r="E1205" i="10" s="1" a="1"/>
  <c r="E1205" i="10" s="1"/>
  <c r="C1205" i="10" s="1"/>
  <c r="F1873" i="10"/>
  <c r="E1873" i="10" s="1" a="1"/>
  <c r="E1873" i="10" s="1"/>
  <c r="C1873" i="10" s="1"/>
  <c r="F3189" i="10"/>
  <c r="E3189" i="10" s="1" a="1"/>
  <c r="E3189" i="10" s="1"/>
  <c r="C3189" i="10" s="1"/>
  <c r="F472" i="10"/>
  <c r="E472" i="10" s="1" a="1"/>
  <c r="E472" i="10" s="1"/>
  <c r="C472" i="10" s="1"/>
  <c r="F1686" i="10"/>
  <c r="E1686" i="10" s="1" a="1"/>
  <c r="E1686" i="10" s="1"/>
  <c r="C1686" i="10" s="1"/>
  <c r="F2262" i="10"/>
  <c r="E2262" i="10" s="1" a="1"/>
  <c r="E2262" i="10" s="1"/>
  <c r="C2262" i="10" s="1"/>
  <c r="F1651" i="10"/>
  <c r="E1651" i="10" s="1" a="1"/>
  <c r="E1651" i="10" s="1"/>
  <c r="C1651" i="10" s="1"/>
  <c r="F1289" i="10"/>
  <c r="E1289" i="10" s="1" a="1"/>
  <c r="E1289" i="10" s="1"/>
  <c r="C1289" i="10" s="1"/>
  <c r="F3280" i="10"/>
  <c r="E3280" i="10" s="1" a="1"/>
  <c r="E3280" i="10" s="1"/>
  <c r="C3280" i="10" s="1"/>
  <c r="F1062" i="10"/>
  <c r="E1062" i="10" s="1" a="1"/>
  <c r="E1062" i="10" s="1"/>
  <c r="C1062" i="10" s="1"/>
  <c r="F356" i="10"/>
  <c r="E356" i="10" s="1" a="1"/>
  <c r="E356" i="10" s="1"/>
  <c r="C356" i="10" s="1"/>
  <c r="F892" i="10"/>
  <c r="E892" i="10" s="1" a="1"/>
  <c r="E892" i="10" s="1"/>
  <c r="C892" i="10" s="1"/>
  <c r="F2949" i="10"/>
  <c r="E2949" i="10" s="1" a="1"/>
  <c r="E2949" i="10" s="1"/>
  <c r="C2949" i="10" s="1"/>
  <c r="F1789" i="10"/>
  <c r="E1789" i="10" s="1" a="1"/>
  <c r="E1789" i="10" s="1"/>
  <c r="C1789" i="10" s="1"/>
  <c r="F1381" i="10"/>
  <c r="E1381" i="10" s="1" a="1"/>
  <c r="E1381" i="10" s="1"/>
  <c r="C1381" i="10" s="1"/>
  <c r="F189" i="10"/>
  <c r="E189" i="10" s="1" a="1"/>
  <c r="E189" i="10" s="1"/>
  <c r="C189" i="10" s="1"/>
  <c r="F249" i="10"/>
  <c r="E249" i="10" s="1" a="1"/>
  <c r="E249" i="10" s="1"/>
  <c r="C249" i="10" s="1"/>
  <c r="F114" i="10"/>
  <c r="E114" i="10" s="1" a="1"/>
  <c r="E114" i="10" s="1"/>
  <c r="C114" i="10" s="1"/>
  <c r="F1840" i="10"/>
  <c r="E1840" i="10" s="1" a="1"/>
  <c r="E1840" i="10" s="1"/>
  <c r="C1840" i="10" s="1"/>
  <c r="F476" i="10"/>
  <c r="E476" i="10" s="1" a="1"/>
  <c r="E476" i="10" s="1"/>
  <c r="C476" i="10" s="1"/>
  <c r="F1037" i="10"/>
  <c r="E1037" i="10" s="1" a="1"/>
  <c r="E1037" i="10" s="1"/>
  <c r="C1037" i="10" s="1"/>
  <c r="F1099" i="10"/>
  <c r="E1099" i="10" s="1" a="1"/>
  <c r="E1099" i="10" s="1"/>
  <c r="C1099" i="10" s="1"/>
  <c r="F958" i="10"/>
  <c r="E958" i="10" s="1" a="1"/>
  <c r="E958" i="10" s="1"/>
  <c r="C958" i="10" s="1"/>
  <c r="F1497" i="10"/>
  <c r="E1497" i="10" s="1" a="1"/>
  <c r="E1497" i="10" s="1"/>
  <c r="C1497" i="10" s="1"/>
  <c r="F2131" i="10"/>
  <c r="E2131" i="10" s="1" a="1"/>
  <c r="E2131" i="10" s="1"/>
  <c r="C2131" i="10" s="1"/>
  <c r="F1946" i="10"/>
  <c r="E1946" i="10" s="1" a="1"/>
  <c r="E1946" i="10" s="1"/>
  <c r="C1946" i="10" s="1"/>
  <c r="F1323" i="10"/>
  <c r="E1323" i="10" s="1" a="1"/>
  <c r="E1323" i="10" s="1"/>
  <c r="C1323" i="10" s="1"/>
  <c r="F959" i="10"/>
  <c r="E959" i="10" s="1" a="1"/>
  <c r="E959" i="10" s="1"/>
  <c r="C959" i="10" s="1"/>
  <c r="F550" i="10"/>
  <c r="E550" i="10" s="1" a="1"/>
  <c r="E550" i="10" s="1"/>
  <c r="C550" i="10" s="1"/>
  <c r="F711" i="10"/>
  <c r="E711" i="10" s="1" a="1"/>
  <c r="E711" i="10" s="1"/>
  <c r="C711" i="10" s="1"/>
  <c r="F2666" i="10"/>
  <c r="E2666" i="10" s="1" a="1"/>
  <c r="E2666" i="10" s="1"/>
  <c r="C2666" i="10" s="1"/>
  <c r="F3084" i="10"/>
  <c r="E3084" i="10" s="1" a="1"/>
  <c r="E3084" i="10" s="1"/>
  <c r="C3084" i="10" s="1"/>
  <c r="F2530" i="10"/>
  <c r="E2530" i="10" s="1" a="1"/>
  <c r="E2530" i="10" s="1"/>
  <c r="C2530" i="10" s="1"/>
  <c r="F2548" i="10"/>
  <c r="E2548" i="10" s="1" a="1"/>
  <c r="E2548" i="10" s="1"/>
  <c r="C2548" i="10" s="1"/>
  <c r="F1677" i="10"/>
  <c r="E1677" i="10" s="1" a="1"/>
  <c r="E1677" i="10" s="1"/>
  <c r="C1677" i="10" s="1"/>
  <c r="F769" i="10"/>
  <c r="E769" i="10" s="1" a="1"/>
  <c r="E769" i="10" s="1"/>
  <c r="C769" i="10" s="1"/>
  <c r="F3331" i="10"/>
  <c r="E3331" i="10" s="1" a="1"/>
  <c r="E3331" i="10" s="1"/>
  <c r="C3331" i="10" s="1"/>
  <c r="F682" i="10"/>
  <c r="E682" i="10" s="1" a="1"/>
  <c r="E682" i="10" s="1"/>
  <c r="C682" i="10" s="1"/>
  <c r="F1752" i="10"/>
  <c r="E1752" i="10" s="1" a="1"/>
  <c r="E1752" i="10" s="1"/>
  <c r="C1752" i="10" s="1"/>
  <c r="F3108" i="10"/>
  <c r="E3108" i="10" s="1" a="1"/>
  <c r="E3108" i="10" s="1"/>
  <c r="C3108" i="10" s="1"/>
  <c r="F2230" i="10"/>
  <c r="E2230" i="10" s="1" a="1"/>
  <c r="E2230" i="10" s="1"/>
  <c r="C2230" i="10" s="1"/>
  <c r="F2902" i="10"/>
  <c r="E2902" i="10" s="1" a="1"/>
  <c r="E2902" i="10" s="1"/>
  <c r="C2902" i="10" s="1"/>
  <c r="F749" i="10"/>
  <c r="E749" i="10" s="1" a="1"/>
  <c r="E749" i="10" s="1"/>
  <c r="C749" i="10" s="1"/>
  <c r="F2329" i="10"/>
  <c r="E2329" i="10" s="1" a="1"/>
  <c r="E2329" i="10" s="1"/>
  <c r="C2329" i="10" s="1"/>
  <c r="F2947" i="10"/>
  <c r="E2947" i="10" s="1" a="1"/>
  <c r="E2947" i="10" s="1"/>
  <c r="C2947" i="10" s="1"/>
  <c r="F2594" i="10"/>
  <c r="E2594" i="10" s="1" a="1"/>
  <c r="E2594" i="10" s="1"/>
  <c r="C2594" i="10" s="1"/>
  <c r="F2578" i="10"/>
  <c r="E2578" i="10" s="1" a="1"/>
  <c r="E2578" i="10" s="1"/>
  <c r="C2578" i="10" s="1"/>
  <c r="F2950" i="10"/>
  <c r="E2950" i="10" s="1" a="1"/>
  <c r="E2950" i="10" s="1"/>
  <c r="C2950" i="10" s="1"/>
  <c r="F2041" i="10"/>
  <c r="E2041" i="10" s="1" a="1"/>
  <c r="E2041" i="10" s="1"/>
  <c r="C2041" i="10" s="1"/>
  <c r="F2979" i="10"/>
  <c r="E2979" i="10" s="1" a="1"/>
  <c r="E2979" i="10" s="1"/>
  <c r="C2979" i="10" s="1"/>
  <c r="F819" i="10"/>
  <c r="E819" i="10" s="1" a="1"/>
  <c r="E819" i="10" s="1"/>
  <c r="C819" i="10" s="1"/>
  <c r="F3072" i="10"/>
  <c r="E3072" i="10" s="1" a="1"/>
  <c r="E3072" i="10" s="1"/>
  <c r="C3072" i="10" s="1"/>
  <c r="F1608" i="10"/>
  <c r="E1608" i="10" s="1" a="1"/>
  <c r="E1608" i="10" s="1"/>
  <c r="C1608" i="10" s="1"/>
  <c r="F1163" i="10"/>
  <c r="E1163" i="10" s="1" a="1"/>
  <c r="E1163" i="10" s="1"/>
  <c r="C1163" i="10" s="1"/>
  <c r="F1326" i="10"/>
  <c r="E1326" i="10" s="1" a="1"/>
  <c r="E1326" i="10" s="1"/>
  <c r="C1326" i="10" s="1"/>
  <c r="F2563" i="10"/>
  <c r="E2563" i="10" s="1" a="1"/>
  <c r="E2563" i="10" s="1"/>
  <c r="C2563" i="10" s="1"/>
  <c r="F2905" i="10"/>
  <c r="E2905" i="10" s="1" a="1"/>
  <c r="E2905" i="10" s="1"/>
  <c r="C2905" i="10" s="1"/>
  <c r="F2755" i="10"/>
  <c r="E2755" i="10" s="1" a="1"/>
  <c r="E2755" i="10" s="1"/>
  <c r="C2755" i="10" s="1"/>
  <c r="F821" i="10"/>
  <c r="E821" i="10" s="1" a="1"/>
  <c r="E821" i="10" s="1"/>
  <c r="C821" i="10" s="1"/>
  <c r="F2752" i="10"/>
  <c r="E2752" i="10" s="1" a="1"/>
  <c r="E2752" i="10" s="1"/>
  <c r="C2752" i="10" s="1"/>
  <c r="F1547" i="10"/>
  <c r="E1547" i="10" s="1" a="1"/>
  <c r="E1547" i="10" s="1"/>
  <c r="C1547" i="10" s="1"/>
  <c r="F1607" i="10"/>
  <c r="E1607" i="10" s="1" a="1"/>
  <c r="E1607" i="10" s="1"/>
  <c r="C1607" i="10" s="1"/>
  <c r="F1968" i="10"/>
  <c r="E1968" i="10" s="1" a="1"/>
  <c r="E1968" i="10" s="1"/>
  <c r="C1968" i="10" s="1"/>
  <c r="F2553" i="10"/>
  <c r="E2553" i="10" s="1" a="1"/>
  <c r="E2553" i="10" s="1"/>
  <c r="C2553" i="10" s="1"/>
  <c r="F768" i="10"/>
  <c r="E768" i="10" s="1" a="1"/>
  <c r="E768" i="10" s="1"/>
  <c r="C768" i="10" s="1"/>
  <c r="F2063" i="10"/>
  <c r="E2063" i="10" s="1" a="1"/>
  <c r="E2063" i="10" s="1"/>
  <c r="C2063" i="10" s="1"/>
  <c r="F3368" i="10"/>
  <c r="E3368" i="10" s="1" a="1"/>
  <c r="E3368" i="10" s="1"/>
  <c r="C3368" i="10" s="1"/>
  <c r="F2413" i="10"/>
  <c r="E2413" i="10" s="1" a="1"/>
  <c r="E2413" i="10" s="1"/>
  <c r="C2413" i="10" s="1"/>
  <c r="F2431" i="10"/>
  <c r="E2431" i="10" s="1" a="1"/>
  <c r="E2431" i="10" s="1"/>
  <c r="C2431" i="10" s="1"/>
  <c r="F2816" i="10"/>
  <c r="E2816" i="10" s="1" a="1"/>
  <c r="E2816" i="10" s="1"/>
  <c r="C2816" i="10" s="1"/>
  <c r="F2970" i="10"/>
  <c r="E2970" i="10" s="1" a="1"/>
  <c r="E2970" i="10" s="1"/>
  <c r="C2970" i="10" s="1"/>
  <c r="F3215" i="10"/>
  <c r="E3215" i="10" s="1" a="1"/>
  <c r="E3215" i="10" s="1"/>
  <c r="C3215" i="10" s="1"/>
  <c r="F3117" i="10"/>
  <c r="E3117" i="10" s="1" a="1"/>
  <c r="E3117" i="10" s="1"/>
  <c r="C3117" i="10" s="1"/>
  <c r="F2307" i="10"/>
  <c r="E2307" i="10" s="1" a="1"/>
  <c r="E2307" i="10" s="1"/>
  <c r="C2307" i="10" s="1"/>
  <c r="F2647" i="10"/>
  <c r="E2647" i="10" s="1" a="1"/>
  <c r="E2647" i="10" s="1"/>
  <c r="C2647" i="10" s="1"/>
  <c r="F2675" i="10"/>
  <c r="E2675" i="10" s="1" a="1"/>
  <c r="E2675" i="10" s="1"/>
  <c r="C2675" i="10" s="1"/>
  <c r="F2825" i="10"/>
  <c r="E2825" i="10" s="1" a="1"/>
  <c r="E2825" i="10" s="1"/>
  <c r="C2825" i="10" s="1"/>
  <c r="F2696" i="10"/>
  <c r="E2696" i="10" s="1" a="1"/>
  <c r="E2696" i="10" s="1"/>
  <c r="C2696" i="10" s="1"/>
  <c r="F2197" i="10"/>
  <c r="E2197" i="10" s="1" a="1"/>
  <c r="E2197" i="10" s="1"/>
  <c r="C2197" i="10" s="1"/>
  <c r="F1206" i="10"/>
  <c r="E1206" i="10" s="1" a="1"/>
  <c r="E1206" i="10" s="1"/>
  <c r="C1206" i="10" s="1"/>
  <c r="F2142" i="10"/>
  <c r="E2142" i="10" s="1" a="1"/>
  <c r="E2142" i="10" s="1"/>
  <c r="C2142" i="10" s="1"/>
  <c r="F2519" i="10"/>
  <c r="E2519" i="10" s="1" a="1"/>
  <c r="E2519" i="10" s="1"/>
  <c r="C2519" i="10" s="1"/>
  <c r="F3074" i="10"/>
  <c r="E3074" i="10" s="1" a="1"/>
  <c r="E3074" i="10" s="1"/>
  <c r="C3074" i="10" s="1"/>
  <c r="F2732" i="10"/>
  <c r="E2732" i="10" s="1" a="1"/>
  <c r="E2732" i="10" s="1"/>
  <c r="C2732" i="10" s="1"/>
  <c r="F640" i="10"/>
  <c r="E640" i="10" s="1" a="1"/>
  <c r="E640" i="10" s="1"/>
  <c r="C640" i="10" s="1"/>
  <c r="F2419" i="10"/>
  <c r="E2419" i="10" s="1" a="1"/>
  <c r="E2419" i="10" s="1"/>
  <c r="C2419" i="10" s="1"/>
  <c r="F2887" i="10"/>
  <c r="E2887" i="10" s="1" a="1"/>
  <c r="E2887" i="10" s="1"/>
  <c r="C2887" i="10" s="1"/>
  <c r="F2143" i="10"/>
  <c r="E2143" i="10" s="1" a="1"/>
  <c r="E2143" i="10" s="1"/>
  <c r="C2143" i="10" s="1"/>
  <c r="F2873" i="10"/>
  <c r="E2873" i="10" s="1" a="1"/>
  <c r="E2873" i="10" s="1"/>
  <c r="C2873" i="10" s="1"/>
  <c r="F588" i="10"/>
  <c r="E588" i="10" s="1" a="1"/>
  <c r="E588" i="10" s="1"/>
  <c r="C588" i="10" s="1"/>
  <c r="F2840" i="10"/>
  <c r="E2840" i="10" s="1" a="1"/>
  <c r="E2840" i="10" s="1"/>
  <c r="C2840" i="10" s="1"/>
  <c r="F1528" i="10"/>
  <c r="E1528" i="10" s="1" a="1"/>
  <c r="E1528" i="10" s="1"/>
  <c r="C1528" i="10" s="1"/>
  <c r="F2938" i="10"/>
  <c r="E2938" i="10" s="1" a="1"/>
  <c r="E2938" i="10" s="1"/>
  <c r="C2938" i="10" s="1"/>
  <c r="F3289" i="10"/>
  <c r="E3289" i="10" s="1" a="1"/>
  <c r="E3289" i="10" s="1"/>
  <c r="C3289" i="10" s="1"/>
  <c r="F1525" i="10"/>
  <c r="E1525" i="10" s="1" a="1"/>
  <c r="E1525" i="10" s="1"/>
  <c r="C1525" i="10" s="1"/>
  <c r="F3261" i="10"/>
  <c r="E3261" i="10" s="1" a="1"/>
  <c r="E3261" i="10" s="1"/>
  <c r="C3261" i="10" s="1"/>
  <c r="F3332" i="10"/>
  <c r="E3332" i="10" s="1" a="1"/>
  <c r="E3332" i="10" s="1"/>
  <c r="C3332" i="10" s="1"/>
  <c r="F1617" i="10"/>
  <c r="E1617" i="10" s="1" a="1"/>
  <c r="E1617" i="10" s="1"/>
  <c r="C1617" i="10" s="1"/>
  <c r="F2388" i="10"/>
  <c r="E2388" i="10" s="1" a="1"/>
  <c r="E2388" i="10" s="1"/>
  <c r="C2388" i="10" s="1"/>
  <c r="F2589" i="10"/>
  <c r="E2589" i="10" s="1" a="1"/>
  <c r="E2589" i="10" s="1"/>
  <c r="C2589" i="10" s="1"/>
  <c r="F3271" i="10"/>
  <c r="E3271" i="10" s="1" a="1"/>
  <c r="E3271" i="10" s="1"/>
  <c r="C3271" i="10" s="1"/>
  <c r="F2291" i="10"/>
  <c r="E2291" i="10" s="1" a="1"/>
  <c r="E2291" i="10" s="1"/>
  <c r="C2291" i="10" s="1"/>
  <c r="F3185" i="10"/>
  <c r="E3185" i="10" s="1" a="1"/>
  <c r="E3185" i="10" s="1"/>
  <c r="C3185" i="10" s="1"/>
  <c r="F2396" i="10"/>
  <c r="E2396" i="10" s="1" a="1"/>
  <c r="E2396" i="10" s="1"/>
  <c r="C2396" i="10" s="1"/>
  <c r="F3294" i="10"/>
  <c r="E3294" i="10" s="1" a="1"/>
  <c r="E3294" i="10" s="1"/>
  <c r="C3294" i="10" s="1"/>
  <c r="F2700" i="10"/>
  <c r="E2700" i="10" s="1" a="1"/>
  <c r="E2700" i="10" s="1"/>
  <c r="C2700" i="10" s="1"/>
  <c r="F2875" i="10"/>
  <c r="E2875" i="10" s="1" a="1"/>
  <c r="E2875" i="10" s="1"/>
  <c r="C2875" i="10" s="1"/>
  <c r="F1084" i="10"/>
  <c r="E1084" i="10" s="1" a="1"/>
  <c r="E1084" i="10" s="1"/>
  <c r="C1084" i="10" s="1"/>
  <c r="F2297" i="10"/>
  <c r="E2297" i="10" s="1" a="1"/>
  <c r="E2297" i="10" s="1"/>
  <c r="C2297" i="10" s="1"/>
  <c r="F2090" i="10"/>
  <c r="E2090" i="10" s="1" a="1"/>
  <c r="E2090" i="10" s="1"/>
  <c r="C2090" i="10" s="1"/>
  <c r="F3312" i="10"/>
  <c r="E3312" i="10" s="1" a="1"/>
  <c r="E3312" i="10" s="1"/>
  <c r="C3312" i="10" s="1"/>
  <c r="F2522" i="10"/>
  <c r="E2522" i="10" s="1" a="1"/>
  <c r="E2522" i="10" s="1"/>
  <c r="C2522" i="10" s="1"/>
  <c r="F905" i="10"/>
  <c r="E905" i="10" s="1" a="1"/>
  <c r="E905" i="10" s="1"/>
  <c r="C905" i="10" s="1"/>
  <c r="F1460" i="10"/>
  <c r="E1460" i="10" s="1" a="1"/>
  <c r="E1460" i="10" s="1"/>
  <c r="C1460" i="10" s="1"/>
  <c r="F3148" i="10"/>
  <c r="E3148" i="10" s="1" a="1"/>
  <c r="E3148" i="10" s="1"/>
  <c r="C3148" i="10" s="1"/>
  <c r="F2273" i="10"/>
  <c r="E2273" i="10" s="1" a="1"/>
  <c r="E2273" i="10" s="1"/>
  <c r="C2273" i="10" s="1"/>
  <c r="F986" i="10"/>
  <c r="E986" i="10" s="1" a="1"/>
  <c r="E986" i="10" s="1"/>
  <c r="C986" i="10" s="1"/>
  <c r="F3014" i="10"/>
  <c r="E3014" i="10" s="1" a="1"/>
  <c r="E3014" i="10" s="1"/>
  <c r="C3014" i="10" s="1"/>
  <c r="F2769" i="10"/>
  <c r="E2769" i="10" s="1" a="1"/>
  <c r="E2769" i="10" s="1"/>
  <c r="C2769" i="10" s="1"/>
  <c r="F1891" i="10"/>
  <c r="E1891" i="10" s="1" a="1"/>
  <c r="E1891" i="10" s="1"/>
  <c r="C1891" i="10" s="1"/>
  <c r="F1487" i="10"/>
  <c r="E1487" i="10" s="1" a="1"/>
  <c r="E1487" i="10" s="1"/>
  <c r="C1487" i="10" s="1"/>
  <c r="F3090" i="10"/>
  <c r="E3090" i="10" s="1" a="1"/>
  <c r="E3090" i="10" s="1"/>
  <c r="C3090" i="10" s="1"/>
  <c r="F3159" i="10"/>
  <c r="E3159" i="10" s="1" a="1"/>
  <c r="E3159" i="10" s="1"/>
  <c r="C3159" i="10" s="1"/>
  <c r="F2771" i="10"/>
  <c r="E2771" i="10" s="1" a="1"/>
  <c r="E2771" i="10" s="1"/>
  <c r="C2771" i="10" s="1"/>
  <c r="F3381" i="10"/>
  <c r="E3381" i="10" s="1" a="1"/>
  <c r="E3381" i="10" s="1"/>
  <c r="C3381" i="10" s="1"/>
  <c r="F2604" i="10"/>
  <c r="E2604" i="10" s="1" a="1"/>
  <c r="E2604" i="10" s="1"/>
  <c r="C2604" i="10" s="1"/>
  <c r="F2540" i="10"/>
  <c r="E2540" i="10" s="1" a="1"/>
  <c r="E2540" i="10" s="1"/>
  <c r="C2540" i="10" s="1"/>
  <c r="F2374" i="10"/>
  <c r="E2374" i="10" s="1" a="1"/>
  <c r="E2374" i="10" s="1"/>
  <c r="C2374" i="10" s="1"/>
  <c r="F2851" i="10"/>
  <c r="E2851" i="10" s="1" a="1"/>
  <c r="E2851" i="10" s="1"/>
  <c r="C2851" i="10" s="1"/>
  <c r="F2245" i="10"/>
  <c r="E2245" i="10" s="1" a="1"/>
  <c r="E2245" i="10" s="1"/>
  <c r="C2245" i="10" s="1"/>
  <c r="F1282" i="10"/>
  <c r="E1282" i="10" s="1" a="1"/>
  <c r="E1282" i="10" s="1"/>
  <c r="C1282" i="10" s="1"/>
  <c r="F2286" i="10"/>
  <c r="E2286" i="10" s="1" a="1"/>
  <c r="E2286" i="10" s="1"/>
  <c r="C2286" i="10" s="1"/>
  <c r="F3359" i="10"/>
  <c r="E3359" i="10" s="1" a="1"/>
  <c r="E3359" i="10" s="1"/>
  <c r="C3359" i="10" s="1"/>
  <c r="F1472" i="10"/>
  <c r="E1472" i="10" s="1" a="1"/>
  <c r="E1472" i="10" s="1"/>
  <c r="C1472" i="10" s="1"/>
  <c r="F2709" i="10"/>
  <c r="E2709" i="10" s="1" a="1"/>
  <c r="E2709" i="10" s="1"/>
  <c r="C2709" i="10" s="1"/>
  <c r="F2650" i="10"/>
  <c r="E2650" i="10" s="1" a="1"/>
  <c r="E2650" i="10" s="1"/>
  <c r="C2650" i="10" s="1"/>
  <c r="F3166" i="10"/>
  <c r="E3166" i="10" s="1" a="1"/>
  <c r="E3166" i="10" s="1"/>
  <c r="C3166" i="10" s="1"/>
  <c r="F2583" i="10"/>
  <c r="E2583" i="10" s="1" a="1"/>
  <c r="E2583" i="10" s="1"/>
  <c r="C2583" i="10" s="1"/>
  <c r="F584" i="10"/>
  <c r="E584" i="10" s="1" a="1"/>
  <c r="E584" i="10" s="1"/>
  <c r="C584" i="10" s="1"/>
  <c r="F2834" i="10"/>
  <c r="E2834" i="10" s="1" a="1"/>
  <c r="E2834" i="10" s="1"/>
  <c r="C2834" i="10" s="1"/>
  <c r="F3155" i="10"/>
  <c r="E3155" i="10" s="1" a="1"/>
  <c r="E3155" i="10" s="1"/>
  <c r="C3155" i="10" s="1"/>
  <c r="F2671" i="10"/>
  <c r="E2671" i="10" s="1" a="1"/>
  <c r="E2671" i="10" s="1"/>
  <c r="C2671" i="10" s="1"/>
  <c r="F2426" i="10"/>
  <c r="E2426" i="10" s="1" a="1"/>
  <c r="E2426" i="10" s="1"/>
  <c r="C2426" i="10" s="1"/>
  <c r="F1320" i="10"/>
  <c r="E1320" i="10" s="1" a="1"/>
  <c r="E1320" i="10" s="1"/>
  <c r="C1320" i="10" s="1"/>
  <c r="F1942" i="10"/>
  <c r="E1942" i="10" s="1" a="1"/>
  <c r="E1942" i="10" s="1"/>
  <c r="C1942" i="10" s="1"/>
  <c r="F1432" i="10"/>
  <c r="E1432" i="10" s="1" a="1"/>
  <c r="E1432" i="10" s="1"/>
  <c r="C1432" i="10" s="1"/>
  <c r="F2187" i="10"/>
  <c r="E2187" i="10" s="1" a="1"/>
  <c r="E2187" i="10" s="1"/>
  <c r="C2187" i="10" s="1"/>
  <c r="F2483" i="10"/>
  <c r="E2483" i="10" s="1" a="1"/>
  <c r="E2483" i="10" s="1"/>
  <c r="C2483" i="10" s="1"/>
  <c r="F2918" i="10"/>
  <c r="E2918" i="10" s="1" a="1"/>
  <c r="E2918" i="10" s="1"/>
  <c r="C2918" i="10" s="1"/>
  <c r="F1704" i="10"/>
  <c r="E1704" i="10" s="1" a="1"/>
  <c r="E1704" i="10" s="1"/>
  <c r="C1704" i="10" s="1"/>
  <c r="F2283" i="10"/>
  <c r="E2283" i="10" s="1" a="1"/>
  <c r="E2283" i="10" s="1"/>
  <c r="C2283" i="10" s="1"/>
  <c r="F2190" i="10"/>
  <c r="E2190" i="10" s="1" a="1"/>
  <c r="E2190" i="10" s="1"/>
  <c r="C2190" i="10" s="1"/>
  <c r="F2051" i="10"/>
  <c r="E2051" i="10" s="1" a="1"/>
  <c r="E2051" i="10" s="1"/>
  <c r="C2051" i="10" s="1"/>
  <c r="F2768" i="10"/>
  <c r="E2768" i="10" s="1" a="1"/>
  <c r="E2768" i="10" s="1"/>
  <c r="C2768" i="10" s="1"/>
  <c r="F3045" i="10"/>
  <c r="E3045" i="10" s="1" a="1"/>
  <c r="E3045" i="10" s="1"/>
  <c r="C3045" i="10" s="1"/>
  <c r="F3363" i="10"/>
  <c r="E3363" i="10" s="1" a="1"/>
  <c r="E3363" i="10" s="1"/>
  <c r="C3363" i="10" s="1"/>
  <c r="F2940" i="10"/>
  <c r="E2940" i="10" s="1" a="1"/>
  <c r="E2940" i="10" s="1"/>
  <c r="C2940" i="10" s="1"/>
  <c r="F1486" i="10"/>
  <c r="E1486" i="10" s="1" a="1"/>
  <c r="E1486" i="10" s="1"/>
  <c r="C1486" i="10" s="1"/>
  <c r="F2529" i="10"/>
  <c r="E2529" i="10" s="1" a="1"/>
  <c r="E2529" i="10" s="1"/>
  <c r="C2529" i="10" s="1"/>
  <c r="F2658" i="10"/>
  <c r="E2658" i="10" s="1" a="1"/>
  <c r="E2658" i="10" s="1"/>
  <c r="C2658" i="10" s="1"/>
  <c r="F1551" i="10"/>
  <c r="E1551" i="10" s="1" a="1"/>
  <c r="E1551" i="10" s="1"/>
  <c r="C1551" i="10" s="1"/>
  <c r="F1952" i="10"/>
  <c r="E1952" i="10" s="1" a="1"/>
  <c r="E1952" i="10" s="1"/>
  <c r="C1952" i="10" s="1"/>
  <c r="F2760" i="10"/>
  <c r="E2760" i="10" s="1" a="1"/>
  <c r="E2760" i="10" s="1"/>
  <c r="C2760" i="10" s="1"/>
  <c r="F2007" i="10"/>
  <c r="E2007" i="10" s="1" a="1"/>
  <c r="E2007" i="10" s="1"/>
  <c r="C2007" i="10" s="1"/>
  <c r="F2304" i="10"/>
  <c r="E2304" i="10" s="1" a="1"/>
  <c r="E2304" i="10" s="1"/>
  <c r="C2304" i="10" s="1"/>
  <c r="F2228" i="10"/>
  <c r="E2228" i="10" s="1" a="1"/>
  <c r="E2228" i="10" s="1"/>
  <c r="C2228" i="10" s="1"/>
  <c r="F3097" i="10"/>
  <c r="E3097" i="10" s="1" a="1"/>
  <c r="E3097" i="10" s="1"/>
  <c r="C3097" i="10" s="1"/>
  <c r="F3013" i="10"/>
  <c r="E3013" i="10" s="1" a="1"/>
  <c r="E3013" i="10" s="1"/>
  <c r="C3013" i="10" s="1"/>
  <c r="F2276" i="10"/>
  <c r="E2276" i="10" s="1" a="1"/>
  <c r="E2276" i="10" s="1"/>
  <c r="C2276" i="10" s="1"/>
  <c r="F1477" i="10"/>
  <c r="E1477" i="10" s="1" a="1"/>
  <c r="E1477" i="10" s="1"/>
  <c r="C1477" i="10" s="1"/>
  <c r="F3202" i="10"/>
  <c r="E3202" i="10" s="1" a="1"/>
  <c r="E3202" i="10" s="1"/>
  <c r="C3202" i="10" s="1"/>
  <c r="F1669" i="10"/>
  <c r="E1669" i="10" s="1" a="1"/>
  <c r="E1669" i="10" s="1"/>
  <c r="C1669" i="10" s="1"/>
  <c r="F707" i="10"/>
  <c r="E707" i="10" s="1" a="1"/>
  <c r="E707" i="10" s="1"/>
  <c r="C707" i="10" s="1"/>
  <c r="F2462" i="10"/>
  <c r="E2462" i="10" s="1" a="1"/>
  <c r="E2462" i="10" s="1"/>
  <c r="C2462" i="10" s="1"/>
  <c r="F750" i="10"/>
  <c r="E750" i="10" s="1" a="1"/>
  <c r="E750" i="10" s="1"/>
  <c r="C750" i="10" s="1"/>
  <c r="F2728" i="10"/>
  <c r="E2728" i="10" s="1" a="1"/>
  <c r="E2728" i="10" s="1"/>
  <c r="C2728" i="10" s="1"/>
  <c r="F823" i="10"/>
  <c r="E823" i="10" s="1" a="1"/>
  <c r="E823" i="10" s="1"/>
  <c r="C823" i="10" s="1"/>
  <c r="F2178" i="10"/>
  <c r="E2178" i="10" s="1" a="1"/>
  <c r="E2178" i="10" s="1"/>
  <c r="C2178" i="10" s="1"/>
  <c r="F3023" i="10"/>
  <c r="E3023" i="10" s="1" a="1"/>
  <c r="E3023" i="10" s="1"/>
  <c r="C3023" i="10" s="1"/>
  <c r="F1124" i="10"/>
  <c r="E1124" i="10" s="1" a="1"/>
  <c r="E1124" i="10" s="1"/>
  <c r="C1124" i="10" s="1"/>
  <c r="F1898" i="10"/>
  <c r="E1898" i="10" s="1" a="1"/>
  <c r="E1898" i="10" s="1"/>
  <c r="C1898" i="10" s="1"/>
  <c r="F596" i="10"/>
  <c r="E596" i="10" s="1" a="1"/>
  <c r="E596" i="10" s="1"/>
  <c r="C596" i="10" s="1"/>
  <c r="F2414" i="10"/>
  <c r="E2414" i="10" s="1" a="1"/>
  <c r="E2414" i="10" s="1"/>
  <c r="C2414" i="10" s="1"/>
  <c r="F2409" i="10"/>
  <c r="E2409" i="10" s="1" a="1"/>
  <c r="E2409" i="10" s="1"/>
  <c r="C2409" i="10" s="1"/>
  <c r="F1315" i="10"/>
  <c r="E1315" i="10" s="1" a="1"/>
  <c r="E1315" i="10" s="1"/>
  <c r="C1315" i="10" s="1"/>
  <c r="F2266" i="10"/>
  <c r="E2266" i="10" s="1" a="1"/>
  <c r="E2266" i="10" s="1"/>
  <c r="C2266" i="10" s="1"/>
  <c r="F2164" i="10"/>
  <c r="E2164" i="10" s="1" a="1"/>
  <c r="E2164" i="10" s="1"/>
  <c r="C2164" i="10" s="1"/>
  <c r="F2648" i="10"/>
  <c r="E2648" i="10" s="1" a="1"/>
  <c r="E2648" i="10" s="1"/>
  <c r="C2648" i="10" s="1"/>
  <c r="F3120" i="10"/>
  <c r="E3120" i="10" s="1" a="1"/>
  <c r="E3120" i="10" s="1"/>
  <c r="C3120" i="10" s="1"/>
  <c r="F880" i="10"/>
  <c r="E880" i="10" s="1" a="1"/>
  <c r="E880" i="10" s="1"/>
  <c r="C880" i="10" s="1"/>
  <c r="F2697" i="10"/>
  <c r="E2697" i="10" s="1" a="1"/>
  <c r="E2697" i="10" s="1"/>
  <c r="C2697" i="10" s="1"/>
  <c r="F2727" i="10"/>
  <c r="E2727" i="10" s="1" a="1"/>
  <c r="E2727" i="10" s="1"/>
  <c r="C2727" i="10" s="1"/>
  <c r="F2387" i="10"/>
  <c r="E2387" i="10" s="1" a="1"/>
  <c r="E2387" i="10" s="1"/>
  <c r="C2387" i="10" s="1"/>
  <c r="F1707" i="10"/>
  <c r="E1707" i="10" s="1" a="1"/>
  <c r="E1707" i="10" s="1"/>
  <c r="C1707" i="10" s="1"/>
  <c r="F2370" i="10"/>
  <c r="E2370" i="10" s="1" a="1"/>
  <c r="E2370" i="10" s="1"/>
  <c r="C2370" i="10" s="1"/>
  <c r="F1529" i="10"/>
  <c r="E1529" i="10" s="1" a="1"/>
  <c r="E1529" i="10" s="1"/>
  <c r="C1529" i="10" s="1"/>
  <c r="F2736" i="10"/>
  <c r="E2736" i="10" s="1" a="1"/>
  <c r="E2736" i="10" s="1"/>
  <c r="C2736" i="10" s="1"/>
  <c r="F1846" i="10"/>
  <c r="E1846" i="10" s="1" a="1"/>
  <c r="E1846" i="10" s="1"/>
  <c r="C1846" i="10" s="1"/>
  <c r="F2585" i="10"/>
  <c r="E2585" i="10" s="1" a="1"/>
  <c r="E2585" i="10" s="1"/>
  <c r="C2585" i="10" s="1"/>
  <c r="F1870" i="10"/>
  <c r="E1870" i="10" s="1" a="1"/>
  <c r="E1870" i="10" s="1"/>
  <c r="C1870" i="10" s="1"/>
  <c r="F3329" i="10"/>
  <c r="E3329" i="10" s="1" a="1"/>
  <c r="E3329" i="10" s="1"/>
  <c r="C3329" i="10" s="1"/>
  <c r="F1688" i="10"/>
  <c r="E1688" i="10" s="1" a="1"/>
  <c r="E1688" i="10" s="1"/>
  <c r="C1688" i="10" s="1"/>
  <c r="K17" i="9"/>
  <c r="K9" i="9"/>
  <c r="M9" i="9"/>
  <c r="Q10" i="9"/>
  <c r="M16" i="9"/>
  <c r="Q11" i="9"/>
  <c r="N15" i="9"/>
  <c r="K15" i="9"/>
  <c r="Q12" i="9"/>
  <c r="P12" i="9"/>
  <c r="M13" i="9"/>
  <c r="F461" i="10"/>
  <c r="E461" i="10" s="1" a="1"/>
  <c r="E461" i="10" s="1"/>
  <c r="C461" i="10" s="1"/>
  <c r="F923" i="10"/>
  <c r="E923" i="10" s="1" a="1"/>
  <c r="E923" i="10" s="1"/>
  <c r="C923" i="10" s="1"/>
  <c r="F20" i="10"/>
  <c r="E20" i="10" s="1" a="1"/>
  <c r="E20" i="10" s="1"/>
  <c r="C20" i="10" s="1"/>
  <c r="F1496" i="10"/>
  <c r="E1496" i="10" s="1" a="1"/>
  <c r="E1496" i="10" s="1"/>
  <c r="C1496" i="10" s="1"/>
  <c r="F397" i="10"/>
  <c r="E397" i="10" s="1" a="1"/>
  <c r="E397" i="10" s="1"/>
  <c r="C397" i="10" s="1"/>
  <c r="F3030" i="10"/>
  <c r="E3030" i="10" s="1" a="1"/>
  <c r="E3030" i="10" s="1"/>
  <c r="C3030" i="10" s="1"/>
  <c r="F1955" i="10"/>
  <c r="E1955" i="10" s="1" a="1"/>
  <c r="E1955" i="10" s="1"/>
  <c r="C1955" i="10" s="1"/>
  <c r="F112" i="10"/>
  <c r="E112" i="10" s="1" a="1"/>
  <c r="E112" i="10" s="1"/>
  <c r="C112" i="10" s="1"/>
  <c r="F535" i="10"/>
  <c r="E535" i="10" s="1" a="1"/>
  <c r="E535" i="10" s="1"/>
  <c r="C535" i="10" s="1"/>
  <c r="F1229" i="10"/>
  <c r="E1229" i="10" s="1" a="1"/>
  <c r="E1229" i="10" s="1"/>
  <c r="C1229" i="10" s="1"/>
  <c r="F973" i="10"/>
  <c r="E973" i="10" s="1" a="1"/>
  <c r="E973" i="10" s="1"/>
  <c r="C973" i="10" s="1"/>
  <c r="F411" i="10"/>
  <c r="E411" i="10" s="1" a="1"/>
  <c r="E411" i="10" s="1"/>
  <c r="C411" i="10" s="1"/>
  <c r="F3010" i="10"/>
  <c r="E3010" i="10" s="1" a="1"/>
  <c r="E3010" i="10" s="1"/>
  <c r="C3010" i="10" s="1"/>
  <c r="F714" i="10"/>
  <c r="E714" i="10" s="1" a="1"/>
  <c r="E714" i="10" s="1"/>
  <c r="C714" i="10" s="1"/>
  <c r="F967" i="10"/>
  <c r="E967" i="10" s="1" a="1"/>
  <c r="E967" i="10" s="1"/>
  <c r="C967" i="10" s="1"/>
  <c r="F217" i="10"/>
  <c r="E217" i="10" s="1" a="1"/>
  <c r="E217" i="10" s="1"/>
  <c r="C217" i="10" s="1"/>
  <c r="F380" i="10"/>
  <c r="E380" i="10" s="1" a="1"/>
  <c r="E380" i="10" s="1"/>
  <c r="C380" i="10" s="1"/>
  <c r="F1966" i="10"/>
  <c r="E1966" i="10" s="1" a="1"/>
  <c r="E1966" i="10" s="1"/>
  <c r="C1966" i="10" s="1"/>
  <c r="F1064" i="10"/>
  <c r="E1064" i="10" s="1" a="1"/>
  <c r="E1064" i="10" s="1"/>
  <c r="C1064" i="10" s="1"/>
  <c r="F1903" i="10"/>
  <c r="E1903" i="10" s="1" a="1"/>
  <c r="E1903" i="10" s="1"/>
  <c r="C1903" i="10" s="1"/>
  <c r="F2505" i="10"/>
  <c r="E2505" i="10" s="1" a="1"/>
  <c r="E2505" i="10" s="1"/>
  <c r="C2505" i="10" s="1"/>
  <c r="F260" i="10"/>
  <c r="E260" i="10" s="1" a="1"/>
  <c r="E260" i="10" s="1"/>
  <c r="C260" i="10" s="1"/>
  <c r="F517" i="10"/>
  <c r="E517" i="10" s="1" a="1"/>
  <c r="E517" i="10" s="1"/>
  <c r="C517" i="10" s="1"/>
  <c r="F869" i="10"/>
  <c r="E869" i="10" s="1" a="1"/>
  <c r="E869" i="10" s="1"/>
  <c r="C869" i="10" s="1"/>
  <c r="F352" i="10"/>
  <c r="E352" i="10" s="1" a="1"/>
  <c r="E352" i="10" s="1"/>
  <c r="C352" i="10" s="1"/>
  <c r="F2183" i="10"/>
  <c r="E2183" i="10" s="1" a="1"/>
  <c r="E2183" i="10" s="1"/>
  <c r="C2183" i="10" s="1"/>
  <c r="F1069" i="10"/>
  <c r="E1069" i="10" s="1" a="1"/>
  <c r="E1069" i="10" s="1"/>
  <c r="C1069" i="10" s="1"/>
  <c r="F1745" i="10"/>
  <c r="E1745" i="10" s="1" a="1"/>
  <c r="E1745" i="10" s="1"/>
  <c r="C1745" i="10" s="1"/>
  <c r="F522" i="10"/>
  <c r="E522" i="10" s="1" a="1"/>
  <c r="E522" i="10" s="1"/>
  <c r="C522" i="10" s="1"/>
  <c r="F1310" i="10"/>
  <c r="E1310" i="10" s="1" a="1"/>
  <c r="E1310" i="10" s="1"/>
  <c r="C1310" i="10" s="1"/>
  <c r="F202" i="10"/>
  <c r="E202" i="10" s="1" a="1"/>
  <c r="E202" i="10" s="1"/>
  <c r="C202" i="10" s="1"/>
  <c r="F708" i="10"/>
  <c r="E708" i="10" s="1" a="1"/>
  <c r="E708" i="10" s="1"/>
  <c r="C708" i="10" s="1"/>
  <c r="F1517" i="10"/>
  <c r="E1517" i="10" s="1" a="1"/>
  <c r="E1517" i="10" s="1"/>
  <c r="C1517" i="10" s="1"/>
  <c r="F1945" i="10"/>
  <c r="E1945" i="10" s="1" a="1"/>
  <c r="E1945" i="10" s="1"/>
  <c r="C1945" i="10" s="1"/>
  <c r="F197" i="10"/>
  <c r="E197" i="10" s="1" a="1"/>
  <c r="E197" i="10" s="1"/>
  <c r="C197" i="10" s="1"/>
  <c r="F1564" i="10"/>
  <c r="E1564" i="10" s="1" a="1"/>
  <c r="E1564" i="10" s="1"/>
  <c r="C1564" i="10" s="1"/>
  <c r="F1394" i="10"/>
  <c r="E1394" i="10" s="1" a="1"/>
  <c r="E1394" i="10" s="1"/>
  <c r="C1394" i="10" s="1"/>
  <c r="F799" i="10"/>
  <c r="E799" i="10" s="1" a="1"/>
  <c r="E799" i="10" s="1"/>
  <c r="C799" i="10" s="1"/>
  <c r="F438" i="10"/>
  <c r="E438" i="10" s="1" a="1"/>
  <c r="E438" i="10" s="1"/>
  <c r="C438" i="10" s="1"/>
  <c r="F1998" i="10"/>
  <c r="E1998" i="10" s="1" a="1"/>
  <c r="E1998" i="10" s="1"/>
  <c r="C1998" i="10" s="1"/>
  <c r="F105" i="10"/>
  <c r="E105" i="10" s="1" a="1"/>
  <c r="E105" i="10" s="1"/>
  <c r="C105" i="10" s="1"/>
  <c r="F225" i="10"/>
  <c r="E225" i="10" s="1" a="1"/>
  <c r="E225" i="10" s="1"/>
  <c r="C225" i="10" s="1"/>
  <c r="F1515" i="10"/>
  <c r="E1515" i="10" s="1" a="1"/>
  <c r="E1515" i="10" s="1"/>
  <c r="C1515" i="10" s="1"/>
  <c r="F765" i="10"/>
  <c r="E765" i="10" s="1" a="1"/>
  <c r="E765" i="10" s="1"/>
  <c r="C765" i="10" s="1"/>
  <c r="F100" i="10"/>
  <c r="E100" i="10" s="1" a="1"/>
  <c r="E100" i="10" s="1"/>
  <c r="C100" i="10" s="1"/>
  <c r="F902" i="10"/>
  <c r="E902" i="10" s="1" a="1"/>
  <c r="E902" i="10" s="1"/>
  <c r="C902" i="10" s="1"/>
  <c r="F520" i="10"/>
  <c r="E520" i="10" s="1" a="1"/>
  <c r="E520" i="10" s="1"/>
  <c r="C520" i="10" s="1"/>
  <c r="F623" i="10"/>
  <c r="E623" i="10" s="1" a="1"/>
  <c r="E623" i="10" s="1"/>
  <c r="C623" i="10" s="1"/>
  <c r="F127" i="10"/>
  <c r="E127" i="10" s="1" a="1"/>
  <c r="E127" i="10" s="1"/>
  <c r="C127" i="10" s="1"/>
  <c r="F1327" i="10"/>
  <c r="E1327" i="10" s="1" a="1"/>
  <c r="E1327" i="10" s="1"/>
  <c r="C1327" i="10" s="1"/>
  <c r="F508" i="10"/>
  <c r="E508" i="10" s="1" a="1"/>
  <c r="E508" i="10" s="1"/>
  <c r="C508" i="10" s="1"/>
  <c r="F387" i="10"/>
  <c r="E387" i="10" s="1" a="1"/>
  <c r="E387" i="10" s="1"/>
  <c r="C387" i="10" s="1"/>
  <c r="F207" i="10"/>
  <c r="E207" i="10" s="1" a="1"/>
  <c r="E207" i="10" s="1"/>
  <c r="C207" i="10" s="1"/>
  <c r="F1531" i="10"/>
  <c r="E1531" i="10" s="1" a="1"/>
  <c r="E1531" i="10" s="1"/>
  <c r="C1531" i="10" s="1"/>
  <c r="F1935" i="10"/>
  <c r="E1935" i="10" s="1" a="1"/>
  <c r="E1935" i="10" s="1"/>
  <c r="C1935" i="10" s="1"/>
  <c r="F528" i="10"/>
  <c r="E528" i="10" s="1" a="1"/>
  <c r="E528" i="10" s="1"/>
  <c r="C528" i="10" s="1"/>
  <c r="F319" i="10"/>
  <c r="E319" i="10" s="1" a="1"/>
  <c r="E319" i="10" s="1"/>
  <c r="C319" i="10" s="1"/>
  <c r="F685" i="10"/>
  <c r="E685" i="10" s="1" a="1"/>
  <c r="E685" i="10" s="1"/>
  <c r="C685" i="10" s="1"/>
  <c r="F413" i="10"/>
  <c r="E413" i="10" s="1" a="1"/>
  <c r="E413" i="10" s="1"/>
  <c r="C413" i="10" s="1"/>
  <c r="F2523" i="10"/>
  <c r="E2523" i="10" s="1" a="1"/>
  <c r="E2523" i="10" s="1"/>
  <c r="C2523" i="10" s="1"/>
  <c r="F2031" i="10"/>
  <c r="E2031" i="10" s="1" a="1"/>
  <c r="E2031" i="10" s="1"/>
  <c r="C2031" i="10" s="1"/>
  <c r="F724" i="10"/>
  <c r="E724" i="10" s="1" a="1"/>
  <c r="E724" i="10" s="1"/>
  <c r="C724" i="10" s="1"/>
  <c r="F956" i="10"/>
  <c r="E956" i="10" s="1" a="1"/>
  <c r="E956" i="10" s="1"/>
  <c r="C956" i="10" s="1"/>
  <c r="F304" i="10"/>
  <c r="E304" i="10" s="1" a="1"/>
  <c r="E304" i="10" s="1"/>
  <c r="C304" i="10" s="1"/>
  <c r="F1166" i="10"/>
  <c r="E1166" i="10" s="1" a="1"/>
  <c r="E1166" i="10" s="1"/>
  <c r="C1166" i="10" s="1"/>
  <c r="F1389" i="10"/>
  <c r="E1389" i="10" s="1" a="1"/>
  <c r="E1389" i="10" s="1"/>
  <c r="C1389" i="10" s="1"/>
  <c r="F78" i="10"/>
  <c r="E78" i="10" s="1" a="1"/>
  <c r="E78" i="10" s="1"/>
  <c r="C78" i="10" s="1"/>
  <c r="F76" i="10"/>
  <c r="E76" i="10" s="1" a="1"/>
  <c r="E76" i="10" s="1"/>
  <c r="C76" i="10" s="1"/>
  <c r="F828" i="10"/>
  <c r="E828" i="10" s="1" a="1"/>
  <c r="E828" i="10" s="1"/>
  <c r="C828" i="10" s="1"/>
  <c r="F136" i="10"/>
  <c r="E136" i="10" s="1" a="1"/>
  <c r="E136" i="10" s="1"/>
  <c r="C136" i="10" s="1"/>
  <c r="F133" i="10"/>
  <c r="E133" i="10" s="1" a="1"/>
  <c r="E133" i="10" s="1"/>
  <c r="C133" i="10" s="1"/>
  <c r="F333" i="10"/>
  <c r="E333" i="10" s="1" a="1"/>
  <c r="E333" i="10" s="1"/>
  <c r="C333" i="10" s="1"/>
  <c r="F297" i="10"/>
  <c r="E297" i="10" s="1" a="1"/>
  <c r="E297" i="10" s="1"/>
  <c r="C297" i="10" s="1"/>
  <c r="F1074" i="10"/>
  <c r="E1074" i="10" s="1" a="1"/>
  <c r="E1074" i="10" s="1"/>
  <c r="C1074" i="10" s="1"/>
  <c r="F1301" i="10"/>
  <c r="E1301" i="10" s="1" a="1"/>
  <c r="E1301" i="10" s="1"/>
  <c r="C1301" i="10" s="1"/>
  <c r="F222" i="10"/>
  <c r="E222" i="10" s="1" a="1"/>
  <c r="E222" i="10" s="1"/>
  <c r="C222" i="10" s="1"/>
  <c r="F641" i="10"/>
  <c r="E641" i="10" s="1" a="1"/>
  <c r="E641" i="10" s="1"/>
  <c r="C641" i="10" s="1"/>
  <c r="F2017" i="10"/>
  <c r="E2017" i="10" s="1" a="1"/>
  <c r="E2017" i="10" s="1"/>
  <c r="C2017" i="10" s="1"/>
  <c r="F1794" i="10"/>
  <c r="E1794" i="10" s="1" a="1"/>
  <c r="E1794" i="10" s="1"/>
  <c r="C1794" i="10" s="1"/>
  <c r="F439" i="10"/>
  <c r="E439" i="10" s="1" a="1"/>
  <c r="E439" i="10" s="1"/>
  <c r="C439" i="10" s="1"/>
  <c r="F579" i="10"/>
  <c r="E579" i="10" s="1" a="1"/>
  <c r="E579" i="10" s="1"/>
  <c r="C579" i="10" s="1"/>
  <c r="F1214" i="10"/>
  <c r="E1214" i="10" s="1" a="1"/>
  <c r="E1214" i="10" s="1"/>
  <c r="C1214" i="10" s="1"/>
  <c r="F405" i="10"/>
  <c r="E405" i="10" s="1" a="1"/>
  <c r="E405" i="10" s="1"/>
  <c r="C405" i="10" s="1"/>
  <c r="F1173" i="10"/>
  <c r="E1173" i="10" s="1" a="1"/>
  <c r="E1173" i="10" s="1"/>
  <c r="C1173" i="10" s="1"/>
  <c r="F231" i="10"/>
  <c r="E231" i="10" s="1" a="1"/>
  <c r="E231" i="10" s="1"/>
  <c r="C231" i="10" s="1"/>
  <c r="F1374" i="10"/>
  <c r="E1374" i="10" s="1" a="1"/>
  <c r="E1374" i="10" s="1"/>
  <c r="C1374" i="10" s="1"/>
  <c r="F2500" i="10"/>
  <c r="E2500" i="10" s="1" a="1"/>
  <c r="E2500" i="10" s="1"/>
  <c r="C2500" i="10" s="1"/>
  <c r="F1580" i="10"/>
  <c r="E1580" i="10" s="1" a="1"/>
  <c r="E1580" i="10" s="1"/>
  <c r="C1580" i="10" s="1"/>
  <c r="F474" i="10"/>
  <c r="E474" i="10" s="1" a="1"/>
  <c r="E474" i="10" s="1"/>
  <c r="C474" i="10" s="1"/>
  <c r="F1706" i="10"/>
  <c r="E1706" i="10" s="1" a="1"/>
  <c r="E1706" i="10" s="1"/>
  <c r="C1706" i="10" s="1"/>
  <c r="F987" i="10"/>
  <c r="E987" i="10" s="1" a="1"/>
  <c r="E987" i="10" s="1"/>
  <c r="C987" i="10" s="1"/>
  <c r="F3309" i="10"/>
  <c r="E3309" i="10" s="1" a="1"/>
  <c r="E3309" i="10" s="1"/>
  <c r="C3309" i="10" s="1"/>
  <c r="F2059" i="10"/>
  <c r="E2059" i="10" s="1" a="1"/>
  <c r="E2059" i="10" s="1"/>
  <c r="C2059" i="10" s="1"/>
  <c r="F1852" i="10"/>
  <c r="E1852" i="10" s="1" a="1"/>
  <c r="E1852" i="10" s="1"/>
  <c r="C1852" i="10" s="1"/>
  <c r="F1981" i="10"/>
  <c r="E1981" i="10" s="1" a="1"/>
  <c r="E1981" i="10" s="1"/>
  <c r="C1981" i="10" s="1"/>
  <c r="F444" i="10"/>
  <c r="E444" i="10" s="1" a="1"/>
  <c r="E444" i="10" s="1"/>
  <c r="C444" i="10" s="1"/>
  <c r="F630" i="10"/>
  <c r="E630" i="10" s="1" a="1"/>
  <c r="E630" i="10" s="1"/>
  <c r="C630" i="10" s="1"/>
  <c r="F1230" i="10"/>
  <c r="E1230" i="10" s="1" a="1"/>
  <c r="E1230" i="10" s="1"/>
  <c r="C1230" i="10" s="1"/>
  <c r="F151" i="10"/>
  <c r="E151" i="10" s="1" a="1"/>
  <c r="E151" i="10" s="1"/>
  <c r="C151" i="10" s="1"/>
  <c r="F945" i="10"/>
  <c r="E945" i="10" s="1" a="1"/>
  <c r="E945" i="10" s="1"/>
  <c r="C945" i="10" s="1"/>
  <c r="F2725" i="10"/>
  <c r="E2725" i="10" s="1" a="1"/>
  <c r="E2725" i="10" s="1"/>
  <c r="C2725" i="10" s="1"/>
  <c r="F1705" i="10"/>
  <c r="E1705" i="10" s="1" a="1"/>
  <c r="E1705" i="10" s="1"/>
  <c r="C1705" i="10" s="1"/>
  <c r="F191" i="10"/>
  <c r="E191" i="10" s="1" a="1"/>
  <c r="E191" i="10" s="1"/>
  <c r="C191" i="10" s="1"/>
  <c r="F1815" i="10"/>
  <c r="E1815" i="10" s="1" a="1"/>
  <c r="E1815" i="10" s="1"/>
  <c r="C1815" i="10" s="1"/>
  <c r="F1602" i="10"/>
  <c r="E1602" i="10" s="1" a="1"/>
  <c r="E1602" i="10" s="1"/>
  <c r="C1602" i="10" s="1"/>
  <c r="F1002" i="10"/>
  <c r="E1002" i="10" s="1" a="1"/>
  <c r="E1002" i="10" s="1"/>
  <c r="C1002" i="10" s="1"/>
  <c r="F2974" i="10"/>
  <c r="E2974" i="10" s="1" a="1"/>
  <c r="E2974" i="10" s="1"/>
  <c r="C2974" i="10" s="1"/>
  <c r="F2122" i="10"/>
  <c r="E2122" i="10" s="1" a="1"/>
  <c r="E2122" i="10" s="1"/>
  <c r="C2122" i="10" s="1"/>
  <c r="F2349" i="10"/>
  <c r="E2349" i="10" s="1" a="1"/>
  <c r="E2349" i="10" s="1"/>
  <c r="C2349" i="10" s="1"/>
  <c r="F3052" i="10"/>
  <c r="E3052" i="10" s="1" a="1"/>
  <c r="E3052" i="10" s="1"/>
  <c r="C3052" i="10" s="1"/>
  <c r="F1468" i="10"/>
  <c r="E1468" i="10" s="1" a="1"/>
  <c r="E1468" i="10" s="1"/>
  <c r="C1468" i="10" s="1"/>
  <c r="F633" i="10"/>
  <c r="E633" i="10" s="1" a="1"/>
  <c r="E633" i="10" s="1"/>
  <c r="C633" i="10" s="1"/>
  <c r="F1470" i="10"/>
  <c r="E1470" i="10" s="1" a="1"/>
  <c r="E1470" i="10" s="1"/>
  <c r="C1470" i="10" s="1"/>
  <c r="F1843" i="10"/>
  <c r="E1843" i="10" s="1" a="1"/>
  <c r="E1843" i="10" s="1"/>
  <c r="C1843" i="10" s="1"/>
  <c r="F2013" i="10"/>
  <c r="E2013" i="10" s="1" a="1"/>
  <c r="E2013" i="10" s="1"/>
  <c r="C2013" i="10" s="1"/>
  <c r="F3138" i="10"/>
  <c r="E3138" i="10" s="1" a="1"/>
  <c r="E3138" i="10" s="1"/>
  <c r="C3138" i="10" s="1"/>
  <c r="F126" i="10"/>
  <c r="E126" i="10" s="1" a="1"/>
  <c r="E126" i="10" s="1"/>
  <c r="C126" i="10" s="1"/>
  <c r="F250" i="10"/>
  <c r="E250" i="10" s="1" a="1"/>
  <c r="E250" i="10" s="1"/>
  <c r="C250" i="10" s="1"/>
  <c r="F2037" i="10"/>
  <c r="E2037" i="10" s="1" a="1"/>
  <c r="E2037" i="10" s="1"/>
  <c r="C2037" i="10" s="1"/>
  <c r="F642" i="10"/>
  <c r="E642" i="10" s="1" a="1"/>
  <c r="E642" i="10" s="1"/>
  <c r="C642" i="10" s="1"/>
  <c r="F1136" i="10"/>
  <c r="E1136" i="10" s="1" a="1"/>
  <c r="E1136" i="10" s="1"/>
  <c r="C1136" i="10" s="1"/>
  <c r="F773" i="10"/>
  <c r="E773" i="10" s="1" a="1"/>
  <c r="E773" i="10" s="1"/>
  <c r="C773" i="10" s="1"/>
  <c r="F1342" i="10"/>
  <c r="E1342" i="10" s="1" a="1"/>
  <c r="E1342" i="10" s="1"/>
  <c r="C1342" i="10" s="1"/>
  <c r="F2399" i="10"/>
  <c r="E2399" i="10" s="1" a="1"/>
  <c r="E2399" i="10" s="1"/>
  <c r="C2399" i="10" s="1"/>
  <c r="F252" i="10"/>
  <c r="E252" i="10" s="1" a="1"/>
  <c r="E252" i="10" s="1"/>
  <c r="C252" i="10" s="1"/>
  <c r="F2161" i="10"/>
  <c r="E2161" i="10" s="1" a="1"/>
  <c r="E2161" i="10" s="1"/>
  <c r="C2161" i="10" s="1"/>
  <c r="F2127" i="10"/>
  <c r="E2127" i="10" s="1" a="1"/>
  <c r="E2127" i="10" s="1"/>
  <c r="C2127" i="10" s="1"/>
  <c r="F1075" i="10"/>
  <c r="E1075" i="10" s="1" a="1"/>
  <c r="E1075" i="10" s="1"/>
  <c r="C1075" i="10" s="1"/>
  <c r="F254" i="10"/>
  <c r="E254" i="10" s="1" a="1"/>
  <c r="E254" i="10" s="1"/>
  <c r="C254" i="10" s="1"/>
  <c r="F2146" i="10"/>
  <c r="E2146" i="10" s="1" a="1"/>
  <c r="E2146" i="10" s="1"/>
  <c r="C2146" i="10" s="1"/>
  <c r="F2754" i="10"/>
  <c r="E2754" i="10" s="1" a="1"/>
  <c r="E2754" i="10" s="1"/>
  <c r="C2754" i="10" s="1"/>
  <c r="F1816" i="10"/>
  <c r="E1816" i="10" s="1" a="1"/>
  <c r="E1816" i="10" s="1"/>
  <c r="C1816" i="10" s="1"/>
  <c r="F406" i="10"/>
  <c r="E406" i="10" s="1" a="1"/>
  <c r="E406" i="10" s="1"/>
  <c r="C406" i="10" s="1"/>
  <c r="F467" i="10"/>
  <c r="E467" i="10" s="1" a="1"/>
  <c r="E467" i="10" s="1"/>
  <c r="C467" i="10" s="1"/>
  <c r="F587" i="10"/>
  <c r="E587" i="10" s="1" a="1"/>
  <c r="E587" i="10" s="1"/>
  <c r="C587" i="10" s="1"/>
  <c r="F278" i="10"/>
  <c r="E278" i="10" s="1" a="1"/>
  <c r="E278" i="10" s="1"/>
  <c r="C278" i="10" s="1"/>
  <c r="F1312" i="10"/>
  <c r="E1312" i="10" s="1" a="1"/>
  <c r="E1312" i="10" s="1"/>
  <c r="C1312" i="10" s="1"/>
  <c r="F525" i="10"/>
  <c r="E525" i="10" s="1" a="1"/>
  <c r="E525" i="10" s="1"/>
  <c r="C525" i="10" s="1"/>
  <c r="F1012" i="10"/>
  <c r="E1012" i="10" s="1" a="1"/>
  <c r="E1012" i="10" s="1"/>
  <c r="C1012" i="10" s="1"/>
  <c r="F852" i="10"/>
  <c r="E852" i="10" s="1" a="1"/>
  <c r="E852" i="10" s="1"/>
  <c r="C852" i="10" s="1"/>
  <c r="F568" i="10"/>
  <c r="E568" i="10" s="1" a="1"/>
  <c r="E568" i="10" s="1"/>
  <c r="C568" i="10" s="1"/>
  <c r="F679" i="10"/>
  <c r="E679" i="10" s="1" a="1"/>
  <c r="E679" i="10" s="1"/>
  <c r="C679" i="10" s="1"/>
  <c r="F1151" i="10"/>
  <c r="E1151" i="10" s="1" a="1"/>
  <c r="E1151" i="10" s="1"/>
  <c r="C1151" i="10" s="1"/>
  <c r="F2799" i="10"/>
  <c r="E2799" i="10" s="1" a="1"/>
  <c r="E2799" i="10" s="1"/>
  <c r="C2799" i="10" s="1"/>
  <c r="F1656" i="10"/>
  <c r="E1656" i="10" s="1" a="1"/>
  <c r="E1656" i="10" s="1"/>
  <c r="C1656" i="10" s="1"/>
  <c r="F887" i="10"/>
  <c r="E887" i="10" s="1" a="1"/>
  <c r="E887" i="10" s="1"/>
  <c r="C887" i="10" s="1"/>
  <c r="F527" i="10"/>
  <c r="E527" i="10" s="1" a="1"/>
  <c r="E527" i="10" s="1"/>
  <c r="C527" i="10" s="1"/>
  <c r="F1701" i="10"/>
  <c r="E1701" i="10" s="1" a="1"/>
  <c r="E1701" i="10" s="1"/>
  <c r="C1701" i="10" s="1"/>
  <c r="F1366" i="10"/>
  <c r="E1366" i="10" s="1" a="1"/>
  <c r="E1366" i="10" s="1"/>
  <c r="C1366" i="10" s="1"/>
  <c r="F1905" i="10"/>
  <c r="E1905" i="10" s="1" a="1"/>
  <c r="E1905" i="10" s="1"/>
  <c r="C1905" i="10" s="1"/>
  <c r="F2113" i="10"/>
  <c r="E2113" i="10" s="1" a="1"/>
  <c r="E2113" i="10" s="1"/>
  <c r="C2113" i="10" s="1"/>
  <c r="F3258" i="10"/>
  <c r="E3258" i="10" s="1" a="1"/>
  <c r="E3258" i="10" s="1"/>
  <c r="C3258" i="10" s="1"/>
  <c r="F2158" i="10"/>
  <c r="E2158" i="10" s="1" a="1"/>
  <c r="E2158" i="10" s="1"/>
  <c r="C2158" i="10" s="1"/>
  <c r="F1052" i="10"/>
  <c r="E1052" i="10" s="1" a="1"/>
  <c r="E1052" i="10" s="1"/>
  <c r="C1052" i="10" s="1"/>
  <c r="F1931" i="10"/>
  <c r="E1931" i="10" s="1" a="1"/>
  <c r="E1931" i="10" s="1"/>
  <c r="C1931" i="10" s="1"/>
  <c r="F667" i="10"/>
  <c r="E667" i="10" s="1" a="1"/>
  <c r="E667" i="10" s="1"/>
  <c r="C667" i="10" s="1"/>
  <c r="F261" i="10"/>
  <c r="E261" i="10" s="1" a="1"/>
  <c r="E261" i="10" s="1"/>
  <c r="C261" i="10" s="1"/>
  <c r="F1087" i="10"/>
  <c r="E1087" i="10" s="1" a="1"/>
  <c r="E1087" i="10" s="1"/>
  <c r="C1087" i="10" s="1"/>
  <c r="F1455" i="10"/>
  <c r="E1455" i="10" s="1" a="1"/>
  <c r="E1455" i="10" s="1"/>
  <c r="C1455" i="10" s="1"/>
  <c r="F342" i="10"/>
  <c r="E342" i="10" s="1" a="1"/>
  <c r="E342" i="10" s="1"/>
  <c r="C342" i="10" s="1"/>
  <c r="F1751" i="10"/>
  <c r="E1751" i="10" s="1" a="1"/>
  <c r="E1751" i="10" s="1"/>
  <c r="C1751" i="10" s="1"/>
  <c r="F1382" i="10"/>
  <c r="E1382" i="10" s="1" a="1"/>
  <c r="E1382" i="10" s="1"/>
  <c r="C1382" i="10" s="1"/>
  <c r="F901" i="10"/>
  <c r="E901" i="10" s="1" a="1"/>
  <c r="E901" i="10" s="1"/>
  <c r="C901" i="10" s="1"/>
  <c r="F929" i="10"/>
  <c r="E929" i="10" s="1" a="1"/>
  <c r="E929" i="10" s="1"/>
  <c r="C929" i="10" s="1"/>
  <c r="F2582" i="10"/>
  <c r="E2582" i="10" s="1" a="1"/>
  <c r="E2582" i="10" s="1"/>
  <c r="C2582" i="10" s="1"/>
  <c r="F2053" i="10"/>
  <c r="E2053" i="10" s="1" a="1"/>
  <c r="E2053" i="10" s="1"/>
  <c r="C2053" i="10" s="1"/>
  <c r="F2062" i="10"/>
  <c r="E2062" i="10" s="1" a="1"/>
  <c r="E2062" i="10" s="1"/>
  <c r="C2062" i="10" s="1"/>
  <c r="F609" i="10"/>
  <c r="E609" i="10" s="1" a="1"/>
  <c r="E609" i="10" s="1"/>
  <c r="C609" i="10" s="1"/>
  <c r="F2601" i="10"/>
  <c r="E2601" i="10" s="1" a="1"/>
  <c r="E2601" i="10" s="1"/>
  <c r="C2601" i="10" s="1"/>
  <c r="F1994" i="10"/>
  <c r="E1994" i="10" s="1" a="1"/>
  <c r="E1994" i="10" s="1"/>
  <c r="C1994" i="10" s="1"/>
  <c r="F727" i="10"/>
  <c r="E727" i="10" s="1" a="1"/>
  <c r="E727" i="10" s="1"/>
  <c r="C727" i="10" s="1"/>
  <c r="F2260" i="10"/>
  <c r="E2260" i="10" s="1" a="1"/>
  <c r="E2260" i="10" s="1"/>
  <c r="C2260" i="10" s="1"/>
  <c r="F618" i="10"/>
  <c r="E618" i="10" s="1" a="1"/>
  <c r="E618" i="10" s="1"/>
  <c r="C618" i="10" s="1"/>
  <c r="F256" i="10"/>
  <c r="E256" i="10" s="1" a="1"/>
  <c r="E256" i="10" s="1"/>
  <c r="C256" i="10" s="1"/>
  <c r="F3335" i="10"/>
  <c r="E3335" i="10" s="1" a="1"/>
  <c r="E3335" i="10" s="1"/>
  <c r="C3335" i="10" s="1"/>
  <c r="F778" i="10"/>
  <c r="E778" i="10" s="1" a="1"/>
  <c r="E778" i="10" s="1"/>
  <c r="C778" i="10" s="1"/>
  <c r="F281" i="10"/>
  <c r="E281" i="10" s="1" a="1"/>
  <c r="E281" i="10" s="1"/>
  <c r="C281" i="10" s="1"/>
  <c r="F1587" i="10"/>
  <c r="E1587" i="10" s="1" a="1"/>
  <c r="E1587" i="10" s="1"/>
  <c r="C1587" i="10" s="1"/>
  <c r="F2453" i="10"/>
  <c r="E2453" i="10" s="1" a="1"/>
  <c r="E2453" i="10" s="1"/>
  <c r="C2453" i="10" s="1"/>
  <c r="F984" i="10"/>
  <c r="E984" i="10" s="1" a="1"/>
  <c r="E984" i="10" s="1"/>
  <c r="C984" i="10" s="1"/>
  <c r="F481" i="10"/>
  <c r="E481" i="10" s="1" a="1"/>
  <c r="E481" i="10" s="1"/>
  <c r="C481" i="10" s="1"/>
  <c r="F59" i="10"/>
  <c r="E59" i="10" s="1" a="1"/>
  <c r="E59" i="10" s="1"/>
  <c r="C59" i="10" s="1"/>
  <c r="F469" i="10"/>
  <c r="E469" i="10" s="1" a="1"/>
  <c r="E469" i="10" s="1"/>
  <c r="C469" i="10" s="1"/>
  <c r="F2543" i="10"/>
  <c r="E2543" i="10" s="1" a="1"/>
  <c r="E2543" i="10" s="1"/>
  <c r="C2543" i="10" s="1"/>
  <c r="F673" i="10"/>
  <c r="E673" i="10" s="1" a="1"/>
  <c r="E673" i="10" s="1"/>
  <c r="C673" i="10" s="1"/>
  <c r="F1595" i="10"/>
  <c r="E1595" i="10" s="1" a="1"/>
  <c r="E1595" i="10" s="1"/>
  <c r="C1595" i="10" s="1"/>
  <c r="F3232" i="10"/>
  <c r="E3232" i="10" s="1" a="1"/>
  <c r="E3232" i="10" s="1"/>
  <c r="C3232" i="10" s="1"/>
  <c r="F704" i="10"/>
  <c r="E704" i="10" s="1" a="1"/>
  <c r="E704" i="10" s="1"/>
  <c r="C704" i="10" s="1"/>
  <c r="F1959" i="10"/>
  <c r="E1959" i="10" s="1" a="1"/>
  <c r="E1959" i="10" s="1"/>
  <c r="C1959" i="10" s="1"/>
  <c r="F1698" i="10"/>
  <c r="E1698" i="10" s="1" a="1"/>
  <c r="E1698" i="10" s="1"/>
  <c r="C1698" i="10" s="1"/>
  <c r="F1649" i="10"/>
  <c r="E1649" i="10" s="1" a="1"/>
  <c r="E1649" i="10" s="1"/>
  <c r="C1649" i="10" s="1"/>
  <c r="F3167" i="10"/>
  <c r="E3167" i="10" s="1" a="1"/>
  <c r="E3167" i="10" s="1"/>
  <c r="C3167" i="10" s="1"/>
  <c r="F2812" i="10"/>
  <c r="E2812" i="10" s="1" a="1"/>
  <c r="E2812" i="10" s="1"/>
  <c r="C2812" i="10" s="1"/>
  <c r="F1452" i="10"/>
  <c r="E1452" i="10" s="1" a="1"/>
  <c r="E1452" i="10" s="1"/>
  <c r="C1452" i="10" s="1"/>
  <c r="F2924" i="10"/>
  <c r="E2924" i="10" s="1" a="1"/>
  <c r="E2924" i="10" s="1"/>
  <c r="C2924" i="10" s="1"/>
  <c r="F1907" i="10"/>
  <c r="E1907" i="10" s="1" a="1"/>
  <c r="E1907" i="10" s="1"/>
  <c r="C1907" i="10" s="1"/>
  <c r="F1859" i="10"/>
  <c r="E1859" i="10" s="1" a="1"/>
  <c r="E1859" i="10" s="1"/>
  <c r="C1859" i="10" s="1"/>
  <c r="F1097" i="10"/>
  <c r="E1097" i="10" s="1" a="1"/>
  <c r="E1097" i="10" s="1"/>
  <c r="C1097" i="10" s="1"/>
  <c r="F1913" i="10"/>
  <c r="E1913" i="10" s="1" a="1"/>
  <c r="E1913" i="10" s="1"/>
  <c r="C1913" i="10" s="1"/>
  <c r="F3003" i="10"/>
  <c r="E3003" i="10" s="1" a="1"/>
  <c r="E3003" i="10" s="1"/>
  <c r="C3003" i="10" s="1"/>
  <c r="F1985" i="10"/>
  <c r="E1985" i="10" s="1" a="1"/>
  <c r="E1985" i="10" s="1"/>
  <c r="C1985" i="10" s="1"/>
  <c r="F961" i="10"/>
  <c r="E961" i="10" s="1" a="1"/>
  <c r="E961" i="10" s="1"/>
  <c r="C961" i="10" s="1"/>
  <c r="F1482" i="10"/>
  <c r="E1482" i="10" s="1" a="1"/>
  <c r="E1482" i="10" s="1"/>
  <c r="C1482" i="10" s="1"/>
  <c r="F338" i="10"/>
  <c r="E338" i="10" s="1" a="1"/>
  <c r="E338" i="10" s="1"/>
  <c r="C338" i="10" s="1"/>
  <c r="F2646" i="10"/>
  <c r="E2646" i="10" s="1" a="1"/>
  <c r="E2646" i="10" s="1"/>
  <c r="C2646" i="10" s="1"/>
  <c r="F1354" i="10"/>
  <c r="E1354" i="10" s="1" a="1"/>
  <c r="E1354" i="10" s="1"/>
  <c r="C1354" i="10" s="1"/>
  <c r="F824" i="10"/>
  <c r="E824" i="10" s="1" a="1"/>
  <c r="E824" i="10" s="1"/>
  <c r="C824" i="10" s="1"/>
  <c r="F2188" i="10"/>
  <c r="E2188" i="10" s="1" a="1"/>
  <c r="E2188" i="10" s="1"/>
  <c r="C2188" i="10" s="1"/>
  <c r="F1579" i="10"/>
  <c r="E1579" i="10" s="1" a="1"/>
  <c r="E1579" i="10" s="1"/>
  <c r="C1579" i="10" s="1"/>
  <c r="F492" i="10"/>
  <c r="E492" i="10" s="1" a="1"/>
  <c r="E492" i="10" s="1"/>
  <c r="C492" i="10" s="1"/>
  <c r="F560" i="10"/>
  <c r="E560" i="10" s="1" a="1"/>
  <c r="E560" i="10" s="1"/>
  <c r="C560" i="10" s="1"/>
  <c r="F1107" i="10"/>
  <c r="E1107" i="10" s="1" a="1"/>
  <c r="E1107" i="10" s="1"/>
  <c r="C1107" i="10" s="1"/>
  <c r="F1826" i="10"/>
  <c r="E1826" i="10" s="1" a="1"/>
  <c r="E1826" i="10" s="1"/>
  <c r="C1826" i="10" s="1"/>
  <c r="F2434" i="10"/>
  <c r="E2434" i="10" s="1" a="1"/>
  <c r="E2434" i="10" s="1"/>
  <c r="C2434" i="10" s="1"/>
  <c r="F1511" i="10"/>
  <c r="E1511" i="10" s="1" a="1"/>
  <c r="E1511" i="10" s="1"/>
  <c r="C1511" i="10" s="1"/>
  <c r="F1897" i="10"/>
  <c r="E1897" i="10" s="1" a="1"/>
  <c r="E1897" i="10" s="1"/>
  <c r="C1897" i="10" s="1"/>
  <c r="F1839" i="10"/>
  <c r="E1839" i="10" s="1" a="1"/>
  <c r="E1839" i="10" s="1"/>
  <c r="C1839" i="10" s="1"/>
  <c r="F16" i="10"/>
  <c r="E16" i="10" s="1" a="1"/>
  <c r="E16" i="10" s="1"/>
  <c r="C16" i="10" s="1"/>
  <c r="F1285" i="10"/>
  <c r="E1285" i="10" s="1" a="1"/>
  <c r="E1285" i="10" s="1"/>
  <c r="C1285" i="10" s="1"/>
  <c r="F735" i="10"/>
  <c r="E735" i="10" s="1" a="1"/>
  <c r="E735" i="10" s="1"/>
  <c r="C735" i="10" s="1"/>
  <c r="F1096" i="10"/>
  <c r="E1096" i="10" s="1" a="1"/>
  <c r="E1096" i="10" s="1"/>
  <c r="C1096" i="10" s="1"/>
  <c r="F976" i="10"/>
  <c r="E976" i="10" s="1" a="1"/>
  <c r="E976" i="10" s="1"/>
  <c r="C976" i="10" s="1"/>
  <c r="F1171" i="10"/>
  <c r="E1171" i="10" s="1" a="1"/>
  <c r="E1171" i="10" s="1"/>
  <c r="C1171" i="10" s="1"/>
  <c r="F566" i="10"/>
  <c r="E566" i="10" s="1" a="1"/>
  <c r="E566" i="10" s="1"/>
  <c r="C566" i="10" s="1"/>
  <c r="F1504" i="10"/>
  <c r="E1504" i="10" s="1" a="1"/>
  <c r="E1504" i="10" s="1"/>
  <c r="C1504" i="10" s="1"/>
  <c r="F1268" i="10"/>
  <c r="E1268" i="10" s="1" a="1"/>
  <c r="E1268" i="10" s="1"/>
  <c r="C1268" i="10" s="1"/>
  <c r="F1014" i="10"/>
  <c r="E1014" i="10" s="1" a="1"/>
  <c r="E1014" i="10" s="1"/>
  <c r="C1014" i="10" s="1"/>
  <c r="F1481" i="10"/>
  <c r="E1481" i="10" s="1" a="1"/>
  <c r="E1481" i="10" s="1"/>
  <c r="C1481" i="10" s="1"/>
  <c r="F1557" i="10"/>
  <c r="E1557" i="10" s="1" a="1"/>
  <c r="E1557" i="10" s="1"/>
  <c r="C1557" i="10" s="1"/>
  <c r="F265" i="10"/>
  <c r="E265" i="10" s="1" a="1"/>
  <c r="E265" i="10" s="1"/>
  <c r="C265" i="10" s="1"/>
  <c r="F2412" i="10"/>
  <c r="E2412" i="10" s="1" a="1"/>
  <c r="E2412" i="10" s="1"/>
  <c r="C2412" i="10" s="1"/>
  <c r="F2586" i="10"/>
  <c r="E2586" i="10" s="1" a="1"/>
  <c r="E2586" i="10" s="1"/>
  <c r="C2586" i="10" s="1"/>
  <c r="F3240" i="10"/>
  <c r="E3240" i="10" s="1" a="1"/>
  <c r="E3240" i="10" s="1"/>
  <c r="C3240" i="10" s="1"/>
  <c r="F1284" i="10"/>
  <c r="E1284" i="10" s="1" a="1"/>
  <c r="E1284" i="10" s="1"/>
  <c r="C1284" i="10" s="1"/>
  <c r="F664" i="10"/>
  <c r="E664" i="10" s="1" a="1"/>
  <c r="E664" i="10" s="1"/>
  <c r="C664" i="10" s="1"/>
  <c r="F3095" i="10"/>
  <c r="E3095" i="10" s="1" a="1"/>
  <c r="E3095" i="10" s="1"/>
  <c r="C3095" i="10" s="1"/>
  <c r="F886" i="10"/>
  <c r="E886" i="10" s="1" a="1"/>
  <c r="E886" i="10" s="1"/>
  <c r="C886" i="10" s="1"/>
  <c r="F2857" i="10"/>
  <c r="E2857" i="10" s="1" a="1"/>
  <c r="E2857" i="10" s="1"/>
  <c r="C2857" i="10" s="1"/>
  <c r="F1932" i="10"/>
  <c r="E1932" i="10" s="1" a="1"/>
  <c r="E1932" i="10" s="1"/>
  <c r="C1932" i="10" s="1"/>
  <c r="F2099" i="10"/>
  <c r="E2099" i="10" s="1" a="1"/>
  <c r="E2099" i="10" s="1"/>
  <c r="C2099" i="10" s="1"/>
  <c r="F74" i="10"/>
  <c r="E74" i="10" s="1" a="1"/>
  <c r="E74" i="10" s="1"/>
  <c r="C74" i="10" s="1"/>
  <c r="F1778" i="10"/>
  <c r="E1778" i="10" s="1" a="1"/>
  <c r="E1778" i="10" s="1"/>
  <c r="C1778" i="10" s="1"/>
  <c r="F2211" i="10"/>
  <c r="E2211" i="10" s="1" a="1"/>
  <c r="E2211" i="10" s="1"/>
  <c r="C2211" i="10" s="1"/>
  <c r="F220" i="10"/>
  <c r="E220" i="10" s="1" a="1"/>
  <c r="E220" i="10" s="1"/>
  <c r="C220" i="10" s="1"/>
  <c r="F279" i="10"/>
  <c r="E279" i="10" s="1" a="1"/>
  <c r="E279" i="10" s="1"/>
  <c r="C279" i="10" s="1"/>
  <c r="F1433" i="10"/>
  <c r="E1433" i="10" s="1" a="1"/>
  <c r="E1433" i="10" s="1"/>
  <c r="C1433" i="10" s="1"/>
  <c r="F177" i="10"/>
  <c r="E177" i="10" s="1" a="1"/>
  <c r="E177" i="10" s="1"/>
  <c r="C177" i="10" s="1"/>
  <c r="F1414" i="10"/>
  <c r="E1414" i="10" s="1" a="1"/>
  <c r="E1414" i="10" s="1"/>
  <c r="C1414" i="10" s="1"/>
  <c r="F1308" i="10"/>
  <c r="E1308" i="10" s="1" a="1"/>
  <c r="E1308" i="10" s="1"/>
  <c r="C1308" i="10" s="1"/>
  <c r="F1424" i="10"/>
  <c r="E1424" i="10" s="1" a="1"/>
  <c r="E1424" i="10" s="1"/>
  <c r="C1424" i="10" s="1"/>
  <c r="F2726" i="10"/>
  <c r="E2726" i="10" s="1" a="1"/>
  <c r="E2726" i="10" s="1"/>
  <c r="C2726" i="10" s="1"/>
  <c r="F2231" i="10"/>
  <c r="E2231" i="10" s="1" a="1"/>
  <c r="E2231" i="10" s="1"/>
  <c r="C2231" i="10" s="1"/>
  <c r="F3370" i="10"/>
  <c r="E3370" i="10" s="1" a="1"/>
  <c r="E3370" i="10" s="1"/>
  <c r="C3370" i="10" s="1"/>
  <c r="F3352" i="10"/>
  <c r="E3352" i="10" s="1" a="1"/>
  <c r="E3352" i="10" s="1"/>
  <c r="C3352" i="10" s="1"/>
  <c r="F2894" i="10"/>
  <c r="E2894" i="10" s="1" a="1"/>
  <c r="E2894" i="10" s="1"/>
  <c r="C2894" i="10" s="1"/>
  <c r="F2267" i="10"/>
  <c r="E2267" i="10" s="1" a="1"/>
  <c r="E2267" i="10" s="1"/>
  <c r="C2267" i="10" s="1"/>
  <c r="F2475" i="10"/>
  <c r="E2475" i="10" s="1" a="1"/>
  <c r="E2475" i="10" s="1"/>
  <c r="C2475" i="10" s="1"/>
  <c r="F3064" i="10"/>
  <c r="E3064" i="10" s="1" a="1"/>
  <c r="E3064" i="10" s="1"/>
  <c r="C3064" i="10" s="1"/>
  <c r="F3369" i="10"/>
  <c r="E3369" i="10" s="1" a="1"/>
  <c r="E3369" i="10" s="1"/>
  <c r="C3369" i="10" s="1"/>
  <c r="F2043" i="10"/>
  <c r="E2043" i="10" s="1" a="1"/>
  <c r="E2043" i="10" s="1"/>
  <c r="C2043" i="10" s="1"/>
  <c r="F2872" i="10"/>
  <c r="E2872" i="10" s="1" a="1"/>
  <c r="E2872" i="10" s="1"/>
  <c r="C2872" i="10" s="1"/>
  <c r="F2656" i="10"/>
  <c r="E2656" i="10" s="1" a="1"/>
  <c r="E2656" i="10" s="1"/>
  <c r="C2656" i="10" s="1"/>
  <c r="F1103" i="10"/>
  <c r="E1103" i="10" s="1" a="1"/>
  <c r="E1103" i="10" s="1"/>
  <c r="C1103" i="10" s="1"/>
  <c r="F2855" i="10"/>
  <c r="E2855" i="10" s="1" a="1"/>
  <c r="E2855" i="10" s="1"/>
  <c r="C2855" i="10" s="1"/>
  <c r="F1953" i="10"/>
  <c r="E1953" i="10" s="1" a="1"/>
  <c r="E1953" i="10" s="1"/>
  <c r="C1953" i="10" s="1"/>
  <c r="F2502" i="10"/>
  <c r="E2502" i="10" s="1" a="1"/>
  <c r="E2502" i="10" s="1"/>
  <c r="C2502" i="10" s="1"/>
  <c r="F2362" i="10"/>
  <c r="E2362" i="10" s="1" a="1"/>
  <c r="E2362" i="10" s="1"/>
  <c r="C2362" i="10" s="1"/>
  <c r="F2978" i="10"/>
  <c r="E2978" i="10" s="1" a="1"/>
  <c r="E2978" i="10" s="1"/>
  <c r="C2978" i="10" s="1"/>
  <c r="F3100" i="10"/>
  <c r="E3100" i="10" s="1" a="1"/>
  <c r="E3100" i="10" s="1"/>
  <c r="C3100" i="10" s="1"/>
  <c r="F894" i="10"/>
  <c r="E894" i="10" s="1" a="1"/>
  <c r="E894" i="10" s="1"/>
  <c r="C894" i="10" s="1"/>
  <c r="F2213" i="10"/>
  <c r="E2213" i="10" s="1" a="1"/>
  <c r="E2213" i="10" s="1"/>
  <c r="C2213" i="10" s="1"/>
  <c r="F3125" i="10"/>
  <c r="E3125" i="10" s="1" a="1"/>
  <c r="E3125" i="10" s="1"/>
  <c r="C3125" i="10" s="1"/>
  <c r="F772" i="10"/>
  <c r="E772" i="10" s="1" a="1"/>
  <c r="E772" i="10" s="1"/>
  <c r="C772" i="10" s="1"/>
  <c r="F2429" i="10"/>
  <c r="E2429" i="10" s="1" a="1"/>
  <c r="E2429" i="10" s="1"/>
  <c r="C2429" i="10" s="1"/>
  <c r="F507" i="10"/>
  <c r="E507" i="10" s="1" a="1"/>
  <c r="E507" i="10" s="1"/>
  <c r="C507" i="10" s="1"/>
  <c r="F3222" i="10"/>
  <c r="E3222" i="10" s="1" a="1"/>
  <c r="E3222" i="10" s="1"/>
  <c r="C3222" i="10" s="1"/>
  <c r="F1377" i="10"/>
  <c r="E1377" i="10" s="1" a="1"/>
  <c r="E1377" i="10" s="1"/>
  <c r="C1377" i="10" s="1"/>
  <c r="F3165" i="10"/>
  <c r="E3165" i="10" s="1" a="1"/>
  <c r="E3165" i="10" s="1"/>
  <c r="C3165" i="10" s="1"/>
  <c r="F3264" i="10"/>
  <c r="E3264" i="10" s="1" a="1"/>
  <c r="E3264" i="10" s="1"/>
  <c r="C3264" i="10" s="1"/>
  <c r="F3355" i="10"/>
  <c r="E3355" i="10" s="1" a="1"/>
  <c r="E3355" i="10" s="1"/>
  <c r="C3355" i="10" s="1"/>
  <c r="F2800" i="10"/>
  <c r="E2800" i="10" s="1" a="1"/>
  <c r="E2800" i="10" s="1"/>
  <c r="C2800" i="10" s="1"/>
  <c r="F2209" i="10"/>
  <c r="E2209" i="10" s="1" a="1"/>
  <c r="E2209" i="10" s="1"/>
  <c r="C2209" i="10" s="1"/>
  <c r="F745" i="10"/>
  <c r="E745" i="10" s="1" a="1"/>
  <c r="E745" i="10" s="1"/>
  <c r="C745" i="10" s="1"/>
  <c r="F2338" i="10"/>
  <c r="E2338" i="10" s="1" a="1"/>
  <c r="E2338" i="10" s="1"/>
  <c r="C2338" i="10" s="1"/>
  <c r="F2810" i="10"/>
  <c r="E2810" i="10" s="1" a="1"/>
  <c r="E2810" i="10" s="1"/>
  <c r="C2810" i="10" s="1"/>
  <c r="F1780" i="10"/>
  <c r="E1780" i="10" s="1" a="1"/>
  <c r="E1780" i="10" s="1"/>
  <c r="C1780" i="10" s="1"/>
  <c r="F2474" i="10"/>
  <c r="E2474" i="10" s="1" a="1"/>
  <c r="E2474" i="10" s="1"/>
  <c r="C2474" i="10" s="1"/>
  <c r="F2415" i="10"/>
  <c r="E2415" i="10" s="1" a="1"/>
  <c r="E2415" i="10" s="1"/>
  <c r="C2415" i="10" s="1"/>
  <c r="F2471" i="10"/>
  <c r="E2471" i="10" s="1" a="1"/>
  <c r="E2471" i="10" s="1"/>
  <c r="C2471" i="10" s="1"/>
  <c r="F1590" i="10"/>
  <c r="E1590" i="10" s="1" a="1"/>
  <c r="E1590" i="10" s="1"/>
  <c r="C1590" i="10" s="1"/>
  <c r="F1854" i="10"/>
  <c r="E1854" i="10" s="1" a="1"/>
  <c r="E1854" i="10" s="1"/>
  <c r="C1854" i="10" s="1"/>
  <c r="F2642" i="10"/>
  <c r="E2642" i="10" s="1" a="1"/>
  <c r="E2642" i="10" s="1"/>
  <c r="C2642" i="10" s="1"/>
  <c r="F2701" i="10"/>
  <c r="E2701" i="10" s="1" a="1"/>
  <c r="E2701" i="10" s="1"/>
  <c r="C2701" i="10" s="1"/>
  <c r="F1979" i="10"/>
  <c r="E1979" i="10" s="1" a="1"/>
  <c r="E1979" i="10" s="1"/>
  <c r="C1979" i="10" s="1"/>
  <c r="F1726" i="10"/>
  <c r="E1726" i="10" s="1" a="1"/>
  <c r="E1726" i="10" s="1"/>
  <c r="C1726" i="10" s="1"/>
  <c r="F3101" i="10"/>
  <c r="E3101" i="10" s="1" a="1"/>
  <c r="E3101" i="10" s="1"/>
  <c r="C3101" i="10" s="1"/>
  <c r="F3353" i="10"/>
  <c r="E3353" i="10" s="1" a="1"/>
  <c r="E3353" i="10" s="1"/>
  <c r="C3353" i="10" s="1"/>
  <c r="F2421" i="10"/>
  <c r="E2421" i="10" s="1" a="1"/>
  <c r="E2421" i="10" s="1"/>
  <c r="C2421" i="10" s="1"/>
  <c r="F838" i="10"/>
  <c r="E838" i="10" s="1" a="1"/>
  <c r="E838" i="10" s="1"/>
  <c r="C838" i="10" s="1"/>
  <c r="F1535" i="10"/>
  <c r="E1535" i="10" s="1" a="1"/>
  <c r="E1535" i="10" s="1"/>
  <c r="C1535" i="10" s="1"/>
  <c r="F3129" i="10"/>
  <c r="E3129" i="10" s="1" a="1"/>
  <c r="E3129" i="10" s="1"/>
  <c r="C3129" i="10" s="1"/>
  <c r="F2386" i="10"/>
  <c r="E2386" i="10" s="1" a="1"/>
  <c r="E2386" i="10" s="1"/>
  <c r="C2386" i="10" s="1"/>
  <c r="F2984" i="10"/>
  <c r="E2984" i="10" s="1" a="1"/>
  <c r="E2984" i="10" s="1"/>
  <c r="C2984" i="10" s="1"/>
  <c r="F2911" i="10"/>
  <c r="E2911" i="10" s="1" a="1"/>
  <c r="E2911" i="10" s="1"/>
  <c r="C2911" i="10" s="1"/>
  <c r="F3091" i="10"/>
  <c r="E3091" i="10" s="1" a="1"/>
  <c r="E3091" i="10" s="1"/>
  <c r="C3091" i="10" s="1"/>
  <c r="F2854" i="10"/>
  <c r="E2854" i="10" s="1" a="1"/>
  <c r="E2854" i="10" s="1"/>
  <c r="C2854" i="10" s="1"/>
  <c r="F3310" i="10"/>
  <c r="E3310" i="10" s="1" a="1"/>
  <c r="E3310" i="10" s="1"/>
  <c r="C3310" i="10" s="1"/>
  <c r="F2393" i="10"/>
  <c r="E2393" i="10" s="1" a="1"/>
  <c r="E2393" i="10" s="1"/>
  <c r="C2393" i="10" s="1"/>
  <c r="F906" i="10"/>
  <c r="E906" i="10" s="1" a="1"/>
  <c r="E906" i="10" s="1"/>
  <c r="C906" i="10" s="1"/>
  <c r="F3299" i="10"/>
  <c r="E3299" i="10" s="1" a="1"/>
  <c r="E3299" i="10" s="1"/>
  <c r="C3299" i="10" s="1"/>
  <c r="F2832" i="10"/>
  <c r="E2832" i="10" s="1" a="1"/>
  <c r="E2832" i="10" s="1"/>
  <c r="C2832" i="10" s="1"/>
  <c r="F3344" i="10"/>
  <c r="E3344" i="10" s="1" a="1"/>
  <c r="E3344" i="10" s="1"/>
  <c r="C3344" i="10" s="1"/>
  <c r="F2240" i="10"/>
  <c r="E2240" i="10" s="1" a="1"/>
  <c r="E2240" i="10" s="1"/>
  <c r="C2240" i="10" s="1"/>
  <c r="F3005" i="10"/>
  <c r="E3005" i="10" s="1" a="1"/>
  <c r="E3005" i="10" s="1"/>
  <c r="C3005" i="10" s="1"/>
  <c r="F3179" i="10"/>
  <c r="E3179" i="10" s="1" a="1"/>
  <c r="E3179" i="10" s="1"/>
  <c r="C3179" i="10" s="1"/>
  <c r="F1252" i="10"/>
  <c r="E1252" i="10" s="1" a="1"/>
  <c r="E1252" i="10" s="1"/>
  <c r="C1252" i="10" s="1"/>
  <c r="F2683" i="10"/>
  <c r="E2683" i="10" s="1" a="1"/>
  <c r="E2683" i="10" s="1"/>
  <c r="C2683" i="10" s="1"/>
  <c r="F2357" i="10"/>
  <c r="E2357" i="10" s="1" a="1"/>
  <c r="E2357" i="10" s="1"/>
  <c r="C2357" i="10" s="1"/>
  <c r="F2597" i="10"/>
  <c r="E2597" i="10" s="1" a="1"/>
  <c r="E2597" i="10" s="1"/>
  <c r="C2597" i="10" s="1"/>
  <c r="F1357" i="10"/>
  <c r="E1357" i="10" s="1" a="1"/>
  <c r="E1357" i="10" s="1"/>
  <c r="C1357" i="10" s="1"/>
  <c r="F2427" i="10"/>
  <c r="E2427" i="10" s="1" a="1"/>
  <c r="E2427" i="10" s="1"/>
  <c r="C2427" i="10" s="1"/>
  <c r="F2200" i="10"/>
  <c r="E2200" i="10" s="1" a="1"/>
  <c r="E2200" i="10" s="1"/>
  <c r="C2200" i="10" s="1"/>
  <c r="F2762" i="10"/>
  <c r="E2762" i="10" s="1" a="1"/>
  <c r="E2762" i="10" s="1"/>
  <c r="C2762" i="10" s="1"/>
  <c r="F2317" i="10"/>
  <c r="E2317" i="10" s="1" a="1"/>
  <c r="E2317" i="10" s="1"/>
  <c r="C2317" i="10" s="1"/>
  <c r="F2797" i="10"/>
  <c r="E2797" i="10" s="1" a="1"/>
  <c r="E2797" i="10" s="1"/>
  <c r="C2797" i="10" s="1"/>
  <c r="F1131" i="10"/>
  <c r="E1131" i="10" s="1" a="1"/>
  <c r="E1131" i="10" s="1"/>
  <c r="C1131" i="10" s="1"/>
  <c r="F3035" i="10"/>
  <c r="E3035" i="10" s="1" a="1"/>
  <c r="E3035" i="10" s="1"/>
  <c r="C3035" i="10" s="1"/>
  <c r="F2927" i="10"/>
  <c r="E2927" i="10" s="1" a="1"/>
  <c r="E2927" i="10" s="1"/>
  <c r="C2927" i="10" s="1"/>
  <c r="F2494" i="10"/>
  <c r="E2494" i="10" s="1" a="1"/>
  <c r="E2494" i="10" s="1"/>
  <c r="C2494" i="10" s="1"/>
  <c r="F1661" i="10"/>
  <c r="E1661" i="10" s="1" a="1"/>
  <c r="E1661" i="10" s="1"/>
  <c r="C1661" i="10" s="1"/>
  <c r="F2069" i="10"/>
  <c r="E2069" i="10" s="1" a="1"/>
  <c r="E2069" i="10" s="1"/>
  <c r="C2069" i="10" s="1"/>
  <c r="F2966" i="10"/>
  <c r="E2966" i="10" s="1" a="1"/>
  <c r="E2966" i="10" s="1"/>
  <c r="C2966" i="10" s="1"/>
  <c r="F3220" i="10"/>
  <c r="E3220" i="10" s="1" a="1"/>
  <c r="E3220" i="10" s="1"/>
  <c r="C3220" i="10" s="1"/>
  <c r="F2573" i="10"/>
  <c r="E2573" i="10" s="1" a="1"/>
  <c r="E2573" i="10" s="1"/>
  <c r="C2573" i="10" s="1"/>
  <c r="F1546" i="10"/>
  <c r="E1546" i="10" s="1" a="1"/>
  <c r="E1546" i="10" s="1"/>
  <c r="C1546" i="10" s="1"/>
  <c r="F2518" i="10"/>
  <c r="E2518" i="10" s="1" a="1"/>
  <c r="E2518" i="10" s="1"/>
  <c r="C2518" i="10" s="1"/>
  <c r="F3069" i="10"/>
  <c r="E3069" i="10" s="1" a="1"/>
  <c r="E3069" i="10" s="1"/>
  <c r="C3069" i="10" s="1"/>
  <c r="F3006" i="10"/>
  <c r="E3006" i="10" s="1" a="1"/>
  <c r="E3006" i="10" s="1"/>
  <c r="C3006" i="10" s="1"/>
  <c r="F2944" i="10"/>
  <c r="E2944" i="10" s="1" a="1"/>
  <c r="E2944" i="10" s="1"/>
  <c r="C2944" i="10" s="1"/>
  <c r="F3212" i="10"/>
  <c r="E3212" i="10" s="1" a="1"/>
  <c r="E3212" i="10" s="1"/>
  <c r="C3212" i="10" s="1"/>
  <c r="F3311" i="10"/>
  <c r="E3311" i="10" s="1" a="1"/>
  <c r="E3311" i="10" s="1"/>
  <c r="C3311" i="10" s="1"/>
  <c r="F1586" i="10"/>
  <c r="E1586" i="10" s="1" a="1"/>
  <c r="E1586" i="10" s="1"/>
  <c r="C1586" i="10" s="1"/>
  <c r="F3205" i="10"/>
  <c r="E3205" i="10" s="1" a="1"/>
  <c r="E3205" i="10" s="1"/>
  <c r="C3205" i="10" s="1"/>
  <c r="F2717" i="10"/>
  <c r="E2717" i="10" s="1" a="1"/>
  <c r="E2717" i="10" s="1"/>
  <c r="C2717" i="10" s="1"/>
  <c r="F834" i="10"/>
  <c r="E834" i="10" s="1" a="1"/>
  <c r="E834" i="10" s="1"/>
  <c r="C834" i="10" s="1"/>
  <c r="F2375" i="10"/>
  <c r="E2375" i="10" s="1" a="1"/>
  <c r="E2375" i="10" s="1"/>
  <c r="C2375" i="10" s="1"/>
  <c r="F1341" i="10"/>
  <c r="E1341" i="10" s="1" a="1"/>
  <c r="E1341" i="10" s="1"/>
  <c r="C1341" i="10" s="1"/>
  <c r="F2652" i="10"/>
  <c r="E2652" i="10" s="1" a="1"/>
  <c r="E2652" i="10" s="1"/>
  <c r="C2652" i="10" s="1"/>
  <c r="F2369" i="10"/>
  <c r="E2369" i="10" s="1" a="1"/>
  <c r="E2369" i="10" s="1"/>
  <c r="C2369" i="10" s="1"/>
  <c r="F2556" i="10"/>
  <c r="E2556" i="10" s="1" a="1"/>
  <c r="E2556" i="10" s="1"/>
  <c r="C2556" i="10" s="1"/>
  <c r="F2353" i="10"/>
  <c r="E2353" i="10" s="1" a="1"/>
  <c r="E2353" i="10" s="1"/>
  <c r="C2353" i="10" s="1"/>
  <c r="F1788" i="10"/>
  <c r="E1788" i="10" s="1" a="1"/>
  <c r="E1788" i="10" s="1"/>
  <c r="C1788" i="10" s="1"/>
  <c r="F1071" i="10"/>
  <c r="E1071" i="10" s="1" a="1"/>
  <c r="E1071" i="10" s="1"/>
  <c r="C1071" i="10" s="1"/>
  <c r="F891" i="10"/>
  <c r="E891" i="10" s="1" a="1"/>
  <c r="E891" i="10" s="1"/>
  <c r="C891" i="10" s="1"/>
  <c r="F3071" i="10"/>
  <c r="E3071" i="10" s="1" a="1"/>
  <c r="E3071" i="10" s="1"/>
  <c r="C3071" i="10" s="1"/>
  <c r="F2449" i="10"/>
  <c r="E2449" i="10" s="1" a="1"/>
  <c r="E2449" i="10" s="1"/>
  <c r="C2449" i="10" s="1"/>
  <c r="F1562" i="10"/>
  <c r="E1562" i="10" s="1" a="1"/>
  <c r="E1562" i="10" s="1"/>
  <c r="C1562" i="10" s="1"/>
  <c r="F2410" i="10"/>
  <c r="E2410" i="10" s="1" a="1"/>
  <c r="E2410" i="10" s="1"/>
  <c r="C2410" i="10" s="1"/>
  <c r="F2172" i="10"/>
  <c r="E2172" i="10" s="1" a="1"/>
  <c r="E2172" i="10" s="1"/>
  <c r="C2172" i="10" s="1"/>
  <c r="F2506" i="10"/>
  <c r="E2506" i="10" s="1" a="1"/>
  <c r="E2506" i="10" s="1"/>
  <c r="C2506" i="10" s="1"/>
  <c r="F3231" i="10"/>
  <c r="E3231" i="10" s="1" a="1"/>
  <c r="E3231" i="10" s="1"/>
  <c r="C3231" i="10" s="1"/>
  <c r="F2150" i="10"/>
  <c r="E2150" i="10" s="1" a="1"/>
  <c r="E2150" i="10" s="1"/>
  <c r="C2150" i="10" s="1"/>
  <c r="F2236" i="10"/>
  <c r="E2236" i="10" s="1" a="1"/>
  <c r="E2236" i="10" s="1"/>
  <c r="C2236" i="10" s="1"/>
  <c r="F2824" i="10"/>
  <c r="E2824" i="10" s="1" a="1"/>
  <c r="E2824" i="10" s="1"/>
  <c r="C2824" i="10" s="1"/>
  <c r="F3195" i="10"/>
  <c r="E3195" i="10" s="1" a="1"/>
  <c r="E3195" i="10" s="1"/>
  <c r="C3195" i="10" s="1"/>
  <c r="F2006" i="10"/>
  <c r="E2006" i="10" s="1" a="1"/>
  <c r="E2006" i="10" s="1"/>
  <c r="C2006" i="10" s="1"/>
  <c r="F3150" i="10"/>
  <c r="E3150" i="10" s="1" a="1"/>
  <c r="E3150" i="10" s="1"/>
  <c r="C3150" i="10" s="1"/>
  <c r="F3296" i="10"/>
  <c r="E3296" i="10" s="1" a="1"/>
  <c r="E3296" i="10" s="1"/>
  <c r="C3296" i="10" s="1"/>
  <c r="F2845" i="10"/>
  <c r="E2845" i="10" s="1" a="1"/>
  <c r="E2845" i="10" s="1"/>
  <c r="C2845" i="10" s="1"/>
  <c r="F1474" i="10"/>
  <c r="E1474" i="10" s="1" a="1"/>
  <c r="E1474" i="10" s="1"/>
  <c r="C1474" i="10" s="1"/>
  <c r="F2903" i="10"/>
  <c r="E2903" i="10" s="1" a="1"/>
  <c r="E2903" i="10" s="1"/>
  <c r="C2903" i="10" s="1"/>
  <c r="F2350" i="10"/>
  <c r="E2350" i="10" s="1" a="1"/>
  <c r="E2350" i="10" s="1"/>
  <c r="C2350" i="10" s="1"/>
  <c r="F2786" i="10"/>
  <c r="E2786" i="10" s="1" a="1"/>
  <c r="E2786" i="10" s="1"/>
  <c r="C2786" i="10" s="1"/>
  <c r="F2657" i="10"/>
  <c r="E2657" i="10" s="1" a="1"/>
  <c r="E2657" i="10" s="1"/>
  <c r="C2657" i="10" s="1"/>
  <c r="F2019" i="10"/>
  <c r="E2019" i="10" s="1" a="1"/>
  <c r="E2019" i="10" s="1"/>
  <c r="C2019" i="10" s="1"/>
  <c r="F2766" i="10"/>
  <c r="E2766" i="10" s="1" a="1"/>
  <c r="E2766" i="10" s="1"/>
  <c r="C2766" i="10" s="1"/>
  <c r="F2629" i="10"/>
  <c r="E2629" i="10" s="1" a="1"/>
  <c r="E2629" i="10" s="1"/>
  <c r="C2629" i="10" s="1"/>
  <c r="F1213" i="10"/>
  <c r="E1213" i="10" s="1" a="1"/>
  <c r="E1213" i="10" s="1"/>
  <c r="C1213" i="10" s="1"/>
  <c r="F1404" i="10"/>
  <c r="E1404" i="10" s="1" a="1"/>
  <c r="E1404" i="10" s="1"/>
  <c r="C1404" i="10" s="1"/>
  <c r="F701" i="10"/>
  <c r="E701" i="10" s="1" a="1"/>
  <c r="E701" i="10" s="1"/>
  <c r="C701" i="10" s="1"/>
  <c r="F2259" i="10"/>
  <c r="E2259" i="10" s="1" a="1"/>
  <c r="E2259" i="10" s="1"/>
  <c r="C2259" i="10" s="1"/>
  <c r="F2939" i="10"/>
  <c r="E2939" i="10" s="1" a="1"/>
  <c r="E2939" i="10" s="1"/>
  <c r="C2939" i="10" s="1"/>
  <c r="F3208" i="10"/>
  <c r="E3208" i="10" s="1" a="1"/>
  <c r="E3208" i="10" s="1"/>
  <c r="C3208" i="10" s="1"/>
  <c r="F3303" i="10"/>
  <c r="E3303" i="10" s="1" a="1"/>
  <c r="E3303" i="10" s="1"/>
  <c r="C3303" i="10" s="1"/>
  <c r="F2844" i="10"/>
  <c r="E2844" i="10" s="1" a="1"/>
  <c r="E2844" i="10" s="1"/>
  <c r="C2844" i="10" s="1"/>
  <c r="F1261" i="10"/>
  <c r="E1261" i="10" s="1" a="1"/>
  <c r="E1261" i="10" s="1"/>
  <c r="C1261" i="10" s="1"/>
  <c r="F2144" i="10"/>
  <c r="E2144" i="10" s="1" a="1"/>
  <c r="E2144" i="10" s="1"/>
  <c r="C2144" i="10" s="1"/>
  <c r="F1522" i="10"/>
  <c r="E1522" i="10" s="1" a="1"/>
  <c r="E1522" i="10" s="1"/>
  <c r="C1522" i="10" s="1"/>
  <c r="F2280" i="10"/>
  <c r="E2280" i="10" s="1" a="1"/>
  <c r="E2280" i="10" s="1"/>
  <c r="C2280" i="10" s="1"/>
  <c r="F2242" i="10"/>
  <c r="E2242" i="10" s="1" a="1"/>
  <c r="E2242" i="10" s="1"/>
  <c r="C2242" i="10" s="1"/>
  <c r="F2858" i="10"/>
  <c r="E2858" i="10" s="1" a="1"/>
  <c r="E2858" i="10" s="1"/>
  <c r="C2858" i="10" s="1"/>
  <c r="F2925" i="10"/>
  <c r="E2925" i="10" s="1" a="1"/>
  <c r="E2925" i="10" s="1"/>
  <c r="C2925" i="10" s="1"/>
  <c r="F2181" i="10"/>
  <c r="E2181" i="10" s="1" a="1"/>
  <c r="E2181" i="10" s="1"/>
  <c r="C2181" i="10" s="1"/>
  <c r="F2737" i="10"/>
  <c r="E2737" i="10" s="1" a="1"/>
  <c r="E2737" i="10" s="1"/>
  <c r="C2737" i="10" s="1"/>
  <c r="F3089" i="10"/>
  <c r="E3089" i="10" s="1" a="1"/>
  <c r="E3089" i="10" s="1"/>
  <c r="C3089" i="10" s="1"/>
  <c r="F3319" i="10"/>
  <c r="E3319" i="10" s="1" a="1"/>
  <c r="E3319" i="10" s="1"/>
  <c r="C3319" i="10" s="1"/>
  <c r="F1740" i="10"/>
  <c r="E1740" i="10" s="1" a="1"/>
  <c r="E1740" i="10" s="1"/>
  <c r="C1740" i="10" s="1"/>
  <c r="F2852" i="10"/>
  <c r="E2852" i="10" s="1" a="1"/>
  <c r="E2852" i="10" s="1"/>
  <c r="C2852" i="10" s="1"/>
  <c r="F999" i="10"/>
  <c r="E999" i="10" s="1" a="1"/>
  <c r="E999" i="10" s="1"/>
  <c r="C999" i="10" s="1"/>
  <c r="F2274" i="10"/>
  <c r="E2274" i="10" s="1" a="1"/>
  <c r="E2274" i="10" s="1"/>
  <c r="C2274" i="10" s="1"/>
  <c r="F2433" i="10"/>
  <c r="E2433" i="10" s="1" a="1"/>
  <c r="E2433" i="10" s="1"/>
  <c r="C2433" i="10" s="1"/>
  <c r="F3245" i="10"/>
  <c r="E3245" i="10" s="1" a="1"/>
  <c r="E3245" i="10" s="1"/>
  <c r="C3245" i="10" s="1"/>
  <c r="F1324" i="10"/>
  <c r="E1324" i="10" s="1" a="1"/>
  <c r="E1324" i="10" s="1"/>
  <c r="C1324" i="10" s="1"/>
  <c r="F3070" i="10"/>
  <c r="E3070" i="10" s="1" a="1"/>
  <c r="E3070" i="10" s="1"/>
  <c r="C3070" i="10" s="1"/>
  <c r="F2742" i="10"/>
  <c r="E2742" i="10" s="1" a="1"/>
  <c r="E2742" i="10" s="1"/>
  <c r="C2742" i="10" s="1"/>
  <c r="F1578" i="10"/>
  <c r="E1578" i="10" s="1" a="1"/>
  <c r="E1578" i="10" s="1"/>
  <c r="C1578" i="10" s="1"/>
  <c r="F1434" i="10"/>
  <c r="E1434" i="10" s="1" a="1"/>
  <c r="E1434" i="10" s="1"/>
  <c r="C1434" i="10" s="1"/>
  <c r="F2584" i="10"/>
  <c r="E2584" i="10" s="1" a="1"/>
  <c r="E2584" i="10" s="1"/>
  <c r="C2584" i="10" s="1"/>
  <c r="F3115" i="10"/>
  <c r="E3115" i="10" s="1" a="1"/>
  <c r="E3115" i="10" s="1"/>
  <c r="C3115" i="10" s="1"/>
  <c r="F2450" i="10"/>
  <c r="E2450" i="10" s="1" a="1"/>
  <c r="E2450" i="10" s="1"/>
  <c r="C2450" i="10" s="1"/>
  <c r="F1860" i="10"/>
  <c r="E1860" i="10" s="1" a="1"/>
  <c r="E1860" i="10" s="1"/>
  <c r="C1860" i="10" s="1"/>
  <c r="F3017" i="10"/>
  <c r="E3017" i="10" s="1" a="1"/>
  <c r="E3017" i="10" s="1"/>
  <c r="C3017" i="10" s="1"/>
  <c r="F3219" i="10"/>
  <c r="E3219" i="10" s="1" a="1"/>
  <c r="E3219" i="10" s="1"/>
  <c r="C3219" i="10" s="1"/>
  <c r="F2277" i="10"/>
  <c r="E2277" i="10" s="1" a="1"/>
  <c r="E2277" i="10" s="1"/>
  <c r="C2277" i="10" s="1"/>
  <c r="F2692" i="10"/>
  <c r="E2692" i="10" s="1" a="1"/>
  <c r="E2692" i="10" s="1"/>
  <c r="C2692" i="10" s="1"/>
  <c r="F3139" i="10"/>
  <c r="E3139" i="10" s="1" a="1"/>
  <c r="E3139" i="10" s="1"/>
  <c r="C3139" i="10" s="1"/>
  <c r="F2246" i="10"/>
  <c r="E2246" i="10" s="1" a="1"/>
  <c r="E2246" i="10" s="1"/>
  <c r="C2246" i="10" s="1"/>
  <c r="F2588" i="10"/>
  <c r="E2588" i="10" s="1" a="1"/>
  <c r="E2588" i="10" s="1"/>
  <c r="C2588" i="10" s="1"/>
  <c r="F2839" i="10"/>
  <c r="E2839" i="10" s="1" a="1"/>
  <c r="E2839" i="10" s="1"/>
  <c r="C2839" i="10" s="1"/>
  <c r="F2256" i="10"/>
  <c r="E2256" i="10" s="1" a="1"/>
  <c r="E2256" i="10" s="1"/>
  <c r="C2256" i="10" s="1"/>
  <c r="F2204" i="10"/>
  <c r="E2204" i="10" s="1" a="1"/>
  <c r="E2204" i="10" s="1"/>
  <c r="C2204" i="10" s="1"/>
  <c r="F2395" i="10"/>
  <c r="E2395" i="10" s="1" a="1"/>
  <c r="E2395" i="10" s="1"/>
  <c r="C2395" i="10" s="1"/>
  <c r="R9" i="9"/>
  <c r="S17" i="9"/>
  <c r="M10" i="9"/>
  <c r="S16" i="9"/>
  <c r="L10" i="9"/>
  <c r="M11" i="9"/>
  <c r="P15" i="9"/>
  <c r="P11" i="9"/>
  <c r="Q14" i="9"/>
  <c r="K12" i="9"/>
  <c r="J13" i="9"/>
  <c r="F1425" i="10"/>
  <c r="E1425" i="10" s="1" a="1"/>
  <c r="E1425" i="10" s="1"/>
  <c r="C1425" i="10" s="1"/>
  <c r="F272" i="10"/>
  <c r="E272" i="10" s="1" a="1"/>
  <c r="E272" i="10" s="1"/>
  <c r="C272" i="10" s="1"/>
  <c r="F1927" i="10"/>
  <c r="E1927" i="10" s="1" a="1"/>
  <c r="E1927" i="10" s="1"/>
  <c r="C1927" i="10" s="1"/>
  <c r="F65" i="10"/>
  <c r="E65" i="10" s="1" a="1"/>
  <c r="E65" i="10" s="1"/>
  <c r="C65" i="10" s="1"/>
  <c r="F340" i="10"/>
  <c r="E340" i="10" s="1" a="1"/>
  <c r="E340" i="10" s="1"/>
  <c r="C340" i="10" s="1"/>
  <c r="F573" i="10"/>
  <c r="E573" i="10" s="1" a="1"/>
  <c r="E573" i="10" s="1"/>
  <c r="C573" i="10" s="1"/>
  <c r="F334" i="10"/>
  <c r="E334" i="10" s="1" a="1"/>
  <c r="E334" i="10" s="1"/>
  <c r="C334" i="10" s="1"/>
  <c r="F300" i="10"/>
  <c r="E300" i="10" s="1" a="1"/>
  <c r="E300" i="10" s="1"/>
  <c r="C300" i="10" s="1"/>
  <c r="F154" i="10"/>
  <c r="E154" i="10" s="1" a="1"/>
  <c r="E154" i="10" s="1"/>
  <c r="C154" i="10" s="1"/>
  <c r="F141" i="10"/>
  <c r="E141" i="10" s="1" a="1"/>
  <c r="E141" i="10" s="1"/>
  <c r="C141" i="10" s="1"/>
  <c r="F937" i="10"/>
  <c r="E937" i="10" s="1" a="1"/>
  <c r="E937" i="10" s="1"/>
  <c r="C937" i="10" s="1"/>
  <c r="F1040" i="10"/>
  <c r="E1040" i="10" s="1" a="1"/>
  <c r="E1040" i="10" s="1"/>
  <c r="C1040" i="10" s="1"/>
  <c r="F2005" i="10"/>
  <c r="E2005" i="10" s="1" a="1"/>
  <c r="E2005" i="10" s="1"/>
  <c r="C2005" i="10" s="1"/>
  <c r="F833" i="10"/>
  <c r="E833" i="10" s="1" a="1"/>
  <c r="E833" i="10" s="1"/>
  <c r="C833" i="10" s="1"/>
  <c r="F502" i="10"/>
  <c r="E502" i="10" s="1" a="1"/>
  <c r="E502" i="10" s="1"/>
  <c r="C502" i="10" s="1"/>
  <c r="F2029" i="10"/>
  <c r="E2029" i="10" s="1" a="1"/>
  <c r="E2029" i="10" s="1"/>
  <c r="C2029" i="10" s="1"/>
  <c r="F569" i="10"/>
  <c r="E569" i="10" s="1" a="1"/>
  <c r="E569" i="10" s="1"/>
  <c r="C569" i="10" s="1"/>
  <c r="F1347" i="10"/>
  <c r="E1347" i="10" s="1" a="1"/>
  <c r="E1347" i="10" s="1"/>
  <c r="C1347" i="10" s="1"/>
  <c r="F381" i="10"/>
  <c r="E381" i="10" s="1" a="1"/>
  <c r="E381" i="10" s="1"/>
  <c r="C381" i="10" s="1"/>
  <c r="F1015" i="10"/>
  <c r="E1015" i="10" s="1" a="1"/>
  <c r="E1015" i="10" s="1"/>
  <c r="C1015" i="10" s="1"/>
  <c r="F235" i="10"/>
  <c r="E235" i="10" s="1" a="1"/>
  <c r="E235" i="10" s="1"/>
  <c r="C235" i="10" s="1"/>
  <c r="F280" i="10"/>
  <c r="E280" i="10" s="1" a="1"/>
  <c r="E280" i="10" s="1"/>
  <c r="C280" i="10" s="1"/>
  <c r="F446" i="10"/>
  <c r="E446" i="10" s="1" a="1"/>
  <c r="E446" i="10" s="1"/>
  <c r="C446" i="10" s="1"/>
  <c r="F120" i="10"/>
  <c r="E120" i="10" s="1" a="1"/>
  <c r="E120" i="10" s="1"/>
  <c r="C120" i="10" s="1"/>
  <c r="F802" i="10"/>
  <c r="E802" i="10" s="1" a="1"/>
  <c r="E802" i="10" s="1"/>
  <c r="C802" i="10" s="1"/>
  <c r="F1958" i="10"/>
  <c r="E1958" i="10" s="1" a="1"/>
  <c r="E1958" i="10" s="1"/>
  <c r="C1958" i="10" s="1"/>
  <c r="F870" i="10"/>
  <c r="E870" i="10" s="1" a="1"/>
  <c r="E870" i="10" s="1"/>
  <c r="C870" i="10" s="1"/>
  <c r="F359" i="10"/>
  <c r="E359" i="10" s="1" a="1"/>
  <c r="E359" i="10" s="1"/>
  <c r="C359" i="10" s="1"/>
  <c r="F166" i="10"/>
  <c r="E166" i="10" s="1" a="1"/>
  <c r="E166" i="10" s="1"/>
  <c r="C166" i="10" s="1"/>
  <c r="F1885" i="10"/>
  <c r="E1885" i="10" s="1" a="1"/>
  <c r="E1885" i="10" s="1"/>
  <c r="C1885" i="10" s="1"/>
  <c r="F268" i="10"/>
  <c r="E268" i="10" s="1" a="1"/>
  <c r="E268" i="10" s="1"/>
  <c r="C268" i="10" s="1"/>
  <c r="F1422" i="10"/>
  <c r="E1422" i="10" s="1" a="1"/>
  <c r="E1422" i="10" s="1"/>
  <c r="C1422" i="10" s="1"/>
  <c r="F591" i="10"/>
  <c r="E591" i="10" s="1" a="1"/>
  <c r="E591" i="10" s="1"/>
  <c r="C591" i="10" s="1"/>
  <c r="F672" i="10"/>
  <c r="E672" i="10" s="1" a="1"/>
  <c r="E672" i="10" s="1"/>
  <c r="C672" i="10" s="1"/>
  <c r="F848" i="10"/>
  <c r="E848" i="10" s="1" a="1"/>
  <c r="E848" i="10" s="1"/>
  <c r="C848" i="10" s="1"/>
  <c r="F815" i="10"/>
  <c r="E815" i="10" s="1" a="1"/>
  <c r="E815" i="10" s="1"/>
  <c r="C815" i="10" s="1"/>
  <c r="F2117" i="10"/>
  <c r="E2117" i="10" s="1" a="1"/>
  <c r="E2117" i="10" s="1"/>
  <c r="C2117" i="10" s="1"/>
  <c r="F1217" i="10"/>
  <c r="E1217" i="10" s="1" a="1"/>
  <c r="E1217" i="10" s="1"/>
  <c r="C1217" i="10" s="1"/>
  <c r="F1304" i="10"/>
  <c r="E1304" i="10" s="1" a="1"/>
  <c r="E1304" i="10" s="1"/>
  <c r="C1304" i="10" s="1"/>
  <c r="F69" i="10"/>
  <c r="E69" i="10" s="1" a="1"/>
  <c r="E69" i="10" s="1"/>
  <c r="C69" i="10" s="1"/>
  <c r="F585" i="10"/>
  <c r="E585" i="10" s="1" a="1"/>
  <c r="E585" i="10" s="1"/>
  <c r="C585" i="10" s="1"/>
  <c r="F2132" i="10"/>
  <c r="E2132" i="10" s="1" a="1"/>
  <c r="E2132" i="10" s="1"/>
  <c r="C2132" i="10" s="1"/>
  <c r="F408" i="10"/>
  <c r="E408" i="10" s="1" a="1"/>
  <c r="E408" i="10" s="1"/>
  <c r="C408" i="10" s="1"/>
  <c r="F506" i="10"/>
  <c r="E506" i="10" s="1" a="1"/>
  <c r="E506" i="10" s="1"/>
  <c r="C506" i="10" s="1"/>
  <c r="F453" i="10"/>
  <c r="E453" i="10" s="1" a="1"/>
  <c r="E453" i="10" s="1"/>
  <c r="C453" i="10" s="1"/>
  <c r="F51" i="10"/>
  <c r="E51" i="10" s="1" a="1"/>
  <c r="E51" i="10" s="1"/>
  <c r="C51" i="10" s="1"/>
  <c r="F747" i="10"/>
  <c r="E747" i="10" s="1" a="1"/>
  <c r="E747" i="10" s="1"/>
  <c r="C747" i="10" s="1"/>
  <c r="F1799" i="10"/>
  <c r="E1799" i="10" s="1" a="1"/>
  <c r="E1799" i="10" s="1"/>
  <c r="C1799" i="10" s="1"/>
  <c r="F50" i="10"/>
  <c r="E50" i="10" s="1" a="1"/>
  <c r="E50" i="10" s="1"/>
  <c r="C50" i="10" s="1"/>
  <c r="F511" i="10"/>
  <c r="E511" i="10" s="1" a="1"/>
  <c r="E511" i="10" s="1"/>
  <c r="C511" i="10" s="1"/>
  <c r="F2067" i="10"/>
  <c r="E2067" i="10" s="1" a="1"/>
  <c r="E2067" i="10" s="1"/>
  <c r="C2067" i="10" s="1"/>
  <c r="F659" i="10"/>
  <c r="E659" i="10" s="1" a="1"/>
  <c r="E659" i="10" s="1"/>
  <c r="C659" i="10" s="1"/>
  <c r="F303" i="10"/>
  <c r="E303" i="10" s="1" a="1"/>
  <c r="E303" i="10" s="1"/>
  <c r="C303" i="10" s="1"/>
  <c r="F3184" i="10"/>
  <c r="E3184" i="10" s="1" a="1"/>
  <c r="E3184" i="10" s="1"/>
  <c r="C3184" i="10" s="1"/>
  <c r="F325" i="10"/>
  <c r="E325" i="10" s="1" a="1"/>
  <c r="E325" i="10" s="1"/>
  <c r="C325" i="10" s="1"/>
  <c r="F600" i="10"/>
  <c r="E600" i="10" s="1" a="1"/>
  <c r="E600" i="10" s="1"/>
  <c r="C600" i="10" s="1"/>
  <c r="F899" i="10"/>
  <c r="E899" i="10" s="1" a="1"/>
  <c r="E899" i="10" s="1"/>
  <c r="C899" i="10" s="1"/>
  <c r="F61" i="10"/>
  <c r="E61" i="10" s="1" a="1"/>
  <c r="E61" i="10" s="1"/>
  <c r="C61" i="10" s="1"/>
  <c r="F592" i="10"/>
  <c r="E592" i="10" s="1" a="1"/>
  <c r="E592" i="10" s="1"/>
  <c r="C592" i="10" s="1"/>
  <c r="F1359" i="10"/>
  <c r="E1359" i="10" s="1" a="1"/>
  <c r="E1359" i="10" s="1"/>
  <c r="C1359" i="10" s="1"/>
  <c r="F1449" i="10"/>
  <c r="E1449" i="10" s="1" a="1"/>
  <c r="E1449" i="10" s="1"/>
  <c r="C1449" i="10" s="1"/>
  <c r="F1524" i="10"/>
  <c r="E1524" i="10" s="1" a="1"/>
  <c r="E1524" i="10" s="1"/>
  <c r="C1524" i="10" s="1"/>
  <c r="F1628" i="10"/>
  <c r="E1628" i="10" s="1" a="1"/>
  <c r="E1628" i="10" s="1"/>
  <c r="C1628" i="10" s="1"/>
  <c r="F1713" i="10"/>
  <c r="E1713" i="10" s="1" a="1"/>
  <c r="E1713" i="10" s="1"/>
  <c r="C1713" i="10" s="1"/>
  <c r="F496" i="10"/>
  <c r="E496" i="10" s="1" a="1"/>
  <c r="E496" i="10" s="1"/>
  <c r="C496" i="10" s="1"/>
  <c r="F63" i="10"/>
  <c r="E63" i="10" s="1" a="1"/>
  <c r="E63" i="10" s="1"/>
  <c r="C63" i="10" s="1"/>
  <c r="F583" i="10"/>
  <c r="E583" i="10" s="1" a="1"/>
  <c r="E583" i="10" s="1"/>
  <c r="C583" i="10" s="1"/>
  <c r="F1910" i="10"/>
  <c r="E1910" i="10" s="1" a="1"/>
  <c r="E1910" i="10" s="1"/>
  <c r="C1910" i="10" s="1"/>
  <c r="F1376" i="10"/>
  <c r="E1376" i="10" s="1" a="1"/>
  <c r="E1376" i="10" s="1"/>
  <c r="C1376" i="10" s="1"/>
  <c r="F374" i="10"/>
  <c r="E374" i="10" s="1" a="1"/>
  <c r="E374" i="10" s="1"/>
  <c r="C374" i="10" s="1"/>
  <c r="F386" i="10"/>
  <c r="E386" i="10" s="1" a="1"/>
  <c r="E386" i="10" s="1"/>
  <c r="C386" i="10" s="1"/>
  <c r="F390" i="10"/>
  <c r="E390" i="10" s="1" a="1"/>
  <c r="E390" i="10" s="1"/>
  <c r="C390" i="10" s="1"/>
  <c r="F996" i="10"/>
  <c r="E996" i="10" s="1" a="1"/>
  <c r="E996" i="10" s="1"/>
  <c r="C996" i="10" s="1"/>
  <c r="F101" i="10"/>
  <c r="E101" i="10" s="1" a="1"/>
  <c r="E101" i="10" s="1"/>
  <c r="C101" i="10" s="1"/>
  <c r="F3211" i="10"/>
  <c r="E3211" i="10" s="1" a="1"/>
  <c r="E3211" i="10" s="1"/>
  <c r="C3211" i="10" s="1"/>
  <c r="F308" i="10"/>
  <c r="E308" i="10" s="1" a="1"/>
  <c r="E308" i="10" s="1"/>
  <c r="C308" i="10" s="1"/>
  <c r="F1019" i="10"/>
  <c r="E1019" i="10" s="1" a="1"/>
  <c r="E1019" i="10" s="1"/>
  <c r="C1019" i="10" s="1"/>
  <c r="F875" i="10"/>
  <c r="E875" i="10" s="1" a="1"/>
  <c r="E875" i="10" s="1"/>
  <c r="C875" i="10" s="1"/>
  <c r="F2060" i="10"/>
  <c r="E2060" i="10" s="1" a="1"/>
  <c r="E2060" i="10" s="1"/>
  <c r="C2060" i="10" s="1"/>
  <c r="F741" i="10"/>
  <c r="E741" i="10" s="1" a="1"/>
  <c r="E741" i="10" s="1"/>
  <c r="C741" i="10" s="1"/>
  <c r="F458" i="10"/>
  <c r="E458" i="10" s="1" a="1"/>
  <c r="E458" i="10" s="1"/>
  <c r="C458" i="10" s="1"/>
  <c r="F1630" i="10"/>
  <c r="E1630" i="10" s="1" a="1"/>
  <c r="E1630" i="10" s="1"/>
  <c r="C1630" i="10" s="1"/>
  <c r="F1290" i="10"/>
  <c r="E1290" i="10" s="1" a="1"/>
  <c r="E1290" i="10" s="1"/>
  <c r="C1290" i="10" s="1"/>
  <c r="F853" i="10"/>
  <c r="E853" i="10" s="1" a="1"/>
  <c r="E853" i="10" s="1"/>
  <c r="C853" i="10" s="1"/>
  <c r="F1478" i="10"/>
  <c r="E1478" i="10" s="1" a="1"/>
  <c r="E1478" i="10" s="1"/>
  <c r="C1478" i="10" s="1"/>
  <c r="F23" i="10"/>
  <c r="E23" i="10" s="1" a="1"/>
  <c r="E23" i="10" s="1"/>
  <c r="C23" i="10" s="1"/>
  <c r="F1201" i="10"/>
  <c r="E1201" i="10" s="1" a="1"/>
  <c r="E1201" i="10" s="1"/>
  <c r="C1201" i="10" s="1"/>
  <c r="F2179" i="10"/>
  <c r="E2179" i="10" s="1" a="1"/>
  <c r="E2179" i="10" s="1"/>
  <c r="C2179" i="10" s="1"/>
  <c r="F686" i="10"/>
  <c r="E686" i="10" s="1" a="1"/>
  <c r="E686" i="10" s="1"/>
  <c r="C686" i="10" s="1"/>
  <c r="F552" i="10"/>
  <c r="E552" i="10" s="1" a="1"/>
  <c r="E552" i="10" s="1"/>
  <c r="C552" i="10" s="1"/>
  <c r="F2526" i="10"/>
  <c r="E2526" i="10" s="1" a="1"/>
  <c r="E2526" i="10" s="1"/>
  <c r="C2526" i="10" s="1"/>
  <c r="F790" i="10"/>
  <c r="E790" i="10" s="1" a="1"/>
  <c r="E790" i="10" s="1"/>
  <c r="C790" i="10" s="1"/>
  <c r="F1077" i="10"/>
  <c r="E1077" i="10" s="1" a="1"/>
  <c r="E1077" i="10" s="1"/>
  <c r="C1077" i="10" s="1"/>
  <c r="F1003" i="10"/>
  <c r="E1003" i="10" s="1" a="1"/>
  <c r="E1003" i="10" s="1"/>
  <c r="C1003" i="10" s="1"/>
  <c r="F3037" i="10"/>
  <c r="E3037" i="10" s="1" a="1"/>
  <c r="E3037" i="10" s="1"/>
  <c r="C3037" i="10" s="1"/>
  <c r="F73" i="10"/>
  <c r="E73" i="10" s="1" a="1"/>
  <c r="E73" i="10" s="1"/>
  <c r="C73" i="10" s="1"/>
  <c r="F1711" i="10"/>
  <c r="E1711" i="10" s="1" a="1"/>
  <c r="E1711" i="10" s="1"/>
  <c r="C1711" i="10" s="1"/>
  <c r="F1348" i="10"/>
  <c r="E1348" i="10" s="1" a="1"/>
  <c r="E1348" i="10" s="1"/>
  <c r="C1348" i="10" s="1"/>
  <c r="F1842" i="10"/>
  <c r="E1842" i="10" s="1" a="1"/>
  <c r="E1842" i="10" s="1"/>
  <c r="C1842" i="10" s="1"/>
  <c r="F2110" i="10"/>
  <c r="E2110" i="10" s="1" a="1"/>
  <c r="E2110" i="10" s="1"/>
  <c r="C2110" i="10" s="1"/>
  <c r="F1117" i="10"/>
  <c r="E1117" i="10" s="1" a="1"/>
  <c r="E1117" i="10" s="1"/>
  <c r="C1117" i="10" s="1"/>
  <c r="F1244" i="10"/>
  <c r="E1244" i="10" s="1" a="1"/>
  <c r="E1244" i="10" s="1"/>
  <c r="C1244" i="10" s="1"/>
  <c r="F721" i="10"/>
  <c r="E721" i="10" s="1" a="1"/>
  <c r="E721" i="10" s="1"/>
  <c r="C721" i="10" s="1"/>
  <c r="F1413" i="10"/>
  <c r="E1413" i="10" s="1" a="1"/>
  <c r="E1413" i="10" s="1"/>
  <c r="C1413" i="10" s="1"/>
  <c r="F1881" i="10"/>
  <c r="E1881" i="10" s="1" a="1"/>
  <c r="E1881" i="10" s="1"/>
  <c r="C1881" i="10" s="1"/>
  <c r="F805" i="10"/>
  <c r="E805" i="10" s="1" a="1"/>
  <c r="E805" i="10" s="1"/>
  <c r="C805" i="10" s="1"/>
  <c r="F1428" i="10"/>
  <c r="E1428" i="10" s="1" a="1"/>
  <c r="E1428" i="10" s="1"/>
  <c r="C1428" i="10" s="1"/>
  <c r="F1390" i="10"/>
  <c r="E1390" i="10" s="1" a="1"/>
  <c r="E1390" i="10" s="1"/>
  <c r="C1390" i="10" s="1"/>
  <c r="F351" i="10"/>
  <c r="E351" i="10" s="1" a="1"/>
  <c r="E351" i="10" s="1"/>
  <c r="C351" i="10" s="1"/>
  <c r="F1396" i="10"/>
  <c r="E1396" i="10" s="1" a="1"/>
  <c r="E1396" i="10" s="1"/>
  <c r="C1396" i="10" s="1"/>
  <c r="F688" i="10"/>
  <c r="E688" i="10" s="1" a="1"/>
  <c r="E688" i="10" s="1"/>
  <c r="C688" i="10" s="1"/>
  <c r="F1078" i="10"/>
  <c r="E1078" i="10" s="1" a="1"/>
  <c r="E1078" i="10" s="1"/>
  <c r="C1078" i="10" s="1"/>
  <c r="F218" i="10"/>
  <c r="E218" i="10" s="1" a="1"/>
  <c r="E218" i="10" s="1"/>
  <c r="C218" i="10" s="1"/>
  <c r="F2633" i="10"/>
  <c r="E2633" i="10" s="1" a="1"/>
  <c r="E2633" i="10" s="1"/>
  <c r="C2633" i="10" s="1"/>
  <c r="F2068" i="10"/>
  <c r="E2068" i="10" s="1" a="1"/>
  <c r="E2068" i="10" s="1"/>
  <c r="C2068" i="10" s="1"/>
  <c r="F258" i="10"/>
  <c r="E258" i="10" s="1" a="1"/>
  <c r="E258" i="10" s="1"/>
  <c r="C258" i="10" s="1"/>
  <c r="F549" i="10"/>
  <c r="E549" i="10" s="1" a="1"/>
  <c r="E549" i="10" s="1"/>
  <c r="C549" i="10" s="1"/>
  <c r="F186" i="10"/>
  <c r="E186" i="10" s="1" a="1"/>
  <c r="E186" i="10" s="1"/>
  <c r="C186" i="10" s="1"/>
  <c r="F1467" i="10"/>
  <c r="E1467" i="10" s="1" a="1"/>
  <c r="E1467" i="10" s="1"/>
  <c r="C1467" i="10" s="1"/>
  <c r="F2512" i="10"/>
  <c r="E2512" i="10" s="1" a="1"/>
  <c r="E2512" i="10" s="1"/>
  <c r="C2512" i="10" s="1"/>
  <c r="F1358" i="10"/>
  <c r="E1358" i="10" s="1" a="1"/>
  <c r="E1358" i="10" s="1"/>
  <c r="C1358" i="10" s="1"/>
  <c r="F602" i="10"/>
  <c r="E602" i="10" s="1" a="1"/>
  <c r="E602" i="10" s="1"/>
  <c r="C602" i="10" s="1"/>
  <c r="F1501" i="10"/>
  <c r="E1501" i="10" s="1" a="1"/>
  <c r="E1501" i="10" s="1"/>
  <c r="C1501" i="10" s="1"/>
  <c r="F152" i="10"/>
  <c r="E152" i="10" s="1" a="1"/>
  <c r="E152" i="10" s="1"/>
  <c r="C152" i="10" s="1"/>
  <c r="F361" i="10"/>
  <c r="E361" i="10" s="1" a="1"/>
  <c r="E361" i="10" s="1"/>
  <c r="C361" i="10" s="1"/>
  <c r="F1728" i="10"/>
  <c r="E1728" i="10" s="1" a="1"/>
  <c r="E1728" i="10" s="1"/>
  <c r="C1728" i="10" s="1"/>
  <c r="F1971" i="10"/>
  <c r="E1971" i="10" s="1" a="1"/>
  <c r="E1971" i="10" s="1"/>
  <c r="C1971" i="10" s="1"/>
  <c r="F68" i="10"/>
  <c r="E68" i="10" s="1" a="1"/>
  <c r="E68" i="10" s="1"/>
  <c r="C68" i="10" s="1"/>
  <c r="F2723" i="10"/>
  <c r="E2723" i="10" s="1" a="1"/>
  <c r="E2723" i="10" s="1"/>
  <c r="C2723" i="10" s="1"/>
  <c r="F879" i="10"/>
  <c r="E879" i="10" s="1" a="1"/>
  <c r="E879" i="10" s="1"/>
  <c r="C879" i="10" s="1"/>
  <c r="F2244" i="10"/>
  <c r="E2244" i="10" s="1" a="1"/>
  <c r="E2244" i="10" s="1"/>
  <c r="C2244" i="10" s="1"/>
  <c r="F2464" i="10"/>
  <c r="E2464" i="10" s="1" a="1"/>
  <c r="E2464" i="10" s="1"/>
  <c r="C2464" i="10" s="1"/>
  <c r="F2072" i="10"/>
  <c r="E2072" i="10" s="1" a="1"/>
  <c r="E2072" i="10" s="1"/>
  <c r="C2072" i="10" s="1"/>
  <c r="F2914" i="10"/>
  <c r="E2914" i="10" s="1" a="1"/>
  <c r="E2914" i="10" s="1"/>
  <c r="C2914" i="10" s="1"/>
  <c r="F2186" i="10"/>
  <c r="E2186" i="10" s="1" a="1"/>
  <c r="E2186" i="10" s="1"/>
  <c r="C2186" i="10" s="1"/>
  <c r="F2454" i="10"/>
  <c r="E2454" i="10" s="1" a="1"/>
  <c r="E2454" i="10" s="1"/>
  <c r="C2454" i="10" s="1"/>
  <c r="F2054" i="10"/>
  <c r="E2054" i="10" s="1" a="1"/>
  <c r="E2054" i="10" s="1"/>
  <c r="C2054" i="10" s="1"/>
  <c r="F793" i="10"/>
  <c r="E793" i="10" s="1" a="1"/>
  <c r="E793" i="10" s="1"/>
  <c r="C793" i="10" s="1"/>
  <c r="F188" i="10"/>
  <c r="E188" i="10" s="1" a="1"/>
  <c r="E188" i="10" s="1"/>
  <c r="C188" i="10" s="1"/>
  <c r="F563" i="10"/>
  <c r="E563" i="10" s="1" a="1"/>
  <c r="E563" i="10" s="1"/>
  <c r="C563" i="10" s="1"/>
  <c r="F422" i="10"/>
  <c r="E422" i="10" s="1" a="1"/>
  <c r="E422" i="10" s="1"/>
  <c r="C422" i="10" s="1"/>
  <c r="F2035" i="10"/>
  <c r="E2035" i="10" s="1" a="1"/>
  <c r="E2035" i="10" s="1"/>
  <c r="C2035" i="10" s="1"/>
  <c r="F2098" i="10"/>
  <c r="E2098" i="10" s="1" a="1"/>
  <c r="E2098" i="10" s="1"/>
  <c r="C2098" i="10" s="1"/>
  <c r="F2003" i="10"/>
  <c r="E2003" i="10" s="1" a="1"/>
  <c r="E2003" i="10" s="1"/>
  <c r="C2003" i="10" s="1"/>
  <c r="F94" i="10"/>
  <c r="E94" i="10" s="1" a="1"/>
  <c r="E94" i="10" s="1"/>
  <c r="C94" i="10" s="1"/>
  <c r="F597" i="10"/>
  <c r="E597" i="10" s="1" a="1"/>
  <c r="E597" i="10" s="1"/>
  <c r="C597" i="10" s="1"/>
  <c r="F299" i="10"/>
  <c r="E299" i="10" s="1" a="1"/>
  <c r="E299" i="10" s="1"/>
  <c r="C299" i="10" s="1"/>
  <c r="F503" i="10"/>
  <c r="E503" i="10" s="1" a="1"/>
  <c r="E503" i="10" s="1"/>
  <c r="C503" i="10" s="1"/>
  <c r="F719" i="10"/>
  <c r="E719" i="10" s="1" a="1"/>
  <c r="E719" i="10" s="1"/>
  <c r="C719" i="10" s="1"/>
  <c r="F1537" i="10"/>
  <c r="E1537" i="10" s="1" a="1"/>
  <c r="E1537" i="10" s="1"/>
  <c r="C1537" i="10" s="1"/>
  <c r="F1647" i="10"/>
  <c r="E1647" i="10" s="1" a="1"/>
  <c r="E1647" i="10" s="1"/>
  <c r="C1647" i="10" s="1"/>
  <c r="F1211" i="10"/>
  <c r="E1211" i="10" s="1" a="1"/>
  <c r="E1211" i="10" s="1"/>
  <c r="C1211" i="10" s="1"/>
  <c r="F31" i="10"/>
  <c r="E31" i="10" s="1" a="1"/>
  <c r="E31" i="10" s="1"/>
  <c r="C31" i="10" s="1"/>
  <c r="F322" i="10"/>
  <c r="E322" i="10" s="1" a="1"/>
  <c r="E322" i="10" s="1"/>
  <c r="C322" i="10" s="1"/>
  <c r="F343" i="10"/>
  <c r="E343" i="10" s="1" a="1"/>
  <c r="E343" i="10" s="1"/>
  <c r="C343" i="10" s="1"/>
  <c r="F353" i="10"/>
  <c r="E353" i="10" s="1" a="1"/>
  <c r="E353" i="10" s="1"/>
  <c r="C353" i="10" s="1"/>
  <c r="F1143" i="10"/>
  <c r="E1143" i="10" s="1" a="1"/>
  <c r="E1143" i="10" s="1"/>
  <c r="C1143" i="10" s="1"/>
  <c r="F1183" i="10"/>
  <c r="E1183" i="10" s="1" a="1"/>
  <c r="E1183" i="10" s="1"/>
  <c r="C1183" i="10" s="1"/>
  <c r="F1049" i="10"/>
  <c r="E1049" i="10" s="1" a="1"/>
  <c r="E1049" i="10" s="1"/>
  <c r="C1049" i="10" s="1"/>
  <c r="F34" i="10"/>
  <c r="E34" i="10" s="1" a="1"/>
  <c r="E34" i="10" s="1"/>
  <c r="C34" i="10" s="1"/>
  <c r="F135" i="10"/>
  <c r="E135" i="10" s="1" a="1"/>
  <c r="E135" i="10" s="1"/>
  <c r="C135" i="10" s="1"/>
  <c r="F1995" i="10"/>
  <c r="E1995" i="10" s="1" a="1"/>
  <c r="E1995" i="10" s="1"/>
  <c r="C1995" i="10" s="1"/>
  <c r="F1598" i="10"/>
  <c r="E1598" i="10" s="1" a="1"/>
  <c r="E1598" i="10" s="1"/>
  <c r="C1598" i="10" s="1"/>
  <c r="F1936" i="10"/>
  <c r="E1936" i="10" s="1" a="1"/>
  <c r="E1936" i="10" s="1"/>
  <c r="C1936" i="10" s="1"/>
  <c r="F1571" i="10"/>
  <c r="E1571" i="10" s="1" a="1"/>
  <c r="E1571" i="10" s="1"/>
  <c r="C1571" i="10" s="1"/>
  <c r="F2568" i="10"/>
  <c r="E2568" i="10" s="1" a="1"/>
  <c r="E2568" i="10" s="1"/>
  <c r="C2568" i="10" s="1"/>
  <c r="F548" i="10"/>
  <c r="E548" i="10" s="1" a="1"/>
  <c r="E548" i="10" s="1"/>
  <c r="C548" i="10" s="1"/>
  <c r="F2876" i="10"/>
  <c r="E2876" i="10" s="1" a="1"/>
  <c r="E2876" i="10" s="1"/>
  <c r="C2876" i="10" s="1"/>
  <c r="F709" i="10"/>
  <c r="E709" i="10" s="1" a="1"/>
  <c r="E709" i="10" s="1"/>
  <c r="C709" i="10" s="1"/>
  <c r="F1909" i="10"/>
  <c r="E1909" i="10" s="1" a="1"/>
  <c r="E1909" i="10" s="1"/>
  <c r="C1909" i="10" s="1"/>
  <c r="F639" i="10"/>
  <c r="E639" i="10" s="1" a="1"/>
  <c r="E639" i="10" s="1"/>
  <c r="C639" i="10" s="1"/>
  <c r="F2084" i="10"/>
  <c r="E2084" i="10" s="1" a="1"/>
  <c r="E2084" i="10" s="1"/>
  <c r="C2084" i="10" s="1"/>
  <c r="F598" i="10"/>
  <c r="E598" i="10" s="1" a="1"/>
  <c r="E598" i="10" s="1"/>
  <c r="C598" i="10" s="1"/>
  <c r="F364" i="10"/>
  <c r="E364" i="10" s="1" a="1"/>
  <c r="E364" i="10" s="1"/>
  <c r="C364" i="10" s="1"/>
  <c r="F1969" i="10"/>
  <c r="E1969" i="10" s="1" a="1"/>
  <c r="E1969" i="10" s="1"/>
  <c r="C1969" i="10" s="1"/>
  <c r="F1988" i="10"/>
  <c r="E1988" i="10" s="1" a="1"/>
  <c r="E1988" i="10" s="1"/>
  <c r="C1988" i="10" s="1"/>
  <c r="F924" i="10"/>
  <c r="E924" i="10" s="1" a="1"/>
  <c r="E924" i="10" s="1"/>
  <c r="C924" i="10" s="1"/>
  <c r="F1766" i="10"/>
  <c r="E1766" i="10" s="1" a="1"/>
  <c r="E1766" i="10" s="1"/>
  <c r="C1766" i="10" s="1"/>
  <c r="F843" i="10"/>
  <c r="E843" i="10" s="1" a="1"/>
  <c r="E843" i="10" s="1"/>
  <c r="C843" i="10" s="1"/>
  <c r="F184" i="10"/>
  <c r="E184" i="10" s="1" a="1"/>
  <c r="E184" i="10" s="1"/>
  <c r="C184" i="10" s="1"/>
  <c r="F80" i="10"/>
  <c r="E80" i="10" s="1" a="1"/>
  <c r="E80" i="10" s="1"/>
  <c r="C80" i="10" s="1"/>
  <c r="F806" i="10"/>
  <c r="E806" i="10" s="1" a="1"/>
  <c r="E806" i="10" s="1"/>
  <c r="C806" i="10" s="1"/>
  <c r="F1343" i="10"/>
  <c r="E1343" i="10" s="1" a="1"/>
  <c r="E1343" i="10" s="1"/>
  <c r="C1343" i="10" s="1"/>
  <c r="F565" i="10"/>
  <c r="E565" i="10" s="1" a="1"/>
  <c r="E565" i="10" s="1"/>
  <c r="C565" i="10" s="1"/>
  <c r="F1044" i="10"/>
  <c r="E1044" i="10" s="1" a="1"/>
  <c r="E1044" i="10" s="1"/>
  <c r="C1044" i="10" s="1"/>
  <c r="F1626" i="10"/>
  <c r="E1626" i="10" s="1" a="1"/>
  <c r="E1626" i="10" s="1"/>
  <c r="C1626" i="10" s="1"/>
  <c r="F2074" i="10"/>
  <c r="E2074" i="10" s="1" a="1"/>
  <c r="E2074" i="10" s="1"/>
  <c r="C2074" i="10" s="1"/>
  <c r="F2008" i="10"/>
  <c r="E2008" i="10" s="1" a="1"/>
  <c r="E2008" i="10" s="1"/>
  <c r="C2008" i="10" s="1"/>
  <c r="F2997" i="10"/>
  <c r="E2997" i="10" s="1" a="1"/>
  <c r="E2997" i="10" s="1"/>
  <c r="C2997" i="10" s="1"/>
  <c r="F622" i="10"/>
  <c r="E622" i="10" s="1" a="1"/>
  <c r="E622" i="10" s="1"/>
  <c r="C622" i="10" s="1"/>
  <c r="F1236" i="10"/>
  <c r="E1236" i="10" s="1" a="1"/>
  <c r="E1236" i="10" s="1"/>
  <c r="C1236" i="10" s="1"/>
  <c r="F1750" i="10"/>
  <c r="E1750" i="10" s="1" a="1"/>
  <c r="E1750" i="10" s="1"/>
  <c r="C1750" i="10" s="1"/>
  <c r="F3272" i="10"/>
  <c r="E3272" i="10" s="1" a="1"/>
  <c r="E3272" i="10" s="1"/>
  <c r="C3272" i="10" s="1"/>
  <c r="F1687" i="10"/>
  <c r="E1687" i="10" s="1" a="1"/>
  <c r="E1687" i="10" s="1"/>
  <c r="C1687" i="10" s="1"/>
  <c r="F1168" i="10"/>
  <c r="E1168" i="10" s="1" a="1"/>
  <c r="E1168" i="10" s="1"/>
  <c r="C1168" i="10" s="1"/>
  <c r="F1360" i="10"/>
  <c r="E1360" i="10" s="1" a="1"/>
  <c r="E1360" i="10" s="1"/>
  <c r="C1360" i="10" s="1"/>
  <c r="F895" i="10"/>
  <c r="E895" i="10" s="1" a="1"/>
  <c r="E895" i="10" s="1"/>
  <c r="C895" i="10" s="1"/>
  <c r="F257" i="10"/>
  <c r="E257" i="10" s="1" a="1"/>
  <c r="E257" i="10" s="1"/>
  <c r="C257" i="10" s="1"/>
  <c r="F1882" i="10"/>
  <c r="E1882" i="10" s="1" a="1"/>
  <c r="E1882" i="10" s="1"/>
  <c r="C1882" i="10" s="1"/>
  <c r="F298" i="10"/>
  <c r="E298" i="10" s="1" a="1"/>
  <c r="E298" i="10" s="1"/>
  <c r="C298" i="10" s="1"/>
  <c r="F1387" i="10"/>
  <c r="E1387" i="10" s="1" a="1"/>
  <c r="E1387" i="10" s="1"/>
  <c r="C1387" i="10" s="1"/>
  <c r="F844" i="10"/>
  <c r="E844" i="10" s="1" a="1"/>
  <c r="E844" i="10" s="1"/>
  <c r="C844" i="10" s="1"/>
  <c r="F1080" i="10"/>
  <c r="E1080" i="10" s="1" a="1"/>
  <c r="E1080" i="10" s="1"/>
  <c r="C1080" i="10" s="1"/>
  <c r="F1516" i="10"/>
  <c r="E1516" i="10" s="1" a="1"/>
  <c r="E1516" i="10" s="1"/>
  <c r="C1516" i="10" s="1"/>
  <c r="F797" i="10"/>
  <c r="E797" i="10" s="1" a="1"/>
  <c r="E797" i="10" s="1"/>
  <c r="C797" i="10" s="1"/>
  <c r="F137" i="10"/>
  <c r="E137" i="10" s="1" a="1"/>
  <c r="E137" i="10" s="1"/>
  <c r="C137" i="10" s="1"/>
  <c r="F2551" i="10"/>
  <c r="E2551" i="10" s="1" a="1"/>
  <c r="E2551" i="10" s="1"/>
  <c r="C2551" i="10" s="1"/>
  <c r="F612" i="10"/>
  <c r="E612" i="10" s="1" a="1"/>
  <c r="E612" i="10" s="1"/>
  <c r="C612" i="10" s="1"/>
  <c r="F1876" i="10"/>
  <c r="E1876" i="10" s="1" a="1"/>
  <c r="E1876" i="10" s="1"/>
  <c r="C1876" i="10" s="1"/>
  <c r="F1503" i="10"/>
  <c r="E1503" i="10" s="1" a="1"/>
  <c r="E1503" i="10" s="1"/>
  <c r="C1503" i="10" s="1"/>
  <c r="F1620" i="10"/>
  <c r="E1620" i="10" s="1" a="1"/>
  <c r="E1620" i="10" s="1"/>
  <c r="C1620" i="10" s="1"/>
  <c r="F981" i="10"/>
  <c r="E981" i="10" s="1" a="1"/>
  <c r="E981" i="10" s="1"/>
  <c r="C981" i="10" s="1"/>
  <c r="F865" i="10"/>
  <c r="E865" i="10" s="1" a="1"/>
  <c r="E865" i="10" s="1"/>
  <c r="C865" i="10" s="1"/>
  <c r="F2581" i="10"/>
  <c r="E2581" i="10" s="1" a="1"/>
  <c r="E2581" i="10" s="1"/>
  <c r="C2581" i="10" s="1"/>
  <c r="F952" i="10"/>
  <c r="E952" i="10" s="1" a="1"/>
  <c r="E952" i="10" s="1"/>
  <c r="C952" i="10" s="1"/>
  <c r="F1679" i="10"/>
  <c r="E1679" i="10" s="1" a="1"/>
  <c r="E1679" i="10" s="1"/>
  <c r="C1679" i="10" s="1"/>
  <c r="F1401" i="10"/>
  <c r="E1401" i="10" s="1" a="1"/>
  <c r="E1401" i="10" s="1"/>
  <c r="C1401" i="10" s="1"/>
  <c r="F1149" i="10"/>
  <c r="E1149" i="10" s="1" a="1"/>
  <c r="E1149" i="10" s="1"/>
  <c r="C1149" i="10" s="1"/>
  <c r="F2614" i="10"/>
  <c r="E2614" i="10" s="1" a="1"/>
  <c r="E2614" i="10" s="1"/>
  <c r="C2614" i="10" s="1"/>
  <c r="F1174" i="10"/>
  <c r="E1174" i="10" s="1" a="1"/>
  <c r="E1174" i="10" s="1"/>
  <c r="C1174" i="10" s="1"/>
  <c r="F1629" i="10"/>
  <c r="E1629" i="10" s="1" a="1"/>
  <c r="E1629" i="10" s="1"/>
  <c r="C1629" i="10" s="1"/>
  <c r="F904" i="10"/>
  <c r="E904" i="10" s="1" a="1"/>
  <c r="E904" i="10" s="1"/>
  <c r="C904" i="10" s="1"/>
  <c r="F1469" i="10"/>
  <c r="E1469" i="10" s="1" a="1"/>
  <c r="E1469" i="10" s="1"/>
  <c r="C1469" i="10" s="1"/>
  <c r="F1589" i="10"/>
  <c r="E1589" i="10" s="1" a="1"/>
  <c r="E1589" i="10" s="1"/>
  <c r="C1589" i="10" s="1"/>
  <c r="F1022" i="10"/>
  <c r="E1022" i="10" s="1" a="1"/>
  <c r="E1022" i="10" s="1"/>
  <c r="C1022" i="10" s="1"/>
  <c r="F1443" i="10"/>
  <c r="E1443" i="10" s="1" a="1"/>
  <c r="E1443" i="10" s="1"/>
  <c r="C1443" i="10" s="1"/>
  <c r="F2948" i="10"/>
  <c r="E2948" i="10" s="1" a="1"/>
  <c r="E2948" i="10" s="1"/>
  <c r="C2948" i="10" s="1"/>
  <c r="F963" i="10"/>
  <c r="E963" i="10" s="1" a="1"/>
  <c r="E963" i="10" s="1"/>
  <c r="C963" i="10" s="1"/>
  <c r="F3305" i="10"/>
  <c r="E3305" i="10" s="1" a="1"/>
  <c r="E3305" i="10" s="1"/>
  <c r="C3305" i="10" s="1"/>
  <c r="F167" i="10"/>
  <c r="E167" i="10" s="1" a="1"/>
  <c r="E167" i="10" s="1"/>
  <c r="C167" i="10" s="1"/>
  <c r="F1558" i="10"/>
  <c r="E1558" i="10" s="1" a="1"/>
  <c r="E1558" i="10" s="1"/>
  <c r="C1558" i="10" s="1"/>
  <c r="F1030" i="10"/>
  <c r="E1030" i="10" s="1" a="1"/>
  <c r="E1030" i="10" s="1"/>
  <c r="C1030" i="10" s="1"/>
  <c r="F41" i="10"/>
  <c r="E41" i="10" s="1" a="1"/>
  <c r="E41" i="10" s="1"/>
  <c r="C41" i="10" s="1"/>
  <c r="F796" i="10"/>
  <c r="E796" i="10" s="1" a="1"/>
  <c r="E796" i="10" s="1"/>
  <c r="C796" i="10" s="1"/>
  <c r="F102" i="10"/>
  <c r="E102" i="10" s="1" a="1"/>
  <c r="E102" i="10" s="1"/>
  <c r="C102" i="10" s="1"/>
  <c r="F488" i="10"/>
  <c r="E488" i="10" s="1" a="1"/>
  <c r="E488" i="10" s="1"/>
  <c r="C488" i="10" s="1"/>
  <c r="F77" i="10"/>
  <c r="E77" i="10" s="1" a="1"/>
  <c r="E77" i="10" s="1"/>
  <c r="C77" i="10" s="1"/>
  <c r="F1600" i="10"/>
  <c r="E1600" i="10" s="1" a="1"/>
  <c r="E1600" i="10" s="1"/>
  <c r="C1600" i="10" s="1"/>
  <c r="F1300" i="10"/>
  <c r="E1300" i="10" s="1" a="1"/>
  <c r="E1300" i="10" s="1"/>
  <c r="C1300" i="10" s="1"/>
  <c r="F1332" i="10"/>
  <c r="E1332" i="10" s="1" a="1"/>
  <c r="E1332" i="10" s="1"/>
  <c r="C1332" i="10" s="1"/>
  <c r="F1427" i="10"/>
  <c r="E1427" i="10" s="1" a="1"/>
  <c r="E1427" i="10" s="1"/>
  <c r="C1427" i="10" s="1"/>
  <c r="F1671" i="10"/>
  <c r="E1671" i="10" s="1" a="1"/>
  <c r="E1671" i="10" s="1"/>
  <c r="C1671" i="10" s="1"/>
  <c r="F1476" i="10"/>
  <c r="E1476" i="10" s="1" a="1"/>
  <c r="E1476" i="10" s="1"/>
  <c r="C1476" i="10" s="1"/>
  <c r="F898" i="10"/>
  <c r="E898" i="10" s="1" a="1"/>
  <c r="E898" i="10" s="1"/>
  <c r="C898" i="10" s="1"/>
  <c r="F357" i="10"/>
  <c r="E357" i="10" s="1" a="1"/>
  <c r="E357" i="10" s="1"/>
  <c r="C357" i="10" s="1"/>
  <c r="F1180" i="10"/>
  <c r="E1180" i="10" s="1" a="1"/>
  <c r="E1180" i="10" s="1"/>
  <c r="C1180" i="10" s="1"/>
  <c r="F1972" i="10"/>
  <c r="E1972" i="10" s="1" a="1"/>
  <c r="E1972" i="10" s="1"/>
  <c r="C1972" i="10" s="1"/>
  <c r="F1559" i="10"/>
  <c r="E1559" i="10" s="1" a="1"/>
  <c r="E1559" i="10" s="1"/>
  <c r="C1559" i="10" s="1"/>
  <c r="F3273" i="10"/>
  <c r="E3273" i="10" s="1" a="1"/>
  <c r="E3273" i="10" s="1"/>
  <c r="C3273" i="10" s="1"/>
  <c r="F812" i="10"/>
  <c r="E812" i="10" s="1" a="1"/>
  <c r="E812" i="10" s="1"/>
  <c r="C812" i="10" s="1"/>
  <c r="F2644" i="10"/>
  <c r="E2644" i="10" s="1" a="1"/>
  <c r="E2644" i="10" s="1"/>
  <c r="C2644" i="10" s="1"/>
  <c r="F2663" i="10"/>
  <c r="E2663" i="10" s="1" a="1"/>
  <c r="E2663" i="10" s="1"/>
  <c r="C2663" i="10" s="1"/>
  <c r="F3145" i="10"/>
  <c r="E3145" i="10" s="1" a="1"/>
  <c r="E3145" i="10" s="1"/>
  <c r="C3145" i="10" s="1"/>
  <c r="F2776" i="10"/>
  <c r="E2776" i="10" s="1" a="1"/>
  <c r="E2776" i="10" s="1"/>
  <c r="C2776" i="10" s="1"/>
  <c r="F3107" i="10"/>
  <c r="E3107" i="10" s="1" a="1"/>
  <c r="E3107" i="10" s="1"/>
  <c r="C3107" i="10" s="1"/>
  <c r="F2275" i="10"/>
  <c r="E2275" i="10" s="1" a="1"/>
  <c r="E2275" i="10" s="1"/>
  <c r="C2275" i="10" s="1"/>
  <c r="F1684" i="10"/>
  <c r="E1684" i="10" s="1" a="1"/>
  <c r="E1684" i="10" s="1"/>
  <c r="C1684" i="10" s="1"/>
  <c r="F3131" i="10"/>
  <c r="E3131" i="10" s="1" a="1"/>
  <c r="E3131" i="10" s="1"/>
  <c r="C3131" i="10" s="1"/>
  <c r="F980" i="10"/>
  <c r="E980" i="10" s="1" a="1"/>
  <c r="E980" i="10" s="1"/>
  <c r="C980" i="10" s="1"/>
  <c r="F2926" i="10"/>
  <c r="E2926" i="10" s="1" a="1"/>
  <c r="E2926" i="10" s="1"/>
  <c r="C2926" i="10" s="1"/>
  <c r="F2616" i="10"/>
  <c r="E2616" i="10" s="1" a="1"/>
  <c r="E2616" i="10" s="1"/>
  <c r="C2616" i="10" s="1"/>
  <c r="F2310" i="10"/>
  <c r="E2310" i="10" s="1" a="1"/>
  <c r="E2310" i="10" s="1"/>
  <c r="C2310" i="10" s="1"/>
  <c r="F2447" i="10"/>
  <c r="E2447" i="10" s="1" a="1"/>
  <c r="E2447" i="10" s="1"/>
  <c r="C2447" i="10" s="1"/>
  <c r="F2808" i="10"/>
  <c r="E2808" i="10" s="1" a="1"/>
  <c r="E2808" i="10" s="1"/>
  <c r="C2808" i="10" s="1"/>
  <c r="F3293" i="10"/>
  <c r="E3293" i="10" s="1" a="1"/>
  <c r="E3293" i="10" s="1"/>
  <c r="C3293" i="10" s="1"/>
  <c r="F2525" i="10"/>
  <c r="E2525" i="10" s="1" a="1"/>
  <c r="E2525" i="10" s="1"/>
  <c r="C2525" i="10" s="1"/>
  <c r="F2835" i="10"/>
  <c r="E2835" i="10" s="1" a="1"/>
  <c r="E2835" i="10" s="1"/>
  <c r="C2835" i="10" s="1"/>
  <c r="F3149" i="10"/>
  <c r="E3149" i="10" s="1" a="1"/>
  <c r="E3149" i="10" s="1"/>
  <c r="C3149" i="10" s="1"/>
  <c r="F3318" i="10"/>
  <c r="E3318" i="10" s="1" a="1"/>
  <c r="E3318" i="10" s="1"/>
  <c r="C3318" i="10" s="1"/>
  <c r="F3362" i="10"/>
  <c r="E3362" i="10" s="1" a="1"/>
  <c r="E3362" i="10" s="1"/>
  <c r="C3362" i="10" s="1"/>
  <c r="F1513" i="10"/>
  <c r="E1513" i="10" s="1" a="1"/>
  <c r="E1513" i="10" s="1"/>
  <c r="C1513" i="10" s="1"/>
  <c r="F2991" i="10"/>
  <c r="E2991" i="10" s="1" a="1"/>
  <c r="E2991" i="10" s="1"/>
  <c r="C2991" i="10" s="1"/>
  <c r="F2592" i="10"/>
  <c r="E2592" i="10" s="1" a="1"/>
  <c r="E2592" i="10" s="1"/>
  <c r="C2592" i="10" s="1"/>
  <c r="F1321" i="10"/>
  <c r="E1321" i="10" s="1" a="1"/>
  <c r="E1321" i="10" s="1"/>
  <c r="C1321" i="10" s="1"/>
  <c r="F2229" i="10"/>
  <c r="E2229" i="10" s="1" a="1"/>
  <c r="E2229" i="10" s="1"/>
  <c r="C2229" i="10" s="1"/>
  <c r="F2576" i="10"/>
  <c r="E2576" i="10" s="1" a="1"/>
  <c r="E2576" i="10" s="1"/>
  <c r="C2576" i="10" s="1"/>
  <c r="F2424" i="10"/>
  <c r="E2424" i="10" s="1" a="1"/>
  <c r="E2424" i="10" s="1"/>
  <c r="C2424" i="10" s="1"/>
  <c r="F2705" i="10"/>
  <c r="E2705" i="10" s="1" a="1"/>
  <c r="E2705" i="10" s="1"/>
  <c r="C2705" i="10" s="1"/>
  <c r="F2665" i="10"/>
  <c r="E2665" i="10" s="1" a="1"/>
  <c r="E2665" i="10" s="1"/>
  <c r="C2665" i="10" s="1"/>
  <c r="F3267" i="10"/>
  <c r="E3267" i="10" s="1" a="1"/>
  <c r="E3267" i="10" s="1"/>
  <c r="C3267" i="10" s="1"/>
  <c r="F480" i="10"/>
  <c r="E480" i="10" s="1" a="1"/>
  <c r="E480" i="10" s="1"/>
  <c r="C480" i="10" s="1"/>
  <c r="F2884" i="10"/>
  <c r="E2884" i="10" s="1" a="1"/>
  <c r="E2884" i="10" s="1"/>
  <c r="C2884" i="10" s="1"/>
  <c r="F2735" i="10"/>
  <c r="E2735" i="10" s="1" a="1"/>
  <c r="E2735" i="10" s="1"/>
  <c r="C2735" i="10" s="1"/>
  <c r="F2913" i="10"/>
  <c r="E2913" i="10" s="1" a="1"/>
  <c r="E2913" i="10" s="1"/>
  <c r="C2913" i="10" s="1"/>
  <c r="F2032" i="10"/>
  <c r="E2032" i="10" s="1" a="1"/>
  <c r="E2032" i="10" s="1"/>
  <c r="C2032" i="10" s="1"/>
  <c r="F1999" i="10"/>
  <c r="E1999" i="10" s="1" a="1"/>
  <c r="E1999" i="10" s="1"/>
  <c r="C1999" i="10" s="1"/>
  <c r="F2177" i="10"/>
  <c r="E2177" i="10" s="1" a="1"/>
  <c r="E2177" i="10" s="1"/>
  <c r="C2177" i="10" s="1"/>
  <c r="F1412" i="10"/>
  <c r="E1412" i="10" s="1" a="1"/>
  <c r="E1412" i="10" s="1"/>
  <c r="C1412" i="10" s="1"/>
  <c r="F2998" i="10"/>
  <c r="E2998" i="10" s="1" a="1"/>
  <c r="E2998" i="10" s="1"/>
  <c r="C2998" i="10" s="1"/>
  <c r="F2185" i="10"/>
  <c r="E2185" i="10" s="1" a="1"/>
  <c r="E2185" i="10" s="1"/>
  <c r="C2185" i="10" s="1"/>
  <c r="F2533" i="10"/>
  <c r="E2533" i="10" s="1" a="1"/>
  <c r="E2533" i="10" s="1"/>
  <c r="C2533" i="10" s="1"/>
  <c r="F1592" i="10"/>
  <c r="E1592" i="10" s="1" a="1"/>
  <c r="E1592" i="10" s="1"/>
  <c r="C1592" i="10" s="1"/>
  <c r="F2555" i="10"/>
  <c r="E2555" i="10" s="1" a="1"/>
  <c r="E2555" i="10" s="1"/>
  <c r="C2555" i="10" s="1"/>
  <c r="F1637" i="10"/>
  <c r="E1637" i="10" s="1" a="1"/>
  <c r="E1637" i="10" s="1"/>
  <c r="C1637" i="10" s="1"/>
  <c r="F1153" i="10"/>
  <c r="E1153" i="10" s="1" a="1"/>
  <c r="E1153" i="10" s="1"/>
  <c r="C1153" i="10" s="1"/>
  <c r="F1810" i="10"/>
  <c r="E1810" i="10" s="1" a="1"/>
  <c r="E1810" i="10" s="1"/>
  <c r="C1810" i="10" s="1"/>
  <c r="F3051" i="10"/>
  <c r="E3051" i="10" s="1" a="1"/>
  <c r="E3051" i="10" s="1"/>
  <c r="C3051" i="10" s="1"/>
  <c r="F2898" i="10"/>
  <c r="E2898" i="10" s="1" a="1"/>
  <c r="E2898" i="10" s="1"/>
  <c r="C2898" i="10" s="1"/>
  <c r="F2868" i="10"/>
  <c r="E2868" i="10" s="1" a="1"/>
  <c r="E2868" i="10" s="1"/>
  <c r="C2868" i="10" s="1"/>
  <c r="F3015" i="10"/>
  <c r="E3015" i="10" s="1" a="1"/>
  <c r="E3015" i="10" s="1"/>
  <c r="C3015" i="10" s="1"/>
  <c r="F2345" i="10"/>
  <c r="E2345" i="10" s="1" a="1"/>
  <c r="E2345" i="10" s="1"/>
  <c r="C2345" i="10" s="1"/>
  <c r="F2124" i="10"/>
  <c r="E2124" i="10" s="1" a="1"/>
  <c r="E2124" i="10" s="1"/>
  <c r="C2124" i="10" s="1"/>
  <c r="F2239" i="10"/>
  <c r="E2239" i="10" s="1" a="1"/>
  <c r="E2239" i="10" s="1"/>
  <c r="C2239" i="10" s="1"/>
  <c r="F2247" i="10"/>
  <c r="E2247" i="10" s="1" a="1"/>
  <c r="E2247" i="10" s="1"/>
  <c r="C2247" i="10" s="1"/>
  <c r="F2268" i="10"/>
  <c r="E2268" i="10" s="1" a="1"/>
  <c r="E2268" i="10" s="1"/>
  <c r="C2268" i="10" s="1"/>
  <c r="F2205" i="10"/>
  <c r="E2205" i="10" s="1" a="1"/>
  <c r="E2205" i="10" s="1"/>
  <c r="C2205" i="10" s="1"/>
  <c r="F2389" i="10"/>
  <c r="E2389" i="10" s="1" a="1"/>
  <c r="E2389" i="10" s="1"/>
  <c r="C2389" i="10" s="1"/>
  <c r="F2385" i="10"/>
  <c r="E2385" i="10" s="1" a="1"/>
  <c r="E2385" i="10" s="1"/>
  <c r="C2385" i="10" s="1"/>
  <c r="F2806" i="10"/>
  <c r="E2806" i="10" s="1" a="1"/>
  <c r="E2806" i="10" s="1"/>
  <c r="C2806" i="10" s="1"/>
  <c r="F2622" i="10"/>
  <c r="E2622" i="10" s="1" a="1"/>
  <c r="E2622" i="10" s="1"/>
  <c r="C2622" i="10" s="1"/>
  <c r="F580" i="10"/>
  <c r="E580" i="10" s="1" a="1"/>
  <c r="E580" i="10" s="1"/>
  <c r="C580" i="10" s="1"/>
  <c r="F1352" i="10"/>
  <c r="E1352" i="10" s="1" a="1"/>
  <c r="E1352" i="10" s="1"/>
  <c r="C1352" i="10" s="1"/>
  <c r="F941" i="10"/>
  <c r="E941" i="10" s="1" a="1"/>
  <c r="E941" i="10" s="1"/>
  <c r="C941" i="10" s="1"/>
  <c r="F2631" i="10"/>
  <c r="E2631" i="10" s="1" a="1"/>
  <c r="E2631" i="10" s="1"/>
  <c r="C2631" i="10" s="1"/>
  <c r="F499" i="10"/>
  <c r="E499" i="10" s="1" a="1"/>
  <c r="E499" i="10" s="1"/>
  <c r="C499" i="10" s="1"/>
  <c r="F2699" i="10"/>
  <c r="E2699" i="10" s="1" a="1"/>
  <c r="E2699" i="10" s="1"/>
  <c r="C2699" i="10" s="1"/>
  <c r="F3177" i="10"/>
  <c r="E3177" i="10" s="1" a="1"/>
  <c r="E3177" i="10" s="1"/>
  <c r="C3177" i="10" s="1"/>
  <c r="F2919" i="10"/>
  <c r="E2919" i="10" s="1" a="1"/>
  <c r="E2919" i="10" s="1"/>
  <c r="C2919" i="10" s="1"/>
  <c r="F3307" i="10"/>
  <c r="E3307" i="10" s="1" a="1"/>
  <c r="E3307" i="10" s="1"/>
  <c r="C3307" i="10" s="1"/>
  <c r="F2920" i="10"/>
  <c r="E2920" i="10" s="1" a="1"/>
  <c r="E2920" i="10" s="1"/>
  <c r="C2920" i="10" s="1"/>
  <c r="F2114" i="10"/>
  <c r="E2114" i="10" s="1" a="1"/>
  <c r="E2114" i="10" s="1"/>
  <c r="C2114" i="10" s="1"/>
  <c r="F3292" i="10"/>
  <c r="E3292" i="10" s="1" a="1"/>
  <c r="E3292" i="10" s="1"/>
  <c r="C3292" i="10" s="1"/>
  <c r="F2524" i="10"/>
  <c r="E2524" i="10" s="1" a="1"/>
  <c r="E2524" i="10" s="1"/>
  <c r="C2524" i="10" s="1"/>
  <c r="F3334" i="10"/>
  <c r="E3334" i="10" s="1" a="1"/>
  <c r="E3334" i="10" s="1"/>
  <c r="C3334" i="10" s="1"/>
  <c r="F2789" i="10"/>
  <c r="E2789" i="10" s="1" a="1"/>
  <c r="E2789" i="10" s="1"/>
  <c r="C2789" i="10" s="1"/>
  <c r="F3143" i="10"/>
  <c r="E3143" i="10" s="1" a="1"/>
  <c r="E3143" i="10" s="1"/>
  <c r="C3143" i="10" s="1"/>
  <c r="F2384" i="10"/>
  <c r="E2384" i="10" s="1" a="1"/>
  <c r="E2384" i="10" s="1"/>
  <c r="C2384" i="10" s="1"/>
  <c r="F2263" i="10"/>
  <c r="E2263" i="10" s="1" a="1"/>
  <c r="E2263" i="10" s="1"/>
  <c r="C2263" i="10" s="1"/>
  <c r="F2814" i="10"/>
  <c r="E2814" i="10" s="1" a="1"/>
  <c r="E2814" i="10" s="1"/>
  <c r="C2814" i="10" s="1"/>
  <c r="F1725" i="10"/>
  <c r="E1725" i="10" s="1" a="1"/>
  <c r="E1725" i="10" s="1"/>
  <c r="C1725" i="10" s="1"/>
  <c r="F1676" i="10"/>
  <c r="E1676" i="10" s="1" a="1"/>
  <c r="E1676" i="10" s="1"/>
  <c r="C1676" i="10" s="1"/>
  <c r="F2712" i="10"/>
  <c r="E2712" i="10" s="1" a="1"/>
  <c r="E2712" i="10" s="1"/>
  <c r="C2712" i="10" s="1"/>
  <c r="F1847" i="10"/>
  <c r="E1847" i="10" s="1" a="1"/>
  <c r="E1847" i="10" s="1"/>
  <c r="C1847" i="10" s="1"/>
  <c r="F872" i="10"/>
  <c r="E872" i="10" s="1" a="1"/>
  <c r="E872" i="10" s="1"/>
  <c r="C872" i="10" s="1"/>
  <c r="F3255" i="10"/>
  <c r="E3255" i="10" s="1" a="1"/>
  <c r="E3255" i="10" s="1"/>
  <c r="C3255" i="10" s="1"/>
  <c r="F2508" i="10"/>
  <c r="E2508" i="10" s="1" a="1"/>
  <c r="E2508" i="10" s="1"/>
  <c r="C2508" i="10" s="1"/>
  <c r="F1591" i="10"/>
  <c r="E1591" i="10" s="1" a="1"/>
  <c r="E1591" i="10" s="1"/>
  <c r="C1591" i="10" s="1"/>
  <c r="F3063" i="10"/>
  <c r="E3063" i="10" s="1" a="1"/>
  <c r="E3063" i="10" s="1"/>
  <c r="C3063" i="10" s="1"/>
  <c r="F706" i="10"/>
  <c r="E706" i="10" s="1" a="1"/>
  <c r="E706" i="10" s="1"/>
  <c r="C706" i="10" s="1"/>
  <c r="F982" i="10"/>
  <c r="E982" i="10" s="1" a="1"/>
  <c r="E982" i="10" s="1"/>
  <c r="C982" i="10" s="1"/>
  <c r="F2104" i="10"/>
  <c r="E2104" i="10" s="1" a="1"/>
  <c r="E2104" i="10" s="1"/>
  <c r="C2104" i="10" s="1"/>
  <c r="F1105" i="10"/>
  <c r="E1105" i="10" s="1" a="1"/>
  <c r="E1105" i="10" s="1"/>
  <c r="C1105" i="10" s="1"/>
  <c r="F1372" i="10"/>
  <c r="E1372" i="10" s="1" a="1"/>
  <c r="E1372" i="10" s="1"/>
  <c r="C1372" i="10" s="1"/>
  <c r="F3152" i="10"/>
  <c r="E3152" i="10" s="1" a="1"/>
  <c r="E3152" i="10" s="1"/>
  <c r="C3152" i="10" s="1"/>
  <c r="F2398" i="10"/>
  <c r="E2398" i="10" s="1" a="1"/>
  <c r="E2398" i="10" s="1"/>
  <c r="C2398" i="10" s="1"/>
  <c r="F1235" i="10"/>
  <c r="E1235" i="10" s="1" a="1"/>
  <c r="E1235" i="10" s="1"/>
  <c r="C1235" i="10" s="1"/>
  <c r="F2988" i="10"/>
  <c r="E2988" i="10" s="1" a="1"/>
  <c r="E2988" i="10" s="1"/>
  <c r="C2988" i="10" s="1"/>
  <c r="F1540" i="10"/>
  <c r="E1540" i="10" s="1" a="1"/>
  <c r="E1540" i="10" s="1"/>
  <c r="C1540" i="10" s="1"/>
  <c r="F2643" i="10"/>
  <c r="E2643" i="10" s="1" a="1"/>
  <c r="E2643" i="10" s="1"/>
  <c r="C2643" i="10" s="1"/>
  <c r="F3137" i="10"/>
  <c r="E3137" i="10" s="1" a="1"/>
  <c r="E3137" i="10" s="1"/>
  <c r="C3137" i="10" s="1"/>
  <c r="F2363" i="10"/>
  <c r="E2363" i="10" s="1" a="1"/>
  <c r="E2363" i="10" s="1"/>
  <c r="C2363" i="10" s="1"/>
  <c r="F2403" i="10"/>
  <c r="E2403" i="10" s="1" a="1"/>
  <c r="E2403" i="10" s="1"/>
  <c r="C2403" i="10" s="1"/>
  <c r="F2214" i="10"/>
  <c r="E2214" i="10" s="1" a="1"/>
  <c r="E2214" i="10" s="1"/>
  <c r="C2214" i="10" s="1"/>
  <c r="F3306" i="10"/>
  <c r="E3306" i="10" s="1" a="1"/>
  <c r="E3306" i="10" s="1"/>
  <c r="C3306" i="10" s="1"/>
  <c r="F3161" i="10"/>
  <c r="E3161" i="10" s="1" a="1"/>
  <c r="E3161" i="10" s="1"/>
  <c r="C3161" i="10" s="1"/>
  <c r="F2874" i="10"/>
  <c r="E2874" i="10" s="1" a="1"/>
  <c r="E2874" i="10" s="1"/>
  <c r="C2874" i="10" s="1"/>
  <c r="F3268" i="10"/>
  <c r="E3268" i="10" s="1" a="1"/>
  <c r="E3268" i="10" s="1"/>
  <c r="C3268" i="10" s="1"/>
  <c r="F2215" i="10"/>
  <c r="E2215" i="10" s="1" a="1"/>
  <c r="E2215" i="10" s="1"/>
  <c r="C2215" i="10" s="1"/>
  <c r="F1941" i="10"/>
  <c r="E1941" i="10" s="1" a="1"/>
  <c r="E1941" i="10" s="1"/>
  <c r="C1941" i="10" s="1"/>
  <c r="F2990" i="10"/>
  <c r="E2990" i="10" s="1" a="1"/>
  <c r="E2990" i="10" s="1"/>
  <c r="C2990" i="10" s="1"/>
  <c r="F1612" i="10"/>
  <c r="E1612" i="10" s="1" a="1"/>
  <c r="E1612" i="10" s="1"/>
  <c r="C1612" i="10" s="1"/>
  <c r="F3209" i="10"/>
  <c r="E3209" i="10" s="1" a="1"/>
  <c r="E3209" i="10" s="1"/>
  <c r="C3209" i="10" s="1"/>
  <c r="F2945" i="10"/>
  <c r="E2945" i="10" s="1" a="1"/>
  <c r="E2945" i="10" s="1"/>
  <c r="C2945" i="10" s="1"/>
  <c r="F2788" i="10"/>
  <c r="E2788" i="10" s="1" a="1"/>
  <c r="E2788" i="10" s="1"/>
  <c r="C2788" i="10" s="1"/>
  <c r="F2405" i="10"/>
  <c r="E2405" i="10" s="1" a="1"/>
  <c r="E2405" i="10" s="1"/>
  <c r="C2405" i="10" s="1"/>
  <c r="F3367" i="10"/>
  <c r="E3367" i="10" s="1" a="1"/>
  <c r="E3367" i="10" s="1"/>
  <c r="C3367" i="10" s="1"/>
  <c r="F2330" i="10"/>
  <c r="E2330" i="10" s="1" a="1"/>
  <c r="E2330" i="10" s="1"/>
  <c r="C2330" i="10" s="1"/>
  <c r="F1085" i="10"/>
  <c r="E1085" i="10" s="1" a="1"/>
  <c r="E1085" i="10" s="1"/>
  <c r="C1085" i="10" s="1"/>
  <c r="F2610" i="10"/>
  <c r="E2610" i="10" s="1" a="1"/>
  <c r="E2610" i="10" s="1"/>
  <c r="C2610" i="10" s="1"/>
  <c r="F2956" i="10"/>
  <c r="E2956" i="10" s="1" a="1"/>
  <c r="E2956" i="10" s="1"/>
  <c r="C2956" i="10" s="1"/>
  <c r="F2983" i="10"/>
  <c r="E2983" i="10" s="1" a="1"/>
  <c r="E2983" i="10" s="1"/>
  <c r="C2983" i="10" s="1"/>
  <c r="F2892" i="10"/>
  <c r="E2892" i="10" s="1" a="1"/>
  <c r="E2892" i="10" s="1"/>
  <c r="C2892" i="10" s="1"/>
  <c r="F1388" i="10"/>
  <c r="E1388" i="10" s="1" a="1"/>
  <c r="E1388" i="10" s="1"/>
  <c r="C1388" i="10" s="1"/>
  <c r="F1353" i="10"/>
  <c r="E1353" i="10" s="1" a="1"/>
  <c r="E1353" i="10" s="1"/>
  <c r="C1353" i="10" s="1"/>
  <c r="F3378" i="10"/>
  <c r="E3378" i="10" s="1" a="1"/>
  <c r="E3378" i="10" s="1"/>
  <c r="C3378" i="10" s="1"/>
  <c r="F2753" i="10"/>
  <c r="E2753" i="10" s="1" a="1"/>
  <c r="E2753" i="10" s="1"/>
  <c r="C2753" i="10" s="1"/>
  <c r="F2619" i="10"/>
  <c r="E2619" i="10" s="1" a="1"/>
  <c r="E2619" i="10" s="1"/>
  <c r="C2619" i="10" s="1"/>
  <c r="F1967" i="10"/>
  <c r="E1967" i="10" s="1" a="1"/>
  <c r="E1967" i="10" s="1"/>
  <c r="C1967" i="10" s="1"/>
  <c r="F2765" i="10"/>
  <c r="E2765" i="10" s="1" a="1"/>
  <c r="E2765" i="10" s="1"/>
  <c r="C2765" i="10" s="1"/>
  <c r="F2332" i="10"/>
  <c r="E2332" i="10" s="1" a="1"/>
  <c r="E2332" i="10" s="1"/>
  <c r="C2332" i="10" s="1"/>
  <c r="F3075" i="10"/>
  <c r="E3075" i="10" s="1" a="1"/>
  <c r="E3075" i="10" s="1"/>
  <c r="C3075" i="10" s="1"/>
  <c r="F2077" i="10"/>
  <c r="E2077" i="10" s="1" a="1"/>
  <c r="E2077" i="10" s="1"/>
  <c r="C2077" i="10" s="1"/>
  <c r="F2711" i="10"/>
  <c r="E2711" i="10" s="1" a="1"/>
  <c r="E2711" i="10" s="1"/>
  <c r="C2711" i="10" s="1"/>
  <c r="F2318" i="10"/>
  <c r="E2318" i="10" s="1" a="1"/>
  <c r="E2318" i="10" s="1"/>
  <c r="C2318" i="10" s="1"/>
  <c r="F2669" i="10"/>
  <c r="E2669" i="10" s="1" a="1"/>
  <c r="E2669" i="10" s="1"/>
  <c r="C2669" i="10" s="1"/>
  <c r="F3298" i="10"/>
  <c r="E3298" i="10" s="1" a="1"/>
  <c r="E3298" i="10" s="1"/>
  <c r="C3298" i="10" s="1"/>
  <c r="F2085" i="10"/>
  <c r="E2085" i="10" s="1" a="1"/>
  <c r="E2085" i="10" s="1"/>
  <c r="C2085" i="10" s="1"/>
  <c r="F1597" i="10"/>
  <c r="E1597" i="10" s="1" a="1"/>
  <c r="E1597" i="10" s="1"/>
  <c r="C1597" i="10" s="1"/>
  <c r="F2923" i="10"/>
  <c r="E2923" i="10" s="1" a="1"/>
  <c r="E2923" i="10" s="1"/>
  <c r="C2923" i="10" s="1"/>
  <c r="F3297" i="10"/>
  <c r="E3297" i="10" s="1" a="1"/>
  <c r="E3297" i="10" s="1"/>
  <c r="C3297" i="10" s="1"/>
  <c r="F3124" i="10"/>
  <c r="E3124" i="10" s="1" a="1"/>
  <c r="E3124" i="10" s="1"/>
  <c r="C3124" i="10" s="1"/>
  <c r="F3238" i="10"/>
  <c r="E3238" i="10" s="1" a="1"/>
  <c r="E3238" i="10" s="1"/>
  <c r="C3238" i="10" s="1"/>
  <c r="F2261" i="10"/>
  <c r="E2261" i="10" s="1" a="1"/>
  <c r="E2261" i="10" s="1"/>
  <c r="C2261" i="10" s="1"/>
  <c r="F2722" i="10"/>
  <c r="E2722" i="10" s="1" a="1"/>
  <c r="E2722" i="10" s="1"/>
  <c r="C2722" i="10" s="1"/>
  <c r="F3321" i="10"/>
  <c r="E3321" i="10" s="1" a="1"/>
  <c r="E3321" i="10" s="1"/>
  <c r="C3321" i="10" s="1"/>
  <c r="F3000" i="10"/>
  <c r="E3000" i="10" s="1" a="1"/>
  <c r="E3000" i="10" s="1"/>
  <c r="C3000" i="10" s="1"/>
  <c r="F3201" i="10"/>
  <c r="E3201" i="10" s="1" a="1"/>
  <c r="E3201" i="10" s="1"/>
  <c r="C3201" i="10" s="1"/>
  <c r="F2603" i="10"/>
  <c r="E2603" i="10" s="1" a="1"/>
  <c r="E2603" i="10" s="1"/>
  <c r="C2603" i="10" s="1"/>
  <c r="F2390" i="10"/>
  <c r="E2390" i="10" s="1" a="1"/>
  <c r="E2390" i="10" s="1"/>
  <c r="C2390" i="10" s="1"/>
  <c r="F3001" i="10"/>
  <c r="E3001" i="10" s="1" a="1"/>
  <c r="E3001" i="10" s="1"/>
  <c r="C3001" i="10" s="1"/>
  <c r="F2681" i="10"/>
  <c r="E2681" i="10" s="1" a="1"/>
  <c r="E2681" i="10" s="1"/>
  <c r="C2681" i="10" s="1"/>
  <c r="F2367" i="10"/>
  <c r="E2367" i="10" s="1" a="1"/>
  <c r="E2367" i="10" s="1"/>
  <c r="C2367" i="10" s="1"/>
  <c r="F2056" i="10"/>
  <c r="E2056" i="10" s="1" a="1"/>
  <c r="E2056" i="10" s="1"/>
  <c r="C2056" i="10" s="1"/>
  <c r="F1144" i="10"/>
  <c r="E1144" i="10" s="1" a="1"/>
  <c r="E1144" i="10" s="1"/>
  <c r="C1144" i="10" s="1"/>
  <c r="F2667" i="10"/>
  <c r="E2667" i="10" s="1" a="1"/>
  <c r="E2667" i="10" s="1"/>
  <c r="C2667" i="10" s="1"/>
  <c r="F2470" i="10"/>
  <c r="E2470" i="10" s="1" a="1"/>
  <c r="E2470" i="10" s="1"/>
  <c r="C2470" i="10" s="1"/>
  <c r="F889" i="10"/>
  <c r="E889" i="10" s="1" a="1"/>
  <c r="E889" i="10" s="1"/>
  <c r="C889" i="10" s="1"/>
  <c r="F2929" i="10"/>
  <c r="E2929" i="10" s="1" a="1"/>
  <c r="E2929" i="10" s="1"/>
  <c r="C2929" i="10" s="1"/>
  <c r="F3106" i="10"/>
  <c r="E3106" i="10" s="1" a="1"/>
  <c r="E3106" i="10" s="1"/>
  <c r="C3106" i="10" s="1"/>
  <c r="F2354" i="10"/>
  <c r="E2354" i="10" s="1" a="1"/>
  <c r="E2354" i="10" s="1"/>
  <c r="C2354" i="10" s="1"/>
  <c r="F2860" i="10"/>
  <c r="E2860" i="10" s="1" a="1"/>
  <c r="E2860" i="10" s="1"/>
  <c r="C2860" i="10" s="1"/>
  <c r="F2890" i="10"/>
  <c r="E2890" i="10" s="1" a="1"/>
  <c r="E2890" i="10" s="1"/>
  <c r="C2890" i="10" s="1"/>
  <c r="F3235" i="10"/>
  <c r="E3235" i="10" s="1" a="1"/>
  <c r="E3235" i="10" s="1"/>
  <c r="C3235" i="10" s="1"/>
  <c r="F2135" i="10"/>
  <c r="E2135" i="10" s="1" a="1"/>
  <c r="E2135" i="10" s="1"/>
  <c r="C2135" i="10" s="1"/>
  <c r="F2528" i="10"/>
  <c r="E2528" i="10" s="1" a="1"/>
  <c r="E2528" i="10" s="1"/>
  <c r="C2528" i="10" s="1"/>
  <c r="F2965" i="10"/>
  <c r="E2965" i="10" s="1" a="1"/>
  <c r="E2965" i="10" s="1"/>
  <c r="C2965" i="10" s="1"/>
  <c r="F3286" i="10"/>
  <c r="E3286" i="10" s="1" a="1"/>
  <c r="E3286" i="10" s="1"/>
  <c r="C3286" i="10" s="1"/>
  <c r="F3039" i="10"/>
  <c r="E3039" i="10" s="1" a="1"/>
  <c r="E3039" i="10" s="1"/>
  <c r="C3039" i="10" s="1"/>
  <c r="F2469" i="10"/>
  <c r="E2469" i="10" s="1" a="1"/>
  <c r="E2469" i="10" s="1"/>
  <c r="C2469" i="10" s="1"/>
  <c r="F2397" i="10"/>
  <c r="E2397" i="10" s="1" a="1"/>
  <c r="E2397" i="10" s="1"/>
  <c r="C2397" i="10" s="1"/>
  <c r="F2973" i="10"/>
  <c r="E2973" i="10" s="1" a="1"/>
  <c r="E2973" i="10" s="1"/>
  <c r="C2973" i="10" s="1"/>
  <c r="R17" i="9"/>
  <c r="N9" i="9"/>
  <c r="N16" i="9"/>
  <c r="R10" i="9"/>
  <c r="P10" i="9"/>
  <c r="M15" i="9"/>
  <c r="O15" i="9"/>
  <c r="O14" i="9"/>
  <c r="M12" i="9"/>
  <c r="S14" i="9"/>
  <c r="O13" i="9"/>
  <c r="F2915" i="10"/>
  <c r="E2915" i="10" s="1" a="1"/>
  <c r="E2915" i="10" s="1"/>
  <c r="C2915" i="10" s="1"/>
  <c r="F367" i="10"/>
  <c r="E367" i="10" s="1" a="1"/>
  <c r="E367" i="10" s="1"/>
  <c r="C367" i="10" s="1"/>
  <c r="F1534" i="10"/>
  <c r="E1534" i="10" s="1" a="1"/>
  <c r="E1534" i="10" s="1"/>
  <c r="C1534" i="10" s="1"/>
  <c r="F429" i="10"/>
  <c r="E429" i="10" s="1" a="1"/>
  <c r="E429" i="10" s="1"/>
  <c r="C429" i="10" s="1"/>
  <c r="F457" i="10"/>
  <c r="E457" i="10" s="1" a="1"/>
  <c r="E457" i="10" s="1"/>
  <c r="C457" i="10" s="1"/>
  <c r="F1755" i="10"/>
  <c r="E1755" i="10" s="1" a="1"/>
  <c r="E1755" i="10" s="1"/>
  <c r="C1755" i="10" s="1"/>
  <c r="F309" i="10"/>
  <c r="E309" i="10" s="1" a="1"/>
  <c r="E309" i="10" s="1"/>
  <c r="C309" i="10" s="1"/>
  <c r="F454" i="10"/>
  <c r="E454" i="10" s="1" a="1"/>
  <c r="E454" i="10" s="1"/>
  <c r="C454" i="10" s="1"/>
  <c r="F954" i="10"/>
  <c r="E954" i="10" s="1" a="1"/>
  <c r="E954" i="10" s="1"/>
  <c r="C954" i="10" s="1"/>
  <c r="F1073" i="10"/>
  <c r="E1073" i="10" s="1" a="1"/>
  <c r="E1073" i="10" s="1"/>
  <c r="C1073" i="10" s="1"/>
  <c r="F1104" i="10"/>
  <c r="E1104" i="10" s="1" a="1"/>
  <c r="E1104" i="10" s="1"/>
  <c r="C1104" i="10" s="1"/>
  <c r="F2002" i="10"/>
  <c r="E2002" i="10" s="1" a="1"/>
  <c r="E2002" i="10" s="1"/>
  <c r="C2002" i="10" s="1"/>
  <c r="F358" i="10"/>
  <c r="E358" i="10" s="1" a="1"/>
  <c r="E358" i="10" s="1"/>
  <c r="C358" i="10" s="1"/>
  <c r="F1216" i="10"/>
  <c r="E1216" i="10" s="1" a="1"/>
  <c r="E1216" i="10" s="1"/>
  <c r="C1216" i="10" s="1"/>
  <c r="F1212" i="10"/>
  <c r="E1212" i="10" s="1" a="1"/>
  <c r="E1212" i="10" s="1"/>
  <c r="C1212" i="10" s="1"/>
  <c r="F1828" i="10"/>
  <c r="E1828" i="10" s="1" a="1"/>
  <c r="E1828" i="10" s="1"/>
  <c r="C1828" i="10" s="1"/>
  <c r="F163" i="10"/>
  <c r="E163" i="10" s="1" a="1"/>
  <c r="E163" i="10" s="1"/>
  <c r="C163" i="10" s="1"/>
  <c r="F1009" i="10"/>
  <c r="E1009" i="10" s="1" a="1"/>
  <c r="E1009" i="10" s="1"/>
  <c r="C1009" i="10" s="1"/>
  <c r="F447" i="10"/>
  <c r="E447" i="10" s="1" a="1"/>
  <c r="E447" i="10" s="1"/>
  <c r="C447" i="10" s="1"/>
  <c r="F789" i="10"/>
  <c r="E789" i="10" s="1" a="1"/>
  <c r="E789" i="10" s="1"/>
  <c r="C789" i="10" s="1"/>
  <c r="F1331" i="10"/>
  <c r="E1331" i="10" s="1" a="1"/>
  <c r="E1331" i="10" s="1"/>
  <c r="C1331" i="10" s="1"/>
  <c r="F3343" i="10"/>
  <c r="E3343" i="10" s="1" a="1"/>
  <c r="E3343" i="10" s="1"/>
  <c r="C3343" i="10" s="1"/>
  <c r="F1365" i="10"/>
  <c r="E1365" i="10" s="1" a="1"/>
  <c r="E1365" i="10" s="1"/>
  <c r="C1365" i="10" s="1"/>
  <c r="F1159" i="10"/>
  <c r="E1159" i="10" s="1" a="1"/>
  <c r="E1159" i="10" s="1"/>
  <c r="C1159" i="10" s="1"/>
  <c r="F341" i="10"/>
  <c r="E341" i="10" s="1" a="1"/>
  <c r="E341" i="10" s="1"/>
  <c r="C341" i="10" s="1"/>
  <c r="F84" i="10"/>
  <c r="E84" i="10" s="1" a="1"/>
  <c r="E84" i="10" s="1"/>
  <c r="C84" i="10" s="1"/>
  <c r="F1588" i="10"/>
  <c r="E1588" i="10" s="1" a="1"/>
  <c r="E1588" i="10" s="1"/>
  <c r="C1588" i="10" s="1"/>
  <c r="F3182" i="10"/>
  <c r="E3182" i="10" s="1" a="1"/>
  <c r="E3182" i="10" s="1"/>
  <c r="C3182" i="10" s="1"/>
  <c r="F1161" i="10"/>
  <c r="E1161" i="10" s="1" a="1"/>
  <c r="E1161" i="10" s="1"/>
  <c r="C1161" i="10" s="1"/>
  <c r="F321" i="10"/>
  <c r="E321" i="10" s="1" a="1"/>
  <c r="E321" i="10" s="1"/>
  <c r="C321" i="10" s="1"/>
  <c r="F1667" i="10"/>
  <c r="E1667" i="10" s="1" a="1"/>
  <c r="E1667" i="10" s="1"/>
  <c r="C1667" i="10" s="1"/>
  <c r="F490" i="10"/>
  <c r="E490" i="10" s="1" a="1"/>
  <c r="E490" i="10" s="1"/>
  <c r="C490" i="10" s="1"/>
  <c r="F385" i="10"/>
  <c r="E385" i="10" s="1" a="1"/>
  <c r="E385" i="10" s="1"/>
  <c r="C385" i="10" s="1"/>
  <c r="F420" i="10"/>
  <c r="E420" i="10" s="1" a="1"/>
  <c r="E420" i="10" s="1"/>
  <c r="C420" i="10" s="1"/>
  <c r="F313" i="10"/>
  <c r="E313" i="10" s="1" a="1"/>
  <c r="E313" i="10" s="1"/>
  <c r="C313" i="10" s="1"/>
  <c r="F1249" i="10"/>
  <c r="E1249" i="10" s="1" a="1"/>
  <c r="E1249" i="10" s="1"/>
  <c r="C1249" i="10" s="1"/>
  <c r="F1490" i="10"/>
  <c r="E1490" i="10" s="1" a="1"/>
  <c r="E1490" i="10" s="1"/>
  <c r="C1490" i="10" s="1"/>
  <c r="F3171" i="10"/>
  <c r="E3171" i="10" s="1" a="1"/>
  <c r="E3171" i="10" s="1"/>
  <c r="C3171" i="10" s="1"/>
  <c r="F1254" i="10"/>
  <c r="E1254" i="10" s="1" a="1"/>
  <c r="E1254" i="10" s="1"/>
  <c r="C1254" i="10" s="1"/>
  <c r="F1678" i="10"/>
  <c r="E1678" i="10" s="1" a="1"/>
  <c r="E1678" i="10" s="1"/>
  <c r="C1678" i="10" s="1"/>
  <c r="F2052" i="10"/>
  <c r="E2052" i="10" s="1" a="1"/>
  <c r="E2052" i="10" s="1"/>
  <c r="C2052" i="10" s="1"/>
  <c r="F1362" i="10"/>
  <c r="E1362" i="10" s="1" a="1"/>
  <c r="E1362" i="10" s="1"/>
  <c r="C1362" i="10" s="1"/>
  <c r="F200" i="10"/>
  <c r="E200" i="10" s="1" a="1"/>
  <c r="E200" i="10" s="1"/>
  <c r="C200" i="10" s="1"/>
  <c r="F1184" i="10"/>
  <c r="E1184" i="10" s="1" a="1"/>
  <c r="E1184" i="10" s="1"/>
  <c r="C1184" i="10" s="1"/>
  <c r="F193" i="10"/>
  <c r="E193" i="10" s="1" a="1"/>
  <c r="E193" i="10" s="1"/>
  <c r="C193" i="10" s="1"/>
  <c r="F1204" i="10"/>
  <c r="E1204" i="10" s="1" a="1"/>
  <c r="E1204" i="10" s="1"/>
  <c r="C1204" i="10" s="1"/>
  <c r="F1653" i="10"/>
  <c r="E1653" i="10" s="1" a="1"/>
  <c r="E1653" i="10" s="1"/>
  <c r="C1653" i="10" s="1"/>
  <c r="F858" i="10"/>
  <c r="E858" i="10" s="1" a="1"/>
  <c r="E858" i="10" s="1"/>
  <c r="C858" i="10" s="1"/>
  <c r="F106" i="10"/>
  <c r="E106" i="10" s="1" a="1"/>
  <c r="E106" i="10" s="1"/>
  <c r="C106" i="10" s="1"/>
  <c r="F251" i="10"/>
  <c r="E251" i="10" s="1" a="1"/>
  <c r="E251" i="10" s="1"/>
  <c r="C251" i="10" s="1"/>
  <c r="F983" i="10"/>
  <c r="E983" i="10" s="1" a="1"/>
  <c r="E983" i="10" s="1"/>
  <c r="C983" i="10" s="1"/>
  <c r="F1786" i="10"/>
  <c r="E1786" i="10" s="1" a="1"/>
  <c r="E1786" i="10" s="1"/>
  <c r="C1786" i="10" s="1"/>
  <c r="F1227" i="10"/>
  <c r="E1227" i="10" s="1" a="1"/>
  <c r="E1227" i="10" s="1"/>
  <c r="C1227" i="10" s="1"/>
  <c r="F755" i="10"/>
  <c r="E755" i="10" s="1" a="1"/>
  <c r="E755" i="10" s="1"/>
  <c r="C755" i="10" s="1"/>
  <c r="F2472" i="10"/>
  <c r="E2472" i="10" s="1" a="1"/>
  <c r="E2472" i="10" s="1"/>
  <c r="C2472" i="10" s="1"/>
  <c r="F118" i="10"/>
  <c r="E118" i="10" s="1" a="1"/>
  <c r="E118" i="10" s="1"/>
  <c r="C118" i="10" s="1"/>
  <c r="F96" i="10"/>
  <c r="E96" i="10" s="1" a="1"/>
  <c r="E96" i="10" s="1"/>
  <c r="C96" i="10" s="1"/>
  <c r="F345" i="10"/>
  <c r="E345" i="10" s="1" a="1"/>
  <c r="E345" i="10" s="1"/>
  <c r="C345" i="10" s="1"/>
  <c r="F369" i="10"/>
  <c r="E369" i="10" s="1" a="1"/>
  <c r="E369" i="10" s="1"/>
  <c r="C369" i="10" s="1"/>
  <c r="F1023" i="10"/>
  <c r="E1023" i="10" s="1" a="1"/>
  <c r="E1023" i="10" s="1"/>
  <c r="C1023" i="10" s="1"/>
  <c r="F530" i="10"/>
  <c r="E530" i="10" s="1" a="1"/>
  <c r="E530" i="10" s="1"/>
  <c r="C530" i="10" s="1"/>
  <c r="F1391" i="10"/>
  <c r="E1391" i="10" s="1" a="1"/>
  <c r="E1391" i="10" s="1"/>
  <c r="C1391" i="10" s="1"/>
  <c r="F1829" i="10"/>
  <c r="E1829" i="10" s="1" a="1"/>
  <c r="E1829" i="10" s="1"/>
  <c r="C1829" i="10" s="1"/>
  <c r="F187" i="10"/>
  <c r="E187" i="10" s="1" a="1"/>
  <c r="E187" i="10" s="1"/>
  <c r="C187" i="10" s="1"/>
  <c r="F762" i="10"/>
  <c r="E762" i="10" s="1" a="1"/>
  <c r="E762" i="10" s="1"/>
  <c r="C762" i="10" s="1"/>
  <c r="F992" i="10"/>
  <c r="E992" i="10" s="1" a="1"/>
  <c r="E992" i="10" s="1"/>
  <c r="C992" i="10" s="1"/>
  <c r="F547" i="10"/>
  <c r="E547" i="10" s="1" a="1"/>
  <c r="E547" i="10" s="1"/>
  <c r="C547" i="10" s="1"/>
  <c r="F1965" i="10"/>
  <c r="E1965" i="10" s="1" a="1"/>
  <c r="E1965" i="10" s="1"/>
  <c r="C1965" i="10" s="1"/>
  <c r="F355" i="10"/>
  <c r="E355" i="10" s="1" a="1"/>
  <c r="E355" i="10" s="1"/>
  <c r="C355" i="10" s="1"/>
  <c r="F2749" i="10"/>
  <c r="E2749" i="10" s="1" a="1"/>
  <c r="E2749" i="10" s="1"/>
  <c r="C2749" i="10" s="1"/>
  <c r="F125" i="10"/>
  <c r="E125" i="10" s="1" a="1"/>
  <c r="E125" i="10" s="1"/>
  <c r="C125" i="10" s="1"/>
  <c r="F1336" i="10"/>
  <c r="E1336" i="10" s="1" a="1"/>
  <c r="E1336" i="10" s="1"/>
  <c r="C1336" i="10" s="1"/>
  <c r="F691" i="10"/>
  <c r="E691" i="10" s="1" a="1"/>
  <c r="E691" i="10" s="1"/>
  <c r="C691" i="10" s="1"/>
  <c r="F2012" i="10"/>
  <c r="E2012" i="10" s="1" a="1"/>
  <c r="E2012" i="10" s="1"/>
  <c r="C2012" i="10" s="1"/>
  <c r="F3036" i="10"/>
  <c r="E3036" i="10" s="1" a="1"/>
  <c r="E3036" i="10" s="1"/>
  <c r="C3036" i="10" s="1"/>
  <c r="F2139" i="10"/>
  <c r="E2139" i="10" s="1" a="1"/>
  <c r="E2139" i="10" s="1"/>
  <c r="C2139" i="10" s="1"/>
  <c r="F1948" i="10"/>
  <c r="E1948" i="10" s="1" a="1"/>
  <c r="E1948" i="10" s="1"/>
  <c r="C1948" i="10" s="1"/>
  <c r="F316" i="10"/>
  <c r="E316" i="10" s="1" a="1"/>
  <c r="E316" i="10" s="1"/>
  <c r="C316" i="10" s="1"/>
  <c r="F1202" i="10"/>
  <c r="E1202" i="10" s="1" a="1"/>
  <c r="E1202" i="10" s="1"/>
  <c r="C1202" i="10" s="1"/>
  <c r="F1271" i="10"/>
  <c r="E1271" i="10" s="1" a="1"/>
  <c r="E1271" i="10" s="1"/>
  <c r="C1271" i="10" s="1"/>
  <c r="F449" i="10"/>
  <c r="E449" i="10" s="1" a="1"/>
  <c r="E449" i="10" s="1"/>
  <c r="C449" i="10" s="1"/>
  <c r="F90" i="10"/>
  <c r="E90" i="10" s="1" a="1"/>
  <c r="E90" i="10" s="1"/>
  <c r="C90" i="10" s="1"/>
  <c r="F1219" i="10"/>
  <c r="E1219" i="10" s="1" a="1"/>
  <c r="E1219" i="10" s="1"/>
  <c r="C1219" i="10" s="1"/>
  <c r="F951" i="10"/>
  <c r="E951" i="10" s="1" a="1"/>
  <c r="E951" i="10" s="1"/>
  <c r="C951" i="10" s="1"/>
  <c r="F208" i="10"/>
  <c r="E208" i="10" s="1" a="1"/>
  <c r="E208" i="10" s="1"/>
  <c r="C208" i="10" s="1"/>
  <c r="F237" i="10"/>
  <c r="E237" i="10" s="1" a="1"/>
  <c r="E237" i="10" s="1"/>
  <c r="C237" i="10" s="1"/>
  <c r="F1328" i="10"/>
  <c r="E1328" i="10" s="1" a="1"/>
  <c r="E1328" i="10" s="1"/>
  <c r="C1328" i="10" s="1"/>
  <c r="F1890" i="10"/>
  <c r="E1890" i="10" s="1" a="1"/>
  <c r="E1890" i="10" s="1"/>
  <c r="C1890" i="10" s="1"/>
  <c r="F1801" i="10"/>
  <c r="E1801" i="10" s="1" a="1"/>
  <c r="E1801" i="10" s="1"/>
  <c r="C1801" i="10" s="1"/>
  <c r="F1526" i="10"/>
  <c r="E1526" i="10" s="1" a="1"/>
  <c r="E1526" i="10" s="1"/>
  <c r="C1526" i="10" s="1"/>
  <c r="F1645" i="10"/>
  <c r="E1645" i="10" s="1" a="1"/>
  <c r="E1645" i="10" s="1"/>
  <c r="C1645" i="10" s="1"/>
  <c r="F1334" i="10"/>
  <c r="E1334" i="10" s="1" a="1"/>
  <c r="E1334" i="10" s="1"/>
  <c r="C1334" i="10" s="1"/>
  <c r="F1884" i="10"/>
  <c r="E1884" i="10" s="1" a="1"/>
  <c r="E1884" i="10" s="1"/>
  <c r="C1884" i="10" s="1"/>
  <c r="F424" i="10"/>
  <c r="E424" i="10" s="1" a="1"/>
  <c r="E424" i="10" s="1"/>
  <c r="C424" i="10" s="1"/>
  <c r="F1397" i="10"/>
  <c r="E1397" i="10" s="1" a="1"/>
  <c r="E1397" i="10" s="1"/>
  <c r="C1397" i="10" s="1"/>
  <c r="F771" i="10"/>
  <c r="E771" i="10" s="1" a="1"/>
  <c r="E771" i="10" s="1"/>
  <c r="C771" i="10" s="1"/>
  <c r="F164" i="10"/>
  <c r="E164" i="10" s="1" a="1"/>
  <c r="E164" i="10" s="1"/>
  <c r="C164" i="10" s="1"/>
  <c r="F716" i="10"/>
  <c r="E716" i="10" s="1" a="1"/>
  <c r="E716" i="10" s="1"/>
  <c r="C716" i="10" s="1"/>
  <c r="F1495" i="10"/>
  <c r="E1495" i="10" s="1" a="1"/>
  <c r="E1495" i="10" s="1"/>
  <c r="C1495" i="10" s="1"/>
  <c r="F3206" i="10"/>
  <c r="E3206" i="10" s="1" a="1"/>
  <c r="E3206" i="10" s="1"/>
  <c r="C3206" i="10" s="1"/>
  <c r="F1993" i="10"/>
  <c r="E1993" i="10" s="1" a="1"/>
  <c r="E1993" i="10" s="1"/>
  <c r="C1993" i="10" s="1"/>
  <c r="F427" i="10"/>
  <c r="E427" i="10" s="1" a="1"/>
  <c r="E427" i="10" s="1"/>
  <c r="C427" i="10" s="1"/>
  <c r="F1416" i="10"/>
  <c r="E1416" i="10" s="1" a="1"/>
  <c r="E1416" i="10" s="1"/>
  <c r="C1416" i="10" s="1"/>
  <c r="F1841" i="10"/>
  <c r="E1841" i="10" s="1" a="1"/>
  <c r="E1841" i="10" s="1"/>
  <c r="C1841" i="10" s="1"/>
  <c r="F3079" i="10"/>
  <c r="E3079" i="10" s="1" a="1"/>
  <c r="E3079" i="10" s="1"/>
  <c r="C3079" i="10" s="1"/>
  <c r="F919" i="10"/>
  <c r="E919" i="10" s="1" a="1"/>
  <c r="E919" i="10" s="1"/>
  <c r="C919" i="10" s="1"/>
  <c r="F3301" i="10"/>
  <c r="E3301" i="10" s="1" a="1"/>
  <c r="E3301" i="10" s="1"/>
  <c r="C3301" i="10" s="1"/>
  <c r="F2550" i="10"/>
  <c r="E2550" i="10" s="1" a="1"/>
  <c r="E2550" i="10" s="1"/>
  <c r="C2550" i="10" s="1"/>
  <c r="F1410" i="10"/>
  <c r="E1410" i="10" s="1" a="1"/>
  <c r="E1410" i="10" s="1"/>
  <c r="C1410" i="10" s="1"/>
  <c r="F1094" i="10"/>
  <c r="E1094" i="10" s="1" a="1"/>
  <c r="E1094" i="10" s="1"/>
  <c r="C1094" i="10" s="1"/>
  <c r="F2315" i="10"/>
  <c r="E2315" i="10" s="1" a="1"/>
  <c r="E2315" i="10" s="1"/>
  <c r="C2315" i="10" s="1"/>
  <c r="F2140" i="10"/>
  <c r="E2140" i="10" s="1" a="1"/>
  <c r="E2140" i="10" s="1"/>
  <c r="C2140" i="10" s="1"/>
  <c r="F376" i="10"/>
  <c r="E376" i="10" s="1" a="1"/>
  <c r="E376" i="10" s="1"/>
  <c r="C376" i="10" s="1"/>
  <c r="F665" i="10"/>
  <c r="E665" i="10" s="1" a="1"/>
  <c r="E665" i="10" s="1"/>
  <c r="C665" i="10" s="1"/>
  <c r="F1781" i="10"/>
  <c r="E1781" i="10" s="1" a="1"/>
  <c r="E1781" i="10" s="1"/>
  <c r="C1781" i="10" s="1"/>
  <c r="F1128" i="10"/>
  <c r="E1128" i="10" s="1" a="1"/>
  <c r="E1128" i="10" s="1"/>
  <c r="C1128" i="10" s="1"/>
  <c r="F541" i="10"/>
  <c r="E541" i="10" s="1" a="1"/>
  <c r="E541" i="10" s="1"/>
  <c r="C541" i="10" s="1"/>
  <c r="F610" i="10"/>
  <c r="E610" i="10" s="1" a="1"/>
  <c r="E610" i="10" s="1"/>
  <c r="C610" i="10" s="1"/>
  <c r="F2100" i="10"/>
  <c r="E2100" i="10" s="1" a="1"/>
  <c r="E2100" i="10" s="1"/>
  <c r="C2100" i="10" s="1"/>
  <c r="F646" i="10"/>
  <c r="E646" i="10" s="1" a="1"/>
  <c r="E646" i="10" s="1"/>
  <c r="C646" i="10" s="1"/>
  <c r="F1803" i="10"/>
  <c r="E1803" i="10" s="1" a="1"/>
  <c r="E1803" i="10" s="1"/>
  <c r="C1803" i="10" s="1"/>
  <c r="F1762" i="10"/>
  <c r="E1762" i="10" s="1" a="1"/>
  <c r="E1762" i="10" s="1"/>
  <c r="C1762" i="10" s="1"/>
  <c r="F2849" i="10"/>
  <c r="E2849" i="10" s="1" a="1"/>
  <c r="E2849" i="10" s="1"/>
  <c r="C2849" i="10" s="1"/>
  <c r="F3076" i="10"/>
  <c r="E3076" i="10" s="1" a="1"/>
  <c r="E3076" i="10" s="1"/>
  <c r="C3076" i="10" s="1"/>
  <c r="F1768" i="10"/>
  <c r="E1768" i="10" s="1" a="1"/>
  <c r="E1768" i="10" s="1"/>
  <c r="C1768" i="10" s="1"/>
  <c r="F1658" i="10"/>
  <c r="E1658" i="10" s="1" a="1"/>
  <c r="E1658" i="10" s="1"/>
  <c r="C1658" i="10" s="1"/>
  <c r="F139" i="10"/>
  <c r="E139" i="10" s="1" a="1"/>
  <c r="E139" i="10" s="1"/>
  <c r="C139" i="10" s="1"/>
  <c r="F1008" i="10"/>
  <c r="E1008" i="10" s="1" a="1"/>
  <c r="E1008" i="10" s="1"/>
  <c r="C1008" i="10" s="1"/>
  <c r="F783" i="10"/>
  <c r="E783" i="10" s="1" a="1"/>
  <c r="E783" i="10" s="1"/>
  <c r="C783" i="10" s="1"/>
  <c r="F1070" i="10"/>
  <c r="E1070" i="10" s="1" a="1"/>
  <c r="E1070" i="10" s="1"/>
  <c r="C1070" i="10" s="1"/>
  <c r="F1209" i="10"/>
  <c r="E1209" i="10" s="1" a="1"/>
  <c r="E1209" i="10" s="1"/>
  <c r="C1209" i="10" s="1"/>
  <c r="F459" i="10"/>
  <c r="E459" i="10" s="1" a="1"/>
  <c r="E459" i="10" s="1"/>
  <c r="C459" i="10" s="1"/>
  <c r="F170" i="10"/>
  <c r="E170" i="10" s="1" a="1"/>
  <c r="E170" i="10" s="1"/>
  <c r="C170" i="10" s="1"/>
  <c r="F1833" i="10"/>
  <c r="E1833" i="10" s="1" a="1"/>
  <c r="E1833" i="10" s="1"/>
  <c r="C1833" i="10" s="1"/>
  <c r="F89" i="10"/>
  <c r="E89" i="10" s="1" a="1"/>
  <c r="E89" i="10" s="1"/>
  <c r="C89" i="10" s="1"/>
  <c r="F1502" i="10"/>
  <c r="E1502" i="10" s="1" a="1"/>
  <c r="E1502" i="10" s="1"/>
  <c r="C1502" i="10" s="1"/>
  <c r="F421" i="10"/>
  <c r="E421" i="10" s="1" a="1"/>
  <c r="E421" i="10" s="1"/>
  <c r="C421" i="10" s="1"/>
  <c r="F3054" i="10"/>
  <c r="E3054" i="10" s="1" a="1"/>
  <c r="E3054" i="10" s="1"/>
  <c r="C3054" i="10" s="1"/>
  <c r="F440" i="10"/>
  <c r="E440" i="10" s="1" a="1"/>
  <c r="E440" i="10" s="1"/>
  <c r="C440" i="10" s="1"/>
  <c r="F1112" i="10"/>
  <c r="E1112" i="10" s="1" a="1"/>
  <c r="E1112" i="10" s="1"/>
  <c r="C1112" i="10" s="1"/>
  <c r="F64" i="10"/>
  <c r="E64" i="10" s="1" a="1"/>
  <c r="E64" i="10" s="1"/>
  <c r="C64" i="10" s="1"/>
  <c r="F893" i="10"/>
  <c r="E893" i="10" s="1" a="1"/>
  <c r="E893" i="10" s="1"/>
  <c r="C893" i="10" s="1"/>
  <c r="F1916" i="10"/>
  <c r="E1916" i="10" s="1" a="1"/>
  <c r="E1916" i="10" s="1"/>
  <c r="C1916" i="10" s="1"/>
  <c r="F1639" i="10"/>
  <c r="E1639" i="10" s="1" a="1"/>
  <c r="E1639" i="10" s="1"/>
  <c r="C1639" i="10" s="1"/>
  <c r="F1160" i="10"/>
  <c r="E1160" i="10" s="1" a="1"/>
  <c r="E1160" i="10" s="1"/>
  <c r="C1160" i="10" s="1"/>
  <c r="F1908" i="10"/>
  <c r="E1908" i="10" s="1" a="1"/>
  <c r="E1908" i="10" s="1"/>
  <c r="C1908" i="10" s="1"/>
  <c r="F1169" i="10"/>
  <c r="E1169" i="10" s="1" a="1"/>
  <c r="E1169" i="10" s="1"/>
  <c r="C1169" i="10" s="1"/>
  <c r="F611" i="10"/>
  <c r="E611" i="10" s="1" a="1"/>
  <c r="E611" i="10" s="1"/>
  <c r="C611" i="10" s="1"/>
  <c r="F466" i="10"/>
  <c r="E466" i="10" s="1" a="1"/>
  <c r="E466" i="10" s="1"/>
  <c r="C466" i="10" s="1"/>
  <c r="F1042" i="10"/>
  <c r="E1042" i="10" s="1" a="1"/>
  <c r="E1042" i="10" s="1"/>
  <c r="C1042" i="10" s="1"/>
  <c r="F1848" i="10"/>
  <c r="E1848" i="10" s="1" a="1"/>
  <c r="E1848" i="10" s="1"/>
  <c r="C1848" i="10" s="1"/>
  <c r="F214" i="10"/>
  <c r="E214" i="10" s="1" a="1"/>
  <c r="E214" i="10" s="1"/>
  <c r="C214" i="10" s="1"/>
  <c r="F494" i="10"/>
  <c r="E494" i="10" s="1" a="1"/>
  <c r="E494" i="10" s="1"/>
  <c r="C494" i="10" s="1"/>
  <c r="F831" i="10"/>
  <c r="E831" i="10" s="1" a="1"/>
  <c r="E831" i="10" s="1"/>
  <c r="C831" i="10" s="1"/>
  <c r="F1188" i="10"/>
  <c r="E1188" i="10" s="1" a="1"/>
  <c r="E1188" i="10" s="1"/>
  <c r="C1188" i="10" s="1"/>
  <c r="F276" i="10"/>
  <c r="E276" i="10" s="1" a="1"/>
  <c r="E276" i="10" s="1"/>
  <c r="C276" i="10" s="1"/>
  <c r="F2165" i="10"/>
  <c r="E2165" i="10" s="1" a="1"/>
  <c r="E2165" i="10" s="1"/>
  <c r="C2165" i="10" s="1"/>
  <c r="F1509" i="10"/>
  <c r="E1509" i="10" s="1" a="1"/>
  <c r="E1509" i="10" s="1"/>
  <c r="C1509" i="10" s="1"/>
  <c r="F344" i="10"/>
  <c r="E344" i="10" s="1" a="1"/>
  <c r="E344" i="10" s="1"/>
  <c r="C344" i="10" s="1"/>
  <c r="F896" i="10"/>
  <c r="E896" i="10" s="1" a="1"/>
  <c r="E896" i="10" s="1"/>
  <c r="C896" i="10" s="1"/>
  <c r="F1176" i="10"/>
  <c r="E1176" i="10" s="1" a="1"/>
  <c r="E1176" i="10" s="1"/>
  <c r="C1176" i="10" s="1"/>
  <c r="F1329" i="10"/>
  <c r="E1329" i="10" s="1" a="1"/>
  <c r="E1329" i="10" s="1"/>
  <c r="C1329" i="10" s="1"/>
  <c r="F2055" i="10"/>
  <c r="E2055" i="10" s="1" a="1"/>
  <c r="E2055" i="10" s="1"/>
  <c r="C2055" i="10" s="1"/>
  <c r="F1584" i="10"/>
  <c r="E1584" i="10" s="1" a="1"/>
  <c r="E1584" i="10" s="1"/>
  <c r="C1584" i="10" s="1"/>
  <c r="F881" i="10"/>
  <c r="E881" i="10" s="1" a="1"/>
  <c r="E881" i="10" s="1"/>
  <c r="C881" i="10" s="1"/>
  <c r="F1622" i="10"/>
  <c r="E1622" i="10" s="1" a="1"/>
  <c r="E1622" i="10" s="1"/>
  <c r="C1622" i="10" s="1"/>
  <c r="F1581" i="10"/>
  <c r="E1581" i="10" s="1" a="1"/>
  <c r="E1581" i="10" s="1"/>
  <c r="C1581" i="10" s="1"/>
  <c r="F1957" i="10"/>
  <c r="E1957" i="10" s="1" a="1"/>
  <c r="E1957" i="10" s="1"/>
  <c r="C1957" i="10" s="1"/>
  <c r="F1114" i="10"/>
  <c r="E1114" i="10" s="1" a="1"/>
  <c r="E1114" i="10" s="1"/>
  <c r="C1114" i="10" s="1"/>
  <c r="F1543" i="10"/>
  <c r="E1543" i="10" s="1" a="1"/>
  <c r="E1543" i="10" s="1"/>
  <c r="C1543" i="10" s="1"/>
  <c r="F92" i="10"/>
  <c r="E92" i="10" s="1" a="1"/>
  <c r="E92" i="10" s="1"/>
  <c r="C92" i="10" s="1"/>
  <c r="F1121" i="10"/>
  <c r="E1121" i="10" s="1" a="1"/>
  <c r="E1121" i="10" s="1"/>
  <c r="C1121" i="10" s="1"/>
  <c r="F201" i="10"/>
  <c r="E201" i="10" s="1" a="1"/>
  <c r="E201" i="10" s="1"/>
  <c r="C201" i="10" s="1"/>
  <c r="F947" i="10"/>
  <c r="E947" i="10" s="1" a="1"/>
  <c r="E947" i="10" s="1"/>
  <c r="C947" i="10" s="1"/>
  <c r="F1345" i="10"/>
  <c r="E1345" i="10" s="1" a="1"/>
  <c r="E1345" i="10" s="1"/>
  <c r="C1345" i="10" s="1"/>
  <c r="F1126" i="10"/>
  <c r="E1126" i="10" s="1" a="1"/>
  <c r="E1126" i="10" s="1"/>
  <c r="C1126" i="10" s="1"/>
  <c r="F1029" i="10"/>
  <c r="E1029" i="10" s="1" a="1"/>
  <c r="E1029" i="10" s="1"/>
  <c r="C1029" i="10" s="1"/>
  <c r="F485" i="10"/>
  <c r="E485" i="10" s="1" a="1"/>
  <c r="E485" i="10" s="1"/>
  <c r="C485" i="10" s="1"/>
  <c r="F1004" i="10"/>
  <c r="E1004" i="10" s="1" a="1"/>
  <c r="E1004" i="10" s="1"/>
  <c r="C1004" i="10" s="1"/>
  <c r="F1446" i="10"/>
  <c r="E1446" i="10" s="1" a="1"/>
  <c r="E1446" i="10" s="1"/>
  <c r="C1446" i="10" s="1"/>
  <c r="F1943" i="10"/>
  <c r="E1943" i="10" s="1" a="1"/>
  <c r="E1943" i="10" s="1"/>
  <c r="C1943" i="10" s="1"/>
  <c r="F2365" i="10"/>
  <c r="E2365" i="10" s="1" a="1"/>
  <c r="E2365" i="10" s="1"/>
  <c r="C2365" i="10" s="1"/>
  <c r="F698" i="10"/>
  <c r="E698" i="10" s="1" a="1"/>
  <c r="E698" i="10" s="1"/>
  <c r="C698" i="10" s="1"/>
  <c r="F1746" i="10"/>
  <c r="E1746" i="10" s="1" a="1"/>
  <c r="E1746" i="10" s="1"/>
  <c r="C1746" i="10" s="1"/>
  <c r="F194" i="10"/>
  <c r="E194" i="10" s="1" a="1"/>
  <c r="E194" i="10" s="1"/>
  <c r="C194" i="10" s="1"/>
  <c r="F2080" i="10"/>
  <c r="E2080" i="10" s="1" a="1"/>
  <c r="E2080" i="10" s="1"/>
  <c r="C2080" i="10" s="1"/>
  <c r="F572" i="10"/>
  <c r="E572" i="10" s="1" a="1"/>
  <c r="E572" i="10" s="1"/>
  <c r="C572" i="10" s="1"/>
  <c r="F47" i="10"/>
  <c r="E47" i="10" s="1" a="1"/>
  <c r="E47" i="10" s="1"/>
  <c r="C47" i="10" s="1"/>
  <c r="F97" i="10"/>
  <c r="E97" i="10" s="1" a="1"/>
  <c r="E97" i="10" s="1"/>
  <c r="C97" i="10" s="1"/>
  <c r="F2097" i="10"/>
  <c r="E2097" i="10" s="1" a="1"/>
  <c r="E2097" i="10" s="1"/>
  <c r="C2097" i="10" s="1"/>
  <c r="F2030" i="10"/>
  <c r="E2030" i="10" s="1" a="1"/>
  <c r="E2030" i="10" s="1"/>
  <c r="C2030" i="10" s="1"/>
  <c r="F240" i="10"/>
  <c r="E240" i="10" s="1" a="1"/>
  <c r="E240" i="10" s="1"/>
  <c r="C240" i="10" s="1"/>
  <c r="F1733" i="10"/>
  <c r="E1733" i="10" s="1" a="1"/>
  <c r="E1733" i="10" s="1"/>
  <c r="C1733" i="10" s="1"/>
  <c r="F1241" i="10"/>
  <c r="E1241" i="10" s="1" a="1"/>
  <c r="E1241" i="10" s="1"/>
  <c r="C1241" i="10" s="1"/>
  <c r="F1237" i="10"/>
  <c r="E1237" i="10" s="1" a="1"/>
  <c r="E1237" i="10" s="1"/>
  <c r="C1237" i="10" s="1"/>
  <c r="F401" i="10"/>
  <c r="E401" i="10" s="1" a="1"/>
  <c r="E401" i="10" s="1"/>
  <c r="C401" i="10" s="1"/>
  <c r="F1367" i="10"/>
  <c r="E1367" i="10" s="1" a="1"/>
  <c r="E1367" i="10" s="1"/>
  <c r="C1367" i="10" s="1"/>
  <c r="F1929" i="10"/>
  <c r="E1929" i="10" s="1" a="1"/>
  <c r="E1929" i="10" s="1"/>
  <c r="C1929" i="10" s="1"/>
  <c r="F2136" i="10"/>
  <c r="E2136" i="10" s="1" a="1"/>
  <c r="E2136" i="10" s="1"/>
  <c r="C2136" i="10" s="1"/>
  <c r="F1033" i="10"/>
  <c r="E1033" i="10" s="1" a="1"/>
  <c r="E1033" i="10" s="1"/>
  <c r="C1033" i="10" s="1"/>
  <c r="F1915" i="10"/>
  <c r="E1915" i="10" s="1" a="1"/>
  <c r="E1915" i="10" s="1"/>
  <c r="C1915" i="10" s="1"/>
  <c r="F1127" i="10"/>
  <c r="E1127" i="10" s="1" a="1"/>
  <c r="E1127" i="10" s="1"/>
  <c r="C1127" i="10" s="1"/>
  <c r="F1311" i="10"/>
  <c r="E1311" i="10" s="1" a="1"/>
  <c r="E1311" i="10" s="1"/>
  <c r="C1311" i="10" s="1"/>
  <c r="F1393" i="10"/>
  <c r="E1393" i="10" s="1" a="1"/>
  <c r="E1393" i="10" s="1"/>
  <c r="C1393" i="10" s="1"/>
  <c r="F632" i="10"/>
  <c r="E632" i="10" s="1" a="1"/>
  <c r="E632" i="10" s="1"/>
  <c r="C632" i="10" s="1"/>
  <c r="F1735" i="10"/>
  <c r="E1735" i="10" s="1" a="1"/>
  <c r="E1735" i="10" s="1"/>
  <c r="C1735" i="10" s="1"/>
  <c r="F1640" i="10"/>
  <c r="E1640" i="10" s="1" a="1"/>
  <c r="E1640" i="10" s="1"/>
  <c r="C1640" i="10" s="1"/>
  <c r="F392" i="10"/>
  <c r="E392" i="10" s="1" a="1"/>
  <c r="E392" i="10" s="1"/>
  <c r="C392" i="10" s="1"/>
  <c r="F1858" i="10"/>
  <c r="E1858" i="10" s="1" a="1"/>
  <c r="E1858" i="10" s="1"/>
  <c r="C1858" i="10" s="1"/>
  <c r="F48" i="10"/>
  <c r="E48" i="10" s="1" a="1"/>
  <c r="E48" i="10" s="1"/>
  <c r="C48" i="10" s="1"/>
  <c r="F1555" i="10"/>
  <c r="E1555" i="10" s="1" a="1"/>
  <c r="E1555" i="10" s="1"/>
  <c r="C1555" i="10" s="1"/>
  <c r="F2473" i="10"/>
  <c r="E2473" i="10" s="1" a="1"/>
  <c r="E2473" i="10" s="1"/>
  <c r="C2473" i="10" s="1"/>
  <c r="F2496" i="10"/>
  <c r="E2496" i="10" s="1" a="1"/>
  <c r="E2496" i="10" s="1"/>
  <c r="C2496" i="10" s="1"/>
  <c r="F229" i="10"/>
  <c r="E229" i="10" s="1" a="1"/>
  <c r="E229" i="10" s="1"/>
  <c r="C229" i="10" s="1"/>
  <c r="F670" i="10"/>
  <c r="E670" i="10" s="1" a="1"/>
  <c r="E670" i="10" s="1"/>
  <c r="C670" i="10" s="1"/>
  <c r="F1784" i="10"/>
  <c r="E1784" i="10" s="1" a="1"/>
  <c r="E1784" i="10" s="1"/>
  <c r="C1784" i="10" s="1"/>
  <c r="F1017" i="10"/>
  <c r="E1017" i="10" s="1" a="1"/>
  <c r="E1017" i="10" s="1"/>
  <c r="C1017" i="10" s="1"/>
  <c r="F43" i="10"/>
  <c r="E43" i="10" s="1" a="1"/>
  <c r="E43" i="10" s="1"/>
  <c r="C43" i="10" s="1"/>
  <c r="F595" i="10"/>
  <c r="E595" i="10" s="1" a="1"/>
  <c r="E595" i="10" s="1"/>
  <c r="C595" i="10" s="1"/>
  <c r="F2070" i="10"/>
  <c r="E2070" i="10" s="1" a="1"/>
  <c r="E2070" i="10" s="1"/>
  <c r="C2070" i="10" s="1"/>
  <c r="F758" i="10"/>
  <c r="E758" i="10" s="1" a="1"/>
  <c r="E758" i="10" s="1"/>
  <c r="C758" i="10" s="1"/>
  <c r="F1280" i="10"/>
  <c r="E1280" i="10" s="1" a="1"/>
  <c r="E1280" i="10" s="1"/>
  <c r="C1280" i="10" s="1"/>
  <c r="F1723" i="10"/>
  <c r="E1723" i="10" s="1" a="1"/>
  <c r="E1723" i="10" s="1"/>
  <c r="C1723" i="10" s="1"/>
  <c r="F1709" i="10"/>
  <c r="E1709" i="10" s="1" a="1"/>
  <c r="E1709" i="10" s="1"/>
  <c r="C1709" i="10" s="1"/>
  <c r="F348" i="10"/>
  <c r="E348" i="10" s="1" a="1"/>
  <c r="E348" i="10" s="1"/>
  <c r="C348" i="10" s="1"/>
  <c r="F1566" i="10"/>
  <c r="E1566" i="10" s="1" a="1"/>
  <c r="E1566" i="10" s="1"/>
  <c r="C1566" i="10" s="1"/>
  <c r="F1736" i="10"/>
  <c r="E1736" i="10" s="1" a="1"/>
  <c r="E1736" i="10" s="1"/>
  <c r="C1736" i="10" s="1"/>
  <c r="F1242" i="10"/>
  <c r="E1242" i="10" s="1" a="1"/>
  <c r="E1242" i="10" s="1"/>
  <c r="C1242" i="10" s="1"/>
  <c r="F3027" i="10"/>
  <c r="E3027" i="10" s="1" a="1"/>
  <c r="E3027" i="10" s="1"/>
  <c r="C3027" i="10" s="1"/>
  <c r="F1102" i="10"/>
  <c r="E1102" i="10" s="1" a="1"/>
  <c r="E1102" i="10" s="1"/>
  <c r="C1102" i="10" s="1"/>
  <c r="F626" i="10"/>
  <c r="E626" i="10" s="1" a="1"/>
  <c r="E626" i="10" s="1"/>
  <c r="C626" i="10" s="1"/>
  <c r="F284" i="10"/>
  <c r="E284" i="10" s="1" a="1"/>
  <c r="E284" i="10" s="1"/>
  <c r="C284" i="10" s="1"/>
  <c r="F2058" i="10"/>
  <c r="E2058" i="10" s="1" a="1"/>
  <c r="E2058" i="10" s="1"/>
  <c r="C2058" i="10" s="1"/>
  <c r="F509" i="10"/>
  <c r="E509" i="10" s="1" a="1"/>
  <c r="E509" i="10" s="1"/>
  <c r="C509" i="10" s="1"/>
  <c r="F2477" i="10"/>
  <c r="E2477" i="10" s="1" a="1"/>
  <c r="E2477" i="10" s="1"/>
  <c r="C2477" i="10" s="1"/>
  <c r="F989" i="10"/>
  <c r="E989" i="10" s="1" a="1"/>
  <c r="E989" i="10" s="1"/>
  <c r="C989" i="10" s="1"/>
  <c r="F2448" i="10"/>
  <c r="E2448" i="10" s="1" a="1"/>
  <c r="E2448" i="10" s="1"/>
  <c r="C2448" i="10" s="1"/>
  <c r="F885" i="10"/>
  <c r="E885" i="10" s="1" a="1"/>
  <c r="E885" i="10" s="1"/>
  <c r="C885" i="10" s="1"/>
  <c r="F1804" i="10"/>
  <c r="E1804" i="10" s="1" a="1"/>
  <c r="E1804" i="10" s="1"/>
  <c r="C1804" i="10" s="1"/>
  <c r="F531" i="10"/>
  <c r="E531" i="10" s="1" a="1"/>
  <c r="E531" i="10" s="1"/>
  <c r="C531" i="10" s="1"/>
  <c r="F1930" i="10"/>
  <c r="E1930" i="10" s="1" a="1"/>
  <c r="E1930" i="10" s="1"/>
  <c r="C1930" i="10" s="1"/>
  <c r="F414" i="10"/>
  <c r="E414" i="10" s="1" a="1"/>
  <c r="E414" i="10" s="1"/>
  <c r="C414" i="10" s="1"/>
  <c r="F3204" i="10"/>
  <c r="E3204" i="10" s="1" a="1"/>
  <c r="E3204" i="10" s="1"/>
  <c r="C3204" i="10" s="1"/>
  <c r="F728" i="10"/>
  <c r="E728" i="10" s="1" a="1"/>
  <c r="E728" i="10" s="1"/>
  <c r="C728" i="10" s="1"/>
  <c r="F442" i="10"/>
  <c r="E442" i="10" s="1" a="1"/>
  <c r="E442" i="10" s="1"/>
  <c r="C442" i="10" s="1"/>
  <c r="F2108" i="10"/>
  <c r="E2108" i="10" s="1" a="1"/>
  <c r="E2108" i="10" s="1"/>
  <c r="C2108" i="10" s="1"/>
  <c r="F121" i="10"/>
  <c r="E121" i="10" s="1" a="1"/>
  <c r="E121" i="10" s="1"/>
  <c r="C121" i="10" s="1"/>
  <c r="F680" i="10"/>
  <c r="E680" i="10" s="1" a="1"/>
  <c r="E680" i="10" s="1"/>
  <c r="C680" i="10" s="1"/>
  <c r="F1721" i="10"/>
  <c r="E1721" i="10" s="1" a="1"/>
  <c r="E1721" i="10" s="1"/>
  <c r="C1721" i="10" s="1"/>
  <c r="F1911" i="10"/>
  <c r="E1911" i="10" s="1" a="1"/>
  <c r="E1911" i="10" s="1"/>
  <c r="C1911" i="10" s="1"/>
  <c r="F2145" i="10"/>
  <c r="E2145" i="10" s="1" a="1"/>
  <c r="E2145" i="10" s="1"/>
  <c r="C2145" i="10" s="1"/>
  <c r="F3060" i="10"/>
  <c r="E3060" i="10" s="1" a="1"/>
  <c r="E3060" i="10" s="1"/>
  <c r="C3060" i="10" s="1"/>
  <c r="F2027" i="10"/>
  <c r="E2027" i="10" s="1" a="1"/>
  <c r="E2027" i="10" s="1"/>
  <c r="C2027" i="10" s="1"/>
  <c r="F2532" i="10"/>
  <c r="E2532" i="10" s="1" a="1"/>
  <c r="E2532" i="10" s="1"/>
  <c r="C2532" i="10" s="1"/>
  <c r="F2933" i="10"/>
  <c r="E2933" i="10" s="1" a="1"/>
  <c r="E2933" i="10" s="1"/>
  <c r="C2933" i="10" s="1"/>
  <c r="F1739" i="10"/>
  <c r="E1739" i="10" s="1" a="1"/>
  <c r="E1739" i="10" s="1"/>
  <c r="C1739" i="10" s="1"/>
  <c r="F3038" i="10"/>
  <c r="E3038" i="10" s="1" a="1"/>
  <c r="E3038" i="10" s="1"/>
  <c r="C3038" i="10" s="1"/>
  <c r="F2917" i="10"/>
  <c r="E2917" i="10" s="1" a="1"/>
  <c r="E2917" i="10" s="1"/>
  <c r="C2917" i="10" s="1"/>
  <c r="F2339" i="10"/>
  <c r="E2339" i="10" s="1" a="1"/>
  <c r="E2339" i="10" s="1"/>
  <c r="C2339" i="10" s="1"/>
  <c r="F2227" i="10"/>
  <c r="E2227" i="10" s="1" a="1"/>
  <c r="E2227" i="10" s="1"/>
  <c r="C2227" i="10" s="1"/>
  <c r="F2716" i="10"/>
  <c r="E2716" i="10" s="1" a="1"/>
  <c r="E2716" i="10" s="1"/>
  <c r="C2716" i="10" s="1"/>
  <c r="F2302" i="10"/>
  <c r="E2302" i="10" s="1" a="1"/>
  <c r="E2302" i="10" s="1"/>
  <c r="C2302" i="10" s="1"/>
  <c r="F2748" i="10"/>
  <c r="E2748" i="10" s="1" a="1"/>
  <c r="E2748" i="10" s="1"/>
  <c r="C2748" i="10" s="1"/>
  <c r="F2623" i="10"/>
  <c r="E2623" i="10" s="1" a="1"/>
  <c r="E2623" i="10" s="1"/>
  <c r="C2623" i="10" s="1"/>
  <c r="F1782" i="10"/>
  <c r="E1782" i="10" s="1" a="1"/>
  <c r="E1782" i="10" s="1"/>
  <c r="C1782" i="10" s="1"/>
  <c r="F1506" i="10"/>
  <c r="E1506" i="10" s="1" a="1"/>
  <c r="E1506" i="10" s="1"/>
  <c r="C1506" i="10" s="1"/>
  <c r="F2572" i="10"/>
  <c r="E2572" i="10" s="1" a="1"/>
  <c r="E2572" i="10" s="1"/>
  <c r="C2572" i="10" s="1"/>
  <c r="F2542" i="10"/>
  <c r="E2542" i="10" s="1" a="1"/>
  <c r="E2542" i="10" s="1"/>
  <c r="C2542" i="10" s="1"/>
  <c r="F2953" i="10"/>
  <c r="E2953" i="10" s="1" a="1"/>
  <c r="E2953" i="10" s="1"/>
  <c r="C2953" i="10" s="1"/>
  <c r="F3157" i="10"/>
  <c r="E3157" i="10" s="1" a="1"/>
  <c r="E3157" i="10" s="1"/>
  <c r="C3157" i="10" s="1"/>
  <c r="F1172" i="10"/>
  <c r="E1172" i="10" s="1" a="1"/>
  <c r="E1172" i="10" s="1"/>
  <c r="C1172" i="10" s="1"/>
  <c r="F2189" i="10"/>
  <c r="E2189" i="10" s="1" a="1"/>
  <c r="E2189" i="10" s="1"/>
  <c r="C2189" i="10" s="1"/>
  <c r="F3249" i="10"/>
  <c r="E3249" i="10" s="1" a="1"/>
  <c r="E3249" i="10" s="1"/>
  <c r="C3249" i="10" s="1"/>
  <c r="F3376" i="10"/>
  <c r="E3376" i="10" s="1" a="1"/>
  <c r="E3376" i="10" s="1"/>
  <c r="C3376" i="10" s="1"/>
  <c r="F1830" i="10"/>
  <c r="E1830" i="10" s="1" a="1"/>
  <c r="E1830" i="10" s="1"/>
  <c r="C1830" i="10" s="1"/>
  <c r="F2606" i="10"/>
  <c r="E2606" i="10" s="1" a="1"/>
  <c r="E2606" i="10" s="1"/>
  <c r="C2606" i="10" s="1"/>
  <c r="F1680" i="10"/>
  <c r="E1680" i="10" s="1" a="1"/>
  <c r="E1680" i="10" s="1"/>
  <c r="C1680" i="10" s="1"/>
  <c r="F720" i="10"/>
  <c r="E720" i="10" s="1" a="1"/>
  <c r="E720" i="10" s="1"/>
  <c r="C720" i="10" s="1"/>
  <c r="F3260" i="10"/>
  <c r="E3260" i="10" s="1" a="1"/>
  <c r="E3260" i="10" s="1"/>
  <c r="C3260" i="10" s="1"/>
  <c r="F2763" i="10"/>
  <c r="E2763" i="10" s="1" a="1"/>
  <c r="E2763" i="10" s="1"/>
  <c r="C2763" i="10" s="1"/>
  <c r="F1802" i="10"/>
  <c r="E1802" i="10" s="1" a="1"/>
  <c r="E1802" i="10" s="1"/>
  <c r="C1802" i="10" s="1"/>
  <c r="F1021" i="10"/>
  <c r="E1021" i="10" s="1" a="1"/>
  <c r="E1021" i="10" s="1"/>
  <c r="C1021" i="10" s="1"/>
  <c r="F2672" i="10"/>
  <c r="E2672" i="10" s="1" a="1"/>
  <c r="E2672" i="10" s="1"/>
  <c r="C2672" i="10" s="1"/>
  <c r="F2138" i="10"/>
  <c r="E2138" i="10" s="1" a="1"/>
  <c r="E2138" i="10" s="1"/>
  <c r="C2138" i="10" s="1"/>
  <c r="F2328" i="10"/>
  <c r="E2328" i="10" s="1" a="1"/>
  <c r="E2328" i="10" s="1"/>
  <c r="C2328" i="10" s="1"/>
  <c r="F2946" i="10"/>
  <c r="E2946" i="10" s="1" a="1"/>
  <c r="E2946" i="10" s="1"/>
  <c r="C2946" i="10" s="1"/>
  <c r="F3373" i="10"/>
  <c r="E3373" i="10" s="1" a="1"/>
  <c r="E3373" i="10" s="1"/>
  <c r="C3373" i="10" s="1"/>
  <c r="F2975" i="10"/>
  <c r="E2975" i="10" s="1" a="1"/>
  <c r="E2975" i="10" s="1"/>
  <c r="C2975" i="10" s="1"/>
  <c r="F1538" i="10"/>
  <c r="E1538" i="10" s="1" a="1"/>
  <c r="E1538" i="10" s="1"/>
  <c r="C1538" i="10" s="1"/>
  <c r="F2233" i="10"/>
  <c r="E2233" i="10" s="1" a="1"/>
  <c r="E2233" i="10" s="1"/>
  <c r="C2233" i="10" s="1"/>
  <c r="F2321" i="10"/>
  <c r="E2321" i="10" s="1" a="1"/>
  <c r="E2321" i="10" s="1"/>
  <c r="C2321" i="10" s="1"/>
  <c r="F1638" i="10"/>
  <c r="E1638" i="10" s="1" a="1"/>
  <c r="E1638" i="10" s="1"/>
  <c r="C1638" i="10" s="1"/>
  <c r="F2436" i="10"/>
  <c r="E2436" i="10" s="1" a="1"/>
  <c r="E2436" i="10" s="1"/>
  <c r="C2436" i="10" s="1"/>
  <c r="F561" i="10"/>
  <c r="E561" i="10" s="1" a="1"/>
  <c r="E561" i="10" s="1"/>
  <c r="C561" i="10" s="1"/>
  <c r="F2371" i="10"/>
  <c r="E2371" i="10" s="1" a="1"/>
  <c r="E2371" i="10" s="1"/>
  <c r="C2371" i="10" s="1"/>
  <c r="F2402" i="10"/>
  <c r="E2402" i="10" s="1" a="1"/>
  <c r="E2402" i="10" s="1"/>
  <c r="C2402" i="10" s="1"/>
  <c r="F2577" i="10"/>
  <c r="E2577" i="10" s="1" a="1"/>
  <c r="E2577" i="10" s="1"/>
  <c r="C2577" i="10" s="1"/>
  <c r="F2378" i="10"/>
  <c r="E2378" i="10" s="1" a="1"/>
  <c r="E2378" i="10" s="1"/>
  <c r="C2378" i="10" s="1"/>
  <c r="F2570" i="10"/>
  <c r="E2570" i="10" s="1" a="1"/>
  <c r="E2570" i="10" s="1"/>
  <c r="C2570" i="10" s="1"/>
  <c r="F3121" i="10"/>
  <c r="E3121" i="10" s="1" a="1"/>
  <c r="E3121" i="10" s="1"/>
  <c r="C3121" i="10" s="1"/>
  <c r="F2440" i="10"/>
  <c r="E2440" i="10" s="1" a="1"/>
  <c r="E2440" i="10" s="1"/>
  <c r="C2440" i="10" s="1"/>
  <c r="F1692" i="10"/>
  <c r="E1692" i="10" s="1" a="1"/>
  <c r="E1692" i="10" s="1"/>
  <c r="C1692" i="10" s="1"/>
  <c r="F3230" i="10"/>
  <c r="E3230" i="10" s="1" a="1"/>
  <c r="E3230" i="10" s="1"/>
  <c r="C3230" i="10" s="1"/>
  <c r="F3276" i="10"/>
  <c r="E3276" i="10" s="1" a="1"/>
  <c r="E3276" i="10" s="1"/>
  <c r="C3276" i="10" s="1"/>
  <c r="F3223" i="10"/>
  <c r="E3223" i="10" s="1" a="1"/>
  <c r="E3223" i="10" s="1"/>
  <c r="C3223" i="10" s="1"/>
  <c r="F652" i="10"/>
  <c r="E652" i="10" s="1" a="1"/>
  <c r="E652" i="10" s="1"/>
  <c r="C652" i="10" s="1"/>
  <c r="F2199" i="10"/>
  <c r="E2199" i="10" s="1" a="1"/>
  <c r="E2199" i="10" s="1"/>
  <c r="C2199" i="10" s="1"/>
  <c r="F2996" i="10"/>
  <c r="E2996" i="10" s="1" a="1"/>
  <c r="E2996" i="10" s="1"/>
  <c r="C2996" i="10" s="1"/>
  <c r="F695" i="10"/>
  <c r="E695" i="10" s="1" a="1"/>
  <c r="E695" i="10" s="1"/>
  <c r="C695" i="10" s="1"/>
  <c r="F1869" i="10"/>
  <c r="E1869" i="10" s="1" a="1"/>
  <c r="E1869" i="10" s="1"/>
  <c r="C1869" i="10" s="1"/>
  <c r="F2720" i="10"/>
  <c r="E2720" i="10" s="1" a="1"/>
  <c r="E2720" i="10" s="1"/>
  <c r="C2720" i="10" s="1"/>
  <c r="F2813" i="10"/>
  <c r="E2813" i="10" s="1" a="1"/>
  <c r="E2813" i="10" s="1"/>
  <c r="C2813" i="10" s="1"/>
  <c r="F2782" i="10"/>
  <c r="E2782" i="10" s="1" a="1"/>
  <c r="E2782" i="10" s="1"/>
  <c r="C2782" i="10" s="1"/>
  <c r="F2708" i="10"/>
  <c r="E2708" i="10" s="1" a="1"/>
  <c r="E2708" i="10" s="1"/>
  <c r="C2708" i="10" s="1"/>
  <c r="F2741" i="10"/>
  <c r="E2741" i="10" s="1" a="1"/>
  <c r="E2741" i="10" s="1"/>
  <c r="C2741" i="10" s="1"/>
  <c r="F2346" i="10"/>
  <c r="E2346" i="10" s="1" a="1"/>
  <c r="E2346" i="10" s="1"/>
  <c r="C2346" i="10" s="1"/>
  <c r="F1976" i="10"/>
  <c r="E1976" i="10" s="1" a="1"/>
  <c r="E1976" i="10" s="1"/>
  <c r="C1976" i="10" s="1"/>
  <c r="F3033" i="10"/>
  <c r="E3033" i="10" s="1" a="1"/>
  <c r="E3033" i="10" s="1"/>
  <c r="C3033" i="10" s="1"/>
  <c r="F2891" i="10"/>
  <c r="E2891" i="10" s="1" a="1"/>
  <c r="E2891" i="10" s="1"/>
  <c r="C2891" i="10" s="1"/>
  <c r="F2565" i="10"/>
  <c r="E2565" i="10" s="1" a="1"/>
  <c r="E2565" i="10" s="1"/>
  <c r="C2565" i="10" s="1"/>
  <c r="F2879" i="10"/>
  <c r="E2879" i="10" s="1" a="1"/>
  <c r="E2879" i="10" s="1"/>
  <c r="C2879" i="10" s="1"/>
  <c r="F2408" i="10"/>
  <c r="E2408" i="10" s="1" a="1"/>
  <c r="E2408" i="10" s="1"/>
  <c r="C2408" i="10" s="1"/>
  <c r="F913" i="10"/>
  <c r="E913" i="10" s="1" a="1"/>
  <c r="E913" i="10" s="1"/>
  <c r="C913" i="10" s="1"/>
  <c r="F3239" i="10"/>
  <c r="E3239" i="10" s="1" a="1"/>
  <c r="E3239" i="10" s="1"/>
  <c r="C3239" i="10" s="1"/>
  <c r="F3345" i="10"/>
  <c r="E3345" i="10" s="1" a="1"/>
  <c r="E3345" i="10" s="1"/>
  <c r="C3345" i="10" s="1"/>
  <c r="F2081" i="10"/>
  <c r="E2081" i="10" s="1" a="1"/>
  <c r="E2081" i="10" s="1"/>
  <c r="C2081" i="10" s="1"/>
  <c r="F1247" i="10"/>
  <c r="E1247" i="10" s="1" a="1"/>
  <c r="E1247" i="10" s="1"/>
  <c r="C1247" i="10" s="1"/>
  <c r="F2255" i="10"/>
  <c r="E2255" i="10" s="1" a="1"/>
  <c r="E2255" i="10" s="1"/>
  <c r="C2255" i="10" s="1"/>
  <c r="F3350" i="10"/>
  <c r="E3350" i="10" s="1" a="1"/>
  <c r="E3350" i="10" s="1"/>
  <c r="C3350" i="10" s="1"/>
  <c r="F559" i="10"/>
  <c r="E559" i="10" s="1" a="1"/>
  <c r="E559" i="10" s="1"/>
  <c r="C559" i="10" s="1"/>
  <c r="F1399" i="10"/>
  <c r="E1399" i="10" s="1" a="1"/>
  <c r="E1399" i="10" s="1"/>
  <c r="C1399" i="10" s="1"/>
  <c r="F3098" i="10"/>
  <c r="E3098" i="10" s="1" a="1"/>
  <c r="E3098" i="10" s="1"/>
  <c r="C3098" i="10" s="1"/>
  <c r="F2156" i="10"/>
  <c r="E2156" i="10" s="1" a="1"/>
  <c r="E2156" i="10" s="1"/>
  <c r="C2156" i="10" s="1"/>
  <c r="F1643" i="10"/>
  <c r="E1643" i="10" s="1" a="1"/>
  <c r="E1643" i="10" s="1"/>
  <c r="C1643" i="10" s="1"/>
  <c r="F3250" i="10"/>
  <c r="E3250" i="10" s="1" a="1"/>
  <c r="E3250" i="10" s="1"/>
  <c r="C3250" i="10" s="1"/>
  <c r="F3341" i="10"/>
  <c r="E3341" i="10" s="1" a="1"/>
  <c r="E3341" i="10" s="1"/>
  <c r="C3341" i="10" s="1"/>
  <c r="F930" i="10"/>
  <c r="E930" i="10" s="1" a="1"/>
  <c r="E930" i="10" s="1"/>
  <c r="C930" i="10" s="1"/>
  <c r="F2044" i="10"/>
  <c r="E2044" i="10" s="1" a="1"/>
  <c r="E2044" i="10" s="1"/>
  <c r="C2044" i="10" s="1"/>
  <c r="F3266" i="10"/>
  <c r="E3266" i="10" s="1" a="1"/>
  <c r="E3266" i="10" s="1"/>
  <c r="C3266" i="10" s="1"/>
  <c r="F3287" i="10"/>
  <c r="E3287" i="10" s="1" a="1"/>
  <c r="E3287" i="10" s="1"/>
  <c r="C3287" i="10" s="1"/>
  <c r="F3354" i="10"/>
  <c r="E3354" i="10" s="1" a="1"/>
  <c r="E3354" i="10" s="1"/>
  <c r="C3354" i="10" s="1"/>
  <c r="F1585" i="10"/>
  <c r="E1585" i="10" s="1" a="1"/>
  <c r="E1585" i="10" s="1"/>
  <c r="C1585" i="10" s="1"/>
  <c r="F991" i="10"/>
  <c r="E991" i="10" s="1" a="1"/>
  <c r="E991" i="10" s="1"/>
  <c r="C991" i="10" s="1"/>
  <c r="F2829" i="10"/>
  <c r="E2829" i="10" s="1" a="1"/>
  <c r="E2829" i="10" s="1"/>
  <c r="C2829" i="10" s="1"/>
  <c r="F2314" i="10"/>
  <c r="E2314" i="10" s="1" a="1"/>
  <c r="E2314" i="10" s="1"/>
  <c r="C2314" i="10" s="1"/>
  <c r="F3132" i="10"/>
  <c r="E3132" i="10" s="1" a="1"/>
  <c r="E3132" i="10" s="1"/>
  <c r="C3132" i="10" s="1"/>
  <c r="F3358" i="10"/>
  <c r="E3358" i="10" s="1" a="1"/>
  <c r="E3358" i="10" s="1"/>
  <c r="C3358" i="10" s="1"/>
  <c r="F2442" i="10"/>
  <c r="E2442" i="10" s="1" a="1"/>
  <c r="E2442" i="10" s="1"/>
  <c r="C2442" i="10" s="1"/>
  <c r="F2320" i="10"/>
  <c r="E2320" i="10" s="1" a="1"/>
  <c r="E2320" i="10" s="1"/>
  <c r="C2320" i="10" s="1"/>
  <c r="F3259" i="10"/>
  <c r="E3259" i="10" s="1" a="1"/>
  <c r="E3259" i="10" s="1"/>
  <c r="C3259" i="10" s="1"/>
  <c r="F3374" i="10"/>
  <c r="E3374" i="10" s="1" a="1"/>
  <c r="E3374" i="10" s="1"/>
  <c r="C3374" i="10" s="1"/>
  <c r="F2309" i="10"/>
  <c r="E2309" i="10" s="1" a="1"/>
  <c r="E2309" i="10" s="1"/>
  <c r="C2309" i="10" s="1"/>
  <c r="F3114" i="10"/>
  <c r="E3114" i="10" s="1" a="1"/>
  <c r="E3114" i="10" s="1"/>
  <c r="C3114" i="10" s="1"/>
  <c r="F916" i="10"/>
  <c r="E916" i="10" s="1" a="1"/>
  <c r="E916" i="10" s="1"/>
  <c r="C916" i="10" s="1"/>
  <c r="F2182" i="10"/>
  <c r="E2182" i="10" s="1" a="1"/>
  <c r="E2182" i="10" s="1"/>
  <c r="C2182" i="10" s="1"/>
  <c r="F3282" i="10"/>
  <c r="E3282" i="10" s="1" a="1"/>
  <c r="E3282" i="10" s="1"/>
  <c r="C3282" i="10" s="1"/>
  <c r="F3263" i="10"/>
  <c r="E3263" i="10" s="1" a="1"/>
  <c r="E3263" i="10" s="1"/>
  <c r="C3263" i="10" s="1"/>
  <c r="F1748" i="10"/>
  <c r="E1748" i="10" s="1" a="1"/>
  <c r="E1748" i="10" s="1"/>
  <c r="C1748" i="10" s="1"/>
  <c r="F2503" i="10"/>
  <c r="E2503" i="10" s="1" a="1"/>
  <c r="E2503" i="10" s="1"/>
  <c r="C2503" i="10" s="1"/>
  <c r="F2850" i="10"/>
  <c r="E2850" i="10" s="1" a="1"/>
  <c r="E2850" i="10" s="1"/>
  <c r="C2850" i="10" s="1"/>
  <c r="F1800" i="10"/>
  <c r="E1800" i="10" s="1" a="1"/>
  <c r="E1800" i="10" s="1"/>
  <c r="C1800" i="10" s="1"/>
  <c r="F1095" i="10"/>
  <c r="E1095" i="10" s="1" a="1"/>
  <c r="E1095" i="10" s="1"/>
  <c r="C1095" i="10" s="1"/>
  <c r="F2531" i="10"/>
  <c r="E2531" i="10" s="1" a="1"/>
  <c r="E2531" i="10" s="1"/>
  <c r="C2531" i="10" s="1"/>
  <c r="F2466" i="10"/>
  <c r="E2466" i="10" s="1" a="1"/>
  <c r="E2466" i="10" s="1"/>
  <c r="C2466" i="10" s="1"/>
  <c r="F2498" i="10"/>
  <c r="E2498" i="10" s="1" a="1"/>
  <c r="E2498" i="10" s="1"/>
  <c r="C2498" i="10" s="1"/>
  <c r="F2649" i="10"/>
  <c r="E2649" i="10" s="1" a="1"/>
  <c r="E2649" i="10" s="1"/>
  <c r="C2649" i="10" s="1"/>
  <c r="F1863" i="10"/>
  <c r="E1863" i="10" s="1" a="1"/>
  <c r="E1863" i="10" s="1"/>
  <c r="C1863" i="10" s="1"/>
  <c r="F2602" i="10"/>
  <c r="E2602" i="10" s="1" a="1"/>
  <c r="E2602" i="10" s="1"/>
  <c r="C2602" i="10" s="1"/>
  <c r="F2617" i="10"/>
  <c r="E2617" i="10" s="1" a="1"/>
  <c r="E2617" i="10" s="1"/>
  <c r="C2617" i="10" s="1"/>
  <c r="F2423" i="10"/>
  <c r="E2423" i="10" s="1" a="1"/>
  <c r="E2423" i="10" s="1"/>
  <c r="C2423" i="10" s="1"/>
  <c r="F2174" i="10"/>
  <c r="E2174" i="10" s="1" a="1"/>
  <c r="E2174" i="10" s="1"/>
  <c r="C2174" i="10" s="1"/>
  <c r="F2184" i="10"/>
  <c r="E2184" i="10" s="1" a="1"/>
  <c r="E2184" i="10" s="1"/>
  <c r="C2184" i="10" s="1"/>
  <c r="F3236" i="10"/>
  <c r="E3236" i="10" s="1" a="1"/>
  <c r="E3236" i="10" s="1"/>
  <c r="C3236" i="10" s="1"/>
  <c r="F2729" i="10"/>
  <c r="E2729" i="10" s="1" a="1"/>
  <c r="E2729" i="10" s="1"/>
  <c r="C2729" i="10" s="1"/>
  <c r="F3221" i="10"/>
  <c r="E3221" i="10" s="1" a="1"/>
  <c r="E3221" i="10" s="1"/>
  <c r="C3221" i="10" s="1"/>
  <c r="F2674" i="10"/>
  <c r="E2674" i="10" s="1" a="1"/>
  <c r="E2674" i="10" s="1"/>
  <c r="C2674" i="10" s="1"/>
  <c r="F3178" i="10"/>
  <c r="E3178" i="10" s="1" a="1"/>
  <c r="E3178" i="10" s="1"/>
  <c r="C3178" i="10" s="1"/>
  <c r="F2193" i="10"/>
  <c r="E2193" i="10" s="1" a="1"/>
  <c r="E2193" i="10" s="1"/>
  <c r="C2193" i="10" s="1"/>
  <c r="F1565" i="10"/>
  <c r="E1565" i="10" s="1" a="1"/>
  <c r="E1565" i="10" s="1"/>
  <c r="C1565" i="10" s="1"/>
  <c r="F3047" i="10"/>
  <c r="E3047" i="10" s="1" a="1"/>
  <c r="E3047" i="10" s="1"/>
  <c r="C3047" i="10" s="1"/>
  <c r="F2088" i="10"/>
  <c r="E2088" i="10" s="1" a="1"/>
  <c r="E2088" i="10" s="1"/>
  <c r="C2088" i="10" s="1"/>
  <c r="F1926" i="10"/>
  <c r="E1926" i="10" s="1" a="1"/>
  <c r="E1926" i="10" s="1"/>
  <c r="C1926" i="10" s="1"/>
  <c r="F2125" i="10"/>
  <c r="E2125" i="10" s="1" a="1"/>
  <c r="E2125" i="10" s="1"/>
  <c r="C2125" i="10" s="1"/>
  <c r="F2220" i="10"/>
  <c r="E2220" i="10" s="1" a="1"/>
  <c r="E2220" i="10" s="1"/>
  <c r="C2220" i="10" s="1"/>
  <c r="F2853" i="10"/>
  <c r="E2853" i="10" s="1" a="1"/>
  <c r="E2853" i="10" s="1"/>
  <c r="C2853" i="10" s="1"/>
  <c r="F655" i="10"/>
  <c r="E655" i="10" s="1" a="1"/>
  <c r="E655" i="10" s="1"/>
  <c r="C655" i="10" s="1"/>
  <c r="F3019" i="10"/>
  <c r="E3019" i="10" s="1" a="1"/>
  <c r="E3019" i="10" s="1"/>
  <c r="C3019" i="10" s="1"/>
  <c r="F2061" i="10"/>
  <c r="E2061" i="10" s="1" a="1"/>
  <c r="E2061" i="10" s="1"/>
  <c r="C2061" i="10" s="1"/>
  <c r="F1875" i="10"/>
  <c r="E1875" i="10" s="1" a="1"/>
  <c r="E1875" i="10" s="1"/>
  <c r="C1875" i="10" s="1"/>
  <c r="F2827" i="10"/>
  <c r="E2827" i="10" s="1" a="1"/>
  <c r="E2827" i="10" s="1"/>
  <c r="C2827" i="10" s="1"/>
  <c r="F1532" i="10"/>
  <c r="E1532" i="10" s="1" a="1"/>
  <c r="E1532" i="10" s="1"/>
  <c r="C1532" i="10" s="1"/>
  <c r="F2976" i="10"/>
  <c r="E2976" i="10" s="1" a="1"/>
  <c r="E2976" i="10" s="1"/>
  <c r="C2976" i="10" s="1"/>
  <c r="F1673" i="10"/>
  <c r="E1673" i="10" s="1" a="1"/>
  <c r="E1673" i="10" s="1"/>
  <c r="C1673" i="10" s="1"/>
  <c r="F1192" i="10"/>
  <c r="E1192" i="10" s="1" a="1"/>
  <c r="E1192" i="10" s="1"/>
  <c r="C1192" i="10" s="1"/>
  <c r="F1734" i="10"/>
  <c r="E1734" i="10" s="1" a="1"/>
  <c r="E1734" i="10" s="1"/>
  <c r="C1734" i="10" s="1"/>
  <c r="F1819" i="10"/>
  <c r="E1819" i="10" s="1" a="1"/>
  <c r="E1819" i="10" s="1"/>
  <c r="C1819" i="10" s="1"/>
  <c r="F2251" i="10"/>
  <c r="E2251" i="10" s="1" a="1"/>
  <c r="E2251" i="10" s="1"/>
  <c r="C2251" i="10" s="1"/>
  <c r="F2698" i="10"/>
  <c r="E2698" i="10" s="1" a="1"/>
  <c r="E2698" i="10" s="1"/>
  <c r="C2698" i="10" s="1"/>
  <c r="F3042" i="10"/>
  <c r="E3042" i="10" s="1" a="1"/>
  <c r="E3042" i="10" s="1"/>
  <c r="C3042" i="10" s="1"/>
  <c r="F2928" i="10"/>
  <c r="E2928" i="10" s="1" a="1"/>
  <c r="E2928" i="10" s="1"/>
  <c r="C2928" i="10" s="1"/>
  <c r="F687" i="10"/>
  <c r="E687" i="10" s="1" a="1"/>
  <c r="E687" i="10" s="1"/>
  <c r="C687" i="10" s="1"/>
  <c r="F2201" i="10"/>
  <c r="E2201" i="10" s="1" a="1"/>
  <c r="E2201" i="10" s="1"/>
  <c r="C2201" i="10" s="1"/>
  <c r="F2465" i="10"/>
  <c r="E2465" i="10" s="1" a="1"/>
  <c r="E2465" i="10" s="1"/>
  <c r="C2465" i="10" s="1"/>
  <c r="F2351" i="10"/>
  <c r="E2351" i="10" s="1" a="1"/>
  <c r="E2351" i="10" s="1"/>
  <c r="C2351" i="10" s="1"/>
  <c r="F1409" i="10"/>
  <c r="E1409" i="10" s="1" a="1"/>
  <c r="E1409" i="10" s="1"/>
  <c r="C1409" i="10" s="1"/>
  <c r="F2893" i="10"/>
  <c r="E2893" i="10" s="1" a="1"/>
  <c r="E2893" i="10" s="1"/>
  <c r="C2893" i="10" s="1"/>
  <c r="F3065" i="10"/>
  <c r="E3065" i="10" s="1" a="1"/>
  <c r="E3065" i="10" s="1"/>
  <c r="C3065" i="10" s="1"/>
  <c r="F1599" i="10"/>
  <c r="E1599" i="10" s="1" a="1"/>
  <c r="E1599" i="10" s="1"/>
  <c r="C1599" i="10" s="1"/>
  <c r="F636" i="10"/>
  <c r="E636" i="10" s="1" a="1"/>
  <c r="E636" i="10" s="1"/>
  <c r="C636" i="10" s="1"/>
  <c r="F2344" i="10"/>
  <c r="E2344" i="10" s="1" a="1"/>
  <c r="E2344" i="10" s="1"/>
  <c r="C2344" i="10" s="1"/>
  <c r="F2807" i="10"/>
  <c r="E2807" i="10" s="1" a="1"/>
  <c r="E2807" i="10" s="1"/>
  <c r="C2807" i="10" s="1"/>
  <c r="F3234" i="10"/>
  <c r="E3234" i="10" s="1" a="1"/>
  <c r="E3234" i="10" s="1"/>
  <c r="C3234" i="10" s="1"/>
  <c r="F2430" i="10"/>
  <c r="E2430" i="10" s="1" a="1"/>
  <c r="E2430" i="10" s="1"/>
  <c r="C2430" i="10" s="1"/>
  <c r="F1199" i="10"/>
  <c r="E1199" i="10" s="1" a="1"/>
  <c r="E1199" i="10" s="1"/>
  <c r="C1199" i="10" s="1"/>
  <c r="F862" i="10"/>
  <c r="E862" i="10" s="1" a="1"/>
  <c r="E862" i="10" s="1"/>
  <c r="C862" i="10" s="1"/>
  <c r="F3164" i="10"/>
  <c r="E3164" i="10" s="1" a="1"/>
  <c r="E3164" i="10" s="1"/>
  <c r="C3164" i="10" s="1"/>
  <c r="F2828" i="10"/>
  <c r="E2828" i="10" s="1" a="1"/>
  <c r="E2828" i="10" s="1"/>
  <c r="C2828" i="10" s="1"/>
  <c r="F2731" i="10"/>
  <c r="E2731" i="10" s="1" a="1"/>
  <c r="E2731" i="10" s="1"/>
  <c r="C2731" i="10" s="1"/>
  <c r="F2591" i="10"/>
  <c r="E2591" i="10" s="1" a="1"/>
  <c r="E2591" i="10" s="1"/>
  <c r="C2591" i="10" s="1"/>
  <c r="F2490" i="10"/>
  <c r="E2490" i="10" s="1" a="1"/>
  <c r="E2490" i="10" s="1"/>
  <c r="C2490" i="10" s="1"/>
  <c r="F2847" i="10"/>
  <c r="E2847" i="10" s="1" a="1"/>
  <c r="E2847" i="10" s="1"/>
  <c r="C2847" i="10" s="1"/>
  <c r="P17" i="9"/>
  <c r="Q17" i="9"/>
  <c r="J10" i="9"/>
  <c r="R16" i="9"/>
  <c r="O10" i="9"/>
  <c r="S15" i="9"/>
  <c r="S11" i="9"/>
  <c r="S12" i="9"/>
  <c r="J14" i="9"/>
  <c r="N12" i="9"/>
  <c r="K13" i="9"/>
  <c r="F627" i="10"/>
  <c r="E627" i="10" s="1" a="1"/>
  <c r="E627" i="10" s="1"/>
  <c r="C627" i="10" s="1"/>
  <c r="F555" i="10"/>
  <c r="E555" i="10" s="1" a="1"/>
  <c r="E555" i="10" s="1"/>
  <c r="C555" i="10" s="1"/>
  <c r="F1507" i="10"/>
  <c r="E1507" i="10" s="1" a="1"/>
  <c r="E1507" i="10" s="1"/>
  <c r="C1507" i="10" s="1"/>
  <c r="F578" i="10"/>
  <c r="E578" i="10" s="1" a="1"/>
  <c r="E578" i="10" s="1"/>
  <c r="C578" i="10" s="1"/>
  <c r="F1182" i="10"/>
  <c r="E1182" i="10" s="1" a="1"/>
  <c r="E1182" i="10" s="1"/>
  <c r="C1182" i="10" s="1"/>
  <c r="F426" i="10"/>
  <c r="E426" i="10" s="1" a="1"/>
  <c r="E426" i="10" s="1"/>
  <c r="C426" i="10" s="1"/>
  <c r="F2173" i="10"/>
  <c r="E2173" i="10" s="1" a="1"/>
  <c r="E2173" i="10" s="1"/>
  <c r="C2173" i="10" s="1"/>
  <c r="F2775" i="10"/>
  <c r="E2775" i="10" s="1" a="1"/>
  <c r="E2775" i="10" s="1"/>
  <c r="C2775" i="10" s="1"/>
  <c r="F324" i="10"/>
  <c r="E324" i="10" s="1" a="1"/>
  <c r="E324" i="10" s="1"/>
  <c r="C324" i="10" s="1"/>
  <c r="F683" i="10"/>
  <c r="E683" i="10" s="1" a="1"/>
  <c r="E683" i="10" s="1"/>
  <c r="C683" i="10" s="1"/>
  <c r="F2507" i="10"/>
  <c r="E2507" i="10" s="1" a="1"/>
  <c r="E2507" i="10" s="1"/>
  <c r="C2507" i="10" s="1"/>
  <c r="F259" i="10"/>
  <c r="E259" i="10" s="1" a="1"/>
  <c r="E259" i="10" s="1"/>
  <c r="C259" i="10" s="1"/>
  <c r="F1386" i="10"/>
  <c r="E1386" i="10" s="1" a="1"/>
  <c r="E1386" i="10" s="1"/>
  <c r="C1386" i="10" s="1"/>
  <c r="F1772" i="10"/>
  <c r="E1772" i="10" s="1" a="1"/>
  <c r="E1772" i="10" s="1"/>
  <c r="C1772" i="10" s="1"/>
  <c r="F293" i="10"/>
  <c r="E293" i="10" s="1" a="1"/>
  <c r="E293" i="10" s="1"/>
  <c r="C293" i="10" s="1"/>
  <c r="F1776" i="10"/>
  <c r="E1776" i="10" s="1" a="1"/>
  <c r="E1776" i="10" s="1"/>
  <c r="C1776" i="10" s="1"/>
  <c r="F377" i="10"/>
  <c r="E377" i="10" s="1" a="1"/>
  <c r="E377" i="10" s="1"/>
  <c r="C377" i="10" s="1"/>
  <c r="F1091" i="10"/>
  <c r="E1091" i="10" s="1" a="1"/>
  <c r="E1091" i="10" s="1"/>
  <c r="C1091" i="10" s="1"/>
  <c r="F448" i="10"/>
  <c r="E448" i="10" s="1" a="1"/>
  <c r="E448" i="10" s="1"/>
  <c r="C448" i="10" s="1"/>
  <c r="F432" i="10"/>
  <c r="E432" i="10" s="1" a="1"/>
  <c r="E432" i="10" s="1"/>
  <c r="C432" i="10" s="1"/>
  <c r="F500" i="10"/>
  <c r="E500" i="10" s="1" a="1"/>
  <c r="E500" i="10" s="1"/>
  <c r="C500" i="10" s="1"/>
  <c r="F2455" i="10"/>
  <c r="E2455" i="10" s="1" a="1"/>
  <c r="E2455" i="10" s="1"/>
  <c r="C2455" i="10" s="1"/>
  <c r="F1283" i="10"/>
  <c r="E1283" i="10" s="1" a="1"/>
  <c r="E1283" i="10" s="1"/>
  <c r="C1283" i="10" s="1"/>
  <c r="F1101" i="10"/>
  <c r="E1101" i="10" s="1" a="1"/>
  <c r="E1101" i="10" s="1"/>
  <c r="C1101" i="10" s="1"/>
  <c r="F87" i="10"/>
  <c r="E87" i="10" s="1" a="1"/>
  <c r="E87" i="10" s="1"/>
  <c r="C87" i="10" s="1"/>
  <c r="F521" i="10"/>
  <c r="E521" i="10" s="1" a="1"/>
  <c r="E521" i="10" s="1"/>
  <c r="C521" i="10" s="1"/>
  <c r="F1539" i="10"/>
  <c r="E1539" i="10" s="1" a="1"/>
  <c r="E1539" i="10" s="1"/>
  <c r="C1539" i="10" s="1"/>
  <c r="F113" i="10"/>
  <c r="E113" i="10" s="1" a="1"/>
  <c r="E113" i="10" s="1"/>
  <c r="C113" i="10" s="1"/>
  <c r="F712" i="10"/>
  <c r="E712" i="10" s="1" a="1"/>
  <c r="E712" i="10" s="1"/>
  <c r="C712" i="10" s="1"/>
  <c r="F2160" i="10"/>
  <c r="E2160" i="10" s="1" a="1"/>
  <c r="E2160" i="10" s="1"/>
  <c r="C2160" i="10" s="1"/>
  <c r="F1757" i="10"/>
  <c r="E1757" i="10" s="1" a="1"/>
  <c r="E1757" i="10" s="1"/>
  <c r="C1757" i="10" s="1"/>
  <c r="F404" i="10"/>
  <c r="E404" i="10" s="1" a="1"/>
  <c r="E404" i="10" s="1"/>
  <c r="C404" i="10" s="1"/>
  <c r="F713" i="10"/>
  <c r="E713" i="10" s="1" a="1"/>
  <c r="E713" i="10" s="1"/>
  <c r="C713" i="10" s="1"/>
  <c r="F161" i="10"/>
  <c r="E161" i="10" s="1" a="1"/>
  <c r="E161" i="10" s="1"/>
  <c r="C161" i="10" s="1"/>
  <c r="F1458" i="10"/>
  <c r="E1458" i="10" s="1" a="1"/>
  <c r="E1458" i="10" s="1"/>
  <c r="C1458" i="10" s="1"/>
  <c r="F556" i="10"/>
  <c r="E556" i="10" s="1" a="1"/>
  <c r="E556" i="10" s="1"/>
  <c r="C556" i="10" s="1"/>
  <c r="F291" i="10"/>
  <c r="E291" i="10" s="1" a="1"/>
  <c r="E291" i="10" s="1"/>
  <c r="C291" i="10" s="1"/>
  <c r="F1368" i="10"/>
  <c r="E1368" i="10" s="1" a="1"/>
  <c r="E1368" i="10" s="1"/>
  <c r="C1368" i="10" s="1"/>
  <c r="F366" i="10"/>
  <c r="E366" i="10" s="1" a="1"/>
  <c r="E366" i="10" s="1"/>
  <c r="C366" i="10" s="1"/>
  <c r="F1834" i="10"/>
  <c r="E1834" i="10" s="1" a="1"/>
  <c r="E1834" i="10" s="1"/>
  <c r="C1834" i="10" s="1"/>
  <c r="F1154" i="10"/>
  <c r="E1154" i="10" s="1" a="1"/>
  <c r="E1154" i="10" s="1"/>
  <c r="C1154" i="10" s="1"/>
  <c r="F330" i="10"/>
  <c r="E330" i="10" s="1" a="1"/>
  <c r="E330" i="10" s="1"/>
  <c r="C330" i="10" s="1"/>
  <c r="F1086" i="10"/>
  <c r="E1086" i="10" s="1" a="1"/>
  <c r="E1086" i="10" s="1"/>
  <c r="C1086" i="10" s="1"/>
  <c r="F244" i="10"/>
  <c r="E244" i="10" s="1" a="1"/>
  <c r="E244" i="10" s="1"/>
  <c r="C244" i="10" s="1"/>
  <c r="F1451" i="10"/>
  <c r="E1451" i="10" s="1" a="1"/>
  <c r="E1451" i="10" s="1"/>
  <c r="C1451" i="10" s="1"/>
  <c r="F1079" i="10"/>
  <c r="E1079" i="10" s="1" a="1"/>
  <c r="E1079" i="10" s="1"/>
  <c r="C1079" i="10" s="1"/>
  <c r="F337" i="10"/>
  <c r="E337" i="10" s="1" a="1"/>
  <c r="E337" i="10" s="1"/>
  <c r="C337" i="10" s="1"/>
  <c r="F677" i="10"/>
  <c r="E677" i="10" s="1" a="1"/>
  <c r="E677" i="10" s="1"/>
  <c r="C677" i="10" s="1"/>
  <c r="F185" i="10"/>
  <c r="E185" i="10" s="1" a="1"/>
  <c r="E185" i="10" s="1"/>
  <c r="C185" i="10" s="1"/>
  <c r="F35" i="10"/>
  <c r="E35" i="10" s="1" a="1"/>
  <c r="E35" i="10" s="1"/>
  <c r="C35" i="10" s="1"/>
  <c r="F1274" i="10"/>
  <c r="E1274" i="10" s="1" a="1"/>
  <c r="E1274" i="10" s="1"/>
  <c r="C1274" i="10" s="1"/>
  <c r="F2107" i="10"/>
  <c r="E2107" i="10" s="1" a="1"/>
  <c r="E2107" i="10" s="1"/>
  <c r="C2107" i="10" s="1"/>
  <c r="F1198" i="10"/>
  <c r="E1198" i="10" s="1" a="1"/>
  <c r="E1198" i="10" s="1"/>
  <c r="C1198" i="10" s="1"/>
  <c r="F873" i="10"/>
  <c r="E873" i="10" s="1" a="1"/>
  <c r="E873" i="10" s="1"/>
  <c r="C873" i="10" s="1"/>
  <c r="F1039" i="10"/>
  <c r="E1039" i="10" s="1" a="1"/>
  <c r="E1039" i="10" s="1"/>
  <c r="C1039" i="10" s="1"/>
  <c r="F2015" i="10"/>
  <c r="E2015" i="10" s="1" a="1"/>
  <c r="E2015" i="10" s="1"/>
  <c r="C2015" i="10" s="1"/>
  <c r="F36" i="10"/>
  <c r="E36" i="10" s="1" a="1"/>
  <c r="E36" i="10" s="1"/>
  <c r="C36" i="10" s="1"/>
  <c r="F329" i="10"/>
  <c r="E329" i="10" s="1" a="1"/>
  <c r="E329" i="10" s="1"/>
  <c r="C329" i="10" s="1"/>
  <c r="F966" i="10"/>
  <c r="E966" i="10" s="1" a="1"/>
  <c r="E966" i="10" s="1"/>
  <c r="C966" i="10" s="1"/>
  <c r="F33" i="10"/>
  <c r="E33" i="10" s="1" a="1"/>
  <c r="E33" i="10" s="1"/>
  <c r="C33" i="10" s="1"/>
  <c r="F40" i="10"/>
  <c r="E40" i="10" s="1" a="1"/>
  <c r="E40" i="10" s="1"/>
  <c r="C40" i="10" s="1"/>
  <c r="F513" i="10"/>
  <c r="E513" i="10" s="1" a="1"/>
  <c r="E513" i="10" s="1"/>
  <c r="C513" i="10" s="1"/>
  <c r="F3194" i="10"/>
  <c r="E3194" i="10" s="1" a="1"/>
  <c r="E3194" i="10" s="1"/>
  <c r="C3194" i="10" s="1"/>
  <c r="F2967" i="10"/>
  <c r="E2967" i="10" s="1" a="1"/>
  <c r="E2967" i="10" s="1"/>
  <c r="C2967" i="10" s="1"/>
  <c r="F132" i="10"/>
  <c r="E132" i="10" s="1" a="1"/>
  <c r="E132" i="10" s="1"/>
  <c r="C132" i="10" s="1"/>
  <c r="F1146" i="10"/>
  <c r="E1146" i="10" s="1" a="1"/>
  <c r="E1146" i="10" s="1"/>
  <c r="C1146" i="10" s="1"/>
  <c r="F1278" i="10"/>
  <c r="E1278" i="10" s="1" a="1"/>
  <c r="E1278" i="10" s="1"/>
  <c r="C1278" i="10" s="1"/>
  <c r="F856" i="10"/>
  <c r="E856" i="10" s="1" a="1"/>
  <c r="E856" i="10" s="1"/>
  <c r="C856" i="10" s="1"/>
  <c r="F1275" i="10"/>
  <c r="E1275" i="10" s="1" a="1"/>
  <c r="E1275" i="10" s="1"/>
  <c r="C1275" i="10" s="1"/>
  <c r="F332" i="10"/>
  <c r="E332" i="10" s="1" a="1"/>
  <c r="E332" i="10" s="1"/>
  <c r="C332" i="10" s="1"/>
  <c r="F375" i="10"/>
  <c r="E375" i="10" s="1" a="1"/>
  <c r="E375" i="10" s="1"/>
  <c r="C375" i="10" s="1"/>
  <c r="F638" i="10"/>
  <c r="E638" i="10" s="1" a="1"/>
  <c r="E638" i="10" s="1"/>
  <c r="C638" i="10" s="1"/>
  <c r="F1691" i="10"/>
  <c r="E1691" i="10" s="1" a="1"/>
  <c r="E1691" i="10" s="1"/>
  <c r="C1691" i="10" s="1"/>
  <c r="F1120" i="10"/>
  <c r="E1120" i="10" s="1" a="1"/>
  <c r="E1120" i="10" s="1"/>
  <c r="C1120" i="10" s="1"/>
  <c r="F2115" i="10"/>
  <c r="E2115" i="10" s="1" a="1"/>
  <c r="E2115" i="10" s="1"/>
  <c r="C2115" i="10" s="1"/>
  <c r="F1448" i="10"/>
  <c r="E1448" i="10" s="1" a="1"/>
  <c r="E1448" i="10" s="1"/>
  <c r="C1448" i="10" s="1"/>
  <c r="F855" i="10"/>
  <c r="E855" i="10" s="1" a="1"/>
  <c r="E855" i="10" s="1"/>
  <c r="C855" i="10" s="1"/>
  <c r="F491" i="10"/>
  <c r="E491" i="10" s="1" a="1"/>
  <c r="E491" i="10" s="1"/>
  <c r="C491" i="10" s="1"/>
  <c r="F230" i="10"/>
  <c r="E230" i="10" s="1" a="1"/>
  <c r="E230" i="10" s="1"/>
  <c r="C230" i="10" s="1"/>
  <c r="F155" i="10"/>
  <c r="E155" i="10" s="1" a="1"/>
  <c r="E155" i="10" s="1"/>
  <c r="C155" i="10" s="1"/>
  <c r="F1727" i="10"/>
  <c r="E1727" i="10" s="1" a="1"/>
  <c r="E1727" i="10" s="1"/>
  <c r="C1727" i="10" s="1"/>
  <c r="F890" i="10"/>
  <c r="E890" i="10" s="1" a="1"/>
  <c r="E890" i="10" s="1"/>
  <c r="C890" i="10" s="1"/>
  <c r="F58" i="10"/>
  <c r="E58" i="10" s="1" a="1"/>
  <c r="E58" i="10" s="1"/>
  <c r="C58" i="10" s="1"/>
  <c r="F1682" i="10"/>
  <c r="E1682" i="10" s="1" a="1"/>
  <c r="E1682" i="10" s="1"/>
  <c r="C1682" i="10" s="1"/>
  <c r="F3111" i="10"/>
  <c r="E3111" i="10" s="1" a="1"/>
  <c r="E3111" i="10" s="1"/>
  <c r="C3111" i="10" s="1"/>
  <c r="F396" i="10"/>
  <c r="E396" i="10" s="1" a="1"/>
  <c r="E396" i="10" s="1"/>
  <c r="C396" i="10" s="1"/>
  <c r="F839" i="10"/>
  <c r="E839" i="10" s="1" a="1"/>
  <c r="E839" i="10" s="1"/>
  <c r="C839" i="10" s="1"/>
  <c r="F1255" i="10"/>
  <c r="E1255" i="10" s="1" a="1"/>
  <c r="E1255" i="10" s="1"/>
  <c r="C1255" i="10" s="1"/>
  <c r="F181" i="10"/>
  <c r="E181" i="10" s="1" a="1"/>
  <c r="E181" i="10" s="1"/>
  <c r="C181" i="10" s="1"/>
  <c r="F204" i="10"/>
  <c r="E204" i="10" s="1" a="1"/>
  <c r="E204" i="10" s="1"/>
  <c r="C204" i="10" s="1"/>
  <c r="F576" i="10"/>
  <c r="E576" i="10" s="1" a="1"/>
  <c r="E576" i="10" s="1"/>
  <c r="C576" i="10" s="1"/>
  <c r="F715" i="10"/>
  <c r="E715" i="10" s="1" a="1"/>
  <c r="E715" i="10" s="1"/>
  <c r="C715" i="10" s="1"/>
  <c r="F470" i="10"/>
  <c r="E470" i="10" s="1" a="1"/>
  <c r="E470" i="10" s="1"/>
  <c r="C470" i="10" s="1"/>
  <c r="F1067" i="10"/>
  <c r="E1067" i="10" s="1" a="1"/>
  <c r="E1067" i="10" s="1"/>
  <c r="C1067" i="10" s="1"/>
  <c r="F814" i="10"/>
  <c r="E814" i="10" s="1" a="1"/>
  <c r="E814" i="10" s="1"/>
  <c r="C814" i="10" s="1"/>
  <c r="F3081" i="10"/>
  <c r="E3081" i="10" s="1" a="1"/>
  <c r="E3081" i="10" s="1"/>
  <c r="C3081" i="10" s="1"/>
  <c r="F970" i="10"/>
  <c r="E970" i="10" s="1" a="1"/>
  <c r="E970" i="10" s="1"/>
  <c r="C970" i="10" s="1"/>
  <c r="F1090" i="10"/>
  <c r="E1090" i="10" s="1" a="1"/>
  <c r="E1090" i="10" s="1"/>
  <c r="C1090" i="10" s="1"/>
  <c r="F183" i="10"/>
  <c r="E183" i="10" s="1" a="1"/>
  <c r="E183" i="10" s="1"/>
  <c r="C183" i="10" s="1"/>
  <c r="F917" i="10"/>
  <c r="E917" i="10" s="1" a="1"/>
  <c r="E917" i="10" s="1"/>
  <c r="C917" i="10" s="1"/>
  <c r="F1888" i="10"/>
  <c r="E1888" i="10" s="1" a="1"/>
  <c r="E1888" i="10" s="1"/>
  <c r="C1888" i="10" s="1"/>
  <c r="F3154" i="10"/>
  <c r="E3154" i="10" s="1" a="1"/>
  <c r="E3154" i="10" s="1"/>
  <c r="C3154" i="10" s="1"/>
  <c r="F1083" i="10"/>
  <c r="E1083" i="10" s="1" a="1"/>
  <c r="E1083" i="10" s="1"/>
  <c r="C1083" i="10" s="1"/>
  <c r="F1259" i="10"/>
  <c r="E1259" i="10" s="1" a="1"/>
  <c r="E1259" i="10" s="1"/>
  <c r="C1259" i="10" s="1"/>
  <c r="F1059" i="10"/>
  <c r="E1059" i="10" s="1" a="1"/>
  <c r="E1059" i="10" s="1"/>
  <c r="C1059" i="10" s="1"/>
  <c r="F1906" i="10"/>
  <c r="E1906" i="10" s="1" a="1"/>
  <c r="E1906" i="10" s="1"/>
  <c r="C1906" i="10" s="1"/>
  <c r="F98" i="10"/>
  <c r="E98" i="10" s="1" a="1"/>
  <c r="E98" i="10" s="1"/>
  <c r="C98" i="10" s="1"/>
  <c r="F1918" i="10"/>
  <c r="E1918" i="10" s="1" a="1"/>
  <c r="E1918" i="10" s="1"/>
  <c r="C1918" i="10" s="1"/>
  <c r="F936" i="10"/>
  <c r="E936" i="10" s="1" a="1"/>
  <c r="E936" i="10" s="1"/>
  <c r="C936" i="10" s="1"/>
  <c r="F3040" i="10"/>
  <c r="E3040" i="10" s="1" a="1"/>
  <c r="E3040" i="10" s="1"/>
  <c r="C3040" i="10" s="1"/>
  <c r="F932" i="10"/>
  <c r="E932" i="10" s="1" a="1"/>
  <c r="E932" i="10" s="1"/>
  <c r="C932" i="10" s="1"/>
  <c r="F1632" i="10"/>
  <c r="E1632" i="10" s="1" a="1"/>
  <c r="E1632" i="10" s="1"/>
  <c r="C1632" i="10" s="1"/>
  <c r="F1016" i="10"/>
  <c r="E1016" i="10" s="1" a="1"/>
  <c r="E1016" i="10" s="1"/>
  <c r="C1016" i="10" s="1"/>
  <c r="F645" i="10"/>
  <c r="E645" i="10" s="1" a="1"/>
  <c r="E645" i="10" s="1"/>
  <c r="C645" i="10" s="1"/>
  <c r="F857" i="10"/>
  <c r="E857" i="10" s="1" a="1"/>
  <c r="E857" i="10" s="1"/>
  <c r="C857" i="10" s="1"/>
  <c r="F1109" i="10"/>
  <c r="E1109" i="10" s="1" a="1"/>
  <c r="E1109" i="10" s="1"/>
  <c r="C1109" i="10" s="1"/>
  <c r="F1901" i="10"/>
  <c r="E1901" i="10" s="1" a="1"/>
  <c r="E1901" i="10" s="1"/>
  <c r="C1901" i="10" s="1"/>
  <c r="F310" i="10"/>
  <c r="E310" i="10" s="1" a="1"/>
  <c r="E310" i="10" s="1"/>
  <c r="C310" i="10" s="1"/>
  <c r="F1694" i="10"/>
  <c r="E1694" i="10" s="1" a="1"/>
  <c r="E1694" i="10" s="1"/>
  <c r="C1694" i="10" s="1"/>
  <c r="F1186" i="10"/>
  <c r="E1186" i="10" s="1" a="1"/>
  <c r="E1186" i="10" s="1"/>
  <c r="C1186" i="10" s="1"/>
  <c r="F294" i="10"/>
  <c r="E294" i="10" s="1" a="1"/>
  <c r="E294" i="10" s="1"/>
  <c r="C294" i="10" s="1"/>
  <c r="F1894" i="10"/>
  <c r="E1894" i="10" s="1" a="1"/>
  <c r="E1894" i="10" s="1"/>
  <c r="C1894" i="10" s="1"/>
  <c r="F1665" i="10"/>
  <c r="E1665" i="10" s="1" a="1"/>
  <c r="E1665" i="10" s="1"/>
  <c r="C1665" i="10" s="1"/>
  <c r="F1663" i="10"/>
  <c r="E1663" i="10" s="1" a="1"/>
  <c r="E1663" i="10" s="1"/>
  <c r="C1663" i="10" s="1"/>
  <c r="F1419" i="10"/>
  <c r="E1419" i="10" s="1" a="1"/>
  <c r="E1419" i="10" s="1"/>
  <c r="C1419" i="10" s="1"/>
  <c r="F2639" i="10"/>
  <c r="E2639" i="10" s="1" a="1"/>
  <c r="E2639" i="10" s="1"/>
  <c r="C2639" i="10" s="1"/>
  <c r="F305" i="10"/>
  <c r="E305" i="10" s="1" a="1"/>
  <c r="E305" i="10" s="1"/>
  <c r="C305" i="10" s="1"/>
  <c r="F2534" i="10"/>
  <c r="E2534" i="10" s="1" a="1"/>
  <c r="E2534" i="10" s="1"/>
  <c r="C2534" i="10" s="1"/>
  <c r="F927" i="10"/>
  <c r="E927" i="10" s="1" a="1"/>
  <c r="E927" i="10" s="1"/>
  <c r="C927" i="10" s="1"/>
  <c r="F962" i="10"/>
  <c r="E962" i="10" s="1" a="1"/>
  <c r="E962" i="10" s="1"/>
  <c r="C962" i="10" s="1"/>
  <c r="F2452" i="10"/>
  <c r="E2452" i="10" s="1" a="1"/>
  <c r="E2452" i="10" s="1"/>
  <c r="C2452" i="10" s="1"/>
  <c r="F3156" i="10"/>
  <c r="E3156" i="10" s="1" a="1"/>
  <c r="E3156" i="10" s="1"/>
  <c r="C3156" i="10" s="1"/>
  <c r="F2218" i="10"/>
  <c r="E2218" i="10" s="1" a="1"/>
  <c r="E2218" i="10" s="1"/>
  <c r="C2218" i="10" s="1"/>
  <c r="F868" i="10"/>
  <c r="E868" i="10" s="1" a="1"/>
  <c r="E868" i="10" s="1"/>
  <c r="C868" i="10" s="1"/>
  <c r="F2154" i="10"/>
  <c r="E2154" i="10" s="1" a="1"/>
  <c r="E2154" i="10" s="1"/>
  <c r="C2154" i="10" s="1"/>
  <c r="F909" i="10"/>
  <c r="E909" i="10" s="1" a="1"/>
  <c r="E909" i="10" s="1"/>
  <c r="C909" i="10" s="1"/>
  <c r="F318" i="10"/>
  <c r="E318" i="10" s="1" a="1"/>
  <c r="E318" i="10" s="1"/>
  <c r="C318" i="10" s="1"/>
  <c r="F1063" i="10"/>
  <c r="E1063" i="10" s="1" a="1"/>
  <c r="E1063" i="10" s="1"/>
  <c r="C1063" i="10" s="1"/>
  <c r="F104" i="10"/>
  <c r="E104" i="10" s="1" a="1"/>
  <c r="E104" i="10" s="1"/>
  <c r="C104" i="10" s="1"/>
  <c r="F883" i="10"/>
  <c r="E883" i="10" s="1" a="1"/>
  <c r="E883" i="10" s="1"/>
  <c r="C883" i="10" s="1"/>
  <c r="F582" i="10"/>
  <c r="E582" i="10" s="1" a="1"/>
  <c r="E582" i="10" s="1"/>
  <c r="C582" i="10" s="1"/>
  <c r="F1619" i="10"/>
  <c r="E1619" i="10" s="1" a="1"/>
  <c r="E1619" i="10" s="1"/>
  <c r="C1619" i="10" s="1"/>
  <c r="F3207" i="10"/>
  <c r="E3207" i="10" s="1" a="1"/>
  <c r="E3207" i="10" s="1"/>
  <c r="C3207" i="10" s="1"/>
  <c r="F130" i="10"/>
  <c r="E130" i="10" s="1" a="1"/>
  <c r="E130" i="10" s="1"/>
  <c r="C130" i="10" s="1"/>
  <c r="F1675" i="10"/>
  <c r="E1675" i="10" s="1" a="1"/>
  <c r="E1675" i="10" s="1"/>
  <c r="C1675" i="10" s="1"/>
  <c r="F703" i="10"/>
  <c r="E703" i="10" s="1" a="1"/>
  <c r="E703" i="10" s="1"/>
  <c r="C703" i="10" s="1"/>
  <c r="F809" i="10"/>
  <c r="E809" i="10" s="1" a="1"/>
  <c r="E809" i="10" s="1"/>
  <c r="C809" i="10" s="1"/>
  <c r="F402" i="10"/>
  <c r="E402" i="10" s="1" a="1"/>
  <c r="E402" i="10" s="1"/>
  <c r="C402" i="10" s="1"/>
  <c r="F2023" i="10"/>
  <c r="E2023" i="10" s="1" a="1"/>
  <c r="E2023" i="10" s="1"/>
  <c r="C2023" i="10" s="1"/>
  <c r="F519" i="10"/>
  <c r="E519" i="10" s="1" a="1"/>
  <c r="E519" i="10" s="1"/>
  <c r="C519" i="10" s="1"/>
  <c r="F1904" i="10"/>
  <c r="E1904" i="10" s="1" a="1"/>
  <c r="E1904" i="10" s="1"/>
  <c r="C1904" i="10" s="1"/>
  <c r="F2296" i="10"/>
  <c r="E2296" i="10" s="1" a="1"/>
  <c r="E2296" i="10" s="1"/>
  <c r="C2296" i="10" s="1"/>
  <c r="F3326" i="10"/>
  <c r="E3326" i="10" s="1" a="1"/>
  <c r="E3326" i="10" s="1"/>
  <c r="C3326" i="10" s="1"/>
  <c r="F1439" i="10"/>
  <c r="E1439" i="10" s="1" a="1"/>
  <c r="E1439" i="10" s="1"/>
  <c r="C1439" i="10" s="1"/>
  <c r="F1823" i="10"/>
  <c r="E1823" i="10" s="1" a="1"/>
  <c r="E1823" i="10" s="1"/>
  <c r="C1823" i="10" s="1"/>
  <c r="F1484" i="10"/>
  <c r="E1484" i="10" s="1" a="1"/>
  <c r="E1484" i="10" s="1"/>
  <c r="C1484" i="10" s="1"/>
  <c r="F2065" i="10"/>
  <c r="E2065" i="10" s="1" a="1"/>
  <c r="E2065" i="10" s="1"/>
  <c r="C2065" i="10" s="1"/>
  <c r="F1572" i="10"/>
  <c r="E1572" i="10" s="1" a="1"/>
  <c r="E1572" i="10" s="1"/>
  <c r="C1572" i="10" s="1"/>
  <c r="F1611" i="10"/>
  <c r="E1611" i="10" s="1" a="1"/>
  <c r="E1611" i="10" s="1"/>
  <c r="C1611" i="10" s="1"/>
  <c r="F1465" i="10"/>
  <c r="E1465" i="10" s="1" a="1"/>
  <c r="E1465" i="10" s="1"/>
  <c r="C1465" i="10" s="1"/>
  <c r="F3313" i="10"/>
  <c r="E3313" i="10" s="1" a="1"/>
  <c r="E3313" i="10" s="1"/>
  <c r="C3313" i="10" s="1"/>
  <c r="F1307" i="10"/>
  <c r="E1307" i="10" s="1" a="1"/>
  <c r="E1307" i="10" s="1"/>
  <c r="C1307" i="10" s="1"/>
  <c r="F948" i="10"/>
  <c r="E948" i="10" s="1" a="1"/>
  <c r="E948" i="10" s="1"/>
  <c r="C948" i="10" s="1"/>
  <c r="F111" i="10"/>
  <c r="E111" i="10" s="1" a="1"/>
  <c r="E111" i="10" s="1"/>
  <c r="C111" i="10" s="1"/>
  <c r="F1270" i="10"/>
  <c r="E1270" i="10" s="1" a="1"/>
  <c r="E1270" i="10" s="1"/>
  <c r="C1270" i="10" s="1"/>
  <c r="F874" i="10"/>
  <c r="E874" i="10" s="1" a="1"/>
  <c r="E874" i="10" s="1"/>
  <c r="C874" i="10" s="1"/>
  <c r="F822" i="10"/>
  <c r="E822" i="10" s="1" a="1"/>
  <c r="E822" i="10" s="1"/>
  <c r="C822" i="10" s="1"/>
  <c r="F2838" i="10"/>
  <c r="E2838" i="10" s="1" a="1"/>
  <c r="E2838" i="10" s="1"/>
  <c r="C2838" i="10" s="1"/>
  <c r="F2562" i="10"/>
  <c r="E2562" i="10" s="1" a="1"/>
  <c r="E2562" i="10" s="1"/>
  <c r="C2562" i="10" s="1"/>
  <c r="F878" i="10"/>
  <c r="E878" i="10" s="1" a="1"/>
  <c r="E878" i="10" s="1"/>
  <c r="C878" i="10" s="1"/>
  <c r="F3180" i="10"/>
  <c r="E3180" i="10" s="1" a="1"/>
  <c r="E3180" i="10" s="1"/>
  <c r="C3180" i="10" s="1"/>
  <c r="F1157" i="10"/>
  <c r="E1157" i="10" s="1" a="1"/>
  <c r="E1157" i="10" s="1"/>
  <c r="C1157" i="10" s="1"/>
  <c r="F393" i="10"/>
  <c r="E393" i="10" s="1" a="1"/>
  <c r="E393" i="10" s="1"/>
  <c r="C393" i="10" s="1"/>
  <c r="F558" i="10"/>
  <c r="E558" i="10" s="1" a="1"/>
  <c r="E558" i="10" s="1"/>
  <c r="C558" i="10" s="1"/>
  <c r="F794" i="10"/>
  <c r="E794" i="10" s="1" a="1"/>
  <c r="E794" i="10" s="1"/>
  <c r="C794" i="10" s="1"/>
  <c r="F39" i="10"/>
  <c r="E39" i="10" s="1" a="1"/>
  <c r="E39" i="10" s="1"/>
  <c r="C39" i="10" s="1"/>
  <c r="F437" i="10"/>
  <c r="E437" i="10" s="1" a="1"/>
  <c r="E437" i="10" s="1"/>
  <c r="C437" i="10" s="1"/>
  <c r="F192" i="10"/>
  <c r="E192" i="10" s="1" a="1"/>
  <c r="E192" i="10" s="1"/>
  <c r="C192" i="10" s="1"/>
  <c r="F914" i="10"/>
  <c r="E914" i="10" s="1" a="1"/>
  <c r="E914" i="10" s="1"/>
  <c r="C914" i="10" s="1"/>
  <c r="F60" i="10"/>
  <c r="E60" i="10" s="1" a="1"/>
  <c r="E60" i="10" s="1"/>
  <c r="C60" i="10" s="1"/>
  <c r="F1279" i="10"/>
  <c r="E1279" i="10" s="1" a="1"/>
  <c r="E1279" i="10" s="1"/>
  <c r="C1279" i="10" s="1"/>
  <c r="F2900" i="10"/>
  <c r="E2900" i="10" s="1" a="1"/>
  <c r="E2900" i="10" s="1"/>
  <c r="C2900" i="10" s="1"/>
  <c r="F1923" i="10"/>
  <c r="E1923" i="10" s="1" a="1"/>
  <c r="E1923" i="10" s="1"/>
  <c r="C1923" i="10" s="1"/>
  <c r="F302" i="10"/>
  <c r="E302" i="10" s="1" a="1"/>
  <c r="E302" i="10" s="1"/>
  <c r="C302" i="10" s="1"/>
  <c r="F1134" i="10"/>
  <c r="E1134" i="10" s="1" a="1"/>
  <c r="E1134" i="10" s="1"/>
  <c r="C1134" i="10" s="1"/>
  <c r="F674" i="10"/>
  <c r="E674" i="10" s="1" a="1"/>
  <c r="E674" i="10" s="1"/>
  <c r="C674" i="10" s="1"/>
  <c r="F1892" i="10"/>
  <c r="E1892" i="10" s="1" a="1"/>
  <c r="E1892" i="10" s="1"/>
  <c r="C1892" i="10" s="1"/>
  <c r="F1970" i="10"/>
  <c r="E1970" i="10" s="1" a="1"/>
  <c r="E1970" i="10" s="1"/>
  <c r="C1970" i="10" s="1"/>
  <c r="F2048" i="10"/>
  <c r="E2048" i="10" s="1" a="1"/>
  <c r="E2048" i="10" s="1"/>
  <c r="C2048" i="10" s="1"/>
  <c r="F57" i="10"/>
  <c r="E57" i="10" s="1" a="1"/>
  <c r="E57" i="10" s="1"/>
  <c r="C57" i="10" s="1"/>
  <c r="F66" i="10"/>
  <c r="E66" i="10" s="1" a="1"/>
  <c r="E66" i="10" s="1"/>
  <c r="C66" i="10" s="1"/>
  <c r="F1456" i="10"/>
  <c r="E1456" i="10" s="1" a="1"/>
  <c r="E1456" i="10" s="1"/>
  <c r="C1456" i="10" s="1"/>
  <c r="F532" i="10"/>
  <c r="E532" i="10" s="1" a="1"/>
  <c r="E532" i="10" s="1"/>
  <c r="C532" i="10" s="1"/>
  <c r="F603" i="10"/>
  <c r="E603" i="10" s="1" a="1"/>
  <c r="E603" i="10" s="1"/>
  <c r="C603" i="10" s="1"/>
  <c r="F3151" i="10"/>
  <c r="E3151" i="10" s="1" a="1"/>
  <c r="E3151" i="10" s="1"/>
  <c r="C3151" i="10" s="1"/>
  <c r="F1137" i="10"/>
  <c r="E1137" i="10" s="1" a="1"/>
  <c r="E1137" i="10" s="1"/>
  <c r="C1137" i="10" s="1"/>
  <c r="F3092" i="10"/>
  <c r="E3092" i="10" s="1" a="1"/>
  <c r="E3092" i="10" s="1"/>
  <c r="C3092" i="10" s="1"/>
  <c r="F1111" i="10"/>
  <c r="E1111" i="10" s="1" a="1"/>
  <c r="E1111" i="10" s="1"/>
  <c r="C1111" i="10" s="1"/>
  <c r="F760" i="10"/>
  <c r="E760" i="10" s="1" a="1"/>
  <c r="E760" i="10" s="1"/>
  <c r="C760" i="10" s="1"/>
  <c r="F91" i="10"/>
  <c r="E91" i="10" s="1" a="1"/>
  <c r="E91" i="10" s="1"/>
  <c r="C91" i="10" s="1"/>
  <c r="F726" i="10"/>
  <c r="E726" i="10" s="1" a="1"/>
  <c r="E726" i="10" s="1"/>
  <c r="C726" i="10" s="1"/>
  <c r="F1737" i="10"/>
  <c r="E1737" i="10" s="1" a="1"/>
  <c r="E1737" i="10" s="1"/>
  <c r="C1737" i="10" s="1"/>
  <c r="F3016" i="10"/>
  <c r="E3016" i="10" s="1" a="1"/>
  <c r="E3016" i="10" s="1"/>
  <c r="C3016" i="10" s="1"/>
  <c r="F538" i="10"/>
  <c r="E538" i="10" s="1" a="1"/>
  <c r="E538" i="10" s="1"/>
  <c r="C538" i="10" s="1"/>
  <c r="F3031" i="10"/>
  <c r="E3031" i="10" s="1" a="1"/>
  <c r="E3031" i="10" s="1"/>
  <c r="C3031" i="10" s="1"/>
  <c r="F800" i="10"/>
  <c r="E800" i="10" s="1" a="1"/>
  <c r="E800" i="10" s="1"/>
  <c r="C800" i="10" s="1"/>
  <c r="F3012" i="10"/>
  <c r="E3012" i="10" s="1" a="1"/>
  <c r="E3012" i="10" s="1"/>
  <c r="C3012" i="10" s="1"/>
  <c r="F1370" i="10"/>
  <c r="E1370" i="10" s="1" a="1"/>
  <c r="E1370" i="10" s="1"/>
  <c r="C1370" i="10" s="1"/>
  <c r="F1553" i="10"/>
  <c r="E1553" i="10" s="1" a="1"/>
  <c r="E1553" i="10" s="1"/>
  <c r="C1553" i="10" s="1"/>
  <c r="F2558" i="10"/>
  <c r="E2558" i="10" s="1" a="1"/>
  <c r="E2558" i="10" s="1"/>
  <c r="C2558" i="10" s="1"/>
  <c r="F425" i="10"/>
  <c r="E425" i="10" s="1" a="1"/>
  <c r="E425" i="10" s="1"/>
  <c r="C425" i="10" s="1"/>
  <c r="F1491" i="10"/>
  <c r="E1491" i="10" s="1" a="1"/>
  <c r="E1491" i="10" s="1"/>
  <c r="C1491" i="10" s="1"/>
  <c r="F2733" i="10"/>
  <c r="E2733" i="10" s="1" a="1"/>
  <c r="E2733" i="10" s="1"/>
  <c r="C2733" i="10" s="1"/>
  <c r="F1384" i="10"/>
  <c r="E1384" i="10" s="1" a="1"/>
  <c r="E1384" i="10" s="1"/>
  <c r="C1384" i="10" s="1"/>
  <c r="F2513" i="10"/>
  <c r="E2513" i="10" s="1" a="1"/>
  <c r="E2513" i="10" s="1"/>
  <c r="C2513" i="10" s="1"/>
  <c r="F1820" i="10"/>
  <c r="E1820" i="10" s="1" a="1"/>
  <c r="E1820" i="10" s="1"/>
  <c r="C1820" i="10" s="1"/>
  <c r="F1089" i="10"/>
  <c r="E1089" i="10" s="1" a="1"/>
  <c r="E1089" i="10" s="1"/>
  <c r="C1089" i="10" s="1"/>
  <c r="F702" i="10"/>
  <c r="E702" i="10" s="1" a="1"/>
  <c r="E702" i="10" s="1"/>
  <c r="C702" i="10" s="1"/>
  <c r="F1912" i="10"/>
  <c r="E1912" i="10" s="1" a="1"/>
  <c r="E1912" i="10" s="1"/>
  <c r="C1912" i="10" s="1"/>
  <c r="F1355" i="10"/>
  <c r="E1355" i="10" s="1" a="1"/>
  <c r="E1355" i="10" s="1"/>
  <c r="C1355" i="10" s="1"/>
  <c r="F705" i="10"/>
  <c r="E705" i="10" s="1" a="1"/>
  <c r="E705" i="10" s="1"/>
  <c r="C705" i="10" s="1"/>
  <c r="F3105" i="10"/>
  <c r="E3105" i="10" s="1" a="1"/>
  <c r="E3105" i="10" s="1"/>
  <c r="C3105" i="10" s="1"/>
  <c r="F647" i="10"/>
  <c r="E647" i="10" s="1" a="1"/>
  <c r="E647" i="10" s="1"/>
  <c r="C647" i="10" s="1"/>
  <c r="F1001" i="10"/>
  <c r="E1001" i="10" s="1" a="1"/>
  <c r="E1001" i="10" s="1"/>
  <c r="C1001" i="10" s="1"/>
  <c r="F654" i="10"/>
  <c r="E654" i="10" s="1" a="1"/>
  <c r="E654" i="10" s="1"/>
  <c r="C654" i="10" s="1"/>
  <c r="F1375" i="10"/>
  <c r="E1375" i="10" s="1" a="1"/>
  <c r="E1375" i="10" s="1"/>
  <c r="C1375" i="10" s="1"/>
  <c r="F1797" i="10"/>
  <c r="E1797" i="10" s="1" a="1"/>
  <c r="E1797" i="10" s="1"/>
  <c r="C1797" i="10" s="1"/>
  <c r="F1758" i="10"/>
  <c r="E1758" i="10" s="1" a="1"/>
  <c r="E1758" i="10" s="1"/>
  <c r="C1758" i="10" s="1"/>
  <c r="F1286" i="10"/>
  <c r="E1286" i="10" s="1" a="1"/>
  <c r="E1286" i="10" s="1"/>
  <c r="C1286" i="10" s="1"/>
  <c r="F1150" i="10"/>
  <c r="E1150" i="10" s="1" a="1"/>
  <c r="E1150" i="10" s="1"/>
  <c r="C1150" i="10" s="1"/>
  <c r="F977" i="10"/>
  <c r="E977" i="10" s="1" a="1"/>
  <c r="E977" i="10" s="1"/>
  <c r="C977" i="10" s="1"/>
  <c r="F1492" i="10"/>
  <c r="E1492" i="10" s="1" a="1"/>
  <c r="E1492" i="10" s="1"/>
  <c r="C1492" i="10" s="1"/>
  <c r="F1046" i="10"/>
  <c r="E1046" i="10" s="1" a="1"/>
  <c r="E1046" i="10" s="1"/>
  <c r="C1046" i="10" s="1"/>
  <c r="F1380" i="10"/>
  <c r="E1380" i="10" s="1" a="1"/>
  <c r="E1380" i="10" s="1"/>
  <c r="C1380" i="10" s="1"/>
  <c r="F412" i="10"/>
  <c r="E412" i="10" s="1" a="1"/>
  <c r="E412" i="10" s="1"/>
  <c r="C412" i="10" s="1"/>
  <c r="F2514" i="10"/>
  <c r="E2514" i="10" s="1" a="1"/>
  <c r="E2514" i="10" s="1"/>
  <c r="C2514" i="10" s="1"/>
  <c r="F327" i="10"/>
  <c r="E327" i="10" s="1" a="1"/>
  <c r="E327" i="10" s="1"/>
  <c r="C327" i="10" s="1"/>
  <c r="F1856" i="10"/>
  <c r="E1856" i="10" s="1" a="1"/>
  <c r="E1856" i="10" s="1"/>
  <c r="C1856" i="10" s="1"/>
  <c r="F1167" i="10"/>
  <c r="E1167" i="10" s="1" a="1"/>
  <c r="E1167" i="10" s="1"/>
  <c r="C1167" i="10" s="1"/>
  <c r="F1990" i="10"/>
  <c r="E1990" i="10" s="1" a="1"/>
  <c r="E1990" i="10" s="1"/>
  <c r="C1990" i="10" s="1"/>
  <c r="F1609" i="10"/>
  <c r="E1609" i="10" s="1" a="1"/>
  <c r="E1609" i="10" s="1"/>
  <c r="C1609" i="10" s="1"/>
  <c r="F86" i="10"/>
  <c r="E86" i="10" s="1" a="1"/>
  <c r="E86" i="10" s="1"/>
  <c r="C86" i="10" s="1"/>
  <c r="F3094" i="10"/>
  <c r="E3094" i="10" s="1" a="1"/>
  <c r="E3094" i="10" s="1"/>
  <c r="C3094" i="10" s="1"/>
  <c r="F2612" i="10"/>
  <c r="E2612" i="10" s="1" a="1"/>
  <c r="E2612" i="10" s="1"/>
  <c r="C2612" i="10" s="1"/>
  <c r="F730" i="10"/>
  <c r="E730" i="10" s="1" a="1"/>
  <c r="E730" i="10" s="1"/>
  <c r="C730" i="10" s="1"/>
  <c r="F3241" i="10"/>
  <c r="E3241" i="10" s="1" a="1"/>
  <c r="E3241" i="10" s="1"/>
  <c r="C3241" i="10" s="1"/>
  <c r="F1809" i="10"/>
  <c r="E1809" i="10" s="1" a="1"/>
  <c r="E1809" i="10" s="1"/>
  <c r="C1809" i="10" s="1"/>
  <c r="F247" i="10"/>
  <c r="E247" i="10" s="1" a="1"/>
  <c r="E247" i="10" s="1"/>
  <c r="C247" i="10" s="1"/>
  <c r="F2089" i="10"/>
  <c r="E2089" i="10" s="1" a="1"/>
  <c r="E2089" i="10" s="1"/>
  <c r="C2089" i="10" s="1"/>
  <c r="F2298" i="10"/>
  <c r="E2298" i="10" s="1" a="1"/>
  <c r="E2298" i="10" s="1"/>
  <c r="C2298" i="10" s="1"/>
  <c r="F2596" i="10"/>
  <c r="E2596" i="10" s="1" a="1"/>
  <c r="E2596" i="10" s="1"/>
  <c r="C2596" i="10" s="1"/>
  <c r="F2271" i="10"/>
  <c r="E2271" i="10" s="1" a="1"/>
  <c r="E2271" i="10" s="1"/>
  <c r="C2271" i="10" s="1"/>
  <c r="F2444" i="10"/>
  <c r="E2444" i="10" s="1" a="1"/>
  <c r="E2444" i="10" s="1"/>
  <c r="C2444" i="10" s="1"/>
  <c r="F675" i="10"/>
  <c r="E675" i="10" s="1" a="1"/>
  <c r="E675" i="10" s="1"/>
  <c r="C675" i="10" s="1"/>
  <c r="F2364" i="10"/>
  <c r="E2364" i="10" s="1" a="1"/>
  <c r="E2364" i="10" s="1"/>
  <c r="C2364" i="10" s="1"/>
  <c r="F2823" i="10"/>
  <c r="E2823" i="10" s="1" a="1"/>
  <c r="E2823" i="10" s="1"/>
  <c r="C2823" i="10" s="1"/>
  <c r="F3103" i="10"/>
  <c r="E3103" i="10" s="1" a="1"/>
  <c r="E3103" i="10" s="1"/>
  <c r="C3103" i="10" s="1"/>
  <c r="F2645" i="10"/>
  <c r="E2645" i="10" s="1" a="1"/>
  <c r="E2645" i="10" s="1"/>
  <c r="C2645" i="10" s="1"/>
  <c r="F1316" i="10"/>
  <c r="E1316" i="10" s="1" a="1"/>
  <c r="E1316" i="10" s="1"/>
  <c r="C1316" i="10" s="1"/>
  <c r="F1076" i="10"/>
  <c r="E1076" i="10" s="1" a="1"/>
  <c r="E1076" i="10" s="1"/>
  <c r="C1076" i="10" s="1"/>
  <c r="F2703" i="10"/>
  <c r="E2703" i="10" s="1" a="1"/>
  <c r="E2703" i="10" s="1"/>
  <c r="C2703" i="10" s="1"/>
  <c r="F2896" i="10"/>
  <c r="E2896" i="10" s="1" a="1"/>
  <c r="E2896" i="10" s="1"/>
  <c r="C2896" i="10" s="1"/>
  <c r="F2372" i="10"/>
  <c r="E2372" i="10" s="1" a="1"/>
  <c r="E2372" i="10" s="1"/>
  <c r="C2372" i="10" s="1"/>
  <c r="F2325" i="10"/>
  <c r="E2325" i="10" s="1" a="1"/>
  <c r="E2325" i="10" s="1"/>
  <c r="C2325" i="10" s="1"/>
  <c r="F2880" i="10"/>
  <c r="E2880" i="10" s="1" a="1"/>
  <c r="E2880" i="10" s="1"/>
  <c r="C2880" i="10" s="1"/>
  <c r="F2137" i="10"/>
  <c r="E2137" i="10" s="1" a="1"/>
  <c r="E2137" i="10" s="1"/>
  <c r="C2137" i="10" s="1"/>
  <c r="F3227" i="10"/>
  <c r="E3227" i="10" s="1" a="1"/>
  <c r="E3227" i="10" s="1"/>
  <c r="C3227" i="10" s="1"/>
  <c r="F2034" i="10"/>
  <c r="E2034" i="10" s="1" a="1"/>
  <c r="E2034" i="10" s="1"/>
  <c r="C2034" i="10" s="1"/>
  <c r="F1791" i="10"/>
  <c r="E1791" i="10" s="1" a="1"/>
  <c r="E1791" i="10" s="1"/>
  <c r="C1791" i="10" s="1"/>
  <c r="F2428" i="10"/>
  <c r="E2428" i="10" s="1" a="1"/>
  <c r="E2428" i="10" s="1"/>
  <c r="C2428" i="10" s="1"/>
  <c r="F1057" i="10"/>
  <c r="E1057" i="10" s="1" a="1"/>
  <c r="E1057" i="10" s="1"/>
  <c r="C1057" i="10" s="1"/>
  <c r="F2451" i="10"/>
  <c r="E2451" i="10" s="1" a="1"/>
  <c r="E2451" i="10" s="1"/>
  <c r="C2451" i="10" s="1"/>
  <c r="F2654" i="10"/>
  <c r="E2654" i="10" s="1" a="1"/>
  <c r="E2654" i="10" s="1"/>
  <c r="C2654" i="10" s="1"/>
  <c r="F2780" i="10"/>
  <c r="E2780" i="10" s="1" a="1"/>
  <c r="E2780" i="10" s="1"/>
  <c r="C2780" i="10" s="1"/>
  <c r="F3288" i="10"/>
  <c r="E3288" i="10" s="1" a="1"/>
  <c r="E3288" i="10" s="1"/>
  <c r="C3288" i="10" s="1"/>
  <c r="F1306" i="10"/>
  <c r="E1306" i="10" s="1" a="1"/>
  <c r="E1306" i="10" s="1"/>
  <c r="C1306" i="10" s="1"/>
  <c r="F1672" i="10"/>
  <c r="E1672" i="10" s="1" a="1"/>
  <c r="E1672" i="10" s="1"/>
  <c r="C1672" i="10" s="1"/>
  <c r="F1267" i="10"/>
  <c r="E1267" i="10" s="1" a="1"/>
  <c r="E1267" i="10" s="1"/>
  <c r="C1267" i="10" s="1"/>
  <c r="F1603" i="10"/>
  <c r="E1603" i="10" s="1" a="1"/>
  <c r="E1603" i="10" s="1"/>
  <c r="C1603" i="10" s="1"/>
  <c r="F2942" i="10"/>
  <c r="E2942" i="10" s="1" a="1"/>
  <c r="E2942" i="10" s="1"/>
  <c r="C2942" i="10" s="1"/>
  <c r="F1771" i="10"/>
  <c r="E1771" i="10" s="1" a="1"/>
  <c r="E1771" i="10" s="1"/>
  <c r="C1771" i="10" s="1"/>
  <c r="F2670" i="10"/>
  <c r="E2670" i="10" s="1" a="1"/>
  <c r="E2670" i="10" s="1"/>
  <c r="C2670" i="10" s="1"/>
  <c r="F2348" i="10"/>
  <c r="E2348" i="10" s="1" a="1"/>
  <c r="E2348" i="10" s="1"/>
  <c r="C2348" i="10" s="1"/>
  <c r="F2740" i="10"/>
  <c r="E2740" i="10" s="1" a="1"/>
  <c r="E2740" i="10" s="1"/>
  <c r="C2740" i="10" s="1"/>
  <c r="F2579" i="10"/>
  <c r="E2579" i="10" s="1" a="1"/>
  <c r="E2579" i="10" s="1"/>
  <c r="C2579" i="10" s="1"/>
  <c r="F2180" i="10"/>
  <c r="E2180" i="10" s="1" a="1"/>
  <c r="E2180" i="10" s="1"/>
  <c r="C2180" i="10" s="1"/>
  <c r="F2126" i="10"/>
  <c r="E2126" i="10" s="1" a="1"/>
  <c r="E2126" i="10" s="1"/>
  <c r="C2126" i="10" s="1"/>
  <c r="F2787" i="10"/>
  <c r="E2787" i="10" s="1" a="1"/>
  <c r="E2787" i="10" s="1"/>
  <c r="C2787" i="10" s="1"/>
  <c r="F1179" i="10"/>
  <c r="E1179" i="10" s="1" a="1"/>
  <c r="E1179" i="10" s="1"/>
  <c r="C1179" i="10" s="1"/>
  <c r="F2977" i="10"/>
  <c r="E2977" i="10" s="1" a="1"/>
  <c r="E2977" i="10" s="1"/>
  <c r="C2977" i="10" s="1"/>
  <c r="F2313" i="10"/>
  <c r="E2313" i="10" s="1" a="1"/>
  <c r="E2313" i="10" s="1"/>
  <c r="C2313" i="10" s="1"/>
  <c r="F710" i="10"/>
  <c r="E710" i="10" s="1" a="1"/>
  <c r="E710" i="10" s="1"/>
  <c r="C710" i="10" s="1"/>
  <c r="F2863" i="10"/>
  <c r="E2863" i="10" s="1" a="1"/>
  <c r="E2863" i="10" s="1"/>
  <c r="C2863" i="10" s="1"/>
  <c r="F3127" i="10"/>
  <c r="E3127" i="10" s="1" a="1"/>
  <c r="E3127" i="10" s="1"/>
  <c r="C3127" i="10" s="1"/>
  <c r="F3251" i="10"/>
  <c r="E3251" i="10" s="1" a="1"/>
  <c r="E3251" i="10" s="1"/>
  <c r="C3251" i="10" s="1"/>
  <c r="F2207" i="10"/>
  <c r="E2207" i="10" s="1" a="1"/>
  <c r="E2207" i="10" s="1"/>
  <c r="C2207" i="10" s="1"/>
  <c r="F2216" i="10"/>
  <c r="E2216" i="10" s="1" a="1"/>
  <c r="E2216" i="10" s="1"/>
  <c r="C2216" i="10" s="1"/>
  <c r="F2222" i="10"/>
  <c r="E2222" i="10" s="1" a="1"/>
  <c r="E2222" i="10" s="1"/>
  <c r="C2222" i="10" s="1"/>
  <c r="F2394" i="10"/>
  <c r="E2394" i="10" s="1" a="1"/>
  <c r="E2394" i="10" s="1"/>
  <c r="C2394" i="10" s="1"/>
  <c r="F3146" i="10"/>
  <c r="E3146" i="10" s="1" a="1"/>
  <c r="E3146" i="10" s="1"/>
  <c r="C3146" i="10" s="1"/>
  <c r="F2337" i="10"/>
  <c r="E2337" i="10" s="1" a="1"/>
  <c r="E2337" i="10" s="1"/>
  <c r="C2337" i="10" s="1"/>
  <c r="F3055" i="10"/>
  <c r="E3055" i="10" s="1" a="1"/>
  <c r="E3055" i="10" s="1"/>
  <c r="C3055" i="10" s="1"/>
  <c r="F1339" i="10"/>
  <c r="E1339" i="10" s="1" a="1"/>
  <c r="E1339" i="10" s="1"/>
  <c r="C1339" i="10" s="1"/>
  <c r="F2842" i="10"/>
  <c r="E2842" i="10" s="1" a="1"/>
  <c r="E2842" i="10" s="1"/>
  <c r="C2842" i="10" s="1"/>
  <c r="F2238" i="10"/>
  <c r="E2238" i="10" s="1" a="1"/>
  <c r="E2238" i="10" s="1"/>
  <c r="C2238" i="10" s="1"/>
  <c r="F2288" i="10"/>
  <c r="E2288" i="10" s="1" a="1"/>
  <c r="E2288" i="10" s="1"/>
  <c r="C2288" i="10" s="1"/>
  <c r="F1660" i="10"/>
  <c r="E1660" i="10" s="1" a="1"/>
  <c r="E1660" i="10" s="1"/>
  <c r="C1660" i="10" s="1"/>
  <c r="F1464" i="10"/>
  <c r="E1464" i="10" s="1" a="1"/>
  <c r="E1464" i="10" s="1"/>
  <c r="C1464" i="10" s="1"/>
  <c r="F2120" i="10"/>
  <c r="E2120" i="10" s="1" a="1"/>
  <c r="E2120" i="10" s="1"/>
  <c r="C2120" i="10" s="1"/>
  <c r="F2422" i="10"/>
  <c r="E2422" i="10" s="1" a="1"/>
  <c r="E2422" i="10" s="1"/>
  <c r="C2422" i="10" s="1"/>
  <c r="F2569" i="10"/>
  <c r="E2569" i="10" s="1" a="1"/>
  <c r="E2569" i="10" s="1"/>
  <c r="C2569" i="10" s="1"/>
  <c r="F1896" i="10"/>
  <c r="E1896" i="10" s="1" a="1"/>
  <c r="E1896" i="10" s="1"/>
  <c r="C1896" i="10" s="1"/>
  <c r="F3176" i="10"/>
  <c r="E3176" i="10" s="1" a="1"/>
  <c r="E3176" i="10" s="1"/>
  <c r="C3176" i="10" s="1"/>
  <c r="F2086" i="10"/>
  <c r="E2086" i="10" s="1" a="1"/>
  <c r="E2086" i="10" s="1"/>
  <c r="C2086" i="10" s="1"/>
  <c r="F2969" i="10"/>
  <c r="E2969" i="10" s="1" a="1"/>
  <c r="E2969" i="10" s="1"/>
  <c r="C2969" i="10" s="1"/>
  <c r="F1065" i="10"/>
  <c r="E1065" i="10" s="1" a="1"/>
  <c r="E1065" i="10" s="1"/>
  <c r="C1065" i="10" s="1"/>
  <c r="F3295" i="10"/>
  <c r="E3295" i="10" s="1" a="1"/>
  <c r="E3295" i="10" s="1"/>
  <c r="C3295" i="10" s="1"/>
  <c r="F594" i="10"/>
  <c r="E594" i="10" s="1" a="1"/>
  <c r="E594" i="10" s="1"/>
  <c r="C594" i="10" s="1"/>
  <c r="F2805" i="10"/>
  <c r="E2805" i="10" s="1" a="1"/>
  <c r="E2805" i="10" s="1"/>
  <c r="C2805" i="10" s="1"/>
  <c r="F2688" i="10"/>
  <c r="E2688" i="10" s="1" a="1"/>
  <c r="E2688" i="10" s="1"/>
  <c r="C2688" i="10" s="1"/>
  <c r="F3242" i="10"/>
  <c r="E3242" i="10" s="1" a="1"/>
  <c r="E3242" i="10" s="1"/>
  <c r="C3242" i="10" s="1"/>
  <c r="F2713" i="10"/>
  <c r="E2713" i="10" s="1" a="1"/>
  <c r="E2713" i="10" s="1"/>
  <c r="C2713" i="10" s="1"/>
  <c r="F2961" i="10"/>
  <c r="E2961" i="10" s="1" a="1"/>
  <c r="E2961" i="10" s="1"/>
  <c r="C2961" i="10" s="1"/>
  <c r="F1423" i="10"/>
  <c r="E1423" i="10" s="1" a="1"/>
  <c r="E1423" i="10" s="1"/>
  <c r="C1423" i="10" s="1"/>
  <c r="F1475" i="10"/>
  <c r="E1475" i="10" s="1" a="1"/>
  <c r="E1475" i="10" s="1"/>
  <c r="C1475" i="10" s="1"/>
  <c r="F2889" i="10"/>
  <c r="E2889" i="10" s="1" a="1"/>
  <c r="E2889" i="10" s="1"/>
  <c r="C2889" i="10" s="1"/>
  <c r="F2157" i="10"/>
  <c r="E2157" i="10" s="1" a="1"/>
  <c r="E2157" i="10" s="1"/>
  <c r="C2157" i="10" s="1"/>
  <c r="F2885" i="10"/>
  <c r="E2885" i="10" s="1" a="1"/>
  <c r="E2885" i="10" s="1"/>
  <c r="C2885" i="10" s="1"/>
  <c r="F2796" i="10"/>
  <c r="E2796" i="10" s="1" a="1"/>
  <c r="E2796" i="10" s="1"/>
  <c r="C2796" i="10" s="1"/>
  <c r="F2757" i="10"/>
  <c r="E2757" i="10" s="1" a="1"/>
  <c r="E2757" i="10" s="1"/>
  <c r="C2757" i="10" s="1"/>
  <c r="F2575" i="10"/>
  <c r="E2575" i="10" s="1" a="1"/>
  <c r="E2575" i="10" s="1"/>
  <c r="C2575" i="10" s="1"/>
  <c r="F3093" i="10"/>
  <c r="E3093" i="10" s="1" a="1"/>
  <c r="E3093" i="10" s="1"/>
  <c r="C3093" i="10" s="1"/>
  <c r="F2564" i="10"/>
  <c r="E2564" i="10" s="1" a="1"/>
  <c r="E2564" i="10" s="1"/>
  <c r="C2564" i="10" s="1"/>
  <c r="F2934" i="10"/>
  <c r="E2934" i="10" s="1" a="1"/>
  <c r="E2934" i="10" s="1"/>
  <c r="C2934" i="10" s="1"/>
  <c r="F2686" i="10"/>
  <c r="E2686" i="10" s="1" a="1"/>
  <c r="E2686" i="10" s="1"/>
  <c r="C2686" i="10" s="1"/>
  <c r="F2381" i="10"/>
  <c r="E2381" i="10" s="1" a="1"/>
  <c r="E2381" i="10" s="1"/>
  <c r="C2381" i="10" s="1"/>
  <c r="F2909" i="10"/>
  <c r="E2909" i="10" s="1" a="1"/>
  <c r="E2909" i="10" s="1"/>
  <c r="C2909" i="10" s="1"/>
  <c r="F1960" i="10"/>
  <c r="E1960" i="10" s="1" a="1"/>
  <c r="E1960" i="10" s="1"/>
  <c r="C1960" i="10" s="1"/>
  <c r="F2862" i="10"/>
  <c r="E2862" i="10" s="1" a="1"/>
  <c r="E2862" i="10" s="1"/>
  <c r="C2862" i="10" s="1"/>
  <c r="F2091" i="10"/>
  <c r="E2091" i="10" s="1" a="1"/>
  <c r="E2091" i="10" s="1"/>
  <c r="C2091" i="10" s="1"/>
  <c r="F2352" i="10"/>
  <c r="E2352" i="10" s="1" a="1"/>
  <c r="E2352" i="10" s="1"/>
  <c r="C2352" i="10" s="1"/>
  <c r="F2817" i="10"/>
  <c r="E2817" i="10" s="1" a="1"/>
  <c r="E2817" i="10" s="1"/>
  <c r="C2817" i="10" s="1"/>
  <c r="F2282" i="10"/>
  <c r="E2282" i="10" s="1" a="1"/>
  <c r="E2282" i="10" s="1"/>
  <c r="C2282" i="10" s="1"/>
  <c r="F3110" i="10"/>
  <c r="E3110" i="10" s="1" a="1"/>
  <c r="E3110" i="10" s="1"/>
  <c r="C3110" i="10" s="1"/>
  <c r="F2306" i="10"/>
  <c r="E2306" i="10" s="1" a="1"/>
  <c r="E2306" i="10" s="1"/>
  <c r="C2306" i="10" s="1"/>
  <c r="F2995" i="10"/>
  <c r="E2995" i="10" s="1" a="1"/>
  <c r="E2995" i="10" s="1"/>
  <c r="C2995" i="10" s="1"/>
  <c r="F2734" i="10"/>
  <c r="E2734" i="10" s="1" a="1"/>
  <c r="E2734" i="10" s="1"/>
  <c r="C2734" i="10" s="1"/>
  <c r="F2147" i="10"/>
  <c r="E2147" i="10" s="1" a="1"/>
  <c r="E2147" i="10" s="1"/>
  <c r="C2147" i="10" s="1"/>
  <c r="F1051" i="10"/>
  <c r="E1051" i="10" s="1" a="1"/>
  <c r="E1051" i="10" s="1"/>
  <c r="C1051" i="10" s="1"/>
  <c r="F2235" i="10"/>
  <c r="E2235" i="10" s="1" a="1"/>
  <c r="E2235" i="10" s="1"/>
  <c r="C2235" i="10" s="1"/>
  <c r="F1806" i="10"/>
  <c r="E1806" i="10" s="1" a="1"/>
  <c r="E1806" i="10" s="1"/>
  <c r="C1806" i="10" s="1"/>
  <c r="F1790" i="10"/>
  <c r="E1790" i="10" s="1" a="1"/>
  <c r="E1790" i="10" s="1"/>
  <c r="C1790" i="10" s="1"/>
  <c r="F2343" i="10"/>
  <c r="E2343" i="10" s="1" a="1"/>
  <c r="E2343" i="10" s="1"/>
  <c r="C2343" i="10" s="1"/>
  <c r="F2176" i="10"/>
  <c r="E2176" i="10" s="1" a="1"/>
  <c r="E2176" i="10" s="1"/>
  <c r="C2176" i="10" s="1"/>
  <c r="F2064" i="10"/>
  <c r="E2064" i="10" s="1" a="1"/>
  <c r="E2064" i="10" s="1"/>
  <c r="C2064" i="10" s="1"/>
  <c r="F3109" i="10"/>
  <c r="E3109" i="10" s="1" a="1"/>
  <c r="E3109" i="10" s="1"/>
  <c r="C3109" i="10" s="1"/>
  <c r="F2837" i="10"/>
  <c r="E2837" i="10" s="1" a="1"/>
  <c r="E2837" i="10" s="1"/>
  <c r="C2837" i="10" s="1"/>
  <c r="F1743" i="10"/>
  <c r="E1743" i="10" s="1" a="1"/>
  <c r="E1743" i="10" s="1"/>
  <c r="C1743" i="10" s="1"/>
  <c r="F2517" i="10"/>
  <c r="E2517" i="10" s="1" a="1"/>
  <c r="E2517" i="10" s="1"/>
  <c r="C2517" i="10" s="1"/>
  <c r="F2536" i="10"/>
  <c r="E2536" i="10" s="1" a="1"/>
  <c r="E2536" i="10" s="1"/>
  <c r="C2536" i="10" s="1"/>
  <c r="F2322" i="10"/>
  <c r="E2322" i="10" s="1" a="1"/>
  <c r="E2322" i="10" s="1"/>
  <c r="C2322" i="10" s="1"/>
  <c r="F3328" i="10"/>
  <c r="E3328" i="10" s="1" a="1"/>
  <c r="E3328" i="10" s="1"/>
  <c r="C3328" i="10" s="1"/>
  <c r="F2212" i="10"/>
  <c r="E2212" i="10" s="1" a="1"/>
  <c r="E2212" i="10" s="1"/>
  <c r="C2212" i="10" s="1"/>
  <c r="F2554" i="10"/>
  <c r="E2554" i="10" s="1" a="1"/>
  <c r="E2554" i="10" s="1"/>
  <c r="C2554" i="10" s="1"/>
  <c r="F2373" i="10"/>
  <c r="E2373" i="10" s="1" a="1"/>
  <c r="E2373" i="10" s="1"/>
  <c r="C2373" i="10" s="1"/>
  <c r="F2954" i="10"/>
  <c r="E2954" i="10" s="1" a="1"/>
  <c r="E2954" i="10" s="1"/>
  <c r="C2954" i="10" s="1"/>
  <c r="F1604" i="10"/>
  <c r="E1604" i="10" s="1" a="1"/>
  <c r="E1604" i="10" s="1"/>
  <c r="C1604" i="10" s="1"/>
  <c r="F3162" i="10"/>
  <c r="E3162" i="10" s="1" a="1"/>
  <c r="E3162" i="10" s="1"/>
  <c r="C3162" i="10" s="1"/>
  <c r="F3336" i="10"/>
  <c r="E3336" i="10" s="1" a="1"/>
  <c r="E3336" i="10" s="1"/>
  <c r="C3336" i="10" s="1"/>
  <c r="F2299" i="10"/>
  <c r="E2299" i="10" s="1" a="1"/>
  <c r="E2299" i="10" s="1"/>
  <c r="C2299" i="10" s="1"/>
  <c r="F2459" i="10"/>
  <c r="E2459" i="10" s="1" a="1"/>
  <c r="E2459" i="10" s="1"/>
  <c r="C2459" i="10" s="1"/>
  <c r="F2355" i="10"/>
  <c r="E2355" i="10" s="1" a="1"/>
  <c r="E2355" i="10" s="1"/>
  <c r="C2355" i="10" s="1"/>
  <c r="F2882" i="10"/>
  <c r="E2882" i="10" s="1" a="1"/>
  <c r="E2882" i="10" s="1"/>
  <c r="C2882" i="10" s="1"/>
  <c r="F3243" i="10"/>
  <c r="E3243" i="10" s="1" a="1"/>
  <c r="E3243" i="10" s="1"/>
  <c r="C3243" i="10" s="1"/>
  <c r="F1747" i="10"/>
  <c r="E1747" i="10" s="1" a="1"/>
  <c r="E1747" i="10" s="1"/>
  <c r="C1747" i="10" s="1"/>
  <c r="F1243" i="10"/>
  <c r="E1243" i="10" s="1" a="1"/>
  <c r="E1243" i="10" s="1"/>
  <c r="C1243" i="10" s="1"/>
  <c r="F2613" i="10"/>
  <c r="E2613" i="10" s="1" a="1"/>
  <c r="E2613" i="10" s="1"/>
  <c r="C2613" i="10" s="1"/>
  <c r="F2706" i="10"/>
  <c r="E2706" i="10" s="1" a="1"/>
  <c r="E2706" i="10" s="1"/>
  <c r="C2706" i="10" s="1"/>
  <c r="F2258" i="10"/>
  <c r="E2258" i="10" s="1" a="1"/>
  <c r="E2258" i="10" s="1"/>
  <c r="C2258" i="10" s="1"/>
  <c r="F3371" i="10"/>
  <c r="E3371" i="10" s="1" a="1"/>
  <c r="E3371" i="10" s="1"/>
  <c r="C3371" i="10" s="1"/>
  <c r="F2217" i="10"/>
  <c r="E2217" i="10" s="1" a="1"/>
  <c r="E2217" i="10" s="1"/>
  <c r="C2217" i="10" s="1"/>
  <c r="F1314" i="10"/>
  <c r="E1314" i="10" s="1" a="1"/>
  <c r="E1314" i="10" s="1"/>
  <c r="C1314" i="10" s="1"/>
  <c r="F1633" i="10"/>
  <c r="E1633" i="10" s="1" a="1"/>
  <c r="E1633" i="10" s="1"/>
  <c r="C1633" i="10" s="1"/>
  <c r="F2937" i="10"/>
  <c r="E2937" i="10" s="1" a="1"/>
  <c r="E2937" i="10" s="1"/>
  <c r="C2937" i="10" s="1"/>
  <c r="F2848" i="10"/>
  <c r="E2848" i="10" s="1" a="1"/>
  <c r="E2848" i="10" s="1"/>
  <c r="C2848" i="10" s="1"/>
  <c r="F1793" i="10"/>
  <c r="E1793" i="10" s="1" a="1"/>
  <c r="E1793" i="10" s="1"/>
  <c r="C1793" i="10" s="1"/>
  <c r="F1756" i="10"/>
  <c r="E1756" i="10" s="1" a="1"/>
  <c r="E1756" i="10" s="1"/>
  <c r="C1756" i="10" s="1"/>
  <c r="F3356" i="10"/>
  <c r="E3356" i="10" s="1" a="1"/>
  <c r="E3356" i="10" s="1"/>
  <c r="C3356" i="10" s="1"/>
  <c r="F2687" i="10"/>
  <c r="E2687" i="10" s="1" a="1"/>
  <c r="E2687" i="10" s="1"/>
  <c r="C2687" i="10" s="1"/>
  <c r="F1814" i="10"/>
  <c r="E1814" i="10" s="1" a="1"/>
  <c r="E1814" i="10" s="1"/>
  <c r="C1814" i="10" s="1"/>
  <c r="F643" i="10"/>
  <c r="E643" i="10" s="1" a="1"/>
  <c r="E643" i="10" s="1"/>
  <c r="C643" i="10" s="1"/>
  <c r="F3170" i="10"/>
  <c r="E3170" i="10" s="1" a="1"/>
  <c r="E3170" i="10" s="1"/>
  <c r="C3170" i="10" s="1"/>
  <c r="F2865" i="10"/>
  <c r="E2865" i="10" s="1" a="1"/>
  <c r="E2865" i="10" s="1"/>
  <c r="C2865" i="10" s="1"/>
  <c r="F3048" i="10"/>
  <c r="E3048" i="10" s="1" a="1"/>
  <c r="E3048" i="10" s="1"/>
  <c r="C3048" i="10" s="1"/>
  <c r="F1050" i="10"/>
  <c r="E1050" i="10" s="1" a="1"/>
  <c r="E1050" i="10" s="1"/>
  <c r="C1050" i="10" s="1"/>
  <c r="F3028" i="10"/>
  <c r="E3028" i="10" s="1" a="1"/>
  <c r="E3028" i="10" s="1"/>
  <c r="C3028" i="10" s="1"/>
  <c r="F2793" i="10"/>
  <c r="E2793" i="10" s="1" a="1"/>
  <c r="E2793" i="10" s="1"/>
  <c r="C2793" i="10" s="1"/>
  <c r="F2690" i="10"/>
  <c r="E2690" i="10" s="1" a="1"/>
  <c r="E2690" i="10" s="1"/>
  <c r="C2690" i="10" s="1"/>
  <c r="F3228" i="10"/>
  <c r="E3228" i="10" s="1" a="1"/>
  <c r="E3228" i="10" s="1"/>
  <c r="C3228" i="10" s="1"/>
  <c r="F2340" i="10"/>
  <c r="E2340" i="10" s="1" a="1"/>
  <c r="E2340" i="10" s="1"/>
  <c r="C2340" i="10" s="1"/>
  <c r="F2684" i="10"/>
  <c r="E2684" i="10" s="1" a="1"/>
  <c r="E2684" i="10" s="1"/>
  <c r="C2684" i="10" s="1"/>
  <c r="F3327" i="10"/>
  <c r="E3327" i="10" s="1" a="1"/>
  <c r="E3327" i="10" s="1"/>
  <c r="C3327" i="10" s="1"/>
  <c r="F2094" i="10"/>
  <c r="E2094" i="10" s="1" a="1"/>
  <c r="E2094" i="10" s="1"/>
  <c r="C2094" i="10" s="1"/>
  <c r="F2257" i="10"/>
  <c r="E2257" i="10" s="1" a="1"/>
  <c r="E2257" i="10" s="1"/>
  <c r="C2257" i="10" s="1"/>
  <c r="F3252" i="10"/>
  <c r="E3252" i="10" s="1" a="1"/>
  <c r="E3252" i="10" s="1"/>
  <c r="C3252" i="10" s="1"/>
  <c r="F2316" i="10"/>
  <c r="E2316" i="10" s="1" a="1"/>
  <c r="E2316" i="10" s="1"/>
  <c r="C2316" i="10" s="1"/>
  <c r="F2014" i="10"/>
  <c r="E2014" i="10" s="1" a="1"/>
  <c r="E2014" i="10" s="1"/>
  <c r="C2014" i="10" s="1"/>
  <c r="F2243" i="10"/>
  <c r="E2243" i="10" s="1" a="1"/>
  <c r="E2243" i="10" s="1"/>
  <c r="C2243" i="10" s="1"/>
  <c r="F943" i="10"/>
  <c r="E943" i="10" s="1" a="1"/>
  <c r="E943" i="10" s="1"/>
  <c r="C943" i="10" s="1"/>
  <c r="F2628" i="10"/>
  <c r="E2628" i="10" s="1" a="1"/>
  <c r="E2628" i="10" s="1"/>
  <c r="C2628" i="10" s="1"/>
  <c r="F2802" i="10"/>
  <c r="E2802" i="10" s="1" a="1"/>
  <c r="E2802" i="10" s="1"/>
  <c r="C2802" i="10" s="1"/>
  <c r="F1764" i="10"/>
  <c r="E1764" i="10" s="1" a="1"/>
  <c r="E1764" i="10" s="1"/>
  <c r="C1764" i="10" s="1"/>
  <c r="F2549" i="10"/>
  <c r="E2549" i="10" s="1" a="1"/>
  <c r="E2549" i="10" s="1"/>
  <c r="C2549" i="10" s="1"/>
  <c r="F2826" i="10"/>
  <c r="E2826" i="10" s="1" a="1"/>
  <c r="E2826" i="10" s="1"/>
  <c r="C2826" i="10" s="1"/>
  <c r="F3382" i="10"/>
  <c r="E3382" i="10" s="1" a="1"/>
  <c r="E3382" i="10" s="1"/>
  <c r="C3382" i="10" s="1"/>
  <c r="F2695" i="10"/>
  <c r="E2695" i="10" s="1" a="1"/>
  <c r="E2695" i="10" s="1"/>
  <c r="C2695" i="10" s="1"/>
  <c r="F3325" i="10"/>
  <c r="E3325" i="10" s="1" a="1"/>
  <c r="E3325" i="10" s="1"/>
  <c r="C3325" i="10" s="1"/>
  <c r="F3265" i="10"/>
  <c r="E3265" i="10" s="1" a="1"/>
  <c r="E3265" i="10" s="1"/>
  <c r="C3265" i="10" s="1"/>
  <c r="F2750" i="10"/>
  <c r="E2750" i="10" s="1" a="1"/>
  <c r="E2750" i="10" s="1"/>
  <c r="C2750" i="10" s="1"/>
  <c r="F3032" i="10"/>
  <c r="E3032" i="10" s="1" a="1"/>
  <c r="E3032" i="10" s="1"/>
  <c r="C3032" i="10" s="1"/>
  <c r="F3122" i="10"/>
  <c r="E3122" i="10" s="1" a="1"/>
  <c r="E3122" i="10" s="1"/>
  <c r="C3122" i="10" s="1"/>
  <c r="F13" i="10"/>
  <c r="E13" i="10" s="1" a="1"/>
  <c r="E13" i="10" s="1"/>
  <c r="C13" i="10" s="1"/>
  <c r="Q15" i="9"/>
  <c r="F482" i="10"/>
  <c r="E482" i="10" s="1" a="1"/>
  <c r="E482" i="10" s="1"/>
  <c r="C482" i="10" s="1"/>
  <c r="F876" i="10"/>
  <c r="E876" i="10" s="1" a="1"/>
  <c r="E876" i="10" s="1"/>
  <c r="C876" i="10" s="1"/>
  <c r="F1808" i="10"/>
  <c r="E1808" i="10" s="1" a="1"/>
  <c r="E1808" i="10" s="1"/>
  <c r="C1808" i="10" s="1"/>
  <c r="F2116" i="10"/>
  <c r="E2116" i="10" s="1" a="1"/>
  <c r="E2116" i="10" s="1"/>
  <c r="C2116" i="10" s="1"/>
  <c r="F557" i="10"/>
  <c r="E557" i="10" s="1" a="1"/>
  <c r="E557" i="10" s="1"/>
  <c r="C557" i="10" s="1"/>
  <c r="F1228" i="10"/>
  <c r="E1228" i="10" s="1" a="1"/>
  <c r="E1228" i="10" s="1"/>
  <c r="C1228" i="10" s="1"/>
  <c r="F3277" i="10"/>
  <c r="E3277" i="10" s="1" a="1"/>
  <c r="E3277" i="10" s="1"/>
  <c r="C3277" i="10" s="1"/>
  <c r="F841" i="10"/>
  <c r="E841" i="10" s="1" a="1"/>
  <c r="E841" i="10" s="1"/>
  <c r="C841" i="10" s="1"/>
  <c r="F239" i="10"/>
  <c r="E239" i="10" s="1" a="1"/>
  <c r="E239" i="10" s="1"/>
  <c r="C239" i="10" s="1"/>
  <c r="F829" i="10"/>
  <c r="E829" i="10" s="1" a="1"/>
  <c r="E829" i="10" s="1"/>
  <c r="C829" i="10" s="1"/>
  <c r="F1442" i="10"/>
  <c r="E1442" i="10" s="1" a="1"/>
  <c r="E1442" i="10" s="1"/>
  <c r="C1442" i="10" s="1"/>
  <c r="F2535" i="10"/>
  <c r="E2535" i="10" s="1" a="1"/>
  <c r="E2535" i="10" s="1"/>
  <c r="C2535" i="10" s="1"/>
  <c r="F108" i="10"/>
  <c r="E108" i="10" s="1" a="1"/>
  <c r="E108" i="10" s="1"/>
  <c r="C108" i="10" s="1"/>
  <c r="F253" i="10"/>
  <c r="E253" i="10" s="1" a="1"/>
  <c r="E253" i="10" s="1"/>
  <c r="C253" i="10" s="1"/>
  <c r="F732" i="10"/>
  <c r="E732" i="10" s="1" a="1"/>
  <c r="E732" i="10" s="1"/>
  <c r="C732" i="10" s="1"/>
  <c r="F1644" i="10"/>
  <c r="E1644" i="10" s="1" a="1"/>
  <c r="E1644" i="10" s="1"/>
  <c r="C1644" i="10" s="1"/>
  <c r="F2770" i="10"/>
  <c r="E2770" i="10" s="1" a="1"/>
  <c r="E2770" i="10" s="1"/>
  <c r="C2770" i="10" s="1"/>
  <c r="F363" i="10"/>
  <c r="E363" i="10" s="1" a="1"/>
  <c r="E363" i="10" s="1"/>
  <c r="C363" i="10" s="1"/>
  <c r="F1895" i="10"/>
  <c r="E1895" i="10" s="1" a="1"/>
  <c r="E1895" i="10" s="1"/>
  <c r="C1895" i="10" s="1"/>
  <c r="F825" i="10"/>
  <c r="E825" i="10" s="1" a="1"/>
  <c r="E825" i="10" s="1"/>
  <c r="C825" i="10" s="1"/>
  <c r="F182" i="10"/>
  <c r="E182" i="10" s="1" a="1"/>
  <c r="E182" i="10" s="1"/>
  <c r="C182" i="10" s="1"/>
  <c r="F1722" i="10"/>
  <c r="E1722" i="10" s="1" a="1"/>
  <c r="E1722" i="10" s="1"/>
  <c r="C1722" i="10" s="1"/>
  <c r="F173" i="10"/>
  <c r="E173" i="10" s="1" a="1"/>
  <c r="E173" i="10" s="1"/>
  <c r="C173" i="10" s="1"/>
  <c r="F662" i="10"/>
  <c r="E662" i="10" s="1" a="1"/>
  <c r="E662" i="10" s="1"/>
  <c r="C662" i="10" s="1"/>
  <c r="F1025" i="10"/>
  <c r="E1025" i="10" s="1" a="1"/>
  <c r="E1025" i="10" s="1"/>
  <c r="C1025" i="10" s="1"/>
  <c r="F2836" i="10"/>
  <c r="E2836" i="10" s="1" a="1"/>
  <c r="E2836" i="10" s="1"/>
  <c r="C2836" i="10" s="1"/>
  <c r="F275" i="10"/>
  <c r="E275" i="10" s="1" a="1"/>
  <c r="E275" i="10" s="1"/>
  <c r="C275" i="10" s="1"/>
  <c r="F2096" i="10"/>
  <c r="E2096" i="10" s="1" a="1"/>
  <c r="E2096" i="10" s="1"/>
  <c r="C2096" i="10" s="1"/>
  <c r="F1139" i="10"/>
  <c r="E1139" i="10" s="1" a="1"/>
  <c r="E1139" i="10" s="1"/>
  <c r="C1139" i="10" s="1"/>
  <c r="F1533" i="10"/>
  <c r="E1533" i="10" s="1" a="1"/>
  <c r="E1533" i="10" s="1"/>
  <c r="C1533" i="10" s="1"/>
  <c r="F419" i="10"/>
  <c r="E419" i="10" s="1" a="1"/>
  <c r="E419" i="10" s="1"/>
  <c r="C419" i="10" s="1"/>
  <c r="F2932" i="10"/>
  <c r="E2932" i="10" s="1" a="1"/>
  <c r="E2932" i="10" s="1"/>
  <c r="C2932" i="10" s="1"/>
  <c r="F2707" i="10"/>
  <c r="E2707" i="10" s="1" a="1"/>
  <c r="E2707" i="10" s="1"/>
  <c r="C2707" i="10" s="1"/>
  <c r="F3134" i="10"/>
  <c r="E3134" i="10" s="1" a="1"/>
  <c r="E3134" i="10" s="1"/>
  <c r="C3134" i="10" s="1"/>
  <c r="F3142" i="10"/>
  <c r="E3142" i="10" s="1" a="1"/>
  <c r="E3142" i="10" s="1"/>
  <c r="C3142" i="10" s="1"/>
  <c r="F3322" i="10"/>
  <c r="E3322" i="10" s="1" a="1"/>
  <c r="E3322" i="10" s="1"/>
  <c r="C3322" i="10" s="1"/>
  <c r="F2994" i="10"/>
  <c r="E2994" i="10" s="1" a="1"/>
  <c r="E2994" i="10" s="1"/>
  <c r="C2994" i="10" s="1"/>
  <c r="F3229" i="10"/>
  <c r="E3229" i="10" s="1" a="1"/>
  <c r="E3229" i="10" s="1"/>
  <c r="C3229" i="10" s="1"/>
  <c r="F2798" i="10"/>
  <c r="E2798" i="10" s="1" a="1"/>
  <c r="E2798" i="10" s="1"/>
  <c r="C2798" i="10" s="1"/>
  <c r="F2962" i="10"/>
  <c r="E2962" i="10" s="1" a="1"/>
  <c r="E2962" i="10" s="1"/>
  <c r="C2962" i="10" s="1"/>
  <c r="F3058" i="10"/>
  <c r="E3058" i="10" s="1" a="1"/>
  <c r="E3058" i="10" s="1"/>
  <c r="C3058" i="10" s="1"/>
  <c r="F2773" i="10"/>
  <c r="E2773" i="10" s="1" a="1"/>
  <c r="E2773" i="10" s="1"/>
  <c r="C2773" i="10" s="1"/>
  <c r="F3198" i="10"/>
  <c r="E3198" i="10" s="1" a="1"/>
  <c r="E3198" i="10" s="1"/>
  <c r="C3198" i="10" s="1"/>
  <c r="F2662" i="10"/>
  <c r="E2662" i="10" s="1" a="1"/>
  <c r="E2662" i="10" s="1"/>
  <c r="C2662" i="10" s="1"/>
  <c r="F1712" i="10"/>
  <c r="E1712" i="10" s="1" a="1"/>
  <c r="E1712" i="10" s="1"/>
  <c r="C1712" i="10" s="1"/>
  <c r="F1277" i="10"/>
  <c r="E1277" i="10" s="1" a="1"/>
  <c r="E1277" i="10" s="1"/>
  <c r="C1277" i="10" s="1"/>
  <c r="F1867" i="10"/>
  <c r="E1867" i="10" s="1" a="1"/>
  <c r="E1867" i="10" s="1"/>
  <c r="C1867" i="10" s="1"/>
  <c r="F3365" i="10"/>
  <c r="E3365" i="10" s="1" a="1"/>
  <c r="E3365" i="10" s="1"/>
  <c r="C3365" i="10" s="1"/>
  <c r="F2460" i="10"/>
  <c r="E2460" i="10" s="1" a="1"/>
  <c r="E2460" i="10" s="1"/>
  <c r="C2460" i="10" s="1"/>
  <c r="F2759" i="10"/>
  <c r="E2759" i="10" s="1" a="1"/>
  <c r="E2759" i="10" s="1"/>
  <c r="C2759" i="10" s="1"/>
  <c r="F3274" i="10"/>
  <c r="E3274" i="10" s="1" a="1"/>
  <c r="E3274" i="10" s="1"/>
  <c r="C3274" i="10" s="1"/>
  <c r="F2437" i="10"/>
  <c r="E2437" i="10" s="1" a="1"/>
  <c r="E2437" i="10" s="1"/>
  <c r="C2437" i="10" s="1"/>
  <c r="F2888" i="10"/>
  <c r="E2888" i="10" s="1" a="1"/>
  <c r="E2888" i="10" s="1"/>
  <c r="C2888" i="10" s="1"/>
  <c r="F12" i="10"/>
  <c r="F1055" i="10"/>
  <c r="E1055" i="10" s="1" a="1"/>
  <c r="E1055" i="10" s="1"/>
  <c r="C1055" i="10" s="1"/>
  <c r="F1056" i="10"/>
  <c r="E1056" i="10" s="1" a="1"/>
  <c r="E1056" i="10" s="1"/>
  <c r="C1056" i="10" s="1"/>
  <c r="F1035" i="10"/>
  <c r="E1035" i="10" s="1" a="1"/>
  <c r="E1035" i="10" s="1"/>
  <c r="C1035" i="10" s="1"/>
  <c r="F30" i="10"/>
  <c r="E30" i="10" s="1" a="1"/>
  <c r="E30" i="10" s="1"/>
  <c r="C30" i="10" s="1"/>
  <c r="F1317" i="10"/>
  <c r="E1317" i="10" s="1" a="1"/>
  <c r="E1317" i="10" s="1"/>
  <c r="C1317" i="10" s="1"/>
  <c r="F1877" i="10"/>
  <c r="E1877" i="10" s="1" a="1"/>
  <c r="E1877" i="10" s="1"/>
  <c r="C1877" i="10" s="1"/>
  <c r="F867" i="10"/>
  <c r="E867" i="10" s="1" a="1"/>
  <c r="E867" i="10" s="1"/>
  <c r="C867" i="10" s="1"/>
  <c r="F827" i="10"/>
  <c r="E827" i="10" s="1" a="1"/>
  <c r="E827" i="10" s="1"/>
  <c r="C827" i="10" s="1"/>
  <c r="F786" i="10"/>
  <c r="E786" i="10" s="1" a="1"/>
  <c r="E786" i="10" s="1"/>
  <c r="C786" i="10" s="1"/>
  <c r="F1231" i="10"/>
  <c r="E1231" i="10" s="1" a="1"/>
  <c r="E1231" i="10" s="1"/>
  <c r="C1231" i="10" s="1"/>
  <c r="F1582" i="10"/>
  <c r="E1582" i="10" s="1" a="1"/>
  <c r="E1582" i="10" s="1"/>
  <c r="C1582" i="10" s="1"/>
  <c r="F371" i="10"/>
  <c r="E371" i="10" s="1" a="1"/>
  <c r="E371" i="10" s="1"/>
  <c r="C371" i="10" s="1"/>
  <c r="F554" i="10"/>
  <c r="E554" i="10" s="1" a="1"/>
  <c r="E554" i="10" s="1"/>
  <c r="C554" i="10" s="1"/>
  <c r="F2079" i="10"/>
  <c r="E2079" i="10" s="1" a="1"/>
  <c r="E2079" i="10" s="1"/>
  <c r="C2079" i="10" s="1"/>
  <c r="F816" i="10"/>
  <c r="E816" i="10" s="1" a="1"/>
  <c r="E816" i="10" s="1"/>
  <c r="C816" i="10" s="1"/>
  <c r="F1061" i="10"/>
  <c r="E1061" i="10" s="1" a="1"/>
  <c r="E1061" i="10" s="1"/>
  <c r="C1061" i="10" s="1"/>
  <c r="F103" i="10"/>
  <c r="E103" i="10" s="1" a="1"/>
  <c r="E103" i="10" s="1"/>
  <c r="C103" i="10" s="1"/>
  <c r="F2546" i="10"/>
  <c r="E2546" i="10" s="1" a="1"/>
  <c r="E2546" i="10" s="1"/>
  <c r="C2546" i="10" s="1"/>
  <c r="F2509" i="10"/>
  <c r="E2509" i="10" s="1" a="1"/>
  <c r="E2509" i="10" s="1"/>
  <c r="C2509" i="10" s="1"/>
  <c r="F85" i="10"/>
  <c r="E85" i="10" s="1" a="1"/>
  <c r="E85" i="10" s="1"/>
  <c r="C85" i="10" s="1"/>
  <c r="F1116" i="10"/>
  <c r="E1116" i="10" s="1" a="1"/>
  <c r="E1116" i="10" s="1"/>
  <c r="C1116" i="10" s="1"/>
  <c r="F577" i="10"/>
  <c r="E577" i="10" s="1" a="1"/>
  <c r="E577" i="10" s="1"/>
  <c r="C577" i="10" s="1"/>
  <c r="F1505" i="10"/>
  <c r="E1505" i="10" s="1" a="1"/>
  <c r="E1505" i="10" s="1"/>
  <c r="C1505" i="10" s="1"/>
  <c r="F1081" i="10"/>
  <c r="E1081" i="10" s="1" a="1"/>
  <c r="E1081" i="10" s="1"/>
  <c r="C1081" i="10" s="1"/>
  <c r="F1583" i="10"/>
  <c r="E1583" i="10" s="1" a="1"/>
  <c r="E1583" i="10" s="1"/>
  <c r="C1583" i="10" s="1"/>
  <c r="F1961" i="10"/>
  <c r="E1961" i="10" s="1" a="1"/>
  <c r="E1961" i="10" s="1"/>
  <c r="C1961" i="10" s="1"/>
  <c r="F671" i="10"/>
  <c r="E671" i="10" s="1" a="1"/>
  <c r="E671" i="10" s="1"/>
  <c r="C671" i="10" s="1"/>
  <c r="F2009" i="10"/>
  <c r="E2009" i="10" s="1" a="1"/>
  <c r="E2009" i="10" s="1"/>
  <c r="C2009" i="10" s="1"/>
  <c r="F1191" i="10"/>
  <c r="E1191" i="10" s="1" a="1"/>
  <c r="E1191" i="10" s="1"/>
  <c r="C1191" i="10" s="1"/>
  <c r="F2485" i="10"/>
  <c r="E2485" i="10" s="1" a="1"/>
  <c r="E2485" i="10" s="1"/>
  <c r="C2485" i="10" s="1"/>
  <c r="F3053" i="10"/>
  <c r="E3053" i="10" s="1" a="1"/>
  <c r="E3053" i="10" s="1"/>
  <c r="C3053" i="10" s="1"/>
  <c r="F3009" i="10"/>
  <c r="E3009" i="10" s="1" a="1"/>
  <c r="E3009" i="10" s="1"/>
  <c r="C3009" i="10" s="1"/>
  <c r="F2066" i="10"/>
  <c r="E2066" i="10" s="1" a="1"/>
  <c r="E2066" i="10" s="1"/>
  <c r="C2066" i="10" s="1"/>
  <c r="F1783" i="10"/>
  <c r="E1783" i="10" s="1" a="1"/>
  <c r="E1783" i="10" s="1"/>
  <c r="C1783" i="10" s="1"/>
  <c r="F1340" i="10"/>
  <c r="E1340" i="10" s="1" a="1"/>
  <c r="E1340" i="10" s="1"/>
  <c r="C1340" i="10" s="1"/>
  <c r="F2106" i="10"/>
  <c r="E2106" i="10" s="1" a="1"/>
  <c r="E2106" i="10" s="1"/>
  <c r="C2106" i="10" s="1"/>
  <c r="F3214" i="10"/>
  <c r="E3214" i="10" s="1" a="1"/>
  <c r="E3214" i="10" s="1"/>
  <c r="C3214" i="10" s="1"/>
  <c r="F1440" i="10"/>
  <c r="E1440" i="10" s="1" a="1"/>
  <c r="E1440" i="10" s="1"/>
  <c r="C1440" i="10" s="1"/>
  <c r="F3007" i="10"/>
  <c r="E3007" i="10" s="1" a="1"/>
  <c r="E3007" i="10" s="1"/>
  <c r="C3007" i="10" s="1"/>
  <c r="F2445" i="10"/>
  <c r="E2445" i="10" s="1" a="1"/>
  <c r="E2445" i="10" s="1"/>
  <c r="C2445" i="10" s="1"/>
  <c r="F2361" i="10"/>
  <c r="E2361" i="10" s="1" a="1"/>
  <c r="E2361" i="10" s="1"/>
  <c r="C2361" i="10" s="1"/>
  <c r="F2046" i="10"/>
  <c r="E2046" i="10" s="1" a="1"/>
  <c r="E2046" i="10" s="1"/>
  <c r="C2046" i="10" s="1"/>
  <c r="F3140" i="10"/>
  <c r="E3140" i="10" s="1" a="1"/>
  <c r="E3140" i="10" s="1"/>
  <c r="C3140" i="10" s="1"/>
  <c r="F2818" i="10"/>
  <c r="E2818" i="10" s="1" a="1"/>
  <c r="E2818" i="10" s="1"/>
  <c r="C2818" i="10" s="1"/>
  <c r="F2803" i="10"/>
  <c r="E2803" i="10" s="1" a="1"/>
  <c r="E2803" i="10" s="1"/>
  <c r="C2803" i="10" s="1"/>
  <c r="F744" i="10"/>
  <c r="E744" i="10" s="1" a="1"/>
  <c r="E744" i="10" s="1"/>
  <c r="C744" i="10" s="1"/>
  <c r="F3348" i="10"/>
  <c r="E3348" i="10" s="1" a="1"/>
  <c r="E3348" i="10" s="1"/>
  <c r="C3348" i="10" s="1"/>
  <c r="F3056" i="10"/>
  <c r="E3056" i="10" s="1" a="1"/>
  <c r="E3056" i="10" s="1"/>
  <c r="C3056" i="10" s="1"/>
  <c r="F3026" i="10"/>
  <c r="E3026" i="10" s="1" a="1"/>
  <c r="E3026" i="10" s="1"/>
  <c r="C3026" i="10" s="1"/>
  <c r="F2595" i="10"/>
  <c r="E2595" i="10" s="1" a="1"/>
  <c r="E2595" i="10" s="1"/>
  <c r="C2595" i="10" s="1"/>
  <c r="F3174" i="10"/>
  <c r="E3174" i="10" s="1" a="1"/>
  <c r="E3174" i="10" s="1"/>
  <c r="C3174" i="10" s="1"/>
  <c r="F2499" i="10"/>
  <c r="E2499" i="10" s="1" a="1"/>
  <c r="E2499" i="10" s="1"/>
  <c r="C2499" i="10" s="1"/>
  <c r="F2095" i="10"/>
  <c r="E2095" i="10" s="1" a="1"/>
  <c r="E2095" i="10" s="1"/>
  <c r="C2095" i="10" s="1"/>
  <c r="L12" i="9"/>
  <c r="F553" i="10"/>
  <c r="E553" i="10" s="1" a="1"/>
  <c r="E553" i="10" s="1"/>
  <c r="C553" i="10" s="1"/>
  <c r="F349" i="10"/>
  <c r="E349" i="10" s="1" a="1"/>
  <c r="E349" i="10" s="1"/>
  <c r="C349" i="10" s="1"/>
  <c r="F37" i="10"/>
  <c r="E37" i="10" s="1" a="1"/>
  <c r="E37" i="10" s="1"/>
  <c r="C37" i="10" s="1"/>
  <c r="F1857" i="10"/>
  <c r="E1857" i="10" s="1" a="1"/>
  <c r="E1857" i="10" s="1"/>
  <c r="C1857" i="10" s="1"/>
  <c r="F3123" i="10"/>
  <c r="E3123" i="10" s="1" a="1"/>
  <c r="E3123" i="10" s="1"/>
  <c r="C3123" i="10" s="1"/>
  <c r="F1006" i="10"/>
  <c r="E1006" i="10" s="1" a="1"/>
  <c r="E1006" i="10" s="1"/>
  <c r="C1006" i="10" s="1"/>
  <c r="F817" i="10"/>
  <c r="E817" i="10" s="1" a="1"/>
  <c r="E817" i="10" s="1"/>
  <c r="C817" i="10" s="1"/>
  <c r="F373" i="10"/>
  <c r="E373" i="10" s="1" a="1"/>
  <c r="E373" i="10" s="1"/>
  <c r="C373" i="10" s="1"/>
  <c r="F736" i="10"/>
  <c r="E736" i="10" s="1" a="1"/>
  <c r="E736" i="10" s="1"/>
  <c r="C736" i="10" s="1"/>
  <c r="F148" i="10"/>
  <c r="E148" i="10" s="1" a="1"/>
  <c r="E148" i="10" s="1"/>
  <c r="C148" i="10" s="1"/>
  <c r="F731" i="10"/>
  <c r="E731" i="10" s="1" a="1"/>
  <c r="E731" i="10" s="1"/>
  <c r="C731" i="10" s="1"/>
  <c r="F1305" i="10"/>
  <c r="E1305" i="10" s="1" a="1"/>
  <c r="E1305" i="10" s="1"/>
  <c r="C1305" i="10" s="1"/>
  <c r="F2103" i="10"/>
  <c r="E2103" i="10" s="1" a="1"/>
  <c r="E2103" i="10" s="1"/>
  <c r="C2103" i="10" s="1"/>
  <c r="F2047" i="10"/>
  <c r="E2047" i="10" s="1" a="1"/>
  <c r="E2047" i="10" s="1"/>
  <c r="C2047" i="10" s="1"/>
  <c r="F147" i="10"/>
  <c r="E147" i="10" s="1" a="1"/>
  <c r="E147" i="10" s="1"/>
  <c r="C147" i="10" s="1"/>
  <c r="F1831" i="10"/>
  <c r="E1831" i="10" s="1" a="1"/>
  <c r="E1831" i="10" s="1"/>
  <c r="C1831" i="10" s="1"/>
  <c r="F752" i="10"/>
  <c r="E752" i="10" s="1" a="1"/>
  <c r="E752" i="10" s="1"/>
  <c r="C752" i="10" s="1"/>
  <c r="F1485" i="10"/>
  <c r="E1485" i="10" s="1" a="1"/>
  <c r="E1485" i="10" s="1"/>
  <c r="C1485" i="10" s="1"/>
  <c r="F669" i="10"/>
  <c r="E669" i="10" s="1" a="1"/>
  <c r="E669" i="10" s="1"/>
  <c r="C669" i="10" s="1"/>
  <c r="F1392" i="10"/>
  <c r="E1392" i="10" s="1" a="1"/>
  <c r="E1392" i="10" s="1"/>
  <c r="C1392" i="10" s="1"/>
  <c r="F1949" i="10"/>
  <c r="E1949" i="10" s="1" a="1"/>
  <c r="E1949" i="10" s="1"/>
  <c r="C1949" i="10" s="1"/>
  <c r="F614" i="10"/>
  <c r="E614" i="10" s="1" a="1"/>
  <c r="E614" i="10" s="1"/>
  <c r="C614" i="10" s="1"/>
  <c r="F567" i="10"/>
  <c r="E567" i="10" s="1" a="1"/>
  <c r="E567" i="10" s="1"/>
  <c r="C567" i="10" s="1"/>
  <c r="F738" i="10"/>
  <c r="E738" i="10" s="1" a="1"/>
  <c r="E738" i="10" s="1"/>
  <c r="C738" i="10" s="1"/>
  <c r="F1938" i="10"/>
  <c r="E1938" i="10" s="1" a="1"/>
  <c r="E1938" i="10" s="1"/>
  <c r="C1938" i="10" s="1"/>
  <c r="F2050" i="10"/>
  <c r="E2050" i="10" s="1" a="1"/>
  <c r="E2050" i="10" s="1"/>
  <c r="C2050" i="10" s="1"/>
  <c r="F99" i="10"/>
  <c r="E99" i="10" s="1" a="1"/>
  <c r="E99" i="10" s="1"/>
  <c r="C99" i="10" s="1"/>
  <c r="F2907" i="10"/>
  <c r="E2907" i="10" s="1" a="1"/>
  <c r="E2907" i="10" s="1"/>
  <c r="C2907" i="10" s="1"/>
  <c r="F362" i="10"/>
  <c r="E362" i="10" s="1" a="1"/>
  <c r="E362" i="10" s="1"/>
  <c r="C362" i="10" s="1"/>
  <c r="F564" i="10"/>
  <c r="E564" i="10" s="1" a="1"/>
  <c r="E564" i="10" s="1"/>
  <c r="C564" i="10" s="1"/>
  <c r="F1165" i="10"/>
  <c r="E1165" i="10" s="1" a="1"/>
  <c r="E1165" i="10" s="1"/>
  <c r="C1165" i="10" s="1"/>
  <c r="F3375" i="10"/>
  <c r="E3375" i="10" s="1" a="1"/>
  <c r="E3375" i="10" s="1"/>
  <c r="C3375" i="10" s="1"/>
  <c r="F2985" i="10"/>
  <c r="E2985" i="10" s="1" a="1"/>
  <c r="E2985" i="10" s="1"/>
  <c r="C2985" i="10" s="1"/>
  <c r="F2292" i="10"/>
  <c r="E2292" i="10" s="1" a="1"/>
  <c r="E2292" i="10" s="1"/>
  <c r="C2292" i="10" s="1"/>
  <c r="F2476" i="10"/>
  <c r="E2476" i="10" s="1" a="1"/>
  <c r="E2476" i="10" s="1"/>
  <c r="C2476" i="10" s="1"/>
  <c r="F3256" i="10"/>
  <c r="E3256" i="10" s="1" a="1"/>
  <c r="E3256" i="10" s="1"/>
  <c r="C3256" i="10" s="1"/>
  <c r="F908" i="10"/>
  <c r="E908" i="10" s="1" a="1"/>
  <c r="E908" i="10" s="1"/>
  <c r="C908" i="10" s="1"/>
  <c r="F2751" i="10"/>
  <c r="E2751" i="10" s="1" a="1"/>
  <c r="E2751" i="10" s="1"/>
  <c r="C2751" i="10" s="1"/>
  <c r="F1453" i="10"/>
  <c r="E1453" i="10" s="1" a="1"/>
  <c r="E1453" i="10" s="1"/>
  <c r="C1453" i="10" s="1"/>
  <c r="F2487" i="10"/>
  <c r="E2487" i="10" s="1" a="1"/>
  <c r="E2487" i="10" s="1"/>
  <c r="C2487" i="10" s="1"/>
  <c r="F1098" i="10"/>
  <c r="E1098" i="10" s="1" a="1"/>
  <c r="E1098" i="10" s="1"/>
  <c r="C1098" i="10" s="1"/>
  <c r="F2877" i="10"/>
  <c r="E2877" i="10" s="1" a="1"/>
  <c r="E2877" i="10" s="1"/>
  <c r="C2877" i="10" s="1"/>
  <c r="F2655" i="10"/>
  <c r="E2655" i="10" s="1" a="1"/>
  <c r="E2655" i="10" s="1"/>
  <c r="C2655" i="10" s="1"/>
  <c r="F3315" i="10"/>
  <c r="E3315" i="10" s="1" a="1"/>
  <c r="E3315" i="10" s="1"/>
  <c r="C3315" i="10" s="1"/>
  <c r="F2129" i="10"/>
  <c r="E2129" i="10" s="1" a="1"/>
  <c r="E2129" i="10" s="1"/>
  <c r="C2129" i="10" s="1"/>
  <c r="F2360" i="10"/>
  <c r="E2360" i="10" s="1" a="1"/>
  <c r="E2360" i="10" s="1"/>
  <c r="C2360" i="10" s="1"/>
  <c r="F2301" i="10"/>
  <c r="E2301" i="10" s="1" a="1"/>
  <c r="E2301" i="10" s="1"/>
  <c r="C2301" i="10" s="1"/>
  <c r="F2004" i="10"/>
  <c r="E2004" i="10" s="1" a="1"/>
  <c r="E2004" i="10" s="1"/>
  <c r="C2004" i="10" s="1"/>
  <c r="F2305" i="10"/>
  <c r="E2305" i="10" s="1" a="1"/>
  <c r="E2305" i="10" s="1"/>
  <c r="C2305" i="10" s="1"/>
  <c r="F2980" i="10"/>
  <c r="E2980" i="10" s="1" a="1"/>
  <c r="E2980" i="10" s="1"/>
  <c r="C2980" i="10" s="1"/>
  <c r="F3316" i="10"/>
  <c r="E3316" i="10" s="1" a="1"/>
  <c r="E3316" i="10" s="1"/>
  <c r="C3316" i="10" s="1"/>
  <c r="F2881" i="10"/>
  <c r="E2881" i="10" s="1" a="1"/>
  <c r="E2881" i="10" s="1"/>
  <c r="C2881" i="10" s="1"/>
  <c r="F2401" i="10"/>
  <c r="E2401" i="10" s="1" a="1"/>
  <c r="E2401" i="10" s="1"/>
  <c r="C2401" i="10" s="1"/>
  <c r="J17" i="9"/>
  <c r="R14" i="9"/>
  <c r="F158" i="10"/>
  <c r="E158" i="10" s="1" a="1"/>
  <c r="E158" i="10" s="1"/>
  <c r="C158" i="10" s="1"/>
  <c r="F742" i="10"/>
  <c r="E742" i="10" s="1" a="1"/>
  <c r="E742" i="10" s="1"/>
  <c r="C742" i="10" s="1"/>
  <c r="F2432" i="10"/>
  <c r="E2432" i="10" s="1" a="1"/>
  <c r="E2432" i="10" s="1"/>
  <c r="C2432" i="10" s="1"/>
  <c r="F2443" i="10"/>
  <c r="E2443" i="10" s="1" a="1"/>
  <c r="E2443" i="10" s="1"/>
  <c r="C2443" i="10" s="1"/>
  <c r="F28" i="10"/>
  <c r="E28" i="10" s="1" a="1"/>
  <c r="E28" i="10" s="1"/>
  <c r="C28" i="10" s="1"/>
  <c r="F283" i="10"/>
  <c r="E283" i="10" s="1" a="1"/>
  <c r="E283" i="10" s="1"/>
  <c r="C283" i="10" s="1"/>
  <c r="F971" i="10"/>
  <c r="E971" i="10" s="1" a="1"/>
  <c r="E971" i="10" s="1"/>
  <c r="C971" i="10" s="1"/>
  <c r="F1699" i="10"/>
  <c r="E1699" i="10" s="1" a="1"/>
  <c r="E1699" i="10" s="1"/>
  <c r="C1699" i="10" s="1"/>
  <c r="F1068" i="10"/>
  <c r="E1068" i="10" s="1" a="1"/>
  <c r="E1068" i="10" s="1"/>
  <c r="C1068" i="10" s="1"/>
  <c r="F925" i="10"/>
  <c r="E925" i="10" s="1" a="1"/>
  <c r="E925" i="10" s="1"/>
  <c r="C925" i="10" s="1"/>
  <c r="F935" i="10"/>
  <c r="E935" i="10" s="1" a="1"/>
  <c r="E935" i="10" s="1"/>
  <c r="C935" i="10" s="1"/>
  <c r="F174" i="10"/>
  <c r="E174" i="10" s="1" a="1"/>
  <c r="E174" i="10" s="1"/>
  <c r="C174" i="10" s="1"/>
  <c r="F2075" i="10"/>
  <c r="E2075" i="10" s="1" a="1"/>
  <c r="E2075" i="10" s="1"/>
  <c r="C2075" i="10" s="1"/>
  <c r="F1408" i="10"/>
  <c r="E1408" i="10" s="1" a="1"/>
  <c r="E1408" i="10" s="1"/>
  <c r="C1408" i="10" s="1"/>
  <c r="F1223" i="10"/>
  <c r="E1223" i="10" s="1" a="1"/>
  <c r="E1223" i="10" s="1"/>
  <c r="C1223" i="10" s="1"/>
  <c r="F787" i="10"/>
  <c r="E787" i="10" s="1" a="1"/>
  <c r="E787" i="10" s="1"/>
  <c r="C787" i="10" s="1"/>
  <c r="F1047" i="10"/>
  <c r="E1047" i="10" s="1" a="1"/>
  <c r="E1047" i="10" s="1"/>
  <c r="C1047" i="10" s="1"/>
  <c r="F3024" i="10"/>
  <c r="E3024" i="10" s="1" a="1"/>
  <c r="E3024" i="10" s="1"/>
  <c r="C3024" i="10" s="1"/>
  <c r="F725" i="10"/>
  <c r="E725" i="10" s="1" a="1"/>
  <c r="E725" i="10" s="1"/>
  <c r="C725" i="10" s="1"/>
  <c r="F649" i="10"/>
  <c r="E649" i="10" s="1" a="1"/>
  <c r="E649" i="10" s="1"/>
  <c r="C649" i="10" s="1"/>
  <c r="F757" i="10"/>
  <c r="E757" i="10" s="1" a="1"/>
  <c r="E757" i="10" s="1"/>
  <c r="C757" i="10" s="1"/>
  <c r="F3128" i="10"/>
  <c r="E3128" i="10" s="1" a="1"/>
  <c r="E3128" i="10" s="1"/>
  <c r="C3128" i="10" s="1"/>
  <c r="F1130" i="10"/>
  <c r="E1130" i="10" s="1" a="1"/>
  <c r="E1130" i="10" s="1"/>
  <c r="C1130" i="10" s="1"/>
  <c r="F694" i="10"/>
  <c r="E694" i="10" s="1" a="1"/>
  <c r="E694" i="10" s="1"/>
  <c r="C694" i="10" s="1"/>
  <c r="F1092" i="10"/>
  <c r="E1092" i="10" s="1" a="1"/>
  <c r="E1092" i="10" s="1"/>
  <c r="C1092" i="10" s="1"/>
  <c r="F795" i="10"/>
  <c r="E795" i="10" s="1" a="1"/>
  <c r="E795" i="10" s="1"/>
  <c r="C795" i="10" s="1"/>
  <c r="F1129" i="10"/>
  <c r="E1129" i="10" s="1" a="1"/>
  <c r="E1129" i="10" s="1"/>
  <c r="C1129" i="10" s="1"/>
  <c r="F1344" i="10"/>
  <c r="E1344" i="10" s="1" a="1"/>
  <c r="E1344" i="10" s="1"/>
  <c r="C1344" i="10" s="1"/>
  <c r="F1295" i="10"/>
  <c r="E1295" i="10" s="1" a="1"/>
  <c r="E1295" i="10" s="1"/>
  <c r="C1295" i="10" s="1"/>
  <c r="F949" i="10"/>
  <c r="E949" i="10" s="1" a="1"/>
  <c r="E949" i="10" s="1"/>
  <c r="C949" i="10" s="1"/>
  <c r="F1655" i="10"/>
  <c r="E1655" i="10" s="1" a="1"/>
  <c r="E1655" i="10" s="1"/>
  <c r="C1655" i="10" s="1"/>
  <c r="F1185" i="10"/>
  <c r="E1185" i="10" s="1" a="1"/>
  <c r="E1185" i="10" s="1"/>
  <c r="C1185" i="10" s="1"/>
  <c r="F2026" i="10"/>
  <c r="E2026" i="10" s="1" a="1"/>
  <c r="E2026" i="10" s="1"/>
  <c r="C2026" i="10" s="1"/>
  <c r="F2935" i="10"/>
  <c r="E2935" i="10" s="1" a="1"/>
  <c r="E2935" i="10" s="1"/>
  <c r="C2935" i="10" s="1"/>
  <c r="F974" i="10"/>
  <c r="E974" i="10" s="1" a="1"/>
  <c r="E974" i="10" s="1"/>
  <c r="C974" i="10" s="1"/>
  <c r="F2870" i="10"/>
  <c r="E2870" i="10" s="1" a="1"/>
  <c r="E2870" i="10" s="1"/>
  <c r="C2870" i="10" s="1"/>
  <c r="F2972" i="10"/>
  <c r="E2972" i="10" s="1" a="1"/>
  <c r="E2972" i="10" s="1"/>
  <c r="C2972" i="10" s="1"/>
  <c r="F2747" i="10"/>
  <c r="E2747" i="10" s="1" a="1"/>
  <c r="E2747" i="10" s="1"/>
  <c r="C2747" i="10" s="1"/>
  <c r="F2101" i="10"/>
  <c r="E2101" i="10" s="1" a="1"/>
  <c r="E2101" i="10" s="1"/>
  <c r="C2101" i="10" s="1"/>
  <c r="F1402" i="10"/>
  <c r="E1402" i="10" s="1" a="1"/>
  <c r="E1402" i="10" s="1"/>
  <c r="C1402" i="10" s="1"/>
  <c r="F2537" i="10"/>
  <c r="E2537" i="10" s="1" a="1"/>
  <c r="E2537" i="10" s="1"/>
  <c r="C2537" i="10" s="1"/>
  <c r="F1642" i="10"/>
  <c r="E1642" i="10" s="1" a="1"/>
  <c r="E1642" i="10" s="1"/>
  <c r="C1642" i="10" s="1"/>
  <c r="F1138" i="10"/>
  <c r="E1138" i="10" s="1" a="1"/>
  <c r="E1138" i="10" s="1"/>
  <c r="C1138" i="10" s="1"/>
  <c r="F1297" i="10"/>
  <c r="E1297" i="10" s="1" a="1"/>
  <c r="E1297" i="10" s="1"/>
  <c r="C1297" i="10" s="1"/>
  <c r="F3050" i="10"/>
  <c r="E3050" i="10" s="1" a="1"/>
  <c r="E3050" i="10" s="1"/>
  <c r="C3050" i="10" s="1"/>
  <c r="F2955" i="10"/>
  <c r="E2955" i="10" s="1" a="1"/>
  <c r="E2955" i="10" s="1"/>
  <c r="C2955" i="10" s="1"/>
  <c r="F2021" i="10"/>
  <c r="E2021" i="10" s="1" a="1"/>
  <c r="E2021" i="10" s="1"/>
  <c r="C2021" i="10" s="1"/>
  <c r="F3160" i="10"/>
  <c r="E3160" i="10" s="1" a="1"/>
  <c r="E3160" i="10" s="1"/>
  <c r="C3160" i="10" s="1"/>
  <c r="F2287" i="10"/>
  <c r="E2287" i="10" s="1" a="1"/>
  <c r="E2287" i="10" s="1"/>
  <c r="C2287" i="10" s="1"/>
  <c r="F2960" i="10"/>
  <c r="E2960" i="10" s="1" a="1"/>
  <c r="E2960" i="10" s="1"/>
  <c r="C2960" i="10" s="1"/>
  <c r="F3254" i="10"/>
  <c r="E3254" i="10" s="1" a="1"/>
  <c r="E3254" i="10" s="1"/>
  <c r="C3254" i="10" s="1"/>
  <c r="F3067" i="10"/>
  <c r="E3067" i="10" s="1" a="1"/>
  <c r="E3067" i="10" s="1"/>
  <c r="C3067" i="10" s="1"/>
  <c r="O9" i="9"/>
  <c r="L14" i="9"/>
  <c r="F274" i="10"/>
  <c r="E274" i="10" s="1" a="1"/>
  <c r="E274" i="10" s="1"/>
  <c r="C274" i="10" s="1"/>
  <c r="F145" i="10"/>
  <c r="E145" i="10" s="1" a="1"/>
  <c r="E145" i="10" s="1"/>
  <c r="C145" i="10" s="1"/>
  <c r="F1450" i="10"/>
  <c r="E1450" i="10" s="1" a="1"/>
  <c r="E1450" i="10" s="1"/>
  <c r="C1450" i="10" s="1"/>
  <c r="F1309" i="10"/>
  <c r="E1309" i="10" s="1" a="1"/>
  <c r="E1309" i="10" s="1"/>
  <c r="C1309" i="10" s="1"/>
  <c r="F1947" i="10"/>
  <c r="E1947" i="10" s="1" a="1"/>
  <c r="E1947" i="10" s="1"/>
  <c r="C1947" i="10" s="1"/>
  <c r="F180" i="10"/>
  <c r="E180" i="10" s="1" a="1"/>
  <c r="E180" i="10" s="1"/>
  <c r="C180" i="10" s="1"/>
  <c r="F666" i="10"/>
  <c r="E666" i="10" s="1" a="1"/>
  <c r="E666" i="10" s="1"/>
  <c r="C666" i="10" s="1"/>
  <c r="F56" i="10"/>
  <c r="E56" i="10" s="1" a="1"/>
  <c r="E56" i="10" s="1"/>
  <c r="C56" i="10" s="1"/>
  <c r="F67" i="10"/>
  <c r="E67" i="10" s="1" a="1"/>
  <c r="E67" i="10" s="1"/>
  <c r="C67" i="10" s="1"/>
  <c r="F165" i="10"/>
  <c r="E165" i="10" s="1" a="1"/>
  <c r="E165" i="10" s="1"/>
  <c r="C165" i="10" s="1"/>
  <c r="F1222" i="10"/>
  <c r="E1222" i="10" s="1" a="1"/>
  <c r="E1222" i="10" s="1"/>
  <c r="C1222" i="10" s="1"/>
  <c r="F754" i="10"/>
  <c r="E754" i="10" s="1" a="1"/>
  <c r="E754" i="10" s="1"/>
  <c r="C754" i="10" s="1"/>
  <c r="F1245" i="10"/>
  <c r="E1245" i="10" s="1" a="1"/>
  <c r="E1245" i="10" s="1"/>
  <c r="C1245" i="10" s="1"/>
  <c r="F263" i="10"/>
  <c r="E263" i="10" s="1" a="1"/>
  <c r="E263" i="10" s="1"/>
  <c r="C263" i="10" s="1"/>
  <c r="F498" i="10"/>
  <c r="E498" i="10" s="1" a="1"/>
  <c r="E498" i="10" s="1"/>
  <c r="C498" i="10" s="1"/>
  <c r="F1142" i="10"/>
  <c r="E1142" i="10" s="1" a="1"/>
  <c r="E1142" i="10" s="1"/>
  <c r="C1142" i="10" s="1"/>
  <c r="F1220" i="10"/>
  <c r="E1220" i="10" s="1" a="1"/>
  <c r="E1220" i="10" s="1"/>
  <c r="C1220" i="10" s="1"/>
  <c r="F2783" i="10"/>
  <c r="E2783" i="10" s="1" a="1"/>
  <c r="E2783" i="10" s="1"/>
  <c r="C2783" i="10" s="1"/>
  <c r="F1106" i="10"/>
  <c r="E1106" i="10" s="1" a="1"/>
  <c r="E1106" i="10" s="1"/>
  <c r="C1106" i="10" s="1"/>
  <c r="F1719" i="10"/>
  <c r="E1719" i="10" s="1" a="1"/>
  <c r="E1719" i="10" s="1"/>
  <c r="C1719" i="10" s="1"/>
  <c r="F246" i="10"/>
  <c r="E246" i="10" s="1" a="1"/>
  <c r="E246" i="10" s="1"/>
  <c r="C246" i="10" s="1"/>
  <c r="F117" i="10"/>
  <c r="E117" i="10" s="1" a="1"/>
  <c r="E117" i="10" s="1"/>
  <c r="C117" i="10" s="1"/>
  <c r="F689" i="10"/>
  <c r="E689" i="10" s="1" a="1"/>
  <c r="E689" i="10" s="1"/>
  <c r="C689" i="10" s="1"/>
  <c r="F3119" i="10"/>
  <c r="E3119" i="10" s="1" a="1"/>
  <c r="E3119" i="10" s="1"/>
  <c r="C3119" i="10" s="1"/>
  <c r="F617" i="10"/>
  <c r="E617" i="10" s="1" a="1"/>
  <c r="E617" i="10" s="1"/>
  <c r="C617" i="10" s="1"/>
  <c r="F1606" i="10"/>
  <c r="E1606" i="10" s="1" a="1"/>
  <c r="E1606" i="10" s="1"/>
  <c r="C1606" i="10" s="1"/>
  <c r="F808" i="10"/>
  <c r="E808" i="10" s="1" a="1"/>
  <c r="E808" i="10" s="1"/>
  <c r="C808" i="10" s="1"/>
  <c r="F1155" i="10"/>
  <c r="E1155" i="10" s="1" a="1"/>
  <c r="E1155" i="10" s="1"/>
  <c r="C1155" i="10" s="1"/>
  <c r="F203" i="10"/>
  <c r="E203" i="10" s="1" a="1"/>
  <c r="E203" i="10" s="1"/>
  <c r="C203" i="10" s="1"/>
  <c r="F1224" i="10"/>
  <c r="E1224" i="10" s="1" a="1"/>
  <c r="E1224" i="10" s="1"/>
  <c r="C1224" i="10" s="1"/>
  <c r="F2479" i="10"/>
  <c r="E2479" i="10" s="1" a="1"/>
  <c r="E2479" i="10" s="1"/>
  <c r="C2479" i="10" s="1"/>
  <c r="F2821" i="10"/>
  <c r="E2821" i="10" s="1" a="1"/>
  <c r="E2821" i="10" s="1"/>
  <c r="C2821" i="10" s="1"/>
  <c r="F3278" i="10"/>
  <c r="E3278" i="10" s="1" a="1"/>
  <c r="E3278" i="10" s="1"/>
  <c r="C3278" i="10" s="1"/>
  <c r="F3112" i="10"/>
  <c r="E3112" i="10" s="1" a="1"/>
  <c r="E3112" i="10" s="1"/>
  <c r="C3112" i="10" s="1"/>
  <c r="F3279" i="10"/>
  <c r="E3279" i="10" s="1" a="1"/>
  <c r="E3279" i="10" s="1"/>
  <c r="C3279" i="10" s="1"/>
  <c r="F1550" i="10"/>
  <c r="E1550" i="10" s="1" a="1"/>
  <c r="E1550" i="10" s="1"/>
  <c r="C1550" i="10" s="1"/>
  <c r="F2347" i="10"/>
  <c r="E2347" i="10" s="1" a="1"/>
  <c r="E2347" i="10" s="1"/>
  <c r="C2347" i="10" s="1"/>
  <c r="F2745" i="10"/>
  <c r="E2745" i="10" s="1" a="1"/>
  <c r="E2745" i="10" s="1"/>
  <c r="C2745" i="10" s="1"/>
  <c r="F1996" i="10"/>
  <c r="E1996" i="10" s="1" a="1"/>
  <c r="E1996" i="10" s="1"/>
  <c r="C1996" i="10" s="1"/>
  <c r="F1987" i="10"/>
  <c r="E1987" i="10" s="1" a="1"/>
  <c r="E1987" i="10" s="1"/>
  <c r="C1987" i="10" s="1"/>
  <c r="F2382" i="10"/>
  <c r="E2382" i="10" s="1" a="1"/>
  <c r="E2382" i="10" s="1"/>
  <c r="C2382" i="10" s="1"/>
  <c r="F696" i="10"/>
  <c r="E696" i="10" s="1" a="1"/>
  <c r="E696" i="10" s="1"/>
  <c r="C696" i="10" s="1"/>
  <c r="F2152" i="10"/>
  <c r="E2152" i="10" s="1" a="1"/>
  <c r="E2152" i="10" s="1"/>
  <c r="C2152" i="10" s="1"/>
  <c r="F2685" i="10"/>
  <c r="E2685" i="10" s="1" a="1"/>
  <c r="E2685" i="10" s="1"/>
  <c r="C2685" i="10" s="1"/>
  <c r="F1253" i="10"/>
  <c r="E1253" i="10" s="1" a="1"/>
  <c r="E1253" i="10" s="1"/>
  <c r="C1253" i="10" s="1"/>
  <c r="F510" i="10"/>
  <c r="E510" i="10" s="1" a="1"/>
  <c r="E510" i="10" s="1"/>
  <c r="C510" i="10" s="1"/>
  <c r="F2336" i="10"/>
  <c r="E2336" i="10" s="1" a="1"/>
  <c r="E2336" i="10" s="1"/>
  <c r="C2336" i="10" s="1"/>
  <c r="F3379" i="10"/>
  <c r="E3379" i="10" s="1" a="1"/>
  <c r="E3379" i="10" s="1"/>
  <c r="C3379" i="10" s="1"/>
  <c r="F3284" i="10"/>
  <c r="E3284" i="10" s="1" a="1"/>
  <c r="E3284" i="10" s="1"/>
  <c r="C3284" i="10" s="1"/>
  <c r="F3187" i="10"/>
  <c r="E3187" i="10" s="1" a="1"/>
  <c r="E3187" i="10" s="1"/>
  <c r="C3187" i="10" s="1"/>
  <c r="F2600" i="10"/>
  <c r="E2600" i="10" s="1" a="1"/>
  <c r="E2600" i="10" s="1"/>
  <c r="C2600" i="10" s="1"/>
  <c r="F3364" i="10"/>
  <c r="E3364" i="10" s="1" a="1"/>
  <c r="E3364" i="10" s="1"/>
  <c r="C3364" i="10" s="1"/>
  <c r="L16" i="9"/>
  <c r="R13" i="9"/>
  <c r="F733" i="10"/>
  <c r="E733" i="10" s="1" a="1"/>
  <c r="E733" i="10" s="1"/>
  <c r="C733" i="10" s="1"/>
  <c r="F138" i="10"/>
  <c r="E138" i="10" s="1" a="1"/>
  <c r="E138" i="10" s="1"/>
  <c r="C138" i="10" s="1"/>
  <c r="F3096" i="10"/>
  <c r="E3096" i="10" s="1" a="1"/>
  <c r="E3096" i="10" s="1"/>
  <c r="C3096" i="10" s="1"/>
  <c r="F2248" i="10"/>
  <c r="E2248" i="10" s="1" a="1"/>
  <c r="E2248" i="10" s="1"/>
  <c r="C2248" i="10" s="1"/>
  <c r="F534" i="10"/>
  <c r="E534" i="10" s="1" a="1"/>
  <c r="E534" i="10" s="1"/>
  <c r="C534" i="10" s="1"/>
  <c r="F501" i="10"/>
  <c r="E501" i="10" s="1" a="1"/>
  <c r="E501" i="10" s="1"/>
  <c r="C501" i="10" s="1"/>
  <c r="F1951" i="10"/>
  <c r="E1951" i="10" s="1" a="1"/>
  <c r="E1951" i="10" s="1"/>
  <c r="C1951" i="10" s="1"/>
  <c r="F1681" i="10"/>
  <c r="E1681" i="10" s="1" a="1"/>
  <c r="E1681" i="10" s="1"/>
  <c r="C1681" i="10" s="1"/>
  <c r="F228" i="10"/>
  <c r="E228" i="10" s="1" a="1"/>
  <c r="E228" i="10" s="1"/>
  <c r="C228" i="10" s="1"/>
  <c r="F1914" i="10"/>
  <c r="E1914" i="10" s="1" a="1"/>
  <c r="E1914" i="10" s="1"/>
  <c r="C1914" i="10" s="1"/>
  <c r="F389" i="10"/>
  <c r="E389" i="10" s="1" a="1"/>
  <c r="E389" i="10" s="1"/>
  <c r="C389" i="10" s="1"/>
  <c r="F536" i="10"/>
  <c r="E536" i="10" s="1" a="1"/>
  <c r="E536" i="10" s="1"/>
  <c r="C536" i="10" s="1"/>
  <c r="F607" i="10"/>
  <c r="E607" i="10" s="1" a="1"/>
  <c r="E607" i="10" s="1"/>
  <c r="C607" i="10" s="1"/>
  <c r="F2820" i="10"/>
  <c r="E2820" i="10" s="1" a="1"/>
  <c r="E2820" i="10" s="1"/>
  <c r="C2820" i="10" s="1"/>
  <c r="F657" i="10"/>
  <c r="E657" i="10" s="1" a="1"/>
  <c r="E657" i="10" s="1"/>
  <c r="C657" i="10" s="1"/>
  <c r="F1473" i="10"/>
  <c r="E1473" i="10" s="1" a="1"/>
  <c r="E1473" i="10" s="1"/>
  <c r="C1473" i="10" s="1"/>
  <c r="F2621" i="10"/>
  <c r="E2621" i="10" s="1" a="1"/>
  <c r="E2621" i="10" s="1"/>
  <c r="C2621" i="10" s="1"/>
  <c r="F526" i="10"/>
  <c r="E526" i="10" s="1" a="1"/>
  <c r="E526" i="10" s="1"/>
  <c r="C526" i="10" s="1"/>
  <c r="F205" i="10"/>
  <c r="E205" i="10" s="1" a="1"/>
  <c r="E205" i="10" s="1"/>
  <c r="C205" i="10" s="1"/>
  <c r="F3217" i="10"/>
  <c r="E3217" i="10" s="1" a="1"/>
  <c r="E3217" i="10" s="1"/>
  <c r="C3217" i="10" s="1"/>
  <c r="F1779" i="10"/>
  <c r="E1779" i="10" s="1" a="1"/>
  <c r="E1779" i="10" s="1"/>
  <c r="C1779" i="10" s="1"/>
  <c r="F417" i="10"/>
  <c r="E417" i="10" s="1" a="1"/>
  <c r="E417" i="10" s="1"/>
  <c r="C417" i="10" s="1"/>
  <c r="F3043" i="10"/>
  <c r="E3043" i="10" s="1" a="1"/>
  <c r="E3043" i="10" s="1"/>
  <c r="C3043" i="10" s="1"/>
  <c r="F1436" i="10"/>
  <c r="E1436" i="10" s="1" a="1"/>
  <c r="E1436" i="10" s="1"/>
  <c r="C1436" i="10" s="1"/>
  <c r="F1110" i="10"/>
  <c r="E1110" i="10" s="1" a="1"/>
  <c r="E1110" i="10" s="1"/>
  <c r="C1110" i="10" s="1"/>
  <c r="F2153" i="10"/>
  <c r="E2153" i="10" s="1" a="1"/>
  <c r="E2153" i="10" s="1"/>
  <c r="C2153" i="10" s="1"/>
  <c r="F774" i="10"/>
  <c r="E774" i="10" s="1" a="1"/>
  <c r="E774" i="10" s="1"/>
  <c r="C774" i="10" s="1"/>
  <c r="F2488" i="10"/>
  <c r="E2488" i="10" s="1" a="1"/>
  <c r="E2488" i="10" s="1"/>
  <c r="C2488" i="10" s="1"/>
  <c r="F123" i="10"/>
  <c r="E123" i="10" s="1" a="1"/>
  <c r="E123" i="10" s="1"/>
  <c r="C123" i="10" s="1"/>
  <c r="F1417" i="10"/>
  <c r="E1417" i="10" s="1" a="1"/>
  <c r="E1417" i="10" s="1"/>
  <c r="C1417" i="10" s="1"/>
  <c r="F1024" i="10"/>
  <c r="E1024" i="10" s="1" a="1"/>
  <c r="E1024" i="10" s="1"/>
  <c r="C1024" i="10" s="1"/>
  <c r="F784" i="10"/>
  <c r="E784" i="10" s="1" a="1"/>
  <c r="E784" i="10" s="1"/>
  <c r="C784" i="10" s="1"/>
  <c r="F2635" i="10"/>
  <c r="E2635" i="10" s="1" a="1"/>
  <c r="E2635" i="10" s="1"/>
  <c r="C2635" i="10" s="1"/>
  <c r="F1156" i="10"/>
  <c r="E1156" i="10" s="1" a="1"/>
  <c r="E1156" i="10" s="1"/>
  <c r="C1156" i="10" s="1"/>
  <c r="F2864" i="10"/>
  <c r="E2864" i="10" s="1" a="1"/>
  <c r="E2864" i="10" s="1"/>
  <c r="C2864" i="10" s="1"/>
  <c r="F2779" i="10"/>
  <c r="E2779" i="10" s="1" a="1"/>
  <c r="E2779" i="10" s="1"/>
  <c r="C2779" i="10" s="1"/>
  <c r="F3283" i="10"/>
  <c r="E3283" i="10" s="1" a="1"/>
  <c r="E3283" i="10" s="1"/>
  <c r="C3283" i="10" s="1"/>
  <c r="F2921" i="10"/>
  <c r="E2921" i="10" s="1" a="1"/>
  <c r="E2921" i="10" s="1"/>
  <c r="C2921" i="10" s="1"/>
  <c r="F1346" i="10"/>
  <c r="E1346" i="10" s="1" a="1"/>
  <c r="E1346" i="10" s="1"/>
  <c r="C1346" i="10" s="1"/>
  <c r="F3308" i="10"/>
  <c r="E3308" i="10" s="1" a="1"/>
  <c r="E3308" i="10" s="1"/>
  <c r="C3308" i="10" s="1"/>
  <c r="F2620" i="10"/>
  <c r="E2620" i="10" s="1" a="1"/>
  <c r="E2620" i="10" s="1"/>
  <c r="C2620" i="10" s="1"/>
  <c r="F2987" i="10"/>
  <c r="E2987" i="10" s="1" a="1"/>
  <c r="E2987" i="10" s="1"/>
  <c r="C2987" i="10" s="1"/>
  <c r="F1480" i="10"/>
  <c r="E1480" i="10" s="1" a="1"/>
  <c r="E1480" i="10" s="1"/>
  <c r="C1480" i="10" s="1"/>
  <c r="F2794" i="10"/>
  <c r="E2794" i="10" s="1" a="1"/>
  <c r="E2794" i="10" s="1"/>
  <c r="C2794" i="10" s="1"/>
  <c r="F2073" i="10"/>
  <c r="E2073" i="10" s="1" a="1"/>
  <c r="E2073" i="10" s="1"/>
  <c r="C2073" i="10" s="1"/>
  <c r="F2999" i="10"/>
  <c r="E2999" i="10" s="1" a="1"/>
  <c r="E2999" i="10" s="1"/>
  <c r="C2999" i="10" s="1"/>
  <c r="F3320" i="10"/>
  <c r="E3320" i="10" s="1" a="1"/>
  <c r="E3320" i="10" s="1"/>
  <c r="C3320" i="10" s="1"/>
  <c r="F2456" i="10"/>
  <c r="E2456" i="10" s="1" a="1"/>
  <c r="E2456" i="10" s="1"/>
  <c r="C2456" i="10" s="1"/>
  <c r="F2815" i="10"/>
  <c r="E2815" i="10" s="1" a="1"/>
  <c r="E2815" i="10" s="1"/>
  <c r="C2815" i="10" s="1"/>
  <c r="F2463" i="10"/>
  <c r="E2463" i="10" s="1" a="1"/>
  <c r="E2463" i="10" s="1"/>
  <c r="C2463" i="10" s="1"/>
  <c r="F2664" i="10"/>
  <c r="E2664" i="10" s="1" a="1"/>
  <c r="E2664" i="10" s="1"/>
  <c r="C2664" i="10" s="1"/>
  <c r="F2680" i="10"/>
  <c r="E2680" i="10" s="1" a="1"/>
  <c r="E2680" i="10" s="1"/>
  <c r="C2680" i="10" s="1"/>
  <c r="N10" i="9"/>
  <c r="F1007" i="10"/>
  <c r="E1007" i="10" s="1" a="1"/>
  <c r="E1007" i="10" s="1"/>
  <c r="C1007" i="10" s="1"/>
  <c r="F1508" i="10"/>
  <c r="E1508" i="10" s="1" a="1"/>
  <c r="E1508" i="10" s="1"/>
  <c r="C1508" i="10" s="1"/>
  <c r="F877" i="10"/>
  <c r="E877" i="10" s="1" a="1"/>
  <c r="E877" i="10" s="1"/>
  <c r="C877" i="10" s="1"/>
  <c r="F1614" i="10"/>
  <c r="E1614" i="10" s="1" a="1"/>
  <c r="E1614" i="10" s="1"/>
  <c r="C1614" i="10" s="1"/>
  <c r="F1031" i="10"/>
  <c r="E1031" i="10" s="1" a="1"/>
  <c r="E1031" i="10" s="1"/>
  <c r="C1031" i="10" s="1"/>
  <c r="F1545" i="10"/>
  <c r="E1545" i="10" s="1" a="1"/>
  <c r="E1545" i="10" s="1"/>
  <c r="C1545" i="10" s="1"/>
  <c r="F2407" i="10"/>
  <c r="E2407" i="10" s="1" a="1"/>
  <c r="E2407" i="10" s="1"/>
  <c r="C2407" i="10" s="1"/>
  <c r="F168" i="10"/>
  <c r="E168" i="10" s="1" a="1"/>
  <c r="E168" i="10" s="1"/>
  <c r="C168" i="10" s="1"/>
  <c r="F1028" i="10"/>
  <c r="E1028" i="10" s="1" a="1"/>
  <c r="E1028" i="10" s="1"/>
  <c r="C1028" i="10" s="1"/>
  <c r="F2391" i="10"/>
  <c r="E2391" i="10" s="1" a="1"/>
  <c r="E2391" i="10" s="1"/>
  <c r="C2391" i="10" s="1"/>
  <c r="F159" i="10"/>
  <c r="E159" i="10" s="1" a="1"/>
  <c r="E159" i="10" s="1"/>
  <c r="C159" i="10" s="1"/>
  <c r="F882" i="10"/>
  <c r="E882" i="10" s="1" a="1"/>
  <c r="E882" i="10" s="1"/>
  <c r="C882" i="10" s="1"/>
  <c r="F1430" i="10"/>
  <c r="E1430" i="10" s="1" a="1"/>
  <c r="E1430" i="10" s="1"/>
  <c r="C1430" i="10" s="1"/>
  <c r="F1732" i="10"/>
  <c r="E1732" i="10" s="1" a="1"/>
  <c r="E1732" i="10" s="1"/>
  <c r="C1732" i="10" s="1"/>
  <c r="F1635" i="10"/>
  <c r="E1635" i="10" s="1" a="1"/>
  <c r="E1635" i="10" s="1"/>
  <c r="C1635" i="10" s="1"/>
  <c r="F2491" i="10"/>
  <c r="E2491" i="10" s="1" a="1"/>
  <c r="E2491" i="10" s="1"/>
  <c r="C2491" i="10" s="1"/>
  <c r="F1499" i="10"/>
  <c r="E1499" i="10" s="1" a="1"/>
  <c r="E1499" i="10" s="1"/>
  <c r="C1499" i="10" s="1"/>
  <c r="F1697" i="10"/>
  <c r="E1697" i="10" s="1" a="1"/>
  <c r="E1697" i="10" s="1"/>
  <c r="C1697" i="10" s="1"/>
  <c r="F574" i="10"/>
  <c r="E574" i="10" s="1" a="1"/>
  <c r="E574" i="10" s="1"/>
  <c r="C574" i="10" s="1"/>
  <c r="F1615" i="10"/>
  <c r="E1615" i="10" s="1" a="1"/>
  <c r="E1615" i="10" s="1"/>
  <c r="C1615" i="10" s="1"/>
  <c r="F157" i="10"/>
  <c r="E157" i="10" s="1" a="1"/>
  <c r="E157" i="10" s="1"/>
  <c r="C157" i="10" s="1"/>
  <c r="F1917" i="10"/>
  <c r="E1917" i="10" s="1" a="1"/>
  <c r="E1917" i="10" s="1"/>
  <c r="C1917" i="10" s="1"/>
  <c r="F238" i="10"/>
  <c r="E238" i="10" s="1" a="1"/>
  <c r="E238" i="10" s="1"/>
  <c r="C238" i="10" s="1"/>
  <c r="F1975" i="10"/>
  <c r="E1975" i="10" s="1" a="1"/>
  <c r="E1975" i="10" s="1"/>
  <c r="C1975" i="10" s="1"/>
  <c r="F1568" i="10"/>
  <c r="E1568" i="10" s="1" a="1"/>
  <c r="E1568" i="10" s="1"/>
  <c r="C1568" i="10" s="1"/>
  <c r="F586" i="10"/>
  <c r="E586" i="10" s="1" a="1"/>
  <c r="E586" i="10" s="1"/>
  <c r="C586" i="10" s="1"/>
  <c r="F1865" i="10"/>
  <c r="E1865" i="10" s="1" a="1"/>
  <c r="E1865" i="10" s="1"/>
  <c r="C1865" i="10" s="1"/>
  <c r="F1832" i="10"/>
  <c r="E1832" i="10" s="1" a="1"/>
  <c r="E1832" i="10" s="1"/>
  <c r="C1832" i="10" s="1"/>
  <c r="F1570" i="10"/>
  <c r="E1570" i="10" s="1" a="1"/>
  <c r="E1570" i="10" s="1"/>
  <c r="C1570" i="10" s="1"/>
  <c r="F1240" i="10"/>
  <c r="E1240" i="10" s="1" a="1"/>
  <c r="E1240" i="10" s="1"/>
  <c r="C1240" i="10" s="1"/>
  <c r="F1438" i="10"/>
  <c r="E1438" i="10" s="1" a="1"/>
  <c r="E1438" i="10" s="1"/>
  <c r="C1438" i="10" s="1"/>
  <c r="F2237" i="10"/>
  <c r="E2237" i="10" s="1" a="1"/>
  <c r="E2237" i="10" s="1"/>
  <c r="C2237" i="10" s="1"/>
  <c r="F782" i="10"/>
  <c r="E782" i="10" s="1" a="1"/>
  <c r="E782" i="10" s="1"/>
  <c r="C782" i="10" s="1"/>
  <c r="F3068" i="10"/>
  <c r="E3068" i="10" s="1" a="1"/>
  <c r="E3068" i="10" s="1"/>
  <c r="C3068" i="10" s="1"/>
  <c r="F1920" i="10"/>
  <c r="E1920" i="10" s="1" a="1"/>
  <c r="E1920" i="10" s="1"/>
  <c r="C1920" i="10" s="1"/>
  <c r="F2290" i="10"/>
  <c r="E2290" i="10" s="1" a="1"/>
  <c r="E2290" i="10" s="1"/>
  <c r="C2290" i="10" s="1"/>
  <c r="F3002" i="10"/>
  <c r="E3002" i="10" s="1" a="1"/>
  <c r="E3002" i="10" s="1"/>
  <c r="C3002" i="10" s="1"/>
  <c r="F884" i="10"/>
  <c r="E884" i="10" s="1" a="1"/>
  <c r="E884" i="10" s="1"/>
  <c r="C884" i="10" s="1"/>
  <c r="F2986" i="10"/>
  <c r="E2986" i="10" s="1" a="1"/>
  <c r="E2986" i="10" s="1"/>
  <c r="C2986" i="10" s="1"/>
  <c r="F2435" i="10"/>
  <c r="E2435" i="10" s="1" a="1"/>
  <c r="E2435" i="10" s="1"/>
  <c r="C2435" i="10" s="1"/>
  <c r="F2724" i="10"/>
  <c r="E2724" i="10" s="1" a="1"/>
  <c r="E2724" i="10" s="1"/>
  <c r="C2724" i="10" s="1"/>
  <c r="F2093" i="10"/>
  <c r="E2093" i="10" s="1" a="1"/>
  <c r="E2093" i="10" s="1"/>
  <c r="C2093" i="10" s="1"/>
  <c r="F2640" i="10"/>
  <c r="E2640" i="10" s="1" a="1"/>
  <c r="E2640" i="10" s="1"/>
  <c r="C2640" i="10" s="1"/>
  <c r="F3281" i="10"/>
  <c r="E3281" i="10" s="1" a="1"/>
  <c r="E3281" i="10" s="1"/>
  <c r="C3281" i="10" s="1"/>
  <c r="F2333" i="10"/>
  <c r="E2333" i="10" s="1" a="1"/>
  <c r="E2333" i="10" s="1"/>
  <c r="C2333" i="10" s="1"/>
  <c r="F1226" i="10"/>
  <c r="E1226" i="10" s="1" a="1"/>
  <c r="E1226" i="10" s="1"/>
  <c r="C1226" i="10" s="1"/>
  <c r="F3073" i="10"/>
  <c r="E3073" i="10" s="1" a="1"/>
  <c r="E3073" i="10" s="1"/>
  <c r="C3073" i="10" s="1"/>
  <c r="F2159" i="10"/>
  <c r="E2159" i="10" s="1" a="1"/>
  <c r="E2159" i="10" s="1"/>
  <c r="C2159" i="10" s="1"/>
  <c r="F2481" i="10"/>
  <c r="E2481" i="10" s="1" a="1"/>
  <c r="E2481" i="10" s="1"/>
  <c r="C2481" i="10" s="1"/>
  <c r="F2774" i="10"/>
  <c r="E2774" i="10" s="1" a="1"/>
  <c r="E2774" i="10" s="1"/>
  <c r="C2774" i="10" s="1"/>
  <c r="F1053" i="10"/>
  <c r="E1053" i="10" s="1" a="1"/>
  <c r="E1053" i="10" s="1"/>
  <c r="C1053" i="10" s="1"/>
  <c r="F1418" i="10"/>
  <c r="E1418" i="10" s="1" a="1"/>
  <c r="E1418" i="10" s="1"/>
  <c r="C1418" i="10" s="1"/>
  <c r="F1844" i="10"/>
  <c r="E1844" i="10" s="1" a="1"/>
  <c r="E1844" i="10" s="1"/>
  <c r="C1844" i="10" s="1"/>
  <c r="F1371" i="10"/>
  <c r="E1371" i="10" s="1" a="1"/>
  <c r="E1371" i="10" s="1"/>
  <c r="C1371" i="10" s="1"/>
  <c r="F72" i="10"/>
  <c r="E72" i="10" s="1" a="1"/>
  <c r="E72" i="10" s="1"/>
  <c r="C72" i="10" s="1"/>
  <c r="F599" i="10"/>
  <c r="E599" i="10" s="1" a="1"/>
  <c r="E599" i="10" s="1"/>
  <c r="C599" i="10" s="1"/>
  <c r="F835" i="10"/>
  <c r="E835" i="10" s="1" a="1"/>
  <c r="E835" i="10" s="1"/>
  <c r="C835" i="10" s="1"/>
  <c r="F2119" i="10"/>
  <c r="E2119" i="10" s="1" a="1"/>
  <c r="E2119" i="10" s="1"/>
  <c r="C2119" i="10" s="1"/>
  <c r="F2897" i="10"/>
  <c r="E2897" i="10" s="1" a="1"/>
  <c r="E2897" i="10" s="1"/>
  <c r="C2897" i="10" s="1"/>
  <c r="K16" i="9"/>
  <c r="F400" i="10"/>
  <c r="E400" i="10" s="1" a="1"/>
  <c r="E400" i="10" s="1"/>
  <c r="C400" i="10" s="1"/>
  <c r="F1542" i="10"/>
  <c r="E1542" i="10" s="1" a="1"/>
  <c r="E1542" i="10" s="1"/>
  <c r="C1542" i="10" s="1"/>
  <c r="F663" i="10"/>
  <c r="E663" i="10" s="1" a="1"/>
  <c r="E663" i="10" s="1"/>
  <c r="C663" i="10" s="1"/>
  <c r="F3022" i="10"/>
  <c r="E3022" i="10" s="1" a="1"/>
  <c r="E3022" i="10" s="1"/>
  <c r="C3022" i="10" s="1"/>
  <c r="F2516" i="10"/>
  <c r="E2516" i="10" s="1" a="1"/>
  <c r="E2516" i="10" s="1"/>
  <c r="C2516" i="10" s="1"/>
  <c r="F3324" i="10"/>
  <c r="E3324" i="10" s="1" a="1"/>
  <c r="E3324" i="10" s="1"/>
  <c r="C3324" i="10" s="1"/>
  <c r="F1248" i="10"/>
  <c r="E1248" i="10" s="1" a="1"/>
  <c r="E1248" i="10" s="1"/>
  <c r="C1248" i="10" s="1"/>
  <c r="F551" i="10"/>
  <c r="E551" i="10" s="1" a="1"/>
  <c r="E551" i="10" s="1"/>
  <c r="C551" i="10" s="1"/>
  <c r="F52" i="10"/>
  <c r="E52" i="10" s="1" a="1"/>
  <c r="E52" i="10" s="1"/>
  <c r="C52" i="10" s="1"/>
  <c r="F544" i="10"/>
  <c r="E544" i="10" s="1" a="1"/>
  <c r="E544" i="10" s="1"/>
  <c r="C544" i="10" s="1"/>
  <c r="F2376" i="10"/>
  <c r="E2376" i="10" s="1" a="1"/>
  <c r="E2376" i="10" s="1"/>
  <c r="C2376" i="10" s="1"/>
  <c r="F2411" i="10"/>
  <c r="E2411" i="10" s="1" a="1"/>
  <c r="E2411" i="10" s="1"/>
  <c r="C2411" i="10" s="1"/>
  <c r="F2691" i="10"/>
  <c r="E2691" i="10" s="1" a="1"/>
  <c r="E2691" i="10" s="1"/>
  <c r="C2691" i="10" s="1"/>
  <c r="F232" i="10"/>
  <c r="E232" i="10" s="1" a="1"/>
  <c r="E232" i="10" s="1"/>
  <c r="C232" i="10" s="1"/>
  <c r="F2040" i="10"/>
  <c r="E2040" i="10" s="1" a="1"/>
  <c r="E2040" i="10" s="1"/>
  <c r="C2040" i="10" s="1"/>
  <c r="F221" i="10"/>
  <c r="E221" i="10" s="1" a="1"/>
  <c r="E221" i="10" s="1"/>
  <c r="C221" i="10" s="1"/>
  <c r="F178" i="10"/>
  <c r="E178" i="10" s="1" a="1"/>
  <c r="E178" i="10" s="1"/>
  <c r="C178" i="10" s="1"/>
  <c r="F804" i="10"/>
  <c r="E804" i="10" s="1" a="1"/>
  <c r="E804" i="10" s="1"/>
  <c r="C804" i="10" s="1"/>
  <c r="F2718" i="10"/>
  <c r="E2718" i="10" s="1" a="1"/>
  <c r="E2718" i="10" s="1"/>
  <c r="C2718" i="10" s="1"/>
  <c r="F3116" i="10"/>
  <c r="E3116" i="10" s="1" a="1"/>
  <c r="E3116" i="10" s="1"/>
  <c r="C3116" i="10" s="1"/>
  <c r="F110" i="10"/>
  <c r="E110" i="10" s="1" a="1"/>
  <c r="E110" i="10" s="1"/>
  <c r="C110" i="10" s="1"/>
  <c r="F378" i="10"/>
  <c r="E378" i="10" s="1" a="1"/>
  <c r="E378" i="10" s="1"/>
  <c r="C378" i="10" s="1"/>
  <c r="F296" i="10"/>
  <c r="E296" i="10" s="1" a="1"/>
  <c r="E296" i="10" s="1"/>
  <c r="C296" i="10" s="1"/>
  <c r="F1716" i="10"/>
  <c r="E1716" i="10" s="1" a="1"/>
  <c r="E1716" i="10" s="1"/>
  <c r="C1716" i="10" s="1"/>
  <c r="F2772" i="10"/>
  <c r="E2772" i="10" s="1" a="1"/>
  <c r="E2772" i="10" s="1"/>
  <c r="C2772" i="10" s="1"/>
  <c r="F2191" i="10"/>
  <c r="E2191" i="10" s="1" a="1"/>
  <c r="E2191" i="10" s="1"/>
  <c r="C2191" i="10" s="1"/>
  <c r="F3246" i="10"/>
  <c r="E3246" i="10" s="1" a="1"/>
  <c r="E3246" i="10" s="1"/>
  <c r="C3246" i="10" s="1"/>
  <c r="F1281" i="10"/>
  <c r="E1281" i="10" s="1" a="1"/>
  <c r="E1281" i="10" s="1"/>
  <c r="C1281" i="10" s="1"/>
  <c r="F262" i="10"/>
  <c r="E262" i="10" s="1" a="1"/>
  <c r="E262" i="10" s="1"/>
  <c r="C262" i="10" s="1"/>
  <c r="F995" i="10"/>
  <c r="E995" i="10" s="1" a="1"/>
  <c r="E995" i="10" s="1"/>
  <c r="C995" i="10" s="1"/>
  <c r="F1027" i="10"/>
  <c r="E1027" i="10" s="1" a="1"/>
  <c r="E1027" i="10" s="1"/>
  <c r="C1027" i="10" s="1"/>
  <c r="F3360" i="10"/>
  <c r="E3360" i="10" s="1" a="1"/>
  <c r="E3360" i="10" s="1"/>
  <c r="C3360" i="10" s="1"/>
  <c r="F2743" i="10"/>
  <c r="E2743" i="10" s="1" a="1"/>
  <c r="E2743" i="10" s="1"/>
  <c r="C2743" i="10" s="1"/>
  <c r="F1883" i="10"/>
  <c r="E1883" i="10" s="1" a="1"/>
  <c r="E1883" i="10" s="1"/>
  <c r="C1883" i="10" s="1"/>
  <c r="F2359" i="10"/>
  <c r="E2359" i="10" s="1" a="1"/>
  <c r="E2359" i="10" s="1"/>
  <c r="C2359" i="10" s="1"/>
  <c r="F684" i="10"/>
  <c r="E684" i="10" s="1" a="1"/>
  <c r="E684" i="10" s="1"/>
  <c r="C684" i="10" s="1"/>
  <c r="F3285" i="10"/>
  <c r="E3285" i="10" s="1" a="1"/>
  <c r="E3285" i="10" s="1"/>
  <c r="C3285" i="10" s="1"/>
  <c r="F1576" i="10"/>
  <c r="E1576" i="10" s="1" a="1"/>
  <c r="E1576" i="10" s="1"/>
  <c r="C1576" i="10" s="1"/>
  <c r="F3191" i="10"/>
  <c r="E3191" i="10" s="1" a="1"/>
  <c r="E3191" i="10" s="1"/>
  <c r="C3191" i="10" s="1"/>
  <c r="F635" i="10"/>
  <c r="E635" i="10" s="1" a="1"/>
  <c r="E635" i="10" s="1"/>
  <c r="C635" i="10" s="1"/>
  <c r="F3275" i="10"/>
  <c r="E3275" i="10" s="1" a="1"/>
  <c r="E3275" i="10" s="1"/>
  <c r="C3275" i="10" s="1"/>
  <c r="F2906" i="10"/>
  <c r="E2906" i="10" s="1" a="1"/>
  <c r="E2906" i="10" s="1"/>
  <c r="C2906" i="10" s="1"/>
  <c r="F2149" i="10"/>
  <c r="E2149" i="10" s="1" a="1"/>
  <c r="E2149" i="10" s="1"/>
  <c r="C2149" i="10" s="1"/>
  <c r="F1573" i="10"/>
  <c r="E1573" i="10" s="1" a="1"/>
  <c r="E1573" i="10" s="1"/>
  <c r="C1573" i="10" s="1"/>
  <c r="F854" i="10"/>
  <c r="E854" i="10" s="1" a="1"/>
  <c r="E854" i="10" s="1"/>
  <c r="C854" i="10" s="1"/>
  <c r="F433" i="10"/>
  <c r="E433" i="10" s="1" a="1"/>
  <c r="E433" i="10" s="1"/>
  <c r="C433" i="10" s="1"/>
  <c r="F3377" i="10"/>
  <c r="E3377" i="10" s="1" a="1"/>
  <c r="E3377" i="10" s="1"/>
  <c r="C3377" i="10" s="1"/>
  <c r="F15" i="9" l="1"/>
  <c r="E12" i="10" a="1"/>
  <c r="E12" i="10" s="1"/>
  <c r="F1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AD25" authorId="0" shapeId="0" xr:uid="{BCAF8652-07B8-4CB1-931A-CF5E77B2AAF6}">
      <text>
        <r>
          <rPr>
            <b/>
            <sz val="11"/>
            <color indexed="81"/>
            <rFont val="Arial"/>
            <family val="2"/>
          </rPr>
          <t>Pedro Ávila:</t>
        </r>
        <r>
          <rPr>
            <sz val="11"/>
            <color indexed="81"/>
            <rFont val="Arial"/>
            <family val="2"/>
          </rPr>
          <t xml:space="preserve">
Esse aumento progressivo da alíquota de IR é devido ao aumento da relação entre Patrimônio Líquido e Ativos Rentáveis. Quanto maior essa relação, menor o benefício fiscal da alavancagem e, portanto, maior a alíquota efetiva.</t>
        </r>
      </text>
    </comment>
    <comment ref="T39" authorId="0" shapeId="0" xr:uid="{E6322F26-27E5-47C4-9483-F0DE611EB33C}">
      <text>
        <r>
          <rPr>
            <b/>
            <sz val="9"/>
            <color indexed="81"/>
            <rFont val="Segoe UI"/>
            <family val="2"/>
          </rPr>
          <t>Pedro Ávila:</t>
        </r>
        <r>
          <rPr>
            <sz val="9"/>
            <color indexed="81"/>
            <rFont val="Segoe UI"/>
            <family val="2"/>
          </rPr>
          <t xml:space="preserve">
A gestão divulgou um payout de 40% para esse ano.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E75" authorId="0" shapeId="0" xr:uid="{333B1B61-2B26-4200-A2CB-68584EEB30AB}">
      <text>
        <r>
          <rPr>
            <b/>
            <sz val="9"/>
            <color indexed="81"/>
            <rFont val="Segoe UI"/>
            <family val="2"/>
          </rPr>
          <t>Pedro Ávila:</t>
        </r>
        <r>
          <rPr>
            <sz val="9"/>
            <color indexed="81"/>
            <rFont val="Segoe UI"/>
            <family val="2"/>
          </rPr>
          <t xml:space="preserve">
Itens considerados Extraordinários:
- Planos Econômicos
- Provisão Extraordinária para Demandas Contigentes
- Provisão Demandas Legais - Ajuste de Parâmetros
- Crédito Tributário s/ Períodos Anteriores 
- Crédito Tributário s/ CSLL
- Alenação de Participação na IRB Resseguros
- Programa de Adequação de Quadros (PAQ)
- Imparidade de Ativo Intangível - VRN
- Imparidade de TVM
- PCLD Prudencial Extraordinária
- Acordo Coletivo 2020-2021 - Abono
- Ajuste de Fundos e Programas
- Programas de Desligamentos - PAQ e PDE
- Aleienação de Investimento no Banco Digio
- Reorganização Societária - CIP
- Alienação de Investimento na MerchantE
- Efeitos Fiscais e de PLR s/ Itens Extraordinários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author>
  </authors>
  <commentList>
    <comment ref="T24" authorId="0" shapeId="0" xr:uid="{E75BC73D-742A-4054-8298-634CBC9697C2}">
      <text>
        <r>
          <rPr>
            <b/>
            <sz val="9"/>
            <color indexed="81"/>
            <rFont val="Segoe UI"/>
            <family val="2"/>
          </rPr>
          <t>Pedro:</t>
        </r>
        <r>
          <rPr>
            <sz val="9"/>
            <color indexed="81"/>
            <rFont val="Segoe UI"/>
            <family val="2"/>
          </rPr>
          <t xml:space="preserve">
Veio do guidance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E10" authorId="0" shapeId="0" xr:uid="{264A423C-79F1-4220-BFAA-4EAEE2D3532E}">
      <text>
        <r>
          <rPr>
            <b/>
            <sz val="9"/>
            <color indexed="81"/>
            <rFont val="Segoe UI"/>
            <family val="2"/>
          </rPr>
          <t>Pedro Ávila:</t>
        </r>
        <r>
          <rPr>
            <sz val="9"/>
            <color indexed="81"/>
            <rFont val="Segoe UI"/>
            <family val="2"/>
          </rPr>
          <t xml:space="preserve">
Disponibilidades/Depósitos à Vista</t>
        </r>
      </text>
    </comment>
    <comment ref="E11" authorId="0" shapeId="0" xr:uid="{F7B00CF6-5E66-4FF3-B0DF-5FA256BD6A61}">
      <text>
        <r>
          <rPr>
            <b/>
            <sz val="9"/>
            <color indexed="81"/>
            <rFont val="Segoe UI"/>
            <family val="2"/>
          </rPr>
          <t>Pedro Ávila:</t>
        </r>
        <r>
          <rPr>
            <sz val="9"/>
            <color indexed="81"/>
            <rFont val="Segoe UI"/>
            <family val="2"/>
          </rPr>
          <t xml:space="preserve">
(Disponibilidades + Aplicações Interfinanceiras de Liquidez)/Depósitos à Vista</t>
        </r>
      </text>
    </comment>
    <comment ref="E12" authorId="0" shapeId="0" xr:uid="{E78A4D12-03C1-41D2-95EF-50E6A5825F5C}">
      <text>
        <r>
          <rPr>
            <b/>
            <sz val="9"/>
            <color indexed="81"/>
            <rFont val="Segoe UI"/>
            <family val="2"/>
          </rPr>
          <t>Pedro Ávila:</t>
        </r>
        <r>
          <rPr>
            <sz val="9"/>
            <color indexed="81"/>
            <rFont val="Segoe UI"/>
            <family val="2"/>
          </rPr>
          <t xml:space="preserve">
Operações de Crédito/Depósitos</t>
        </r>
      </text>
    </comment>
    <comment ref="E13" authorId="0" shapeId="0" xr:uid="{50FD87EF-5073-4E77-B3A9-E8CF24752FAB}">
      <text>
        <r>
          <rPr>
            <b/>
            <sz val="9"/>
            <color indexed="81"/>
            <rFont val="Segoe UI"/>
            <family val="2"/>
          </rPr>
          <t>Pedro Ávila:</t>
        </r>
        <r>
          <rPr>
            <sz val="9"/>
            <color indexed="81"/>
            <rFont val="Segoe UI"/>
            <family val="2"/>
          </rPr>
          <t xml:space="preserve">
Patrimônio Líquido - Ativo Permanente</t>
        </r>
      </text>
    </comment>
    <comment ref="E14" authorId="0" shapeId="0" xr:uid="{CAEE5C17-1A7F-4860-A1CE-FECF21AA7484}">
      <text>
        <r>
          <rPr>
            <b/>
            <sz val="9"/>
            <color indexed="81"/>
            <rFont val="Segoe UI"/>
            <family val="2"/>
          </rPr>
          <t>Pedro Ávila:</t>
        </r>
        <r>
          <rPr>
            <sz val="9"/>
            <color indexed="81"/>
            <rFont val="Segoe UI"/>
            <family val="2"/>
          </rPr>
          <t xml:space="preserve">
Oparações de Crédito/Ativo Total</t>
        </r>
      </text>
    </comment>
    <comment ref="E19" authorId="0" shapeId="0" xr:uid="{6ED6035B-2177-406C-8546-13E4B5841633}">
      <text>
        <r>
          <rPr>
            <b/>
            <sz val="9"/>
            <color indexed="81"/>
            <rFont val="Segoe UI"/>
            <family val="2"/>
          </rPr>
          <t>Pedro Ávila:</t>
        </r>
        <r>
          <rPr>
            <sz val="9"/>
            <color indexed="81"/>
            <rFont val="Segoe UI"/>
            <family val="2"/>
          </rPr>
          <t xml:space="preserve">
Patrimônio Referencial/Ativos Ponderados pelo Risco</t>
        </r>
      </text>
    </comment>
    <comment ref="E20" authorId="0" shapeId="0" xr:uid="{0A442027-50CC-4009-9EA3-11B4F2712175}">
      <text>
        <r>
          <rPr>
            <b/>
            <sz val="9"/>
            <color indexed="81"/>
            <rFont val="Segoe UI"/>
            <family val="2"/>
          </rPr>
          <t>Pedro Ávila:</t>
        </r>
        <r>
          <rPr>
            <sz val="9"/>
            <color indexed="81"/>
            <rFont val="Segoe UI"/>
            <family val="2"/>
          </rPr>
          <t xml:space="preserve">
Patrimônio Líquido/Ativo Total</t>
        </r>
      </text>
    </comment>
    <comment ref="E21" authorId="0" shapeId="0" xr:uid="{DDAA4321-C694-427D-B9A2-9E3C13650650}">
      <text>
        <r>
          <rPr>
            <b/>
            <sz val="9"/>
            <color indexed="81"/>
            <rFont val="Segoe UI"/>
            <family val="2"/>
          </rPr>
          <t>Pedro Ávila:</t>
        </r>
        <r>
          <rPr>
            <sz val="9"/>
            <color indexed="81"/>
            <rFont val="Segoe UI"/>
            <family val="2"/>
          </rPr>
          <t xml:space="preserve">
Ativo/Patrimônio Líquido</t>
        </r>
      </text>
    </comment>
    <comment ref="E22" authorId="0" shapeId="0" xr:uid="{FAA70113-1DDC-44DE-A822-49C31C04B8B3}">
      <text>
        <r>
          <rPr>
            <b/>
            <sz val="9"/>
            <color indexed="81"/>
            <rFont val="Segoe UI"/>
            <family val="2"/>
          </rPr>
          <t>Pedro Ávila:</t>
        </r>
        <r>
          <rPr>
            <sz val="9"/>
            <color indexed="81"/>
            <rFont val="Segoe UI"/>
            <family val="2"/>
          </rPr>
          <t xml:space="preserve">
Patirmônio Líquiido/Passivos Onerosos</t>
        </r>
      </text>
    </comment>
    <comment ref="E23" authorId="0" shapeId="0" xr:uid="{2907860C-006E-4417-B7E1-C281B4F458A8}">
      <text>
        <r>
          <rPr>
            <b/>
            <sz val="9"/>
            <color indexed="81"/>
            <rFont val="Segoe UI"/>
            <family val="2"/>
          </rPr>
          <t>Pedro Ávila:</t>
        </r>
        <r>
          <rPr>
            <sz val="9"/>
            <color indexed="81"/>
            <rFont val="Segoe UI"/>
            <family val="2"/>
          </rPr>
          <t xml:space="preserve">
Ativo Permanente/Patrimônio Líquido</t>
        </r>
      </text>
    </comment>
    <comment ref="E28" authorId="0" shapeId="0" xr:uid="{E68BC22A-58BE-4DD0-B1B7-49164517B4D7}">
      <text>
        <r>
          <rPr>
            <b/>
            <sz val="9"/>
            <color indexed="81"/>
            <rFont val="Segoe UI"/>
            <family val="2"/>
          </rPr>
          <t>Pedro Ávila:</t>
        </r>
        <r>
          <rPr>
            <sz val="9"/>
            <color indexed="81"/>
            <rFont val="Segoe UI"/>
            <family val="2"/>
          </rPr>
          <t xml:space="preserve">
Lucro Líquido/Patrimônio Líquido</t>
        </r>
      </text>
    </comment>
    <comment ref="E29" authorId="0" shapeId="0" xr:uid="{0FCD39B5-026B-43CB-8ACC-C29B100B8B1C}">
      <text>
        <r>
          <rPr>
            <b/>
            <sz val="9"/>
            <color indexed="81"/>
            <rFont val="Segoe UI"/>
            <family val="2"/>
          </rPr>
          <t>Pedro Ávila:</t>
        </r>
        <r>
          <rPr>
            <sz val="9"/>
            <color indexed="81"/>
            <rFont val="Segoe UI"/>
            <family val="2"/>
          </rPr>
          <t xml:space="preserve">
Lucro Líquido/Ativo Total</t>
        </r>
      </text>
    </comment>
    <comment ref="E30" authorId="0" shapeId="0" xr:uid="{87613A13-712B-46E9-93C4-BE1371105EE8}">
      <text>
        <r>
          <rPr>
            <b/>
            <sz val="9"/>
            <color indexed="81"/>
            <rFont val="Segoe UI"/>
            <family val="2"/>
          </rPr>
          <t>Pedro Ávila:</t>
        </r>
        <r>
          <rPr>
            <sz val="9"/>
            <color indexed="81"/>
            <rFont val="Segoe UI"/>
            <family val="2"/>
          </rPr>
          <t xml:space="preserve">
Lucro Líquido/(Margem Financeira Bruta + Outras Receitas Operacionais)</t>
        </r>
      </text>
    </comment>
    <comment ref="E31" authorId="0" shapeId="0" xr:uid="{78642A26-A4ED-459A-896D-F9B4346D7884}">
      <text>
        <r>
          <rPr>
            <b/>
            <sz val="9"/>
            <color indexed="81"/>
            <rFont val="Segoe UI"/>
            <family val="2"/>
          </rPr>
          <t>Pedro Ávila:</t>
        </r>
        <r>
          <rPr>
            <sz val="9"/>
            <color indexed="81"/>
            <rFont val="Segoe UI"/>
            <family val="2"/>
          </rPr>
          <t xml:space="preserve">
Passivos Onerosos/Ativos Rentáveis</t>
        </r>
      </text>
    </comment>
    <comment ref="E32" authorId="0" shapeId="0" xr:uid="{CB5DFC4E-BACF-415E-80DF-F8786C41004D}">
      <text>
        <r>
          <rPr>
            <b/>
            <sz val="9"/>
            <color indexed="81"/>
            <rFont val="Segoe UI"/>
            <family val="2"/>
          </rPr>
          <t>Pedro Ávila:</t>
        </r>
        <r>
          <rPr>
            <sz val="9"/>
            <color indexed="81"/>
            <rFont val="Segoe UI"/>
            <family val="2"/>
          </rPr>
          <t xml:space="preserve">
Receita de Juros/Ativos Rentáveis</t>
        </r>
      </text>
    </comment>
    <comment ref="E33" authorId="0" shapeId="0" xr:uid="{327D393D-6C5B-49F3-8F45-0C1123026DF8}">
      <text>
        <r>
          <rPr>
            <b/>
            <sz val="9"/>
            <color indexed="81"/>
            <rFont val="Segoe UI"/>
            <family val="2"/>
          </rPr>
          <t>Pedro Ávila:</t>
        </r>
        <r>
          <rPr>
            <sz val="9"/>
            <color indexed="81"/>
            <rFont val="Segoe UI"/>
            <family val="2"/>
          </rPr>
          <t xml:space="preserve">
Despesas d e Juros/Passivos Onerosos</t>
        </r>
      </text>
    </comment>
    <comment ref="E34" authorId="0" shapeId="0" xr:uid="{84E4127C-05A3-4042-8BC9-9B236631D43B}">
      <text>
        <r>
          <rPr>
            <b/>
            <sz val="9"/>
            <color indexed="81"/>
            <rFont val="Segoe UI"/>
            <family val="2"/>
          </rPr>
          <t>Pedro Ávila:</t>
        </r>
        <r>
          <rPr>
            <sz val="9"/>
            <color indexed="81"/>
            <rFont val="Segoe UI"/>
            <family val="2"/>
          </rPr>
          <t xml:space="preserve">
Margem Financeira Bruta/Ativos Rentáveis</t>
        </r>
      </text>
    </comment>
    <comment ref="E39" authorId="0" shapeId="0" xr:uid="{E63E8B3E-ACF7-485E-89F1-8C217A902D41}">
      <text>
        <r>
          <rPr>
            <b/>
            <sz val="9"/>
            <color indexed="81"/>
            <rFont val="Segoe UI"/>
            <family val="2"/>
          </rPr>
          <t>Pedro Ávila:</t>
        </r>
        <r>
          <rPr>
            <sz val="9"/>
            <color indexed="81"/>
            <rFont val="Segoe UI"/>
            <family val="2"/>
          </rPr>
          <t xml:space="preserve">
Ativos Sensíveis a Taxa de Juros/Passivos Sensíveis a Taxa de Juros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<sst xmlns="http://schemas.openxmlformats.org/spreadsheetml/2006/main" count="897" uniqueCount="464">
  <si>
    <t>Ativo Total</t>
  </si>
  <si>
    <t>Data do Último Resultado:</t>
  </si>
  <si>
    <t>Passivo Total</t>
  </si>
  <si>
    <t>Patrimônio Líquido</t>
  </si>
  <si>
    <t>Reservas de Capital</t>
  </si>
  <si>
    <t>Reservas de Lucros</t>
  </si>
  <si>
    <t>Disponibilidades</t>
  </si>
  <si>
    <t>Aplicações Interfinanceiras de Liquidez</t>
  </si>
  <si>
    <t>TVM e Instrumentos Financeiros Derivativos</t>
  </si>
  <si>
    <t>Títulos Disponíveis para Negociação</t>
  </si>
  <si>
    <t>Títulos Disponíveis para Venda</t>
  </si>
  <si>
    <t>Títulos Mantidos até o Vencimento</t>
  </si>
  <si>
    <t>Instrumentos Financeiros Derivativos</t>
  </si>
  <si>
    <t>Relações Interfinanceiras</t>
  </si>
  <si>
    <t>Depósitos no Banco Central</t>
  </si>
  <si>
    <t>Compuls. s/ Depósitos não Remunerados</t>
  </si>
  <si>
    <t>Compuls. s/ Depósitos Remunerados</t>
  </si>
  <si>
    <t>Demais</t>
  </si>
  <si>
    <t>Relações Interdependências</t>
  </si>
  <si>
    <t>Empréstimos e Financiamentos</t>
  </si>
  <si>
    <t>(Prov. p/ Créditos de Liquidação Duvidosa)</t>
  </si>
  <si>
    <t>Operações de Arrendamento Mercantil</t>
  </si>
  <si>
    <t>Op. de Arr. e Subarrend. a Receber</t>
  </si>
  <si>
    <t>(PCLD de Arrendamento Mercantil)</t>
  </si>
  <si>
    <t>Outros Créditos</t>
  </si>
  <si>
    <t>Créditos por Avais e Fianças Honrados</t>
  </si>
  <si>
    <t>Carteira de Câmbio</t>
  </si>
  <si>
    <t>Rendas a Receber</t>
  </si>
  <si>
    <t>Negociação e Intermediação de Valores</t>
  </si>
  <si>
    <t>Créditos Específicos</t>
  </si>
  <si>
    <t>Crédito Tributário</t>
  </si>
  <si>
    <t>Ativo Atuarial</t>
  </si>
  <si>
    <t>Fundo Paridade</t>
  </si>
  <si>
    <t>Devedores por Depósitos em Garantia</t>
  </si>
  <si>
    <t>Fundo de Destinação do Superávit - Previ</t>
  </si>
  <si>
    <t>Fundo de Utilização</t>
  </si>
  <si>
    <t>Diversos</t>
  </si>
  <si>
    <t>(Provisão p/ Outros Créd. De Liq. Duvidosa)</t>
  </si>
  <si>
    <t>(Com Característica de Concessão de Crédito)</t>
  </si>
  <si>
    <t>(Sem Característica de Concessão de Crédito)</t>
  </si>
  <si>
    <t>Outros Valores e Bens</t>
  </si>
  <si>
    <t>Bens Não de Uso Próprio e Mat. em Estoque</t>
  </si>
  <si>
    <t>(Provisões para Desvalorizações)</t>
  </si>
  <si>
    <t>Despesas Antecipadas</t>
  </si>
  <si>
    <t>Permanente</t>
  </si>
  <si>
    <t>Investimentos</t>
  </si>
  <si>
    <t>Imobilizado de Uso</t>
  </si>
  <si>
    <t>Intangível</t>
  </si>
  <si>
    <t>Diferido</t>
  </si>
  <si>
    <t>Ativo Circulante e Realizável a Longo Prazo</t>
  </si>
  <si>
    <t>N/D</t>
  </si>
  <si>
    <t>Circulante e Exigível a Longo Prazo</t>
  </si>
  <si>
    <t>Depósitos</t>
  </si>
  <si>
    <t>Depósitos à Vista</t>
  </si>
  <si>
    <t>Depósitos de Poupança</t>
  </si>
  <si>
    <t>Depósitos Interfinanceiros</t>
  </si>
  <si>
    <t>Depósitos a Prazo</t>
  </si>
  <si>
    <t>Outros Depósitos</t>
  </si>
  <si>
    <t>Captações no Mercado Aberto</t>
  </si>
  <si>
    <t>Operações Compromissadas com Títulos Privados</t>
  </si>
  <si>
    <t>Recursos de Aceites e Emissão de Títulos</t>
  </si>
  <si>
    <t>Letras de Crédito do Agronegócio</t>
  </si>
  <si>
    <t>Letras de Crédito Imobiliário</t>
  </si>
  <si>
    <t>Demais Letras Bancárias</t>
  </si>
  <si>
    <t>Obrigações por TVM no Exterior</t>
  </si>
  <si>
    <t>Obrigações por Empréstimos</t>
  </si>
  <si>
    <t>Empréstimos no País - Outras Instituições</t>
  </si>
  <si>
    <t>Empréstimos no Exterior</t>
  </si>
  <si>
    <t>Obrigações por Repasses</t>
  </si>
  <si>
    <t>Tesouro Nacional</t>
  </si>
  <si>
    <t>BNDES</t>
  </si>
  <si>
    <t>CEF</t>
  </si>
  <si>
    <t>Finame</t>
  </si>
  <si>
    <t>Outras Instituições</t>
  </si>
  <si>
    <t>Obrigações por Repasses do Exterior</t>
  </si>
  <si>
    <t>Outras Obrigações</t>
  </si>
  <si>
    <t>Cobrança e Arrec. de Tributos e Assemelhados</t>
  </si>
  <si>
    <t>Sociais e Estatutárias</t>
  </si>
  <si>
    <t>Fiscais e Previdenciárias</t>
  </si>
  <si>
    <t>Fundos Financeiros e de Desenvolvimento</t>
  </si>
  <si>
    <t xml:space="preserve">Instrumentos Híbridos de Capital e Dívida </t>
  </si>
  <si>
    <t>Operações Especiais</t>
  </si>
  <si>
    <t>FCO (Dívida Subordinada)</t>
  </si>
  <si>
    <t>Passivo Atuarial</t>
  </si>
  <si>
    <t>Diversas</t>
  </si>
  <si>
    <t>Instrumentos de dívidas elegíveis a capital</t>
  </si>
  <si>
    <t>Resultados de Exercício Futuro</t>
  </si>
  <si>
    <t>Capital</t>
  </si>
  <si>
    <t>Instrumento Elegível ao Capital Principal</t>
  </si>
  <si>
    <t>Reservas de Reavaliação</t>
  </si>
  <si>
    <t>Ajustes de Avaliação Patrimonial</t>
  </si>
  <si>
    <t>Planos de Benefícios</t>
  </si>
  <si>
    <t>Lucros ou Prejuízos Acumulados</t>
  </si>
  <si>
    <t>(Ações em Tesouraria)</t>
  </si>
  <si>
    <t>Participações Minoritárias nas Controladas</t>
  </si>
  <si>
    <t>Operações de Crédito</t>
  </si>
  <si>
    <t>Resultado de Operações com TVM</t>
  </si>
  <si>
    <t>Resultado com Inst. Financeiros Derivativos</t>
  </si>
  <si>
    <t>Resultado de Operações de Câmbio</t>
  </si>
  <si>
    <t>Resultado das Aplicações Compulsórias</t>
  </si>
  <si>
    <t>Total</t>
  </si>
  <si>
    <t>Operações de Captação no Mercado</t>
  </si>
  <si>
    <t>Operações de Empréstimos, Cessões e Repasses</t>
  </si>
  <si>
    <t>Receitas de Intermediação Financeira</t>
  </si>
  <si>
    <t>Despesas de Intermediação Financeira</t>
  </si>
  <si>
    <t>Margem Financeira Bruta</t>
  </si>
  <si>
    <t>Margem Financeira Bruta (%)</t>
  </si>
  <si>
    <t>Margem Financeira Líquida (%)</t>
  </si>
  <si>
    <t>Rendas de Tarifas Bancárias</t>
  </si>
  <si>
    <t>Despesas Administrativas</t>
  </si>
  <si>
    <t>Despesas de Pessoal</t>
  </si>
  <si>
    <t>Outras Despesas Administrativas</t>
  </si>
  <si>
    <t>Outras Despesas Tributárias</t>
  </si>
  <si>
    <t>Outras Receitas Operacionais</t>
  </si>
  <si>
    <t>Outras Despesas Operacionais</t>
  </si>
  <si>
    <t>Resultado Operacional</t>
  </si>
  <si>
    <t>Imposto de Renda e Contribuição Social</t>
  </si>
  <si>
    <t>Participações Estatutárias no Lucro</t>
  </si>
  <si>
    <t>Participações Minoritárias</t>
  </si>
  <si>
    <t>Provisão para Créditos de Liquidação Duvidosa</t>
  </si>
  <si>
    <t>Margem Financeira Líquida (Resultado Bruto da Intermediação Financeira)</t>
  </si>
  <si>
    <t>Resultado Bruto da Intermediação Financeira</t>
  </si>
  <si>
    <t>Resultado de Participações em Coligadas e Controladas</t>
  </si>
  <si>
    <t>Receitas de Prestação de Serviços</t>
  </si>
  <si>
    <t>Resultado Não Operacional</t>
  </si>
  <si>
    <t>Resultado  Antes do IR</t>
  </si>
  <si>
    <t xml:space="preserve">Lucro Líquido </t>
  </si>
  <si>
    <t>Imposto de Renda e Contribuição Social sobre  como % do Resultado Operacional</t>
  </si>
  <si>
    <t>Lucro Líquido pertencente ao BB como % do Lucro Líquido  Total</t>
  </si>
  <si>
    <t>Índice Payout</t>
  </si>
  <si>
    <t>Ano</t>
  </si>
  <si>
    <t>Ativos Rentáveis</t>
  </si>
  <si>
    <t>Títs. e Vlrs. Mobiliários + Aplic. Interfinanceiras s/Hedge</t>
  </si>
  <si>
    <t>Operações de Crédito + Leasing</t>
  </si>
  <si>
    <t>Depósito Compulsório Rentável</t>
  </si>
  <si>
    <t>Demais Ativos Rentáveis</t>
  </si>
  <si>
    <t>Passivos Onerosos</t>
  </si>
  <si>
    <t>Obrigações por Empréstimos e Repasses no País</t>
  </si>
  <si>
    <t>Fundos Financeiros e de Desenv.</t>
  </si>
  <si>
    <t>Dívida Subordinada</t>
  </si>
  <si>
    <t>Obrigações com T.V.M. no Exterior</t>
  </si>
  <si>
    <t>Letra de Crédito do Agronegócio</t>
  </si>
  <si>
    <t>Coeficiente Linear</t>
  </si>
  <si>
    <t>Coeficiente Angular</t>
  </si>
  <si>
    <t>R Quadrado</t>
  </si>
  <si>
    <t>Selic Acumulada</t>
  </si>
  <si>
    <t>Passivos Onerosos / Ativos Rentáveis</t>
  </si>
  <si>
    <t>Rentabilidade Média dos Ativos</t>
  </si>
  <si>
    <t>Custo Médio dos Passivos</t>
  </si>
  <si>
    <t>Spread Global</t>
  </si>
  <si>
    <t>Receita Líquida de Juros</t>
  </si>
  <si>
    <t>Receita de Juros</t>
  </si>
  <si>
    <t>Despesas de Juros</t>
  </si>
  <si>
    <t>Margem Financeira Bruta como % da Receita Líquida de Juros</t>
  </si>
  <si>
    <t>Margem Liquida de Juros</t>
  </si>
  <si>
    <t>Margem Financeira Líquida</t>
  </si>
  <si>
    <t>Margem Financeira Líquida como % da Margem Financeira Bruta</t>
  </si>
  <si>
    <t>-</t>
  </si>
  <si>
    <t>Crescimento dos Ativos Rentáveis</t>
  </si>
  <si>
    <t>Inflação</t>
  </si>
  <si>
    <t>Crescimento dos Passivos Rentáveis</t>
  </si>
  <si>
    <t>% dos Passivos Onerosos</t>
  </si>
  <si>
    <t>% dos Ativos Rentáveis</t>
  </si>
  <si>
    <t>Regressão com Selic</t>
  </si>
  <si>
    <t>Rregressão com IPCA</t>
  </si>
  <si>
    <t>Crescimento dos Passivos Onerosos</t>
  </si>
  <si>
    <t>Regressão com IPCA</t>
  </si>
  <si>
    <t>Descrição</t>
  </si>
  <si>
    <t>DI</t>
  </si>
  <si>
    <t>A taxa livre de risco no Brasil pode partir do DI, que é equivalente ao prêmio de um titulo IPCA+ do governo de mesmo prazo somado à inflação implicita.</t>
  </si>
  <si>
    <t>CDS</t>
  </si>
  <si>
    <t>Credit Default Swap (CDS)</t>
  </si>
  <si>
    <t>Inflação Implícita</t>
  </si>
  <si>
    <t>Taxa Livre de Risco</t>
  </si>
  <si>
    <t>Beta</t>
  </si>
  <si>
    <t>Prêmio de Risco</t>
  </si>
  <si>
    <t>Dados Alternativos FGV: https://goo.gl/bBfwGq</t>
  </si>
  <si>
    <t>Custo de Capital Próprio (Ke)</t>
  </si>
  <si>
    <t>Desconto</t>
  </si>
  <si>
    <t>Beta Clássico</t>
  </si>
  <si>
    <t>Premissas</t>
  </si>
  <si>
    <t>Crescimento de acordo com a equação linear entre a regressão do crescimento dos Passivos Onerosos com o IPCA projetado.</t>
  </si>
  <si>
    <t>Percentual constante dos Ativos Rentáveis</t>
  </si>
  <si>
    <t>Percentual constante dos Passivos Onerosos</t>
  </si>
  <si>
    <t>Relação entre Passivos Onerosos e Ativos Rentáveis constante</t>
  </si>
  <si>
    <t>% de Crescimento de Outras Receitas Operacionais</t>
  </si>
  <si>
    <t>% de Crescimento das Receitas de Prestação de Serviços</t>
  </si>
  <si>
    <t>%  de Crescimento das Receitas de Tarifa Bancária</t>
  </si>
  <si>
    <t>CAGR 2014-2022</t>
  </si>
  <si>
    <t>Crescimento dos Juros dos Ativos Rentáveis</t>
  </si>
  <si>
    <t>Crescimento dos Juros dos Passivos Onerosos</t>
  </si>
  <si>
    <t>Crescimento da Margem Financeira Líquida (YoY)¹</t>
  </si>
  <si>
    <t>Crescimento das Outra Receitas Operacionais (YoY)¹</t>
  </si>
  <si>
    <t>Despesas Operacionais como % de Outras Receitas Operacionais</t>
  </si>
  <si>
    <t>Outras Despesas/Receitas Operacionais</t>
  </si>
  <si>
    <t>Crescimento do Resultado Operacional (YoY)¹</t>
  </si>
  <si>
    <t>Resultado Antes do IR</t>
  </si>
  <si>
    <t>Imposto de Renda e Contribuição Social como % do Resultado Operacional</t>
  </si>
  <si>
    <t>Resultado Antes de Participações Estatutárias e Minoritárias</t>
  </si>
  <si>
    <t>% do Lucro Pertencente aos Acionistas</t>
  </si>
  <si>
    <t>Lucro Líquido por Ação</t>
  </si>
  <si>
    <t>Proventos por Ação</t>
  </si>
  <si>
    <t>Perpetuidade</t>
  </si>
  <si>
    <t>Growth</t>
  </si>
  <si>
    <t>ROE Perp.</t>
  </si>
  <si>
    <t>Proventos por Ação Descontado</t>
  </si>
  <si>
    <t>Trimestre Atual</t>
  </si>
  <si>
    <t>Ticker</t>
  </si>
  <si>
    <t>BBAS3</t>
  </si>
  <si>
    <t>Valor da Ação</t>
  </si>
  <si>
    <t>Cotação</t>
  </si>
  <si>
    <t>Preço Teto</t>
  </si>
  <si>
    <t>TIR</t>
  </si>
  <si>
    <t>Upside</t>
  </si>
  <si>
    <t>Delta</t>
  </si>
  <si>
    <t>Preço Justo</t>
  </si>
  <si>
    <t>Valor da Perpetuidade</t>
  </si>
  <si>
    <t>Taxa de Desconto</t>
  </si>
  <si>
    <t>Ke</t>
  </si>
  <si>
    <t>Desconto Acumulado</t>
  </si>
  <si>
    <t>Preço BBAS3</t>
  </si>
  <si>
    <t>IBOV</t>
  </si>
  <si>
    <t>Variação BBAS3</t>
  </si>
  <si>
    <t>Variação IBOV</t>
  </si>
  <si>
    <t>Data</t>
  </si>
  <si>
    <t>Crescimento igual ao crescimento dos Ativos Rentáveis</t>
  </si>
  <si>
    <t>Índice Reinvestimento</t>
  </si>
  <si>
    <t>Ativos Rentávels</t>
  </si>
  <si>
    <t>Patrimônio Líquido/Patrimônio de Referência</t>
  </si>
  <si>
    <t>Indice de Basiléia Mínimo Exigido</t>
  </si>
  <si>
    <t>Patrimônio de Referência Mínimo Requerido</t>
  </si>
  <si>
    <t>Patrimônio de Referência (PR)</t>
  </si>
  <si>
    <t>Ativos Ponderados pelo Risco (RWA)</t>
  </si>
  <si>
    <t>Índice de Basileia  (PR/RWA)</t>
  </si>
  <si>
    <t>Lucro Retido</t>
  </si>
  <si>
    <t>Ativos Ponderados pelo Risco / Ativos Rentáveis</t>
  </si>
  <si>
    <t>ROE</t>
  </si>
  <si>
    <t>Ganho(Perda) Cambial sobre PL no Exterior</t>
  </si>
  <si>
    <t>Outras Receitas Op. com Caract. de Intermediação Financeira</t>
  </si>
  <si>
    <t>Hedge Fiscal</t>
  </si>
  <si>
    <t>PCLD - Risco de Crédito</t>
  </si>
  <si>
    <t>PCLD - Recuperação de Crédito</t>
  </si>
  <si>
    <t>PCLD - Descontos Concedidos</t>
  </si>
  <si>
    <t>PCLD - Imparidade</t>
  </si>
  <si>
    <t>Despesas Tributárias sobre Faturamento</t>
  </si>
  <si>
    <t>Margem de Contribuição</t>
  </si>
  <si>
    <t>Resultado Comercial</t>
  </si>
  <si>
    <t>Demandas Cíveis</t>
  </si>
  <si>
    <t>Demandas Trabalhistas</t>
  </si>
  <si>
    <t>Outros Componentes do Resultado</t>
  </si>
  <si>
    <t>Previ - Plano de Benefícios 1</t>
  </si>
  <si>
    <t>Previ - Atualização de Fundo Utilização</t>
  </si>
  <si>
    <t>Resultado de Outras Receitas/Despesas Operacionais</t>
  </si>
  <si>
    <t>Lucro Líquido Ajustado</t>
  </si>
  <si>
    <t>Itens Extraordinários</t>
  </si>
  <si>
    <t>1 - Ano a Ano</t>
  </si>
  <si>
    <t>Despesas Tributárias sobre Fauramento como % Total de Receitas</t>
  </si>
  <si>
    <t>Crescimento das Margem de Contribuição (YoY)¹</t>
  </si>
  <si>
    <t>Lucro dos Acionistas Ajustado dos Acionistas Controladores</t>
  </si>
  <si>
    <t>Lucro dos Acionistas dos Acionistas Controladores</t>
  </si>
  <si>
    <t>Crescimento Lucro Líquido dos Acionistas Controladoresl (YoY)¹</t>
  </si>
  <si>
    <t>Indice de Capital Principal Mínimo Exigido</t>
  </si>
  <si>
    <t>Valores em Milhões</t>
  </si>
  <si>
    <t>Provisões</t>
  </si>
  <si>
    <t>Capital Nível 1</t>
  </si>
  <si>
    <t>Capital Nível I/RWA</t>
  </si>
  <si>
    <t>Capital Nível I Mínimo Requerido</t>
  </si>
  <si>
    <t>Patrimônio Líquido/Ativos Rentáveis</t>
  </si>
  <si>
    <t>Remota</t>
  </si>
  <si>
    <t>Tributário</t>
  </si>
  <si>
    <t>Possível</t>
  </si>
  <si>
    <t>Cível</t>
  </si>
  <si>
    <t>Provável</t>
  </si>
  <si>
    <t>Trabalhista</t>
  </si>
  <si>
    <t>Valor das Provisões</t>
  </si>
  <si>
    <t>Classificação</t>
  </si>
  <si>
    <t>Valor do Processo</t>
  </si>
  <si>
    <t>Chance de Perda</t>
  </si>
  <si>
    <t>Comentário</t>
  </si>
  <si>
    <t>Mandado de Segurança que objetiva a declaração de inconstitucionalidade da limitação da compensação dos prejuízos fiscais de IR e bases negativas de CSLL, no percentual de 30% por exercício. Denegada a segurança na primeira e segunda instâncias, o Banco interpôs Recurso Extraordinário, que teve a sua tramitação suspensa em face da afetação da matéria ao regime da Repercussão Geral, no RE-591.340. Esse recurso representativos da controvérsia foi julgado pelo STF, em 25/06/2019, com a fixação da tese no sentido de reconhecer a constitucionalidade da limitação ao direito de compensação. Em 18/11/2021, a Corte Especial do Tribunal Regional Federal da 1ª Região decidiu levantar o sobrestamento do processo e negar seguimento ao Recurso Extraordinário do Banco.</t>
  </si>
  <si>
    <t>Em 23/02/2017, o Grupo PDG requereu recuperação judicial. O crédito do Banco ficou classificado na lista de credores da seguinte forma: Classe II - R$ 104.835.669,97 (data-base: 23/02/2017) e Classe III - R$ 300.535.316,72 (data-base: 23/02/2017). O Banco possui outros créditos não sujeitos aos efeitos da recuperação judicial. Em dezembro de 2017, o Juízo homologou o plano de recuperação judicial da PDG Realty S.A. Empreend.Particip. e de outras empresas do Grupo, conforme aprovado pela Assembleia Geral de Credores. Os pagamentos dos créditos listados na recuperação judicial serão efetuados na forma estipulada no plano de recuperação judicial.</t>
  </si>
  <si>
    <t>Em 20/06/2016, o Grupo Oi requereu recuperação judicial. Publicada a lista de credores das recuperandas, o Banco e a BB DTVM apresentaram divergência de crédito ao administrador judicial, o qual a acolheu em parte. Na lista de credores, o Banco do Brasil S.A. e a BB DTVM foram classificados na Classe III, pelo valor de R$ 3.934.904.150,40 e R$ 441.429.250,27, respectivamente. Em razão disso, o Banco do Brasil S.A. apresentou impugnação à relação de credores visando adequar o valor do seu crédito para R$ 3.935.443.861,17; a impugnação está pendente de julgamento. Na assembleia geral de credores, realizada nos dias 19 e 20 de dezembro de 2017, o plano foi aprovado. Em 08/01/2018, o plano foi homologado pelo juízo. Na data do pedido de recuperação judicial, o Banco do Brasil S.A. detinha bonds emitidos pelo Grupo Oi, no valor de EUR 30.000.000,00 e US$ 30.000.000,00; referidos bonds foram alienados pelo Banco do Brasil S.A. em janeiro de 2018; o valor informado na alínea "e", acima, já contempla tal situação. Em dezembro de 2019, a recuperanda requereu o não encerramento da Recuperação Judicial. Aditamento ao Plano de Recuperação foi apresentado, aprovado pelos credores reunidos em Assembleia no dia 08/09/2020 e homologado judicialmente em 08/10/2020. O Banco interpôs recurso de agravo de instrumento em face da decisão homologatória; entretanto, o Tribunal local negou provimento ao recurso, o que ensejou a interposição de Recurso Especial.</t>
  </si>
  <si>
    <t>O Banco do Brasil já provisionou 100% dos valores (19.673.693.255,15). Em caso de perda, não haverá impacto negativo no resultado do BB.</t>
  </si>
  <si>
    <t>Os valores dos créditos do Banco foram corretamente listados na lista de credores, portanto, não houve necessidade de apresentação de divergência e impugnação de créditos. Em 10/05/2016, o FGCN honrou parte da fiança emitida, no valor de R$ 163.525.837,50. O plano de recuperação judicial foi aprovado em assembleia geral de credores, realizada em 09/11/2018 e homologado pelo juízo, em 22/11/2018. Em 10/08/2021, a Recuperanda apresentou proposta de aproximadamente US$ 200 milhões, na qual os recursos teriam por origem acordos a serem celebrados com a Petrobras S.A. (no valor de US$ 185 milhões) e com o Estaleiro Jurong (no importe de US$ 15 milhões), cuja aprovação por parte dos credores não se encontra concluída.</t>
  </si>
  <si>
    <t>O autor popular pede a anulação do acordo extrajudicial firmado entre o Banco do Brasil e o INSS, a homologação judicial do ato em ação de cobrança promovida pelo Banco do Brasil contra o INSS. A ação foi extinta em primeiro grau, havendo provimento parcial do recurso de apelação do autor popular no TRF 1ª Região. STJ proveu o Resp do autor popular e devolveu ao TRF 1ª Região para novo julgamento em primeiro grau de jurisdição.</t>
  </si>
  <si>
    <t>Não foi provisionado nenhum valor</t>
  </si>
  <si>
    <t>Trata-se de ação popular com objetivo de declarar a nulidade das operações (venda de dólares) realizadas pelo BACEN por intermédio do BB BI. O TRF 1ª Região julgou à unanimidade pela improcedência do feito. Houve interposição de recurso especial pelo MPF.</t>
  </si>
  <si>
    <t>Em 29/05/2019, o Grupo Atvos requereu recuperação judicial. Na relação de credores apresentada pelo administrador judicial, o crédito do BB constou R$ 325.281.757,55 na Classe II (garantia real) e R$ 9.899.159.811,06 na Classe III (quirografário). O plano de recuperação judicial foi apresentado pelo Grupo Atvos em 06/08/2019. Após diversas suspensões, a Assembleia de Credores aprovou o Plano de Recuperação Judicial em 20/05/2020, que foi homologado judicialmente em 17/08/2020. A decisão homologatória ainda não transitou em julgado devido a recursos de diversos credores, ainda pendentes de julgamento pelo Tribunal.</t>
  </si>
  <si>
    <t>Em 17/06/2019, o Grupo Odebrecht requereu recuperação judicial. O plano de recuperação judicial foi apresentado pelo Grupo Odebrecht em 26/08/2019. No curso das assembleias, os credores de algumas recuperandas rejeitaram a consolidação substancial, de forma que planos individualizados foram apresentados para essas devedoras. Dentre as recuperandas contra as quais o Banco do Brasil detém créditos, Odebrecht S.A, ODB Investimentos S.A e Odebrecht Serviços e Participações S.A tiveram seus Planos aprovados pela Assembleia de 22/04/2020 e homologados judicialmente em 27/07/2020. Odebrecht Finance Limited teve seu plano aprovado pela Assembleia realizada 04/09/2020 e homologado judicialmente em 11/11/2020. Em razão de recursos interpostos por outros credores em face da decisão que homologou o plano da Odebrecht S.A., o Tribunal local reconheceu a iliquidez de algumas cláusulas relacionadas aos meios de pagamento dos credores quirografários não financeiros e determinou à devedora a apresentação de nova proposta de pagamento aos referidos credores no prazo de 60 dias. A recuperanda, além de manejar recurso especial em face do acórdão, obteve a concessão de efeito suspensivo sobre essa decisão.</t>
  </si>
  <si>
    <t>Em 14/05/2020, houve o pedido de Recuperação Judicial da Usina Maringá Indústria e Comércio e Outras, pertencentes ao Grupo Cury, do qual o Banco do Brasil S.A. é credor; todos os créditos habilitados na Recuperação Judicial já são objeto de ações judiciais. O Sr. Administrador Judicial apresentou o Quadro Geral de Credores, no qual o Banco foi listado com créditos nos seguintes valores: R$ 2.123.854.456,69, na Classe II; e R$ 1.803.957.659,00, na Classe III; perfazendo, assim, o valor total de R$ 3.927.812.115,69. O Plano de Recuperação Judicial da Recuperanda foi aprovado em Assembleia Geral de Credores na data de 13/01/2022.</t>
  </si>
  <si>
    <t>Autuação fiscal referente a lançamento de supostas diferenças de Contribuição Previdenciária Patronal e de outras Contribuições Sociais sobre o Auxílio alimentação e a PLR concedidos aos empregados do Banco no ano de 2015. O Banco impugnou a autuação, aduzindo a natureza indenizatória do benefício de alimentação concedido, bem como o fato de estar inscrito no Programa de Alimentação do Trabalhador-PAT, regido pela Lei nº 6.231/1976. Quanto à PLR, alega se tratar de verba paga em caráter não habitual e em conformidade com os requisitos da Lei nº 10.101/2000. A impugnação foi julgada improcedente, cuja decisão foi objeto de Recurso Voluntário, que se encontra pendente de julgamento.</t>
  </si>
  <si>
    <t>O valor afetaria o resultado.</t>
  </si>
  <si>
    <t>Trata-se de Mandado de Segurança impetrado pelo Banco Nossa Caixa-BNC em face de cobrança de diferenças de Contribuição Social sobre Lucro Líquido – CSLL decorrentes de majoração das alíquotas aplicadas às Instituições Financeiras, elevadas de 8% para 30%, no período entre janeiro de 1997 a dezembro de 1998. O BNC sustentou a inconstitucionalidade da majoração das alíquotas em patamares superiores aos aplicados a outros setores econômicos. Postulou, sucessivamente, a aplicação da alíquota de 18% prevista na Lei 9.249/95 para o ano de 1996, ou o reconhecimento da incidência da alíquota de 18% para o período de 01/01/1996 a 07/03/1996. A segurança foi parcialmente concedida na sentença, para declarar a incidência da alíquota de 18% no período de 01/01/1996 a 06/06/1996, mantida a alíquota de 30% para os períodos posteriores. Essa decisão foi confirmada em apelação, o que ensejou a interposição de Recurso Especial e de Recurso Extraordinário. Os autos foram sobrestados no âmbito do Tribunal Regional Federal da 3ª Região, em razão da similitude de seu objeto com o tema de Repercussão Geral reconhecida no RE 599.309. Atualmente, aguarda-se o exame pelo TRF da aplicação da tese fixada em Repercussão Geral ao presente caso.</t>
  </si>
  <si>
    <t>O valor foi 100% provisionado.</t>
  </si>
  <si>
    <t>Trata-se de ação para recuperação de crédito representado por cédula de crédito industrial. Os embargos do devedor foram julgados improcedentes. Interpostos pelo réu: Recurso Especial não conhecido, em função da possibilidade de acolhimento dos embargos de declaração, pelo Tribunal de origem, com efeitos infringentes, haja vista decisão do STJ que, no REsp 1.379.296/MG, originado do mesmo processo, determinou o rejulgamento do recurso integrativo, razão pela qual as partes, após, poderão interpor novamente Recurso Especial e Recurso Extraordinário. O feito retornou ao TJMG e aguarda-se o julgamento dos Embargos Declaratórios. Processo de execução em andamento, estando atualmente na fase de avaliação dos bens penhorados junto ao Juízo da Comarca de Juiz de Fora (MG), por carta precatória</t>
  </si>
  <si>
    <t>Trata-se de ação de cobrança por serviços prestados de administração de contratos de dação em pagamento com a obrigação contratual de acompanhar e controlar os vencimentos das operações de crédito concedidos pela União Federal com recursos do FUNCAFÉ. A ação foi contestada e o Banco apresentou réplica. Autos conclusos para sentença. O Banco do Brasil apresentou alegações finais em 13/07/2016.</t>
  </si>
  <si>
    <t>Demandas Judiciais</t>
  </si>
  <si>
    <t>Demandas Fiscais</t>
  </si>
  <si>
    <t>Valor dos Processos em Milhares</t>
  </si>
  <si>
    <t>Liquidez Imediata</t>
  </si>
  <si>
    <t>Proventos por ação</t>
  </si>
  <si>
    <t>Dividend Yield (12 meses)</t>
  </si>
  <si>
    <t>Payout</t>
  </si>
  <si>
    <t>Encaixe Voluntário</t>
  </si>
  <si>
    <t>Índice Empréstimos/Depósitos</t>
  </si>
  <si>
    <t>Capital de Giro Próprio</t>
  </si>
  <si>
    <t>Participações dos Empréstimos</t>
  </si>
  <si>
    <t>Índice de Basileia</t>
  </si>
  <si>
    <t>Independência Financeira</t>
  </si>
  <si>
    <t>Alavancagem</t>
  </si>
  <si>
    <t>Imobilização do Capital Próprio</t>
  </si>
  <si>
    <t>ROA</t>
  </si>
  <si>
    <t>Margem Líquida</t>
  </si>
  <si>
    <t>GAP</t>
  </si>
  <si>
    <t>Rentabilidade Média dos Ativos Rentáveis</t>
  </si>
  <si>
    <t>Relação entre Passivos Onerosos e Ativos Rentáveis</t>
  </si>
  <si>
    <t>Relação Capital/Passivos Onerosos</t>
  </si>
  <si>
    <t>Páginas</t>
  </si>
  <si>
    <t>Dashboard</t>
  </si>
  <si>
    <t>DRE + DCF</t>
  </si>
  <si>
    <t>Contas Abertas</t>
  </si>
  <si>
    <t>Balanço Patrimonial</t>
  </si>
  <si>
    <t>Projeções - Receita</t>
  </si>
  <si>
    <t>Painel de Índices</t>
  </si>
  <si>
    <t>Provisões e Processos</t>
  </si>
  <si>
    <t>CAFR 2014-2022</t>
  </si>
  <si>
    <t>O RWA irá evoluir de acordo com a evolução dos Ativos Rentáveis, mantendo a relação constante entre RWA e Ativos Rentáveis</t>
  </si>
  <si>
    <t>O Índice de Basiléia será igual ao apresentado em 2022.</t>
  </si>
  <si>
    <t>Essa relação será igual à relação apresentada em 2022.</t>
  </si>
  <si>
    <t>O Patrimônio de Referência será igual à multiplicação entre o RWA e o Basiléia projetados</t>
  </si>
  <si>
    <t>Todo aumento do Patrimônio de Referência será dado pela retenção do lucro.</t>
  </si>
  <si>
    <t>O aumento do Patrimônio Líquido será igual ao lucro retido.</t>
  </si>
  <si>
    <t>Atualizado em: 13/04/2023</t>
  </si>
  <si>
    <t>Provisão de Crédito para Liquidação Duvidosa (PCLD)</t>
  </si>
  <si>
    <t>PCLD como % das Operações de Crédito + Leasing</t>
  </si>
  <si>
    <t>Basileia Alvo</t>
  </si>
  <si>
    <t>Payout Alvo</t>
  </si>
  <si>
    <t>RWA/Ativos Rentáveis</t>
  </si>
  <si>
    <t>Delta 23</t>
  </si>
  <si>
    <t>Delta 24</t>
  </si>
  <si>
    <t>Delta 25</t>
  </si>
  <si>
    <t>Delta 26</t>
  </si>
  <si>
    <t>Delta 27</t>
  </si>
  <si>
    <t>Delta 28</t>
  </si>
  <si>
    <t>Delta 29</t>
  </si>
  <si>
    <t>Delta 30</t>
  </si>
  <si>
    <t>Delta 31</t>
  </si>
  <si>
    <t>Delta 32</t>
  </si>
  <si>
    <t>Delta 33</t>
  </si>
  <si>
    <t>Crescimento 23</t>
  </si>
  <si>
    <t>Crescimento 24</t>
  </si>
  <si>
    <t>Crescimento 25</t>
  </si>
  <si>
    <t>Crescimento 26</t>
  </si>
  <si>
    <t>Crescimento 27</t>
  </si>
  <si>
    <t>Crescimento 28</t>
  </si>
  <si>
    <t>Crescimento 29</t>
  </si>
  <si>
    <t>Crescimento 30</t>
  </si>
  <si>
    <t>Crescimento 31</t>
  </si>
  <si>
    <t>Crescimento 32</t>
  </si>
  <si>
    <t>Crescimento 33</t>
  </si>
  <si>
    <t>Basileia 23</t>
  </si>
  <si>
    <t>Basileia 24</t>
  </si>
  <si>
    <t>Basileia 25</t>
  </si>
  <si>
    <t>Basileia 26</t>
  </si>
  <si>
    <t>Basileia 27</t>
  </si>
  <si>
    <t>Basileia 28</t>
  </si>
  <si>
    <t>Basileia 29</t>
  </si>
  <si>
    <t>Basileia 30</t>
  </si>
  <si>
    <t>Basileia 31</t>
  </si>
  <si>
    <t>Basileia 32</t>
  </si>
  <si>
    <t>Basileia 33</t>
  </si>
  <si>
    <t>Ativos Rentáveis 23</t>
  </si>
  <si>
    <t>Ativos Rentáveis 24</t>
  </si>
  <si>
    <t>Ativos Rentáveis 25</t>
  </si>
  <si>
    <t>Ativos Rentáveis 26</t>
  </si>
  <si>
    <t>Ativos Rentáveis 27</t>
  </si>
  <si>
    <t>Ativos Rentáveis 28</t>
  </si>
  <si>
    <t>Ativos Rentáveis 29</t>
  </si>
  <si>
    <t>Ativos Rentáveis 30</t>
  </si>
  <si>
    <t>Ativos Rentáveis 31</t>
  </si>
  <si>
    <t>Ativos Rentáveis 32</t>
  </si>
  <si>
    <t>Ativos Rentáveis 33</t>
  </si>
  <si>
    <t>Passivos Onerosos 23</t>
  </si>
  <si>
    <t>Passivos Onerosos 24</t>
  </si>
  <si>
    <t>Passivos Onerosos 25</t>
  </si>
  <si>
    <t>Passivos Onerosos 26</t>
  </si>
  <si>
    <t>Passivos Onerosos 27</t>
  </si>
  <si>
    <t>Passivos Onerosos 28</t>
  </si>
  <si>
    <t>Passivos Onerosos 29</t>
  </si>
  <si>
    <t>Passivos Onerosos 30</t>
  </si>
  <si>
    <t>Passivos Onerosos 31</t>
  </si>
  <si>
    <t>Passivos Onerosos 32</t>
  </si>
  <si>
    <t>Passivos Onerosos 33</t>
  </si>
  <si>
    <t>MFL 23</t>
  </si>
  <si>
    <t>MFL 24</t>
  </si>
  <si>
    <t>MFL 25</t>
  </si>
  <si>
    <t>MFL 26</t>
  </si>
  <si>
    <t>MFL 27</t>
  </si>
  <si>
    <t>MFL 28</t>
  </si>
  <si>
    <t>MFL 29</t>
  </si>
  <si>
    <t>MFL 30</t>
  </si>
  <si>
    <t>MFL 31</t>
  </si>
  <si>
    <t>MFL 32</t>
  </si>
  <si>
    <t>MFL 33</t>
  </si>
  <si>
    <t>Lucro Líquido 23</t>
  </si>
  <si>
    <t>Lucro Líquido 24</t>
  </si>
  <si>
    <t>Lucro Líquido 25</t>
  </si>
  <si>
    <t>Lucro Líquido 26</t>
  </si>
  <si>
    <t>Lucro Líquido 27</t>
  </si>
  <si>
    <t>Lucro Líquido 28</t>
  </si>
  <si>
    <t>Lucro Líquido 29</t>
  </si>
  <si>
    <t>Lucro Líquido 30</t>
  </si>
  <si>
    <t>Lucro Líquido 31</t>
  </si>
  <si>
    <t>Lucro Líquido 32</t>
  </si>
  <si>
    <t>Lucro Líquido 33</t>
  </si>
  <si>
    <t>PR 23</t>
  </si>
  <si>
    <t>PR 24</t>
  </si>
  <si>
    <t>PR 25</t>
  </si>
  <si>
    <t>PR 26</t>
  </si>
  <si>
    <t>PR 27</t>
  </si>
  <si>
    <t>PR 28</t>
  </si>
  <si>
    <t>PR 29</t>
  </si>
  <si>
    <t>PR 30</t>
  </si>
  <si>
    <t>PR 31</t>
  </si>
  <si>
    <t>PR 32</t>
  </si>
  <si>
    <t>PR 33</t>
  </si>
  <si>
    <t>RWA 23</t>
  </si>
  <si>
    <t>RWA 24</t>
  </si>
  <si>
    <t>RWA 25</t>
  </si>
  <si>
    <t>RWA 26</t>
  </si>
  <si>
    <t>RWA 27</t>
  </si>
  <si>
    <t>RWA 28</t>
  </si>
  <si>
    <t>RWA 29</t>
  </si>
  <si>
    <t>RWA 30</t>
  </si>
  <si>
    <t>RWA 31</t>
  </si>
  <si>
    <t>RWA 32</t>
  </si>
  <si>
    <t>RWA 33</t>
  </si>
  <si>
    <t>Passivos Onerosos/Ativos Rentáveis</t>
  </si>
  <si>
    <t>Média da Margem Financeira Bruta como % da Receita Líquida de Juros</t>
  </si>
  <si>
    <t>Crescimento linear até atingir a média desde 2014. Simula um cenário de deteriorização da qualidade do crédito</t>
  </si>
  <si>
    <t>Crescimento igual a Inflação</t>
  </si>
  <si>
    <t>DELTA</t>
  </si>
  <si>
    <t>CRESCIMENTO DO VOLUME DE ATIVOS RENTÁVEIS</t>
  </si>
  <si>
    <t>ÍNDICE DE BASILÉIA</t>
  </si>
  <si>
    <t>PASSIVOS ONEROSOS TOTAIS</t>
  </si>
  <si>
    <t>ATIVOS RENTÁVEIS TOTAIS</t>
  </si>
  <si>
    <t>MARGEM FINANCEIRA LÍQUIDA</t>
  </si>
  <si>
    <t>LUCRO LÍQUIDO</t>
  </si>
  <si>
    <t>PATRIMÔNIO DE REFERÊNCIA</t>
  </si>
  <si>
    <t>ATIVOS PONDERADOS PELO RISCO</t>
  </si>
  <si>
    <t>Indice de Basiléia Alvo</t>
  </si>
  <si>
    <t>1T23</t>
  </si>
  <si>
    <t>2T23</t>
  </si>
  <si>
    <t>3T23</t>
  </si>
  <si>
    <t>4T23</t>
  </si>
  <si>
    <t>YTG23</t>
  </si>
  <si>
    <t>1º Tri</t>
  </si>
  <si>
    <t>2º Tri</t>
  </si>
  <si>
    <t>3º Tri</t>
  </si>
  <si>
    <t>4º Tri</t>
  </si>
  <si>
    <t>Média</t>
  </si>
  <si>
    <t>Banco do Brasil ($BBAS3)</t>
  </si>
  <si>
    <t>Ações Emitidas (Ex-Treasury)</t>
  </si>
  <si>
    <t>Projeções Trimestrais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</si>
</sst>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R$&quot;\ #,##0;[Red]\-&quot;R$&quot;\ #,##0"/>
    <numFmt numFmtId="8" formatCode="&quot;R$&quot;\ #,##0.00;[Red]\-&quot;R$&quot;\ #,##0.00"/>
    <numFmt numFmtId="44" formatCode="_-&quot;R$&quot;\ * #,##0.00_-;\-&quot;R$&quot;\ * #,##0.00_-;_-&quot;R$&quot;\ * &quot;-&quot;??_-;_-@_-"/>
    <numFmt numFmtId="164" formatCode="#,##0;\(#,##0\)"/>
    <numFmt numFmtId="165" formatCode="0.0%"/>
    <numFmt numFmtId="166" formatCode="#,##0;\(#,##0\);\-"/>
    <numFmt numFmtId="167" formatCode="#,##0.00;\(#,##0.00\);\-"/>
    <numFmt numFmtId="168" formatCode="#,##0.00;\(#,##0.00\)"/>
    <numFmt numFmtId="169" formatCode="General&quot;E&quot;"/>
    <numFmt numFmtId="170" formatCode="0.000"/>
    <numFmt numFmtId="171" formatCode="0.000%"/>
    <numFmt numFmtId="172" formatCode="0.00%;\-0.00%;\-"/>
    <numFmt numFmtId="173" formatCode="_(* #,##0.00_);_(* \(#,##0.00\);_(* &quot;-&quot;??_);_(@_)"/>
    <numFmt numFmtId="174" formatCode="0.0"/>
    <numFmt numFmtId="175" formatCode="_-&quot;R$&quot;\ * #,##0_-;\-&quot;R$&quot;\ * #,##0_-;_-&quot;R$&quot;\ * &quot;-&quot;??_-;_-@_-"/>
  </numFmts>
  <fonts count="3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20"/>
      <color theme="1" tint="0.249977111117893"/>
      <name val="Calibri"/>
      <family val="2"/>
      <scheme val="minor"/>
    </font>
    <font>
      <b/>
      <sz val="10"/>
      <color rgb="FFCBCBCB"/>
      <name val="Calibri"/>
      <family val="2"/>
      <scheme val="minor"/>
    </font>
    <font>
      <sz val="11"/>
      <color rgb="FF6B7280"/>
      <name val="Calibri"/>
      <family val="2"/>
      <scheme val="minor"/>
    </font>
    <font>
      <sz val="10"/>
      <color theme="1" tint="0.249977111117893"/>
      <name val="Calibri"/>
      <family val="2"/>
      <scheme val="minor"/>
    </font>
    <font>
      <b/>
      <sz val="10"/>
      <color theme="1" tint="0.249977111117893"/>
      <name val="Calibri"/>
      <family val="2"/>
      <scheme val="minor"/>
    </font>
    <font>
      <sz val="10"/>
      <color rgb="FF43AF43"/>
      <name val="Calibri"/>
      <family val="2"/>
      <scheme val="minor"/>
    </font>
    <font>
      <sz val="10"/>
      <name val="Calibri"/>
      <family val="2"/>
      <scheme val="minor"/>
    </font>
    <font>
      <b/>
      <sz val="10"/>
      <name val="Calibri"/>
      <family val="2"/>
      <scheme val="minor"/>
    </font>
    <font>
      <sz val="10"/>
      <color theme="4"/>
      <name val="Calibri"/>
      <family val="2"/>
      <scheme val="minor"/>
    </font>
    <font>
      <b/>
      <sz val="10"/>
      <color theme="4"/>
      <name val="Calibri"/>
      <family val="2"/>
      <scheme val="minor"/>
    </font>
    <font>
      <b/>
      <sz val="22"/>
      <color theme="1" tint="0.249977111117893"/>
      <name val="Calibri"/>
      <family val="2"/>
      <scheme val="minor"/>
    </font>
    <font>
      <b/>
      <sz val="20"/>
      <color rgb="FFFF0000"/>
      <name val="Calibri"/>
      <family val="2"/>
      <scheme val="minor"/>
    </font>
    <font>
      <sz val="11"/>
      <color theme="1" tint="0.249977111117893"/>
      <name val="Calibri"/>
      <family val="2"/>
      <scheme val="minor"/>
    </font>
    <font>
      <b/>
      <sz val="11"/>
      <color theme="1" tint="0.249977111117893"/>
      <name val="Calibri"/>
      <family val="2"/>
      <scheme val="minor"/>
    </font>
    <font>
      <sz val="9"/>
      <color theme="1"/>
      <name val="Calibri"/>
      <family val="2"/>
      <scheme val="minor"/>
    </font>
    <font>
      <sz val="11"/>
      <color theme="1" tint="0.34998626667073579"/>
      <name val="Calibri"/>
      <family val="2"/>
      <scheme val="minor"/>
    </font>
    <font>
      <b/>
      <sz val="11"/>
      <color rgb="FF43AF43"/>
      <name val="Calibri"/>
      <family val="2"/>
      <scheme val="minor"/>
    </font>
    <font>
      <b/>
      <sz val="20"/>
      <color theme="1" tint="0.249977111117893"/>
      <name val="Calibri"/>
      <family val="2"/>
    </font>
    <font>
      <b/>
      <sz val="20"/>
      <color theme="1"/>
      <name val="Calibri"/>
      <family val="2"/>
      <scheme val="minor"/>
    </font>
    <font>
      <b/>
      <sz val="11"/>
      <color theme="4"/>
      <name val="Calibri"/>
      <family val="2"/>
      <scheme val="minor"/>
    </font>
    <font>
      <b/>
      <sz val="10"/>
      <color rgb="FF00C556"/>
      <name val="Calibri"/>
      <family val="2"/>
      <scheme val="minor"/>
    </font>
    <font>
      <sz val="10"/>
      <color theme="1"/>
      <name val="Calibri"/>
      <family val="2"/>
      <scheme val="minor"/>
    </font>
    <font>
      <sz val="10"/>
      <name val="Arial"/>
      <family val="2"/>
    </font>
    <font>
      <sz val="9"/>
      <color indexed="81"/>
      <name val="Segoe UI"/>
      <family val="2"/>
    </font>
    <font>
      <b/>
      <sz val="9"/>
      <color indexed="81"/>
      <name val="Segoe UI"/>
      <family val="2"/>
    </font>
    <font>
      <b/>
      <sz val="11"/>
      <color indexed="81"/>
      <name val="Arial"/>
      <family val="2"/>
    </font>
    <font>
      <sz val="11"/>
      <color indexed="81"/>
      <name val="Arial"/>
      <family val="2"/>
    </font>
    <font>
      <sz val="10"/>
      <color rgb="FF000000"/>
      <name val="Arial"/>
      <family val="2"/>
    </font>
    <font>
      <i/>
      <sz val="10"/>
      <color rgb="FF434343"/>
      <name val="Calibri"/>
      <family val="2"/>
      <scheme val="minor"/>
    </font>
    <font>
      <sz val="10"/>
      <color rgb="FF000000"/>
      <name val="Calibri"/>
      <family val="2"/>
      <scheme val="minor"/>
    </font>
    <font>
      <sz val="11"/>
      <color theme="4"/>
      <name val="Calibri"/>
      <family val="2"/>
      <scheme val="minor"/>
    </font>
    <font>
      <sz val="8"/>
      <name val="Calibri"/>
      <family val="2"/>
      <scheme val="minor"/>
    </font>
  </fonts>
  <fills count="6">
    <fill>
      <patternFill patternType="none"/>
    </fill>
    <fill>
      <patternFill patternType="gray125"/>
    </fill>
    <fill>
      <patternFill patternType="solid">
        <fgColor rgb="FFF9FBFD"/>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s>
  <borders count="57">
    <border>
      <left/>
      <right/>
      <top/>
      <bottom/>
      <diagonal/>
    </border>
    <border>
      <left/>
      <right style="thin">
        <color rgb="FFE5E7EB"/>
      </right>
      <top/>
      <bottom/>
      <diagonal/>
    </border>
    <border>
      <left/>
      <right/>
      <top/>
      <bottom style="thin">
        <color theme="2"/>
      </bottom>
      <diagonal/>
    </border>
    <border>
      <left style="medium">
        <color rgb="FFE5E7EB"/>
      </left>
      <right style="thin">
        <color rgb="FFE5E7EB"/>
      </right>
      <top style="thin">
        <color rgb="FFE5E7EB"/>
      </top>
      <bottom style="thin">
        <color rgb="FFE5E7EB"/>
      </bottom>
      <diagonal/>
    </border>
    <border>
      <left/>
      <right style="thin">
        <color rgb="FFE5E7EB"/>
      </right>
      <top style="thin">
        <color rgb="FFE5E7EB"/>
      </top>
      <bottom style="medium">
        <color theme="2"/>
      </bottom>
      <diagonal/>
    </border>
    <border>
      <left style="thin">
        <color rgb="FFE5E7EB"/>
      </left>
      <right style="thin">
        <color rgb="FFE5E7EB"/>
      </right>
      <top style="thin">
        <color rgb="FFE5E7EB"/>
      </top>
      <bottom style="thin">
        <color rgb="FFE5E7EB"/>
      </bottom>
      <diagonal/>
    </border>
    <border>
      <left style="medium">
        <color rgb="FFE5E7EB"/>
      </left>
      <right style="thin">
        <color rgb="FFE5E7EB"/>
      </right>
      <top style="medium">
        <color rgb="FFE5E7EB"/>
      </top>
      <bottom style="thin">
        <color rgb="FFE5E7EB"/>
      </bottom>
      <diagonal/>
    </border>
    <border>
      <left style="thin">
        <color rgb="FFE5E7EB"/>
      </left>
      <right style="thin">
        <color rgb="FFE5E7EB"/>
      </right>
      <top style="medium">
        <color rgb="FFE5E7EB"/>
      </top>
      <bottom style="thin">
        <color rgb="FFE5E7EB"/>
      </bottom>
      <diagonal/>
    </border>
    <border>
      <left style="thin">
        <color rgb="FFE5E7EB"/>
      </left>
      <right style="medium">
        <color rgb="FFE5E7EB"/>
      </right>
      <top style="medium">
        <color rgb="FFE5E7EB"/>
      </top>
      <bottom style="thin">
        <color rgb="FFE5E7EB"/>
      </bottom>
      <diagonal/>
    </border>
    <border>
      <left style="thin">
        <color rgb="FFE5E7EB"/>
      </left>
      <right style="medium">
        <color rgb="FFE5E7EB"/>
      </right>
      <top style="thin">
        <color rgb="FFE5E7EB"/>
      </top>
      <bottom style="thin">
        <color rgb="FFE5E7EB"/>
      </bottom>
      <diagonal/>
    </border>
    <border>
      <left style="medium">
        <color rgb="FFE5E7EB"/>
      </left>
      <right style="thin">
        <color rgb="FFE5E7EB"/>
      </right>
      <top style="thin">
        <color rgb="FFE5E7EB"/>
      </top>
      <bottom style="medium">
        <color rgb="FFE5E7EB"/>
      </bottom>
      <diagonal/>
    </border>
    <border>
      <left style="thin">
        <color rgb="FFE5E7EB"/>
      </left>
      <right style="thin">
        <color rgb="FFE5E7EB"/>
      </right>
      <top style="thin">
        <color rgb="FFE5E7EB"/>
      </top>
      <bottom style="medium">
        <color rgb="FFE5E7EB"/>
      </bottom>
      <diagonal/>
    </border>
    <border>
      <left style="thin">
        <color rgb="FFE5E7EB"/>
      </left>
      <right style="medium">
        <color rgb="FFE5E7EB"/>
      </right>
      <top style="thin">
        <color rgb="FFE5E7EB"/>
      </top>
      <bottom style="medium">
        <color rgb="FFE5E7EB"/>
      </bottom>
      <diagonal/>
    </border>
    <border>
      <left style="medium">
        <color theme="2"/>
      </left>
      <right style="thin">
        <color theme="2"/>
      </right>
      <top style="medium">
        <color theme="2"/>
      </top>
      <bottom style="thin">
        <color theme="2"/>
      </bottom>
      <diagonal/>
    </border>
    <border>
      <left style="thin">
        <color theme="2"/>
      </left>
      <right style="thin">
        <color theme="2"/>
      </right>
      <top style="medium">
        <color theme="2"/>
      </top>
      <bottom style="thin">
        <color theme="2"/>
      </bottom>
      <diagonal/>
    </border>
    <border>
      <left style="thin">
        <color theme="2"/>
      </left>
      <right style="medium">
        <color theme="2"/>
      </right>
      <top style="medium">
        <color theme="2"/>
      </top>
      <bottom style="thin">
        <color theme="2"/>
      </bottom>
      <diagonal/>
    </border>
    <border>
      <left style="medium">
        <color theme="2"/>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medium">
        <color theme="2"/>
      </right>
      <top style="thin">
        <color theme="2"/>
      </top>
      <bottom style="thin">
        <color theme="2"/>
      </bottom>
      <diagonal/>
    </border>
    <border>
      <left style="medium">
        <color theme="2"/>
      </left>
      <right style="thin">
        <color theme="2"/>
      </right>
      <top style="thin">
        <color theme="2"/>
      </top>
      <bottom style="medium">
        <color theme="2"/>
      </bottom>
      <diagonal/>
    </border>
    <border>
      <left style="thin">
        <color theme="2"/>
      </left>
      <right style="thin">
        <color theme="2"/>
      </right>
      <top style="thin">
        <color theme="2"/>
      </top>
      <bottom style="medium">
        <color theme="2"/>
      </bottom>
      <diagonal/>
    </border>
    <border>
      <left style="thin">
        <color theme="2"/>
      </left>
      <right style="medium">
        <color theme="2"/>
      </right>
      <top style="thin">
        <color theme="2"/>
      </top>
      <bottom style="medium">
        <color theme="2"/>
      </bottom>
      <diagonal/>
    </border>
    <border>
      <left style="medium">
        <color theme="2"/>
      </left>
      <right style="thin">
        <color theme="2"/>
      </right>
      <top style="medium">
        <color theme="2"/>
      </top>
      <bottom/>
      <diagonal/>
    </border>
    <border>
      <left style="thin">
        <color theme="2"/>
      </left>
      <right style="thin">
        <color theme="2"/>
      </right>
      <top style="medium">
        <color theme="2"/>
      </top>
      <bottom/>
      <diagonal/>
    </border>
    <border>
      <left style="thin">
        <color theme="2"/>
      </left>
      <right style="medium">
        <color theme="2"/>
      </right>
      <top style="medium">
        <color theme="2"/>
      </top>
      <bottom/>
      <diagonal/>
    </border>
    <border>
      <left/>
      <right style="medium">
        <color theme="2"/>
      </right>
      <top/>
      <bottom/>
      <diagonal/>
    </border>
    <border>
      <left style="medium">
        <color theme="2"/>
      </left>
      <right style="thin">
        <color theme="2"/>
      </right>
      <top style="thin">
        <color theme="2"/>
      </top>
      <bottom/>
      <diagonal/>
    </border>
    <border>
      <left style="thin">
        <color theme="2"/>
      </left>
      <right style="thin">
        <color theme="2"/>
      </right>
      <top style="thin">
        <color theme="2"/>
      </top>
      <bottom/>
      <diagonal/>
    </border>
    <border>
      <left style="thin">
        <color theme="2"/>
      </left>
      <right style="medium">
        <color theme="2"/>
      </right>
      <top style="thin">
        <color theme="2"/>
      </top>
      <bottom/>
      <diagonal/>
    </border>
    <border>
      <left/>
      <right style="thin">
        <color rgb="FFE5E7EB"/>
      </right>
      <top style="thin">
        <color rgb="FFE5E7EB"/>
      </top>
      <bottom style="thin">
        <color rgb="FFE5E7EB"/>
      </bottom>
      <diagonal/>
    </border>
    <border>
      <left style="thin">
        <color rgb="FFE5E7EB"/>
      </left>
      <right style="medium">
        <color theme="2"/>
      </right>
      <top/>
      <bottom/>
      <diagonal/>
    </border>
    <border>
      <left/>
      <right style="thin">
        <color rgb="FFE5E7EB"/>
      </right>
      <top/>
      <bottom style="thin">
        <color rgb="FFE5E7EB"/>
      </bottom>
      <diagonal/>
    </border>
    <border>
      <left style="thin">
        <color rgb="FFE5E7EB"/>
      </left>
      <right style="medium">
        <color theme="2"/>
      </right>
      <top style="thin">
        <color rgb="FFE5E7EB"/>
      </top>
      <bottom style="thin">
        <color rgb="FFE5E7EB"/>
      </bottom>
      <diagonal/>
    </border>
    <border>
      <left style="medium">
        <color theme="2"/>
      </left>
      <right style="thin">
        <color rgb="FFE5E7EB"/>
      </right>
      <top style="thin">
        <color rgb="FFE5E7EB"/>
      </top>
      <bottom style="medium">
        <color theme="2"/>
      </bottom>
      <diagonal/>
    </border>
    <border>
      <left style="thin">
        <color rgb="FFE5E7EB"/>
      </left>
      <right style="medium">
        <color theme="2"/>
      </right>
      <top style="thin">
        <color rgb="FFE5E7EB"/>
      </top>
      <bottom style="medium">
        <color theme="2"/>
      </bottom>
      <diagonal/>
    </border>
    <border>
      <left style="medium">
        <color theme="2"/>
      </left>
      <right/>
      <top/>
      <bottom/>
      <diagonal/>
    </border>
    <border>
      <left/>
      <right style="thin">
        <color rgb="FFE5E7EB"/>
      </right>
      <top style="thin">
        <color rgb="FFE5E7EB"/>
      </top>
      <bottom/>
      <diagonal/>
    </border>
    <border>
      <left style="thin">
        <color rgb="FFE5E7EB"/>
      </left>
      <right style="medium">
        <color theme="2"/>
      </right>
      <top style="thin">
        <color rgb="FFE5E7EB"/>
      </top>
      <bottom/>
      <diagonal/>
    </border>
    <border>
      <left style="medium">
        <color theme="2"/>
      </left>
      <right style="thin">
        <color rgb="FFE5E7EB"/>
      </right>
      <top style="thin">
        <color rgb="FFE5E7EB"/>
      </top>
      <bottom style="thin">
        <color rgb="FFE5E7EB"/>
      </bottom>
      <diagonal/>
    </border>
    <border>
      <left style="medium">
        <color theme="2"/>
      </left>
      <right style="thin">
        <color rgb="FFE5E7EB"/>
      </right>
      <top/>
      <bottom style="medium">
        <color theme="2"/>
      </bottom>
      <diagonal/>
    </border>
    <border>
      <left/>
      <right style="thin">
        <color theme="2"/>
      </right>
      <top/>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style="thin">
        <color rgb="FFE5E7EB"/>
      </right>
      <top/>
      <bottom/>
      <diagonal/>
    </border>
    <border>
      <left/>
      <right/>
      <top/>
      <bottom style="medium">
        <color theme="2"/>
      </bottom>
      <diagonal/>
    </border>
    <border>
      <left/>
      <right style="medium">
        <color theme="2"/>
      </right>
      <top/>
      <bottom style="medium">
        <color theme="2"/>
      </bottom>
      <diagonal/>
    </border>
    <border>
      <left style="medium">
        <color theme="2"/>
      </left>
      <right style="thin">
        <color theme="2"/>
      </right>
      <top/>
      <bottom style="thin">
        <color theme="2"/>
      </bottom>
      <diagonal/>
    </border>
    <border>
      <left style="thin">
        <color theme="2"/>
      </left>
      <right style="thin">
        <color theme="2"/>
      </right>
      <top/>
      <bottom style="thin">
        <color theme="2"/>
      </bottom>
      <diagonal/>
    </border>
    <border>
      <left style="thin">
        <color theme="2"/>
      </left>
      <right style="medium">
        <color theme="2"/>
      </right>
      <top/>
      <bottom style="thin">
        <color theme="2"/>
      </bottom>
      <diagonal/>
    </border>
    <border>
      <left style="thin">
        <color theme="2"/>
      </left>
      <right/>
      <top style="medium">
        <color theme="2"/>
      </top>
      <bottom style="thin">
        <color theme="2"/>
      </bottom>
      <diagonal/>
    </border>
    <border>
      <left/>
      <right/>
      <top style="medium">
        <color theme="2"/>
      </top>
      <bottom style="thin">
        <color theme="2"/>
      </bottom>
      <diagonal/>
    </border>
    <border>
      <left/>
      <right style="medium">
        <color theme="2"/>
      </right>
      <top style="medium">
        <color theme="2"/>
      </top>
      <bottom style="thin">
        <color theme="2"/>
      </bottom>
      <diagonal/>
    </border>
    <border>
      <left style="thin">
        <color theme="2"/>
      </left>
      <right/>
      <top style="thin">
        <color theme="2"/>
      </top>
      <bottom style="thin">
        <color theme="2"/>
      </bottom>
      <diagonal/>
    </border>
    <border>
      <left style="thin">
        <color theme="2"/>
      </left>
      <right/>
      <top style="thin">
        <color theme="2"/>
      </top>
      <bottom style="medium">
        <color theme="2"/>
      </bottom>
      <diagonal/>
    </border>
    <border>
      <left style="thin">
        <color theme="2"/>
      </left>
      <right/>
      <top style="thin">
        <color theme="2"/>
      </top>
      <bottom/>
      <diagonal/>
    </border>
    <border>
      <left style="thin">
        <color theme="2"/>
      </left>
      <right/>
      <top/>
      <bottom style="thin">
        <color theme="2"/>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173" fontId="27" fillId="0" borderId="0" applyFont="0" applyFill="0" applyBorder="0" applyAlignment="0" applyProtection="0"/>
    <xf numFmtId="0" fontId="32" fillId="0" borderId="0"/>
  </cellStyleXfs>
  <cellXfs count="469">
    <xf numFmtId="0" fontId="0" fillId="0" borderId="0" xfId="0"/>
    <xf numFmtId="0" fontId="0" fillId="0" borderId="1" xfId="0" applyBorder="1" applyAlignment="1">
      <alignment vertical="center"/>
    </xf>
    <xf numFmtId="0" fontId="0" fillId="2" borderId="0" xfId="0" applyFill="1" applyAlignment="1">
      <alignment vertical="center"/>
    </xf>
    <xf numFmtId="0" fontId="5" fillId="2" borderId="0" xfId="0" applyFont="1" applyFill="1" applyAlignment="1">
      <alignment vertical="center"/>
    </xf>
    <xf numFmtId="0" fontId="0" fillId="0" borderId="0" xfId="0" applyAlignment="1">
      <alignment vertical="center"/>
    </xf>
    <xf numFmtId="0" fontId="5" fillId="2" borderId="0" xfId="0" applyFont="1" applyFill="1" applyAlignment="1">
      <alignment horizontal="center" vertical="center"/>
    </xf>
    <xf numFmtId="0" fontId="0" fillId="2" borderId="0" xfId="0" applyFill="1" applyAlignment="1">
      <alignment horizontal="left" vertical="center"/>
    </xf>
    <xf numFmtId="0" fontId="0" fillId="0" borderId="0" xfId="0" applyAlignment="1">
      <alignment horizontal="left" vertical="center"/>
    </xf>
    <xf numFmtId="0" fontId="9" fillId="3" borderId="3" xfId="0" applyFont="1" applyFill="1" applyBorder="1" applyAlignment="1">
      <alignment horizontal="left" vertical="center" indent="2"/>
    </xf>
    <xf numFmtId="10" fontId="0" fillId="2" borderId="0" xfId="2" applyNumberFormat="1" applyFont="1" applyFill="1" applyAlignment="1">
      <alignment vertical="center"/>
    </xf>
    <xf numFmtId="1" fontId="0" fillId="2" borderId="0" xfId="2" applyNumberFormat="1" applyFont="1" applyFill="1" applyAlignment="1">
      <alignment vertical="center"/>
    </xf>
    <xf numFmtId="10" fontId="0" fillId="2" borderId="0" xfId="0" applyNumberFormat="1" applyFill="1" applyAlignment="1">
      <alignment vertical="center"/>
    </xf>
    <xf numFmtId="0" fontId="0" fillId="2" borderId="0" xfId="0" applyFill="1" applyAlignment="1">
      <alignment horizontal="center" vertical="center"/>
    </xf>
    <xf numFmtId="164" fontId="0" fillId="2" borderId="0" xfId="0" applyNumberFormat="1" applyFill="1" applyAlignment="1">
      <alignment vertical="center"/>
    </xf>
    <xf numFmtId="0" fontId="3" fillId="2" borderId="0" xfId="0" applyFont="1" applyFill="1" applyAlignment="1">
      <alignment vertical="center"/>
    </xf>
    <xf numFmtId="0" fontId="3" fillId="0" borderId="0" xfId="0" applyFont="1" applyAlignment="1">
      <alignment vertical="center"/>
    </xf>
    <xf numFmtId="0" fontId="0" fillId="3" borderId="1" xfId="0" applyFill="1" applyBorder="1" applyAlignment="1">
      <alignment vertical="center"/>
    </xf>
    <xf numFmtId="0" fontId="7" fillId="3" borderId="1" xfId="0" applyFont="1" applyFill="1" applyBorder="1" applyAlignment="1">
      <alignment horizontal="left" vertical="center" indent="2"/>
    </xf>
    <xf numFmtId="0" fontId="0" fillId="3" borderId="6" xfId="0" applyFill="1" applyBorder="1" applyAlignment="1">
      <alignment horizontal="left" vertical="center"/>
    </xf>
    <xf numFmtId="0" fontId="0" fillId="0" borderId="7" xfId="0" applyBorder="1" applyAlignment="1">
      <alignment vertical="center"/>
    </xf>
    <xf numFmtId="0" fontId="9" fillId="3" borderId="5" xfId="0" applyFont="1" applyFill="1" applyBorder="1" applyAlignment="1">
      <alignment horizontal="center" vertical="center"/>
    </xf>
    <xf numFmtId="164" fontId="8" fillId="3" borderId="5" xfId="0" applyNumberFormat="1" applyFont="1" applyFill="1" applyBorder="1" applyAlignment="1">
      <alignment horizontal="center" vertical="center"/>
    </xf>
    <xf numFmtId="0" fontId="14" fillId="3" borderId="3" xfId="0" applyFont="1" applyFill="1" applyBorder="1" applyAlignment="1">
      <alignment horizontal="left" vertical="center" indent="2"/>
    </xf>
    <xf numFmtId="0" fontId="8" fillId="3" borderId="3" xfId="0" applyFont="1" applyFill="1" applyBorder="1" applyAlignment="1">
      <alignment horizontal="left" vertical="center" indent="4"/>
    </xf>
    <xf numFmtId="0" fontId="8" fillId="3" borderId="10" xfId="0" applyFont="1" applyFill="1" applyBorder="1" applyAlignment="1">
      <alignment horizontal="left" vertical="center" indent="4"/>
    </xf>
    <xf numFmtId="9" fontId="0" fillId="2" borderId="0" xfId="2" applyFont="1" applyFill="1" applyAlignment="1">
      <alignment vertical="center"/>
    </xf>
    <xf numFmtId="165" fontId="0" fillId="2" borderId="0" xfId="2" applyNumberFormat="1" applyFont="1" applyFill="1" applyAlignment="1">
      <alignment vertical="center"/>
    </xf>
    <xf numFmtId="0" fontId="8" fillId="2" borderId="0" xfId="0" applyFont="1" applyFill="1" applyAlignment="1">
      <alignment horizontal="left" vertical="center" indent="4"/>
    </xf>
    <xf numFmtId="166" fontId="8" fillId="2" borderId="0" xfId="0" applyNumberFormat="1" applyFont="1" applyFill="1" applyAlignment="1">
      <alignment horizontal="center" vertical="center"/>
    </xf>
    <xf numFmtId="0" fontId="8" fillId="2" borderId="0" xfId="0" applyFont="1" applyFill="1" applyAlignment="1">
      <alignment horizontal="left" vertical="center" indent="2"/>
    </xf>
    <xf numFmtId="10" fontId="8" fillId="2" borderId="0" xfId="2" applyNumberFormat="1" applyFont="1" applyFill="1" applyBorder="1" applyAlignment="1">
      <alignment horizontal="center" vertical="center"/>
    </xf>
    <xf numFmtId="0" fontId="0" fillId="3" borderId="13" xfId="0" applyFill="1" applyBorder="1" applyAlignment="1">
      <alignment horizontal="left" vertical="center"/>
    </xf>
    <xf numFmtId="0" fontId="0" fillId="0" borderId="14" xfId="0" applyBorder="1" applyAlignment="1">
      <alignment vertical="center"/>
    </xf>
    <xf numFmtId="0" fontId="0" fillId="0" borderId="15" xfId="0" applyBorder="1" applyAlignment="1">
      <alignment vertical="center"/>
    </xf>
    <xf numFmtId="0" fontId="9" fillId="3" borderId="16" xfId="0" applyFont="1" applyFill="1" applyBorder="1" applyAlignment="1">
      <alignment horizontal="left" vertical="center" indent="2"/>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8" fillId="3" borderId="16" xfId="0" applyFont="1" applyFill="1" applyBorder="1" applyAlignment="1">
      <alignment horizontal="left" vertical="center" indent="2"/>
    </xf>
    <xf numFmtId="166" fontId="8" fillId="3" borderId="17" xfId="0" applyNumberFormat="1" applyFont="1" applyFill="1" applyBorder="1" applyAlignment="1">
      <alignment horizontal="center" vertical="center"/>
    </xf>
    <xf numFmtId="166" fontId="8" fillId="3" borderId="18" xfId="0" applyNumberFormat="1" applyFont="1" applyFill="1" applyBorder="1" applyAlignment="1">
      <alignment horizontal="center" vertical="center"/>
    </xf>
    <xf numFmtId="0" fontId="8" fillId="3" borderId="16" xfId="0" applyFont="1" applyFill="1" applyBorder="1" applyAlignment="1">
      <alignment horizontal="left" vertical="center" indent="4"/>
    </xf>
    <xf numFmtId="0" fontId="8" fillId="3" borderId="19" xfId="0" applyFont="1" applyFill="1" applyBorder="1" applyAlignment="1">
      <alignment horizontal="left" vertical="center" indent="2"/>
    </xf>
    <xf numFmtId="166" fontId="8" fillId="3" borderId="21" xfId="0" applyNumberFormat="1" applyFont="1" applyFill="1" applyBorder="1" applyAlignment="1">
      <alignment horizontal="center" vertical="center"/>
    </xf>
    <xf numFmtId="10" fontId="8" fillId="3" borderId="20" xfId="2" applyNumberFormat="1" applyFont="1" applyFill="1" applyBorder="1" applyAlignment="1">
      <alignment horizontal="center" vertical="center"/>
    </xf>
    <xf numFmtId="10" fontId="8" fillId="3" borderId="21" xfId="2" applyNumberFormat="1" applyFont="1" applyFill="1" applyBorder="1" applyAlignment="1">
      <alignment horizontal="center" vertical="center"/>
    </xf>
    <xf numFmtId="0" fontId="0" fillId="3" borderId="22" xfId="0" applyFill="1" applyBorder="1" applyAlignment="1">
      <alignment horizontal="left" vertical="center"/>
    </xf>
    <xf numFmtId="0" fontId="0" fillId="0" borderId="23" xfId="0" applyBorder="1" applyAlignment="1">
      <alignment vertical="center"/>
    </xf>
    <xf numFmtId="0" fontId="0" fillId="0" borderId="24" xfId="0" applyBorder="1" applyAlignment="1">
      <alignment vertical="center"/>
    </xf>
    <xf numFmtId="0" fontId="9" fillId="3" borderId="13" xfId="0" applyFont="1" applyFill="1" applyBorder="1" applyAlignment="1">
      <alignment horizontal="left" vertical="center" indent="2"/>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13" fillId="3" borderId="19" xfId="0" applyFont="1" applyFill="1" applyBorder="1" applyAlignment="1">
      <alignment horizontal="left" vertical="center" indent="2"/>
    </xf>
    <xf numFmtId="10" fontId="8" fillId="3" borderId="17" xfId="2" applyNumberFormat="1" applyFont="1" applyFill="1" applyBorder="1" applyAlignment="1">
      <alignment horizontal="center" vertical="center"/>
    </xf>
    <xf numFmtId="10" fontId="8" fillId="3" borderId="18" xfId="2" applyNumberFormat="1" applyFont="1" applyFill="1" applyBorder="1" applyAlignment="1">
      <alignment horizontal="center" vertical="center"/>
    </xf>
    <xf numFmtId="0" fontId="13" fillId="3" borderId="16" xfId="0" applyFont="1" applyFill="1" applyBorder="1" applyAlignment="1">
      <alignment horizontal="left" vertical="center" indent="2"/>
    </xf>
    <xf numFmtId="0" fontId="14" fillId="3" borderId="16" xfId="0" applyFont="1" applyFill="1" applyBorder="1" applyAlignment="1">
      <alignment horizontal="left" vertical="center" indent="2"/>
    </xf>
    <xf numFmtId="10" fontId="9" fillId="3" borderId="17" xfId="2" applyNumberFormat="1" applyFont="1" applyFill="1" applyBorder="1" applyAlignment="1">
      <alignment horizontal="center" vertical="center"/>
    </xf>
    <xf numFmtId="10" fontId="9" fillId="3" borderId="18" xfId="2" applyNumberFormat="1" applyFont="1" applyFill="1" applyBorder="1" applyAlignment="1">
      <alignment horizontal="center" vertical="center"/>
    </xf>
    <xf numFmtId="0" fontId="13" fillId="3" borderId="16" xfId="0" applyFont="1" applyFill="1" applyBorder="1" applyAlignment="1">
      <alignment horizontal="left" vertical="center" indent="4"/>
    </xf>
    <xf numFmtId="0" fontId="13" fillId="3" borderId="16" xfId="0" applyFont="1" applyFill="1" applyBorder="1" applyAlignment="1">
      <alignment horizontal="left" vertical="center" indent="6"/>
    </xf>
    <xf numFmtId="10" fontId="8" fillId="3" borderId="18" xfId="2" applyNumberFormat="1" applyFont="1" applyFill="1" applyBorder="1" applyAlignment="1">
      <alignment horizontal="left" vertical="center" indent="4"/>
    </xf>
    <xf numFmtId="10" fontId="13" fillId="3" borderId="17" xfId="2" applyNumberFormat="1" applyFont="1" applyFill="1" applyBorder="1" applyAlignment="1">
      <alignment horizontal="center" vertical="center"/>
    </xf>
    <xf numFmtId="10" fontId="13" fillId="3" borderId="20" xfId="2" applyNumberFormat="1" applyFont="1" applyFill="1" applyBorder="1" applyAlignment="1">
      <alignment horizontal="center" vertical="center"/>
    </xf>
    <xf numFmtId="0" fontId="15" fillId="2" borderId="0" xfId="0" applyFont="1" applyFill="1" applyAlignment="1">
      <alignment vertical="center"/>
    </xf>
    <xf numFmtId="10" fontId="17" fillId="3" borderId="17" xfId="2" applyNumberFormat="1" applyFont="1" applyFill="1" applyBorder="1" applyAlignment="1">
      <alignment horizontal="center" vertical="center"/>
    </xf>
    <xf numFmtId="165" fontId="17" fillId="3" borderId="17" xfId="2" applyNumberFormat="1" applyFont="1" applyFill="1" applyBorder="1" applyAlignment="1">
      <alignment horizontal="center" vertical="center"/>
    </xf>
    <xf numFmtId="8" fontId="0" fillId="2" borderId="0" xfId="0" applyNumberFormat="1" applyFill="1" applyAlignment="1">
      <alignment vertical="center"/>
    </xf>
    <xf numFmtId="10" fontId="8" fillId="3" borderId="18" xfId="2" applyNumberFormat="1" applyFont="1" applyFill="1" applyBorder="1" applyAlignment="1">
      <alignment horizontal="center" vertical="center" wrapText="1"/>
    </xf>
    <xf numFmtId="10" fontId="0" fillId="2" borderId="0" xfId="2" applyNumberFormat="1" applyFont="1" applyFill="1" applyBorder="1" applyAlignment="1">
      <alignment vertical="center"/>
    </xf>
    <xf numFmtId="0" fontId="9" fillId="4" borderId="17" xfId="0" applyFont="1" applyFill="1" applyBorder="1" applyAlignment="1">
      <alignment horizontal="center" vertical="center"/>
    </xf>
    <xf numFmtId="10" fontId="8" fillId="4" borderId="17" xfId="2" applyNumberFormat="1" applyFont="1" applyFill="1" applyBorder="1" applyAlignment="1">
      <alignment horizontal="center" vertical="center"/>
    </xf>
    <xf numFmtId="10" fontId="8" fillId="4" borderId="18" xfId="2" applyNumberFormat="1" applyFont="1" applyFill="1" applyBorder="1" applyAlignment="1">
      <alignment horizontal="center" vertical="center"/>
    </xf>
    <xf numFmtId="10" fontId="8" fillId="4" borderId="20" xfId="2" applyNumberFormat="1" applyFont="1" applyFill="1" applyBorder="1" applyAlignment="1">
      <alignment horizontal="center" vertical="center"/>
    </xf>
    <xf numFmtId="10" fontId="8" fillId="4" borderId="21" xfId="2" applyNumberFormat="1" applyFont="1" applyFill="1" applyBorder="1" applyAlignment="1">
      <alignment horizontal="center" vertical="center"/>
    </xf>
    <xf numFmtId="166" fontId="8" fillId="4" borderId="17" xfId="0" applyNumberFormat="1" applyFont="1" applyFill="1" applyBorder="1" applyAlignment="1">
      <alignment horizontal="center" vertical="center"/>
    </xf>
    <xf numFmtId="10" fontId="13" fillId="4" borderId="17" xfId="2" applyNumberFormat="1" applyFont="1" applyFill="1" applyBorder="1" applyAlignment="1">
      <alignment horizontal="center" vertical="center"/>
    </xf>
    <xf numFmtId="10" fontId="13" fillId="4" borderId="20" xfId="2" applyNumberFormat="1" applyFont="1" applyFill="1" applyBorder="1" applyAlignment="1">
      <alignment horizontal="center" vertical="center"/>
    </xf>
    <xf numFmtId="164" fontId="8" fillId="4" borderId="5" xfId="0" applyNumberFormat="1" applyFont="1" applyFill="1" applyBorder="1" applyAlignment="1">
      <alignment horizontal="center" vertical="center"/>
    </xf>
    <xf numFmtId="10" fontId="9" fillId="4" borderId="17" xfId="2" applyNumberFormat="1" applyFont="1" applyFill="1" applyBorder="1" applyAlignment="1">
      <alignment horizontal="center" vertical="center"/>
    </xf>
    <xf numFmtId="0" fontId="0" fillId="2" borderId="0" xfId="0" applyFill="1" applyAlignment="1">
      <alignment horizontal="left" vertical="center" indent="2"/>
    </xf>
    <xf numFmtId="0" fontId="19" fillId="2" borderId="0" xfId="0" applyFont="1" applyFill="1" applyAlignment="1">
      <alignment horizontal="left" vertical="center" indent="2"/>
    </xf>
    <xf numFmtId="165" fontId="0" fillId="2" borderId="0" xfId="0" applyNumberFormat="1" applyFill="1" applyAlignment="1">
      <alignment horizontal="center" vertical="center"/>
    </xf>
    <xf numFmtId="165" fontId="0" fillId="2" borderId="0" xfId="0" applyNumberFormat="1" applyFill="1" applyAlignment="1">
      <alignment vertical="center"/>
    </xf>
    <xf numFmtId="4" fontId="0" fillId="2" borderId="0" xfId="0" applyNumberFormat="1" applyFill="1" applyAlignment="1">
      <alignment horizontal="center" vertical="center"/>
    </xf>
    <xf numFmtId="0" fontId="15" fillId="2" borderId="0" xfId="0" applyFont="1" applyFill="1"/>
    <xf numFmtId="0" fontId="15" fillId="2" borderId="0" xfId="0" applyFont="1" applyFill="1" applyAlignment="1">
      <alignment horizontal="center" vertical="center"/>
    </xf>
    <xf numFmtId="0" fontId="0" fillId="2" borderId="0" xfId="0" applyFill="1" applyAlignment="1">
      <alignment horizontal="center"/>
    </xf>
    <xf numFmtId="0" fontId="23" fillId="2" borderId="0" xfId="0" applyFont="1" applyFill="1"/>
    <xf numFmtId="44" fontId="0" fillId="2" borderId="0" xfId="1" applyFont="1" applyFill="1" applyAlignment="1">
      <alignment horizontal="center"/>
    </xf>
    <xf numFmtId="0" fontId="0" fillId="0" borderId="5" xfId="0" applyBorder="1" applyAlignment="1">
      <alignment horizontal="center"/>
    </xf>
    <xf numFmtId="0" fontId="0" fillId="0" borderId="9" xfId="0" applyBorder="1" applyAlignment="1">
      <alignment horizontal="center"/>
    </xf>
    <xf numFmtId="170" fontId="0" fillId="0" borderId="3" xfId="0" applyNumberFormat="1" applyBorder="1" applyAlignment="1">
      <alignment horizontal="center"/>
    </xf>
    <xf numFmtId="10" fontId="0" fillId="0" borderId="5" xfId="2" applyNumberFormat="1" applyFont="1" applyBorder="1" applyAlignment="1">
      <alignment horizontal="center"/>
    </xf>
    <xf numFmtId="2" fontId="0" fillId="0" borderId="5" xfId="0" applyNumberFormat="1" applyBorder="1" applyAlignment="1">
      <alignment horizontal="center"/>
    </xf>
    <xf numFmtId="10" fontId="0" fillId="0" borderId="5" xfId="2" applyNumberFormat="1" applyFont="1" applyFill="1" applyBorder="1" applyAlignment="1">
      <alignment horizontal="center"/>
    </xf>
    <xf numFmtId="2" fontId="0" fillId="0" borderId="9" xfId="0" applyNumberFormat="1" applyBorder="1" applyAlignment="1">
      <alignment horizontal="center"/>
    </xf>
    <xf numFmtId="10" fontId="0" fillId="2" borderId="0" xfId="0" applyNumberFormat="1" applyFill="1" applyAlignment="1">
      <alignment horizontal="center"/>
    </xf>
    <xf numFmtId="2" fontId="0" fillId="0" borderId="11" xfId="0" applyNumberFormat="1" applyBorder="1" applyAlignment="1">
      <alignment horizontal="center"/>
    </xf>
    <xf numFmtId="2" fontId="0" fillId="0" borderId="12" xfId="0" applyNumberFormat="1" applyBorder="1" applyAlignment="1">
      <alignment horizontal="center"/>
    </xf>
    <xf numFmtId="171" fontId="0" fillId="2" borderId="0" xfId="0" applyNumberFormat="1" applyFill="1" applyAlignment="1">
      <alignment horizontal="center"/>
    </xf>
    <xf numFmtId="4" fontId="0" fillId="0" borderId="5" xfId="0" applyNumberFormat="1" applyBorder="1" applyAlignment="1">
      <alignment horizontal="center"/>
    </xf>
    <xf numFmtId="0" fontId="0" fillId="5" borderId="3" xfId="0" applyFill="1" applyBorder="1" applyAlignment="1">
      <alignment horizontal="center" vertical="center" wrapText="1"/>
    </xf>
    <xf numFmtId="10" fontId="0" fillId="5" borderId="5" xfId="0" applyNumberFormat="1" applyFill="1" applyBorder="1" applyAlignment="1">
      <alignment horizontal="center" vertical="center" wrapText="1"/>
    </xf>
    <xf numFmtId="2" fontId="0" fillId="5" borderId="5" xfId="0" applyNumberFormat="1" applyFill="1" applyBorder="1" applyAlignment="1">
      <alignment horizontal="center" vertical="center"/>
    </xf>
    <xf numFmtId="4" fontId="0" fillId="5" borderId="5" xfId="0" applyNumberFormat="1" applyFill="1" applyBorder="1" applyAlignment="1">
      <alignment horizontal="center" vertical="center"/>
    </xf>
    <xf numFmtId="10" fontId="0" fillId="5" borderId="5" xfId="2" applyNumberFormat="1" applyFont="1" applyFill="1" applyBorder="1" applyAlignment="1">
      <alignment horizontal="center" vertical="center"/>
    </xf>
    <xf numFmtId="2" fontId="0" fillId="5" borderId="9" xfId="0" applyNumberFormat="1" applyFill="1" applyBorder="1" applyAlignment="1">
      <alignment horizontal="center" vertical="center"/>
    </xf>
    <xf numFmtId="172" fontId="8" fillId="3" borderId="17" xfId="2" applyNumberFormat="1" applyFont="1" applyFill="1" applyBorder="1" applyAlignment="1">
      <alignment horizontal="center" vertical="center"/>
    </xf>
    <xf numFmtId="172" fontId="8" fillId="4" borderId="17" xfId="2" applyNumberFormat="1" applyFont="1" applyFill="1" applyBorder="1" applyAlignment="1">
      <alignment horizontal="center" vertical="center"/>
    </xf>
    <xf numFmtId="0" fontId="9" fillId="4" borderId="14" xfId="0" applyFont="1" applyFill="1" applyBorder="1" applyAlignment="1">
      <alignment horizontal="center" vertical="center"/>
    </xf>
    <xf numFmtId="0" fontId="9" fillId="4" borderId="15" xfId="0" applyFont="1" applyFill="1" applyBorder="1" applyAlignment="1">
      <alignment horizontal="center" vertical="center"/>
    </xf>
    <xf numFmtId="0" fontId="0" fillId="3" borderId="14" xfId="0" applyFill="1" applyBorder="1" applyAlignment="1">
      <alignment vertical="center"/>
    </xf>
    <xf numFmtId="0" fontId="0" fillId="3" borderId="15" xfId="0" applyFill="1" applyBorder="1" applyAlignment="1">
      <alignment vertical="center"/>
    </xf>
    <xf numFmtId="166" fontId="11" fillId="3" borderId="18" xfId="0" applyNumberFormat="1" applyFont="1" applyFill="1" applyBorder="1" applyAlignment="1">
      <alignment horizontal="center" vertical="center"/>
    </xf>
    <xf numFmtId="0" fontId="9" fillId="0" borderId="17" xfId="0" applyFont="1" applyBorder="1" applyAlignment="1">
      <alignment horizontal="center" vertical="center"/>
    </xf>
    <xf numFmtId="166" fontId="9" fillId="3" borderId="17" xfId="0" applyNumberFormat="1" applyFont="1" applyFill="1" applyBorder="1" applyAlignment="1">
      <alignment horizontal="center" vertical="center"/>
    </xf>
    <xf numFmtId="166" fontId="9" fillId="4" borderId="17" xfId="0" applyNumberFormat="1" applyFont="1" applyFill="1" applyBorder="1" applyAlignment="1">
      <alignment horizontal="center" vertical="center"/>
    </xf>
    <xf numFmtId="166" fontId="9" fillId="0" borderId="17" xfId="0" applyNumberFormat="1" applyFont="1" applyBorder="1" applyAlignment="1">
      <alignment horizontal="center" vertical="center"/>
    </xf>
    <xf numFmtId="10" fontId="8" fillId="0" borderId="17" xfId="2" applyNumberFormat="1" applyFont="1" applyFill="1" applyBorder="1" applyAlignment="1">
      <alignment horizontal="center" vertical="center"/>
    </xf>
    <xf numFmtId="10" fontId="13" fillId="0" borderId="17" xfId="2" applyNumberFormat="1" applyFont="1" applyFill="1" applyBorder="1" applyAlignment="1">
      <alignment horizontal="center" vertical="center"/>
    </xf>
    <xf numFmtId="164" fontId="8" fillId="3" borderId="17" xfId="0" applyNumberFormat="1" applyFont="1" applyFill="1" applyBorder="1" applyAlignment="1">
      <alignment horizontal="center" vertical="center"/>
    </xf>
    <xf numFmtId="164" fontId="8" fillId="3" borderId="18" xfId="0" applyNumberFormat="1" applyFont="1" applyFill="1" applyBorder="1" applyAlignment="1">
      <alignment horizontal="center" vertical="center"/>
    </xf>
    <xf numFmtId="0" fontId="14" fillId="3" borderId="19" xfId="0" applyFont="1" applyFill="1" applyBorder="1" applyAlignment="1">
      <alignment horizontal="left" vertical="center" indent="2"/>
    </xf>
    <xf numFmtId="10" fontId="9" fillId="3" borderId="20" xfId="2" applyNumberFormat="1" applyFont="1" applyFill="1" applyBorder="1" applyAlignment="1">
      <alignment horizontal="center" vertical="center"/>
    </xf>
    <xf numFmtId="10" fontId="9" fillId="4" borderId="20" xfId="2" applyNumberFormat="1" applyFont="1" applyFill="1" applyBorder="1" applyAlignment="1">
      <alignment horizontal="center" vertical="center"/>
    </xf>
    <xf numFmtId="10" fontId="9" fillId="0" borderId="20" xfId="2" applyNumberFormat="1" applyFont="1" applyFill="1" applyBorder="1" applyAlignment="1">
      <alignment horizontal="center" vertical="center"/>
    </xf>
    <xf numFmtId="10" fontId="9" fillId="3" borderId="21" xfId="2" applyNumberFormat="1" applyFont="1" applyFill="1" applyBorder="1" applyAlignment="1">
      <alignment horizontal="center" vertical="center"/>
    </xf>
    <xf numFmtId="0" fontId="0" fillId="3" borderId="7" xfId="0" applyFill="1" applyBorder="1" applyAlignment="1">
      <alignment vertical="center"/>
    </xf>
    <xf numFmtId="0" fontId="0" fillId="3" borderId="8" xfId="0" applyFill="1" applyBorder="1" applyAlignment="1">
      <alignment vertical="center"/>
    </xf>
    <xf numFmtId="0" fontId="9" fillId="4" borderId="5" xfId="0" applyFont="1" applyFill="1" applyBorder="1" applyAlignment="1">
      <alignment horizontal="center" vertical="center"/>
    </xf>
    <xf numFmtId="166" fontId="9" fillId="3" borderId="5" xfId="0" applyNumberFormat="1" applyFont="1" applyFill="1" applyBorder="1" applyAlignment="1">
      <alignment horizontal="center" vertical="center"/>
    </xf>
    <xf numFmtId="166" fontId="9" fillId="4" borderId="5" xfId="0" applyNumberFormat="1" applyFont="1" applyFill="1" applyBorder="1" applyAlignment="1">
      <alignment horizontal="center" vertical="center"/>
    </xf>
    <xf numFmtId="172" fontId="8" fillId="3" borderId="5" xfId="2" applyNumberFormat="1" applyFont="1" applyFill="1" applyBorder="1" applyAlignment="1">
      <alignment horizontal="center" vertical="center"/>
    </xf>
    <xf numFmtId="172" fontId="8" fillId="4" borderId="5" xfId="2" applyNumberFormat="1" applyFont="1" applyFill="1" applyBorder="1" applyAlignment="1">
      <alignment horizontal="center" vertical="center"/>
    </xf>
    <xf numFmtId="166" fontId="8" fillId="3" borderId="5" xfId="0" applyNumberFormat="1" applyFont="1" applyFill="1" applyBorder="1" applyAlignment="1">
      <alignment horizontal="center" vertical="center"/>
    </xf>
    <xf numFmtId="166" fontId="8" fillId="4" borderId="5" xfId="0" applyNumberFormat="1" applyFont="1" applyFill="1" applyBorder="1" applyAlignment="1">
      <alignment horizontal="center" vertical="center"/>
    </xf>
    <xf numFmtId="166" fontId="8" fillId="3" borderId="11" xfId="0" applyNumberFormat="1" applyFont="1" applyFill="1" applyBorder="1" applyAlignment="1">
      <alignment horizontal="center" vertical="center"/>
    </xf>
    <xf numFmtId="166" fontId="8" fillId="4" borderId="11" xfId="0" applyNumberFormat="1" applyFont="1" applyFill="1" applyBorder="1" applyAlignment="1">
      <alignment horizontal="center" vertical="center"/>
    </xf>
    <xf numFmtId="0" fontId="8" fillId="3" borderId="19" xfId="0" applyFont="1" applyFill="1" applyBorder="1" applyAlignment="1">
      <alignment horizontal="left" vertical="center" indent="4"/>
    </xf>
    <xf numFmtId="0" fontId="0" fillId="3" borderId="14" xfId="0" applyFill="1" applyBorder="1" applyAlignment="1">
      <alignment horizontal="left" vertical="center"/>
    </xf>
    <xf numFmtId="0" fontId="0" fillId="3" borderId="15" xfId="0" applyFill="1" applyBorder="1" applyAlignment="1">
      <alignment horizontal="left" vertical="center"/>
    </xf>
    <xf numFmtId="167" fontId="9" fillId="3" borderId="17" xfId="0" applyNumberFormat="1" applyFont="1" applyFill="1" applyBorder="1" applyAlignment="1">
      <alignment horizontal="center" vertical="center"/>
    </xf>
    <xf numFmtId="167" fontId="8" fillId="3" borderId="17" xfId="0" applyNumberFormat="1" applyFont="1" applyFill="1" applyBorder="1" applyAlignment="1">
      <alignment horizontal="center" vertical="center"/>
    </xf>
    <xf numFmtId="167" fontId="8" fillId="3" borderId="20" xfId="0" applyNumberFormat="1" applyFont="1" applyFill="1" applyBorder="1" applyAlignment="1">
      <alignment horizontal="center" vertical="center"/>
    </xf>
    <xf numFmtId="0" fontId="9" fillId="3" borderId="16" xfId="0" applyFont="1" applyFill="1" applyBorder="1" applyAlignment="1">
      <alignment horizontal="left" vertical="center" wrapText="1" indent="2"/>
    </xf>
    <xf numFmtId="0" fontId="8" fillId="3" borderId="16" xfId="0" applyFont="1" applyFill="1" applyBorder="1" applyAlignment="1">
      <alignment horizontal="left" vertical="center" wrapText="1" indent="4"/>
    </xf>
    <xf numFmtId="0" fontId="8" fillId="3" borderId="19" xfId="0" applyFont="1" applyFill="1" applyBorder="1" applyAlignment="1">
      <alignment horizontal="left" vertical="center" wrapText="1" indent="4"/>
    </xf>
    <xf numFmtId="164" fontId="9" fillId="3" borderId="17" xfId="0" applyNumberFormat="1" applyFont="1" applyFill="1" applyBorder="1" applyAlignment="1">
      <alignment horizontal="center" vertical="center"/>
    </xf>
    <xf numFmtId="164" fontId="9" fillId="4" borderId="17" xfId="0" applyNumberFormat="1" applyFont="1" applyFill="1" applyBorder="1" applyAlignment="1">
      <alignment horizontal="center" vertical="center"/>
    </xf>
    <xf numFmtId="0" fontId="0" fillId="4" borderId="17" xfId="0" applyFill="1" applyBorder="1" applyAlignment="1">
      <alignment vertical="center"/>
    </xf>
    <xf numFmtId="164" fontId="13" fillId="3" borderId="17" xfId="0" applyNumberFormat="1" applyFont="1" applyFill="1" applyBorder="1" applyAlignment="1">
      <alignment horizontal="center" vertical="center"/>
    </xf>
    <xf numFmtId="164" fontId="8" fillId="4" borderId="17" xfId="0" applyNumberFormat="1" applyFont="1" applyFill="1" applyBorder="1" applyAlignment="1">
      <alignment horizontal="center" vertical="center"/>
    </xf>
    <xf numFmtId="0" fontId="13" fillId="3" borderId="19" xfId="0" applyFont="1" applyFill="1" applyBorder="1" applyAlignment="1">
      <alignment horizontal="left" vertical="center" indent="6"/>
    </xf>
    <xf numFmtId="164" fontId="13" fillId="3" borderId="20" xfId="0" applyNumberFormat="1" applyFont="1" applyFill="1" applyBorder="1" applyAlignment="1">
      <alignment horizontal="center" vertical="center"/>
    </xf>
    <xf numFmtId="164" fontId="0" fillId="2" borderId="0" xfId="0" applyNumberFormat="1" applyFill="1" applyAlignment="1">
      <alignment horizontal="center" vertical="center"/>
    </xf>
    <xf numFmtId="0" fontId="0" fillId="4" borderId="14" xfId="0" applyFill="1" applyBorder="1" applyAlignment="1">
      <alignment vertical="center"/>
    </xf>
    <xf numFmtId="0" fontId="0" fillId="4" borderId="15" xfId="0" applyFill="1" applyBorder="1" applyAlignment="1">
      <alignment vertical="center"/>
    </xf>
    <xf numFmtId="169" fontId="9" fillId="4" borderId="17" xfId="0" applyNumberFormat="1" applyFont="1" applyFill="1" applyBorder="1" applyAlignment="1">
      <alignment horizontal="center" vertical="center"/>
    </xf>
    <xf numFmtId="169" fontId="9" fillId="4" borderId="18" xfId="0" applyNumberFormat="1" applyFont="1" applyFill="1" applyBorder="1" applyAlignment="1">
      <alignment horizontal="center" vertical="center"/>
    </xf>
    <xf numFmtId="164" fontId="9" fillId="0" borderId="17" xfId="0" applyNumberFormat="1" applyFont="1" applyBorder="1" applyAlignment="1">
      <alignment horizontal="center" vertical="center"/>
    </xf>
    <xf numFmtId="164" fontId="9" fillId="4" borderId="18" xfId="0" applyNumberFormat="1" applyFont="1" applyFill="1" applyBorder="1" applyAlignment="1">
      <alignment horizontal="center" vertical="center"/>
    </xf>
    <xf numFmtId="165" fontId="8" fillId="3" borderId="17" xfId="0" applyNumberFormat="1" applyFont="1" applyFill="1" applyBorder="1" applyAlignment="1">
      <alignment horizontal="center" vertical="center"/>
    </xf>
    <xf numFmtId="165" fontId="8" fillId="4" borderId="17" xfId="0" applyNumberFormat="1" applyFont="1" applyFill="1" applyBorder="1" applyAlignment="1">
      <alignment horizontal="center" vertical="center"/>
    </xf>
    <xf numFmtId="165" fontId="8" fillId="4" borderId="18" xfId="0" applyNumberFormat="1" applyFont="1" applyFill="1" applyBorder="1" applyAlignment="1">
      <alignment horizontal="center" vertical="center"/>
    </xf>
    <xf numFmtId="165" fontId="13" fillId="3" borderId="17" xfId="2" applyNumberFormat="1" applyFont="1" applyFill="1" applyBorder="1" applyAlignment="1">
      <alignment horizontal="center" vertical="center"/>
    </xf>
    <xf numFmtId="165" fontId="13" fillId="4" borderId="17" xfId="2" applyNumberFormat="1" applyFont="1" applyFill="1" applyBorder="1" applyAlignment="1">
      <alignment horizontal="center" vertical="center"/>
    </xf>
    <xf numFmtId="165" fontId="13" fillId="4" borderId="18" xfId="2" applyNumberFormat="1" applyFont="1" applyFill="1" applyBorder="1" applyAlignment="1">
      <alignment horizontal="center" vertical="center"/>
    </xf>
    <xf numFmtId="164" fontId="8" fillId="4" borderId="18" xfId="0" applyNumberFormat="1" applyFont="1" applyFill="1" applyBorder="1" applyAlignment="1">
      <alignment horizontal="center" vertical="center"/>
    </xf>
    <xf numFmtId="10" fontId="13" fillId="4" borderId="21" xfId="2" applyNumberFormat="1" applyFont="1" applyFill="1" applyBorder="1" applyAlignment="1">
      <alignment horizontal="center" vertical="center"/>
    </xf>
    <xf numFmtId="0" fontId="8" fillId="3" borderId="13" xfId="0" applyFont="1" applyFill="1" applyBorder="1" applyAlignment="1">
      <alignment vertical="center"/>
    </xf>
    <xf numFmtId="169" fontId="9" fillId="4" borderId="14" xfId="0" applyNumberFormat="1" applyFont="1" applyFill="1" applyBorder="1" applyAlignment="1">
      <alignment horizontal="center" vertical="center"/>
    </xf>
    <xf numFmtId="169" fontId="9" fillId="4" borderId="15" xfId="0" applyNumberFormat="1" applyFont="1" applyFill="1" applyBorder="1" applyAlignment="1">
      <alignment horizontal="center" vertical="center"/>
    </xf>
    <xf numFmtId="168" fontId="9" fillId="3" borderId="17" xfId="0" applyNumberFormat="1" applyFont="1" applyFill="1" applyBorder="1" applyAlignment="1">
      <alignment horizontal="center" vertical="center"/>
    </xf>
    <xf numFmtId="168" fontId="9" fillId="0" borderId="17" xfId="0" applyNumberFormat="1" applyFont="1" applyBorder="1" applyAlignment="1">
      <alignment horizontal="center" vertical="center"/>
    </xf>
    <xf numFmtId="168" fontId="9" fillId="4" borderId="17" xfId="0" applyNumberFormat="1" applyFont="1" applyFill="1" applyBorder="1" applyAlignment="1">
      <alignment horizontal="center" vertical="center"/>
    </xf>
    <xf numFmtId="9" fontId="13" fillId="3" borderId="16" xfId="2" applyFont="1" applyFill="1" applyBorder="1" applyAlignment="1">
      <alignment horizontal="left" vertical="center" indent="4"/>
    </xf>
    <xf numFmtId="9" fontId="14" fillId="3" borderId="17" xfId="2" applyFont="1" applyFill="1" applyBorder="1" applyAlignment="1">
      <alignment horizontal="center" vertical="center"/>
    </xf>
    <xf numFmtId="9" fontId="14" fillId="4" borderId="17" xfId="2" applyFont="1" applyFill="1" applyBorder="1" applyAlignment="1">
      <alignment horizontal="center" vertical="center"/>
    </xf>
    <xf numFmtId="168" fontId="8" fillId="3" borderId="17" xfId="0" applyNumberFormat="1" applyFont="1" applyFill="1" applyBorder="1" applyAlignment="1">
      <alignment horizontal="center" vertical="center"/>
    </xf>
    <xf numFmtId="168" fontId="8" fillId="0" borderId="17" xfId="0" applyNumberFormat="1" applyFont="1" applyBorder="1" applyAlignment="1">
      <alignment horizontal="center" vertical="center"/>
    </xf>
    <xf numFmtId="168" fontId="8" fillId="4" borderId="17" xfId="0" applyNumberFormat="1" applyFont="1" applyFill="1" applyBorder="1" applyAlignment="1">
      <alignment horizontal="center" vertical="center"/>
    </xf>
    <xf numFmtId="0" fontId="10" fillId="3" borderId="19" xfId="0" applyFont="1" applyFill="1" applyBorder="1" applyAlignment="1">
      <alignment horizontal="left" vertical="center" indent="2"/>
    </xf>
    <xf numFmtId="165" fontId="8" fillId="3" borderId="20" xfId="0" applyNumberFormat="1" applyFont="1" applyFill="1" applyBorder="1" applyAlignment="1">
      <alignment horizontal="center" vertical="center"/>
    </xf>
    <xf numFmtId="165" fontId="8" fillId="4" borderId="20" xfId="0" applyNumberFormat="1" applyFont="1" applyFill="1" applyBorder="1" applyAlignment="1">
      <alignment horizontal="center" vertical="center"/>
    </xf>
    <xf numFmtId="168" fontId="9" fillId="3" borderId="18" xfId="0" applyNumberFormat="1" applyFont="1" applyFill="1" applyBorder="1" applyAlignment="1">
      <alignment horizontal="center" vertical="center"/>
    </xf>
    <xf numFmtId="164" fontId="9" fillId="3" borderId="18" xfId="0" applyNumberFormat="1" applyFont="1" applyFill="1" applyBorder="1" applyAlignment="1">
      <alignment horizontal="center" vertical="center"/>
    </xf>
    <xf numFmtId="165" fontId="8" fillId="3" borderId="21" xfId="0" applyNumberFormat="1" applyFont="1" applyFill="1" applyBorder="1" applyAlignment="1">
      <alignment horizontal="center" vertical="center"/>
    </xf>
    <xf numFmtId="0" fontId="9" fillId="3" borderId="19" xfId="0" applyFont="1" applyFill="1" applyBorder="1" applyAlignment="1">
      <alignment horizontal="left" vertical="center" indent="2"/>
    </xf>
    <xf numFmtId="166" fontId="9" fillId="3" borderId="20" xfId="0" applyNumberFormat="1" applyFont="1" applyFill="1" applyBorder="1" applyAlignment="1">
      <alignment horizontal="center" vertical="center"/>
    </xf>
    <xf numFmtId="166" fontId="9" fillId="3" borderId="21" xfId="0" applyNumberFormat="1" applyFont="1" applyFill="1" applyBorder="1" applyAlignment="1">
      <alignment horizontal="center" vertical="center"/>
    </xf>
    <xf numFmtId="164" fontId="9" fillId="3" borderId="20" xfId="0" applyNumberFormat="1" applyFont="1" applyFill="1" applyBorder="1" applyAlignment="1">
      <alignment horizontal="center" vertical="center"/>
    </xf>
    <xf numFmtId="164" fontId="9" fillId="3" borderId="21" xfId="0" applyNumberFormat="1" applyFont="1" applyFill="1" applyBorder="1" applyAlignment="1">
      <alignment horizontal="center" vertical="center"/>
    </xf>
    <xf numFmtId="0" fontId="8" fillId="3" borderId="16" xfId="0" applyFont="1" applyFill="1" applyBorder="1" applyAlignment="1">
      <alignment horizontal="left" vertical="center" wrapText="1" indent="2"/>
    </xf>
    <xf numFmtId="0" fontId="11" fillId="3" borderId="18" xfId="0" applyFont="1" applyFill="1" applyBorder="1" applyAlignment="1">
      <alignment horizontal="center" vertical="center" wrapText="1"/>
    </xf>
    <xf numFmtId="0" fontId="11" fillId="3" borderId="18" xfId="0" applyFont="1" applyFill="1" applyBorder="1" applyAlignment="1">
      <alignment horizontal="center" vertical="center"/>
    </xf>
    <xf numFmtId="165" fontId="9" fillId="3" borderId="20" xfId="0" applyNumberFormat="1" applyFont="1" applyFill="1" applyBorder="1" applyAlignment="1">
      <alignment horizontal="center" vertical="center"/>
    </xf>
    <xf numFmtId="165" fontId="9" fillId="3" borderId="21" xfId="0" applyNumberFormat="1" applyFont="1" applyFill="1" applyBorder="1" applyAlignment="1">
      <alignment horizontal="center" vertical="center"/>
    </xf>
    <xf numFmtId="166" fontId="0" fillId="2" borderId="0" xfId="0" applyNumberFormat="1" applyFill="1" applyAlignment="1">
      <alignment vertical="center"/>
    </xf>
    <xf numFmtId="0" fontId="0" fillId="3" borderId="13" xfId="0" applyFill="1" applyBorder="1" applyAlignment="1">
      <alignment vertical="center"/>
    </xf>
    <xf numFmtId="0" fontId="17" fillId="3" borderId="17" xfId="0" applyFont="1" applyFill="1" applyBorder="1" applyAlignment="1">
      <alignment horizontal="center" vertical="center"/>
    </xf>
    <xf numFmtId="14" fontId="17" fillId="3" borderId="16" xfId="0" applyNumberFormat="1" applyFont="1" applyFill="1" applyBorder="1" applyAlignment="1">
      <alignment horizontal="center" vertical="center"/>
    </xf>
    <xf numFmtId="3" fontId="17" fillId="3" borderId="17"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10" fontId="17" fillId="3" borderId="18" xfId="2" applyNumberFormat="1" applyFont="1" applyFill="1" applyBorder="1" applyAlignment="1">
      <alignment horizontal="center" vertical="center"/>
    </xf>
    <xf numFmtId="0" fontId="18" fillId="3" borderId="16" xfId="0" applyFont="1" applyFill="1" applyBorder="1" applyAlignment="1">
      <alignment horizontal="center" vertical="center"/>
    </xf>
    <xf numFmtId="0" fontId="18" fillId="3" borderId="17" xfId="0" applyFont="1" applyFill="1" applyBorder="1" applyAlignment="1">
      <alignment horizontal="center" vertical="center" wrapText="1"/>
    </xf>
    <xf numFmtId="0" fontId="18" fillId="3" borderId="17" xfId="0" applyFont="1" applyFill="1" applyBorder="1" applyAlignment="1">
      <alignment horizontal="center" vertical="center"/>
    </xf>
    <xf numFmtId="0" fontId="18" fillId="3" borderId="18" xfId="0" applyFont="1" applyFill="1" applyBorder="1" applyAlignment="1">
      <alignment horizontal="center" vertical="center" wrapText="1"/>
    </xf>
    <xf numFmtId="9" fontId="0" fillId="2" borderId="0" xfId="0" applyNumberFormat="1" applyFill="1" applyAlignment="1">
      <alignment vertical="center"/>
    </xf>
    <xf numFmtId="9" fontId="8" fillId="3" borderId="16" xfId="2" applyFont="1" applyFill="1" applyBorder="1" applyAlignment="1">
      <alignment horizontal="left" vertical="center" indent="2"/>
    </xf>
    <xf numFmtId="10" fontId="14" fillId="3" borderId="17" xfId="2" applyNumberFormat="1" applyFont="1" applyFill="1" applyBorder="1" applyAlignment="1">
      <alignment horizontal="center" vertical="center"/>
    </xf>
    <xf numFmtId="10" fontId="14" fillId="4" borderId="17" xfId="2" applyNumberFormat="1" applyFont="1" applyFill="1" applyBorder="1" applyAlignment="1">
      <alignment horizontal="center" vertical="center"/>
    </xf>
    <xf numFmtId="0" fontId="26" fillId="2" borderId="0" xfId="0" applyFont="1" applyFill="1" applyAlignment="1">
      <alignment vertical="top" wrapText="1"/>
    </xf>
    <xf numFmtId="0" fontId="8" fillId="3" borderId="16" xfId="0" applyFont="1" applyFill="1" applyBorder="1" applyAlignment="1">
      <alignment horizontal="left" vertical="center" indent="7"/>
    </xf>
    <xf numFmtId="164" fontId="8" fillId="3" borderId="20" xfId="0" applyNumberFormat="1" applyFont="1" applyFill="1" applyBorder="1" applyAlignment="1">
      <alignment horizontal="center" vertical="center"/>
    </xf>
    <xf numFmtId="164" fontId="8" fillId="3" borderId="21" xfId="0" applyNumberFormat="1" applyFont="1" applyFill="1" applyBorder="1" applyAlignment="1">
      <alignment horizontal="center" vertical="center"/>
    </xf>
    <xf numFmtId="0" fontId="8" fillId="3" borderId="26" xfId="0" applyFont="1" applyFill="1" applyBorder="1" applyAlignment="1">
      <alignment horizontal="left" vertical="center" indent="2"/>
    </xf>
    <xf numFmtId="0" fontId="9" fillId="3" borderId="26" xfId="0" applyFont="1" applyFill="1" applyBorder="1" applyAlignment="1">
      <alignment horizontal="left" vertical="center" indent="2"/>
    </xf>
    <xf numFmtId="164" fontId="9" fillId="3" borderId="27" xfId="0" applyNumberFormat="1" applyFont="1" applyFill="1" applyBorder="1" applyAlignment="1">
      <alignment horizontal="center" vertical="center"/>
    </xf>
    <xf numFmtId="164" fontId="8" fillId="0" borderId="17" xfId="0" applyNumberFormat="1" applyFont="1" applyBorder="1" applyAlignment="1">
      <alignment horizontal="center" vertical="center"/>
    </xf>
    <xf numFmtId="164" fontId="9" fillId="0" borderId="27" xfId="0" applyNumberFormat="1" applyFont="1" applyBorder="1" applyAlignment="1">
      <alignment horizontal="center" vertical="center"/>
    </xf>
    <xf numFmtId="164" fontId="9" fillId="4" borderId="27" xfId="0" applyNumberFormat="1" applyFont="1" applyFill="1" applyBorder="1" applyAlignment="1">
      <alignment horizontal="center" vertical="center"/>
    </xf>
    <xf numFmtId="164" fontId="9" fillId="4" borderId="28" xfId="0" applyNumberFormat="1" applyFont="1" applyFill="1" applyBorder="1" applyAlignment="1">
      <alignment horizontal="center" vertical="center"/>
    </xf>
    <xf numFmtId="164" fontId="8" fillId="0" borderId="27" xfId="0" applyNumberFormat="1" applyFont="1" applyBorder="1" applyAlignment="1">
      <alignment horizontal="center" vertical="center"/>
    </xf>
    <xf numFmtId="10" fontId="8" fillId="0" borderId="27" xfId="2" applyNumberFormat="1" applyFont="1" applyBorder="1" applyAlignment="1">
      <alignment horizontal="center" vertical="center"/>
    </xf>
    <xf numFmtId="10" fontId="8" fillId="4" borderId="27" xfId="2" applyNumberFormat="1" applyFont="1" applyFill="1" applyBorder="1" applyAlignment="1">
      <alignment horizontal="center" vertical="center"/>
    </xf>
    <xf numFmtId="10" fontId="8" fillId="4" borderId="28" xfId="2" applyNumberFormat="1" applyFont="1" applyFill="1" applyBorder="1" applyAlignment="1">
      <alignment horizontal="center" vertical="center"/>
    </xf>
    <xf numFmtId="165" fontId="8" fillId="4" borderId="17" xfId="2" applyNumberFormat="1" applyFont="1" applyFill="1" applyBorder="1" applyAlignment="1">
      <alignment horizontal="center" vertical="center"/>
    </xf>
    <xf numFmtId="0" fontId="8" fillId="0" borderId="16" xfId="0" applyFont="1" applyBorder="1" applyAlignment="1">
      <alignment horizontal="left" vertical="center" indent="2"/>
    </xf>
    <xf numFmtId="165" fontId="9" fillId="4" borderId="17" xfId="2" applyNumberFormat="1" applyFont="1" applyFill="1" applyBorder="1" applyAlignment="1">
      <alignment horizontal="center" vertical="center"/>
    </xf>
    <xf numFmtId="0" fontId="13" fillId="3" borderId="19" xfId="0" applyFont="1" applyFill="1" applyBorder="1" applyAlignment="1">
      <alignment horizontal="left" vertical="center" indent="4"/>
    </xf>
    <xf numFmtId="0" fontId="5" fillId="2" borderId="0" xfId="0" applyFont="1" applyFill="1" applyAlignment="1">
      <alignment vertical="center" shrinkToFit="1"/>
    </xf>
    <xf numFmtId="0" fontId="9" fillId="3" borderId="1" xfId="0" applyFont="1" applyFill="1" applyBorder="1" applyAlignment="1">
      <alignment horizontal="center" vertical="center"/>
    </xf>
    <xf numFmtId="0" fontId="26" fillId="2" borderId="0" xfId="0" applyFont="1" applyFill="1" applyAlignment="1">
      <alignment wrapText="1"/>
    </xf>
    <xf numFmtId="0" fontId="0" fillId="2" borderId="25" xfId="0" applyFill="1" applyBorder="1" applyAlignment="1">
      <alignment horizontal="left" vertical="center"/>
    </xf>
    <xf numFmtId="164" fontId="25" fillId="3" borderId="29" xfId="0" applyNumberFormat="1" applyFont="1" applyFill="1" applyBorder="1" applyAlignment="1">
      <alignment horizontal="center" vertical="center"/>
    </xf>
    <xf numFmtId="0" fontId="9" fillId="3" borderId="30" xfId="0" applyFont="1" applyFill="1" applyBorder="1" applyAlignment="1">
      <alignment horizontal="center" vertical="center"/>
    </xf>
    <xf numFmtId="0" fontId="0" fillId="2" borderId="25" xfId="0" applyFill="1" applyBorder="1" applyAlignment="1">
      <alignment vertical="center"/>
    </xf>
    <xf numFmtId="0" fontId="8" fillId="3" borderId="31" xfId="0" applyFont="1" applyFill="1" applyBorder="1" applyAlignment="1">
      <alignment horizontal="center" vertical="center"/>
    </xf>
    <xf numFmtId="4" fontId="8" fillId="3" borderId="29" xfId="0" applyNumberFormat="1" applyFont="1" applyFill="1" applyBorder="1" applyAlignment="1">
      <alignment horizontal="center" vertical="center"/>
    </xf>
    <xf numFmtId="4" fontId="8" fillId="3" borderId="32" xfId="0" applyNumberFormat="1" applyFont="1" applyFill="1" applyBorder="1" applyAlignment="1">
      <alignment horizontal="center" vertical="center"/>
    </xf>
    <xf numFmtId="0" fontId="8" fillId="3" borderId="33" xfId="0" applyFont="1" applyFill="1" applyBorder="1" applyAlignment="1">
      <alignment horizontal="center" vertical="center"/>
    </xf>
    <xf numFmtId="4" fontId="8" fillId="3" borderId="4" xfId="0" applyNumberFormat="1" applyFont="1" applyFill="1" applyBorder="1" applyAlignment="1">
      <alignment horizontal="center" vertical="center"/>
    </xf>
    <xf numFmtId="4" fontId="8" fillId="3" borderId="34" xfId="0" applyNumberFormat="1" applyFont="1" applyFill="1" applyBorder="1" applyAlignment="1">
      <alignment horizontal="center" vertical="center"/>
    </xf>
    <xf numFmtId="165" fontId="8" fillId="3" borderId="29" xfId="2" applyNumberFormat="1" applyFont="1" applyFill="1" applyBorder="1" applyAlignment="1">
      <alignment horizontal="center" vertical="center"/>
    </xf>
    <xf numFmtId="165" fontId="8" fillId="3" borderId="32" xfId="2" applyNumberFormat="1" applyFont="1" applyFill="1" applyBorder="1" applyAlignment="1">
      <alignment horizontal="center" vertical="center"/>
    </xf>
    <xf numFmtId="165" fontId="8" fillId="3" borderId="4" xfId="2" applyNumberFormat="1" applyFont="1" applyFill="1" applyBorder="1" applyAlignment="1">
      <alignment horizontal="center" vertical="center"/>
    </xf>
    <xf numFmtId="165" fontId="8" fillId="3" borderId="34" xfId="2" applyNumberFormat="1" applyFont="1" applyFill="1" applyBorder="1" applyAlignment="1">
      <alignment horizontal="center" vertical="center"/>
    </xf>
    <xf numFmtId="2" fontId="8" fillId="3" borderId="29" xfId="2" applyNumberFormat="1" applyFont="1" applyFill="1" applyBorder="1" applyAlignment="1">
      <alignment horizontal="center" vertical="center"/>
    </xf>
    <xf numFmtId="2" fontId="8" fillId="3" borderId="32" xfId="2" applyNumberFormat="1" applyFont="1" applyFill="1" applyBorder="1" applyAlignment="1">
      <alignment horizontal="center" vertical="center"/>
    </xf>
    <xf numFmtId="0" fontId="0" fillId="2" borderId="35" xfId="0" applyFill="1" applyBorder="1" applyAlignment="1">
      <alignment vertical="center"/>
    </xf>
    <xf numFmtId="10" fontId="8" fillId="3" borderId="29" xfId="2" applyNumberFormat="1" applyFont="1" applyFill="1" applyBorder="1" applyAlignment="1">
      <alignment horizontal="center" vertical="center"/>
    </xf>
    <xf numFmtId="10" fontId="8" fillId="3" borderId="32" xfId="2" applyNumberFormat="1" applyFont="1" applyFill="1" applyBorder="1" applyAlignment="1">
      <alignment horizontal="center" vertical="center"/>
    </xf>
    <xf numFmtId="0" fontId="8" fillId="3" borderId="1" xfId="0" applyFont="1" applyFill="1" applyBorder="1" applyAlignment="1">
      <alignment horizontal="center" vertical="center"/>
    </xf>
    <xf numFmtId="4" fontId="8" fillId="3" borderId="37" xfId="0" applyNumberFormat="1"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164" fontId="25" fillId="3" borderId="38" xfId="0" applyNumberFormat="1" applyFont="1" applyFill="1" applyBorder="1" applyAlignment="1">
      <alignment horizontal="center" vertical="center"/>
    </xf>
    <xf numFmtId="0" fontId="8" fillId="3" borderId="31" xfId="0" applyFont="1" applyFill="1" applyBorder="1" applyAlignment="1">
      <alignment horizontal="center" vertical="center" wrapText="1"/>
    </xf>
    <xf numFmtId="3" fontId="8" fillId="3" borderId="36" xfId="0" applyNumberFormat="1" applyFont="1" applyFill="1" applyBorder="1" applyAlignment="1">
      <alignment horizontal="center" vertical="center"/>
    </xf>
    <xf numFmtId="174" fontId="8" fillId="3" borderId="29" xfId="2" applyNumberFormat="1" applyFont="1" applyFill="1" applyBorder="1" applyAlignment="1">
      <alignment horizontal="center" vertical="center"/>
    </xf>
    <xf numFmtId="174" fontId="8" fillId="3" borderId="32" xfId="2" applyNumberFormat="1" applyFont="1" applyFill="1" applyBorder="1" applyAlignment="1">
      <alignment horizontal="center" vertical="center"/>
    </xf>
    <xf numFmtId="9" fontId="8" fillId="3" borderId="4" xfId="2" applyFont="1" applyFill="1" applyBorder="1" applyAlignment="1">
      <alignment horizontal="center" vertical="center"/>
    </xf>
    <xf numFmtId="9" fontId="8" fillId="3" borderId="34" xfId="2" applyFont="1" applyFill="1" applyBorder="1" applyAlignment="1">
      <alignment horizontal="center" vertical="center"/>
    </xf>
    <xf numFmtId="2" fontId="8" fillId="3" borderId="4" xfId="2" applyNumberFormat="1" applyFont="1" applyFill="1" applyBorder="1" applyAlignment="1">
      <alignment horizontal="center" vertical="center"/>
    </xf>
    <xf numFmtId="2" fontId="8" fillId="3" borderId="34" xfId="2" applyNumberFormat="1" applyFont="1" applyFill="1" applyBorder="1" applyAlignment="1">
      <alignment horizontal="center" vertical="center"/>
    </xf>
    <xf numFmtId="0" fontId="22" fillId="2" borderId="0" xfId="0" applyFont="1" applyFill="1" applyAlignment="1">
      <alignment vertical="center" shrinkToFit="1"/>
    </xf>
    <xf numFmtId="0" fontId="0" fillId="3" borderId="40" xfId="0" applyFill="1" applyBorder="1" applyAlignment="1">
      <alignment vertical="center"/>
    </xf>
    <xf numFmtId="0" fontId="6" fillId="3" borderId="40" xfId="0" applyFont="1" applyFill="1" applyBorder="1" applyAlignment="1">
      <alignment horizontal="left" vertical="center" indent="2"/>
    </xf>
    <xf numFmtId="0" fontId="7" fillId="3" borderId="40" xfId="0" applyFont="1" applyFill="1" applyBorder="1" applyAlignment="1">
      <alignment horizontal="left" vertical="center" indent="2"/>
    </xf>
    <xf numFmtId="0" fontId="2" fillId="2" borderId="0" xfId="0" applyFont="1" applyFill="1" applyAlignment="1">
      <alignment vertical="center"/>
    </xf>
    <xf numFmtId="0" fontId="16" fillId="2" borderId="0" xfId="0" applyFont="1" applyFill="1" applyAlignment="1">
      <alignment vertical="center"/>
    </xf>
    <xf numFmtId="0" fontId="17" fillId="3" borderId="41" xfId="0" applyFont="1" applyFill="1" applyBorder="1" applyAlignment="1">
      <alignment vertical="center"/>
    </xf>
    <xf numFmtId="0" fontId="17" fillId="3" borderId="42" xfId="0" applyFont="1" applyFill="1" applyBorder="1" applyAlignment="1">
      <alignment horizontal="right" vertical="center"/>
    </xf>
    <xf numFmtId="0" fontId="17" fillId="3" borderId="43" xfId="0" applyFont="1" applyFill="1" applyBorder="1" applyAlignment="1">
      <alignment vertical="center"/>
    </xf>
    <xf numFmtId="0" fontId="18" fillId="3" borderId="44" xfId="0" applyFont="1" applyFill="1" applyBorder="1" applyAlignment="1">
      <alignment horizontal="left" vertical="center" indent="2"/>
    </xf>
    <xf numFmtId="0" fontId="17" fillId="3" borderId="0" xfId="0" applyFont="1" applyFill="1" applyAlignment="1">
      <alignment vertical="center"/>
    </xf>
    <xf numFmtId="10" fontId="9" fillId="3" borderId="0" xfId="0" applyNumberFormat="1" applyFont="1" applyFill="1" applyAlignment="1">
      <alignment horizontal="center" vertical="center"/>
    </xf>
    <xf numFmtId="8" fontId="20" fillId="3" borderId="0" xfId="0" applyNumberFormat="1" applyFont="1" applyFill="1" applyAlignment="1">
      <alignment horizontal="center" vertical="center"/>
    </xf>
    <xf numFmtId="8" fontId="20" fillId="3" borderId="25" xfId="0" applyNumberFormat="1" applyFont="1" applyFill="1" applyBorder="1" applyAlignment="1">
      <alignment horizontal="center" vertical="center"/>
    </xf>
    <xf numFmtId="3" fontId="17" fillId="3" borderId="0" xfId="0" applyNumberFormat="1" applyFont="1" applyFill="1" applyAlignment="1">
      <alignment vertical="center"/>
    </xf>
    <xf numFmtId="0" fontId="17" fillId="3" borderId="0" xfId="0" applyFont="1" applyFill="1" applyAlignment="1">
      <alignment horizontal="left" vertical="center" indent="4"/>
    </xf>
    <xf numFmtId="0" fontId="17" fillId="3" borderId="44" xfId="0" applyFont="1" applyFill="1" applyBorder="1" applyAlignment="1">
      <alignment horizontal="left" vertical="center" indent="4"/>
    </xf>
    <xf numFmtId="8" fontId="20" fillId="3" borderId="0" xfId="0" applyNumberFormat="1" applyFont="1" applyFill="1" applyAlignment="1">
      <alignment vertical="center"/>
    </xf>
    <xf numFmtId="6" fontId="17" fillId="3" borderId="0" xfId="0" applyNumberFormat="1" applyFont="1" applyFill="1" applyAlignment="1">
      <alignment vertical="center"/>
    </xf>
    <xf numFmtId="0" fontId="17" fillId="3" borderId="44" xfId="0" applyFont="1" applyFill="1" applyBorder="1" applyAlignment="1">
      <alignment horizontal="left" vertical="center" indent="2"/>
    </xf>
    <xf numFmtId="165" fontId="24" fillId="3" borderId="0" xfId="0" applyNumberFormat="1" applyFont="1" applyFill="1" applyAlignment="1">
      <alignment vertical="center"/>
    </xf>
    <xf numFmtId="10" fontId="24" fillId="3" borderId="0" xfId="0" applyNumberFormat="1" applyFont="1" applyFill="1" applyAlignment="1">
      <alignment vertical="center"/>
    </xf>
    <xf numFmtId="8" fontId="4" fillId="3" borderId="0" xfId="0" applyNumberFormat="1" applyFont="1" applyFill="1" applyAlignment="1">
      <alignment vertical="center"/>
    </xf>
    <xf numFmtId="10" fontId="9" fillId="3" borderId="25" xfId="0" applyNumberFormat="1" applyFont="1" applyFill="1" applyBorder="1" applyAlignment="1">
      <alignment horizontal="center" vertical="center"/>
    </xf>
    <xf numFmtId="0" fontId="18" fillId="3" borderId="39" xfId="0" applyFont="1" applyFill="1" applyBorder="1" applyAlignment="1">
      <alignment horizontal="left" vertical="center" indent="2"/>
    </xf>
    <xf numFmtId="165" fontId="21" fillId="3" borderId="45" xfId="0" applyNumberFormat="1" applyFont="1" applyFill="1" applyBorder="1" applyAlignment="1">
      <alignment vertical="center"/>
    </xf>
    <xf numFmtId="0" fontId="17" fillId="3" borderId="45" xfId="0" applyFont="1" applyFill="1" applyBorder="1" applyAlignment="1">
      <alignment horizontal="left" vertical="center" indent="4"/>
    </xf>
    <xf numFmtId="14" fontId="17" fillId="3" borderId="47" xfId="0" applyNumberFormat="1" applyFont="1" applyFill="1" applyBorder="1" applyAlignment="1">
      <alignment horizontal="center" vertical="center"/>
    </xf>
    <xf numFmtId="0" fontId="18" fillId="3" borderId="48" xfId="0" applyFont="1" applyFill="1" applyBorder="1" applyAlignment="1">
      <alignment horizontal="center" vertical="center"/>
    </xf>
    <xf numFmtId="0" fontId="17" fillId="3" borderId="16" xfId="0" applyFont="1" applyFill="1" applyBorder="1" applyAlignment="1">
      <alignment horizontal="left" vertical="center" indent="5"/>
    </xf>
    <xf numFmtId="0" fontId="18" fillId="3" borderId="16" xfId="0" applyFont="1" applyFill="1" applyBorder="1" applyAlignment="1">
      <alignment horizontal="left" vertical="center" indent="2"/>
    </xf>
    <xf numFmtId="10" fontId="18" fillId="3" borderId="17" xfId="2" applyNumberFormat="1" applyFont="1" applyFill="1" applyBorder="1" applyAlignment="1">
      <alignment horizontal="center" vertical="center"/>
    </xf>
    <xf numFmtId="168" fontId="17" fillId="0" borderId="17" xfId="0" applyNumberFormat="1" applyFont="1" applyBorder="1" applyAlignment="1">
      <alignment horizontal="center" vertical="center"/>
    </xf>
    <xf numFmtId="0" fontId="18" fillId="3" borderId="19" xfId="0" applyFont="1" applyFill="1" applyBorder="1" applyAlignment="1">
      <alignment horizontal="left" vertical="center" indent="2"/>
    </xf>
    <xf numFmtId="2" fontId="17" fillId="3" borderId="20" xfId="2" applyNumberFormat="1" applyFont="1" applyFill="1" applyBorder="1" applyAlignment="1">
      <alignment horizontal="center" vertical="center"/>
    </xf>
    <xf numFmtId="0" fontId="8" fillId="3" borderId="16" xfId="0" applyFont="1" applyFill="1" applyBorder="1" applyAlignment="1">
      <alignment horizontal="left" vertical="center" indent="1"/>
    </xf>
    <xf numFmtId="0" fontId="8" fillId="3" borderId="19" xfId="0" applyFont="1" applyFill="1" applyBorder="1" applyAlignment="1">
      <alignment horizontal="left" vertical="center" indent="1"/>
    </xf>
    <xf numFmtId="0" fontId="9" fillId="3" borderId="13" xfId="0" applyFont="1" applyFill="1" applyBorder="1" applyAlignment="1">
      <alignment horizontal="center" vertical="center"/>
    </xf>
    <xf numFmtId="164" fontId="8" fillId="3" borderId="17" xfId="0" applyNumberFormat="1" applyFont="1" applyFill="1" applyBorder="1" applyAlignment="1">
      <alignment horizontal="center" vertical="center" wrapText="1"/>
    </xf>
    <xf numFmtId="164" fontId="8" fillId="3" borderId="18" xfId="0" applyNumberFormat="1" applyFont="1" applyFill="1" applyBorder="1" applyAlignment="1">
      <alignment horizontal="center" vertical="center" wrapText="1"/>
    </xf>
    <xf numFmtId="8" fontId="8" fillId="3" borderId="16" xfId="0" applyNumberFormat="1" applyFont="1" applyFill="1" applyBorder="1" applyAlignment="1">
      <alignment horizontal="left" vertical="center" indent="1"/>
    </xf>
    <xf numFmtId="164" fontId="8" fillId="3" borderId="20" xfId="0" applyNumberFormat="1" applyFont="1" applyFill="1" applyBorder="1" applyAlignment="1">
      <alignment horizontal="center" vertical="center" wrapText="1"/>
    </xf>
    <xf numFmtId="164" fontId="8" fillId="3" borderId="21" xfId="0" applyNumberFormat="1" applyFont="1" applyFill="1" applyBorder="1" applyAlignment="1">
      <alignment horizontal="center" vertical="center" wrapText="1"/>
    </xf>
    <xf numFmtId="10" fontId="13" fillId="0" borderId="17" xfId="2" applyNumberFormat="1" applyFont="1" applyFill="1" applyBorder="1" applyAlignment="1">
      <alignment horizontal="left" vertical="center" indent="4"/>
    </xf>
    <xf numFmtId="10" fontId="8" fillId="0" borderId="20" xfId="2" applyNumberFormat="1" applyFont="1" applyFill="1" applyBorder="1" applyAlignment="1">
      <alignment horizontal="center" vertical="center"/>
    </xf>
    <xf numFmtId="0" fontId="9" fillId="2" borderId="0" xfId="0" applyFont="1" applyFill="1" applyAlignment="1">
      <alignment horizontal="center" vertical="center"/>
    </xf>
    <xf numFmtId="10" fontId="9" fillId="2" borderId="0" xfId="2" applyNumberFormat="1" applyFont="1" applyFill="1" applyBorder="1" applyAlignment="1">
      <alignment horizontal="center" vertical="center"/>
    </xf>
    <xf numFmtId="0" fontId="9" fillId="4" borderId="18" xfId="0" applyFont="1" applyFill="1" applyBorder="1" applyAlignment="1">
      <alignment horizontal="center" vertical="center"/>
    </xf>
    <xf numFmtId="10" fontId="9" fillId="4" borderId="18" xfId="2" applyNumberFormat="1" applyFont="1" applyFill="1" applyBorder="1" applyAlignment="1">
      <alignment horizontal="center" vertical="center"/>
    </xf>
    <xf numFmtId="0" fontId="12" fillId="3" borderId="16" xfId="0" applyFont="1" applyFill="1" applyBorder="1" applyAlignment="1">
      <alignment horizontal="left" vertical="center" indent="2"/>
    </xf>
    <xf numFmtId="164" fontId="12" fillId="3" borderId="17" xfId="0" applyNumberFormat="1" applyFont="1" applyFill="1" applyBorder="1" applyAlignment="1">
      <alignment horizontal="center" vertical="center"/>
    </xf>
    <xf numFmtId="164" fontId="12" fillId="3" borderId="18" xfId="0" applyNumberFormat="1" applyFont="1" applyFill="1" applyBorder="1" applyAlignment="1">
      <alignment horizontal="center" vertical="center"/>
    </xf>
    <xf numFmtId="0" fontId="11" fillId="3" borderId="16" xfId="0" applyFont="1" applyFill="1" applyBorder="1" applyAlignment="1">
      <alignment horizontal="left" vertical="center" indent="4"/>
    </xf>
    <xf numFmtId="164" fontId="11" fillId="3" borderId="17" xfId="0" applyNumberFormat="1" applyFont="1" applyFill="1" applyBorder="1" applyAlignment="1">
      <alignment horizontal="center" vertical="center"/>
    </xf>
    <xf numFmtId="164" fontId="11" fillId="3" borderId="18" xfId="0" applyNumberFormat="1" applyFont="1" applyFill="1" applyBorder="1" applyAlignment="1">
      <alignment horizontal="center" vertical="center"/>
    </xf>
    <xf numFmtId="0" fontId="11" fillId="3" borderId="16" xfId="0" applyFont="1" applyFill="1" applyBorder="1" applyAlignment="1">
      <alignment horizontal="left" vertical="center" indent="7"/>
    </xf>
    <xf numFmtId="0" fontId="11" fillId="3" borderId="16" xfId="0" applyFont="1" applyFill="1" applyBorder="1" applyAlignment="1">
      <alignment horizontal="left" vertical="center" indent="10"/>
    </xf>
    <xf numFmtId="164" fontId="11" fillId="0" borderId="17" xfId="0" applyNumberFormat="1" applyFont="1" applyBorder="1" applyAlignment="1">
      <alignment horizontal="center" vertical="center"/>
    </xf>
    <xf numFmtId="164" fontId="11" fillId="0" borderId="18" xfId="0" applyNumberFormat="1" applyFont="1" applyBorder="1" applyAlignment="1">
      <alignment horizontal="center" vertical="center"/>
    </xf>
    <xf numFmtId="0" fontId="11" fillId="3" borderId="16" xfId="0" applyFont="1" applyFill="1" applyBorder="1" applyAlignment="1">
      <alignment horizontal="left" vertical="center" wrapText="1" indent="7"/>
    </xf>
    <xf numFmtId="164" fontId="11" fillId="0" borderId="17" xfId="0" applyNumberFormat="1" applyFont="1" applyBorder="1" applyAlignment="1">
      <alignment horizontal="left" vertical="center" indent="2"/>
    </xf>
    <xf numFmtId="164" fontId="11" fillId="0" borderId="18" xfId="0" applyNumberFormat="1" applyFont="1" applyBorder="1" applyAlignment="1">
      <alignment horizontal="left" vertical="center" indent="2"/>
    </xf>
    <xf numFmtId="0" fontId="11" fillId="3" borderId="19" xfId="0" applyFont="1" applyFill="1" applyBorder="1" applyAlignment="1">
      <alignment horizontal="left" vertical="center" indent="4"/>
    </xf>
    <xf numFmtId="164" fontId="11" fillId="0" borderId="20" xfId="0" applyNumberFormat="1" applyFont="1" applyBorder="1" applyAlignment="1">
      <alignment horizontal="center" vertical="center"/>
    </xf>
    <xf numFmtId="164" fontId="11" fillId="0" borderId="21" xfId="0" applyNumberFormat="1" applyFont="1" applyBorder="1" applyAlignment="1">
      <alignment horizontal="center" vertical="center"/>
    </xf>
    <xf numFmtId="0" fontId="24" fillId="3" borderId="0" xfId="0" applyFont="1" applyFill="1" applyAlignment="1">
      <alignment horizontal="right" vertical="center"/>
    </xf>
    <xf numFmtId="0" fontId="35" fillId="3" borderId="1" xfId="0" applyFont="1" applyFill="1" applyBorder="1" applyAlignment="1">
      <alignment horizontal="left" vertical="center" indent="2"/>
    </xf>
    <xf numFmtId="164" fontId="14" fillId="3" borderId="17" xfId="0" applyNumberFormat="1" applyFont="1" applyFill="1" applyBorder="1" applyAlignment="1">
      <alignment horizontal="center" vertical="center"/>
    </xf>
    <xf numFmtId="164" fontId="14" fillId="3" borderId="18" xfId="0" applyNumberFormat="1" applyFont="1" applyFill="1" applyBorder="1" applyAlignment="1">
      <alignment horizontal="center" vertical="center"/>
    </xf>
    <xf numFmtId="9" fontId="14" fillId="3" borderId="18" xfId="2" applyFont="1" applyFill="1" applyBorder="1" applyAlignment="1">
      <alignment horizontal="center" vertical="center"/>
    </xf>
    <xf numFmtId="44" fontId="24" fillId="3" borderId="0" xfId="1" applyFont="1" applyFill="1" applyAlignment="1">
      <alignment horizontal="right" vertical="center"/>
    </xf>
    <xf numFmtId="0" fontId="18" fillId="3" borderId="49" xfId="0" applyFont="1" applyFill="1" applyBorder="1" applyAlignment="1">
      <alignment horizontal="center" vertical="center"/>
    </xf>
    <xf numFmtId="10" fontId="17" fillId="3" borderId="18" xfId="2" applyNumberFormat="1" applyFont="1" applyFill="1" applyBorder="1" applyAlignment="1">
      <alignment horizontal="center" vertical="center" wrapText="1"/>
    </xf>
    <xf numFmtId="10" fontId="18" fillId="3" borderId="18" xfId="2" applyNumberFormat="1" applyFont="1" applyFill="1" applyBorder="1" applyAlignment="1">
      <alignment horizontal="center" vertical="center"/>
    </xf>
    <xf numFmtId="4" fontId="17" fillId="3" borderId="18" xfId="0" applyNumberFormat="1" applyFont="1" applyFill="1" applyBorder="1" applyAlignment="1">
      <alignment horizontal="center" vertical="center" wrapText="1"/>
    </xf>
    <xf numFmtId="165" fontId="17" fillId="3" borderId="18" xfId="2" applyNumberFormat="1" applyFont="1" applyFill="1" applyBorder="1" applyAlignment="1">
      <alignment horizontal="center" vertical="center"/>
    </xf>
    <xf numFmtId="2" fontId="17" fillId="3" borderId="21" xfId="2" applyNumberFormat="1" applyFont="1" applyFill="1" applyBorder="1" applyAlignment="1">
      <alignment horizontal="center" vertical="center"/>
    </xf>
    <xf numFmtId="164" fontId="8" fillId="3" borderId="27" xfId="0" applyNumberFormat="1" applyFont="1" applyFill="1" applyBorder="1" applyAlignment="1">
      <alignment horizontal="center" vertical="center"/>
    </xf>
    <xf numFmtId="0" fontId="9" fillId="3" borderId="47" xfId="0" applyFont="1" applyFill="1" applyBorder="1" applyAlignment="1">
      <alignment horizontal="left" vertical="center" indent="2"/>
    </xf>
    <xf numFmtId="0" fontId="9" fillId="3" borderId="48" xfId="0" applyFont="1" applyFill="1" applyBorder="1" applyAlignment="1">
      <alignment horizontal="center" vertical="center"/>
    </xf>
    <xf numFmtId="0" fontId="9" fillId="3" borderId="49" xfId="0" applyFont="1" applyFill="1" applyBorder="1" applyAlignment="1">
      <alignment horizontal="center" vertical="center"/>
    </xf>
    <xf numFmtId="166" fontId="8" fillId="3" borderId="18" xfId="0" applyNumberFormat="1" applyFont="1" applyFill="1" applyBorder="1" applyAlignment="1">
      <alignment horizontal="center" vertical="center" wrapText="1"/>
    </xf>
    <xf numFmtId="0" fontId="33" fillId="2" borderId="0" xfId="4" applyFont="1" applyFill="1"/>
    <xf numFmtId="0" fontId="26" fillId="2" borderId="0" xfId="4" applyFont="1" applyFill="1"/>
    <xf numFmtId="0" fontId="34" fillId="2" borderId="0" xfId="4" applyFont="1" applyFill="1"/>
    <xf numFmtId="10" fontId="0" fillId="3" borderId="17" xfId="2" applyNumberFormat="1"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10" fontId="17" fillId="3" borderId="16" xfId="2" applyNumberFormat="1" applyFont="1" applyFill="1" applyBorder="1" applyAlignment="1">
      <alignment horizontal="center" vertical="center"/>
    </xf>
    <xf numFmtId="175" fontId="17" fillId="3" borderId="17" xfId="1" applyNumberFormat="1" applyFont="1" applyFill="1" applyBorder="1" applyAlignment="1">
      <alignment horizontal="center" vertical="center"/>
    </xf>
    <xf numFmtId="175" fontId="17" fillId="3" borderId="17" xfId="0" applyNumberFormat="1" applyFont="1" applyFill="1" applyBorder="1" applyAlignment="1">
      <alignment horizontal="center" vertical="center"/>
    </xf>
    <xf numFmtId="175" fontId="17" fillId="3" borderId="18" xfId="0" applyNumberFormat="1" applyFont="1" applyFill="1" applyBorder="1" applyAlignment="1">
      <alignment horizontal="center" vertical="center"/>
    </xf>
    <xf numFmtId="10" fontId="17" fillId="3" borderId="19" xfId="2" applyNumberFormat="1" applyFont="1" applyFill="1" applyBorder="1" applyAlignment="1">
      <alignment horizontal="center" vertical="center"/>
    </xf>
    <xf numFmtId="10" fontId="17" fillId="3" borderId="20" xfId="2" applyNumberFormat="1" applyFont="1" applyFill="1" applyBorder="1" applyAlignment="1">
      <alignment horizontal="center" vertical="center"/>
    </xf>
    <xf numFmtId="175" fontId="17" fillId="3" borderId="20" xfId="1" applyNumberFormat="1" applyFont="1" applyFill="1" applyBorder="1" applyAlignment="1">
      <alignment horizontal="center" vertical="center"/>
    </xf>
    <xf numFmtId="175" fontId="17" fillId="3" borderId="20" xfId="0" applyNumberFormat="1" applyFont="1" applyFill="1" applyBorder="1" applyAlignment="1">
      <alignment horizontal="center" vertical="center"/>
    </xf>
    <xf numFmtId="175" fontId="17" fillId="3" borderId="21" xfId="0" applyNumberFormat="1" applyFont="1" applyFill="1" applyBorder="1" applyAlignment="1">
      <alignment horizontal="center" vertical="center"/>
    </xf>
    <xf numFmtId="0" fontId="18" fillId="3" borderId="18" xfId="0" applyFont="1" applyFill="1" applyBorder="1" applyAlignment="1">
      <alignment horizontal="center" vertical="center"/>
    </xf>
    <xf numFmtId="0" fontId="0" fillId="3" borderId="16" xfId="0" applyFill="1" applyBorder="1" applyAlignment="1">
      <alignment horizontal="left" vertical="center"/>
    </xf>
    <xf numFmtId="10" fontId="0" fillId="3" borderId="17" xfId="0" applyNumberFormat="1" applyFill="1" applyBorder="1" applyAlignment="1">
      <alignment horizontal="center" vertical="center"/>
    </xf>
    <xf numFmtId="10" fontId="0" fillId="3" borderId="18" xfId="0" applyNumberFormat="1" applyFill="1" applyBorder="1" applyAlignment="1">
      <alignment horizontal="center" vertical="center"/>
    </xf>
    <xf numFmtId="0" fontId="0" fillId="3" borderId="19" xfId="0" applyFill="1" applyBorder="1" applyAlignment="1">
      <alignment horizontal="left" vertical="center"/>
    </xf>
    <xf numFmtId="10" fontId="0" fillId="3" borderId="20" xfId="0" applyNumberFormat="1" applyFill="1" applyBorder="1" applyAlignment="1">
      <alignment horizontal="center" vertical="center"/>
    </xf>
    <xf numFmtId="10" fontId="0" fillId="3" borderId="21" xfId="0" applyNumberFormat="1" applyFill="1" applyBorder="1" applyAlignment="1">
      <alignment horizontal="center" vertical="center"/>
    </xf>
    <xf numFmtId="10" fontId="0" fillId="3" borderId="18" xfId="2" applyNumberFormat="1" applyFont="1" applyFill="1" applyBorder="1" applyAlignment="1">
      <alignment horizontal="center" vertical="center"/>
    </xf>
    <xf numFmtId="9" fontId="0" fillId="3" borderId="16" xfId="2" applyFont="1" applyFill="1" applyBorder="1" applyAlignment="1">
      <alignment horizontal="left" vertical="center"/>
    </xf>
    <xf numFmtId="9" fontId="0" fillId="3" borderId="17" xfId="2" applyFont="1" applyFill="1" applyBorder="1" applyAlignment="1">
      <alignment horizontal="center" vertical="center"/>
    </xf>
    <xf numFmtId="9" fontId="0" fillId="3" borderId="18" xfId="2" applyFont="1" applyFill="1" applyBorder="1" applyAlignment="1">
      <alignment horizontal="center" vertical="center"/>
    </xf>
    <xf numFmtId="9" fontId="0" fillId="3" borderId="17" xfId="0" applyNumberFormat="1" applyFill="1" applyBorder="1" applyAlignment="1">
      <alignment horizontal="center" vertical="center"/>
    </xf>
    <xf numFmtId="9" fontId="0" fillId="3" borderId="18" xfId="0" applyNumberFormat="1" applyFill="1" applyBorder="1" applyAlignment="1">
      <alignment horizontal="center" vertical="center"/>
    </xf>
    <xf numFmtId="44" fontId="0" fillId="2" borderId="0" xfId="1" applyFont="1" applyFill="1" applyBorder="1" applyAlignment="1">
      <alignment horizontal="center" vertical="center"/>
    </xf>
    <xf numFmtId="0" fontId="8" fillId="2" borderId="0" xfId="0" applyFont="1" applyFill="1" applyAlignment="1">
      <alignment horizontal="left" vertical="center" indent="1"/>
    </xf>
    <xf numFmtId="164" fontId="8" fillId="2" borderId="0" xfId="0" applyNumberFormat="1" applyFont="1" applyFill="1" applyAlignment="1">
      <alignment horizontal="center" vertical="center"/>
    </xf>
    <xf numFmtId="0" fontId="8" fillId="3" borderId="13" xfId="0" applyFont="1" applyFill="1" applyBorder="1" applyAlignment="1">
      <alignment horizontal="left" vertical="center"/>
    </xf>
    <xf numFmtId="166" fontId="9" fillId="2" borderId="0" xfId="0" applyNumberFormat="1" applyFont="1" applyFill="1" applyAlignment="1">
      <alignment horizontal="center" vertical="center"/>
    </xf>
    <xf numFmtId="0" fontId="8" fillId="2" borderId="0" xfId="0" applyFont="1" applyFill="1" applyAlignment="1">
      <alignment horizontal="center" vertical="center"/>
    </xf>
    <xf numFmtId="0" fontId="9" fillId="0" borderId="9" xfId="0" applyFont="1" applyBorder="1" applyAlignment="1">
      <alignment horizontal="center" vertical="center"/>
    </xf>
    <xf numFmtId="166" fontId="9" fillId="0" borderId="9" xfId="0" applyNumberFormat="1" applyFont="1" applyBorder="1" applyAlignment="1">
      <alignment horizontal="center" vertical="center"/>
    </xf>
    <xf numFmtId="10" fontId="8" fillId="0" borderId="9" xfId="2" applyNumberFormat="1" applyFont="1" applyFill="1" applyBorder="1" applyAlignment="1">
      <alignment horizontal="center" vertical="center"/>
    </xf>
    <xf numFmtId="10" fontId="8" fillId="0" borderId="12" xfId="2" applyNumberFormat="1" applyFont="1" applyFill="1" applyBorder="1" applyAlignment="1">
      <alignment horizontal="center" vertical="center"/>
    </xf>
    <xf numFmtId="0" fontId="9" fillId="3" borderId="53" xfId="0" applyFont="1" applyFill="1" applyBorder="1" applyAlignment="1">
      <alignment horizontal="center" vertical="center"/>
    </xf>
    <xf numFmtId="166" fontId="8" fillId="3" borderId="53" xfId="0" applyNumberFormat="1" applyFont="1" applyFill="1" applyBorder="1" applyAlignment="1">
      <alignment horizontal="center" vertical="center"/>
    </xf>
    <xf numFmtId="166" fontId="9" fillId="3" borderId="54" xfId="0" applyNumberFormat="1" applyFont="1" applyFill="1" applyBorder="1" applyAlignment="1">
      <alignment horizontal="center" vertical="center"/>
    </xf>
    <xf numFmtId="0" fontId="0" fillId="0" borderId="50" xfId="0" applyBorder="1" applyAlignment="1">
      <alignment vertical="center"/>
    </xf>
    <xf numFmtId="164" fontId="8" fillId="3" borderId="53" xfId="0" applyNumberFormat="1" applyFont="1" applyFill="1" applyBorder="1" applyAlignment="1">
      <alignment horizontal="center" vertical="center"/>
    </xf>
    <xf numFmtId="164" fontId="9" fillId="3" borderId="53" xfId="0" applyNumberFormat="1" applyFont="1" applyFill="1" applyBorder="1" applyAlignment="1">
      <alignment horizontal="center" vertical="center"/>
    </xf>
    <xf numFmtId="10" fontId="9" fillId="3" borderId="53" xfId="2" applyNumberFormat="1" applyFont="1" applyFill="1" applyBorder="1" applyAlignment="1">
      <alignment horizontal="center" vertical="center"/>
    </xf>
    <xf numFmtId="10" fontId="9" fillId="3" borderId="54" xfId="2" applyNumberFormat="1" applyFont="1" applyFill="1" applyBorder="1" applyAlignment="1">
      <alignment horizontal="center" vertical="center"/>
    </xf>
    <xf numFmtId="0" fontId="9" fillId="3" borderId="50" xfId="0" applyFont="1" applyFill="1" applyBorder="1" applyAlignment="1">
      <alignment horizontal="center" vertical="center"/>
    </xf>
    <xf numFmtId="164" fontId="8" fillId="3" borderId="55" xfId="0" applyNumberFormat="1" applyFont="1" applyFill="1" applyBorder="1" applyAlignment="1">
      <alignment horizontal="center" vertical="center"/>
    </xf>
    <xf numFmtId="164" fontId="9" fillId="3" borderId="55" xfId="0" applyNumberFormat="1" applyFont="1" applyFill="1" applyBorder="1" applyAlignment="1">
      <alignment horizontal="center" vertical="center"/>
    </xf>
    <xf numFmtId="164" fontId="9" fillId="3" borderId="54" xfId="0" applyNumberFormat="1" applyFont="1" applyFill="1" applyBorder="1" applyAlignment="1">
      <alignment horizontal="center" vertical="center"/>
    </xf>
    <xf numFmtId="0" fontId="9" fillId="3" borderId="56" xfId="0" applyFont="1" applyFill="1" applyBorder="1" applyAlignment="1">
      <alignment horizontal="center" vertical="center"/>
    </xf>
    <xf numFmtId="10" fontId="8" fillId="3" borderId="53" xfId="2" applyNumberFormat="1" applyFont="1" applyFill="1" applyBorder="1" applyAlignment="1">
      <alignment horizontal="center" vertical="center"/>
    </xf>
    <xf numFmtId="10" fontId="8" fillId="3" borderId="54" xfId="2" applyNumberFormat="1" applyFont="1" applyFill="1" applyBorder="1" applyAlignment="1">
      <alignment horizontal="center" vertical="center"/>
    </xf>
    <xf numFmtId="164" fontId="8" fillId="4" borderId="27" xfId="0" applyNumberFormat="1" applyFont="1" applyFill="1" applyBorder="1" applyAlignment="1">
      <alignment horizontal="center" vertical="center"/>
    </xf>
    <xf numFmtId="164" fontId="12" fillId="3" borderId="53" xfId="0" applyNumberFormat="1" applyFont="1" applyFill="1" applyBorder="1" applyAlignment="1">
      <alignment horizontal="center" vertical="center"/>
    </xf>
    <xf numFmtId="164" fontId="14" fillId="3" borderId="53" xfId="0" applyNumberFormat="1" applyFont="1" applyFill="1" applyBorder="1" applyAlignment="1">
      <alignment horizontal="center" vertical="center"/>
    </xf>
    <xf numFmtId="164" fontId="11" fillId="3" borderId="53" xfId="0" applyNumberFormat="1" applyFont="1" applyFill="1" applyBorder="1" applyAlignment="1">
      <alignment horizontal="center" vertical="center"/>
    </xf>
    <xf numFmtId="164" fontId="11" fillId="0" borderId="53" xfId="0" applyNumberFormat="1" applyFont="1" applyBorder="1" applyAlignment="1">
      <alignment horizontal="center" vertical="center"/>
    </xf>
    <xf numFmtId="164" fontId="11" fillId="0" borderId="53" xfId="0" applyNumberFormat="1" applyFont="1" applyBorder="1" applyAlignment="1">
      <alignment horizontal="left" vertical="center" indent="2"/>
    </xf>
    <xf numFmtId="164" fontId="11" fillId="0" borderId="54" xfId="0" applyNumberFormat="1" applyFont="1" applyBorder="1" applyAlignment="1">
      <alignment horizontal="center" vertical="center"/>
    </xf>
    <xf numFmtId="2" fontId="17" fillId="3" borderId="17" xfId="0" applyNumberFormat="1" applyFont="1" applyFill="1" applyBorder="1" applyAlignment="1">
      <alignment horizontal="center" vertical="center"/>
    </xf>
    <xf numFmtId="44" fontId="0" fillId="2" borderId="0" xfId="1" applyFont="1" applyFill="1" applyAlignment="1">
      <alignment vertical="center"/>
    </xf>
    <xf numFmtId="0" fontId="9" fillId="3" borderId="0" xfId="0" applyFont="1" applyFill="1" applyAlignment="1">
      <alignment horizontal="center" vertical="center"/>
    </xf>
    <xf numFmtId="166" fontId="8" fillId="0" borderId="17" xfId="0" applyNumberFormat="1" applyFont="1" applyBorder="1" applyAlignment="1">
      <alignment horizontal="center" vertical="center"/>
    </xf>
    <xf numFmtId="172" fontId="8" fillId="0" borderId="17" xfId="2" applyNumberFormat="1" applyFont="1" applyFill="1" applyBorder="1" applyAlignment="1">
      <alignment horizontal="center" vertical="center"/>
    </xf>
    <xf numFmtId="166" fontId="9" fillId="0" borderId="5" xfId="0" applyNumberFormat="1" applyFont="1" applyBorder="1" applyAlignment="1">
      <alignment horizontal="center" vertical="center"/>
    </xf>
    <xf numFmtId="172" fontId="8" fillId="0" borderId="5" xfId="2" applyNumberFormat="1" applyFont="1" applyFill="1" applyBorder="1" applyAlignment="1">
      <alignment horizontal="center" vertical="center"/>
    </xf>
    <xf numFmtId="166" fontId="8" fillId="0" borderId="5" xfId="0" applyNumberFormat="1" applyFont="1" applyBorder="1" applyAlignment="1">
      <alignment horizontal="center" vertical="center"/>
    </xf>
    <xf numFmtId="164" fontId="8" fillId="0" borderId="5" xfId="0" applyNumberFormat="1" applyFont="1" applyBorder="1" applyAlignment="1">
      <alignment horizontal="center" vertical="center"/>
    </xf>
    <xf numFmtId="166" fontId="8" fillId="0" borderId="11" xfId="0" applyNumberFormat="1" applyFont="1" applyBorder="1" applyAlignment="1">
      <alignment horizontal="center" vertical="center"/>
    </xf>
    <xf numFmtId="10" fontId="9" fillId="0" borderId="17" xfId="2" applyNumberFormat="1" applyFont="1" applyFill="1" applyBorder="1" applyAlignment="1">
      <alignment horizontal="center" vertical="center"/>
    </xf>
    <xf numFmtId="10" fontId="13" fillId="0" borderId="20" xfId="2" applyNumberFormat="1" applyFont="1" applyFill="1" applyBorder="1" applyAlignment="1">
      <alignment horizontal="center" vertical="center"/>
    </xf>
    <xf numFmtId="165" fontId="8" fillId="0" borderId="17" xfId="0" applyNumberFormat="1" applyFont="1" applyBorder="1" applyAlignment="1">
      <alignment horizontal="center" vertical="center"/>
    </xf>
    <xf numFmtId="165" fontId="13" fillId="0" borderId="17" xfId="2" applyNumberFormat="1" applyFont="1" applyFill="1" applyBorder="1" applyAlignment="1">
      <alignment horizontal="center" vertical="center"/>
    </xf>
    <xf numFmtId="10" fontId="8" fillId="0" borderId="27" xfId="2" applyNumberFormat="1" applyFont="1" applyFill="1" applyBorder="1" applyAlignment="1">
      <alignment horizontal="center" vertical="center"/>
    </xf>
    <xf numFmtId="9" fontId="14" fillId="0" borderId="17" xfId="2" applyFont="1" applyFill="1" applyBorder="1" applyAlignment="1">
      <alignment horizontal="center" vertical="center"/>
    </xf>
    <xf numFmtId="165" fontId="8" fillId="0" borderId="20" xfId="0" applyNumberFormat="1" applyFont="1" applyBorder="1" applyAlignment="1">
      <alignment horizontal="center" vertical="center"/>
    </xf>
    <xf numFmtId="0" fontId="17" fillId="3" borderId="16" xfId="0" applyFont="1" applyFill="1" applyBorder="1" applyAlignment="1">
      <alignment horizontal="center" vertical="center"/>
    </xf>
    <xf numFmtId="175" fontId="17" fillId="3" borderId="18" xfId="1" applyNumberFormat="1" applyFont="1" applyFill="1" applyBorder="1" applyAlignment="1">
      <alignment horizontal="center" vertical="center"/>
    </xf>
    <xf numFmtId="0" fontId="17" fillId="3" borderId="19" xfId="0" applyFont="1" applyFill="1" applyBorder="1" applyAlignment="1">
      <alignment horizontal="center" vertical="center"/>
    </xf>
    <xf numFmtId="0" fontId="18" fillId="3" borderId="19" xfId="0" applyFont="1" applyFill="1" applyBorder="1" applyAlignment="1">
      <alignment horizontal="center" vertical="center"/>
    </xf>
    <xf numFmtId="10" fontId="18" fillId="3" borderId="20" xfId="2" applyNumberFormat="1" applyFont="1" applyFill="1" applyBorder="1" applyAlignment="1">
      <alignment horizontal="center" vertical="center"/>
    </xf>
    <xf numFmtId="10" fontId="18" fillId="3" borderId="21" xfId="2" applyNumberFormat="1" applyFont="1" applyFill="1" applyBorder="1" applyAlignment="1">
      <alignment horizontal="center" vertical="center"/>
    </xf>
    <xf numFmtId="175" fontId="24" fillId="3" borderId="20" xfId="1" applyNumberFormat="1" applyFont="1" applyFill="1" applyBorder="1" applyAlignment="1">
      <alignment horizontal="center" vertical="center"/>
    </xf>
    <xf numFmtId="175" fontId="24" fillId="3" borderId="21" xfId="1" applyNumberFormat="1" applyFont="1" applyFill="1" applyBorder="1" applyAlignment="1">
      <alignment horizontal="center" vertical="center"/>
    </xf>
    <xf numFmtId="0" fontId="24" fillId="2" borderId="0" xfId="0" applyFont="1" applyFill="1" applyAlignment="1">
      <alignment horizontal="center" vertical="center"/>
    </xf>
    <xf numFmtId="0" fontId="17" fillId="3" borderId="0" xfId="0" applyFont="1" applyFill="1" applyAlignment="1">
      <alignment horizontal="right" vertical="center" textRotation="90"/>
    </xf>
    <xf numFmtId="10" fontId="17" fillId="3" borderId="45" xfId="0" applyNumberFormat="1" applyFont="1" applyFill="1" applyBorder="1" applyAlignment="1">
      <alignment horizontal="center" vertical="top"/>
    </xf>
    <xf numFmtId="10" fontId="17" fillId="3" borderId="46" xfId="0" applyNumberFormat="1" applyFont="1" applyFill="1" applyBorder="1" applyAlignment="1">
      <alignment horizontal="center" vertical="top"/>
    </xf>
    <xf numFmtId="0" fontId="5" fillId="2" borderId="0" xfId="0" applyFont="1" applyFill="1" applyAlignment="1">
      <alignment horizontal="center" vertical="center" shrinkToFit="1"/>
    </xf>
    <xf numFmtId="0" fontId="5" fillId="2" borderId="2" xfId="0" applyFont="1" applyFill="1" applyBorder="1" applyAlignment="1">
      <alignment horizontal="center" vertical="center" shrinkToFit="1"/>
    </xf>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169" fontId="9" fillId="0" borderId="17" xfId="0" applyNumberFormat="1" applyFont="1" applyBorder="1" applyAlignment="1">
      <alignment horizontal="center" vertical="center"/>
    </xf>
    <xf numFmtId="169" fontId="9" fillId="0" borderId="18" xfId="0" applyNumberFormat="1" applyFont="1" applyBorder="1" applyAlignment="1">
      <alignment horizontal="center" vertical="center"/>
    </xf>
    <xf numFmtId="168" fontId="8" fillId="0" borderId="17" xfId="0" applyNumberFormat="1" applyFont="1" applyBorder="1" applyAlignment="1">
      <alignment horizontal="center" vertical="center" wrapText="1"/>
    </xf>
    <xf numFmtId="168" fontId="8" fillId="0" borderId="18" xfId="0" applyNumberFormat="1" applyFont="1" applyBorder="1" applyAlignment="1">
      <alignment horizontal="center" vertical="center" wrapText="1"/>
    </xf>
    <xf numFmtId="169" fontId="9" fillId="0" borderId="50" xfId="0" applyNumberFormat="1" applyFont="1" applyBorder="1" applyAlignment="1">
      <alignment horizontal="center" vertical="center"/>
    </xf>
    <xf numFmtId="169" fontId="9" fillId="0" borderId="51" xfId="0" applyNumberFormat="1" applyFont="1" applyBorder="1" applyAlignment="1">
      <alignment horizontal="center" vertical="center"/>
    </xf>
    <xf numFmtId="169" fontId="9" fillId="0" borderId="52" xfId="0" applyNumberFormat="1" applyFont="1" applyBorder="1" applyAlignment="1">
      <alignment horizontal="center" vertical="center"/>
    </xf>
    <xf numFmtId="168" fontId="8" fillId="0" borderId="17" xfId="0" applyNumberFormat="1" applyFont="1" applyBorder="1" applyAlignment="1">
      <alignment horizontal="center" vertical="center"/>
    </xf>
    <xf numFmtId="168" fontId="8" fillId="0" borderId="18" xfId="0" applyNumberFormat="1" applyFont="1" applyBorder="1" applyAlignment="1">
      <alignment horizontal="center" vertical="center"/>
    </xf>
    <xf numFmtId="168" fontId="8" fillId="0" borderId="20" xfId="0" applyNumberFormat="1" applyFont="1" applyBorder="1" applyAlignment="1">
      <alignment horizontal="center" vertical="center"/>
    </xf>
    <xf numFmtId="168" fontId="8" fillId="0" borderId="21" xfId="0" applyNumberFormat="1" applyFont="1" applyBorder="1" applyAlignment="1">
      <alignment horizontal="center" vertical="center"/>
    </xf>
    <xf numFmtId="10" fontId="8" fillId="3" borderId="18" xfId="2" applyNumberFormat="1" applyFont="1" applyFill="1" applyBorder="1" applyAlignment="1">
      <alignment horizontal="center" vertical="center" wrapText="1"/>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0" fillId="2" borderId="0" xfId="0" applyFill="1" applyBorder="1" applyAlignment="1">
      <alignment vertical="center"/>
    </xf>
    <xf numFmtId="0" fontId="6" fillId="2" borderId="0" xfId="0" applyFont="1" applyFill="1" applyBorder="1" applyAlignment="1">
      <alignment horizontal="left" vertical="center" indent="2"/>
    </xf>
    <xf numFmtId="0" fontId="7" fillId="2" borderId="0" xfId="0" applyFont="1" applyFill="1" applyBorder="1" applyAlignment="1">
      <alignment horizontal="left" vertical="center" indent="2"/>
    </xf>
    <xf numFmtId="0" fontId="35" fillId="2" borderId="0" xfId="0" applyFont="1" applyFill="1" applyBorder="1" applyAlignment="1">
      <alignment horizontal="left" vertical="center" indent="2"/>
    </xf>
  </cellXfs>
  <cellStyles count="5">
    <cellStyle name="Moeda" xfId="1" builtinId="4"/>
    <cellStyle name="Normal" xfId="0" builtinId="0"/>
    <cellStyle name="Normal 2" xfId="4" xr:uid="{28997415-395D-4D21-94E1-0EB378C0DCCD}"/>
    <cellStyle name="Porcentagem" xfId="2" builtinId="5"/>
    <cellStyle name="Vírgula 3" xfId="3" xr:uid="{6C612303-6D06-4335-926E-D322708C6A95}"/>
  </cellStyles>
  <dxfs count="34">
    <dxf>
      <numFmt numFmtId="176" formatCode="\-"/>
    </dxf>
    <dxf>
      <numFmt numFmtId="176" formatCode="\-"/>
    </dxf>
    <dxf>
      <numFmt numFmtId="176" formatCode="\-"/>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font>
        <color rgb="FF00C556"/>
      </font>
    </dxf>
    <dxf>
      <font>
        <color rgb="FFFF5757"/>
      </font>
    </dxf>
    <dxf>
      <font>
        <color theme="4"/>
      </font>
    </dxf>
    <dxf>
      <font>
        <color rgb="FFFF5757"/>
      </font>
    </dxf>
  </dxfs>
  <tableStyles count="0" defaultTableStyle="TableStyleMedium2" defaultPivotStyle="PivotStyleLight16"/>
  <colors>
    <mruColors>
      <color rgb="FFF9FBFD"/>
      <color rgb="FF59BF59"/>
      <color rgb="FFCEF6CE"/>
      <color rgb="FFCDF6CE"/>
      <color rgb="FF43AF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295275</xdr:rowOff>
    </xdr:from>
    <xdr:to>
      <xdr:col>18</xdr:col>
      <xdr:colOff>742951</xdr:colOff>
      <xdr:row>7</xdr:row>
      <xdr:rowOff>323291</xdr:rowOff>
    </xdr:to>
    <xdr:sp macro="" textlink="">
      <xdr:nvSpPr>
        <xdr:cNvPr id="2" name="Retângulo: Cantos Superiores Arredondados 1">
          <a:extLst>
            <a:ext uri="{FF2B5EF4-FFF2-40B4-BE49-F238E27FC236}">
              <a16:creationId xmlns:a16="http://schemas.microsoft.com/office/drawing/2014/main" id="{EA150D14-2109-455B-ADCB-0E5888FA0C3B}"/>
            </a:ext>
          </a:extLst>
        </xdr:cNvPr>
        <xdr:cNvSpPr/>
      </xdr:nvSpPr>
      <xdr:spPr>
        <a:xfrm>
          <a:off x="4210050" y="1438275"/>
          <a:ext cx="13134976" cy="409016"/>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Dashboard</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B6669517-B9D6-43C3-86C9-137FF888A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3</xdr:col>
      <xdr:colOff>600074</xdr:colOff>
      <xdr:row>6</xdr:row>
      <xdr:rowOff>304800</xdr:rowOff>
    </xdr:from>
    <xdr:to>
      <xdr:col>16</xdr:col>
      <xdr:colOff>4667249</xdr:colOff>
      <xdr:row>8</xdr:row>
      <xdr:rowOff>76201</xdr:rowOff>
    </xdr:to>
    <xdr:sp macro="" textlink="">
      <xdr:nvSpPr>
        <xdr:cNvPr id="2" name="Retângulo: Cantos Superiores Arredondados 1">
          <a:extLst>
            <a:ext uri="{FF2B5EF4-FFF2-40B4-BE49-F238E27FC236}">
              <a16:creationId xmlns:a16="http://schemas.microsoft.com/office/drawing/2014/main" id="{F9EDF600-E552-4298-9F02-5E514B487E70}"/>
            </a:ext>
          </a:extLst>
        </xdr:cNvPr>
        <xdr:cNvSpPr/>
      </xdr:nvSpPr>
      <xdr:spPr>
        <a:xfrm>
          <a:off x="4200524" y="1447800"/>
          <a:ext cx="14049375" cy="46672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Custo</a:t>
          </a:r>
          <a:r>
            <a:rPr lang="pt-BR" sz="1100" b="0" baseline="0">
              <a:solidFill>
                <a:schemeClr val="tx1">
                  <a:lumMod val="75000"/>
                  <a:lumOff val="25000"/>
                </a:schemeClr>
              </a:solidFill>
              <a:latin typeface="+mn-lt"/>
              <a:ea typeface="SF Pro Display" panose="00000500000000000000" pitchFamily="2" charset="0"/>
            </a:rPr>
            <a:t> de Capital Próprio (Ke)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18</xdr:row>
      <xdr:rowOff>295275</xdr:rowOff>
    </xdr:from>
    <xdr:to>
      <xdr:col>9</xdr:col>
      <xdr:colOff>9525</xdr:colOff>
      <xdr:row>20</xdr:row>
      <xdr:rowOff>1</xdr:rowOff>
    </xdr:to>
    <xdr:sp macro="" textlink="">
      <xdr:nvSpPr>
        <xdr:cNvPr id="3" name="Retângulo: Cantos Superiores Arredondados 2">
          <a:extLst>
            <a:ext uri="{FF2B5EF4-FFF2-40B4-BE49-F238E27FC236}">
              <a16:creationId xmlns:a16="http://schemas.microsoft.com/office/drawing/2014/main" id="{9A0FC19B-FD84-48B0-BF07-F4F410449E5D}"/>
            </a:ext>
          </a:extLst>
        </xdr:cNvPr>
        <xdr:cNvSpPr/>
      </xdr:nvSpPr>
      <xdr:spPr>
        <a:xfrm>
          <a:off x="4438650" y="5943600"/>
          <a:ext cx="4781550" cy="46672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Beta</a:t>
          </a:r>
        </a:p>
      </xdr:txBody>
    </xdr:sp>
    <xdr:clientData/>
  </xdr:two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80D36BAF-59F1-48F8-ACF9-3DD20AC9D3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2A418CAF-E4D4-418D-8483-C712320D9E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0</xdr:colOff>
      <xdr:row>6</xdr:row>
      <xdr:rowOff>182707</xdr:rowOff>
    </xdr:from>
    <xdr:to>
      <xdr:col>29</xdr:col>
      <xdr:colOff>0</xdr:colOff>
      <xdr:row>9</xdr:row>
      <xdr:rowOff>6496</xdr:rowOff>
    </xdr:to>
    <xdr:sp macro="" textlink="">
      <xdr:nvSpPr>
        <xdr:cNvPr id="2" name="Retângulo: Cantos Superiores Arredondados 1">
          <a:extLst>
            <a:ext uri="{FF2B5EF4-FFF2-40B4-BE49-F238E27FC236}">
              <a16:creationId xmlns:a16="http://schemas.microsoft.com/office/drawing/2014/main" id="{D2050890-26E8-43CA-9935-8DAF7350584A}"/>
            </a:ext>
          </a:extLst>
        </xdr:cNvPr>
        <xdr:cNvSpPr/>
      </xdr:nvSpPr>
      <xdr:spPr>
        <a:xfrm>
          <a:off x="3219450" y="1611457"/>
          <a:ext cx="17954625" cy="5286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TIR</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0E1399E4-C2DA-472B-B393-A429B17E9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15E831A-D537-47D0-A91A-37ED47B563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598714</xdr:colOff>
      <xdr:row>6</xdr:row>
      <xdr:rowOff>314325</xdr:rowOff>
    </xdr:from>
    <xdr:to>
      <xdr:col>29</xdr:col>
      <xdr:colOff>1206954</xdr:colOff>
      <xdr:row>8</xdr:row>
      <xdr:rowOff>34178</xdr:rowOff>
    </xdr:to>
    <xdr:sp macro="" textlink="">
      <xdr:nvSpPr>
        <xdr:cNvPr id="2" name="Retângulo: Cantos Superiores Arredondados 1">
          <a:extLst>
            <a:ext uri="{FF2B5EF4-FFF2-40B4-BE49-F238E27FC236}">
              <a16:creationId xmlns:a16="http://schemas.microsoft.com/office/drawing/2014/main" id="{4DAAC2C3-4F04-4BCC-9241-8C06FDB66E85}"/>
            </a:ext>
          </a:extLst>
        </xdr:cNvPr>
        <xdr:cNvSpPr/>
      </xdr:nvSpPr>
      <xdr:spPr>
        <a:xfrm>
          <a:off x="4199164" y="1457325"/>
          <a:ext cx="32326490"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4</xdr:col>
      <xdr:colOff>-1</xdr:colOff>
      <xdr:row>34</xdr:row>
      <xdr:rowOff>306481</xdr:rowOff>
    </xdr:from>
    <xdr:to>
      <xdr:col>33</xdr:col>
      <xdr:colOff>11206</xdr:colOff>
      <xdr:row>36</xdr:row>
      <xdr:rowOff>26334</xdr:rowOff>
    </xdr:to>
    <xdr:sp macro="" textlink="">
      <xdr:nvSpPr>
        <xdr:cNvPr id="3" name="Retângulo: Cantos Superiores Arredondados 2">
          <a:extLst>
            <a:ext uri="{FF2B5EF4-FFF2-40B4-BE49-F238E27FC236}">
              <a16:creationId xmlns:a16="http://schemas.microsoft.com/office/drawing/2014/main" id="{EDA45950-AE35-41CF-9216-F00D6F33CB79}"/>
            </a:ext>
          </a:extLst>
        </xdr:cNvPr>
        <xdr:cNvSpPr/>
      </xdr:nvSpPr>
      <xdr:spPr>
        <a:xfrm>
          <a:off x="4426323" y="12812246"/>
          <a:ext cx="26759648"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3</xdr:col>
      <xdr:colOff>608237</xdr:colOff>
      <xdr:row>46</xdr:row>
      <xdr:rowOff>298479</xdr:rowOff>
    </xdr:from>
    <xdr:to>
      <xdr:col>33</xdr:col>
      <xdr:colOff>23132</xdr:colOff>
      <xdr:row>48</xdr:row>
      <xdr:rowOff>18332</xdr:rowOff>
    </xdr:to>
    <xdr:sp macro="" textlink="">
      <xdr:nvSpPr>
        <xdr:cNvPr id="5" name="Retângulo: Cantos Superiores Arredondados 4">
          <a:extLst>
            <a:ext uri="{FF2B5EF4-FFF2-40B4-BE49-F238E27FC236}">
              <a16:creationId xmlns:a16="http://schemas.microsoft.com/office/drawing/2014/main" id="{7AA275D7-DCBD-4E9A-9960-0D83916EA355}"/>
            </a:ext>
          </a:extLst>
        </xdr:cNvPr>
        <xdr:cNvSpPr/>
      </xdr:nvSpPr>
      <xdr:spPr>
        <a:xfrm>
          <a:off x="4208687" y="16681479"/>
          <a:ext cx="36200445"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Basileia</a:t>
          </a:r>
          <a:r>
            <a:rPr lang="pt-BR" sz="1100" b="0" baseline="0">
              <a:solidFill>
                <a:schemeClr val="tx1">
                  <a:lumMod val="75000"/>
                  <a:lumOff val="25000"/>
                </a:schemeClr>
              </a:solidFill>
              <a:latin typeface="+mn-lt"/>
              <a:ea typeface="SF Pro Display" panose="00000500000000000000" pitchFamily="2" charset="0"/>
            </a:rPr>
            <a:t> III</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011191D-9DF4-400E-8E0B-E6BB2723C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6" name="Imagem 5">
          <a:extLst>
            <a:ext uri="{FF2B5EF4-FFF2-40B4-BE49-F238E27FC236}">
              <a16:creationId xmlns:a16="http://schemas.microsoft.com/office/drawing/2014/main" id="{B6DC74D8-EB96-4F6E-A29B-660C63A593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598392</xdr:colOff>
      <xdr:row>7</xdr:row>
      <xdr:rowOff>224118</xdr:rowOff>
    </xdr:from>
    <xdr:to>
      <xdr:col>16</xdr:col>
      <xdr:colOff>9524</xdr:colOff>
      <xdr:row>9</xdr:row>
      <xdr:rowOff>15688</xdr:rowOff>
    </xdr:to>
    <xdr:sp macro="" textlink="">
      <xdr:nvSpPr>
        <xdr:cNvPr id="2" name="Retângulo: Cantos Superiores Arredondados 1">
          <a:extLst>
            <a:ext uri="{FF2B5EF4-FFF2-40B4-BE49-F238E27FC236}">
              <a16:creationId xmlns:a16="http://schemas.microsoft.com/office/drawing/2014/main" id="{6D0201D4-B4F8-4B09-B6CA-614CF8C0C0B2}"/>
            </a:ext>
          </a:extLst>
        </xdr:cNvPr>
        <xdr:cNvSpPr/>
      </xdr:nvSpPr>
      <xdr:spPr>
        <a:xfrm>
          <a:off x="4198842" y="1748118"/>
          <a:ext cx="16489457" cy="55357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a:t>
          </a:r>
          <a:r>
            <a:rPr lang="pt-BR" sz="1100" b="0" baseline="0">
              <a:solidFill>
                <a:schemeClr val="tx1">
                  <a:lumMod val="75000"/>
                  <a:lumOff val="25000"/>
                </a:schemeClr>
              </a:solidFill>
              <a:latin typeface="+mn-lt"/>
              <a:ea typeface="SF Pro Display" panose="00000500000000000000" pitchFamily="2" charset="0"/>
            </a:rPr>
            <a:t> de Intermediação Financeira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21</xdr:row>
      <xdr:rowOff>219075</xdr:rowOff>
    </xdr:from>
    <xdr:to>
      <xdr:col>16</xdr:col>
      <xdr:colOff>9525</xdr:colOff>
      <xdr:row>23</xdr:row>
      <xdr:rowOff>0</xdr:rowOff>
    </xdr:to>
    <xdr:sp macro="" textlink="">
      <xdr:nvSpPr>
        <xdr:cNvPr id="3" name="Retângulo: Cantos Superiores Arredondados 2">
          <a:extLst>
            <a:ext uri="{FF2B5EF4-FFF2-40B4-BE49-F238E27FC236}">
              <a16:creationId xmlns:a16="http://schemas.microsoft.com/office/drawing/2014/main" id="{C4213C19-4D29-4AA4-B0B5-97123C16524C}"/>
            </a:ext>
          </a:extLst>
        </xdr:cNvPr>
        <xdr:cNvSpPr/>
      </xdr:nvSpPr>
      <xdr:spPr>
        <a:xfrm>
          <a:off x="4210050" y="7077075"/>
          <a:ext cx="15354300"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a:t>
          </a:r>
          <a:r>
            <a:rPr lang="pt-BR" sz="1100" b="0" baseline="0">
              <a:solidFill>
                <a:schemeClr val="tx1">
                  <a:lumMod val="75000"/>
                  <a:lumOff val="25000"/>
                </a:schemeClr>
              </a:solidFill>
              <a:latin typeface="+mn-lt"/>
              <a:ea typeface="SF Pro Display" panose="00000500000000000000" pitchFamily="2" charset="0"/>
            </a:rPr>
            <a:t> de Intermediação Financeira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600074</xdr:colOff>
      <xdr:row>28</xdr:row>
      <xdr:rowOff>257175</xdr:rowOff>
    </xdr:from>
    <xdr:to>
      <xdr:col>16</xdr:col>
      <xdr:colOff>9524</xdr:colOff>
      <xdr:row>30</xdr:row>
      <xdr:rowOff>38100</xdr:rowOff>
    </xdr:to>
    <xdr:sp macro="" textlink="">
      <xdr:nvSpPr>
        <xdr:cNvPr id="4" name="Retângulo: Cantos Superiores Arredondados 3">
          <a:extLst>
            <a:ext uri="{FF2B5EF4-FFF2-40B4-BE49-F238E27FC236}">
              <a16:creationId xmlns:a16="http://schemas.microsoft.com/office/drawing/2014/main" id="{2FCB94DB-7C23-4311-8F96-B675DC41DA5A}"/>
            </a:ext>
          </a:extLst>
        </xdr:cNvPr>
        <xdr:cNvSpPr/>
      </xdr:nvSpPr>
      <xdr:spPr>
        <a:xfrm>
          <a:off x="4200524" y="9782175"/>
          <a:ext cx="15363825"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Margens Financeiras</a:t>
          </a:r>
        </a:p>
      </xdr:txBody>
    </xdr:sp>
    <xdr:clientData/>
  </xdr:twoCellAnchor>
  <xdr:twoCellAnchor>
    <xdr:from>
      <xdr:col>3</xdr:col>
      <xdr:colOff>600075</xdr:colOff>
      <xdr:row>43</xdr:row>
      <xdr:rowOff>238125</xdr:rowOff>
    </xdr:from>
    <xdr:to>
      <xdr:col>16</xdr:col>
      <xdr:colOff>19050</xdr:colOff>
      <xdr:row>45</xdr:row>
      <xdr:rowOff>19050</xdr:rowOff>
    </xdr:to>
    <xdr:sp macro="" textlink="">
      <xdr:nvSpPr>
        <xdr:cNvPr id="5" name="Retângulo: Cantos Superiores Arredondados 4">
          <a:extLst>
            <a:ext uri="{FF2B5EF4-FFF2-40B4-BE49-F238E27FC236}">
              <a16:creationId xmlns:a16="http://schemas.microsoft.com/office/drawing/2014/main" id="{6F778FF2-AB41-4963-9384-25A5EAB744B1}"/>
            </a:ext>
          </a:extLst>
        </xdr:cNvPr>
        <xdr:cNvSpPr/>
      </xdr:nvSpPr>
      <xdr:spPr>
        <a:xfrm>
          <a:off x="4200525" y="15478125"/>
          <a:ext cx="15373350"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Lucro Líquida</a:t>
          </a: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A94340D4-A679-4B4D-B34E-C2A263912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4</xdr:col>
      <xdr:colOff>9524</xdr:colOff>
      <xdr:row>77</xdr:row>
      <xdr:rowOff>228600</xdr:rowOff>
    </xdr:from>
    <xdr:to>
      <xdr:col>16</xdr:col>
      <xdr:colOff>28574</xdr:colOff>
      <xdr:row>79</xdr:row>
      <xdr:rowOff>9525</xdr:rowOff>
    </xdr:to>
    <xdr:sp macro="" textlink="">
      <xdr:nvSpPr>
        <xdr:cNvPr id="6" name="Retângulo: Cantos Superiores Arredondados 5">
          <a:extLst>
            <a:ext uri="{FF2B5EF4-FFF2-40B4-BE49-F238E27FC236}">
              <a16:creationId xmlns:a16="http://schemas.microsoft.com/office/drawing/2014/main" id="{CEB4B73B-6EF8-45E3-98E7-7AEA783BC583}"/>
            </a:ext>
          </a:extLst>
        </xdr:cNvPr>
        <xdr:cNvSpPr/>
      </xdr:nvSpPr>
      <xdr:spPr>
        <a:xfrm>
          <a:off x="4219574" y="28422600"/>
          <a:ext cx="15363825"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Margens</a:t>
          </a:r>
        </a:p>
      </xdr:txBody>
    </xdr:sp>
    <xdr:clientData/>
  </xdr:twoCellAnchor>
  <xdr:oneCellAnchor>
    <xdr:from>
      <xdr:col>0</xdr:col>
      <xdr:colOff>969869</xdr:colOff>
      <xdr:row>0</xdr:row>
      <xdr:rowOff>164166</xdr:rowOff>
    </xdr:from>
    <xdr:ext cx="363716" cy="626400"/>
    <xdr:pic>
      <xdr:nvPicPr>
        <xdr:cNvPr id="8" name="Imagem 7">
          <a:extLst>
            <a:ext uri="{FF2B5EF4-FFF2-40B4-BE49-F238E27FC236}">
              <a16:creationId xmlns:a16="http://schemas.microsoft.com/office/drawing/2014/main" id="{90226BF3-3AA4-4260-A475-EEC2F4DDD1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0</xdr:colOff>
      <xdr:row>7</xdr:row>
      <xdr:rowOff>131669</xdr:rowOff>
    </xdr:from>
    <xdr:to>
      <xdr:col>16</xdr:col>
      <xdr:colOff>19050</xdr:colOff>
      <xdr:row>9</xdr:row>
      <xdr:rowOff>19748</xdr:rowOff>
    </xdr:to>
    <xdr:sp macro="" textlink="">
      <xdr:nvSpPr>
        <xdr:cNvPr id="2" name="Retângulo: Cantos Superiores Arredondados 1">
          <a:extLst>
            <a:ext uri="{FF2B5EF4-FFF2-40B4-BE49-F238E27FC236}">
              <a16:creationId xmlns:a16="http://schemas.microsoft.com/office/drawing/2014/main" id="{851BC674-0198-439A-B511-1B6A72DA7545}"/>
            </a:ext>
          </a:extLst>
        </xdr:cNvPr>
        <xdr:cNvSpPr/>
      </xdr:nvSpPr>
      <xdr:spPr>
        <a:xfrm>
          <a:off x="4210050" y="1655669"/>
          <a:ext cx="16964025" cy="58340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Balanço</a:t>
          </a:r>
          <a:r>
            <a:rPr lang="pt-BR" sz="1100" b="0" baseline="0">
              <a:solidFill>
                <a:schemeClr val="tx1">
                  <a:lumMod val="75000"/>
                  <a:lumOff val="25000"/>
                </a:schemeClr>
              </a:solidFill>
              <a:latin typeface="+mn-lt"/>
              <a:ea typeface="SF Pro Display" panose="00000500000000000000" pitchFamily="2" charset="0"/>
            </a:rPr>
            <a:t> Patrimonial</a:t>
          </a:r>
          <a:r>
            <a:rPr lang="pt-BR" sz="1100" b="0">
              <a:solidFill>
                <a:schemeClr val="tx1">
                  <a:lumMod val="75000"/>
                  <a:lumOff val="25000"/>
                </a:schemeClr>
              </a:solidFill>
              <a:latin typeface="+mn-lt"/>
              <a:ea typeface="SF Pro Display" panose="00000500000000000000" pitchFamily="2" charset="0"/>
            </a:rPr>
            <a:t> </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0D202FA7-BFDC-49E3-9362-27E85E383C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2D5C6A6-16C0-4BDB-8455-AC839A1FB4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3</xdr:col>
      <xdr:colOff>601753</xdr:colOff>
      <xdr:row>30</xdr:row>
      <xdr:rowOff>203387</xdr:rowOff>
    </xdr:from>
    <xdr:to>
      <xdr:col>32</xdr:col>
      <xdr:colOff>-1</xdr:colOff>
      <xdr:row>32</xdr:row>
      <xdr:rowOff>12887</xdr:rowOff>
    </xdr:to>
    <xdr:sp macro="" textlink="">
      <xdr:nvSpPr>
        <xdr:cNvPr id="3" name="Retângulo: Cantos Superiores Arredondados 2">
          <a:extLst>
            <a:ext uri="{FF2B5EF4-FFF2-40B4-BE49-F238E27FC236}">
              <a16:creationId xmlns:a16="http://schemas.microsoft.com/office/drawing/2014/main" id="{AA8CD91E-344A-4CF2-8A82-5E17307F701D}"/>
            </a:ext>
          </a:extLst>
        </xdr:cNvPr>
        <xdr:cNvSpPr/>
      </xdr:nvSpPr>
      <xdr:spPr>
        <a:xfrm>
          <a:off x="4207646" y="10109387"/>
          <a:ext cx="36246389" cy="57150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Aplicações e Captações</a:t>
          </a:r>
          <a:r>
            <a:rPr lang="pt-BR" sz="1100" b="0" baseline="0">
              <a:solidFill>
                <a:schemeClr val="tx1">
                  <a:lumMod val="75000"/>
                  <a:lumOff val="25000"/>
                </a:schemeClr>
              </a:solidFill>
              <a:latin typeface="+mn-lt"/>
              <a:ea typeface="SF Pro Display" panose="00000500000000000000" pitchFamily="2" charset="0"/>
            </a:rPr>
            <a:t> (Saldo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600073</xdr:colOff>
      <xdr:row>7</xdr:row>
      <xdr:rowOff>0</xdr:rowOff>
    </xdr:from>
    <xdr:to>
      <xdr:col>30</xdr:col>
      <xdr:colOff>0</xdr:colOff>
      <xdr:row>8</xdr:row>
      <xdr:rowOff>10271</xdr:rowOff>
    </xdr:to>
    <xdr:sp macro="" textlink="">
      <xdr:nvSpPr>
        <xdr:cNvPr id="4" name="Retângulo: Cantos Superiores Arredondados 3">
          <a:extLst>
            <a:ext uri="{FF2B5EF4-FFF2-40B4-BE49-F238E27FC236}">
              <a16:creationId xmlns:a16="http://schemas.microsoft.com/office/drawing/2014/main" id="{8CF538C8-0E40-4300-869B-A4C9F6FBE473}"/>
            </a:ext>
          </a:extLst>
        </xdr:cNvPr>
        <xdr:cNvSpPr/>
      </xdr:nvSpPr>
      <xdr:spPr>
        <a:xfrm>
          <a:off x="4205966" y="1524000"/>
          <a:ext cx="31784927" cy="39127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Taxas</a:t>
          </a:r>
          <a:r>
            <a:rPr lang="pt-BR" sz="1100" b="0" baseline="0">
              <a:solidFill>
                <a:schemeClr val="tx1">
                  <a:lumMod val="75000"/>
                  <a:lumOff val="25000"/>
                </a:schemeClr>
              </a:solidFill>
              <a:latin typeface="+mn-lt"/>
              <a:ea typeface="SF Pro Display" panose="00000500000000000000" pitchFamily="2" charset="0"/>
            </a:rPr>
            <a:t> e Margens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620</xdr:colOff>
      <xdr:row>67</xdr:row>
      <xdr:rowOff>279524</xdr:rowOff>
    </xdr:from>
    <xdr:to>
      <xdr:col>31</xdr:col>
      <xdr:colOff>13607</xdr:colOff>
      <xdr:row>68</xdr:row>
      <xdr:rowOff>380377</xdr:rowOff>
    </xdr:to>
    <xdr:sp macro="" textlink="">
      <xdr:nvSpPr>
        <xdr:cNvPr id="5" name="Retângulo: Cantos Superiores Arredondados 4">
          <a:extLst>
            <a:ext uri="{FF2B5EF4-FFF2-40B4-BE49-F238E27FC236}">
              <a16:creationId xmlns:a16="http://schemas.microsoft.com/office/drawing/2014/main" id="{CD7BB9A4-6E56-449A-8143-049C93777A93}"/>
            </a:ext>
          </a:extLst>
        </xdr:cNvPr>
        <xdr:cNvSpPr/>
      </xdr:nvSpPr>
      <xdr:spPr>
        <a:xfrm>
          <a:off x="4218834" y="24663524"/>
          <a:ext cx="33146380"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p>
      </xdr:txBody>
    </xdr:sp>
    <xdr:clientData/>
  </xdr:twoCellAnchor>
  <xdr:twoCellAnchor>
    <xdr:from>
      <xdr:col>4</xdr:col>
      <xdr:colOff>624</xdr:colOff>
      <xdr:row>109</xdr:row>
      <xdr:rowOff>312520</xdr:rowOff>
    </xdr:from>
    <xdr:to>
      <xdr:col>8</xdr:col>
      <xdr:colOff>0</xdr:colOff>
      <xdr:row>111</xdr:row>
      <xdr:rowOff>32373</xdr:rowOff>
    </xdr:to>
    <xdr:sp macro="" textlink="">
      <xdr:nvSpPr>
        <xdr:cNvPr id="6" name="Retângulo: Cantos Superiores Arredondados 5">
          <a:extLst>
            <a:ext uri="{FF2B5EF4-FFF2-40B4-BE49-F238E27FC236}">
              <a16:creationId xmlns:a16="http://schemas.microsoft.com/office/drawing/2014/main" id="{632DD6E7-3CFC-4563-BFA6-B67F1E97FEAC}"/>
            </a:ext>
          </a:extLst>
        </xdr:cNvPr>
        <xdr:cNvSpPr/>
      </xdr:nvSpPr>
      <xdr:spPr>
        <a:xfrm>
          <a:off x="4456207" y="38793520"/>
          <a:ext cx="7905126"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Regressão Linear - Selic x Ativos e Passivos</a:t>
          </a:r>
        </a:p>
      </xdr:txBody>
    </xdr:sp>
    <xdr:clientData/>
  </xdr:twoCellAnchor>
  <xdr:twoCellAnchor>
    <xdr:from>
      <xdr:col>3</xdr:col>
      <xdr:colOff>593912</xdr:colOff>
      <xdr:row>89</xdr:row>
      <xdr:rowOff>290731</xdr:rowOff>
    </xdr:from>
    <xdr:to>
      <xdr:col>30</xdr:col>
      <xdr:colOff>0</xdr:colOff>
      <xdr:row>91</xdr:row>
      <xdr:rowOff>10584</xdr:rowOff>
    </xdr:to>
    <xdr:sp macro="" textlink="">
      <xdr:nvSpPr>
        <xdr:cNvPr id="7" name="Retângulo: Cantos Superiores Arredondados 6">
          <a:extLst>
            <a:ext uri="{FF2B5EF4-FFF2-40B4-BE49-F238E27FC236}">
              <a16:creationId xmlns:a16="http://schemas.microsoft.com/office/drawing/2014/main" id="{C9C5C8F6-9CC0-40C0-811B-14B1DC3647CE}"/>
            </a:ext>
          </a:extLst>
        </xdr:cNvPr>
        <xdr:cNvSpPr/>
      </xdr:nvSpPr>
      <xdr:spPr>
        <a:xfrm>
          <a:off x="4191000" y="32675731"/>
          <a:ext cx="2766732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r>
            <a:rPr lang="pt-BR" sz="1100" b="0" baseline="0">
              <a:solidFill>
                <a:schemeClr val="tx1">
                  <a:lumMod val="75000"/>
                  <a:lumOff val="25000"/>
                </a:schemeClr>
              </a:solidFill>
              <a:latin typeface="+mn-lt"/>
              <a:ea typeface="SF Pro Display" panose="00000500000000000000" pitchFamily="2" charset="0"/>
            </a:rPr>
            <a:t>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603250</xdr:colOff>
      <xdr:row>12</xdr:row>
      <xdr:rowOff>315009</xdr:rowOff>
    </xdr:from>
    <xdr:to>
      <xdr:col>32</xdr:col>
      <xdr:colOff>0</xdr:colOff>
      <xdr:row>14</xdr:row>
      <xdr:rowOff>309</xdr:rowOff>
    </xdr:to>
    <xdr:sp macro="" textlink="">
      <xdr:nvSpPr>
        <xdr:cNvPr id="8" name="Retângulo: Cantos Superiores Arredondados 7">
          <a:extLst>
            <a:ext uri="{FF2B5EF4-FFF2-40B4-BE49-F238E27FC236}">
              <a16:creationId xmlns:a16="http://schemas.microsoft.com/office/drawing/2014/main" id="{8EFFE472-9AD9-4A16-8821-1DE0FE9C8FB1}"/>
            </a:ext>
          </a:extLst>
        </xdr:cNvPr>
        <xdr:cNvSpPr/>
      </xdr:nvSpPr>
      <xdr:spPr>
        <a:xfrm>
          <a:off x="4445000" y="2982009"/>
          <a:ext cx="31496000" cy="44730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Margem Financeira Bruta e Líquida</a:t>
          </a:r>
        </a:p>
      </xdr:txBody>
    </xdr:sp>
    <xdr:clientData/>
  </xdr:twoCellAnchor>
  <xdr:twoCellAnchor>
    <xdr:from>
      <xdr:col>8</xdr:col>
      <xdr:colOff>1350818</xdr:colOff>
      <xdr:row>109</xdr:row>
      <xdr:rowOff>323103</xdr:rowOff>
    </xdr:from>
    <xdr:to>
      <xdr:col>13</xdr:col>
      <xdr:colOff>0</xdr:colOff>
      <xdr:row>111</xdr:row>
      <xdr:rowOff>42956</xdr:rowOff>
    </xdr:to>
    <xdr:sp macro="" textlink="">
      <xdr:nvSpPr>
        <xdr:cNvPr id="10" name="Retângulo: Cantos Superiores Arredondados 9">
          <a:extLst>
            <a:ext uri="{FF2B5EF4-FFF2-40B4-BE49-F238E27FC236}">
              <a16:creationId xmlns:a16="http://schemas.microsoft.com/office/drawing/2014/main" id="{19FC1F2D-FC1C-45E9-8783-8E19F79CEED8}"/>
            </a:ext>
          </a:extLst>
        </xdr:cNvPr>
        <xdr:cNvSpPr/>
      </xdr:nvSpPr>
      <xdr:spPr>
        <a:xfrm>
          <a:off x="14287500" y="40328103"/>
          <a:ext cx="5559136"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Regressão Linear - Crescimento</a:t>
          </a:r>
          <a:r>
            <a:rPr lang="pt-BR" sz="1100" b="0" baseline="0">
              <a:solidFill>
                <a:schemeClr val="tx1">
                  <a:lumMod val="75000"/>
                  <a:lumOff val="25000"/>
                </a:schemeClr>
              </a:solidFill>
              <a:latin typeface="+mn-lt"/>
              <a:ea typeface="SF Pro Display" panose="00000500000000000000" pitchFamily="2" charset="0"/>
            </a:rPr>
            <a:t> Ativos Rentáveis e Passivos Rentáveis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592667</xdr:colOff>
      <xdr:row>129</xdr:row>
      <xdr:rowOff>280768</xdr:rowOff>
    </xdr:from>
    <xdr:to>
      <xdr:col>32</xdr:col>
      <xdr:colOff>21167</xdr:colOff>
      <xdr:row>131</xdr:row>
      <xdr:rowOff>621</xdr:rowOff>
    </xdr:to>
    <xdr:sp macro="" textlink="">
      <xdr:nvSpPr>
        <xdr:cNvPr id="11" name="Retângulo: Cantos Superiores Arredondados 10">
          <a:extLst>
            <a:ext uri="{FF2B5EF4-FFF2-40B4-BE49-F238E27FC236}">
              <a16:creationId xmlns:a16="http://schemas.microsoft.com/office/drawing/2014/main" id="{2DF6FE09-A7E0-4482-938A-591846494428}"/>
            </a:ext>
          </a:extLst>
        </xdr:cNvPr>
        <xdr:cNvSpPr/>
      </xdr:nvSpPr>
      <xdr:spPr>
        <a:xfrm>
          <a:off x="4434417" y="46381768"/>
          <a:ext cx="31697083" cy="481853"/>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a:t>
          </a:r>
          <a:r>
            <a:rPr lang="pt-BR" sz="1100" b="0" baseline="0">
              <a:solidFill>
                <a:schemeClr val="tx1">
                  <a:lumMod val="75000"/>
                  <a:lumOff val="25000"/>
                </a:schemeClr>
              </a:solidFill>
              <a:latin typeface="+mn-lt"/>
              <a:ea typeface="SF Pro Display" panose="00000500000000000000" pitchFamily="2" charset="0"/>
            </a:rPr>
            <a:t> Receitas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2" name="Imagem 1">
          <a:extLst>
            <a:ext uri="{FF2B5EF4-FFF2-40B4-BE49-F238E27FC236}">
              <a16:creationId xmlns:a16="http://schemas.microsoft.com/office/drawing/2014/main" id="{2C7EF1C1-2462-4105-A0EB-209397515F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9" name="Imagem 8">
          <a:extLst>
            <a:ext uri="{FF2B5EF4-FFF2-40B4-BE49-F238E27FC236}">
              <a16:creationId xmlns:a16="http://schemas.microsoft.com/office/drawing/2014/main" id="{3CF547B7-B35D-4273-889D-5AC57FBF29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969869</xdr:colOff>
      <xdr:row>0</xdr:row>
      <xdr:rowOff>164166</xdr:rowOff>
    </xdr:from>
    <xdr:ext cx="363716" cy="626400"/>
    <xdr:pic>
      <xdr:nvPicPr>
        <xdr:cNvPr id="2" name="Imagem 1">
          <a:extLst>
            <a:ext uri="{FF2B5EF4-FFF2-40B4-BE49-F238E27FC236}">
              <a16:creationId xmlns:a16="http://schemas.microsoft.com/office/drawing/2014/main" id="{44E86F77-4C32-48F0-A499-39B12F3E6C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2</xdr:col>
      <xdr:colOff>593909</xdr:colOff>
      <xdr:row>6</xdr:row>
      <xdr:rowOff>336176</xdr:rowOff>
    </xdr:from>
    <xdr:to>
      <xdr:col>102</xdr:col>
      <xdr:colOff>0</xdr:colOff>
      <xdr:row>8</xdr:row>
      <xdr:rowOff>56029</xdr:rowOff>
    </xdr:to>
    <xdr:sp macro="" textlink="">
      <xdr:nvSpPr>
        <xdr:cNvPr id="3" name="Retângulo: Cantos Superiores Arredondados 2">
          <a:extLst>
            <a:ext uri="{FF2B5EF4-FFF2-40B4-BE49-F238E27FC236}">
              <a16:creationId xmlns:a16="http://schemas.microsoft.com/office/drawing/2014/main" id="{629DB632-C176-42D1-B366-4A64B0E30197}"/>
            </a:ext>
          </a:extLst>
        </xdr:cNvPr>
        <xdr:cNvSpPr/>
      </xdr:nvSpPr>
      <xdr:spPr>
        <a:xfrm>
          <a:off x="3585880" y="1479176"/>
          <a:ext cx="133282767"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DO</a:t>
          </a:r>
          <a:r>
            <a:rPr lang="pt-BR" sz="1100" b="0" baseline="0">
              <a:solidFill>
                <a:schemeClr val="tx1">
                  <a:lumMod val="75000"/>
                  <a:lumOff val="25000"/>
                </a:schemeClr>
              </a:solidFill>
              <a:latin typeface="+mn-lt"/>
              <a:ea typeface="SF Pro Display" panose="00000500000000000000" pitchFamily="2" charset="0"/>
            </a:rPr>
            <a:t> CRESCIMENTO DOS ATIVOS RENTÁVEIS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102</xdr:col>
      <xdr:colOff>605117</xdr:colOff>
      <xdr:row>6</xdr:row>
      <xdr:rowOff>324970</xdr:rowOff>
    </xdr:from>
    <xdr:to>
      <xdr:col>115</xdr:col>
      <xdr:colOff>0</xdr:colOff>
      <xdr:row>8</xdr:row>
      <xdr:rowOff>44823</xdr:rowOff>
    </xdr:to>
    <xdr:sp macro="" textlink="">
      <xdr:nvSpPr>
        <xdr:cNvPr id="4" name="Retângulo: Cantos Superiores Arredondados 3">
          <a:extLst>
            <a:ext uri="{FF2B5EF4-FFF2-40B4-BE49-F238E27FC236}">
              <a16:creationId xmlns:a16="http://schemas.microsoft.com/office/drawing/2014/main" id="{30438049-03B5-4542-9B38-3181B660E6B0}"/>
            </a:ext>
          </a:extLst>
        </xdr:cNvPr>
        <xdr:cNvSpPr/>
      </xdr:nvSpPr>
      <xdr:spPr>
        <a:xfrm>
          <a:off x="114983558" y="1467970"/>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PERCENTUAL</a:t>
          </a:r>
          <a:r>
            <a:rPr lang="pt-BR" sz="1100" b="0" baseline="0">
              <a:solidFill>
                <a:schemeClr val="tx1">
                  <a:lumMod val="75000"/>
                  <a:lumOff val="25000"/>
                </a:schemeClr>
              </a:solidFill>
              <a:latin typeface="+mn-lt"/>
              <a:ea typeface="SF Pro Display" panose="00000500000000000000" pitchFamily="2" charset="0"/>
            </a:rPr>
            <a:t> DOS ATIVOS RENTÁVEIS E PASSIVOS ONEROSOS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103</xdr:col>
      <xdr:colOff>0</xdr:colOff>
      <xdr:row>24</xdr:row>
      <xdr:rowOff>302559</xdr:rowOff>
    </xdr:from>
    <xdr:to>
      <xdr:col>115</xdr:col>
      <xdr:colOff>1</xdr:colOff>
      <xdr:row>26</xdr:row>
      <xdr:rowOff>22412</xdr:rowOff>
    </xdr:to>
    <xdr:sp macro="" textlink="">
      <xdr:nvSpPr>
        <xdr:cNvPr id="5" name="Retângulo: Cantos Superiores Arredondados 4">
          <a:extLst>
            <a:ext uri="{FF2B5EF4-FFF2-40B4-BE49-F238E27FC236}">
              <a16:creationId xmlns:a16="http://schemas.microsoft.com/office/drawing/2014/main" id="{C3ABC8E5-8F25-4CF4-87FE-DD8783EC9932}"/>
            </a:ext>
          </a:extLst>
        </xdr:cNvPr>
        <xdr:cNvSpPr/>
      </xdr:nvSpPr>
      <xdr:spPr>
        <a:xfrm>
          <a:off x="114983559" y="8303559"/>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RENTABILIDADES DOS ATIVOS RENTÁVEIS</a:t>
          </a:r>
          <a:r>
            <a:rPr lang="pt-BR" sz="1100" b="0" baseline="0">
              <a:solidFill>
                <a:schemeClr val="tx1">
                  <a:lumMod val="75000"/>
                  <a:lumOff val="25000"/>
                </a:schemeClr>
              </a:solidFill>
              <a:latin typeface="+mn-lt"/>
              <a:ea typeface="SF Pro Display" panose="00000500000000000000" pitchFamily="2" charset="0"/>
            </a:rPr>
            <a:t> E PASSIVOS ONEROSOS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103</xdr:col>
      <xdr:colOff>0</xdr:colOff>
      <xdr:row>42</xdr:row>
      <xdr:rowOff>302559</xdr:rowOff>
    </xdr:from>
    <xdr:to>
      <xdr:col>115</xdr:col>
      <xdr:colOff>1</xdr:colOff>
      <xdr:row>44</xdr:row>
      <xdr:rowOff>22412</xdr:rowOff>
    </xdr:to>
    <xdr:sp macro="" textlink="">
      <xdr:nvSpPr>
        <xdr:cNvPr id="6" name="Retângulo: Cantos Superiores Arredondados 5">
          <a:extLst>
            <a:ext uri="{FF2B5EF4-FFF2-40B4-BE49-F238E27FC236}">
              <a16:creationId xmlns:a16="http://schemas.microsoft.com/office/drawing/2014/main" id="{B3A07258-E28A-49FA-BA43-FC46DB0A3367}"/>
            </a:ext>
          </a:extLst>
        </xdr:cNvPr>
        <xdr:cNvSpPr/>
      </xdr:nvSpPr>
      <xdr:spPr>
        <a:xfrm>
          <a:off x="114983559" y="15161559"/>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PREMISSAS ALVO</a:t>
          </a: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28B13DDC-F4B2-41A6-81C8-AD6C2A0607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4</xdr:col>
      <xdr:colOff>1080</xdr:colOff>
      <xdr:row>6</xdr:row>
      <xdr:rowOff>283029</xdr:rowOff>
    </xdr:from>
    <xdr:to>
      <xdr:col>14</xdr:col>
      <xdr:colOff>12759</xdr:colOff>
      <xdr:row>8</xdr:row>
      <xdr:rowOff>42184</xdr:rowOff>
    </xdr:to>
    <xdr:sp macro="" textlink="">
      <xdr:nvSpPr>
        <xdr:cNvPr id="2" name="Retângulo: Cantos Superiores Arredondados 2">
          <a:extLst>
            <a:ext uri="{FF2B5EF4-FFF2-40B4-BE49-F238E27FC236}">
              <a16:creationId xmlns:a16="http://schemas.microsoft.com/office/drawing/2014/main" id="{9D916CF5-62C8-4E2A-BAA0-3D3C3B150777}"/>
            </a:ext>
          </a:extLst>
        </xdr:cNvPr>
        <xdr:cNvSpPr/>
      </xdr:nvSpPr>
      <xdr:spPr>
        <a:xfrm>
          <a:off x="4439730" y="1235529"/>
          <a:ext cx="9365229" cy="45448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Solvência</a:t>
          </a:r>
          <a:r>
            <a:rPr lang="pt-BR" sz="1100" b="0" baseline="0">
              <a:solidFill>
                <a:schemeClr val="tx1">
                  <a:lumMod val="75000"/>
                  <a:lumOff val="25000"/>
                </a:schemeClr>
              </a:solidFill>
              <a:latin typeface="+mn-lt"/>
              <a:ea typeface="SF Pro Display" panose="00000500000000000000" pitchFamily="2" charset="0"/>
            </a:rPr>
            <a:t> e Liquidez</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4480</xdr:colOff>
      <xdr:row>15</xdr:row>
      <xdr:rowOff>348345</xdr:rowOff>
    </xdr:from>
    <xdr:to>
      <xdr:col>14</xdr:col>
      <xdr:colOff>12427</xdr:colOff>
      <xdr:row>17</xdr:row>
      <xdr:rowOff>42186</xdr:rowOff>
    </xdr:to>
    <xdr:sp macro="" textlink="">
      <xdr:nvSpPr>
        <xdr:cNvPr id="3" name="Retângulo: Cantos Superiores Arredondados 2">
          <a:extLst>
            <a:ext uri="{FF2B5EF4-FFF2-40B4-BE49-F238E27FC236}">
              <a16:creationId xmlns:a16="http://schemas.microsoft.com/office/drawing/2014/main" id="{D1E62E7F-7E20-4634-9639-5BD762BA1EEA}"/>
            </a:ext>
          </a:extLst>
        </xdr:cNvPr>
        <xdr:cNvSpPr/>
      </xdr:nvSpPr>
      <xdr:spPr>
        <a:xfrm>
          <a:off x="4430804" y="4853110"/>
          <a:ext cx="11415535"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Capital e</a:t>
          </a:r>
          <a:r>
            <a:rPr lang="pt-BR" sz="1100" b="0" baseline="0">
              <a:solidFill>
                <a:schemeClr val="tx1">
                  <a:lumMod val="75000"/>
                  <a:lumOff val="25000"/>
                </a:schemeClr>
              </a:solidFill>
              <a:latin typeface="+mn-lt"/>
              <a:ea typeface="SF Pro Display" panose="00000500000000000000" pitchFamily="2" charset="0"/>
            </a:rPr>
            <a:t> Risco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598712</xdr:colOff>
      <xdr:row>24</xdr:row>
      <xdr:rowOff>315686</xdr:rowOff>
    </xdr:from>
    <xdr:to>
      <xdr:col>14</xdr:col>
      <xdr:colOff>14214</xdr:colOff>
      <xdr:row>26</xdr:row>
      <xdr:rowOff>9527</xdr:rowOff>
    </xdr:to>
    <xdr:sp macro="" textlink="">
      <xdr:nvSpPr>
        <xdr:cNvPr id="4" name="Retângulo: Cantos Superiores Arredondados 2">
          <a:extLst>
            <a:ext uri="{FF2B5EF4-FFF2-40B4-BE49-F238E27FC236}">
              <a16:creationId xmlns:a16="http://schemas.microsoft.com/office/drawing/2014/main" id="{97B49CC3-0EC7-47E3-9F71-B596D486FCBE}"/>
            </a:ext>
          </a:extLst>
        </xdr:cNvPr>
        <xdr:cNvSpPr/>
      </xdr:nvSpPr>
      <xdr:spPr>
        <a:xfrm>
          <a:off x="4427762" y="6916511"/>
          <a:ext cx="9378652"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Rentabilidade</a:t>
          </a:r>
        </a:p>
      </xdr:txBody>
    </xdr:sp>
    <xdr:clientData/>
  </xdr:twoCellAnchor>
  <xdr:twoCellAnchor>
    <xdr:from>
      <xdr:col>3</xdr:col>
      <xdr:colOff>595672</xdr:colOff>
      <xdr:row>40</xdr:row>
      <xdr:rowOff>368034</xdr:rowOff>
    </xdr:from>
    <xdr:to>
      <xdr:col>14</xdr:col>
      <xdr:colOff>11206</xdr:colOff>
      <xdr:row>42</xdr:row>
      <xdr:rowOff>65955</xdr:rowOff>
    </xdr:to>
    <xdr:sp macro="" textlink="">
      <xdr:nvSpPr>
        <xdr:cNvPr id="6" name="Retângulo: Cantos Superiores Arredondados 2">
          <a:extLst>
            <a:ext uri="{FF2B5EF4-FFF2-40B4-BE49-F238E27FC236}">
              <a16:creationId xmlns:a16="http://schemas.microsoft.com/office/drawing/2014/main" id="{6ED6A14F-01A0-4607-8C61-6DFE2C67B383}"/>
            </a:ext>
          </a:extLst>
        </xdr:cNvPr>
        <xdr:cNvSpPr/>
      </xdr:nvSpPr>
      <xdr:spPr>
        <a:xfrm>
          <a:off x="4192760" y="14465034"/>
          <a:ext cx="13333240" cy="45992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Dividendos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599755</xdr:colOff>
      <xdr:row>35</xdr:row>
      <xdr:rowOff>338099</xdr:rowOff>
    </xdr:from>
    <xdr:to>
      <xdr:col>14</xdr:col>
      <xdr:colOff>1</xdr:colOff>
      <xdr:row>37</xdr:row>
      <xdr:rowOff>31940</xdr:rowOff>
    </xdr:to>
    <xdr:sp macro="" textlink="">
      <xdr:nvSpPr>
        <xdr:cNvPr id="9" name="Retângulo: Cantos Superiores Arredondados 2">
          <a:extLst>
            <a:ext uri="{FF2B5EF4-FFF2-40B4-BE49-F238E27FC236}">
              <a16:creationId xmlns:a16="http://schemas.microsoft.com/office/drawing/2014/main" id="{21E44749-E418-41A4-8F5D-ECB951F7F7AE}"/>
            </a:ext>
          </a:extLst>
        </xdr:cNvPr>
        <xdr:cNvSpPr/>
      </xdr:nvSpPr>
      <xdr:spPr>
        <a:xfrm>
          <a:off x="4420961" y="12462864"/>
          <a:ext cx="13317952"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Sensibilidade de Juros</a:t>
          </a:r>
        </a:p>
      </xdr:txBody>
    </xdr:sp>
    <xdr:clientData/>
  </xdr:two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B07B0828-33AA-4A46-B207-6152008FE2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46409BE2-DF77-40EF-BC55-29C92B3754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3</xdr:col>
      <xdr:colOff>590531</xdr:colOff>
      <xdr:row>7</xdr:row>
      <xdr:rowOff>4803</xdr:rowOff>
    </xdr:from>
    <xdr:to>
      <xdr:col>7</xdr:col>
      <xdr:colOff>28575</xdr:colOff>
      <xdr:row>8</xdr:row>
      <xdr:rowOff>28057</xdr:rowOff>
    </xdr:to>
    <xdr:sp macro="" textlink="">
      <xdr:nvSpPr>
        <xdr:cNvPr id="2" name="Retângulo: Cantos Superiores Arredondados 6">
          <a:extLst>
            <a:ext uri="{FF2B5EF4-FFF2-40B4-BE49-F238E27FC236}">
              <a16:creationId xmlns:a16="http://schemas.microsoft.com/office/drawing/2014/main" id="{1C779FA1-3E2A-43C7-8A50-637E0C8E9B9C}"/>
            </a:ext>
          </a:extLst>
        </xdr:cNvPr>
        <xdr:cNvSpPr/>
      </xdr:nvSpPr>
      <xdr:spPr>
        <a:xfrm>
          <a:off x="4190981" y="1528803"/>
          <a:ext cx="8610619"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Valor dos Processos ao fim de 2021</a:t>
          </a:r>
        </a:p>
      </xdr:txBody>
    </xdr:sp>
    <xdr:clientData/>
  </xdr:twoCellAnchor>
  <xdr:twoCellAnchor>
    <xdr:from>
      <xdr:col>3</xdr:col>
      <xdr:colOff>596995</xdr:colOff>
      <xdr:row>15</xdr:row>
      <xdr:rowOff>361950</xdr:rowOff>
    </xdr:from>
    <xdr:to>
      <xdr:col>8</xdr:col>
      <xdr:colOff>2040031</xdr:colOff>
      <xdr:row>17</xdr:row>
      <xdr:rowOff>80964</xdr:rowOff>
    </xdr:to>
    <xdr:sp macro="" textlink="">
      <xdr:nvSpPr>
        <xdr:cNvPr id="3" name="Retângulo: Cantos Superiores Arredondados 7">
          <a:extLst>
            <a:ext uri="{FF2B5EF4-FFF2-40B4-BE49-F238E27FC236}">
              <a16:creationId xmlns:a16="http://schemas.microsoft.com/office/drawing/2014/main" id="{08D0001B-FE0E-4266-A17A-0258F9AB48EC}"/>
            </a:ext>
          </a:extLst>
        </xdr:cNvPr>
        <xdr:cNvSpPr/>
      </xdr:nvSpPr>
      <xdr:spPr>
        <a:xfrm>
          <a:off x="4194083" y="5270126"/>
          <a:ext cx="12828213" cy="48101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Processos Relevantes (FRE)</a:t>
          </a:r>
        </a:p>
      </xdr:txBody>
    </xdr:sp>
    <xdr:clientData/>
  </xdr:twoCellAnchor>
  <xdr:twoCellAnchor editAs="oneCell">
    <xdr:from>
      <xdr:col>0</xdr:col>
      <xdr:colOff>964407</xdr:colOff>
      <xdr:row>0</xdr:row>
      <xdr:rowOff>130969</xdr:rowOff>
    </xdr:from>
    <xdr:to>
      <xdr:col>0</xdr:col>
      <xdr:colOff>964407</xdr:colOff>
      <xdr:row>5</xdr:row>
      <xdr:rowOff>113039</xdr:rowOff>
    </xdr:to>
    <xdr:pic>
      <xdr:nvPicPr>
        <xdr:cNvPr id="4" name="Imagem 3">
          <a:extLst>
            <a:ext uri="{FF2B5EF4-FFF2-40B4-BE49-F238E27FC236}">
              <a16:creationId xmlns:a16="http://schemas.microsoft.com/office/drawing/2014/main" id="{1FEFA48D-44FE-49C3-8164-8E3C11FA6B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4407" y="130969"/>
          <a:ext cx="540051" cy="930088"/>
        </a:xfrm>
        <a:prstGeom prst="rect">
          <a:avLst/>
        </a:prstGeom>
      </xdr:spPr>
    </xdr:pic>
    <xdr:clientData/>
  </xdr:twoCellAnchor>
  <xdr:oneCellAnchor>
    <xdr:from>
      <xdr:col>0</xdr:col>
      <xdr:colOff>969869</xdr:colOff>
      <xdr:row>0</xdr:row>
      <xdr:rowOff>164166</xdr:rowOff>
    </xdr:from>
    <xdr:ext cx="363716" cy="626400"/>
    <xdr:pic>
      <xdr:nvPicPr>
        <xdr:cNvPr id="9" name="Imagem 8">
          <a:extLst>
            <a:ext uri="{FF2B5EF4-FFF2-40B4-BE49-F238E27FC236}">
              <a16:creationId xmlns:a16="http://schemas.microsoft.com/office/drawing/2014/main" id="{EB0C970B-D63E-491D-B380-4CBECCC932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E0B17A23-5BF1-45F8-8235-D6202E5230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964407</xdr:colOff>
      <xdr:row>0</xdr:row>
      <xdr:rowOff>130969</xdr:rowOff>
    </xdr:from>
    <xdr:to>
      <xdr:col>0</xdr:col>
      <xdr:colOff>964407</xdr:colOff>
      <xdr:row>5</xdr:row>
      <xdr:rowOff>113039</xdr:rowOff>
    </xdr:to>
    <xdr:pic>
      <xdr:nvPicPr>
        <xdr:cNvPr id="2" name="Imagem 1">
          <a:extLst>
            <a:ext uri="{FF2B5EF4-FFF2-40B4-BE49-F238E27FC236}">
              <a16:creationId xmlns:a16="http://schemas.microsoft.com/office/drawing/2014/main" id="{D429BE3A-7352-4443-B49F-A890FC3A8A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4407" y="130969"/>
          <a:ext cx="0" cy="934570"/>
        </a:xfrm>
        <a:prstGeom prst="rect">
          <a:avLst/>
        </a:prstGeom>
      </xdr:spPr>
    </xdr:pic>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6E63F284-B707-4190-B015-83A406672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353EBDDE-E8A8-4E83-B2EB-EE034AB00C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3</xdr:col>
      <xdr:colOff>600076</xdr:colOff>
      <xdr:row>8</xdr:row>
      <xdr:rowOff>361950</xdr:rowOff>
    </xdr:from>
    <xdr:to>
      <xdr:col>9</xdr:col>
      <xdr:colOff>9526</xdr:colOff>
      <xdr:row>10</xdr:row>
      <xdr:rowOff>4204</xdr:rowOff>
    </xdr:to>
    <xdr:sp macro="" textlink="">
      <xdr:nvSpPr>
        <xdr:cNvPr id="5" name="Retângulo: Cantos Superiores Arredondados 6">
          <a:extLst>
            <a:ext uri="{FF2B5EF4-FFF2-40B4-BE49-F238E27FC236}">
              <a16:creationId xmlns:a16="http://schemas.microsoft.com/office/drawing/2014/main" id="{CDF0DCFA-0D8B-44CE-90B6-5F07B8A6F64A}"/>
            </a:ext>
          </a:extLst>
        </xdr:cNvPr>
        <xdr:cNvSpPr/>
      </xdr:nvSpPr>
      <xdr:spPr>
        <a:xfrm>
          <a:off x="2981326" y="2266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Rentáveis</a:t>
          </a:r>
        </a:p>
      </xdr:txBody>
    </xdr:sp>
    <xdr:clientData/>
  </xdr:twoCellAnchor>
  <xdr:twoCellAnchor>
    <xdr:from>
      <xdr:col>3</xdr:col>
      <xdr:colOff>600075</xdr:colOff>
      <xdr:row>22</xdr:row>
      <xdr:rowOff>361950</xdr:rowOff>
    </xdr:from>
    <xdr:to>
      <xdr:col>9</xdr:col>
      <xdr:colOff>9525</xdr:colOff>
      <xdr:row>24</xdr:row>
      <xdr:rowOff>4204</xdr:rowOff>
    </xdr:to>
    <xdr:sp macro="" textlink="">
      <xdr:nvSpPr>
        <xdr:cNvPr id="6" name="Retângulo: Cantos Superiores Arredondados 6">
          <a:extLst>
            <a:ext uri="{FF2B5EF4-FFF2-40B4-BE49-F238E27FC236}">
              <a16:creationId xmlns:a16="http://schemas.microsoft.com/office/drawing/2014/main" id="{DFABDE83-8D61-4F50-90E9-952413DA8920}"/>
            </a:ext>
          </a:extLst>
        </xdr:cNvPr>
        <xdr:cNvSpPr/>
      </xdr:nvSpPr>
      <xdr:spPr>
        <a:xfrm>
          <a:off x="2981325" y="7600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Passivos Onerosos</a:t>
          </a:r>
        </a:p>
      </xdr:txBody>
    </xdr:sp>
    <xdr:clientData/>
  </xdr:twoCellAnchor>
  <xdr:twoCellAnchor>
    <xdr:from>
      <xdr:col>3</xdr:col>
      <xdr:colOff>600075</xdr:colOff>
      <xdr:row>36</xdr:row>
      <xdr:rowOff>371475</xdr:rowOff>
    </xdr:from>
    <xdr:to>
      <xdr:col>9</xdr:col>
      <xdr:colOff>9525</xdr:colOff>
      <xdr:row>38</xdr:row>
      <xdr:rowOff>13729</xdr:rowOff>
    </xdr:to>
    <xdr:sp macro="" textlink="">
      <xdr:nvSpPr>
        <xdr:cNvPr id="7" name="Retângulo: Cantos Superiores Arredondados 6">
          <a:extLst>
            <a:ext uri="{FF2B5EF4-FFF2-40B4-BE49-F238E27FC236}">
              <a16:creationId xmlns:a16="http://schemas.microsoft.com/office/drawing/2014/main" id="{A8C32E46-3F1E-4AA3-902A-9ACBC58702DA}"/>
            </a:ext>
          </a:extLst>
        </xdr:cNvPr>
        <xdr:cNvSpPr/>
      </xdr:nvSpPr>
      <xdr:spPr>
        <a:xfrm>
          <a:off x="2981325" y="12944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a:t>
          </a:r>
          <a:r>
            <a:rPr lang="pt-BR" sz="1100" b="0" baseline="0">
              <a:solidFill>
                <a:schemeClr val="tx1">
                  <a:lumMod val="75000"/>
                  <a:lumOff val="25000"/>
                </a:schemeClr>
              </a:solidFill>
              <a:latin typeface="+mn-lt"/>
              <a:ea typeface="SF Pro Display" panose="00000500000000000000" pitchFamily="2" charset="0"/>
            </a:rPr>
            <a:t> Prestação de Serviços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50</xdr:row>
      <xdr:rowOff>361950</xdr:rowOff>
    </xdr:from>
    <xdr:to>
      <xdr:col>9</xdr:col>
      <xdr:colOff>9525</xdr:colOff>
      <xdr:row>52</xdr:row>
      <xdr:rowOff>4204</xdr:rowOff>
    </xdr:to>
    <xdr:sp macro="" textlink="">
      <xdr:nvSpPr>
        <xdr:cNvPr id="8" name="Retângulo: Cantos Superiores Arredondados 6">
          <a:extLst>
            <a:ext uri="{FF2B5EF4-FFF2-40B4-BE49-F238E27FC236}">
              <a16:creationId xmlns:a16="http://schemas.microsoft.com/office/drawing/2014/main" id="{E463BCE6-459C-4A73-B9DC-2B207008E7A9}"/>
            </a:ext>
          </a:extLst>
        </xdr:cNvPr>
        <xdr:cNvSpPr/>
      </xdr:nvSpPr>
      <xdr:spPr>
        <a:xfrm>
          <a:off x="2981325" y="18268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de Tarifas</a:t>
          </a:r>
          <a:r>
            <a:rPr lang="pt-BR" sz="1100" b="0" baseline="0">
              <a:solidFill>
                <a:schemeClr val="tx1">
                  <a:lumMod val="75000"/>
                  <a:lumOff val="25000"/>
                </a:schemeClr>
              </a:solidFill>
              <a:latin typeface="+mn-lt"/>
              <a:ea typeface="SF Pro Display" panose="00000500000000000000" pitchFamily="2" charset="0"/>
            </a:rPr>
            <a:t> Bancárias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64</xdr:row>
      <xdr:rowOff>371475</xdr:rowOff>
    </xdr:from>
    <xdr:to>
      <xdr:col>9</xdr:col>
      <xdr:colOff>9525</xdr:colOff>
      <xdr:row>66</xdr:row>
      <xdr:rowOff>13729</xdr:rowOff>
    </xdr:to>
    <xdr:sp macro="" textlink="">
      <xdr:nvSpPr>
        <xdr:cNvPr id="9" name="Retângulo: Cantos Superiores Arredondados 6">
          <a:extLst>
            <a:ext uri="{FF2B5EF4-FFF2-40B4-BE49-F238E27FC236}">
              <a16:creationId xmlns:a16="http://schemas.microsoft.com/office/drawing/2014/main" id="{50C9BB59-EFC9-49EB-88AD-EBB8608339C4}"/>
            </a:ext>
          </a:extLst>
        </xdr:cNvPr>
        <xdr:cNvSpPr/>
      </xdr:nvSpPr>
      <xdr:spPr>
        <a:xfrm>
          <a:off x="2981325" y="23612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 Tributárias sobre o Faturamento</a:t>
          </a:r>
        </a:p>
      </xdr:txBody>
    </xdr:sp>
    <xdr:clientData/>
  </xdr:twoCellAnchor>
  <xdr:twoCellAnchor>
    <xdr:from>
      <xdr:col>3</xdr:col>
      <xdr:colOff>600075</xdr:colOff>
      <xdr:row>78</xdr:row>
      <xdr:rowOff>361950</xdr:rowOff>
    </xdr:from>
    <xdr:to>
      <xdr:col>9</xdr:col>
      <xdr:colOff>9525</xdr:colOff>
      <xdr:row>80</xdr:row>
      <xdr:rowOff>4204</xdr:rowOff>
    </xdr:to>
    <xdr:sp macro="" textlink="">
      <xdr:nvSpPr>
        <xdr:cNvPr id="10" name="Retângulo: Cantos Superiores Arredondados 6">
          <a:extLst>
            <a:ext uri="{FF2B5EF4-FFF2-40B4-BE49-F238E27FC236}">
              <a16:creationId xmlns:a16="http://schemas.microsoft.com/office/drawing/2014/main" id="{82EC6911-D104-424D-9279-D6B4557E459A}"/>
            </a:ext>
          </a:extLst>
        </xdr:cNvPr>
        <xdr:cNvSpPr/>
      </xdr:nvSpPr>
      <xdr:spPr>
        <a:xfrm>
          <a:off x="2981325" y="28936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 Receitas/Despesas Operacionais</a:t>
          </a:r>
        </a:p>
      </xdr:txBody>
    </xdr:sp>
    <xdr:clientData/>
  </xdr:twoCellAnchor>
  <xdr:twoCellAnchor>
    <xdr:from>
      <xdr:col>3</xdr:col>
      <xdr:colOff>600075</xdr:colOff>
      <xdr:row>92</xdr:row>
      <xdr:rowOff>371475</xdr:rowOff>
    </xdr:from>
    <xdr:to>
      <xdr:col>9</xdr:col>
      <xdr:colOff>9525</xdr:colOff>
      <xdr:row>94</xdr:row>
      <xdr:rowOff>13729</xdr:rowOff>
    </xdr:to>
    <xdr:sp macro="" textlink="">
      <xdr:nvSpPr>
        <xdr:cNvPr id="12" name="Retângulo: Cantos Superiores Arredondados 6">
          <a:extLst>
            <a:ext uri="{FF2B5EF4-FFF2-40B4-BE49-F238E27FC236}">
              <a16:creationId xmlns:a16="http://schemas.microsoft.com/office/drawing/2014/main" id="{7F0F3254-037E-4425-A2C5-4AABED3CF52D}"/>
            </a:ext>
          </a:extLst>
        </xdr:cNvPr>
        <xdr:cNvSpPr/>
      </xdr:nvSpPr>
      <xdr:spPr>
        <a:xfrm>
          <a:off x="2981325" y="34280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Imposto de Renda e Contribuição</a:t>
          </a:r>
          <a:r>
            <a:rPr lang="pt-BR" sz="1100" b="0" baseline="0">
              <a:solidFill>
                <a:schemeClr val="tx1">
                  <a:lumMod val="75000"/>
                  <a:lumOff val="25000"/>
                </a:schemeClr>
              </a:solidFill>
              <a:latin typeface="+mn-lt"/>
              <a:ea typeface="SF Pro Display" panose="00000500000000000000" pitchFamily="2" charset="0"/>
            </a:rPr>
            <a:t> Social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106</xdr:row>
      <xdr:rowOff>371475</xdr:rowOff>
    </xdr:from>
    <xdr:to>
      <xdr:col>9</xdr:col>
      <xdr:colOff>9525</xdr:colOff>
      <xdr:row>108</xdr:row>
      <xdr:rowOff>13729</xdr:rowOff>
    </xdr:to>
    <xdr:sp macro="" textlink="">
      <xdr:nvSpPr>
        <xdr:cNvPr id="13" name="Retângulo: Cantos Superiores Arredondados 6">
          <a:extLst>
            <a:ext uri="{FF2B5EF4-FFF2-40B4-BE49-F238E27FC236}">
              <a16:creationId xmlns:a16="http://schemas.microsoft.com/office/drawing/2014/main" id="{DDE1F496-9CF7-4A85-AF2A-32EDBBC014DF}"/>
            </a:ext>
          </a:extLst>
        </xdr:cNvPr>
        <xdr:cNvSpPr/>
      </xdr:nvSpPr>
      <xdr:spPr>
        <a:xfrm>
          <a:off x="2981325" y="39614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a:t>
          </a:r>
          <a:r>
            <a:rPr lang="pt-BR" sz="1100" b="0" baseline="0">
              <a:solidFill>
                <a:schemeClr val="tx1">
                  <a:lumMod val="75000"/>
                  <a:lumOff val="25000"/>
                </a:schemeClr>
              </a:solidFill>
              <a:latin typeface="+mn-lt"/>
              <a:ea typeface="SF Pro Display" panose="00000500000000000000" pitchFamily="2" charset="0"/>
            </a:rPr>
            <a:t> Estatutárias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120</xdr:row>
      <xdr:rowOff>371475</xdr:rowOff>
    </xdr:from>
    <xdr:to>
      <xdr:col>9</xdr:col>
      <xdr:colOff>9525</xdr:colOff>
      <xdr:row>122</xdr:row>
      <xdr:rowOff>13729</xdr:rowOff>
    </xdr:to>
    <xdr:sp macro="" textlink="">
      <xdr:nvSpPr>
        <xdr:cNvPr id="14" name="Retângulo: Cantos Superiores Arredondados 6">
          <a:extLst>
            <a:ext uri="{FF2B5EF4-FFF2-40B4-BE49-F238E27FC236}">
              <a16:creationId xmlns:a16="http://schemas.microsoft.com/office/drawing/2014/main" id="{5BABD240-680A-4E86-8467-6D6478EA3E99}"/>
            </a:ext>
          </a:extLst>
        </xdr:cNvPr>
        <xdr:cNvSpPr/>
      </xdr:nvSpPr>
      <xdr:spPr>
        <a:xfrm>
          <a:off x="2981325" y="44948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a:t>
          </a:r>
          <a:r>
            <a:rPr lang="pt-BR" sz="1100" b="0" baseline="0">
              <a:solidFill>
                <a:schemeClr val="tx1">
                  <a:lumMod val="75000"/>
                  <a:lumOff val="25000"/>
                </a:schemeClr>
              </a:solidFill>
              <a:latin typeface="+mn-lt"/>
              <a:ea typeface="SF Pro Display" panose="00000500000000000000" pitchFamily="2" charset="0"/>
            </a:rPr>
            <a:t> Estatutárias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134</xdr:row>
      <xdr:rowOff>371475</xdr:rowOff>
    </xdr:from>
    <xdr:to>
      <xdr:col>9</xdr:col>
      <xdr:colOff>9525</xdr:colOff>
      <xdr:row>136</xdr:row>
      <xdr:rowOff>13729</xdr:rowOff>
    </xdr:to>
    <xdr:sp macro="" textlink="">
      <xdr:nvSpPr>
        <xdr:cNvPr id="15" name="Retângulo: Cantos Superiores Arredondados 6">
          <a:extLst>
            <a:ext uri="{FF2B5EF4-FFF2-40B4-BE49-F238E27FC236}">
              <a16:creationId xmlns:a16="http://schemas.microsoft.com/office/drawing/2014/main" id="{C40DFDEE-C4CF-4CA4-9521-2E95A7260A29}"/>
            </a:ext>
          </a:extLst>
        </xdr:cNvPr>
        <xdr:cNvSpPr/>
      </xdr:nvSpPr>
      <xdr:spPr>
        <a:xfrm>
          <a:off x="2981325" y="50282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Minoritárias</a:t>
          </a:r>
        </a:p>
      </xdr:txBody>
    </xdr:sp>
    <xdr:clientData/>
  </xdr:twoCellAnchor>
  <xdr:twoCellAnchor>
    <xdr:from>
      <xdr:col>9</xdr:col>
      <xdr:colOff>600075</xdr:colOff>
      <xdr:row>8</xdr:row>
      <xdr:rowOff>361950</xdr:rowOff>
    </xdr:from>
    <xdr:to>
      <xdr:col>15</xdr:col>
      <xdr:colOff>9525</xdr:colOff>
      <xdr:row>10</xdr:row>
      <xdr:rowOff>4204</xdr:rowOff>
    </xdr:to>
    <xdr:sp macro="" textlink="">
      <xdr:nvSpPr>
        <xdr:cNvPr id="16" name="Retângulo: Cantos Superiores Arredondados 6">
          <a:extLst>
            <a:ext uri="{FF2B5EF4-FFF2-40B4-BE49-F238E27FC236}">
              <a16:creationId xmlns:a16="http://schemas.microsoft.com/office/drawing/2014/main" id="{C70D0240-FB28-4CBA-864B-8A15C40580EE}"/>
            </a:ext>
          </a:extLst>
        </xdr:cNvPr>
        <xdr:cNvSpPr/>
      </xdr:nvSpPr>
      <xdr:spPr>
        <a:xfrm>
          <a:off x="9686925" y="2266950"/>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Rentáveis</a:t>
          </a:r>
        </a:p>
      </xdr:txBody>
    </xdr:sp>
    <xdr:clientData/>
  </xdr:twoCellAnchor>
  <xdr:twoCellAnchor>
    <xdr:from>
      <xdr:col>9</xdr:col>
      <xdr:colOff>600075</xdr:colOff>
      <xdr:row>22</xdr:row>
      <xdr:rowOff>371475</xdr:rowOff>
    </xdr:from>
    <xdr:to>
      <xdr:col>15</xdr:col>
      <xdr:colOff>9525</xdr:colOff>
      <xdr:row>24</xdr:row>
      <xdr:rowOff>13729</xdr:rowOff>
    </xdr:to>
    <xdr:sp macro="" textlink="">
      <xdr:nvSpPr>
        <xdr:cNvPr id="17" name="Retângulo: Cantos Superiores Arredondados 6">
          <a:extLst>
            <a:ext uri="{FF2B5EF4-FFF2-40B4-BE49-F238E27FC236}">
              <a16:creationId xmlns:a16="http://schemas.microsoft.com/office/drawing/2014/main" id="{87D5A546-2C58-45FE-B887-B79938E8BB42}"/>
            </a:ext>
          </a:extLst>
        </xdr:cNvPr>
        <xdr:cNvSpPr/>
      </xdr:nvSpPr>
      <xdr:spPr>
        <a:xfrm>
          <a:off x="9686925" y="7610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Passivos Onerosos</a:t>
          </a:r>
        </a:p>
      </xdr:txBody>
    </xdr:sp>
    <xdr:clientData/>
  </xdr:twoCellAnchor>
  <xdr:twoCellAnchor>
    <xdr:from>
      <xdr:col>9</xdr:col>
      <xdr:colOff>600075</xdr:colOff>
      <xdr:row>36</xdr:row>
      <xdr:rowOff>371475</xdr:rowOff>
    </xdr:from>
    <xdr:to>
      <xdr:col>15</xdr:col>
      <xdr:colOff>9525</xdr:colOff>
      <xdr:row>38</xdr:row>
      <xdr:rowOff>13729</xdr:rowOff>
    </xdr:to>
    <xdr:sp macro="" textlink="">
      <xdr:nvSpPr>
        <xdr:cNvPr id="18" name="Retângulo: Cantos Superiores Arredondados 6">
          <a:extLst>
            <a:ext uri="{FF2B5EF4-FFF2-40B4-BE49-F238E27FC236}">
              <a16:creationId xmlns:a16="http://schemas.microsoft.com/office/drawing/2014/main" id="{B9C9AF18-F0AB-4658-99D1-03CFDB2AB75B}"/>
            </a:ext>
          </a:extLst>
        </xdr:cNvPr>
        <xdr:cNvSpPr/>
      </xdr:nvSpPr>
      <xdr:spPr>
        <a:xfrm>
          <a:off x="9686925" y="12944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Prestação de Serviços</a:t>
          </a:r>
        </a:p>
      </xdr:txBody>
    </xdr:sp>
    <xdr:clientData/>
  </xdr:twoCellAnchor>
  <xdr:twoCellAnchor>
    <xdr:from>
      <xdr:col>9</xdr:col>
      <xdr:colOff>600075</xdr:colOff>
      <xdr:row>50</xdr:row>
      <xdr:rowOff>371475</xdr:rowOff>
    </xdr:from>
    <xdr:to>
      <xdr:col>15</xdr:col>
      <xdr:colOff>9525</xdr:colOff>
      <xdr:row>52</xdr:row>
      <xdr:rowOff>13729</xdr:rowOff>
    </xdr:to>
    <xdr:sp macro="" textlink="">
      <xdr:nvSpPr>
        <xdr:cNvPr id="19" name="Retângulo: Cantos Superiores Arredondados 6">
          <a:extLst>
            <a:ext uri="{FF2B5EF4-FFF2-40B4-BE49-F238E27FC236}">
              <a16:creationId xmlns:a16="http://schemas.microsoft.com/office/drawing/2014/main" id="{3F91530D-A5A2-45B0-A89D-3F39D8CB5F7D}"/>
            </a:ext>
          </a:extLst>
        </xdr:cNvPr>
        <xdr:cNvSpPr/>
      </xdr:nvSpPr>
      <xdr:spPr>
        <a:xfrm>
          <a:off x="9686925" y="18278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de Tarifas Bancárias</a:t>
          </a:r>
        </a:p>
      </xdr:txBody>
    </xdr:sp>
    <xdr:clientData/>
  </xdr:twoCellAnchor>
  <xdr:twoCellAnchor>
    <xdr:from>
      <xdr:col>9</xdr:col>
      <xdr:colOff>600075</xdr:colOff>
      <xdr:row>64</xdr:row>
      <xdr:rowOff>371475</xdr:rowOff>
    </xdr:from>
    <xdr:to>
      <xdr:col>15</xdr:col>
      <xdr:colOff>9525</xdr:colOff>
      <xdr:row>66</xdr:row>
      <xdr:rowOff>13729</xdr:rowOff>
    </xdr:to>
    <xdr:sp macro="" textlink="">
      <xdr:nvSpPr>
        <xdr:cNvPr id="20" name="Retângulo: Cantos Superiores Arredondados 6">
          <a:extLst>
            <a:ext uri="{FF2B5EF4-FFF2-40B4-BE49-F238E27FC236}">
              <a16:creationId xmlns:a16="http://schemas.microsoft.com/office/drawing/2014/main" id="{AB6586B4-5D4A-4045-AF2B-37F8229734B2}"/>
            </a:ext>
          </a:extLst>
        </xdr:cNvPr>
        <xdr:cNvSpPr/>
      </xdr:nvSpPr>
      <xdr:spPr>
        <a:xfrm>
          <a:off x="9686925" y="23612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a:t>
          </a:r>
          <a:r>
            <a:rPr lang="pt-BR" sz="1100" b="0" baseline="0">
              <a:solidFill>
                <a:schemeClr val="tx1">
                  <a:lumMod val="75000"/>
                  <a:lumOff val="25000"/>
                </a:schemeClr>
              </a:solidFill>
              <a:latin typeface="+mn-lt"/>
              <a:ea typeface="SF Pro Display" panose="00000500000000000000" pitchFamily="2" charset="0"/>
            </a:rPr>
            <a:t> Tributárias sobre o Faturamento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78</xdr:row>
      <xdr:rowOff>371475</xdr:rowOff>
    </xdr:from>
    <xdr:to>
      <xdr:col>15</xdr:col>
      <xdr:colOff>9525</xdr:colOff>
      <xdr:row>80</xdr:row>
      <xdr:rowOff>13729</xdr:rowOff>
    </xdr:to>
    <xdr:sp macro="" textlink="">
      <xdr:nvSpPr>
        <xdr:cNvPr id="21" name="Retângulo: Cantos Superiores Arredondados 6">
          <a:extLst>
            <a:ext uri="{FF2B5EF4-FFF2-40B4-BE49-F238E27FC236}">
              <a16:creationId xmlns:a16="http://schemas.microsoft.com/office/drawing/2014/main" id="{63F25A75-917E-4235-AB2C-0F6E243F09E0}"/>
            </a:ext>
          </a:extLst>
        </xdr:cNvPr>
        <xdr:cNvSpPr/>
      </xdr:nvSpPr>
      <xdr:spPr>
        <a:xfrm>
          <a:off x="9686925" y="28946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 Receitas/Despesas</a:t>
          </a:r>
          <a:r>
            <a:rPr lang="pt-BR" sz="1100" b="0" baseline="0">
              <a:solidFill>
                <a:schemeClr val="tx1">
                  <a:lumMod val="75000"/>
                  <a:lumOff val="25000"/>
                </a:schemeClr>
              </a:solidFill>
              <a:latin typeface="+mn-lt"/>
              <a:ea typeface="SF Pro Display" panose="00000500000000000000" pitchFamily="2" charset="0"/>
            </a:rPr>
            <a:t>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92</xdr:row>
      <xdr:rowOff>371475</xdr:rowOff>
    </xdr:from>
    <xdr:to>
      <xdr:col>15</xdr:col>
      <xdr:colOff>9525</xdr:colOff>
      <xdr:row>94</xdr:row>
      <xdr:rowOff>13729</xdr:rowOff>
    </xdr:to>
    <xdr:sp macro="" textlink="">
      <xdr:nvSpPr>
        <xdr:cNvPr id="22" name="Retângulo: Cantos Superiores Arredondados 6">
          <a:extLst>
            <a:ext uri="{FF2B5EF4-FFF2-40B4-BE49-F238E27FC236}">
              <a16:creationId xmlns:a16="http://schemas.microsoft.com/office/drawing/2014/main" id="{18DC928F-3DF0-4B75-8844-B75A0702B29C}"/>
            </a:ext>
          </a:extLst>
        </xdr:cNvPr>
        <xdr:cNvSpPr/>
      </xdr:nvSpPr>
      <xdr:spPr>
        <a:xfrm>
          <a:off x="9686925" y="34280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Imposto de Renda</a:t>
          </a:r>
          <a:r>
            <a:rPr lang="pt-BR" sz="1100" b="0" baseline="0">
              <a:solidFill>
                <a:schemeClr val="tx1">
                  <a:lumMod val="75000"/>
                  <a:lumOff val="25000"/>
                </a:schemeClr>
              </a:solidFill>
              <a:latin typeface="+mn-lt"/>
              <a:ea typeface="SF Pro Display" panose="00000500000000000000" pitchFamily="2" charset="0"/>
            </a:rPr>
            <a:t> e Contribuição Social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106</xdr:row>
      <xdr:rowOff>371475</xdr:rowOff>
    </xdr:from>
    <xdr:to>
      <xdr:col>15</xdr:col>
      <xdr:colOff>9525</xdr:colOff>
      <xdr:row>108</xdr:row>
      <xdr:rowOff>13729</xdr:rowOff>
    </xdr:to>
    <xdr:sp macro="" textlink="">
      <xdr:nvSpPr>
        <xdr:cNvPr id="23" name="Retângulo: Cantos Superiores Arredondados 6">
          <a:extLst>
            <a:ext uri="{FF2B5EF4-FFF2-40B4-BE49-F238E27FC236}">
              <a16:creationId xmlns:a16="http://schemas.microsoft.com/office/drawing/2014/main" id="{DDBBDB11-ADAA-4268-9EB0-38C18E5DB5B3}"/>
            </a:ext>
          </a:extLst>
        </xdr:cNvPr>
        <xdr:cNvSpPr/>
      </xdr:nvSpPr>
      <xdr:spPr>
        <a:xfrm>
          <a:off x="9686925" y="39614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Estatutárias</a:t>
          </a:r>
        </a:p>
      </xdr:txBody>
    </xdr:sp>
    <xdr:clientData/>
  </xdr:twoCellAnchor>
  <xdr:twoCellAnchor>
    <xdr:from>
      <xdr:col>9</xdr:col>
      <xdr:colOff>600075</xdr:colOff>
      <xdr:row>120</xdr:row>
      <xdr:rowOff>371475</xdr:rowOff>
    </xdr:from>
    <xdr:to>
      <xdr:col>15</xdr:col>
      <xdr:colOff>9525</xdr:colOff>
      <xdr:row>122</xdr:row>
      <xdr:rowOff>13729</xdr:rowOff>
    </xdr:to>
    <xdr:sp macro="" textlink="">
      <xdr:nvSpPr>
        <xdr:cNvPr id="24" name="Retângulo: Cantos Superiores Arredondados 6">
          <a:extLst>
            <a:ext uri="{FF2B5EF4-FFF2-40B4-BE49-F238E27FC236}">
              <a16:creationId xmlns:a16="http://schemas.microsoft.com/office/drawing/2014/main" id="{8EBD3328-B598-4058-9614-D031AD5BD34A}"/>
            </a:ext>
          </a:extLst>
        </xdr:cNvPr>
        <xdr:cNvSpPr/>
      </xdr:nvSpPr>
      <xdr:spPr>
        <a:xfrm>
          <a:off x="9686925" y="44948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Estatutárias</a:t>
          </a:r>
        </a:p>
      </xdr:txBody>
    </xdr:sp>
    <xdr:clientData/>
  </xdr:twoCellAnchor>
  <xdr:twoCellAnchor>
    <xdr:from>
      <xdr:col>9</xdr:col>
      <xdr:colOff>600075</xdr:colOff>
      <xdr:row>134</xdr:row>
      <xdr:rowOff>371475</xdr:rowOff>
    </xdr:from>
    <xdr:to>
      <xdr:col>15</xdr:col>
      <xdr:colOff>9525</xdr:colOff>
      <xdr:row>136</xdr:row>
      <xdr:rowOff>13729</xdr:rowOff>
    </xdr:to>
    <xdr:sp macro="" textlink="">
      <xdr:nvSpPr>
        <xdr:cNvPr id="25" name="Retângulo: Cantos Superiores Arredondados 6">
          <a:extLst>
            <a:ext uri="{FF2B5EF4-FFF2-40B4-BE49-F238E27FC236}">
              <a16:creationId xmlns:a16="http://schemas.microsoft.com/office/drawing/2014/main" id="{604C59FA-B28D-45C9-B3E1-30FA282B637E}"/>
            </a:ext>
          </a:extLst>
        </xdr:cNvPr>
        <xdr:cNvSpPr/>
      </xdr:nvSpPr>
      <xdr:spPr>
        <a:xfrm>
          <a:off x="9686925" y="50282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Minoritárias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ilherme/Downloads/Valuation%20WEG%20DCF%20-%20Edufinance%203T22%20-%20The%20Mother%20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WACC"/>
      <sheetName val="Balanço Patrimonial"/>
      <sheetName val="DRE + DCF"/>
      <sheetName val="DRE - Contas Abertas"/>
      <sheetName val="Projeções"/>
      <sheetName val="Projeções 2022"/>
      <sheetName val="Projeções (crescimento)"/>
      <sheetName val="Projeções (% total)"/>
      <sheetName val="Painel de Índices"/>
      <sheetName val="Sugestões"/>
      <sheetName val="Provisões e Processos"/>
      <sheetName val="Aquisições"/>
      <sheetName val="Dados Complementares"/>
      <sheetName val="Gráficos"/>
      <sheetName val="ComDinheiro"/>
      <sheetName val="Explorando Cenários"/>
      <sheetName val="sddsdssdssdsd"/>
      <sheetName val="To-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F11">
            <v>9.0560000000000002E-2</v>
          </cell>
          <cell r="G11">
            <v>6.3710000000000003E-2</v>
          </cell>
          <cell r="H11">
            <v>4.4080000000000001E-2</v>
          </cell>
          <cell r="I11">
            <v>6.4640000000000003E-2</v>
          </cell>
          <cell r="J11">
            <v>4.9680000000000002E-2</v>
          </cell>
          <cell r="K11">
            <v>5.4879999999999998E-2</v>
          </cell>
          <cell r="L11">
            <v>5.9819999999999998E-2</v>
          </cell>
          <cell r="M11">
            <v>6.25E-2</v>
          </cell>
          <cell r="N11">
            <v>5.867E-2</v>
          </cell>
          <cell r="P11">
            <v>5.1400000000000001E-2</v>
          </cell>
        </row>
        <row r="14">
          <cell r="J14">
            <v>0.02</v>
          </cell>
          <cell r="K14">
            <v>0.02</v>
          </cell>
        </row>
        <row r="15">
          <cell r="J15">
            <v>4.5999999999999999E-2</v>
          </cell>
        </row>
        <row r="16">
          <cell r="J16">
            <v>6.5000000000000002E-2</v>
          </cell>
          <cell r="K16">
            <v>6.2E-2</v>
          </cell>
        </row>
        <row r="20">
          <cell r="J20">
            <v>3.3000000000000002E-2</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Personalizada 1">
      <a:dk1>
        <a:sysClr val="windowText" lastClr="000000"/>
      </a:dk1>
      <a:lt1>
        <a:sysClr val="window" lastClr="FFFFFF"/>
      </a:lt1>
      <a:dk2>
        <a:srgbClr val="44546A"/>
      </a:dk2>
      <a:lt2>
        <a:srgbClr val="E7E6E6"/>
      </a:lt2>
      <a:accent1>
        <a:srgbClr val="43AF43"/>
      </a:accent1>
      <a:accent2>
        <a:srgbClr val="273835"/>
      </a:accent2>
      <a:accent3>
        <a:srgbClr val="878D96"/>
      </a:accent3>
      <a:accent4>
        <a:srgbClr val="C6CAD2"/>
      </a:accent4>
      <a:accent5>
        <a:srgbClr val="4FE04F"/>
      </a:accent5>
      <a:accent6>
        <a:srgbClr val="1CB799"/>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871D-4FBD-4C39-AAE4-E5A5671C0B23}">
  <dimension ref="A1:BC28"/>
  <sheetViews>
    <sheetView tabSelected="1" zoomScaleNormal="100" workbookViewId="0"/>
  </sheetViews>
  <sheetFormatPr defaultColWidth="0" defaultRowHeight="15" zeroHeight="1" x14ac:dyDescent="0.25"/>
  <cols>
    <col min="1" max="1" width="35.7109375" style="267" customWidth="1"/>
    <col min="2" max="4" width="9.140625" style="4" customWidth="1"/>
    <col min="5" max="5" width="40.7109375" style="4" bestFit="1" customWidth="1"/>
    <col min="6" max="6" width="18.28515625" style="4" bestFit="1" customWidth="1"/>
    <col min="7" max="7" width="9.140625" style="4" customWidth="1"/>
    <col min="8" max="8" width="6.28515625" style="4" customWidth="1"/>
    <col min="9" max="9" width="9.85546875" style="4" customWidth="1"/>
    <col min="10" max="19" width="11.28515625" style="4" bestFit="1" customWidth="1"/>
    <col min="20" max="22" width="9.140625" style="4" customWidth="1"/>
    <col min="23" max="29" width="9.140625" style="4" hidden="1" customWidth="1"/>
    <col min="30" max="54" width="0" style="4" hidden="1" customWidth="1"/>
    <col min="55" max="55" width="9.140625" style="4" hidden="1" customWidth="1"/>
    <col min="56" max="16384" width="0" style="4" hidden="1"/>
  </cols>
  <sheetData>
    <row r="1" spans="1:28"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row>
    <row r="2" spans="1:28" ht="15" customHeight="1" x14ac:dyDescent="0.25">
      <c r="B2" s="2"/>
      <c r="C2" s="2"/>
      <c r="D2" s="63"/>
      <c r="E2" s="63"/>
      <c r="F2" s="63"/>
      <c r="G2" s="63"/>
      <c r="H2" s="63"/>
      <c r="I2" s="63"/>
      <c r="J2" s="63"/>
      <c r="K2" s="63"/>
      <c r="L2" s="63"/>
      <c r="M2" s="63"/>
      <c r="N2" s="63"/>
      <c r="O2" s="63"/>
      <c r="P2" s="63"/>
      <c r="Q2" s="63"/>
      <c r="R2" s="63"/>
      <c r="S2" s="63"/>
      <c r="T2" s="2"/>
      <c r="U2" s="2"/>
      <c r="V2" s="2"/>
      <c r="W2" s="2"/>
      <c r="X2" s="2"/>
      <c r="Y2" s="2"/>
      <c r="Z2" s="2"/>
      <c r="AA2" s="2"/>
      <c r="AB2" s="2"/>
    </row>
    <row r="3" spans="1:28" ht="15" customHeight="1" x14ac:dyDescent="0.45">
      <c r="B3" s="2"/>
      <c r="C3" s="2"/>
      <c r="D3" s="84"/>
      <c r="E3" s="84"/>
      <c r="F3" s="84"/>
      <c r="G3" s="84"/>
      <c r="H3" s="84"/>
      <c r="I3" s="231"/>
      <c r="J3" s="231"/>
      <c r="K3" s="231"/>
      <c r="L3" s="231"/>
      <c r="M3" s="231"/>
      <c r="N3" s="63"/>
      <c r="O3" s="63"/>
      <c r="P3" s="63"/>
      <c r="Q3" s="63"/>
      <c r="R3" s="63"/>
      <c r="S3" s="63"/>
      <c r="T3" s="2"/>
      <c r="U3" s="2"/>
      <c r="V3" s="2"/>
      <c r="W3" s="2"/>
      <c r="X3" s="2"/>
      <c r="Y3" s="2"/>
      <c r="Z3" s="2"/>
      <c r="AA3" s="2"/>
      <c r="AB3" s="2"/>
    </row>
    <row r="4" spans="1:28" ht="15" customHeight="1" x14ac:dyDescent="0.45">
      <c r="B4" s="2"/>
      <c r="C4" s="84"/>
      <c r="D4" s="84"/>
      <c r="E4" s="84"/>
      <c r="F4" s="84"/>
      <c r="G4" s="84"/>
      <c r="H4" s="84"/>
      <c r="I4" s="438" t="s">
        <v>461</v>
      </c>
      <c r="J4" s="438"/>
      <c r="K4" s="438"/>
      <c r="L4" s="438"/>
      <c r="M4" s="231"/>
      <c r="N4" s="63"/>
      <c r="O4" s="63"/>
      <c r="P4" s="63"/>
      <c r="Q4" s="63"/>
      <c r="R4" s="63"/>
      <c r="S4" s="63"/>
      <c r="T4" s="2"/>
      <c r="U4" s="2"/>
      <c r="V4" s="2"/>
      <c r="W4" s="2"/>
      <c r="X4" s="2"/>
      <c r="Y4" s="2"/>
      <c r="Z4" s="2"/>
      <c r="AA4" s="2"/>
      <c r="AB4" s="2"/>
    </row>
    <row r="5" spans="1:28" ht="15" customHeight="1" x14ac:dyDescent="0.45">
      <c r="B5" s="2"/>
      <c r="C5" s="2"/>
      <c r="D5" s="84"/>
      <c r="E5" s="84"/>
      <c r="F5" s="84"/>
      <c r="G5" s="84"/>
      <c r="H5" s="84"/>
      <c r="I5" s="439"/>
      <c r="J5" s="439"/>
      <c r="K5" s="439"/>
      <c r="L5" s="439"/>
      <c r="M5" s="231"/>
      <c r="N5" s="63"/>
      <c r="O5" s="63"/>
      <c r="P5" s="63"/>
      <c r="Q5" s="63"/>
      <c r="R5" s="85"/>
      <c r="S5" s="63"/>
      <c r="T5" s="2"/>
      <c r="U5" s="2"/>
      <c r="V5" s="2"/>
      <c r="W5" s="2"/>
      <c r="X5" s="2"/>
      <c r="Y5" s="2"/>
      <c r="Z5" s="2"/>
      <c r="AA5" s="2"/>
      <c r="AB5" s="2"/>
    </row>
    <row r="6" spans="1:28" ht="15" customHeight="1" x14ac:dyDescent="0.45">
      <c r="B6" s="2"/>
      <c r="C6" s="2"/>
      <c r="D6" s="84"/>
      <c r="E6" s="84"/>
      <c r="F6" s="84"/>
      <c r="G6" s="84"/>
      <c r="H6" s="63"/>
      <c r="I6" s="63"/>
      <c r="J6" s="63"/>
      <c r="K6" s="63"/>
      <c r="L6" s="63"/>
      <c r="M6" s="63"/>
      <c r="N6" s="63"/>
      <c r="O6" s="2"/>
      <c r="P6" s="2"/>
      <c r="Q6" s="2"/>
      <c r="R6" s="2"/>
      <c r="S6" s="2"/>
      <c r="T6" s="2"/>
      <c r="U6" s="2"/>
      <c r="V6" s="2"/>
      <c r="W6" s="2"/>
      <c r="X6" s="2"/>
      <c r="Y6" s="2"/>
      <c r="Z6" s="2"/>
      <c r="AA6" s="2"/>
      <c r="AB6" s="2"/>
    </row>
    <row r="7" spans="1:28" s="7" customFormat="1" ht="30" customHeight="1" thickBot="1" x14ac:dyDescent="0.5">
      <c r="A7" s="268" t="s">
        <v>317</v>
      </c>
      <c r="B7" s="6"/>
      <c r="C7" s="6"/>
      <c r="D7" s="6"/>
      <c r="E7" s="6"/>
      <c r="F7" s="6"/>
      <c r="G7" s="6"/>
      <c r="H7" s="6"/>
      <c r="I7" s="84"/>
      <c r="J7" s="6"/>
      <c r="K7" s="6"/>
      <c r="L7" s="6"/>
      <c r="M7" s="6"/>
      <c r="N7" s="6"/>
      <c r="O7" s="6"/>
      <c r="P7" s="6"/>
      <c r="Q7" s="6"/>
      <c r="R7" s="6"/>
      <c r="S7" s="6"/>
      <c r="T7" s="6"/>
      <c r="U7" s="6"/>
      <c r="V7" s="6"/>
      <c r="W7" s="6"/>
      <c r="X7" s="6"/>
      <c r="Y7" s="6"/>
      <c r="Z7" s="6"/>
      <c r="AA7" s="6"/>
      <c r="AB7" s="6"/>
    </row>
    <row r="8" spans="1:28" ht="30" customHeight="1" x14ac:dyDescent="0.25">
      <c r="A8" s="332" t="s">
        <v>318</v>
      </c>
      <c r="B8" s="2"/>
      <c r="C8" s="2"/>
      <c r="D8" s="6"/>
      <c r="E8" s="272"/>
      <c r="F8" s="273"/>
      <c r="G8" s="273"/>
      <c r="H8" s="273"/>
      <c r="I8" s="273"/>
      <c r="J8" s="273"/>
      <c r="K8" s="273"/>
      <c r="L8" s="273"/>
      <c r="M8" s="273"/>
      <c r="N8" s="273"/>
      <c r="O8" s="273"/>
      <c r="P8" s="273"/>
      <c r="Q8" s="273"/>
      <c r="R8" s="273"/>
      <c r="S8" s="274"/>
      <c r="T8" s="2"/>
      <c r="U8" s="2"/>
      <c r="V8" s="2"/>
      <c r="W8" s="2"/>
      <c r="X8" s="2"/>
      <c r="Y8" s="2"/>
      <c r="Z8" s="2"/>
      <c r="AA8" s="2"/>
      <c r="AB8" s="2"/>
    </row>
    <row r="9" spans="1:28" ht="30" customHeight="1" x14ac:dyDescent="0.25">
      <c r="A9" s="17" t="s">
        <v>218</v>
      </c>
      <c r="B9" s="2"/>
      <c r="C9" s="2"/>
      <c r="D9" s="2"/>
      <c r="E9" s="275" t="s">
        <v>206</v>
      </c>
      <c r="F9" s="331">
        <v>3</v>
      </c>
      <c r="G9" s="276"/>
      <c r="H9" s="435" t="s">
        <v>177</v>
      </c>
      <c r="I9" s="277">
        <f>I10-0.5%</f>
        <v>0.14187027521075868</v>
      </c>
      <c r="J9" s="278">
        <f>(NPV($I9,'DRE + DCF'!$U$41:$AC$41,SUM('DRE + DCF'!$AD$41,('DRE + DCF'!$AE$38*(1-(J$18/$I9))*(1+J$18))/($I9-J$18)))+'DRE + DCF'!$S$41)/((1+$I9)^((5-$F$9)*3/12))</f>
        <v>86.84451456560933</v>
      </c>
      <c r="K9" s="278">
        <f>(NPV($I9,'DRE + DCF'!$U$41:$AC$41,SUM('DRE + DCF'!$AD$41,('DRE + DCF'!$AE$38*(1-(K$18/$I9))*(1+K$18))/($I9-K$18)))+'DRE + DCF'!$S$41)/((1+$I9)^((5-$F$9)*3/12))</f>
        <v>86.972074529425853</v>
      </c>
      <c r="L9" s="278">
        <f>(NPV($I9,'DRE + DCF'!$U$41:$AC$41,SUM('DRE + DCF'!$AD$41,('DRE + DCF'!$AE$38*(1-(L$18/$I9))*(1+L$18))/($I9-L$18)))+'DRE + DCF'!$S$41)/((1+$I9)^((5-$F$9)*3/12))</f>
        <v>87.099634493242334</v>
      </c>
      <c r="M9" s="278">
        <f>(NPV($I9,'DRE + DCF'!$U$41:$AC$41,SUM('DRE + DCF'!$AD$41,('DRE + DCF'!$AE$38*(1-(M$18/$I9))*(1+M$18))/($I9-M$18)))+'DRE + DCF'!$S$41)/((1+$I9)^((5-$F$9)*3/12))</f>
        <v>87.227194457058815</v>
      </c>
      <c r="N9" s="278">
        <f>(NPV($I9,'DRE + DCF'!$U$41:$AC$41,SUM('DRE + DCF'!$AD$41,('DRE + DCF'!$AE$38*(1-(N$18/$I9))*(1+N$18))/($I9-N$18)))+'DRE + DCF'!$S$41)/((1+$I9)^((5-$F$9)*3/12))</f>
        <v>87.35475442087531</v>
      </c>
      <c r="O9" s="278">
        <f>(NPV($I9,'DRE + DCF'!$U$41:$AC$41,SUM('DRE + DCF'!$AD$41,('DRE + DCF'!$AE$38*(1-(O$18/$I9))*(1+O$18))/($I9-O$18)))+'DRE + DCF'!$S$41)/((1+$I9)^((5-$F$9)*3/12))</f>
        <v>87.482314384691833</v>
      </c>
      <c r="P9" s="278">
        <f>(NPV($I9,'DRE + DCF'!$U$41:$AC$41,SUM('DRE + DCF'!$AD$41,('DRE + DCF'!$AE$38*(1-(P$18/$I9))*(1+P$18))/($I9-P$18)))+'DRE + DCF'!$S$41)/((1+$I9)^((5-$F$9)*3/12))</f>
        <v>87.609874348508313</v>
      </c>
      <c r="Q9" s="278">
        <f>(NPV($I9,'DRE + DCF'!$U$41:$AC$41,SUM('DRE + DCF'!$AD$41,('DRE + DCF'!$AE$38*(1-(Q$18/$I9))*(1+Q$18))/($I9-Q$18)))+'DRE + DCF'!$S$41)/((1+$I9)^((5-$F$9)*3/12))</f>
        <v>87.737434312324837</v>
      </c>
      <c r="R9" s="278">
        <f>(NPV($I9,'DRE + DCF'!$U$41:$AC$41,SUM('DRE + DCF'!$AD$41,('DRE + DCF'!$AE$38*(1-(R$18/$I9))*(1+R$18))/($I9-R$18)))+'DRE + DCF'!$S$41)/((1+$I9)^((5-$F$9)*3/12))</f>
        <v>87.864994276141317</v>
      </c>
      <c r="S9" s="279">
        <f>(NPV($I9,'DRE + DCF'!$U$41:$AC$41,SUM('DRE + DCF'!$AD$41,('DRE + DCF'!$AE$38*(1-(S$18/$I9))*(1+S$18))/($I9-S$18)))+'DRE + DCF'!$S$41)/((1+$I9)^((5-$F$9)*3/12))</f>
        <v>87.992554239957812</v>
      </c>
      <c r="T9" s="2"/>
      <c r="U9" s="2"/>
      <c r="V9" s="2"/>
      <c r="W9" s="2"/>
      <c r="X9" s="2"/>
      <c r="Y9" s="2"/>
      <c r="Z9" s="2"/>
      <c r="AA9" s="2"/>
      <c r="AB9" s="2"/>
    </row>
    <row r="10" spans="1:28" ht="30" customHeight="1" x14ac:dyDescent="0.25">
      <c r="A10" s="17" t="s">
        <v>319</v>
      </c>
      <c r="B10" s="2"/>
      <c r="C10" s="2"/>
      <c r="D10" s="2"/>
      <c r="E10" s="275" t="s">
        <v>207</v>
      </c>
      <c r="F10" s="331" t="s">
        <v>208</v>
      </c>
      <c r="G10" s="276"/>
      <c r="H10" s="435"/>
      <c r="I10" s="277">
        <f>I11-0.5%</f>
        <v>0.14687027521075868</v>
      </c>
      <c r="J10" s="278">
        <f>(NPV($I10,'DRE + DCF'!$U$41:$AC$41,SUM('DRE + DCF'!$AD$41,('DRE + DCF'!$AE$38*(1-(J$18/$I10))*(1+J$18))/($I10-J$18)))+'DRE + DCF'!$S$41)/((1+$I10)^((5-$F$9)*3/12))</f>
        <v>81.833944168039281</v>
      </c>
      <c r="K10" s="278">
        <f>(NPV($I10,'DRE + DCF'!$U$41:$AC$41,SUM('DRE + DCF'!$AD$41,('DRE + DCF'!$AE$38*(1-(K$18/$I10))*(1+K$18))/($I10-K$18)))+'DRE + DCF'!$S$41)/((1+$I10)^((5-$F$9)*3/12))</f>
        <v>81.95163640965707</v>
      </c>
      <c r="L10" s="278">
        <f>(NPV($I10,'DRE + DCF'!$U$41:$AC$41,SUM('DRE + DCF'!$AD$41,('DRE + DCF'!$AE$38*(1-(L$18/$I10))*(1+L$18))/($I10-L$18)))+'DRE + DCF'!$S$41)/((1+$I10)^((5-$F$9)*3/12))</f>
        <v>82.06932865127483</v>
      </c>
      <c r="M10" s="278">
        <f>(NPV($I10,'DRE + DCF'!$U$41:$AC$41,SUM('DRE + DCF'!$AD$41,('DRE + DCF'!$AE$38*(1-(M$18/$I10))*(1+M$18))/($I10-M$18)))+'DRE + DCF'!$S$41)/((1+$I10)^((5-$F$9)*3/12))</f>
        <v>82.187020892892633</v>
      </c>
      <c r="N10" s="278">
        <f>(NPV($I10,'DRE + DCF'!$U$41:$AC$41,SUM('DRE + DCF'!$AD$41,('DRE + DCF'!$AE$38*(1-(N$18/$I10))*(1+N$18))/($I10-N$18)))+'DRE + DCF'!$S$41)/((1+$I10)^((5-$F$9)*3/12))</f>
        <v>82.304713134510408</v>
      </c>
      <c r="O10" s="278">
        <f>(NPV($I10,'DRE + DCF'!$U$41:$AC$41,SUM('DRE + DCF'!$AD$41,('DRE + DCF'!$AE$38*(1-(O$18/$I10))*(1+O$18))/($I10-O$18)))+'DRE + DCF'!$S$41)/((1+$I10)^((5-$F$9)*3/12))</f>
        <v>82.422405376128211</v>
      </c>
      <c r="P10" s="278">
        <f>(NPV($I10,'DRE + DCF'!$U$41:$AC$41,SUM('DRE + DCF'!$AD$41,('DRE + DCF'!$AE$38*(1-(P$18/$I10))*(1+P$18))/($I10-P$18)))+'DRE + DCF'!$S$41)/((1+$I10)^((5-$F$9)*3/12))</f>
        <v>82.540097617745971</v>
      </c>
      <c r="Q10" s="278">
        <f>(NPV($I10,'DRE + DCF'!$U$41:$AC$41,SUM('DRE + DCF'!$AD$41,('DRE + DCF'!$AE$38*(1-(Q$18/$I10))*(1+Q$18))/($I10-Q$18)))+'DRE + DCF'!$S$41)/((1+$I10)^((5-$F$9)*3/12))</f>
        <v>82.657789859363788</v>
      </c>
      <c r="R10" s="278">
        <f>(NPV($I10,'DRE + DCF'!$U$41:$AC$41,SUM('DRE + DCF'!$AD$41,('DRE + DCF'!$AE$38*(1-(R$18/$I10))*(1+R$18))/($I10-R$18)))+'DRE + DCF'!$S$41)/((1+$I10)^((5-$F$9)*3/12))</f>
        <v>82.775482100981549</v>
      </c>
      <c r="S10" s="279">
        <f>(NPV($I10,'DRE + DCF'!$U$41:$AC$41,SUM('DRE + DCF'!$AD$41,('DRE + DCF'!$AE$38*(1-(S$18/$I10))*(1+S$18))/($I10-S$18)))+'DRE + DCF'!$S$41)/((1+$I10)^((5-$F$9)*3/12))</f>
        <v>82.893174342599337</v>
      </c>
      <c r="T10" s="2"/>
      <c r="U10" s="2"/>
      <c r="V10" s="2"/>
      <c r="W10" s="2"/>
      <c r="X10" s="2"/>
      <c r="Y10" s="2"/>
      <c r="Z10" s="2"/>
      <c r="AA10" s="2"/>
      <c r="AB10" s="2"/>
    </row>
    <row r="11" spans="1:28" ht="30" customHeight="1" x14ac:dyDescent="0.25">
      <c r="A11" s="17" t="s">
        <v>320</v>
      </c>
      <c r="B11" s="2"/>
      <c r="C11" s="2"/>
      <c r="D11" s="2"/>
      <c r="E11" s="275" t="s">
        <v>462</v>
      </c>
      <c r="F11" s="280">
        <v>2853776040</v>
      </c>
      <c r="G11" s="281"/>
      <c r="H11" s="435"/>
      <c r="I11" s="277">
        <f>I12-0.5%</f>
        <v>0.15187027521075869</v>
      </c>
      <c r="J11" s="278">
        <f>(NPV($I11,'DRE + DCF'!$U$41:$AC$41,SUM('DRE + DCF'!$AD$41,('DRE + DCF'!$AE$38*(1-(J$18/$I11))*(1+J$18))/($I11-J$18)))+'DRE + DCF'!$S$41)/((1+$I11)^((5-$F$9)*3/12))</f>
        <v>77.243817102708448</v>
      </c>
      <c r="K11" s="278">
        <f>(NPV($I11,'DRE + DCF'!$U$41:$AC$41,SUM('DRE + DCF'!$AD$41,('DRE + DCF'!$AE$38*(1-(K$18/$I11))*(1+K$18))/($I11-K$18)))+'DRE + DCF'!$S$41)/((1+$I11)^((5-$F$9)*3/12))</f>
        <v>77.352552659393012</v>
      </c>
      <c r="L11" s="278">
        <f>(NPV($I11,'DRE + DCF'!$U$41:$AC$41,SUM('DRE + DCF'!$AD$41,('DRE + DCF'!$AE$38*(1-(L$18/$I11))*(1+L$18))/($I11-L$18)))+'DRE + DCF'!$S$41)/((1+$I11)^((5-$F$9)*3/12))</f>
        <v>77.461288216077577</v>
      </c>
      <c r="M11" s="278">
        <f>(NPV($I11,'DRE + DCF'!$U$41:$AC$41,SUM('DRE + DCF'!$AD$41,('DRE + DCF'!$AE$38*(1-(M$18/$I11))*(1+M$18))/($I11-M$18)))+'DRE + DCF'!$S$41)/((1+$I11)^((5-$F$9)*3/12))</f>
        <v>77.570023772762156</v>
      </c>
      <c r="N11" s="278">
        <f>(NPV($I11,'DRE + DCF'!$U$41:$AC$41,SUM('DRE + DCF'!$AD$41,('DRE + DCF'!$AE$38*(1-(N$18/$I11))*(1+N$18))/($I11-N$18)))+'DRE + DCF'!$S$41)/((1+$I11)^((5-$F$9)*3/12))</f>
        <v>77.67875932944672</v>
      </c>
      <c r="O11" s="278">
        <f>(NPV($I11,'DRE + DCF'!$U$41:$AC$41,SUM('DRE + DCF'!$AD$41,('DRE + DCF'!$AE$38*(1-(O$18/$I11))*(1+O$18))/($I11-O$18)))+'DRE + DCF'!$S$41)/((1+$I11)^((5-$F$9)*3/12))</f>
        <v>77.787494886131313</v>
      </c>
      <c r="P11" s="278">
        <f>(NPV($I11,'DRE + DCF'!$U$41:$AC$41,SUM('DRE + DCF'!$AD$41,('DRE + DCF'!$AE$38*(1-(P$18/$I11))*(1+P$18))/($I11-P$18)))+'DRE + DCF'!$S$41)/((1+$I11)^((5-$F$9)*3/12))</f>
        <v>77.896230442815863</v>
      </c>
      <c r="Q11" s="278">
        <f>(NPV($I11,'DRE + DCF'!$U$41:$AC$41,SUM('DRE + DCF'!$AD$41,('DRE + DCF'!$AE$38*(1-(Q$18/$I11))*(1+Q$18))/($I11-Q$18)))+'DRE + DCF'!$S$41)/((1+$I11)^((5-$F$9)*3/12))</f>
        <v>78.004965999500456</v>
      </c>
      <c r="R11" s="278">
        <f>(NPV($I11,'DRE + DCF'!$U$41:$AC$41,SUM('DRE + DCF'!$AD$41,('DRE + DCF'!$AE$38*(1-(R$18/$I11))*(1+R$18))/($I11-R$18)))+'DRE + DCF'!$S$41)/((1+$I11)^((5-$F$9)*3/12))</f>
        <v>78.113701556185035</v>
      </c>
      <c r="S11" s="279">
        <f>(NPV($I11,'DRE + DCF'!$U$41:$AC$41,SUM('DRE + DCF'!$AD$41,('DRE + DCF'!$AE$38*(1-(S$18/$I11))*(1+S$18))/($I11-S$18)))+'DRE + DCF'!$S$41)/((1+$I11)^((5-$F$9)*3/12))</f>
        <v>78.222437112869599</v>
      </c>
      <c r="T11" s="2"/>
      <c r="U11" s="2"/>
      <c r="V11" s="2"/>
      <c r="W11" s="2"/>
      <c r="X11" s="2"/>
      <c r="Y11" s="2"/>
      <c r="Z11" s="2"/>
      <c r="AA11" s="2"/>
      <c r="AB11" s="2"/>
    </row>
    <row r="12" spans="1:28" ht="30" customHeight="1" x14ac:dyDescent="0.25">
      <c r="A12" s="17" t="s">
        <v>321</v>
      </c>
      <c r="B12" s="2"/>
      <c r="C12" s="2"/>
      <c r="D12" s="2"/>
      <c r="E12" s="275" t="s">
        <v>209</v>
      </c>
      <c r="F12" s="336">
        <f>SUM('DRE + DCF'!S43,'DRE + DCF'!U43:AE43)</f>
        <v>71.298250319622127</v>
      </c>
      <c r="G12" s="281"/>
      <c r="H12" s="435"/>
      <c r="I12" s="277">
        <f>I13-0.5%</f>
        <v>0.15687027521075869</v>
      </c>
      <c r="J12" s="278">
        <f>(NPV($I12,'DRE + DCF'!$U$41:$AC$41,SUM('DRE + DCF'!$AD$41,('DRE + DCF'!$AE$38*(1-(J$18/$I12))*(1+J$18))/($I12-J$18)))+'DRE + DCF'!$S$41)/((1+$I12)^((5-$F$9)*3/12))</f>
        <v>73.029493285368588</v>
      </c>
      <c r="K12" s="278">
        <f>(NPV($I12,'DRE + DCF'!$U$41:$AC$41,SUM('DRE + DCF'!$AD$41,('DRE + DCF'!$AE$38*(1-(K$18/$I12))*(1+K$18))/($I12-K$18)))+'DRE + DCF'!$S$41)/((1+$I12)^((5-$F$9)*3/12))</f>
        <v>73.130082691879892</v>
      </c>
      <c r="L12" s="278">
        <f>(NPV($I12,'DRE + DCF'!$U$41:$AC$41,SUM('DRE + DCF'!$AD$41,('DRE + DCF'!$AE$38*(1-(L$18/$I12))*(1+L$18))/($I12-L$18)))+'DRE + DCF'!$S$41)/((1+$I12)^((5-$F$9)*3/12))</f>
        <v>73.23067209839121</v>
      </c>
      <c r="M12" s="278">
        <f>(NPV($I12,'DRE + DCF'!$U$41:$AC$41,SUM('DRE + DCF'!$AD$41,('DRE + DCF'!$AE$38*(1-(M$18/$I12))*(1+M$18))/($I12-M$18)))+'DRE + DCF'!$S$41)/((1+$I12)^((5-$F$9)*3/12))</f>
        <v>73.3312615049025</v>
      </c>
      <c r="N12" s="278">
        <f>(NPV($I12,'DRE + DCF'!$U$41:$AC$41,SUM('DRE + DCF'!$AD$41,('DRE + DCF'!$AE$38*(1-(N$18/$I12))*(1+N$18))/($I12-N$18)))+'DRE + DCF'!$S$41)/((1+$I12)^((5-$F$9)*3/12))</f>
        <v>73.43185091141379</v>
      </c>
      <c r="O12" s="278">
        <f>(NPV($I12,'DRE + DCF'!$U$41:$AC$41,SUM('DRE + DCF'!$AD$41,('DRE + DCF'!$AE$38*(1-(O$18/$I12))*(1+O$18))/($I12-O$18)))+'DRE + DCF'!$S$41)/((1+$I12)^((5-$F$9)*3/12))</f>
        <v>73.532440317925108</v>
      </c>
      <c r="P12" s="278">
        <f>(NPV($I12,'DRE + DCF'!$U$41:$AC$41,SUM('DRE + DCF'!$AD$41,('DRE + DCF'!$AE$38*(1-(P$18/$I12))*(1+P$18))/($I12-P$18)))+'DRE + DCF'!$S$41)/((1+$I12)^((5-$F$9)*3/12))</f>
        <v>73.633029724436426</v>
      </c>
      <c r="Q12" s="278">
        <f>(NPV($I12,'DRE + DCF'!$U$41:$AC$41,SUM('DRE + DCF'!$AD$41,('DRE + DCF'!$AE$38*(1-(Q$18/$I12))*(1+Q$18))/($I12-Q$18)))+'DRE + DCF'!$S$41)/((1+$I12)^((5-$F$9)*3/12))</f>
        <v>73.733619130947716</v>
      </c>
      <c r="R12" s="278">
        <f>(NPV($I12,'DRE + DCF'!$U$41:$AC$41,SUM('DRE + DCF'!$AD$41,('DRE + DCF'!$AE$38*(1-(R$18/$I12))*(1+R$18))/($I12-R$18)))+'DRE + DCF'!$S$41)/((1+$I12)^((5-$F$9)*3/12))</f>
        <v>73.83420853745902</v>
      </c>
      <c r="S12" s="279">
        <f>(NPV($I12,'DRE + DCF'!$U$41:$AC$41,SUM('DRE + DCF'!$AD$41,('DRE + DCF'!$AE$38*(1-(S$18/$I12))*(1+S$18))/($I12-S$18)))+'DRE + DCF'!$S$41)/((1+$I12)^((5-$F$9)*3/12))</f>
        <v>73.934797943970324</v>
      </c>
      <c r="T12" s="2"/>
      <c r="U12" s="2"/>
      <c r="V12" s="2"/>
      <c r="W12" s="2"/>
      <c r="X12" s="2"/>
      <c r="Y12" s="2"/>
      <c r="Z12" s="2"/>
      <c r="AA12" s="2"/>
      <c r="AB12" s="2"/>
    </row>
    <row r="13" spans="1:28" ht="30" customHeight="1" x14ac:dyDescent="0.25">
      <c r="A13" s="17" t="s">
        <v>322</v>
      </c>
      <c r="B13" s="2"/>
      <c r="C13" s="2"/>
      <c r="D13" s="2"/>
      <c r="E13" s="282" t="s">
        <v>210</v>
      </c>
      <c r="F13" s="283">
        <v>47.62</v>
      </c>
      <c r="G13" s="284"/>
      <c r="H13" s="435"/>
      <c r="I13" s="277">
        <f>AVERAGE(Ke!F16:P16)</f>
        <v>0.1618702752107587</v>
      </c>
      <c r="J13" s="278">
        <f>(NPV($I13,'DRE + DCF'!$U$41:$AC$41,SUM('DRE + DCF'!$AD$41,('DRE + DCF'!$AE$38*(1-(J$18/$I13))*(1+J$18))/($I13-J$18)))+'DRE + DCF'!$S$41)/((1+$I13)^((5-$F$9)*3/12))</f>
        <v>69.152086066240443</v>
      </c>
      <c r="K13" s="278">
        <f>(NPV($I13,'DRE + DCF'!$U$41:$AC$41,SUM('DRE + DCF'!$AD$41,('DRE + DCF'!$AE$38*(1-(K$18/$I13))*(1+K$18))/($I13-K$18)))+'DRE + DCF'!$S$41)/((1+$I13)^((5-$F$9)*3/12))</f>
        <v>69.245252511044185</v>
      </c>
      <c r="L13" s="278">
        <f>(NPV($I13,'DRE + DCF'!$U$41:$AC$41,SUM('DRE + DCF'!$AD$41,('DRE + DCF'!$AE$38*(1-(L$18/$I13))*(1+L$18))/($I13-L$18)))+'DRE + DCF'!$S$41)/((1+$I13)^((5-$F$9)*3/12))</f>
        <v>69.338418955847956</v>
      </c>
      <c r="M13" s="278">
        <f>(NPV($I13,'DRE + DCF'!$U$41:$AC$41,SUM('DRE + DCF'!$AD$41,('DRE + DCF'!$AE$38*(1-(M$18/$I13))*(1+M$18))/($I13-M$18)))+'DRE + DCF'!$S$41)/((1+$I13)^((5-$F$9)*3/12))</f>
        <v>69.431585400651727</v>
      </c>
      <c r="N13" s="278">
        <f>(NPV($I13,'DRE + DCF'!$U$41:$AC$41,SUM('DRE + DCF'!$AD$41,('DRE + DCF'!$AE$38*(1-(N$18/$I13))*(1+N$18))/($I13-N$18)))+'DRE + DCF'!$S$41)/((1+$I13)^((5-$F$9)*3/12))</f>
        <v>69.524751845455469</v>
      </c>
      <c r="O13" s="278">
        <f>(NPV($I13,'DRE + DCF'!$U$41:$AC$41,SUM('DRE + DCF'!$AD$41,('DRE + DCF'!$AE$38*(1-(O$18/$I13))*(1+O$18))/($I13-O$18)))+'DRE + DCF'!$S$41)/((1+$I13)^((5-$F$9)*3/12))</f>
        <v>69.617918290259254</v>
      </c>
      <c r="P13" s="278">
        <f>(NPV($I13,'DRE + DCF'!$U$41:$AC$41,SUM('DRE + DCF'!$AD$41,('DRE + DCF'!$AE$38*(1-(P$18/$I13))*(1+P$18))/($I13-P$18)))+'DRE + DCF'!$S$41)/((1+$I13)^((5-$F$9)*3/12))</f>
        <v>69.711084735063039</v>
      </c>
      <c r="Q13" s="278">
        <f>(NPV($I13,'DRE + DCF'!$U$41:$AC$41,SUM('DRE + DCF'!$AD$41,('DRE + DCF'!$AE$38*(1-(Q$18/$I13))*(1+Q$18))/($I13-Q$18)))+'DRE + DCF'!$S$41)/((1+$I13)^((5-$F$9)*3/12))</f>
        <v>69.80425117986681</v>
      </c>
      <c r="R13" s="278">
        <f>(NPV($I13,'DRE + DCF'!$U$41:$AC$41,SUM('DRE + DCF'!$AD$41,('DRE + DCF'!$AE$38*(1-(R$18/$I13))*(1+R$18))/($I13-R$18)))+'DRE + DCF'!$S$41)/((1+$I13)^((5-$F$9)*3/12))</f>
        <v>69.897417624670553</v>
      </c>
      <c r="S13" s="279">
        <f>(NPV($I13,'DRE + DCF'!$U$41:$AC$41,SUM('DRE + DCF'!$AD$41,('DRE + DCF'!$AE$38*(1-(S$18/$I13))*(1+S$18))/($I13-S$18)))+'DRE + DCF'!$S$41)/((1+$I13)^((5-$F$9)*3/12))</f>
        <v>69.990584069474309</v>
      </c>
      <c r="T13" s="2"/>
      <c r="U13" s="2"/>
      <c r="V13" s="2"/>
      <c r="W13" s="2"/>
      <c r="X13" s="2"/>
      <c r="Y13" s="2"/>
      <c r="Z13" s="2"/>
      <c r="AA13" s="2"/>
      <c r="AB13" s="2"/>
    </row>
    <row r="14" spans="1:28" ht="30" customHeight="1" x14ac:dyDescent="0.25">
      <c r="A14" s="17" t="s">
        <v>323</v>
      </c>
      <c r="B14" s="2"/>
      <c r="C14" s="2"/>
      <c r="D14" s="2"/>
      <c r="E14" s="275" t="s">
        <v>213</v>
      </c>
      <c r="F14" s="286">
        <f>F12/F13-1</f>
        <v>0.49723331204582388</v>
      </c>
      <c r="G14" s="281"/>
      <c r="H14" s="435"/>
      <c r="I14" s="277">
        <f>I13+0.5%</f>
        <v>0.1668702752107587</v>
      </c>
      <c r="J14" s="278">
        <f>(NPV($I14,'DRE + DCF'!$U$41:$AC$41,SUM('DRE + DCF'!$AD$41,('DRE + DCF'!$AE$38*(1-(J$18/$I14))*(1+J$18))/($I14-J$18)))+'DRE + DCF'!$S$41)/((1+$I14)^((5-$F$9)*3/12))</f>
        <v>65.577586498131808</v>
      </c>
      <c r="K14" s="278">
        <f>(NPV($I14,'DRE + DCF'!$U$41:$AC$41,SUM('DRE + DCF'!$AD$41,('DRE + DCF'!$AE$38*(1-(K$18/$I14))*(1+K$18))/($I14-K$18)))+'DRE + DCF'!$S$41)/((1+$I14)^((5-$F$9)*3/12))</f>
        <v>65.663976964972079</v>
      </c>
      <c r="L14" s="278">
        <f>(NPV($I14,'DRE + DCF'!$U$41:$AC$41,SUM('DRE + DCF'!$AD$41,('DRE + DCF'!$AE$38*(1-(L$18/$I14))*(1+L$18))/($I14-L$18)))+'DRE + DCF'!$S$41)/((1+$I14)^((5-$F$9)*3/12))</f>
        <v>65.750367431812364</v>
      </c>
      <c r="M14" s="278">
        <f>(NPV($I14,'DRE + DCF'!$U$41:$AC$41,SUM('DRE + DCF'!$AD$41,('DRE + DCF'!$AE$38*(1-(M$18/$I14))*(1+M$18))/($I14-M$18)))+'DRE + DCF'!$S$41)/((1+$I14)^((5-$F$9)*3/12))</f>
        <v>65.836757898652621</v>
      </c>
      <c r="N14" s="278">
        <f>(NPV($I14,'DRE + DCF'!$U$41:$AC$41,SUM('DRE + DCF'!$AD$41,('DRE + DCF'!$AE$38*(1-(N$18/$I14))*(1+N$18))/($I14-N$18)))+'DRE + DCF'!$S$41)/((1+$I14)^((5-$F$9)*3/12))</f>
        <v>65.923148365492892</v>
      </c>
      <c r="O14" s="278">
        <f>(NPV($I14,'DRE + DCF'!$U$41:$AC$41,SUM('DRE + DCF'!$AD$41,('DRE + DCF'!$AE$38*(1-(O$18/$I14))*(1+O$18))/($I14-O$18)))+'DRE + DCF'!$S$41)/((1+$I14)^((5-$F$9)*3/12))</f>
        <v>66.009538832333163</v>
      </c>
      <c r="P14" s="278">
        <f>(NPV($I14,'DRE + DCF'!$U$41:$AC$41,SUM('DRE + DCF'!$AD$41,('DRE + DCF'!$AE$38*(1-(P$18/$I14))*(1+P$18))/($I14-P$18)))+'DRE + DCF'!$S$41)/((1+$I14)^((5-$F$9)*3/12))</f>
        <v>66.095929299173434</v>
      </c>
      <c r="Q14" s="278">
        <f>(NPV($I14,'DRE + DCF'!$U$41:$AC$41,SUM('DRE + DCF'!$AD$41,('DRE + DCF'!$AE$38*(1-(Q$18/$I14))*(1+Q$18))/($I14-Q$18)))+'DRE + DCF'!$S$41)/((1+$I14)^((5-$F$9)*3/12))</f>
        <v>66.18231976601372</v>
      </c>
      <c r="R14" s="278">
        <f>(NPV($I14,'DRE + DCF'!$U$41:$AC$41,SUM('DRE + DCF'!$AD$41,('DRE + DCF'!$AE$38*(1-(R$18/$I14))*(1+R$18))/($I14-R$18)))+'DRE + DCF'!$S$41)/((1+$I14)^((5-$F$9)*3/12))</f>
        <v>66.268710232853977</v>
      </c>
      <c r="S14" s="279">
        <f>(NPV($I14,'DRE + DCF'!$U$41:$AC$41,SUM('DRE + DCF'!$AD$41,('DRE + DCF'!$AE$38*(1-(S$18/$I14))*(1+S$18))/($I14-S$18)))+'DRE + DCF'!$S$41)/((1+$I14)^((5-$F$9)*3/12))</f>
        <v>66.355100699694248</v>
      </c>
      <c r="T14" s="2"/>
      <c r="U14" s="2"/>
      <c r="V14" s="2"/>
      <c r="W14" s="2"/>
      <c r="X14" s="2"/>
      <c r="Y14" s="2"/>
      <c r="Z14" s="2"/>
      <c r="AA14" s="2"/>
      <c r="AB14" s="2"/>
    </row>
    <row r="15" spans="1:28" ht="30" customHeight="1" x14ac:dyDescent="0.25">
      <c r="A15" s="17" t="s">
        <v>324</v>
      </c>
      <c r="B15" s="2"/>
      <c r="C15" s="2"/>
      <c r="D15" s="2"/>
      <c r="E15" s="275" t="s">
        <v>212</v>
      </c>
      <c r="F15" s="287">
        <f>VLOOKUP(MIN(TIR!C13:C3382),TIR!C13:D3382,2,0)</f>
        <v>0.2021521651264476</v>
      </c>
      <c r="G15" s="281"/>
      <c r="H15" s="435"/>
      <c r="I15" s="277">
        <f>I14+0.5%</f>
        <v>0.17187027521075871</v>
      </c>
      <c r="J15" s="278">
        <f>(NPV($I15,'DRE + DCF'!$U$41:$AC$41,SUM('DRE + DCF'!$AD$41,('DRE + DCF'!$AE$38*(1-(J$18/$I15))*(1+J$18))/($I15-J$18)))+'DRE + DCF'!$S$41)/((1+$I15)^((5-$F$9)*3/12))</f>
        <v>62.276141317180446</v>
      </c>
      <c r="K15" s="278">
        <f>(NPV($I15,'DRE + DCF'!$U$41:$AC$41,SUM('DRE + DCF'!$AD$41,('DRE + DCF'!$AE$38*(1-(K$18/$I15))*(1+K$18))/($I15-K$18)))+'DRE + DCF'!$S$41)/((1+$I15)^((5-$F$9)*3/12))</f>
        <v>62.356336066413164</v>
      </c>
      <c r="L15" s="278">
        <f>(NPV($I15,'DRE + DCF'!$U$41:$AC$41,SUM('DRE + DCF'!$AD$41,('DRE + DCF'!$AE$38*(1-(L$18/$I15))*(1+L$18))/($I15-L$18)))+'DRE + DCF'!$S$41)/((1+$I15)^((5-$F$9)*3/12))</f>
        <v>62.436530815645938</v>
      </c>
      <c r="M15" s="278">
        <f>(NPV($I15,'DRE + DCF'!$U$41:$AC$41,SUM('DRE + DCF'!$AD$41,('DRE + DCF'!$AE$38*(1-(M$18/$I15))*(1+M$18))/($I15-M$18)))+'DRE + DCF'!$S$41)/((1+$I15)^((5-$F$9)*3/12))</f>
        <v>62.516725564878683</v>
      </c>
      <c r="N15" s="278">
        <f>(NPV($I15,'DRE + DCF'!$U$41:$AC$41,SUM('DRE + DCF'!$AD$41,('DRE + DCF'!$AE$38*(1-(N$18/$I15))*(1+N$18))/($I15-N$18)))+'DRE + DCF'!$S$41)/((1+$I15)^((5-$F$9)*3/12))</f>
        <v>62.596920314111429</v>
      </c>
      <c r="O15" s="278">
        <f>(NPV($I15,'DRE + DCF'!$U$41:$AC$41,SUM('DRE + DCF'!$AD$41,('DRE + DCF'!$AE$38*(1-(O$18/$I15))*(1+O$18))/($I15-O$18)))+'DRE + DCF'!$S$41)/((1+$I15)^((5-$F$9)*3/12))</f>
        <v>62.677115063344175</v>
      </c>
      <c r="P15" s="278">
        <f>(NPV($I15,'DRE + DCF'!$U$41:$AC$41,SUM('DRE + DCF'!$AD$41,('DRE + DCF'!$AE$38*(1-(P$18/$I15))*(1+P$18))/($I15-P$18)))+'DRE + DCF'!$S$41)/((1+$I15)^((5-$F$9)*3/12))</f>
        <v>62.757309812576921</v>
      </c>
      <c r="Q15" s="278">
        <f>(NPV($I15,'DRE + DCF'!$U$41:$AC$41,SUM('DRE + DCF'!$AD$41,('DRE + DCF'!$AE$38*(1-(Q$18/$I15))*(1+Q$18))/($I15-Q$18)))+'DRE + DCF'!$S$41)/((1+$I15)^((5-$F$9)*3/12))</f>
        <v>62.837504561809666</v>
      </c>
      <c r="R15" s="278">
        <f>(NPV($I15,'DRE + DCF'!$U$41:$AC$41,SUM('DRE + DCF'!$AD$41,('DRE + DCF'!$AE$38*(1-(R$18/$I15))*(1+R$18))/($I15-R$18)))+'DRE + DCF'!$S$41)/((1+$I15)^((5-$F$9)*3/12))</f>
        <v>62.917699311042441</v>
      </c>
      <c r="S15" s="279">
        <f>(NPV($I15,'DRE + DCF'!$U$41:$AC$41,SUM('DRE + DCF'!$AD$41,('DRE + DCF'!$AE$38*(1-(S$18/$I15))*(1+S$18))/($I15-S$18)))+'DRE + DCF'!$S$41)/((1+$I15)^((5-$F$9)*3/12))</f>
        <v>62.997894060275186</v>
      </c>
      <c r="T15" s="2"/>
      <c r="U15" s="2"/>
      <c r="V15" s="2"/>
      <c r="W15" s="2"/>
      <c r="X15" s="2"/>
      <c r="Y15" s="2"/>
      <c r="Z15" s="2"/>
      <c r="AA15" s="2"/>
      <c r="AB15" s="2"/>
    </row>
    <row r="16" spans="1:28" ht="30" customHeight="1" x14ac:dyDescent="0.25">
      <c r="A16" s="17" t="s">
        <v>463</v>
      </c>
      <c r="B16" s="2"/>
      <c r="C16" s="2"/>
      <c r="D16" s="2"/>
      <c r="E16" s="275" t="s">
        <v>211</v>
      </c>
      <c r="F16" s="283">
        <f>TIR!E12</f>
        <v>55.401070947425005</v>
      </c>
      <c r="G16" s="281"/>
      <c r="H16" s="435"/>
      <c r="I16" s="277">
        <f>I15+0.5%</f>
        <v>0.17687027521075871</v>
      </c>
      <c r="J16" s="278">
        <f>(NPV($I16,'DRE + DCF'!$U$41:$AC$41,SUM('DRE + DCF'!$AD$41,('DRE + DCF'!$AE$38*(1-(J$18/$I16))*(1+J$18))/($I16-J$18)))+'DRE + DCF'!$S$41)/((1+$I16)^((5-$F$9)*3/12))</f>
        <v>59.221454162477876</v>
      </c>
      <c r="K16" s="278">
        <f>(NPV($I16,'DRE + DCF'!$U$41:$AC$41,SUM('DRE + DCF'!$AD$41,('DRE + DCF'!$AE$38*(1-(K$18/$I16))*(1+K$18))/($I16-K$18)))+'DRE + DCF'!$S$41)/((1+$I16)^((5-$F$9)*3/12))</f>
        <v>59.295974836251979</v>
      </c>
      <c r="L16" s="278">
        <f>(NPV($I16,'DRE + DCF'!$U$41:$AC$41,SUM('DRE + DCF'!$AD$41,('DRE + DCF'!$AE$38*(1-(L$18/$I16))*(1+L$18))/($I16-L$18)))+'DRE + DCF'!$S$41)/((1+$I16)^((5-$F$9)*3/12))</f>
        <v>59.370495510026082</v>
      </c>
      <c r="M16" s="278">
        <f>(NPV($I16,'DRE + DCF'!$U$41:$AC$41,SUM('DRE + DCF'!$AD$41,('DRE + DCF'!$AE$38*(1-(M$18/$I16))*(1+M$18))/($I16-M$18)))+'DRE + DCF'!$S$41)/((1+$I16)^((5-$F$9)*3/12))</f>
        <v>59.445016183800199</v>
      </c>
      <c r="N16" s="278">
        <f>(NPV($I16,'DRE + DCF'!$U$41:$AC$41,SUM('DRE + DCF'!$AD$41,('DRE + DCF'!$AE$38*(1-(N$18/$I16))*(1+N$18))/($I16-N$18)))+'DRE + DCF'!$S$41)/((1+$I16)^((5-$F$9)*3/12))</f>
        <v>59.519536857574288</v>
      </c>
      <c r="O16" s="278">
        <f>(NPV($I16,'DRE + DCF'!$U$41:$AC$41,SUM('DRE + DCF'!$AD$41,('DRE + DCF'!$AE$38*(1-(O$18/$I16))*(1+O$18))/($I16-O$18)))+'DRE + DCF'!$S$41)/((1+$I16)^((5-$F$9)*3/12))</f>
        <v>59.59405753134839</v>
      </c>
      <c r="P16" s="278">
        <f>(NPV($I16,'DRE + DCF'!$U$41:$AC$41,SUM('DRE + DCF'!$AD$41,('DRE + DCF'!$AE$38*(1-(P$18/$I16))*(1+P$18))/($I16-P$18)))+'DRE + DCF'!$S$41)/((1+$I16)^((5-$F$9)*3/12))</f>
        <v>59.668578205122493</v>
      </c>
      <c r="Q16" s="278">
        <f>(NPV($I16,'DRE + DCF'!$U$41:$AC$41,SUM('DRE + DCF'!$AD$41,('DRE + DCF'!$AE$38*(1-(Q$18/$I16))*(1+Q$18))/($I16-Q$18)))+'DRE + DCF'!$S$41)/((1+$I16)^((5-$F$9)*3/12))</f>
        <v>59.74309887889661</v>
      </c>
      <c r="R16" s="278">
        <f>(NPV($I16,'DRE + DCF'!$U$41:$AC$41,SUM('DRE + DCF'!$AD$41,('DRE + DCF'!$AE$38*(1-(R$18/$I16))*(1+R$18))/($I16-R$18)))+'DRE + DCF'!$S$41)/((1+$I16)^((5-$F$9)*3/12))</f>
        <v>59.817619552670713</v>
      </c>
      <c r="S16" s="279">
        <f>(NPV($I16,'DRE + DCF'!$U$41:$AC$41,SUM('DRE + DCF'!$AD$41,('DRE + DCF'!$AE$38*(1-(S$18/$I16))*(1+S$18))/($I16-S$18)))+'DRE + DCF'!$S$41)/((1+$I16)^((5-$F$9)*3/12))</f>
        <v>59.892140226444816</v>
      </c>
      <c r="T16" s="2"/>
      <c r="U16" s="2"/>
      <c r="V16" s="2"/>
      <c r="W16" s="2"/>
      <c r="X16" s="2"/>
      <c r="Y16" s="2"/>
      <c r="Z16" s="2"/>
      <c r="AA16" s="2"/>
      <c r="AB16" s="2"/>
    </row>
    <row r="17" spans="1:28" ht="30" customHeight="1" x14ac:dyDescent="0.25">
      <c r="A17" s="269"/>
      <c r="B17" s="2"/>
      <c r="C17" s="2"/>
      <c r="D17" s="2"/>
      <c r="E17" s="282"/>
      <c r="F17" s="283"/>
      <c r="G17" s="281"/>
      <c r="H17" s="435"/>
      <c r="I17" s="277">
        <f>I16+0.5%</f>
        <v>0.18187027521075871</v>
      </c>
      <c r="J17" s="278">
        <f>(NPV($I17,'DRE + DCF'!$U$41:$AC$41,SUM('DRE + DCF'!$AD$41,('DRE + DCF'!$AE$38*(1-(J$18/$I17))*(1+J$18))/($I17-J$18)))+'DRE + DCF'!$S$41)/((1+$I17)^((5-$F$9)*3/12))</f>
        <v>56.390286267070557</v>
      </c>
      <c r="K17" s="278">
        <f>(NPV($I17,'DRE + DCF'!$U$41:$AC$41,SUM('DRE + DCF'!$AD$41,('DRE + DCF'!$AE$38*(1-(K$18/$I17))*(1+K$18))/($I17-K$18)))+'DRE + DCF'!$S$41)/((1+$I17)^((5-$F$9)*3/12))</f>
        <v>56.459602847606256</v>
      </c>
      <c r="L17" s="278">
        <f>(NPV($I17,'DRE + DCF'!$U$41:$AC$41,SUM('DRE + DCF'!$AD$41,('DRE + DCF'!$AE$38*(1-(L$18/$I17))*(1+L$18))/($I17-L$18)))+'DRE + DCF'!$S$41)/((1+$I17)^((5-$F$9)*3/12))</f>
        <v>56.528919428141968</v>
      </c>
      <c r="M17" s="278">
        <f>(NPV($I17,'DRE + DCF'!$U$41:$AC$41,SUM('DRE + DCF'!$AD$41,('DRE + DCF'!$AE$38*(1-(M$18/$I17))*(1+M$18))/($I17-M$18)))+'DRE + DCF'!$S$41)/((1+$I17)^((5-$F$9)*3/12))</f>
        <v>56.598236008677659</v>
      </c>
      <c r="N17" s="278">
        <f>(NPV($I17,'DRE + DCF'!$U$41:$AC$41,SUM('DRE + DCF'!$AD$41,('DRE + DCF'!$AE$38*(1-(N$18/$I17))*(1+N$18))/($I17-N$18)))+'DRE + DCF'!$S$41)/((1+$I17)^((5-$F$9)*3/12))</f>
        <v>56.667552589213372</v>
      </c>
      <c r="O17" s="278">
        <f>(NPV($I17,'DRE + DCF'!$U$41:$AC$41,SUM('DRE + DCF'!$AD$41,('DRE + DCF'!$AE$38*(1-(O$18/$I17))*(1+O$18))/($I17-O$18)))+'DRE + DCF'!$S$41)/((1+$I17)^((5-$F$9)*3/12))</f>
        <v>56.736869169749092</v>
      </c>
      <c r="P17" s="278">
        <f>(NPV($I17,'DRE + DCF'!$U$41:$AC$41,SUM('DRE + DCF'!$AD$41,('DRE + DCF'!$AE$38*(1-(P$18/$I17))*(1+P$18))/($I17-P$18)))+'DRE + DCF'!$S$41)/((1+$I17)^((5-$F$9)*3/12))</f>
        <v>56.80618575028479</v>
      </c>
      <c r="Q17" s="278">
        <f>(NPV($I17,'DRE + DCF'!$U$41:$AC$41,SUM('DRE + DCF'!$AD$41,('DRE + DCF'!$AE$38*(1-(Q$18/$I17))*(1+Q$18))/($I17-Q$18)))+'DRE + DCF'!$S$41)/((1+$I17)^((5-$F$9)*3/12))</f>
        <v>56.875502330820495</v>
      </c>
      <c r="R17" s="278">
        <f>(NPV($I17,'DRE + DCF'!$U$41:$AC$41,SUM('DRE + DCF'!$AD$41,('DRE + DCF'!$AE$38*(1-(R$18/$I17))*(1+R$18))/($I17-R$18)))+'DRE + DCF'!$S$41)/((1+$I17)^((5-$F$9)*3/12))</f>
        <v>56.944818911356194</v>
      </c>
      <c r="S17" s="279">
        <f>(NPV($I17,'DRE + DCF'!$U$41:$AC$41,SUM('DRE + DCF'!$AD$41,('DRE + DCF'!$AE$38*(1-(S$18/$I17))*(1+S$18))/($I17-S$18)))+'DRE + DCF'!$S$41)/((1+$I17)^((5-$F$9)*3/12))</f>
        <v>57.014135491891913</v>
      </c>
      <c r="T17" s="2"/>
      <c r="U17" s="2"/>
      <c r="V17" s="2"/>
      <c r="W17" s="2"/>
      <c r="X17" s="2"/>
      <c r="Y17" s="2"/>
      <c r="Z17" s="2"/>
      <c r="AA17" s="2"/>
      <c r="AB17" s="2"/>
    </row>
    <row r="18" spans="1:28" ht="30" customHeight="1" x14ac:dyDescent="0.25">
      <c r="A18" s="269"/>
      <c r="B18" s="2"/>
      <c r="C18" s="2"/>
      <c r="D18" s="2"/>
      <c r="E18" s="285"/>
      <c r="F18" s="283"/>
      <c r="G18" s="288"/>
      <c r="H18" s="281"/>
      <c r="I18" s="281"/>
      <c r="J18" s="277">
        <f>K18-0.25%</f>
        <v>8.3102165126455185E-2</v>
      </c>
      <c r="K18" s="277">
        <f>L18-0.25%</f>
        <v>8.5602165126455187E-2</v>
      </c>
      <c r="L18" s="277">
        <f>M18-0.25%</f>
        <v>8.810216512645519E-2</v>
      </c>
      <c r="M18" s="277">
        <f>N18-0.25%</f>
        <v>9.0602165126455192E-2</v>
      </c>
      <c r="N18" s="277">
        <f>'DRE + DCF'!AG38</f>
        <v>9.3102165126455194E-2</v>
      </c>
      <c r="O18" s="277">
        <f>N18+0.25%</f>
        <v>9.5602165126455196E-2</v>
      </c>
      <c r="P18" s="277">
        <f>O18+0.25%</f>
        <v>9.8102165126455199E-2</v>
      </c>
      <c r="Q18" s="277">
        <f>P18+0.25%</f>
        <v>0.1006021651264552</v>
      </c>
      <c r="R18" s="277">
        <f>Q18+0.25%</f>
        <v>0.1031021651264552</v>
      </c>
      <c r="S18" s="289">
        <f>R18+0.25%</f>
        <v>0.10560216512645521</v>
      </c>
      <c r="T18" s="2"/>
      <c r="U18" s="2"/>
      <c r="V18" s="2"/>
      <c r="W18" s="2"/>
      <c r="X18" s="2"/>
      <c r="Y18" s="2"/>
      <c r="Z18" s="2"/>
      <c r="AA18" s="2"/>
      <c r="AB18" s="2"/>
    </row>
    <row r="19" spans="1:28" ht="30.75" customHeight="1" thickBot="1" x14ac:dyDescent="0.3">
      <c r="A19" s="269"/>
      <c r="B19" s="2"/>
      <c r="C19" s="2"/>
      <c r="D19" s="2"/>
      <c r="E19" s="290"/>
      <c r="F19" s="291"/>
      <c r="G19" s="292"/>
      <c r="H19" s="292"/>
      <c r="I19" s="292"/>
      <c r="J19" s="436" t="s">
        <v>203</v>
      </c>
      <c r="K19" s="436"/>
      <c r="L19" s="436"/>
      <c r="M19" s="436"/>
      <c r="N19" s="436"/>
      <c r="O19" s="436"/>
      <c r="P19" s="436"/>
      <c r="Q19" s="436"/>
      <c r="R19" s="436"/>
      <c r="S19" s="437"/>
      <c r="T19" s="2"/>
      <c r="U19" s="2"/>
      <c r="V19" s="2"/>
      <c r="W19" s="2"/>
      <c r="X19" s="2"/>
      <c r="Y19" s="2"/>
      <c r="Z19" s="2"/>
      <c r="AA19" s="2"/>
      <c r="AB19" s="2"/>
    </row>
    <row r="20" spans="1:28" ht="30" customHeight="1" x14ac:dyDescent="0.25">
      <c r="A20" s="269"/>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ht="30" customHeight="1" x14ac:dyDescent="0.25">
      <c r="B21" s="2"/>
      <c r="C21" s="2"/>
      <c r="D21" s="2"/>
      <c r="E21" s="66"/>
      <c r="F21" s="2"/>
      <c r="G21" s="2"/>
      <c r="H21" s="2"/>
      <c r="I21" s="2"/>
      <c r="J21" s="2"/>
      <c r="K21" s="2"/>
      <c r="L21" s="2"/>
      <c r="M21" s="2"/>
      <c r="N21" s="2"/>
      <c r="O21" s="2"/>
      <c r="P21" s="2"/>
      <c r="Q21" s="2"/>
      <c r="R21" s="2"/>
      <c r="S21" s="2"/>
      <c r="T21" s="2"/>
      <c r="U21" s="2"/>
      <c r="V21" s="2"/>
      <c r="W21" s="2"/>
      <c r="X21" s="2"/>
      <c r="Y21" s="2"/>
      <c r="Z21" s="2"/>
      <c r="AA21" s="2"/>
      <c r="AB21" s="2"/>
    </row>
    <row r="22" spans="1:28" ht="30" customHeight="1" x14ac:dyDescent="0.25">
      <c r="B22" s="2"/>
      <c r="C22" s="2"/>
      <c r="D22" s="2"/>
      <c r="E22" s="2"/>
      <c r="F22" s="410"/>
      <c r="G22" s="2"/>
      <c r="H22" s="2"/>
      <c r="I22" s="2"/>
      <c r="J22" s="2"/>
      <c r="K22" s="2"/>
      <c r="L22" s="2"/>
      <c r="M22" s="2"/>
      <c r="N22" s="2"/>
      <c r="O22" s="2"/>
      <c r="P22" s="2"/>
      <c r="Q22" s="2"/>
      <c r="R22" s="2"/>
      <c r="S22" s="2"/>
      <c r="T22" s="2"/>
      <c r="U22" s="2"/>
      <c r="V22" s="2"/>
      <c r="W22" s="2"/>
      <c r="X22" s="2"/>
      <c r="Y22" s="2"/>
      <c r="Z22" s="2"/>
      <c r="AA22" s="2"/>
      <c r="AB22" s="2"/>
    </row>
    <row r="23" spans="1:28" ht="30" customHeight="1" x14ac:dyDescent="0.25">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ht="30"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30"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30"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15" hidden="1" customHeight="1" x14ac:dyDescent="0.25"/>
    <row r="28" spans="1:28" x14ac:dyDescent="0.25">
      <c r="B28" s="2"/>
      <c r="C28" s="2"/>
      <c r="D28" s="2"/>
      <c r="E28" s="2"/>
      <c r="F28" s="2"/>
      <c r="G28" s="2"/>
      <c r="H28" s="2"/>
      <c r="I28" s="2"/>
      <c r="J28" s="2"/>
      <c r="K28" s="2"/>
      <c r="L28" s="2"/>
      <c r="M28" s="2"/>
      <c r="N28" s="2"/>
      <c r="O28" s="2"/>
      <c r="P28" s="2"/>
      <c r="Q28" s="2"/>
      <c r="R28" s="2"/>
      <c r="S28" s="2"/>
      <c r="T28" s="2"/>
      <c r="U28" s="2"/>
      <c r="V28" s="2"/>
      <c r="W28" s="2"/>
      <c r="X28" s="2"/>
      <c r="Y28" s="2"/>
      <c r="Z28" s="2"/>
      <c r="AA28" s="2"/>
      <c r="AB28" s="2"/>
    </row>
  </sheetData>
  <mergeCells count="3">
    <mergeCell ref="H9:H17"/>
    <mergeCell ref="J19:S19"/>
    <mergeCell ref="I4:L5"/>
  </mergeCells>
  <conditionalFormatting sqref="F14:F15">
    <cfRule type="cellIs" dxfId="33" priority="2" operator="lessThan">
      <formula>0</formula>
    </cfRule>
    <cfRule type="cellIs" dxfId="32" priority="3" operator="greaterThan">
      <formula>0</formula>
    </cfRule>
  </conditionalFormatting>
  <conditionalFormatting sqref="F19">
    <cfRule type="cellIs" dxfId="31" priority="9" operator="lessThan">
      <formula>0</formula>
    </cfRule>
    <cfRule type="cellIs" dxfId="30" priority="10" operator="greaterThan">
      <formula>0</formula>
    </cfRule>
  </conditionalFormatting>
  <conditionalFormatting sqref="J9:S17">
    <cfRule type="colorScale" priority="1">
      <colorScale>
        <cfvo type="min"/>
        <cfvo type="max"/>
        <color rgb="FFCEF6CE"/>
        <color rgb="FF59BF59"/>
      </colorScale>
    </cfRule>
  </conditionalFormatting>
  <hyperlinks>
    <hyperlink ref="A13" location="'Projeções - Receitas'!A1" display="Projeções - Receita" xr:uid="{7D40E3B5-899D-4F16-89F2-748F29F0BDE5}"/>
    <hyperlink ref="A12" location="'Balanço Patrimonial'!A1" display="Balanço Patrimonial" xr:uid="{211B4787-CD58-4DEB-AAB3-23AC799F2033}"/>
    <hyperlink ref="A11" location="'DRE CMN 4.720 - Contas Abertas'!A1" display="Contas Abertas" xr:uid="{8A9807FB-BB9B-4DAF-97C8-47826633A8FE}"/>
    <hyperlink ref="A10" location="'DRE + DCF'!A1" display="DRE + DCF" xr:uid="{967E2194-E1AC-4BA4-9CE7-84C4B157B4A2}"/>
    <hyperlink ref="A9" location="Ke!A1" display="KE" xr:uid="{DEEDAA77-ABD0-4408-B032-C32307442DC9}"/>
    <hyperlink ref="A8" location="Dashboard!A1" display="Dashboard" xr:uid="{25AAC2EC-5657-4F56-8C99-E83F0E416FDD}"/>
    <hyperlink ref="A14" location="'Painel de Índices'!A1" display="Painel de Índices" xr:uid="{7D454022-F052-4C6A-9D87-910FCCBDE556}"/>
    <hyperlink ref="A15" location="'Provisões e Processos'!A1" display="Provisões e Processos" xr:uid="{F16E74F6-BA0A-4A85-AFBB-BE9F4B35BBA8}"/>
    <hyperlink ref="A16" location="'Projeções Trimestrais'!A1" display="Projeções Trimestrais" xr:uid="{23BFF010-4453-4068-B535-0AA35913C4F4}"/>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FAE7-62AB-4534-AE67-532FE1B17DFC}">
  <dimension ref="A1:X771"/>
  <sheetViews>
    <sheetView workbookViewId="0">
      <selection activeCell="A10" sqref="A10"/>
    </sheetView>
  </sheetViews>
  <sheetFormatPr defaultColWidth="0" defaultRowHeight="15" zeroHeight="1" x14ac:dyDescent="0.25"/>
  <cols>
    <col min="1" max="1" width="35.7109375" style="267" customWidth="1"/>
    <col min="2" max="4" width="9.140625" style="2" customWidth="1"/>
    <col min="5" max="5" width="29.7109375" style="2" bestFit="1" customWidth="1"/>
    <col min="6" max="6" width="12" style="2" bestFit="1" customWidth="1"/>
    <col min="7" max="7" width="10.140625" style="2" bestFit="1" customWidth="1"/>
    <col min="8" max="16" width="9.85546875" style="2" bestFit="1" customWidth="1"/>
    <col min="17" max="17" width="70" style="2" bestFit="1" customWidth="1"/>
    <col min="18" max="20" width="9.140625" style="2" customWidth="1"/>
    <col min="21" max="22" width="9.140625" style="2" hidden="1" customWidth="1"/>
    <col min="23" max="16384" width="9.140625" style="4" hidden="1"/>
  </cols>
  <sheetData>
    <row r="1" spans="1:22" x14ac:dyDescent="0.25"/>
    <row r="2" spans="1:22" ht="15" customHeight="1" x14ac:dyDescent="0.25">
      <c r="E2" s="63"/>
      <c r="F2" s="63"/>
      <c r="G2" s="63"/>
      <c r="H2" s="63"/>
      <c r="I2" s="63"/>
      <c r="J2" s="63"/>
      <c r="K2" s="63"/>
      <c r="L2" s="63"/>
      <c r="M2" s="63"/>
      <c r="N2" s="63"/>
      <c r="O2" s="63"/>
      <c r="P2" s="63"/>
    </row>
    <row r="3" spans="1:22" ht="15" customHeight="1" x14ac:dyDescent="0.25">
      <c r="E3" s="63"/>
      <c r="F3" s="63"/>
      <c r="G3" s="63"/>
      <c r="H3" s="63"/>
      <c r="I3" s="63"/>
      <c r="J3" s="63"/>
      <c r="K3" s="63"/>
      <c r="L3" s="63"/>
      <c r="M3" s="63"/>
      <c r="N3" s="63"/>
      <c r="O3" s="63"/>
      <c r="P3" s="63"/>
    </row>
    <row r="4" spans="1:22" ht="15" customHeight="1" x14ac:dyDescent="0.25">
      <c r="E4" s="63"/>
      <c r="F4" s="63"/>
      <c r="G4" s="3"/>
      <c r="H4" s="3"/>
      <c r="I4" s="3"/>
      <c r="J4" s="3"/>
      <c r="K4" s="440" t="str">
        <f>Dashboard!$I$4</f>
        <v>Banco do Brasil ($BBAS3)</v>
      </c>
      <c r="L4" s="440"/>
      <c r="M4" s="440"/>
      <c r="N4" s="440"/>
      <c r="O4" s="3"/>
      <c r="P4" s="3"/>
    </row>
    <row r="5" spans="1:22" ht="15" customHeight="1" x14ac:dyDescent="0.25">
      <c r="G5" s="3"/>
      <c r="H5" s="3"/>
      <c r="I5" s="3"/>
      <c r="J5" s="3"/>
      <c r="K5" s="441"/>
      <c r="L5" s="441"/>
      <c r="M5" s="441"/>
      <c r="N5" s="441"/>
      <c r="O5" s="3"/>
      <c r="P5" s="3"/>
    </row>
    <row r="6" spans="1:22" ht="15" customHeight="1" x14ac:dyDescent="0.25">
      <c r="G6" s="3"/>
      <c r="H6" s="3"/>
      <c r="I6" s="3"/>
      <c r="J6" s="3"/>
      <c r="K6" s="3"/>
      <c r="L6" s="3"/>
      <c r="M6" s="3"/>
      <c r="N6" s="3"/>
      <c r="O6" s="3"/>
      <c r="P6" s="3"/>
    </row>
    <row r="7" spans="1:22" s="7" customFormat="1" ht="24.75" customHeight="1" x14ac:dyDescent="0.25">
      <c r="A7" s="268" t="s">
        <v>317</v>
      </c>
      <c r="B7" s="6"/>
      <c r="C7" s="6"/>
      <c r="D7" s="6"/>
      <c r="E7" s="2"/>
      <c r="F7" s="2"/>
      <c r="G7" s="270"/>
      <c r="H7" s="271"/>
      <c r="I7" s="271"/>
      <c r="J7" s="271"/>
      <c r="K7" s="271"/>
      <c r="L7" s="271"/>
      <c r="M7" s="3"/>
      <c r="N7" s="3"/>
      <c r="O7" s="3"/>
      <c r="P7" s="2"/>
      <c r="Q7" s="6"/>
      <c r="R7" s="6"/>
      <c r="S7" s="6"/>
      <c r="T7" s="6"/>
      <c r="U7" s="6"/>
      <c r="V7" s="6"/>
    </row>
    <row r="8" spans="1:22" ht="30" customHeight="1" x14ac:dyDescent="0.25">
      <c r="A8" s="17" t="s">
        <v>318</v>
      </c>
      <c r="D8" s="6"/>
      <c r="E8" s="6"/>
      <c r="F8" s="6"/>
      <c r="G8" s="6"/>
      <c r="H8" s="6"/>
      <c r="I8" s="6"/>
      <c r="J8" s="6"/>
      <c r="K8" s="6"/>
      <c r="L8" s="6"/>
      <c r="M8" s="3"/>
      <c r="N8" s="6"/>
      <c r="O8" s="6"/>
      <c r="P8" s="6"/>
    </row>
    <row r="9" spans="1:22" ht="30" customHeight="1" x14ac:dyDescent="0.25">
      <c r="A9" s="332" t="s">
        <v>218</v>
      </c>
      <c r="E9" s="293" t="s">
        <v>332</v>
      </c>
      <c r="F9" s="294">
        <v>2023</v>
      </c>
      <c r="G9" s="294">
        <f>F9+1</f>
        <v>2024</v>
      </c>
      <c r="H9" s="294">
        <f t="shared" ref="H9:P9" si="0">G9+1</f>
        <v>2025</v>
      </c>
      <c r="I9" s="294">
        <f t="shared" si="0"/>
        <v>2026</v>
      </c>
      <c r="J9" s="294">
        <f t="shared" si="0"/>
        <v>2027</v>
      </c>
      <c r="K9" s="294">
        <f t="shared" si="0"/>
        <v>2028</v>
      </c>
      <c r="L9" s="294">
        <f t="shared" si="0"/>
        <v>2029</v>
      </c>
      <c r="M9" s="294">
        <f t="shared" si="0"/>
        <v>2030</v>
      </c>
      <c r="N9" s="294">
        <f t="shared" si="0"/>
        <v>2031</v>
      </c>
      <c r="O9" s="294">
        <f t="shared" si="0"/>
        <v>2032</v>
      </c>
      <c r="P9" s="294">
        <f t="shared" si="0"/>
        <v>2033</v>
      </c>
      <c r="Q9" s="337" t="s">
        <v>167</v>
      </c>
    </row>
    <row r="10" spans="1:22" ht="30" customHeight="1" x14ac:dyDescent="0.25">
      <c r="A10" s="17" t="s">
        <v>319</v>
      </c>
      <c r="E10" s="295" t="s">
        <v>168</v>
      </c>
      <c r="F10" s="64">
        <v>0.1145</v>
      </c>
      <c r="G10" s="64">
        <v>0.10920000000000001</v>
      </c>
      <c r="H10" s="64">
        <v>0.1033</v>
      </c>
      <c r="I10" s="64">
        <v>0.10349999999999999</v>
      </c>
      <c r="J10" s="64">
        <v>0.106</v>
      </c>
      <c r="K10" s="64">
        <v>0.1085</v>
      </c>
      <c r="L10" s="64">
        <v>0.1104</v>
      </c>
      <c r="M10" s="64">
        <v>0.1119</v>
      </c>
      <c r="N10" s="64">
        <v>0.11310000000000001</v>
      </c>
      <c r="O10" s="64">
        <v>0.1139</v>
      </c>
      <c r="P10" s="64">
        <v>0.11409999999999999</v>
      </c>
      <c r="Q10" s="338" t="s">
        <v>169</v>
      </c>
    </row>
    <row r="11" spans="1:22" ht="30" customHeight="1" x14ac:dyDescent="0.25">
      <c r="A11" s="17" t="s">
        <v>320</v>
      </c>
      <c r="E11" s="295" t="s">
        <v>170</v>
      </c>
      <c r="F11" s="64">
        <v>3.5999999999999999E-3</v>
      </c>
      <c r="G11" s="64">
        <v>4.7999999999999996E-3</v>
      </c>
      <c r="H11" s="64">
        <v>7.4999999999999997E-3</v>
      </c>
      <c r="I11" s="64">
        <v>1.0800000000000001E-2</v>
      </c>
      <c r="J11" s="64">
        <v>1.4500000000000001E-2</v>
      </c>
      <c r="K11" s="64">
        <v>1.8499999999999999E-2</v>
      </c>
      <c r="L11" s="64">
        <v>2.1899999999999999E-2</v>
      </c>
      <c r="M11" s="64">
        <v>2.4799999999999999E-2</v>
      </c>
      <c r="N11" s="64">
        <v>2.6100000000000002E-2</v>
      </c>
      <c r="O11" s="64">
        <v>2.7099999999999999E-2</v>
      </c>
      <c r="P11" s="64">
        <v>2.8000000000000001E-2</v>
      </c>
      <c r="Q11" s="203" t="s">
        <v>171</v>
      </c>
    </row>
    <row r="12" spans="1:22" ht="30" customHeight="1" x14ac:dyDescent="0.25">
      <c r="A12" s="17" t="s">
        <v>321</v>
      </c>
      <c r="E12" s="295" t="s">
        <v>172</v>
      </c>
      <c r="F12" s="64">
        <v>5.67E-2</v>
      </c>
      <c r="G12" s="64">
        <v>4.2599999999999999E-2</v>
      </c>
      <c r="H12" s="64">
        <v>4.7199999999999999E-2</v>
      </c>
      <c r="I12" s="64">
        <v>5.1200000000000002E-2</v>
      </c>
      <c r="J12" s="64">
        <v>5.4199999999999998E-2</v>
      </c>
      <c r="K12" s="64">
        <v>5.6300000000000003E-2</v>
      </c>
      <c r="L12" s="64">
        <v>5.7599999999999998E-2</v>
      </c>
      <c r="M12" s="64">
        <v>5.8500000000000003E-2</v>
      </c>
      <c r="N12" s="64">
        <v>5.91E-2</v>
      </c>
      <c r="O12" s="64">
        <v>5.9400000000000001E-2</v>
      </c>
      <c r="P12" s="64">
        <v>5.9400000000000001E-2</v>
      </c>
      <c r="Q12" s="203"/>
    </row>
    <row r="13" spans="1:22" ht="30" customHeight="1" x14ac:dyDescent="0.25">
      <c r="A13" s="17" t="s">
        <v>322</v>
      </c>
      <c r="E13" s="296" t="s">
        <v>173</v>
      </c>
      <c r="F13" s="297">
        <f t="shared" ref="F13:P13" si="1">F10-F11</f>
        <v>0.1109</v>
      </c>
      <c r="G13" s="297">
        <f t="shared" si="1"/>
        <v>0.10440000000000001</v>
      </c>
      <c r="H13" s="297">
        <f t="shared" si="1"/>
        <v>9.5799999999999996E-2</v>
      </c>
      <c r="I13" s="297">
        <f t="shared" si="1"/>
        <v>9.2699999999999991E-2</v>
      </c>
      <c r="J13" s="297">
        <f t="shared" si="1"/>
        <v>9.1499999999999998E-2</v>
      </c>
      <c r="K13" s="297">
        <f t="shared" si="1"/>
        <v>0.09</v>
      </c>
      <c r="L13" s="297">
        <f t="shared" si="1"/>
        <v>8.8499999999999995E-2</v>
      </c>
      <c r="M13" s="297">
        <f t="shared" si="1"/>
        <v>8.7099999999999997E-2</v>
      </c>
      <c r="N13" s="297">
        <f t="shared" si="1"/>
        <v>8.7000000000000008E-2</v>
      </c>
      <c r="O13" s="297">
        <f t="shared" si="1"/>
        <v>8.6800000000000002E-2</v>
      </c>
      <c r="P13" s="297">
        <f t="shared" si="1"/>
        <v>8.6099999999999996E-2</v>
      </c>
      <c r="Q13" s="339"/>
    </row>
    <row r="14" spans="1:22" ht="30" customHeight="1" x14ac:dyDescent="0.25">
      <c r="A14" s="17" t="s">
        <v>323</v>
      </c>
      <c r="E14" s="295" t="s">
        <v>174</v>
      </c>
      <c r="F14" s="298">
        <f>SLOPE(H23:H763,I23:I763)</f>
        <v>1.0626196186270565</v>
      </c>
      <c r="G14" s="298">
        <f>F14</f>
        <v>1.0626196186270565</v>
      </c>
      <c r="H14" s="298">
        <f t="shared" ref="H14:P14" si="2">G14</f>
        <v>1.0626196186270565</v>
      </c>
      <c r="I14" s="298">
        <f t="shared" si="2"/>
        <v>1.0626196186270565</v>
      </c>
      <c r="J14" s="298">
        <f t="shared" si="2"/>
        <v>1.0626196186270565</v>
      </c>
      <c r="K14" s="298">
        <f t="shared" si="2"/>
        <v>1.0626196186270565</v>
      </c>
      <c r="L14" s="298">
        <f t="shared" si="2"/>
        <v>1.0626196186270565</v>
      </c>
      <c r="M14" s="298">
        <f t="shared" si="2"/>
        <v>1.0626196186270565</v>
      </c>
      <c r="N14" s="298">
        <f t="shared" si="2"/>
        <v>1.0626196186270565</v>
      </c>
      <c r="O14" s="298">
        <f t="shared" si="2"/>
        <v>1.0626196186270565</v>
      </c>
      <c r="P14" s="298">
        <f t="shared" si="2"/>
        <v>1.0626196186270565</v>
      </c>
      <c r="Q14" s="340" t="s">
        <v>179</v>
      </c>
    </row>
    <row r="15" spans="1:22" ht="30" customHeight="1" x14ac:dyDescent="0.25">
      <c r="A15" s="17" t="s">
        <v>324</v>
      </c>
      <c r="E15" s="295" t="s">
        <v>175</v>
      </c>
      <c r="F15" s="65">
        <v>6.5000000000000002E-2</v>
      </c>
      <c r="G15" s="65">
        <v>6.5000000000000002E-2</v>
      </c>
      <c r="H15" s="65">
        <v>6.5000000000000002E-2</v>
      </c>
      <c r="I15" s="65">
        <v>6.5000000000000002E-2</v>
      </c>
      <c r="J15" s="65">
        <v>6.5000000000000002E-2</v>
      </c>
      <c r="K15" s="65">
        <v>6.5000000000000002E-2</v>
      </c>
      <c r="L15" s="65">
        <v>6.5000000000000002E-2</v>
      </c>
      <c r="M15" s="65">
        <v>6.5000000000000002E-2</v>
      </c>
      <c r="N15" s="65">
        <v>6.5000000000000002E-2</v>
      </c>
      <c r="O15" s="65">
        <v>6.5000000000000002E-2</v>
      </c>
      <c r="P15" s="65">
        <v>6.5000000000000002E-2</v>
      </c>
      <c r="Q15" s="341" t="s">
        <v>176</v>
      </c>
    </row>
    <row r="16" spans="1:22" ht="30" customHeight="1" x14ac:dyDescent="0.25">
      <c r="A16" s="17" t="s">
        <v>463</v>
      </c>
      <c r="E16" s="296" t="s">
        <v>177</v>
      </c>
      <c r="F16" s="297">
        <f>F13+F14*F15</f>
        <v>0.17997027521075867</v>
      </c>
      <c r="G16" s="297">
        <f t="shared" ref="G16:P16" si="3">G13+G14*G15</f>
        <v>0.1734702752107587</v>
      </c>
      <c r="H16" s="297">
        <f t="shared" si="3"/>
        <v>0.16487027521075867</v>
      </c>
      <c r="I16" s="297">
        <f t="shared" si="3"/>
        <v>0.16177027521075865</v>
      </c>
      <c r="J16" s="297">
        <f t="shared" si="3"/>
        <v>0.16057027521075867</v>
      </c>
      <c r="K16" s="297">
        <f t="shared" si="3"/>
        <v>0.15907027521075867</v>
      </c>
      <c r="L16" s="297">
        <f t="shared" si="3"/>
        <v>0.15757027521075867</v>
      </c>
      <c r="M16" s="297">
        <f t="shared" si="3"/>
        <v>0.15617027521075866</v>
      </c>
      <c r="N16" s="297">
        <f t="shared" si="3"/>
        <v>0.15607027521075867</v>
      </c>
      <c r="O16" s="297">
        <f t="shared" si="3"/>
        <v>0.15587027521075869</v>
      </c>
      <c r="P16" s="297">
        <f t="shared" si="3"/>
        <v>0.15517027521075866</v>
      </c>
      <c r="Q16" s="339"/>
    </row>
    <row r="17" spans="1:24" ht="30" customHeight="1" thickBot="1" x14ac:dyDescent="0.3">
      <c r="A17" s="269"/>
      <c r="E17" s="299" t="s">
        <v>178</v>
      </c>
      <c r="F17" s="300">
        <f>(1+F16)^((5-Dashboard!$F$9)*3/12)</f>
        <v>1.0862643670906078</v>
      </c>
      <c r="G17" s="300">
        <f>F17*(1+G16)</f>
        <v>1.2746989458014562</v>
      </c>
      <c r="H17" s="300">
        <f t="shared" ref="H17:O17" si="4">G17*(1+H16)</f>
        <v>1.4848589118066062</v>
      </c>
      <c r="I17" s="300">
        <f t="shared" si="4"/>
        <v>1.7250649466187085</v>
      </c>
      <c r="J17" s="300">
        <f t="shared" si="4"/>
        <v>2.0020590998537071</v>
      </c>
      <c r="K17" s="300">
        <f t="shared" si="4"/>
        <v>2.32052719185564</v>
      </c>
      <c r="L17" s="300">
        <f t="shared" si="4"/>
        <v>2.686173300110382</v>
      </c>
      <c r="M17" s="300">
        <f t="shared" si="4"/>
        <v>3.1056737236524117</v>
      </c>
      <c r="N17" s="300">
        <f t="shared" si="4"/>
        <v>3.5903770764176657</v>
      </c>
      <c r="O17" s="300">
        <f t="shared" si="4"/>
        <v>4.1500101394292868</v>
      </c>
      <c r="P17" s="300">
        <f>O17*(1+P16)</f>
        <v>4.7939683548919678</v>
      </c>
      <c r="Q17" s="342"/>
    </row>
    <row r="18" spans="1:24" ht="30" customHeight="1" x14ac:dyDescent="0.25">
      <c r="A18" s="269"/>
      <c r="L18" s="66"/>
    </row>
    <row r="19" spans="1:24" ht="30" customHeight="1" thickBot="1" x14ac:dyDescent="0.3">
      <c r="A19" s="269"/>
      <c r="L19" s="66"/>
    </row>
    <row r="20" spans="1:24" ht="30" customHeight="1" x14ac:dyDescent="0.25">
      <c r="A20" s="269"/>
      <c r="E20" s="198"/>
      <c r="F20" s="111"/>
      <c r="G20" s="111"/>
      <c r="H20" s="111"/>
      <c r="I20" s="112"/>
      <c r="L20" s="66"/>
    </row>
    <row r="21" spans="1:24" ht="30" customHeight="1" x14ac:dyDescent="0.25">
      <c r="E21" s="204" t="s">
        <v>224</v>
      </c>
      <c r="F21" s="205" t="s">
        <v>220</v>
      </c>
      <c r="G21" s="206" t="s">
        <v>221</v>
      </c>
      <c r="H21" s="205" t="s">
        <v>222</v>
      </c>
      <c r="I21" s="207" t="s">
        <v>223</v>
      </c>
      <c r="K21" s="11"/>
      <c r="L21" s="11"/>
      <c r="M21" s="11"/>
      <c r="N21" s="11"/>
      <c r="O21" s="66"/>
      <c r="W21" s="2"/>
      <c r="X21" s="2"/>
    </row>
    <row r="22" spans="1:24" ht="30" customHeight="1" x14ac:dyDescent="0.25">
      <c r="E22" s="200">
        <v>45086</v>
      </c>
      <c r="F22" s="409">
        <v>47.740001999999997</v>
      </c>
      <c r="G22" s="201">
        <v>117019</v>
      </c>
      <c r="H22" s="199" t="s">
        <v>157</v>
      </c>
      <c r="I22" s="202" t="s">
        <v>157</v>
      </c>
      <c r="K22" s="11"/>
      <c r="L22" s="66"/>
    </row>
    <row r="23" spans="1:24" ht="30" customHeight="1" x14ac:dyDescent="0.25">
      <c r="E23" s="200">
        <v>45084</v>
      </c>
      <c r="F23" s="409">
        <v>45.52</v>
      </c>
      <c r="G23" s="201">
        <v>115488</v>
      </c>
      <c r="H23" s="64">
        <f>F23/F22-1</f>
        <v>-4.650192515702023E-2</v>
      </c>
      <c r="I23" s="203">
        <f>G23/G22-1</f>
        <v>-1.3083345439629412E-2</v>
      </c>
    </row>
    <row r="24" spans="1:24" ht="30" customHeight="1" x14ac:dyDescent="0.25">
      <c r="E24" s="200">
        <v>45083</v>
      </c>
      <c r="F24" s="409">
        <v>45.540000999999997</v>
      </c>
      <c r="G24" s="201">
        <v>114610</v>
      </c>
      <c r="H24" s="64">
        <f t="shared" ref="H24:I87" si="5">F24/F23-1</f>
        <v>4.3938927943742989E-4</v>
      </c>
      <c r="I24" s="203">
        <f t="shared" si="5"/>
        <v>-7.6025214740925717E-3</v>
      </c>
    </row>
    <row r="25" spans="1:24" ht="30" customHeight="1" x14ac:dyDescent="0.25">
      <c r="E25" s="200">
        <v>45082</v>
      </c>
      <c r="F25" s="409">
        <v>45.02</v>
      </c>
      <c r="G25" s="201">
        <v>112696</v>
      </c>
      <c r="H25" s="64">
        <f t="shared" si="5"/>
        <v>-1.1418554865644248E-2</v>
      </c>
      <c r="I25" s="203">
        <f t="shared" si="5"/>
        <v>-1.6700113428147589E-2</v>
      </c>
    </row>
    <row r="26" spans="1:24" ht="30" customHeight="1" x14ac:dyDescent="0.25">
      <c r="E26" s="200">
        <v>45079</v>
      </c>
      <c r="F26" s="409">
        <v>44.740001999999997</v>
      </c>
      <c r="G26" s="201">
        <v>112558</v>
      </c>
      <c r="H26" s="64">
        <f t="shared" si="5"/>
        <v>-6.2194135939583894E-3</v>
      </c>
      <c r="I26" s="203">
        <f t="shared" si="5"/>
        <v>-1.2245332576134027E-3</v>
      </c>
    </row>
    <row r="27" spans="1:24" ht="30" customHeight="1" x14ac:dyDescent="0.25">
      <c r="E27" s="200">
        <v>45078</v>
      </c>
      <c r="F27" s="409">
        <v>44.085583</v>
      </c>
      <c r="G27" s="201">
        <v>110565</v>
      </c>
      <c r="H27" s="64">
        <f t="shared" si="5"/>
        <v>-1.4627156252697504E-2</v>
      </c>
      <c r="I27" s="203">
        <f t="shared" si="5"/>
        <v>-1.7706426908793649E-2</v>
      </c>
    </row>
    <row r="28" spans="1:24" ht="30" customHeight="1" x14ac:dyDescent="0.25">
      <c r="E28" s="200">
        <v>45077</v>
      </c>
      <c r="F28" s="409">
        <v>43.967334999999999</v>
      </c>
      <c r="G28" s="201">
        <v>108335</v>
      </c>
      <c r="H28" s="64">
        <f t="shared" si="5"/>
        <v>-2.6822374108107505E-3</v>
      </c>
      <c r="I28" s="203">
        <f t="shared" si="5"/>
        <v>-2.0169131280242336E-2</v>
      </c>
    </row>
    <row r="29" spans="1:24" ht="30" customHeight="1" x14ac:dyDescent="0.25">
      <c r="E29" s="200">
        <v>45076</v>
      </c>
      <c r="F29" s="409">
        <v>44.046165000000002</v>
      </c>
      <c r="G29" s="201">
        <v>108967</v>
      </c>
      <c r="H29" s="64">
        <f t="shared" si="5"/>
        <v>1.7929219498975524E-3</v>
      </c>
      <c r="I29" s="203">
        <f t="shared" si="5"/>
        <v>5.8337564037476142E-3</v>
      </c>
    </row>
    <row r="30" spans="1:24" ht="30" customHeight="1" x14ac:dyDescent="0.25">
      <c r="E30" s="200">
        <v>45075</v>
      </c>
      <c r="F30" s="409">
        <v>43.671722000000003</v>
      </c>
      <c r="G30" s="201">
        <v>110333</v>
      </c>
      <c r="H30" s="64">
        <f t="shared" si="5"/>
        <v>-8.5011487379207384E-3</v>
      </c>
      <c r="I30" s="203">
        <f t="shared" si="5"/>
        <v>1.2535905365844702E-2</v>
      </c>
    </row>
    <row r="31" spans="1:24" ht="30" customHeight="1" x14ac:dyDescent="0.25">
      <c r="E31" s="200">
        <v>45072</v>
      </c>
      <c r="F31" s="409">
        <v>43.750557000000001</v>
      </c>
      <c r="G31" s="201">
        <v>110906</v>
      </c>
      <c r="H31" s="64">
        <f t="shared" si="5"/>
        <v>1.8051726927552636E-3</v>
      </c>
      <c r="I31" s="203">
        <f t="shared" si="5"/>
        <v>5.1933691642573887E-3</v>
      </c>
    </row>
    <row r="32" spans="1:24" ht="30" customHeight="1" x14ac:dyDescent="0.25">
      <c r="E32" s="200">
        <v>45071</v>
      </c>
      <c r="F32" s="409">
        <v>44.006751999999999</v>
      </c>
      <c r="G32" s="201">
        <v>110054</v>
      </c>
      <c r="H32" s="64">
        <f t="shared" si="5"/>
        <v>5.8558111614441799E-3</v>
      </c>
      <c r="I32" s="203">
        <f t="shared" si="5"/>
        <v>-7.6821813066921818E-3</v>
      </c>
    </row>
    <row r="33" spans="5:9" ht="30" customHeight="1" x14ac:dyDescent="0.25">
      <c r="E33" s="200">
        <v>45070</v>
      </c>
      <c r="F33" s="409">
        <v>43.957481000000001</v>
      </c>
      <c r="G33" s="201">
        <v>108800</v>
      </c>
      <c r="H33" s="64">
        <f t="shared" si="5"/>
        <v>-1.1196236432081674E-3</v>
      </c>
      <c r="I33" s="203">
        <f t="shared" si="5"/>
        <v>-1.1394406382321365E-2</v>
      </c>
    </row>
    <row r="34" spans="5:9" ht="30" customHeight="1" x14ac:dyDescent="0.25">
      <c r="E34" s="200">
        <v>45069</v>
      </c>
      <c r="F34" s="409">
        <v>43.829383999999997</v>
      </c>
      <c r="G34" s="201">
        <v>109929</v>
      </c>
      <c r="H34" s="64">
        <f t="shared" si="5"/>
        <v>-2.9141114796820133E-3</v>
      </c>
      <c r="I34" s="203">
        <f t="shared" si="5"/>
        <v>1.0376838235294228E-2</v>
      </c>
    </row>
    <row r="35" spans="5:9" ht="30" customHeight="1" x14ac:dyDescent="0.25">
      <c r="E35" s="200">
        <v>45068</v>
      </c>
      <c r="F35" s="409">
        <v>42.824303</v>
      </c>
      <c r="G35" s="201">
        <v>110213</v>
      </c>
      <c r="H35" s="64">
        <f t="shared" si="5"/>
        <v>-2.2931670680108041E-2</v>
      </c>
      <c r="I35" s="203">
        <f t="shared" si="5"/>
        <v>2.5834857044091386E-3</v>
      </c>
    </row>
    <row r="36" spans="5:9" ht="30" customHeight="1" x14ac:dyDescent="0.25">
      <c r="E36" s="200">
        <v>45065</v>
      </c>
      <c r="F36" s="409">
        <v>43.395820999999998</v>
      </c>
      <c r="G36" s="201">
        <v>110745</v>
      </c>
      <c r="H36" s="64">
        <f t="shared" si="5"/>
        <v>1.3345646279403489E-2</v>
      </c>
      <c r="I36" s="203">
        <f t="shared" si="5"/>
        <v>4.8270167766053529E-3</v>
      </c>
    </row>
    <row r="37" spans="5:9" ht="30" customHeight="1" x14ac:dyDescent="0.25">
      <c r="E37" s="200">
        <v>45064</v>
      </c>
      <c r="F37" s="409">
        <v>42.568108000000002</v>
      </c>
      <c r="G37" s="201">
        <v>110108</v>
      </c>
      <c r="H37" s="64">
        <f t="shared" si="5"/>
        <v>-1.9073564710297752E-2</v>
      </c>
      <c r="I37" s="203">
        <f t="shared" si="5"/>
        <v>-5.7519526840941193E-3</v>
      </c>
    </row>
    <row r="38" spans="5:9" ht="30" customHeight="1" x14ac:dyDescent="0.25">
      <c r="E38" s="200">
        <v>45063</v>
      </c>
      <c r="F38" s="409">
        <v>42.597667999999999</v>
      </c>
      <c r="G38" s="201">
        <v>109460</v>
      </c>
      <c r="H38" s="64">
        <f t="shared" si="5"/>
        <v>6.9441658060065414E-4</v>
      </c>
      <c r="I38" s="203">
        <f t="shared" si="5"/>
        <v>-5.8851309623279002E-3</v>
      </c>
    </row>
    <row r="39" spans="5:9" ht="30" customHeight="1" x14ac:dyDescent="0.25">
      <c r="E39" s="200">
        <v>45062</v>
      </c>
      <c r="F39" s="409">
        <v>42.528689999999997</v>
      </c>
      <c r="G39" s="201">
        <v>108194</v>
      </c>
      <c r="H39" s="64">
        <f t="shared" si="5"/>
        <v>-1.6192905207862429E-3</v>
      </c>
      <c r="I39" s="203">
        <f t="shared" si="5"/>
        <v>-1.1565868810524349E-2</v>
      </c>
    </row>
    <row r="40" spans="5:9" ht="30" customHeight="1" x14ac:dyDescent="0.25">
      <c r="E40" s="200">
        <v>45061</v>
      </c>
      <c r="F40" s="409">
        <v>43.789966999999997</v>
      </c>
      <c r="G40" s="201">
        <v>109029</v>
      </c>
      <c r="H40" s="64">
        <f t="shared" si="5"/>
        <v>2.9657085605035105E-2</v>
      </c>
      <c r="I40" s="203">
        <f t="shared" si="5"/>
        <v>7.7176183522191799E-3</v>
      </c>
    </row>
    <row r="41" spans="5:9" ht="30" customHeight="1" x14ac:dyDescent="0.25">
      <c r="E41" s="200">
        <v>45058</v>
      </c>
      <c r="F41" s="409">
        <v>43.583041999999999</v>
      </c>
      <c r="G41" s="201">
        <v>108464</v>
      </c>
      <c r="H41" s="64">
        <f t="shared" si="5"/>
        <v>-4.7253974865977266E-3</v>
      </c>
      <c r="I41" s="203">
        <f t="shared" si="5"/>
        <v>-5.1821075126801119E-3</v>
      </c>
    </row>
    <row r="42" spans="5:9" ht="30" customHeight="1" x14ac:dyDescent="0.25">
      <c r="E42" s="200">
        <v>45057</v>
      </c>
      <c r="F42" s="409">
        <v>43.750557000000001</v>
      </c>
      <c r="G42" s="201">
        <v>108256</v>
      </c>
      <c r="H42" s="64">
        <f t="shared" si="5"/>
        <v>3.8435820978259816E-3</v>
      </c>
      <c r="I42" s="203">
        <f t="shared" si="5"/>
        <v>-1.9176869744800262E-3</v>
      </c>
    </row>
    <row r="43" spans="5:9" ht="30" customHeight="1" x14ac:dyDescent="0.25">
      <c r="E43" s="200">
        <v>45056</v>
      </c>
      <c r="F43" s="409">
        <v>42.873569000000003</v>
      </c>
      <c r="G43" s="201">
        <v>107448</v>
      </c>
      <c r="H43" s="64">
        <f t="shared" si="5"/>
        <v>-2.0045184796161464E-2</v>
      </c>
      <c r="I43" s="203">
        <f t="shared" si="5"/>
        <v>-7.4637895359148665E-3</v>
      </c>
    </row>
    <row r="44" spans="5:9" ht="30" customHeight="1" x14ac:dyDescent="0.25">
      <c r="E44" s="200">
        <v>45055</v>
      </c>
      <c r="F44" s="409">
        <v>42.321765999999997</v>
      </c>
      <c r="G44" s="201">
        <v>107114</v>
      </c>
      <c r="H44" s="64">
        <f t="shared" si="5"/>
        <v>-1.2870470382346899E-2</v>
      </c>
      <c r="I44" s="203">
        <f t="shared" si="5"/>
        <v>-3.1084803812077011E-3</v>
      </c>
    </row>
    <row r="45" spans="5:9" ht="30" customHeight="1" x14ac:dyDescent="0.25">
      <c r="E45" s="200">
        <v>45054</v>
      </c>
      <c r="F45" s="409">
        <v>42.449863000000001</v>
      </c>
      <c r="G45" s="201">
        <v>106042</v>
      </c>
      <c r="H45" s="64">
        <f t="shared" si="5"/>
        <v>3.0267404247734664E-3</v>
      </c>
      <c r="I45" s="203">
        <f t="shared" si="5"/>
        <v>-1.0008028829098015E-2</v>
      </c>
    </row>
    <row r="46" spans="5:9" ht="30" customHeight="1" x14ac:dyDescent="0.25">
      <c r="E46" s="200">
        <v>45051</v>
      </c>
      <c r="F46" s="409">
        <v>42.617373999999998</v>
      </c>
      <c r="G46" s="201">
        <v>105148</v>
      </c>
      <c r="H46" s="64">
        <f t="shared" si="5"/>
        <v>3.9460904738373159E-3</v>
      </c>
      <c r="I46" s="203">
        <f t="shared" si="5"/>
        <v>-8.4306218290866042E-3</v>
      </c>
    </row>
    <row r="47" spans="5:9" ht="30" customHeight="1" x14ac:dyDescent="0.25">
      <c r="E47" s="200">
        <v>45050</v>
      </c>
      <c r="F47" s="409">
        <v>41.563026000000001</v>
      </c>
      <c r="G47" s="201">
        <v>102174</v>
      </c>
      <c r="H47" s="64">
        <f t="shared" si="5"/>
        <v>-2.4739863136569507E-2</v>
      </c>
      <c r="I47" s="203">
        <f t="shared" si="5"/>
        <v>-2.8283942633240744E-2</v>
      </c>
    </row>
    <row r="48" spans="5:9" ht="30" customHeight="1" x14ac:dyDescent="0.25">
      <c r="E48" s="200">
        <v>45049</v>
      </c>
      <c r="F48" s="409">
        <v>41.099899000000001</v>
      </c>
      <c r="G48" s="201">
        <v>101797</v>
      </c>
      <c r="H48" s="64">
        <f t="shared" si="5"/>
        <v>-1.1142764244355119E-2</v>
      </c>
      <c r="I48" s="203">
        <f t="shared" si="5"/>
        <v>-3.6897840938007187E-3</v>
      </c>
    </row>
    <row r="49" spans="5:9" ht="30" customHeight="1" x14ac:dyDescent="0.25">
      <c r="E49" s="200">
        <v>45048</v>
      </c>
      <c r="F49" s="409">
        <v>41.228000999999999</v>
      </c>
      <c r="G49" s="201">
        <v>101927</v>
      </c>
      <c r="H49" s="64">
        <f t="shared" si="5"/>
        <v>3.1168446423675E-3</v>
      </c>
      <c r="I49" s="203">
        <f t="shared" si="5"/>
        <v>1.2770513865831834E-3</v>
      </c>
    </row>
    <row r="50" spans="5:9" ht="30" customHeight="1" x14ac:dyDescent="0.25">
      <c r="E50" s="200">
        <v>45044</v>
      </c>
      <c r="F50" s="409">
        <v>42.233082000000003</v>
      </c>
      <c r="G50" s="201">
        <v>104432</v>
      </c>
      <c r="H50" s="64">
        <f t="shared" si="5"/>
        <v>2.4378601329712923E-2</v>
      </c>
      <c r="I50" s="203">
        <f t="shared" si="5"/>
        <v>2.4576412530536551E-2</v>
      </c>
    </row>
    <row r="51" spans="5:9" ht="30" customHeight="1" x14ac:dyDescent="0.25">
      <c r="E51" s="200">
        <v>45043</v>
      </c>
      <c r="F51" s="409">
        <v>42.095126999999998</v>
      </c>
      <c r="G51" s="201">
        <v>102923</v>
      </c>
      <c r="H51" s="64">
        <f t="shared" si="5"/>
        <v>-3.2665150982825741E-3</v>
      </c>
      <c r="I51" s="203">
        <f t="shared" si="5"/>
        <v>-1.4449593994178001E-2</v>
      </c>
    </row>
    <row r="52" spans="5:9" ht="30" customHeight="1" x14ac:dyDescent="0.25">
      <c r="E52" s="200">
        <v>45042</v>
      </c>
      <c r="F52" s="409">
        <v>42.045856000000001</v>
      </c>
      <c r="G52" s="201">
        <v>102312</v>
      </c>
      <c r="H52" s="64">
        <f t="shared" si="5"/>
        <v>-1.1704680211559459E-3</v>
      </c>
      <c r="I52" s="203">
        <f t="shared" si="5"/>
        <v>-5.9364767836149746E-3</v>
      </c>
    </row>
    <row r="53" spans="5:9" ht="30" customHeight="1" x14ac:dyDescent="0.25">
      <c r="E53" s="200">
        <v>45041</v>
      </c>
      <c r="F53" s="409">
        <v>42.390739000000004</v>
      </c>
      <c r="G53" s="201">
        <v>103220</v>
      </c>
      <c r="H53" s="64">
        <f t="shared" si="5"/>
        <v>8.2025443839222056E-3</v>
      </c>
      <c r="I53" s="203">
        <f t="shared" si="5"/>
        <v>8.8748142935335395E-3</v>
      </c>
    </row>
    <row r="54" spans="5:9" ht="30" customHeight="1" x14ac:dyDescent="0.25">
      <c r="E54" s="200">
        <v>45040</v>
      </c>
      <c r="F54" s="409">
        <v>42.784885000000003</v>
      </c>
      <c r="G54" s="201">
        <v>103947</v>
      </c>
      <c r="H54" s="64">
        <f t="shared" si="5"/>
        <v>9.297927077893009E-3</v>
      </c>
      <c r="I54" s="203">
        <f t="shared" si="5"/>
        <v>7.0432086804883554E-3</v>
      </c>
    </row>
    <row r="55" spans="5:9" ht="30" customHeight="1" x14ac:dyDescent="0.25">
      <c r="E55" s="200">
        <v>45036</v>
      </c>
      <c r="F55" s="409">
        <v>42.873569000000003</v>
      </c>
      <c r="G55" s="201">
        <v>104367</v>
      </c>
      <c r="H55" s="64">
        <f t="shared" si="5"/>
        <v>2.0727880885971217E-3</v>
      </c>
      <c r="I55" s="203">
        <f t="shared" si="5"/>
        <v>4.0405206499465329E-3</v>
      </c>
    </row>
    <row r="56" spans="5:9" ht="30" customHeight="1" x14ac:dyDescent="0.25">
      <c r="E56" s="200">
        <v>45035</v>
      </c>
      <c r="F56" s="409">
        <v>42.469566</v>
      </c>
      <c r="G56" s="201">
        <v>103913</v>
      </c>
      <c r="H56" s="64">
        <f t="shared" si="5"/>
        <v>-9.4231250027261293E-3</v>
      </c>
      <c r="I56" s="203">
        <f t="shared" si="5"/>
        <v>-4.3500340145831151E-3</v>
      </c>
    </row>
    <row r="57" spans="5:9" ht="30" customHeight="1" x14ac:dyDescent="0.25">
      <c r="E57" s="200">
        <v>45034</v>
      </c>
      <c r="F57" s="409">
        <v>42.972110999999998</v>
      </c>
      <c r="G57" s="201">
        <v>106163</v>
      </c>
      <c r="H57" s="64">
        <f t="shared" si="5"/>
        <v>1.1833061821258095E-2</v>
      </c>
      <c r="I57" s="203">
        <f t="shared" si="5"/>
        <v>2.1652728724991022E-2</v>
      </c>
    </row>
    <row r="58" spans="5:9" ht="30" customHeight="1" x14ac:dyDescent="0.25">
      <c r="E58" s="200">
        <v>45033</v>
      </c>
      <c r="F58" s="409">
        <v>42.893279999999997</v>
      </c>
      <c r="G58" s="201">
        <v>106016</v>
      </c>
      <c r="H58" s="64">
        <f t="shared" si="5"/>
        <v>-1.8344688721483315E-3</v>
      </c>
      <c r="I58" s="203">
        <f t="shared" si="5"/>
        <v>-1.3846632065785958E-3</v>
      </c>
    </row>
    <row r="59" spans="5:9" ht="30" customHeight="1" x14ac:dyDescent="0.25">
      <c r="E59" s="200">
        <v>45030</v>
      </c>
      <c r="F59" s="409">
        <v>42.794742999999997</v>
      </c>
      <c r="G59" s="201">
        <v>106279</v>
      </c>
      <c r="H59" s="64">
        <f t="shared" si="5"/>
        <v>-2.2972596173572724E-3</v>
      </c>
      <c r="I59" s="203">
        <f t="shared" si="5"/>
        <v>2.4807576214911364E-3</v>
      </c>
    </row>
    <row r="60" spans="5:9" ht="30" customHeight="1" x14ac:dyDescent="0.25">
      <c r="E60" s="200">
        <v>45029</v>
      </c>
      <c r="F60" s="409">
        <v>42.075420000000001</v>
      </c>
      <c r="G60" s="201">
        <v>106458</v>
      </c>
      <c r="H60" s="64">
        <f t="shared" si="5"/>
        <v>-1.6808676710594939E-2</v>
      </c>
      <c r="I60" s="203">
        <f t="shared" si="5"/>
        <v>1.6842461822184074E-3</v>
      </c>
    </row>
    <row r="61" spans="5:9" ht="30" customHeight="1" x14ac:dyDescent="0.25">
      <c r="E61" s="200">
        <v>45028</v>
      </c>
      <c r="F61" s="409">
        <v>42.095126999999998</v>
      </c>
      <c r="G61" s="201">
        <v>106890</v>
      </c>
      <c r="H61" s="64">
        <f t="shared" si="5"/>
        <v>4.6837322122983416E-4</v>
      </c>
      <c r="I61" s="203">
        <f t="shared" si="5"/>
        <v>4.0579383418812842E-3</v>
      </c>
    </row>
    <row r="62" spans="5:9" ht="30" customHeight="1" x14ac:dyDescent="0.25">
      <c r="E62" s="200">
        <v>45027</v>
      </c>
      <c r="F62" s="409">
        <v>39.355789000000001</v>
      </c>
      <c r="G62" s="201">
        <v>106214</v>
      </c>
      <c r="H62" s="64">
        <f t="shared" si="5"/>
        <v>-6.5074943235115978E-2</v>
      </c>
      <c r="I62" s="203">
        <f t="shared" si="5"/>
        <v>-6.3242585835906473E-3</v>
      </c>
    </row>
    <row r="63" spans="5:9" ht="30" customHeight="1" x14ac:dyDescent="0.25">
      <c r="E63" s="200">
        <v>45026</v>
      </c>
      <c r="F63" s="409">
        <v>38.468955999999999</v>
      </c>
      <c r="G63" s="201">
        <v>101847</v>
      </c>
      <c r="H63" s="64">
        <f t="shared" si="5"/>
        <v>-2.2533737031672829E-2</v>
      </c>
      <c r="I63" s="203">
        <f t="shared" si="5"/>
        <v>-4.1115107236334159E-2</v>
      </c>
    </row>
    <row r="64" spans="5:9" ht="30" customHeight="1" x14ac:dyDescent="0.25">
      <c r="E64" s="200">
        <v>45022</v>
      </c>
      <c r="F64" s="409">
        <v>38.449249000000002</v>
      </c>
      <c r="G64" s="201">
        <v>100822</v>
      </c>
      <c r="H64" s="64">
        <f t="shared" si="5"/>
        <v>-5.1228320311047515E-4</v>
      </c>
      <c r="I64" s="203">
        <f t="shared" si="5"/>
        <v>-1.0064115781515448E-2</v>
      </c>
    </row>
    <row r="65" spans="5:9" ht="30" customHeight="1" x14ac:dyDescent="0.25">
      <c r="E65" s="200">
        <v>45021</v>
      </c>
      <c r="F65" s="409">
        <v>38.577347000000003</v>
      </c>
      <c r="G65" s="201">
        <v>100978</v>
      </c>
      <c r="H65" s="64">
        <f t="shared" si="5"/>
        <v>3.3316125368274552E-3</v>
      </c>
      <c r="I65" s="203">
        <f t="shared" si="5"/>
        <v>1.547281347324958E-3</v>
      </c>
    </row>
    <row r="66" spans="5:9" ht="30" customHeight="1" x14ac:dyDescent="0.25">
      <c r="E66" s="200">
        <v>45020</v>
      </c>
      <c r="F66" s="409">
        <v>38.715302000000001</v>
      </c>
      <c r="G66" s="201">
        <v>101869</v>
      </c>
      <c r="H66" s="64">
        <f t="shared" si="5"/>
        <v>3.5760623974478989E-3</v>
      </c>
      <c r="I66" s="203">
        <f t="shared" si="5"/>
        <v>8.8237041731862309E-3</v>
      </c>
    </row>
    <row r="67" spans="5:9" ht="30" customHeight="1" x14ac:dyDescent="0.25">
      <c r="E67" s="200">
        <v>45019</v>
      </c>
      <c r="F67" s="409">
        <v>38.084662999999999</v>
      </c>
      <c r="G67" s="201">
        <v>101506</v>
      </c>
      <c r="H67" s="64">
        <f t="shared" si="5"/>
        <v>-1.6289140660713519E-2</v>
      </c>
      <c r="I67" s="203">
        <f t="shared" si="5"/>
        <v>-3.563400053009258E-3</v>
      </c>
    </row>
    <row r="68" spans="5:9" ht="30" customHeight="1" x14ac:dyDescent="0.25">
      <c r="E68" s="200">
        <v>45016</v>
      </c>
      <c r="F68" s="409">
        <v>38.537933000000002</v>
      </c>
      <c r="G68" s="201">
        <v>101882</v>
      </c>
      <c r="H68" s="64">
        <f t="shared" si="5"/>
        <v>1.1901641351008019E-2</v>
      </c>
      <c r="I68" s="203">
        <f t="shared" si="5"/>
        <v>3.7042145291903417E-3</v>
      </c>
    </row>
    <row r="69" spans="5:9" ht="30" customHeight="1" x14ac:dyDescent="0.25">
      <c r="E69" s="200">
        <v>45015</v>
      </c>
      <c r="F69" s="409">
        <v>38.439391999999998</v>
      </c>
      <c r="G69" s="201">
        <v>103713</v>
      </c>
      <c r="H69" s="64">
        <f t="shared" si="5"/>
        <v>-2.5569871637901587E-3</v>
      </c>
      <c r="I69" s="203">
        <f t="shared" si="5"/>
        <v>1.7971771264796432E-2</v>
      </c>
    </row>
    <row r="70" spans="5:9" ht="30" customHeight="1" x14ac:dyDescent="0.25">
      <c r="E70" s="200">
        <v>45014</v>
      </c>
      <c r="F70" s="409">
        <v>37.749634</v>
      </c>
      <c r="G70" s="201">
        <v>101793</v>
      </c>
      <c r="H70" s="64">
        <f t="shared" si="5"/>
        <v>-1.7944040321969612E-2</v>
      </c>
      <c r="I70" s="203">
        <f t="shared" si="5"/>
        <v>-1.8512626189580828E-2</v>
      </c>
    </row>
    <row r="71" spans="5:9" ht="30" customHeight="1" x14ac:dyDescent="0.25">
      <c r="E71" s="200">
        <v>45013</v>
      </c>
      <c r="F71" s="409">
        <v>37.316066999999997</v>
      </c>
      <c r="G71" s="201">
        <v>101185</v>
      </c>
      <c r="H71" s="64">
        <f t="shared" si="5"/>
        <v>-1.1485329897503171E-2</v>
      </c>
      <c r="I71" s="203">
        <f t="shared" si="5"/>
        <v>-5.9729057990235424E-3</v>
      </c>
    </row>
    <row r="72" spans="5:9" ht="30" customHeight="1" x14ac:dyDescent="0.25">
      <c r="E72" s="200">
        <v>45012</v>
      </c>
      <c r="F72" s="409">
        <v>37.059871999999999</v>
      </c>
      <c r="G72" s="201">
        <v>99670</v>
      </c>
      <c r="H72" s="64">
        <f t="shared" si="5"/>
        <v>-6.8655413229908868E-3</v>
      </c>
      <c r="I72" s="203">
        <f t="shared" si="5"/>
        <v>-1.4972574986411025E-2</v>
      </c>
    </row>
    <row r="73" spans="5:9" ht="30" customHeight="1" x14ac:dyDescent="0.25">
      <c r="E73" s="200">
        <v>45009</v>
      </c>
      <c r="F73" s="409">
        <v>37.040165000000002</v>
      </c>
      <c r="G73" s="201">
        <v>98829</v>
      </c>
      <c r="H73" s="64">
        <f t="shared" si="5"/>
        <v>-5.3176114585595791E-4</v>
      </c>
      <c r="I73" s="203">
        <f t="shared" si="5"/>
        <v>-8.4378448881308188E-3</v>
      </c>
    </row>
    <row r="74" spans="5:9" ht="30" customHeight="1" x14ac:dyDescent="0.25">
      <c r="E74" s="200">
        <v>45008</v>
      </c>
      <c r="F74" s="409">
        <v>36.665722000000002</v>
      </c>
      <c r="G74" s="201">
        <v>97926</v>
      </c>
      <c r="H74" s="64">
        <f t="shared" si="5"/>
        <v>-1.0109107235348413E-2</v>
      </c>
      <c r="I74" s="203">
        <f t="shared" si="5"/>
        <v>-9.1369942021066741E-3</v>
      </c>
    </row>
    <row r="75" spans="5:9" ht="30" customHeight="1" x14ac:dyDescent="0.25">
      <c r="E75" s="200">
        <v>45007</v>
      </c>
      <c r="F75" s="409">
        <v>37.069724999999998</v>
      </c>
      <c r="G75" s="201">
        <v>100221</v>
      </c>
      <c r="H75" s="64">
        <f t="shared" si="5"/>
        <v>1.1018547514214827E-2</v>
      </c>
      <c r="I75" s="203">
        <f t="shared" si="5"/>
        <v>2.3436063966668641E-2</v>
      </c>
    </row>
    <row r="76" spans="5:9" ht="30" customHeight="1" x14ac:dyDescent="0.25">
      <c r="E76" s="200">
        <v>45006</v>
      </c>
      <c r="F76" s="409">
        <v>36.981040999999998</v>
      </c>
      <c r="G76" s="201">
        <v>100998</v>
      </c>
      <c r="H76" s="64">
        <f t="shared" si="5"/>
        <v>-2.3923565659038637E-3</v>
      </c>
      <c r="I76" s="203">
        <f t="shared" si="5"/>
        <v>7.7528661657735309E-3</v>
      </c>
    </row>
    <row r="77" spans="5:9" ht="30" customHeight="1" x14ac:dyDescent="0.25">
      <c r="E77" s="200">
        <v>45005</v>
      </c>
      <c r="F77" s="409">
        <v>36.547477999999998</v>
      </c>
      <c r="G77" s="201">
        <v>100923</v>
      </c>
      <c r="H77" s="64">
        <f t="shared" si="5"/>
        <v>-1.1723926322138922E-2</v>
      </c>
      <c r="I77" s="203">
        <f t="shared" si="5"/>
        <v>-7.4258896215761983E-4</v>
      </c>
    </row>
    <row r="78" spans="5:9" ht="30" customHeight="1" x14ac:dyDescent="0.25">
      <c r="E78" s="200">
        <v>45002</v>
      </c>
      <c r="F78" s="409">
        <v>36.754406000000003</v>
      </c>
      <c r="G78" s="201">
        <v>101982</v>
      </c>
      <c r="H78" s="64">
        <f t="shared" si="5"/>
        <v>5.6618954664944265E-3</v>
      </c>
      <c r="I78" s="203">
        <f t="shared" si="5"/>
        <v>1.0493148241728756E-2</v>
      </c>
    </row>
    <row r="79" spans="5:9" ht="30" customHeight="1" x14ac:dyDescent="0.25">
      <c r="E79" s="200">
        <v>45001</v>
      </c>
      <c r="F79" s="409">
        <v>37.394900999999997</v>
      </c>
      <c r="G79" s="201">
        <v>103435</v>
      </c>
      <c r="H79" s="64">
        <f t="shared" si="5"/>
        <v>1.7426346109361557E-2</v>
      </c>
      <c r="I79" s="203">
        <f t="shared" si="5"/>
        <v>1.4247612323743386E-2</v>
      </c>
    </row>
    <row r="80" spans="5:9" ht="30" customHeight="1" x14ac:dyDescent="0.25">
      <c r="E80" s="200">
        <v>45000</v>
      </c>
      <c r="F80" s="409">
        <v>37.000748000000002</v>
      </c>
      <c r="G80" s="201">
        <v>102675</v>
      </c>
      <c r="H80" s="64">
        <f t="shared" si="5"/>
        <v>-1.0540287297457929E-2</v>
      </c>
      <c r="I80" s="203">
        <f t="shared" si="5"/>
        <v>-7.3476096098998855E-3</v>
      </c>
    </row>
    <row r="81" spans="5:9" ht="30" customHeight="1" x14ac:dyDescent="0.25">
      <c r="E81" s="200">
        <v>44999</v>
      </c>
      <c r="F81" s="409">
        <v>36.961334000000001</v>
      </c>
      <c r="G81" s="201">
        <v>102932</v>
      </c>
      <c r="H81" s="64">
        <f t="shared" si="5"/>
        <v>-1.0652217084908822E-3</v>
      </c>
      <c r="I81" s="203">
        <f t="shared" si="5"/>
        <v>2.5030435841246756E-3</v>
      </c>
    </row>
    <row r="82" spans="5:9" ht="30" customHeight="1" x14ac:dyDescent="0.25">
      <c r="E82" s="200">
        <v>44998</v>
      </c>
      <c r="F82" s="409">
        <v>37.245089999999998</v>
      </c>
      <c r="G82" s="201">
        <v>103121</v>
      </c>
      <c r="H82" s="64">
        <f t="shared" si="5"/>
        <v>7.6771038621061827E-3</v>
      </c>
      <c r="I82" s="203">
        <f t="shared" si="5"/>
        <v>1.8361636808768012E-3</v>
      </c>
    </row>
    <row r="83" spans="5:9" ht="30" customHeight="1" x14ac:dyDescent="0.25">
      <c r="E83" s="200">
        <v>44994</v>
      </c>
      <c r="F83" s="409">
        <v>38.201842999999997</v>
      </c>
      <c r="G83" s="201">
        <v>105071</v>
      </c>
      <c r="H83" s="64">
        <f t="shared" si="5"/>
        <v>2.5688030288019137E-2</v>
      </c>
      <c r="I83" s="203">
        <f t="shared" si="5"/>
        <v>1.8909824381066809E-2</v>
      </c>
    </row>
    <row r="84" spans="5:9" ht="30" customHeight="1" x14ac:dyDescent="0.25">
      <c r="E84" s="200">
        <v>44993</v>
      </c>
      <c r="F84" s="409">
        <v>39.051205000000003</v>
      </c>
      <c r="G84" s="201">
        <v>106540</v>
      </c>
      <c r="H84" s="64">
        <f t="shared" si="5"/>
        <v>2.2233534649100717E-2</v>
      </c>
      <c r="I84" s="203">
        <f t="shared" si="5"/>
        <v>1.398102235631149E-2</v>
      </c>
    </row>
    <row r="85" spans="5:9" ht="30" customHeight="1" x14ac:dyDescent="0.25">
      <c r="E85" s="200">
        <v>44992</v>
      </c>
      <c r="F85" s="409">
        <v>38.660690000000002</v>
      </c>
      <c r="G85" s="201">
        <v>104228</v>
      </c>
      <c r="H85" s="64">
        <f t="shared" si="5"/>
        <v>-1.0000075541843123E-2</v>
      </c>
      <c r="I85" s="203">
        <f t="shared" si="5"/>
        <v>-2.1700769663975938E-2</v>
      </c>
    </row>
    <row r="86" spans="5:9" ht="30" customHeight="1" x14ac:dyDescent="0.25">
      <c r="E86" s="200">
        <v>44991</v>
      </c>
      <c r="F86" s="409">
        <v>37.791804999999997</v>
      </c>
      <c r="G86" s="201">
        <v>104700</v>
      </c>
      <c r="H86" s="64">
        <f t="shared" si="5"/>
        <v>-2.247463767459934E-2</v>
      </c>
      <c r="I86" s="203">
        <f t="shared" si="5"/>
        <v>4.5285335994167397E-3</v>
      </c>
    </row>
    <row r="87" spans="5:9" ht="30" customHeight="1" x14ac:dyDescent="0.25">
      <c r="E87" s="200">
        <v>44988</v>
      </c>
      <c r="F87" s="409">
        <v>36.952202</v>
      </c>
      <c r="G87" s="201">
        <v>103866</v>
      </c>
      <c r="H87" s="64">
        <f t="shared" si="5"/>
        <v>-2.2216536098236039E-2</v>
      </c>
      <c r="I87" s="203">
        <f t="shared" si="5"/>
        <v>-7.9656160458452252E-3</v>
      </c>
    </row>
    <row r="88" spans="5:9" ht="30" customHeight="1" x14ac:dyDescent="0.25">
      <c r="E88" s="200">
        <v>44987</v>
      </c>
      <c r="F88" s="409">
        <v>36.542167999999997</v>
      </c>
      <c r="G88" s="201">
        <v>103326</v>
      </c>
      <c r="H88" s="64">
        <f t="shared" ref="H88:I151" si="6">F88/F87-1</f>
        <v>-1.1096334664981611E-2</v>
      </c>
      <c r="I88" s="203">
        <f t="shared" si="6"/>
        <v>-5.1990064121079094E-3</v>
      </c>
    </row>
    <row r="89" spans="5:9" ht="30" customHeight="1" x14ac:dyDescent="0.25">
      <c r="E89" s="200">
        <v>44986</v>
      </c>
      <c r="F89" s="409">
        <v>38.074928</v>
      </c>
      <c r="G89" s="201">
        <v>104385</v>
      </c>
      <c r="H89" s="64">
        <f t="shared" si="6"/>
        <v>4.1944966155264884E-2</v>
      </c>
      <c r="I89" s="203">
        <f t="shared" si="6"/>
        <v>1.0249114453283692E-2</v>
      </c>
    </row>
    <row r="90" spans="5:9" ht="30" customHeight="1" x14ac:dyDescent="0.25">
      <c r="E90" s="200">
        <v>44985</v>
      </c>
      <c r="F90" s="409">
        <v>39.344090000000001</v>
      </c>
      <c r="G90" s="201">
        <v>104932</v>
      </c>
      <c r="H90" s="64">
        <f t="shared" si="6"/>
        <v>3.3333273801594565E-2</v>
      </c>
      <c r="I90" s="203">
        <f t="shared" si="6"/>
        <v>5.2402165062030992E-3</v>
      </c>
    </row>
    <row r="91" spans="5:9" ht="30" customHeight="1" x14ac:dyDescent="0.25">
      <c r="E91" s="200">
        <v>44984</v>
      </c>
      <c r="F91" s="409">
        <v>38.982868000000003</v>
      </c>
      <c r="G91" s="201">
        <v>105711</v>
      </c>
      <c r="H91" s="64">
        <f t="shared" si="6"/>
        <v>-9.1810993722309941E-3</v>
      </c>
      <c r="I91" s="203">
        <f t="shared" si="6"/>
        <v>7.4238554492433995E-3</v>
      </c>
    </row>
    <row r="92" spans="5:9" ht="30" customHeight="1" x14ac:dyDescent="0.25">
      <c r="E92" s="200">
        <v>44981</v>
      </c>
      <c r="F92" s="409">
        <v>39.519821</v>
      </c>
      <c r="G92" s="201">
        <v>105873</v>
      </c>
      <c r="H92" s="64">
        <f t="shared" si="6"/>
        <v>1.3774076345537178E-2</v>
      </c>
      <c r="I92" s="203">
        <f t="shared" si="6"/>
        <v>1.5324800635696523E-3</v>
      </c>
    </row>
    <row r="93" spans="5:9" ht="30" customHeight="1" x14ac:dyDescent="0.25">
      <c r="E93" s="200">
        <v>44980</v>
      </c>
      <c r="F93" s="409">
        <v>40.294125000000001</v>
      </c>
      <c r="G93" s="201">
        <v>107720</v>
      </c>
      <c r="H93" s="64">
        <f t="shared" si="6"/>
        <v>1.959280129330554E-2</v>
      </c>
      <c r="I93" s="203">
        <f t="shared" si="6"/>
        <v>1.7445429901863596E-2</v>
      </c>
    </row>
    <row r="94" spans="5:9" ht="30" customHeight="1" x14ac:dyDescent="0.25">
      <c r="E94" s="200">
        <v>44979</v>
      </c>
      <c r="F94" s="409">
        <v>39.968711999999996</v>
      </c>
      <c r="G94" s="201">
        <v>107152</v>
      </c>
      <c r="H94" s="64">
        <f t="shared" si="6"/>
        <v>-8.0759415919815503E-3</v>
      </c>
      <c r="I94" s="203">
        <f t="shared" si="6"/>
        <v>-5.2729298180468342E-3</v>
      </c>
    </row>
    <row r="95" spans="5:9" ht="30" customHeight="1" x14ac:dyDescent="0.25">
      <c r="E95" s="200">
        <v>44974</v>
      </c>
      <c r="F95" s="409">
        <v>40.983241999999997</v>
      </c>
      <c r="G95" s="201">
        <v>109303</v>
      </c>
      <c r="H95" s="64">
        <f t="shared" si="6"/>
        <v>2.5383104664468581E-2</v>
      </c>
      <c r="I95" s="203">
        <f t="shared" si="6"/>
        <v>2.0074286994176571E-2</v>
      </c>
    </row>
    <row r="96" spans="5:9" ht="30" customHeight="1" x14ac:dyDescent="0.25">
      <c r="E96" s="200">
        <v>44973</v>
      </c>
      <c r="F96" s="409">
        <v>40.581260999999998</v>
      </c>
      <c r="G96" s="201">
        <v>109905</v>
      </c>
      <c r="H96" s="64">
        <f t="shared" si="6"/>
        <v>-9.80842364789003E-3</v>
      </c>
      <c r="I96" s="203">
        <f t="shared" si="6"/>
        <v>5.5076255912462901E-3</v>
      </c>
    </row>
    <row r="97" spans="5:9" ht="30" customHeight="1" x14ac:dyDescent="0.25">
      <c r="E97" s="200">
        <v>44972</v>
      </c>
      <c r="F97" s="409">
        <v>40.131419999999999</v>
      </c>
      <c r="G97" s="201">
        <v>109442</v>
      </c>
      <c r="H97" s="64">
        <f t="shared" si="6"/>
        <v>-1.1084943861157992E-2</v>
      </c>
      <c r="I97" s="203">
        <f t="shared" si="6"/>
        <v>-4.2127291751967721E-3</v>
      </c>
    </row>
    <row r="98" spans="5:9" ht="30" customHeight="1" x14ac:dyDescent="0.25">
      <c r="E98" s="200">
        <v>44971</v>
      </c>
      <c r="F98" s="409">
        <v>39.767715000000003</v>
      </c>
      <c r="G98" s="201">
        <v>107659</v>
      </c>
      <c r="H98" s="64">
        <f t="shared" si="6"/>
        <v>-9.0628490095788772E-3</v>
      </c>
      <c r="I98" s="203">
        <f t="shared" si="6"/>
        <v>-1.6291734434677685E-2</v>
      </c>
    </row>
    <row r="99" spans="5:9" ht="30" customHeight="1" x14ac:dyDescent="0.25">
      <c r="E99" s="200">
        <v>44970</v>
      </c>
      <c r="F99" s="409">
        <v>38.858466999999997</v>
      </c>
      <c r="G99" s="201">
        <v>108846</v>
      </c>
      <c r="H99" s="64">
        <f t="shared" si="6"/>
        <v>-2.2863973954752148E-2</v>
      </c>
      <c r="I99" s="203">
        <f t="shared" si="6"/>
        <v>1.1025552903147995E-2</v>
      </c>
    </row>
    <row r="100" spans="5:9" ht="30" customHeight="1" x14ac:dyDescent="0.25">
      <c r="E100" s="200">
        <v>44967</v>
      </c>
      <c r="F100" s="409">
        <v>38.638331999999998</v>
      </c>
      <c r="G100" s="201">
        <v>108150</v>
      </c>
      <c r="H100" s="64">
        <f t="shared" si="6"/>
        <v>-5.6650459216519566E-3</v>
      </c>
      <c r="I100" s="203">
        <f t="shared" si="6"/>
        <v>-6.3943553277107101E-3</v>
      </c>
    </row>
    <row r="101" spans="5:9" ht="30" customHeight="1" x14ac:dyDescent="0.25">
      <c r="E101" s="200">
        <v>44966</v>
      </c>
      <c r="F101" s="409">
        <v>37.891792000000002</v>
      </c>
      <c r="G101" s="201">
        <v>107783</v>
      </c>
      <c r="H101" s="64">
        <f t="shared" si="6"/>
        <v>-1.9321227427726351E-2</v>
      </c>
      <c r="I101" s="203">
        <f t="shared" si="6"/>
        <v>-3.3934350439205341E-3</v>
      </c>
    </row>
    <row r="102" spans="5:9" ht="30" customHeight="1" x14ac:dyDescent="0.25">
      <c r="E102" s="200">
        <v>44965</v>
      </c>
      <c r="F102" s="409">
        <v>38.092784999999999</v>
      </c>
      <c r="G102" s="201">
        <v>109882</v>
      </c>
      <c r="H102" s="64">
        <f t="shared" si="6"/>
        <v>5.3043941548078788E-3</v>
      </c>
      <c r="I102" s="203">
        <f t="shared" si="6"/>
        <v>1.9474314131171067E-2</v>
      </c>
    </row>
    <row r="103" spans="5:9" ht="30" customHeight="1" x14ac:dyDescent="0.25">
      <c r="E103" s="200">
        <v>44964</v>
      </c>
      <c r="F103" s="409">
        <v>37.212249999999997</v>
      </c>
      <c r="G103" s="201">
        <v>107920</v>
      </c>
      <c r="H103" s="64">
        <f t="shared" si="6"/>
        <v>-2.3115532245804649E-2</v>
      </c>
      <c r="I103" s="203">
        <f t="shared" si="6"/>
        <v>-1.7855517737209059E-2</v>
      </c>
    </row>
    <row r="104" spans="5:9" ht="30" customHeight="1" x14ac:dyDescent="0.25">
      <c r="E104" s="200">
        <v>44963</v>
      </c>
      <c r="F104" s="409">
        <v>37.729080000000003</v>
      </c>
      <c r="G104" s="201">
        <v>108456</v>
      </c>
      <c r="H104" s="64">
        <f t="shared" si="6"/>
        <v>1.3888706004071327E-2</v>
      </c>
      <c r="I104" s="203">
        <f t="shared" si="6"/>
        <v>4.9666419570051357E-3</v>
      </c>
    </row>
    <row r="105" spans="5:9" ht="30" customHeight="1" x14ac:dyDescent="0.25">
      <c r="E105" s="200">
        <v>44960</v>
      </c>
      <c r="F105" s="409">
        <v>37.518523999999999</v>
      </c>
      <c r="G105" s="201">
        <v>108490</v>
      </c>
      <c r="H105" s="64">
        <f t="shared" si="6"/>
        <v>-5.5807350722573146E-3</v>
      </c>
      <c r="I105" s="203">
        <f t="shared" si="6"/>
        <v>3.134911853654998E-4</v>
      </c>
    </row>
    <row r="106" spans="5:9" ht="30" customHeight="1" x14ac:dyDescent="0.25">
      <c r="E106" s="200">
        <v>44959</v>
      </c>
      <c r="F106" s="409">
        <v>37.757796999999997</v>
      </c>
      <c r="G106" s="201">
        <v>109935</v>
      </c>
      <c r="H106" s="64">
        <f t="shared" si="6"/>
        <v>6.3774630366588703E-3</v>
      </c>
      <c r="I106" s="203">
        <f t="shared" si="6"/>
        <v>1.3319199926260517E-2</v>
      </c>
    </row>
    <row r="107" spans="5:9" ht="30" customHeight="1" x14ac:dyDescent="0.25">
      <c r="E107" s="200">
        <v>44958</v>
      </c>
      <c r="F107" s="409">
        <v>38.485194999999997</v>
      </c>
      <c r="G107" s="201">
        <v>112303</v>
      </c>
      <c r="H107" s="64">
        <f t="shared" si="6"/>
        <v>1.926484217286295E-2</v>
      </c>
      <c r="I107" s="203">
        <f t="shared" si="6"/>
        <v>2.1540000909628487E-2</v>
      </c>
    </row>
    <row r="108" spans="5:9" ht="30" customHeight="1" x14ac:dyDescent="0.25">
      <c r="E108" s="200">
        <v>44957</v>
      </c>
      <c r="F108" s="409">
        <v>38.954177999999999</v>
      </c>
      <c r="G108" s="201">
        <v>113532</v>
      </c>
      <c r="H108" s="64">
        <f t="shared" si="6"/>
        <v>1.2186062718403834E-2</v>
      </c>
      <c r="I108" s="203">
        <f t="shared" si="6"/>
        <v>1.0943607917865084E-2</v>
      </c>
    </row>
    <row r="109" spans="5:9" ht="30" customHeight="1" x14ac:dyDescent="0.25">
      <c r="E109" s="200">
        <v>44956</v>
      </c>
      <c r="F109" s="409">
        <v>39.059460000000001</v>
      </c>
      <c r="G109" s="201">
        <v>111888</v>
      </c>
      <c r="H109" s="64">
        <f t="shared" si="6"/>
        <v>2.7027139425199742E-3</v>
      </c>
      <c r="I109" s="203">
        <f t="shared" si="6"/>
        <v>-1.4480498890180771E-2</v>
      </c>
    </row>
    <row r="110" spans="5:9" ht="30" customHeight="1" x14ac:dyDescent="0.25">
      <c r="E110" s="200">
        <v>44953</v>
      </c>
      <c r="F110" s="409">
        <v>38.456485999999998</v>
      </c>
      <c r="G110" s="201">
        <v>112502</v>
      </c>
      <c r="H110" s="64">
        <f t="shared" si="6"/>
        <v>-1.5437335795220997E-2</v>
      </c>
      <c r="I110" s="203">
        <f t="shared" si="6"/>
        <v>5.4876304876305682E-3</v>
      </c>
    </row>
    <row r="111" spans="5:9" ht="30" customHeight="1" x14ac:dyDescent="0.25">
      <c r="E111" s="200">
        <v>44952</v>
      </c>
      <c r="F111" s="409">
        <v>38.887180000000001</v>
      </c>
      <c r="G111" s="201">
        <v>114109</v>
      </c>
      <c r="H111" s="64">
        <f t="shared" si="6"/>
        <v>1.1199515213116573E-2</v>
      </c>
      <c r="I111" s="203">
        <f t="shared" si="6"/>
        <v>1.4284190503280003E-2</v>
      </c>
    </row>
    <row r="112" spans="5:9" ht="30" customHeight="1" x14ac:dyDescent="0.25">
      <c r="E112" s="200">
        <v>44951</v>
      </c>
      <c r="F112" s="409">
        <v>38.906326</v>
      </c>
      <c r="G112" s="201">
        <v>114195</v>
      </c>
      <c r="H112" s="64">
        <f t="shared" si="6"/>
        <v>4.9234734943492953E-4</v>
      </c>
      <c r="I112" s="203">
        <f t="shared" si="6"/>
        <v>7.5366535505527743E-4</v>
      </c>
    </row>
    <row r="113" spans="5:9" ht="30" customHeight="1" x14ac:dyDescent="0.25">
      <c r="E113" s="200">
        <v>44950</v>
      </c>
      <c r="F113" s="409">
        <v>37.87265</v>
      </c>
      <c r="G113" s="201">
        <v>113028</v>
      </c>
      <c r="H113" s="64">
        <f t="shared" si="6"/>
        <v>-2.6568327217532661E-2</v>
      </c>
      <c r="I113" s="203">
        <f t="shared" si="6"/>
        <v>-1.0219361618284517E-2</v>
      </c>
    </row>
    <row r="114" spans="5:9" ht="30" customHeight="1" x14ac:dyDescent="0.25">
      <c r="E114" s="200">
        <v>44949</v>
      </c>
      <c r="F114" s="409">
        <v>38.064072000000003</v>
      </c>
      <c r="G114" s="201">
        <v>111709</v>
      </c>
      <c r="H114" s="64">
        <f t="shared" si="6"/>
        <v>5.0543598084633601E-3</v>
      </c>
      <c r="I114" s="203">
        <f t="shared" si="6"/>
        <v>-1.1669674770853233E-2</v>
      </c>
    </row>
    <row r="115" spans="5:9" ht="30" customHeight="1" x14ac:dyDescent="0.25">
      <c r="E115" s="200">
        <v>44946</v>
      </c>
      <c r="F115" s="409">
        <v>38.351204000000003</v>
      </c>
      <c r="G115" s="201">
        <v>112301</v>
      </c>
      <c r="H115" s="64">
        <f t="shared" si="6"/>
        <v>7.5433863197820195E-3</v>
      </c>
      <c r="I115" s="203">
        <f t="shared" si="6"/>
        <v>5.2994834793973489E-3</v>
      </c>
    </row>
    <row r="116" spans="5:9" ht="30" customHeight="1" x14ac:dyDescent="0.25">
      <c r="E116" s="200">
        <v>44945</v>
      </c>
      <c r="F116" s="409">
        <v>37.432380999999999</v>
      </c>
      <c r="G116" s="201">
        <v>113006</v>
      </c>
      <c r="H116" s="64">
        <f t="shared" si="6"/>
        <v>-2.3958126581893002E-2</v>
      </c>
      <c r="I116" s="203">
        <f t="shared" si="6"/>
        <v>6.2777713466486418E-3</v>
      </c>
    </row>
    <row r="117" spans="5:9" ht="30" customHeight="1" x14ac:dyDescent="0.25">
      <c r="E117" s="200">
        <v>44944</v>
      </c>
      <c r="F117" s="409">
        <v>36.599705</v>
      </c>
      <c r="G117" s="201">
        <v>112452</v>
      </c>
      <c r="H117" s="64">
        <f t="shared" si="6"/>
        <v>-2.2244804571742272E-2</v>
      </c>
      <c r="I117" s="203">
        <f t="shared" si="6"/>
        <v>-4.9023945631205823E-3</v>
      </c>
    </row>
    <row r="118" spans="5:9" ht="30" customHeight="1" x14ac:dyDescent="0.25">
      <c r="E118" s="200">
        <v>44943</v>
      </c>
      <c r="F118" s="409">
        <v>36.082863000000003</v>
      </c>
      <c r="G118" s="201">
        <v>111439</v>
      </c>
      <c r="H118" s="64">
        <f t="shared" si="6"/>
        <v>-1.4121479940890191E-2</v>
      </c>
      <c r="I118" s="203">
        <f t="shared" si="6"/>
        <v>-9.0082879806495653E-3</v>
      </c>
    </row>
    <row r="119" spans="5:9" ht="30" customHeight="1" x14ac:dyDescent="0.25">
      <c r="E119" s="200">
        <v>44942</v>
      </c>
      <c r="F119" s="409">
        <v>34.082515999999998</v>
      </c>
      <c r="G119" s="201">
        <v>109213</v>
      </c>
      <c r="H119" s="64">
        <f t="shared" si="6"/>
        <v>-5.5437590969430683E-2</v>
      </c>
      <c r="I119" s="203">
        <f t="shared" si="6"/>
        <v>-1.9975053616776872E-2</v>
      </c>
    </row>
    <row r="120" spans="5:9" ht="30" customHeight="1" x14ac:dyDescent="0.25">
      <c r="E120" s="200">
        <v>44939</v>
      </c>
      <c r="F120" s="409">
        <v>34.120800000000003</v>
      </c>
      <c r="G120" s="201">
        <v>110916</v>
      </c>
      <c r="H120" s="64">
        <f t="shared" si="6"/>
        <v>1.1232738803674813E-3</v>
      </c>
      <c r="I120" s="203">
        <f t="shared" si="6"/>
        <v>1.5593381740268919E-2</v>
      </c>
    </row>
    <row r="121" spans="5:9" ht="30" customHeight="1" x14ac:dyDescent="0.25">
      <c r="E121" s="200">
        <v>44938</v>
      </c>
      <c r="F121" s="409">
        <v>34.044231000000003</v>
      </c>
      <c r="G121" s="201">
        <v>111877</v>
      </c>
      <c r="H121" s="64">
        <f t="shared" si="6"/>
        <v>-2.2440564113385131E-3</v>
      </c>
      <c r="I121" s="203">
        <f t="shared" si="6"/>
        <v>8.6642143604169775E-3</v>
      </c>
    </row>
    <row r="122" spans="5:9" ht="30" customHeight="1" x14ac:dyDescent="0.25">
      <c r="E122" s="200">
        <v>44937</v>
      </c>
      <c r="F122" s="409">
        <v>34.264361999999998</v>
      </c>
      <c r="G122" s="201">
        <v>111763</v>
      </c>
      <c r="H122" s="64">
        <f t="shared" si="6"/>
        <v>6.466029442697474E-3</v>
      </c>
      <c r="I122" s="203">
        <f t="shared" si="6"/>
        <v>-1.0189761970735844E-3</v>
      </c>
    </row>
    <row r="123" spans="5:9" ht="30" customHeight="1" x14ac:dyDescent="0.25">
      <c r="E123" s="200">
        <v>44936</v>
      </c>
      <c r="F123" s="409">
        <v>33.785812</v>
      </c>
      <c r="G123" s="201">
        <v>110912</v>
      </c>
      <c r="H123" s="64">
        <f t="shared" si="6"/>
        <v>-1.3966406261993081E-2</v>
      </c>
      <c r="I123" s="203">
        <f t="shared" si="6"/>
        <v>-7.6143267449871876E-3</v>
      </c>
    </row>
    <row r="124" spans="5:9" ht="30" customHeight="1" x14ac:dyDescent="0.25">
      <c r="E124" s="200">
        <v>44935</v>
      </c>
      <c r="F124" s="409">
        <v>33.221114999999998</v>
      </c>
      <c r="G124" s="201">
        <v>109227</v>
      </c>
      <c r="H124" s="64">
        <f t="shared" si="6"/>
        <v>-1.6714027770000084E-2</v>
      </c>
      <c r="I124" s="203">
        <f t="shared" si="6"/>
        <v>-1.5192224466243465E-2</v>
      </c>
    </row>
    <row r="125" spans="5:9" ht="30" customHeight="1" x14ac:dyDescent="0.25">
      <c r="E125" s="200">
        <v>44932</v>
      </c>
      <c r="F125" s="409">
        <v>33.546534999999999</v>
      </c>
      <c r="G125" s="201">
        <v>108836</v>
      </c>
      <c r="H125" s="64">
        <f t="shared" si="6"/>
        <v>9.7955773007618596E-3</v>
      </c>
      <c r="I125" s="203">
        <f t="shared" si="6"/>
        <v>-3.5797009896820775E-3</v>
      </c>
    </row>
    <row r="126" spans="5:9" ht="30" customHeight="1" x14ac:dyDescent="0.25">
      <c r="E126" s="200">
        <v>44931</v>
      </c>
      <c r="F126" s="409">
        <v>33.087124000000003</v>
      </c>
      <c r="G126" s="201">
        <v>107518</v>
      </c>
      <c r="H126" s="64">
        <f t="shared" si="6"/>
        <v>-1.3694737772470211E-2</v>
      </c>
      <c r="I126" s="203">
        <f t="shared" si="6"/>
        <v>-1.210996361498029E-2</v>
      </c>
    </row>
    <row r="127" spans="5:9" ht="30" customHeight="1" x14ac:dyDescent="0.25">
      <c r="E127" s="200">
        <v>44930</v>
      </c>
      <c r="F127" s="409">
        <v>31.641897</v>
      </c>
      <c r="G127" s="201">
        <v>105334</v>
      </c>
      <c r="H127" s="64">
        <f t="shared" si="6"/>
        <v>-4.3679438563472672E-2</v>
      </c>
      <c r="I127" s="203">
        <f t="shared" si="6"/>
        <v>-2.0312877843709942E-2</v>
      </c>
    </row>
    <row r="128" spans="5:9" ht="30" customHeight="1" x14ac:dyDescent="0.25">
      <c r="E128" s="200">
        <v>44929</v>
      </c>
      <c r="F128" s="409">
        <v>31.239909999999998</v>
      </c>
      <c r="G128" s="201">
        <v>104166</v>
      </c>
      <c r="H128" s="64">
        <f t="shared" si="6"/>
        <v>-1.2704263590770259E-2</v>
      </c>
      <c r="I128" s="203">
        <f t="shared" si="6"/>
        <v>-1.1088537414320143E-2</v>
      </c>
    </row>
    <row r="129" spans="5:9" ht="30" customHeight="1" x14ac:dyDescent="0.25">
      <c r="E129" s="200">
        <v>44928</v>
      </c>
      <c r="F129" s="409">
        <v>31.833313</v>
      </c>
      <c r="G129" s="201">
        <v>106376</v>
      </c>
      <c r="H129" s="64">
        <f t="shared" si="6"/>
        <v>1.8995029115000728E-2</v>
      </c>
      <c r="I129" s="203">
        <f t="shared" si="6"/>
        <v>2.1216135783268975E-2</v>
      </c>
    </row>
    <row r="130" spans="5:9" ht="30" customHeight="1" x14ac:dyDescent="0.25">
      <c r="E130" s="200">
        <v>44924</v>
      </c>
      <c r="F130" s="409">
        <v>33.240265000000001</v>
      </c>
      <c r="G130" s="201">
        <v>110031</v>
      </c>
      <c r="H130" s="64">
        <f t="shared" si="6"/>
        <v>4.4197473257024722E-2</v>
      </c>
      <c r="I130" s="203">
        <f t="shared" si="6"/>
        <v>3.4359253967060299E-2</v>
      </c>
    </row>
    <row r="131" spans="5:9" ht="30" customHeight="1" x14ac:dyDescent="0.25">
      <c r="E131" s="200">
        <v>44923</v>
      </c>
      <c r="F131" s="409">
        <v>33.182837999999997</v>
      </c>
      <c r="G131" s="201">
        <v>110237</v>
      </c>
      <c r="H131" s="64">
        <f t="shared" si="6"/>
        <v>-1.7276336395033454E-3</v>
      </c>
      <c r="I131" s="203">
        <f t="shared" si="6"/>
        <v>1.8721996528250351E-3</v>
      </c>
    </row>
    <row r="132" spans="5:9" ht="30" customHeight="1" x14ac:dyDescent="0.25">
      <c r="E132" s="200">
        <v>44922</v>
      </c>
      <c r="F132" s="409">
        <v>32.599007</v>
      </c>
      <c r="G132" s="201">
        <v>108347</v>
      </c>
      <c r="H132" s="64">
        <f t="shared" si="6"/>
        <v>-1.7594366099728864E-2</v>
      </c>
      <c r="I132" s="203">
        <f t="shared" si="6"/>
        <v>-1.714487876121451E-2</v>
      </c>
    </row>
    <row r="133" spans="5:9" ht="30" customHeight="1" x14ac:dyDescent="0.25">
      <c r="E133" s="200">
        <v>44921</v>
      </c>
      <c r="F133" s="409">
        <v>33.718814999999999</v>
      </c>
      <c r="G133" s="201">
        <v>108738</v>
      </c>
      <c r="H133" s="64">
        <f t="shared" si="6"/>
        <v>3.4350984985524136E-2</v>
      </c>
      <c r="I133" s="203">
        <f t="shared" si="6"/>
        <v>3.6087755083205053E-3</v>
      </c>
    </row>
    <row r="134" spans="5:9" ht="30" customHeight="1" x14ac:dyDescent="0.25">
      <c r="E134" s="200">
        <v>44918</v>
      </c>
      <c r="F134" s="409">
        <v>33.766669999999998</v>
      </c>
      <c r="G134" s="201">
        <v>109698</v>
      </c>
      <c r="H134" s="64">
        <f t="shared" si="6"/>
        <v>1.4192373011920889E-3</v>
      </c>
      <c r="I134" s="203">
        <f t="shared" si="6"/>
        <v>8.8285603928708323E-3</v>
      </c>
    </row>
    <row r="135" spans="5:9" ht="30" customHeight="1" x14ac:dyDescent="0.25">
      <c r="E135" s="200">
        <v>44917</v>
      </c>
      <c r="F135" s="409">
        <v>32.953133000000001</v>
      </c>
      <c r="G135" s="201">
        <v>107317</v>
      </c>
      <c r="H135" s="64">
        <f t="shared" si="6"/>
        <v>-2.4092899892112496E-2</v>
      </c>
      <c r="I135" s="203">
        <f t="shared" si="6"/>
        <v>-2.1705044759248171E-2</v>
      </c>
    </row>
    <row r="136" spans="5:9" ht="30" customHeight="1" x14ac:dyDescent="0.25">
      <c r="E136" s="200">
        <v>44916</v>
      </c>
      <c r="F136" s="409">
        <v>32.656429000000003</v>
      </c>
      <c r="G136" s="201">
        <v>107313</v>
      </c>
      <c r="H136" s="64">
        <f t="shared" si="6"/>
        <v>-9.0038176339711784E-3</v>
      </c>
      <c r="I136" s="203">
        <f t="shared" si="6"/>
        <v>-3.7272752685946209E-5</v>
      </c>
    </row>
    <row r="137" spans="5:9" ht="30" customHeight="1" x14ac:dyDescent="0.25">
      <c r="E137" s="200">
        <v>44915</v>
      </c>
      <c r="F137" s="409">
        <v>32.350155000000001</v>
      </c>
      <c r="G137" s="201">
        <v>106979</v>
      </c>
      <c r="H137" s="64">
        <f t="shared" si="6"/>
        <v>-9.3786739511537709E-3</v>
      </c>
      <c r="I137" s="203">
        <f t="shared" si="6"/>
        <v>-3.1123908566529357E-3</v>
      </c>
    </row>
    <row r="138" spans="5:9" ht="30" customHeight="1" x14ac:dyDescent="0.25">
      <c r="E138" s="200">
        <v>44914</v>
      </c>
      <c r="F138" s="409">
        <v>31.536615000000001</v>
      </c>
      <c r="G138" s="201">
        <v>104530</v>
      </c>
      <c r="H138" s="64">
        <f t="shared" si="6"/>
        <v>-2.5147947513698199E-2</v>
      </c>
      <c r="I138" s="203">
        <f t="shared" si="6"/>
        <v>-2.2892343357107436E-2</v>
      </c>
    </row>
    <row r="139" spans="5:9" ht="30" customHeight="1" x14ac:dyDescent="0.25">
      <c r="E139" s="200">
        <v>44911</v>
      </c>
      <c r="F139" s="409">
        <v>31.201626000000001</v>
      </c>
      <c r="G139" s="201">
        <v>102825</v>
      </c>
      <c r="H139" s="64">
        <f t="shared" si="6"/>
        <v>-1.0622224357306531E-2</v>
      </c>
      <c r="I139" s="203">
        <f t="shared" si="6"/>
        <v>-1.6311106859274838E-2</v>
      </c>
    </row>
    <row r="140" spans="5:9" ht="30" customHeight="1" x14ac:dyDescent="0.25">
      <c r="E140" s="200">
        <v>44910</v>
      </c>
      <c r="F140" s="409">
        <v>30.579509999999999</v>
      </c>
      <c r="G140" s="201">
        <v>103738</v>
      </c>
      <c r="H140" s="64">
        <f t="shared" si="6"/>
        <v>-1.9938576278044073E-2</v>
      </c>
      <c r="I140" s="203">
        <f t="shared" si="6"/>
        <v>8.8791636275225017E-3</v>
      </c>
    </row>
    <row r="141" spans="5:9" ht="30" customHeight="1" x14ac:dyDescent="0.25">
      <c r="E141" s="200">
        <v>44909</v>
      </c>
      <c r="F141" s="409">
        <v>29.737257</v>
      </c>
      <c r="G141" s="201">
        <v>103803</v>
      </c>
      <c r="H141" s="64">
        <f t="shared" si="6"/>
        <v>-2.7543050886034481E-2</v>
      </c>
      <c r="I141" s="203">
        <f t="shared" si="6"/>
        <v>6.2657849582592462E-4</v>
      </c>
    </row>
    <row r="142" spans="5:9" ht="30" customHeight="1" x14ac:dyDescent="0.25">
      <c r="E142" s="200">
        <v>44908</v>
      </c>
      <c r="F142" s="409">
        <v>30.493372000000001</v>
      </c>
      <c r="G142" s="201">
        <v>103892</v>
      </c>
      <c r="H142" s="64">
        <f t="shared" si="6"/>
        <v>2.5426521349968478E-2</v>
      </c>
      <c r="I142" s="203">
        <f t="shared" si="6"/>
        <v>8.5739333159917663E-4</v>
      </c>
    </row>
    <row r="143" spans="5:9" ht="30" customHeight="1" x14ac:dyDescent="0.25">
      <c r="E143" s="200">
        <v>44907</v>
      </c>
      <c r="F143" s="409">
        <v>32.009880000000003</v>
      </c>
      <c r="G143" s="201">
        <v>105264</v>
      </c>
      <c r="H143" s="64">
        <f t="shared" si="6"/>
        <v>4.9732381187623353E-2</v>
      </c>
      <c r="I143" s="203">
        <f t="shared" si="6"/>
        <v>1.320602163785467E-2</v>
      </c>
    </row>
    <row r="144" spans="5:9" ht="30" customHeight="1" x14ac:dyDescent="0.25">
      <c r="E144" s="200">
        <v>44904</v>
      </c>
      <c r="F144" s="409">
        <v>33.137188000000002</v>
      </c>
      <c r="G144" s="201">
        <v>107689</v>
      </c>
      <c r="H144" s="64">
        <f t="shared" si="6"/>
        <v>3.5217501596382039E-2</v>
      </c>
      <c r="I144" s="203">
        <f t="shared" si="6"/>
        <v>2.3037315701474492E-2</v>
      </c>
    </row>
    <row r="145" spans="5:9" ht="30" customHeight="1" x14ac:dyDescent="0.25">
      <c r="E145" s="200">
        <v>44903</v>
      </c>
      <c r="F145" s="409">
        <v>33.184550999999999</v>
      </c>
      <c r="G145" s="201">
        <v>107245</v>
      </c>
      <c r="H145" s="64">
        <f t="shared" si="6"/>
        <v>1.4293005188006358E-3</v>
      </c>
      <c r="I145" s="203">
        <f t="shared" si="6"/>
        <v>-4.1229837773588685E-3</v>
      </c>
    </row>
    <row r="146" spans="5:9" ht="30" customHeight="1" x14ac:dyDescent="0.25">
      <c r="E146" s="200">
        <v>44902</v>
      </c>
      <c r="F146" s="409">
        <v>33.610847</v>
      </c>
      <c r="G146" s="201">
        <v>109361</v>
      </c>
      <c r="H146" s="64">
        <f t="shared" si="6"/>
        <v>1.2846218711833668E-2</v>
      </c>
      <c r="I146" s="203">
        <f t="shared" si="6"/>
        <v>1.9730523567532243E-2</v>
      </c>
    </row>
    <row r="147" spans="5:9" ht="30" customHeight="1" x14ac:dyDescent="0.25">
      <c r="E147" s="200">
        <v>44901</v>
      </c>
      <c r="F147" s="409">
        <v>33.686633999999998</v>
      </c>
      <c r="G147" s="201">
        <v>109533</v>
      </c>
      <c r="H147" s="64">
        <f t="shared" si="6"/>
        <v>2.2548375528887998E-3</v>
      </c>
      <c r="I147" s="203">
        <f t="shared" si="6"/>
        <v>1.5727727434826644E-3</v>
      </c>
    </row>
    <row r="148" spans="5:9" ht="30" customHeight="1" x14ac:dyDescent="0.25">
      <c r="E148" s="200">
        <v>44900</v>
      </c>
      <c r="F148" s="409">
        <v>33.345596</v>
      </c>
      <c r="G148" s="201">
        <v>109401</v>
      </c>
      <c r="H148" s="64">
        <f t="shared" si="6"/>
        <v>-1.0123837246546974E-2</v>
      </c>
      <c r="I148" s="203">
        <f t="shared" si="6"/>
        <v>-1.2051162663306858E-3</v>
      </c>
    </row>
    <row r="149" spans="5:9" ht="30" customHeight="1" x14ac:dyDescent="0.25">
      <c r="E149" s="200">
        <v>44897</v>
      </c>
      <c r="F149" s="409">
        <v>34.131869999999999</v>
      </c>
      <c r="G149" s="201">
        <v>111924</v>
      </c>
      <c r="H149" s="64">
        <f t="shared" si="6"/>
        <v>2.3579545556780435E-2</v>
      </c>
      <c r="I149" s="203">
        <f t="shared" si="6"/>
        <v>2.3061946417308743E-2</v>
      </c>
    </row>
    <row r="150" spans="5:9" ht="30" customHeight="1" x14ac:dyDescent="0.25">
      <c r="E150" s="200">
        <v>44896</v>
      </c>
      <c r="F150" s="409">
        <v>33.383491999999997</v>
      </c>
      <c r="G150" s="201">
        <v>110926</v>
      </c>
      <c r="H150" s="64">
        <f t="shared" si="6"/>
        <v>-2.1926076713640441E-2</v>
      </c>
      <c r="I150" s="203">
        <f t="shared" si="6"/>
        <v>-8.9167649476430411E-3</v>
      </c>
    </row>
    <row r="151" spans="5:9" ht="30" customHeight="1" x14ac:dyDescent="0.25">
      <c r="E151" s="200">
        <v>44895</v>
      </c>
      <c r="F151" s="409">
        <v>33.421382999999999</v>
      </c>
      <c r="G151" s="201">
        <v>112486</v>
      </c>
      <c r="H151" s="64">
        <f t="shared" si="6"/>
        <v>1.1350220641987985E-3</v>
      </c>
      <c r="I151" s="203">
        <f t="shared" si="6"/>
        <v>1.4063429673836669E-2</v>
      </c>
    </row>
    <row r="152" spans="5:9" ht="30" customHeight="1" x14ac:dyDescent="0.25">
      <c r="E152" s="200">
        <v>44894</v>
      </c>
      <c r="F152" s="409">
        <v>33.392963000000002</v>
      </c>
      <c r="G152" s="201">
        <v>110910</v>
      </c>
      <c r="H152" s="64">
        <f t="shared" ref="H152:I215" si="7">F152/F151-1</f>
        <v>-8.5035379894349283E-4</v>
      </c>
      <c r="I152" s="203">
        <f t="shared" si="7"/>
        <v>-1.4010632434258485E-2</v>
      </c>
    </row>
    <row r="153" spans="5:9" ht="30" customHeight="1" x14ac:dyDescent="0.25">
      <c r="E153" s="200">
        <v>44893</v>
      </c>
      <c r="F153" s="409">
        <v>32.995089999999998</v>
      </c>
      <c r="G153" s="201">
        <v>108782</v>
      </c>
      <c r="H153" s="64">
        <f t="shared" si="7"/>
        <v>-1.1914875598191266E-2</v>
      </c>
      <c r="I153" s="203">
        <f t="shared" si="7"/>
        <v>-1.9186727977639539E-2</v>
      </c>
    </row>
    <row r="154" spans="5:9" ht="30" customHeight="1" x14ac:dyDescent="0.25">
      <c r="E154" s="200">
        <v>44890</v>
      </c>
      <c r="F154" s="409">
        <v>32.407749000000003</v>
      </c>
      <c r="G154" s="201">
        <v>108977</v>
      </c>
      <c r="H154" s="64">
        <f t="shared" si="7"/>
        <v>-1.7800860673512164E-2</v>
      </c>
      <c r="I154" s="203">
        <f t="shared" si="7"/>
        <v>1.7925759776433736E-3</v>
      </c>
    </row>
    <row r="155" spans="5:9" ht="30" customHeight="1" x14ac:dyDescent="0.25">
      <c r="E155" s="200">
        <v>44889</v>
      </c>
      <c r="F155" s="409">
        <v>33.175078999999997</v>
      </c>
      <c r="G155" s="201">
        <v>111831</v>
      </c>
      <c r="H155" s="64">
        <f t="shared" si="7"/>
        <v>2.3677361855647394E-2</v>
      </c>
      <c r="I155" s="203">
        <f t="shared" si="7"/>
        <v>2.6189012360406272E-2</v>
      </c>
    </row>
    <row r="156" spans="5:9" ht="30" customHeight="1" x14ac:dyDescent="0.25">
      <c r="E156" s="200">
        <v>44888</v>
      </c>
      <c r="F156" s="409">
        <v>32.644581000000002</v>
      </c>
      <c r="G156" s="201">
        <v>108683</v>
      </c>
      <c r="H156" s="64">
        <f t="shared" si="7"/>
        <v>-1.5990858680396625E-2</v>
      </c>
      <c r="I156" s="203">
        <f t="shared" si="7"/>
        <v>-2.8149618620954886E-2</v>
      </c>
    </row>
    <row r="157" spans="5:9" ht="30" customHeight="1" x14ac:dyDescent="0.25">
      <c r="E157" s="200">
        <v>44887</v>
      </c>
      <c r="F157" s="409">
        <v>32.246707999999998</v>
      </c>
      <c r="G157" s="201">
        <v>109037</v>
      </c>
      <c r="H157" s="64">
        <f t="shared" si="7"/>
        <v>-1.2188025939129155E-2</v>
      </c>
      <c r="I157" s="203">
        <f t="shared" si="7"/>
        <v>3.257179135651489E-3</v>
      </c>
    </row>
    <row r="158" spans="5:9" ht="30" customHeight="1" x14ac:dyDescent="0.25">
      <c r="E158" s="200">
        <v>44886</v>
      </c>
      <c r="F158" s="409">
        <v>33.184356999999999</v>
      </c>
      <c r="G158" s="201">
        <v>109748</v>
      </c>
      <c r="H158" s="64">
        <f t="shared" si="7"/>
        <v>2.9077355741243371E-2</v>
      </c>
      <c r="I158" s="203">
        <f t="shared" si="7"/>
        <v>6.5207223236150025E-3</v>
      </c>
    </row>
    <row r="159" spans="5:9" ht="30" customHeight="1" x14ac:dyDescent="0.25">
      <c r="E159" s="200">
        <v>44883</v>
      </c>
      <c r="F159" s="409">
        <v>32.411315999999999</v>
      </c>
      <c r="G159" s="201">
        <v>108880</v>
      </c>
      <c r="H159" s="64">
        <f t="shared" si="7"/>
        <v>-2.3295343646405398E-2</v>
      </c>
      <c r="I159" s="203">
        <f t="shared" si="7"/>
        <v>-7.9090279549512976E-3</v>
      </c>
    </row>
    <row r="160" spans="5:9" ht="30" customHeight="1" x14ac:dyDescent="0.25">
      <c r="E160" s="200">
        <v>44882</v>
      </c>
      <c r="F160" s="409">
        <v>32.524441000000003</v>
      </c>
      <c r="G160" s="201">
        <v>109703</v>
      </c>
      <c r="H160" s="64">
        <f t="shared" si="7"/>
        <v>3.4902933284166604E-3</v>
      </c>
      <c r="I160" s="203">
        <f t="shared" si="7"/>
        <v>7.5587803085965799E-3</v>
      </c>
    </row>
    <row r="161" spans="5:9" ht="30" customHeight="1" x14ac:dyDescent="0.25">
      <c r="E161" s="200">
        <v>44881</v>
      </c>
      <c r="F161" s="409">
        <v>33.231498999999999</v>
      </c>
      <c r="G161" s="201">
        <v>110243</v>
      </c>
      <c r="H161" s="64">
        <f t="shared" si="7"/>
        <v>2.1739282160145201E-2</v>
      </c>
      <c r="I161" s="203">
        <f t="shared" si="7"/>
        <v>4.9223813387053728E-3</v>
      </c>
    </row>
    <row r="162" spans="5:9" ht="30" customHeight="1" x14ac:dyDescent="0.25">
      <c r="E162" s="200">
        <v>44879</v>
      </c>
      <c r="F162" s="409">
        <v>34.315643000000001</v>
      </c>
      <c r="G162" s="201">
        <v>113161</v>
      </c>
      <c r="H162" s="64">
        <f t="shared" si="7"/>
        <v>3.2623987259798426E-2</v>
      </c>
      <c r="I162" s="203">
        <f t="shared" si="7"/>
        <v>2.6468800740182985E-2</v>
      </c>
    </row>
    <row r="163" spans="5:9" ht="30" customHeight="1" x14ac:dyDescent="0.25">
      <c r="E163" s="200">
        <v>44876</v>
      </c>
      <c r="F163" s="409">
        <v>33.486030999999997</v>
      </c>
      <c r="G163" s="201">
        <v>112253</v>
      </c>
      <c r="H163" s="64">
        <f t="shared" si="7"/>
        <v>-2.4175913008536831E-2</v>
      </c>
      <c r="I163" s="203">
        <f t="shared" si="7"/>
        <v>-8.0239658539602576E-3</v>
      </c>
    </row>
    <row r="164" spans="5:9" ht="30" customHeight="1" x14ac:dyDescent="0.25">
      <c r="E164" s="200">
        <v>44875</v>
      </c>
      <c r="F164" s="409">
        <v>34.249648999999998</v>
      </c>
      <c r="G164" s="201">
        <v>109775</v>
      </c>
      <c r="H164" s="64">
        <f t="shared" si="7"/>
        <v>2.2804076123563277E-2</v>
      </c>
      <c r="I164" s="203">
        <f t="shared" si="7"/>
        <v>-2.2075133849429385E-2</v>
      </c>
    </row>
    <row r="165" spans="5:9" ht="30" customHeight="1" x14ac:dyDescent="0.25">
      <c r="E165" s="200">
        <v>44874</v>
      </c>
      <c r="F165" s="409">
        <v>34.937851000000002</v>
      </c>
      <c r="G165" s="201">
        <v>113580</v>
      </c>
      <c r="H165" s="64">
        <f t="shared" si="7"/>
        <v>2.0093694974801179E-2</v>
      </c>
      <c r="I165" s="203">
        <f t="shared" si="7"/>
        <v>3.4661808244135672E-2</v>
      </c>
    </row>
    <row r="166" spans="5:9" ht="30" customHeight="1" x14ac:dyDescent="0.25">
      <c r="E166" s="200">
        <v>44873</v>
      </c>
      <c r="F166" s="409">
        <v>35.890014999999998</v>
      </c>
      <c r="G166" s="201">
        <v>116160</v>
      </c>
      <c r="H166" s="64">
        <f t="shared" si="7"/>
        <v>2.7253078616655602E-2</v>
      </c>
      <c r="I166" s="203">
        <f t="shared" si="7"/>
        <v>2.2715266772319165E-2</v>
      </c>
    </row>
    <row r="167" spans="5:9" ht="30" customHeight="1" x14ac:dyDescent="0.25">
      <c r="E167" s="200">
        <v>44872</v>
      </c>
      <c r="F167" s="409">
        <v>35.720322000000003</v>
      </c>
      <c r="G167" s="201">
        <v>115342</v>
      </c>
      <c r="H167" s="64">
        <f t="shared" si="7"/>
        <v>-4.7281395675090598E-3</v>
      </c>
      <c r="I167" s="203">
        <f t="shared" si="7"/>
        <v>-7.0420110192837004E-3</v>
      </c>
    </row>
    <row r="168" spans="5:9" ht="30" customHeight="1" x14ac:dyDescent="0.25">
      <c r="E168" s="200">
        <v>44869</v>
      </c>
      <c r="F168" s="409">
        <v>37.011870999999999</v>
      </c>
      <c r="G168" s="201">
        <v>118155</v>
      </c>
      <c r="H168" s="64">
        <f t="shared" si="7"/>
        <v>3.6157260844400962E-2</v>
      </c>
      <c r="I168" s="203">
        <f t="shared" si="7"/>
        <v>2.4388340760520988E-2</v>
      </c>
    </row>
    <row r="169" spans="5:9" ht="30" customHeight="1" x14ac:dyDescent="0.25">
      <c r="E169" s="200">
        <v>44868</v>
      </c>
      <c r="F169" s="409">
        <v>36.474510000000002</v>
      </c>
      <c r="G169" s="201">
        <v>116896</v>
      </c>
      <c r="H169" s="64">
        <f t="shared" si="7"/>
        <v>-1.4518612150139498E-2</v>
      </c>
      <c r="I169" s="203">
        <f t="shared" si="7"/>
        <v>-1.0655494900765894E-2</v>
      </c>
    </row>
    <row r="170" spans="5:9" ht="30" customHeight="1" x14ac:dyDescent="0.25">
      <c r="E170" s="200">
        <v>44866</v>
      </c>
      <c r="F170" s="409">
        <v>35.729751999999998</v>
      </c>
      <c r="G170" s="201">
        <v>116929</v>
      </c>
      <c r="H170" s="64">
        <f t="shared" si="7"/>
        <v>-2.0418588214070721E-2</v>
      </c>
      <c r="I170" s="203">
        <f t="shared" si="7"/>
        <v>2.8230221735570105E-4</v>
      </c>
    </row>
    <row r="171" spans="5:9" ht="30" customHeight="1" x14ac:dyDescent="0.25">
      <c r="E171" s="200">
        <v>44865</v>
      </c>
      <c r="F171" s="409">
        <v>34.900139000000003</v>
      </c>
      <c r="G171" s="201">
        <v>116037</v>
      </c>
      <c r="H171" s="64">
        <f t="shared" si="7"/>
        <v>-2.3219108825608292E-2</v>
      </c>
      <c r="I171" s="203">
        <f t="shared" si="7"/>
        <v>-7.6285609215849259E-3</v>
      </c>
    </row>
    <row r="172" spans="5:9" ht="30" customHeight="1" x14ac:dyDescent="0.25">
      <c r="E172" s="200">
        <v>44862</v>
      </c>
      <c r="F172" s="409">
        <v>36.597073000000002</v>
      </c>
      <c r="G172" s="201">
        <v>114539</v>
      </c>
      <c r="H172" s="64">
        <f t="shared" si="7"/>
        <v>4.8622557062022009E-2</v>
      </c>
      <c r="I172" s="203">
        <f t="shared" si="7"/>
        <v>-1.2909675362168915E-2</v>
      </c>
    </row>
    <row r="173" spans="5:9" ht="30" customHeight="1" x14ac:dyDescent="0.25">
      <c r="E173" s="200">
        <v>44861</v>
      </c>
      <c r="F173" s="409">
        <v>36.380237999999999</v>
      </c>
      <c r="G173" s="201">
        <v>114641</v>
      </c>
      <c r="H173" s="64">
        <f t="shared" si="7"/>
        <v>-5.9249273842201244E-3</v>
      </c>
      <c r="I173" s="203">
        <f t="shared" si="7"/>
        <v>8.9052637093045561E-4</v>
      </c>
    </row>
    <row r="174" spans="5:9" ht="30" customHeight="1" x14ac:dyDescent="0.25">
      <c r="E174" s="200">
        <v>44860</v>
      </c>
      <c r="F174" s="409">
        <v>35.927719000000003</v>
      </c>
      <c r="G174" s="201">
        <v>112764</v>
      </c>
      <c r="H174" s="64">
        <f t="shared" si="7"/>
        <v>-1.2438593722228997E-2</v>
      </c>
      <c r="I174" s="203">
        <f t="shared" si="7"/>
        <v>-1.6372850899765368E-2</v>
      </c>
    </row>
    <row r="175" spans="5:9" ht="30" customHeight="1" x14ac:dyDescent="0.25">
      <c r="E175" s="200">
        <v>44859</v>
      </c>
      <c r="F175" s="409">
        <v>37.247554999999998</v>
      </c>
      <c r="G175" s="201">
        <v>114626</v>
      </c>
      <c r="H175" s="64">
        <f t="shared" si="7"/>
        <v>3.6735869594170412E-2</v>
      </c>
      <c r="I175" s="203">
        <f t="shared" si="7"/>
        <v>1.6512362101379852E-2</v>
      </c>
    </row>
    <row r="176" spans="5:9" ht="30" customHeight="1" x14ac:dyDescent="0.25">
      <c r="E176" s="200">
        <v>44858</v>
      </c>
      <c r="F176" s="409">
        <v>37.898040999999999</v>
      </c>
      <c r="G176" s="201">
        <v>116013</v>
      </c>
      <c r="H176" s="64">
        <f t="shared" si="7"/>
        <v>1.7463857694820506E-2</v>
      </c>
      <c r="I176" s="203">
        <f t="shared" si="7"/>
        <v>1.2100221590215066E-2</v>
      </c>
    </row>
    <row r="177" spans="5:9" ht="30" customHeight="1" x14ac:dyDescent="0.25">
      <c r="E177" s="200">
        <v>44855</v>
      </c>
      <c r="F177" s="409">
        <v>42.121510000000001</v>
      </c>
      <c r="G177" s="201">
        <v>119929</v>
      </c>
      <c r="H177" s="64">
        <f t="shared" si="7"/>
        <v>0.11144293711645936</v>
      </c>
      <c r="I177" s="203">
        <f t="shared" si="7"/>
        <v>3.3754837819899519E-2</v>
      </c>
    </row>
    <row r="178" spans="5:9" ht="30" customHeight="1" x14ac:dyDescent="0.25">
      <c r="E178" s="200">
        <v>44854</v>
      </c>
      <c r="F178" s="409">
        <v>41.103352000000001</v>
      </c>
      <c r="G178" s="201">
        <v>117171</v>
      </c>
      <c r="H178" s="64">
        <f t="shared" si="7"/>
        <v>-2.4171925460412025E-2</v>
      </c>
      <c r="I178" s="203">
        <f t="shared" si="7"/>
        <v>-2.2996939856081533E-2</v>
      </c>
    </row>
    <row r="179" spans="5:9" ht="30" customHeight="1" x14ac:dyDescent="0.25">
      <c r="E179" s="200">
        <v>44853</v>
      </c>
      <c r="F179" s="409">
        <v>39.265014999999998</v>
      </c>
      <c r="G179" s="201">
        <v>116274</v>
      </c>
      <c r="H179" s="64">
        <f t="shared" si="7"/>
        <v>-4.4724746536486948E-2</v>
      </c>
      <c r="I179" s="203">
        <f t="shared" si="7"/>
        <v>-7.6554778912870658E-3</v>
      </c>
    </row>
    <row r="180" spans="5:9" ht="30" customHeight="1" x14ac:dyDescent="0.25">
      <c r="E180" s="200">
        <v>44852</v>
      </c>
      <c r="F180" s="409">
        <v>37.662357</v>
      </c>
      <c r="G180" s="201">
        <v>115743</v>
      </c>
      <c r="H180" s="64">
        <f t="shared" si="7"/>
        <v>-4.0816436718539295E-2</v>
      </c>
      <c r="I180" s="203">
        <f t="shared" si="7"/>
        <v>-4.5667991124412888E-3</v>
      </c>
    </row>
    <row r="181" spans="5:9" ht="30" customHeight="1" x14ac:dyDescent="0.25">
      <c r="E181" s="200">
        <v>44851</v>
      </c>
      <c r="F181" s="409">
        <v>37.228706000000003</v>
      </c>
      <c r="G181" s="201">
        <v>113624</v>
      </c>
      <c r="H181" s="64">
        <f t="shared" si="7"/>
        <v>-1.1514175812204153E-2</v>
      </c>
      <c r="I181" s="203">
        <f t="shared" si="7"/>
        <v>-1.8307802631692627E-2</v>
      </c>
    </row>
    <row r="182" spans="5:9" ht="30" customHeight="1" x14ac:dyDescent="0.25">
      <c r="E182" s="200">
        <v>44848</v>
      </c>
      <c r="F182" s="409">
        <v>36.917599000000003</v>
      </c>
      <c r="G182" s="201">
        <v>112072</v>
      </c>
      <c r="H182" s="64">
        <f t="shared" si="7"/>
        <v>-8.3566428551129501E-3</v>
      </c>
      <c r="I182" s="203">
        <f t="shared" si="7"/>
        <v>-1.3659086108568586E-2</v>
      </c>
    </row>
    <row r="183" spans="5:9" ht="30" customHeight="1" x14ac:dyDescent="0.25">
      <c r="E183" s="200">
        <v>44847</v>
      </c>
      <c r="F183" s="409">
        <v>37.125</v>
      </c>
      <c r="G183" s="201">
        <v>114300</v>
      </c>
      <c r="H183" s="64">
        <f t="shared" si="7"/>
        <v>5.6179438971639684E-3</v>
      </c>
      <c r="I183" s="203">
        <f t="shared" si="7"/>
        <v>1.9880077093297199E-2</v>
      </c>
    </row>
    <row r="184" spans="5:9" ht="30" customHeight="1" x14ac:dyDescent="0.25">
      <c r="E184" s="200">
        <v>44845</v>
      </c>
      <c r="F184" s="409">
        <v>36.870460999999999</v>
      </c>
      <c r="G184" s="201">
        <v>114827</v>
      </c>
      <c r="H184" s="64">
        <f t="shared" si="7"/>
        <v>-6.8562693602693958E-3</v>
      </c>
      <c r="I184" s="203">
        <f t="shared" si="7"/>
        <v>4.6106736657918201E-3</v>
      </c>
    </row>
    <row r="185" spans="5:9" ht="30" customHeight="1" x14ac:dyDescent="0.25">
      <c r="E185" s="200">
        <v>44844</v>
      </c>
      <c r="F185" s="409">
        <v>37.775489999999998</v>
      </c>
      <c r="G185" s="201">
        <v>115941</v>
      </c>
      <c r="H185" s="64">
        <f t="shared" si="7"/>
        <v>2.4546180748865609E-2</v>
      </c>
      <c r="I185" s="203">
        <f t="shared" si="7"/>
        <v>9.7015510289391038E-3</v>
      </c>
    </row>
    <row r="186" spans="5:9" ht="30" customHeight="1" x14ac:dyDescent="0.25">
      <c r="E186" s="200">
        <v>44841</v>
      </c>
      <c r="F186" s="409">
        <v>38.331702999999997</v>
      </c>
      <c r="G186" s="201">
        <v>116375</v>
      </c>
      <c r="H186" s="64">
        <f t="shared" si="7"/>
        <v>1.4724176972952474E-2</v>
      </c>
      <c r="I186" s="203">
        <f t="shared" si="7"/>
        <v>3.743283221638638E-3</v>
      </c>
    </row>
    <row r="187" spans="5:9" ht="30" customHeight="1" x14ac:dyDescent="0.25">
      <c r="E187" s="200">
        <v>44840</v>
      </c>
      <c r="F187" s="409">
        <v>38.246861000000003</v>
      </c>
      <c r="G187" s="201">
        <v>117561</v>
      </c>
      <c r="H187" s="64">
        <f t="shared" si="7"/>
        <v>-2.2133637005378182E-3</v>
      </c>
      <c r="I187" s="203">
        <f t="shared" si="7"/>
        <v>1.0191192266380211E-2</v>
      </c>
    </row>
    <row r="188" spans="5:9" ht="30" customHeight="1" x14ac:dyDescent="0.25">
      <c r="E188" s="200">
        <v>44839</v>
      </c>
      <c r="F188" s="409">
        <v>37.577514999999998</v>
      </c>
      <c r="G188" s="201">
        <v>117198</v>
      </c>
      <c r="H188" s="64">
        <f t="shared" si="7"/>
        <v>-1.7500678029499062E-2</v>
      </c>
      <c r="I188" s="203">
        <f t="shared" si="7"/>
        <v>-3.0877586954857206E-3</v>
      </c>
    </row>
    <row r="189" spans="5:9" ht="30" customHeight="1" x14ac:dyDescent="0.25">
      <c r="E189" s="200">
        <v>44838</v>
      </c>
      <c r="F189" s="409">
        <v>36.983589000000002</v>
      </c>
      <c r="G189" s="201">
        <v>116230</v>
      </c>
      <c r="H189" s="64">
        <f t="shared" si="7"/>
        <v>-1.5805355942243526E-2</v>
      </c>
      <c r="I189" s="203">
        <f t="shared" si="7"/>
        <v>-8.2595266130821576E-3</v>
      </c>
    </row>
    <row r="190" spans="5:9" ht="30" customHeight="1" x14ac:dyDescent="0.25">
      <c r="E190" s="200">
        <v>44837</v>
      </c>
      <c r="F190" s="409">
        <v>39.085895999999998</v>
      </c>
      <c r="G190" s="201">
        <v>116134</v>
      </c>
      <c r="H190" s="64">
        <f t="shared" si="7"/>
        <v>5.684432086891289E-2</v>
      </c>
      <c r="I190" s="203">
        <f t="shared" si="7"/>
        <v>-8.2594855028816916E-4</v>
      </c>
    </row>
    <row r="191" spans="5:9" ht="30" customHeight="1" x14ac:dyDescent="0.25">
      <c r="E191" s="200">
        <v>44834</v>
      </c>
      <c r="F191" s="409">
        <v>36.314247000000002</v>
      </c>
      <c r="G191" s="201">
        <v>110037</v>
      </c>
      <c r="H191" s="64">
        <f t="shared" si="7"/>
        <v>-7.091174269102074E-2</v>
      </c>
      <c r="I191" s="203">
        <f t="shared" si="7"/>
        <v>-5.2499698624003277E-2</v>
      </c>
    </row>
    <row r="192" spans="5:9" ht="30" customHeight="1" x14ac:dyDescent="0.25">
      <c r="E192" s="200">
        <v>44833</v>
      </c>
      <c r="F192" s="409">
        <v>36.144553999999999</v>
      </c>
      <c r="G192" s="201">
        <v>107664</v>
      </c>
      <c r="H192" s="64">
        <f t="shared" si="7"/>
        <v>-4.6729042736313176E-3</v>
      </c>
      <c r="I192" s="203">
        <f t="shared" si="7"/>
        <v>-2.1565473431663928E-2</v>
      </c>
    </row>
    <row r="193" spans="5:9" ht="30" customHeight="1" x14ac:dyDescent="0.25">
      <c r="E193" s="200">
        <v>44832</v>
      </c>
      <c r="F193" s="409">
        <v>36.342525000000002</v>
      </c>
      <c r="G193" s="201">
        <v>108451</v>
      </c>
      <c r="H193" s="64">
        <f t="shared" si="7"/>
        <v>5.477201350997607E-3</v>
      </c>
      <c r="I193" s="203">
        <f t="shared" si="7"/>
        <v>7.3097785703670759E-3</v>
      </c>
    </row>
    <row r="194" spans="5:9" ht="30" customHeight="1" x14ac:dyDescent="0.25">
      <c r="E194" s="200">
        <v>44831</v>
      </c>
      <c r="F194" s="409">
        <v>36.333098999999997</v>
      </c>
      <c r="G194" s="201">
        <v>108376</v>
      </c>
      <c r="H194" s="64">
        <f t="shared" si="7"/>
        <v>-2.5936557792849424E-4</v>
      </c>
      <c r="I194" s="203">
        <f t="shared" si="7"/>
        <v>-6.9155655549513195E-4</v>
      </c>
    </row>
    <row r="195" spans="5:9" ht="30" customHeight="1" x14ac:dyDescent="0.25">
      <c r="E195" s="200">
        <v>44830</v>
      </c>
      <c r="F195" s="409">
        <v>36.79504</v>
      </c>
      <c r="G195" s="201">
        <v>109114</v>
      </c>
      <c r="H195" s="64">
        <f t="shared" si="7"/>
        <v>1.2714054476883563E-2</v>
      </c>
      <c r="I195" s="203">
        <f t="shared" si="7"/>
        <v>6.8096257473979627E-3</v>
      </c>
    </row>
    <row r="196" spans="5:9" ht="30" customHeight="1" x14ac:dyDescent="0.25">
      <c r="E196" s="200">
        <v>44827</v>
      </c>
      <c r="F196" s="409">
        <v>38.397694000000001</v>
      </c>
      <c r="G196" s="201">
        <v>111716</v>
      </c>
      <c r="H196" s="64">
        <f t="shared" si="7"/>
        <v>4.3556251059925444E-2</v>
      </c>
      <c r="I196" s="203">
        <f t="shared" si="7"/>
        <v>2.3846619132283697E-2</v>
      </c>
    </row>
    <row r="197" spans="5:9" ht="30" customHeight="1" x14ac:dyDescent="0.25">
      <c r="E197" s="200">
        <v>44826</v>
      </c>
      <c r="F197" s="409">
        <v>38.878489999999999</v>
      </c>
      <c r="G197" s="201">
        <v>114070</v>
      </c>
      <c r="H197" s="64">
        <f t="shared" si="7"/>
        <v>1.2521481107693466E-2</v>
      </c>
      <c r="I197" s="203">
        <f t="shared" si="7"/>
        <v>2.1071287908625447E-2</v>
      </c>
    </row>
    <row r="198" spans="5:9" ht="30" customHeight="1" x14ac:dyDescent="0.25">
      <c r="E198" s="200">
        <v>44825</v>
      </c>
      <c r="F198" s="409">
        <v>38.180866000000002</v>
      </c>
      <c r="G198" s="201">
        <v>111936</v>
      </c>
      <c r="H198" s="64">
        <f t="shared" si="7"/>
        <v>-1.7943701002790968E-2</v>
      </c>
      <c r="I198" s="203">
        <f t="shared" si="7"/>
        <v>-1.8707810993249807E-2</v>
      </c>
    </row>
    <row r="199" spans="5:9" ht="30" customHeight="1" x14ac:dyDescent="0.25">
      <c r="E199" s="200">
        <v>44824</v>
      </c>
      <c r="F199" s="409">
        <v>38.454262</v>
      </c>
      <c r="G199" s="201">
        <v>112517</v>
      </c>
      <c r="H199" s="64">
        <f t="shared" si="7"/>
        <v>7.1605499990492483E-3</v>
      </c>
      <c r="I199" s="203">
        <f t="shared" si="7"/>
        <v>5.1904659805603881E-3</v>
      </c>
    </row>
    <row r="200" spans="5:9" ht="30" customHeight="1" x14ac:dyDescent="0.25">
      <c r="E200" s="200">
        <v>44823</v>
      </c>
      <c r="F200" s="409">
        <v>37.879192000000003</v>
      </c>
      <c r="G200" s="201">
        <v>111824</v>
      </c>
      <c r="H200" s="64">
        <f t="shared" si="7"/>
        <v>-1.4954649240180418E-2</v>
      </c>
      <c r="I200" s="203">
        <f t="shared" si="7"/>
        <v>-6.159069296195252E-3</v>
      </c>
    </row>
    <row r="201" spans="5:9" ht="30" customHeight="1" x14ac:dyDescent="0.25">
      <c r="E201" s="200">
        <v>44820</v>
      </c>
      <c r="F201" s="409">
        <v>37.143856</v>
      </c>
      <c r="G201" s="201">
        <v>109280</v>
      </c>
      <c r="H201" s="64">
        <f t="shared" si="7"/>
        <v>-1.9412663290177989E-2</v>
      </c>
      <c r="I201" s="203">
        <f t="shared" si="7"/>
        <v>-2.2750035770496502E-2</v>
      </c>
    </row>
    <row r="202" spans="5:9" ht="30" customHeight="1" x14ac:dyDescent="0.25">
      <c r="E202" s="200">
        <v>44819</v>
      </c>
      <c r="F202" s="409">
        <v>37.568080999999999</v>
      </c>
      <c r="G202" s="201">
        <v>109954</v>
      </c>
      <c r="H202" s="64">
        <f t="shared" si="7"/>
        <v>1.1421135167011265E-2</v>
      </c>
      <c r="I202" s="203">
        <f t="shared" si="7"/>
        <v>6.167642752562319E-3</v>
      </c>
    </row>
    <row r="203" spans="5:9" ht="30" customHeight="1" x14ac:dyDescent="0.25">
      <c r="E203" s="200">
        <v>44818</v>
      </c>
      <c r="F203" s="409">
        <v>37.954605000000001</v>
      </c>
      <c r="G203" s="201">
        <v>110547</v>
      </c>
      <c r="H203" s="64">
        <f t="shared" si="7"/>
        <v>1.0288627731610767E-2</v>
      </c>
      <c r="I203" s="203">
        <f t="shared" si="7"/>
        <v>5.3931644142095614E-3</v>
      </c>
    </row>
    <row r="204" spans="5:9" ht="30" customHeight="1" x14ac:dyDescent="0.25">
      <c r="E204" s="200">
        <v>44817</v>
      </c>
      <c r="F204" s="409">
        <v>37.916901000000003</v>
      </c>
      <c r="G204" s="201">
        <v>110794</v>
      </c>
      <c r="H204" s="64">
        <f t="shared" si="7"/>
        <v>-9.9339724389169159E-4</v>
      </c>
      <c r="I204" s="203">
        <f t="shared" si="7"/>
        <v>2.2343437632861285E-3</v>
      </c>
    </row>
    <row r="205" spans="5:9" ht="30" customHeight="1" x14ac:dyDescent="0.25">
      <c r="E205" s="200">
        <v>44816</v>
      </c>
      <c r="F205" s="409">
        <v>38.563873000000001</v>
      </c>
      <c r="G205" s="201">
        <v>113407</v>
      </c>
      <c r="H205" s="64">
        <f t="shared" si="7"/>
        <v>1.7062892349772874E-2</v>
      </c>
      <c r="I205" s="203">
        <f t="shared" si="7"/>
        <v>2.3584309619654409E-2</v>
      </c>
    </row>
    <row r="206" spans="5:9" ht="30" customHeight="1" x14ac:dyDescent="0.25">
      <c r="E206" s="200">
        <v>44813</v>
      </c>
      <c r="F206" s="409">
        <v>37.973885000000003</v>
      </c>
      <c r="G206" s="201">
        <v>112300</v>
      </c>
      <c r="H206" s="64">
        <f t="shared" si="7"/>
        <v>-1.5298982029113062E-2</v>
      </c>
      <c r="I206" s="203">
        <f t="shared" si="7"/>
        <v>-9.7613022123854698E-3</v>
      </c>
    </row>
    <row r="207" spans="5:9" ht="30" customHeight="1" x14ac:dyDescent="0.25">
      <c r="E207" s="200">
        <v>44812</v>
      </c>
      <c r="F207" s="409">
        <v>36.953133000000001</v>
      </c>
      <c r="G207" s="201">
        <v>109916</v>
      </c>
      <c r="H207" s="64">
        <f t="shared" si="7"/>
        <v>-2.6880367916003345E-2</v>
      </c>
      <c r="I207" s="203">
        <f t="shared" si="7"/>
        <v>-2.1228851291184347E-2</v>
      </c>
    </row>
    <row r="208" spans="5:9" ht="30" customHeight="1" x14ac:dyDescent="0.25">
      <c r="E208" s="200">
        <v>44810</v>
      </c>
      <c r="F208" s="409">
        <v>37.112338999999999</v>
      </c>
      <c r="G208" s="201">
        <v>109764</v>
      </c>
      <c r="H208" s="64">
        <f t="shared" si="7"/>
        <v>4.3083221116866355E-3</v>
      </c>
      <c r="I208" s="203">
        <f t="shared" si="7"/>
        <v>-1.3828741948397338E-3</v>
      </c>
    </row>
    <row r="209" spans="5:9" ht="30" customHeight="1" x14ac:dyDescent="0.25">
      <c r="E209" s="200">
        <v>44809</v>
      </c>
      <c r="F209" s="409">
        <v>38.985278999999998</v>
      </c>
      <c r="G209" s="201">
        <v>112203</v>
      </c>
      <c r="H209" s="64">
        <f t="shared" si="7"/>
        <v>5.0466773328406989E-2</v>
      </c>
      <c r="I209" s="203">
        <f t="shared" si="7"/>
        <v>2.2220400131190532E-2</v>
      </c>
    </row>
    <row r="210" spans="5:9" ht="30" customHeight="1" x14ac:dyDescent="0.25">
      <c r="E210" s="200">
        <v>44806</v>
      </c>
      <c r="F210" s="409">
        <v>39.828097999999997</v>
      </c>
      <c r="G210" s="201">
        <v>110864</v>
      </c>
      <c r="H210" s="64">
        <f t="shared" si="7"/>
        <v>2.1618903894467412E-2</v>
      </c>
      <c r="I210" s="203">
        <f t="shared" si="7"/>
        <v>-1.1933727262194438E-2</v>
      </c>
    </row>
    <row r="211" spans="5:9" ht="30" customHeight="1" x14ac:dyDescent="0.25">
      <c r="E211" s="200">
        <v>44805</v>
      </c>
      <c r="F211" s="409">
        <v>39.640808</v>
      </c>
      <c r="G211" s="201">
        <v>110405</v>
      </c>
      <c r="H211" s="64">
        <f t="shared" si="7"/>
        <v>-4.7024590529027854E-3</v>
      </c>
      <c r="I211" s="203">
        <f t="shared" si="7"/>
        <v>-4.1402078221965954E-3</v>
      </c>
    </row>
    <row r="212" spans="5:9" ht="30" customHeight="1" x14ac:dyDescent="0.25">
      <c r="E212" s="200">
        <v>44804</v>
      </c>
      <c r="F212" s="409">
        <v>39.041462000000003</v>
      </c>
      <c r="G212" s="201">
        <v>109523</v>
      </c>
      <c r="H212" s="64">
        <f t="shared" si="7"/>
        <v>-1.5119419361986686E-2</v>
      </c>
      <c r="I212" s="203">
        <f t="shared" si="7"/>
        <v>-7.9887686246093992E-3</v>
      </c>
    </row>
    <row r="213" spans="5:9" ht="30" customHeight="1" x14ac:dyDescent="0.25">
      <c r="E213" s="200">
        <v>44803</v>
      </c>
      <c r="F213" s="409">
        <v>39.640808</v>
      </c>
      <c r="G213" s="201">
        <v>110431</v>
      </c>
      <c r="H213" s="64">
        <f t="shared" si="7"/>
        <v>1.5351525514080366E-2</v>
      </c>
      <c r="I213" s="203">
        <f t="shared" si="7"/>
        <v>8.2904960601881683E-3</v>
      </c>
    </row>
    <row r="214" spans="5:9" ht="30" customHeight="1" x14ac:dyDescent="0.25">
      <c r="E214" s="200">
        <v>44802</v>
      </c>
      <c r="F214" s="409">
        <v>39.753188999999999</v>
      </c>
      <c r="G214" s="201">
        <v>112323</v>
      </c>
      <c r="H214" s="64">
        <f t="shared" si="7"/>
        <v>2.834982576540801E-3</v>
      </c>
      <c r="I214" s="203">
        <f t="shared" si="7"/>
        <v>1.7132870299100711E-2</v>
      </c>
    </row>
    <row r="215" spans="5:9" ht="30" customHeight="1" x14ac:dyDescent="0.25">
      <c r="E215" s="200">
        <v>44799</v>
      </c>
      <c r="F215" s="409">
        <v>38.947819000000003</v>
      </c>
      <c r="G215" s="201">
        <v>112299</v>
      </c>
      <c r="H215" s="64">
        <f t="shared" si="7"/>
        <v>-2.0259255175729352E-2</v>
      </c>
      <c r="I215" s="203">
        <f t="shared" si="7"/>
        <v>-2.1366950669055029E-4</v>
      </c>
    </row>
    <row r="216" spans="5:9" ht="30" customHeight="1" x14ac:dyDescent="0.25">
      <c r="E216" s="200">
        <v>44798</v>
      </c>
      <c r="F216" s="409">
        <v>39.144477999999999</v>
      </c>
      <c r="G216" s="201">
        <v>113532</v>
      </c>
      <c r="H216" s="64">
        <f t="shared" ref="H216:I279" si="8">F216/F215-1</f>
        <v>5.0492942878264113E-3</v>
      </c>
      <c r="I216" s="203">
        <f t="shared" si="8"/>
        <v>1.0979616915555823E-2</v>
      </c>
    </row>
    <row r="217" spans="5:9" ht="30" customHeight="1" x14ac:dyDescent="0.25">
      <c r="E217" s="200">
        <v>44797</v>
      </c>
      <c r="F217" s="409">
        <v>38.236106999999997</v>
      </c>
      <c r="G217" s="201">
        <v>112898</v>
      </c>
      <c r="H217" s="64">
        <f t="shared" si="8"/>
        <v>-2.3205597479164286E-2</v>
      </c>
      <c r="I217" s="203">
        <f t="shared" si="8"/>
        <v>-5.5843286474297482E-3</v>
      </c>
    </row>
    <row r="218" spans="5:9" ht="30" customHeight="1" x14ac:dyDescent="0.25">
      <c r="E218" s="200">
        <v>44796</v>
      </c>
      <c r="F218" s="409">
        <v>38.882271000000003</v>
      </c>
      <c r="G218" s="201">
        <v>112857</v>
      </c>
      <c r="H218" s="64">
        <f t="shared" si="8"/>
        <v>1.689931456672622E-2</v>
      </c>
      <c r="I218" s="203">
        <f t="shared" si="8"/>
        <v>-3.6315966624744789E-4</v>
      </c>
    </row>
    <row r="219" spans="5:9" ht="30" customHeight="1" x14ac:dyDescent="0.25">
      <c r="E219" s="200">
        <v>44795</v>
      </c>
      <c r="F219" s="409">
        <v>38.643822</v>
      </c>
      <c r="G219" s="201">
        <v>110501</v>
      </c>
      <c r="H219" s="64">
        <f t="shared" si="8"/>
        <v>-6.1325893232934137E-3</v>
      </c>
      <c r="I219" s="203">
        <f t="shared" si="8"/>
        <v>-2.0875975792374435E-2</v>
      </c>
    </row>
    <row r="220" spans="5:9" ht="30" customHeight="1" x14ac:dyDescent="0.25">
      <c r="E220" s="200">
        <v>44792</v>
      </c>
      <c r="F220" s="409">
        <v>38.252445000000002</v>
      </c>
      <c r="G220" s="201">
        <v>111496</v>
      </c>
      <c r="H220" s="64">
        <f t="shared" si="8"/>
        <v>-1.0127802576049505E-2</v>
      </c>
      <c r="I220" s="203">
        <f t="shared" si="8"/>
        <v>9.004443398702211E-3</v>
      </c>
    </row>
    <row r="221" spans="5:9" ht="30" customHeight="1" x14ac:dyDescent="0.25">
      <c r="E221" s="200">
        <v>44791</v>
      </c>
      <c r="F221" s="409">
        <v>38.969966999999997</v>
      </c>
      <c r="G221" s="201">
        <v>113813</v>
      </c>
      <c r="H221" s="64">
        <f t="shared" si="8"/>
        <v>1.8757546086269672E-2</v>
      </c>
      <c r="I221" s="203">
        <f t="shared" si="8"/>
        <v>2.0781014565544931E-2</v>
      </c>
    </row>
    <row r="222" spans="5:9" ht="30" customHeight="1" x14ac:dyDescent="0.25">
      <c r="E222" s="200">
        <v>44790</v>
      </c>
      <c r="F222" s="409">
        <v>39.892502</v>
      </c>
      <c r="G222" s="201">
        <v>113708</v>
      </c>
      <c r="H222" s="64">
        <f t="shared" si="8"/>
        <v>2.3672973600413982E-2</v>
      </c>
      <c r="I222" s="203">
        <f t="shared" si="8"/>
        <v>-9.2256596346640407E-4</v>
      </c>
    </row>
    <row r="223" spans="5:9" ht="30" customHeight="1" x14ac:dyDescent="0.25">
      <c r="E223" s="200">
        <v>44789</v>
      </c>
      <c r="F223" s="409">
        <v>40.255920000000003</v>
      </c>
      <c r="G223" s="201">
        <v>113512</v>
      </c>
      <c r="H223" s="64">
        <f t="shared" si="8"/>
        <v>9.1099324880650201E-3</v>
      </c>
      <c r="I223" s="203">
        <f t="shared" si="8"/>
        <v>-1.7237133710908958E-3</v>
      </c>
    </row>
    <row r="224" spans="5:9" ht="30" customHeight="1" x14ac:dyDescent="0.25">
      <c r="E224" s="200">
        <v>44788</v>
      </c>
      <c r="F224" s="409">
        <v>40.060234000000001</v>
      </c>
      <c r="G224" s="201">
        <v>113032</v>
      </c>
      <c r="H224" s="64">
        <f t="shared" si="8"/>
        <v>-4.8610490084439739E-3</v>
      </c>
      <c r="I224" s="203">
        <f t="shared" si="8"/>
        <v>-4.2286278102755537E-3</v>
      </c>
    </row>
    <row r="225" spans="5:9" ht="30" customHeight="1" x14ac:dyDescent="0.25">
      <c r="E225" s="200">
        <v>44785</v>
      </c>
      <c r="F225" s="409">
        <v>41.094582000000003</v>
      </c>
      <c r="G225" s="201">
        <v>112764</v>
      </c>
      <c r="H225" s="64">
        <f t="shared" si="8"/>
        <v>2.5819819225219698E-2</v>
      </c>
      <c r="I225" s="203">
        <f t="shared" si="8"/>
        <v>-2.3710099794748141E-3</v>
      </c>
    </row>
    <row r="226" spans="5:9" ht="30" customHeight="1" x14ac:dyDescent="0.25">
      <c r="E226" s="200">
        <v>44784</v>
      </c>
      <c r="F226" s="409">
        <v>38.895420000000001</v>
      </c>
      <c r="G226" s="201">
        <v>109718</v>
      </c>
      <c r="H226" s="64">
        <f t="shared" si="8"/>
        <v>-5.3514645799292992E-2</v>
      </c>
      <c r="I226" s="203">
        <f t="shared" si="8"/>
        <v>-2.7012167003653609E-2</v>
      </c>
    </row>
    <row r="227" spans="5:9" ht="30" customHeight="1" x14ac:dyDescent="0.25">
      <c r="E227" s="200">
        <v>44783</v>
      </c>
      <c r="F227" s="409">
        <v>37.246048000000002</v>
      </c>
      <c r="G227" s="201">
        <v>110236</v>
      </c>
      <c r="H227" s="64">
        <f t="shared" si="8"/>
        <v>-4.2405301189703093E-2</v>
      </c>
      <c r="I227" s="203">
        <f t="shared" si="8"/>
        <v>4.7211943345668583E-3</v>
      </c>
    </row>
    <row r="228" spans="5:9" ht="30" customHeight="1" x14ac:dyDescent="0.25">
      <c r="E228" s="200">
        <v>44782</v>
      </c>
      <c r="F228" s="409">
        <v>36.929222000000003</v>
      </c>
      <c r="G228" s="201">
        <v>108651</v>
      </c>
      <c r="H228" s="64">
        <f t="shared" si="8"/>
        <v>-8.5062984400384734E-3</v>
      </c>
      <c r="I228" s="203">
        <f t="shared" si="8"/>
        <v>-1.4378243042200367E-2</v>
      </c>
    </row>
    <row r="229" spans="5:9" ht="30" customHeight="1" x14ac:dyDescent="0.25">
      <c r="E229" s="200">
        <v>44781</v>
      </c>
      <c r="F229" s="409">
        <v>36.323509000000001</v>
      </c>
      <c r="G229" s="201">
        <v>108402</v>
      </c>
      <c r="H229" s="64">
        <f t="shared" si="8"/>
        <v>-1.6401997312588956E-2</v>
      </c>
      <c r="I229" s="203">
        <f t="shared" si="8"/>
        <v>-2.2917414473866415E-3</v>
      </c>
    </row>
    <row r="230" spans="5:9" ht="30" customHeight="1" x14ac:dyDescent="0.25">
      <c r="E230" s="200">
        <v>44778</v>
      </c>
      <c r="F230" s="409">
        <v>35.214618999999999</v>
      </c>
      <c r="G230" s="201">
        <v>106472</v>
      </c>
      <c r="H230" s="64">
        <f t="shared" si="8"/>
        <v>-3.052816290408511E-2</v>
      </c>
      <c r="I230" s="203">
        <f t="shared" si="8"/>
        <v>-1.7804099555358777E-2</v>
      </c>
    </row>
    <row r="231" spans="5:9" ht="30" customHeight="1" x14ac:dyDescent="0.25">
      <c r="E231" s="200">
        <v>44777</v>
      </c>
      <c r="F231" s="409">
        <v>34.571635999999998</v>
      </c>
      <c r="G231" s="201">
        <v>105892</v>
      </c>
      <c r="H231" s="64">
        <f t="shared" si="8"/>
        <v>-1.8258979317652191E-2</v>
      </c>
      <c r="I231" s="203">
        <f t="shared" si="8"/>
        <v>-5.4474415808851706E-3</v>
      </c>
    </row>
    <row r="232" spans="5:9" ht="30" customHeight="1" x14ac:dyDescent="0.25">
      <c r="E232" s="200">
        <v>44776</v>
      </c>
      <c r="F232" s="409">
        <v>33.928660999999998</v>
      </c>
      <c r="G232" s="201">
        <v>103775</v>
      </c>
      <c r="H232" s="64">
        <f t="shared" si="8"/>
        <v>-1.8598338823190175E-2</v>
      </c>
      <c r="I232" s="203">
        <f t="shared" si="8"/>
        <v>-1.9992067389415613E-2</v>
      </c>
    </row>
    <row r="233" spans="5:9" ht="30" customHeight="1" x14ac:dyDescent="0.25">
      <c r="E233" s="200">
        <v>44775</v>
      </c>
      <c r="F233" s="409">
        <v>33.695694000000003</v>
      </c>
      <c r="G233" s="201">
        <v>103362</v>
      </c>
      <c r="H233" s="64">
        <f t="shared" si="8"/>
        <v>-6.8663776622365225E-3</v>
      </c>
      <c r="I233" s="203">
        <f t="shared" si="8"/>
        <v>-3.9797639123102524E-3</v>
      </c>
    </row>
    <row r="234" spans="5:9" ht="30" customHeight="1" x14ac:dyDescent="0.25">
      <c r="E234" s="200">
        <v>44774</v>
      </c>
      <c r="F234" s="409">
        <v>33.248412999999999</v>
      </c>
      <c r="G234" s="201">
        <v>102225</v>
      </c>
      <c r="H234" s="64">
        <f t="shared" si="8"/>
        <v>-1.3274129329403417E-2</v>
      </c>
      <c r="I234" s="203">
        <f t="shared" si="8"/>
        <v>-1.1000174145237129E-2</v>
      </c>
    </row>
    <row r="235" spans="5:9" ht="30" customHeight="1" x14ac:dyDescent="0.25">
      <c r="E235" s="200">
        <v>44771</v>
      </c>
      <c r="F235" s="409">
        <v>33.518645999999997</v>
      </c>
      <c r="G235" s="201">
        <v>103165</v>
      </c>
      <c r="H235" s="64">
        <f t="shared" si="8"/>
        <v>8.127696200116219E-3</v>
      </c>
      <c r="I235" s="203">
        <f t="shared" si="8"/>
        <v>9.1954022988505191E-3</v>
      </c>
    </row>
    <row r="236" spans="5:9" ht="30" customHeight="1" x14ac:dyDescent="0.25">
      <c r="E236" s="200">
        <v>44770</v>
      </c>
      <c r="F236" s="409">
        <v>33.742294000000001</v>
      </c>
      <c r="G236" s="201">
        <v>102597</v>
      </c>
      <c r="H236" s="64">
        <f t="shared" si="8"/>
        <v>6.672345893685705E-3</v>
      </c>
      <c r="I236" s="203">
        <f t="shared" si="8"/>
        <v>-5.5057432268695861E-3</v>
      </c>
    </row>
    <row r="237" spans="5:9" ht="30" customHeight="1" x14ac:dyDescent="0.25">
      <c r="E237" s="200">
        <v>44769</v>
      </c>
      <c r="F237" s="409">
        <v>33.127274</v>
      </c>
      <c r="G237" s="201">
        <v>101438</v>
      </c>
      <c r="H237" s="64">
        <f t="shared" si="8"/>
        <v>-1.8226976506102388E-2</v>
      </c>
      <c r="I237" s="203">
        <f t="shared" si="8"/>
        <v>-1.1296626607015803E-2</v>
      </c>
    </row>
    <row r="238" spans="5:9" ht="30" customHeight="1" x14ac:dyDescent="0.25">
      <c r="E238" s="200">
        <v>44768</v>
      </c>
      <c r="F238" s="409">
        <v>32.912940999999996</v>
      </c>
      <c r="G238" s="201">
        <v>99772</v>
      </c>
      <c r="H238" s="64">
        <f t="shared" si="8"/>
        <v>-6.4699860302421808E-3</v>
      </c>
      <c r="I238" s="203">
        <f t="shared" si="8"/>
        <v>-1.6423825390879165E-2</v>
      </c>
    </row>
    <row r="239" spans="5:9" ht="30" customHeight="1" x14ac:dyDescent="0.25">
      <c r="E239" s="200">
        <v>44767</v>
      </c>
      <c r="F239" s="409">
        <v>32.801121000000002</v>
      </c>
      <c r="G239" s="201">
        <v>100270</v>
      </c>
      <c r="H239" s="64">
        <f t="shared" si="8"/>
        <v>-3.3974478306266764E-3</v>
      </c>
      <c r="I239" s="203">
        <f t="shared" si="8"/>
        <v>4.9913803471914875E-3</v>
      </c>
    </row>
    <row r="240" spans="5:9" ht="30" customHeight="1" x14ac:dyDescent="0.25">
      <c r="E240" s="200">
        <v>44764</v>
      </c>
      <c r="F240" s="409">
        <v>32.30724</v>
      </c>
      <c r="G240" s="201">
        <v>98925</v>
      </c>
      <c r="H240" s="64">
        <f t="shared" si="8"/>
        <v>-1.5056832966166112E-2</v>
      </c>
      <c r="I240" s="203">
        <f t="shared" si="8"/>
        <v>-1.3413782786476536E-2</v>
      </c>
    </row>
    <row r="241" spans="5:9" ht="30" customHeight="1" x14ac:dyDescent="0.25">
      <c r="E241" s="200">
        <v>44763</v>
      </c>
      <c r="F241" s="409">
        <v>32.530875999999999</v>
      </c>
      <c r="G241" s="201">
        <v>99033</v>
      </c>
      <c r="H241" s="64">
        <f t="shared" si="8"/>
        <v>6.9221635769567413E-3</v>
      </c>
      <c r="I241" s="203">
        <f t="shared" si="8"/>
        <v>1.0917361637603484E-3</v>
      </c>
    </row>
    <row r="242" spans="5:9" ht="30" customHeight="1" x14ac:dyDescent="0.25">
      <c r="E242" s="200">
        <v>44762</v>
      </c>
      <c r="F242" s="409">
        <v>32.30724</v>
      </c>
      <c r="G242" s="201">
        <v>98287</v>
      </c>
      <c r="H242" s="64">
        <f t="shared" si="8"/>
        <v>-6.8745766329808555E-3</v>
      </c>
      <c r="I242" s="203">
        <f t="shared" si="8"/>
        <v>-7.5328425878242733E-3</v>
      </c>
    </row>
    <row r="243" spans="5:9" ht="30" customHeight="1" x14ac:dyDescent="0.25">
      <c r="E243" s="200">
        <v>44761</v>
      </c>
      <c r="F243" s="409">
        <v>32.297919999999998</v>
      </c>
      <c r="G243" s="201">
        <v>98245</v>
      </c>
      <c r="H243" s="64">
        <f t="shared" si="8"/>
        <v>-2.8848022919947258E-4</v>
      </c>
      <c r="I243" s="203">
        <f t="shared" si="8"/>
        <v>-4.2731999145362298E-4</v>
      </c>
    </row>
    <row r="244" spans="5:9" ht="30" customHeight="1" x14ac:dyDescent="0.25">
      <c r="E244" s="200">
        <v>44760</v>
      </c>
      <c r="F244" s="409">
        <v>31.449938</v>
      </c>
      <c r="G244" s="201">
        <v>96916</v>
      </c>
      <c r="H244" s="64">
        <f t="shared" si="8"/>
        <v>-2.625500341817677E-2</v>
      </c>
      <c r="I244" s="203">
        <f t="shared" si="8"/>
        <v>-1.3527405974858797E-2</v>
      </c>
    </row>
    <row r="245" spans="5:9" ht="30" customHeight="1" x14ac:dyDescent="0.25">
      <c r="E245" s="200">
        <v>44757</v>
      </c>
      <c r="F245" s="409">
        <v>31.011966999999999</v>
      </c>
      <c r="G245" s="201">
        <v>96551</v>
      </c>
      <c r="H245" s="64">
        <f t="shared" si="8"/>
        <v>-1.3925973399375291E-2</v>
      </c>
      <c r="I245" s="203">
        <f t="shared" si="8"/>
        <v>-3.7661480044575146E-3</v>
      </c>
    </row>
    <row r="246" spans="5:9" ht="30" customHeight="1" x14ac:dyDescent="0.25">
      <c r="E246" s="200">
        <v>44756</v>
      </c>
      <c r="F246" s="409">
        <v>30.387633999999998</v>
      </c>
      <c r="G246" s="201">
        <v>96121</v>
      </c>
      <c r="H246" s="64">
        <f t="shared" si="8"/>
        <v>-2.0132002591128795E-2</v>
      </c>
      <c r="I246" s="203">
        <f t="shared" si="8"/>
        <v>-4.4536048306076381E-3</v>
      </c>
    </row>
    <row r="247" spans="5:9" ht="30" customHeight="1" x14ac:dyDescent="0.25">
      <c r="E247" s="200">
        <v>44755</v>
      </c>
      <c r="F247" s="409">
        <v>30.424904000000002</v>
      </c>
      <c r="G247" s="201">
        <v>97881</v>
      </c>
      <c r="H247" s="64">
        <f t="shared" si="8"/>
        <v>1.226485747459094E-3</v>
      </c>
      <c r="I247" s="203">
        <f t="shared" si="8"/>
        <v>1.831025478303383E-2</v>
      </c>
    </row>
    <row r="248" spans="5:9" ht="30" customHeight="1" x14ac:dyDescent="0.25">
      <c r="E248" s="200">
        <v>44754</v>
      </c>
      <c r="F248" s="409">
        <v>30.760370000000002</v>
      </c>
      <c r="G248" s="201">
        <v>98271</v>
      </c>
      <c r="H248" s="64">
        <f t="shared" si="8"/>
        <v>1.1026033147056191E-2</v>
      </c>
      <c r="I248" s="203">
        <f t="shared" si="8"/>
        <v>3.9844300732521098E-3</v>
      </c>
    </row>
    <row r="249" spans="5:9" ht="30" customHeight="1" x14ac:dyDescent="0.25">
      <c r="E249" s="200">
        <v>44753</v>
      </c>
      <c r="F249" s="409">
        <v>30.657869000000002</v>
      </c>
      <c r="G249" s="201">
        <v>98212</v>
      </c>
      <c r="H249" s="64">
        <f t="shared" si="8"/>
        <v>-3.3322421024194471E-3</v>
      </c>
      <c r="I249" s="203">
        <f t="shared" si="8"/>
        <v>-6.003805802322626E-4</v>
      </c>
    </row>
    <row r="250" spans="5:9" ht="30" customHeight="1" x14ac:dyDescent="0.25">
      <c r="E250" s="200">
        <v>44750</v>
      </c>
      <c r="F250" s="409">
        <v>31.170383000000001</v>
      </c>
      <c r="G250" s="201">
        <v>100289</v>
      </c>
      <c r="H250" s="64">
        <f t="shared" si="8"/>
        <v>1.6717208883631152E-2</v>
      </c>
      <c r="I250" s="203">
        <f t="shared" si="8"/>
        <v>2.1148128538264199E-2</v>
      </c>
    </row>
    <row r="251" spans="5:9" ht="30" customHeight="1" x14ac:dyDescent="0.25">
      <c r="E251" s="200">
        <v>44749</v>
      </c>
      <c r="F251" s="409">
        <v>30.872194</v>
      </c>
      <c r="G251" s="201">
        <v>100730</v>
      </c>
      <c r="H251" s="64">
        <f t="shared" si="8"/>
        <v>-9.5664207911722032E-3</v>
      </c>
      <c r="I251" s="203">
        <f t="shared" si="8"/>
        <v>4.3972918266210748E-3</v>
      </c>
    </row>
    <row r="252" spans="5:9" ht="30" customHeight="1" x14ac:dyDescent="0.25">
      <c r="E252" s="200">
        <v>44748</v>
      </c>
      <c r="F252" s="409">
        <v>30.424904000000002</v>
      </c>
      <c r="G252" s="201">
        <v>98719</v>
      </c>
      <c r="H252" s="64">
        <f t="shared" si="8"/>
        <v>-1.4488442253245748E-2</v>
      </c>
      <c r="I252" s="203">
        <f t="shared" si="8"/>
        <v>-1.9964260895463104E-2</v>
      </c>
    </row>
    <row r="253" spans="5:9" ht="30" customHeight="1" x14ac:dyDescent="0.25">
      <c r="E253" s="200">
        <v>44747</v>
      </c>
      <c r="F253" s="409">
        <v>30.620591999999998</v>
      </c>
      <c r="G253" s="201">
        <v>98295</v>
      </c>
      <c r="H253" s="64">
        <f t="shared" si="8"/>
        <v>6.4318362352102643E-3</v>
      </c>
      <c r="I253" s="203">
        <f t="shared" si="8"/>
        <v>-4.2950191958994743E-3</v>
      </c>
    </row>
    <row r="254" spans="5:9" ht="30" customHeight="1" x14ac:dyDescent="0.25">
      <c r="E254" s="200">
        <v>44746</v>
      </c>
      <c r="F254" s="409">
        <v>30.788328</v>
      </c>
      <c r="G254" s="201">
        <v>98609</v>
      </c>
      <c r="H254" s="64">
        <f t="shared" si="8"/>
        <v>5.4778823348680117E-3</v>
      </c>
      <c r="I254" s="203">
        <f t="shared" si="8"/>
        <v>3.1944656391473814E-3</v>
      </c>
    </row>
    <row r="255" spans="5:9" ht="30" customHeight="1" x14ac:dyDescent="0.25">
      <c r="E255" s="200">
        <v>44743</v>
      </c>
      <c r="F255" s="409">
        <v>30.890830999999999</v>
      </c>
      <c r="G255" s="201">
        <v>98954</v>
      </c>
      <c r="H255" s="64">
        <f t="shared" si="8"/>
        <v>3.3292811483625062E-3</v>
      </c>
      <c r="I255" s="203">
        <f t="shared" si="8"/>
        <v>3.4986664503240394E-3</v>
      </c>
    </row>
    <row r="256" spans="5:9" ht="30" customHeight="1" x14ac:dyDescent="0.25">
      <c r="E256" s="200">
        <v>44742</v>
      </c>
      <c r="F256" s="409">
        <v>31.105156000000001</v>
      </c>
      <c r="G256" s="201">
        <v>98542</v>
      </c>
      <c r="H256" s="64">
        <f t="shared" si="8"/>
        <v>6.9381429071948553E-3</v>
      </c>
      <c r="I256" s="203">
        <f t="shared" si="8"/>
        <v>-4.1635507407482564E-3</v>
      </c>
    </row>
    <row r="257" spans="5:9" ht="30" customHeight="1" x14ac:dyDescent="0.25">
      <c r="E257" s="200">
        <v>44741</v>
      </c>
      <c r="F257" s="409">
        <v>30.825602</v>
      </c>
      <c r="G257" s="201">
        <v>99622</v>
      </c>
      <c r="H257" s="64">
        <f t="shared" si="8"/>
        <v>-8.9873845995178669E-3</v>
      </c>
      <c r="I257" s="203">
        <f t="shared" si="8"/>
        <v>1.0959793793509309E-2</v>
      </c>
    </row>
    <row r="258" spans="5:9" ht="30" customHeight="1" x14ac:dyDescent="0.25">
      <c r="E258" s="200">
        <v>44740</v>
      </c>
      <c r="F258" s="409">
        <v>30.984016</v>
      </c>
      <c r="G258" s="201">
        <v>100591</v>
      </c>
      <c r="H258" s="64">
        <f t="shared" si="8"/>
        <v>5.1390399447834856E-3</v>
      </c>
      <c r="I258" s="203">
        <f t="shared" si="8"/>
        <v>9.7267671799401434E-3</v>
      </c>
    </row>
    <row r="259" spans="5:9" ht="30" customHeight="1" x14ac:dyDescent="0.25">
      <c r="E259" s="200">
        <v>44739</v>
      </c>
      <c r="F259" s="409">
        <v>30.872194</v>
      </c>
      <c r="G259" s="201">
        <v>100764</v>
      </c>
      <c r="H259" s="64">
        <f t="shared" si="8"/>
        <v>-3.6090221487105056E-3</v>
      </c>
      <c r="I259" s="203">
        <f t="shared" si="8"/>
        <v>1.7198357705958678E-3</v>
      </c>
    </row>
    <row r="260" spans="5:9" ht="30" customHeight="1" x14ac:dyDescent="0.25">
      <c r="E260" s="200">
        <v>44736</v>
      </c>
      <c r="F260" s="409">
        <v>30.247852000000002</v>
      </c>
      <c r="G260" s="201">
        <v>98672</v>
      </c>
      <c r="H260" s="64">
        <f t="shared" si="8"/>
        <v>-2.022344119760322E-2</v>
      </c>
      <c r="I260" s="203">
        <f t="shared" si="8"/>
        <v>-2.0761383033623071E-2</v>
      </c>
    </row>
    <row r="261" spans="5:9" ht="30" customHeight="1" x14ac:dyDescent="0.25">
      <c r="E261" s="200">
        <v>44735</v>
      </c>
      <c r="F261" s="409">
        <v>30.424904000000002</v>
      </c>
      <c r="G261" s="201">
        <v>98080</v>
      </c>
      <c r="H261" s="64">
        <f t="shared" si="8"/>
        <v>5.8533743156372608E-3</v>
      </c>
      <c r="I261" s="203">
        <f t="shared" si="8"/>
        <v>-5.9996756932058082E-3</v>
      </c>
    </row>
    <row r="262" spans="5:9" ht="30" customHeight="1" x14ac:dyDescent="0.25">
      <c r="E262" s="200">
        <v>44734</v>
      </c>
      <c r="F262" s="409">
        <v>30.620591999999998</v>
      </c>
      <c r="G262" s="201">
        <v>99522</v>
      </c>
      <c r="H262" s="64">
        <f t="shared" si="8"/>
        <v>6.4318362352102643E-3</v>
      </c>
      <c r="I262" s="203">
        <f t="shared" si="8"/>
        <v>1.4702283849918452E-2</v>
      </c>
    </row>
    <row r="263" spans="5:9" ht="30" customHeight="1" x14ac:dyDescent="0.25">
      <c r="E263" s="200">
        <v>44733</v>
      </c>
      <c r="F263" s="409">
        <v>30.732413999999999</v>
      </c>
      <c r="G263" s="201">
        <v>99685</v>
      </c>
      <c r="H263" s="64">
        <f t="shared" si="8"/>
        <v>3.6518562410550182E-3</v>
      </c>
      <c r="I263" s="203">
        <f t="shared" si="8"/>
        <v>1.6378288217679948E-3</v>
      </c>
    </row>
    <row r="264" spans="5:9" ht="30" customHeight="1" x14ac:dyDescent="0.25">
      <c r="E264" s="200">
        <v>44732</v>
      </c>
      <c r="F264" s="409">
        <v>32.046322000000004</v>
      </c>
      <c r="G264" s="201">
        <v>99853</v>
      </c>
      <c r="H264" s="64">
        <f t="shared" si="8"/>
        <v>4.2753166087115879E-2</v>
      </c>
      <c r="I264" s="203">
        <f t="shared" si="8"/>
        <v>1.6853087224757424E-3</v>
      </c>
    </row>
    <row r="265" spans="5:9" ht="30" customHeight="1" x14ac:dyDescent="0.25">
      <c r="E265" s="200">
        <v>44729</v>
      </c>
      <c r="F265" s="409">
        <v>31.804044999999999</v>
      </c>
      <c r="G265" s="201">
        <v>99825</v>
      </c>
      <c r="H265" s="64">
        <f t="shared" si="8"/>
        <v>-7.5602123700811985E-3</v>
      </c>
      <c r="I265" s="203">
        <f t="shared" si="8"/>
        <v>-2.804122059427705E-4</v>
      </c>
    </row>
    <row r="266" spans="5:9" ht="30" customHeight="1" x14ac:dyDescent="0.25">
      <c r="E266" s="200">
        <v>44727</v>
      </c>
      <c r="F266" s="409">
        <v>31.729498</v>
      </c>
      <c r="G266" s="201">
        <v>102807</v>
      </c>
      <c r="H266" s="64">
        <f t="shared" si="8"/>
        <v>-2.3439471299955272E-3</v>
      </c>
      <c r="I266" s="203">
        <f t="shared" si="8"/>
        <v>2.9872276483846827E-2</v>
      </c>
    </row>
    <row r="267" spans="5:9" ht="30" customHeight="1" x14ac:dyDescent="0.25">
      <c r="E267" s="200">
        <v>44726</v>
      </c>
      <c r="F267" s="409">
        <v>31.235613000000001</v>
      </c>
      <c r="G267" s="201">
        <v>102063</v>
      </c>
      <c r="H267" s="64">
        <f t="shared" si="8"/>
        <v>-1.5565484206526037E-2</v>
      </c>
      <c r="I267" s="203">
        <f t="shared" si="8"/>
        <v>-7.2368613032186557E-3</v>
      </c>
    </row>
    <row r="268" spans="5:9" ht="30" customHeight="1" x14ac:dyDescent="0.25">
      <c r="E268" s="200">
        <v>44725</v>
      </c>
      <c r="F268" s="409">
        <v>31.226027999999999</v>
      </c>
      <c r="G268" s="201">
        <v>102598</v>
      </c>
      <c r="H268" s="64">
        <f t="shared" si="8"/>
        <v>-3.0686127402079766E-4</v>
      </c>
      <c r="I268" s="203">
        <f t="shared" si="8"/>
        <v>5.2418604195447749E-3</v>
      </c>
    </row>
    <row r="269" spans="5:9" ht="30" customHeight="1" x14ac:dyDescent="0.25">
      <c r="E269" s="200">
        <v>44722</v>
      </c>
      <c r="F269" s="409">
        <v>31.956734000000001</v>
      </c>
      <c r="G269" s="201">
        <v>105481</v>
      </c>
      <c r="H269" s="64">
        <f t="shared" si="8"/>
        <v>2.3400542649868905E-2</v>
      </c>
      <c r="I269" s="203">
        <f t="shared" si="8"/>
        <v>2.8099962962240932E-2</v>
      </c>
    </row>
    <row r="270" spans="5:9" ht="30" customHeight="1" x14ac:dyDescent="0.25">
      <c r="E270" s="200">
        <v>44721</v>
      </c>
      <c r="F270" s="409">
        <v>32.502445000000002</v>
      </c>
      <c r="G270" s="201">
        <v>107094</v>
      </c>
      <c r="H270" s="64">
        <f t="shared" si="8"/>
        <v>1.7076557322785346E-2</v>
      </c>
      <c r="I270" s="203">
        <f t="shared" si="8"/>
        <v>1.5291853509162845E-2</v>
      </c>
    </row>
    <row r="271" spans="5:9" ht="30" customHeight="1" x14ac:dyDescent="0.25">
      <c r="E271" s="200">
        <v>44720</v>
      </c>
      <c r="F271" s="409">
        <v>32.548701999999999</v>
      </c>
      <c r="G271" s="201">
        <v>108368</v>
      </c>
      <c r="H271" s="64">
        <f t="shared" si="8"/>
        <v>1.4231852403718825E-3</v>
      </c>
      <c r="I271" s="203">
        <f t="shared" si="8"/>
        <v>1.1896091284292254E-2</v>
      </c>
    </row>
    <row r="272" spans="5:9" ht="30" customHeight="1" x14ac:dyDescent="0.25">
      <c r="E272" s="200">
        <v>44719</v>
      </c>
      <c r="F272" s="409">
        <v>32.844676999999997</v>
      </c>
      <c r="G272" s="201">
        <v>110070</v>
      </c>
      <c r="H272" s="64">
        <f t="shared" si="8"/>
        <v>9.0932965621792761E-3</v>
      </c>
      <c r="I272" s="203">
        <f t="shared" si="8"/>
        <v>1.5705743392883553E-2</v>
      </c>
    </row>
    <row r="273" spans="5:9" ht="30" customHeight="1" x14ac:dyDescent="0.25">
      <c r="E273" s="200">
        <v>44718</v>
      </c>
      <c r="F273" s="409">
        <v>33.075915999999999</v>
      </c>
      <c r="G273" s="201">
        <v>110186</v>
      </c>
      <c r="H273" s="64">
        <f t="shared" si="8"/>
        <v>7.040379785132389E-3</v>
      </c>
      <c r="I273" s="203">
        <f t="shared" si="8"/>
        <v>1.0538748069410797E-3</v>
      </c>
    </row>
    <row r="274" spans="5:9" ht="30" customHeight="1" x14ac:dyDescent="0.25">
      <c r="E274" s="200">
        <v>44715</v>
      </c>
      <c r="F274" s="409">
        <v>33.492142000000001</v>
      </c>
      <c r="G274" s="201">
        <v>111102</v>
      </c>
      <c r="H274" s="64">
        <f t="shared" si="8"/>
        <v>1.2583959881866891E-2</v>
      </c>
      <c r="I274" s="203">
        <f t="shared" si="8"/>
        <v>8.31321583504252E-3</v>
      </c>
    </row>
    <row r="275" spans="5:9" ht="30" customHeight="1" x14ac:dyDescent="0.25">
      <c r="E275" s="200">
        <v>44714</v>
      </c>
      <c r="F275" s="409">
        <v>33.963859999999997</v>
      </c>
      <c r="G275" s="201">
        <v>112393</v>
      </c>
      <c r="H275" s="64">
        <f t="shared" si="8"/>
        <v>1.4084438075056438E-2</v>
      </c>
      <c r="I275" s="203">
        <f t="shared" si="8"/>
        <v>1.1619952836132486E-2</v>
      </c>
    </row>
    <row r="276" spans="5:9" ht="30" customHeight="1" x14ac:dyDescent="0.25">
      <c r="E276" s="200">
        <v>44713</v>
      </c>
      <c r="F276" s="409">
        <v>33.936107999999997</v>
      </c>
      <c r="G276" s="201">
        <v>111360</v>
      </c>
      <c r="H276" s="64">
        <f t="shared" si="8"/>
        <v>-8.1710382742128385E-4</v>
      </c>
      <c r="I276" s="203">
        <f t="shared" si="8"/>
        <v>-9.1909638500617952E-3</v>
      </c>
    </row>
    <row r="277" spans="5:9" ht="30" customHeight="1" x14ac:dyDescent="0.25">
      <c r="E277" s="200">
        <v>44712</v>
      </c>
      <c r="F277" s="409">
        <v>33.871364999999997</v>
      </c>
      <c r="G277" s="201">
        <v>111351</v>
      </c>
      <c r="H277" s="64">
        <f t="shared" si="8"/>
        <v>-1.9077909582324581E-3</v>
      </c>
      <c r="I277" s="203">
        <f t="shared" si="8"/>
        <v>-8.0818965517259755E-5</v>
      </c>
    </row>
    <row r="278" spans="5:9" ht="30" customHeight="1" x14ac:dyDescent="0.25">
      <c r="E278" s="200">
        <v>44711</v>
      </c>
      <c r="F278" s="409">
        <v>33.362639999999999</v>
      </c>
      <c r="G278" s="201">
        <v>111032</v>
      </c>
      <c r="H278" s="64">
        <f t="shared" si="8"/>
        <v>-1.5019323844787436E-2</v>
      </c>
      <c r="I278" s="203">
        <f t="shared" si="8"/>
        <v>-2.8648148647071325E-3</v>
      </c>
    </row>
    <row r="279" spans="5:9" ht="30" customHeight="1" x14ac:dyDescent="0.25">
      <c r="E279" s="200">
        <v>44708</v>
      </c>
      <c r="F279" s="409">
        <v>34.269089000000001</v>
      </c>
      <c r="G279" s="201">
        <v>111942</v>
      </c>
      <c r="H279" s="64">
        <f t="shared" si="8"/>
        <v>2.7169582503063339E-2</v>
      </c>
      <c r="I279" s="203">
        <f t="shared" si="8"/>
        <v>8.1958354348294904E-3</v>
      </c>
    </row>
    <row r="280" spans="5:9" ht="30" customHeight="1" x14ac:dyDescent="0.25">
      <c r="E280" s="200">
        <v>44707</v>
      </c>
      <c r="F280" s="409">
        <v>34.648308</v>
      </c>
      <c r="G280" s="201">
        <v>111890</v>
      </c>
      <c r="H280" s="64">
        <f t="shared" ref="H280:I343" si="9">F280/F279-1</f>
        <v>1.1065920077420133E-2</v>
      </c>
      <c r="I280" s="203">
        <f t="shared" si="9"/>
        <v>-4.6452627253401602E-4</v>
      </c>
    </row>
    <row r="281" spans="5:9" ht="30" customHeight="1" x14ac:dyDescent="0.25">
      <c r="E281" s="200">
        <v>44706</v>
      </c>
      <c r="F281" s="409">
        <v>34.750056999999998</v>
      </c>
      <c r="G281" s="201">
        <v>110580</v>
      </c>
      <c r="H281" s="64">
        <f t="shared" si="9"/>
        <v>2.9366224751870007E-3</v>
      </c>
      <c r="I281" s="203">
        <f t="shared" si="9"/>
        <v>-1.1707927428724618E-2</v>
      </c>
    </row>
    <row r="282" spans="5:9" ht="30" customHeight="1" x14ac:dyDescent="0.25">
      <c r="E282" s="200">
        <v>44705</v>
      </c>
      <c r="F282" s="409">
        <v>34.962791000000003</v>
      </c>
      <c r="G282" s="201">
        <v>110581</v>
      </c>
      <c r="H282" s="64">
        <f t="shared" si="9"/>
        <v>6.1218316850530918E-3</v>
      </c>
      <c r="I282" s="203">
        <f t="shared" si="9"/>
        <v>9.0432266233175795E-6</v>
      </c>
    </row>
    <row r="283" spans="5:9" ht="30" customHeight="1" x14ac:dyDescent="0.25">
      <c r="E283" s="200">
        <v>44704</v>
      </c>
      <c r="F283" s="409">
        <v>35.522067999999997</v>
      </c>
      <c r="G283" s="201">
        <v>110346</v>
      </c>
      <c r="H283" s="64">
        <f t="shared" si="9"/>
        <v>1.5996348804075522E-2</v>
      </c>
      <c r="I283" s="203">
        <f t="shared" si="9"/>
        <v>-2.1251390383519864E-3</v>
      </c>
    </row>
    <row r="284" spans="5:9" ht="30" customHeight="1" x14ac:dyDescent="0.25">
      <c r="E284" s="200">
        <v>44701</v>
      </c>
      <c r="F284" s="409">
        <v>34.084964999999997</v>
      </c>
      <c r="G284" s="201">
        <v>108488</v>
      </c>
      <c r="H284" s="64">
        <f t="shared" si="9"/>
        <v>-4.0456625441964711E-2</v>
      </c>
      <c r="I284" s="203">
        <f t="shared" si="9"/>
        <v>-1.6837946096822765E-2</v>
      </c>
    </row>
    <row r="285" spans="5:9" ht="30" customHeight="1" x14ac:dyDescent="0.25">
      <c r="E285" s="200">
        <v>44700</v>
      </c>
      <c r="F285" s="409">
        <v>32.887385999999999</v>
      </c>
      <c r="G285" s="201">
        <v>107005</v>
      </c>
      <c r="H285" s="64">
        <f t="shared" si="9"/>
        <v>-3.5135110157807015E-2</v>
      </c>
      <c r="I285" s="203">
        <f t="shared" si="9"/>
        <v>-1.366971462281541E-2</v>
      </c>
    </row>
    <row r="286" spans="5:9" ht="30" customHeight="1" x14ac:dyDescent="0.25">
      <c r="E286" s="200">
        <v>44699</v>
      </c>
      <c r="F286" s="409">
        <v>33.080840999999999</v>
      </c>
      <c r="G286" s="201">
        <v>106247</v>
      </c>
      <c r="H286" s="64">
        <f t="shared" si="9"/>
        <v>5.8823465020905186E-3</v>
      </c>
      <c r="I286" s="203">
        <f t="shared" si="9"/>
        <v>-7.0837811317228105E-3</v>
      </c>
    </row>
    <row r="287" spans="5:9" ht="30" customHeight="1" x14ac:dyDescent="0.25">
      <c r="E287" s="200">
        <v>44698</v>
      </c>
      <c r="F287" s="409">
        <v>33.559874999999998</v>
      </c>
      <c r="G287" s="201">
        <v>108789</v>
      </c>
      <c r="H287" s="64">
        <f t="shared" si="9"/>
        <v>1.4480708032785561E-2</v>
      </c>
      <c r="I287" s="203">
        <f t="shared" si="9"/>
        <v>2.3925381422534198E-2</v>
      </c>
    </row>
    <row r="288" spans="5:9" ht="30" customHeight="1" x14ac:dyDescent="0.25">
      <c r="E288" s="200">
        <v>44697</v>
      </c>
      <c r="F288" s="409">
        <v>32.343868000000001</v>
      </c>
      <c r="G288" s="201">
        <v>108233</v>
      </c>
      <c r="H288" s="64">
        <f t="shared" si="9"/>
        <v>-3.6233954983443728E-2</v>
      </c>
      <c r="I288" s="203">
        <f t="shared" si="9"/>
        <v>-5.1108108356543447E-3</v>
      </c>
    </row>
    <row r="289" spans="5:9" ht="30" customHeight="1" x14ac:dyDescent="0.25">
      <c r="E289" s="200">
        <v>44694</v>
      </c>
      <c r="F289" s="409">
        <v>32.343868000000001</v>
      </c>
      <c r="G289" s="201">
        <v>106924</v>
      </c>
      <c r="H289" s="64">
        <f t="shared" si="9"/>
        <v>0</v>
      </c>
      <c r="I289" s="203">
        <f t="shared" si="9"/>
        <v>-1.2094278085241994E-2</v>
      </c>
    </row>
    <row r="290" spans="5:9" ht="30" customHeight="1" x14ac:dyDescent="0.25">
      <c r="E290" s="200">
        <v>44693</v>
      </c>
      <c r="F290" s="409">
        <v>32.389930999999997</v>
      </c>
      <c r="G290" s="201">
        <v>105688</v>
      </c>
      <c r="H290" s="64">
        <f t="shared" si="9"/>
        <v>1.4241648525152861E-3</v>
      </c>
      <c r="I290" s="203">
        <f t="shared" si="9"/>
        <v>-1.1559612435000588E-2</v>
      </c>
    </row>
    <row r="291" spans="5:9" ht="30" customHeight="1" x14ac:dyDescent="0.25">
      <c r="E291" s="200">
        <v>44692</v>
      </c>
      <c r="F291" s="409">
        <v>31.588480000000001</v>
      </c>
      <c r="G291" s="201">
        <v>104397</v>
      </c>
      <c r="H291" s="64">
        <f t="shared" si="9"/>
        <v>-2.474383165558447E-2</v>
      </c>
      <c r="I291" s="203">
        <f t="shared" si="9"/>
        <v>-1.2215199454999603E-2</v>
      </c>
    </row>
    <row r="292" spans="5:9" ht="30" customHeight="1" x14ac:dyDescent="0.25">
      <c r="E292" s="200">
        <v>44691</v>
      </c>
      <c r="F292" s="409">
        <v>30.906775</v>
      </c>
      <c r="G292" s="201">
        <v>103110</v>
      </c>
      <c r="H292" s="64">
        <f t="shared" si="9"/>
        <v>-2.158081047267868E-2</v>
      </c>
      <c r="I292" s="203">
        <f t="shared" si="9"/>
        <v>-1.2327940458059183E-2</v>
      </c>
    </row>
    <row r="293" spans="5:9" ht="30" customHeight="1" x14ac:dyDescent="0.25">
      <c r="E293" s="200">
        <v>44690</v>
      </c>
      <c r="F293" s="409">
        <v>31.26605</v>
      </c>
      <c r="G293" s="201">
        <v>103250</v>
      </c>
      <c r="H293" s="64">
        <f t="shared" si="9"/>
        <v>1.1624473921979961E-2</v>
      </c>
      <c r="I293" s="203">
        <f t="shared" si="9"/>
        <v>1.3577732518670338E-3</v>
      </c>
    </row>
    <row r="294" spans="5:9" ht="30" customHeight="1" x14ac:dyDescent="0.25">
      <c r="E294" s="200">
        <v>44687</v>
      </c>
      <c r="F294" s="409">
        <v>31.183138</v>
      </c>
      <c r="G294" s="201">
        <v>105135</v>
      </c>
      <c r="H294" s="64">
        <f t="shared" si="9"/>
        <v>-2.6518220242083279E-3</v>
      </c>
      <c r="I294" s="203">
        <f t="shared" si="9"/>
        <v>1.8256658595641628E-2</v>
      </c>
    </row>
    <row r="295" spans="5:9" ht="30" customHeight="1" x14ac:dyDescent="0.25">
      <c r="E295" s="200">
        <v>44686</v>
      </c>
      <c r="F295" s="409">
        <v>31.081810000000001</v>
      </c>
      <c r="G295" s="201">
        <v>105304</v>
      </c>
      <c r="H295" s="64">
        <f t="shared" si="9"/>
        <v>-3.2494484679508329E-3</v>
      </c>
      <c r="I295" s="203">
        <f t="shared" si="9"/>
        <v>1.6074570789936793E-3</v>
      </c>
    </row>
    <row r="296" spans="5:9" ht="30" customHeight="1" x14ac:dyDescent="0.25">
      <c r="E296" s="200">
        <v>44685</v>
      </c>
      <c r="F296" s="409">
        <v>31.910906000000001</v>
      </c>
      <c r="G296" s="201">
        <v>108344</v>
      </c>
      <c r="H296" s="64">
        <f t="shared" si="9"/>
        <v>2.6674637030468906E-2</v>
      </c>
      <c r="I296" s="203">
        <f t="shared" si="9"/>
        <v>2.8868798906024562E-2</v>
      </c>
    </row>
    <row r="297" spans="5:9" ht="30" customHeight="1" x14ac:dyDescent="0.25">
      <c r="E297" s="200">
        <v>44684</v>
      </c>
      <c r="F297" s="409">
        <v>31.008106000000002</v>
      </c>
      <c r="G297" s="201">
        <v>106528</v>
      </c>
      <c r="H297" s="64">
        <f t="shared" si="9"/>
        <v>-2.8291268195268393E-2</v>
      </c>
      <c r="I297" s="203">
        <f t="shared" si="9"/>
        <v>-1.6761426567230342E-2</v>
      </c>
    </row>
    <row r="298" spans="5:9" ht="30" customHeight="1" x14ac:dyDescent="0.25">
      <c r="E298" s="200">
        <v>44683</v>
      </c>
      <c r="F298" s="409">
        <v>30.381681</v>
      </c>
      <c r="G298" s="201">
        <v>106639</v>
      </c>
      <c r="H298" s="64">
        <f t="shared" si="9"/>
        <v>-2.0201975573741926E-2</v>
      </c>
      <c r="I298" s="203">
        <f t="shared" si="9"/>
        <v>1.0419795734455395E-3</v>
      </c>
    </row>
    <row r="299" spans="5:9" ht="30" customHeight="1" x14ac:dyDescent="0.25">
      <c r="E299" s="200">
        <v>44680</v>
      </c>
      <c r="F299" s="409">
        <v>30.602774</v>
      </c>
      <c r="G299" s="201">
        <v>107876</v>
      </c>
      <c r="H299" s="64">
        <f t="shared" si="9"/>
        <v>7.2771812724912177E-3</v>
      </c>
      <c r="I299" s="203">
        <f t="shared" si="9"/>
        <v>1.1599883719839887E-2</v>
      </c>
    </row>
    <row r="300" spans="5:9" ht="30" customHeight="1" x14ac:dyDescent="0.25">
      <c r="E300" s="200">
        <v>44679</v>
      </c>
      <c r="F300" s="409">
        <v>31.330532000000002</v>
      </c>
      <c r="G300" s="201">
        <v>109919</v>
      </c>
      <c r="H300" s="64">
        <f t="shared" si="9"/>
        <v>2.3780785362790935E-2</v>
      </c>
      <c r="I300" s="203">
        <f t="shared" si="9"/>
        <v>1.893841076791869E-2</v>
      </c>
    </row>
    <row r="301" spans="5:9" ht="30" customHeight="1" x14ac:dyDescent="0.25">
      <c r="E301" s="200">
        <v>44678</v>
      </c>
      <c r="F301" s="409">
        <v>31.385805000000001</v>
      </c>
      <c r="G301" s="201">
        <v>109349</v>
      </c>
      <c r="H301" s="64">
        <f t="shared" si="9"/>
        <v>1.7641896409545943E-3</v>
      </c>
      <c r="I301" s="203">
        <f t="shared" si="9"/>
        <v>-5.1856366961126055E-3</v>
      </c>
    </row>
    <row r="302" spans="5:9" ht="30" customHeight="1" x14ac:dyDescent="0.25">
      <c r="E302" s="200">
        <v>44677</v>
      </c>
      <c r="F302" s="409">
        <v>31.247617999999999</v>
      </c>
      <c r="G302" s="201">
        <v>108213</v>
      </c>
      <c r="H302" s="64">
        <f t="shared" si="9"/>
        <v>-4.4028502694132277E-3</v>
      </c>
      <c r="I302" s="203">
        <f t="shared" si="9"/>
        <v>-1.038875526982419E-2</v>
      </c>
    </row>
    <row r="303" spans="5:9" ht="30" customHeight="1" x14ac:dyDescent="0.25">
      <c r="E303" s="200">
        <v>44676</v>
      </c>
      <c r="F303" s="409">
        <v>31.966169000000001</v>
      </c>
      <c r="G303" s="201">
        <v>110685</v>
      </c>
      <c r="H303" s="64">
        <f t="shared" si="9"/>
        <v>2.2995384800211127E-2</v>
      </c>
      <c r="I303" s="203">
        <f t="shared" si="9"/>
        <v>2.284383576834581E-2</v>
      </c>
    </row>
    <row r="304" spans="5:9" ht="30" customHeight="1" x14ac:dyDescent="0.25">
      <c r="E304" s="200">
        <v>44673</v>
      </c>
      <c r="F304" s="409">
        <v>31.717441999999998</v>
      </c>
      <c r="G304" s="201">
        <v>111078</v>
      </c>
      <c r="H304" s="64">
        <f t="shared" si="9"/>
        <v>-7.7809449108525719E-3</v>
      </c>
      <c r="I304" s="203">
        <f t="shared" si="9"/>
        <v>3.55061661471745E-3</v>
      </c>
    </row>
    <row r="305" spans="5:9" ht="30" customHeight="1" x14ac:dyDescent="0.25">
      <c r="E305" s="200">
        <v>44671</v>
      </c>
      <c r="F305" s="409">
        <v>32.389930999999997</v>
      </c>
      <c r="G305" s="201">
        <v>114344</v>
      </c>
      <c r="H305" s="64">
        <f t="shared" si="9"/>
        <v>2.1202497982025115E-2</v>
      </c>
      <c r="I305" s="203">
        <f t="shared" si="9"/>
        <v>2.9402762023082785E-2</v>
      </c>
    </row>
    <row r="306" spans="5:9" ht="30" customHeight="1" x14ac:dyDescent="0.25">
      <c r="E306" s="200">
        <v>44670</v>
      </c>
      <c r="F306" s="409">
        <v>32.435988999999999</v>
      </c>
      <c r="G306" s="201">
        <v>115057</v>
      </c>
      <c r="H306" s="64">
        <f t="shared" si="9"/>
        <v>1.4219851224752666E-3</v>
      </c>
      <c r="I306" s="203">
        <f t="shared" si="9"/>
        <v>6.2355698593716813E-3</v>
      </c>
    </row>
    <row r="307" spans="5:9" ht="30" customHeight="1" x14ac:dyDescent="0.25">
      <c r="E307" s="200">
        <v>44669</v>
      </c>
      <c r="F307" s="409">
        <v>33.624358999999998</v>
      </c>
      <c r="G307" s="201">
        <v>115687</v>
      </c>
      <c r="H307" s="64">
        <f t="shared" si="9"/>
        <v>3.663739064654381E-2</v>
      </c>
      <c r="I307" s="203">
        <f t="shared" si="9"/>
        <v>5.4755469028393566E-3</v>
      </c>
    </row>
    <row r="308" spans="5:9" ht="30" customHeight="1" x14ac:dyDescent="0.25">
      <c r="E308" s="200">
        <v>44665</v>
      </c>
      <c r="F308" s="409">
        <v>32.426777000000001</v>
      </c>
      <c r="G308" s="201">
        <v>116182</v>
      </c>
      <c r="H308" s="64">
        <f t="shared" si="9"/>
        <v>-3.5616500525705086E-2</v>
      </c>
      <c r="I308" s="203">
        <f t="shared" si="9"/>
        <v>4.2787867262528145E-3</v>
      </c>
    </row>
    <row r="309" spans="5:9" ht="30" customHeight="1" x14ac:dyDescent="0.25">
      <c r="E309" s="200">
        <v>44664</v>
      </c>
      <c r="F309" s="409">
        <v>32.399138999999998</v>
      </c>
      <c r="G309" s="201">
        <v>116782</v>
      </c>
      <c r="H309" s="64">
        <f t="shared" si="9"/>
        <v>-8.5232029072768167E-4</v>
      </c>
      <c r="I309" s="203">
        <f t="shared" si="9"/>
        <v>5.1643111669621433E-3</v>
      </c>
    </row>
    <row r="310" spans="5:9" ht="30" customHeight="1" x14ac:dyDescent="0.25">
      <c r="E310" s="200">
        <v>44663</v>
      </c>
      <c r="F310" s="409">
        <v>32.242531</v>
      </c>
      <c r="G310" s="201">
        <v>116147</v>
      </c>
      <c r="H310" s="64">
        <f t="shared" si="9"/>
        <v>-4.8337086982465083E-3</v>
      </c>
      <c r="I310" s="203">
        <f t="shared" si="9"/>
        <v>-5.4374818037026262E-3</v>
      </c>
    </row>
    <row r="311" spans="5:9" ht="30" customHeight="1" x14ac:dyDescent="0.25">
      <c r="E311" s="200">
        <v>44662</v>
      </c>
      <c r="F311" s="409">
        <v>32.307017999999999</v>
      </c>
      <c r="G311" s="201">
        <v>116953</v>
      </c>
      <c r="H311" s="64">
        <f t="shared" si="9"/>
        <v>2.0000601069438684E-3</v>
      </c>
      <c r="I311" s="203">
        <f t="shared" si="9"/>
        <v>6.9394818635004629E-3</v>
      </c>
    </row>
    <row r="312" spans="5:9" ht="30" customHeight="1" x14ac:dyDescent="0.25">
      <c r="E312" s="200">
        <v>44659</v>
      </c>
      <c r="F312" s="409">
        <v>32.104351000000001</v>
      </c>
      <c r="G312" s="201">
        <v>118322</v>
      </c>
      <c r="H312" s="64">
        <f t="shared" si="9"/>
        <v>-6.2731571202269132E-3</v>
      </c>
      <c r="I312" s="203">
        <f t="shared" si="9"/>
        <v>1.1705556933127026E-2</v>
      </c>
    </row>
    <row r="313" spans="5:9" ht="30" customHeight="1" x14ac:dyDescent="0.25">
      <c r="E313" s="200">
        <v>44658</v>
      </c>
      <c r="F313" s="409">
        <v>31.54241</v>
      </c>
      <c r="G313" s="201">
        <v>118862</v>
      </c>
      <c r="H313" s="64">
        <f t="shared" si="9"/>
        <v>-1.7503577630334277E-2</v>
      </c>
      <c r="I313" s="203">
        <f t="shared" si="9"/>
        <v>4.5638173796926917E-3</v>
      </c>
    </row>
    <row r="314" spans="5:9" ht="30" customHeight="1" x14ac:dyDescent="0.25">
      <c r="E314" s="200">
        <v>44657</v>
      </c>
      <c r="F314" s="409">
        <v>30.971257999999999</v>
      </c>
      <c r="G314" s="201">
        <v>118228</v>
      </c>
      <c r="H314" s="64">
        <f t="shared" si="9"/>
        <v>-1.8107430598993557E-2</v>
      </c>
      <c r="I314" s="203">
        <f t="shared" si="9"/>
        <v>-5.3339166428294504E-3</v>
      </c>
    </row>
    <row r="315" spans="5:9" ht="30" customHeight="1" x14ac:dyDescent="0.25">
      <c r="E315" s="200">
        <v>44656</v>
      </c>
      <c r="F315" s="409">
        <v>30.814651000000001</v>
      </c>
      <c r="G315" s="201">
        <v>118885</v>
      </c>
      <c r="H315" s="64">
        <f t="shared" si="9"/>
        <v>-5.0565269257063505E-3</v>
      </c>
      <c r="I315" s="203">
        <f t="shared" si="9"/>
        <v>5.5570592414655451E-3</v>
      </c>
    </row>
    <row r="316" spans="5:9" ht="30" customHeight="1" x14ac:dyDescent="0.25">
      <c r="E316" s="200">
        <v>44655</v>
      </c>
      <c r="F316" s="409">
        <v>31.652954000000001</v>
      </c>
      <c r="G316" s="201">
        <v>121280</v>
      </c>
      <c r="H316" s="64">
        <f t="shared" si="9"/>
        <v>2.7204689094158407E-2</v>
      </c>
      <c r="I316" s="203">
        <f t="shared" si="9"/>
        <v>2.0145518778651672E-2</v>
      </c>
    </row>
    <row r="317" spans="5:9" ht="30" customHeight="1" x14ac:dyDescent="0.25">
      <c r="E317" s="200">
        <v>44652</v>
      </c>
      <c r="F317" s="409">
        <v>31.947745999999999</v>
      </c>
      <c r="G317" s="201">
        <v>121570</v>
      </c>
      <c r="H317" s="64">
        <f t="shared" si="9"/>
        <v>9.313253985710146E-3</v>
      </c>
      <c r="I317" s="203">
        <f t="shared" si="9"/>
        <v>2.3911609498681319E-3</v>
      </c>
    </row>
    <row r="318" spans="5:9" ht="30" customHeight="1" x14ac:dyDescent="0.25">
      <c r="E318" s="200">
        <v>44651</v>
      </c>
      <c r="F318" s="409">
        <v>31.966169000000001</v>
      </c>
      <c r="G318" s="201">
        <v>119999</v>
      </c>
      <c r="H318" s="64">
        <f t="shared" si="9"/>
        <v>5.7666040039272559E-4</v>
      </c>
      <c r="I318" s="203">
        <f t="shared" si="9"/>
        <v>-1.2922596035206069E-2</v>
      </c>
    </row>
    <row r="319" spans="5:9" ht="30" customHeight="1" x14ac:dyDescent="0.25">
      <c r="E319" s="200">
        <v>44650</v>
      </c>
      <c r="F319" s="409">
        <v>32.150413999999998</v>
      </c>
      <c r="G319" s="201">
        <v>120260</v>
      </c>
      <c r="H319" s="64">
        <f t="shared" si="9"/>
        <v>5.7637497943527904E-3</v>
      </c>
      <c r="I319" s="203">
        <f t="shared" si="9"/>
        <v>2.1750181251509737E-3</v>
      </c>
    </row>
    <row r="320" spans="5:9" ht="30" customHeight="1" x14ac:dyDescent="0.25">
      <c r="E320" s="200">
        <v>44649</v>
      </c>
      <c r="F320" s="409">
        <v>32.343868000000001</v>
      </c>
      <c r="G320" s="201">
        <v>120014</v>
      </c>
      <c r="H320" s="64">
        <f t="shared" si="9"/>
        <v>6.0171542425551117E-3</v>
      </c>
      <c r="I320" s="203">
        <f t="shared" si="9"/>
        <v>-2.0455679361384149E-3</v>
      </c>
    </row>
    <row r="321" spans="5:9" ht="30" customHeight="1" x14ac:dyDescent="0.25">
      <c r="E321" s="200">
        <v>44648</v>
      </c>
      <c r="F321" s="409">
        <v>32.205691999999999</v>
      </c>
      <c r="G321" s="201">
        <v>118738</v>
      </c>
      <c r="H321" s="64">
        <f t="shared" si="9"/>
        <v>-4.2720926266457404E-3</v>
      </c>
      <c r="I321" s="203">
        <f t="shared" si="9"/>
        <v>-1.0632092922492342E-2</v>
      </c>
    </row>
    <row r="322" spans="5:9" ht="30" customHeight="1" x14ac:dyDescent="0.25">
      <c r="E322" s="200">
        <v>44645</v>
      </c>
      <c r="F322" s="409">
        <v>32.518901999999997</v>
      </c>
      <c r="G322" s="201">
        <v>119081</v>
      </c>
      <c r="H322" s="64">
        <f t="shared" si="9"/>
        <v>9.7252994905372425E-3</v>
      </c>
      <c r="I322" s="203">
        <f t="shared" si="9"/>
        <v>2.8887129646786303E-3</v>
      </c>
    </row>
    <row r="323" spans="5:9" ht="30" customHeight="1" x14ac:dyDescent="0.25">
      <c r="E323" s="200">
        <v>44644</v>
      </c>
      <c r="F323" s="409">
        <v>32.537323000000001</v>
      </c>
      <c r="G323" s="201">
        <v>119053</v>
      </c>
      <c r="H323" s="64">
        <f t="shared" si="9"/>
        <v>5.6647054073355463E-4</v>
      </c>
      <c r="I323" s="203">
        <f t="shared" si="9"/>
        <v>-2.3513406840725004E-4</v>
      </c>
    </row>
    <row r="324" spans="5:9" ht="30" customHeight="1" x14ac:dyDescent="0.25">
      <c r="E324" s="200">
        <v>44643</v>
      </c>
      <c r="F324" s="409">
        <v>32.168838999999998</v>
      </c>
      <c r="G324" s="201">
        <v>117457</v>
      </c>
      <c r="H324" s="64">
        <f t="shared" si="9"/>
        <v>-1.1324963642522223E-2</v>
      </c>
      <c r="I324" s="203">
        <f t="shared" si="9"/>
        <v>-1.34057940581086E-2</v>
      </c>
    </row>
    <row r="325" spans="5:9" ht="30" customHeight="1" x14ac:dyDescent="0.25">
      <c r="E325" s="200">
        <v>44642</v>
      </c>
      <c r="F325" s="409">
        <v>32.334656000000003</v>
      </c>
      <c r="G325" s="201">
        <v>117272</v>
      </c>
      <c r="H325" s="64">
        <f t="shared" si="9"/>
        <v>5.1545845344311836E-3</v>
      </c>
      <c r="I325" s="203">
        <f t="shared" si="9"/>
        <v>-1.5750444843645184E-3</v>
      </c>
    </row>
    <row r="326" spans="5:9" ht="30" customHeight="1" x14ac:dyDescent="0.25">
      <c r="E326" s="200">
        <v>44641</v>
      </c>
      <c r="F326" s="409">
        <v>31.699021999999999</v>
      </c>
      <c r="G326" s="201">
        <v>116155</v>
      </c>
      <c r="H326" s="64">
        <f t="shared" si="9"/>
        <v>-1.9657979351937582E-2</v>
      </c>
      <c r="I326" s="203">
        <f t="shared" si="9"/>
        <v>-9.5248652704823522E-3</v>
      </c>
    </row>
    <row r="327" spans="5:9" ht="30" customHeight="1" x14ac:dyDescent="0.25">
      <c r="E327" s="200">
        <v>44638</v>
      </c>
      <c r="F327" s="409">
        <v>31.063376999999999</v>
      </c>
      <c r="G327" s="201">
        <v>115311</v>
      </c>
      <c r="H327" s="64">
        <f t="shared" si="9"/>
        <v>-2.0052511399247575E-2</v>
      </c>
      <c r="I327" s="203">
        <f t="shared" si="9"/>
        <v>-7.2661529852352524E-3</v>
      </c>
    </row>
    <row r="328" spans="5:9" ht="30" customHeight="1" x14ac:dyDescent="0.25">
      <c r="E328" s="200">
        <v>44637</v>
      </c>
      <c r="F328" s="409">
        <v>31.127866999999998</v>
      </c>
      <c r="G328" s="201">
        <v>113076</v>
      </c>
      <c r="H328" s="64">
        <f t="shared" si="9"/>
        <v>2.0760782061781669E-3</v>
      </c>
      <c r="I328" s="203">
        <f t="shared" si="9"/>
        <v>-1.9382365949475733E-2</v>
      </c>
    </row>
    <row r="329" spans="5:9" ht="30" customHeight="1" x14ac:dyDescent="0.25">
      <c r="E329" s="200">
        <v>44636</v>
      </c>
      <c r="F329" s="409">
        <v>30.842295</v>
      </c>
      <c r="G329" s="201">
        <v>111112</v>
      </c>
      <c r="H329" s="64">
        <f t="shared" si="9"/>
        <v>-9.1741589618073993E-3</v>
      </c>
      <c r="I329" s="203">
        <f t="shared" si="9"/>
        <v>-1.7368849269517872E-2</v>
      </c>
    </row>
    <row r="330" spans="5:9" ht="30" customHeight="1" x14ac:dyDescent="0.25">
      <c r="E330" s="200">
        <v>44635</v>
      </c>
      <c r="F330" s="409">
        <v>30.436954</v>
      </c>
      <c r="G330" s="201">
        <v>108959</v>
      </c>
      <c r="H330" s="64">
        <f t="shared" si="9"/>
        <v>-1.3142374781124455E-2</v>
      </c>
      <c r="I330" s="203">
        <f t="shared" si="9"/>
        <v>-1.9376844985240171E-2</v>
      </c>
    </row>
    <row r="331" spans="5:9" ht="30" customHeight="1" x14ac:dyDescent="0.25">
      <c r="E331" s="200">
        <v>44634</v>
      </c>
      <c r="F331" s="409">
        <v>30.786438</v>
      </c>
      <c r="G331" s="201">
        <v>109928</v>
      </c>
      <c r="H331" s="64">
        <f t="shared" si="9"/>
        <v>1.1482226506634108E-2</v>
      </c>
      <c r="I331" s="203">
        <f t="shared" si="9"/>
        <v>8.8932534256005447E-3</v>
      </c>
    </row>
    <row r="332" spans="5:9" ht="30" customHeight="1" x14ac:dyDescent="0.25">
      <c r="E332" s="200">
        <v>44631</v>
      </c>
      <c r="F332" s="409">
        <v>30.594194000000002</v>
      </c>
      <c r="G332" s="201">
        <v>111713</v>
      </c>
      <c r="H332" s="64">
        <f t="shared" si="9"/>
        <v>-6.2444378917755339E-3</v>
      </c>
      <c r="I332" s="203">
        <f t="shared" si="9"/>
        <v>1.6237901171676006E-2</v>
      </c>
    </row>
    <row r="333" spans="5:9" ht="30" customHeight="1" x14ac:dyDescent="0.25">
      <c r="E333" s="200">
        <v>44630</v>
      </c>
      <c r="F333" s="409">
        <v>31.216694</v>
      </c>
      <c r="G333" s="201">
        <v>113663</v>
      </c>
      <c r="H333" s="64">
        <f t="shared" si="9"/>
        <v>2.03469978650197E-2</v>
      </c>
      <c r="I333" s="203">
        <f t="shared" si="9"/>
        <v>1.7455443860607156E-2</v>
      </c>
    </row>
    <row r="334" spans="5:9" ht="30" customHeight="1" x14ac:dyDescent="0.25">
      <c r="E334" s="200">
        <v>44629</v>
      </c>
      <c r="F334" s="409">
        <v>31.628644999999999</v>
      </c>
      <c r="G334" s="201">
        <v>113900</v>
      </c>
      <c r="H334" s="64">
        <f t="shared" si="9"/>
        <v>1.3196496720632833E-2</v>
      </c>
      <c r="I334" s="203">
        <f t="shared" si="9"/>
        <v>2.0851112499229441E-3</v>
      </c>
    </row>
    <row r="335" spans="5:9" ht="30" customHeight="1" x14ac:dyDescent="0.25">
      <c r="E335" s="200">
        <v>44628</v>
      </c>
      <c r="F335" s="409">
        <v>29.935072000000002</v>
      </c>
      <c r="G335" s="201">
        <v>111203</v>
      </c>
      <c r="H335" s="64">
        <f t="shared" si="9"/>
        <v>-5.3545543920708538E-2</v>
      </c>
      <c r="I335" s="203">
        <f t="shared" si="9"/>
        <v>-2.3678665496049134E-2</v>
      </c>
    </row>
    <row r="336" spans="5:9" ht="30" customHeight="1" x14ac:dyDescent="0.25">
      <c r="E336" s="200">
        <v>44627</v>
      </c>
      <c r="F336" s="409">
        <v>29.706213000000002</v>
      </c>
      <c r="G336" s="201">
        <v>111593</v>
      </c>
      <c r="H336" s="64">
        <f t="shared" si="9"/>
        <v>-7.6451795405736434E-3</v>
      </c>
      <c r="I336" s="203">
        <f t="shared" si="9"/>
        <v>3.5070996286070688E-3</v>
      </c>
    </row>
    <row r="337" spans="5:9" ht="30" customHeight="1" x14ac:dyDescent="0.25">
      <c r="E337" s="200">
        <v>44624</v>
      </c>
      <c r="F337" s="409">
        <v>31.033611000000001</v>
      </c>
      <c r="G337" s="201">
        <v>114474</v>
      </c>
      <c r="H337" s="64">
        <f t="shared" si="9"/>
        <v>4.4684187782535467E-2</v>
      </c>
      <c r="I337" s="203">
        <f t="shared" si="9"/>
        <v>2.581703153423609E-2</v>
      </c>
    </row>
    <row r="338" spans="5:9" ht="30" customHeight="1" x14ac:dyDescent="0.25">
      <c r="E338" s="200">
        <v>44623</v>
      </c>
      <c r="F338" s="409">
        <v>31.830041999999999</v>
      </c>
      <c r="G338" s="201">
        <v>115166</v>
      </c>
      <c r="H338" s="64">
        <f t="shared" si="9"/>
        <v>2.5663497554312853E-2</v>
      </c>
      <c r="I338" s="203">
        <f t="shared" si="9"/>
        <v>6.045040795289669E-3</v>
      </c>
    </row>
    <row r="339" spans="5:9" ht="30" customHeight="1" x14ac:dyDescent="0.25">
      <c r="E339" s="200">
        <v>44622</v>
      </c>
      <c r="F339" s="409">
        <v>31.826512999999998</v>
      </c>
      <c r="G339" s="201">
        <v>115174</v>
      </c>
      <c r="H339" s="64">
        <f t="shared" si="9"/>
        <v>-1.1087010189936297E-4</v>
      </c>
      <c r="I339" s="203">
        <f t="shared" si="9"/>
        <v>6.946494625159616E-5</v>
      </c>
    </row>
    <row r="340" spans="5:9" ht="30" customHeight="1" x14ac:dyDescent="0.25">
      <c r="E340" s="200">
        <v>44617</v>
      </c>
      <c r="F340" s="409">
        <v>31.477855999999999</v>
      </c>
      <c r="G340" s="201">
        <v>113142</v>
      </c>
      <c r="H340" s="64">
        <f t="shared" si="9"/>
        <v>-1.0954923022826857E-2</v>
      </c>
      <c r="I340" s="203">
        <f t="shared" si="9"/>
        <v>-1.7642870786809484E-2</v>
      </c>
    </row>
    <row r="341" spans="5:9" ht="30" customHeight="1" x14ac:dyDescent="0.25">
      <c r="E341" s="200">
        <v>44616</v>
      </c>
      <c r="F341" s="409">
        <v>30.977211</v>
      </c>
      <c r="G341" s="201">
        <v>111592</v>
      </c>
      <c r="H341" s="64">
        <f t="shared" si="9"/>
        <v>-1.5904672796012487E-2</v>
      </c>
      <c r="I341" s="203">
        <f t="shared" si="9"/>
        <v>-1.3699598734333795E-2</v>
      </c>
    </row>
    <row r="342" spans="5:9" ht="30" customHeight="1" x14ac:dyDescent="0.25">
      <c r="E342" s="200">
        <v>44615</v>
      </c>
      <c r="F342" s="409">
        <v>31.996378</v>
      </c>
      <c r="G342" s="201">
        <v>112008</v>
      </c>
      <c r="H342" s="64">
        <f t="shared" si="9"/>
        <v>3.2900540981562143E-2</v>
      </c>
      <c r="I342" s="203">
        <f t="shared" si="9"/>
        <v>3.7278657968313755E-3</v>
      </c>
    </row>
    <row r="343" spans="5:9" ht="30" customHeight="1" x14ac:dyDescent="0.25">
      <c r="E343" s="200">
        <v>44614</v>
      </c>
      <c r="F343" s="409">
        <v>31.835450999999999</v>
      </c>
      <c r="G343" s="201">
        <v>112892</v>
      </c>
      <c r="H343" s="64">
        <f t="shared" si="9"/>
        <v>-5.029538030835945E-3</v>
      </c>
      <c r="I343" s="203">
        <f t="shared" si="9"/>
        <v>7.8922934076137707E-3</v>
      </c>
    </row>
    <row r="344" spans="5:9" ht="30" customHeight="1" x14ac:dyDescent="0.25">
      <c r="E344" s="200">
        <v>44613</v>
      </c>
      <c r="F344" s="409">
        <v>31.540434000000001</v>
      </c>
      <c r="G344" s="201">
        <v>111725</v>
      </c>
      <c r="H344" s="64">
        <f t="shared" ref="H344:I407" si="10">F344/F343-1</f>
        <v>-9.2669332688265493E-3</v>
      </c>
      <c r="I344" s="203">
        <f t="shared" si="10"/>
        <v>-1.0337313538603232E-2</v>
      </c>
    </row>
    <row r="345" spans="5:9" ht="30" customHeight="1" x14ac:dyDescent="0.25">
      <c r="E345" s="200">
        <v>44610</v>
      </c>
      <c r="F345" s="409">
        <v>32.228813000000002</v>
      </c>
      <c r="G345" s="201">
        <v>112768</v>
      </c>
      <c r="H345" s="64">
        <f t="shared" si="10"/>
        <v>2.1825286234171681E-2</v>
      </c>
      <c r="I345" s="203">
        <f t="shared" si="10"/>
        <v>9.3354217945849083E-3</v>
      </c>
    </row>
    <row r="346" spans="5:9" ht="30" customHeight="1" x14ac:dyDescent="0.25">
      <c r="E346" s="200">
        <v>44609</v>
      </c>
      <c r="F346" s="409">
        <v>31.585135000000001</v>
      </c>
      <c r="G346" s="201">
        <v>113528</v>
      </c>
      <c r="H346" s="64">
        <f t="shared" si="10"/>
        <v>-1.9972128666358335E-2</v>
      </c>
      <c r="I346" s="203">
        <f t="shared" si="10"/>
        <v>6.7395005675368047E-3</v>
      </c>
    </row>
    <row r="347" spans="5:9" ht="30" customHeight="1" x14ac:dyDescent="0.25">
      <c r="E347" s="200">
        <v>44608</v>
      </c>
      <c r="F347" s="409">
        <v>31.585135000000001</v>
      </c>
      <c r="G347" s="201">
        <v>115181</v>
      </c>
      <c r="H347" s="64">
        <f t="shared" si="10"/>
        <v>0</v>
      </c>
      <c r="I347" s="203">
        <f t="shared" si="10"/>
        <v>1.4560284687477942E-2</v>
      </c>
    </row>
    <row r="348" spans="5:9" ht="30" customHeight="1" x14ac:dyDescent="0.25">
      <c r="E348" s="200">
        <v>44607</v>
      </c>
      <c r="F348" s="409">
        <v>31.406336</v>
      </c>
      <c r="G348" s="201">
        <v>114660</v>
      </c>
      <c r="H348" s="64">
        <f t="shared" si="10"/>
        <v>-5.6608591351596793E-3</v>
      </c>
      <c r="I348" s="203">
        <f t="shared" si="10"/>
        <v>-4.5233154773790529E-3</v>
      </c>
    </row>
    <row r="349" spans="5:9" ht="30" customHeight="1" x14ac:dyDescent="0.25">
      <c r="E349" s="200">
        <v>44606</v>
      </c>
      <c r="F349" s="409">
        <v>29.984867000000001</v>
      </c>
      <c r="G349" s="201">
        <v>113807</v>
      </c>
      <c r="H349" s="64">
        <f t="shared" si="10"/>
        <v>-4.5260580540181339E-2</v>
      </c>
      <c r="I349" s="203">
        <f t="shared" si="10"/>
        <v>-7.4393860108146193E-3</v>
      </c>
    </row>
    <row r="350" spans="5:9" ht="30" customHeight="1" x14ac:dyDescent="0.25">
      <c r="E350" s="200">
        <v>44603</v>
      </c>
      <c r="F350" s="409">
        <v>29.859708999999999</v>
      </c>
      <c r="G350" s="201">
        <v>113572</v>
      </c>
      <c r="H350" s="64">
        <f t="shared" si="10"/>
        <v>-4.1740388576678722E-3</v>
      </c>
      <c r="I350" s="203">
        <f t="shared" si="10"/>
        <v>-2.0648993471403809E-3</v>
      </c>
    </row>
    <row r="351" spans="5:9" ht="30" customHeight="1" x14ac:dyDescent="0.25">
      <c r="E351" s="200">
        <v>44602</v>
      </c>
      <c r="F351" s="409">
        <v>28.849488999999998</v>
      </c>
      <c r="G351" s="201">
        <v>113359</v>
      </c>
      <c r="H351" s="64">
        <f t="shared" si="10"/>
        <v>-3.3832211827650394E-2</v>
      </c>
      <c r="I351" s="203">
        <f t="shared" si="10"/>
        <v>-1.8754622618251116E-3</v>
      </c>
    </row>
    <row r="352" spans="5:9" ht="30" customHeight="1" x14ac:dyDescent="0.25">
      <c r="E352" s="200">
        <v>44601</v>
      </c>
      <c r="F352" s="409">
        <v>28.536587000000001</v>
      </c>
      <c r="G352" s="201">
        <v>112461</v>
      </c>
      <c r="H352" s="64">
        <f t="shared" si="10"/>
        <v>-1.0846015331501979E-2</v>
      </c>
      <c r="I352" s="203">
        <f t="shared" si="10"/>
        <v>-7.921735371695271E-3</v>
      </c>
    </row>
    <row r="353" spans="5:9" ht="30" customHeight="1" x14ac:dyDescent="0.25">
      <c r="E353" s="200">
        <v>44600</v>
      </c>
      <c r="F353" s="409">
        <v>28.786906999999999</v>
      </c>
      <c r="G353" s="201">
        <v>112234</v>
      </c>
      <c r="H353" s="64">
        <f t="shared" si="10"/>
        <v>8.7718969335750518E-3</v>
      </c>
      <c r="I353" s="203">
        <f t="shared" si="10"/>
        <v>-2.0184775166501856E-3</v>
      </c>
    </row>
    <row r="354" spans="5:9" ht="30" customHeight="1" x14ac:dyDescent="0.25">
      <c r="E354" s="200">
        <v>44599</v>
      </c>
      <c r="F354" s="409">
        <v>28.482949999999999</v>
      </c>
      <c r="G354" s="201">
        <v>111996</v>
      </c>
      <c r="H354" s="64">
        <f t="shared" si="10"/>
        <v>-1.055886274965212E-2</v>
      </c>
      <c r="I354" s="203">
        <f t="shared" si="10"/>
        <v>-2.1205695243865508E-3</v>
      </c>
    </row>
    <row r="355" spans="5:9" ht="30" customHeight="1" x14ac:dyDescent="0.25">
      <c r="E355" s="200">
        <v>44596</v>
      </c>
      <c r="F355" s="409">
        <v>28.813725000000002</v>
      </c>
      <c r="G355" s="201">
        <v>112245</v>
      </c>
      <c r="H355" s="64">
        <f t="shared" si="10"/>
        <v>1.1613087829736912E-2</v>
      </c>
      <c r="I355" s="203">
        <f t="shared" si="10"/>
        <v>2.2232936890602684E-3</v>
      </c>
    </row>
    <row r="356" spans="5:9" ht="30" customHeight="1" x14ac:dyDescent="0.25">
      <c r="E356" s="200">
        <v>44595</v>
      </c>
      <c r="F356" s="409">
        <v>28.867369</v>
      </c>
      <c r="G356" s="201">
        <v>111696</v>
      </c>
      <c r="H356" s="64">
        <f t="shared" si="10"/>
        <v>1.8617516478691698E-3</v>
      </c>
      <c r="I356" s="203">
        <f t="shared" si="10"/>
        <v>-4.8910864626486861E-3</v>
      </c>
    </row>
    <row r="357" spans="5:9" ht="30" customHeight="1" x14ac:dyDescent="0.25">
      <c r="E357" s="200">
        <v>44594</v>
      </c>
      <c r="F357" s="409">
        <v>28.670683</v>
      </c>
      <c r="G357" s="201">
        <v>112161</v>
      </c>
      <c r="H357" s="64">
        <f t="shared" si="10"/>
        <v>-6.81343699870951E-3</v>
      </c>
      <c r="I357" s="203">
        <f t="shared" si="10"/>
        <v>4.1630855178340642E-3</v>
      </c>
    </row>
    <row r="358" spans="5:9" ht="30" customHeight="1" x14ac:dyDescent="0.25">
      <c r="E358" s="200">
        <v>44593</v>
      </c>
      <c r="F358" s="409">
        <v>29.153449999999999</v>
      </c>
      <c r="G358" s="201">
        <v>113147</v>
      </c>
      <c r="H358" s="64">
        <f t="shared" si="10"/>
        <v>1.6838350171148653E-2</v>
      </c>
      <c r="I358" s="203">
        <f t="shared" si="10"/>
        <v>8.7909344602847828E-3</v>
      </c>
    </row>
    <row r="359" spans="5:9" ht="30" customHeight="1" x14ac:dyDescent="0.25">
      <c r="E359" s="200">
        <v>44592</v>
      </c>
      <c r="F359" s="409">
        <v>29.198146999999999</v>
      </c>
      <c r="G359" s="201">
        <v>112388</v>
      </c>
      <c r="H359" s="64">
        <f t="shared" si="10"/>
        <v>1.5331633134327838E-3</v>
      </c>
      <c r="I359" s="203">
        <f t="shared" si="10"/>
        <v>-6.7080877089096269E-3</v>
      </c>
    </row>
    <row r="360" spans="5:9" ht="30" customHeight="1" x14ac:dyDescent="0.25">
      <c r="E360" s="200">
        <v>44589</v>
      </c>
      <c r="F360" s="409">
        <v>29.046171000000001</v>
      </c>
      <c r="G360" s="201">
        <v>111478</v>
      </c>
      <c r="H360" s="64">
        <f t="shared" si="10"/>
        <v>-5.2049878370705738E-3</v>
      </c>
      <c r="I360" s="203">
        <f t="shared" si="10"/>
        <v>-8.0969498522973637E-3</v>
      </c>
    </row>
    <row r="361" spans="5:9" ht="30" customHeight="1" x14ac:dyDescent="0.25">
      <c r="E361" s="200">
        <v>44588</v>
      </c>
      <c r="F361" s="409">
        <v>28.867369</v>
      </c>
      <c r="G361" s="201">
        <v>112315</v>
      </c>
      <c r="H361" s="64">
        <f t="shared" si="10"/>
        <v>-6.1557855594804867E-3</v>
      </c>
      <c r="I361" s="203">
        <f t="shared" si="10"/>
        <v>7.5082078975223787E-3</v>
      </c>
    </row>
    <row r="362" spans="5:9" ht="30" customHeight="1" x14ac:dyDescent="0.25">
      <c r="E362" s="200">
        <v>44587</v>
      </c>
      <c r="F362" s="409">
        <v>28.474003</v>
      </c>
      <c r="G362" s="201">
        <v>111573</v>
      </c>
      <c r="H362" s="64">
        <f t="shared" si="10"/>
        <v>-1.3626666150281963E-2</v>
      </c>
      <c r="I362" s="203">
        <f t="shared" si="10"/>
        <v>-6.6064194453100411E-3</v>
      </c>
    </row>
    <row r="363" spans="5:9" ht="30" customHeight="1" x14ac:dyDescent="0.25">
      <c r="E363" s="200">
        <v>44586</v>
      </c>
      <c r="F363" s="409">
        <v>28.751145999999999</v>
      </c>
      <c r="G363" s="201">
        <v>109845</v>
      </c>
      <c r="H363" s="64">
        <f t="shared" si="10"/>
        <v>9.7331941701346292E-3</v>
      </c>
      <c r="I363" s="203">
        <f t="shared" si="10"/>
        <v>-1.5487617972089973E-2</v>
      </c>
    </row>
    <row r="364" spans="5:9" ht="30" customHeight="1" x14ac:dyDescent="0.25">
      <c r="E364" s="200">
        <v>44585</v>
      </c>
      <c r="F364" s="409">
        <v>28.027006</v>
      </c>
      <c r="G364" s="201">
        <v>107752</v>
      </c>
      <c r="H364" s="64">
        <f t="shared" si="10"/>
        <v>-2.5186474306102435E-2</v>
      </c>
      <c r="I364" s="203">
        <f t="shared" si="10"/>
        <v>-1.9054121716964856E-2</v>
      </c>
    </row>
    <row r="365" spans="5:9" ht="30" customHeight="1" x14ac:dyDescent="0.25">
      <c r="E365" s="200">
        <v>44582</v>
      </c>
      <c r="F365" s="409">
        <v>27.892901999999999</v>
      </c>
      <c r="G365" s="201">
        <v>108942</v>
      </c>
      <c r="H365" s="64">
        <f t="shared" si="10"/>
        <v>-4.7848136186933177E-3</v>
      </c>
      <c r="I365" s="203">
        <f t="shared" si="10"/>
        <v>1.1043878535897278E-2</v>
      </c>
    </row>
    <row r="366" spans="5:9" ht="30" customHeight="1" x14ac:dyDescent="0.25">
      <c r="E366" s="200">
        <v>44581</v>
      </c>
      <c r="F366" s="409">
        <v>27.892901999999999</v>
      </c>
      <c r="G366" s="201">
        <v>109102</v>
      </c>
      <c r="H366" s="64">
        <f t="shared" si="10"/>
        <v>0</v>
      </c>
      <c r="I366" s="203">
        <f t="shared" si="10"/>
        <v>1.4686714031320047E-3</v>
      </c>
    </row>
    <row r="367" spans="5:9" ht="30" customHeight="1" x14ac:dyDescent="0.25">
      <c r="E367" s="200">
        <v>44580</v>
      </c>
      <c r="F367" s="409">
        <v>27.723040000000001</v>
      </c>
      <c r="G367" s="201">
        <v>108013</v>
      </c>
      <c r="H367" s="64">
        <f t="shared" si="10"/>
        <v>-6.0897930233290154E-3</v>
      </c>
      <c r="I367" s="203">
        <f t="shared" si="10"/>
        <v>-9.981485215669772E-3</v>
      </c>
    </row>
    <row r="368" spans="5:9" ht="30" customHeight="1" x14ac:dyDescent="0.25">
      <c r="E368" s="200">
        <v>44579</v>
      </c>
      <c r="F368" s="409">
        <v>27.481660999999999</v>
      </c>
      <c r="G368" s="201">
        <v>106522</v>
      </c>
      <c r="H368" s="64">
        <f t="shared" si="10"/>
        <v>-8.7068012743192202E-3</v>
      </c>
      <c r="I368" s="203">
        <f t="shared" si="10"/>
        <v>-1.3803893975725123E-2</v>
      </c>
    </row>
    <row r="369" spans="5:9" ht="30" customHeight="1" x14ac:dyDescent="0.25">
      <c r="E369" s="200">
        <v>44578</v>
      </c>
      <c r="F369" s="409">
        <v>27.240278</v>
      </c>
      <c r="G369" s="201">
        <v>106692</v>
      </c>
      <c r="H369" s="64">
        <f t="shared" si="10"/>
        <v>-8.7834210603209284E-3</v>
      </c>
      <c r="I369" s="203">
        <f t="shared" si="10"/>
        <v>1.5959144589849927E-3</v>
      </c>
    </row>
    <row r="370" spans="5:9" ht="30" customHeight="1" x14ac:dyDescent="0.25">
      <c r="E370" s="200">
        <v>44575</v>
      </c>
      <c r="F370" s="409">
        <v>27.186640000000001</v>
      </c>
      <c r="G370" s="201">
        <v>106928</v>
      </c>
      <c r="H370" s="64">
        <f t="shared" si="10"/>
        <v>-1.9690694786594909E-3</v>
      </c>
      <c r="I370" s="203">
        <f t="shared" si="10"/>
        <v>2.2119746560191889E-3</v>
      </c>
    </row>
    <row r="371" spans="5:9" ht="30" customHeight="1" x14ac:dyDescent="0.25">
      <c r="E371" s="200">
        <v>44574</v>
      </c>
      <c r="F371" s="409">
        <v>26.507196</v>
      </c>
      <c r="G371" s="201">
        <v>105530</v>
      </c>
      <c r="H371" s="64">
        <f t="shared" si="10"/>
        <v>-2.4991834224457277E-2</v>
      </c>
      <c r="I371" s="203">
        <f t="shared" si="10"/>
        <v>-1.3074218165494589E-2</v>
      </c>
    </row>
    <row r="372" spans="5:9" ht="30" customHeight="1" x14ac:dyDescent="0.25">
      <c r="E372" s="200">
        <v>44573</v>
      </c>
      <c r="F372" s="409">
        <v>26.087015000000001</v>
      </c>
      <c r="G372" s="201">
        <v>105686</v>
      </c>
      <c r="H372" s="64">
        <f t="shared" si="10"/>
        <v>-1.5851582340131287E-2</v>
      </c>
      <c r="I372" s="203">
        <f t="shared" si="10"/>
        <v>1.4782526295840093E-3</v>
      </c>
    </row>
    <row r="373" spans="5:9" ht="30" customHeight="1" x14ac:dyDescent="0.25">
      <c r="E373" s="200">
        <v>44572</v>
      </c>
      <c r="F373" s="409">
        <v>25.836694999999999</v>
      </c>
      <c r="G373" s="201">
        <v>103779</v>
      </c>
      <c r="H373" s="64">
        <f t="shared" si="10"/>
        <v>-9.5955784899116603E-3</v>
      </c>
      <c r="I373" s="203">
        <f t="shared" si="10"/>
        <v>-1.8044017182975991E-2</v>
      </c>
    </row>
    <row r="374" spans="5:9" ht="30" customHeight="1" x14ac:dyDescent="0.25">
      <c r="E374" s="200">
        <v>44571</v>
      </c>
      <c r="F374" s="409">
        <v>25.729413999999998</v>
      </c>
      <c r="G374" s="201">
        <v>101945</v>
      </c>
      <c r="H374" s="64">
        <f t="shared" si="10"/>
        <v>-4.1522725720143372E-3</v>
      </c>
      <c r="I374" s="203">
        <f t="shared" si="10"/>
        <v>-1.7672168743194661E-2</v>
      </c>
    </row>
    <row r="375" spans="5:9" ht="30" customHeight="1" x14ac:dyDescent="0.25">
      <c r="E375" s="200">
        <v>44568</v>
      </c>
      <c r="F375" s="409">
        <v>25.595310000000001</v>
      </c>
      <c r="G375" s="201">
        <v>102719</v>
      </c>
      <c r="H375" s="64">
        <f t="shared" si="10"/>
        <v>-5.2120891676739056E-3</v>
      </c>
      <c r="I375" s="203">
        <f t="shared" si="10"/>
        <v>7.5923291971160545E-3</v>
      </c>
    </row>
    <row r="376" spans="5:9" ht="30" customHeight="1" x14ac:dyDescent="0.25">
      <c r="E376" s="200">
        <v>44567</v>
      </c>
      <c r="F376" s="409">
        <v>25.568497000000001</v>
      </c>
      <c r="G376" s="201">
        <v>101561</v>
      </c>
      <c r="H376" s="64">
        <f t="shared" si="10"/>
        <v>-1.0475747314645512E-3</v>
      </c>
      <c r="I376" s="203">
        <f t="shared" si="10"/>
        <v>-1.1273474235535819E-2</v>
      </c>
    </row>
    <row r="377" spans="5:9" ht="30" customHeight="1" x14ac:dyDescent="0.25">
      <c r="E377" s="200">
        <v>44566</v>
      </c>
      <c r="F377" s="409">
        <v>25.362873</v>
      </c>
      <c r="G377" s="201">
        <v>101006</v>
      </c>
      <c r="H377" s="64">
        <f t="shared" si="10"/>
        <v>-8.0420839754483664E-3</v>
      </c>
      <c r="I377" s="203">
        <f t="shared" si="10"/>
        <v>-5.4646960939730427E-3</v>
      </c>
    </row>
    <row r="378" spans="5:9" ht="30" customHeight="1" x14ac:dyDescent="0.25">
      <c r="E378" s="200">
        <v>44565</v>
      </c>
      <c r="F378" s="409">
        <v>25.791996000000001</v>
      </c>
      <c r="G378" s="201">
        <v>103514</v>
      </c>
      <c r="H378" s="64">
        <f t="shared" si="10"/>
        <v>1.6919337174459814E-2</v>
      </c>
      <c r="I378" s="203">
        <f t="shared" si="10"/>
        <v>2.4830208106449092E-2</v>
      </c>
    </row>
    <row r="379" spans="5:9" ht="30" customHeight="1" x14ac:dyDescent="0.25">
      <c r="E379" s="200">
        <v>44564</v>
      </c>
      <c r="F379" s="409">
        <v>25.765174999999999</v>
      </c>
      <c r="G379" s="201">
        <v>103922</v>
      </c>
      <c r="H379" s="64">
        <f t="shared" si="10"/>
        <v>-1.0398962530857592E-3</v>
      </c>
      <c r="I379" s="203">
        <f t="shared" si="10"/>
        <v>3.9414958363119812E-3</v>
      </c>
    </row>
    <row r="380" spans="5:9" ht="30" customHeight="1" x14ac:dyDescent="0.25">
      <c r="E380" s="200">
        <v>44560</v>
      </c>
      <c r="F380" s="409">
        <v>25.791996000000001</v>
      </c>
      <c r="G380" s="201">
        <v>104822</v>
      </c>
      <c r="H380" s="64">
        <f t="shared" si="10"/>
        <v>1.0409787630007994E-3</v>
      </c>
      <c r="I380" s="203">
        <f t="shared" si="10"/>
        <v>8.6603414099035714E-3</v>
      </c>
    </row>
    <row r="381" spans="5:9" ht="30" customHeight="1" x14ac:dyDescent="0.25">
      <c r="E381" s="200">
        <v>44559</v>
      </c>
      <c r="F381" s="409">
        <v>25.890332999999998</v>
      </c>
      <c r="G381" s="201">
        <v>104107</v>
      </c>
      <c r="H381" s="64">
        <f t="shared" si="10"/>
        <v>3.8126944498595439E-3</v>
      </c>
      <c r="I381" s="203">
        <f t="shared" si="10"/>
        <v>-6.8210871763560998E-3</v>
      </c>
    </row>
    <row r="382" spans="5:9" ht="30" customHeight="1" x14ac:dyDescent="0.25">
      <c r="E382" s="200">
        <v>44558</v>
      </c>
      <c r="F382" s="409">
        <v>26.024436999999999</v>
      </c>
      <c r="G382" s="201">
        <v>104864</v>
      </c>
      <c r="H382" s="64">
        <f t="shared" si="10"/>
        <v>5.1796939035122502E-3</v>
      </c>
      <c r="I382" s="203">
        <f t="shared" si="10"/>
        <v>7.2713650378937178E-3</v>
      </c>
    </row>
    <row r="383" spans="5:9" ht="30" customHeight="1" x14ac:dyDescent="0.25">
      <c r="E383" s="200">
        <v>44557</v>
      </c>
      <c r="F383" s="409">
        <v>26.176416</v>
      </c>
      <c r="G383" s="201">
        <v>105531</v>
      </c>
      <c r="H383" s="64">
        <f t="shared" si="10"/>
        <v>5.8398573617557403E-3</v>
      </c>
      <c r="I383" s="203">
        <f t="shared" si="10"/>
        <v>6.3606194690264406E-3</v>
      </c>
    </row>
    <row r="384" spans="5:9" ht="30" customHeight="1" x14ac:dyDescent="0.25">
      <c r="E384" s="200">
        <v>44553</v>
      </c>
      <c r="F384" s="409">
        <v>26.122772000000001</v>
      </c>
      <c r="G384" s="201">
        <v>104891</v>
      </c>
      <c r="H384" s="64">
        <f t="shared" si="10"/>
        <v>-2.0493256219643596E-3</v>
      </c>
      <c r="I384" s="203">
        <f t="shared" si="10"/>
        <v>-6.0645687049303287E-3</v>
      </c>
    </row>
    <row r="385" spans="5:9" ht="30" customHeight="1" x14ac:dyDescent="0.25">
      <c r="E385" s="200">
        <v>44552</v>
      </c>
      <c r="F385" s="409">
        <v>26.221117</v>
      </c>
      <c r="G385" s="201">
        <v>105244</v>
      </c>
      <c r="H385" s="64">
        <f t="shared" si="10"/>
        <v>3.764722978097268E-3</v>
      </c>
      <c r="I385" s="203">
        <f t="shared" si="10"/>
        <v>3.365398365922756E-3</v>
      </c>
    </row>
    <row r="386" spans="5:9" ht="30" customHeight="1" x14ac:dyDescent="0.25">
      <c r="E386" s="200">
        <v>44551</v>
      </c>
      <c r="F386" s="409">
        <v>26.373096</v>
      </c>
      <c r="G386" s="201">
        <v>105500</v>
      </c>
      <c r="H386" s="64">
        <f t="shared" si="10"/>
        <v>5.7960536158701004E-3</v>
      </c>
      <c r="I386" s="203">
        <f t="shared" si="10"/>
        <v>2.432442704572324E-3</v>
      </c>
    </row>
    <row r="387" spans="5:9" ht="30" customHeight="1" x14ac:dyDescent="0.25">
      <c r="E387" s="200">
        <v>44550</v>
      </c>
      <c r="F387" s="409">
        <v>26.301580000000001</v>
      </c>
      <c r="G387" s="201">
        <v>105020</v>
      </c>
      <c r="H387" s="64">
        <f t="shared" si="10"/>
        <v>-2.7117028656779008E-3</v>
      </c>
      <c r="I387" s="203">
        <f t="shared" si="10"/>
        <v>-4.5497630331753358E-3</v>
      </c>
    </row>
    <row r="388" spans="5:9" ht="30" customHeight="1" x14ac:dyDescent="0.25">
      <c r="E388" s="200">
        <v>44547</v>
      </c>
      <c r="F388" s="409">
        <v>27.115120000000001</v>
      </c>
      <c r="G388" s="201">
        <v>107201</v>
      </c>
      <c r="H388" s="64">
        <f t="shared" si="10"/>
        <v>3.0931221622427341E-2</v>
      </c>
      <c r="I388" s="203">
        <f t="shared" si="10"/>
        <v>2.0767472862311953E-2</v>
      </c>
    </row>
    <row r="389" spans="5:9" ht="30" customHeight="1" x14ac:dyDescent="0.25">
      <c r="E389" s="200">
        <v>44546</v>
      </c>
      <c r="F389" s="409">
        <v>28.080645000000001</v>
      </c>
      <c r="G389" s="201">
        <v>108212</v>
      </c>
      <c r="H389" s="64">
        <f t="shared" si="10"/>
        <v>3.5608361681600531E-2</v>
      </c>
      <c r="I389" s="203">
        <f t="shared" si="10"/>
        <v>9.4308821746065252E-3</v>
      </c>
    </row>
    <row r="390" spans="5:9" ht="30" customHeight="1" x14ac:dyDescent="0.25">
      <c r="E390" s="200">
        <v>44545</v>
      </c>
      <c r="F390" s="409">
        <v>28.170041999999999</v>
      </c>
      <c r="G390" s="201">
        <v>107370</v>
      </c>
      <c r="H390" s="64">
        <f t="shared" si="10"/>
        <v>3.1835807190325749E-3</v>
      </c>
      <c r="I390" s="203">
        <f t="shared" si="10"/>
        <v>-7.7810224374376125E-3</v>
      </c>
    </row>
    <row r="391" spans="5:9" ht="30" customHeight="1" x14ac:dyDescent="0.25">
      <c r="E391" s="200">
        <v>44544</v>
      </c>
      <c r="F391" s="409">
        <v>28.661745</v>
      </c>
      <c r="G391" s="201">
        <v>106760</v>
      </c>
      <c r="H391" s="64">
        <f t="shared" si="10"/>
        <v>1.7454819556179668E-2</v>
      </c>
      <c r="I391" s="203">
        <f t="shared" si="10"/>
        <v>-5.6812890006519012E-3</v>
      </c>
    </row>
    <row r="392" spans="5:9" ht="30" customHeight="1" x14ac:dyDescent="0.25">
      <c r="E392" s="200">
        <v>44543</v>
      </c>
      <c r="F392" s="409">
        <v>28.657281999999999</v>
      </c>
      <c r="G392" s="201">
        <v>107383</v>
      </c>
      <c r="H392" s="64">
        <f t="shared" si="10"/>
        <v>-1.5571278022330493E-4</v>
      </c>
      <c r="I392" s="203">
        <f t="shared" si="10"/>
        <v>5.8355189209442493E-3</v>
      </c>
    </row>
    <row r="393" spans="5:9" ht="30" customHeight="1" x14ac:dyDescent="0.25">
      <c r="E393" s="200">
        <v>44540</v>
      </c>
      <c r="F393" s="409">
        <v>28.897352000000001</v>
      </c>
      <c r="G393" s="201">
        <v>107758</v>
      </c>
      <c r="H393" s="64">
        <f t="shared" si="10"/>
        <v>8.3772773705477199E-3</v>
      </c>
      <c r="I393" s="203">
        <f t="shared" si="10"/>
        <v>3.492172876526034E-3</v>
      </c>
    </row>
    <row r="394" spans="5:9" ht="30" customHeight="1" x14ac:dyDescent="0.25">
      <c r="E394" s="200">
        <v>44539</v>
      </c>
      <c r="F394" s="409">
        <v>28.470566000000002</v>
      </c>
      <c r="G394" s="201">
        <v>106291</v>
      </c>
      <c r="H394" s="64">
        <f t="shared" si="10"/>
        <v>-1.4769034892885724E-2</v>
      </c>
      <c r="I394" s="203">
        <f t="shared" si="10"/>
        <v>-1.361383841570929E-2</v>
      </c>
    </row>
    <row r="395" spans="5:9" ht="30" customHeight="1" x14ac:dyDescent="0.25">
      <c r="E395" s="200">
        <v>44538</v>
      </c>
      <c r="F395" s="409">
        <v>29.119648000000002</v>
      </c>
      <c r="G395" s="201">
        <v>108096</v>
      </c>
      <c r="H395" s="64">
        <f t="shared" si="10"/>
        <v>2.2798352516068654E-2</v>
      </c>
      <c r="I395" s="203">
        <f t="shared" si="10"/>
        <v>1.6981682362570583E-2</v>
      </c>
    </row>
    <row r="396" spans="5:9" ht="30" customHeight="1" x14ac:dyDescent="0.25">
      <c r="E396" s="200">
        <v>44537</v>
      </c>
      <c r="F396" s="409">
        <v>28.986269</v>
      </c>
      <c r="G396" s="201">
        <v>107558</v>
      </c>
      <c r="H396" s="64">
        <f t="shared" si="10"/>
        <v>-4.5803781694064849E-3</v>
      </c>
      <c r="I396" s="203">
        <f t="shared" si="10"/>
        <v>-4.9770574304321968E-3</v>
      </c>
    </row>
    <row r="397" spans="5:9" ht="30" customHeight="1" x14ac:dyDescent="0.25">
      <c r="E397" s="200">
        <v>44536</v>
      </c>
      <c r="F397" s="409">
        <v>29.404169</v>
      </c>
      <c r="G397" s="201">
        <v>106859</v>
      </c>
      <c r="H397" s="64">
        <f t="shared" si="10"/>
        <v>1.4417171109534666E-2</v>
      </c>
      <c r="I397" s="203">
        <f t="shared" si="10"/>
        <v>-6.4988192417114732E-3</v>
      </c>
    </row>
    <row r="398" spans="5:9" ht="30" customHeight="1" x14ac:dyDescent="0.25">
      <c r="E398" s="200">
        <v>44533</v>
      </c>
      <c r="F398" s="409">
        <v>28.630607999999999</v>
      </c>
      <c r="G398" s="201">
        <v>105070</v>
      </c>
      <c r="H398" s="64">
        <f t="shared" si="10"/>
        <v>-2.6307868112171451E-2</v>
      </c>
      <c r="I398" s="203">
        <f t="shared" si="10"/>
        <v>-1.6741687644466041E-2</v>
      </c>
    </row>
    <row r="399" spans="5:9" ht="30" customHeight="1" x14ac:dyDescent="0.25">
      <c r="E399" s="200">
        <v>44532</v>
      </c>
      <c r="F399" s="409">
        <v>28.595043</v>
      </c>
      <c r="G399" s="201">
        <v>104466</v>
      </c>
      <c r="H399" s="64">
        <f t="shared" si="10"/>
        <v>-1.2422020517341981E-3</v>
      </c>
      <c r="I399" s="203">
        <f t="shared" si="10"/>
        <v>-5.7485485866565211E-3</v>
      </c>
    </row>
    <row r="400" spans="5:9" ht="30" customHeight="1" x14ac:dyDescent="0.25">
      <c r="E400" s="200">
        <v>44531</v>
      </c>
      <c r="F400" s="409">
        <v>27.830373999999999</v>
      </c>
      <c r="G400" s="201">
        <v>100775</v>
      </c>
      <c r="H400" s="64">
        <f t="shared" si="10"/>
        <v>-2.6741313170957737E-2</v>
      </c>
      <c r="I400" s="203">
        <f t="shared" si="10"/>
        <v>-3.5332069764325236E-2</v>
      </c>
    </row>
    <row r="401" spans="5:9" ht="30" customHeight="1" x14ac:dyDescent="0.25">
      <c r="E401" s="200">
        <v>44530</v>
      </c>
      <c r="F401" s="409">
        <v>28.310514000000001</v>
      </c>
      <c r="G401" s="201">
        <v>101915</v>
      </c>
      <c r="H401" s="64">
        <f t="shared" si="10"/>
        <v>1.7252373252332198E-2</v>
      </c>
      <c r="I401" s="203">
        <f t="shared" si="10"/>
        <v>1.1312329446787395E-2</v>
      </c>
    </row>
    <row r="402" spans="5:9" ht="30" customHeight="1" x14ac:dyDescent="0.25">
      <c r="E402" s="200">
        <v>44529</v>
      </c>
      <c r="F402" s="409">
        <v>27.394690000000001</v>
      </c>
      <c r="G402" s="201">
        <v>102814</v>
      </c>
      <c r="H402" s="64">
        <f t="shared" si="10"/>
        <v>-3.2349253708357284E-2</v>
      </c>
      <c r="I402" s="203">
        <f t="shared" si="10"/>
        <v>8.8210763871854336E-3</v>
      </c>
    </row>
    <row r="403" spans="5:9" ht="30" customHeight="1" x14ac:dyDescent="0.25">
      <c r="E403" s="200">
        <v>44526</v>
      </c>
      <c r="F403" s="409">
        <v>27.350232999999999</v>
      </c>
      <c r="G403" s="201">
        <v>102224</v>
      </c>
      <c r="H403" s="64">
        <f t="shared" si="10"/>
        <v>-1.6228327460541259E-3</v>
      </c>
      <c r="I403" s="203">
        <f t="shared" si="10"/>
        <v>-5.7385181006477382E-3</v>
      </c>
    </row>
    <row r="404" spans="5:9" ht="30" customHeight="1" x14ac:dyDescent="0.25">
      <c r="E404" s="200">
        <v>44525</v>
      </c>
      <c r="F404" s="409">
        <v>28.283837999999999</v>
      </c>
      <c r="G404" s="201">
        <v>105811</v>
      </c>
      <c r="H404" s="64">
        <f t="shared" si="10"/>
        <v>3.4135175374922833E-2</v>
      </c>
      <c r="I404" s="203">
        <f t="shared" si="10"/>
        <v>3.5089607137267276E-2</v>
      </c>
    </row>
    <row r="405" spans="5:9" ht="30" customHeight="1" x14ac:dyDescent="0.25">
      <c r="E405" s="200">
        <v>44524</v>
      </c>
      <c r="F405" s="409">
        <v>26.887877</v>
      </c>
      <c r="G405" s="201">
        <v>104514</v>
      </c>
      <c r="H405" s="64">
        <f t="shared" si="10"/>
        <v>-4.9355430475878093E-2</v>
      </c>
      <c r="I405" s="203">
        <f t="shared" si="10"/>
        <v>-1.2257704775495926E-2</v>
      </c>
    </row>
    <row r="406" spans="5:9" ht="30" customHeight="1" x14ac:dyDescent="0.25">
      <c r="E406" s="200">
        <v>44523</v>
      </c>
      <c r="F406" s="409">
        <v>26.398845999999999</v>
      </c>
      <c r="G406" s="201">
        <v>103663</v>
      </c>
      <c r="H406" s="64">
        <f t="shared" si="10"/>
        <v>-1.8187787752822593E-2</v>
      </c>
      <c r="I406" s="203">
        <f t="shared" si="10"/>
        <v>-8.1424498153357394E-3</v>
      </c>
    </row>
    <row r="407" spans="5:9" ht="30" customHeight="1" x14ac:dyDescent="0.25">
      <c r="E407" s="200">
        <v>44522</v>
      </c>
      <c r="F407" s="409">
        <v>25.339392</v>
      </c>
      <c r="G407" s="201">
        <v>102122</v>
      </c>
      <c r="H407" s="64">
        <f t="shared" si="10"/>
        <v>-4.0132587613867621E-2</v>
      </c>
      <c r="I407" s="203">
        <f t="shared" si="10"/>
        <v>-1.4865477557084006E-2</v>
      </c>
    </row>
    <row r="408" spans="5:9" ht="30" customHeight="1" x14ac:dyDescent="0.25">
      <c r="E408" s="200">
        <v>44519</v>
      </c>
      <c r="F408" s="409">
        <v>25.479724999999998</v>
      </c>
      <c r="G408" s="201">
        <v>103035</v>
      </c>
      <c r="H408" s="64">
        <f t="shared" ref="H408:I471" si="11">F408/F407-1</f>
        <v>5.5381360373603084E-3</v>
      </c>
      <c r="I408" s="203">
        <f t="shared" si="11"/>
        <v>8.9402871075772161E-3</v>
      </c>
    </row>
    <row r="409" spans="5:9" ht="30" customHeight="1" x14ac:dyDescent="0.25">
      <c r="E409" s="200">
        <v>44518</v>
      </c>
      <c r="F409" s="409">
        <v>25.514807000000001</v>
      </c>
      <c r="G409" s="201">
        <v>102524</v>
      </c>
      <c r="H409" s="64">
        <f t="shared" si="11"/>
        <v>1.3768594441267989E-3</v>
      </c>
      <c r="I409" s="203">
        <f t="shared" si="11"/>
        <v>-4.9594797884213726E-3</v>
      </c>
    </row>
    <row r="410" spans="5:9" ht="30" customHeight="1" x14ac:dyDescent="0.25">
      <c r="E410" s="200">
        <v>44517</v>
      </c>
      <c r="F410" s="409">
        <v>25.707775000000002</v>
      </c>
      <c r="G410" s="201">
        <v>102945</v>
      </c>
      <c r="H410" s="64">
        <f t="shared" si="11"/>
        <v>7.5629809780650703E-3</v>
      </c>
      <c r="I410" s="203">
        <f t="shared" si="11"/>
        <v>4.1063555850338052E-3</v>
      </c>
    </row>
    <row r="411" spans="5:9" ht="30" customHeight="1" x14ac:dyDescent="0.25">
      <c r="E411" s="200">
        <v>44516</v>
      </c>
      <c r="F411" s="409">
        <v>26.076150999999999</v>
      </c>
      <c r="G411" s="201">
        <v>104508</v>
      </c>
      <c r="H411" s="64">
        <f t="shared" si="11"/>
        <v>1.432936144804442E-2</v>
      </c>
      <c r="I411" s="203">
        <f t="shared" si="11"/>
        <v>1.5182864636456461E-2</v>
      </c>
    </row>
    <row r="412" spans="5:9" ht="30" customHeight="1" x14ac:dyDescent="0.25">
      <c r="E412" s="200">
        <v>44512</v>
      </c>
      <c r="F412" s="409">
        <v>26.444534000000001</v>
      </c>
      <c r="G412" s="201">
        <v>106312</v>
      </c>
      <c r="H412" s="64">
        <f t="shared" si="11"/>
        <v>1.4127199984384164E-2</v>
      </c>
      <c r="I412" s="203">
        <f t="shared" si="11"/>
        <v>1.7261836414437237E-2</v>
      </c>
    </row>
    <row r="413" spans="5:9" ht="30" customHeight="1" x14ac:dyDescent="0.25">
      <c r="E413" s="200">
        <v>44511</v>
      </c>
      <c r="F413" s="409">
        <v>26.488394</v>
      </c>
      <c r="G413" s="201">
        <v>107725</v>
      </c>
      <c r="H413" s="64">
        <f t="shared" si="11"/>
        <v>1.6585658117476143E-3</v>
      </c>
      <c r="I413" s="203">
        <f t="shared" si="11"/>
        <v>1.329106780043654E-2</v>
      </c>
    </row>
    <row r="414" spans="5:9" ht="30" customHeight="1" x14ac:dyDescent="0.25">
      <c r="E414" s="200">
        <v>44510</v>
      </c>
      <c r="F414" s="409">
        <v>27.005877999999999</v>
      </c>
      <c r="G414" s="201">
        <v>105968</v>
      </c>
      <c r="H414" s="64">
        <f t="shared" si="11"/>
        <v>1.9536254255354324E-2</v>
      </c>
      <c r="I414" s="203">
        <f t="shared" si="11"/>
        <v>-1.6310048735205362E-2</v>
      </c>
    </row>
    <row r="415" spans="5:9" ht="30" customHeight="1" x14ac:dyDescent="0.25">
      <c r="E415" s="200">
        <v>44509</v>
      </c>
      <c r="F415" s="409">
        <v>25.821793</v>
      </c>
      <c r="G415" s="201">
        <v>105535</v>
      </c>
      <c r="H415" s="64">
        <f t="shared" si="11"/>
        <v>-4.3845454682125085E-2</v>
      </c>
      <c r="I415" s="203">
        <f t="shared" si="11"/>
        <v>-4.0861392118375361E-3</v>
      </c>
    </row>
    <row r="416" spans="5:9" ht="30" customHeight="1" x14ac:dyDescent="0.25">
      <c r="E416" s="200">
        <v>44508</v>
      </c>
      <c r="F416" s="409">
        <v>25.856877999999998</v>
      </c>
      <c r="G416" s="201">
        <v>104781</v>
      </c>
      <c r="H416" s="64">
        <f t="shared" si="11"/>
        <v>1.3587360103148871E-3</v>
      </c>
      <c r="I416" s="203">
        <f t="shared" si="11"/>
        <v>-7.1445492016866119E-3</v>
      </c>
    </row>
    <row r="417" spans="5:9" ht="30" customHeight="1" x14ac:dyDescent="0.25">
      <c r="E417" s="200">
        <v>44505</v>
      </c>
      <c r="F417" s="409">
        <v>25.690231000000001</v>
      </c>
      <c r="G417" s="201">
        <v>104824</v>
      </c>
      <c r="H417" s="64">
        <f t="shared" si="11"/>
        <v>-6.4449776187209817E-3</v>
      </c>
      <c r="I417" s="203">
        <f t="shared" si="11"/>
        <v>4.1037974441926472E-4</v>
      </c>
    </row>
    <row r="418" spans="5:9" ht="30" customHeight="1" x14ac:dyDescent="0.25">
      <c r="E418" s="200">
        <v>44504</v>
      </c>
      <c r="F418" s="409">
        <v>25.128889000000001</v>
      </c>
      <c r="G418" s="201">
        <v>103412</v>
      </c>
      <c r="H418" s="64">
        <f t="shared" si="11"/>
        <v>-2.1850406872557904E-2</v>
      </c>
      <c r="I418" s="203">
        <f t="shared" si="11"/>
        <v>-1.3470197664656958E-2</v>
      </c>
    </row>
    <row r="419" spans="5:9" ht="30" customHeight="1" x14ac:dyDescent="0.25">
      <c r="E419" s="200">
        <v>44503</v>
      </c>
      <c r="F419" s="409">
        <v>25.734085</v>
      </c>
      <c r="G419" s="201">
        <v>105617</v>
      </c>
      <c r="H419" s="64">
        <f t="shared" si="11"/>
        <v>2.408367516765253E-2</v>
      </c>
      <c r="I419" s="203">
        <f t="shared" si="11"/>
        <v>2.1322477081963331E-2</v>
      </c>
    </row>
    <row r="420" spans="5:9" ht="30" customHeight="1" x14ac:dyDescent="0.25">
      <c r="E420" s="200">
        <v>44501</v>
      </c>
      <c r="F420" s="409">
        <v>25.567433999999999</v>
      </c>
      <c r="G420" s="201">
        <v>105551</v>
      </c>
      <c r="H420" s="64">
        <f t="shared" si="11"/>
        <v>-6.4758859699112215E-3</v>
      </c>
      <c r="I420" s="203">
        <f t="shared" si="11"/>
        <v>-6.2489940066468019E-4</v>
      </c>
    </row>
    <row r="421" spans="5:9" ht="30" customHeight="1" x14ac:dyDescent="0.25">
      <c r="E421" s="200">
        <v>44498</v>
      </c>
      <c r="F421" s="409">
        <v>24.997328</v>
      </c>
      <c r="G421" s="201">
        <v>103501</v>
      </c>
      <c r="H421" s="64">
        <f t="shared" si="11"/>
        <v>-2.2298131286854983E-2</v>
      </c>
      <c r="I421" s="203">
        <f t="shared" si="11"/>
        <v>-1.9421890839499412E-2</v>
      </c>
    </row>
    <row r="422" spans="5:9" ht="30" customHeight="1" x14ac:dyDescent="0.25">
      <c r="E422" s="200">
        <v>44497</v>
      </c>
      <c r="F422" s="409">
        <v>25.356933999999999</v>
      </c>
      <c r="G422" s="201">
        <v>105705</v>
      </c>
      <c r="H422" s="64">
        <f t="shared" si="11"/>
        <v>1.4385777551904733E-2</v>
      </c>
      <c r="I422" s="203">
        <f t="shared" si="11"/>
        <v>2.1294480246567771E-2</v>
      </c>
    </row>
    <row r="423" spans="5:9" ht="30" customHeight="1" x14ac:dyDescent="0.25">
      <c r="E423" s="200">
        <v>44496</v>
      </c>
      <c r="F423" s="409">
        <v>25.584978</v>
      </c>
      <c r="G423" s="201">
        <v>106363</v>
      </c>
      <c r="H423" s="64">
        <f t="shared" si="11"/>
        <v>8.9933585819168549E-3</v>
      </c>
      <c r="I423" s="203">
        <f t="shared" si="11"/>
        <v>6.2248711035428617E-3</v>
      </c>
    </row>
    <row r="424" spans="5:9" ht="30" customHeight="1" x14ac:dyDescent="0.25">
      <c r="E424" s="200">
        <v>44495</v>
      </c>
      <c r="F424" s="409">
        <v>25.611294000000001</v>
      </c>
      <c r="G424" s="201">
        <v>106420</v>
      </c>
      <c r="H424" s="64">
        <f t="shared" si="11"/>
        <v>1.028572313019005E-3</v>
      </c>
      <c r="I424" s="203">
        <f t="shared" si="11"/>
        <v>5.3590064214059652E-4</v>
      </c>
    </row>
    <row r="425" spans="5:9" ht="30" customHeight="1" x14ac:dyDescent="0.25">
      <c r="E425" s="200">
        <v>44494</v>
      </c>
      <c r="F425" s="409">
        <v>25.883192000000001</v>
      </c>
      <c r="G425" s="201">
        <v>108715</v>
      </c>
      <c r="H425" s="64">
        <f t="shared" si="11"/>
        <v>1.0616331997906903E-2</v>
      </c>
      <c r="I425" s="203">
        <f t="shared" si="11"/>
        <v>2.1565495207667817E-2</v>
      </c>
    </row>
    <row r="426" spans="5:9" ht="30" customHeight="1" x14ac:dyDescent="0.25">
      <c r="E426" s="200">
        <v>44491</v>
      </c>
      <c r="F426" s="409">
        <v>25.356933999999999</v>
      </c>
      <c r="G426" s="201">
        <v>106296</v>
      </c>
      <c r="H426" s="64">
        <f t="shared" si="11"/>
        <v>-2.0332036326895175E-2</v>
      </c>
      <c r="I426" s="203">
        <f t="shared" si="11"/>
        <v>-2.2250839350595575E-2</v>
      </c>
    </row>
    <row r="427" spans="5:9" ht="30" customHeight="1" x14ac:dyDescent="0.25">
      <c r="E427" s="200">
        <v>44490</v>
      </c>
      <c r="F427" s="409">
        <v>26.155093999999998</v>
      </c>
      <c r="G427" s="201">
        <v>107735</v>
      </c>
      <c r="H427" s="64">
        <f t="shared" si="11"/>
        <v>3.1476991658376363E-2</v>
      </c>
      <c r="I427" s="203">
        <f t="shared" si="11"/>
        <v>1.3537668397682001E-2</v>
      </c>
    </row>
    <row r="428" spans="5:9" ht="30" customHeight="1" x14ac:dyDescent="0.25">
      <c r="E428" s="200">
        <v>44489</v>
      </c>
      <c r="F428" s="409">
        <v>27.365490000000001</v>
      </c>
      <c r="G428" s="201">
        <v>110786</v>
      </c>
      <c r="H428" s="64">
        <f t="shared" si="11"/>
        <v>4.6277639070997134E-2</v>
      </c>
      <c r="I428" s="203">
        <f t="shared" si="11"/>
        <v>2.8319487631688789E-2</v>
      </c>
    </row>
    <row r="429" spans="5:9" ht="30" customHeight="1" x14ac:dyDescent="0.25">
      <c r="E429" s="200">
        <v>44488</v>
      </c>
      <c r="F429" s="409">
        <v>26.865545000000001</v>
      </c>
      <c r="G429" s="201">
        <v>110673</v>
      </c>
      <c r="H429" s="64">
        <f t="shared" si="11"/>
        <v>-1.8269177712513129E-2</v>
      </c>
      <c r="I429" s="203">
        <f t="shared" si="11"/>
        <v>-1.0199844745726327E-3</v>
      </c>
    </row>
    <row r="430" spans="5:9" ht="30" customHeight="1" x14ac:dyDescent="0.25">
      <c r="E430" s="200">
        <v>44487</v>
      </c>
      <c r="F430" s="409">
        <v>28.251362</v>
      </c>
      <c r="G430" s="201">
        <v>114428</v>
      </c>
      <c r="H430" s="64">
        <f t="shared" si="11"/>
        <v>5.1583431491897924E-2</v>
      </c>
      <c r="I430" s="203">
        <f t="shared" si="11"/>
        <v>3.3928781184209278E-2</v>
      </c>
    </row>
    <row r="431" spans="5:9" ht="30" customHeight="1" x14ac:dyDescent="0.25">
      <c r="E431" s="200">
        <v>44484</v>
      </c>
      <c r="F431" s="409">
        <v>27.698788</v>
      </c>
      <c r="G431" s="201">
        <v>114648</v>
      </c>
      <c r="H431" s="64">
        <f t="shared" si="11"/>
        <v>-1.9559198597221661E-2</v>
      </c>
      <c r="I431" s="203">
        <f t="shared" si="11"/>
        <v>1.9226063550878969E-3</v>
      </c>
    </row>
    <row r="432" spans="5:9" ht="30" customHeight="1" x14ac:dyDescent="0.25">
      <c r="E432" s="200">
        <v>44483</v>
      </c>
      <c r="F432" s="409">
        <v>26.848001</v>
      </c>
      <c r="G432" s="201">
        <v>113185</v>
      </c>
      <c r="H432" s="64">
        <f t="shared" si="11"/>
        <v>-3.0715676079401066E-2</v>
      </c>
      <c r="I432" s="203">
        <f t="shared" si="11"/>
        <v>-1.2760798269485729E-2</v>
      </c>
    </row>
    <row r="433" spans="5:9" ht="30" customHeight="1" x14ac:dyDescent="0.25">
      <c r="E433" s="200">
        <v>44482</v>
      </c>
      <c r="F433" s="409">
        <v>26.979566999999999</v>
      </c>
      <c r="G433" s="201">
        <v>113456</v>
      </c>
      <c r="H433" s="64">
        <f t="shared" si="11"/>
        <v>4.9004020820768712E-3</v>
      </c>
      <c r="I433" s="203">
        <f t="shared" si="11"/>
        <v>2.3943102001149352E-3</v>
      </c>
    </row>
    <row r="434" spans="5:9" ht="30" customHeight="1" x14ac:dyDescent="0.25">
      <c r="E434" s="200">
        <v>44480</v>
      </c>
      <c r="F434" s="409">
        <v>26.944481</v>
      </c>
      <c r="G434" s="201">
        <v>112180</v>
      </c>
      <c r="H434" s="64">
        <f t="shared" si="11"/>
        <v>-1.3004656449823182E-3</v>
      </c>
      <c r="I434" s="203">
        <f t="shared" si="11"/>
        <v>-1.1246650683965576E-2</v>
      </c>
    </row>
    <row r="435" spans="5:9" ht="30" customHeight="1" x14ac:dyDescent="0.25">
      <c r="E435" s="200">
        <v>44477</v>
      </c>
      <c r="F435" s="409">
        <v>27.154985</v>
      </c>
      <c r="G435" s="201">
        <v>112833</v>
      </c>
      <c r="H435" s="64">
        <f t="shared" si="11"/>
        <v>7.8125089883898102E-3</v>
      </c>
      <c r="I435" s="203">
        <f t="shared" si="11"/>
        <v>5.821001961133998E-3</v>
      </c>
    </row>
    <row r="436" spans="5:9" ht="30" customHeight="1" x14ac:dyDescent="0.25">
      <c r="E436" s="200">
        <v>44476</v>
      </c>
      <c r="F436" s="409">
        <v>26.593644999999999</v>
      </c>
      <c r="G436" s="201">
        <v>110585</v>
      </c>
      <c r="H436" s="64">
        <f t="shared" si="11"/>
        <v>-2.0671710921585928E-2</v>
      </c>
      <c r="I436" s="203">
        <f t="shared" si="11"/>
        <v>-1.9923249403986376E-2</v>
      </c>
    </row>
    <row r="437" spans="5:9" ht="30" customHeight="1" x14ac:dyDescent="0.25">
      <c r="E437" s="200">
        <v>44475</v>
      </c>
      <c r="F437" s="409">
        <v>26.874317000000001</v>
      </c>
      <c r="G437" s="201">
        <v>110560</v>
      </c>
      <c r="H437" s="64">
        <f t="shared" si="11"/>
        <v>1.0554100425120394E-2</v>
      </c>
      <c r="I437" s="203">
        <f t="shared" si="11"/>
        <v>-2.260704435501637E-4</v>
      </c>
    </row>
    <row r="438" spans="5:9" ht="30" customHeight="1" x14ac:dyDescent="0.25">
      <c r="E438" s="200">
        <v>44474</v>
      </c>
      <c r="F438" s="409">
        <v>26.830458</v>
      </c>
      <c r="G438" s="201">
        <v>110458</v>
      </c>
      <c r="H438" s="64">
        <f t="shared" si="11"/>
        <v>-1.6320042663782175E-3</v>
      </c>
      <c r="I438" s="203">
        <f t="shared" si="11"/>
        <v>-9.2257597684519688E-4</v>
      </c>
    </row>
    <row r="439" spans="5:9" ht="30" customHeight="1" x14ac:dyDescent="0.25">
      <c r="E439" s="200">
        <v>44473</v>
      </c>
      <c r="F439" s="409">
        <v>25.611294000000001</v>
      </c>
      <c r="G439" s="201">
        <v>110393</v>
      </c>
      <c r="H439" s="64">
        <f t="shared" si="11"/>
        <v>-4.5439552317742771E-2</v>
      </c>
      <c r="I439" s="203">
        <f t="shared" si="11"/>
        <v>-5.8845896177728285E-4</v>
      </c>
    </row>
    <row r="440" spans="5:9" ht="30" customHeight="1" x14ac:dyDescent="0.25">
      <c r="E440" s="200">
        <v>44470</v>
      </c>
      <c r="F440" s="409">
        <v>25.918278000000001</v>
      </c>
      <c r="G440" s="201">
        <v>112900</v>
      </c>
      <c r="H440" s="64">
        <f t="shared" si="11"/>
        <v>1.1986274492807647E-2</v>
      </c>
      <c r="I440" s="203">
        <f t="shared" si="11"/>
        <v>2.2709773264609101E-2</v>
      </c>
    </row>
    <row r="441" spans="5:9" ht="30" customHeight="1" x14ac:dyDescent="0.25">
      <c r="E441" s="200">
        <v>44469</v>
      </c>
      <c r="F441" s="409">
        <v>25.348161999999999</v>
      </c>
      <c r="G441" s="201">
        <v>110979</v>
      </c>
      <c r="H441" s="64">
        <f t="shared" si="11"/>
        <v>-2.1996677402719489E-2</v>
      </c>
      <c r="I441" s="203">
        <f t="shared" si="11"/>
        <v>-1.7015057573073533E-2</v>
      </c>
    </row>
    <row r="442" spans="5:9" ht="30" customHeight="1" x14ac:dyDescent="0.25">
      <c r="E442" s="200">
        <v>44468</v>
      </c>
      <c r="F442" s="409">
        <v>25.804255999999999</v>
      </c>
      <c r="G442" s="201">
        <v>111107</v>
      </c>
      <c r="H442" s="64">
        <f t="shared" si="11"/>
        <v>1.7993178361413342E-2</v>
      </c>
      <c r="I442" s="203">
        <f t="shared" si="11"/>
        <v>1.1533713585452077E-3</v>
      </c>
    </row>
    <row r="443" spans="5:9" ht="30" customHeight="1" x14ac:dyDescent="0.25">
      <c r="E443" s="200">
        <v>44467</v>
      </c>
      <c r="F443" s="409">
        <v>25.663919</v>
      </c>
      <c r="G443" s="201">
        <v>110124</v>
      </c>
      <c r="H443" s="64">
        <f t="shared" si="11"/>
        <v>-5.4385214594057096E-3</v>
      </c>
      <c r="I443" s="203">
        <f t="shared" si="11"/>
        <v>-8.8473273511120443E-3</v>
      </c>
    </row>
    <row r="444" spans="5:9" ht="30" customHeight="1" x14ac:dyDescent="0.25">
      <c r="E444" s="200">
        <v>44466</v>
      </c>
      <c r="F444" s="409">
        <v>26.19895</v>
      </c>
      <c r="G444" s="201">
        <v>113583</v>
      </c>
      <c r="H444" s="64">
        <f t="shared" si="11"/>
        <v>2.0847595412064601E-2</v>
      </c>
      <c r="I444" s="203">
        <f t="shared" si="11"/>
        <v>3.1410046856271023E-2</v>
      </c>
    </row>
    <row r="445" spans="5:9" ht="30" customHeight="1" x14ac:dyDescent="0.25">
      <c r="E445" s="200">
        <v>44463</v>
      </c>
      <c r="F445" s="409">
        <v>25.628831999999999</v>
      </c>
      <c r="G445" s="201">
        <v>113283</v>
      </c>
      <c r="H445" s="64">
        <f t="shared" si="11"/>
        <v>-2.1761101112830916E-2</v>
      </c>
      <c r="I445" s="203">
        <f t="shared" si="11"/>
        <v>-2.6412403264572948E-3</v>
      </c>
    </row>
    <row r="446" spans="5:9" ht="30" customHeight="1" x14ac:dyDescent="0.25">
      <c r="E446" s="200">
        <v>44462</v>
      </c>
      <c r="F446" s="409">
        <v>25.830568</v>
      </c>
      <c r="G446" s="201">
        <v>114064</v>
      </c>
      <c r="H446" s="64">
        <f t="shared" si="11"/>
        <v>7.8714472824981119E-3</v>
      </c>
      <c r="I446" s="203">
        <f t="shared" si="11"/>
        <v>6.8942383234906757E-3</v>
      </c>
    </row>
    <row r="447" spans="5:9" ht="30" customHeight="1" x14ac:dyDescent="0.25">
      <c r="E447" s="200">
        <v>44461</v>
      </c>
      <c r="F447" s="409">
        <v>25.769169000000002</v>
      </c>
      <c r="G447" s="201">
        <v>112282</v>
      </c>
      <c r="H447" s="64">
        <f t="shared" si="11"/>
        <v>-2.3769899291412599E-3</v>
      </c>
      <c r="I447" s="203">
        <f t="shared" si="11"/>
        <v>-1.5622808248001108E-2</v>
      </c>
    </row>
    <row r="448" spans="5:9" ht="30" customHeight="1" x14ac:dyDescent="0.25">
      <c r="E448" s="200">
        <v>44460</v>
      </c>
      <c r="F448" s="409">
        <v>25.181512999999999</v>
      </c>
      <c r="G448" s="201">
        <v>110250</v>
      </c>
      <c r="H448" s="64">
        <f t="shared" si="11"/>
        <v>-2.2804615857034527E-2</v>
      </c>
      <c r="I448" s="203">
        <f t="shared" si="11"/>
        <v>-1.8097290750075712E-2</v>
      </c>
    </row>
    <row r="449" spans="5:9" ht="30" customHeight="1" x14ac:dyDescent="0.25">
      <c r="E449" s="200">
        <v>44459</v>
      </c>
      <c r="F449" s="409">
        <v>24.558772999999999</v>
      </c>
      <c r="G449" s="201">
        <v>108844</v>
      </c>
      <c r="H449" s="64">
        <f t="shared" si="11"/>
        <v>-2.4730046999161703E-2</v>
      </c>
      <c r="I449" s="203">
        <f t="shared" si="11"/>
        <v>-1.2752834467120167E-2</v>
      </c>
    </row>
    <row r="450" spans="5:9" ht="30" customHeight="1" x14ac:dyDescent="0.25">
      <c r="E450" s="200">
        <v>44456</v>
      </c>
      <c r="F450" s="409">
        <v>25.383248999999999</v>
      </c>
      <c r="G450" s="201">
        <v>111439</v>
      </c>
      <c r="H450" s="64">
        <f t="shared" si="11"/>
        <v>3.3571546917266604E-2</v>
      </c>
      <c r="I450" s="203">
        <f t="shared" si="11"/>
        <v>2.3841461173790046E-2</v>
      </c>
    </row>
    <row r="451" spans="5:9" ht="30" customHeight="1" x14ac:dyDescent="0.25">
      <c r="E451" s="200">
        <v>44455</v>
      </c>
      <c r="F451" s="409">
        <v>25.848109999999998</v>
      </c>
      <c r="G451" s="201">
        <v>113794</v>
      </c>
      <c r="H451" s="64">
        <f t="shared" si="11"/>
        <v>1.8313691836691071E-2</v>
      </c>
      <c r="I451" s="203">
        <f t="shared" si="11"/>
        <v>2.1132637586482206E-2</v>
      </c>
    </row>
    <row r="452" spans="5:9" ht="30" customHeight="1" x14ac:dyDescent="0.25">
      <c r="E452" s="200">
        <v>44454</v>
      </c>
      <c r="F452" s="409">
        <v>25.435874999999999</v>
      </c>
      <c r="G452" s="201">
        <v>115063</v>
      </c>
      <c r="H452" s="64">
        <f t="shared" si="11"/>
        <v>-1.5948361408242184E-2</v>
      </c>
      <c r="I452" s="203">
        <f t="shared" si="11"/>
        <v>1.1151730319700404E-2</v>
      </c>
    </row>
    <row r="453" spans="5:9" ht="30" customHeight="1" x14ac:dyDescent="0.25">
      <c r="E453" s="200">
        <v>44453</v>
      </c>
      <c r="F453" s="409">
        <v>25.637608</v>
      </c>
      <c r="G453" s="201">
        <v>116181</v>
      </c>
      <c r="H453" s="64">
        <f t="shared" si="11"/>
        <v>7.9310422778851031E-3</v>
      </c>
      <c r="I453" s="203">
        <f t="shared" si="11"/>
        <v>9.7164162241554219E-3</v>
      </c>
    </row>
    <row r="454" spans="5:9" ht="30" customHeight="1" x14ac:dyDescent="0.25">
      <c r="E454" s="200">
        <v>44452</v>
      </c>
      <c r="F454" s="409">
        <v>25.826408000000001</v>
      </c>
      <c r="G454" s="201">
        <v>116404</v>
      </c>
      <c r="H454" s="64">
        <f t="shared" si="11"/>
        <v>7.3641815570313351E-3</v>
      </c>
      <c r="I454" s="203">
        <f t="shared" si="11"/>
        <v>1.9194188378477417E-3</v>
      </c>
    </row>
    <row r="455" spans="5:9" ht="30" customHeight="1" x14ac:dyDescent="0.25">
      <c r="E455" s="200">
        <v>44449</v>
      </c>
      <c r="F455" s="409">
        <v>25.26857</v>
      </c>
      <c r="G455" s="201">
        <v>114286</v>
      </c>
      <c r="H455" s="64">
        <f t="shared" si="11"/>
        <v>-2.1599519375671616E-2</v>
      </c>
      <c r="I455" s="203">
        <f t="shared" si="11"/>
        <v>-1.8195251022301684E-2</v>
      </c>
    </row>
    <row r="456" spans="5:9" ht="30" customHeight="1" x14ac:dyDescent="0.25">
      <c r="E456" s="200">
        <v>44448</v>
      </c>
      <c r="F456" s="409">
        <v>25.190117000000001</v>
      </c>
      <c r="G456" s="201">
        <v>115361</v>
      </c>
      <c r="H456" s="64">
        <f t="shared" si="11"/>
        <v>-3.104766118541713E-3</v>
      </c>
      <c r="I456" s="203">
        <f t="shared" si="11"/>
        <v>9.4062264844338994E-3</v>
      </c>
    </row>
    <row r="457" spans="5:9" ht="30" customHeight="1" x14ac:dyDescent="0.25">
      <c r="E457" s="200">
        <v>44447</v>
      </c>
      <c r="F457" s="409">
        <v>24.754304999999999</v>
      </c>
      <c r="G457" s="201">
        <v>113413</v>
      </c>
      <c r="H457" s="64">
        <f t="shared" si="11"/>
        <v>-1.7300912099773136E-2</v>
      </c>
      <c r="I457" s="203">
        <f t="shared" si="11"/>
        <v>-1.6886122693111183E-2</v>
      </c>
    </row>
    <row r="458" spans="5:9" ht="30" customHeight="1" x14ac:dyDescent="0.25">
      <c r="E458" s="200">
        <v>44445</v>
      </c>
      <c r="F458" s="409">
        <v>25.843843</v>
      </c>
      <c r="G458" s="201">
        <v>117869</v>
      </c>
      <c r="H458" s="64">
        <f t="shared" si="11"/>
        <v>4.4014081591060572E-2</v>
      </c>
      <c r="I458" s="203">
        <f t="shared" si="11"/>
        <v>3.9290028479980199E-2</v>
      </c>
    </row>
    <row r="459" spans="5:9" ht="30" customHeight="1" x14ac:dyDescent="0.25">
      <c r="E459" s="200">
        <v>44442</v>
      </c>
      <c r="F459" s="409">
        <v>25.390592999999999</v>
      </c>
      <c r="G459" s="201">
        <v>116933</v>
      </c>
      <c r="H459" s="64">
        <f t="shared" si="11"/>
        <v>-1.7538026368601578E-2</v>
      </c>
      <c r="I459" s="203">
        <f t="shared" si="11"/>
        <v>-7.9410192671525159E-3</v>
      </c>
    </row>
    <row r="460" spans="5:9" ht="30" customHeight="1" x14ac:dyDescent="0.25">
      <c r="E460" s="200">
        <v>44441</v>
      </c>
      <c r="F460" s="409">
        <v>25.451611</v>
      </c>
      <c r="G460" s="201">
        <v>116677</v>
      </c>
      <c r="H460" s="64">
        <f t="shared" si="11"/>
        <v>2.4031734902765223E-3</v>
      </c>
      <c r="I460" s="203">
        <f t="shared" si="11"/>
        <v>-2.1892878828047024E-3</v>
      </c>
    </row>
    <row r="461" spans="5:9" ht="30" customHeight="1" x14ac:dyDescent="0.25">
      <c r="E461" s="200">
        <v>44440</v>
      </c>
      <c r="F461" s="409">
        <v>26.549866000000002</v>
      </c>
      <c r="G461" s="201">
        <v>119396</v>
      </c>
      <c r="H461" s="64">
        <f t="shared" si="11"/>
        <v>4.3150706648785508E-2</v>
      </c>
      <c r="I461" s="203">
        <f t="shared" si="11"/>
        <v>2.3303650248120977E-2</v>
      </c>
    </row>
    <row r="462" spans="5:9" ht="30" customHeight="1" x14ac:dyDescent="0.25">
      <c r="E462" s="200">
        <v>44439</v>
      </c>
      <c r="F462" s="409">
        <v>26.523712</v>
      </c>
      <c r="G462" s="201">
        <v>118781</v>
      </c>
      <c r="H462" s="64">
        <f t="shared" si="11"/>
        <v>-9.8508971759037056E-4</v>
      </c>
      <c r="I462" s="203">
        <f t="shared" si="11"/>
        <v>-5.1509263291902307E-3</v>
      </c>
    </row>
    <row r="463" spans="5:9" ht="30" customHeight="1" x14ac:dyDescent="0.25">
      <c r="E463" s="200">
        <v>44438</v>
      </c>
      <c r="F463" s="409">
        <v>26.358107</v>
      </c>
      <c r="G463" s="201">
        <v>119740</v>
      </c>
      <c r="H463" s="64">
        <f t="shared" si="11"/>
        <v>-6.2436585045109183E-3</v>
      </c>
      <c r="I463" s="203">
        <f t="shared" si="11"/>
        <v>8.0736818177991054E-3</v>
      </c>
    </row>
    <row r="464" spans="5:9" ht="30" customHeight="1" x14ac:dyDescent="0.25">
      <c r="E464" s="200">
        <v>44435</v>
      </c>
      <c r="F464" s="409">
        <v>26.610878</v>
      </c>
      <c r="G464" s="201">
        <v>120678</v>
      </c>
      <c r="H464" s="64">
        <f t="shared" si="11"/>
        <v>9.5898768451012639E-3</v>
      </c>
      <c r="I464" s="203">
        <f t="shared" si="11"/>
        <v>7.8336395523634916E-3</v>
      </c>
    </row>
    <row r="465" spans="5:9" ht="30" customHeight="1" x14ac:dyDescent="0.25">
      <c r="E465" s="200">
        <v>44434</v>
      </c>
      <c r="F465" s="409">
        <v>26.209927</v>
      </c>
      <c r="G465" s="201">
        <v>118724</v>
      </c>
      <c r="H465" s="64">
        <f t="shared" si="11"/>
        <v>-1.5067184179341941E-2</v>
      </c>
      <c r="I465" s="203">
        <f t="shared" si="11"/>
        <v>-1.6191849384311952E-2</v>
      </c>
    </row>
    <row r="466" spans="5:9" ht="30" customHeight="1" x14ac:dyDescent="0.25">
      <c r="E466" s="200">
        <v>44433</v>
      </c>
      <c r="F466" s="409">
        <v>26.584727999999998</v>
      </c>
      <c r="G466" s="201">
        <v>120818</v>
      </c>
      <c r="H466" s="64">
        <f t="shared" si="11"/>
        <v>1.4299963521454906E-2</v>
      </c>
      <c r="I466" s="203">
        <f t="shared" si="11"/>
        <v>1.7637545904787499E-2</v>
      </c>
    </row>
    <row r="467" spans="5:9" ht="30" customHeight="1" x14ac:dyDescent="0.25">
      <c r="E467" s="200">
        <v>44432</v>
      </c>
      <c r="F467" s="409">
        <v>26.671887999999999</v>
      </c>
      <c r="G467" s="201">
        <v>120211</v>
      </c>
      <c r="H467" s="64">
        <f t="shared" si="11"/>
        <v>3.2785740745588932E-3</v>
      </c>
      <c r="I467" s="203">
        <f t="shared" si="11"/>
        <v>-5.0240858150275569E-3</v>
      </c>
    </row>
    <row r="468" spans="5:9" ht="30" customHeight="1" x14ac:dyDescent="0.25">
      <c r="E468" s="200">
        <v>44431</v>
      </c>
      <c r="F468" s="409">
        <v>25.827895999999999</v>
      </c>
      <c r="G468" s="201">
        <v>117472</v>
      </c>
      <c r="H468" s="64">
        <f t="shared" si="11"/>
        <v>-3.1643504201877226E-2</v>
      </c>
      <c r="I468" s="203">
        <f t="shared" si="11"/>
        <v>-2.2784936486677565E-2</v>
      </c>
    </row>
    <row r="469" spans="5:9" ht="30" customHeight="1" x14ac:dyDescent="0.25">
      <c r="E469" s="200">
        <v>44428</v>
      </c>
      <c r="F469" s="409">
        <v>25.595296999999999</v>
      </c>
      <c r="G469" s="201">
        <v>118053</v>
      </c>
      <c r="H469" s="64">
        <f t="shared" si="11"/>
        <v>-9.0057277604029817E-3</v>
      </c>
      <c r="I469" s="203">
        <f t="shared" si="11"/>
        <v>4.9458594388449573E-3</v>
      </c>
    </row>
    <row r="470" spans="5:9" ht="30" customHeight="1" x14ac:dyDescent="0.25">
      <c r="E470" s="200">
        <v>44427</v>
      </c>
      <c r="F470" s="409">
        <v>25.560835000000001</v>
      </c>
      <c r="G470" s="201">
        <v>117165</v>
      </c>
      <c r="H470" s="64">
        <f t="shared" si="11"/>
        <v>-1.3464192269383446E-3</v>
      </c>
      <c r="I470" s="203">
        <f t="shared" si="11"/>
        <v>-7.522045183095738E-3</v>
      </c>
    </row>
    <row r="471" spans="5:9" ht="30" customHeight="1" x14ac:dyDescent="0.25">
      <c r="E471" s="200">
        <v>44426</v>
      </c>
      <c r="F471" s="409">
        <v>25.388535000000001</v>
      </c>
      <c r="G471" s="201">
        <v>116643</v>
      </c>
      <c r="H471" s="64">
        <f t="shared" si="11"/>
        <v>-6.7407813555386831E-3</v>
      </c>
      <c r="I471" s="203">
        <f t="shared" si="11"/>
        <v>-4.4552554090385721E-3</v>
      </c>
    </row>
    <row r="472" spans="5:9" ht="30" customHeight="1" x14ac:dyDescent="0.25">
      <c r="E472" s="200">
        <v>44425</v>
      </c>
      <c r="F472" s="409">
        <v>25.267925000000002</v>
      </c>
      <c r="G472" s="201">
        <v>117904</v>
      </c>
      <c r="H472" s="64">
        <f t="shared" ref="H472:I535" si="12">F472/F471-1</f>
        <v>-4.7505694991852865E-3</v>
      </c>
      <c r="I472" s="203">
        <f t="shared" si="12"/>
        <v>1.0810764469363798E-2</v>
      </c>
    </row>
    <row r="473" spans="5:9" ht="30" customHeight="1" x14ac:dyDescent="0.25">
      <c r="E473" s="200">
        <v>44424</v>
      </c>
      <c r="F473" s="409">
        <v>25.371305</v>
      </c>
      <c r="G473" s="201">
        <v>119180</v>
      </c>
      <c r="H473" s="64">
        <f t="shared" si="12"/>
        <v>4.0913529702180096E-3</v>
      </c>
      <c r="I473" s="203">
        <f t="shared" si="12"/>
        <v>1.0822363957117664E-2</v>
      </c>
    </row>
    <row r="474" spans="5:9" ht="30" customHeight="1" x14ac:dyDescent="0.25">
      <c r="E474" s="200">
        <v>44421</v>
      </c>
      <c r="F474" s="409">
        <v>25.414379</v>
      </c>
      <c r="G474" s="201">
        <v>121194</v>
      </c>
      <c r="H474" s="64">
        <f t="shared" si="12"/>
        <v>1.6977447553447877E-3</v>
      </c>
      <c r="I474" s="203">
        <f t="shared" si="12"/>
        <v>1.6898808524920206E-2</v>
      </c>
    </row>
    <row r="475" spans="5:9" ht="30" customHeight="1" x14ac:dyDescent="0.25">
      <c r="E475" s="200">
        <v>44420</v>
      </c>
      <c r="F475" s="409">
        <v>25.621137999999998</v>
      </c>
      <c r="G475" s="201">
        <v>120701</v>
      </c>
      <c r="H475" s="64">
        <f t="shared" si="12"/>
        <v>8.1355125773483472E-3</v>
      </c>
      <c r="I475" s="203">
        <f t="shared" si="12"/>
        <v>-4.0678581447926021E-3</v>
      </c>
    </row>
    <row r="476" spans="5:9" ht="30" customHeight="1" x14ac:dyDescent="0.25">
      <c r="E476" s="200">
        <v>44419</v>
      </c>
      <c r="F476" s="409">
        <v>26.189734000000001</v>
      </c>
      <c r="G476" s="201">
        <v>122056</v>
      </c>
      <c r="H476" s="64">
        <f t="shared" si="12"/>
        <v>2.2192456869011945E-2</v>
      </c>
      <c r="I476" s="203">
        <f t="shared" si="12"/>
        <v>1.1226087604907953E-2</v>
      </c>
    </row>
    <row r="477" spans="5:9" ht="30" customHeight="1" x14ac:dyDescent="0.25">
      <c r="E477" s="200">
        <v>44418</v>
      </c>
      <c r="F477" s="409">
        <v>26.448184999999999</v>
      </c>
      <c r="G477" s="201">
        <v>122202</v>
      </c>
      <c r="H477" s="64">
        <f t="shared" si="12"/>
        <v>9.8684087436702317E-3</v>
      </c>
      <c r="I477" s="203">
        <f t="shared" si="12"/>
        <v>1.1961722488038617E-3</v>
      </c>
    </row>
    <row r="478" spans="5:9" ht="30" customHeight="1" x14ac:dyDescent="0.25">
      <c r="E478" s="200">
        <v>44417</v>
      </c>
      <c r="F478" s="409">
        <v>27.137388000000001</v>
      </c>
      <c r="G478" s="201">
        <v>123019</v>
      </c>
      <c r="H478" s="64">
        <f t="shared" si="12"/>
        <v>2.6058612339561416E-2</v>
      </c>
      <c r="I478" s="203">
        <f t="shared" si="12"/>
        <v>6.685651625996325E-3</v>
      </c>
    </row>
    <row r="479" spans="5:9" ht="30" customHeight="1" x14ac:dyDescent="0.25">
      <c r="E479" s="200">
        <v>44414</v>
      </c>
      <c r="F479" s="409">
        <v>27.387229999999999</v>
      </c>
      <c r="G479" s="201">
        <v>122810</v>
      </c>
      <c r="H479" s="64">
        <f t="shared" si="12"/>
        <v>9.2065603366100479E-3</v>
      </c>
      <c r="I479" s="203">
        <f t="shared" si="12"/>
        <v>-1.69892455636933E-3</v>
      </c>
    </row>
    <row r="480" spans="5:9" ht="30" customHeight="1" x14ac:dyDescent="0.25">
      <c r="E480" s="200">
        <v>44413</v>
      </c>
      <c r="F480" s="409">
        <v>26.577407999999998</v>
      </c>
      <c r="G480" s="201">
        <v>121633</v>
      </c>
      <c r="H480" s="64">
        <f t="shared" si="12"/>
        <v>-2.9569328479002843E-2</v>
      </c>
      <c r="I480" s="203">
        <f t="shared" si="12"/>
        <v>-9.5839101050403386E-3</v>
      </c>
    </row>
    <row r="481" spans="5:9" ht="30" customHeight="1" x14ac:dyDescent="0.25">
      <c r="E481" s="200">
        <v>44412</v>
      </c>
      <c r="F481" s="409">
        <v>27.059856</v>
      </c>
      <c r="G481" s="201">
        <v>121801</v>
      </c>
      <c r="H481" s="64">
        <f t="shared" si="12"/>
        <v>1.8152560249667715E-2</v>
      </c>
      <c r="I481" s="203">
        <f t="shared" si="12"/>
        <v>1.3812041140150999E-3</v>
      </c>
    </row>
    <row r="482" spans="5:9" ht="30" customHeight="1" x14ac:dyDescent="0.25">
      <c r="E482" s="200">
        <v>44411</v>
      </c>
      <c r="F482" s="409">
        <v>27.464759999999998</v>
      </c>
      <c r="G482" s="201">
        <v>123577</v>
      </c>
      <c r="H482" s="64">
        <f t="shared" si="12"/>
        <v>1.4963272531827165E-2</v>
      </c>
      <c r="I482" s="203">
        <f t="shared" si="12"/>
        <v>1.4581161074211257E-2</v>
      </c>
    </row>
    <row r="483" spans="5:9" ht="30" customHeight="1" x14ac:dyDescent="0.25">
      <c r="E483" s="200">
        <v>44410</v>
      </c>
      <c r="F483" s="409">
        <v>27.619831000000001</v>
      </c>
      <c r="G483" s="201">
        <v>122516</v>
      </c>
      <c r="H483" s="64">
        <f t="shared" si="12"/>
        <v>5.6461807785688212E-3</v>
      </c>
      <c r="I483" s="203">
        <f t="shared" si="12"/>
        <v>-8.5857400648987614E-3</v>
      </c>
    </row>
    <row r="484" spans="5:9" ht="30" customHeight="1" x14ac:dyDescent="0.25">
      <c r="E484" s="200">
        <v>44407</v>
      </c>
      <c r="F484" s="409">
        <v>27.249382000000001</v>
      </c>
      <c r="G484" s="201">
        <v>121801</v>
      </c>
      <c r="H484" s="64">
        <f t="shared" si="12"/>
        <v>-1.3412428193351422E-2</v>
      </c>
      <c r="I484" s="203">
        <f t="shared" si="12"/>
        <v>-5.8359724444154715E-3</v>
      </c>
    </row>
    <row r="485" spans="5:9" ht="30" customHeight="1" x14ac:dyDescent="0.25">
      <c r="E485" s="200">
        <v>44406</v>
      </c>
      <c r="F485" s="409">
        <v>27.895510000000002</v>
      </c>
      <c r="G485" s="201">
        <v>125675</v>
      </c>
      <c r="H485" s="64">
        <f t="shared" si="12"/>
        <v>2.3711657020331733E-2</v>
      </c>
      <c r="I485" s="203">
        <f t="shared" si="12"/>
        <v>3.1805978604444896E-2</v>
      </c>
    </row>
    <row r="486" spans="5:9" ht="30" customHeight="1" x14ac:dyDescent="0.25">
      <c r="E486" s="200">
        <v>44405</v>
      </c>
      <c r="F486" s="409">
        <v>28.343495999999998</v>
      </c>
      <c r="G486" s="201">
        <v>126286</v>
      </c>
      <c r="H486" s="64">
        <f t="shared" si="12"/>
        <v>1.605943035276991E-2</v>
      </c>
      <c r="I486" s="203">
        <f t="shared" si="12"/>
        <v>4.86174656852989E-3</v>
      </c>
    </row>
    <row r="487" spans="5:9" ht="30" customHeight="1" x14ac:dyDescent="0.25">
      <c r="E487" s="200">
        <v>44404</v>
      </c>
      <c r="F487" s="409">
        <v>27.929971999999999</v>
      </c>
      <c r="G487" s="201">
        <v>124612</v>
      </c>
      <c r="H487" s="64">
        <f t="shared" si="12"/>
        <v>-1.45897316266137E-2</v>
      </c>
      <c r="I487" s="203">
        <f t="shared" si="12"/>
        <v>-1.3255626118492958E-2</v>
      </c>
    </row>
    <row r="488" spans="5:9" ht="30" customHeight="1" x14ac:dyDescent="0.25">
      <c r="E488" s="200">
        <v>44403</v>
      </c>
      <c r="F488" s="409">
        <v>27.800749</v>
      </c>
      <c r="G488" s="201">
        <v>126004</v>
      </c>
      <c r="H488" s="64">
        <f t="shared" si="12"/>
        <v>-4.6266784656998627E-3</v>
      </c>
      <c r="I488" s="203">
        <f t="shared" si="12"/>
        <v>1.1170673771386364E-2</v>
      </c>
    </row>
    <row r="489" spans="5:9" ht="30" customHeight="1" x14ac:dyDescent="0.25">
      <c r="E489" s="200">
        <v>44400</v>
      </c>
      <c r="F489" s="409">
        <v>27.378609000000001</v>
      </c>
      <c r="G489" s="201">
        <v>125053</v>
      </c>
      <c r="H489" s="64">
        <f t="shared" si="12"/>
        <v>-1.5184482979217484E-2</v>
      </c>
      <c r="I489" s="203">
        <f t="shared" si="12"/>
        <v>-7.5473794482714407E-3</v>
      </c>
    </row>
    <row r="490" spans="5:9" ht="30" customHeight="1" x14ac:dyDescent="0.25">
      <c r="E490" s="200">
        <v>44399</v>
      </c>
      <c r="F490" s="409">
        <v>27.525064</v>
      </c>
      <c r="G490" s="201">
        <v>126147</v>
      </c>
      <c r="H490" s="64">
        <f t="shared" si="12"/>
        <v>5.349249116344712E-3</v>
      </c>
      <c r="I490" s="203">
        <f t="shared" si="12"/>
        <v>8.7482907247327102E-3</v>
      </c>
    </row>
    <row r="491" spans="5:9" ht="30" customHeight="1" x14ac:dyDescent="0.25">
      <c r="E491" s="200">
        <v>44398</v>
      </c>
      <c r="F491" s="409">
        <v>27.938586999999998</v>
      </c>
      <c r="G491" s="201">
        <v>125929</v>
      </c>
      <c r="H491" s="64">
        <f t="shared" si="12"/>
        <v>1.5023507302289962E-2</v>
      </c>
      <c r="I491" s="203">
        <f t="shared" si="12"/>
        <v>-1.7281425638342451E-3</v>
      </c>
    </row>
    <row r="492" spans="5:9" ht="30" customHeight="1" x14ac:dyDescent="0.25">
      <c r="E492" s="200">
        <v>44397</v>
      </c>
      <c r="F492" s="409">
        <v>27.662904999999999</v>
      </c>
      <c r="G492" s="201">
        <v>125401</v>
      </c>
      <c r="H492" s="64">
        <f t="shared" si="12"/>
        <v>-9.8674281559049115E-3</v>
      </c>
      <c r="I492" s="203">
        <f t="shared" si="12"/>
        <v>-4.1928388218758217E-3</v>
      </c>
    </row>
    <row r="493" spans="5:9" ht="30" customHeight="1" x14ac:dyDescent="0.25">
      <c r="E493" s="200">
        <v>44396</v>
      </c>
      <c r="F493" s="409">
        <v>27.180465999999999</v>
      </c>
      <c r="G493" s="201">
        <v>124395</v>
      </c>
      <c r="H493" s="64">
        <f t="shared" si="12"/>
        <v>-1.7439925416365298E-2</v>
      </c>
      <c r="I493" s="203">
        <f t="shared" si="12"/>
        <v>-8.022264575242577E-3</v>
      </c>
    </row>
    <row r="494" spans="5:9" ht="30" customHeight="1" x14ac:dyDescent="0.25">
      <c r="E494" s="200">
        <v>44393</v>
      </c>
      <c r="F494" s="409">
        <v>27.387229999999999</v>
      </c>
      <c r="G494" s="201">
        <v>125960</v>
      </c>
      <c r="H494" s="64">
        <f t="shared" si="12"/>
        <v>7.6070807616028802E-3</v>
      </c>
      <c r="I494" s="203">
        <f t="shared" si="12"/>
        <v>1.2580891514932357E-2</v>
      </c>
    </row>
    <row r="495" spans="5:9" ht="30" customHeight="1" x14ac:dyDescent="0.25">
      <c r="E495" s="200">
        <v>44392</v>
      </c>
      <c r="F495" s="409">
        <v>27.723210999999999</v>
      </c>
      <c r="G495" s="201">
        <v>127468</v>
      </c>
      <c r="H495" s="64">
        <f t="shared" si="12"/>
        <v>1.22677978021144E-2</v>
      </c>
      <c r="I495" s="203">
        <f t="shared" si="12"/>
        <v>1.1972054620514427E-2</v>
      </c>
    </row>
    <row r="496" spans="5:9" ht="30" customHeight="1" x14ac:dyDescent="0.25">
      <c r="E496" s="200">
        <v>44391</v>
      </c>
      <c r="F496" s="409">
        <v>28.153964999999999</v>
      </c>
      <c r="G496" s="201">
        <v>128407.00000000001</v>
      </c>
      <c r="H496" s="64">
        <f t="shared" si="12"/>
        <v>1.5537666253739424E-2</v>
      </c>
      <c r="I496" s="203">
        <f t="shared" si="12"/>
        <v>7.3665547431513989E-3</v>
      </c>
    </row>
    <row r="497" spans="5:9" ht="30" customHeight="1" x14ac:dyDescent="0.25">
      <c r="E497" s="200">
        <v>44390</v>
      </c>
      <c r="F497" s="409">
        <v>27.964434000000001</v>
      </c>
      <c r="G497" s="201">
        <v>128168</v>
      </c>
      <c r="H497" s="64">
        <f t="shared" si="12"/>
        <v>-6.7319469921909292E-3</v>
      </c>
      <c r="I497" s="203">
        <f t="shared" si="12"/>
        <v>-1.8612692454462731E-3</v>
      </c>
    </row>
    <row r="498" spans="5:9" ht="30" customHeight="1" x14ac:dyDescent="0.25">
      <c r="E498" s="200">
        <v>44389</v>
      </c>
      <c r="F498" s="409">
        <v>28.085041</v>
      </c>
      <c r="G498" s="201">
        <v>127594</v>
      </c>
      <c r="H498" s="64">
        <f t="shared" si="12"/>
        <v>4.3128711276616549E-3</v>
      </c>
      <c r="I498" s="203">
        <f t="shared" si="12"/>
        <v>-4.4784969727232893E-3</v>
      </c>
    </row>
    <row r="499" spans="5:9" ht="30" customHeight="1" x14ac:dyDescent="0.25">
      <c r="E499" s="200">
        <v>44385</v>
      </c>
      <c r="F499" s="409">
        <v>27.387229999999999</v>
      </c>
      <c r="G499" s="201">
        <v>125428</v>
      </c>
      <c r="H499" s="64">
        <f t="shared" si="12"/>
        <v>-2.4846358600651541E-2</v>
      </c>
      <c r="I499" s="203">
        <f t="shared" si="12"/>
        <v>-1.6975719861435534E-2</v>
      </c>
    </row>
    <row r="500" spans="5:9" ht="30" customHeight="1" x14ac:dyDescent="0.25">
      <c r="E500" s="200">
        <v>44384</v>
      </c>
      <c r="F500" s="409">
        <v>27.464759999999998</v>
      </c>
      <c r="G500" s="201">
        <v>127019</v>
      </c>
      <c r="H500" s="64">
        <f t="shared" si="12"/>
        <v>2.8308813998347837E-3</v>
      </c>
      <c r="I500" s="203">
        <f t="shared" si="12"/>
        <v>1.2684568039034394E-2</v>
      </c>
    </row>
    <row r="501" spans="5:9" ht="30" customHeight="1" x14ac:dyDescent="0.25">
      <c r="E501" s="200">
        <v>44383</v>
      </c>
      <c r="F501" s="409">
        <v>27.102927999999999</v>
      </c>
      <c r="G501" s="201">
        <v>125095</v>
      </c>
      <c r="H501" s="64">
        <f t="shared" si="12"/>
        <v>-1.3174409679895249E-2</v>
      </c>
      <c r="I501" s="203">
        <f t="shared" si="12"/>
        <v>-1.5147340161708045E-2</v>
      </c>
    </row>
    <row r="502" spans="5:9" ht="30" customHeight="1" x14ac:dyDescent="0.25">
      <c r="E502" s="200">
        <v>44382</v>
      </c>
      <c r="F502" s="409">
        <v>27.516451</v>
      </c>
      <c r="G502" s="201">
        <v>126920</v>
      </c>
      <c r="H502" s="64">
        <f t="shared" si="12"/>
        <v>1.5257502805601009E-2</v>
      </c>
      <c r="I502" s="203">
        <f t="shared" si="12"/>
        <v>1.4588912426555911E-2</v>
      </c>
    </row>
    <row r="503" spans="5:9" ht="30" customHeight="1" x14ac:dyDescent="0.25">
      <c r="E503" s="200">
        <v>44379</v>
      </c>
      <c r="F503" s="409">
        <v>27.688745000000001</v>
      </c>
      <c r="G503" s="201">
        <v>127622</v>
      </c>
      <c r="H503" s="64">
        <f t="shared" si="12"/>
        <v>6.2614906260984871E-3</v>
      </c>
      <c r="I503" s="203">
        <f t="shared" si="12"/>
        <v>5.5310431768043067E-3</v>
      </c>
    </row>
    <row r="504" spans="5:9" ht="30" customHeight="1" x14ac:dyDescent="0.25">
      <c r="E504" s="200">
        <v>44378</v>
      </c>
      <c r="F504" s="409">
        <v>27.387229999999999</v>
      </c>
      <c r="G504" s="201">
        <v>125666</v>
      </c>
      <c r="H504" s="64">
        <f t="shared" si="12"/>
        <v>-1.0889442623708723E-2</v>
      </c>
      <c r="I504" s="203">
        <f t="shared" si="12"/>
        <v>-1.5326511103101348E-2</v>
      </c>
    </row>
    <row r="505" spans="5:9" ht="30" customHeight="1" x14ac:dyDescent="0.25">
      <c r="E505" s="200">
        <v>44377</v>
      </c>
      <c r="F505" s="409">
        <v>27.680136000000001</v>
      </c>
      <c r="G505" s="201">
        <v>126802</v>
      </c>
      <c r="H505" s="64">
        <f t="shared" si="12"/>
        <v>1.0694984487295889E-2</v>
      </c>
      <c r="I505" s="203">
        <f t="shared" si="12"/>
        <v>9.0398357550969255E-3</v>
      </c>
    </row>
    <row r="506" spans="5:9" ht="30" customHeight="1" x14ac:dyDescent="0.25">
      <c r="E506" s="200">
        <v>44376</v>
      </c>
      <c r="F506" s="409">
        <v>27.938586999999998</v>
      </c>
      <c r="G506" s="201">
        <v>127327</v>
      </c>
      <c r="H506" s="64">
        <f t="shared" si="12"/>
        <v>9.3370567254438264E-3</v>
      </c>
      <c r="I506" s="203">
        <f t="shared" si="12"/>
        <v>4.1403132442705548E-3</v>
      </c>
    </row>
    <row r="507" spans="5:9" ht="30" customHeight="1" x14ac:dyDescent="0.25">
      <c r="E507" s="200">
        <v>44375</v>
      </c>
      <c r="F507" s="409">
        <v>28.128119000000002</v>
      </c>
      <c r="G507" s="201">
        <v>127429</v>
      </c>
      <c r="H507" s="64">
        <f t="shared" si="12"/>
        <v>6.7838792276790905E-3</v>
      </c>
      <c r="I507" s="203">
        <f t="shared" si="12"/>
        <v>8.0108696505853949E-4</v>
      </c>
    </row>
    <row r="508" spans="5:9" ht="30" customHeight="1" x14ac:dyDescent="0.25">
      <c r="E508" s="200">
        <v>44372</v>
      </c>
      <c r="F508" s="409">
        <v>28.343495999999998</v>
      </c>
      <c r="G508" s="201">
        <v>127256</v>
      </c>
      <c r="H508" s="64">
        <f t="shared" si="12"/>
        <v>7.656999744632742E-3</v>
      </c>
      <c r="I508" s="203">
        <f t="shared" si="12"/>
        <v>-1.3576187524032557E-3</v>
      </c>
    </row>
    <row r="509" spans="5:9" ht="30" customHeight="1" x14ac:dyDescent="0.25">
      <c r="E509" s="200">
        <v>44371</v>
      </c>
      <c r="F509" s="409">
        <v>29.222221000000001</v>
      </c>
      <c r="G509" s="201">
        <v>129514.00000000001</v>
      </c>
      <c r="H509" s="64">
        <f t="shared" si="12"/>
        <v>3.1002703406806331E-2</v>
      </c>
      <c r="I509" s="203">
        <f t="shared" si="12"/>
        <v>1.7743760608537329E-2</v>
      </c>
    </row>
    <row r="510" spans="5:9" ht="30" customHeight="1" x14ac:dyDescent="0.25">
      <c r="E510" s="200">
        <v>44370</v>
      </c>
      <c r="F510" s="409">
        <v>29.161926000000001</v>
      </c>
      <c r="G510" s="201">
        <v>128428</v>
      </c>
      <c r="H510" s="64">
        <f t="shared" si="12"/>
        <v>-2.0633270824965688E-3</v>
      </c>
      <c r="I510" s="203">
        <f t="shared" si="12"/>
        <v>-8.3851938786541069E-3</v>
      </c>
    </row>
    <row r="511" spans="5:9" ht="30" customHeight="1" x14ac:dyDescent="0.25">
      <c r="E511" s="200">
        <v>44369</v>
      </c>
      <c r="F511" s="409">
        <v>29.161926000000001</v>
      </c>
      <c r="G511" s="201">
        <v>128767</v>
      </c>
      <c r="H511" s="64">
        <f t="shared" si="12"/>
        <v>0</v>
      </c>
      <c r="I511" s="203">
        <f t="shared" si="12"/>
        <v>2.6396112997166821E-3</v>
      </c>
    </row>
    <row r="512" spans="5:9" ht="30" customHeight="1" x14ac:dyDescent="0.25">
      <c r="E512" s="200">
        <v>44368</v>
      </c>
      <c r="F512" s="409">
        <v>29.790821000000001</v>
      </c>
      <c r="G512" s="201">
        <v>129264.99999999999</v>
      </c>
      <c r="H512" s="64">
        <f t="shared" si="12"/>
        <v>2.1565619499891664E-2</v>
      </c>
      <c r="I512" s="203">
        <f t="shared" si="12"/>
        <v>3.8674505113887037E-3</v>
      </c>
    </row>
    <row r="513" spans="5:9" ht="30" customHeight="1" x14ac:dyDescent="0.25">
      <c r="E513" s="200">
        <v>44365</v>
      </c>
      <c r="F513" s="409">
        <v>30.023426000000001</v>
      </c>
      <c r="G513" s="201">
        <v>128405</v>
      </c>
      <c r="H513" s="64">
        <f t="shared" si="12"/>
        <v>7.8079419160685948E-3</v>
      </c>
      <c r="I513" s="203">
        <f t="shared" si="12"/>
        <v>-6.6529996518778223E-3</v>
      </c>
    </row>
    <row r="514" spans="5:9" ht="30" customHeight="1" x14ac:dyDescent="0.25">
      <c r="E514" s="200">
        <v>44364</v>
      </c>
      <c r="F514" s="409">
        <v>30.066503999999998</v>
      </c>
      <c r="G514" s="201">
        <v>128056.99999999999</v>
      </c>
      <c r="H514" s="64">
        <f t="shared" si="12"/>
        <v>1.4348129357388828E-3</v>
      </c>
      <c r="I514" s="203">
        <f t="shared" si="12"/>
        <v>-2.7101748374285251E-3</v>
      </c>
    </row>
    <row r="515" spans="5:9" ht="30" customHeight="1" x14ac:dyDescent="0.25">
      <c r="E515" s="200">
        <v>44363</v>
      </c>
      <c r="F515" s="409">
        <v>30.798780000000001</v>
      </c>
      <c r="G515" s="201">
        <v>129258.99999999999</v>
      </c>
      <c r="H515" s="64">
        <f t="shared" si="12"/>
        <v>2.4355209371864639E-2</v>
      </c>
      <c r="I515" s="203">
        <f t="shared" si="12"/>
        <v>9.386445098666929E-3</v>
      </c>
    </row>
    <row r="516" spans="5:9" ht="30" customHeight="1" x14ac:dyDescent="0.25">
      <c r="E516" s="200">
        <v>44362</v>
      </c>
      <c r="F516" s="409">
        <v>30.583404999999999</v>
      </c>
      <c r="G516" s="201">
        <v>130091.00000000001</v>
      </c>
      <c r="H516" s="64">
        <f t="shared" si="12"/>
        <v>-6.9929717995323992E-3</v>
      </c>
      <c r="I516" s="203">
        <f t="shared" si="12"/>
        <v>6.436689128030082E-3</v>
      </c>
    </row>
    <row r="517" spans="5:9" ht="30" customHeight="1" x14ac:dyDescent="0.25">
      <c r="E517" s="200">
        <v>44361</v>
      </c>
      <c r="F517" s="409">
        <v>30.686789999999998</v>
      </c>
      <c r="G517" s="201">
        <v>130208</v>
      </c>
      <c r="H517" s="64">
        <f t="shared" si="12"/>
        <v>3.3804280458633595E-3</v>
      </c>
      <c r="I517" s="203">
        <f t="shared" si="12"/>
        <v>8.9937044069143823E-4</v>
      </c>
    </row>
    <row r="518" spans="5:9" ht="30" customHeight="1" x14ac:dyDescent="0.25">
      <c r="E518" s="200">
        <v>44358</v>
      </c>
      <c r="F518" s="409">
        <v>30.352076</v>
      </c>
      <c r="G518" s="201">
        <v>129441</v>
      </c>
      <c r="H518" s="64">
        <f t="shared" si="12"/>
        <v>-1.0907429548675407E-2</v>
      </c>
      <c r="I518" s="203">
        <f t="shared" si="12"/>
        <v>-5.8905750798722289E-3</v>
      </c>
    </row>
    <row r="519" spans="5:9" ht="30" customHeight="1" x14ac:dyDescent="0.25">
      <c r="E519" s="200">
        <v>44357</v>
      </c>
      <c r="F519" s="409">
        <v>30.437815000000001</v>
      </c>
      <c r="G519" s="201">
        <v>130076</v>
      </c>
      <c r="H519" s="64">
        <f t="shared" si="12"/>
        <v>2.8248150143008743E-3</v>
      </c>
      <c r="I519" s="203">
        <f t="shared" si="12"/>
        <v>4.9057099373459589E-3</v>
      </c>
    </row>
    <row r="520" spans="5:9" ht="30" customHeight="1" x14ac:dyDescent="0.25">
      <c r="E520" s="200">
        <v>44356</v>
      </c>
      <c r="F520" s="409">
        <v>30.523561000000001</v>
      </c>
      <c r="G520" s="201">
        <v>129907.00000000001</v>
      </c>
      <c r="H520" s="64">
        <f t="shared" si="12"/>
        <v>2.8170878888644779E-3</v>
      </c>
      <c r="I520" s="203">
        <f t="shared" si="12"/>
        <v>-1.2992404440479444E-3</v>
      </c>
    </row>
    <row r="521" spans="5:9" ht="30" customHeight="1" x14ac:dyDescent="0.25">
      <c r="E521" s="200">
        <v>44355</v>
      </c>
      <c r="F521" s="409">
        <v>31.123740999999999</v>
      </c>
      <c r="G521" s="201">
        <v>129787</v>
      </c>
      <c r="H521" s="64">
        <f t="shared" si="12"/>
        <v>1.9662843401528463E-2</v>
      </c>
      <c r="I521" s="203">
        <f t="shared" si="12"/>
        <v>-9.2373775085263787E-4</v>
      </c>
    </row>
    <row r="522" spans="5:9" ht="30" customHeight="1" x14ac:dyDescent="0.25">
      <c r="E522" s="200">
        <v>44354</v>
      </c>
      <c r="F522" s="409">
        <v>31.312365</v>
      </c>
      <c r="G522" s="201">
        <v>130776.00000000001</v>
      </c>
      <c r="H522" s="64">
        <f t="shared" si="12"/>
        <v>6.0604539794879564E-3</v>
      </c>
      <c r="I522" s="203">
        <f t="shared" si="12"/>
        <v>7.6201776757303108E-3</v>
      </c>
    </row>
    <row r="523" spans="5:9" ht="30" customHeight="1" x14ac:dyDescent="0.25">
      <c r="E523" s="200">
        <v>44351</v>
      </c>
      <c r="F523" s="409">
        <v>30.652161</v>
      </c>
      <c r="G523" s="201">
        <v>130126</v>
      </c>
      <c r="H523" s="64">
        <f t="shared" si="12"/>
        <v>-2.1084450184455927E-2</v>
      </c>
      <c r="I523" s="203">
        <f t="shared" si="12"/>
        <v>-4.9703309475745971E-3</v>
      </c>
    </row>
    <row r="524" spans="5:9" ht="30" customHeight="1" x14ac:dyDescent="0.25">
      <c r="E524" s="200">
        <v>44349</v>
      </c>
      <c r="F524" s="409">
        <v>30.180595</v>
      </c>
      <c r="G524" s="201">
        <v>129601</v>
      </c>
      <c r="H524" s="64">
        <f t="shared" si="12"/>
        <v>-1.5384429176135361E-2</v>
      </c>
      <c r="I524" s="203">
        <f t="shared" si="12"/>
        <v>-4.034551127368835E-3</v>
      </c>
    </row>
    <row r="525" spans="5:9" ht="30" customHeight="1" x14ac:dyDescent="0.25">
      <c r="E525" s="200">
        <v>44348</v>
      </c>
      <c r="F525" s="409">
        <v>29.134564999999998</v>
      </c>
      <c r="G525" s="201">
        <v>128267</v>
      </c>
      <c r="H525" s="64">
        <f t="shared" si="12"/>
        <v>-3.46590251119967E-2</v>
      </c>
      <c r="I525" s="203">
        <f t="shared" si="12"/>
        <v>-1.0293130454240296E-2</v>
      </c>
    </row>
    <row r="526" spans="5:9" ht="30" customHeight="1" x14ac:dyDescent="0.25">
      <c r="E526" s="200">
        <v>44347</v>
      </c>
      <c r="F526" s="409">
        <v>28.71443</v>
      </c>
      <c r="G526" s="201">
        <v>126216</v>
      </c>
      <c r="H526" s="64">
        <f t="shared" si="12"/>
        <v>-1.4420500185947427E-2</v>
      </c>
      <c r="I526" s="203">
        <f t="shared" si="12"/>
        <v>-1.5990083185854487E-2</v>
      </c>
    </row>
    <row r="527" spans="5:9" ht="30" customHeight="1" x14ac:dyDescent="0.25">
      <c r="E527" s="200">
        <v>44344</v>
      </c>
      <c r="F527" s="409">
        <v>28.757304999999999</v>
      </c>
      <c r="G527" s="201">
        <v>125561</v>
      </c>
      <c r="H527" s="64">
        <f t="shared" si="12"/>
        <v>1.4931517010785544E-3</v>
      </c>
      <c r="I527" s="203">
        <f t="shared" si="12"/>
        <v>-5.1895163846105152E-3</v>
      </c>
    </row>
    <row r="528" spans="5:9" ht="30" customHeight="1" x14ac:dyDescent="0.25">
      <c r="E528" s="200">
        <v>44343</v>
      </c>
      <c r="F528" s="409">
        <v>28.662989</v>
      </c>
      <c r="G528" s="201">
        <v>124367</v>
      </c>
      <c r="H528" s="64">
        <f t="shared" si="12"/>
        <v>-3.2797231868563204E-3</v>
      </c>
      <c r="I528" s="203">
        <f t="shared" si="12"/>
        <v>-9.5093221621362911E-3</v>
      </c>
    </row>
    <row r="529" spans="5:9" ht="30" customHeight="1" x14ac:dyDescent="0.25">
      <c r="E529" s="200">
        <v>44342</v>
      </c>
      <c r="F529" s="409">
        <v>28.277161</v>
      </c>
      <c r="G529" s="201">
        <v>123989</v>
      </c>
      <c r="H529" s="64">
        <f t="shared" si="12"/>
        <v>-1.34608431800326E-2</v>
      </c>
      <c r="I529" s="203">
        <f t="shared" si="12"/>
        <v>-3.0393914784468956E-3</v>
      </c>
    </row>
    <row r="530" spans="5:9" ht="30" customHeight="1" x14ac:dyDescent="0.25">
      <c r="E530" s="200">
        <v>44341</v>
      </c>
      <c r="F530" s="409">
        <v>27.814159</v>
      </c>
      <c r="G530" s="201">
        <v>122988</v>
      </c>
      <c r="H530" s="64">
        <f t="shared" si="12"/>
        <v>-1.6373708803369635E-2</v>
      </c>
      <c r="I530" s="203">
        <f t="shared" si="12"/>
        <v>-8.0732968247183567E-3</v>
      </c>
    </row>
    <row r="531" spans="5:9" ht="30" customHeight="1" x14ac:dyDescent="0.25">
      <c r="E531" s="200">
        <v>44340</v>
      </c>
      <c r="F531" s="409">
        <v>28.191420000000001</v>
      </c>
      <c r="G531" s="201">
        <v>124032</v>
      </c>
      <c r="H531" s="64">
        <f t="shared" si="12"/>
        <v>1.3563631386446007E-2</v>
      </c>
      <c r="I531" s="203">
        <f t="shared" si="12"/>
        <v>8.4886330373694641E-3</v>
      </c>
    </row>
    <row r="532" spans="5:9" ht="30" customHeight="1" x14ac:dyDescent="0.25">
      <c r="E532" s="200">
        <v>44337</v>
      </c>
      <c r="F532" s="409">
        <v>28.007553000000001</v>
      </c>
      <c r="G532" s="201">
        <v>122592</v>
      </c>
      <c r="H532" s="64">
        <f t="shared" si="12"/>
        <v>-6.5220907637855152E-3</v>
      </c>
      <c r="I532" s="203">
        <f t="shared" si="12"/>
        <v>-1.1609907120743057E-2</v>
      </c>
    </row>
    <row r="533" spans="5:9" ht="30" customHeight="1" x14ac:dyDescent="0.25">
      <c r="E533" s="200">
        <v>44336</v>
      </c>
      <c r="F533" s="409">
        <v>27.770491</v>
      </c>
      <c r="G533" s="201">
        <v>122701</v>
      </c>
      <c r="H533" s="64">
        <f t="shared" si="12"/>
        <v>-8.4642167775242916E-3</v>
      </c>
      <c r="I533" s="203">
        <f t="shared" si="12"/>
        <v>8.8912816496988789E-4</v>
      </c>
    </row>
    <row r="534" spans="5:9" ht="30" customHeight="1" x14ac:dyDescent="0.25">
      <c r="E534" s="200">
        <v>44335</v>
      </c>
      <c r="F534" s="409">
        <v>27.685822000000002</v>
      </c>
      <c r="G534" s="201">
        <v>122636</v>
      </c>
      <c r="H534" s="64">
        <f t="shared" si="12"/>
        <v>-3.0488837953926984E-3</v>
      </c>
      <c r="I534" s="203">
        <f t="shared" si="12"/>
        <v>-5.2974303387909316E-4</v>
      </c>
    </row>
    <row r="535" spans="5:9" ht="30" customHeight="1" x14ac:dyDescent="0.25">
      <c r="E535" s="200">
        <v>44334</v>
      </c>
      <c r="F535" s="409">
        <v>27.220158000000001</v>
      </c>
      <c r="G535" s="201">
        <v>122980</v>
      </c>
      <c r="H535" s="64">
        <f t="shared" si="12"/>
        <v>-1.681958368438552E-2</v>
      </c>
      <c r="I535" s="203">
        <f t="shared" si="12"/>
        <v>2.8050490883591017E-3</v>
      </c>
    </row>
    <row r="536" spans="5:9" ht="30" customHeight="1" x14ac:dyDescent="0.25">
      <c r="E536" s="200">
        <v>44333</v>
      </c>
      <c r="F536" s="409">
        <v>26.847626000000002</v>
      </c>
      <c r="G536" s="201">
        <v>122938</v>
      </c>
      <c r="H536" s="64">
        <f t="shared" ref="H536:I599" si="13">F536/F535-1</f>
        <v>-1.3685886760833599E-2</v>
      </c>
      <c r="I536" s="203">
        <f t="shared" si="13"/>
        <v>-3.4151894617007184E-4</v>
      </c>
    </row>
    <row r="537" spans="5:9" ht="30" customHeight="1" x14ac:dyDescent="0.25">
      <c r="E537" s="200">
        <v>44330</v>
      </c>
      <c r="F537" s="409">
        <v>26.381964</v>
      </c>
      <c r="G537" s="201">
        <v>121881</v>
      </c>
      <c r="H537" s="64">
        <f t="shared" si="13"/>
        <v>-1.7344624809657372E-2</v>
      </c>
      <c r="I537" s="203">
        <f t="shared" si="13"/>
        <v>-8.5978298003871467E-3</v>
      </c>
    </row>
    <row r="538" spans="5:9" ht="30" customHeight="1" x14ac:dyDescent="0.25">
      <c r="E538" s="200">
        <v>44329</v>
      </c>
      <c r="F538" s="409">
        <v>26.381964</v>
      </c>
      <c r="G538" s="201">
        <v>120706</v>
      </c>
      <c r="H538" s="64">
        <f t="shared" si="13"/>
        <v>0</v>
      </c>
      <c r="I538" s="203">
        <f t="shared" si="13"/>
        <v>-9.6405510292826291E-3</v>
      </c>
    </row>
    <row r="539" spans="5:9" ht="30" customHeight="1" x14ac:dyDescent="0.25">
      <c r="E539" s="200">
        <v>44328</v>
      </c>
      <c r="F539" s="409">
        <v>25.696169000000001</v>
      </c>
      <c r="G539" s="201">
        <v>119710</v>
      </c>
      <c r="H539" s="64">
        <f t="shared" si="13"/>
        <v>-2.5994842537121143E-2</v>
      </c>
      <c r="I539" s="203">
        <f t="shared" si="13"/>
        <v>-8.2514539459512815E-3</v>
      </c>
    </row>
    <row r="540" spans="5:9" ht="30" customHeight="1" x14ac:dyDescent="0.25">
      <c r="E540" s="200">
        <v>44327</v>
      </c>
      <c r="F540" s="409">
        <v>25.865500999999998</v>
      </c>
      <c r="G540" s="201">
        <v>122964</v>
      </c>
      <c r="H540" s="64">
        <f t="shared" si="13"/>
        <v>6.5897760868554034E-3</v>
      </c>
      <c r="I540" s="203">
        <f t="shared" si="13"/>
        <v>2.7182357363628729E-2</v>
      </c>
    </row>
    <row r="541" spans="5:9" ht="30" customHeight="1" x14ac:dyDescent="0.25">
      <c r="E541" s="200">
        <v>44326</v>
      </c>
      <c r="F541" s="409">
        <v>25.679237000000001</v>
      </c>
      <c r="G541" s="201">
        <v>121909</v>
      </c>
      <c r="H541" s="64">
        <f t="shared" si="13"/>
        <v>-7.2012523554056962E-3</v>
      </c>
      <c r="I541" s="203">
        <f t="shared" si="13"/>
        <v>-8.5797469177970598E-3</v>
      </c>
    </row>
    <row r="542" spans="5:9" ht="30" customHeight="1" x14ac:dyDescent="0.25">
      <c r="E542" s="200">
        <v>44323</v>
      </c>
      <c r="F542" s="409">
        <v>25.349039000000001</v>
      </c>
      <c r="G542" s="201">
        <v>122038</v>
      </c>
      <c r="H542" s="64">
        <f t="shared" si="13"/>
        <v>-1.2858559621533927E-2</v>
      </c>
      <c r="I542" s="203">
        <f t="shared" si="13"/>
        <v>1.0581663371860284E-3</v>
      </c>
    </row>
    <row r="543" spans="5:9" ht="30" customHeight="1" x14ac:dyDescent="0.25">
      <c r="E543" s="200">
        <v>44322</v>
      </c>
      <c r="F543" s="409">
        <v>24.730974</v>
      </c>
      <c r="G543" s="201">
        <v>119921</v>
      </c>
      <c r="H543" s="64">
        <f t="shared" si="13"/>
        <v>-2.4382186638317926E-2</v>
      </c>
      <c r="I543" s="203">
        <f t="shared" si="13"/>
        <v>-1.7347055835067793E-2</v>
      </c>
    </row>
    <row r="544" spans="5:9" ht="30" customHeight="1" x14ac:dyDescent="0.25">
      <c r="E544" s="200">
        <v>44321</v>
      </c>
      <c r="F544" s="409">
        <v>24.773309999999999</v>
      </c>
      <c r="G544" s="201">
        <v>119564</v>
      </c>
      <c r="H544" s="64">
        <f t="shared" si="13"/>
        <v>1.7118614090976259E-3</v>
      </c>
      <c r="I544" s="203">
        <f t="shared" si="13"/>
        <v>-2.9769598318892809E-3</v>
      </c>
    </row>
    <row r="545" spans="5:9" ht="30" customHeight="1" x14ac:dyDescent="0.25">
      <c r="E545" s="200">
        <v>44320</v>
      </c>
      <c r="F545" s="409">
        <v>24.866441999999999</v>
      </c>
      <c r="G545" s="201">
        <v>117712</v>
      </c>
      <c r="H545" s="64">
        <f t="shared" si="13"/>
        <v>3.7593684493513191E-3</v>
      </c>
      <c r="I545" s="203">
        <f t="shared" si="13"/>
        <v>-1.5489612257870267E-2</v>
      </c>
    </row>
    <row r="546" spans="5:9" ht="30" customHeight="1" x14ac:dyDescent="0.25">
      <c r="E546" s="200">
        <v>44319</v>
      </c>
      <c r="F546" s="409">
        <v>25.188172999999999</v>
      </c>
      <c r="G546" s="201">
        <v>119209</v>
      </c>
      <c r="H546" s="64">
        <f t="shared" si="13"/>
        <v>1.2938360864011011E-2</v>
      </c>
      <c r="I546" s="203">
        <f t="shared" si="13"/>
        <v>1.2717479951066979E-2</v>
      </c>
    </row>
    <row r="547" spans="5:9" ht="30" customHeight="1" x14ac:dyDescent="0.25">
      <c r="E547" s="200">
        <v>44316</v>
      </c>
      <c r="F547" s="409">
        <v>25.095037000000001</v>
      </c>
      <c r="G547" s="201">
        <v>118894</v>
      </c>
      <c r="H547" s="64">
        <f t="shared" si="13"/>
        <v>-3.6976083974012974E-3</v>
      </c>
      <c r="I547" s="203">
        <f t="shared" si="13"/>
        <v>-2.6424179382429358E-3</v>
      </c>
    </row>
    <row r="548" spans="5:9" ht="30" customHeight="1" x14ac:dyDescent="0.25">
      <c r="E548" s="200">
        <v>44315</v>
      </c>
      <c r="F548" s="409">
        <v>25.095037000000001</v>
      </c>
      <c r="G548" s="201">
        <v>120066</v>
      </c>
      <c r="H548" s="64">
        <f t="shared" si="13"/>
        <v>0</v>
      </c>
      <c r="I548" s="203">
        <f t="shared" si="13"/>
        <v>9.8575201439938809E-3</v>
      </c>
    </row>
    <row r="549" spans="5:9" ht="30" customHeight="1" x14ac:dyDescent="0.25">
      <c r="E549" s="200">
        <v>44314</v>
      </c>
      <c r="F549" s="409">
        <v>25.653835000000001</v>
      </c>
      <c r="G549" s="201">
        <v>121053</v>
      </c>
      <c r="H549" s="64">
        <f t="shared" si="13"/>
        <v>2.2267271413068723E-2</v>
      </c>
      <c r="I549" s="203">
        <f t="shared" si="13"/>
        <v>8.2204787366948473E-3</v>
      </c>
    </row>
    <row r="550" spans="5:9" ht="30" customHeight="1" x14ac:dyDescent="0.25">
      <c r="E550" s="200">
        <v>44313</v>
      </c>
      <c r="F550" s="409">
        <v>25.205109</v>
      </c>
      <c r="G550" s="201">
        <v>119388</v>
      </c>
      <c r="H550" s="64">
        <f t="shared" si="13"/>
        <v>-1.7491575820925087E-2</v>
      </c>
      <c r="I550" s="203">
        <f t="shared" si="13"/>
        <v>-1.3754305965155811E-2</v>
      </c>
    </row>
    <row r="551" spans="5:9" ht="30" customHeight="1" x14ac:dyDescent="0.25">
      <c r="E551" s="200">
        <v>44312</v>
      </c>
      <c r="F551" s="409">
        <v>25.484503</v>
      </c>
      <c r="G551" s="201">
        <v>120595</v>
      </c>
      <c r="H551" s="64">
        <f t="shared" si="13"/>
        <v>1.1084816177545642E-2</v>
      </c>
      <c r="I551" s="203">
        <f t="shared" si="13"/>
        <v>1.0109893791670821E-2</v>
      </c>
    </row>
    <row r="552" spans="5:9" ht="30" customHeight="1" x14ac:dyDescent="0.25">
      <c r="E552" s="200">
        <v>44309</v>
      </c>
      <c r="F552" s="409">
        <v>25.459105000000001</v>
      </c>
      <c r="G552" s="201">
        <v>120530</v>
      </c>
      <c r="H552" s="64">
        <f t="shared" si="13"/>
        <v>-9.9660566266479567E-4</v>
      </c>
      <c r="I552" s="203">
        <f t="shared" si="13"/>
        <v>-5.3899415398650508E-4</v>
      </c>
    </row>
    <row r="553" spans="5:9" ht="30" customHeight="1" x14ac:dyDescent="0.25">
      <c r="E553" s="200">
        <v>44308</v>
      </c>
      <c r="F553" s="409">
        <v>25.255904999999998</v>
      </c>
      <c r="G553" s="201">
        <v>119371</v>
      </c>
      <c r="H553" s="64">
        <f t="shared" si="13"/>
        <v>-7.9814274696616838E-3</v>
      </c>
      <c r="I553" s="203">
        <f t="shared" si="13"/>
        <v>-9.6158632705550806E-3</v>
      </c>
    </row>
    <row r="554" spans="5:9" ht="30" customHeight="1" x14ac:dyDescent="0.25">
      <c r="E554" s="200">
        <v>44306</v>
      </c>
      <c r="F554" s="409">
        <v>25.484503</v>
      </c>
      <c r="G554" s="201">
        <v>120062</v>
      </c>
      <c r="H554" s="64">
        <f t="shared" si="13"/>
        <v>9.051269396206596E-3</v>
      </c>
      <c r="I554" s="203">
        <f t="shared" si="13"/>
        <v>5.7886756414875506E-3</v>
      </c>
    </row>
    <row r="555" spans="5:9" ht="30" customHeight="1" x14ac:dyDescent="0.25">
      <c r="E555" s="200">
        <v>44305</v>
      </c>
      <c r="F555" s="409">
        <v>25.078109999999999</v>
      </c>
      <c r="G555" s="201">
        <v>120934</v>
      </c>
      <c r="H555" s="64">
        <f t="shared" si="13"/>
        <v>-1.5946671590966521E-2</v>
      </c>
      <c r="I555" s="203">
        <f t="shared" si="13"/>
        <v>7.2629141610167647E-3</v>
      </c>
    </row>
    <row r="556" spans="5:9" ht="30" customHeight="1" x14ac:dyDescent="0.25">
      <c r="E556" s="200">
        <v>44302</v>
      </c>
      <c r="F556" s="409">
        <v>25.205109</v>
      </c>
      <c r="G556" s="201">
        <v>121114</v>
      </c>
      <c r="H556" s="64">
        <f t="shared" si="13"/>
        <v>5.0641376084561429E-3</v>
      </c>
      <c r="I556" s="203">
        <f t="shared" si="13"/>
        <v>1.4884151686043179E-3</v>
      </c>
    </row>
    <row r="557" spans="5:9" ht="30" customHeight="1" x14ac:dyDescent="0.25">
      <c r="E557" s="200">
        <v>44301</v>
      </c>
      <c r="F557" s="409">
        <v>25.095037000000001</v>
      </c>
      <c r="G557" s="201">
        <v>120701</v>
      </c>
      <c r="H557" s="64">
        <f t="shared" si="13"/>
        <v>-4.3670511403064438E-3</v>
      </c>
      <c r="I557" s="203">
        <f t="shared" si="13"/>
        <v>-3.4100104034215928E-3</v>
      </c>
    </row>
    <row r="558" spans="5:9" ht="30" customHeight="1" x14ac:dyDescent="0.25">
      <c r="E558" s="200">
        <v>44300</v>
      </c>
      <c r="F558" s="409">
        <v>25.061174000000001</v>
      </c>
      <c r="G558" s="201">
        <v>120295</v>
      </c>
      <c r="H558" s="64">
        <f t="shared" si="13"/>
        <v>-1.3493903196875046E-3</v>
      </c>
      <c r="I558" s="203">
        <f t="shared" si="13"/>
        <v>-3.3636838137215408E-3</v>
      </c>
    </row>
    <row r="559" spans="5:9" ht="30" customHeight="1" x14ac:dyDescent="0.25">
      <c r="E559" s="200">
        <v>44299</v>
      </c>
      <c r="F559" s="409">
        <v>25.018843</v>
      </c>
      <c r="G559" s="201">
        <v>119297</v>
      </c>
      <c r="H559" s="64">
        <f t="shared" si="13"/>
        <v>-1.6891068231680295E-3</v>
      </c>
      <c r="I559" s="203">
        <f t="shared" si="13"/>
        <v>-8.2962716654889634E-3</v>
      </c>
    </row>
    <row r="560" spans="5:9" ht="30" customHeight="1" x14ac:dyDescent="0.25">
      <c r="E560" s="200">
        <v>44298</v>
      </c>
      <c r="F560" s="409">
        <v>25.018843</v>
      </c>
      <c r="G560" s="201">
        <v>118812</v>
      </c>
      <c r="H560" s="64">
        <f t="shared" si="13"/>
        <v>0</v>
      </c>
      <c r="I560" s="203">
        <f t="shared" si="13"/>
        <v>-4.065483624902555E-3</v>
      </c>
    </row>
    <row r="561" spans="5:9" ht="30" customHeight="1" x14ac:dyDescent="0.25">
      <c r="E561" s="200">
        <v>44295</v>
      </c>
      <c r="F561" s="409">
        <v>24.714043</v>
      </c>
      <c r="G561" s="201">
        <v>117670</v>
      </c>
      <c r="H561" s="64">
        <f t="shared" si="13"/>
        <v>-1.2182817566743553E-2</v>
      </c>
      <c r="I561" s="203">
        <f t="shared" si="13"/>
        <v>-9.6118237215095936E-3</v>
      </c>
    </row>
    <row r="562" spans="5:9" ht="30" customHeight="1" x14ac:dyDescent="0.25">
      <c r="E562" s="200">
        <v>44294</v>
      </c>
      <c r="F562" s="409">
        <v>24.646311000000001</v>
      </c>
      <c r="G562" s="201">
        <v>118313</v>
      </c>
      <c r="H562" s="64">
        <f t="shared" si="13"/>
        <v>-2.7406280712548581E-3</v>
      </c>
      <c r="I562" s="203">
        <f t="shared" si="13"/>
        <v>5.4644344352852148E-3</v>
      </c>
    </row>
    <row r="563" spans="5:9" ht="30" customHeight="1" x14ac:dyDescent="0.25">
      <c r="E563" s="200">
        <v>44293</v>
      </c>
      <c r="F563" s="409">
        <v>24.857973000000001</v>
      </c>
      <c r="G563" s="201">
        <v>117624</v>
      </c>
      <c r="H563" s="64">
        <f t="shared" si="13"/>
        <v>8.58797894743768E-3</v>
      </c>
      <c r="I563" s="203">
        <f t="shared" si="13"/>
        <v>-5.8235358751785871E-3</v>
      </c>
    </row>
    <row r="564" spans="5:9" ht="30" customHeight="1" x14ac:dyDescent="0.25">
      <c r="E564" s="200">
        <v>44292</v>
      </c>
      <c r="F564" s="409">
        <v>25.018843</v>
      </c>
      <c r="G564" s="201">
        <v>117499</v>
      </c>
      <c r="H564" s="64">
        <f t="shared" si="13"/>
        <v>6.471565481223962E-3</v>
      </c>
      <c r="I564" s="203">
        <f t="shared" si="13"/>
        <v>-1.0627082908249985E-3</v>
      </c>
    </row>
    <row r="565" spans="5:9" ht="30" customHeight="1" x14ac:dyDescent="0.25">
      <c r="E565" s="200">
        <v>44291</v>
      </c>
      <c r="F565" s="409">
        <v>25.323637000000002</v>
      </c>
      <c r="G565" s="201">
        <v>117518</v>
      </c>
      <c r="H565" s="64">
        <f t="shared" si="13"/>
        <v>1.2182577747500201E-2</v>
      </c>
      <c r="I565" s="203">
        <f t="shared" si="13"/>
        <v>1.6170350385968923E-4</v>
      </c>
    </row>
    <row r="566" spans="5:9" ht="30" customHeight="1" x14ac:dyDescent="0.25">
      <c r="E566" s="200">
        <v>44287</v>
      </c>
      <c r="F566" s="409">
        <v>25.357503999999999</v>
      </c>
      <c r="G566" s="201">
        <v>115253</v>
      </c>
      <c r="H566" s="64">
        <f t="shared" si="13"/>
        <v>1.3373671404308674E-3</v>
      </c>
      <c r="I566" s="203">
        <f t="shared" si="13"/>
        <v>-1.9273643186575651E-2</v>
      </c>
    </row>
    <row r="567" spans="5:9" ht="30" customHeight="1" x14ac:dyDescent="0.25">
      <c r="E567" s="200">
        <v>44286</v>
      </c>
      <c r="F567" s="409">
        <v>25.780832</v>
      </c>
      <c r="G567" s="201">
        <v>116634</v>
      </c>
      <c r="H567" s="64">
        <f t="shared" si="13"/>
        <v>1.6694387586412285E-2</v>
      </c>
      <c r="I567" s="203">
        <f t="shared" si="13"/>
        <v>1.1982334516238202E-2</v>
      </c>
    </row>
    <row r="568" spans="5:9" ht="30" customHeight="1" x14ac:dyDescent="0.25">
      <c r="E568" s="200">
        <v>44285</v>
      </c>
      <c r="F568" s="409">
        <v>26.009433999999999</v>
      </c>
      <c r="G568" s="201">
        <v>116850</v>
      </c>
      <c r="H568" s="64">
        <f t="shared" si="13"/>
        <v>8.8671304324079436E-3</v>
      </c>
      <c r="I568" s="203">
        <f t="shared" si="13"/>
        <v>1.8519471166211776E-3</v>
      </c>
    </row>
    <row r="569" spans="5:9" ht="30" customHeight="1" x14ac:dyDescent="0.25">
      <c r="E569" s="200">
        <v>44284</v>
      </c>
      <c r="F569" s="409">
        <v>25.230505000000001</v>
      </c>
      <c r="G569" s="201">
        <v>115419</v>
      </c>
      <c r="H569" s="64">
        <f t="shared" si="13"/>
        <v>-2.9947941197028705E-2</v>
      </c>
      <c r="I569" s="203">
        <f t="shared" si="13"/>
        <v>-1.2246469833119389E-2</v>
      </c>
    </row>
    <row r="570" spans="5:9" ht="30" customHeight="1" x14ac:dyDescent="0.25">
      <c r="E570" s="200">
        <v>44281</v>
      </c>
      <c r="F570" s="409">
        <v>25.111972999999999</v>
      </c>
      <c r="G570" s="201">
        <v>114781</v>
      </c>
      <c r="H570" s="64">
        <f t="shared" si="13"/>
        <v>-4.6979638338591201E-3</v>
      </c>
      <c r="I570" s="203">
        <f t="shared" si="13"/>
        <v>-5.5276860828806784E-3</v>
      </c>
    </row>
    <row r="571" spans="5:9" ht="30" customHeight="1" x14ac:dyDescent="0.25">
      <c r="E571" s="200">
        <v>44280</v>
      </c>
      <c r="F571" s="409">
        <v>25.027304000000001</v>
      </c>
      <c r="G571" s="201">
        <v>113750</v>
      </c>
      <c r="H571" s="64">
        <f t="shared" si="13"/>
        <v>-3.3716586108147872E-3</v>
      </c>
      <c r="I571" s="203">
        <f t="shared" si="13"/>
        <v>-8.9823228583127968E-3</v>
      </c>
    </row>
    <row r="572" spans="5:9" ht="30" customHeight="1" x14ac:dyDescent="0.25">
      <c r="E572" s="200">
        <v>44279</v>
      </c>
      <c r="F572" s="409">
        <v>24.671707000000001</v>
      </c>
      <c r="G572" s="201">
        <v>112064</v>
      </c>
      <c r="H572" s="64">
        <f t="shared" si="13"/>
        <v>-1.4208362195144875E-2</v>
      </c>
      <c r="I572" s="203">
        <f t="shared" si="13"/>
        <v>-1.4821978021978044E-2</v>
      </c>
    </row>
    <row r="573" spans="5:9" ht="30" customHeight="1" x14ac:dyDescent="0.25">
      <c r="E573" s="200">
        <v>44278</v>
      </c>
      <c r="F573" s="409">
        <v>25.128903999999999</v>
      </c>
      <c r="G573" s="201">
        <v>113262</v>
      </c>
      <c r="H573" s="64">
        <f t="shared" si="13"/>
        <v>1.8531226882679608E-2</v>
      </c>
      <c r="I573" s="203">
        <f t="shared" si="13"/>
        <v>1.0690319817247218E-2</v>
      </c>
    </row>
    <row r="574" spans="5:9" ht="30" customHeight="1" x14ac:dyDescent="0.25">
      <c r="E574" s="200">
        <v>44277</v>
      </c>
      <c r="F574" s="409">
        <v>26.068697</v>
      </c>
      <c r="G574" s="201">
        <v>114979</v>
      </c>
      <c r="H574" s="64">
        <f t="shared" si="13"/>
        <v>3.7398885363245427E-2</v>
      </c>
      <c r="I574" s="203">
        <f t="shared" si="13"/>
        <v>1.5159541593826598E-2</v>
      </c>
    </row>
    <row r="575" spans="5:9" ht="30" customHeight="1" x14ac:dyDescent="0.25">
      <c r="E575" s="200">
        <v>44274</v>
      </c>
      <c r="F575" s="409">
        <v>25.9925</v>
      </c>
      <c r="G575" s="201">
        <v>116222</v>
      </c>
      <c r="H575" s="64">
        <f t="shared" si="13"/>
        <v>-2.9229309006123527E-3</v>
      </c>
      <c r="I575" s="203">
        <f t="shared" si="13"/>
        <v>1.081066977448053E-2</v>
      </c>
    </row>
    <row r="576" spans="5:9" ht="30" customHeight="1" x14ac:dyDescent="0.25">
      <c r="E576" s="200">
        <v>44273</v>
      </c>
      <c r="F576" s="409">
        <v>25.772366999999999</v>
      </c>
      <c r="G576" s="201">
        <v>114835</v>
      </c>
      <c r="H576" s="64">
        <f t="shared" si="13"/>
        <v>-8.4690968548619683E-3</v>
      </c>
      <c r="I576" s="203">
        <f t="shared" si="13"/>
        <v>-1.1934057235291062E-2</v>
      </c>
    </row>
    <row r="577" spans="5:9" ht="30" customHeight="1" x14ac:dyDescent="0.25">
      <c r="E577" s="200">
        <v>44272</v>
      </c>
      <c r="F577" s="409">
        <v>25.9925</v>
      </c>
      <c r="G577" s="201">
        <v>116549</v>
      </c>
      <c r="H577" s="64">
        <f t="shared" si="13"/>
        <v>8.5414350959693852E-3</v>
      </c>
      <c r="I577" s="203">
        <f t="shared" si="13"/>
        <v>1.4925763051334417E-2</v>
      </c>
    </row>
    <row r="578" spans="5:9" ht="30" customHeight="1" x14ac:dyDescent="0.25">
      <c r="E578" s="200">
        <v>44271</v>
      </c>
      <c r="F578" s="409">
        <v>25.289770000000001</v>
      </c>
      <c r="G578" s="201">
        <v>114019</v>
      </c>
      <c r="H578" s="64">
        <f t="shared" si="13"/>
        <v>-2.7035875733384618E-2</v>
      </c>
      <c r="I578" s="203">
        <f t="shared" si="13"/>
        <v>-2.1707607958884267E-2</v>
      </c>
    </row>
    <row r="579" spans="5:9" ht="30" customHeight="1" x14ac:dyDescent="0.25">
      <c r="E579" s="200">
        <v>44270</v>
      </c>
      <c r="F579" s="409">
        <v>25.222034000000001</v>
      </c>
      <c r="G579" s="201">
        <v>114851</v>
      </c>
      <c r="H579" s="64">
        <f t="shared" si="13"/>
        <v>-2.678395256263677E-3</v>
      </c>
      <c r="I579" s="203">
        <f t="shared" si="13"/>
        <v>7.2970294424612447E-3</v>
      </c>
    </row>
    <row r="580" spans="5:9" ht="30" customHeight="1" x14ac:dyDescent="0.25">
      <c r="E580" s="200">
        <v>44267</v>
      </c>
      <c r="F580" s="409">
        <v>25.399839</v>
      </c>
      <c r="G580" s="201">
        <v>114160</v>
      </c>
      <c r="H580" s="64">
        <f t="shared" si="13"/>
        <v>7.0495900528879663E-3</v>
      </c>
      <c r="I580" s="203">
        <f t="shared" si="13"/>
        <v>-6.0164909317289572E-3</v>
      </c>
    </row>
    <row r="581" spans="5:9" ht="30" customHeight="1" x14ac:dyDescent="0.25">
      <c r="E581" s="200">
        <v>44266</v>
      </c>
      <c r="F581" s="409">
        <v>25.3188</v>
      </c>
      <c r="G581" s="201">
        <v>114984</v>
      </c>
      <c r="H581" s="64">
        <f t="shared" si="13"/>
        <v>-3.1905320344747246E-3</v>
      </c>
      <c r="I581" s="203">
        <f t="shared" si="13"/>
        <v>7.2179397337071016E-3</v>
      </c>
    </row>
    <row r="582" spans="5:9" ht="30" customHeight="1" x14ac:dyDescent="0.25">
      <c r="E582" s="200">
        <v>44265</v>
      </c>
      <c r="F582" s="409">
        <v>25.192419000000001</v>
      </c>
      <c r="G582" s="201">
        <v>112776</v>
      </c>
      <c r="H582" s="64">
        <f t="shared" si="13"/>
        <v>-4.9915872790179394E-3</v>
      </c>
      <c r="I582" s="203">
        <f t="shared" si="13"/>
        <v>-1.9202671676059269E-2</v>
      </c>
    </row>
    <row r="583" spans="5:9" ht="30" customHeight="1" x14ac:dyDescent="0.25">
      <c r="E583" s="200">
        <v>44264</v>
      </c>
      <c r="F583" s="409">
        <v>24.425692000000002</v>
      </c>
      <c r="G583" s="201">
        <v>111331</v>
      </c>
      <c r="H583" s="64">
        <f t="shared" si="13"/>
        <v>-3.0434830414657665E-2</v>
      </c>
      <c r="I583" s="203">
        <f t="shared" si="13"/>
        <v>-1.281300986025391E-2</v>
      </c>
    </row>
    <row r="584" spans="5:9" ht="30" customHeight="1" x14ac:dyDescent="0.25">
      <c r="E584" s="200">
        <v>44263</v>
      </c>
      <c r="F584" s="409">
        <v>24.602629</v>
      </c>
      <c r="G584" s="201">
        <v>110612</v>
      </c>
      <c r="H584" s="64">
        <f t="shared" si="13"/>
        <v>7.2438889346511104E-3</v>
      </c>
      <c r="I584" s="203">
        <f t="shared" si="13"/>
        <v>-6.4582191842343928E-3</v>
      </c>
    </row>
    <row r="585" spans="5:9" ht="30" customHeight="1" x14ac:dyDescent="0.25">
      <c r="E585" s="200">
        <v>44260</v>
      </c>
      <c r="F585" s="409">
        <v>25.782204</v>
      </c>
      <c r="G585" s="201">
        <v>115202</v>
      </c>
      <c r="H585" s="64">
        <f t="shared" si="13"/>
        <v>4.7945079365298682E-2</v>
      </c>
      <c r="I585" s="203">
        <f t="shared" si="13"/>
        <v>4.1496401837052055E-2</v>
      </c>
    </row>
    <row r="586" spans="5:9" ht="30" customHeight="1" x14ac:dyDescent="0.25">
      <c r="E586" s="200">
        <v>44259</v>
      </c>
      <c r="F586" s="409">
        <v>25.310375000000001</v>
      </c>
      <c r="G586" s="201">
        <v>112690</v>
      </c>
      <c r="H586" s="64">
        <f t="shared" si="13"/>
        <v>-1.8300568873010237E-2</v>
      </c>
      <c r="I586" s="203">
        <f t="shared" si="13"/>
        <v>-2.1805176993454967E-2</v>
      </c>
    </row>
    <row r="587" spans="5:9" ht="30" customHeight="1" x14ac:dyDescent="0.25">
      <c r="E587" s="200">
        <v>44258</v>
      </c>
      <c r="F587" s="409">
        <v>24.425692000000002</v>
      </c>
      <c r="G587" s="201">
        <v>111184</v>
      </c>
      <c r="H587" s="64">
        <f t="shared" si="13"/>
        <v>-3.4953373863484849E-2</v>
      </c>
      <c r="I587" s="203">
        <f t="shared" si="13"/>
        <v>-1.3364096193096087E-2</v>
      </c>
    </row>
    <row r="588" spans="5:9" ht="30" customHeight="1" x14ac:dyDescent="0.25">
      <c r="E588" s="200">
        <v>44257</v>
      </c>
      <c r="F588" s="409">
        <v>24.375136999999999</v>
      </c>
      <c r="G588" s="201">
        <v>111540</v>
      </c>
      <c r="H588" s="64">
        <f t="shared" si="13"/>
        <v>-2.0697468878262404E-3</v>
      </c>
      <c r="I588" s="203">
        <f t="shared" si="13"/>
        <v>3.2018995538927175E-3</v>
      </c>
    </row>
    <row r="589" spans="5:9" ht="30" customHeight="1" x14ac:dyDescent="0.25">
      <c r="E589" s="200">
        <v>44256</v>
      </c>
      <c r="F589" s="409">
        <v>23.473604000000002</v>
      </c>
      <c r="G589" s="201">
        <v>110335</v>
      </c>
      <c r="H589" s="64">
        <f t="shared" si="13"/>
        <v>-3.6985761351823299E-2</v>
      </c>
      <c r="I589" s="203">
        <f t="shared" si="13"/>
        <v>-1.0803299264837696E-2</v>
      </c>
    </row>
    <row r="590" spans="5:9" ht="30" customHeight="1" x14ac:dyDescent="0.25">
      <c r="E590" s="200">
        <v>44253</v>
      </c>
      <c r="F590" s="409">
        <v>23.633686000000001</v>
      </c>
      <c r="G590" s="201">
        <v>110035</v>
      </c>
      <c r="H590" s="64">
        <f t="shared" si="13"/>
        <v>6.8196600743541946E-3</v>
      </c>
      <c r="I590" s="203">
        <f t="shared" si="13"/>
        <v>-2.7189921602392975E-3</v>
      </c>
    </row>
    <row r="591" spans="5:9" ht="30" customHeight="1" x14ac:dyDescent="0.25">
      <c r="E591" s="200">
        <v>44252</v>
      </c>
      <c r="F591" s="409">
        <v>24.821693</v>
      </c>
      <c r="G591" s="201">
        <v>112256</v>
      </c>
      <c r="H591" s="64">
        <f t="shared" si="13"/>
        <v>5.0267529153090962E-2</v>
      </c>
      <c r="I591" s="203">
        <f t="shared" si="13"/>
        <v>2.018448675421447E-2</v>
      </c>
    </row>
    <row r="592" spans="5:9" ht="30" customHeight="1" x14ac:dyDescent="0.25">
      <c r="E592" s="200">
        <v>44251</v>
      </c>
      <c r="F592" s="409">
        <v>25.537865</v>
      </c>
      <c r="G592" s="201">
        <v>115668</v>
      </c>
      <c r="H592" s="64">
        <f t="shared" si="13"/>
        <v>2.885266528757735E-2</v>
      </c>
      <c r="I592" s="203">
        <f t="shared" si="13"/>
        <v>3.0394811858608817E-2</v>
      </c>
    </row>
    <row r="593" spans="5:9" ht="30" customHeight="1" x14ac:dyDescent="0.25">
      <c r="E593" s="200">
        <v>44250</v>
      </c>
      <c r="F593" s="409">
        <v>25.638971000000002</v>
      </c>
      <c r="G593" s="201">
        <v>115227</v>
      </c>
      <c r="H593" s="64">
        <f t="shared" si="13"/>
        <v>3.9590623570138206E-3</v>
      </c>
      <c r="I593" s="203">
        <f t="shared" si="13"/>
        <v>-3.8126361655773655E-3</v>
      </c>
    </row>
    <row r="594" spans="5:9" ht="30" customHeight="1" x14ac:dyDescent="0.25">
      <c r="E594" s="200">
        <v>44249</v>
      </c>
      <c r="F594" s="409">
        <v>23.923642999999998</v>
      </c>
      <c r="G594" s="201">
        <v>112668</v>
      </c>
      <c r="H594" s="64">
        <f t="shared" si="13"/>
        <v>-6.6903153016554473E-2</v>
      </c>
      <c r="I594" s="203">
        <f t="shared" si="13"/>
        <v>-2.2208336587778876E-2</v>
      </c>
    </row>
    <row r="595" spans="5:9" ht="30" customHeight="1" x14ac:dyDescent="0.25">
      <c r="E595" s="200">
        <v>44246</v>
      </c>
      <c r="F595" s="409">
        <v>27.076951999999999</v>
      </c>
      <c r="G595" s="201">
        <v>118748</v>
      </c>
      <c r="H595" s="64">
        <f t="shared" si="13"/>
        <v>0.13180722517887422</v>
      </c>
      <c r="I595" s="203">
        <f t="shared" si="13"/>
        <v>5.3963858415876809E-2</v>
      </c>
    </row>
    <row r="596" spans="5:9" ht="30" customHeight="1" x14ac:dyDescent="0.25">
      <c r="E596" s="200">
        <v>44245</v>
      </c>
      <c r="F596" s="409">
        <v>27.599733000000001</v>
      </c>
      <c r="G596" s="201">
        <v>119140</v>
      </c>
      <c r="H596" s="64">
        <f t="shared" si="13"/>
        <v>1.9307232217274706E-2</v>
      </c>
      <c r="I596" s="203">
        <f t="shared" si="13"/>
        <v>3.3011082291911631E-3</v>
      </c>
    </row>
    <row r="597" spans="5:9" ht="30" customHeight="1" x14ac:dyDescent="0.25">
      <c r="E597" s="200">
        <v>44244</v>
      </c>
      <c r="F597" s="409">
        <v>27.682718000000001</v>
      </c>
      <c r="G597" s="201">
        <v>120391</v>
      </c>
      <c r="H597" s="64">
        <f t="shared" si="13"/>
        <v>3.006731985414568E-3</v>
      </c>
      <c r="I597" s="203">
        <f t="shared" si="13"/>
        <v>1.050025180459957E-2</v>
      </c>
    </row>
    <row r="598" spans="5:9" ht="30" customHeight="1" x14ac:dyDescent="0.25">
      <c r="E598" s="200">
        <v>44239</v>
      </c>
      <c r="F598" s="409">
        <v>28.006346000000001</v>
      </c>
      <c r="G598" s="201">
        <v>119116</v>
      </c>
      <c r="H598" s="64">
        <f t="shared" si="13"/>
        <v>1.1690615061714649E-2</v>
      </c>
      <c r="I598" s="203">
        <f t="shared" si="13"/>
        <v>-1.0590492644799054E-2</v>
      </c>
    </row>
    <row r="599" spans="5:9" ht="30" customHeight="1" x14ac:dyDescent="0.25">
      <c r="E599" s="200">
        <v>44238</v>
      </c>
      <c r="F599" s="409">
        <v>28.164010999999999</v>
      </c>
      <c r="G599" s="201">
        <v>119235</v>
      </c>
      <c r="H599" s="64">
        <f t="shared" si="13"/>
        <v>5.6296169446738986E-3</v>
      </c>
      <c r="I599" s="203">
        <f t="shared" si="13"/>
        <v>9.9902615937397243E-4</v>
      </c>
    </row>
    <row r="600" spans="5:9" ht="30" customHeight="1" x14ac:dyDescent="0.25">
      <c r="E600" s="200">
        <v>44237</v>
      </c>
      <c r="F600" s="409">
        <v>28.056135000000001</v>
      </c>
      <c r="G600" s="201">
        <v>118430</v>
      </c>
      <c r="H600" s="64">
        <f t="shared" ref="H600:I663" si="14">F600/F599-1</f>
        <v>-3.8302782938125501E-3</v>
      </c>
      <c r="I600" s="203">
        <f t="shared" si="14"/>
        <v>-6.7513733383653962E-3</v>
      </c>
    </row>
    <row r="601" spans="5:9" ht="30" customHeight="1" x14ac:dyDescent="0.25">
      <c r="E601" s="200">
        <v>44236</v>
      </c>
      <c r="F601" s="409">
        <v>28.446148000000001</v>
      </c>
      <c r="G601" s="201">
        <v>119429</v>
      </c>
      <c r="H601" s="64">
        <f t="shared" si="14"/>
        <v>1.3901166358088801E-2</v>
      </c>
      <c r="I601" s="203">
        <f t="shared" si="14"/>
        <v>8.4353626614876998E-3</v>
      </c>
    </row>
    <row r="602" spans="5:9" ht="30" customHeight="1" x14ac:dyDescent="0.25">
      <c r="E602" s="200">
        <v>44235</v>
      </c>
      <c r="F602" s="409">
        <v>28.105923000000001</v>
      </c>
      <c r="G602" s="201">
        <v>119516</v>
      </c>
      <c r="H602" s="64">
        <f t="shared" si="14"/>
        <v>-1.196031884527915E-2</v>
      </c>
      <c r="I602" s="203">
        <f t="shared" si="14"/>
        <v>7.2846628540812475E-4</v>
      </c>
    </row>
    <row r="603" spans="5:9" ht="30" customHeight="1" x14ac:dyDescent="0.25">
      <c r="E603" s="200">
        <v>44232</v>
      </c>
      <c r="F603" s="409">
        <v>28.180605</v>
      </c>
      <c r="G603" s="201">
        <v>119925</v>
      </c>
      <c r="H603" s="64">
        <f t="shared" si="14"/>
        <v>2.6571623354976204E-3</v>
      </c>
      <c r="I603" s="203">
        <f t="shared" si="14"/>
        <v>3.4221359483248559E-3</v>
      </c>
    </row>
    <row r="604" spans="5:9" ht="30" customHeight="1" x14ac:dyDescent="0.25">
      <c r="E604" s="200">
        <v>44231</v>
      </c>
      <c r="F604" s="409">
        <v>28.371464</v>
      </c>
      <c r="G604" s="201">
        <v>119261</v>
      </c>
      <c r="H604" s="64">
        <f t="shared" si="14"/>
        <v>6.7727076831742838E-3</v>
      </c>
      <c r="I604" s="203">
        <f t="shared" si="14"/>
        <v>-5.5367938294768049E-3</v>
      </c>
    </row>
    <row r="605" spans="5:9" ht="30" customHeight="1" x14ac:dyDescent="0.25">
      <c r="E605" s="200">
        <v>44230</v>
      </c>
      <c r="F605" s="409">
        <v>28.487642000000001</v>
      </c>
      <c r="G605" s="201">
        <v>119725</v>
      </c>
      <c r="H605" s="64">
        <f t="shared" si="14"/>
        <v>4.0948891463621351E-3</v>
      </c>
      <c r="I605" s="203">
        <f t="shared" si="14"/>
        <v>3.8906264411668889E-3</v>
      </c>
    </row>
    <row r="606" spans="5:9" ht="30" customHeight="1" x14ac:dyDescent="0.25">
      <c r="E606" s="200">
        <v>44229</v>
      </c>
      <c r="F606" s="409">
        <v>28.263596</v>
      </c>
      <c r="G606" s="201">
        <v>118234</v>
      </c>
      <c r="H606" s="64">
        <f t="shared" si="14"/>
        <v>-7.8646733906583277E-3</v>
      </c>
      <c r="I606" s="203">
        <f t="shared" si="14"/>
        <v>-1.2453539361035659E-2</v>
      </c>
    </row>
    <row r="607" spans="5:9" ht="30" customHeight="1" x14ac:dyDescent="0.25">
      <c r="E607" s="200">
        <v>44228</v>
      </c>
      <c r="F607" s="409">
        <v>28.454453000000001</v>
      </c>
      <c r="G607" s="201">
        <v>117365</v>
      </c>
      <c r="H607" s="64">
        <f t="shared" si="14"/>
        <v>6.7527500746897839E-3</v>
      </c>
      <c r="I607" s="203">
        <f t="shared" si="14"/>
        <v>-7.3498316897000482E-3</v>
      </c>
    </row>
    <row r="608" spans="5:9" ht="30" customHeight="1" x14ac:dyDescent="0.25">
      <c r="E608" s="200">
        <v>44225</v>
      </c>
      <c r="F608" s="409">
        <v>28.097626000000002</v>
      </c>
      <c r="G608" s="201">
        <v>116007</v>
      </c>
      <c r="H608" s="64">
        <f t="shared" si="14"/>
        <v>-1.2540286752305452E-2</v>
      </c>
      <c r="I608" s="203">
        <f t="shared" si="14"/>
        <v>-1.1570740851190697E-2</v>
      </c>
    </row>
    <row r="609" spans="5:9" ht="30" customHeight="1" x14ac:dyDescent="0.25">
      <c r="E609" s="200">
        <v>44224</v>
      </c>
      <c r="F609" s="409">
        <v>28.661901</v>
      </c>
      <c r="G609" s="201">
        <v>119314</v>
      </c>
      <c r="H609" s="64">
        <f t="shared" si="14"/>
        <v>2.00826575170443E-2</v>
      </c>
      <c r="I609" s="203">
        <f t="shared" si="14"/>
        <v>2.8506900445662842E-2</v>
      </c>
    </row>
    <row r="610" spans="5:9" ht="30" customHeight="1" x14ac:dyDescent="0.25">
      <c r="E610" s="200">
        <v>44223</v>
      </c>
      <c r="F610" s="409">
        <v>28.006346000000001</v>
      </c>
      <c r="G610" s="201">
        <v>115882</v>
      </c>
      <c r="H610" s="64">
        <f t="shared" si="14"/>
        <v>-2.2872000011443738E-2</v>
      </c>
      <c r="I610" s="203">
        <f t="shared" si="14"/>
        <v>-2.8764436696448015E-2</v>
      </c>
    </row>
    <row r="611" spans="5:9" ht="30" customHeight="1" x14ac:dyDescent="0.25">
      <c r="E611" s="200">
        <v>44222</v>
      </c>
      <c r="F611" s="409">
        <v>27.209723</v>
      </c>
      <c r="G611" s="201">
        <v>116464</v>
      </c>
      <c r="H611" s="64">
        <f t="shared" si="14"/>
        <v>-2.8444374714216569E-2</v>
      </c>
      <c r="I611" s="203">
        <f t="shared" si="14"/>
        <v>5.0223503218791432E-3</v>
      </c>
    </row>
    <row r="612" spans="5:9" ht="30" customHeight="1" x14ac:dyDescent="0.25">
      <c r="E612" s="200">
        <v>44218</v>
      </c>
      <c r="F612" s="409">
        <v>27.956555999999999</v>
      </c>
      <c r="G612" s="201">
        <v>117172</v>
      </c>
      <c r="H612" s="64">
        <f t="shared" si="14"/>
        <v>2.7447284193227395E-2</v>
      </c>
      <c r="I612" s="203">
        <f t="shared" si="14"/>
        <v>6.0791317488666508E-3</v>
      </c>
    </row>
    <row r="613" spans="5:9" ht="30" customHeight="1" x14ac:dyDescent="0.25">
      <c r="E613" s="200">
        <v>44217</v>
      </c>
      <c r="F613" s="409">
        <v>28.363171000000001</v>
      </c>
      <c r="G613" s="201">
        <v>118443</v>
      </c>
      <c r="H613" s="64">
        <f t="shared" si="14"/>
        <v>1.4544531164711438E-2</v>
      </c>
      <c r="I613" s="203">
        <f t="shared" si="14"/>
        <v>1.0847301403065668E-2</v>
      </c>
    </row>
    <row r="614" spans="5:9" ht="30" customHeight="1" x14ac:dyDescent="0.25">
      <c r="E614" s="200">
        <v>44216</v>
      </c>
      <c r="F614" s="409">
        <v>28.653606</v>
      </c>
      <c r="G614" s="201">
        <v>119708</v>
      </c>
      <c r="H614" s="64">
        <f t="shared" si="14"/>
        <v>1.0239863518786363E-2</v>
      </c>
      <c r="I614" s="203">
        <f t="shared" si="14"/>
        <v>1.0680242817220131E-2</v>
      </c>
    </row>
    <row r="615" spans="5:9" ht="30" customHeight="1" x14ac:dyDescent="0.25">
      <c r="E615" s="200">
        <v>44215</v>
      </c>
      <c r="F615" s="409">
        <v>29.309156000000002</v>
      </c>
      <c r="G615" s="201">
        <v>120673</v>
      </c>
      <c r="H615" s="64">
        <f t="shared" si="14"/>
        <v>2.2878446782579553E-2</v>
      </c>
      <c r="I615" s="203">
        <f t="shared" si="14"/>
        <v>8.061282453971419E-3</v>
      </c>
    </row>
    <row r="616" spans="5:9" ht="30" customHeight="1" x14ac:dyDescent="0.25">
      <c r="E616" s="200">
        <v>44214</v>
      </c>
      <c r="F616" s="409">
        <v>29.815353000000002</v>
      </c>
      <c r="G616" s="201">
        <v>121242</v>
      </c>
      <c r="H616" s="64">
        <f t="shared" si="14"/>
        <v>1.72709510980118E-2</v>
      </c>
      <c r="I616" s="203">
        <f t="shared" si="14"/>
        <v>4.7152221292252605E-3</v>
      </c>
    </row>
    <row r="617" spans="5:9" ht="30" customHeight="1" x14ac:dyDescent="0.25">
      <c r="E617" s="200">
        <v>44211</v>
      </c>
      <c r="F617" s="409">
        <v>30.122375000000002</v>
      </c>
      <c r="G617" s="201">
        <v>120502</v>
      </c>
      <c r="H617" s="64">
        <f t="shared" si="14"/>
        <v>1.0297446419634815E-2</v>
      </c>
      <c r="I617" s="203">
        <f t="shared" si="14"/>
        <v>-6.1034954883620873E-3</v>
      </c>
    </row>
    <row r="618" spans="5:9" ht="30" customHeight="1" x14ac:dyDescent="0.25">
      <c r="E618" s="200">
        <v>44210</v>
      </c>
      <c r="F618" s="409">
        <v>31.084966999999999</v>
      </c>
      <c r="G618" s="201">
        <v>123481</v>
      </c>
      <c r="H618" s="64">
        <f t="shared" si="14"/>
        <v>3.1956045962511226E-2</v>
      </c>
      <c r="I618" s="203">
        <f t="shared" si="14"/>
        <v>2.4721581384541391E-2</v>
      </c>
    </row>
    <row r="619" spans="5:9" ht="30" customHeight="1" x14ac:dyDescent="0.25">
      <c r="E619" s="200">
        <v>44209</v>
      </c>
      <c r="F619" s="409">
        <v>31.159649000000002</v>
      </c>
      <c r="G619" s="201">
        <v>122040</v>
      </c>
      <c r="H619" s="64">
        <f t="shared" si="14"/>
        <v>2.4025117993531353E-3</v>
      </c>
      <c r="I619" s="203">
        <f t="shared" si="14"/>
        <v>-1.1669811549955056E-2</v>
      </c>
    </row>
    <row r="620" spans="5:9" ht="30" customHeight="1" x14ac:dyDescent="0.25">
      <c r="E620" s="200">
        <v>44208</v>
      </c>
      <c r="F620" s="409">
        <v>32.777797999999997</v>
      </c>
      <c r="G620" s="201">
        <v>123998</v>
      </c>
      <c r="H620" s="64">
        <f t="shared" si="14"/>
        <v>5.1930912315475641E-2</v>
      </c>
      <c r="I620" s="203">
        <f t="shared" si="14"/>
        <v>1.6043920026221015E-2</v>
      </c>
    </row>
    <row r="621" spans="5:9" ht="30" customHeight="1" x14ac:dyDescent="0.25">
      <c r="E621" s="200">
        <v>44207</v>
      </c>
      <c r="F621" s="409">
        <v>32.479061000000002</v>
      </c>
      <c r="G621" s="201">
        <v>122807</v>
      </c>
      <c r="H621" s="64">
        <f t="shared" si="14"/>
        <v>-9.1140045466140407E-3</v>
      </c>
      <c r="I621" s="203">
        <f t="shared" si="14"/>
        <v>-9.6049936289295257E-3</v>
      </c>
    </row>
    <row r="622" spans="5:9" ht="30" customHeight="1" x14ac:dyDescent="0.25">
      <c r="E622" s="200">
        <v>44204</v>
      </c>
      <c r="F622" s="409">
        <v>33.018436000000001</v>
      </c>
      <c r="G622" s="201">
        <v>125077</v>
      </c>
      <c r="H622" s="64">
        <f t="shared" si="14"/>
        <v>1.6606853258473109E-2</v>
      </c>
      <c r="I622" s="203">
        <f t="shared" si="14"/>
        <v>1.8484288354898348E-2</v>
      </c>
    </row>
    <row r="623" spans="5:9" ht="30" customHeight="1" x14ac:dyDescent="0.25">
      <c r="E623" s="200">
        <v>44203</v>
      </c>
      <c r="F623" s="409">
        <v>32.827582999999997</v>
      </c>
      <c r="G623" s="201">
        <v>121956</v>
      </c>
      <c r="H623" s="64">
        <f t="shared" si="14"/>
        <v>-5.7801950401286106E-3</v>
      </c>
      <c r="I623" s="203">
        <f t="shared" si="14"/>
        <v>-2.4952629180424846E-2</v>
      </c>
    </row>
    <row r="624" spans="5:9" ht="30" customHeight="1" x14ac:dyDescent="0.25">
      <c r="E624" s="200">
        <v>44202</v>
      </c>
      <c r="F624" s="409">
        <v>31.574556000000001</v>
      </c>
      <c r="G624" s="201">
        <v>119851</v>
      </c>
      <c r="H624" s="64">
        <f t="shared" si="14"/>
        <v>-3.8169943854836852E-2</v>
      </c>
      <c r="I624" s="203">
        <f t="shared" si="14"/>
        <v>-1.7260323395322907E-2</v>
      </c>
    </row>
    <row r="625" spans="5:9" ht="30" customHeight="1" x14ac:dyDescent="0.25">
      <c r="E625" s="200">
        <v>44201</v>
      </c>
      <c r="F625" s="409">
        <v>30.869219000000001</v>
      </c>
      <c r="G625" s="201">
        <v>119223</v>
      </c>
      <c r="H625" s="64">
        <f t="shared" si="14"/>
        <v>-2.2338778097148904E-2</v>
      </c>
      <c r="I625" s="203">
        <f t="shared" si="14"/>
        <v>-5.2398394673386361E-3</v>
      </c>
    </row>
    <row r="626" spans="5:9" ht="30" customHeight="1" x14ac:dyDescent="0.25">
      <c r="E626" s="200">
        <v>44200</v>
      </c>
      <c r="F626" s="409">
        <v>31.192844000000001</v>
      </c>
      <c r="G626" s="201">
        <v>118558</v>
      </c>
      <c r="H626" s="64">
        <f t="shared" si="14"/>
        <v>1.048374434092425E-2</v>
      </c>
      <c r="I626" s="203">
        <f t="shared" si="14"/>
        <v>-5.5777828103638072E-3</v>
      </c>
    </row>
    <row r="627" spans="5:9" ht="30" customHeight="1" x14ac:dyDescent="0.25">
      <c r="E627" s="200">
        <v>44195</v>
      </c>
      <c r="F627" s="409">
        <v>32.196917999999997</v>
      </c>
      <c r="G627" s="201">
        <v>119306</v>
      </c>
      <c r="H627" s="64">
        <f t="shared" si="14"/>
        <v>3.2189241865858476E-2</v>
      </c>
      <c r="I627" s="203">
        <f t="shared" si="14"/>
        <v>6.3091482649841879E-3</v>
      </c>
    </row>
    <row r="628" spans="5:9" ht="30" customHeight="1" x14ac:dyDescent="0.25">
      <c r="E628" s="200">
        <v>44194</v>
      </c>
      <c r="F628" s="409">
        <v>32.462471000000001</v>
      </c>
      <c r="G628" s="201">
        <v>119475</v>
      </c>
      <c r="H628" s="64">
        <f t="shared" si="14"/>
        <v>8.2477770077249435E-3</v>
      </c>
      <c r="I628" s="203">
        <f t="shared" si="14"/>
        <v>1.4165255728966208E-3</v>
      </c>
    </row>
    <row r="629" spans="5:9" ht="30" customHeight="1" x14ac:dyDescent="0.25">
      <c r="E629" s="200">
        <v>44193</v>
      </c>
      <c r="F629" s="409">
        <v>32.653328000000002</v>
      </c>
      <c r="G629" s="201">
        <v>119051</v>
      </c>
      <c r="H629" s="64">
        <f t="shared" si="14"/>
        <v>5.879312144783988E-3</v>
      </c>
      <c r="I629" s="203">
        <f t="shared" si="14"/>
        <v>-3.5488595940573742E-3</v>
      </c>
    </row>
    <row r="630" spans="5:9" ht="30" customHeight="1" x14ac:dyDescent="0.25">
      <c r="E630" s="200">
        <v>44188</v>
      </c>
      <c r="F630" s="409">
        <v>32.296500999999999</v>
      </c>
      <c r="G630" s="201">
        <v>117857</v>
      </c>
      <c r="H630" s="64">
        <f t="shared" si="14"/>
        <v>-1.0927737595383902E-2</v>
      </c>
      <c r="I630" s="203">
        <f t="shared" si="14"/>
        <v>-1.0029315167449204E-2</v>
      </c>
    </row>
    <row r="631" spans="5:9" ht="30" customHeight="1" x14ac:dyDescent="0.25">
      <c r="E631" s="200">
        <v>44187</v>
      </c>
      <c r="F631" s="409">
        <v>31.773720000000001</v>
      </c>
      <c r="G631" s="201">
        <v>116348</v>
      </c>
      <c r="H631" s="64">
        <f t="shared" si="14"/>
        <v>-1.6186923778523155E-2</v>
      </c>
      <c r="I631" s="203">
        <f t="shared" si="14"/>
        <v>-1.2803651883214417E-2</v>
      </c>
    </row>
    <row r="632" spans="5:9" ht="30" customHeight="1" x14ac:dyDescent="0.25">
      <c r="E632" s="200">
        <v>44186</v>
      </c>
      <c r="F632" s="409">
        <v>31.358820000000001</v>
      </c>
      <c r="G632" s="201">
        <v>116016</v>
      </c>
      <c r="H632" s="64">
        <f t="shared" si="14"/>
        <v>-1.3057961107481253E-2</v>
      </c>
      <c r="I632" s="203">
        <f t="shared" si="14"/>
        <v>-2.853508440196606E-3</v>
      </c>
    </row>
    <row r="633" spans="5:9" ht="30" customHeight="1" x14ac:dyDescent="0.25">
      <c r="E633" s="200">
        <v>44183</v>
      </c>
      <c r="F633" s="409">
        <v>32.445861999999998</v>
      </c>
      <c r="G633" s="201">
        <v>117679</v>
      </c>
      <c r="H633" s="64">
        <f t="shared" si="14"/>
        <v>3.4664633426895408E-2</v>
      </c>
      <c r="I633" s="203">
        <f t="shared" si="14"/>
        <v>1.4334229761412187E-2</v>
      </c>
    </row>
    <row r="634" spans="5:9" ht="30" customHeight="1" x14ac:dyDescent="0.25">
      <c r="E634" s="200">
        <v>44182</v>
      </c>
      <c r="F634" s="409">
        <v>32.686512</v>
      </c>
      <c r="G634" s="201">
        <v>118157</v>
      </c>
      <c r="H634" s="64">
        <f t="shared" si="14"/>
        <v>7.4169704599003072E-3</v>
      </c>
      <c r="I634" s="203">
        <f t="shared" si="14"/>
        <v>4.0618971949115679E-3</v>
      </c>
    </row>
    <row r="635" spans="5:9" ht="30" customHeight="1" x14ac:dyDescent="0.25">
      <c r="E635" s="200">
        <v>44181</v>
      </c>
      <c r="F635" s="409">
        <v>32.653328000000002</v>
      </c>
      <c r="G635" s="201">
        <v>117947</v>
      </c>
      <c r="H635" s="64">
        <f t="shared" si="14"/>
        <v>-1.0152199781976456E-3</v>
      </c>
      <c r="I635" s="203">
        <f t="shared" si="14"/>
        <v>-1.7772963091480243E-3</v>
      </c>
    </row>
    <row r="636" spans="5:9" ht="30" customHeight="1" x14ac:dyDescent="0.25">
      <c r="E636" s="200">
        <v>44180</v>
      </c>
      <c r="F636" s="409">
        <v>32.354590999999999</v>
      </c>
      <c r="G636" s="201">
        <v>116146</v>
      </c>
      <c r="H636" s="64">
        <f t="shared" si="14"/>
        <v>-9.148745879746234E-3</v>
      </c>
      <c r="I636" s="203">
        <f t="shared" si="14"/>
        <v>-1.5269570230696861E-2</v>
      </c>
    </row>
    <row r="637" spans="5:9" ht="30" customHeight="1" x14ac:dyDescent="0.25">
      <c r="E637" s="200">
        <v>44179</v>
      </c>
      <c r="F637" s="409">
        <v>31.947975</v>
      </c>
      <c r="G637" s="201">
        <v>114975</v>
      </c>
      <c r="H637" s="64">
        <f t="shared" si="14"/>
        <v>-1.2567490035649054E-2</v>
      </c>
      <c r="I637" s="203">
        <f t="shared" si="14"/>
        <v>-1.0082137998725704E-2</v>
      </c>
    </row>
    <row r="638" spans="5:9" ht="30" customHeight="1" x14ac:dyDescent="0.25">
      <c r="E638" s="200">
        <v>44176</v>
      </c>
      <c r="F638" s="409">
        <v>31.842613</v>
      </c>
      <c r="G638" s="201">
        <v>115323</v>
      </c>
      <c r="H638" s="64">
        <f t="shared" si="14"/>
        <v>-3.2979242033336353E-3</v>
      </c>
      <c r="I638" s="203">
        <f t="shared" si="14"/>
        <v>3.026744944553128E-3</v>
      </c>
    </row>
    <row r="639" spans="5:9" ht="30" customHeight="1" x14ac:dyDescent="0.25">
      <c r="E639" s="200">
        <v>44175</v>
      </c>
      <c r="F639" s="409">
        <v>31.296593000000001</v>
      </c>
      <c r="G639" s="201">
        <v>114992</v>
      </c>
      <c r="H639" s="64">
        <f t="shared" si="14"/>
        <v>-1.7147462113112355E-2</v>
      </c>
      <c r="I639" s="203">
        <f t="shared" si="14"/>
        <v>-2.8701993531212722E-3</v>
      </c>
    </row>
    <row r="640" spans="5:9" ht="30" customHeight="1" x14ac:dyDescent="0.25">
      <c r="E640" s="200">
        <v>44174</v>
      </c>
      <c r="F640" s="409">
        <v>29.749545999999999</v>
      </c>
      <c r="G640" s="201">
        <v>112722</v>
      </c>
      <c r="H640" s="64">
        <f t="shared" si="14"/>
        <v>-4.9431802369031108E-2</v>
      </c>
      <c r="I640" s="203">
        <f t="shared" si="14"/>
        <v>-1.9740503687213029E-2</v>
      </c>
    </row>
    <row r="641" spans="5:9" ht="30" customHeight="1" x14ac:dyDescent="0.25">
      <c r="E641" s="200">
        <v>44173</v>
      </c>
      <c r="F641" s="409">
        <v>30.163195000000002</v>
      </c>
      <c r="G641" s="201">
        <v>113571</v>
      </c>
      <c r="H641" s="64">
        <f t="shared" si="14"/>
        <v>1.3904380255080229E-2</v>
      </c>
      <c r="I641" s="203">
        <f t="shared" si="14"/>
        <v>7.5318039069569576E-3</v>
      </c>
    </row>
    <row r="642" spans="5:9" ht="30" customHeight="1" x14ac:dyDescent="0.25">
      <c r="E642" s="200">
        <v>44172</v>
      </c>
      <c r="F642" s="409">
        <v>29.906738000000001</v>
      </c>
      <c r="G642" s="201">
        <v>113625</v>
      </c>
      <c r="H642" s="64">
        <f t="shared" si="14"/>
        <v>-8.5023154874674933E-3</v>
      </c>
      <c r="I642" s="203">
        <f t="shared" si="14"/>
        <v>4.7547349235288472E-4</v>
      </c>
    </row>
    <row r="643" spans="5:9" ht="30" customHeight="1" x14ac:dyDescent="0.25">
      <c r="E643" s="200">
        <v>44169</v>
      </c>
      <c r="F643" s="409">
        <v>29.766093999999999</v>
      </c>
      <c r="G643" s="201">
        <v>113682</v>
      </c>
      <c r="H643" s="64">
        <f t="shared" si="14"/>
        <v>-4.7027529381507005E-3</v>
      </c>
      <c r="I643" s="203">
        <f t="shared" si="14"/>
        <v>5.0165016501657611E-4</v>
      </c>
    </row>
    <row r="644" spans="5:9" ht="30" customHeight="1" x14ac:dyDescent="0.25">
      <c r="E644" s="200">
        <v>44168</v>
      </c>
      <c r="F644" s="409">
        <v>29.153898000000002</v>
      </c>
      <c r="G644" s="201">
        <v>112919</v>
      </c>
      <c r="H644" s="64">
        <f t="shared" si="14"/>
        <v>-2.0566890637380819E-2</v>
      </c>
      <c r="I644" s="203">
        <f t="shared" si="14"/>
        <v>-6.7117045794409247E-3</v>
      </c>
    </row>
    <row r="645" spans="5:9" ht="30" customHeight="1" x14ac:dyDescent="0.25">
      <c r="E645" s="200">
        <v>44167</v>
      </c>
      <c r="F645" s="409">
        <v>28.905705999999999</v>
      </c>
      <c r="G645" s="201">
        <v>111814</v>
      </c>
      <c r="H645" s="64">
        <f t="shared" si="14"/>
        <v>-8.5131669185369852E-3</v>
      </c>
      <c r="I645" s="203">
        <f t="shared" si="14"/>
        <v>-9.7857756444885702E-3</v>
      </c>
    </row>
    <row r="646" spans="5:9" ht="30" customHeight="1" x14ac:dyDescent="0.25">
      <c r="E646" s="200">
        <v>44166</v>
      </c>
      <c r="F646" s="409">
        <v>28.781611999999999</v>
      </c>
      <c r="G646" s="201">
        <v>111335</v>
      </c>
      <c r="H646" s="64">
        <f t="shared" si="14"/>
        <v>-4.2930624147357044E-3</v>
      </c>
      <c r="I646" s="203">
        <f t="shared" si="14"/>
        <v>-4.2839000482944867E-3</v>
      </c>
    </row>
    <row r="647" spans="5:9" ht="30" customHeight="1" x14ac:dyDescent="0.25">
      <c r="E647" s="200">
        <v>44165</v>
      </c>
      <c r="F647" s="409">
        <v>28.012225999999998</v>
      </c>
      <c r="G647" s="201">
        <v>108888</v>
      </c>
      <c r="H647" s="64">
        <f t="shared" si="14"/>
        <v>-2.6731859216224563E-2</v>
      </c>
      <c r="I647" s="203">
        <f t="shared" si="14"/>
        <v>-2.1978712893519603E-2</v>
      </c>
    </row>
    <row r="648" spans="5:9" ht="30" customHeight="1" x14ac:dyDescent="0.25">
      <c r="E648" s="200">
        <v>44162</v>
      </c>
      <c r="F648" s="409">
        <v>28.632704</v>
      </c>
      <c r="G648" s="201">
        <v>110575</v>
      </c>
      <c r="H648" s="64">
        <f t="shared" si="14"/>
        <v>2.2150256820004266E-2</v>
      </c>
      <c r="I648" s="203">
        <f t="shared" si="14"/>
        <v>1.5492983616192779E-2</v>
      </c>
    </row>
    <row r="649" spans="5:9" ht="30" customHeight="1" x14ac:dyDescent="0.25">
      <c r="E649" s="200">
        <v>44161</v>
      </c>
      <c r="F649" s="409">
        <v>28.773336</v>
      </c>
      <c r="G649" s="201">
        <v>110227</v>
      </c>
      <c r="H649" s="64">
        <f t="shared" si="14"/>
        <v>4.9115864153101985E-3</v>
      </c>
      <c r="I649" s="203">
        <f t="shared" si="14"/>
        <v>-3.147185168437705E-3</v>
      </c>
    </row>
    <row r="650" spans="5:9" ht="30" customHeight="1" x14ac:dyDescent="0.25">
      <c r="E650" s="200">
        <v>44160</v>
      </c>
      <c r="F650" s="409">
        <v>29.236623999999999</v>
      </c>
      <c r="G650" s="201">
        <v>110133</v>
      </c>
      <c r="H650" s="64">
        <f t="shared" si="14"/>
        <v>1.6101296005440524E-2</v>
      </c>
      <c r="I650" s="203">
        <f t="shared" si="14"/>
        <v>-8.5278561513968398E-4</v>
      </c>
    </row>
    <row r="651" spans="5:9" ht="30" customHeight="1" x14ac:dyDescent="0.25">
      <c r="E651" s="200">
        <v>44159</v>
      </c>
      <c r="F651" s="409">
        <v>29.319355000000002</v>
      </c>
      <c r="G651" s="201">
        <v>109786</v>
      </c>
      <c r="H651" s="64">
        <f t="shared" si="14"/>
        <v>2.8297042777580828E-3</v>
      </c>
      <c r="I651" s="203">
        <f t="shared" si="14"/>
        <v>-3.1507359283775571E-3</v>
      </c>
    </row>
    <row r="652" spans="5:9" ht="30" customHeight="1" x14ac:dyDescent="0.25">
      <c r="E652" s="200">
        <v>44158</v>
      </c>
      <c r="F652" s="409">
        <v>28.558247000000001</v>
      </c>
      <c r="G652" s="201">
        <v>107379</v>
      </c>
      <c r="H652" s="64">
        <f t="shared" si="14"/>
        <v>-2.5959234096384454E-2</v>
      </c>
      <c r="I652" s="203">
        <f t="shared" si="14"/>
        <v>-2.1924471244056609E-2</v>
      </c>
    </row>
    <row r="653" spans="5:9" ht="30" customHeight="1" x14ac:dyDescent="0.25">
      <c r="E653" s="200">
        <v>44154</v>
      </c>
      <c r="F653" s="409">
        <v>28.640965999999999</v>
      </c>
      <c r="G653" s="201">
        <v>106517</v>
      </c>
      <c r="H653" s="64">
        <f t="shared" si="14"/>
        <v>2.8965013153643415E-3</v>
      </c>
      <c r="I653" s="203">
        <f t="shared" si="14"/>
        <v>-8.0276404138611701E-3</v>
      </c>
    </row>
    <row r="654" spans="5:9" ht="30" customHeight="1" x14ac:dyDescent="0.25">
      <c r="E654" s="200">
        <v>44153</v>
      </c>
      <c r="F654" s="409">
        <v>28.359687999999998</v>
      </c>
      <c r="G654" s="201">
        <v>106483</v>
      </c>
      <c r="H654" s="64">
        <f t="shared" si="14"/>
        <v>-9.8208279706767376E-3</v>
      </c>
      <c r="I654" s="203">
        <f t="shared" si="14"/>
        <v>-3.191978745177293E-4</v>
      </c>
    </row>
    <row r="655" spans="5:9" ht="30" customHeight="1" x14ac:dyDescent="0.25">
      <c r="E655" s="200">
        <v>44152</v>
      </c>
      <c r="F655" s="409">
        <v>28.293505</v>
      </c>
      <c r="G655" s="201">
        <v>107229</v>
      </c>
      <c r="H655" s="64">
        <f t="shared" si="14"/>
        <v>-2.3336998629885919E-3</v>
      </c>
      <c r="I655" s="203">
        <f t="shared" si="14"/>
        <v>7.0058131344910013E-3</v>
      </c>
    </row>
    <row r="656" spans="5:9" ht="30" customHeight="1" x14ac:dyDescent="0.25">
      <c r="E656" s="200">
        <v>44151</v>
      </c>
      <c r="F656" s="409">
        <v>27.88419</v>
      </c>
      <c r="G656" s="201">
        <v>106430</v>
      </c>
      <c r="H656" s="64">
        <f t="shared" si="14"/>
        <v>-1.446674775712653E-2</v>
      </c>
      <c r="I656" s="203">
        <f t="shared" si="14"/>
        <v>-7.4513424540003648E-3</v>
      </c>
    </row>
    <row r="657" spans="5:9" ht="30" customHeight="1" x14ac:dyDescent="0.25">
      <c r="E657" s="200">
        <v>44148</v>
      </c>
      <c r="F657" s="409">
        <v>27.185019</v>
      </c>
      <c r="G657" s="201">
        <v>104512</v>
      </c>
      <c r="H657" s="64">
        <f t="shared" si="14"/>
        <v>-2.5074101130425519E-2</v>
      </c>
      <c r="I657" s="203">
        <f t="shared" si="14"/>
        <v>-1.8021234614300496E-2</v>
      </c>
    </row>
    <row r="658" spans="5:9" ht="30" customHeight="1" x14ac:dyDescent="0.25">
      <c r="E658" s="200">
        <v>44147</v>
      </c>
      <c r="F658" s="409">
        <v>26.921810000000001</v>
      </c>
      <c r="G658" s="201">
        <v>102175</v>
      </c>
      <c r="H658" s="64">
        <f t="shared" si="14"/>
        <v>-9.6821341195310051E-3</v>
      </c>
      <c r="I658" s="203">
        <f t="shared" si="14"/>
        <v>-2.2361068585425636E-2</v>
      </c>
    </row>
    <row r="659" spans="5:9" ht="30" customHeight="1" x14ac:dyDescent="0.25">
      <c r="E659" s="200">
        <v>44146</v>
      </c>
      <c r="F659" s="409">
        <v>28.098044999999999</v>
      </c>
      <c r="G659" s="201">
        <v>104532</v>
      </c>
      <c r="H659" s="64">
        <f t="shared" si="14"/>
        <v>4.3690784534917926E-2</v>
      </c>
      <c r="I659" s="203">
        <f t="shared" si="14"/>
        <v>2.3068265231220852E-2</v>
      </c>
    </row>
    <row r="660" spans="5:9" ht="30" customHeight="1" x14ac:dyDescent="0.25">
      <c r="E660" s="200">
        <v>44145</v>
      </c>
      <c r="F660" s="409">
        <v>28.270775</v>
      </c>
      <c r="G660" s="201">
        <v>105351</v>
      </c>
      <c r="H660" s="64">
        <f t="shared" si="14"/>
        <v>6.1474027819372612E-3</v>
      </c>
      <c r="I660" s="203">
        <f t="shared" si="14"/>
        <v>7.8349213637929349E-3</v>
      </c>
    </row>
    <row r="661" spans="5:9" ht="30" customHeight="1" x14ac:dyDescent="0.25">
      <c r="E661" s="200">
        <v>44144</v>
      </c>
      <c r="F661" s="409">
        <v>26.897131000000002</v>
      </c>
      <c r="G661" s="201">
        <v>103913</v>
      </c>
      <c r="H661" s="64">
        <f t="shared" si="14"/>
        <v>-4.8588834228987299E-2</v>
      </c>
      <c r="I661" s="203">
        <f t="shared" si="14"/>
        <v>-1.3649609400954943E-2</v>
      </c>
    </row>
    <row r="662" spans="5:9" ht="30" customHeight="1" x14ac:dyDescent="0.25">
      <c r="E662" s="200">
        <v>44141</v>
      </c>
      <c r="F662" s="409">
        <v>25.079312999999999</v>
      </c>
      <c r="G662" s="201">
        <v>100799</v>
      </c>
      <c r="H662" s="64">
        <f t="shared" si="14"/>
        <v>-6.7584085455062226E-2</v>
      </c>
      <c r="I662" s="203">
        <f t="shared" si="14"/>
        <v>-2.9967376555387726E-2</v>
      </c>
    </row>
    <row r="663" spans="5:9" ht="30" customHeight="1" x14ac:dyDescent="0.25">
      <c r="E663" s="200">
        <v>44140</v>
      </c>
      <c r="F663" s="409">
        <v>25.243822000000002</v>
      </c>
      <c r="G663" s="201">
        <v>100774</v>
      </c>
      <c r="H663" s="64">
        <f t="shared" si="14"/>
        <v>6.5595496973940293E-3</v>
      </c>
      <c r="I663" s="203">
        <f t="shared" si="14"/>
        <v>-2.4801833351517644E-4</v>
      </c>
    </row>
    <row r="664" spans="5:9" ht="30" customHeight="1" x14ac:dyDescent="0.25">
      <c r="E664" s="200">
        <v>44139</v>
      </c>
      <c r="F664" s="409">
        <v>24.939482000000002</v>
      </c>
      <c r="G664" s="201">
        <v>97811</v>
      </c>
      <c r="H664" s="64">
        <f t="shared" ref="H664:I727" si="15">F664/F663-1</f>
        <v>-1.2056019092512971E-2</v>
      </c>
      <c r="I664" s="203">
        <f t="shared" si="15"/>
        <v>-2.9402425228729601E-2</v>
      </c>
    </row>
    <row r="665" spans="5:9" ht="30" customHeight="1" x14ac:dyDescent="0.25">
      <c r="E665" s="200">
        <v>44138</v>
      </c>
      <c r="F665" s="409">
        <v>24.758524000000001</v>
      </c>
      <c r="G665" s="201">
        <v>95587</v>
      </c>
      <c r="H665" s="64">
        <f t="shared" si="15"/>
        <v>-7.2558844646413156E-3</v>
      </c>
      <c r="I665" s="203">
        <f t="shared" si="15"/>
        <v>-2.2737728885299235E-2</v>
      </c>
    </row>
    <row r="666" spans="5:9" ht="30" customHeight="1" x14ac:dyDescent="0.25">
      <c r="E666" s="200">
        <v>44134</v>
      </c>
      <c r="F666" s="409">
        <v>24.511762999999998</v>
      </c>
      <c r="G666" s="201">
        <v>93952</v>
      </c>
      <c r="H666" s="64">
        <f t="shared" si="15"/>
        <v>-9.9667088393476932E-3</v>
      </c>
      <c r="I666" s="203">
        <f t="shared" si="15"/>
        <v>-1.7104836431732329E-2</v>
      </c>
    </row>
    <row r="667" spans="5:9" ht="30" customHeight="1" x14ac:dyDescent="0.25">
      <c r="E667" s="200">
        <v>44133</v>
      </c>
      <c r="F667" s="409">
        <v>25.465906</v>
      </c>
      <c r="G667" s="201">
        <v>96582</v>
      </c>
      <c r="H667" s="64">
        <f t="shared" si="15"/>
        <v>3.8925923035401544E-2</v>
      </c>
      <c r="I667" s="203">
        <f t="shared" si="15"/>
        <v>2.7993017711171575E-2</v>
      </c>
    </row>
    <row r="668" spans="5:9" ht="30" customHeight="1" x14ac:dyDescent="0.25">
      <c r="E668" s="200">
        <v>44132</v>
      </c>
      <c r="F668" s="409">
        <v>25.613966000000001</v>
      </c>
      <c r="G668" s="201">
        <v>95369</v>
      </c>
      <c r="H668" s="64">
        <f t="shared" si="15"/>
        <v>5.8140480059889477E-3</v>
      </c>
      <c r="I668" s="203">
        <f t="shared" si="15"/>
        <v>-1.2559276055579716E-2</v>
      </c>
    </row>
    <row r="669" spans="5:9" ht="30" customHeight="1" x14ac:dyDescent="0.25">
      <c r="E669" s="200">
        <v>44131</v>
      </c>
      <c r="F669" s="409">
        <v>26.962935999999999</v>
      </c>
      <c r="G669" s="201">
        <v>99606</v>
      </c>
      <c r="H669" s="64">
        <f t="shared" si="15"/>
        <v>5.2665409175603584E-2</v>
      </c>
      <c r="I669" s="203">
        <f t="shared" si="15"/>
        <v>4.4427434491291828E-2</v>
      </c>
    </row>
    <row r="670" spans="5:9" ht="30" customHeight="1" x14ac:dyDescent="0.25">
      <c r="E670" s="200">
        <v>44130</v>
      </c>
      <c r="F670" s="409">
        <v>27.555167999999998</v>
      </c>
      <c r="G670" s="201">
        <v>101017</v>
      </c>
      <c r="H670" s="64">
        <f t="shared" si="15"/>
        <v>2.1964670316318546E-2</v>
      </c>
      <c r="I670" s="203">
        <f t="shared" si="15"/>
        <v>1.416581330441935E-2</v>
      </c>
    </row>
    <row r="671" spans="5:9" ht="30" customHeight="1" x14ac:dyDescent="0.25">
      <c r="E671" s="200">
        <v>44127</v>
      </c>
      <c r="F671" s="409">
        <v>27.579840000000001</v>
      </c>
      <c r="G671" s="201">
        <v>101260</v>
      </c>
      <c r="H671" s="64">
        <f t="shared" si="15"/>
        <v>8.9536743161944266E-4</v>
      </c>
      <c r="I671" s="203">
        <f t="shared" si="15"/>
        <v>2.4055357019114876E-3</v>
      </c>
    </row>
    <row r="672" spans="5:9" ht="30" customHeight="1" x14ac:dyDescent="0.25">
      <c r="E672" s="200">
        <v>44126</v>
      </c>
      <c r="F672" s="409">
        <v>27.678550999999999</v>
      </c>
      <c r="G672" s="201">
        <v>101918</v>
      </c>
      <c r="H672" s="64">
        <f t="shared" si="15"/>
        <v>3.5790998062352752E-3</v>
      </c>
      <c r="I672" s="203">
        <f t="shared" si="15"/>
        <v>6.4981236421093325E-3</v>
      </c>
    </row>
    <row r="673" spans="5:9" ht="30" customHeight="1" x14ac:dyDescent="0.25">
      <c r="E673" s="200">
        <v>44125</v>
      </c>
      <c r="F673" s="409">
        <v>26.526986999999998</v>
      </c>
      <c r="G673" s="201">
        <v>100552</v>
      </c>
      <c r="H673" s="64">
        <f t="shared" si="15"/>
        <v>-4.1604923610343625E-2</v>
      </c>
      <c r="I673" s="203">
        <f t="shared" si="15"/>
        <v>-1.3402931768676796E-2</v>
      </c>
    </row>
    <row r="674" spans="5:9" ht="30" customHeight="1" x14ac:dyDescent="0.25">
      <c r="E674" s="200">
        <v>44124</v>
      </c>
      <c r="F674" s="409">
        <v>26.329574999999998</v>
      </c>
      <c r="G674" s="201">
        <v>100540</v>
      </c>
      <c r="H674" s="64">
        <f t="shared" si="15"/>
        <v>-7.441930740192948E-3</v>
      </c>
      <c r="I674" s="203">
        <f t="shared" si="15"/>
        <v>-1.1934123637524774E-4</v>
      </c>
    </row>
    <row r="675" spans="5:9" ht="30" customHeight="1" x14ac:dyDescent="0.25">
      <c r="E675" s="200">
        <v>44123</v>
      </c>
      <c r="F675" s="409">
        <v>25.169792000000001</v>
      </c>
      <c r="G675" s="201">
        <v>98658</v>
      </c>
      <c r="H675" s="64">
        <f t="shared" si="15"/>
        <v>-4.4048679099453647E-2</v>
      </c>
      <c r="I675" s="203">
        <f t="shared" si="15"/>
        <v>-1.8718917843644323E-2</v>
      </c>
    </row>
    <row r="676" spans="5:9" ht="30" customHeight="1" x14ac:dyDescent="0.25">
      <c r="E676" s="200">
        <v>44120</v>
      </c>
      <c r="F676" s="409">
        <v>24.898351999999999</v>
      </c>
      <c r="G676" s="201">
        <v>98309</v>
      </c>
      <c r="H676" s="64">
        <f t="shared" si="15"/>
        <v>-1.078435610433337E-2</v>
      </c>
      <c r="I676" s="203">
        <f t="shared" si="15"/>
        <v>-3.5374728861319316E-3</v>
      </c>
    </row>
    <row r="677" spans="5:9" ht="30" customHeight="1" x14ac:dyDescent="0.25">
      <c r="E677" s="200">
        <v>44119</v>
      </c>
      <c r="F677" s="409">
        <v>25.548162000000001</v>
      </c>
      <c r="G677" s="201">
        <v>99054</v>
      </c>
      <c r="H677" s="64">
        <f t="shared" si="15"/>
        <v>2.6098514471961876E-2</v>
      </c>
      <c r="I677" s="203">
        <f t="shared" si="15"/>
        <v>7.5781464565807255E-3</v>
      </c>
    </row>
    <row r="678" spans="5:9" ht="30" customHeight="1" x14ac:dyDescent="0.25">
      <c r="E678" s="200">
        <v>44118</v>
      </c>
      <c r="F678" s="409">
        <v>25.375429</v>
      </c>
      <c r="G678" s="201">
        <v>99334</v>
      </c>
      <c r="H678" s="64">
        <f t="shared" si="15"/>
        <v>-6.7610734580436649E-3</v>
      </c>
      <c r="I678" s="203">
        <f t="shared" si="15"/>
        <v>2.8267409695721391E-3</v>
      </c>
    </row>
    <row r="679" spans="5:9" ht="30" customHeight="1" x14ac:dyDescent="0.25">
      <c r="E679" s="200">
        <v>44117</v>
      </c>
      <c r="F679" s="409">
        <v>25.539936000000001</v>
      </c>
      <c r="G679" s="201">
        <v>98503</v>
      </c>
      <c r="H679" s="64">
        <f t="shared" si="15"/>
        <v>6.4829248798119465E-3</v>
      </c>
      <c r="I679" s="203">
        <f t="shared" si="15"/>
        <v>-8.365715666337814E-3</v>
      </c>
    </row>
    <row r="680" spans="5:9" ht="30" customHeight="1" x14ac:dyDescent="0.25">
      <c r="E680" s="200">
        <v>44113</v>
      </c>
      <c r="F680" s="409">
        <v>25.531713</v>
      </c>
      <c r="G680" s="201">
        <v>97483</v>
      </c>
      <c r="H680" s="64">
        <f t="shared" si="15"/>
        <v>-3.2196635105119498E-4</v>
      </c>
      <c r="I680" s="203">
        <f t="shared" si="15"/>
        <v>-1.0355014568084187E-2</v>
      </c>
    </row>
    <row r="681" spans="5:9" ht="30" customHeight="1" x14ac:dyDescent="0.25">
      <c r="E681" s="200">
        <v>44112</v>
      </c>
      <c r="F681" s="409">
        <v>25.704446999999998</v>
      </c>
      <c r="G681" s="201">
        <v>97920</v>
      </c>
      <c r="H681" s="64">
        <f t="shared" si="15"/>
        <v>6.7654684979421287E-3</v>
      </c>
      <c r="I681" s="203">
        <f t="shared" si="15"/>
        <v>4.482832904198597E-3</v>
      </c>
    </row>
    <row r="682" spans="5:9" ht="30" customHeight="1" x14ac:dyDescent="0.25">
      <c r="E682" s="200">
        <v>44111</v>
      </c>
      <c r="F682" s="409">
        <v>24.519988999999999</v>
      </c>
      <c r="G682" s="201">
        <v>95526</v>
      </c>
      <c r="H682" s="64">
        <f t="shared" si="15"/>
        <v>-4.6079886488124E-2</v>
      </c>
      <c r="I682" s="203">
        <f t="shared" si="15"/>
        <v>-2.4448529411764675E-2</v>
      </c>
    </row>
    <row r="683" spans="5:9" ht="30" customHeight="1" x14ac:dyDescent="0.25">
      <c r="E683" s="200">
        <v>44110</v>
      </c>
      <c r="F683" s="409">
        <v>24.700942999999999</v>
      </c>
      <c r="G683" s="201">
        <v>95615</v>
      </c>
      <c r="H683" s="64">
        <f t="shared" si="15"/>
        <v>7.3798564917790799E-3</v>
      </c>
      <c r="I683" s="203">
        <f t="shared" si="15"/>
        <v>9.316835207169305E-4</v>
      </c>
    </row>
    <row r="684" spans="5:9" ht="30" customHeight="1" x14ac:dyDescent="0.25">
      <c r="E684" s="200">
        <v>44109</v>
      </c>
      <c r="F684" s="409">
        <v>24.865454</v>
      </c>
      <c r="G684" s="201">
        <v>96089</v>
      </c>
      <c r="H684" s="64">
        <f t="shared" si="15"/>
        <v>6.6601101018695097E-3</v>
      </c>
      <c r="I684" s="203">
        <f t="shared" si="15"/>
        <v>4.9573811640433174E-3</v>
      </c>
    </row>
    <row r="685" spans="5:9" ht="30" customHeight="1" x14ac:dyDescent="0.25">
      <c r="E685" s="200">
        <v>44106</v>
      </c>
      <c r="F685" s="409">
        <v>24.437729000000001</v>
      </c>
      <c r="G685" s="201">
        <v>94016</v>
      </c>
      <c r="H685" s="64">
        <f t="shared" si="15"/>
        <v>-1.720157613048201E-2</v>
      </c>
      <c r="I685" s="203">
        <f t="shared" si="15"/>
        <v>-2.1573749336552539E-2</v>
      </c>
    </row>
    <row r="686" spans="5:9" ht="30" customHeight="1" x14ac:dyDescent="0.25">
      <c r="E686" s="200">
        <v>44105</v>
      </c>
      <c r="F686" s="409">
        <v>24.503536</v>
      </c>
      <c r="G686" s="201">
        <v>95479</v>
      </c>
      <c r="H686" s="64">
        <f t="shared" si="15"/>
        <v>2.6928443309932604E-3</v>
      </c>
      <c r="I686" s="203">
        <f t="shared" si="15"/>
        <v>1.5561181075561592E-2</v>
      </c>
    </row>
    <row r="687" spans="5:9" ht="30" customHeight="1" x14ac:dyDescent="0.25">
      <c r="E687" s="200">
        <v>44104</v>
      </c>
      <c r="F687" s="409">
        <v>24.363703000000001</v>
      </c>
      <c r="G687" s="201">
        <v>94603</v>
      </c>
      <c r="H687" s="64">
        <f t="shared" si="15"/>
        <v>-5.7066457673700111E-3</v>
      </c>
      <c r="I687" s="203">
        <f t="shared" si="15"/>
        <v>-9.1747923627184536E-3</v>
      </c>
    </row>
    <row r="688" spans="5:9" ht="30" customHeight="1" x14ac:dyDescent="0.25">
      <c r="E688" s="200">
        <v>44103</v>
      </c>
      <c r="F688" s="409">
        <v>24.478860999999998</v>
      </c>
      <c r="G688" s="201">
        <v>93580</v>
      </c>
      <c r="H688" s="64">
        <f t="shared" si="15"/>
        <v>4.7266214006957963E-3</v>
      </c>
      <c r="I688" s="203">
        <f t="shared" si="15"/>
        <v>-1.0813610562032894E-2</v>
      </c>
    </row>
    <row r="689" spans="5:9" ht="30" customHeight="1" x14ac:dyDescent="0.25">
      <c r="E689" s="200">
        <v>44102</v>
      </c>
      <c r="F689" s="409">
        <v>25.095768</v>
      </c>
      <c r="G689" s="201">
        <v>94666</v>
      </c>
      <c r="H689" s="64">
        <f t="shared" si="15"/>
        <v>2.520162192186981E-2</v>
      </c>
      <c r="I689" s="203">
        <f t="shared" si="15"/>
        <v>1.1605043812780602E-2</v>
      </c>
    </row>
    <row r="690" spans="5:9" ht="30" customHeight="1" x14ac:dyDescent="0.25">
      <c r="E690" s="200">
        <v>44099</v>
      </c>
      <c r="F690" s="409">
        <v>24.923029</v>
      </c>
      <c r="G690" s="201">
        <v>96999</v>
      </c>
      <c r="H690" s="64">
        <f t="shared" si="15"/>
        <v>-6.8831924171437464E-3</v>
      </c>
      <c r="I690" s="203">
        <f t="shared" si="15"/>
        <v>2.4644539750279915E-2</v>
      </c>
    </row>
    <row r="691" spans="5:9" ht="30" customHeight="1" x14ac:dyDescent="0.25">
      <c r="E691" s="200">
        <v>44098</v>
      </c>
      <c r="F691" s="409">
        <v>25.021736000000001</v>
      </c>
      <c r="G691" s="201">
        <v>97012</v>
      </c>
      <c r="H691" s="64">
        <f t="shared" si="15"/>
        <v>3.9604736647380623E-3</v>
      </c>
      <c r="I691" s="203">
        <f t="shared" si="15"/>
        <v>1.3402200022682997E-4</v>
      </c>
    </row>
    <row r="692" spans="5:9" ht="30" customHeight="1" x14ac:dyDescent="0.25">
      <c r="E692" s="200">
        <v>44097</v>
      </c>
      <c r="F692" s="409">
        <v>24.824328999999999</v>
      </c>
      <c r="G692" s="201">
        <v>95735</v>
      </c>
      <c r="H692" s="64">
        <f t="shared" si="15"/>
        <v>-7.8894206221343799E-3</v>
      </c>
      <c r="I692" s="203">
        <f t="shared" si="15"/>
        <v>-1.3163320001649326E-2</v>
      </c>
    </row>
    <row r="693" spans="5:9" ht="30" customHeight="1" x14ac:dyDescent="0.25">
      <c r="E693" s="200">
        <v>44096</v>
      </c>
      <c r="F693" s="409">
        <v>25.350750000000001</v>
      </c>
      <c r="G693" s="201">
        <v>97294</v>
      </c>
      <c r="H693" s="64">
        <f t="shared" si="15"/>
        <v>2.1205850115828095E-2</v>
      </c>
      <c r="I693" s="203">
        <f t="shared" si="15"/>
        <v>1.628453543636077E-2</v>
      </c>
    </row>
    <row r="694" spans="5:9" ht="30" customHeight="1" x14ac:dyDescent="0.25">
      <c r="E694" s="200">
        <v>44095</v>
      </c>
      <c r="F694" s="409">
        <v>25.400105</v>
      </c>
      <c r="G694" s="201">
        <v>96991</v>
      </c>
      <c r="H694" s="64">
        <f t="shared" si="15"/>
        <v>1.9468852006350179E-3</v>
      </c>
      <c r="I694" s="203">
        <f t="shared" si="15"/>
        <v>-3.114272205891444E-3</v>
      </c>
    </row>
    <row r="695" spans="5:9" ht="30" customHeight="1" x14ac:dyDescent="0.25">
      <c r="E695" s="200">
        <v>44092</v>
      </c>
      <c r="F695" s="409">
        <v>25.778473000000002</v>
      </c>
      <c r="G695" s="201">
        <v>98290</v>
      </c>
      <c r="H695" s="64">
        <f t="shared" si="15"/>
        <v>1.4896316373495422E-2</v>
      </c>
      <c r="I695" s="203">
        <f t="shared" si="15"/>
        <v>1.3392995226361171E-2</v>
      </c>
    </row>
    <row r="696" spans="5:9" ht="30" customHeight="1" x14ac:dyDescent="0.25">
      <c r="E696" s="200">
        <v>44091</v>
      </c>
      <c r="F696" s="409">
        <v>26.444738000000001</v>
      </c>
      <c r="G696" s="201">
        <v>100098</v>
      </c>
      <c r="H696" s="64">
        <f t="shared" si="15"/>
        <v>2.584579001246512E-2</v>
      </c>
      <c r="I696" s="203">
        <f t="shared" si="15"/>
        <v>1.8394546749415097E-2</v>
      </c>
    </row>
    <row r="697" spans="5:9" ht="30" customHeight="1" x14ac:dyDescent="0.25">
      <c r="E697" s="200">
        <v>44090</v>
      </c>
      <c r="F697" s="409">
        <v>26.395382000000001</v>
      </c>
      <c r="G697" s="201">
        <v>99676</v>
      </c>
      <c r="H697" s="64">
        <f t="shared" si="15"/>
        <v>-1.8663826429288211E-3</v>
      </c>
      <c r="I697" s="203">
        <f t="shared" si="15"/>
        <v>-4.2158684489200793E-3</v>
      </c>
    </row>
    <row r="698" spans="5:9" ht="30" customHeight="1" x14ac:dyDescent="0.25">
      <c r="E698" s="200">
        <v>44089</v>
      </c>
      <c r="F698" s="409">
        <v>26.313126</v>
      </c>
      <c r="G698" s="201">
        <v>100298</v>
      </c>
      <c r="H698" s="64">
        <f t="shared" si="15"/>
        <v>-3.1163026926452897E-3</v>
      </c>
      <c r="I698" s="203">
        <f t="shared" si="15"/>
        <v>6.2402183073158035E-3</v>
      </c>
    </row>
    <row r="699" spans="5:9" ht="30" customHeight="1" x14ac:dyDescent="0.25">
      <c r="E699" s="200">
        <v>44088</v>
      </c>
      <c r="F699" s="409">
        <v>26.617463999999998</v>
      </c>
      <c r="G699" s="201">
        <v>100275</v>
      </c>
      <c r="H699" s="64">
        <f t="shared" si="15"/>
        <v>1.1566014619471598E-2</v>
      </c>
      <c r="I699" s="203">
        <f t="shared" si="15"/>
        <v>-2.2931663642344891E-4</v>
      </c>
    </row>
    <row r="700" spans="5:9" ht="30" customHeight="1" x14ac:dyDescent="0.25">
      <c r="E700" s="200">
        <v>44085</v>
      </c>
      <c r="F700" s="409">
        <v>26.236742</v>
      </c>
      <c r="G700" s="201">
        <v>98363</v>
      </c>
      <c r="H700" s="64">
        <f t="shared" si="15"/>
        <v>-1.4303466325717551E-2</v>
      </c>
      <c r="I700" s="203">
        <f t="shared" si="15"/>
        <v>-1.9067564198454234E-2</v>
      </c>
    </row>
    <row r="701" spans="5:9" ht="30" customHeight="1" x14ac:dyDescent="0.25">
      <c r="E701" s="200">
        <v>44084</v>
      </c>
      <c r="F701" s="409">
        <v>26.671288000000001</v>
      </c>
      <c r="G701" s="201">
        <v>98835</v>
      </c>
      <c r="H701" s="64">
        <f t="shared" si="15"/>
        <v>1.6562498499242073E-2</v>
      </c>
      <c r="I701" s="203">
        <f t="shared" si="15"/>
        <v>4.7985523011702114E-3</v>
      </c>
    </row>
    <row r="702" spans="5:9" ht="30" customHeight="1" x14ac:dyDescent="0.25">
      <c r="E702" s="200">
        <v>44083</v>
      </c>
      <c r="F702" s="409">
        <v>27.237024000000002</v>
      </c>
      <c r="G702" s="201">
        <v>101292</v>
      </c>
      <c r="H702" s="64">
        <f t="shared" si="15"/>
        <v>2.1211424060210371E-2</v>
      </c>
      <c r="I702" s="203">
        <f t="shared" si="15"/>
        <v>2.4859614509030292E-2</v>
      </c>
    </row>
    <row r="703" spans="5:9" ht="30" customHeight="1" x14ac:dyDescent="0.25">
      <c r="E703" s="200">
        <v>44082</v>
      </c>
      <c r="F703" s="409">
        <v>27.269817</v>
      </c>
      <c r="G703" s="201">
        <v>100050</v>
      </c>
      <c r="H703" s="64">
        <f t="shared" si="15"/>
        <v>1.203986162364723E-3</v>
      </c>
      <c r="I703" s="203">
        <f t="shared" si="15"/>
        <v>-1.2261580381471404E-2</v>
      </c>
    </row>
    <row r="704" spans="5:9" ht="30" customHeight="1" x14ac:dyDescent="0.25">
      <c r="E704" s="200">
        <v>44078</v>
      </c>
      <c r="F704" s="409">
        <v>27.835545</v>
      </c>
      <c r="G704" s="201">
        <v>101242</v>
      </c>
      <c r="H704" s="64">
        <f t="shared" si="15"/>
        <v>2.074557376017605E-2</v>
      </c>
      <c r="I704" s="203">
        <f t="shared" si="15"/>
        <v>1.191404297851073E-2</v>
      </c>
    </row>
    <row r="705" spans="5:9" ht="30" customHeight="1" x14ac:dyDescent="0.25">
      <c r="E705" s="200">
        <v>44077</v>
      </c>
      <c r="F705" s="409">
        <v>27.687967</v>
      </c>
      <c r="G705" s="201">
        <v>100721</v>
      </c>
      <c r="H705" s="64">
        <f t="shared" si="15"/>
        <v>-5.3017823074776871E-3</v>
      </c>
      <c r="I705" s="203">
        <f t="shared" si="15"/>
        <v>-5.146085616641316E-3</v>
      </c>
    </row>
    <row r="706" spans="5:9" ht="30" customHeight="1" x14ac:dyDescent="0.25">
      <c r="E706" s="200">
        <v>44076</v>
      </c>
      <c r="F706" s="409">
        <v>27.261620000000001</v>
      </c>
      <c r="G706" s="201">
        <v>101911</v>
      </c>
      <c r="H706" s="64">
        <f t="shared" si="15"/>
        <v>-1.5398277526118109E-2</v>
      </c>
      <c r="I706" s="203">
        <f t="shared" si="15"/>
        <v>1.1814815182533911E-2</v>
      </c>
    </row>
    <row r="707" spans="5:9" ht="30" customHeight="1" x14ac:dyDescent="0.25">
      <c r="E707" s="200">
        <v>44075</v>
      </c>
      <c r="F707" s="409">
        <v>27.228822999999998</v>
      </c>
      <c r="G707" s="201">
        <v>102168</v>
      </c>
      <c r="H707" s="64">
        <f t="shared" si="15"/>
        <v>-1.2030466274565166E-3</v>
      </c>
      <c r="I707" s="203">
        <f t="shared" si="15"/>
        <v>2.5218082444486978E-3</v>
      </c>
    </row>
    <row r="708" spans="5:9" ht="30" customHeight="1" x14ac:dyDescent="0.25">
      <c r="E708" s="200">
        <v>44074</v>
      </c>
      <c r="F708" s="409">
        <v>26.769676</v>
      </c>
      <c r="G708" s="201">
        <v>99369</v>
      </c>
      <c r="H708" s="64">
        <f t="shared" si="15"/>
        <v>-1.6862535703434434E-2</v>
      </c>
      <c r="I708" s="203">
        <f t="shared" si="15"/>
        <v>-2.7396053558844224E-2</v>
      </c>
    </row>
    <row r="709" spans="5:9" ht="30" customHeight="1" x14ac:dyDescent="0.25">
      <c r="E709" s="200">
        <v>44071</v>
      </c>
      <c r="F709" s="409">
        <v>27.3764</v>
      </c>
      <c r="G709" s="201">
        <v>102143</v>
      </c>
      <c r="H709" s="64">
        <f t="shared" si="15"/>
        <v>2.2664600049697947E-2</v>
      </c>
      <c r="I709" s="203">
        <f t="shared" si="15"/>
        <v>2.7916150912256299E-2</v>
      </c>
    </row>
    <row r="710" spans="5:9" ht="30" customHeight="1" x14ac:dyDescent="0.25">
      <c r="E710" s="200">
        <v>44070</v>
      </c>
      <c r="F710" s="409">
        <v>26.851671</v>
      </c>
      <c r="G710" s="201">
        <v>100624</v>
      </c>
      <c r="H710" s="64">
        <f t="shared" si="15"/>
        <v>-1.9167202407913364E-2</v>
      </c>
      <c r="I710" s="203">
        <f t="shared" si="15"/>
        <v>-1.4871307872296735E-2</v>
      </c>
    </row>
    <row r="711" spans="5:9" ht="30" customHeight="1" x14ac:dyDescent="0.25">
      <c r="E711" s="200">
        <v>44069</v>
      </c>
      <c r="F711" s="409">
        <v>26.605699999999999</v>
      </c>
      <c r="G711" s="201">
        <v>100627</v>
      </c>
      <c r="H711" s="64">
        <f t="shared" si="15"/>
        <v>-9.1603610069556085E-3</v>
      </c>
      <c r="I711" s="203">
        <f t="shared" si="15"/>
        <v>2.9813960884084167E-5</v>
      </c>
    </row>
    <row r="712" spans="5:9" ht="30" customHeight="1" x14ac:dyDescent="0.25">
      <c r="E712" s="200">
        <v>44068</v>
      </c>
      <c r="F712" s="409">
        <v>27.261620000000001</v>
      </c>
      <c r="G712" s="201">
        <v>102118</v>
      </c>
      <c r="H712" s="64">
        <f t="shared" si="15"/>
        <v>2.4653363752880075E-2</v>
      </c>
      <c r="I712" s="203">
        <f t="shared" si="15"/>
        <v>1.4817096803044993E-2</v>
      </c>
    </row>
    <row r="713" spans="5:9" ht="30" customHeight="1" x14ac:dyDescent="0.25">
      <c r="E713" s="200">
        <v>44067</v>
      </c>
      <c r="F713" s="409">
        <v>27.425604</v>
      </c>
      <c r="G713" s="201">
        <v>102298</v>
      </c>
      <c r="H713" s="64">
        <f t="shared" si="15"/>
        <v>6.015196455676497E-3</v>
      </c>
      <c r="I713" s="203">
        <f t="shared" si="15"/>
        <v>1.7626667188939127E-3</v>
      </c>
    </row>
    <row r="714" spans="5:9" ht="30" customHeight="1" x14ac:dyDescent="0.25">
      <c r="E714" s="200">
        <v>44064</v>
      </c>
      <c r="F714" s="409">
        <v>26.653261000000001</v>
      </c>
      <c r="G714" s="201">
        <v>101521</v>
      </c>
      <c r="H714" s="64">
        <f t="shared" si="15"/>
        <v>-2.8161385251533555E-2</v>
      </c>
      <c r="I714" s="203">
        <f t="shared" si="15"/>
        <v>-7.5954564116600398E-3</v>
      </c>
    </row>
    <row r="715" spans="5:9" ht="30" customHeight="1" x14ac:dyDescent="0.25">
      <c r="E715" s="200">
        <v>44063</v>
      </c>
      <c r="F715" s="409">
        <v>26.410592999999999</v>
      </c>
      <c r="G715" s="201">
        <v>101468</v>
      </c>
      <c r="H715" s="64">
        <f t="shared" si="15"/>
        <v>-9.1046270098057436E-3</v>
      </c>
      <c r="I715" s="203">
        <f t="shared" si="15"/>
        <v>-5.2205947537953268E-4</v>
      </c>
    </row>
    <row r="716" spans="5:9" ht="30" customHeight="1" x14ac:dyDescent="0.25">
      <c r="E716" s="200">
        <v>44062</v>
      </c>
      <c r="F716" s="409">
        <v>26.386323999999998</v>
      </c>
      <c r="G716" s="201">
        <v>100854</v>
      </c>
      <c r="H716" s="64">
        <f t="shared" si="15"/>
        <v>-9.189115897548783E-4</v>
      </c>
      <c r="I716" s="203">
        <f t="shared" si="15"/>
        <v>-6.0511688414081055E-3</v>
      </c>
    </row>
    <row r="717" spans="5:9" ht="30" customHeight="1" x14ac:dyDescent="0.25">
      <c r="E717" s="200">
        <v>44061</v>
      </c>
      <c r="F717" s="409">
        <v>26.507657999999999</v>
      </c>
      <c r="G717" s="201">
        <v>102065</v>
      </c>
      <c r="H717" s="64">
        <f t="shared" si="15"/>
        <v>4.5983669419051854E-3</v>
      </c>
      <c r="I717" s="203">
        <f t="shared" si="15"/>
        <v>1.2007456323001486E-2</v>
      </c>
    </row>
    <row r="718" spans="5:9" ht="30" customHeight="1" x14ac:dyDescent="0.25">
      <c r="E718" s="200">
        <v>44060</v>
      </c>
      <c r="F718" s="409">
        <v>26.151744999999998</v>
      </c>
      <c r="G718" s="201">
        <v>99595</v>
      </c>
      <c r="H718" s="64">
        <f t="shared" si="15"/>
        <v>-1.3426799153663516E-2</v>
      </c>
      <c r="I718" s="203">
        <f t="shared" si="15"/>
        <v>-2.4200264537304617E-2</v>
      </c>
    </row>
    <row r="719" spans="5:9" ht="30" customHeight="1" x14ac:dyDescent="0.25">
      <c r="E719" s="200">
        <v>44057</v>
      </c>
      <c r="F719" s="409">
        <v>26.839310000000001</v>
      </c>
      <c r="G719" s="201">
        <v>101353</v>
      </c>
      <c r="H719" s="64">
        <f t="shared" si="15"/>
        <v>2.6291362201642965E-2</v>
      </c>
      <c r="I719" s="203">
        <f t="shared" si="15"/>
        <v>1.7651488528540593E-2</v>
      </c>
    </row>
    <row r="720" spans="5:9" ht="30" customHeight="1" x14ac:dyDescent="0.25">
      <c r="E720" s="200">
        <v>44056</v>
      </c>
      <c r="F720" s="409">
        <v>26.750333999999999</v>
      </c>
      <c r="G720" s="201">
        <v>100461</v>
      </c>
      <c r="H720" s="64">
        <f t="shared" si="15"/>
        <v>-3.3151373861698419E-3</v>
      </c>
      <c r="I720" s="203">
        <f t="shared" si="15"/>
        <v>-8.8009235049776313E-3</v>
      </c>
    </row>
    <row r="721" spans="5:9" ht="30" customHeight="1" x14ac:dyDescent="0.25">
      <c r="E721" s="200">
        <v>44055</v>
      </c>
      <c r="F721" s="409">
        <v>27.30039</v>
      </c>
      <c r="G721" s="201">
        <v>102118</v>
      </c>
      <c r="H721" s="64">
        <f t="shared" si="15"/>
        <v>2.0562584377451287E-2</v>
      </c>
      <c r="I721" s="203">
        <f t="shared" si="15"/>
        <v>1.6493962831347408E-2</v>
      </c>
    </row>
    <row r="722" spans="5:9" ht="30" customHeight="1" x14ac:dyDescent="0.25">
      <c r="E722" s="200">
        <v>44054</v>
      </c>
      <c r="F722" s="409">
        <v>27.445986000000001</v>
      </c>
      <c r="G722" s="201">
        <v>102174</v>
      </c>
      <c r="H722" s="64">
        <f t="shared" si="15"/>
        <v>5.3331106258922567E-3</v>
      </c>
      <c r="I722" s="203">
        <f t="shared" si="15"/>
        <v>5.4838520143363212E-4</v>
      </c>
    </row>
    <row r="723" spans="5:9" ht="30" customHeight="1" x14ac:dyDescent="0.25">
      <c r="E723" s="200">
        <v>44053</v>
      </c>
      <c r="F723" s="409">
        <v>27.850435000000001</v>
      </c>
      <c r="G723" s="201">
        <v>103444</v>
      </c>
      <c r="H723" s="64">
        <f t="shared" si="15"/>
        <v>1.4736180365318319E-2</v>
      </c>
      <c r="I723" s="203">
        <f t="shared" si="15"/>
        <v>1.2429776655509261E-2</v>
      </c>
    </row>
    <row r="724" spans="5:9" ht="30" customHeight="1" x14ac:dyDescent="0.25">
      <c r="E724" s="200">
        <v>44050</v>
      </c>
      <c r="F724" s="409">
        <v>27.591587000000001</v>
      </c>
      <c r="G724" s="201">
        <v>102776</v>
      </c>
      <c r="H724" s="64">
        <f t="shared" si="15"/>
        <v>-9.294217487087697E-3</v>
      </c>
      <c r="I724" s="203">
        <f t="shared" si="15"/>
        <v>-6.4576002474768801E-3</v>
      </c>
    </row>
    <row r="725" spans="5:9" ht="30" customHeight="1" x14ac:dyDescent="0.25">
      <c r="E725" s="200">
        <v>44049</v>
      </c>
      <c r="F725" s="409">
        <v>27.785723000000001</v>
      </c>
      <c r="G725" s="201">
        <v>104126</v>
      </c>
      <c r="H725" s="64">
        <f t="shared" si="15"/>
        <v>7.0360577664489998E-3</v>
      </c>
      <c r="I725" s="203">
        <f t="shared" si="15"/>
        <v>1.3135362341402557E-2</v>
      </c>
    </row>
    <row r="726" spans="5:9" ht="30" customHeight="1" x14ac:dyDescent="0.25">
      <c r="E726" s="200">
        <v>44048</v>
      </c>
      <c r="F726" s="409">
        <v>26.960647999999999</v>
      </c>
      <c r="G726" s="201">
        <v>102802</v>
      </c>
      <c r="H726" s="64">
        <f t="shared" si="15"/>
        <v>-2.9694206625467401E-2</v>
      </c>
      <c r="I726" s="203">
        <f t="shared" si="15"/>
        <v>-1.2715364078136115E-2</v>
      </c>
    </row>
    <row r="727" spans="5:9" ht="30" customHeight="1" x14ac:dyDescent="0.25">
      <c r="E727" s="200">
        <v>44047</v>
      </c>
      <c r="F727" s="409">
        <v>26.93638</v>
      </c>
      <c r="G727" s="201">
        <v>101216</v>
      </c>
      <c r="H727" s="64">
        <f t="shared" si="15"/>
        <v>-9.0012673285888578E-4</v>
      </c>
      <c r="I727" s="203">
        <f t="shared" si="15"/>
        <v>-1.5427715414097043E-2</v>
      </c>
    </row>
    <row r="728" spans="5:9" ht="30" customHeight="1" x14ac:dyDescent="0.25">
      <c r="E728" s="200">
        <v>44046</v>
      </c>
      <c r="F728" s="409">
        <v>27.785723000000001</v>
      </c>
      <c r="G728" s="201">
        <v>102830</v>
      </c>
      <c r="H728" s="64">
        <f t="shared" ref="H728:I764" si="16">F728/F727-1</f>
        <v>3.1531445576577166E-2</v>
      </c>
      <c r="I728" s="203">
        <f t="shared" si="16"/>
        <v>1.594609547897563E-2</v>
      </c>
    </row>
    <row r="729" spans="5:9" ht="30" customHeight="1" x14ac:dyDescent="0.25">
      <c r="E729" s="200">
        <v>44043</v>
      </c>
      <c r="F729" s="409">
        <v>27.162872</v>
      </c>
      <c r="G729" s="201">
        <v>102912</v>
      </c>
      <c r="H729" s="64">
        <f t="shared" si="16"/>
        <v>-2.2416224332186707E-2</v>
      </c>
      <c r="I729" s="203">
        <f t="shared" si="16"/>
        <v>7.974326558397582E-4</v>
      </c>
    </row>
    <row r="730" spans="5:9" ht="30" customHeight="1" x14ac:dyDescent="0.25">
      <c r="E730" s="200">
        <v>44042</v>
      </c>
      <c r="F730" s="409">
        <v>28.149726999999999</v>
      </c>
      <c r="G730" s="201">
        <v>105009</v>
      </c>
      <c r="H730" s="64">
        <f t="shared" si="16"/>
        <v>3.6331025673573825E-2</v>
      </c>
      <c r="I730" s="203">
        <f t="shared" si="16"/>
        <v>2.0376632462686617E-2</v>
      </c>
    </row>
    <row r="731" spans="5:9" ht="30" customHeight="1" x14ac:dyDescent="0.25">
      <c r="E731" s="200">
        <v>44041</v>
      </c>
      <c r="F731" s="409">
        <v>29.079965999999999</v>
      </c>
      <c r="G731" s="201">
        <v>105605</v>
      </c>
      <c r="H731" s="64">
        <f t="shared" si="16"/>
        <v>3.3046110891235214E-2</v>
      </c>
      <c r="I731" s="203">
        <f t="shared" si="16"/>
        <v>5.6757039872772364E-3</v>
      </c>
    </row>
    <row r="732" spans="5:9" ht="30" customHeight="1" x14ac:dyDescent="0.25">
      <c r="E732" s="200">
        <v>44040</v>
      </c>
      <c r="F732" s="409">
        <v>28.335771999999999</v>
      </c>
      <c r="G732" s="201">
        <v>104109</v>
      </c>
      <c r="H732" s="64">
        <f t="shared" si="16"/>
        <v>-2.55912953955999E-2</v>
      </c>
      <c r="I732" s="203">
        <f t="shared" si="16"/>
        <v>-1.4165995928223096E-2</v>
      </c>
    </row>
    <row r="733" spans="5:9" ht="30" customHeight="1" x14ac:dyDescent="0.25">
      <c r="E733" s="200">
        <v>44039</v>
      </c>
      <c r="F733" s="409">
        <v>28.238707000000002</v>
      </c>
      <c r="G733" s="201">
        <v>104477</v>
      </c>
      <c r="H733" s="64">
        <f t="shared" si="16"/>
        <v>-3.4255286921420769E-3</v>
      </c>
      <c r="I733" s="203">
        <f t="shared" si="16"/>
        <v>3.5347568413874875E-3</v>
      </c>
    </row>
    <row r="734" spans="5:9" ht="30" customHeight="1" x14ac:dyDescent="0.25">
      <c r="E734" s="200">
        <v>44036</v>
      </c>
      <c r="F734" s="409">
        <v>27.462164000000001</v>
      </c>
      <c r="G734" s="201">
        <v>102382</v>
      </c>
      <c r="H734" s="64">
        <f t="shared" si="16"/>
        <v>-2.7499240669907499E-2</v>
      </c>
      <c r="I734" s="203">
        <f t="shared" si="16"/>
        <v>-2.0052260306096081E-2</v>
      </c>
    </row>
    <row r="735" spans="5:9" ht="30" customHeight="1" x14ac:dyDescent="0.25">
      <c r="E735" s="200">
        <v>44035</v>
      </c>
      <c r="F735" s="409">
        <v>27.785723000000001</v>
      </c>
      <c r="G735" s="201">
        <v>102293</v>
      </c>
      <c r="H735" s="64">
        <f t="shared" si="16"/>
        <v>1.1781992125602381E-2</v>
      </c>
      <c r="I735" s="203">
        <f t="shared" si="16"/>
        <v>-8.6929343048580687E-4</v>
      </c>
    </row>
    <row r="736" spans="5:9" ht="30" customHeight="1" x14ac:dyDescent="0.25">
      <c r="E736" s="200">
        <v>44034</v>
      </c>
      <c r="F736" s="409">
        <v>28.473293000000002</v>
      </c>
      <c r="G736" s="201">
        <v>104290</v>
      </c>
      <c r="H736" s="64">
        <f t="shared" si="16"/>
        <v>2.4745442110684079E-2</v>
      </c>
      <c r="I736" s="203">
        <f t="shared" si="16"/>
        <v>1.9522352458134939E-2</v>
      </c>
    </row>
    <row r="737" spans="5:9" ht="30" customHeight="1" x14ac:dyDescent="0.25">
      <c r="E737" s="200">
        <v>44033</v>
      </c>
      <c r="F737" s="409">
        <v>28.707874</v>
      </c>
      <c r="G737" s="201">
        <v>104310</v>
      </c>
      <c r="H737" s="64">
        <f t="shared" si="16"/>
        <v>8.2386326021370859E-3</v>
      </c>
      <c r="I737" s="203">
        <f t="shared" si="16"/>
        <v>1.9177294083805307E-4</v>
      </c>
    </row>
    <row r="738" spans="5:9" ht="30" customHeight="1" x14ac:dyDescent="0.25">
      <c r="E738" s="200">
        <v>44032</v>
      </c>
      <c r="F738" s="409">
        <v>28.570353000000001</v>
      </c>
      <c r="G738" s="201">
        <v>104426</v>
      </c>
      <c r="H738" s="64">
        <f t="shared" si="16"/>
        <v>-4.7903582132204914E-3</v>
      </c>
      <c r="I738" s="203">
        <f t="shared" si="16"/>
        <v>1.1120697919662081E-3</v>
      </c>
    </row>
    <row r="739" spans="5:9" ht="30" customHeight="1" x14ac:dyDescent="0.25">
      <c r="E739" s="200">
        <v>44029</v>
      </c>
      <c r="F739" s="409">
        <v>28.683598</v>
      </c>
      <c r="G739" s="201">
        <v>102888</v>
      </c>
      <c r="H739" s="64">
        <f t="shared" si="16"/>
        <v>3.9637242143979456E-3</v>
      </c>
      <c r="I739" s="203">
        <f t="shared" si="16"/>
        <v>-1.4728132840480357E-2</v>
      </c>
    </row>
    <row r="740" spans="5:9" ht="30" customHeight="1" x14ac:dyDescent="0.25">
      <c r="E740" s="200">
        <v>44028</v>
      </c>
      <c r="F740" s="409">
        <v>27.826172</v>
      </c>
      <c r="G740" s="201">
        <v>100553</v>
      </c>
      <c r="H740" s="64">
        <f t="shared" si="16"/>
        <v>-2.9892553925766174E-2</v>
      </c>
      <c r="I740" s="203">
        <f t="shared" si="16"/>
        <v>-2.2694580514734497E-2</v>
      </c>
    </row>
    <row r="741" spans="5:9" ht="30" customHeight="1" x14ac:dyDescent="0.25">
      <c r="E741" s="200">
        <v>44027</v>
      </c>
      <c r="F741" s="409">
        <v>28.060752999999998</v>
      </c>
      <c r="G741" s="201">
        <v>101791</v>
      </c>
      <c r="H741" s="64">
        <f t="shared" si="16"/>
        <v>8.4302289226128035E-3</v>
      </c>
      <c r="I741" s="203">
        <f t="shared" si="16"/>
        <v>1.2311915109444849E-2</v>
      </c>
    </row>
    <row r="742" spans="5:9" ht="30" customHeight="1" x14ac:dyDescent="0.25">
      <c r="E742" s="200">
        <v>44026</v>
      </c>
      <c r="F742" s="409">
        <v>27.785723000000001</v>
      </c>
      <c r="G742" s="201">
        <v>100440</v>
      </c>
      <c r="H742" s="64">
        <f t="shared" si="16"/>
        <v>-9.8012337730208898E-3</v>
      </c>
      <c r="I742" s="203">
        <f t="shared" si="16"/>
        <v>-1.3272293228281495E-2</v>
      </c>
    </row>
    <row r="743" spans="5:9" ht="30" customHeight="1" x14ac:dyDescent="0.25">
      <c r="E743" s="200">
        <v>44025</v>
      </c>
      <c r="F743" s="409">
        <v>27.34083</v>
      </c>
      <c r="G743" s="201">
        <v>98697</v>
      </c>
      <c r="H743" s="64">
        <f t="shared" si="16"/>
        <v>-1.6011568243158525E-2</v>
      </c>
      <c r="I743" s="203">
        <f t="shared" si="16"/>
        <v>-1.735364396654715E-2</v>
      </c>
    </row>
    <row r="744" spans="5:9" ht="30" customHeight="1" x14ac:dyDescent="0.25">
      <c r="E744" s="200">
        <v>44022</v>
      </c>
      <c r="F744" s="409">
        <v>27.615860000000001</v>
      </c>
      <c r="G744" s="201">
        <v>100032</v>
      </c>
      <c r="H744" s="64">
        <f t="shared" si="16"/>
        <v>1.0059314219795112E-2</v>
      </c>
      <c r="I744" s="203">
        <f t="shared" si="16"/>
        <v>1.3526246998389002E-2</v>
      </c>
    </row>
    <row r="745" spans="5:9" ht="30" customHeight="1" x14ac:dyDescent="0.25">
      <c r="E745" s="200">
        <v>44021</v>
      </c>
      <c r="F745" s="409">
        <v>27.470253</v>
      </c>
      <c r="G745" s="201">
        <v>99160</v>
      </c>
      <c r="H745" s="64">
        <f t="shared" si="16"/>
        <v>-5.2725861153699594E-3</v>
      </c>
      <c r="I745" s="203">
        <f t="shared" si="16"/>
        <v>-8.7172104926424021E-3</v>
      </c>
    </row>
    <row r="746" spans="5:9" ht="30" customHeight="1" x14ac:dyDescent="0.25">
      <c r="E746" s="200">
        <v>44020</v>
      </c>
      <c r="F746" s="409">
        <v>27.575410999999999</v>
      </c>
      <c r="G746" s="201">
        <v>99770</v>
      </c>
      <c r="H746" s="64">
        <f t="shared" si="16"/>
        <v>3.8280681288227481E-3</v>
      </c>
      <c r="I746" s="203">
        <f t="shared" si="16"/>
        <v>6.1516740621219146E-3</v>
      </c>
    </row>
    <row r="747" spans="5:9" ht="30" customHeight="1" x14ac:dyDescent="0.25">
      <c r="E747" s="200">
        <v>44019</v>
      </c>
      <c r="F747" s="409">
        <v>26.920200000000001</v>
      </c>
      <c r="G747" s="201">
        <v>97761</v>
      </c>
      <c r="H747" s="64">
        <f t="shared" si="16"/>
        <v>-2.3760697528678598E-2</v>
      </c>
      <c r="I747" s="203">
        <f t="shared" si="16"/>
        <v>-2.013631352109857E-2</v>
      </c>
    </row>
    <row r="748" spans="5:9" ht="30" customHeight="1" x14ac:dyDescent="0.25">
      <c r="E748" s="200">
        <v>44018</v>
      </c>
      <c r="F748" s="409">
        <v>28.044567000000001</v>
      </c>
      <c r="G748" s="201">
        <v>98937</v>
      </c>
      <c r="H748" s="64">
        <f t="shared" si="16"/>
        <v>4.1766665923730129E-2</v>
      </c>
      <c r="I748" s="203">
        <f t="shared" si="16"/>
        <v>1.2029336852118933E-2</v>
      </c>
    </row>
    <row r="749" spans="5:9" ht="30" customHeight="1" x14ac:dyDescent="0.25">
      <c r="E749" s="200">
        <v>44015</v>
      </c>
      <c r="F749" s="409">
        <v>27.09816</v>
      </c>
      <c r="G749" s="201">
        <v>96765</v>
      </c>
      <c r="H749" s="64">
        <f t="shared" si="16"/>
        <v>-3.3746536361213941E-2</v>
      </c>
      <c r="I749" s="203">
        <f t="shared" si="16"/>
        <v>-2.1953364262106145E-2</v>
      </c>
    </row>
    <row r="750" spans="5:9" ht="30" customHeight="1" x14ac:dyDescent="0.25">
      <c r="E750" s="200">
        <v>44014</v>
      </c>
      <c r="F750" s="409">
        <v>26.823129999999999</v>
      </c>
      <c r="G750" s="201">
        <v>96235</v>
      </c>
      <c r="H750" s="64">
        <f t="shared" si="16"/>
        <v>-1.014939759747524E-2</v>
      </c>
      <c r="I750" s="203">
        <f t="shared" si="16"/>
        <v>-5.4771869994315603E-3</v>
      </c>
    </row>
    <row r="751" spans="5:9" ht="30" customHeight="1" x14ac:dyDescent="0.25">
      <c r="E751" s="200">
        <v>44013</v>
      </c>
      <c r="F751" s="409">
        <v>26.750333999999999</v>
      </c>
      <c r="G751" s="201">
        <v>96203</v>
      </c>
      <c r="H751" s="64">
        <f t="shared" si="16"/>
        <v>-2.7139263762282484E-3</v>
      </c>
      <c r="I751" s="203">
        <f t="shared" si="16"/>
        <v>-3.3251935366551688E-4</v>
      </c>
    </row>
    <row r="752" spans="5:9" ht="30" customHeight="1" x14ac:dyDescent="0.25">
      <c r="E752" s="200">
        <v>44012</v>
      </c>
      <c r="F752" s="409">
        <v>26.006145</v>
      </c>
      <c r="G752" s="201">
        <v>95056</v>
      </c>
      <c r="H752" s="64">
        <f t="shared" si="16"/>
        <v>-2.7819802175180319E-2</v>
      </c>
      <c r="I752" s="203">
        <f t="shared" si="16"/>
        <v>-1.1922705113146193E-2</v>
      </c>
    </row>
    <row r="753" spans="5:9" ht="30" customHeight="1" x14ac:dyDescent="0.25">
      <c r="E753" s="200">
        <v>44011</v>
      </c>
      <c r="F753" s="409">
        <v>27.049621999999999</v>
      </c>
      <c r="G753" s="201">
        <v>95735</v>
      </c>
      <c r="H753" s="64">
        <f t="shared" si="16"/>
        <v>4.0124247557644432E-2</v>
      </c>
      <c r="I753" s="203">
        <f t="shared" si="16"/>
        <v>7.1431577175560257E-3</v>
      </c>
    </row>
    <row r="754" spans="5:9" ht="30" customHeight="1" x14ac:dyDescent="0.25">
      <c r="E754" s="200">
        <v>44008</v>
      </c>
      <c r="F754" s="409">
        <v>25.739208000000001</v>
      </c>
      <c r="G754" s="201">
        <v>93834</v>
      </c>
      <c r="H754" s="64">
        <f t="shared" si="16"/>
        <v>-4.8444817454380673E-2</v>
      </c>
      <c r="I754" s="203">
        <f t="shared" si="16"/>
        <v>-1.9856896641771593E-2</v>
      </c>
    </row>
    <row r="755" spans="5:9" ht="30" customHeight="1" x14ac:dyDescent="0.25">
      <c r="E755" s="200">
        <v>44007</v>
      </c>
      <c r="F755" s="409">
        <v>26.701796999999999</v>
      </c>
      <c r="G755" s="201">
        <v>95983</v>
      </c>
      <c r="H755" s="64">
        <f t="shared" si="16"/>
        <v>3.7397770747258363E-2</v>
      </c>
      <c r="I755" s="203">
        <f t="shared" si="16"/>
        <v>2.2902146343542817E-2</v>
      </c>
    </row>
    <row r="756" spans="5:9" ht="30" customHeight="1" x14ac:dyDescent="0.25">
      <c r="E756" s="200">
        <v>44006</v>
      </c>
      <c r="F756" s="409">
        <v>26.062768999999999</v>
      </c>
      <c r="G756" s="201">
        <v>94377</v>
      </c>
      <c r="H756" s="64">
        <f t="shared" si="16"/>
        <v>-2.3932022253034146E-2</v>
      </c>
      <c r="I756" s="203">
        <f t="shared" si="16"/>
        <v>-1.6732129647958449E-2</v>
      </c>
    </row>
    <row r="757" spans="5:9" ht="30" customHeight="1" x14ac:dyDescent="0.25">
      <c r="E757" s="200">
        <v>44005</v>
      </c>
      <c r="F757" s="409">
        <v>27.122426999999998</v>
      </c>
      <c r="G757" s="201">
        <v>95975</v>
      </c>
      <c r="H757" s="64">
        <f t="shared" si="16"/>
        <v>4.0657920883233833E-2</v>
      </c>
      <c r="I757" s="203">
        <f t="shared" si="16"/>
        <v>1.6932091505345692E-2</v>
      </c>
    </row>
    <row r="758" spans="5:9" ht="30" customHeight="1" x14ac:dyDescent="0.25">
      <c r="E758" s="200">
        <v>44004</v>
      </c>
      <c r="F758" s="409">
        <v>26.887851999999999</v>
      </c>
      <c r="G758" s="201">
        <v>95336</v>
      </c>
      <c r="H758" s="64">
        <f t="shared" si="16"/>
        <v>-8.6487466626787857E-3</v>
      </c>
      <c r="I758" s="203">
        <f t="shared" si="16"/>
        <v>-6.6579838499609689E-3</v>
      </c>
    </row>
    <row r="759" spans="5:9" ht="30" customHeight="1" x14ac:dyDescent="0.25">
      <c r="E759" s="200">
        <v>44001</v>
      </c>
      <c r="F759" s="409">
        <v>27.454075</v>
      </c>
      <c r="G759" s="201">
        <v>96572</v>
      </c>
      <c r="H759" s="64">
        <f t="shared" si="16"/>
        <v>2.1058692230230935E-2</v>
      </c>
      <c r="I759" s="203">
        <f t="shared" si="16"/>
        <v>1.2964672316858161E-2</v>
      </c>
    </row>
    <row r="760" spans="5:9" ht="30" customHeight="1" x14ac:dyDescent="0.25">
      <c r="E760" s="200">
        <v>44000</v>
      </c>
      <c r="F760" s="409">
        <v>27.826172</v>
      </c>
      <c r="G760" s="201">
        <v>96125</v>
      </c>
      <c r="H760" s="64">
        <f t="shared" si="16"/>
        <v>1.3553434235172634E-2</v>
      </c>
      <c r="I760" s="203">
        <f t="shared" si="16"/>
        <v>-4.628670836267279E-3</v>
      </c>
    </row>
    <row r="761" spans="5:9" ht="30" customHeight="1" x14ac:dyDescent="0.25">
      <c r="E761" s="200">
        <v>43999</v>
      </c>
      <c r="F761" s="409">
        <v>27.907056999999998</v>
      </c>
      <c r="G761" s="201">
        <v>95547</v>
      </c>
      <c r="H761" s="64">
        <f t="shared" si="16"/>
        <v>2.906795803605311E-3</v>
      </c>
      <c r="I761" s="203">
        <f t="shared" si="16"/>
        <v>-6.0130039011703218E-3</v>
      </c>
    </row>
    <row r="762" spans="5:9" ht="30" customHeight="1" x14ac:dyDescent="0.25">
      <c r="E762" s="200">
        <v>43998</v>
      </c>
      <c r="F762" s="409">
        <v>27.09816</v>
      </c>
      <c r="G762" s="201">
        <v>93531</v>
      </c>
      <c r="H762" s="64">
        <f t="shared" si="16"/>
        <v>-2.8985392476175376E-2</v>
      </c>
      <c r="I762" s="203">
        <f t="shared" si="16"/>
        <v>-2.1099563565575075E-2</v>
      </c>
    </row>
    <row r="763" spans="5:9" ht="30" customHeight="1" x14ac:dyDescent="0.25">
      <c r="E763" s="200">
        <v>43997</v>
      </c>
      <c r="F763" s="409">
        <v>26.750333999999999</v>
      </c>
      <c r="G763" s="201">
        <v>92376</v>
      </c>
      <c r="H763" s="64">
        <f t="shared" si="16"/>
        <v>-1.2835779255860991E-2</v>
      </c>
      <c r="I763" s="203">
        <f t="shared" si="16"/>
        <v>-1.2348846906373279E-2</v>
      </c>
    </row>
    <row r="764" spans="5:9" ht="30" customHeight="1" x14ac:dyDescent="0.25">
      <c r="E764" s="200">
        <v>43994</v>
      </c>
      <c r="F764" s="409">
        <v>26.976825999999999</v>
      </c>
      <c r="G764" s="201">
        <v>92795</v>
      </c>
      <c r="H764" s="64">
        <f t="shared" si="16"/>
        <v>8.466884936838559E-3</v>
      </c>
      <c r="I764" s="203">
        <f t="shared" si="16"/>
        <v>4.5358101671428841E-3</v>
      </c>
    </row>
    <row r="765" spans="5:9" x14ac:dyDescent="0.25"/>
    <row r="766" spans="5:9" x14ac:dyDescent="0.25"/>
    <row r="767" spans="5:9" x14ac:dyDescent="0.25"/>
    <row r="768" spans="5:9" x14ac:dyDescent="0.25"/>
    <row r="769" x14ac:dyDescent="0.25"/>
    <row r="770" x14ac:dyDescent="0.25"/>
    <row r="771" x14ac:dyDescent="0.25"/>
  </sheetData>
  <mergeCells count="1">
    <mergeCell ref="K4:N5"/>
  </mergeCells>
  <conditionalFormatting sqref="F14:P14">
    <cfRule type="cellIs" dxfId="29" priority="1" operator="equal">
      <formula>0</formula>
    </cfRule>
  </conditionalFormatting>
  <hyperlinks>
    <hyperlink ref="A13" location="'Projeções - Receitas'!A1" display="Projeções - Receita" xr:uid="{EBF1CC4E-F03D-45E6-9364-2A8728F56735}"/>
    <hyperlink ref="A12" location="'Balanço Patrimonial'!A1" display="Balanço Patrimonial" xr:uid="{8973E7AD-B82D-48FF-96F2-D80CFB925C38}"/>
    <hyperlink ref="A11" location="'DRE CMN 4.720 - Contas Abertas'!A1" display="Contas Abertas" xr:uid="{127BD388-E659-4A73-8B53-7E353B2D2128}"/>
    <hyperlink ref="A10" location="'DRE + DCF'!A1" display="DRE + DCF" xr:uid="{0383DD02-228B-4F01-AC2D-2652B3EE3DD2}"/>
    <hyperlink ref="A9" location="Ke!A1" display="KE" xr:uid="{1A9DAC6E-F886-482D-A425-11BDCC74E55B}"/>
    <hyperlink ref="A8" location="Dashboard!A1" display="Dashboard" xr:uid="{13E050D1-0745-4763-98E7-FA71CB5579EF}"/>
    <hyperlink ref="A14" location="'Painel de Índices'!A1" display="Painel de Índices" xr:uid="{2AAA0B16-C420-4381-9278-02996CD5A100}"/>
    <hyperlink ref="A15" location="'Provisões e Processos'!A1" display="Provisões e Processos" xr:uid="{62D2B8C0-5B74-4D4C-862F-B24CA0BC180F}"/>
    <hyperlink ref="A16" location="'Projeções Trimestrais'!A1" display="Projeções Trimestrais" xr:uid="{CE4A621B-E530-4B1F-A81D-12DE6694E514}"/>
  </hyperlink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F05A-AC0B-4471-B70C-D890626E93F7}">
  <dimension ref="A1:AE3420"/>
  <sheetViews>
    <sheetView showGridLines="0" zoomScale="70" zoomScaleNormal="70" workbookViewId="0">
      <selection activeCell="A16" sqref="A16"/>
    </sheetView>
  </sheetViews>
  <sheetFormatPr defaultRowHeight="15" x14ac:dyDescent="0.25"/>
  <cols>
    <col min="1" max="1" width="35.7109375" style="267" customWidth="1"/>
    <col min="2" max="2" width="9.140625" style="86"/>
    <col min="3" max="3" width="12.140625" style="86" bestFit="1" customWidth="1"/>
    <col min="4" max="4" width="19.5703125" style="86" bestFit="1" customWidth="1"/>
    <col min="5" max="5" width="18.7109375" style="86" bestFit="1" customWidth="1"/>
    <col min="6" max="7" width="21.140625" style="86" customWidth="1"/>
    <col min="8" max="8" width="8.7109375" style="86" bestFit="1" customWidth="1"/>
    <col min="9" max="16384" width="9.140625" style="86"/>
  </cols>
  <sheetData>
    <row r="1" spans="1:31" ht="15" customHeight="1" x14ac:dyDescent="0.25"/>
    <row r="2" spans="1:31" ht="15" customHeight="1" x14ac:dyDescent="0.25"/>
    <row r="3" spans="1:31" ht="15" customHeight="1" x14ac:dyDescent="0.4">
      <c r="M3" s="266"/>
      <c r="N3" s="266"/>
      <c r="O3" s="266"/>
      <c r="P3" s="266"/>
      <c r="Q3" s="87"/>
      <c r="R3" s="87"/>
    </row>
    <row r="4" spans="1:31" ht="15" customHeight="1" x14ac:dyDescent="0.4">
      <c r="E4" s="88"/>
      <c r="L4" s="440" t="str">
        <f>Dashboard!$I$4</f>
        <v>Banco do Brasil ($BBAS3)</v>
      </c>
      <c r="M4" s="440"/>
      <c r="N4" s="440"/>
      <c r="O4" s="440"/>
      <c r="P4" s="266"/>
      <c r="Q4" s="87"/>
      <c r="R4" s="87"/>
    </row>
    <row r="5" spans="1:31" ht="15" customHeight="1" x14ac:dyDescent="0.25">
      <c r="L5" s="441"/>
      <c r="M5" s="441"/>
      <c r="N5" s="441"/>
      <c r="O5" s="441"/>
      <c r="P5" s="266"/>
    </row>
    <row r="6" spans="1:31" ht="15" customHeight="1" x14ac:dyDescent="0.25"/>
    <row r="7" spans="1:31" ht="30" customHeight="1" x14ac:dyDescent="0.25">
      <c r="A7" s="268" t="s">
        <v>317</v>
      </c>
    </row>
    <row r="8" spans="1:31" ht="15.75" thickBot="1" x14ac:dyDescent="0.3">
      <c r="A8" s="332" t="s">
        <v>318</v>
      </c>
    </row>
    <row r="9" spans="1:31" ht="24.75" customHeight="1" x14ac:dyDescent="0.25">
      <c r="A9" s="17" t="s">
        <v>218</v>
      </c>
      <c r="C9" s="442"/>
      <c r="D9" s="443"/>
      <c r="E9" s="443"/>
      <c r="F9" s="443"/>
      <c r="G9" s="443"/>
      <c r="H9" s="443"/>
      <c r="I9" s="443"/>
      <c r="J9" s="443"/>
      <c r="K9" s="443"/>
      <c r="L9" s="443"/>
      <c r="M9" s="443"/>
      <c r="N9" s="443"/>
      <c r="O9" s="443"/>
      <c r="P9" s="443"/>
      <c r="Q9" s="443"/>
      <c r="R9" s="443"/>
      <c r="S9" s="443"/>
      <c r="T9" s="443"/>
      <c r="U9" s="443"/>
      <c r="V9" s="443"/>
      <c r="W9" s="443"/>
      <c r="X9" s="443"/>
      <c r="Y9" s="443"/>
      <c r="Z9" s="443"/>
      <c r="AA9" s="443"/>
      <c r="AB9" s="443"/>
      <c r="AC9" s="444"/>
    </row>
    <row r="10" spans="1:31" ht="24.75" customHeight="1" x14ac:dyDescent="0.25">
      <c r="A10" s="17" t="s">
        <v>319</v>
      </c>
      <c r="C10" s="445" t="s">
        <v>214</v>
      </c>
      <c r="D10" s="446" t="s">
        <v>212</v>
      </c>
      <c r="E10" s="447" t="s">
        <v>215</v>
      </c>
      <c r="F10" s="446" t="s">
        <v>216</v>
      </c>
      <c r="G10" s="446" t="s">
        <v>203</v>
      </c>
      <c r="H10" s="448" t="s">
        <v>218</v>
      </c>
      <c r="I10" s="448"/>
      <c r="J10" s="448"/>
      <c r="K10" s="448"/>
      <c r="L10" s="448"/>
      <c r="M10" s="448"/>
      <c r="N10" s="448"/>
      <c r="O10" s="448"/>
      <c r="P10" s="448"/>
      <c r="Q10" s="448"/>
      <c r="R10" s="448"/>
      <c r="S10" s="448" t="s">
        <v>217</v>
      </c>
      <c r="T10" s="448"/>
      <c r="U10" s="448"/>
      <c r="V10" s="448"/>
      <c r="W10" s="448"/>
      <c r="X10" s="448"/>
      <c r="Y10" s="448"/>
      <c r="Z10" s="448"/>
      <c r="AA10" s="448"/>
      <c r="AB10" s="448"/>
      <c r="AC10" s="449"/>
    </row>
    <row r="11" spans="1:31" ht="24.75" customHeight="1" x14ac:dyDescent="0.25">
      <c r="A11" s="17" t="s">
        <v>320</v>
      </c>
      <c r="C11" s="445"/>
      <c r="D11" s="446"/>
      <c r="E11" s="447"/>
      <c r="F11" s="446"/>
      <c r="G11" s="446"/>
      <c r="H11" s="89">
        <v>2023</v>
      </c>
      <c r="I11" s="89">
        <v>2024</v>
      </c>
      <c r="J11" s="89">
        <v>2025</v>
      </c>
      <c r="K11" s="89">
        <v>2026</v>
      </c>
      <c r="L11" s="89">
        <v>2027</v>
      </c>
      <c r="M11" s="89">
        <v>2028</v>
      </c>
      <c r="N11" s="89">
        <v>2029</v>
      </c>
      <c r="O11" s="89">
        <v>2030</v>
      </c>
      <c r="P11" s="89">
        <v>2031</v>
      </c>
      <c r="Q11" s="89">
        <v>2032</v>
      </c>
      <c r="R11" s="89">
        <v>2033</v>
      </c>
      <c r="S11" s="89">
        <v>2023</v>
      </c>
      <c r="T11" s="89">
        <v>2024</v>
      </c>
      <c r="U11" s="89">
        <v>2025</v>
      </c>
      <c r="V11" s="89">
        <v>2026</v>
      </c>
      <c r="W11" s="89">
        <v>2027</v>
      </c>
      <c r="X11" s="89">
        <v>2028</v>
      </c>
      <c r="Y11" s="89">
        <v>2029</v>
      </c>
      <c r="Z11" s="89">
        <v>2030</v>
      </c>
      <c r="AA11" s="89">
        <v>2031</v>
      </c>
      <c r="AB11" s="89">
        <v>2032</v>
      </c>
      <c r="AC11" s="90">
        <v>2033</v>
      </c>
    </row>
    <row r="12" spans="1:31" ht="24.75" customHeight="1" x14ac:dyDescent="0.25">
      <c r="A12" s="17" t="s">
        <v>321</v>
      </c>
      <c r="C12" s="101" t="s">
        <v>211</v>
      </c>
      <c r="D12" s="102">
        <f>AVERAGE(Ke!$F$16:$P$16)</f>
        <v>0.1618702752107587</v>
      </c>
      <c r="E12" s="103" cm="1">
        <f t="array" ref="E12">SUM('DRE + DCF'!$S$41/TIR!S12,'DRE + DCF'!U43:AD43/TIR!$T$12:$AC$12,F12)</f>
        <v>55.401070947425005</v>
      </c>
      <c r="F12" s="104">
        <f>'DRE + DCF'!$AE$38*'DRE + DCF'!$AE$39*(1+G12)/(R12-G12)/AC12</f>
        <v>40.885988656096806</v>
      </c>
      <c r="G12" s="105">
        <f>R12*(1-'DRE + DCF'!$AE$39)</f>
        <v>9.7122165126455218E-2</v>
      </c>
      <c r="H12" s="105">
        <f>$D12</f>
        <v>0.1618702752107587</v>
      </c>
      <c r="I12" s="105">
        <f t="shared" ref="I12:R28" si="0">$D12</f>
        <v>0.1618702752107587</v>
      </c>
      <c r="J12" s="105">
        <f t="shared" si="0"/>
        <v>0.1618702752107587</v>
      </c>
      <c r="K12" s="105">
        <f t="shared" si="0"/>
        <v>0.1618702752107587</v>
      </c>
      <c r="L12" s="105">
        <f t="shared" si="0"/>
        <v>0.1618702752107587</v>
      </c>
      <c r="M12" s="105">
        <f t="shared" si="0"/>
        <v>0.1618702752107587</v>
      </c>
      <c r="N12" s="105">
        <f t="shared" si="0"/>
        <v>0.1618702752107587</v>
      </c>
      <c r="O12" s="105">
        <f t="shared" si="0"/>
        <v>0.1618702752107587</v>
      </c>
      <c r="P12" s="105">
        <f t="shared" si="0"/>
        <v>0.1618702752107587</v>
      </c>
      <c r="Q12" s="105">
        <f t="shared" si="0"/>
        <v>0.1618702752107587</v>
      </c>
      <c r="R12" s="105">
        <f t="shared" si="0"/>
        <v>0.1618702752107587</v>
      </c>
      <c r="S12" s="103">
        <f>(1+H12)^((5-Dashboard!$F$9)*3/12)</f>
        <v>1.0779008652054969</v>
      </c>
      <c r="T12" s="103">
        <f t="shared" ref="T12:AB12" si="1">(S12)*(1+I12)</f>
        <v>1.2523809749062254</v>
      </c>
      <c r="U12" s="103">
        <f t="shared" si="1"/>
        <v>1.4551042279830142</v>
      </c>
      <c r="V12" s="103">
        <f t="shared" si="1"/>
        <v>1.6906423498269632</v>
      </c>
      <c r="W12" s="103">
        <f t="shared" si="1"/>
        <v>1.9643070922764172</v>
      </c>
      <c r="X12" s="103">
        <f>(W12)*(1+M12)</f>
        <v>2.2822700219016459</v>
      </c>
      <c r="Y12" s="103">
        <f t="shared" si="1"/>
        <v>2.6517016984521291</v>
      </c>
      <c r="Z12" s="103">
        <f t="shared" si="1"/>
        <v>3.0809333821574114</v>
      </c>
      <c r="AA12" s="103">
        <f t="shared" si="1"/>
        <v>3.5796449166332449</v>
      </c>
      <c r="AB12" s="103">
        <f t="shared" si="1"/>
        <v>4.1590830244454615</v>
      </c>
      <c r="AC12" s="106">
        <f>(AB12)*(1+R12)</f>
        <v>4.8323149382368422</v>
      </c>
    </row>
    <row r="13" spans="1:31" ht="24.75" customHeight="1" x14ac:dyDescent="0.25">
      <c r="A13" s="17" t="s">
        <v>322</v>
      </c>
      <c r="C13" s="91">
        <f>ABS(E13-Dashboard!$F$13)</f>
        <v>122.43462171604833</v>
      </c>
      <c r="D13" s="92">
        <f>'DRE + DCF'!AG38+0.00005</f>
        <v>9.3152165126455189E-2</v>
      </c>
      <c r="E13" s="93" cm="1">
        <f t="array" ref="E13">SUM('DRE + DCF'!$S$41/TIR!S13,'DRE + DCF'!$U$41:$AD$41/TIR!T13:AC13,TIR!F13)</f>
        <v>170.05462171604833</v>
      </c>
      <c r="F13" s="100">
        <f>'DRE + DCF'!$AE$38*'DRE + DCF'!$AE$39*(1+G13)/(R13-G13)/AC13</f>
        <v>129.69451387661883</v>
      </c>
      <c r="G13" s="92">
        <f>R13*(1-'DRE + DCF'!$AE$39)</f>
        <v>5.5891299075873112E-2</v>
      </c>
      <c r="H13" s="94">
        <f>$D13</f>
        <v>9.3152165126455189E-2</v>
      </c>
      <c r="I13" s="94">
        <f t="shared" si="0"/>
        <v>9.3152165126455189E-2</v>
      </c>
      <c r="J13" s="94">
        <f t="shared" si="0"/>
        <v>9.3152165126455189E-2</v>
      </c>
      <c r="K13" s="94">
        <f t="shared" si="0"/>
        <v>9.3152165126455189E-2</v>
      </c>
      <c r="L13" s="94">
        <f t="shared" si="0"/>
        <v>9.3152165126455189E-2</v>
      </c>
      <c r="M13" s="94">
        <f t="shared" si="0"/>
        <v>9.3152165126455189E-2</v>
      </c>
      <c r="N13" s="94">
        <f t="shared" si="0"/>
        <v>9.3152165126455189E-2</v>
      </c>
      <c r="O13" s="94">
        <f t="shared" si="0"/>
        <v>9.3152165126455189E-2</v>
      </c>
      <c r="P13" s="94">
        <f t="shared" si="0"/>
        <v>9.3152165126455189E-2</v>
      </c>
      <c r="Q13" s="94">
        <f t="shared" si="0"/>
        <v>9.3152165126455189E-2</v>
      </c>
      <c r="R13" s="94">
        <f t="shared" si="0"/>
        <v>9.3152165126455189E-2</v>
      </c>
      <c r="S13" s="93">
        <f>(1+H13)^((5-Dashboard!$F$9)*3/12)</f>
        <v>1.0455391743624221</v>
      </c>
      <c r="T13" s="93">
        <f t="shared" ref="T13:AC38" si="2">(S13)*(1+I13)</f>
        <v>1.142933412178808</v>
      </c>
      <c r="U13" s="93">
        <f t="shared" si="2"/>
        <v>1.2494001341186309</v>
      </c>
      <c r="V13" s="93">
        <f t="shared" si="2"/>
        <v>1.3657844617210648</v>
      </c>
      <c r="W13" s="93">
        <f t="shared" si="2"/>
        <v>1.4930102414264521</v>
      </c>
      <c r="X13" s="93">
        <f>(W13)*(1+M13)</f>
        <v>1.6320873779712974</v>
      </c>
      <c r="Y13" s="93">
        <f t="shared" si="2"/>
        <v>1.7841198509048828</v>
      </c>
      <c r="Z13" s="93">
        <f t="shared" si="2"/>
        <v>1.9503144778617609</v>
      </c>
      <c r="AA13" s="93">
        <f t="shared" si="2"/>
        <v>2.1319904941520558</v>
      </c>
      <c r="AB13" s="93">
        <f t="shared" si="2"/>
        <v>2.3305900247113405</v>
      </c>
      <c r="AC13" s="95">
        <f>(AB13)*(1+R13)</f>
        <v>2.5476895315353203</v>
      </c>
      <c r="AE13" s="96"/>
    </row>
    <row r="14" spans="1:31" ht="24.75" customHeight="1" x14ac:dyDescent="0.25">
      <c r="A14" s="17" t="s">
        <v>323</v>
      </c>
      <c r="C14" s="91">
        <f>ABS(E14-Dashboard!$F$13)</f>
        <v>122.15697618339883</v>
      </c>
      <c r="D14" s="92">
        <f>D13+0.0001</f>
        <v>9.3252165126455192E-2</v>
      </c>
      <c r="E14" s="93" cm="1">
        <f t="array" ref="E14">SUM('DRE + DCF'!$S$41/TIR!S14,'DRE + DCF'!$U$41:$AD$41/TIR!T14:AC14,TIR!F14)</f>
        <v>169.77697618339883</v>
      </c>
      <c r="F14" s="100">
        <f>'DRE + DCF'!$AE$38*'DRE + DCF'!$AE$39*(1+G14)/(R14-G14)/AC14</f>
        <v>129.43841350739606</v>
      </c>
      <c r="G14" s="92">
        <f>R14*(1-'DRE + DCF'!$AE$39)</f>
        <v>5.5951299075873116E-2</v>
      </c>
      <c r="H14" s="94">
        <f t="shared" ref="H14:R50" si="3">$D14</f>
        <v>9.3252165126455192E-2</v>
      </c>
      <c r="I14" s="94">
        <f t="shared" si="0"/>
        <v>9.3252165126455192E-2</v>
      </c>
      <c r="J14" s="94">
        <f t="shared" si="0"/>
        <v>9.3252165126455192E-2</v>
      </c>
      <c r="K14" s="94">
        <f t="shared" si="0"/>
        <v>9.3252165126455192E-2</v>
      </c>
      <c r="L14" s="94">
        <f t="shared" si="0"/>
        <v>9.3252165126455192E-2</v>
      </c>
      <c r="M14" s="94">
        <f t="shared" si="0"/>
        <v>9.3252165126455192E-2</v>
      </c>
      <c r="N14" s="94">
        <f t="shared" si="0"/>
        <v>9.3252165126455192E-2</v>
      </c>
      <c r="O14" s="94">
        <f t="shared" si="0"/>
        <v>9.3252165126455192E-2</v>
      </c>
      <c r="P14" s="94">
        <f t="shared" si="0"/>
        <v>9.3252165126455192E-2</v>
      </c>
      <c r="Q14" s="94">
        <f t="shared" si="0"/>
        <v>9.3252165126455192E-2</v>
      </c>
      <c r="R14" s="94">
        <f>$D14</f>
        <v>9.3252165126455192E-2</v>
      </c>
      <c r="S14" s="93">
        <f>(1+H14)^((5-Dashboard!$F$9)*3/12)</f>
        <v>1.0455869954845725</v>
      </c>
      <c r="T14" s="93">
        <f t="shared" si="2"/>
        <v>1.143090246641574</v>
      </c>
      <c r="U14" s="93">
        <f t="shared" si="2"/>
        <v>1.2496858870758345</v>
      </c>
      <c r="V14" s="93">
        <f t="shared" si="2"/>
        <v>1.366221801773631</v>
      </c>
      <c r="W14" s="93">
        <f t="shared" si="2"/>
        <v>1.4936249428319888</v>
      </c>
      <c r="X14" s="93">
        <f t="shared" si="2"/>
        <v>1.6329087026379496</v>
      </c>
      <c r="Y14" s="93">
        <f t="shared" si="2"/>
        <v>1.7851809746127696</v>
      </c>
      <c r="Z14" s="93">
        <f t="shared" si="2"/>
        <v>1.951652965637966</v>
      </c>
      <c r="AA14" s="93">
        <f t="shared" si="2"/>
        <v>2.1336488302591738</v>
      </c>
      <c r="AB14" s="93">
        <f t="shared" si="2"/>
        <v>2.3326162033003706</v>
      </c>
      <c r="AC14" s="95">
        <f>(AB14)*(1+R14)</f>
        <v>2.5501377146671818</v>
      </c>
      <c r="AD14" s="96"/>
      <c r="AE14" s="96"/>
    </row>
    <row r="15" spans="1:31" ht="24.75" customHeight="1" x14ac:dyDescent="0.25">
      <c r="A15" s="17" t="s">
        <v>324</v>
      </c>
      <c r="C15" s="91">
        <f>ABS(E15-Dashboard!$F$13)</f>
        <v>121.88001258572095</v>
      </c>
      <c r="D15" s="92">
        <f t="shared" ref="D15:D78" si="4">D14+0.0001</f>
        <v>9.3352165126455194E-2</v>
      </c>
      <c r="E15" s="93" cm="1">
        <f t="array" ref="E15">SUM('DRE + DCF'!$S$41/TIR!S15,'DRE + DCF'!$U$41:$AD$41/TIR!T15:AC15,TIR!F15)</f>
        <v>169.50001258572095</v>
      </c>
      <c r="F15" s="100">
        <f>'DRE + DCF'!$AE$38*'DRE + DCF'!$AE$39*(1+G15)/(R15-G15)/AC15</f>
        <v>129.18297833185372</v>
      </c>
      <c r="G15" s="92">
        <f>R15*(1-'DRE + DCF'!$AE$39)</f>
        <v>5.6011299075873114E-2</v>
      </c>
      <c r="H15" s="94">
        <f t="shared" si="3"/>
        <v>9.3352165126455194E-2</v>
      </c>
      <c r="I15" s="94">
        <f t="shared" si="0"/>
        <v>9.3352165126455194E-2</v>
      </c>
      <c r="J15" s="94">
        <f t="shared" si="0"/>
        <v>9.3352165126455194E-2</v>
      </c>
      <c r="K15" s="94">
        <f t="shared" si="0"/>
        <v>9.3352165126455194E-2</v>
      </c>
      <c r="L15" s="94">
        <f t="shared" si="0"/>
        <v>9.3352165126455194E-2</v>
      </c>
      <c r="M15" s="94">
        <f t="shared" si="0"/>
        <v>9.3352165126455194E-2</v>
      </c>
      <c r="N15" s="94">
        <f t="shared" si="0"/>
        <v>9.3352165126455194E-2</v>
      </c>
      <c r="O15" s="94">
        <f t="shared" si="0"/>
        <v>9.3352165126455194E-2</v>
      </c>
      <c r="P15" s="94">
        <f t="shared" si="0"/>
        <v>9.3352165126455194E-2</v>
      </c>
      <c r="Q15" s="94">
        <f t="shared" si="0"/>
        <v>9.3352165126455194E-2</v>
      </c>
      <c r="R15" s="94">
        <f t="shared" si="0"/>
        <v>9.3352165126455194E-2</v>
      </c>
      <c r="S15" s="93">
        <f>(1+H15)^((5-Dashboard!$F$9)*3/12)</f>
        <v>1.0456348144196688</v>
      </c>
      <c r="T15" s="93">
        <f t="shared" si="2"/>
        <v>1.143247088277344</v>
      </c>
      <c r="U15" s="93">
        <f t="shared" si="2"/>
        <v>1.2499716792425497</v>
      </c>
      <c r="V15" s="93">
        <f t="shared" si="2"/>
        <v>1.3666592418465928</v>
      </c>
      <c r="W15" s="93">
        <f t="shared" si="2"/>
        <v>1.4942398410630522</v>
      </c>
      <c r="X15" s="93">
        <f t="shared" si="2"/>
        <v>1.6337303654444986</v>
      </c>
      <c r="Y15" s="93">
        <f t="shared" si="2"/>
        <v>1.7862426322915774</v>
      </c>
      <c r="Z15" s="93">
        <f t="shared" si="2"/>
        <v>1.952992249457175</v>
      </c>
      <c r="AA15" s="93">
        <f t="shared" si="2"/>
        <v>2.1353083044191887</v>
      </c>
      <c r="AB15" s="93">
        <f t="shared" si="2"/>
        <v>2.3346439578492202</v>
      </c>
      <c r="AC15" s="95">
        <f t="shared" si="2"/>
        <v>2.5525880261138418</v>
      </c>
      <c r="AE15" s="96"/>
    </row>
    <row r="16" spans="1:31" ht="24.75" customHeight="1" x14ac:dyDescent="0.25">
      <c r="A16" s="17" t="s">
        <v>463</v>
      </c>
      <c r="C16" s="91">
        <f>ABS(E16-Dashboard!$F$13)</f>
        <v>121.60372864501193</v>
      </c>
      <c r="D16" s="92">
        <f t="shared" si="4"/>
        <v>9.3452165126455197E-2</v>
      </c>
      <c r="E16" s="93" cm="1">
        <f t="array" ref="E16">SUM('DRE + DCF'!$S$41/TIR!S16,'DRE + DCF'!$U$41:$AD$41/TIR!T16:AC16,TIR!F16)</f>
        <v>169.22372864501193</v>
      </c>
      <c r="F16" s="100">
        <f>'DRE + DCF'!$AE$38*'DRE + DCF'!$AE$39*(1+G16)/(R16-G16)/AC16</f>
        <v>128.92820608770663</v>
      </c>
      <c r="G16" s="92">
        <f>R16*(1-'DRE + DCF'!$AE$39)</f>
        <v>5.6071299075873118E-2</v>
      </c>
      <c r="H16" s="94">
        <f t="shared" si="3"/>
        <v>9.3452165126455197E-2</v>
      </c>
      <c r="I16" s="94">
        <f t="shared" si="0"/>
        <v>9.3452165126455197E-2</v>
      </c>
      <c r="J16" s="94">
        <f t="shared" si="0"/>
        <v>9.3452165126455197E-2</v>
      </c>
      <c r="K16" s="94">
        <f t="shared" si="0"/>
        <v>9.3452165126455197E-2</v>
      </c>
      <c r="L16" s="94">
        <f t="shared" si="0"/>
        <v>9.3452165126455197E-2</v>
      </c>
      <c r="M16" s="94">
        <f t="shared" si="0"/>
        <v>9.3452165126455197E-2</v>
      </c>
      <c r="N16" s="94">
        <f t="shared" si="0"/>
        <v>9.3452165126455197E-2</v>
      </c>
      <c r="O16" s="94">
        <f t="shared" si="0"/>
        <v>9.3452165126455197E-2</v>
      </c>
      <c r="P16" s="94">
        <f t="shared" si="0"/>
        <v>9.3452165126455197E-2</v>
      </c>
      <c r="Q16" s="94">
        <f t="shared" si="0"/>
        <v>9.3452165126455197E-2</v>
      </c>
      <c r="R16" s="94">
        <f t="shared" si="0"/>
        <v>9.3452165126455197E-2</v>
      </c>
      <c r="S16" s="93">
        <f>(1+H16)^((5-Dashboard!$F$9)*3/12)</f>
        <v>1.0456826311680114</v>
      </c>
      <c r="T16" s="93">
        <f t="shared" si="2"/>
        <v>1.1434039370857907</v>
      </c>
      <c r="U16" s="93">
        <f t="shared" si="2"/>
        <v>1.2502575106205711</v>
      </c>
      <c r="V16" s="93">
        <f t="shared" si="2"/>
        <v>1.3670967819536757</v>
      </c>
      <c r="W16" s="93">
        <f t="shared" si="2"/>
        <v>1.4948549361646561</v>
      </c>
      <c r="X16" s="93">
        <f t="shared" si="2"/>
        <v>1.6345523664992123</v>
      </c>
      <c r="Y16" s="93">
        <f t="shared" si="2"/>
        <v>1.7873048241611349</v>
      </c>
      <c r="Z16" s="93">
        <f t="shared" si="2"/>
        <v>1.9543323297199513</v>
      </c>
      <c r="AA16" s="93">
        <f t="shared" si="2"/>
        <v>2.1369689173089101</v>
      </c>
      <c r="AB16" s="93">
        <f t="shared" si="2"/>
        <v>2.3366732894393647</v>
      </c>
      <c r="AC16" s="95">
        <f t="shared" si="2"/>
        <v>2.5550404675306297</v>
      </c>
      <c r="AE16" s="96"/>
    </row>
    <row r="17" spans="1:31" ht="24.75" customHeight="1" x14ac:dyDescent="0.25">
      <c r="A17" s="269"/>
      <c r="C17" s="91">
        <f>ABS(E17-Dashboard!$F$13)</f>
        <v>121.32812209310882</v>
      </c>
      <c r="D17" s="92">
        <f t="shared" si="4"/>
        <v>9.35521651264552E-2</v>
      </c>
      <c r="E17" s="93" cm="1">
        <f t="array" ref="E17">SUM('DRE + DCF'!$S$41/TIR!S17,'DRE + DCF'!$U$41:$AD$41/TIR!T17:AC17,TIR!F17)</f>
        <v>168.94812209310882</v>
      </c>
      <c r="F17" s="100">
        <f>'DRE + DCF'!$AE$38*'DRE + DCF'!$AE$39*(1+G17)/(R17-G17)/AC17</f>
        <v>128.67409452249265</v>
      </c>
      <c r="G17" s="92">
        <f>R17*(1-'DRE + DCF'!$AE$39)</f>
        <v>5.6131299075873116E-2</v>
      </c>
      <c r="H17" s="94">
        <f t="shared" si="3"/>
        <v>9.35521651264552E-2</v>
      </c>
      <c r="I17" s="94">
        <f t="shared" si="0"/>
        <v>9.35521651264552E-2</v>
      </c>
      <c r="J17" s="94">
        <f t="shared" si="0"/>
        <v>9.35521651264552E-2</v>
      </c>
      <c r="K17" s="94">
        <f t="shared" si="0"/>
        <v>9.35521651264552E-2</v>
      </c>
      <c r="L17" s="94">
        <f t="shared" si="0"/>
        <v>9.35521651264552E-2</v>
      </c>
      <c r="M17" s="94">
        <f t="shared" si="0"/>
        <v>9.35521651264552E-2</v>
      </c>
      <c r="N17" s="94">
        <f t="shared" si="0"/>
        <v>9.35521651264552E-2</v>
      </c>
      <c r="O17" s="94">
        <f t="shared" si="0"/>
        <v>9.35521651264552E-2</v>
      </c>
      <c r="P17" s="94">
        <f t="shared" si="0"/>
        <v>9.35521651264552E-2</v>
      </c>
      <c r="Q17" s="94">
        <f t="shared" si="0"/>
        <v>9.35521651264552E-2</v>
      </c>
      <c r="R17" s="94">
        <f t="shared" si="0"/>
        <v>9.35521651264552E-2</v>
      </c>
      <c r="S17" s="93">
        <f>(1+H17)^((5-Dashboard!$F$9)*3/12)</f>
        <v>1.0457304457298999</v>
      </c>
      <c r="T17" s="93">
        <f t="shared" si="2"/>
        <v>1.1435607930665852</v>
      </c>
      <c r="U17" s="93">
        <f t="shared" si="2"/>
        <v>1.2505433812116906</v>
      </c>
      <c r="V17" s="93">
        <f t="shared" si="2"/>
        <v>1.3675344221086023</v>
      </c>
      <c r="W17" s="93">
        <f t="shared" si="2"/>
        <v>1.4954702281818177</v>
      </c>
      <c r="X17" s="93">
        <f t="shared" si="2"/>
        <v>1.6353747059103809</v>
      </c>
      <c r="Y17" s="93">
        <f t="shared" si="2"/>
        <v>1.788367550441337</v>
      </c>
      <c r="Z17" s="93">
        <f t="shared" si="2"/>
        <v>1.9556732068270193</v>
      </c>
      <c r="AA17" s="93">
        <f t="shared" si="2"/>
        <v>2.1386306696054849</v>
      </c>
      <c r="AB17" s="93">
        <f t="shared" si="2"/>
        <v>2.3387041991529189</v>
      </c>
      <c r="AC17" s="95">
        <f t="shared" si="2"/>
        <v>2.5574950405740071</v>
      </c>
      <c r="AE17" s="96"/>
    </row>
    <row r="18" spans="1:31" ht="24.75" customHeight="1" x14ac:dyDescent="0.25">
      <c r="A18" s="269"/>
      <c r="C18" s="91">
        <f>ABS(E18-Dashboard!$F$13)</f>
        <v>121.05319067163592</v>
      </c>
      <c r="D18" s="92">
        <f t="shared" si="4"/>
        <v>9.3652165126455203E-2</v>
      </c>
      <c r="E18" s="93" cm="1">
        <f t="array" ref="E18">SUM('DRE + DCF'!$S$41/TIR!S18,'DRE + DCF'!$U$41:$AD$41/TIR!T18:AC18,TIR!F18)</f>
        <v>168.67319067163592</v>
      </c>
      <c r="F18" s="100">
        <f>'DRE + DCF'!$AE$38*'DRE + DCF'!$AE$39*(1+G18)/(R18-G18)/AC18</f>
        <v>128.42064139351996</v>
      </c>
      <c r="G18" s="92">
        <f>R18*(1-'DRE + DCF'!$AE$39)</f>
        <v>5.619129907587312E-2</v>
      </c>
      <c r="H18" s="94">
        <f t="shared" si="3"/>
        <v>9.3652165126455203E-2</v>
      </c>
      <c r="I18" s="94">
        <f t="shared" si="0"/>
        <v>9.3652165126455203E-2</v>
      </c>
      <c r="J18" s="94">
        <f t="shared" si="0"/>
        <v>9.3652165126455203E-2</v>
      </c>
      <c r="K18" s="94">
        <f t="shared" si="0"/>
        <v>9.3652165126455203E-2</v>
      </c>
      <c r="L18" s="94">
        <f t="shared" si="0"/>
        <v>9.3652165126455203E-2</v>
      </c>
      <c r="M18" s="94">
        <f t="shared" si="0"/>
        <v>9.3652165126455203E-2</v>
      </c>
      <c r="N18" s="94">
        <f t="shared" si="0"/>
        <v>9.3652165126455203E-2</v>
      </c>
      <c r="O18" s="94">
        <f t="shared" si="0"/>
        <v>9.3652165126455203E-2</v>
      </c>
      <c r="P18" s="94">
        <f t="shared" si="0"/>
        <v>9.3652165126455203E-2</v>
      </c>
      <c r="Q18" s="94">
        <f t="shared" si="0"/>
        <v>9.3652165126455203E-2</v>
      </c>
      <c r="R18" s="94">
        <f t="shared" si="0"/>
        <v>9.3652165126455203E-2</v>
      </c>
      <c r="S18" s="93">
        <f>(1+H18)^((5-Dashboard!$F$9)*3/12)</f>
        <v>1.0457782581056345</v>
      </c>
      <c r="T18" s="93">
        <f t="shared" si="2"/>
        <v>1.1437176562194</v>
      </c>
      <c r="U18" s="93">
        <f t="shared" si="2"/>
        <v>1.2508292910177017</v>
      </c>
      <c r="V18" s="93">
        <f t="shared" si="2"/>
        <v>1.3679721623250984</v>
      </c>
      <c r="W18" s="93">
        <f t="shared" si="2"/>
        <v>1.4960857171595625</v>
      </c>
      <c r="X18" s="93">
        <f t="shared" si="2"/>
        <v>1.6361973837863211</v>
      </c>
      <c r="Y18" s="93">
        <f t="shared" si="2"/>
        <v>1.7894308113521518</v>
      </c>
      <c r="Z18" s="93">
        <f t="shared" si="2"/>
        <v>1.9570148811792702</v>
      </c>
      <c r="AA18" s="93">
        <f t="shared" si="2"/>
        <v>2.1402935619864016</v>
      </c>
      <c r="AB18" s="93">
        <f t="shared" si="2"/>
        <v>2.3407366880726412</v>
      </c>
      <c r="AC18" s="95">
        <f t="shared" si="2"/>
        <v>2.559951746901572</v>
      </c>
      <c r="AE18" s="96"/>
    </row>
    <row r="19" spans="1:31" ht="24.75" customHeight="1" x14ac:dyDescent="0.25">
      <c r="A19" s="269"/>
      <c r="C19" s="91">
        <f>ABS(E19-Dashboard!$F$13)</f>
        <v>120.77893213195193</v>
      </c>
      <c r="D19" s="92">
        <f t="shared" si="4"/>
        <v>9.3752165126455206E-2</v>
      </c>
      <c r="E19" s="93" cm="1">
        <f t="array" ref="E19">SUM('DRE + DCF'!$S$41/TIR!S19,'DRE + DCF'!$U$41:$AD$41/TIR!T19:AC19,TIR!F19)</f>
        <v>168.39893213195194</v>
      </c>
      <c r="F19" s="100">
        <f>'DRE + DCF'!$AE$38*'DRE + DCF'!$AE$39*(1+G19)/(R19-G19)/AC19</f>
        <v>128.16784446781438</v>
      </c>
      <c r="G19" s="92">
        <f>R19*(1-'DRE + DCF'!$AE$39)</f>
        <v>5.6251299075873118E-2</v>
      </c>
      <c r="H19" s="94">
        <f t="shared" si="3"/>
        <v>9.3752165126455206E-2</v>
      </c>
      <c r="I19" s="94">
        <f t="shared" si="0"/>
        <v>9.3752165126455206E-2</v>
      </c>
      <c r="J19" s="94">
        <f t="shared" si="0"/>
        <v>9.3752165126455206E-2</v>
      </c>
      <c r="K19" s="94">
        <f t="shared" si="0"/>
        <v>9.3752165126455206E-2</v>
      </c>
      <c r="L19" s="94">
        <f t="shared" si="0"/>
        <v>9.3752165126455206E-2</v>
      </c>
      <c r="M19" s="94">
        <f t="shared" si="0"/>
        <v>9.3752165126455206E-2</v>
      </c>
      <c r="N19" s="94">
        <f t="shared" si="0"/>
        <v>9.3752165126455206E-2</v>
      </c>
      <c r="O19" s="94">
        <f t="shared" si="0"/>
        <v>9.3752165126455206E-2</v>
      </c>
      <c r="P19" s="94">
        <f t="shared" si="0"/>
        <v>9.3752165126455206E-2</v>
      </c>
      <c r="Q19" s="94">
        <f t="shared" si="0"/>
        <v>9.3752165126455206E-2</v>
      </c>
      <c r="R19" s="94">
        <f t="shared" si="0"/>
        <v>9.3752165126455206E-2</v>
      </c>
      <c r="S19" s="93">
        <f>(1+H19)^((5-Dashboard!$F$9)*3/12)</f>
        <v>1.0458260682955149</v>
      </c>
      <c r="T19" s="93">
        <f t="shared" si="2"/>
        <v>1.1438745265439074</v>
      </c>
      <c r="U19" s="93">
        <f t="shared" si="2"/>
        <v>1.2511152400403975</v>
      </c>
      <c r="V19" s="93">
        <f t="shared" si="2"/>
        <v>1.3684100026168895</v>
      </c>
      <c r="W19" s="93">
        <f t="shared" si="2"/>
        <v>1.4967014031429211</v>
      </c>
      <c r="X19" s="93">
        <f t="shared" si="2"/>
        <v>1.6370204002353734</v>
      </c>
      <c r="Y19" s="93">
        <f t="shared" si="2"/>
        <v>1.7904946071136161</v>
      </c>
      <c r="Z19" s="93">
        <f t="shared" si="2"/>
        <v>1.9583573531777594</v>
      </c>
      <c r="AA19" s="93">
        <f t="shared" si="2"/>
        <v>2.1419575951294885</v>
      </c>
      <c r="AB19" s="93">
        <f t="shared" si="2"/>
        <v>2.3427707572819334</v>
      </c>
      <c r="AC19" s="95">
        <f t="shared" si="2"/>
        <v>2.5624105881720598</v>
      </c>
      <c r="AE19" s="96"/>
    </row>
    <row r="20" spans="1:31" ht="24.75" customHeight="1" x14ac:dyDescent="0.25">
      <c r="A20" s="269"/>
      <c r="C20" s="91">
        <f>ABS(E20-Dashboard!$F$13)</f>
        <v>120.50534423509851</v>
      </c>
      <c r="D20" s="92">
        <f t="shared" si="4"/>
        <v>9.3852165126455209E-2</v>
      </c>
      <c r="E20" s="93" cm="1">
        <f t="array" ref="E20">SUM('DRE + DCF'!$S$41/TIR!S20,'DRE + DCF'!$U$41:$AD$41/TIR!T20:AC20,TIR!F20)</f>
        <v>168.12534423509851</v>
      </c>
      <c r="F20" s="100">
        <f>'DRE + DCF'!$AE$38*'DRE + DCF'!$AE$39*(1+G20)/(R20-G20)/AC20</f>
        <v>127.91570152206783</v>
      </c>
      <c r="G20" s="92">
        <f>R20*(1-'DRE + DCF'!$AE$39)</f>
        <v>5.6311299075873122E-2</v>
      </c>
      <c r="H20" s="94">
        <f t="shared" si="3"/>
        <v>9.3852165126455209E-2</v>
      </c>
      <c r="I20" s="94">
        <f t="shared" si="0"/>
        <v>9.3852165126455209E-2</v>
      </c>
      <c r="J20" s="94">
        <f t="shared" si="0"/>
        <v>9.3852165126455209E-2</v>
      </c>
      <c r="K20" s="94">
        <f t="shared" si="0"/>
        <v>9.3852165126455209E-2</v>
      </c>
      <c r="L20" s="94">
        <f t="shared" si="0"/>
        <v>9.3852165126455209E-2</v>
      </c>
      <c r="M20" s="94">
        <f t="shared" si="0"/>
        <v>9.3852165126455209E-2</v>
      </c>
      <c r="N20" s="94">
        <f t="shared" si="0"/>
        <v>9.3852165126455209E-2</v>
      </c>
      <c r="O20" s="94">
        <f t="shared" si="0"/>
        <v>9.3852165126455209E-2</v>
      </c>
      <c r="P20" s="94">
        <f t="shared" si="0"/>
        <v>9.3852165126455209E-2</v>
      </c>
      <c r="Q20" s="94">
        <f t="shared" si="0"/>
        <v>9.3852165126455209E-2</v>
      </c>
      <c r="R20" s="94">
        <f t="shared" si="0"/>
        <v>9.3852165126455209E-2</v>
      </c>
      <c r="S20" s="93">
        <f>(1+H20)^((5-Dashboard!$F$9)*3/12)</f>
        <v>1.045873876299841</v>
      </c>
      <c r="T20" s="93">
        <f t="shared" si="2"/>
        <v>1.1440314040397794</v>
      </c>
      <c r="U20" s="93">
        <f t="shared" si="2"/>
        <v>1.2514012282815712</v>
      </c>
      <c r="V20" s="93">
        <f t="shared" si="2"/>
        <v>1.3688479429977021</v>
      </c>
      <c r="W20" s="93">
        <f t="shared" si="2"/>
        <v>1.4973172861769311</v>
      </c>
      <c r="X20" s="93">
        <f t="shared" si="2"/>
        <v>1.6378437553659042</v>
      </c>
      <c r="Y20" s="93">
        <f t="shared" si="2"/>
        <v>1.7915589379458385</v>
      </c>
      <c r="Z20" s="93">
        <f t="shared" si="2"/>
        <v>1.9597006232237082</v>
      </c>
      <c r="AA20" s="93">
        <f t="shared" si="2"/>
        <v>2.1436227697129167</v>
      </c>
      <c r="AB20" s="93">
        <f t="shared" si="2"/>
        <v>2.3448064078648425</v>
      </c>
      <c r="AC20" s="95">
        <f t="shared" si="2"/>
        <v>2.5648715660453441</v>
      </c>
      <c r="AE20" s="96"/>
    </row>
    <row r="21" spans="1:31" ht="24.75" customHeight="1" x14ac:dyDescent="0.25">
      <c r="C21" s="91">
        <f>ABS(E21-Dashboard!$F$13)</f>
        <v>120.23242475174811</v>
      </c>
      <c r="D21" s="92">
        <f t="shared" si="4"/>
        <v>9.3952165126455212E-2</v>
      </c>
      <c r="E21" s="93" cm="1">
        <f t="array" ref="E21">SUM('DRE + DCF'!$S$41/TIR!S21,'DRE + DCF'!$U$41:$AD$41/TIR!T21:AC21,TIR!F21)</f>
        <v>167.85242475174812</v>
      </c>
      <c r="F21" s="100">
        <f>'DRE + DCF'!$AE$38*'DRE + DCF'!$AE$39*(1+G21)/(R21-G21)/AC21</f>
        <v>127.6642103425864</v>
      </c>
      <c r="G21" s="92">
        <f>R21*(1-'DRE + DCF'!$AE$39)</f>
        <v>5.6371299075873127E-2</v>
      </c>
      <c r="H21" s="94">
        <f t="shared" si="3"/>
        <v>9.3952165126455212E-2</v>
      </c>
      <c r="I21" s="94">
        <f t="shared" si="0"/>
        <v>9.3952165126455212E-2</v>
      </c>
      <c r="J21" s="94">
        <f t="shared" si="0"/>
        <v>9.3952165126455212E-2</v>
      </c>
      <c r="K21" s="94">
        <f t="shared" si="0"/>
        <v>9.3952165126455212E-2</v>
      </c>
      <c r="L21" s="94">
        <f t="shared" si="0"/>
        <v>9.3952165126455212E-2</v>
      </c>
      <c r="M21" s="94">
        <f t="shared" si="0"/>
        <v>9.3952165126455212E-2</v>
      </c>
      <c r="N21" s="94">
        <f t="shared" si="0"/>
        <v>9.3952165126455212E-2</v>
      </c>
      <c r="O21" s="94">
        <f t="shared" si="0"/>
        <v>9.3952165126455212E-2</v>
      </c>
      <c r="P21" s="94">
        <f t="shared" si="0"/>
        <v>9.3952165126455212E-2</v>
      </c>
      <c r="Q21" s="94">
        <f t="shared" si="0"/>
        <v>9.3952165126455212E-2</v>
      </c>
      <c r="R21" s="94">
        <f t="shared" si="0"/>
        <v>9.3952165126455212E-2</v>
      </c>
      <c r="S21" s="93">
        <f>(1+H21)^((5-Dashboard!$F$9)*3/12)</f>
        <v>1.0459216821189123</v>
      </c>
      <c r="T21" s="93">
        <f t="shared" si="2"/>
        <v>1.1441882887066881</v>
      </c>
      <c r="U21" s="93">
        <f t="shared" si="2"/>
        <v>1.251687255743015</v>
      </c>
      <c r="V21" s="93">
        <f t="shared" si="2"/>
        <v>1.3692859834812623</v>
      </c>
      <c r="W21" s="93">
        <f t="shared" si="2"/>
        <v>1.4979333663066345</v>
      </c>
      <c r="X21" s="93">
        <f t="shared" si="2"/>
        <v>1.6386674492863025</v>
      </c>
      <c r="Y21" s="93">
        <f t="shared" si="2"/>
        <v>1.7926238040689964</v>
      </c>
      <c r="Z21" s="93">
        <f t="shared" si="2"/>
        <v>1.9610446917185009</v>
      </c>
      <c r="AA21" s="93">
        <f t="shared" si="2"/>
        <v>2.1452890864151959</v>
      </c>
      <c r="AB21" s="93">
        <f t="shared" si="2"/>
        <v>2.3468436409060587</v>
      </c>
      <c r="AC21" s="95">
        <f t="shared" si="2"/>
        <v>2.5673346821824361</v>
      </c>
      <c r="AE21" s="96"/>
    </row>
    <row r="22" spans="1:31" ht="24.75" customHeight="1" x14ac:dyDescent="0.25">
      <c r="C22" s="91">
        <f>ABS(E22-Dashboard!$F$13)</f>
        <v>119.96017146215314</v>
      </c>
      <c r="D22" s="92">
        <f t="shared" si="4"/>
        <v>9.4052165126455214E-2</v>
      </c>
      <c r="E22" s="93" cm="1">
        <f t="array" ref="E22">SUM('DRE + DCF'!$S$41/TIR!S22,'DRE + DCF'!$U$41:$AD$41/TIR!T22:AC22,TIR!F22)</f>
        <v>167.58017146215315</v>
      </c>
      <c r="F22" s="100">
        <f>'DRE + DCF'!$AE$38*'DRE + DCF'!$AE$39*(1+G22)/(R22-G22)/AC22</f>
        <v>127.41336872523921</v>
      </c>
      <c r="G22" s="92">
        <f>R22*(1-'DRE + DCF'!$AE$39)</f>
        <v>5.6431299075873124E-2</v>
      </c>
      <c r="H22" s="94">
        <f t="shared" si="3"/>
        <v>9.4052165126455214E-2</v>
      </c>
      <c r="I22" s="94">
        <f t="shared" si="0"/>
        <v>9.4052165126455214E-2</v>
      </c>
      <c r="J22" s="94">
        <f t="shared" si="0"/>
        <v>9.4052165126455214E-2</v>
      </c>
      <c r="K22" s="94">
        <f t="shared" si="0"/>
        <v>9.4052165126455214E-2</v>
      </c>
      <c r="L22" s="94">
        <f t="shared" si="0"/>
        <v>9.4052165126455214E-2</v>
      </c>
      <c r="M22" s="94">
        <f t="shared" si="0"/>
        <v>9.4052165126455214E-2</v>
      </c>
      <c r="N22" s="94">
        <f t="shared" si="0"/>
        <v>9.4052165126455214E-2</v>
      </c>
      <c r="O22" s="94">
        <f t="shared" si="0"/>
        <v>9.4052165126455214E-2</v>
      </c>
      <c r="P22" s="94">
        <f t="shared" si="0"/>
        <v>9.4052165126455214E-2</v>
      </c>
      <c r="Q22" s="94">
        <f t="shared" si="0"/>
        <v>9.4052165126455214E-2</v>
      </c>
      <c r="R22" s="94">
        <f t="shared" si="0"/>
        <v>9.4052165126455214E-2</v>
      </c>
      <c r="S22" s="93">
        <f>(1+H22)^((5-Dashboard!$F$9)*3/12)</f>
        <v>1.0459694857530286</v>
      </c>
      <c r="T22" s="93">
        <f t="shared" si="2"/>
        <v>1.1443451805443059</v>
      </c>
      <c r="U22" s="93">
        <f t="shared" si="2"/>
        <v>1.2519733224265222</v>
      </c>
      <c r="V22" s="93">
        <f t="shared" si="2"/>
        <v>1.3697241240812981</v>
      </c>
      <c r="W22" s="93">
        <f t="shared" si="2"/>
        <v>1.4985496435770815</v>
      </c>
      <c r="X22" s="93">
        <f t="shared" si="2"/>
        <v>1.6394914821049837</v>
      </c>
      <c r="Y22" s="93">
        <f t="shared" si="2"/>
        <v>1.7936892057033385</v>
      </c>
      <c r="Z22" s="93">
        <f t="shared" si="2"/>
        <v>1.9623895590636891</v>
      </c>
      <c r="AA22" s="93">
        <f t="shared" si="2"/>
        <v>2.1469565459151787</v>
      </c>
      <c r="AB22" s="93">
        <f t="shared" si="2"/>
        <v>2.3488824574909168</v>
      </c>
      <c r="AC22" s="95">
        <f t="shared" si="2"/>
        <v>2.5697999382454864</v>
      </c>
      <c r="AE22" s="96"/>
    </row>
    <row r="23" spans="1:31" ht="24.75" customHeight="1" x14ac:dyDescent="0.25">
      <c r="C23" s="91">
        <f>ABS(E23-Dashboard!$F$13)</f>
        <v>119.68858215609458</v>
      </c>
      <c r="D23" s="92">
        <f t="shared" si="4"/>
        <v>9.4152165126455217E-2</v>
      </c>
      <c r="E23" s="93" cm="1">
        <f t="array" ref="E23">SUM('DRE + DCF'!$S$41/TIR!S23,'DRE + DCF'!$U$41:$AD$41/TIR!T23:AC23,TIR!F23)</f>
        <v>167.30858215609459</v>
      </c>
      <c r="F23" s="100">
        <f>'DRE + DCF'!$AE$38*'DRE + DCF'!$AE$39*(1+G23)/(R23-G23)/AC23</f>
        <v>127.16317447540735</v>
      </c>
      <c r="G23" s="92">
        <f>R23*(1-'DRE + DCF'!$AE$39)</f>
        <v>5.6491299075873129E-2</v>
      </c>
      <c r="H23" s="94">
        <f t="shared" si="3"/>
        <v>9.4152165126455217E-2</v>
      </c>
      <c r="I23" s="94">
        <f t="shared" si="0"/>
        <v>9.4152165126455217E-2</v>
      </c>
      <c r="J23" s="94">
        <f t="shared" si="0"/>
        <v>9.4152165126455217E-2</v>
      </c>
      <c r="K23" s="94">
        <f t="shared" si="0"/>
        <v>9.4152165126455217E-2</v>
      </c>
      <c r="L23" s="94">
        <f t="shared" si="0"/>
        <v>9.4152165126455217E-2</v>
      </c>
      <c r="M23" s="94">
        <f t="shared" si="0"/>
        <v>9.4152165126455217E-2</v>
      </c>
      <c r="N23" s="94">
        <f t="shared" si="0"/>
        <v>9.4152165126455217E-2</v>
      </c>
      <c r="O23" s="94">
        <f t="shared" si="0"/>
        <v>9.4152165126455217E-2</v>
      </c>
      <c r="P23" s="94">
        <f t="shared" si="0"/>
        <v>9.4152165126455217E-2</v>
      </c>
      <c r="Q23" s="94">
        <f t="shared" si="0"/>
        <v>9.4152165126455217E-2</v>
      </c>
      <c r="R23" s="94">
        <f t="shared" si="0"/>
        <v>9.4152165126455217E-2</v>
      </c>
      <c r="S23" s="93">
        <f>(1+H23)^((5-Dashboard!$F$9)*3/12)</f>
        <v>1.0460172872024893</v>
      </c>
      <c r="T23" s="93">
        <f t="shared" si="2"/>
        <v>1.1445020795523049</v>
      </c>
      <c r="U23" s="93">
        <f t="shared" si="2"/>
        <v>1.2522594283338848</v>
      </c>
      <c r="V23" s="93">
        <f t="shared" si="2"/>
        <v>1.3701623648115371</v>
      </c>
      <c r="W23" s="93">
        <f t="shared" si="2"/>
        <v>1.4991661180333273</v>
      </c>
      <c r="X23" s="93">
        <f t="shared" si="2"/>
        <v>1.6403158539303879</v>
      </c>
      <c r="Y23" s="93">
        <f t="shared" si="2"/>
        <v>1.7947551430691842</v>
      </c>
      <c r="Z23" s="93">
        <f t="shared" si="2"/>
        <v>1.9637352256609888</v>
      </c>
      <c r="AA23" s="93">
        <f t="shared" si="2"/>
        <v>2.1486251488920591</v>
      </c>
      <c r="AB23" s="93">
        <f t="shared" si="2"/>
        <v>2.3509228587053985</v>
      </c>
      <c r="AC23" s="95">
        <f t="shared" si="2"/>
        <v>2.5722673358977874</v>
      </c>
      <c r="AE23" s="96"/>
    </row>
    <row r="24" spans="1:31" ht="24.75" customHeight="1" x14ac:dyDescent="0.25">
      <c r="C24" s="91">
        <f>ABS(E24-Dashboard!$F$13)</f>
        <v>119.41765463283173</v>
      </c>
      <c r="D24" s="92">
        <f t="shared" si="4"/>
        <v>9.425216512645522E-2</v>
      </c>
      <c r="E24" s="93" cm="1">
        <f t="array" ref="E24">SUM('DRE + DCF'!$S$41/TIR!S24,'DRE + DCF'!$U$41:$AD$41/TIR!T24:AC24,TIR!F24)</f>
        <v>167.03765463283173</v>
      </c>
      <c r="F24" s="100">
        <f>'DRE + DCF'!$AE$38*'DRE + DCF'!$AE$39*(1+G24)/(R24-G24)/AC24</f>
        <v>126.91362540793338</v>
      </c>
      <c r="G24" s="92">
        <f>R24*(1-'DRE + DCF'!$AE$39)</f>
        <v>5.6551299075873127E-2</v>
      </c>
      <c r="H24" s="94">
        <f t="shared" si="3"/>
        <v>9.425216512645522E-2</v>
      </c>
      <c r="I24" s="94">
        <f t="shared" si="0"/>
        <v>9.425216512645522E-2</v>
      </c>
      <c r="J24" s="94">
        <f t="shared" si="0"/>
        <v>9.425216512645522E-2</v>
      </c>
      <c r="K24" s="94">
        <f t="shared" si="0"/>
        <v>9.425216512645522E-2</v>
      </c>
      <c r="L24" s="94">
        <f t="shared" si="0"/>
        <v>9.425216512645522E-2</v>
      </c>
      <c r="M24" s="94">
        <f t="shared" si="0"/>
        <v>9.425216512645522E-2</v>
      </c>
      <c r="N24" s="94">
        <f t="shared" si="0"/>
        <v>9.425216512645522E-2</v>
      </c>
      <c r="O24" s="94">
        <f t="shared" si="0"/>
        <v>9.425216512645522E-2</v>
      </c>
      <c r="P24" s="94">
        <f t="shared" si="0"/>
        <v>9.425216512645522E-2</v>
      </c>
      <c r="Q24" s="94">
        <f t="shared" si="0"/>
        <v>9.425216512645522E-2</v>
      </c>
      <c r="R24" s="94">
        <f t="shared" si="0"/>
        <v>9.425216512645522E-2</v>
      </c>
      <c r="S24" s="93">
        <f>(1+H24)^((5-Dashboard!$F$9)*3/12)</f>
        <v>1.0460650864675942</v>
      </c>
      <c r="T24" s="93">
        <f t="shared" si="2"/>
        <v>1.1446589857303575</v>
      </c>
      <c r="U24" s="93">
        <f t="shared" si="2"/>
        <v>1.2525455734668958</v>
      </c>
      <c r="V24" s="93">
        <f t="shared" si="2"/>
        <v>1.3706007056857081</v>
      </c>
      <c r="W24" s="93">
        <f t="shared" si="2"/>
        <v>1.4997827897204334</v>
      </c>
      <c r="X24" s="93">
        <f t="shared" si="2"/>
        <v>1.6411405648709794</v>
      </c>
      <c r="Y24" s="93">
        <f t="shared" si="2"/>
        <v>1.7958216163869229</v>
      </c>
      <c r="Z24" s="93">
        <f t="shared" si="2"/>
        <v>1.9650816919122809</v>
      </c>
      <c r="AA24" s="93">
        <f t="shared" si="2"/>
        <v>2.1502948960253709</v>
      </c>
      <c r="AB24" s="93">
        <f t="shared" si="2"/>
        <v>2.3529648456361278</v>
      </c>
      <c r="AC24" s="95">
        <f t="shared" si="2"/>
        <v>2.5747368768037684</v>
      </c>
      <c r="AE24" s="96"/>
    </row>
    <row r="25" spans="1:31" ht="24.75" customHeight="1" x14ac:dyDescent="0.25">
      <c r="C25" s="91">
        <f>ABS(E25-Dashboard!$F$13)</f>
        <v>119.14738670105126</v>
      </c>
      <c r="D25" s="92">
        <f t="shared" si="4"/>
        <v>9.4352165126455223E-2</v>
      </c>
      <c r="E25" s="93" cm="1">
        <f t="array" ref="E25">SUM('DRE + DCF'!$S$41/TIR!S25,'DRE + DCF'!$U$41:$AD$41/TIR!T25:AC25,TIR!F25)</f>
        <v>166.76738670105127</v>
      </c>
      <c r="F25" s="100">
        <f>'DRE + DCF'!$AE$38*'DRE + DCF'!$AE$39*(1+G25)/(R25-G25)/AC25</f>
        <v>126.66471934707073</v>
      </c>
      <c r="G25" s="92">
        <f>R25*(1-'DRE + DCF'!$AE$39)</f>
        <v>5.6611299075873131E-2</v>
      </c>
      <c r="H25" s="94">
        <f t="shared" si="3"/>
        <v>9.4352165126455223E-2</v>
      </c>
      <c r="I25" s="94">
        <f t="shared" si="0"/>
        <v>9.4352165126455223E-2</v>
      </c>
      <c r="J25" s="94">
        <f t="shared" si="0"/>
        <v>9.4352165126455223E-2</v>
      </c>
      <c r="K25" s="94">
        <f t="shared" si="0"/>
        <v>9.4352165126455223E-2</v>
      </c>
      <c r="L25" s="94">
        <f t="shared" si="0"/>
        <v>9.4352165126455223E-2</v>
      </c>
      <c r="M25" s="94">
        <f t="shared" si="0"/>
        <v>9.4352165126455223E-2</v>
      </c>
      <c r="N25" s="94">
        <f t="shared" si="0"/>
        <v>9.4352165126455223E-2</v>
      </c>
      <c r="O25" s="94">
        <f t="shared" si="0"/>
        <v>9.4352165126455223E-2</v>
      </c>
      <c r="P25" s="94">
        <f t="shared" si="0"/>
        <v>9.4352165126455223E-2</v>
      </c>
      <c r="Q25" s="94">
        <f t="shared" si="0"/>
        <v>9.4352165126455223E-2</v>
      </c>
      <c r="R25" s="94">
        <f t="shared" si="0"/>
        <v>9.4352165126455223E-2</v>
      </c>
      <c r="S25" s="93">
        <f>(1+H25)^((5-Dashboard!$F$9)*3/12)</f>
        <v>1.0461128835486422</v>
      </c>
      <c r="T25" s="93">
        <f t="shared" si="2"/>
        <v>1.1448158990781359</v>
      </c>
      <c r="U25" s="93">
        <f t="shared" si="2"/>
        <v>1.2528317578273473</v>
      </c>
      <c r="V25" s="93">
        <f t="shared" si="2"/>
        <v>1.3710391467175402</v>
      </c>
      <c r="W25" s="93">
        <f t="shared" si="2"/>
        <v>1.5003996586834678</v>
      </c>
      <c r="X25" s="93">
        <f t="shared" si="2"/>
        <v>1.6419656150352473</v>
      </c>
      <c r="Y25" s="93">
        <f t="shared" si="2"/>
        <v>1.7968886258770145</v>
      </c>
      <c r="Z25" s="93">
        <f t="shared" si="2"/>
        <v>1.9664289582196117</v>
      </c>
      <c r="AA25" s="93">
        <f t="shared" si="2"/>
        <v>2.1519657879949916</v>
      </c>
      <c r="AB25" s="93">
        <f t="shared" si="2"/>
        <v>2.3550084193703773</v>
      </c>
      <c r="AC25" s="95">
        <f t="shared" si="2"/>
        <v>2.5772085626290031</v>
      </c>
      <c r="AE25" s="96"/>
    </row>
    <row r="26" spans="1:31" ht="24.75" customHeight="1" x14ac:dyDescent="0.25">
      <c r="C26" s="91">
        <f>ABS(E26-Dashboard!$F$13)</f>
        <v>118.87777617881778</v>
      </c>
      <c r="D26" s="92">
        <f t="shared" si="4"/>
        <v>9.4452165126455226E-2</v>
      </c>
      <c r="E26" s="93" cm="1">
        <f t="array" ref="E26">SUM('DRE + DCF'!$S$41/TIR!S26,'DRE + DCF'!$U$41:$AD$41/TIR!T26:AC26,TIR!F26)</f>
        <v>166.49777617881779</v>
      </c>
      <c r="F26" s="100">
        <f>'DRE + DCF'!$AE$38*'DRE + DCF'!$AE$39*(1+G26)/(R26-G26)/AC26</f>
        <v>126.41645412643392</v>
      </c>
      <c r="G26" s="92">
        <f>R26*(1-'DRE + DCF'!$AE$39)</f>
        <v>5.6671299075873136E-2</v>
      </c>
      <c r="H26" s="94">
        <f t="shared" si="3"/>
        <v>9.4452165126455226E-2</v>
      </c>
      <c r="I26" s="94">
        <f t="shared" si="0"/>
        <v>9.4452165126455226E-2</v>
      </c>
      <c r="J26" s="94">
        <f t="shared" si="0"/>
        <v>9.4452165126455226E-2</v>
      </c>
      <c r="K26" s="94">
        <f t="shared" si="0"/>
        <v>9.4452165126455226E-2</v>
      </c>
      <c r="L26" s="94">
        <f t="shared" si="0"/>
        <v>9.4452165126455226E-2</v>
      </c>
      <c r="M26" s="94">
        <f t="shared" si="0"/>
        <v>9.4452165126455226E-2</v>
      </c>
      <c r="N26" s="94">
        <f t="shared" si="0"/>
        <v>9.4452165126455226E-2</v>
      </c>
      <c r="O26" s="94">
        <f t="shared" si="0"/>
        <v>9.4452165126455226E-2</v>
      </c>
      <c r="P26" s="94">
        <f t="shared" si="0"/>
        <v>9.4452165126455226E-2</v>
      </c>
      <c r="Q26" s="94">
        <f t="shared" si="0"/>
        <v>9.4452165126455226E-2</v>
      </c>
      <c r="R26" s="94">
        <f t="shared" si="0"/>
        <v>9.4452165126455226E-2</v>
      </c>
      <c r="S26" s="93">
        <f>(1+H26)^((5-Dashboard!$F$9)*3/12)</f>
        <v>1.0461606784459332</v>
      </c>
      <c r="T26" s="93">
        <f t="shared" si="2"/>
        <v>1.1449728195953128</v>
      </c>
      <c r="U26" s="93">
        <f t="shared" si="2"/>
        <v>1.2531179814170323</v>
      </c>
      <c r="V26" s="93">
        <f t="shared" si="2"/>
        <v>1.371477687920764</v>
      </c>
      <c r="W26" s="93">
        <f t="shared" si="2"/>
        <v>1.5010167249675048</v>
      </c>
      <c r="X26" s="93">
        <f t="shared" si="2"/>
        <v>1.6427910045317065</v>
      </c>
      <c r="Y26" s="93">
        <f t="shared" si="2"/>
        <v>1.7979561717599903</v>
      </c>
      <c r="Z26" s="93">
        <f t="shared" si="2"/>
        <v>1.967777024985194</v>
      </c>
      <c r="AA26" s="93">
        <f t="shared" si="2"/>
        <v>2.1536378254811401</v>
      </c>
      <c r="AB26" s="93">
        <f t="shared" si="2"/>
        <v>2.3570535809960647</v>
      </c>
      <c r="AC26" s="95">
        <f t="shared" si="2"/>
        <v>2.5796823950402072</v>
      </c>
      <c r="AE26" s="96"/>
    </row>
    <row r="27" spans="1:31" ht="24.75" customHeight="1" x14ac:dyDescent="0.25">
      <c r="C27" s="91">
        <f>ABS(E27-Dashboard!$F$13)</f>
        <v>118.60882089352373</v>
      </c>
      <c r="D27" s="92">
        <f t="shared" si="4"/>
        <v>9.4552165126455229E-2</v>
      </c>
      <c r="E27" s="93" cm="1">
        <f t="array" ref="E27">SUM('DRE + DCF'!$S$41/TIR!S27,'DRE + DCF'!$U$41:$AD$41/TIR!T27:AC27,TIR!F27)</f>
        <v>166.22882089352373</v>
      </c>
      <c r="F27" s="100">
        <f>'DRE + DCF'!$AE$38*'DRE + DCF'!$AE$39*(1+G27)/(R27-G27)/AC27</f>
        <v>126.16882758894877</v>
      </c>
      <c r="G27" s="92">
        <f>R27*(1-'DRE + DCF'!$AE$39)</f>
        <v>5.6731299075873133E-2</v>
      </c>
      <c r="H27" s="94">
        <f t="shared" si="3"/>
        <v>9.4552165126455229E-2</v>
      </c>
      <c r="I27" s="94">
        <f t="shared" si="0"/>
        <v>9.4552165126455229E-2</v>
      </c>
      <c r="J27" s="94">
        <f t="shared" si="0"/>
        <v>9.4552165126455229E-2</v>
      </c>
      <c r="K27" s="94">
        <f t="shared" si="0"/>
        <v>9.4552165126455229E-2</v>
      </c>
      <c r="L27" s="94">
        <f t="shared" si="0"/>
        <v>9.4552165126455229E-2</v>
      </c>
      <c r="M27" s="94">
        <f t="shared" si="0"/>
        <v>9.4552165126455229E-2</v>
      </c>
      <c r="N27" s="94">
        <f t="shared" si="0"/>
        <v>9.4552165126455229E-2</v>
      </c>
      <c r="O27" s="94">
        <f t="shared" si="0"/>
        <v>9.4552165126455229E-2</v>
      </c>
      <c r="P27" s="94">
        <f t="shared" si="0"/>
        <v>9.4552165126455229E-2</v>
      </c>
      <c r="Q27" s="94">
        <f t="shared" si="0"/>
        <v>9.4552165126455229E-2</v>
      </c>
      <c r="R27" s="94">
        <f t="shared" si="0"/>
        <v>9.4552165126455229E-2</v>
      </c>
      <c r="S27" s="93">
        <f>(1+H27)^((5-Dashboard!$F$9)*3/12)</f>
        <v>1.0462084711597661</v>
      </c>
      <c r="T27" s="93">
        <f t="shared" si="2"/>
        <v>1.1451297472815605</v>
      </c>
      <c r="U27" s="93">
        <f t="shared" si="2"/>
        <v>1.2534042442377424</v>
      </c>
      <c r="V27" s="93">
        <f t="shared" si="2"/>
        <v>1.3719163293091092</v>
      </c>
      <c r="W27" s="93">
        <f t="shared" si="2"/>
        <v>1.5016339886176244</v>
      </c>
      <c r="X27" s="93">
        <f t="shared" si="2"/>
        <v>1.6436167334688956</v>
      </c>
      <c r="Y27" s="93">
        <f t="shared" si="2"/>
        <v>1.7990242542564514</v>
      </c>
      <c r="Z27" s="93">
        <f t="shared" si="2"/>
        <v>1.9691258926114052</v>
      </c>
      <c r="AA27" s="93">
        <f t="shared" si="2"/>
        <v>2.155311009164377</v>
      </c>
      <c r="AB27" s="93">
        <f t="shared" si="2"/>
        <v>2.3591003316017538</v>
      </c>
      <c r="AC27" s="95">
        <f t="shared" si="2"/>
        <v>2.5821583757052378</v>
      </c>
      <c r="AE27" s="96"/>
    </row>
    <row r="28" spans="1:31" ht="24.75" customHeight="1" x14ac:dyDescent="0.25">
      <c r="C28" s="91">
        <f>ABS(E28-Dashboard!$F$13)</f>
        <v>118.34051868184042</v>
      </c>
      <c r="D28" s="92">
        <f t="shared" si="4"/>
        <v>9.4652165126455232E-2</v>
      </c>
      <c r="E28" s="93" cm="1">
        <f t="array" ref="E28">SUM('DRE + DCF'!$S$41/TIR!S28,'DRE + DCF'!$U$41:$AD$41/TIR!T28:AC28,TIR!F28)</f>
        <v>165.96051868184043</v>
      </c>
      <c r="F28" s="100">
        <f>'DRE + DCF'!$AE$38*'DRE + DCF'!$AE$39*(1+G28)/(R28-G28)/AC28</f>
        <v>125.92183758680322</v>
      </c>
      <c r="G28" s="92">
        <f>R28*(1-'DRE + DCF'!$AE$39)</f>
        <v>5.6791299075873138E-2</v>
      </c>
      <c r="H28" s="94">
        <f t="shared" si="3"/>
        <v>9.4652165126455232E-2</v>
      </c>
      <c r="I28" s="94">
        <f t="shared" si="0"/>
        <v>9.4652165126455232E-2</v>
      </c>
      <c r="J28" s="94">
        <f t="shared" si="0"/>
        <v>9.4652165126455232E-2</v>
      </c>
      <c r="K28" s="94">
        <f t="shared" si="0"/>
        <v>9.4652165126455232E-2</v>
      </c>
      <c r="L28" s="94">
        <f t="shared" si="0"/>
        <v>9.4652165126455232E-2</v>
      </c>
      <c r="M28" s="94">
        <f t="shared" si="0"/>
        <v>9.4652165126455232E-2</v>
      </c>
      <c r="N28" s="94">
        <f t="shared" si="0"/>
        <v>9.4652165126455232E-2</v>
      </c>
      <c r="O28" s="94">
        <f t="shared" si="0"/>
        <v>9.4652165126455232E-2</v>
      </c>
      <c r="P28" s="94">
        <f t="shared" si="0"/>
        <v>9.4652165126455232E-2</v>
      </c>
      <c r="Q28" s="94">
        <f t="shared" si="0"/>
        <v>9.4652165126455232E-2</v>
      </c>
      <c r="R28" s="94">
        <f t="shared" si="0"/>
        <v>9.4652165126455232E-2</v>
      </c>
      <c r="S28" s="93">
        <f>(1+H28)^((5-Dashboard!$F$9)*3/12)</f>
        <v>1.0462562616904403</v>
      </c>
      <c r="T28" s="93">
        <f t="shared" si="2"/>
        <v>1.1452866821365515</v>
      </c>
      <c r="U28" s="93">
        <f t="shared" si="2"/>
        <v>1.2536905462912702</v>
      </c>
      <c r="V28" s="93">
        <f t="shared" si="2"/>
        <v>1.3723550708963073</v>
      </c>
      <c r="W28" s="93">
        <f t="shared" si="2"/>
        <v>1.5022514496789126</v>
      </c>
      <c r="X28" s="93">
        <f t="shared" si="2"/>
        <v>1.6444428019553776</v>
      </c>
      <c r="Y28" s="93">
        <f t="shared" si="2"/>
        <v>1.8000928735870685</v>
      </c>
      <c r="Z28" s="93">
        <f t="shared" si="2"/>
        <v>1.9704755615007867</v>
      </c>
      <c r="AA28" s="93">
        <f t="shared" si="2"/>
        <v>2.1569853397256038</v>
      </c>
      <c r="AB28" s="93">
        <f t="shared" si="2"/>
        <v>2.3611486722766544</v>
      </c>
      <c r="AC28" s="95">
        <f t="shared" si="2"/>
        <v>2.5846365062930947</v>
      </c>
      <c r="AE28" s="96"/>
    </row>
    <row r="29" spans="1:31" ht="24.75" customHeight="1" x14ac:dyDescent="0.25">
      <c r="C29" s="91">
        <f>ABS(E29-Dashboard!$F$13)</f>
        <v>118.07286738966798</v>
      </c>
      <c r="D29" s="92">
        <f t="shared" si="4"/>
        <v>9.4752165126455234E-2</v>
      </c>
      <c r="E29" s="93" cm="1">
        <f t="array" ref="E29">SUM('DRE + DCF'!$S$41/TIR!S29,'DRE + DCF'!$U$41:$AD$41/TIR!T29:AC29,TIR!F29)</f>
        <v>165.69286738966798</v>
      </c>
      <c r="F29" s="100">
        <f>'DRE + DCF'!$AE$38*'DRE + DCF'!$AE$39*(1+G29)/(R29-G29)/AC29</f>
        <v>125.67548198139761</v>
      </c>
      <c r="G29" s="92">
        <f>R29*(1-'DRE + DCF'!$AE$39)</f>
        <v>5.6851299075873135E-2</v>
      </c>
      <c r="H29" s="94">
        <f t="shared" si="3"/>
        <v>9.4752165126455234E-2</v>
      </c>
      <c r="I29" s="94">
        <f t="shared" si="3"/>
        <v>9.4752165126455234E-2</v>
      </c>
      <c r="J29" s="94">
        <f t="shared" si="3"/>
        <v>9.4752165126455234E-2</v>
      </c>
      <c r="K29" s="94">
        <f t="shared" si="3"/>
        <v>9.4752165126455234E-2</v>
      </c>
      <c r="L29" s="94">
        <f t="shared" si="3"/>
        <v>9.4752165126455234E-2</v>
      </c>
      <c r="M29" s="94">
        <f t="shared" si="3"/>
        <v>9.4752165126455234E-2</v>
      </c>
      <c r="N29" s="94">
        <f t="shared" si="3"/>
        <v>9.4752165126455234E-2</v>
      </c>
      <c r="O29" s="94">
        <f t="shared" si="3"/>
        <v>9.4752165126455234E-2</v>
      </c>
      <c r="P29" s="94">
        <f t="shared" si="3"/>
        <v>9.4752165126455234E-2</v>
      </c>
      <c r="Q29" s="94">
        <f t="shared" si="3"/>
        <v>9.4752165126455234E-2</v>
      </c>
      <c r="R29" s="94">
        <f t="shared" si="3"/>
        <v>9.4752165126455234E-2</v>
      </c>
      <c r="S29" s="93">
        <f>(1+H29)^((5-Dashboard!$F$9)*3/12)</f>
        <v>1.046304050038255</v>
      </c>
      <c r="T29" s="93">
        <f t="shared" si="2"/>
        <v>1.1454436241599588</v>
      </c>
      <c r="U29" s="93">
        <f t="shared" si="2"/>
        <v>1.2539768875794086</v>
      </c>
      <c r="V29" s="93">
        <f t="shared" si="2"/>
        <v>1.3727939126960913</v>
      </c>
      <c r="W29" s="93">
        <f t="shared" si="2"/>
        <v>1.502869108196464</v>
      </c>
      <c r="X29" s="93">
        <f t="shared" si="2"/>
        <v>1.6452692100997441</v>
      </c>
      <c r="Y29" s="93">
        <f t="shared" si="2"/>
        <v>1.8011620299725879</v>
      </c>
      <c r="Z29" s="93">
        <f t="shared" si="2"/>
        <v>1.9718260320560521</v>
      </c>
      <c r="AA29" s="93">
        <f t="shared" si="2"/>
        <v>2.1586608178460702</v>
      </c>
      <c r="AB29" s="93">
        <f t="shared" si="2"/>
        <v>2.3631986041106301</v>
      </c>
      <c r="AC29" s="95">
        <f t="shared" si="2"/>
        <v>2.5871167884739292</v>
      </c>
      <c r="AE29" s="96"/>
    </row>
    <row r="30" spans="1:31" ht="24.75" customHeight="1" x14ac:dyDescent="0.25">
      <c r="C30" s="91">
        <f>ABS(E30-Dashboard!$F$13)</f>
        <v>117.80586487208845</v>
      </c>
      <c r="D30" s="92">
        <f t="shared" si="4"/>
        <v>9.4852165126455237E-2</v>
      </c>
      <c r="E30" s="93" cm="1">
        <f t="array" ref="E30">SUM('DRE + DCF'!$S$41/TIR!S30,'DRE + DCF'!$U$41:$AD$41/TIR!T30:AC30,TIR!F30)</f>
        <v>165.42586487208845</v>
      </c>
      <c r="F30" s="100">
        <f>'DRE + DCF'!$AE$38*'DRE + DCF'!$AE$39*(1+G30)/(R30-G30)/AC30</f>
        <v>125.42975864329738</v>
      </c>
      <c r="G30" s="92">
        <f>R30*(1-'DRE + DCF'!$AE$39)</f>
        <v>5.691129907587314E-2</v>
      </c>
      <c r="H30" s="94">
        <f t="shared" si="3"/>
        <v>9.4852165126455237E-2</v>
      </c>
      <c r="I30" s="94">
        <f t="shared" si="3"/>
        <v>9.4852165126455237E-2</v>
      </c>
      <c r="J30" s="94">
        <f t="shared" si="3"/>
        <v>9.4852165126455237E-2</v>
      </c>
      <c r="K30" s="94">
        <f t="shared" si="3"/>
        <v>9.4852165126455237E-2</v>
      </c>
      <c r="L30" s="94">
        <f t="shared" si="3"/>
        <v>9.4852165126455237E-2</v>
      </c>
      <c r="M30" s="94">
        <f t="shared" si="3"/>
        <v>9.4852165126455237E-2</v>
      </c>
      <c r="N30" s="94">
        <f t="shared" si="3"/>
        <v>9.4852165126455237E-2</v>
      </c>
      <c r="O30" s="94">
        <f t="shared" si="3"/>
        <v>9.4852165126455237E-2</v>
      </c>
      <c r="P30" s="94">
        <f t="shared" si="3"/>
        <v>9.4852165126455237E-2</v>
      </c>
      <c r="Q30" s="94">
        <f t="shared" si="3"/>
        <v>9.4852165126455237E-2</v>
      </c>
      <c r="R30" s="94">
        <f t="shared" si="3"/>
        <v>9.4852165126455237E-2</v>
      </c>
      <c r="S30" s="93">
        <f>(1+H30)^((5-Dashboard!$F$9)*3/12)</f>
        <v>1.0463518362035091</v>
      </c>
      <c r="T30" s="93">
        <f t="shared" si="2"/>
        <v>1.145600573351454</v>
      </c>
      <c r="U30" s="93">
        <f t="shared" si="2"/>
        <v>1.2542632681039481</v>
      </c>
      <c r="V30" s="93">
        <f t="shared" si="2"/>
        <v>1.3732328547221913</v>
      </c>
      <c r="W30" s="93">
        <f t="shared" si="2"/>
        <v>1.5034869642153741</v>
      </c>
      <c r="X30" s="93">
        <f t="shared" si="2"/>
        <v>1.6460959580106038</v>
      </c>
      <c r="Y30" s="93">
        <f t="shared" si="2"/>
        <v>1.8022317236338163</v>
      </c>
      <c r="Z30" s="93">
        <f t="shared" si="2"/>
        <v>1.9731773046800674</v>
      </c>
      <c r="AA30" s="93">
        <f t="shared" si="2"/>
        <v>2.1603374442073551</v>
      </c>
      <c r="AB30" s="93">
        <f t="shared" si="2"/>
        <v>2.3652501281941758</v>
      </c>
      <c r="AC30" s="95">
        <f t="shared" si="2"/>
        <v>2.5895992239190195</v>
      </c>
      <c r="AE30" s="96"/>
    </row>
    <row r="31" spans="1:31" ht="24.75" customHeight="1" x14ac:dyDescent="0.25">
      <c r="C31" s="91">
        <f>ABS(E31-Dashboard!$F$13)</f>
        <v>117.53950899331525</v>
      </c>
      <c r="D31" s="92">
        <f t="shared" si="4"/>
        <v>9.495216512645524E-2</v>
      </c>
      <c r="E31" s="93" cm="1">
        <f t="array" ref="E31">SUM('DRE + DCF'!$S$41/TIR!S31,'DRE + DCF'!$U$41:$AD$41/TIR!T31:AC31,TIR!F31)</f>
        <v>165.15950899331526</v>
      </c>
      <c r="F31" s="100">
        <f>'DRE + DCF'!$AE$38*'DRE + DCF'!$AE$39*(1+G31)/(R31-G31)/AC31</f>
        <v>125.18466545218287</v>
      </c>
      <c r="G31" s="92">
        <f>R31*(1-'DRE + DCF'!$AE$39)</f>
        <v>5.6971299075873144E-2</v>
      </c>
      <c r="H31" s="94">
        <f t="shared" si="3"/>
        <v>9.495216512645524E-2</v>
      </c>
      <c r="I31" s="94">
        <f t="shared" si="3"/>
        <v>9.495216512645524E-2</v>
      </c>
      <c r="J31" s="94">
        <f t="shared" si="3"/>
        <v>9.495216512645524E-2</v>
      </c>
      <c r="K31" s="94">
        <f t="shared" si="3"/>
        <v>9.495216512645524E-2</v>
      </c>
      <c r="L31" s="94">
        <f t="shared" si="3"/>
        <v>9.495216512645524E-2</v>
      </c>
      <c r="M31" s="94">
        <f t="shared" si="3"/>
        <v>9.495216512645524E-2</v>
      </c>
      <c r="N31" s="94">
        <f t="shared" si="3"/>
        <v>9.495216512645524E-2</v>
      </c>
      <c r="O31" s="94">
        <f t="shared" si="3"/>
        <v>9.495216512645524E-2</v>
      </c>
      <c r="P31" s="94">
        <f t="shared" si="3"/>
        <v>9.495216512645524E-2</v>
      </c>
      <c r="Q31" s="94">
        <f t="shared" si="3"/>
        <v>9.495216512645524E-2</v>
      </c>
      <c r="R31" s="94">
        <f t="shared" si="3"/>
        <v>9.495216512645524E-2</v>
      </c>
      <c r="S31" s="93">
        <f>(1+H31)^((5-Dashboard!$F$9)*3/12)</f>
        <v>1.0463996201865018</v>
      </c>
      <c r="T31" s="93">
        <f t="shared" si="2"/>
        <v>1.1457575297107105</v>
      </c>
      <c r="U31" s="93">
        <f t="shared" si="2"/>
        <v>1.2545496878666815</v>
      </c>
      <c r="V31" s="93">
        <f t="shared" si="2"/>
        <v>1.3736718969883417</v>
      </c>
      <c r="W31" s="93">
        <f t="shared" si="2"/>
        <v>1.5041050177807498</v>
      </c>
      <c r="X31" s="93">
        <f t="shared" si="2"/>
        <v>1.6469230457965975</v>
      </c>
      <c r="Y31" s="93">
        <f t="shared" si="2"/>
        <v>1.8033019547916409</v>
      </c>
      <c r="Z31" s="93">
        <f t="shared" si="2"/>
        <v>1.9745293797758765</v>
      </c>
      <c r="AA31" s="93">
        <f t="shared" si="2"/>
        <v>2.1620152194913929</v>
      </c>
      <c r="AB31" s="93">
        <f t="shared" si="2"/>
        <v>2.3673032456184493</v>
      </c>
      <c r="AC31" s="95">
        <f t="shared" si="2"/>
        <v>2.592083814300806</v>
      </c>
      <c r="AE31" s="96"/>
    </row>
    <row r="32" spans="1:31" ht="24.75" customHeight="1" x14ac:dyDescent="0.25">
      <c r="C32" s="91">
        <f>ABS(E32-Dashboard!$F$13)</f>
        <v>117.27379762664611</v>
      </c>
      <c r="D32" s="92">
        <f t="shared" si="4"/>
        <v>9.5052165126455243E-2</v>
      </c>
      <c r="E32" s="93" cm="1">
        <f t="array" ref="E32">SUM('DRE + DCF'!$S$41/TIR!S32,'DRE + DCF'!$U$41:$AD$41/TIR!T32:AC32,TIR!F32)</f>
        <v>164.89379762664612</v>
      </c>
      <c r="F32" s="100">
        <f>'DRE + DCF'!$AE$38*'DRE + DCF'!$AE$39*(1+G32)/(R32-G32)/AC32</f>
        <v>124.94020029680219</v>
      </c>
      <c r="G32" s="92">
        <f>R32*(1-'DRE + DCF'!$AE$39)</f>
        <v>5.7031299075873142E-2</v>
      </c>
      <c r="H32" s="94">
        <f t="shared" si="3"/>
        <v>9.5052165126455243E-2</v>
      </c>
      <c r="I32" s="94">
        <f t="shared" si="3"/>
        <v>9.5052165126455243E-2</v>
      </c>
      <c r="J32" s="94">
        <f t="shared" si="3"/>
        <v>9.5052165126455243E-2</v>
      </c>
      <c r="K32" s="94">
        <f t="shared" si="3"/>
        <v>9.5052165126455243E-2</v>
      </c>
      <c r="L32" s="94">
        <f t="shared" si="3"/>
        <v>9.5052165126455243E-2</v>
      </c>
      <c r="M32" s="94">
        <f t="shared" si="3"/>
        <v>9.5052165126455243E-2</v>
      </c>
      <c r="N32" s="94">
        <f t="shared" si="3"/>
        <v>9.5052165126455243E-2</v>
      </c>
      <c r="O32" s="94">
        <f t="shared" si="3"/>
        <v>9.5052165126455243E-2</v>
      </c>
      <c r="P32" s="94">
        <f t="shared" si="3"/>
        <v>9.5052165126455243E-2</v>
      </c>
      <c r="Q32" s="94">
        <f t="shared" si="3"/>
        <v>9.5052165126455243E-2</v>
      </c>
      <c r="R32" s="94">
        <f t="shared" si="3"/>
        <v>9.5052165126455243E-2</v>
      </c>
      <c r="S32" s="93">
        <f>(1+H32)^((5-Dashboard!$F$9)*3/12)</f>
        <v>1.0464474019875321</v>
      </c>
      <c r="T32" s="93">
        <f t="shared" si="2"/>
        <v>1.145914493237401</v>
      </c>
      <c r="U32" s="93">
        <f t="shared" si="2"/>
        <v>1.2548361468694009</v>
      </c>
      <c r="V32" s="93">
        <f t="shared" si="2"/>
        <v>1.3741110395082761</v>
      </c>
      <c r="W32" s="93">
        <f t="shared" si="2"/>
        <v>1.5047232689377019</v>
      </c>
      <c r="X32" s="93">
        <f t="shared" si="2"/>
        <v>1.6477504735663879</v>
      </c>
      <c r="Y32" s="93">
        <f t="shared" si="2"/>
        <v>1.8043727236670151</v>
      </c>
      <c r="Z32" s="93">
        <f t="shared" si="2"/>
        <v>1.9758822577466841</v>
      </c>
      <c r="AA32" s="93">
        <f t="shared" si="2"/>
        <v>2.1636941443804552</v>
      </c>
      <c r="AB32" s="93">
        <f t="shared" si="2"/>
        <v>2.3693579574752506</v>
      </c>
      <c r="AC32" s="95">
        <f t="shared" si="2"/>
        <v>2.5945705612928691</v>
      </c>
      <c r="AE32" s="96"/>
    </row>
    <row r="33" spans="3:31" ht="24.75" customHeight="1" x14ac:dyDescent="0.25">
      <c r="C33" s="91">
        <f>ABS(E33-Dashboard!$F$13)</f>
        <v>117.00872865441505</v>
      </c>
      <c r="D33" s="92">
        <f t="shared" si="4"/>
        <v>9.5152165126455246E-2</v>
      </c>
      <c r="E33" s="93" cm="1">
        <f t="array" ref="E33">SUM('DRE + DCF'!$S$41/TIR!S33,'DRE + DCF'!$U$41:$AD$41/TIR!T33:AC33,TIR!F33)</f>
        <v>164.62872865441506</v>
      </c>
      <c r="F33" s="100">
        <f>'DRE + DCF'!$AE$38*'DRE + DCF'!$AE$39*(1+G33)/(R33-G33)/AC33</f>
        <v>124.6963610749232</v>
      </c>
      <c r="G33" s="92">
        <f>R33*(1-'DRE + DCF'!$AE$39)</f>
        <v>5.7091299075873146E-2</v>
      </c>
      <c r="H33" s="94">
        <f t="shared" si="3"/>
        <v>9.5152165126455246E-2</v>
      </c>
      <c r="I33" s="94">
        <f t="shared" si="3"/>
        <v>9.5152165126455246E-2</v>
      </c>
      <c r="J33" s="94">
        <f t="shared" si="3"/>
        <v>9.5152165126455246E-2</v>
      </c>
      <c r="K33" s="94">
        <f t="shared" si="3"/>
        <v>9.5152165126455246E-2</v>
      </c>
      <c r="L33" s="94">
        <f t="shared" si="3"/>
        <v>9.5152165126455246E-2</v>
      </c>
      <c r="M33" s="94">
        <f t="shared" si="3"/>
        <v>9.5152165126455246E-2</v>
      </c>
      <c r="N33" s="94">
        <f t="shared" si="3"/>
        <v>9.5152165126455246E-2</v>
      </c>
      <c r="O33" s="94">
        <f t="shared" si="3"/>
        <v>9.5152165126455246E-2</v>
      </c>
      <c r="P33" s="94">
        <f t="shared" si="3"/>
        <v>9.5152165126455246E-2</v>
      </c>
      <c r="Q33" s="94">
        <f t="shared" si="3"/>
        <v>9.5152165126455246E-2</v>
      </c>
      <c r="R33" s="94">
        <f t="shared" si="3"/>
        <v>9.5152165126455246E-2</v>
      </c>
      <c r="S33" s="93">
        <f>(1+H33)^((5-Dashboard!$F$9)*3/12)</f>
        <v>1.0464951816068984</v>
      </c>
      <c r="T33" s="93">
        <f t="shared" si="2"/>
        <v>1.1460714639311977</v>
      </c>
      <c r="U33" s="93">
        <f t="shared" si="2"/>
        <v>1.2551226451138975</v>
      </c>
      <c r="V33" s="93">
        <f t="shared" si="2"/>
        <v>1.3745502822957285</v>
      </c>
      <c r="W33" s="93">
        <f t="shared" si="2"/>
        <v>1.5053417177313475</v>
      </c>
      <c r="X33" s="93">
        <f t="shared" si="2"/>
        <v>1.6485782414286625</v>
      </c>
      <c r="Y33" s="93">
        <f t="shared" si="2"/>
        <v>1.8054440304809638</v>
      </c>
      <c r="Z33" s="93">
        <f t="shared" si="2"/>
        <v>1.9772359389958614</v>
      </c>
      <c r="AA33" s="93">
        <f t="shared" si="2"/>
        <v>2.1653742195571573</v>
      </c>
      <c r="AB33" s="93">
        <f t="shared" si="2"/>
        <v>2.3714142648570293</v>
      </c>
      <c r="AC33" s="95">
        <f t="shared" si="2"/>
        <v>2.5970594665699371</v>
      </c>
      <c r="AE33" s="96"/>
    </row>
    <row r="34" spans="3:31" ht="24.75" customHeight="1" x14ac:dyDescent="0.25">
      <c r="C34" s="91">
        <f>ABS(E34-Dashboard!$F$13)</f>
        <v>116.74429996794481</v>
      </c>
      <c r="D34" s="92">
        <f t="shared" si="4"/>
        <v>9.5252165126455249E-2</v>
      </c>
      <c r="E34" s="93" cm="1">
        <f t="array" ref="E34">SUM('DRE + DCF'!$S$41/TIR!S34,'DRE + DCF'!$U$41:$AD$41/TIR!T34:AC34,TIR!F34)</f>
        <v>164.36429996794482</v>
      </c>
      <c r="F34" s="100">
        <f>'DRE + DCF'!$AE$38*'DRE + DCF'!$AE$39*(1+G34)/(R34-G34)/AC34</f>
        <v>124.453145693286</v>
      </c>
      <c r="G34" s="92">
        <f>R34*(1-'DRE + DCF'!$AE$39)</f>
        <v>5.7151299075873144E-2</v>
      </c>
      <c r="H34" s="94">
        <f t="shared" si="3"/>
        <v>9.5252165126455249E-2</v>
      </c>
      <c r="I34" s="94">
        <f t="shared" si="3"/>
        <v>9.5252165126455249E-2</v>
      </c>
      <c r="J34" s="94">
        <f t="shared" si="3"/>
        <v>9.5252165126455249E-2</v>
      </c>
      <c r="K34" s="94">
        <f t="shared" si="3"/>
        <v>9.5252165126455249E-2</v>
      </c>
      <c r="L34" s="94">
        <f t="shared" si="3"/>
        <v>9.5252165126455249E-2</v>
      </c>
      <c r="M34" s="94">
        <f t="shared" si="3"/>
        <v>9.5252165126455249E-2</v>
      </c>
      <c r="N34" s="94">
        <f t="shared" si="3"/>
        <v>9.5252165126455249E-2</v>
      </c>
      <c r="O34" s="94">
        <f t="shared" si="3"/>
        <v>9.5252165126455249E-2</v>
      </c>
      <c r="P34" s="94">
        <f t="shared" si="3"/>
        <v>9.5252165126455249E-2</v>
      </c>
      <c r="Q34" s="94">
        <f t="shared" si="3"/>
        <v>9.5252165126455249E-2</v>
      </c>
      <c r="R34" s="94">
        <f t="shared" si="3"/>
        <v>9.5252165126455249E-2</v>
      </c>
      <c r="S34" s="93">
        <f>(1+H34)^((5-Dashboard!$F$9)*3/12)</f>
        <v>1.0465429590449</v>
      </c>
      <c r="T34" s="93">
        <f t="shared" si="2"/>
        <v>1.1462284417917741</v>
      </c>
      <c r="U34" s="93">
        <f t="shared" si="2"/>
        <v>1.2554091826019638</v>
      </c>
      <c r="V34" s="93">
        <f t="shared" si="2"/>
        <v>1.3749896253644343</v>
      </c>
      <c r="W34" s="93">
        <f t="shared" si="2"/>
        <v>1.5059603642068102</v>
      </c>
      <c r="X34" s="93">
        <f t="shared" si="2"/>
        <v>1.649406349492134</v>
      </c>
      <c r="Y34" s="93">
        <f t="shared" si="2"/>
        <v>1.8065158754545827</v>
      </c>
      <c r="Z34" s="93">
        <f t="shared" si="2"/>
        <v>1.9785904239269456</v>
      </c>
      <c r="AA34" s="93">
        <f t="shared" si="2"/>
        <v>2.1670554457044582</v>
      </c>
      <c r="AB34" s="93">
        <f t="shared" si="2"/>
        <v>2.3734721688568836</v>
      </c>
      <c r="AC34" s="95">
        <f t="shared" si="2"/>
        <v>2.5995505318078855</v>
      </c>
      <c r="AE34" s="96"/>
    </row>
    <row r="35" spans="3:31" ht="24.75" customHeight="1" x14ac:dyDescent="0.25">
      <c r="C35" s="91">
        <f>ABS(E35-Dashboard!$F$13)</f>
        <v>116.48050946749984</v>
      </c>
      <c r="D35" s="92">
        <f t="shared" si="4"/>
        <v>9.5352165126455252E-2</v>
      </c>
      <c r="E35" s="93" cm="1">
        <f t="array" ref="E35">SUM('DRE + DCF'!$S$41/TIR!S35,'DRE + DCF'!$U$41:$AD$41/TIR!T35:AC35,TIR!F35)</f>
        <v>164.10050946749985</v>
      </c>
      <c r="F35" s="100">
        <f>'DRE + DCF'!$AE$38*'DRE + DCF'!$AE$39*(1+G35)/(R35-G35)/AC35</f>
        <v>124.21055206755581</v>
      </c>
      <c r="G35" s="92">
        <f>R35*(1-'DRE + DCF'!$AE$39)</f>
        <v>5.7211299075873148E-2</v>
      </c>
      <c r="H35" s="94">
        <f t="shared" si="3"/>
        <v>9.5352165126455252E-2</v>
      </c>
      <c r="I35" s="94">
        <f t="shared" si="3"/>
        <v>9.5352165126455252E-2</v>
      </c>
      <c r="J35" s="94">
        <f t="shared" si="3"/>
        <v>9.5352165126455252E-2</v>
      </c>
      <c r="K35" s="94">
        <f t="shared" si="3"/>
        <v>9.5352165126455252E-2</v>
      </c>
      <c r="L35" s="94">
        <f t="shared" si="3"/>
        <v>9.5352165126455252E-2</v>
      </c>
      <c r="M35" s="94">
        <f t="shared" si="3"/>
        <v>9.5352165126455252E-2</v>
      </c>
      <c r="N35" s="94">
        <f t="shared" si="3"/>
        <v>9.5352165126455252E-2</v>
      </c>
      <c r="O35" s="94">
        <f t="shared" si="3"/>
        <v>9.5352165126455252E-2</v>
      </c>
      <c r="P35" s="94">
        <f t="shared" si="3"/>
        <v>9.5352165126455252E-2</v>
      </c>
      <c r="Q35" s="94">
        <f t="shared" si="3"/>
        <v>9.5352165126455252E-2</v>
      </c>
      <c r="R35" s="94">
        <f t="shared" si="3"/>
        <v>9.5352165126455252E-2</v>
      </c>
      <c r="S35" s="93">
        <f>(1+H35)^((5-Dashboard!$F$9)*3/12)</f>
        <v>1.0465907343018355</v>
      </c>
      <c r="T35" s="93">
        <f t="shared" si="2"/>
        <v>1.1463854268188021</v>
      </c>
      <c r="U35" s="93">
        <f t="shared" si="2"/>
        <v>1.2556957593353903</v>
      </c>
      <c r="V35" s="93">
        <f t="shared" si="2"/>
        <v>1.3754290687281281</v>
      </c>
      <c r="W35" s="93">
        <f t="shared" si="2"/>
        <v>1.5065792084092191</v>
      </c>
      <c r="X35" s="93">
        <f t="shared" si="2"/>
        <v>1.6502347978655392</v>
      </c>
      <c r="Y35" s="93">
        <f t="shared" si="2"/>
        <v>1.8075882588090366</v>
      </c>
      <c r="Z35" s="93">
        <f t="shared" si="2"/>
        <v>1.9799457129436377</v>
      </c>
      <c r="AA35" s="93">
        <f t="shared" si="2"/>
        <v>2.1687378235056567</v>
      </c>
      <c r="AB35" s="93">
        <f t="shared" si="2"/>
        <v>2.3755316705685572</v>
      </c>
      <c r="AC35" s="95">
        <f t="shared" si="2"/>
        <v>2.6020437586837346</v>
      </c>
      <c r="AE35" s="96"/>
    </row>
    <row r="36" spans="3:31" ht="24.75" customHeight="1" x14ac:dyDescent="0.25">
      <c r="C36" s="91">
        <f>ABS(E36-Dashboard!$F$13)</f>
        <v>116.21735506223862</v>
      </c>
      <c r="D36" s="92">
        <f t="shared" si="4"/>
        <v>9.5452165126455255E-2</v>
      </c>
      <c r="E36" s="93" cm="1">
        <f t="array" ref="E36">SUM('DRE + DCF'!$S$41/TIR!S36,'DRE + DCF'!$U$41:$AD$41/TIR!T36:AC36,TIR!F36)</f>
        <v>163.83735506223863</v>
      </c>
      <c r="F36" s="100">
        <f>'DRE + DCF'!$AE$38*'DRE + DCF'!$AE$39*(1+G36)/(R36-G36)/AC36</f>
        <v>123.96857812227553</v>
      </c>
      <c r="G36" s="92">
        <f>R36*(1-'DRE + DCF'!$AE$39)</f>
        <v>5.7271299075873153E-2</v>
      </c>
      <c r="H36" s="94">
        <f t="shared" si="3"/>
        <v>9.5452165126455255E-2</v>
      </c>
      <c r="I36" s="94">
        <f t="shared" si="3"/>
        <v>9.5452165126455255E-2</v>
      </c>
      <c r="J36" s="94">
        <f t="shared" si="3"/>
        <v>9.5452165126455255E-2</v>
      </c>
      <c r="K36" s="94">
        <f t="shared" si="3"/>
        <v>9.5452165126455255E-2</v>
      </c>
      <c r="L36" s="94">
        <f t="shared" si="3"/>
        <v>9.5452165126455255E-2</v>
      </c>
      <c r="M36" s="94">
        <f t="shared" si="3"/>
        <v>9.5452165126455255E-2</v>
      </c>
      <c r="N36" s="94">
        <f t="shared" si="3"/>
        <v>9.5452165126455255E-2</v>
      </c>
      <c r="O36" s="94">
        <f t="shared" si="3"/>
        <v>9.5452165126455255E-2</v>
      </c>
      <c r="P36" s="94">
        <f t="shared" si="3"/>
        <v>9.5452165126455255E-2</v>
      </c>
      <c r="Q36" s="94">
        <f t="shared" si="3"/>
        <v>9.5452165126455255E-2</v>
      </c>
      <c r="R36" s="94">
        <f t="shared" si="3"/>
        <v>9.5452165126455255E-2</v>
      </c>
      <c r="S36" s="93">
        <f>(1+H36)^((5-Dashboard!$F$9)*3/12)</f>
        <v>1.0466385073780036</v>
      </c>
      <c r="T36" s="93">
        <f t="shared" si="2"/>
        <v>1.1465424190119555</v>
      </c>
      <c r="U36" s="93">
        <f t="shared" si="2"/>
        <v>1.2559823753159702</v>
      </c>
      <c r="V36" s="93">
        <f t="shared" si="2"/>
        <v>1.3758686124005477</v>
      </c>
      <c r="W36" s="93">
        <f t="shared" si="2"/>
        <v>1.5071982503837116</v>
      </c>
      <c r="X36" s="93">
        <f t="shared" si="2"/>
        <v>1.6510635866576422</v>
      </c>
      <c r="Y36" s="93">
        <f t="shared" si="2"/>
        <v>1.808661180765565</v>
      </c>
      <c r="Z36" s="93">
        <f t="shared" si="2"/>
        <v>1.9813018064498094</v>
      </c>
      <c r="AA36" s="93">
        <f t="shared" si="2"/>
        <v>2.1704213536444006</v>
      </c>
      <c r="AB36" s="93">
        <f t="shared" si="2"/>
        <v>2.3775927710864506</v>
      </c>
      <c r="AC36" s="95">
        <f t="shared" si="2"/>
        <v>2.6045391488756611</v>
      </c>
      <c r="AE36" s="96"/>
    </row>
    <row r="37" spans="3:31" ht="24.75" customHeight="1" x14ac:dyDescent="0.25">
      <c r="C37" s="91">
        <f>ABS(E37-Dashboard!$F$13)</f>
        <v>115.95483467016805</v>
      </c>
      <c r="D37" s="92">
        <f t="shared" si="4"/>
        <v>9.5552165126455257E-2</v>
      </c>
      <c r="E37" s="93" cm="1">
        <f t="array" ref="E37">SUM('DRE + DCF'!$S$41/TIR!S37,'DRE + DCF'!$U$41:$AD$41/TIR!T37:AC37,TIR!F37)</f>
        <v>163.57483467016806</v>
      </c>
      <c r="F37" s="100">
        <f>'DRE + DCF'!$AE$38*'DRE + DCF'!$AE$39*(1+G37)/(R37-G37)/AC37</f>
        <v>123.72722179081987</v>
      </c>
      <c r="G37" s="92">
        <f>R37*(1-'DRE + DCF'!$AE$39)</f>
        <v>5.733129907587315E-2</v>
      </c>
      <c r="H37" s="94">
        <f t="shared" si="3"/>
        <v>9.5552165126455257E-2</v>
      </c>
      <c r="I37" s="94">
        <f t="shared" si="3"/>
        <v>9.5552165126455257E-2</v>
      </c>
      <c r="J37" s="94">
        <f t="shared" si="3"/>
        <v>9.5552165126455257E-2</v>
      </c>
      <c r="K37" s="94">
        <f t="shared" si="3"/>
        <v>9.5552165126455257E-2</v>
      </c>
      <c r="L37" s="94">
        <f t="shared" si="3"/>
        <v>9.5552165126455257E-2</v>
      </c>
      <c r="M37" s="94">
        <f t="shared" si="3"/>
        <v>9.5552165126455257E-2</v>
      </c>
      <c r="N37" s="94">
        <f t="shared" si="3"/>
        <v>9.5552165126455257E-2</v>
      </c>
      <c r="O37" s="94">
        <f t="shared" si="3"/>
        <v>9.5552165126455257E-2</v>
      </c>
      <c r="P37" s="94">
        <f t="shared" si="3"/>
        <v>9.5552165126455257E-2</v>
      </c>
      <c r="Q37" s="94">
        <f t="shared" si="3"/>
        <v>9.5552165126455257E-2</v>
      </c>
      <c r="R37" s="94">
        <f t="shared" si="3"/>
        <v>9.5552165126455257E-2</v>
      </c>
      <c r="S37" s="93">
        <f>(1+H37)^((5-Dashboard!$F$9)*3/12)</f>
        <v>1.0466862782737028</v>
      </c>
      <c r="T37" s="93">
        <f t="shared" si="2"/>
        <v>1.1466994183709065</v>
      </c>
      <c r="U37" s="93">
        <f t="shared" si="2"/>
        <v>1.2562690305454935</v>
      </c>
      <c r="V37" s="93">
        <f t="shared" si="2"/>
        <v>1.3763082563954283</v>
      </c>
      <c r="W37" s="93">
        <f t="shared" si="2"/>
        <v>1.507817490175428</v>
      </c>
      <c r="X37" s="93">
        <f t="shared" si="2"/>
        <v>1.6518927159772279</v>
      </c>
      <c r="Y37" s="93">
        <f t="shared" si="2"/>
        <v>1.8097346415454727</v>
      </c>
      <c r="Z37" s="93">
        <f t="shared" si="2"/>
        <v>1.9826587048494919</v>
      </c>
      <c r="AA37" s="93">
        <f t="shared" si="2"/>
        <v>2.1721060368046743</v>
      </c>
      <c r="AB37" s="93">
        <f t="shared" si="2"/>
        <v>2.3796554715056049</v>
      </c>
      <c r="AC37" s="95">
        <f t="shared" si="2"/>
        <v>2.6070367040629812</v>
      </c>
      <c r="AE37" s="96"/>
    </row>
    <row r="38" spans="3:31" ht="24.75" customHeight="1" x14ac:dyDescent="0.25">
      <c r="C38" s="91">
        <f>ABS(E38-Dashboard!$F$13)</f>
        <v>115.69294621809604</v>
      </c>
      <c r="D38" s="92">
        <f t="shared" si="4"/>
        <v>9.565216512645526E-2</v>
      </c>
      <c r="E38" s="93" cm="1">
        <f t="array" ref="E38">SUM('DRE + DCF'!$S$41/TIR!S38,'DRE + DCF'!$U$41:$AD$41/TIR!T38:AC38,TIR!F38)</f>
        <v>163.31294621809604</v>
      </c>
      <c r="F38" s="100">
        <f>'DRE + DCF'!$AE$38*'DRE + DCF'!$AE$39*(1+G38)/(R38-G38)/AC38</f>
        <v>123.48648101534828</v>
      </c>
      <c r="G38" s="92">
        <f>R38*(1-'DRE + DCF'!$AE$39)</f>
        <v>5.7391299075873155E-2</v>
      </c>
      <c r="H38" s="94">
        <f t="shared" si="3"/>
        <v>9.565216512645526E-2</v>
      </c>
      <c r="I38" s="94">
        <f t="shared" si="3"/>
        <v>9.565216512645526E-2</v>
      </c>
      <c r="J38" s="94">
        <f t="shared" si="3"/>
        <v>9.565216512645526E-2</v>
      </c>
      <c r="K38" s="94">
        <f t="shared" si="3"/>
        <v>9.565216512645526E-2</v>
      </c>
      <c r="L38" s="94">
        <f t="shared" si="3"/>
        <v>9.565216512645526E-2</v>
      </c>
      <c r="M38" s="94">
        <f t="shared" si="3"/>
        <v>9.565216512645526E-2</v>
      </c>
      <c r="N38" s="94">
        <f t="shared" si="3"/>
        <v>9.565216512645526E-2</v>
      </c>
      <c r="O38" s="94">
        <f t="shared" si="3"/>
        <v>9.565216512645526E-2</v>
      </c>
      <c r="P38" s="94">
        <f t="shared" si="3"/>
        <v>9.565216512645526E-2</v>
      </c>
      <c r="Q38" s="94">
        <f t="shared" si="3"/>
        <v>9.565216512645526E-2</v>
      </c>
      <c r="R38" s="94">
        <f t="shared" si="3"/>
        <v>9.565216512645526E-2</v>
      </c>
      <c r="S38" s="93">
        <f>(1+H38)^((5-Dashboard!$F$9)*3/12)</f>
        <v>1.0467340469892317</v>
      </c>
      <c r="T38" s="93">
        <f t="shared" si="2"/>
        <v>1.1468564248953284</v>
      </c>
      <c r="U38" s="93">
        <f t="shared" si="2"/>
        <v>1.2565557250257524</v>
      </c>
      <c r="V38" s="93">
        <f t="shared" si="2"/>
        <v>1.3767480007265083</v>
      </c>
      <c r="W38" s="93">
        <f t="shared" si="2"/>
        <v>1.5084369278295173</v>
      </c>
      <c r="X38" s="93">
        <f t="shared" si="2"/>
        <v>1.6527221859331092</v>
      </c>
      <c r="Y38" s="93">
        <f t="shared" ref="Y38:AC88" si="5">(X38)*(1+N38)</f>
        <v>1.810808641370139</v>
      </c>
      <c r="Z38" s="93">
        <f t="shared" si="5"/>
        <v>1.9840164085468877</v>
      </c>
      <c r="AA38" s="93">
        <f t="shared" si="5"/>
        <v>2.1737918736708113</v>
      </c>
      <c r="AB38" s="93">
        <f t="shared" si="5"/>
        <v>2.3817197729217181</v>
      </c>
      <c r="AC38" s="95">
        <f t="shared" si="5"/>
        <v>2.6095364259261697</v>
      </c>
      <c r="AE38" s="96"/>
    </row>
    <row r="39" spans="3:31" ht="24.75" customHeight="1" x14ac:dyDescent="0.25">
      <c r="C39" s="91">
        <f>ABS(E39-Dashboard!$F$13)</f>
        <v>115.43168764158611</v>
      </c>
      <c r="D39" s="92">
        <f t="shared" si="4"/>
        <v>9.5752165126455263E-2</v>
      </c>
      <c r="E39" s="93" cm="1">
        <f t="array" ref="E39">SUM('DRE + DCF'!$S$41/TIR!S39,'DRE + DCF'!$U$41:$AD$41/TIR!T39:AC39,TIR!F39)</f>
        <v>163.05168764158611</v>
      </c>
      <c r="F39" s="100">
        <f>'DRE + DCF'!$AE$38*'DRE + DCF'!$AE$39*(1+G39)/(R39-G39)/AC39</f>
        <v>123.24635374675931</v>
      </c>
      <c r="G39" s="92">
        <f>R39*(1-'DRE + DCF'!$AE$39)</f>
        <v>5.7451299075873152E-2</v>
      </c>
      <c r="H39" s="94">
        <f t="shared" si="3"/>
        <v>9.5752165126455263E-2</v>
      </c>
      <c r="I39" s="94">
        <f t="shared" si="3"/>
        <v>9.5752165126455263E-2</v>
      </c>
      <c r="J39" s="94">
        <f t="shared" si="3"/>
        <v>9.5752165126455263E-2</v>
      </c>
      <c r="K39" s="94">
        <f t="shared" si="3"/>
        <v>9.5752165126455263E-2</v>
      </c>
      <c r="L39" s="94">
        <f t="shared" si="3"/>
        <v>9.5752165126455263E-2</v>
      </c>
      <c r="M39" s="94">
        <f t="shared" si="3"/>
        <v>9.5752165126455263E-2</v>
      </c>
      <c r="N39" s="94">
        <f t="shared" si="3"/>
        <v>9.5752165126455263E-2</v>
      </c>
      <c r="O39" s="94">
        <f t="shared" si="3"/>
        <v>9.5752165126455263E-2</v>
      </c>
      <c r="P39" s="94">
        <f t="shared" si="3"/>
        <v>9.5752165126455263E-2</v>
      </c>
      <c r="Q39" s="94">
        <f t="shared" si="3"/>
        <v>9.5752165126455263E-2</v>
      </c>
      <c r="R39" s="94">
        <f t="shared" si="3"/>
        <v>9.5752165126455263E-2</v>
      </c>
      <c r="S39" s="93">
        <f>(1+H39)^((5-Dashboard!$F$9)*3/12)</f>
        <v>1.046781813524889</v>
      </c>
      <c r="T39" s="93">
        <f t="shared" ref="T39:X89" si="6">(S39)*(1+I39)</f>
        <v>1.1470134385848945</v>
      </c>
      <c r="U39" s="93">
        <f t="shared" si="6"/>
        <v>1.2568424587585385</v>
      </c>
      <c r="V39" s="93">
        <f t="shared" si="6"/>
        <v>1.3771878454075261</v>
      </c>
      <c r="W39" s="93">
        <f t="shared" si="6"/>
        <v>1.5090565633911346</v>
      </c>
      <c r="X39" s="93">
        <f t="shared" si="6"/>
        <v>1.6535519966341237</v>
      </c>
      <c r="Y39" s="93">
        <f t="shared" si="5"/>
        <v>1.811883180461014</v>
      </c>
      <c r="Z39" s="93">
        <f t="shared" si="5"/>
        <v>1.985374917946364</v>
      </c>
      <c r="AA39" s="93">
        <f t="shared" si="5"/>
        <v>2.1754788649274865</v>
      </c>
      <c r="AB39" s="93">
        <f t="shared" si="5"/>
        <v>2.3837856764311365</v>
      </c>
      <c r="AC39" s="95">
        <f t="shared" si="5"/>
        <v>2.6120383161468497</v>
      </c>
      <c r="AE39" s="96"/>
    </row>
    <row r="40" spans="3:31" ht="24.75" customHeight="1" x14ac:dyDescent="0.25">
      <c r="C40" s="91">
        <f>ABS(E40-Dashboard!$F$13)</f>
        <v>115.17105688491159</v>
      </c>
      <c r="D40" s="92">
        <f t="shared" si="4"/>
        <v>9.5852165126455266E-2</v>
      </c>
      <c r="E40" s="93" cm="1">
        <f t="array" ref="E40">SUM('DRE + DCF'!$S$41/TIR!S40,'DRE + DCF'!$U$41:$AD$41/TIR!T40:AC40,TIR!F40)</f>
        <v>162.7910568849116</v>
      </c>
      <c r="F40" s="100">
        <f>'DRE + DCF'!$AE$38*'DRE + DCF'!$AE$39*(1+G40)/(R40-G40)/AC40</f>
        <v>123.00683794464496</v>
      </c>
      <c r="G40" s="92">
        <f>R40*(1-'DRE + DCF'!$AE$39)</f>
        <v>5.7511299075873157E-2</v>
      </c>
      <c r="H40" s="94">
        <f t="shared" si="3"/>
        <v>9.5852165126455266E-2</v>
      </c>
      <c r="I40" s="94">
        <f t="shared" si="3"/>
        <v>9.5852165126455266E-2</v>
      </c>
      <c r="J40" s="94">
        <f t="shared" si="3"/>
        <v>9.5852165126455266E-2</v>
      </c>
      <c r="K40" s="94">
        <f t="shared" si="3"/>
        <v>9.5852165126455266E-2</v>
      </c>
      <c r="L40" s="94">
        <f t="shared" si="3"/>
        <v>9.5852165126455266E-2</v>
      </c>
      <c r="M40" s="94">
        <f t="shared" si="3"/>
        <v>9.5852165126455266E-2</v>
      </c>
      <c r="N40" s="94">
        <f t="shared" si="3"/>
        <v>9.5852165126455266E-2</v>
      </c>
      <c r="O40" s="94">
        <f t="shared" si="3"/>
        <v>9.5852165126455266E-2</v>
      </c>
      <c r="P40" s="94">
        <f t="shared" si="3"/>
        <v>9.5852165126455266E-2</v>
      </c>
      <c r="Q40" s="94">
        <f t="shared" si="3"/>
        <v>9.5852165126455266E-2</v>
      </c>
      <c r="R40" s="94">
        <f t="shared" si="3"/>
        <v>9.5852165126455266E-2</v>
      </c>
      <c r="S40" s="93">
        <f>(1+H40)^((5-Dashboard!$F$9)*3/12)</f>
        <v>1.0468295778809726</v>
      </c>
      <c r="T40" s="93">
        <f t="shared" si="6"/>
        <v>1.1471704594392771</v>
      </c>
      <c r="U40" s="93">
        <f t="shared" si="6"/>
        <v>1.2571292317456422</v>
      </c>
      <c r="V40" s="93">
        <f t="shared" si="6"/>
        <v>1.3776277904522192</v>
      </c>
      <c r="W40" s="93">
        <f t="shared" si="6"/>
        <v>1.509676396905439</v>
      </c>
      <c r="X40" s="93">
        <f t="shared" si="6"/>
        <v>1.654382148189131</v>
      </c>
      <c r="Y40" s="93">
        <f t="shared" si="5"/>
        <v>1.8129582590396154</v>
      </c>
      <c r="Z40" s="93">
        <f t="shared" si="5"/>
        <v>1.9867342334524514</v>
      </c>
      <c r="AA40" s="93">
        <f t="shared" si="5"/>
        <v>2.177167011259717</v>
      </c>
      <c r="AB40" s="93">
        <f t="shared" si="5"/>
        <v>2.3858531831308545</v>
      </c>
      <c r="AC40" s="95">
        <f t="shared" si="5"/>
        <v>2.6145423764077917</v>
      </c>
      <c r="AE40" s="96"/>
    </row>
    <row r="41" spans="3:31" ht="24.75" customHeight="1" x14ac:dyDescent="0.25">
      <c r="C41" s="91">
        <f>ABS(E41-Dashboard!$F$13)</f>
        <v>114.91105190100967</v>
      </c>
      <c r="D41" s="92">
        <f t="shared" si="4"/>
        <v>9.5952165126455269E-2</v>
      </c>
      <c r="E41" s="93" cm="1">
        <f t="array" ref="E41">SUM('DRE + DCF'!$S$41/TIR!S41,'DRE + DCF'!$U$41:$AD$41/TIR!T41:AC41,TIR!F41)</f>
        <v>162.53105190100968</v>
      </c>
      <c r="F41" s="100">
        <f>'DRE + DCF'!$AE$38*'DRE + DCF'!$AE$39*(1+G41)/(R41-G41)/AC41</f>
        <v>122.76793157724464</v>
      </c>
      <c r="G41" s="92">
        <f>R41*(1-'DRE + DCF'!$AE$39)</f>
        <v>5.7571299075873161E-2</v>
      </c>
      <c r="H41" s="94">
        <f t="shared" si="3"/>
        <v>9.5952165126455269E-2</v>
      </c>
      <c r="I41" s="94">
        <f t="shared" si="3"/>
        <v>9.5952165126455269E-2</v>
      </c>
      <c r="J41" s="94">
        <f t="shared" si="3"/>
        <v>9.5952165126455269E-2</v>
      </c>
      <c r="K41" s="94">
        <f t="shared" si="3"/>
        <v>9.5952165126455269E-2</v>
      </c>
      <c r="L41" s="94">
        <f t="shared" si="3"/>
        <v>9.5952165126455269E-2</v>
      </c>
      <c r="M41" s="94">
        <f t="shared" si="3"/>
        <v>9.5952165126455269E-2</v>
      </c>
      <c r="N41" s="94">
        <f t="shared" si="3"/>
        <v>9.5952165126455269E-2</v>
      </c>
      <c r="O41" s="94">
        <f t="shared" si="3"/>
        <v>9.5952165126455269E-2</v>
      </c>
      <c r="P41" s="94">
        <f t="shared" si="3"/>
        <v>9.5952165126455269E-2</v>
      </c>
      <c r="Q41" s="94">
        <f t="shared" si="3"/>
        <v>9.5952165126455269E-2</v>
      </c>
      <c r="R41" s="94">
        <f t="shared" si="3"/>
        <v>9.5952165126455269E-2</v>
      </c>
      <c r="S41" s="93">
        <f>(1+H41)^((5-Dashboard!$F$9)*3/12)</f>
        <v>1.0468773400577811</v>
      </c>
      <c r="T41" s="93">
        <f t="shared" si="6"/>
        <v>1.1473274874581496</v>
      </c>
      <c r="U41" s="93">
        <f t="shared" si="6"/>
        <v>1.2574160439888549</v>
      </c>
      <c r="V41" s="93">
        <f t="shared" si="6"/>
        <v>1.3780678358743275</v>
      </c>
      <c r="W41" s="93">
        <f t="shared" si="6"/>
        <v>1.5102964284175977</v>
      </c>
      <c r="X41" s="93">
        <f t="shared" si="6"/>
        <v>1.6552126407070187</v>
      </c>
      <c r="Y41" s="93">
        <f t="shared" si="5"/>
        <v>1.8140338773275346</v>
      </c>
      <c r="Z41" s="93">
        <f t="shared" si="5"/>
        <v>1.98809435546985</v>
      </c>
      <c r="AA41" s="93">
        <f t="shared" si="5"/>
        <v>2.1788563133528664</v>
      </c>
      <c r="AB41" s="93">
        <f t="shared" si="5"/>
        <v>2.3879222941185203</v>
      </c>
      <c r="AC41" s="95">
        <f t="shared" si="5"/>
        <v>2.6170486083929245</v>
      </c>
      <c r="AE41" s="96"/>
    </row>
    <row r="42" spans="3:31" ht="24.75" customHeight="1" x14ac:dyDescent="0.25">
      <c r="C42" s="91">
        <f>ABS(E42-Dashboard!$F$13)</f>
        <v>114.65167065143658</v>
      </c>
      <c r="D42" s="92">
        <f t="shared" si="4"/>
        <v>9.6052165126455272E-2</v>
      </c>
      <c r="E42" s="93" cm="1">
        <f t="array" ref="E42">SUM('DRE + DCF'!$S$41/TIR!S42,'DRE + DCF'!$U$41:$AD$41/TIR!T42:AC42,TIR!F42)</f>
        <v>162.27167065143658</v>
      </c>
      <c r="F42" s="100">
        <f>'DRE + DCF'!$AE$38*'DRE + DCF'!$AE$39*(1+G42)/(R42-G42)/AC42</f>
        <v>122.52963262140051</v>
      </c>
      <c r="G42" s="92">
        <f>R42*(1-'DRE + DCF'!$AE$39)</f>
        <v>5.7631299075873159E-2</v>
      </c>
      <c r="H42" s="94">
        <f t="shared" si="3"/>
        <v>9.6052165126455272E-2</v>
      </c>
      <c r="I42" s="94">
        <f t="shared" si="3"/>
        <v>9.6052165126455272E-2</v>
      </c>
      <c r="J42" s="94">
        <f t="shared" si="3"/>
        <v>9.6052165126455272E-2</v>
      </c>
      <c r="K42" s="94">
        <f t="shared" si="3"/>
        <v>9.6052165126455272E-2</v>
      </c>
      <c r="L42" s="94">
        <f t="shared" si="3"/>
        <v>9.6052165126455272E-2</v>
      </c>
      <c r="M42" s="94">
        <f t="shared" si="3"/>
        <v>9.6052165126455272E-2</v>
      </c>
      <c r="N42" s="94">
        <f t="shared" si="3"/>
        <v>9.6052165126455272E-2</v>
      </c>
      <c r="O42" s="94">
        <f t="shared" si="3"/>
        <v>9.6052165126455272E-2</v>
      </c>
      <c r="P42" s="94">
        <f t="shared" si="3"/>
        <v>9.6052165126455272E-2</v>
      </c>
      <c r="Q42" s="94">
        <f t="shared" si="3"/>
        <v>9.6052165126455272E-2</v>
      </c>
      <c r="R42" s="94">
        <f t="shared" si="3"/>
        <v>9.6052165126455272E-2</v>
      </c>
      <c r="S42" s="93">
        <f>(1+H42)^((5-Dashboard!$F$9)*3/12)</f>
        <v>1.046925100055613</v>
      </c>
      <c r="T42" s="93">
        <f t="shared" si="6"/>
        <v>1.1474845226411854</v>
      </c>
      <c r="U42" s="93">
        <f t="shared" si="6"/>
        <v>1.2577028954899681</v>
      </c>
      <c r="V42" s="93">
        <f t="shared" si="6"/>
        <v>1.3785079816875914</v>
      </c>
      <c r="W42" s="93">
        <f t="shared" si="6"/>
        <v>1.5109166579727844</v>
      </c>
      <c r="X42" s="93">
        <f t="shared" si="6"/>
        <v>1.6560434742966981</v>
      </c>
      <c r="Y42" s="93">
        <f t="shared" si="5"/>
        <v>1.8151100355464331</v>
      </c>
      <c r="Z42" s="93">
        <f t="shared" si="5"/>
        <v>1.989455284403425</v>
      </c>
      <c r="AA42" s="93">
        <f t="shared" si="5"/>
        <v>2.1805467718926419</v>
      </c>
      <c r="AB42" s="93">
        <f t="shared" si="5"/>
        <v>2.3899930104924327</v>
      </c>
      <c r="AC42" s="95">
        <f t="shared" si="5"/>
        <v>2.6195570137873259</v>
      </c>
      <c r="AE42" s="96"/>
    </row>
    <row r="43" spans="3:31" ht="24.75" customHeight="1" x14ac:dyDescent="0.25">
      <c r="C43" s="91">
        <f>ABS(E43-Dashboard!$F$13)</f>
        <v>114.39291110632252</v>
      </c>
      <c r="D43" s="92">
        <f t="shared" si="4"/>
        <v>9.6152165126455275E-2</v>
      </c>
      <c r="E43" s="93" cm="1">
        <f t="array" ref="E43">SUM('DRE + DCF'!$S$41/TIR!S43,'DRE + DCF'!$U$41:$AD$41/TIR!T43:AC43,TIR!F43)</f>
        <v>162.01291110632252</v>
      </c>
      <c r="F43" s="100">
        <f>'DRE + DCF'!$AE$38*'DRE + DCF'!$AE$39*(1+G43)/(R43-G43)/AC43</f>
        <v>122.2919390625124</v>
      </c>
      <c r="G43" s="92">
        <f>R43*(1-'DRE + DCF'!$AE$39)</f>
        <v>5.7691299075873163E-2</v>
      </c>
      <c r="H43" s="94">
        <f t="shared" si="3"/>
        <v>9.6152165126455275E-2</v>
      </c>
      <c r="I43" s="94">
        <f t="shared" si="3"/>
        <v>9.6152165126455275E-2</v>
      </c>
      <c r="J43" s="94">
        <f t="shared" si="3"/>
        <v>9.6152165126455275E-2</v>
      </c>
      <c r="K43" s="94">
        <f t="shared" si="3"/>
        <v>9.6152165126455275E-2</v>
      </c>
      <c r="L43" s="94">
        <f t="shared" si="3"/>
        <v>9.6152165126455275E-2</v>
      </c>
      <c r="M43" s="94">
        <f t="shared" si="3"/>
        <v>9.6152165126455275E-2</v>
      </c>
      <c r="N43" s="94">
        <f t="shared" si="3"/>
        <v>9.6152165126455275E-2</v>
      </c>
      <c r="O43" s="94">
        <f t="shared" si="3"/>
        <v>9.6152165126455275E-2</v>
      </c>
      <c r="P43" s="94">
        <f t="shared" si="3"/>
        <v>9.6152165126455275E-2</v>
      </c>
      <c r="Q43" s="94">
        <f t="shared" si="3"/>
        <v>9.6152165126455275E-2</v>
      </c>
      <c r="R43" s="94">
        <f t="shared" si="3"/>
        <v>9.6152165126455275E-2</v>
      </c>
      <c r="S43" s="93">
        <f>(1+H43)^((5-Dashboard!$F$9)*3/12)</f>
        <v>1.0469728578747661</v>
      </c>
      <c r="T43" s="93">
        <f t="shared" si="6"/>
        <v>1.1476415649880574</v>
      </c>
      <c r="U43" s="93">
        <f t="shared" si="6"/>
        <v>1.2579897862507725</v>
      </c>
      <c r="V43" s="93">
        <f t="shared" si="6"/>
        <v>1.3789482279057508</v>
      </c>
      <c r="W43" s="93">
        <f t="shared" si="6"/>
        <v>1.5115370856161774</v>
      </c>
      <c r="X43" s="93">
        <f t="shared" si="6"/>
        <v>1.6568746490671049</v>
      </c>
      <c r="Y43" s="93">
        <f t="shared" si="5"/>
        <v>1.8161867339180426</v>
      </c>
      <c r="Z43" s="93">
        <f t="shared" si="5"/>
        <v>1.9908170206582076</v>
      </c>
      <c r="AA43" s="93">
        <f t="shared" si="5"/>
        <v>2.1822383875650933</v>
      </c>
      <c r="AB43" s="93">
        <f t="shared" si="5"/>
        <v>2.3920653333515416</v>
      </c>
      <c r="AC43" s="95">
        <f t="shared" si="5"/>
        <v>2.6220675942772282</v>
      </c>
      <c r="AE43" s="96"/>
    </row>
    <row r="44" spans="3:31" ht="24.75" customHeight="1" x14ac:dyDescent="0.25">
      <c r="C44" s="91">
        <f>ABS(E44-Dashboard!$F$13)</f>
        <v>114.13477124432706</v>
      </c>
      <c r="D44" s="92">
        <f t="shared" si="4"/>
        <v>9.6252165126455277E-2</v>
      </c>
      <c r="E44" s="93" cm="1">
        <f t="array" ref="E44">SUM('DRE + DCF'!$S$41/TIR!S44,'DRE + DCF'!$U$41:$AD$41/TIR!T44:AC44,TIR!F44)</f>
        <v>161.75477124432706</v>
      </c>
      <c r="F44" s="100">
        <f>'DRE + DCF'!$AE$38*'DRE + DCF'!$AE$39*(1+G44)/(R44-G44)/AC44</f>
        <v>122.05484889449311</v>
      </c>
      <c r="G44" s="92">
        <f>R44*(1-'DRE + DCF'!$AE$39)</f>
        <v>5.7751299075873161E-2</v>
      </c>
      <c r="H44" s="94">
        <f t="shared" si="3"/>
        <v>9.6252165126455277E-2</v>
      </c>
      <c r="I44" s="94">
        <f t="shared" si="3"/>
        <v>9.6252165126455277E-2</v>
      </c>
      <c r="J44" s="94">
        <f t="shared" si="3"/>
        <v>9.6252165126455277E-2</v>
      </c>
      <c r="K44" s="94">
        <f t="shared" si="3"/>
        <v>9.6252165126455277E-2</v>
      </c>
      <c r="L44" s="94">
        <f t="shared" si="3"/>
        <v>9.6252165126455277E-2</v>
      </c>
      <c r="M44" s="94">
        <f t="shared" si="3"/>
        <v>9.6252165126455277E-2</v>
      </c>
      <c r="N44" s="94">
        <f t="shared" si="3"/>
        <v>9.6252165126455277E-2</v>
      </c>
      <c r="O44" s="94">
        <f t="shared" si="3"/>
        <v>9.6252165126455277E-2</v>
      </c>
      <c r="P44" s="94">
        <f t="shared" si="3"/>
        <v>9.6252165126455277E-2</v>
      </c>
      <c r="Q44" s="94">
        <f t="shared" si="3"/>
        <v>9.6252165126455277E-2</v>
      </c>
      <c r="R44" s="94">
        <f t="shared" si="3"/>
        <v>9.6252165126455277E-2</v>
      </c>
      <c r="S44" s="93">
        <f>(1+H44)^((5-Dashboard!$F$9)*3/12)</f>
        <v>1.0470206135155387</v>
      </c>
      <c r="T44" s="93">
        <f t="shared" si="6"/>
        <v>1.1477986144984387</v>
      </c>
      <c r="U44" s="93">
        <f t="shared" si="6"/>
        <v>1.2582767162730588</v>
      </c>
      <c r="V44" s="93">
        <f t="shared" si="6"/>
        <v>1.3793885745425472</v>
      </c>
      <c r="W44" s="93">
        <f t="shared" si="6"/>
        <v>1.5121577113929621</v>
      </c>
      <c r="X44" s="93">
        <f t="shared" si="6"/>
        <v>1.6577061651272</v>
      </c>
      <c r="Y44" s="93">
        <f t="shared" si="5"/>
        <v>1.8172639726641662</v>
      </c>
      <c r="Z44" s="93">
        <f t="shared" si="5"/>
        <v>1.9921795646393954</v>
      </c>
      <c r="AA44" s="93">
        <f t="shared" si="5"/>
        <v>2.1839311610566159</v>
      </c>
      <c r="AB44" s="93">
        <f t="shared" si="5"/>
        <v>2.3941392637954482</v>
      </c>
      <c r="AC44" s="95">
        <f t="shared" si="5"/>
        <v>2.6245803515500175</v>
      </c>
      <c r="AE44" s="96"/>
    </row>
    <row r="45" spans="3:31" ht="24.75" customHeight="1" x14ac:dyDescent="0.25">
      <c r="C45" s="91">
        <f>ABS(E45-Dashboard!$F$13)</f>
        <v>113.87724905259466</v>
      </c>
      <c r="D45" s="92">
        <f t="shared" si="4"/>
        <v>9.635216512645528E-2</v>
      </c>
      <c r="E45" s="93" cm="1">
        <f t="array" ref="E45">SUM('DRE + DCF'!$S$41/TIR!S45,'DRE + DCF'!$U$41:$AD$41/TIR!T45:AC45,TIR!F45)</f>
        <v>161.49724905259467</v>
      </c>
      <c r="F45" s="100">
        <f>'DRE + DCF'!$AE$38*'DRE + DCF'!$AE$39*(1+G45)/(R45-G45)/AC45</f>
        <v>121.81836011972405</v>
      </c>
      <c r="G45" s="92">
        <f>R45*(1-'DRE + DCF'!$AE$39)</f>
        <v>5.7811299075873165E-2</v>
      </c>
      <c r="H45" s="94">
        <f t="shared" si="3"/>
        <v>9.635216512645528E-2</v>
      </c>
      <c r="I45" s="94">
        <f t="shared" si="3"/>
        <v>9.635216512645528E-2</v>
      </c>
      <c r="J45" s="94">
        <f t="shared" si="3"/>
        <v>9.635216512645528E-2</v>
      </c>
      <c r="K45" s="94">
        <f t="shared" si="3"/>
        <v>9.635216512645528E-2</v>
      </c>
      <c r="L45" s="94">
        <f t="shared" si="3"/>
        <v>9.635216512645528E-2</v>
      </c>
      <c r="M45" s="94">
        <f t="shared" si="3"/>
        <v>9.635216512645528E-2</v>
      </c>
      <c r="N45" s="94">
        <f t="shared" si="3"/>
        <v>9.635216512645528E-2</v>
      </c>
      <c r="O45" s="94">
        <f t="shared" si="3"/>
        <v>9.635216512645528E-2</v>
      </c>
      <c r="P45" s="94">
        <f t="shared" si="3"/>
        <v>9.635216512645528E-2</v>
      </c>
      <c r="Q45" s="94">
        <f t="shared" si="3"/>
        <v>9.635216512645528E-2</v>
      </c>
      <c r="R45" s="94">
        <f t="shared" si="3"/>
        <v>9.635216512645528E-2</v>
      </c>
      <c r="S45" s="93">
        <f>(1+H45)^((5-Dashboard!$F$9)*3/12)</f>
        <v>1.047068366978229</v>
      </c>
      <c r="T45" s="93">
        <f t="shared" si="6"/>
        <v>1.1479556711720031</v>
      </c>
      <c r="U45" s="93">
        <f t="shared" si="6"/>
        <v>1.2585636855586186</v>
      </c>
      <c r="V45" s="93">
        <f t="shared" si="6"/>
        <v>1.3798290216117226</v>
      </c>
      <c r="W45" s="93">
        <f t="shared" si="6"/>
        <v>1.5127785353483303</v>
      </c>
      <c r="X45" s="93">
        <f t="shared" si="6"/>
        <v>1.6585380225859696</v>
      </c>
      <c r="Y45" s="93">
        <f t="shared" si="5"/>
        <v>1.8183417520066774</v>
      </c>
      <c r="Z45" s="93">
        <f t="shared" si="5"/>
        <v>1.9935429167523526</v>
      </c>
      <c r="AA45" s="93">
        <f t="shared" si="5"/>
        <v>2.1856250930539503</v>
      </c>
      <c r="AB45" s="93">
        <f t="shared" si="5"/>
        <v>2.3962148029244084</v>
      </c>
      <c r="AC45" s="95">
        <f t="shared" si="5"/>
        <v>2.627095287294237</v>
      </c>
      <c r="AE45" s="96"/>
    </row>
    <row r="46" spans="3:31" ht="24.75" customHeight="1" x14ac:dyDescent="0.25">
      <c r="C46" s="91">
        <f>ABS(E46-Dashboard!$F$13)</f>
        <v>113.6203425267102</v>
      </c>
      <c r="D46" s="92">
        <f t="shared" si="4"/>
        <v>9.6452165126455283E-2</v>
      </c>
      <c r="E46" s="93" cm="1">
        <f t="array" ref="E46">SUM('DRE + DCF'!$S$41/TIR!S46,'DRE + DCF'!$U$41:$AD$41/TIR!T46:AC46,TIR!F46)</f>
        <v>161.24034252671021</v>
      </c>
      <c r="F46" s="100">
        <f>'DRE + DCF'!$AE$38*'DRE + DCF'!$AE$39*(1+G46)/(R46-G46)/AC46</f>
        <v>121.58247074901085</v>
      </c>
      <c r="G46" s="92">
        <f>R46*(1-'DRE + DCF'!$AE$39)</f>
        <v>5.787129907587317E-2</v>
      </c>
      <c r="H46" s="94">
        <f t="shared" si="3"/>
        <v>9.6452165126455283E-2</v>
      </c>
      <c r="I46" s="94">
        <f t="shared" si="3"/>
        <v>9.6452165126455283E-2</v>
      </c>
      <c r="J46" s="94">
        <f t="shared" si="3"/>
        <v>9.6452165126455283E-2</v>
      </c>
      <c r="K46" s="94">
        <f t="shared" si="3"/>
        <v>9.6452165126455283E-2</v>
      </c>
      <c r="L46" s="94">
        <f t="shared" si="3"/>
        <v>9.6452165126455283E-2</v>
      </c>
      <c r="M46" s="94">
        <f t="shared" si="3"/>
        <v>9.6452165126455283E-2</v>
      </c>
      <c r="N46" s="94">
        <f t="shared" si="3"/>
        <v>9.6452165126455283E-2</v>
      </c>
      <c r="O46" s="94">
        <f t="shared" si="3"/>
        <v>9.6452165126455283E-2</v>
      </c>
      <c r="P46" s="94">
        <f t="shared" si="3"/>
        <v>9.6452165126455283E-2</v>
      </c>
      <c r="Q46" s="94">
        <f t="shared" si="3"/>
        <v>9.6452165126455283E-2</v>
      </c>
      <c r="R46" s="94">
        <f t="shared" si="3"/>
        <v>9.6452165126455283E-2</v>
      </c>
      <c r="S46" s="93">
        <f>(1+H46)^((5-Dashboard!$F$9)*3/12)</f>
        <v>1.0471161182631348</v>
      </c>
      <c r="T46" s="93">
        <f t="shared" si="6"/>
        <v>1.1481127350084237</v>
      </c>
      <c r="U46" s="93">
        <f t="shared" si="6"/>
        <v>1.2588506941092426</v>
      </c>
      <c r="V46" s="93">
        <f t="shared" si="6"/>
        <v>1.3802695691270201</v>
      </c>
      <c r="W46" s="93">
        <f t="shared" si="6"/>
        <v>1.513399557527481</v>
      </c>
      <c r="X46" s="93">
        <f t="shared" si="6"/>
        <v>1.6593702215524262</v>
      </c>
      <c r="Y46" s="93">
        <f t="shared" si="5"/>
        <v>1.8194200721675235</v>
      </c>
      <c r="Z46" s="93">
        <f t="shared" si="5"/>
        <v>1.994907077402613</v>
      </c>
      <c r="AA46" s="93">
        <f t="shared" si="5"/>
        <v>2.1873201842441845</v>
      </c>
      <c r="AB46" s="93">
        <f t="shared" si="5"/>
        <v>2.3982919518393335</v>
      </c>
      <c r="AC46" s="95">
        <f t="shared" si="5"/>
        <v>2.62961240319959</v>
      </c>
      <c r="AE46" s="96"/>
    </row>
    <row r="47" spans="3:31" ht="24.75" customHeight="1" x14ac:dyDescent="0.25">
      <c r="C47" s="91">
        <f>ABS(E47-Dashboard!$F$13)</f>
        <v>113.36404967065687</v>
      </c>
      <c r="D47" s="92">
        <f t="shared" si="4"/>
        <v>9.6552165126455286E-2</v>
      </c>
      <c r="E47" s="93" cm="1">
        <f t="array" ref="E47">SUM('DRE + DCF'!$S$41/TIR!S47,'DRE + DCF'!$U$41:$AD$41/TIR!T47:AC47,TIR!F47)</f>
        <v>160.98404967065687</v>
      </c>
      <c r="F47" s="100">
        <f>'DRE + DCF'!$AE$38*'DRE + DCF'!$AE$39*(1+G47)/(R47-G47)/AC47</f>
        <v>121.34717880154103</v>
      </c>
      <c r="G47" s="92">
        <f>R47*(1-'DRE + DCF'!$AE$39)</f>
        <v>5.7931299075873167E-2</v>
      </c>
      <c r="H47" s="94">
        <f t="shared" si="3"/>
        <v>9.6552165126455286E-2</v>
      </c>
      <c r="I47" s="94">
        <f t="shared" si="3"/>
        <v>9.6552165126455286E-2</v>
      </c>
      <c r="J47" s="94">
        <f t="shared" si="3"/>
        <v>9.6552165126455286E-2</v>
      </c>
      <c r="K47" s="94">
        <f t="shared" si="3"/>
        <v>9.6552165126455286E-2</v>
      </c>
      <c r="L47" s="94">
        <f t="shared" si="3"/>
        <v>9.6552165126455286E-2</v>
      </c>
      <c r="M47" s="94">
        <f t="shared" si="3"/>
        <v>9.6552165126455286E-2</v>
      </c>
      <c r="N47" s="94">
        <f t="shared" si="3"/>
        <v>9.6552165126455286E-2</v>
      </c>
      <c r="O47" s="94">
        <f t="shared" si="3"/>
        <v>9.6552165126455286E-2</v>
      </c>
      <c r="P47" s="94">
        <f t="shared" si="3"/>
        <v>9.6552165126455286E-2</v>
      </c>
      <c r="Q47" s="94">
        <f t="shared" si="3"/>
        <v>9.6552165126455286E-2</v>
      </c>
      <c r="R47" s="94">
        <f t="shared" si="3"/>
        <v>9.6552165126455286E-2</v>
      </c>
      <c r="S47" s="93">
        <f>(1+H47)^((5-Dashboard!$F$9)*3/12)</f>
        <v>1.0471638673705541</v>
      </c>
      <c r="T47" s="93">
        <f t="shared" si="6"/>
        <v>1.1482698060073735</v>
      </c>
      <c r="U47" s="93">
        <f t="shared" si="6"/>
        <v>1.2591377419267202</v>
      </c>
      <c r="V47" s="93">
        <f t="shared" si="6"/>
        <v>1.380710217102181</v>
      </c>
      <c r="W47" s="93">
        <f t="shared" si="6"/>
        <v>1.5140207779756147</v>
      </c>
      <c r="X47" s="93">
        <f t="shared" si="6"/>
        <v>1.6602027621356008</v>
      </c>
      <c r="Y47" s="93">
        <f t="shared" si="5"/>
        <v>1.8204989333687147</v>
      </c>
      <c r="Z47" s="93">
        <f t="shared" si="5"/>
        <v>1.9962720469958668</v>
      </c>
      <c r="AA47" s="93">
        <f t="shared" si="5"/>
        <v>2.189016435314739</v>
      </c>
      <c r="AB47" s="93">
        <f t="shared" si="5"/>
        <v>2.4003707116417723</v>
      </c>
      <c r="AC47" s="95">
        <f t="shared" si="5"/>
        <v>2.6321317009569158</v>
      </c>
      <c r="AE47" s="96"/>
    </row>
    <row r="48" spans="3:31" ht="24.75" customHeight="1" x14ac:dyDescent="0.25">
      <c r="C48" s="91">
        <f>ABS(E48-Dashboard!$F$13)</f>
        <v>113.10836849677011</v>
      </c>
      <c r="D48" s="92">
        <f t="shared" si="4"/>
        <v>9.6652165126455289E-2</v>
      </c>
      <c r="E48" s="93" cm="1">
        <f t="array" ref="E48">SUM('DRE + DCF'!$S$41/TIR!S48,'DRE + DCF'!$U$41:$AD$41/TIR!T48:AC48,TIR!F48)</f>
        <v>160.72836849677012</v>
      </c>
      <c r="F48" s="100">
        <f>'DRE + DCF'!$AE$38*'DRE + DCF'!$AE$39*(1+G48)/(R48-G48)/AC48</f>
        <v>121.11248230483825</v>
      </c>
      <c r="G48" s="92">
        <f>R48*(1-'DRE + DCF'!$AE$39)</f>
        <v>5.7991299075873172E-2</v>
      </c>
      <c r="H48" s="94">
        <f t="shared" si="3"/>
        <v>9.6652165126455289E-2</v>
      </c>
      <c r="I48" s="94">
        <f t="shared" si="3"/>
        <v>9.6652165126455289E-2</v>
      </c>
      <c r="J48" s="94">
        <f t="shared" si="3"/>
        <v>9.6652165126455289E-2</v>
      </c>
      <c r="K48" s="94">
        <f t="shared" si="3"/>
        <v>9.6652165126455289E-2</v>
      </c>
      <c r="L48" s="94">
        <f t="shared" si="3"/>
        <v>9.6652165126455289E-2</v>
      </c>
      <c r="M48" s="94">
        <f t="shared" si="3"/>
        <v>9.6652165126455289E-2</v>
      </c>
      <c r="N48" s="94">
        <f t="shared" si="3"/>
        <v>9.6652165126455289E-2</v>
      </c>
      <c r="O48" s="94">
        <f t="shared" si="3"/>
        <v>9.6652165126455289E-2</v>
      </c>
      <c r="P48" s="94">
        <f t="shared" si="3"/>
        <v>9.6652165126455289E-2</v>
      </c>
      <c r="Q48" s="94">
        <f t="shared" si="3"/>
        <v>9.6652165126455289E-2</v>
      </c>
      <c r="R48" s="94">
        <f t="shared" si="3"/>
        <v>9.6652165126455289E-2</v>
      </c>
      <c r="S48" s="93">
        <f>(1+H48)^((5-Dashboard!$F$9)*3/12)</f>
        <v>1.0472116143007846</v>
      </c>
      <c r="T48" s="93">
        <f t="shared" si="6"/>
        <v>1.1484268841685259</v>
      </c>
      <c r="U48" s="93">
        <f t="shared" si="6"/>
        <v>1.2594248290128429</v>
      </c>
      <c r="V48" s="93">
        <f t="shared" si="6"/>
        <v>1.38115096555095</v>
      </c>
      <c r="W48" s="93">
        <f t="shared" si="6"/>
        <v>1.5146421967379435</v>
      </c>
      <c r="X48" s="93">
        <f t="shared" si="6"/>
        <v>1.6610356444445564</v>
      </c>
      <c r="Y48" s="93">
        <f t="shared" si="5"/>
        <v>1.8215783358323399</v>
      </c>
      <c r="Z48" s="93">
        <f t="shared" si="5"/>
        <v>1.997637825937981</v>
      </c>
      <c r="AA48" s="93">
        <f t="shared" si="5"/>
        <v>2.190713846953392</v>
      </c>
      <c r="AB48" s="93">
        <f t="shared" si="5"/>
        <v>2.4024510834339434</v>
      </c>
      <c r="AC48" s="95">
        <f t="shared" si="5"/>
        <v>2.6346531822582326</v>
      </c>
      <c r="AE48" s="96"/>
    </row>
    <row r="49" spans="3:31" ht="24.75" customHeight="1" x14ac:dyDescent="0.25">
      <c r="C49" s="91">
        <f>ABS(E49-Dashboard!$F$13)</f>
        <v>112.85329702569595</v>
      </c>
      <c r="D49" s="92">
        <f t="shared" si="4"/>
        <v>9.6752165126455292E-2</v>
      </c>
      <c r="E49" s="93" cm="1">
        <f t="array" ref="E49">SUM('DRE + DCF'!$S$41/TIR!S49,'DRE + DCF'!$U$41:$AD$41/TIR!T49:AC49,TIR!F49)</f>
        <v>160.47329702569596</v>
      </c>
      <c r="F49" s="100">
        <f>'DRE + DCF'!$AE$38*'DRE + DCF'!$AE$39*(1+G49)/(R49-G49)/AC49</f>
        <v>120.8783792947205</v>
      </c>
      <c r="G49" s="92">
        <f>R49*(1-'DRE + DCF'!$AE$39)</f>
        <v>5.805129907587317E-2</v>
      </c>
      <c r="H49" s="94">
        <f t="shared" si="3"/>
        <v>9.6752165126455292E-2</v>
      </c>
      <c r="I49" s="94">
        <f t="shared" si="3"/>
        <v>9.6752165126455292E-2</v>
      </c>
      <c r="J49" s="94">
        <f t="shared" si="3"/>
        <v>9.6752165126455292E-2</v>
      </c>
      <c r="K49" s="94">
        <f t="shared" si="3"/>
        <v>9.6752165126455292E-2</v>
      </c>
      <c r="L49" s="94">
        <f t="shared" si="3"/>
        <v>9.6752165126455292E-2</v>
      </c>
      <c r="M49" s="94">
        <f t="shared" si="3"/>
        <v>9.6752165126455292E-2</v>
      </c>
      <c r="N49" s="94">
        <f t="shared" si="3"/>
        <v>9.6752165126455292E-2</v>
      </c>
      <c r="O49" s="94">
        <f t="shared" si="3"/>
        <v>9.6752165126455292E-2</v>
      </c>
      <c r="P49" s="94">
        <f t="shared" si="3"/>
        <v>9.6752165126455292E-2</v>
      </c>
      <c r="Q49" s="94">
        <f t="shared" si="3"/>
        <v>9.6752165126455292E-2</v>
      </c>
      <c r="R49" s="94">
        <f t="shared" si="3"/>
        <v>9.6752165126455292E-2</v>
      </c>
      <c r="S49" s="93">
        <f>(1+H49)^((5-Dashboard!$F$9)*3/12)</f>
        <v>1.0472593590541244</v>
      </c>
      <c r="T49" s="93">
        <f t="shared" si="6"/>
        <v>1.1485839694915547</v>
      </c>
      <c r="U49" s="93">
        <f t="shared" si="6"/>
        <v>1.2597119553694012</v>
      </c>
      <c r="V49" s="93">
        <f t="shared" si="6"/>
        <v>1.3815918144870714</v>
      </c>
      <c r="W49" s="93">
        <f t="shared" si="6"/>
        <v>1.5152638138596835</v>
      </c>
      <c r="X49" s="93">
        <f t="shared" si="6"/>
        <v>1.661868868588378</v>
      </c>
      <c r="Y49" s="93">
        <f t="shared" si="5"/>
        <v>1.8226582797805564</v>
      </c>
      <c r="Z49" s="93">
        <f t="shared" si="5"/>
        <v>1.9990044146349859</v>
      </c>
      <c r="AA49" s="93">
        <f t="shared" si="5"/>
        <v>2.1924124198482633</v>
      </c>
      <c r="AB49" s="93">
        <f t="shared" si="5"/>
        <v>2.4045330683187141</v>
      </c>
      <c r="AC49" s="95">
        <f t="shared" si="5"/>
        <v>2.6371768487967087</v>
      </c>
      <c r="AE49" s="96"/>
    </row>
    <row r="50" spans="3:31" ht="24.75" customHeight="1" x14ac:dyDescent="0.25">
      <c r="C50" s="91">
        <f>ABS(E50-Dashboard!$F$13)</f>
        <v>112.5988332863476</v>
      </c>
      <c r="D50" s="92">
        <f t="shared" si="4"/>
        <v>9.6852165126455295E-2</v>
      </c>
      <c r="E50" s="93" cm="1">
        <f t="array" ref="E50">SUM('DRE + DCF'!$S$41/TIR!S50,'DRE + DCF'!$U$41:$AD$41/TIR!T50:AC50,TIR!F50)</f>
        <v>160.2188332863476</v>
      </c>
      <c r="F50" s="100">
        <f>'DRE + DCF'!$AE$38*'DRE + DCF'!$AE$39*(1+G50)/(R50-G50)/AC50</f>
        <v>120.64486781525677</v>
      </c>
      <c r="G50" s="92">
        <f>R50*(1-'DRE + DCF'!$AE$39)</f>
        <v>5.8111299075873174E-2</v>
      </c>
      <c r="H50" s="94">
        <f t="shared" si="3"/>
        <v>9.6852165126455295E-2</v>
      </c>
      <c r="I50" s="94">
        <f t="shared" si="3"/>
        <v>9.6852165126455295E-2</v>
      </c>
      <c r="J50" s="94">
        <f t="shared" si="3"/>
        <v>9.6852165126455295E-2</v>
      </c>
      <c r="K50" s="94">
        <f t="shared" si="3"/>
        <v>9.6852165126455295E-2</v>
      </c>
      <c r="L50" s="94">
        <f t="shared" si="3"/>
        <v>9.6852165126455295E-2</v>
      </c>
      <c r="M50" s="94">
        <f t="shared" si="3"/>
        <v>9.6852165126455295E-2</v>
      </c>
      <c r="N50" s="94">
        <f t="shared" si="3"/>
        <v>9.6852165126455295E-2</v>
      </c>
      <c r="O50" s="94">
        <f t="shared" si="3"/>
        <v>9.6852165126455295E-2</v>
      </c>
      <c r="P50" s="94">
        <f t="shared" si="3"/>
        <v>9.6852165126455295E-2</v>
      </c>
      <c r="Q50" s="94">
        <f t="shared" ref="I50:R76" si="7">$D50</f>
        <v>9.6852165126455295E-2</v>
      </c>
      <c r="R50" s="94">
        <f t="shared" si="7"/>
        <v>9.6852165126455295E-2</v>
      </c>
      <c r="S50" s="93">
        <f>(1+H50)^((5-Dashboard!$F$9)*3/12)</f>
        <v>1.0473071016308708</v>
      </c>
      <c r="T50" s="93">
        <f t="shared" si="6"/>
        <v>1.1487410619761333</v>
      </c>
      <c r="U50" s="93">
        <f t="shared" si="6"/>
        <v>1.2599991209981856</v>
      </c>
      <c r="V50" s="93">
        <f t="shared" si="6"/>
        <v>1.3820327639242904</v>
      </c>
      <c r="W50" s="93">
        <f t="shared" si="6"/>
        <v>1.5158856293860572</v>
      </c>
      <c r="X50" s="93">
        <f t="shared" si="6"/>
        <v>1.6627024346761763</v>
      </c>
      <c r="Y50" s="93">
        <f t="shared" si="5"/>
        <v>1.8237387654355925</v>
      </c>
      <c r="Z50" s="93">
        <f t="shared" si="5"/>
        <v>2.0003718134930781</v>
      </c>
      <c r="AA50" s="93">
        <f t="shared" si="5"/>
        <v>2.1941121546878168</v>
      </c>
      <c r="AB50" s="93">
        <f t="shared" si="5"/>
        <v>2.4066166673996041</v>
      </c>
      <c r="AC50" s="95">
        <f t="shared" si="5"/>
        <v>2.6397027022666704</v>
      </c>
      <c r="AE50" s="96"/>
    </row>
    <row r="51" spans="3:31" ht="24.75" customHeight="1" x14ac:dyDescent="0.25">
      <c r="C51" s="91">
        <f>ABS(E51-Dashboard!$F$13)</f>
        <v>112.34497531586277</v>
      </c>
      <c r="D51" s="92">
        <f t="shared" si="4"/>
        <v>9.6952165126455297E-2</v>
      </c>
      <c r="E51" s="93" cm="1">
        <f t="array" ref="E51">SUM('DRE + DCF'!$S$41/TIR!S51,'DRE + DCF'!$U$41:$AD$41/TIR!T51:AC51,TIR!F51)</f>
        <v>159.96497531586277</v>
      </c>
      <c r="F51" s="100">
        <f>'DRE + DCF'!$AE$38*'DRE + DCF'!$AE$39*(1+G51)/(R51-G51)/AC51</f>
        <v>120.4119459187243</v>
      </c>
      <c r="G51" s="92">
        <f>R51*(1-'DRE + DCF'!$AE$39)</f>
        <v>5.8171299075873178E-2</v>
      </c>
      <c r="H51" s="94">
        <f t="shared" ref="H51:H114" si="8">$D51</f>
        <v>9.6952165126455297E-2</v>
      </c>
      <c r="I51" s="94">
        <f t="shared" si="7"/>
        <v>9.6952165126455297E-2</v>
      </c>
      <c r="J51" s="94">
        <f t="shared" si="7"/>
        <v>9.6952165126455297E-2</v>
      </c>
      <c r="K51" s="94">
        <f t="shared" si="7"/>
        <v>9.6952165126455297E-2</v>
      </c>
      <c r="L51" s="94">
        <f t="shared" si="7"/>
        <v>9.6952165126455297E-2</v>
      </c>
      <c r="M51" s="94">
        <f t="shared" si="7"/>
        <v>9.6952165126455297E-2</v>
      </c>
      <c r="N51" s="94">
        <f t="shared" si="7"/>
        <v>9.6952165126455297E-2</v>
      </c>
      <c r="O51" s="94">
        <f t="shared" si="7"/>
        <v>9.6952165126455297E-2</v>
      </c>
      <c r="P51" s="94">
        <f t="shared" si="7"/>
        <v>9.6952165126455297E-2</v>
      </c>
      <c r="Q51" s="94">
        <f t="shared" si="7"/>
        <v>9.6952165126455297E-2</v>
      </c>
      <c r="R51" s="94">
        <f t="shared" si="7"/>
        <v>9.6952165126455297E-2</v>
      </c>
      <c r="S51" s="93">
        <f>(1+H51)^((5-Dashboard!$F$9)*3/12)</f>
        <v>1.0473548420313219</v>
      </c>
      <c r="T51" s="93">
        <f t="shared" si="6"/>
        <v>1.1488981616219351</v>
      </c>
      <c r="U51" s="93">
        <f t="shared" si="6"/>
        <v>1.260286325900986</v>
      </c>
      <c r="V51" s="93">
        <f t="shared" si="6"/>
        <v>1.3824738138763522</v>
      </c>
      <c r="W51" s="93">
        <f t="shared" si="6"/>
        <v>1.5165076433622928</v>
      </c>
      <c r="X51" s="93">
        <f t="shared" si="6"/>
        <v>1.6635363428170855</v>
      </c>
      <c r="Y51" s="93">
        <f t="shared" si="5"/>
        <v>1.8248197930197472</v>
      </c>
      <c r="Z51" s="93">
        <f t="shared" si="5"/>
        <v>2.0017400229186215</v>
      </c>
      <c r="AA51" s="93">
        <f t="shared" si="5"/>
        <v>2.1958130521608621</v>
      </c>
      <c r="AB51" s="93">
        <f t="shared" si="5"/>
        <v>2.4087018817807877</v>
      </c>
      <c r="AC51" s="95">
        <f t="shared" si="5"/>
        <v>2.6422307443636024</v>
      </c>
      <c r="AE51" s="96"/>
    </row>
    <row r="52" spans="3:31" ht="24.75" customHeight="1" x14ac:dyDescent="0.25">
      <c r="C52" s="91">
        <f>ABS(E52-Dashboard!$F$13)</f>
        <v>112.09172115956105</v>
      </c>
      <c r="D52" s="92">
        <f t="shared" si="4"/>
        <v>9.70521651264553E-2</v>
      </c>
      <c r="E52" s="93" cm="1">
        <f t="array" ref="E52">SUM('DRE + DCF'!$S$41/TIR!S52,'DRE + DCF'!$U$41:$AD$41/TIR!T52:AC52,TIR!F52)</f>
        <v>159.71172115956105</v>
      </c>
      <c r="F52" s="100">
        <f>'DRE + DCF'!$AE$38*'DRE + DCF'!$AE$39*(1+G52)/(R52-G52)/AC52</f>
        <v>120.1796116655661</v>
      </c>
      <c r="G52" s="92">
        <f>R52*(1-'DRE + DCF'!$AE$39)</f>
        <v>5.8231299075873176E-2</v>
      </c>
      <c r="H52" s="94">
        <f t="shared" si="8"/>
        <v>9.70521651264553E-2</v>
      </c>
      <c r="I52" s="94">
        <f t="shared" si="7"/>
        <v>9.70521651264553E-2</v>
      </c>
      <c r="J52" s="94">
        <f t="shared" si="7"/>
        <v>9.70521651264553E-2</v>
      </c>
      <c r="K52" s="94">
        <f t="shared" si="7"/>
        <v>9.70521651264553E-2</v>
      </c>
      <c r="L52" s="94">
        <f t="shared" si="7"/>
        <v>9.70521651264553E-2</v>
      </c>
      <c r="M52" s="94">
        <f t="shared" si="7"/>
        <v>9.70521651264553E-2</v>
      </c>
      <c r="N52" s="94">
        <f t="shared" si="7"/>
        <v>9.70521651264553E-2</v>
      </c>
      <c r="O52" s="94">
        <f t="shared" si="7"/>
        <v>9.70521651264553E-2</v>
      </c>
      <c r="P52" s="94">
        <f t="shared" si="7"/>
        <v>9.70521651264553E-2</v>
      </c>
      <c r="Q52" s="94">
        <f t="shared" si="7"/>
        <v>9.70521651264553E-2</v>
      </c>
      <c r="R52" s="94">
        <f t="shared" si="7"/>
        <v>9.70521651264553E-2</v>
      </c>
      <c r="S52" s="93">
        <f>(1+H52)^((5-Dashboard!$F$9)*3/12)</f>
        <v>1.0474025802557752</v>
      </c>
      <c r="T52" s="93">
        <f t="shared" si="6"/>
        <v>1.1490552684286339</v>
      </c>
      <c r="U52" s="93">
        <f t="shared" si="6"/>
        <v>1.260573570079593</v>
      </c>
      <c r="V52" s="93">
        <f t="shared" si="6"/>
        <v>1.3829149643570029</v>
      </c>
      <c r="W52" s="93">
        <f t="shared" si="6"/>
        <v>1.5171298558336248</v>
      </c>
      <c r="X52" s="93">
        <f t="shared" si="6"/>
        <v>1.664370593120265</v>
      </c>
      <c r="Y52" s="93">
        <f t="shared" si="5"/>
        <v>1.8259013627553893</v>
      </c>
      <c r="Z52" s="93">
        <f t="shared" si="5"/>
        <v>2.0031090433181453</v>
      </c>
      <c r="AA52" s="93">
        <f t="shared" si="5"/>
        <v>2.197515112956554</v>
      </c>
      <c r="AB52" s="93">
        <f t="shared" si="5"/>
        <v>2.4107887125670944</v>
      </c>
      <c r="AC52" s="95">
        <f t="shared" si="5"/>
        <v>2.6447609767841507</v>
      </c>
      <c r="AE52" s="96"/>
    </row>
    <row r="53" spans="3:31" ht="24.75" customHeight="1" x14ac:dyDescent="0.25">
      <c r="C53" s="91">
        <f>ABS(E53-Dashboard!$F$13)</f>
        <v>111.83906887090174</v>
      </c>
      <c r="D53" s="92">
        <f t="shared" si="4"/>
        <v>9.7152165126455303E-2</v>
      </c>
      <c r="E53" s="93" cm="1">
        <f t="array" ref="E53">SUM('DRE + DCF'!$S$41/TIR!S53,'DRE + DCF'!$U$41:$AD$41/TIR!T53:AC53,TIR!F53)</f>
        <v>159.45906887090175</v>
      </c>
      <c r="F53" s="100">
        <f>'DRE + DCF'!$AE$38*'DRE + DCF'!$AE$39*(1+G53)/(R53-G53)/AC53</f>
        <v>119.94786312434877</v>
      </c>
      <c r="G53" s="92">
        <f>R53*(1-'DRE + DCF'!$AE$39)</f>
        <v>5.8291299075873181E-2</v>
      </c>
      <c r="H53" s="94">
        <f t="shared" si="8"/>
        <v>9.7152165126455303E-2</v>
      </c>
      <c r="I53" s="94">
        <f t="shared" si="7"/>
        <v>9.7152165126455303E-2</v>
      </c>
      <c r="J53" s="94">
        <f t="shared" si="7"/>
        <v>9.7152165126455303E-2</v>
      </c>
      <c r="K53" s="94">
        <f t="shared" si="7"/>
        <v>9.7152165126455303E-2</v>
      </c>
      <c r="L53" s="94">
        <f t="shared" si="7"/>
        <v>9.7152165126455303E-2</v>
      </c>
      <c r="M53" s="94">
        <f t="shared" si="7"/>
        <v>9.7152165126455303E-2</v>
      </c>
      <c r="N53" s="94">
        <f t="shared" si="7"/>
        <v>9.7152165126455303E-2</v>
      </c>
      <c r="O53" s="94">
        <f t="shared" si="7"/>
        <v>9.7152165126455303E-2</v>
      </c>
      <c r="P53" s="94">
        <f t="shared" si="7"/>
        <v>9.7152165126455303E-2</v>
      </c>
      <c r="Q53" s="94">
        <f t="shared" si="7"/>
        <v>9.7152165126455303E-2</v>
      </c>
      <c r="R53" s="94">
        <f t="shared" si="7"/>
        <v>9.7152165126455303E-2</v>
      </c>
      <c r="S53" s="93">
        <f>(1+H53)^((5-Dashboard!$F$9)*3/12)</f>
        <v>1.0474503163045277</v>
      </c>
      <c r="T53" s="93">
        <f t="shared" si="6"/>
        <v>1.1492123823959031</v>
      </c>
      <c r="U53" s="93">
        <f t="shared" si="6"/>
        <v>1.260860853535797</v>
      </c>
      <c r="V53" s="93">
        <f t="shared" si="6"/>
        <v>1.3833562153799901</v>
      </c>
      <c r="W53" s="93">
        <f t="shared" si="6"/>
        <v>1.5177522668452952</v>
      </c>
      <c r="X53" s="93">
        <f t="shared" si="6"/>
        <v>1.6652051856949011</v>
      </c>
      <c r="Y53" s="93">
        <f t="shared" si="5"/>
        <v>1.8269834748649618</v>
      </c>
      <c r="Z53" s="93">
        <f t="shared" si="5"/>
        <v>2.0044788750983478</v>
      </c>
      <c r="AA53" s="93">
        <f t="shared" si="5"/>
        <v>2.1992183377643939</v>
      </c>
      <c r="AB53" s="93">
        <f t="shared" si="5"/>
        <v>2.4128771608640087</v>
      </c>
      <c r="AC53" s="95">
        <f t="shared" si="5"/>
        <v>2.6472934012261216</v>
      </c>
      <c r="AE53" s="96"/>
    </row>
    <row r="54" spans="3:31" ht="24.75" customHeight="1" x14ac:dyDescent="0.25">
      <c r="C54" s="91">
        <f>ABS(E54-Dashboard!$F$13)</f>
        <v>111.58701651144193</v>
      </c>
      <c r="D54" s="92">
        <f t="shared" si="4"/>
        <v>9.7252165126455306E-2</v>
      </c>
      <c r="E54" s="93" cm="1">
        <f t="array" ref="E54">SUM('DRE + DCF'!$S$41/TIR!S54,'DRE + DCF'!$U$41:$AD$41/TIR!T54:AC54,TIR!F54)</f>
        <v>159.20701651144194</v>
      </c>
      <c r="F54" s="100">
        <f>'DRE + DCF'!$AE$38*'DRE + DCF'!$AE$39*(1+G54)/(R54-G54)/AC54</f>
        <v>119.71669837172053</v>
      </c>
      <c r="G54" s="92">
        <f>R54*(1-'DRE + DCF'!$AE$39)</f>
        <v>5.8351299075873178E-2</v>
      </c>
      <c r="H54" s="94">
        <f t="shared" si="8"/>
        <v>9.7252165126455306E-2</v>
      </c>
      <c r="I54" s="94">
        <f t="shared" si="7"/>
        <v>9.7252165126455306E-2</v>
      </c>
      <c r="J54" s="94">
        <f t="shared" si="7"/>
        <v>9.7252165126455306E-2</v>
      </c>
      <c r="K54" s="94">
        <f t="shared" si="7"/>
        <v>9.7252165126455306E-2</v>
      </c>
      <c r="L54" s="94">
        <f t="shared" si="7"/>
        <v>9.7252165126455306E-2</v>
      </c>
      <c r="M54" s="94">
        <f t="shared" si="7"/>
        <v>9.7252165126455306E-2</v>
      </c>
      <c r="N54" s="94">
        <f t="shared" si="7"/>
        <v>9.7252165126455306E-2</v>
      </c>
      <c r="O54" s="94">
        <f t="shared" si="7"/>
        <v>9.7252165126455306E-2</v>
      </c>
      <c r="P54" s="94">
        <f t="shared" si="7"/>
        <v>9.7252165126455306E-2</v>
      </c>
      <c r="Q54" s="94">
        <f t="shared" si="7"/>
        <v>9.7252165126455306E-2</v>
      </c>
      <c r="R54" s="94">
        <f t="shared" si="7"/>
        <v>9.7252165126455306E-2</v>
      </c>
      <c r="S54" s="93">
        <f>(1+H54)^((5-Dashboard!$F$9)*3/12)</f>
        <v>1.0474980501778774</v>
      </c>
      <c r="T54" s="93">
        <f t="shared" si="6"/>
        <v>1.1493695035234164</v>
      </c>
      <c r="U54" s="93">
        <f t="shared" si="6"/>
        <v>1.2611481762713876</v>
      </c>
      <c r="V54" s="93">
        <f t="shared" si="6"/>
        <v>1.3837975669590605</v>
      </c>
      <c r="W54" s="93">
        <f t="shared" si="6"/>
        <v>1.5183748764425502</v>
      </c>
      <c r="X54" s="93">
        <f t="shared" si="6"/>
        <v>1.6660401206502022</v>
      </c>
      <c r="Y54" s="93">
        <f t="shared" si="5"/>
        <v>1.8280661295709753</v>
      </c>
      <c r="Z54" s="93">
        <f t="shared" si="5"/>
        <v>2.0058495186660918</v>
      </c>
      <c r="AA54" s="93">
        <f t="shared" si="5"/>
        <v>2.2009227272742273</v>
      </c>
      <c r="AB54" s="93">
        <f t="shared" si="5"/>
        <v>2.414967227777669</v>
      </c>
      <c r="AC54" s="95">
        <f t="shared" si="5"/>
        <v>2.6498280193884809</v>
      </c>
      <c r="AE54" s="96"/>
    </row>
    <row r="55" spans="3:31" ht="24.75" customHeight="1" x14ac:dyDescent="0.25">
      <c r="C55" s="91">
        <f>ABS(E55-Dashboard!$F$13)</f>
        <v>111.33556215079483</v>
      </c>
      <c r="D55" s="92">
        <f t="shared" si="4"/>
        <v>9.7352165126455309E-2</v>
      </c>
      <c r="E55" s="93" cm="1">
        <f t="array" ref="E55">SUM('DRE + DCF'!$S$41/TIR!S55,'DRE + DCF'!$U$41:$AD$41/TIR!T55:AC55,TIR!F55)</f>
        <v>158.95556215079483</v>
      </c>
      <c r="F55" s="100">
        <f>'DRE + DCF'!$AE$38*'DRE + DCF'!$AE$39*(1+G55)/(R55-G55)/AC55</f>
        <v>119.48611549236959</v>
      </c>
      <c r="G55" s="92">
        <f>R55*(1-'DRE + DCF'!$AE$39)</f>
        <v>5.8411299075873183E-2</v>
      </c>
      <c r="H55" s="94">
        <f t="shared" si="8"/>
        <v>9.7352165126455309E-2</v>
      </c>
      <c r="I55" s="94">
        <f t="shared" si="7"/>
        <v>9.7352165126455309E-2</v>
      </c>
      <c r="J55" s="94">
        <f t="shared" si="7"/>
        <v>9.7352165126455309E-2</v>
      </c>
      <c r="K55" s="94">
        <f t="shared" si="7"/>
        <v>9.7352165126455309E-2</v>
      </c>
      <c r="L55" s="94">
        <f t="shared" si="7"/>
        <v>9.7352165126455309E-2</v>
      </c>
      <c r="M55" s="94">
        <f t="shared" si="7"/>
        <v>9.7352165126455309E-2</v>
      </c>
      <c r="N55" s="94">
        <f t="shared" si="7"/>
        <v>9.7352165126455309E-2</v>
      </c>
      <c r="O55" s="94">
        <f t="shared" si="7"/>
        <v>9.7352165126455309E-2</v>
      </c>
      <c r="P55" s="94">
        <f t="shared" si="7"/>
        <v>9.7352165126455309E-2</v>
      </c>
      <c r="Q55" s="94">
        <f t="shared" si="7"/>
        <v>9.7352165126455309E-2</v>
      </c>
      <c r="R55" s="94">
        <f t="shared" si="7"/>
        <v>9.7352165126455309E-2</v>
      </c>
      <c r="S55" s="93">
        <f>(1+H55)^((5-Dashboard!$F$9)*3/12)</f>
        <v>1.0475457818761218</v>
      </c>
      <c r="T55" s="93">
        <f t="shared" si="6"/>
        <v>1.1495266318108477</v>
      </c>
      <c r="U55" s="93">
        <f t="shared" si="6"/>
        <v>1.2614355382881552</v>
      </c>
      <c r="V55" s="93">
        <f t="shared" si="6"/>
        <v>1.3842390191079628</v>
      </c>
      <c r="W55" s="93">
        <f t="shared" si="6"/>
        <v>1.5189976846706437</v>
      </c>
      <c r="X55" s="93">
        <f t="shared" si="6"/>
        <v>1.6668753980954034</v>
      </c>
      <c r="Y55" s="93">
        <f t="shared" si="5"/>
        <v>1.8291493270960131</v>
      </c>
      <c r="Z55" s="93">
        <f t="shared" si="5"/>
        <v>2.0072209744284089</v>
      </c>
      <c r="AA55" s="93">
        <f t="shared" si="5"/>
        <v>2.202628282176248</v>
      </c>
      <c r="AB55" s="93">
        <f t="shared" si="5"/>
        <v>2.4170589144148704</v>
      </c>
      <c r="AC55" s="95">
        <f t="shared" si="5"/>
        <v>2.6523648329713576</v>
      </c>
      <c r="AE55" s="96"/>
    </row>
    <row r="56" spans="3:31" ht="24.75" customHeight="1" x14ac:dyDescent="0.25">
      <c r="C56" s="91">
        <f>ABS(E56-Dashboard!$F$13)</f>
        <v>111.08470386658831</v>
      </c>
      <c r="D56" s="92">
        <f t="shared" si="4"/>
        <v>9.7452165126455312E-2</v>
      </c>
      <c r="E56" s="93" cm="1">
        <f t="array" ref="E56">SUM('DRE + DCF'!$S$41/TIR!S56,'DRE + DCF'!$U$41:$AD$41/TIR!T56:AC56,TIR!F56)</f>
        <v>158.70470386658832</v>
      </c>
      <c r="F56" s="100">
        <f>'DRE + DCF'!$AE$38*'DRE + DCF'!$AE$39*(1+G56)/(R56-G56)/AC56</f>
        <v>119.25611257898277</v>
      </c>
      <c r="G56" s="92">
        <f>R56*(1-'DRE + DCF'!$AE$39)</f>
        <v>5.8471299075873187E-2</v>
      </c>
      <c r="H56" s="94">
        <f t="shared" si="8"/>
        <v>9.7452165126455312E-2</v>
      </c>
      <c r="I56" s="94">
        <f t="shared" si="7"/>
        <v>9.7452165126455312E-2</v>
      </c>
      <c r="J56" s="94">
        <f t="shared" si="7"/>
        <v>9.7452165126455312E-2</v>
      </c>
      <c r="K56" s="94">
        <f t="shared" si="7"/>
        <v>9.7452165126455312E-2</v>
      </c>
      <c r="L56" s="94">
        <f t="shared" si="7"/>
        <v>9.7452165126455312E-2</v>
      </c>
      <c r="M56" s="94">
        <f t="shared" si="7"/>
        <v>9.7452165126455312E-2</v>
      </c>
      <c r="N56" s="94">
        <f t="shared" si="7"/>
        <v>9.7452165126455312E-2</v>
      </c>
      <c r="O56" s="94">
        <f t="shared" si="7"/>
        <v>9.7452165126455312E-2</v>
      </c>
      <c r="P56" s="94">
        <f t="shared" si="7"/>
        <v>9.7452165126455312E-2</v>
      </c>
      <c r="Q56" s="94">
        <f t="shared" si="7"/>
        <v>9.7452165126455312E-2</v>
      </c>
      <c r="R56" s="94">
        <f t="shared" si="7"/>
        <v>9.7452165126455312E-2</v>
      </c>
      <c r="S56" s="93">
        <f>(1+H56)^((5-Dashboard!$F$9)*3/12)</f>
        <v>1.0475935113995578</v>
      </c>
      <c r="T56" s="93">
        <f t="shared" si="6"/>
        <v>1.1496837672578706</v>
      </c>
      <c r="U56" s="93">
        <f t="shared" si="6"/>
        <v>1.2617229395878897</v>
      </c>
      <c r="V56" s="93">
        <f t="shared" si="6"/>
        <v>1.3846805718404454</v>
      </c>
      <c r="W56" s="93">
        <f t="shared" si="6"/>
        <v>1.5196206915748349</v>
      </c>
      <c r="X56" s="93">
        <f t="shared" si="6"/>
        <v>1.6677110181397639</v>
      </c>
      <c r="Y56" s="93">
        <f t="shared" si="5"/>
        <v>1.830233067662729</v>
      </c>
      <c r="Z56" s="93">
        <f t="shared" si="5"/>
        <v>2.0085932427924962</v>
      </c>
      <c r="AA56" s="93">
        <f t="shared" si="5"/>
        <v>2.2043350031609927</v>
      </c>
      <c r="AB56" s="93">
        <f t="shared" si="5"/>
        <v>2.419152221883063</v>
      </c>
      <c r="AC56" s="95">
        <f t="shared" si="5"/>
        <v>2.6549038436760424</v>
      </c>
      <c r="AE56" s="96"/>
    </row>
    <row r="57" spans="3:31" ht="24.75" customHeight="1" x14ac:dyDescent="0.25">
      <c r="C57" s="91">
        <f>ABS(E57-Dashboard!$F$13)</f>
        <v>110.83443974442349</v>
      </c>
      <c r="D57" s="92">
        <f t="shared" si="4"/>
        <v>9.7552165126455315E-2</v>
      </c>
      <c r="E57" s="93" cm="1">
        <f t="array" ref="E57">SUM('DRE + DCF'!$S$41/TIR!S57,'DRE + DCF'!$U$41:$AD$41/TIR!T57:AC57,TIR!F57)</f>
        <v>158.4544397444235</v>
      </c>
      <c r="F57" s="100">
        <f>'DRE + DCF'!$AE$38*'DRE + DCF'!$AE$39*(1+G57)/(R57-G57)/AC57</f>
        <v>119.02668773220412</v>
      </c>
      <c r="G57" s="92">
        <f>R57*(1-'DRE + DCF'!$AE$39)</f>
        <v>5.8531299075873185E-2</v>
      </c>
      <c r="H57" s="94">
        <f t="shared" si="8"/>
        <v>9.7552165126455315E-2</v>
      </c>
      <c r="I57" s="94">
        <f t="shared" si="7"/>
        <v>9.7552165126455315E-2</v>
      </c>
      <c r="J57" s="94">
        <f t="shared" si="7"/>
        <v>9.7552165126455315E-2</v>
      </c>
      <c r="K57" s="94">
        <f t="shared" si="7"/>
        <v>9.7552165126455315E-2</v>
      </c>
      <c r="L57" s="94">
        <f t="shared" si="7"/>
        <v>9.7552165126455315E-2</v>
      </c>
      <c r="M57" s="94">
        <f t="shared" si="7"/>
        <v>9.7552165126455315E-2</v>
      </c>
      <c r="N57" s="94">
        <f t="shared" si="7"/>
        <v>9.7552165126455315E-2</v>
      </c>
      <c r="O57" s="94">
        <f t="shared" si="7"/>
        <v>9.7552165126455315E-2</v>
      </c>
      <c r="P57" s="94">
        <f t="shared" si="7"/>
        <v>9.7552165126455315E-2</v>
      </c>
      <c r="Q57" s="94">
        <f t="shared" si="7"/>
        <v>9.7552165126455315E-2</v>
      </c>
      <c r="R57" s="94">
        <f t="shared" si="7"/>
        <v>9.7552165126455315E-2</v>
      </c>
      <c r="S57" s="93">
        <f>(1+H57)^((5-Dashboard!$F$9)*3/12)</f>
        <v>1.0476412387484826</v>
      </c>
      <c r="T57" s="93">
        <f t="shared" si="6"/>
        <v>1.1498409098641587</v>
      </c>
      <c r="U57" s="93">
        <f t="shared" si="6"/>
        <v>1.2620103801723805</v>
      </c>
      <c r="V57" s="93">
        <f t="shared" si="6"/>
        <v>1.3851222251702573</v>
      </c>
      <c r="W57" s="93">
        <f t="shared" si="6"/>
        <v>1.5202438972003893</v>
      </c>
      <c r="X57" s="93">
        <f t="shared" si="6"/>
        <v>1.6685469808925675</v>
      </c>
      <c r="Y57" s="93">
        <f t="shared" si="5"/>
        <v>1.8313173514938477</v>
      </c>
      <c r="Z57" s="93">
        <f t="shared" si="5"/>
        <v>2.0099663241657182</v>
      </c>
      <c r="AA57" s="93">
        <f t="shared" si="5"/>
        <v>2.2060428909193468</v>
      </c>
      <c r="AB57" s="93">
        <f t="shared" si="5"/>
        <v>2.4212471512903537</v>
      </c>
      <c r="AC57" s="95">
        <f t="shared" si="5"/>
        <v>2.6574450532049898</v>
      </c>
      <c r="AE57" s="96"/>
    </row>
    <row r="58" spans="3:31" ht="24.75" customHeight="1" x14ac:dyDescent="0.25">
      <c r="C58" s="91">
        <f>ABS(E58-Dashboard!$F$13)</f>
        <v>110.58476787783411</v>
      </c>
      <c r="D58" s="92">
        <f t="shared" si="4"/>
        <v>9.7652165126455318E-2</v>
      </c>
      <c r="E58" s="93" cm="1">
        <f t="array" ref="E58">SUM('DRE + DCF'!$S$41/TIR!S58,'DRE + DCF'!$U$41:$AD$41/TIR!T58:AC58,TIR!F58)</f>
        <v>158.20476787783412</v>
      </c>
      <c r="F58" s="100">
        <f>'DRE + DCF'!$AE$38*'DRE + DCF'!$AE$39*(1+G58)/(R58-G58)/AC58</f>
        <v>118.79783906059416</v>
      </c>
      <c r="G58" s="92">
        <f>R58*(1-'DRE + DCF'!$AE$39)</f>
        <v>5.8591299075873189E-2</v>
      </c>
      <c r="H58" s="94">
        <f t="shared" si="8"/>
        <v>9.7652165126455318E-2</v>
      </c>
      <c r="I58" s="94">
        <f t="shared" si="7"/>
        <v>9.7652165126455318E-2</v>
      </c>
      <c r="J58" s="94">
        <f t="shared" si="7"/>
        <v>9.7652165126455318E-2</v>
      </c>
      <c r="K58" s="94">
        <f t="shared" si="7"/>
        <v>9.7652165126455318E-2</v>
      </c>
      <c r="L58" s="94">
        <f t="shared" si="7"/>
        <v>9.7652165126455318E-2</v>
      </c>
      <c r="M58" s="94">
        <f t="shared" si="7"/>
        <v>9.7652165126455318E-2</v>
      </c>
      <c r="N58" s="94">
        <f t="shared" si="7"/>
        <v>9.7652165126455318E-2</v>
      </c>
      <c r="O58" s="94">
        <f t="shared" si="7"/>
        <v>9.7652165126455318E-2</v>
      </c>
      <c r="P58" s="94">
        <f t="shared" si="7"/>
        <v>9.7652165126455318E-2</v>
      </c>
      <c r="Q58" s="94">
        <f t="shared" si="7"/>
        <v>9.7652165126455318E-2</v>
      </c>
      <c r="R58" s="94">
        <f t="shared" si="7"/>
        <v>9.7652165126455318E-2</v>
      </c>
      <c r="S58" s="93">
        <f>(1+H58)^((5-Dashboard!$F$9)*3/12)</f>
        <v>1.0476889639231939</v>
      </c>
      <c r="T58" s="93">
        <f t="shared" si="6"/>
        <v>1.1499980596293864</v>
      </c>
      <c r="U58" s="93">
        <f t="shared" si="6"/>
        <v>1.2622978600434183</v>
      </c>
      <c r="V58" s="93">
        <f t="shared" si="6"/>
        <v>1.3855639791111491</v>
      </c>
      <c r="W58" s="93">
        <f t="shared" si="6"/>
        <v>1.5208673015925795</v>
      </c>
      <c r="X58" s="93">
        <f t="shared" si="6"/>
        <v>1.6693832864631246</v>
      </c>
      <c r="Y58" s="93">
        <f t="shared" si="5"/>
        <v>1.8324021788121663</v>
      </c>
      <c r="Z58" s="93">
        <f t="shared" si="5"/>
        <v>2.0113402189556084</v>
      </c>
      <c r="AA58" s="93">
        <f t="shared" si="5"/>
        <v>2.2077519461425421</v>
      </c>
      <c r="AB58" s="93">
        <f t="shared" si="5"/>
        <v>2.4233437037455068</v>
      </c>
      <c r="AC58" s="95">
        <f t="shared" si="5"/>
        <v>2.6599884632618185</v>
      </c>
      <c r="AE58" s="96"/>
    </row>
    <row r="59" spans="3:31" ht="24.75" customHeight="1" x14ac:dyDescent="0.25">
      <c r="C59" s="91">
        <f>ABS(E59-Dashboard!$F$13)</f>
        <v>110.3356863682458</v>
      </c>
      <c r="D59" s="92">
        <f t="shared" si="4"/>
        <v>9.775216512645532E-2</v>
      </c>
      <c r="E59" s="93" cm="1">
        <f t="array" ref="E59">SUM('DRE + DCF'!$S$41/TIR!S59,'DRE + DCF'!$U$41:$AD$41/TIR!T59:AC59,TIR!F59)</f>
        <v>157.95568636824581</v>
      </c>
      <c r="F59" s="100">
        <f>'DRE + DCF'!$AE$38*'DRE + DCF'!$AE$39*(1+G59)/(R59-G59)/AC59</f>
        <v>118.56956468058932</v>
      </c>
      <c r="G59" s="92">
        <f>R59*(1-'DRE + DCF'!$AE$39)</f>
        <v>5.8651299075873187E-2</v>
      </c>
      <c r="H59" s="94">
        <f t="shared" si="8"/>
        <v>9.775216512645532E-2</v>
      </c>
      <c r="I59" s="94">
        <f t="shared" si="7"/>
        <v>9.775216512645532E-2</v>
      </c>
      <c r="J59" s="94">
        <f t="shared" si="7"/>
        <v>9.775216512645532E-2</v>
      </c>
      <c r="K59" s="94">
        <f t="shared" si="7"/>
        <v>9.775216512645532E-2</v>
      </c>
      <c r="L59" s="94">
        <f t="shared" si="7"/>
        <v>9.775216512645532E-2</v>
      </c>
      <c r="M59" s="94">
        <f t="shared" si="7"/>
        <v>9.775216512645532E-2</v>
      </c>
      <c r="N59" s="94">
        <f t="shared" si="7"/>
        <v>9.775216512645532E-2</v>
      </c>
      <c r="O59" s="94">
        <f t="shared" si="7"/>
        <v>9.775216512645532E-2</v>
      </c>
      <c r="P59" s="94">
        <f t="shared" si="7"/>
        <v>9.775216512645532E-2</v>
      </c>
      <c r="Q59" s="94">
        <f t="shared" si="7"/>
        <v>9.775216512645532E-2</v>
      </c>
      <c r="R59" s="94">
        <f t="shared" si="7"/>
        <v>9.775216512645532E-2</v>
      </c>
      <c r="S59" s="93">
        <f>(1+H59)^((5-Dashboard!$F$9)*3/12)</f>
        <v>1.0477366869239881</v>
      </c>
      <c r="T59" s="93">
        <f t="shared" si="6"/>
        <v>1.1501552165532269</v>
      </c>
      <c r="U59" s="93">
        <f t="shared" si="6"/>
        <v>1.2625853792027919</v>
      </c>
      <c r="V59" s="93">
        <f t="shared" si="6"/>
        <v>1.3860058336768712</v>
      </c>
      <c r="W59" s="93">
        <f t="shared" si="6"/>
        <v>1.5214909047966829</v>
      </c>
      <c r="X59" s="93">
        <f t="shared" si="6"/>
        <v>1.670219934960768</v>
      </c>
      <c r="Y59" s="93">
        <f t="shared" si="5"/>
        <v>1.8334875498405503</v>
      </c>
      <c r="Z59" s="93">
        <f t="shared" si="5"/>
        <v>2.0127149275698635</v>
      </c>
      <c r="AA59" s="93">
        <f t="shared" si="5"/>
        <v>2.2094621695221544</v>
      </c>
      <c r="AB59" s="93">
        <f t="shared" si="5"/>
        <v>2.4254418803579401</v>
      </c>
      <c r="AC59" s="95">
        <f t="shared" si="5"/>
        <v>2.6625340755513096</v>
      </c>
      <c r="AE59" s="96"/>
    </row>
    <row r="60" spans="3:31" ht="24.75" customHeight="1" x14ac:dyDescent="0.25">
      <c r="C60" s="91">
        <f>ABS(E60-Dashboard!$F$13)</f>
        <v>110.08719332493538</v>
      </c>
      <c r="D60" s="92">
        <f t="shared" si="4"/>
        <v>9.7852165126455323E-2</v>
      </c>
      <c r="E60" s="93" cm="1">
        <f t="array" ref="E60">SUM('DRE + DCF'!$S$41/TIR!S60,'DRE + DCF'!$U$41:$AD$41/TIR!T60:AC60,TIR!F60)</f>
        <v>157.70719332493539</v>
      </c>
      <c r="F60" s="100">
        <f>'DRE + DCF'!$AE$38*'DRE + DCF'!$AE$39*(1+G60)/(R60-G60)/AC60</f>
        <v>118.34186271646124</v>
      </c>
      <c r="G60" s="92">
        <f>R60*(1-'DRE + DCF'!$AE$39)</f>
        <v>5.8711299075873191E-2</v>
      </c>
      <c r="H60" s="94">
        <f t="shared" si="8"/>
        <v>9.7852165126455323E-2</v>
      </c>
      <c r="I60" s="94">
        <f t="shared" si="7"/>
        <v>9.7852165126455323E-2</v>
      </c>
      <c r="J60" s="94">
        <f t="shared" si="7"/>
        <v>9.7852165126455323E-2</v>
      </c>
      <c r="K60" s="94">
        <f t="shared" si="7"/>
        <v>9.7852165126455323E-2</v>
      </c>
      <c r="L60" s="94">
        <f t="shared" si="7"/>
        <v>9.7852165126455323E-2</v>
      </c>
      <c r="M60" s="94">
        <f t="shared" si="7"/>
        <v>9.7852165126455323E-2</v>
      </c>
      <c r="N60" s="94">
        <f t="shared" si="7"/>
        <v>9.7852165126455323E-2</v>
      </c>
      <c r="O60" s="94">
        <f t="shared" si="7"/>
        <v>9.7852165126455323E-2</v>
      </c>
      <c r="P60" s="94">
        <f t="shared" si="7"/>
        <v>9.7852165126455323E-2</v>
      </c>
      <c r="Q60" s="94">
        <f t="shared" si="7"/>
        <v>9.7852165126455323E-2</v>
      </c>
      <c r="R60" s="94">
        <f t="shared" si="7"/>
        <v>9.7852165126455323E-2</v>
      </c>
      <c r="S60" s="93">
        <f>(1+H60)^((5-Dashboard!$F$9)*3/12)</f>
        <v>1.0477844077511629</v>
      </c>
      <c r="T60" s="93">
        <f t="shared" si="6"/>
        <v>1.1503123806353548</v>
      </c>
      <c r="U60" s="93">
        <f t="shared" si="6"/>
        <v>1.2628729376522914</v>
      </c>
      <c r="V60" s="93">
        <f t="shared" si="6"/>
        <v>1.386447788881175</v>
      </c>
      <c r="W60" s="93">
        <f t="shared" si="6"/>
        <v>1.5221147068579846</v>
      </c>
      <c r="X60" s="93">
        <f t="shared" si="6"/>
        <v>1.671056926494858</v>
      </c>
      <c r="Y60" s="93">
        <f t="shared" si="5"/>
        <v>1.8345734648019396</v>
      </c>
      <c r="Z60" s="93">
        <f t="shared" si="5"/>
        <v>2.0140904504163522</v>
      </c>
      <c r="AA60" s="93">
        <f t="shared" si="5"/>
        <v>2.2111735617501096</v>
      </c>
      <c r="AB60" s="93">
        <f t="shared" si="5"/>
        <v>2.4275416822377336</v>
      </c>
      <c r="AC60" s="95">
        <f t="shared" si="5"/>
        <v>2.6650818917794132</v>
      </c>
      <c r="AE60" s="96"/>
    </row>
    <row r="61" spans="3:31" ht="24.75" customHeight="1" x14ac:dyDescent="0.25">
      <c r="C61" s="91">
        <f>ABS(E61-Dashboard!$F$13)</f>
        <v>109.83928686499081</v>
      </c>
      <c r="D61" s="92">
        <f t="shared" si="4"/>
        <v>9.7952165126455326E-2</v>
      </c>
      <c r="E61" s="93" cm="1">
        <f t="array" ref="E61">SUM('DRE + DCF'!$S$41/TIR!S61,'DRE + DCF'!$U$41:$AD$41/TIR!T61:AC61,TIR!F61)</f>
        <v>157.45928686499082</v>
      </c>
      <c r="F61" s="100">
        <f>'DRE + DCF'!$AE$38*'DRE + DCF'!$AE$39*(1+G61)/(R61-G61)/AC61</f>
        <v>118.11473130027666</v>
      </c>
      <c r="G61" s="92">
        <f>R61*(1-'DRE + DCF'!$AE$39)</f>
        <v>5.8771299075873196E-2</v>
      </c>
      <c r="H61" s="94">
        <f t="shared" si="8"/>
        <v>9.7952165126455326E-2</v>
      </c>
      <c r="I61" s="94">
        <f t="shared" si="7"/>
        <v>9.7952165126455326E-2</v>
      </c>
      <c r="J61" s="94">
        <f t="shared" si="7"/>
        <v>9.7952165126455326E-2</v>
      </c>
      <c r="K61" s="94">
        <f t="shared" si="7"/>
        <v>9.7952165126455326E-2</v>
      </c>
      <c r="L61" s="94">
        <f t="shared" si="7"/>
        <v>9.7952165126455326E-2</v>
      </c>
      <c r="M61" s="94">
        <f t="shared" si="7"/>
        <v>9.7952165126455326E-2</v>
      </c>
      <c r="N61" s="94">
        <f t="shared" si="7"/>
        <v>9.7952165126455326E-2</v>
      </c>
      <c r="O61" s="94">
        <f t="shared" si="7"/>
        <v>9.7952165126455326E-2</v>
      </c>
      <c r="P61" s="94">
        <f t="shared" si="7"/>
        <v>9.7952165126455326E-2</v>
      </c>
      <c r="Q61" s="94">
        <f t="shared" si="7"/>
        <v>9.7952165126455326E-2</v>
      </c>
      <c r="R61" s="94">
        <f t="shared" si="7"/>
        <v>9.7952165126455326E-2</v>
      </c>
      <c r="S61" s="93">
        <f>(1+H61)^((5-Dashboard!$F$9)*3/12)</f>
        <v>1.047832126405015</v>
      </c>
      <c r="T61" s="93">
        <f t="shared" si="6"/>
        <v>1.150469551875444</v>
      </c>
      <c r="U61" s="93">
        <f t="shared" si="6"/>
        <v>1.2631605353937068</v>
      </c>
      <c r="V61" s="93">
        <f t="shared" si="6"/>
        <v>1.3868898447378131</v>
      </c>
      <c r="W61" s="93">
        <f t="shared" si="6"/>
        <v>1.5227387078217756</v>
      </c>
      <c r="X61" s="93">
        <f t="shared" si="6"/>
        <v>1.6718942611747796</v>
      </c>
      <c r="Y61" s="93">
        <f t="shared" si="5"/>
        <v>1.8356599239193447</v>
      </c>
      <c r="Z61" s="93">
        <f t="shared" si="5"/>
        <v>2.015466787903109</v>
      </c>
      <c r="AA61" s="93">
        <f t="shared" si="5"/>
        <v>2.2128861235186812</v>
      </c>
      <c r="AB61" s="93">
        <f t="shared" si="5"/>
        <v>2.4296431104956251</v>
      </c>
      <c r="AC61" s="95">
        <f t="shared" si="5"/>
        <v>2.6676319136532474</v>
      </c>
      <c r="AE61" s="96"/>
    </row>
    <row r="62" spans="3:31" ht="24.75" customHeight="1" x14ac:dyDescent="0.25">
      <c r="C62" s="91">
        <f>ABS(E62-Dashboard!$F$13)</f>
        <v>109.59196511327201</v>
      </c>
      <c r="D62" s="92">
        <f t="shared" si="4"/>
        <v>9.8052165126455329E-2</v>
      </c>
      <c r="E62" s="93" cm="1">
        <f t="array" ref="E62">SUM('DRE + DCF'!$S$41/TIR!S62,'DRE + DCF'!$U$41:$AD$41/TIR!T62:AC62,TIR!F62)</f>
        <v>157.21196511327202</v>
      </c>
      <c r="F62" s="100">
        <f>'DRE + DCF'!$AE$38*'DRE + DCF'!$AE$39*(1+G62)/(R62-G62)/AC62</f>
        <v>117.88816857185827</v>
      </c>
      <c r="G62" s="92">
        <f>R62*(1-'DRE + DCF'!$AE$39)</f>
        <v>5.8831299075873193E-2</v>
      </c>
      <c r="H62" s="94">
        <f t="shared" si="8"/>
        <v>9.8052165126455329E-2</v>
      </c>
      <c r="I62" s="94">
        <f t="shared" si="7"/>
        <v>9.8052165126455329E-2</v>
      </c>
      <c r="J62" s="94">
        <f t="shared" si="7"/>
        <v>9.8052165126455329E-2</v>
      </c>
      <c r="K62" s="94">
        <f t="shared" si="7"/>
        <v>9.8052165126455329E-2</v>
      </c>
      <c r="L62" s="94">
        <f t="shared" si="7"/>
        <v>9.8052165126455329E-2</v>
      </c>
      <c r="M62" s="94">
        <f t="shared" si="7"/>
        <v>9.8052165126455329E-2</v>
      </c>
      <c r="N62" s="94">
        <f t="shared" si="7"/>
        <v>9.8052165126455329E-2</v>
      </c>
      <c r="O62" s="94">
        <f t="shared" si="7"/>
        <v>9.8052165126455329E-2</v>
      </c>
      <c r="P62" s="94">
        <f t="shared" si="7"/>
        <v>9.8052165126455329E-2</v>
      </c>
      <c r="Q62" s="94">
        <f t="shared" si="7"/>
        <v>9.8052165126455329E-2</v>
      </c>
      <c r="R62" s="94">
        <f t="shared" si="7"/>
        <v>9.8052165126455329E-2</v>
      </c>
      <c r="S62" s="93">
        <f>(1+H62)^((5-Dashboard!$F$9)*3/12)</f>
        <v>1.0478798428858414</v>
      </c>
      <c r="T62" s="93">
        <f t="shared" si="6"/>
        <v>1.1506267302731681</v>
      </c>
      <c r="U62" s="93">
        <f t="shared" si="6"/>
        <v>1.2634481724288262</v>
      </c>
      <c r="V62" s="93">
        <f t="shared" si="6"/>
        <v>1.3873320012605359</v>
      </c>
      <c r="W62" s="93">
        <f t="shared" si="6"/>
        <v>1.5233629077333499</v>
      </c>
      <c r="X62" s="93">
        <f t="shared" si="6"/>
        <v>1.6727319391099376</v>
      </c>
      <c r="Y62" s="93">
        <f t="shared" si="5"/>
        <v>1.8367469274158412</v>
      </c>
      <c r="Z62" s="93">
        <f t="shared" si="5"/>
        <v>2.0168439404383287</v>
      </c>
      <c r="AA62" s="93">
        <f t="shared" si="5"/>
        <v>2.2145998555204787</v>
      </c>
      <c r="AB62" s="93">
        <f t="shared" si="5"/>
        <v>2.4317461662429971</v>
      </c>
      <c r="AC62" s="95">
        <f t="shared" si="5"/>
        <v>2.6701841428810802</v>
      </c>
      <c r="AE62" s="96"/>
    </row>
    <row r="63" spans="3:31" ht="24.75" customHeight="1" x14ac:dyDescent="0.25">
      <c r="C63" s="91">
        <f>ABS(E63-Dashboard!$F$13)</f>
        <v>109.34522620236953</v>
      </c>
      <c r="D63" s="92">
        <f t="shared" si="4"/>
        <v>9.8152165126455332E-2</v>
      </c>
      <c r="E63" s="93" cm="1">
        <f t="array" ref="E63">SUM('DRE + DCF'!$S$41/TIR!S63,'DRE + DCF'!$U$41:$AD$41/TIR!T63:AC63,TIR!F63)</f>
        <v>156.96522620236954</v>
      </c>
      <c r="F63" s="100">
        <f>'DRE + DCF'!$AE$38*'DRE + DCF'!$AE$39*(1+G63)/(R63-G63)/AC63</f>
        <v>117.66217267874356</v>
      </c>
      <c r="G63" s="92">
        <f>R63*(1-'DRE + DCF'!$AE$39)</f>
        <v>5.8891299075873198E-2</v>
      </c>
      <c r="H63" s="94">
        <f t="shared" si="8"/>
        <v>9.8152165126455332E-2</v>
      </c>
      <c r="I63" s="94">
        <f t="shared" si="7"/>
        <v>9.8152165126455332E-2</v>
      </c>
      <c r="J63" s="94">
        <f t="shared" si="7"/>
        <v>9.8152165126455332E-2</v>
      </c>
      <c r="K63" s="94">
        <f t="shared" si="7"/>
        <v>9.8152165126455332E-2</v>
      </c>
      <c r="L63" s="94">
        <f t="shared" si="7"/>
        <v>9.8152165126455332E-2</v>
      </c>
      <c r="M63" s="94">
        <f t="shared" si="7"/>
        <v>9.8152165126455332E-2</v>
      </c>
      <c r="N63" s="94">
        <f t="shared" si="7"/>
        <v>9.8152165126455332E-2</v>
      </c>
      <c r="O63" s="94">
        <f t="shared" si="7"/>
        <v>9.8152165126455332E-2</v>
      </c>
      <c r="P63" s="94">
        <f t="shared" si="7"/>
        <v>9.8152165126455332E-2</v>
      </c>
      <c r="Q63" s="94">
        <f t="shared" si="7"/>
        <v>9.8152165126455332E-2</v>
      </c>
      <c r="R63" s="94">
        <f t="shared" si="7"/>
        <v>9.8152165126455332E-2</v>
      </c>
      <c r="S63" s="93">
        <f>(1+H63)^((5-Dashboard!$F$9)*3/12)</f>
        <v>1.0479275571939386</v>
      </c>
      <c r="T63" s="93">
        <f t="shared" si="6"/>
        <v>1.1507839158282012</v>
      </c>
      <c r="U63" s="93">
        <f t="shared" si="6"/>
        <v>1.2637358487594397</v>
      </c>
      <c r="V63" s="93">
        <f t="shared" si="6"/>
        <v>1.3877742584630974</v>
      </c>
      <c r="W63" s="93">
        <f t="shared" si="6"/>
        <v>1.5239873066380116</v>
      </c>
      <c r="X63" s="93">
        <f t="shared" si="6"/>
        <v>1.6735699604097678</v>
      </c>
      <c r="Y63" s="93">
        <f t="shared" si="5"/>
        <v>1.8378344755145828</v>
      </c>
      <c r="Z63" s="93">
        <f t="shared" si="5"/>
        <v>2.0182219084303825</v>
      </c>
      <c r="AA63" s="93">
        <f t="shared" si="5"/>
        <v>2.2163147584484713</v>
      </c>
      <c r="AB63" s="93">
        <f t="shared" si="5"/>
        <v>2.4338508505919059</v>
      </c>
      <c r="AC63" s="95">
        <f t="shared" si="5"/>
        <v>2.6727385811723665</v>
      </c>
      <c r="AE63" s="96"/>
    </row>
    <row r="64" spans="3:31" ht="24.75" customHeight="1" x14ac:dyDescent="0.25">
      <c r="C64" s="91">
        <f>ABS(E64-Dashboard!$F$13)</f>
        <v>109.09906827256646</v>
      </c>
      <c r="D64" s="92">
        <f t="shared" si="4"/>
        <v>9.8252165126455335E-2</v>
      </c>
      <c r="E64" s="93" cm="1">
        <f t="array" ref="E64">SUM('DRE + DCF'!$S$41/TIR!S64,'DRE + DCF'!$U$41:$AD$41/TIR!T64:AC64,TIR!F64)</f>
        <v>156.71906827256646</v>
      </c>
      <c r="F64" s="100">
        <f>'DRE + DCF'!$AE$38*'DRE + DCF'!$AE$39*(1+G64)/(R64-G64)/AC64</f>
        <v>117.43674177614648</v>
      </c>
      <c r="G64" s="92">
        <f>R64*(1-'DRE + DCF'!$AE$39)</f>
        <v>5.8951299075873195E-2</v>
      </c>
      <c r="H64" s="94">
        <f t="shared" si="8"/>
        <v>9.8252165126455335E-2</v>
      </c>
      <c r="I64" s="94">
        <f t="shared" si="7"/>
        <v>9.8252165126455335E-2</v>
      </c>
      <c r="J64" s="94">
        <f t="shared" si="7"/>
        <v>9.8252165126455335E-2</v>
      </c>
      <c r="K64" s="94">
        <f t="shared" si="7"/>
        <v>9.8252165126455335E-2</v>
      </c>
      <c r="L64" s="94">
        <f t="shared" si="7"/>
        <v>9.8252165126455335E-2</v>
      </c>
      <c r="M64" s="94">
        <f t="shared" si="7"/>
        <v>9.8252165126455335E-2</v>
      </c>
      <c r="N64" s="94">
        <f t="shared" si="7"/>
        <v>9.8252165126455335E-2</v>
      </c>
      <c r="O64" s="94">
        <f t="shared" si="7"/>
        <v>9.8252165126455335E-2</v>
      </c>
      <c r="P64" s="94">
        <f t="shared" si="7"/>
        <v>9.8252165126455335E-2</v>
      </c>
      <c r="Q64" s="94">
        <f t="shared" si="7"/>
        <v>9.8252165126455335E-2</v>
      </c>
      <c r="R64" s="94">
        <f t="shared" si="7"/>
        <v>9.8252165126455335E-2</v>
      </c>
      <c r="S64" s="93">
        <f>(1+H64)^((5-Dashboard!$F$9)*3/12)</f>
        <v>1.0479752693296036</v>
      </c>
      <c r="T64" s="93">
        <f t="shared" si="6"/>
        <v>1.1509411085402175</v>
      </c>
      <c r="U64" s="93">
        <f t="shared" si="6"/>
        <v>1.2640235643873365</v>
      </c>
      <c r="V64" s="93">
        <f t="shared" si="6"/>
        <v>1.3882166163592518</v>
      </c>
      <c r="W64" s="93">
        <f t="shared" si="6"/>
        <v>1.5246119045810702</v>
      </c>
      <c r="X64" s="93">
        <f t="shared" si="6"/>
        <v>1.6744083251837292</v>
      </c>
      <c r="Y64" s="93">
        <f t="shared" si="5"/>
        <v>1.8389225684387926</v>
      </c>
      <c r="Z64" s="93">
        <f t="shared" si="5"/>
        <v>2.0196006922878063</v>
      </c>
      <c r="AA64" s="93">
        <f t="shared" si="5"/>
        <v>2.2180308329959715</v>
      </c>
      <c r="AB64" s="93">
        <f t="shared" si="5"/>
        <v>2.4359571646550613</v>
      </c>
      <c r="AC64" s="95">
        <f t="shared" si="5"/>
        <v>2.6752952302377224</v>
      </c>
      <c r="AE64" s="96"/>
    </row>
    <row r="65" spans="3:31" ht="24.75" customHeight="1" x14ac:dyDescent="0.25">
      <c r="C65" s="91">
        <f>ABS(E65-Dashboard!$F$13)</f>
        <v>108.85348947179872</v>
      </c>
      <c r="D65" s="92">
        <f t="shared" si="4"/>
        <v>9.8352165126455338E-2</v>
      </c>
      <c r="E65" s="93" cm="1">
        <f t="array" ref="E65">SUM('DRE + DCF'!$S$41/TIR!S65,'DRE + DCF'!$U$41:$AD$41/TIR!T65:AC65,TIR!F65)</f>
        <v>156.47348947179873</v>
      </c>
      <c r="F65" s="100">
        <f>'DRE + DCF'!$AE$38*'DRE + DCF'!$AE$39*(1+G65)/(R65-G65)/AC65</f>
        <v>117.211874026918</v>
      </c>
      <c r="G65" s="92">
        <f>R65*(1-'DRE + DCF'!$AE$39)</f>
        <v>5.90112990758732E-2</v>
      </c>
      <c r="H65" s="94">
        <f t="shared" si="8"/>
        <v>9.8352165126455338E-2</v>
      </c>
      <c r="I65" s="94">
        <f t="shared" si="7"/>
        <v>9.8352165126455338E-2</v>
      </c>
      <c r="J65" s="94">
        <f t="shared" si="7"/>
        <v>9.8352165126455338E-2</v>
      </c>
      <c r="K65" s="94">
        <f t="shared" si="7"/>
        <v>9.8352165126455338E-2</v>
      </c>
      <c r="L65" s="94">
        <f t="shared" si="7"/>
        <v>9.8352165126455338E-2</v>
      </c>
      <c r="M65" s="94">
        <f t="shared" si="7"/>
        <v>9.8352165126455338E-2</v>
      </c>
      <c r="N65" s="94">
        <f t="shared" si="7"/>
        <v>9.8352165126455338E-2</v>
      </c>
      <c r="O65" s="94">
        <f t="shared" si="7"/>
        <v>9.8352165126455338E-2</v>
      </c>
      <c r="P65" s="94">
        <f t="shared" si="7"/>
        <v>9.8352165126455338E-2</v>
      </c>
      <c r="Q65" s="94">
        <f t="shared" si="7"/>
        <v>9.8352165126455338E-2</v>
      </c>
      <c r="R65" s="94">
        <f t="shared" si="7"/>
        <v>9.8352165126455338E-2</v>
      </c>
      <c r="S65" s="93">
        <f>(1+H65)^((5-Dashboard!$F$9)*3/12)</f>
        <v>1.0480229792931333</v>
      </c>
      <c r="T65" s="93">
        <f t="shared" si="6"/>
        <v>1.1510983084088913</v>
      </c>
      <c r="U65" s="93">
        <f t="shared" si="6"/>
        <v>1.2643113193143061</v>
      </c>
      <c r="V65" s="93">
        <f t="shared" si="6"/>
        <v>1.3886590749627534</v>
      </c>
      <c r="W65" s="93">
        <f t="shared" si="6"/>
        <v>1.525236701607841</v>
      </c>
      <c r="X65" s="93">
        <f t="shared" si="6"/>
        <v>1.6752470335413054</v>
      </c>
      <c r="Y65" s="93">
        <f t="shared" si="5"/>
        <v>1.8400112064117644</v>
      </c>
      <c r="Z65" s="93">
        <f t="shared" si="5"/>
        <v>2.0209802924193028</v>
      </c>
      <c r="AA65" s="93">
        <f t="shared" si="5"/>
        <v>2.2197480798566382</v>
      </c>
      <c r="AB65" s="93">
        <f t="shared" si="5"/>
        <v>2.4380651095458306</v>
      </c>
      <c r="AC65" s="95">
        <f t="shared" si="5"/>
        <v>2.6778540917889315</v>
      </c>
      <c r="AE65" s="96"/>
    </row>
    <row r="66" spans="3:31" ht="24.75" customHeight="1" x14ac:dyDescent="0.25">
      <c r="C66" s="91">
        <f>ABS(E66-Dashboard!$F$13)</f>
        <v>108.6084879556162</v>
      </c>
      <c r="D66" s="92">
        <f t="shared" si="4"/>
        <v>9.845216512645534E-2</v>
      </c>
      <c r="E66" s="93" cm="1">
        <f t="array" ref="E66">SUM('DRE + DCF'!$S$41/TIR!S66,'DRE + DCF'!$U$41:$AD$41/TIR!T66:AC66,TIR!F66)</f>
        <v>156.2284879556162</v>
      </c>
      <c r="F66" s="100">
        <f>'DRE + DCF'!$AE$38*'DRE + DCF'!$AE$39*(1+G66)/(R66-G66)/AC66</f>
        <v>116.98756760150711</v>
      </c>
      <c r="G66" s="92">
        <f>R66*(1-'DRE + DCF'!$AE$39)</f>
        <v>5.9071299075873204E-2</v>
      </c>
      <c r="H66" s="94">
        <f t="shared" si="8"/>
        <v>9.845216512645534E-2</v>
      </c>
      <c r="I66" s="94">
        <f t="shared" si="7"/>
        <v>9.845216512645534E-2</v>
      </c>
      <c r="J66" s="94">
        <f t="shared" si="7"/>
        <v>9.845216512645534E-2</v>
      </c>
      <c r="K66" s="94">
        <f t="shared" si="7"/>
        <v>9.845216512645534E-2</v>
      </c>
      <c r="L66" s="94">
        <f t="shared" si="7"/>
        <v>9.845216512645534E-2</v>
      </c>
      <c r="M66" s="94">
        <f t="shared" si="7"/>
        <v>9.845216512645534E-2</v>
      </c>
      <c r="N66" s="94">
        <f t="shared" si="7"/>
        <v>9.845216512645534E-2</v>
      </c>
      <c r="O66" s="94">
        <f t="shared" si="7"/>
        <v>9.845216512645534E-2</v>
      </c>
      <c r="P66" s="94">
        <f t="shared" si="7"/>
        <v>9.845216512645534E-2</v>
      </c>
      <c r="Q66" s="94">
        <f t="shared" si="7"/>
        <v>9.845216512645534E-2</v>
      </c>
      <c r="R66" s="94">
        <f t="shared" si="7"/>
        <v>9.845216512645534E-2</v>
      </c>
      <c r="S66" s="93">
        <f>(1+H66)^((5-Dashboard!$F$9)*3/12)</f>
        <v>1.0480706870848242</v>
      </c>
      <c r="T66" s="93">
        <f t="shared" si="6"/>
        <v>1.1512555154338968</v>
      </c>
      <c r="U66" s="93">
        <f t="shared" si="6"/>
        <v>1.2645991135421373</v>
      </c>
      <c r="V66" s="93">
        <f t="shared" si="6"/>
        <v>1.3891016342873568</v>
      </c>
      <c r="W66" s="93">
        <f t="shared" si="6"/>
        <v>1.5258616977636446</v>
      </c>
      <c r="X66" s="93">
        <f t="shared" si="6"/>
        <v>1.6760860855920043</v>
      </c>
      <c r="Y66" s="93">
        <f t="shared" si="5"/>
        <v>1.8411003896568625</v>
      </c>
      <c r="Z66" s="93">
        <f t="shared" si="5"/>
        <v>2.0223607092337414</v>
      </c>
      <c r="AA66" s="93">
        <f t="shared" si="5"/>
        <v>2.2214664997244773</v>
      </c>
      <c r="AB66" s="93">
        <f t="shared" si="5"/>
        <v>2.4401746863782403</v>
      </c>
      <c r="AC66" s="95">
        <f t="shared" si="5"/>
        <v>2.6804151675389472</v>
      </c>
      <c r="AE66" s="96"/>
    </row>
    <row r="67" spans="3:31" ht="24.75" customHeight="1" x14ac:dyDescent="0.25">
      <c r="C67" s="91">
        <f>ABS(E67-Dashboard!$F$13)</f>
        <v>108.36406188714372</v>
      </c>
      <c r="D67" s="92">
        <f t="shared" si="4"/>
        <v>9.8552165126455343E-2</v>
      </c>
      <c r="E67" s="93" cm="1">
        <f t="array" ref="E67">SUM('DRE + DCF'!$S$41/TIR!S67,'DRE + DCF'!$U$41:$AD$41/TIR!T67:AC67,TIR!F67)</f>
        <v>155.98406188714372</v>
      </c>
      <c r="F67" s="100">
        <f>'DRE + DCF'!$AE$38*'DRE + DCF'!$AE$39*(1+G67)/(R67-G67)/AC67</f>
        <v>116.7638206779219</v>
      </c>
      <c r="G67" s="92">
        <f>R67*(1-'DRE + DCF'!$AE$39)</f>
        <v>5.9131299075873202E-2</v>
      </c>
      <c r="H67" s="94">
        <f t="shared" si="8"/>
        <v>9.8552165126455343E-2</v>
      </c>
      <c r="I67" s="94">
        <f t="shared" si="7"/>
        <v>9.8552165126455343E-2</v>
      </c>
      <c r="J67" s="94">
        <f t="shared" si="7"/>
        <v>9.8552165126455343E-2</v>
      </c>
      <c r="K67" s="94">
        <f t="shared" si="7"/>
        <v>9.8552165126455343E-2</v>
      </c>
      <c r="L67" s="94">
        <f t="shared" si="7"/>
        <v>9.8552165126455343E-2</v>
      </c>
      <c r="M67" s="94">
        <f t="shared" si="7"/>
        <v>9.8552165126455343E-2</v>
      </c>
      <c r="N67" s="94">
        <f t="shared" si="7"/>
        <v>9.8552165126455343E-2</v>
      </c>
      <c r="O67" s="94">
        <f t="shared" si="7"/>
        <v>9.8552165126455343E-2</v>
      </c>
      <c r="P67" s="94">
        <f t="shared" si="7"/>
        <v>9.8552165126455343E-2</v>
      </c>
      <c r="Q67" s="94">
        <f t="shared" si="7"/>
        <v>9.8552165126455343E-2</v>
      </c>
      <c r="R67" s="94">
        <f t="shared" si="7"/>
        <v>9.8552165126455343E-2</v>
      </c>
      <c r="S67" s="93">
        <f>(1+H67)^((5-Dashboard!$F$9)*3/12)</f>
        <v>1.0481183927049726</v>
      </c>
      <c r="T67" s="93">
        <f t="shared" si="6"/>
        <v>1.1514127296149081</v>
      </c>
      <c r="U67" s="93">
        <f t="shared" si="6"/>
        <v>1.2648869470726194</v>
      </c>
      <c r="V67" s="93">
        <f t="shared" si="6"/>
        <v>1.3895442943468181</v>
      </c>
      <c r="W67" s="93">
        <f t="shared" si="6"/>
        <v>1.5264868930938096</v>
      </c>
      <c r="X67" s="93">
        <f t="shared" si="6"/>
        <v>1.6769254814453605</v>
      </c>
      <c r="Y67" s="93">
        <f t="shared" si="5"/>
        <v>1.8421901183975242</v>
      </c>
      <c r="Z67" s="93">
        <f t="shared" si="5"/>
        <v>2.0237419431401613</v>
      </c>
      <c r="AA67" s="93">
        <f t="shared" si="5"/>
        <v>2.2231860932938443</v>
      </c>
      <c r="AB67" s="93">
        <f t="shared" si="5"/>
        <v>2.4422858962669785</v>
      </c>
      <c r="AC67" s="95">
        <f t="shared" si="5"/>
        <v>2.6829784592018946</v>
      </c>
      <c r="AE67" s="96"/>
    </row>
    <row r="68" spans="3:31" ht="24.75" customHeight="1" x14ac:dyDescent="0.25">
      <c r="C68" s="91">
        <f>ABS(E68-Dashboard!$F$13)</f>
        <v>108.12020943704303</v>
      </c>
      <c r="D68" s="92">
        <f t="shared" si="4"/>
        <v>9.8652165126455346E-2</v>
      </c>
      <c r="E68" s="93" cm="1">
        <f t="array" ref="E68">SUM('DRE + DCF'!$S$41/TIR!S68,'DRE + DCF'!$U$41:$AD$41/TIR!T68:AC68,TIR!F68)</f>
        <v>155.74020943704303</v>
      </c>
      <c r="F68" s="100">
        <f>'DRE + DCF'!$AE$38*'DRE + DCF'!$AE$39*(1+G68)/(R68-G68)/AC68</f>
        <v>116.54063144169147</v>
      </c>
      <c r="G68" s="92">
        <f>R68*(1-'DRE + DCF'!$AE$39)</f>
        <v>5.9191299075873206E-2</v>
      </c>
      <c r="H68" s="94">
        <f t="shared" si="8"/>
        <v>9.8652165126455346E-2</v>
      </c>
      <c r="I68" s="94">
        <f t="shared" si="7"/>
        <v>9.8652165126455346E-2</v>
      </c>
      <c r="J68" s="94">
        <f t="shared" si="7"/>
        <v>9.8652165126455346E-2</v>
      </c>
      <c r="K68" s="94">
        <f t="shared" si="7"/>
        <v>9.8652165126455346E-2</v>
      </c>
      <c r="L68" s="94">
        <f t="shared" si="7"/>
        <v>9.8652165126455346E-2</v>
      </c>
      <c r="M68" s="94">
        <f t="shared" si="7"/>
        <v>9.8652165126455346E-2</v>
      </c>
      <c r="N68" s="94">
        <f t="shared" si="7"/>
        <v>9.8652165126455346E-2</v>
      </c>
      <c r="O68" s="94">
        <f t="shared" si="7"/>
        <v>9.8652165126455346E-2</v>
      </c>
      <c r="P68" s="94">
        <f t="shared" si="7"/>
        <v>9.8652165126455346E-2</v>
      </c>
      <c r="Q68" s="94">
        <f t="shared" si="7"/>
        <v>9.8652165126455346E-2</v>
      </c>
      <c r="R68" s="94">
        <f t="shared" si="7"/>
        <v>9.8652165126455346E-2</v>
      </c>
      <c r="S68" s="93">
        <f>(1+H68)^((5-Dashboard!$F$9)*3/12)</f>
        <v>1.0481660961538755</v>
      </c>
      <c r="T68" s="93">
        <f t="shared" si="6"/>
        <v>1.1515699509515998</v>
      </c>
      <c r="U68" s="93">
        <f t="shared" si="6"/>
        <v>1.265174819907541</v>
      </c>
      <c r="V68" s="93">
        <f t="shared" si="6"/>
        <v>1.3899870551548932</v>
      </c>
      <c r="W68" s="93">
        <f t="shared" si="6"/>
        <v>1.5271122876436691</v>
      </c>
      <c r="X68" s="93">
        <f t="shared" si="6"/>
        <v>1.6777652212109313</v>
      </c>
      <c r="Y68" s="93">
        <f t="shared" si="5"/>
        <v>1.8432803928572561</v>
      </c>
      <c r="Z68" s="93">
        <f t="shared" si="5"/>
        <v>2.0251239945477675</v>
      </c>
      <c r="AA68" s="93">
        <f t="shared" si="5"/>
        <v>2.2249068612594409</v>
      </c>
      <c r="AB68" s="93">
        <f t="shared" si="5"/>
        <v>2.444398740327391</v>
      </c>
      <c r="AC68" s="95">
        <f t="shared" si="5"/>
        <v>2.6855439684930684</v>
      </c>
      <c r="AE68" s="96"/>
    </row>
    <row r="69" spans="3:31" ht="24.75" customHeight="1" x14ac:dyDescent="0.25">
      <c r="C69" s="91">
        <f>ABS(E69-Dashboard!$F$13)</f>
        <v>107.87692878347431</v>
      </c>
      <c r="D69" s="92">
        <f t="shared" si="4"/>
        <v>9.8752165126455349E-2</v>
      </c>
      <c r="E69" s="93" cm="1">
        <f t="array" ref="E69">SUM('DRE + DCF'!$S$41/TIR!S69,'DRE + DCF'!$U$41:$AD$41/TIR!T69:AC69,TIR!F69)</f>
        <v>155.49692878347432</v>
      </c>
      <c r="F69" s="100">
        <f>'DRE + DCF'!$AE$38*'DRE + DCF'!$AE$39*(1+G69)/(R69-G69)/AC69</f>
        <v>116.31799808582755</v>
      </c>
      <c r="G69" s="92">
        <f>R69*(1-'DRE + DCF'!$AE$39)</f>
        <v>5.9251299075873204E-2</v>
      </c>
      <c r="H69" s="94">
        <f t="shared" si="8"/>
        <v>9.8752165126455349E-2</v>
      </c>
      <c r="I69" s="94">
        <f t="shared" si="7"/>
        <v>9.8752165126455349E-2</v>
      </c>
      <c r="J69" s="94">
        <f t="shared" si="7"/>
        <v>9.8752165126455349E-2</v>
      </c>
      <c r="K69" s="94">
        <f t="shared" si="7"/>
        <v>9.8752165126455349E-2</v>
      </c>
      <c r="L69" s="94">
        <f t="shared" si="7"/>
        <v>9.8752165126455349E-2</v>
      </c>
      <c r="M69" s="94">
        <f t="shared" si="7"/>
        <v>9.8752165126455349E-2</v>
      </c>
      <c r="N69" s="94">
        <f t="shared" si="7"/>
        <v>9.8752165126455349E-2</v>
      </c>
      <c r="O69" s="94">
        <f t="shared" si="7"/>
        <v>9.8752165126455349E-2</v>
      </c>
      <c r="P69" s="94">
        <f t="shared" si="7"/>
        <v>9.8752165126455349E-2</v>
      </c>
      <c r="Q69" s="94">
        <f t="shared" si="7"/>
        <v>9.8752165126455349E-2</v>
      </c>
      <c r="R69" s="94">
        <f t="shared" si="7"/>
        <v>9.8752165126455349E-2</v>
      </c>
      <c r="S69" s="93">
        <f>(1+H69)^((5-Dashboard!$F$9)*3/12)</f>
        <v>1.0482137974318289</v>
      </c>
      <c r="T69" s="93">
        <f t="shared" si="6"/>
        <v>1.1517271794436457</v>
      </c>
      <c r="U69" s="93">
        <f t="shared" si="6"/>
        <v>1.2654627320486913</v>
      </c>
      <c r="V69" s="93">
        <f t="shared" si="6"/>
        <v>1.3904299167253389</v>
      </c>
      <c r="W69" s="93">
        <f t="shared" si="6"/>
        <v>1.5277378814585632</v>
      </c>
      <c r="X69" s="93">
        <f t="shared" si="6"/>
        <v>1.6786053049983003</v>
      </c>
      <c r="Y69" s="93">
        <f t="shared" si="5"/>
        <v>1.8443712132596364</v>
      </c>
      <c r="Z69" s="93">
        <f t="shared" si="5"/>
        <v>2.0265068638659329</v>
      </c>
      <c r="AA69" s="93">
        <f t="shared" si="5"/>
        <v>2.2266288043163165</v>
      </c>
      <c r="AB69" s="93">
        <f t="shared" si="5"/>
        <v>2.4465132196754831</v>
      </c>
      <c r="AC69" s="95">
        <f t="shared" si="5"/>
        <v>2.6881116971289325</v>
      </c>
      <c r="AE69" s="96"/>
    </row>
    <row r="70" spans="3:31" ht="24.75" customHeight="1" x14ac:dyDescent="0.25">
      <c r="C70" s="91">
        <f>ABS(E70-Dashboard!$F$13)</f>
        <v>107.63421811205797</v>
      </c>
      <c r="D70" s="92">
        <f t="shared" si="4"/>
        <v>9.8852165126455352E-2</v>
      </c>
      <c r="E70" s="93" cm="1">
        <f t="array" ref="E70">SUM('DRE + DCF'!$S$41/TIR!S70,'DRE + DCF'!$U$41:$AD$41/TIR!T70:AC70,TIR!F70)</f>
        <v>155.25421811205797</v>
      </c>
      <c r="F70" s="100">
        <f>'DRE + DCF'!$AE$38*'DRE + DCF'!$AE$39*(1+G70)/(R70-G70)/AC70</f>
        <v>116.09591881078624</v>
      </c>
      <c r="G70" s="92">
        <f>R70*(1-'DRE + DCF'!$AE$39)</f>
        <v>5.9311299075873208E-2</v>
      </c>
      <c r="H70" s="94">
        <f t="shared" si="8"/>
        <v>9.8852165126455352E-2</v>
      </c>
      <c r="I70" s="94">
        <f t="shared" si="7"/>
        <v>9.8852165126455352E-2</v>
      </c>
      <c r="J70" s="94">
        <f t="shared" si="7"/>
        <v>9.8852165126455352E-2</v>
      </c>
      <c r="K70" s="94">
        <f t="shared" si="7"/>
        <v>9.8852165126455352E-2</v>
      </c>
      <c r="L70" s="94">
        <f t="shared" si="7"/>
        <v>9.8852165126455352E-2</v>
      </c>
      <c r="M70" s="94">
        <f t="shared" si="7"/>
        <v>9.8852165126455352E-2</v>
      </c>
      <c r="N70" s="94">
        <f t="shared" si="7"/>
        <v>9.8852165126455352E-2</v>
      </c>
      <c r="O70" s="94">
        <f t="shared" si="7"/>
        <v>9.8852165126455352E-2</v>
      </c>
      <c r="P70" s="94">
        <f t="shared" si="7"/>
        <v>9.8852165126455352E-2</v>
      </c>
      <c r="Q70" s="94">
        <f t="shared" si="7"/>
        <v>9.8852165126455352E-2</v>
      </c>
      <c r="R70" s="94">
        <f t="shared" si="7"/>
        <v>9.8852165126455352E-2</v>
      </c>
      <c r="S70" s="93">
        <f>(1+H70)^((5-Dashboard!$F$9)*3/12)</f>
        <v>1.0482614965391295</v>
      </c>
      <c r="T70" s="93">
        <f t="shared" si="6"/>
        <v>1.1518844150907206</v>
      </c>
      <c r="U70" s="93">
        <f t="shared" si="6"/>
        <v>1.2657506834978589</v>
      </c>
      <c r="V70" s="93">
        <f t="shared" si="6"/>
        <v>1.3908728790719129</v>
      </c>
      <c r="W70" s="93">
        <f t="shared" si="6"/>
        <v>1.528363674583838</v>
      </c>
      <c r="X70" s="93">
        <f t="shared" si="6"/>
        <v>1.6794457329170756</v>
      </c>
      <c r="Y70" s="93">
        <f t="shared" si="5"/>
        <v>1.8454625798283151</v>
      </c>
      <c r="Z70" s="93">
        <f t="shared" si="5"/>
        <v>2.0278905515041981</v>
      </c>
      <c r="AA70" s="93">
        <f t="shared" si="5"/>
        <v>2.2283519231598694</v>
      </c>
      <c r="AB70" s="93">
        <f t="shared" si="5"/>
        <v>2.4486293354279232</v>
      </c>
      <c r="AC70" s="95">
        <f t="shared" si="5"/>
        <v>2.6906816468271266</v>
      </c>
      <c r="AE70" s="96"/>
    </row>
    <row r="71" spans="3:31" ht="24.75" customHeight="1" x14ac:dyDescent="0.25">
      <c r="C71" s="91">
        <f>ABS(E71-Dashboard!$F$13)</f>
        <v>107.39207561583686</v>
      </c>
      <c r="D71" s="92">
        <f t="shared" si="4"/>
        <v>9.8952165126455355E-2</v>
      </c>
      <c r="E71" s="93" cm="1">
        <f t="array" ref="E71">SUM('DRE + DCF'!$S$41/TIR!S71,'DRE + DCF'!$U$41:$AD$41/TIR!T71:AC71,TIR!F71)</f>
        <v>155.01207561583686</v>
      </c>
      <c r="F71" s="100">
        <f>'DRE + DCF'!$AE$38*'DRE + DCF'!$AE$39*(1+G71)/(R71-G71)/AC71</f>
        <v>115.87439182443036</v>
      </c>
      <c r="G71" s="92">
        <f>R71*(1-'DRE + DCF'!$AE$39)</f>
        <v>5.9371299075873213E-2</v>
      </c>
      <c r="H71" s="94">
        <f t="shared" si="8"/>
        <v>9.8952165126455355E-2</v>
      </c>
      <c r="I71" s="94">
        <f t="shared" si="7"/>
        <v>9.8952165126455355E-2</v>
      </c>
      <c r="J71" s="94">
        <f t="shared" si="7"/>
        <v>9.8952165126455355E-2</v>
      </c>
      <c r="K71" s="94">
        <f t="shared" si="7"/>
        <v>9.8952165126455355E-2</v>
      </c>
      <c r="L71" s="94">
        <f t="shared" si="7"/>
        <v>9.8952165126455355E-2</v>
      </c>
      <c r="M71" s="94">
        <f t="shared" si="7"/>
        <v>9.8952165126455355E-2</v>
      </c>
      <c r="N71" s="94">
        <f t="shared" si="7"/>
        <v>9.8952165126455355E-2</v>
      </c>
      <c r="O71" s="94">
        <f t="shared" si="7"/>
        <v>9.8952165126455355E-2</v>
      </c>
      <c r="P71" s="94">
        <f t="shared" si="7"/>
        <v>9.8952165126455355E-2</v>
      </c>
      <c r="Q71" s="94">
        <f t="shared" si="7"/>
        <v>9.8952165126455355E-2</v>
      </c>
      <c r="R71" s="94">
        <f t="shared" si="7"/>
        <v>9.8952165126455355E-2</v>
      </c>
      <c r="S71" s="93">
        <f>(1+H71)^((5-Dashboard!$F$9)*3/12)</f>
        <v>1.0483091934760733</v>
      </c>
      <c r="T71" s="93">
        <f t="shared" si="6"/>
        <v>1.152041657892499</v>
      </c>
      <c r="U71" s="93">
        <f t="shared" si="6"/>
        <v>1.266038674256833</v>
      </c>
      <c r="V71" s="93">
        <f t="shared" si="6"/>
        <v>1.3913159422083738</v>
      </c>
      <c r="W71" s="93">
        <f t="shared" si="6"/>
        <v>1.5289896670648466</v>
      </c>
      <c r="X71" s="93">
        <f t="shared" si="6"/>
        <v>1.6802865050768914</v>
      </c>
      <c r="Y71" s="93">
        <f t="shared" si="5"/>
        <v>1.8465544927870143</v>
      </c>
      <c r="Z71" s="93">
        <f t="shared" si="5"/>
        <v>2.0292750578722729</v>
      </c>
      <c r="AA71" s="93">
        <f t="shared" si="5"/>
        <v>2.2300762184858471</v>
      </c>
      <c r="AB71" s="93">
        <f t="shared" si="5"/>
        <v>2.4507470887020397</v>
      </c>
      <c r="AC71" s="95">
        <f t="shared" si="5"/>
        <v>2.6932538193064635</v>
      </c>
      <c r="AE71" s="96"/>
    </row>
    <row r="72" spans="3:31" ht="24.75" customHeight="1" x14ac:dyDescent="0.25">
      <c r="C72" s="91">
        <f>ABS(E72-Dashboard!$F$13)</f>
        <v>107.15049949523927</v>
      </c>
      <c r="D72" s="92">
        <f t="shared" si="4"/>
        <v>9.9052165126455358E-2</v>
      </c>
      <c r="E72" s="93" cm="1">
        <f t="array" ref="E72">SUM('DRE + DCF'!$S$41/TIR!S72,'DRE + DCF'!$U$41:$AD$41/TIR!T72:AC72,TIR!F72)</f>
        <v>154.77049949523928</v>
      </c>
      <c r="F72" s="100">
        <f>'DRE + DCF'!$AE$38*'DRE + DCF'!$AE$39*(1+G72)/(R72-G72)/AC72</f>
        <v>115.65341534199221</v>
      </c>
      <c r="G72" s="92">
        <f>R72*(1-'DRE + DCF'!$AE$39)</f>
        <v>5.943129907587321E-2</v>
      </c>
      <c r="H72" s="94">
        <f t="shared" si="8"/>
        <v>9.9052165126455358E-2</v>
      </c>
      <c r="I72" s="94">
        <f t="shared" si="7"/>
        <v>9.9052165126455358E-2</v>
      </c>
      <c r="J72" s="94">
        <f t="shared" si="7"/>
        <v>9.9052165126455358E-2</v>
      </c>
      <c r="K72" s="94">
        <f t="shared" si="7"/>
        <v>9.9052165126455358E-2</v>
      </c>
      <c r="L72" s="94">
        <f t="shared" si="7"/>
        <v>9.9052165126455358E-2</v>
      </c>
      <c r="M72" s="94">
        <f t="shared" si="7"/>
        <v>9.9052165126455358E-2</v>
      </c>
      <c r="N72" s="94">
        <f t="shared" si="7"/>
        <v>9.9052165126455358E-2</v>
      </c>
      <c r="O72" s="94">
        <f t="shared" si="7"/>
        <v>9.9052165126455358E-2</v>
      </c>
      <c r="P72" s="94">
        <f t="shared" si="7"/>
        <v>9.9052165126455358E-2</v>
      </c>
      <c r="Q72" s="94">
        <f t="shared" si="7"/>
        <v>9.9052165126455358E-2</v>
      </c>
      <c r="R72" s="94">
        <f t="shared" si="7"/>
        <v>9.9052165126455358E-2</v>
      </c>
      <c r="S72" s="93">
        <f>(1+H72)^((5-Dashboard!$F$9)*3/12)</f>
        <v>1.0483568882429568</v>
      </c>
      <c r="T72" s="93">
        <f t="shared" si="6"/>
        <v>1.152198907848655</v>
      </c>
      <c r="U72" s="93">
        <f t="shared" si="6"/>
        <v>1.2663267043274014</v>
      </c>
      <c r="V72" s="93">
        <f t="shared" si="6"/>
        <v>1.3917591061484791</v>
      </c>
      <c r="W72" s="93">
        <f t="shared" si="6"/>
        <v>1.5296158589469462</v>
      </c>
      <c r="X72" s="93">
        <f t="shared" si="6"/>
        <v>1.6811276215874038</v>
      </c>
      <c r="Y72" s="93">
        <f t="shared" si="5"/>
        <v>1.8476469523595245</v>
      </c>
      <c r="Z72" s="93">
        <f t="shared" si="5"/>
        <v>2.0306603833800319</v>
      </c>
      <c r="AA72" s="93">
        <f t="shared" si="5"/>
        <v>2.2318016909903418</v>
      </c>
      <c r="AB72" s="93">
        <f t="shared" si="5"/>
        <v>2.4528664806158194</v>
      </c>
      <c r="AC72" s="95">
        <f t="shared" si="5"/>
        <v>2.6958282162869249</v>
      </c>
      <c r="AE72" s="96"/>
    </row>
    <row r="73" spans="3:31" ht="24.75" customHeight="1" x14ac:dyDescent="0.25">
      <c r="C73" s="91">
        <f>ABS(E73-Dashboard!$F$13)</f>
        <v>106.90948795804067</v>
      </c>
      <c r="D73" s="92">
        <f t="shared" si="4"/>
        <v>9.9152165126455361E-2</v>
      </c>
      <c r="E73" s="93" cm="1">
        <f t="array" ref="E73">SUM('DRE + DCF'!$S$41/TIR!S73,'DRE + DCF'!$U$41:$AD$41/TIR!T73:AC73,TIR!F73)</f>
        <v>154.52948795804068</v>
      </c>
      <c r="F73" s="100">
        <f>'DRE + DCF'!$AE$38*'DRE + DCF'!$AE$39*(1+G73)/(R73-G73)/AC73</f>
        <v>115.43298758603574</v>
      </c>
      <c r="G73" s="92">
        <f>R73*(1-'DRE + DCF'!$AE$39)</f>
        <v>5.9491299075873215E-2</v>
      </c>
      <c r="H73" s="94">
        <f t="shared" si="8"/>
        <v>9.9152165126455361E-2</v>
      </c>
      <c r="I73" s="94">
        <f t="shared" si="7"/>
        <v>9.9152165126455361E-2</v>
      </c>
      <c r="J73" s="94">
        <f t="shared" si="7"/>
        <v>9.9152165126455361E-2</v>
      </c>
      <c r="K73" s="94">
        <f t="shared" si="7"/>
        <v>9.9152165126455361E-2</v>
      </c>
      <c r="L73" s="94">
        <f t="shared" si="7"/>
        <v>9.9152165126455361E-2</v>
      </c>
      <c r="M73" s="94">
        <f t="shared" si="7"/>
        <v>9.9152165126455361E-2</v>
      </c>
      <c r="N73" s="94">
        <f t="shared" si="7"/>
        <v>9.9152165126455361E-2</v>
      </c>
      <c r="O73" s="94">
        <f t="shared" si="7"/>
        <v>9.9152165126455361E-2</v>
      </c>
      <c r="P73" s="94">
        <f t="shared" si="7"/>
        <v>9.9152165126455361E-2</v>
      </c>
      <c r="Q73" s="94">
        <f t="shared" si="7"/>
        <v>9.9152165126455361E-2</v>
      </c>
      <c r="R73" s="94">
        <f t="shared" si="7"/>
        <v>9.9152165126455361E-2</v>
      </c>
      <c r="S73" s="93">
        <f>(1+H73)^((5-Dashboard!$F$9)*3/12)</f>
        <v>1.0484045808400759</v>
      </c>
      <c r="T73" s="93">
        <f t="shared" si="6"/>
        <v>1.1523561649588634</v>
      </c>
      <c r="U73" s="93">
        <f t="shared" si="6"/>
        <v>1.2666147737113533</v>
      </c>
      <c r="V73" s="93">
        <f t="shared" si="6"/>
        <v>1.3922023709059892</v>
      </c>
      <c r="W73" s="93">
        <f t="shared" si="6"/>
        <v>1.5302422502755024</v>
      </c>
      <c r="X73" s="93">
        <f t="shared" si="6"/>
        <v>1.6819690825582976</v>
      </c>
      <c r="Y73" s="93">
        <f t="shared" si="5"/>
        <v>1.8487399587697104</v>
      </c>
      <c r="Z73" s="93">
        <f t="shared" si="5"/>
        <v>2.0320465284375211</v>
      </c>
      <c r="AA73" s="93">
        <f t="shared" si="5"/>
        <v>2.2335283413697984</v>
      </c>
      <c r="AB73" s="93">
        <f t="shared" si="5"/>
        <v>2.4549875122879143</v>
      </c>
      <c r="AC73" s="95">
        <f t="shared" si="5"/>
        <v>2.6984048394896711</v>
      </c>
      <c r="AE73" s="96"/>
    </row>
    <row r="74" spans="3:31" ht="24.75" customHeight="1" x14ac:dyDescent="0.25">
      <c r="C74" s="91">
        <f>ABS(E74-Dashboard!$F$13)</f>
        <v>106.66903921932735</v>
      </c>
      <c r="D74" s="92">
        <f t="shared" si="4"/>
        <v>9.9252165126455363E-2</v>
      </c>
      <c r="E74" s="93" cm="1">
        <f t="array" ref="E74">SUM('DRE + DCF'!$S$41/TIR!S74,'DRE + DCF'!$U$41:$AD$41/TIR!T74:AC74,TIR!F74)</f>
        <v>154.28903921932735</v>
      </c>
      <c r="F74" s="100">
        <f>'DRE + DCF'!$AE$38*'DRE + DCF'!$AE$39*(1+G74)/(R74-G74)/AC74</f>
        <v>115.21310678641976</v>
      </c>
      <c r="G74" s="92">
        <f>R74*(1-'DRE + DCF'!$AE$39)</f>
        <v>5.9551299075873212E-2</v>
      </c>
      <c r="H74" s="94">
        <f t="shared" si="8"/>
        <v>9.9252165126455363E-2</v>
      </c>
      <c r="I74" s="94">
        <f t="shared" si="7"/>
        <v>9.9252165126455363E-2</v>
      </c>
      <c r="J74" s="94">
        <f t="shared" si="7"/>
        <v>9.9252165126455363E-2</v>
      </c>
      <c r="K74" s="94">
        <f t="shared" si="7"/>
        <v>9.9252165126455363E-2</v>
      </c>
      <c r="L74" s="94">
        <f t="shared" si="7"/>
        <v>9.9252165126455363E-2</v>
      </c>
      <c r="M74" s="94">
        <f t="shared" si="7"/>
        <v>9.9252165126455363E-2</v>
      </c>
      <c r="N74" s="94">
        <f t="shared" si="7"/>
        <v>9.9252165126455363E-2</v>
      </c>
      <c r="O74" s="94">
        <f t="shared" si="7"/>
        <v>9.9252165126455363E-2</v>
      </c>
      <c r="P74" s="94">
        <f t="shared" si="7"/>
        <v>9.9252165126455363E-2</v>
      </c>
      <c r="Q74" s="94">
        <f t="shared" si="7"/>
        <v>9.9252165126455363E-2</v>
      </c>
      <c r="R74" s="94">
        <f t="shared" si="7"/>
        <v>9.9252165126455363E-2</v>
      </c>
      <c r="S74" s="93">
        <f>(1+H74)^((5-Dashboard!$F$9)*3/12)</f>
        <v>1.0484522712677269</v>
      </c>
      <c r="T74" s="93">
        <f t="shared" si="6"/>
        <v>1.1525134292227983</v>
      </c>
      <c r="U74" s="93">
        <f t="shared" si="6"/>
        <v>1.2669028824104767</v>
      </c>
      <c r="V74" s="93">
        <f t="shared" si="6"/>
        <v>1.3926457364946634</v>
      </c>
      <c r="W74" s="93">
        <f t="shared" si="6"/>
        <v>1.5308688410958857</v>
      </c>
      <c r="X74" s="93">
        <f t="shared" si="6"/>
        <v>1.6828108880992798</v>
      </c>
      <c r="Y74" s="93">
        <f t="shared" si="5"/>
        <v>1.8498335122415064</v>
      </c>
      <c r="Z74" s="93">
        <f t="shared" si="5"/>
        <v>2.0334334934549512</v>
      </c>
      <c r="AA74" s="93">
        <f t="shared" si="5"/>
        <v>2.2352561703210068</v>
      </c>
      <c r="AB74" s="93">
        <f t="shared" si="5"/>
        <v>2.4571101848376355</v>
      </c>
      <c r="AC74" s="95">
        <f t="shared" si="5"/>
        <v>2.7009836906370355</v>
      </c>
      <c r="AE74" s="96"/>
    </row>
    <row r="75" spans="3:31" ht="24.75" customHeight="1" x14ac:dyDescent="0.25">
      <c r="C75" s="91">
        <f>ABS(E75-Dashboard!$F$13)</f>
        <v>106.42915150145899</v>
      </c>
      <c r="D75" s="92">
        <f t="shared" si="4"/>
        <v>9.9352165126455366E-2</v>
      </c>
      <c r="E75" s="93" cm="1">
        <f t="array" ref="E75">SUM('DRE + DCF'!$S$41/TIR!S75,'DRE + DCF'!$U$41:$AD$41/TIR!T75:AC75,TIR!F75)</f>
        <v>154.04915150145899</v>
      </c>
      <c r="F75" s="100">
        <f>'DRE + DCF'!$AE$38*'DRE + DCF'!$AE$39*(1+G75)/(R75-G75)/AC75</f>
        <v>114.99377118026088</v>
      </c>
      <c r="G75" s="92">
        <f>R75*(1-'DRE + DCF'!$AE$39)</f>
        <v>5.9611299075873217E-2</v>
      </c>
      <c r="H75" s="94">
        <f t="shared" si="8"/>
        <v>9.9352165126455366E-2</v>
      </c>
      <c r="I75" s="94">
        <f t="shared" si="7"/>
        <v>9.9352165126455366E-2</v>
      </c>
      <c r="J75" s="94">
        <f t="shared" si="7"/>
        <v>9.9352165126455366E-2</v>
      </c>
      <c r="K75" s="94">
        <f t="shared" si="7"/>
        <v>9.9352165126455366E-2</v>
      </c>
      <c r="L75" s="94">
        <f t="shared" si="7"/>
        <v>9.9352165126455366E-2</v>
      </c>
      <c r="M75" s="94">
        <f t="shared" si="7"/>
        <v>9.9352165126455366E-2</v>
      </c>
      <c r="N75" s="94">
        <f t="shared" si="7"/>
        <v>9.9352165126455366E-2</v>
      </c>
      <c r="O75" s="94">
        <f t="shared" si="7"/>
        <v>9.9352165126455366E-2</v>
      </c>
      <c r="P75" s="94">
        <f t="shared" si="7"/>
        <v>9.9352165126455366E-2</v>
      </c>
      <c r="Q75" s="94">
        <f t="shared" si="7"/>
        <v>9.9352165126455366E-2</v>
      </c>
      <c r="R75" s="94">
        <f t="shared" si="7"/>
        <v>9.9352165126455366E-2</v>
      </c>
      <c r="S75" s="93">
        <f>(1+H75)^((5-Dashboard!$F$9)*3/12)</f>
        <v>1.0484999595262059</v>
      </c>
      <c r="T75" s="93">
        <f t="shared" si="6"/>
        <v>1.1526707006401351</v>
      </c>
      <c r="U75" s="93">
        <f t="shared" si="6"/>
        <v>1.2671910304265608</v>
      </c>
      <c r="V75" s="93">
        <f t="shared" si="6"/>
        <v>1.3930892029282635</v>
      </c>
      <c r="W75" s="93">
        <f t="shared" si="6"/>
        <v>1.5314956314534744</v>
      </c>
      <c r="X75" s="93">
        <f t="shared" si="6"/>
        <v>1.6836530383200849</v>
      </c>
      <c r="Y75" s="93">
        <f t="shared" si="5"/>
        <v>1.8509276129989203</v>
      </c>
      <c r="Z75" s="93">
        <f t="shared" si="5"/>
        <v>2.0348212788427049</v>
      </c>
      <c r="AA75" s="93">
        <f t="shared" si="5"/>
        <v>2.2369851785411101</v>
      </c>
      <c r="AB75" s="93">
        <f t="shared" si="5"/>
        <v>2.4592344993849595</v>
      </c>
      <c r="AC75" s="95">
        <f t="shared" si="5"/>
        <v>2.7035647714525295</v>
      </c>
      <c r="AE75" s="96"/>
    </row>
    <row r="76" spans="3:31" ht="24.75" customHeight="1" x14ac:dyDescent="0.25">
      <c r="C76" s="91">
        <f>ABS(E76-Dashboard!$F$13)</f>
        <v>106.18982303403249</v>
      </c>
      <c r="D76" s="92">
        <f t="shared" si="4"/>
        <v>9.9452165126455369E-2</v>
      </c>
      <c r="E76" s="93" cm="1">
        <f t="array" ref="E76">SUM('DRE + DCF'!$S$41/TIR!S76,'DRE + DCF'!$U$41:$AD$41/TIR!T76:AC76,TIR!F76)</f>
        <v>153.80982303403249</v>
      </c>
      <c r="F76" s="100">
        <f>'DRE + DCF'!$AE$38*'DRE + DCF'!$AE$39*(1+G76)/(R76-G76)/AC76</f>
        <v>114.77497901189716</v>
      </c>
      <c r="G76" s="92">
        <f>R76*(1-'DRE + DCF'!$AE$39)</f>
        <v>5.9671299075873221E-2</v>
      </c>
      <c r="H76" s="94">
        <f t="shared" si="8"/>
        <v>9.9452165126455369E-2</v>
      </c>
      <c r="I76" s="94">
        <f t="shared" si="7"/>
        <v>9.9452165126455369E-2</v>
      </c>
      <c r="J76" s="94">
        <f t="shared" si="7"/>
        <v>9.9452165126455369E-2</v>
      </c>
      <c r="K76" s="94">
        <f t="shared" si="7"/>
        <v>9.9452165126455369E-2</v>
      </c>
      <c r="L76" s="94">
        <f t="shared" ref="I76:R101" si="9">$D76</f>
        <v>9.9452165126455369E-2</v>
      </c>
      <c r="M76" s="94">
        <f t="shared" si="9"/>
        <v>9.9452165126455369E-2</v>
      </c>
      <c r="N76" s="94">
        <f t="shared" si="9"/>
        <v>9.9452165126455369E-2</v>
      </c>
      <c r="O76" s="94">
        <f t="shared" si="9"/>
        <v>9.9452165126455369E-2</v>
      </c>
      <c r="P76" s="94">
        <f t="shared" si="9"/>
        <v>9.9452165126455369E-2</v>
      </c>
      <c r="Q76" s="94">
        <f t="shared" si="9"/>
        <v>9.9452165126455369E-2</v>
      </c>
      <c r="R76" s="94">
        <f t="shared" si="9"/>
        <v>9.9452165126455369E-2</v>
      </c>
      <c r="S76" s="93">
        <f>(1+H76)^((5-Dashboard!$F$9)*3/12)</f>
        <v>1.0485476456158085</v>
      </c>
      <c r="T76" s="93">
        <f t="shared" si="6"/>
        <v>1.1528279792105478</v>
      </c>
      <c r="U76" s="93">
        <f t="shared" si="6"/>
        <v>1.2674792177613929</v>
      </c>
      <c r="V76" s="93">
        <f t="shared" si="6"/>
        <v>1.3935327702205493</v>
      </c>
      <c r="W76" s="93">
        <f t="shared" si="6"/>
        <v>1.5321226213936501</v>
      </c>
      <c r="X76" s="93">
        <f t="shared" si="6"/>
        <v>1.684495533330469</v>
      </c>
      <c r="Y76" s="93">
        <f t="shared" si="5"/>
        <v>1.8520222612660271</v>
      </c>
      <c r="Z76" s="93">
        <f t="shared" si="5"/>
        <v>2.0362098850113273</v>
      </c>
      <c r="AA76" s="93">
        <f t="shared" si="5"/>
        <v>2.2387153667275941</v>
      </c>
      <c r="AB76" s="93">
        <f t="shared" si="5"/>
        <v>2.4613604570505196</v>
      </c>
      <c r="AC76" s="95">
        <f t="shared" si="5"/>
        <v>2.7061480836608354</v>
      </c>
      <c r="AE76" s="96"/>
    </row>
    <row r="77" spans="3:31" ht="24.75" customHeight="1" x14ac:dyDescent="0.25">
      <c r="C77" s="91">
        <f>ABS(E77-Dashboard!$F$13)</f>
        <v>105.95105205384505</v>
      </c>
      <c r="D77" s="92">
        <f t="shared" si="4"/>
        <v>9.9552165126455372E-2</v>
      </c>
      <c r="E77" s="93" cm="1">
        <f t="array" ref="E77">SUM('DRE + DCF'!$S$41/TIR!S77,'DRE + DCF'!$U$41:$AD$41/TIR!T77:AC77,TIR!F77)</f>
        <v>153.57105205384505</v>
      </c>
      <c r="F77" s="100">
        <f>'DRE + DCF'!$AE$38*'DRE + DCF'!$AE$39*(1+G77)/(R77-G77)/AC77</f>
        <v>114.55672853285125</v>
      </c>
      <c r="G77" s="92">
        <f>R77*(1-'DRE + DCF'!$AE$39)</f>
        <v>5.9731299075873219E-2</v>
      </c>
      <c r="H77" s="94">
        <f t="shared" si="8"/>
        <v>9.9552165126455372E-2</v>
      </c>
      <c r="I77" s="94">
        <f t="shared" si="9"/>
        <v>9.9552165126455372E-2</v>
      </c>
      <c r="J77" s="94">
        <f t="shared" si="9"/>
        <v>9.9552165126455372E-2</v>
      </c>
      <c r="K77" s="94">
        <f t="shared" si="9"/>
        <v>9.9552165126455372E-2</v>
      </c>
      <c r="L77" s="94">
        <f t="shared" si="9"/>
        <v>9.9552165126455372E-2</v>
      </c>
      <c r="M77" s="94">
        <f t="shared" si="9"/>
        <v>9.9552165126455372E-2</v>
      </c>
      <c r="N77" s="94">
        <f t="shared" si="9"/>
        <v>9.9552165126455372E-2</v>
      </c>
      <c r="O77" s="94">
        <f t="shared" si="9"/>
        <v>9.9552165126455372E-2</v>
      </c>
      <c r="P77" s="94">
        <f t="shared" si="9"/>
        <v>9.9552165126455372E-2</v>
      </c>
      <c r="Q77" s="94">
        <f t="shared" si="9"/>
        <v>9.9552165126455372E-2</v>
      </c>
      <c r="R77" s="94">
        <f t="shared" si="9"/>
        <v>9.9552165126455372E-2</v>
      </c>
      <c r="S77" s="93">
        <f>(1+H77)^((5-Dashboard!$F$9)*3/12)</f>
        <v>1.0485953295368311</v>
      </c>
      <c r="T77" s="93">
        <f t="shared" si="6"/>
        <v>1.1529852649337116</v>
      </c>
      <c r="U77" s="93">
        <f t="shared" si="6"/>
        <v>1.2677674444167621</v>
      </c>
      <c r="V77" s="93">
        <f t="shared" si="6"/>
        <v>1.3939764383852837</v>
      </c>
      <c r="W77" s="93">
        <f t="shared" si="6"/>
        <v>1.5327498109618034</v>
      </c>
      <c r="X77" s="93">
        <f t="shared" si="6"/>
        <v>1.6853383732402158</v>
      </c>
      <c r="Y77" s="93">
        <f t="shared" si="5"/>
        <v>1.8531174572669773</v>
      </c>
      <c r="Z77" s="93">
        <f t="shared" si="5"/>
        <v>2.0375993123715364</v>
      </c>
      <c r="AA77" s="93">
        <f t="shared" si="5"/>
        <v>2.2404467355782991</v>
      </c>
      <c r="AB77" s="93">
        <f t="shared" si="5"/>
        <v>2.4634880589556176</v>
      </c>
      <c r="AC77" s="95">
        <f t="shared" si="5"/>
        <v>2.7087336289878179</v>
      </c>
      <c r="AE77" s="96"/>
    </row>
    <row r="78" spans="3:31" ht="24.75" customHeight="1" x14ac:dyDescent="0.25">
      <c r="C78" s="91">
        <f>ABS(E78-Dashboard!$F$13)</f>
        <v>105.71283680485797</v>
      </c>
      <c r="D78" s="92">
        <f t="shared" si="4"/>
        <v>9.9652165126455375E-2</v>
      </c>
      <c r="E78" s="93" cm="1">
        <f t="array" ref="E78">SUM('DRE + DCF'!$S$41/TIR!S78,'DRE + DCF'!$U$41:$AD$41/TIR!T78:AC78,TIR!F78)</f>
        <v>153.33283680485798</v>
      </c>
      <c r="F78" s="100">
        <f>'DRE + DCF'!$AE$38*'DRE + DCF'!$AE$39*(1+G78)/(R78-G78)/AC78</f>
        <v>114.33901800179434</v>
      </c>
      <c r="G78" s="92">
        <f>R78*(1-'DRE + DCF'!$AE$39)</f>
        <v>5.9791299075873224E-2</v>
      </c>
      <c r="H78" s="94">
        <f t="shared" si="8"/>
        <v>9.9652165126455375E-2</v>
      </c>
      <c r="I78" s="94">
        <f t="shared" si="9"/>
        <v>9.9652165126455375E-2</v>
      </c>
      <c r="J78" s="94">
        <f t="shared" si="9"/>
        <v>9.9652165126455375E-2</v>
      </c>
      <c r="K78" s="94">
        <f t="shared" si="9"/>
        <v>9.9652165126455375E-2</v>
      </c>
      <c r="L78" s="94">
        <f t="shared" si="9"/>
        <v>9.9652165126455375E-2</v>
      </c>
      <c r="M78" s="94">
        <f t="shared" si="9"/>
        <v>9.9652165126455375E-2</v>
      </c>
      <c r="N78" s="94">
        <f t="shared" si="9"/>
        <v>9.9652165126455375E-2</v>
      </c>
      <c r="O78" s="94">
        <f t="shared" si="9"/>
        <v>9.9652165126455375E-2</v>
      </c>
      <c r="P78" s="94">
        <f t="shared" si="9"/>
        <v>9.9652165126455375E-2</v>
      </c>
      <c r="Q78" s="94">
        <f t="shared" si="9"/>
        <v>9.9652165126455375E-2</v>
      </c>
      <c r="R78" s="94">
        <f t="shared" si="9"/>
        <v>9.9652165126455375E-2</v>
      </c>
      <c r="S78" s="93">
        <f>(1+H78)^((5-Dashboard!$F$9)*3/12)</f>
        <v>1.048643011289569</v>
      </c>
      <c r="T78" s="93">
        <f t="shared" si="6"/>
        <v>1.1531425578093006</v>
      </c>
      <c r="U78" s="93">
        <f t="shared" si="6"/>
        <v>1.2680557103944563</v>
      </c>
      <c r="V78" s="93">
        <f t="shared" si="6"/>
        <v>1.3944202074362295</v>
      </c>
      <c r="W78" s="93">
        <f t="shared" si="6"/>
        <v>1.533377200203331</v>
      </c>
      <c r="X78" s="93">
        <f t="shared" si="6"/>
        <v>1.6861815581591353</v>
      </c>
      <c r="Y78" s="93">
        <f t="shared" si="5"/>
        <v>1.8542132012259933</v>
      </c>
      <c r="Z78" s="93">
        <f t="shared" si="5"/>
        <v>2.0389895613342195</v>
      </c>
      <c r="AA78" s="93">
        <f t="shared" si="5"/>
        <v>2.242179285791416</v>
      </c>
      <c r="AB78" s="93">
        <f t="shared" si="5"/>
        <v>2.46561730622222</v>
      </c>
      <c r="AC78" s="95">
        <f t="shared" si="5"/>
        <v>2.7113214091605231</v>
      </c>
      <c r="AE78" s="96"/>
    </row>
    <row r="79" spans="3:31" ht="24.75" customHeight="1" x14ac:dyDescent="0.25">
      <c r="C79" s="91">
        <f>ABS(E79-Dashboard!$F$13)</f>
        <v>105.47517553816147</v>
      </c>
      <c r="D79" s="92">
        <f t="shared" ref="D79:D142" si="10">D78+0.0001</f>
        <v>9.9752165126455378E-2</v>
      </c>
      <c r="E79" s="93" cm="1">
        <f t="array" ref="E79">SUM('DRE + DCF'!$S$41/TIR!S79,'DRE + DCF'!$U$41:$AD$41/TIR!T79:AC79,TIR!F79)</f>
        <v>153.09517553816147</v>
      </c>
      <c r="F79" s="100">
        <f>'DRE + DCF'!$AE$38*'DRE + DCF'!$AE$39*(1+G79)/(R79-G79)/AC79</f>
        <v>114.12184568451069</v>
      </c>
      <c r="G79" s="92">
        <f>R79*(1-'DRE + DCF'!$AE$39)</f>
        <v>5.9851299075873221E-2</v>
      </c>
      <c r="H79" s="94">
        <f t="shared" si="8"/>
        <v>9.9752165126455378E-2</v>
      </c>
      <c r="I79" s="94">
        <f t="shared" si="9"/>
        <v>9.9752165126455378E-2</v>
      </c>
      <c r="J79" s="94">
        <f t="shared" si="9"/>
        <v>9.9752165126455378E-2</v>
      </c>
      <c r="K79" s="94">
        <f t="shared" si="9"/>
        <v>9.9752165126455378E-2</v>
      </c>
      <c r="L79" s="94">
        <f t="shared" si="9"/>
        <v>9.9752165126455378E-2</v>
      </c>
      <c r="M79" s="94">
        <f t="shared" si="9"/>
        <v>9.9752165126455378E-2</v>
      </c>
      <c r="N79" s="94">
        <f t="shared" si="9"/>
        <v>9.9752165126455378E-2</v>
      </c>
      <c r="O79" s="94">
        <f t="shared" si="9"/>
        <v>9.9752165126455378E-2</v>
      </c>
      <c r="P79" s="94">
        <f t="shared" si="9"/>
        <v>9.9752165126455378E-2</v>
      </c>
      <c r="Q79" s="94">
        <f t="shared" si="9"/>
        <v>9.9752165126455378E-2</v>
      </c>
      <c r="R79" s="94">
        <f t="shared" si="9"/>
        <v>9.9752165126455378E-2</v>
      </c>
      <c r="S79" s="93">
        <f>(1+H79)^((5-Dashboard!$F$9)*3/12)</f>
        <v>1.0486906908743185</v>
      </c>
      <c r="T79" s="93">
        <f t="shared" si="6"/>
        <v>1.1532998578369902</v>
      </c>
      <c r="U79" s="93">
        <f t="shared" si="6"/>
        <v>1.2683440156962633</v>
      </c>
      <c r="V79" s="93">
        <f t="shared" si="6"/>
        <v>1.3948640773871486</v>
      </c>
      <c r="W79" s="93">
        <f t="shared" si="6"/>
        <v>1.5340047891636324</v>
      </c>
      <c r="X79" s="93">
        <f t="shared" si="6"/>
        <v>1.6870250881970565</v>
      </c>
      <c r="Y79" s="93">
        <f t="shared" si="5"/>
        <v>1.8553094933673624</v>
      </c>
      <c r="Z79" s="93">
        <f t="shared" si="5"/>
        <v>2.0403806323104239</v>
      </c>
      <c r="AA79" s="93">
        <f t="shared" si="5"/>
        <v>2.2439130180654749</v>
      </c>
      <c r="AB79" s="93">
        <f t="shared" si="5"/>
        <v>2.4677481999729451</v>
      </c>
      <c r="AC79" s="95">
        <f t="shared" si="5"/>
        <v>2.7139114259071597</v>
      </c>
      <c r="AE79" s="96"/>
    </row>
    <row r="80" spans="3:31" ht="24.75" customHeight="1" x14ac:dyDescent="0.25">
      <c r="C80" s="91">
        <f>ABS(E80-Dashboard!$F$13)</f>
        <v>105.23806651193766</v>
      </c>
      <c r="D80" s="92">
        <f t="shared" si="10"/>
        <v>9.9852165126455381E-2</v>
      </c>
      <c r="E80" s="93" cm="1">
        <f t="array" ref="E80">SUM('DRE + DCF'!$S$41/TIR!S80,'DRE + DCF'!$U$41:$AD$41/TIR!T80:AC80,TIR!F80)</f>
        <v>152.85806651193766</v>
      </c>
      <c r="F80" s="100">
        <f>'DRE + DCF'!$AE$38*'DRE + DCF'!$AE$39*(1+G80)/(R80-G80)/AC80</f>
        <v>113.90520985386097</v>
      </c>
      <c r="G80" s="92">
        <f>R80*(1-'DRE + DCF'!$AE$39)</f>
        <v>5.9911299075873226E-2</v>
      </c>
      <c r="H80" s="94">
        <f t="shared" si="8"/>
        <v>9.9852165126455381E-2</v>
      </c>
      <c r="I80" s="94">
        <f t="shared" si="9"/>
        <v>9.9852165126455381E-2</v>
      </c>
      <c r="J80" s="94">
        <f t="shared" si="9"/>
        <v>9.9852165126455381E-2</v>
      </c>
      <c r="K80" s="94">
        <f t="shared" si="9"/>
        <v>9.9852165126455381E-2</v>
      </c>
      <c r="L80" s="94">
        <f t="shared" si="9"/>
        <v>9.9852165126455381E-2</v>
      </c>
      <c r="M80" s="94">
        <f t="shared" si="9"/>
        <v>9.9852165126455381E-2</v>
      </c>
      <c r="N80" s="94">
        <f t="shared" si="9"/>
        <v>9.9852165126455381E-2</v>
      </c>
      <c r="O80" s="94">
        <f t="shared" si="9"/>
        <v>9.9852165126455381E-2</v>
      </c>
      <c r="P80" s="94">
        <f t="shared" si="9"/>
        <v>9.9852165126455381E-2</v>
      </c>
      <c r="Q80" s="94">
        <f t="shared" si="9"/>
        <v>9.9852165126455381E-2</v>
      </c>
      <c r="R80" s="94">
        <f t="shared" si="9"/>
        <v>9.9852165126455381E-2</v>
      </c>
      <c r="S80" s="93">
        <f>(1+H80)^((5-Dashboard!$F$9)*3/12)</f>
        <v>1.0487383682913749</v>
      </c>
      <c r="T80" s="93">
        <f t="shared" si="6"/>
        <v>1.1534571650164547</v>
      </c>
      <c r="U80" s="93">
        <f t="shared" si="6"/>
        <v>1.2686323603239709</v>
      </c>
      <c r="V80" s="93">
        <f t="shared" si="6"/>
        <v>1.395308048251805</v>
      </c>
      <c r="W80" s="93">
        <f t="shared" si="6"/>
        <v>1.5346325778881165</v>
      </c>
      <c r="X80" s="93">
        <f t="shared" si="6"/>
        <v>1.6878689634638386</v>
      </c>
      <c r="Y80" s="93">
        <f t="shared" si="5"/>
        <v>1.8564063339154491</v>
      </c>
      <c r="Z80" s="93">
        <f t="shared" si="5"/>
        <v>2.0417725257113721</v>
      </c>
      <c r="AA80" s="93">
        <f t="shared" si="5"/>
        <v>2.2456479330993639</v>
      </c>
      <c r="AB80" s="93">
        <f t="shared" si="5"/>
        <v>2.4698807413310848</v>
      </c>
      <c r="AC80" s="95">
        <f t="shared" si="5"/>
        <v>2.7165036809571284</v>
      </c>
      <c r="AE80" s="96"/>
    </row>
    <row r="81" spans="3:31" ht="24.75" customHeight="1" x14ac:dyDescent="0.25">
      <c r="C81" s="91">
        <f>ABS(E81-Dashboard!$F$13)</f>
        <v>105.00150799142548</v>
      </c>
      <c r="D81" s="92">
        <f t="shared" si="10"/>
        <v>9.9952165126455383E-2</v>
      </c>
      <c r="E81" s="93" cm="1">
        <f t="array" ref="E81">SUM('DRE + DCF'!$S$41/TIR!S81,'DRE + DCF'!$U$41:$AD$41/TIR!T81:AC81,TIR!F81)</f>
        <v>152.62150799142549</v>
      </c>
      <c r="F81" s="100">
        <f>'DRE + DCF'!$AE$38*'DRE + DCF'!$AE$39*(1+G81)/(R81-G81)/AC81</f>
        <v>113.68910878974702</v>
      </c>
      <c r="G81" s="92">
        <f>R81*(1-'DRE + DCF'!$AE$39)</f>
        <v>5.997129907587323E-2</v>
      </c>
      <c r="H81" s="94">
        <f t="shared" si="8"/>
        <v>9.9952165126455383E-2</v>
      </c>
      <c r="I81" s="94">
        <f t="shared" si="9"/>
        <v>9.9952165126455383E-2</v>
      </c>
      <c r="J81" s="94">
        <f t="shared" si="9"/>
        <v>9.9952165126455383E-2</v>
      </c>
      <c r="K81" s="94">
        <f t="shared" si="9"/>
        <v>9.9952165126455383E-2</v>
      </c>
      <c r="L81" s="94">
        <f t="shared" si="9"/>
        <v>9.9952165126455383E-2</v>
      </c>
      <c r="M81" s="94">
        <f t="shared" si="9"/>
        <v>9.9952165126455383E-2</v>
      </c>
      <c r="N81" s="94">
        <f t="shared" si="9"/>
        <v>9.9952165126455383E-2</v>
      </c>
      <c r="O81" s="94">
        <f t="shared" si="9"/>
        <v>9.9952165126455383E-2</v>
      </c>
      <c r="P81" s="94">
        <f t="shared" si="9"/>
        <v>9.9952165126455383E-2</v>
      </c>
      <c r="Q81" s="94">
        <f t="shared" si="9"/>
        <v>9.9952165126455383E-2</v>
      </c>
      <c r="R81" s="94">
        <f t="shared" si="9"/>
        <v>9.9952165126455383E-2</v>
      </c>
      <c r="S81" s="93">
        <f>(1+H81)^((5-Dashboard!$F$9)*3/12)</f>
        <v>1.0487860435410339</v>
      </c>
      <c r="T81" s="93">
        <f t="shared" si="6"/>
        <v>1.1536144793473693</v>
      </c>
      <c r="U81" s="93">
        <f t="shared" si="6"/>
        <v>1.2689207442793675</v>
      </c>
      <c r="V81" s="93">
        <f t="shared" si="6"/>
        <v>1.3957521200439635</v>
      </c>
      <c r="W81" s="93">
        <f t="shared" si="6"/>
        <v>1.5352605664221981</v>
      </c>
      <c r="X81" s="93">
        <f t="shared" si="6"/>
        <v>1.6887131840693652</v>
      </c>
      <c r="Y81" s="93">
        <f t="shared" si="5"/>
        <v>1.8575037230946887</v>
      </c>
      <c r="Z81" s="93">
        <f t="shared" si="5"/>
        <v>2.0431652419484547</v>
      </c>
      <c r="AA81" s="93">
        <f t="shared" si="5"/>
        <v>2.247384031592321</v>
      </c>
      <c r="AB81" s="93">
        <f t="shared" si="5"/>
        <v>2.4720149314205959</v>
      </c>
      <c r="AC81" s="95">
        <f t="shared" si="5"/>
        <v>2.7190981760410109</v>
      </c>
      <c r="AE81" s="96"/>
    </row>
    <row r="82" spans="3:31" ht="24.75" customHeight="1" x14ac:dyDescent="0.25">
      <c r="C82" s="91">
        <f>ABS(E82-Dashboard!$F$13)</f>
        <v>104.76549824888568</v>
      </c>
      <c r="D82" s="92">
        <f t="shared" si="10"/>
        <v>0.10005216512645539</v>
      </c>
      <c r="E82" s="93" cm="1">
        <f t="array" ref="E82">SUM('DRE + DCF'!$S$41/TIR!S82,'DRE + DCF'!$U$41:$AD$41/TIR!T82:AC82,TIR!F82)</f>
        <v>152.38549824888568</v>
      </c>
      <c r="F82" s="100">
        <f>'DRE + DCF'!$AE$38*'DRE + DCF'!$AE$39*(1+G82)/(R82-G82)/AC82</f>
        <v>113.47354077907687</v>
      </c>
      <c r="G82" s="92">
        <f>R82*(1-'DRE + DCF'!$AE$39)</f>
        <v>6.0031299075873228E-2</v>
      </c>
      <c r="H82" s="94">
        <f t="shared" si="8"/>
        <v>0.10005216512645539</v>
      </c>
      <c r="I82" s="94">
        <f t="shared" si="9"/>
        <v>0.10005216512645539</v>
      </c>
      <c r="J82" s="94">
        <f t="shared" si="9"/>
        <v>0.10005216512645539</v>
      </c>
      <c r="K82" s="94">
        <f t="shared" si="9"/>
        <v>0.10005216512645539</v>
      </c>
      <c r="L82" s="94">
        <f t="shared" si="9"/>
        <v>0.10005216512645539</v>
      </c>
      <c r="M82" s="94">
        <f t="shared" si="9"/>
        <v>0.10005216512645539</v>
      </c>
      <c r="N82" s="94">
        <f t="shared" si="9"/>
        <v>0.10005216512645539</v>
      </c>
      <c r="O82" s="94">
        <f t="shared" si="9"/>
        <v>0.10005216512645539</v>
      </c>
      <c r="P82" s="94">
        <f t="shared" si="9"/>
        <v>0.10005216512645539</v>
      </c>
      <c r="Q82" s="94">
        <f t="shared" si="9"/>
        <v>0.10005216512645539</v>
      </c>
      <c r="R82" s="94">
        <f t="shared" si="9"/>
        <v>0.10005216512645539</v>
      </c>
      <c r="S82" s="93">
        <f>(1+H82)^((5-Dashboard!$F$9)*3/12)</f>
        <v>1.048833716623591</v>
      </c>
      <c r="T82" s="93">
        <f t="shared" si="6"/>
        <v>1.1537718008294084</v>
      </c>
      <c r="U82" s="93">
        <f t="shared" si="6"/>
        <v>1.2692091675642403</v>
      </c>
      <c r="V82" s="93">
        <f t="shared" si="6"/>
        <v>1.3961962927773888</v>
      </c>
      <c r="W82" s="93">
        <f t="shared" si="6"/>
        <v>1.5358887548112969</v>
      </c>
      <c r="X82" s="93">
        <f t="shared" si="6"/>
        <v>1.6895577501235428</v>
      </c>
      <c r="Y82" s="93">
        <f t="shared" si="5"/>
        <v>1.8586016611295861</v>
      </c>
      <c r="Z82" s="93">
        <f t="shared" si="5"/>
        <v>2.0445587814332278</v>
      </c>
      <c r="AA82" s="93">
        <f t="shared" si="5"/>
        <v>2.2491213142439297</v>
      </c>
      <c r="AB82" s="93">
        <f t="shared" si="5"/>
        <v>2.474150771366094</v>
      </c>
      <c r="AC82" s="95">
        <f t="shared" si="5"/>
        <v>2.7216949128905616</v>
      </c>
      <c r="AE82" s="96"/>
    </row>
    <row r="83" spans="3:31" ht="24.75" customHeight="1" x14ac:dyDescent="0.25">
      <c r="C83" s="91">
        <f>ABS(E83-Dashboard!$F$13)</f>
        <v>104.53003556356521</v>
      </c>
      <c r="D83" s="92">
        <f t="shared" si="10"/>
        <v>0.10015216512645539</v>
      </c>
      <c r="E83" s="93" cm="1">
        <f t="array" ref="E83">SUM('DRE + DCF'!$S$41/TIR!S83,'DRE + DCF'!$U$41:$AD$41/TIR!T83:AC83,TIR!F83)</f>
        <v>152.15003556356521</v>
      </c>
      <c r="F83" s="100">
        <f>'DRE + DCF'!$AE$38*'DRE + DCF'!$AE$39*(1+G83)/(R83-G83)/AC83</f>
        <v>113.2585041157292</v>
      </c>
      <c r="G83" s="92">
        <f>R83*(1-'DRE + DCF'!$AE$39)</f>
        <v>6.0091299075873232E-2</v>
      </c>
      <c r="H83" s="94">
        <f t="shared" si="8"/>
        <v>0.10015216512645539</v>
      </c>
      <c r="I83" s="94">
        <f t="shared" si="9"/>
        <v>0.10015216512645539</v>
      </c>
      <c r="J83" s="94">
        <f t="shared" si="9"/>
        <v>0.10015216512645539</v>
      </c>
      <c r="K83" s="94">
        <f t="shared" si="9"/>
        <v>0.10015216512645539</v>
      </c>
      <c r="L83" s="94">
        <f t="shared" si="9"/>
        <v>0.10015216512645539</v>
      </c>
      <c r="M83" s="94">
        <f t="shared" si="9"/>
        <v>0.10015216512645539</v>
      </c>
      <c r="N83" s="94">
        <f t="shared" si="9"/>
        <v>0.10015216512645539</v>
      </c>
      <c r="O83" s="94">
        <f t="shared" si="9"/>
        <v>0.10015216512645539</v>
      </c>
      <c r="P83" s="94">
        <f t="shared" si="9"/>
        <v>0.10015216512645539</v>
      </c>
      <c r="Q83" s="94">
        <f t="shared" si="9"/>
        <v>0.10015216512645539</v>
      </c>
      <c r="R83" s="94">
        <f t="shared" si="9"/>
        <v>0.10015216512645539</v>
      </c>
      <c r="S83" s="93">
        <f>(1+H83)^((5-Dashboard!$F$9)*3/12)</f>
        <v>1.0488813875393421</v>
      </c>
      <c r="T83" s="93">
        <f t="shared" si="6"/>
        <v>1.153929129462248</v>
      </c>
      <c r="U83" s="93">
        <f t="shared" si="6"/>
        <v>1.269497630180378</v>
      </c>
      <c r="V83" s="93">
        <f t="shared" si="6"/>
        <v>1.396640566465847</v>
      </c>
      <c r="W83" s="93">
        <f t="shared" si="6"/>
        <v>1.5365171431008406</v>
      </c>
      <c r="X83" s="93">
        <f t="shared" si="6"/>
        <v>1.6904026617363055</v>
      </c>
      <c r="Y83" s="93">
        <f t="shared" si="5"/>
        <v>1.8597001482447197</v>
      </c>
      <c r="Z83" s="93">
        <f t="shared" si="5"/>
        <v>2.0459531445774184</v>
      </c>
      <c r="AA83" s="93">
        <f t="shared" si="5"/>
        <v>2.2508597817541269</v>
      </c>
      <c r="AB83" s="93">
        <f t="shared" si="5"/>
        <v>2.4762882622928637</v>
      </c>
      <c r="AC83" s="95">
        <f t="shared" si="5"/>
        <v>2.724293893238722</v>
      </c>
      <c r="AE83" s="96"/>
    </row>
    <row r="84" spans="3:31" ht="24.75" customHeight="1" x14ac:dyDescent="0.25">
      <c r="C84" s="91">
        <f>ABS(E84-Dashboard!$F$13)</f>
        <v>104.29511822166219</v>
      </c>
      <c r="D84" s="92">
        <f t="shared" si="10"/>
        <v>0.10025216512645539</v>
      </c>
      <c r="E84" s="93" cm="1">
        <f t="array" ref="E84">SUM('DRE + DCF'!$S$41/TIR!S84,'DRE + DCF'!$U$41:$AD$41/TIR!T84:AC84,TIR!F84)</f>
        <v>151.9151182216622</v>
      </c>
      <c r="F84" s="100">
        <f>'DRE + DCF'!$AE$38*'DRE + DCF'!$AE$39*(1+G84)/(R84-G84)/AC84</f>
        <v>113.0439971005183</v>
      </c>
      <c r="G84" s="92">
        <f>R84*(1-'DRE + DCF'!$AE$39)</f>
        <v>6.015129907587323E-2</v>
      </c>
      <c r="H84" s="94">
        <f t="shared" si="8"/>
        <v>0.10025216512645539</v>
      </c>
      <c r="I84" s="94">
        <f t="shared" si="9"/>
        <v>0.10025216512645539</v>
      </c>
      <c r="J84" s="94">
        <f t="shared" si="9"/>
        <v>0.10025216512645539</v>
      </c>
      <c r="K84" s="94">
        <f t="shared" si="9"/>
        <v>0.10025216512645539</v>
      </c>
      <c r="L84" s="94">
        <f t="shared" si="9"/>
        <v>0.10025216512645539</v>
      </c>
      <c r="M84" s="94">
        <f t="shared" si="9"/>
        <v>0.10025216512645539</v>
      </c>
      <c r="N84" s="94">
        <f t="shared" si="9"/>
        <v>0.10025216512645539</v>
      </c>
      <c r="O84" s="94">
        <f t="shared" si="9"/>
        <v>0.10025216512645539</v>
      </c>
      <c r="P84" s="94">
        <f t="shared" si="9"/>
        <v>0.10025216512645539</v>
      </c>
      <c r="Q84" s="94">
        <f t="shared" si="9"/>
        <v>0.10025216512645539</v>
      </c>
      <c r="R84" s="94">
        <f t="shared" si="9"/>
        <v>0.10025216512645539</v>
      </c>
      <c r="S84" s="93">
        <f>(1+H84)^((5-Dashboard!$F$9)*3/12)</f>
        <v>1.048929056288582</v>
      </c>
      <c r="T84" s="93">
        <f t="shared" si="6"/>
        <v>1.154086465245562</v>
      </c>
      <c r="U84" s="93">
        <f t="shared" si="6"/>
        <v>1.2697861321295674</v>
      </c>
      <c r="V84" s="93">
        <f t="shared" si="6"/>
        <v>1.3970849411231039</v>
      </c>
      <c r="W84" s="93">
        <f t="shared" si="6"/>
        <v>1.5371457313362615</v>
      </c>
      <c r="X84" s="93">
        <f t="shared" si="6"/>
        <v>1.6912479190176104</v>
      </c>
      <c r="Y84" s="93">
        <f t="shared" si="5"/>
        <v>1.860799184664738</v>
      </c>
      <c r="Z84" s="93">
        <f t="shared" si="5"/>
        <v>2.0473483317929211</v>
      </c>
      <c r="AA84" s="93">
        <f t="shared" si="5"/>
        <v>2.2525994348231979</v>
      </c>
      <c r="AB84" s="93">
        <f t="shared" si="5"/>
        <v>2.4784274053268533</v>
      </c>
      <c r="AC84" s="95">
        <f t="shared" si="5"/>
        <v>2.7268951188196136</v>
      </c>
      <c r="AE84" s="96"/>
    </row>
    <row r="85" spans="3:31" ht="24.75" customHeight="1" x14ac:dyDescent="0.25">
      <c r="C85" s="91">
        <f>ABS(E85-Dashboard!$F$13)</f>
        <v>104.06074451629183</v>
      </c>
      <c r="D85" s="92">
        <f t="shared" si="10"/>
        <v>0.10035216512645539</v>
      </c>
      <c r="E85" s="93" cm="1">
        <f t="array" ref="E85">SUM('DRE + DCF'!$S$41/TIR!S85,'DRE + DCF'!$U$41:$AD$41/TIR!T85:AC85,TIR!F85)</f>
        <v>151.68074451629184</v>
      </c>
      <c r="F85" s="100">
        <f>'DRE + DCF'!$AE$38*'DRE + DCF'!$AE$39*(1+G85)/(R85-G85)/AC85</f>
        <v>112.83001804115995</v>
      </c>
      <c r="G85" s="92">
        <f>R85*(1-'DRE + DCF'!$AE$39)</f>
        <v>6.0211299075873234E-2</v>
      </c>
      <c r="H85" s="94">
        <f t="shared" si="8"/>
        <v>0.10035216512645539</v>
      </c>
      <c r="I85" s="94">
        <f t="shared" si="9"/>
        <v>0.10035216512645539</v>
      </c>
      <c r="J85" s="94">
        <f t="shared" si="9"/>
        <v>0.10035216512645539</v>
      </c>
      <c r="K85" s="94">
        <f t="shared" si="9"/>
        <v>0.10035216512645539</v>
      </c>
      <c r="L85" s="94">
        <f t="shared" si="9"/>
        <v>0.10035216512645539</v>
      </c>
      <c r="M85" s="94">
        <f t="shared" si="9"/>
        <v>0.10035216512645539</v>
      </c>
      <c r="N85" s="94">
        <f t="shared" si="9"/>
        <v>0.10035216512645539</v>
      </c>
      <c r="O85" s="94">
        <f t="shared" si="9"/>
        <v>0.10035216512645539</v>
      </c>
      <c r="P85" s="94">
        <f t="shared" si="9"/>
        <v>0.10035216512645539</v>
      </c>
      <c r="Q85" s="94">
        <f t="shared" si="9"/>
        <v>0.10035216512645539</v>
      </c>
      <c r="R85" s="94">
        <f t="shared" si="9"/>
        <v>0.10035216512645539</v>
      </c>
      <c r="S85" s="93">
        <f>(1+H85)^((5-Dashboard!$F$9)*3/12)</f>
        <v>1.0489767228716067</v>
      </c>
      <c r="T85" s="93">
        <f t="shared" si="6"/>
        <v>1.1542438081790263</v>
      </c>
      <c r="U85" s="93">
        <f t="shared" si="6"/>
        <v>1.2700746734135966</v>
      </c>
      <c r="V85" s="93">
        <f t="shared" si="6"/>
        <v>1.3975294167629266</v>
      </c>
      <c r="W85" s="93">
        <f t="shared" si="6"/>
        <v>1.5377745195629988</v>
      </c>
      <c r="X85" s="93">
        <f t="shared" si="6"/>
        <v>1.6920935220774405</v>
      </c>
      <c r="Y85" s="93">
        <f t="shared" si="5"/>
        <v>1.8618987706143613</v>
      </c>
      <c r="Z85" s="93">
        <f t="shared" si="5"/>
        <v>2.0487443434917978</v>
      </c>
      <c r="AA85" s="93">
        <f t="shared" si="5"/>
        <v>2.2543402741517782</v>
      </c>
      <c r="AB85" s="93">
        <f t="shared" si="5"/>
        <v>2.4805682015946759</v>
      </c>
      <c r="AC85" s="95">
        <f t="shared" si="5"/>
        <v>2.7294985913685395</v>
      </c>
      <c r="AE85" s="96"/>
    </row>
    <row r="86" spans="3:31" ht="24.75" customHeight="1" x14ac:dyDescent="0.25">
      <c r="C86" s="91">
        <f>ABS(E86-Dashboard!$F$13)</f>
        <v>103.82691274745116</v>
      </c>
      <c r="D86" s="92">
        <f t="shared" si="10"/>
        <v>0.1004521651264554</v>
      </c>
      <c r="E86" s="93" cm="1">
        <f t="array" ref="E86">SUM('DRE + DCF'!$S$41/TIR!S86,'DRE + DCF'!$U$41:$AD$41/TIR!T86:AC86,TIR!F86)</f>
        <v>151.44691274745117</v>
      </c>
      <c r="F86" s="100">
        <f>'DRE + DCF'!$AE$38*'DRE + DCF'!$AE$39*(1+G86)/(R86-G86)/AC86</f>
        <v>112.61656525223627</v>
      </c>
      <c r="G86" s="92">
        <f>R86*(1-'DRE + DCF'!$AE$39)</f>
        <v>6.0271299075873239E-2</v>
      </c>
      <c r="H86" s="94">
        <f t="shared" si="8"/>
        <v>0.1004521651264554</v>
      </c>
      <c r="I86" s="94">
        <f t="shared" si="9"/>
        <v>0.1004521651264554</v>
      </c>
      <c r="J86" s="94">
        <f t="shared" si="9"/>
        <v>0.1004521651264554</v>
      </c>
      <c r="K86" s="94">
        <f t="shared" si="9"/>
        <v>0.1004521651264554</v>
      </c>
      <c r="L86" s="94">
        <f t="shared" si="9"/>
        <v>0.1004521651264554</v>
      </c>
      <c r="M86" s="94">
        <f t="shared" si="9"/>
        <v>0.1004521651264554</v>
      </c>
      <c r="N86" s="94">
        <f t="shared" si="9"/>
        <v>0.1004521651264554</v>
      </c>
      <c r="O86" s="94">
        <f t="shared" si="9"/>
        <v>0.1004521651264554</v>
      </c>
      <c r="P86" s="94">
        <f t="shared" si="9"/>
        <v>0.1004521651264554</v>
      </c>
      <c r="Q86" s="94">
        <f t="shared" si="9"/>
        <v>0.1004521651264554</v>
      </c>
      <c r="R86" s="94">
        <f t="shared" si="9"/>
        <v>0.1004521651264554</v>
      </c>
      <c r="S86" s="93">
        <f>(1+H86)^((5-Dashboard!$F$9)*3/12)</f>
        <v>1.0490243872887108</v>
      </c>
      <c r="T86" s="93">
        <f t="shared" si="6"/>
        <v>1.154401158262315</v>
      </c>
      <c r="U86" s="93">
        <f t="shared" si="6"/>
        <v>1.2703632540342524</v>
      </c>
      <c r="V86" s="93">
        <f t="shared" si="6"/>
        <v>1.3979739933990822</v>
      </c>
      <c r="W86" s="93">
        <f t="shared" si="6"/>
        <v>1.538403507826497</v>
      </c>
      <c r="X86" s="93">
        <f t="shared" si="6"/>
        <v>1.6929394710258026</v>
      </c>
      <c r="Y86" s="93">
        <f t="shared" si="5"/>
        <v>1.8629989063183805</v>
      </c>
      <c r="Z86" s="93">
        <f t="shared" si="5"/>
        <v>2.0501411800862801</v>
      </c>
      <c r="AA86" s="93">
        <f t="shared" si="5"/>
        <v>2.2560823004408532</v>
      </c>
      <c r="AB86" s="93">
        <f t="shared" si="5"/>
        <v>2.4827106522236111</v>
      </c>
      <c r="AC86" s="95">
        <f t="shared" si="5"/>
        <v>2.7321043126219871</v>
      </c>
      <c r="AE86" s="96"/>
    </row>
    <row r="87" spans="3:31" ht="24.75" customHeight="1" x14ac:dyDescent="0.25">
      <c r="C87" s="91">
        <f>ABS(E87-Dashboard!$F$13)</f>
        <v>103.59362122198502</v>
      </c>
      <c r="D87" s="92">
        <f t="shared" si="10"/>
        <v>0.1005521651264554</v>
      </c>
      <c r="E87" s="93" cm="1">
        <f t="array" ref="E87">SUM('DRE + DCF'!$S$41/TIR!S87,'DRE + DCF'!$U$41:$AD$41/TIR!T87:AC87,TIR!F87)</f>
        <v>151.21362122198502</v>
      </c>
      <c r="F87" s="100">
        <f>'DRE + DCF'!$AE$38*'DRE + DCF'!$AE$39*(1+G87)/(R87-G87)/AC87</f>
        <v>112.40363705516168</v>
      </c>
      <c r="G87" s="92">
        <f>R87*(1-'DRE + DCF'!$AE$39)</f>
        <v>6.0331299075873236E-2</v>
      </c>
      <c r="H87" s="94">
        <f t="shared" si="8"/>
        <v>0.1005521651264554</v>
      </c>
      <c r="I87" s="94">
        <f t="shared" si="9"/>
        <v>0.1005521651264554</v>
      </c>
      <c r="J87" s="94">
        <f t="shared" si="9"/>
        <v>0.1005521651264554</v>
      </c>
      <c r="K87" s="94">
        <f t="shared" si="9"/>
        <v>0.1005521651264554</v>
      </c>
      <c r="L87" s="94">
        <f t="shared" si="9"/>
        <v>0.1005521651264554</v>
      </c>
      <c r="M87" s="94">
        <f t="shared" si="9"/>
        <v>0.1005521651264554</v>
      </c>
      <c r="N87" s="94">
        <f t="shared" si="9"/>
        <v>0.1005521651264554</v>
      </c>
      <c r="O87" s="94">
        <f t="shared" si="9"/>
        <v>0.1005521651264554</v>
      </c>
      <c r="P87" s="94">
        <f t="shared" si="9"/>
        <v>0.1005521651264554</v>
      </c>
      <c r="Q87" s="94">
        <f t="shared" si="9"/>
        <v>0.1005521651264554</v>
      </c>
      <c r="R87" s="94">
        <f t="shared" si="9"/>
        <v>0.1005521651264554</v>
      </c>
      <c r="S87" s="93">
        <f>(1+H87)^((5-Dashboard!$F$9)*3/12)</f>
        <v>1.0490720495401902</v>
      </c>
      <c r="T87" s="93">
        <f t="shared" si="6"/>
        <v>1.1545585154951044</v>
      </c>
      <c r="U87" s="93">
        <f t="shared" si="6"/>
        <v>1.2706518739933232</v>
      </c>
      <c r="V87" s="93">
        <f t="shared" si="6"/>
        <v>1.3984186710453399</v>
      </c>
      <c r="W87" s="93">
        <f t="shared" si="6"/>
        <v>1.5390326961722092</v>
      </c>
      <c r="X87" s="93">
        <f t="shared" si="6"/>
        <v>1.6937857659727309</v>
      </c>
      <c r="Y87" s="93">
        <f t="shared" si="5"/>
        <v>1.8640995920016605</v>
      </c>
      <c r="Z87" s="93">
        <f t="shared" si="5"/>
        <v>2.0515388419887697</v>
      </c>
      <c r="AA87" s="93">
        <f t="shared" si="5"/>
        <v>2.2578255143917616</v>
      </c>
      <c r="AB87" s="93">
        <f t="shared" si="5"/>
        <v>2.4848547583416059</v>
      </c>
      <c r="AC87" s="95">
        <f t="shared" si="5"/>
        <v>2.7347122843176295</v>
      </c>
      <c r="AE87" s="96"/>
    </row>
    <row r="88" spans="3:31" ht="24.75" customHeight="1" x14ac:dyDescent="0.25">
      <c r="C88" s="91">
        <f>ABS(E88-Dashboard!$F$13)</f>
        <v>103.36086825355198</v>
      </c>
      <c r="D88" s="92">
        <f t="shared" si="10"/>
        <v>0.1006521651264554</v>
      </c>
      <c r="E88" s="93" cm="1">
        <f t="array" ref="E88">SUM('DRE + DCF'!$S$41/TIR!S88,'DRE + DCF'!$U$41:$AD$41/TIR!T88:AC88,TIR!F88)</f>
        <v>150.98086825355199</v>
      </c>
      <c r="F88" s="100">
        <f>'DRE + DCF'!$AE$38*'DRE + DCF'!$AE$39*(1+G88)/(R88-G88)/AC88</f>
        <v>112.1912317781489</v>
      </c>
      <c r="G88" s="92">
        <f>R88*(1-'DRE + DCF'!$AE$39)</f>
        <v>6.0391299075873241E-2</v>
      </c>
      <c r="H88" s="94">
        <f t="shared" si="8"/>
        <v>0.1006521651264554</v>
      </c>
      <c r="I88" s="94">
        <f t="shared" si="9"/>
        <v>0.1006521651264554</v>
      </c>
      <c r="J88" s="94">
        <f t="shared" si="9"/>
        <v>0.1006521651264554</v>
      </c>
      <c r="K88" s="94">
        <f t="shared" si="9"/>
        <v>0.1006521651264554</v>
      </c>
      <c r="L88" s="94">
        <f t="shared" si="9"/>
        <v>0.1006521651264554</v>
      </c>
      <c r="M88" s="94">
        <f t="shared" si="9"/>
        <v>0.1006521651264554</v>
      </c>
      <c r="N88" s="94">
        <f t="shared" si="9"/>
        <v>0.1006521651264554</v>
      </c>
      <c r="O88" s="94">
        <f t="shared" si="9"/>
        <v>0.1006521651264554</v>
      </c>
      <c r="P88" s="94">
        <f t="shared" si="9"/>
        <v>0.1006521651264554</v>
      </c>
      <c r="Q88" s="94">
        <f t="shared" si="9"/>
        <v>0.1006521651264554</v>
      </c>
      <c r="R88" s="94">
        <f t="shared" si="9"/>
        <v>0.1006521651264554</v>
      </c>
      <c r="S88" s="93">
        <f>(1+H88)^((5-Dashboard!$F$9)*3/12)</f>
        <v>1.0491197096263398</v>
      </c>
      <c r="T88" s="93">
        <f t="shared" si="6"/>
        <v>1.1547158798770691</v>
      </c>
      <c r="U88" s="93">
        <f t="shared" si="6"/>
        <v>1.270940533292596</v>
      </c>
      <c r="V88" s="93">
        <f t="shared" si="6"/>
        <v>1.3988634497154677</v>
      </c>
      <c r="W88" s="93">
        <f t="shared" si="6"/>
        <v>1.539662084645592</v>
      </c>
      <c r="X88" s="93">
        <f t="shared" si="6"/>
        <v>1.6946324070282826</v>
      </c>
      <c r="Y88" s="93">
        <f t="shared" si="5"/>
        <v>1.8652008278891357</v>
      </c>
      <c r="Z88" s="93">
        <f t="shared" si="5"/>
        <v>2.0529373296118343</v>
      </c>
      <c r="AA88" s="93">
        <f t="shared" si="5"/>
        <v>2.2595699167061891</v>
      </c>
      <c r="AB88" s="93">
        <f t="shared" si="5"/>
        <v>2.4870005210772717</v>
      </c>
      <c r="AC88" s="95">
        <f t="shared" si="5"/>
        <v>2.7373225081943215</v>
      </c>
      <c r="AE88" s="96"/>
    </row>
    <row r="89" spans="3:31" ht="24.75" customHeight="1" x14ac:dyDescent="0.25">
      <c r="C89" s="91">
        <f>ABS(E89-Dashboard!$F$13)</f>
        <v>103.1286521625905</v>
      </c>
      <c r="D89" s="92">
        <f t="shared" si="10"/>
        <v>0.10075216512645541</v>
      </c>
      <c r="E89" s="93" cm="1">
        <f t="array" ref="E89">SUM('DRE + DCF'!$S$41/TIR!S89,'DRE + DCF'!$U$41:$AD$41/TIR!T89:AC89,TIR!F89)</f>
        <v>150.7486521625905</v>
      </c>
      <c r="F89" s="100">
        <f>'DRE + DCF'!$AE$38*'DRE + DCF'!$AE$39*(1+G89)/(R89-G89)/AC89</f>
        <v>111.9793477561749</v>
      </c>
      <c r="G89" s="92">
        <f>R89*(1-'DRE + DCF'!$AE$39)</f>
        <v>6.0451299075873238E-2</v>
      </c>
      <c r="H89" s="94">
        <f t="shared" si="8"/>
        <v>0.10075216512645541</v>
      </c>
      <c r="I89" s="94">
        <f t="shared" si="9"/>
        <v>0.10075216512645541</v>
      </c>
      <c r="J89" s="94">
        <f t="shared" si="9"/>
        <v>0.10075216512645541</v>
      </c>
      <c r="K89" s="94">
        <f t="shared" si="9"/>
        <v>0.10075216512645541</v>
      </c>
      <c r="L89" s="94">
        <f t="shared" si="9"/>
        <v>0.10075216512645541</v>
      </c>
      <c r="M89" s="94">
        <f t="shared" si="9"/>
        <v>0.10075216512645541</v>
      </c>
      <c r="N89" s="94">
        <f t="shared" si="9"/>
        <v>0.10075216512645541</v>
      </c>
      <c r="O89" s="94">
        <f t="shared" si="9"/>
        <v>0.10075216512645541</v>
      </c>
      <c r="P89" s="94">
        <f t="shared" si="9"/>
        <v>0.10075216512645541</v>
      </c>
      <c r="Q89" s="94">
        <f t="shared" si="9"/>
        <v>0.10075216512645541</v>
      </c>
      <c r="R89" s="94">
        <f t="shared" si="9"/>
        <v>0.10075216512645541</v>
      </c>
      <c r="S89" s="93">
        <f>(1+H89)^((5-Dashboard!$F$9)*3/12)</f>
        <v>1.0491673675474544</v>
      </c>
      <c r="T89" s="93">
        <f t="shared" si="6"/>
        <v>1.1548732514078841</v>
      </c>
      <c r="U89" s="93">
        <f t="shared" si="6"/>
        <v>1.2712292319338576</v>
      </c>
      <c r="V89" s="93">
        <f t="shared" si="6"/>
        <v>1.3993083294232347</v>
      </c>
      <c r="W89" s="93">
        <f t="shared" si="6"/>
        <v>1.5402916732921088</v>
      </c>
      <c r="X89" s="93">
        <f t="shared" si="6"/>
        <v>1.6954793943025395</v>
      </c>
      <c r="Y89" s="93">
        <f t="shared" ref="Y89:AC139" si="11">(X89)*(1+N89)</f>
        <v>1.8663026142058114</v>
      </c>
      <c r="Z89" s="93">
        <f t="shared" si="11"/>
        <v>2.0543366433682109</v>
      </c>
      <c r="AA89" s="93">
        <f t="shared" si="11"/>
        <v>2.2613155080861729</v>
      </c>
      <c r="AB89" s="93">
        <f t="shared" si="11"/>
        <v>2.4891479415598852</v>
      </c>
      <c r="AC89" s="95">
        <f t="shared" si="11"/>
        <v>2.7399349859921029</v>
      </c>
      <c r="AE89" s="96"/>
    </row>
    <row r="90" spans="3:31" ht="24.75" customHeight="1" x14ac:dyDescent="0.25">
      <c r="C90" s="91">
        <f>ABS(E90-Dashboard!$F$13)</f>
        <v>102.89697127628489</v>
      </c>
      <c r="D90" s="92">
        <f t="shared" si="10"/>
        <v>0.10085216512645541</v>
      </c>
      <c r="E90" s="93" cm="1">
        <f t="array" ref="E90">SUM('DRE + DCF'!$S$41/TIR!S90,'DRE + DCF'!$U$41:$AD$41/TIR!T90:AC90,TIR!F90)</f>
        <v>150.51697127628489</v>
      </c>
      <c r="F90" s="100">
        <f>'DRE + DCF'!$AE$38*'DRE + DCF'!$AE$39*(1+G90)/(R90-G90)/AC90</f>
        <v>111.76798333094722</v>
      </c>
      <c r="G90" s="92">
        <f>R90*(1-'DRE + DCF'!$AE$39)</f>
        <v>6.0511299075873243E-2</v>
      </c>
      <c r="H90" s="94">
        <f t="shared" si="8"/>
        <v>0.10085216512645541</v>
      </c>
      <c r="I90" s="94">
        <f t="shared" si="9"/>
        <v>0.10085216512645541</v>
      </c>
      <c r="J90" s="94">
        <f t="shared" si="9"/>
        <v>0.10085216512645541</v>
      </c>
      <c r="K90" s="94">
        <f t="shared" si="9"/>
        <v>0.10085216512645541</v>
      </c>
      <c r="L90" s="94">
        <f t="shared" si="9"/>
        <v>0.10085216512645541</v>
      </c>
      <c r="M90" s="94">
        <f t="shared" si="9"/>
        <v>0.10085216512645541</v>
      </c>
      <c r="N90" s="94">
        <f t="shared" si="9"/>
        <v>0.10085216512645541</v>
      </c>
      <c r="O90" s="94">
        <f t="shared" si="9"/>
        <v>0.10085216512645541</v>
      </c>
      <c r="P90" s="94">
        <f t="shared" si="9"/>
        <v>0.10085216512645541</v>
      </c>
      <c r="Q90" s="94">
        <f t="shared" si="9"/>
        <v>0.10085216512645541</v>
      </c>
      <c r="R90" s="94">
        <f t="shared" si="9"/>
        <v>0.10085216512645541</v>
      </c>
      <c r="S90" s="93">
        <f>(1+H90)^((5-Dashboard!$F$9)*3/12)</f>
        <v>1.0492150233038295</v>
      </c>
      <c r="T90" s="93">
        <f t="shared" ref="T90:X140" si="12">(S90)*(1+I90)</f>
        <v>1.1550306300872251</v>
      </c>
      <c r="U90" s="93">
        <f t="shared" si="12"/>
        <v>1.2715179699188957</v>
      </c>
      <c r="V90" s="93">
        <f t="shared" si="12"/>
        <v>1.3997533101824113</v>
      </c>
      <c r="W90" s="93">
        <f t="shared" si="12"/>
        <v>1.5409214621572302</v>
      </c>
      <c r="X90" s="93">
        <f t="shared" si="12"/>
        <v>1.6963267279056102</v>
      </c>
      <c r="Y90" s="93">
        <f t="shared" si="11"/>
        <v>1.8674049511767665</v>
      </c>
      <c r="Z90" s="93">
        <f t="shared" si="11"/>
        <v>2.055736783670806</v>
      </c>
      <c r="AA90" s="93">
        <f t="shared" si="11"/>
        <v>2.2630622892341026</v>
      </c>
      <c r="AB90" s="93">
        <f t="shared" si="11"/>
        <v>2.4912970209193945</v>
      </c>
      <c r="AC90" s="95">
        <f t="shared" si="11"/>
        <v>2.7425497194522035</v>
      </c>
      <c r="AE90" s="96"/>
    </row>
    <row r="91" spans="3:31" ht="24.75" customHeight="1" x14ac:dyDescent="0.25">
      <c r="C91" s="91">
        <f>ABS(E91-Dashboard!$F$13)</f>
        <v>102.66582392853209</v>
      </c>
      <c r="D91" s="92">
        <f t="shared" si="10"/>
        <v>0.10095216512645541</v>
      </c>
      <c r="E91" s="93" cm="1">
        <f t="array" ref="E91">SUM('DRE + DCF'!$S$41/TIR!S91,'DRE + DCF'!$U$41:$AD$41/TIR!T91:AC91,TIR!F91)</f>
        <v>150.2858239285321</v>
      </c>
      <c r="F91" s="100">
        <f>'DRE + DCF'!$AE$38*'DRE + DCF'!$AE$39*(1+G91)/(R91-G91)/AC91</f>
        <v>111.55713685087053</v>
      </c>
      <c r="G91" s="92">
        <f>R91*(1-'DRE + DCF'!$AE$39)</f>
        <v>6.0571299075873247E-2</v>
      </c>
      <c r="H91" s="94">
        <f t="shared" si="8"/>
        <v>0.10095216512645541</v>
      </c>
      <c r="I91" s="94">
        <f t="shared" si="9"/>
        <v>0.10095216512645541</v>
      </c>
      <c r="J91" s="94">
        <f t="shared" si="9"/>
        <v>0.10095216512645541</v>
      </c>
      <c r="K91" s="94">
        <f t="shared" si="9"/>
        <v>0.10095216512645541</v>
      </c>
      <c r="L91" s="94">
        <f t="shared" si="9"/>
        <v>0.10095216512645541</v>
      </c>
      <c r="M91" s="94">
        <f t="shared" si="9"/>
        <v>0.10095216512645541</v>
      </c>
      <c r="N91" s="94">
        <f t="shared" si="9"/>
        <v>0.10095216512645541</v>
      </c>
      <c r="O91" s="94">
        <f t="shared" si="9"/>
        <v>0.10095216512645541</v>
      </c>
      <c r="P91" s="94">
        <f t="shared" si="9"/>
        <v>0.10095216512645541</v>
      </c>
      <c r="Q91" s="94">
        <f t="shared" si="9"/>
        <v>0.10095216512645541</v>
      </c>
      <c r="R91" s="94">
        <f t="shared" si="9"/>
        <v>0.10095216512645541</v>
      </c>
      <c r="S91" s="93">
        <f>(1+H91)^((5-Dashboard!$F$9)*3/12)</f>
        <v>1.0492626768957596</v>
      </c>
      <c r="T91" s="93">
        <f t="shared" si="12"/>
        <v>1.1551880159147669</v>
      </c>
      <c r="U91" s="93">
        <f t="shared" si="12"/>
        <v>1.2718067472494967</v>
      </c>
      <c r="V91" s="93">
        <f t="shared" si="12"/>
        <v>1.400198392006768</v>
      </c>
      <c r="W91" s="93">
        <f t="shared" si="12"/>
        <v>1.5415514512864326</v>
      </c>
      <c r="X91" s="93">
        <f t="shared" si="12"/>
        <v>1.6971744079476274</v>
      </c>
      <c r="Y91" s="93">
        <f t="shared" si="11"/>
        <v>1.8685078390271503</v>
      </c>
      <c r="Z91" s="93">
        <f t="shared" si="11"/>
        <v>2.0571377509326956</v>
      </c>
      <c r="AA91" s="93">
        <f t="shared" si="11"/>
        <v>2.2648102608527179</v>
      </c>
      <c r="AB91" s="93">
        <f t="shared" si="11"/>
        <v>2.4934477602864118</v>
      </c>
      <c r="AC91" s="95">
        <f t="shared" si="11"/>
        <v>2.7451667103170356</v>
      </c>
      <c r="AE91" s="96"/>
    </row>
    <row r="92" spans="3:31" ht="24.75" customHeight="1" x14ac:dyDescent="0.25">
      <c r="C92" s="91">
        <f>ABS(E92-Dashboard!$F$13)</f>
        <v>102.43520845990813</v>
      </c>
      <c r="D92" s="92">
        <f t="shared" si="10"/>
        <v>0.10105216512645541</v>
      </c>
      <c r="E92" s="93" cm="1">
        <f t="array" ref="E92">SUM('DRE + DCF'!$S$41/TIR!S92,'DRE + DCF'!$U$41:$AD$41/TIR!T92:AC92,TIR!F92)</f>
        <v>150.05520845990813</v>
      </c>
      <c r="F92" s="100">
        <f>'DRE + DCF'!$AE$38*'DRE + DCF'!$AE$39*(1+G92)/(R92-G92)/AC92</f>
        <v>111.34680667101314</v>
      </c>
      <c r="G92" s="92">
        <f>R92*(1-'DRE + DCF'!$AE$39)</f>
        <v>6.0631299075873245E-2</v>
      </c>
      <c r="H92" s="94">
        <f t="shared" si="8"/>
        <v>0.10105216512645541</v>
      </c>
      <c r="I92" s="94">
        <f t="shared" si="9"/>
        <v>0.10105216512645541</v>
      </c>
      <c r="J92" s="94">
        <f t="shared" si="9"/>
        <v>0.10105216512645541</v>
      </c>
      <c r="K92" s="94">
        <f t="shared" si="9"/>
        <v>0.10105216512645541</v>
      </c>
      <c r="L92" s="94">
        <f t="shared" si="9"/>
        <v>0.10105216512645541</v>
      </c>
      <c r="M92" s="94">
        <f t="shared" si="9"/>
        <v>0.10105216512645541</v>
      </c>
      <c r="N92" s="94">
        <f t="shared" si="9"/>
        <v>0.10105216512645541</v>
      </c>
      <c r="O92" s="94">
        <f t="shared" si="9"/>
        <v>0.10105216512645541</v>
      </c>
      <c r="P92" s="94">
        <f t="shared" si="9"/>
        <v>0.10105216512645541</v>
      </c>
      <c r="Q92" s="94">
        <f t="shared" si="9"/>
        <v>0.10105216512645541</v>
      </c>
      <c r="R92" s="94">
        <f t="shared" si="9"/>
        <v>0.10105216512645541</v>
      </c>
      <c r="S92" s="93">
        <f>(1+H92)^((5-Dashboard!$F$9)*3/12)</f>
        <v>1.0493103283235401</v>
      </c>
      <c r="T92" s="93">
        <f t="shared" si="12"/>
        <v>1.1553454088901856</v>
      </c>
      <c r="U92" s="93">
        <f t="shared" si="12"/>
        <v>1.2720955639274487</v>
      </c>
      <c r="V92" s="93">
        <f t="shared" si="12"/>
        <v>1.4006435749100765</v>
      </c>
      <c r="W92" s="93">
        <f t="shared" si="12"/>
        <v>1.5421816407251983</v>
      </c>
      <c r="X92" s="93">
        <f t="shared" si="12"/>
        <v>1.6980224345387487</v>
      </c>
      <c r="Y92" s="93">
        <f t="shared" si="11"/>
        <v>1.8696112779821841</v>
      </c>
      <c r="Z92" s="93">
        <f t="shared" si="11"/>
        <v>2.0585395455671227</v>
      </c>
      <c r="AA92" s="93">
        <f t="shared" si="11"/>
        <v>2.2665594236451101</v>
      </c>
      <c r="AB92" s="93">
        <f t="shared" si="11"/>
        <v>2.4956001607922191</v>
      </c>
      <c r="AC92" s="95">
        <f t="shared" si="11"/>
        <v>2.7477859603302028</v>
      </c>
      <c r="AE92" s="96"/>
    </row>
    <row r="93" spans="3:31" ht="24.75" customHeight="1" x14ac:dyDescent="0.25">
      <c r="C93" s="91">
        <f>ABS(E93-Dashboard!$F$13)</f>
        <v>102.20512321763513</v>
      </c>
      <c r="D93" s="92">
        <f t="shared" si="10"/>
        <v>0.10115216512645542</v>
      </c>
      <c r="E93" s="93" cm="1">
        <f t="array" ref="E93">SUM('DRE + DCF'!$S$41/TIR!S93,'DRE + DCF'!$U$41:$AD$41/TIR!T93:AC93,TIR!F93)</f>
        <v>149.82512321763514</v>
      </c>
      <c r="F93" s="100">
        <f>'DRE + DCF'!$AE$38*'DRE + DCF'!$AE$39*(1+G93)/(R93-G93)/AC93</f>
        <v>111.13699115307416</v>
      </c>
      <c r="G93" s="92">
        <f>R93*(1-'DRE + DCF'!$AE$39)</f>
        <v>6.0691299075873249E-2</v>
      </c>
      <c r="H93" s="94">
        <f t="shared" si="8"/>
        <v>0.10115216512645542</v>
      </c>
      <c r="I93" s="94">
        <f t="shared" si="9"/>
        <v>0.10115216512645542</v>
      </c>
      <c r="J93" s="94">
        <f t="shared" si="9"/>
        <v>0.10115216512645542</v>
      </c>
      <c r="K93" s="94">
        <f t="shared" si="9"/>
        <v>0.10115216512645542</v>
      </c>
      <c r="L93" s="94">
        <f t="shared" si="9"/>
        <v>0.10115216512645542</v>
      </c>
      <c r="M93" s="94">
        <f t="shared" si="9"/>
        <v>0.10115216512645542</v>
      </c>
      <c r="N93" s="94">
        <f t="shared" si="9"/>
        <v>0.10115216512645542</v>
      </c>
      <c r="O93" s="94">
        <f t="shared" si="9"/>
        <v>0.10115216512645542</v>
      </c>
      <c r="P93" s="94">
        <f t="shared" si="9"/>
        <v>0.10115216512645542</v>
      </c>
      <c r="Q93" s="94">
        <f t="shared" si="9"/>
        <v>0.10115216512645542</v>
      </c>
      <c r="R93" s="94">
        <f t="shared" si="9"/>
        <v>0.10115216512645542</v>
      </c>
      <c r="S93" s="93">
        <f>(1+H93)^((5-Dashboard!$F$9)*3/12)</f>
        <v>1.0493579775874653</v>
      </c>
      <c r="T93" s="93">
        <f t="shared" si="12"/>
        <v>1.1555028090131561</v>
      </c>
      <c r="U93" s="93">
        <f t="shared" si="12"/>
        <v>1.272384419954538</v>
      </c>
      <c r="V93" s="93">
        <f t="shared" si="12"/>
        <v>1.4010888589061088</v>
      </c>
      <c r="W93" s="93">
        <f t="shared" si="12"/>
        <v>1.5428120305190167</v>
      </c>
      <c r="X93" s="93">
        <f t="shared" si="12"/>
        <v>1.6988708077891586</v>
      </c>
      <c r="Y93" s="93">
        <f t="shared" si="11"/>
        <v>1.8707152682671624</v>
      </c>
      <c r="Z93" s="93">
        <f t="shared" si="11"/>
        <v>2.0599421679875038</v>
      </c>
      <c r="AA93" s="93">
        <f t="shared" si="11"/>
        <v>2.2683097783147246</v>
      </c>
      <c r="AB93" s="93">
        <f t="shared" si="11"/>
        <v>2.4977542235687693</v>
      </c>
      <c r="AC93" s="95">
        <f t="shared" si="11"/>
        <v>2.7504074712364992</v>
      </c>
      <c r="AE93" s="96"/>
    </row>
    <row r="94" spans="3:31" ht="24.75" customHeight="1" x14ac:dyDescent="0.25">
      <c r="C94" s="91">
        <f>ABS(E94-Dashboard!$F$13)</f>
        <v>101.97556655554888</v>
      </c>
      <c r="D94" s="92">
        <f t="shared" si="10"/>
        <v>0.10125216512645542</v>
      </c>
      <c r="E94" s="93" cm="1">
        <f t="array" ref="E94">SUM('DRE + DCF'!$S$41/TIR!S94,'DRE + DCF'!$U$41:$AD$41/TIR!T94:AC94,TIR!F94)</f>
        <v>149.59556655554888</v>
      </c>
      <c r="F94" s="100">
        <f>'DRE + DCF'!$AE$38*'DRE + DCF'!$AE$39*(1+G94)/(R94-G94)/AC94</f>
        <v>110.92768866535081</v>
      </c>
      <c r="G94" s="92">
        <f>R94*(1-'DRE + DCF'!$AE$39)</f>
        <v>6.0751299075873247E-2</v>
      </c>
      <c r="H94" s="94">
        <f t="shared" si="8"/>
        <v>0.10125216512645542</v>
      </c>
      <c r="I94" s="94">
        <f t="shared" si="9"/>
        <v>0.10125216512645542</v>
      </c>
      <c r="J94" s="94">
        <f t="shared" si="9"/>
        <v>0.10125216512645542</v>
      </c>
      <c r="K94" s="94">
        <f t="shared" si="9"/>
        <v>0.10125216512645542</v>
      </c>
      <c r="L94" s="94">
        <f t="shared" si="9"/>
        <v>0.10125216512645542</v>
      </c>
      <c r="M94" s="94">
        <f t="shared" si="9"/>
        <v>0.10125216512645542</v>
      </c>
      <c r="N94" s="94">
        <f t="shared" si="9"/>
        <v>0.10125216512645542</v>
      </c>
      <c r="O94" s="94">
        <f t="shared" si="9"/>
        <v>0.10125216512645542</v>
      </c>
      <c r="P94" s="94">
        <f t="shared" si="9"/>
        <v>0.10125216512645542</v>
      </c>
      <c r="Q94" s="94">
        <f t="shared" si="9"/>
        <v>0.10125216512645542</v>
      </c>
      <c r="R94" s="94">
        <f t="shared" si="9"/>
        <v>0.10125216512645542</v>
      </c>
      <c r="S94" s="93">
        <f>(1+H94)^((5-Dashboard!$F$9)*3/12)</f>
        <v>1.0494056246878303</v>
      </c>
      <c r="T94" s="93">
        <f t="shared" si="12"/>
        <v>1.1556602162833536</v>
      </c>
      <c r="U94" s="93">
        <f t="shared" si="12"/>
        <v>1.2726733153325509</v>
      </c>
      <c r="V94" s="93">
        <f t="shared" si="12"/>
        <v>1.401534244008636</v>
      </c>
      <c r="W94" s="93">
        <f t="shared" si="12"/>
        <v>1.5434426207133805</v>
      </c>
      <c r="X94" s="93">
        <f t="shared" si="12"/>
        <v>1.6997195278090609</v>
      </c>
      <c r="Y94" s="93">
        <f t="shared" si="11"/>
        <v>1.871819810107445</v>
      </c>
      <c r="Z94" s="93">
        <f t="shared" si="11"/>
        <v>2.0613456186074148</v>
      </c>
      <c r="AA94" s="93">
        <f t="shared" si="11"/>
        <v>2.2700613255653486</v>
      </c>
      <c r="AB94" s="93">
        <f t="shared" si="11"/>
        <v>2.4999099497486719</v>
      </c>
      <c r="AC94" s="95">
        <f t="shared" si="11"/>
        <v>2.7530312447818934</v>
      </c>
      <c r="AE94" s="96"/>
    </row>
    <row r="95" spans="3:31" ht="24.75" customHeight="1" x14ac:dyDescent="0.25">
      <c r="C95" s="91">
        <f>ABS(E95-Dashboard!$F$13)</f>
        <v>101.74653683406513</v>
      </c>
      <c r="D95" s="92">
        <f t="shared" si="10"/>
        <v>0.10135216512645542</v>
      </c>
      <c r="E95" s="93" cm="1">
        <f t="array" ref="E95">SUM('DRE + DCF'!$S$41/TIR!S95,'DRE + DCF'!$U$41:$AD$41/TIR!T95:AC95,TIR!F95)</f>
        <v>149.36653683406513</v>
      </c>
      <c r="F95" s="100">
        <f>'DRE + DCF'!$AE$38*'DRE + DCF'!$AE$39*(1+G95)/(R95-G95)/AC95</f>
        <v>110.71889758270505</v>
      </c>
      <c r="G95" s="92">
        <f>R95*(1-'DRE + DCF'!$AE$39)</f>
        <v>6.0811299075873251E-2</v>
      </c>
      <c r="H95" s="94">
        <f t="shared" si="8"/>
        <v>0.10135216512645542</v>
      </c>
      <c r="I95" s="94">
        <f t="shared" si="9"/>
        <v>0.10135216512645542</v>
      </c>
      <c r="J95" s="94">
        <f t="shared" si="9"/>
        <v>0.10135216512645542</v>
      </c>
      <c r="K95" s="94">
        <f t="shared" si="9"/>
        <v>0.10135216512645542</v>
      </c>
      <c r="L95" s="94">
        <f t="shared" si="9"/>
        <v>0.10135216512645542</v>
      </c>
      <c r="M95" s="94">
        <f t="shared" si="9"/>
        <v>0.10135216512645542</v>
      </c>
      <c r="N95" s="94">
        <f t="shared" si="9"/>
        <v>0.10135216512645542</v>
      </c>
      <c r="O95" s="94">
        <f t="shared" si="9"/>
        <v>0.10135216512645542</v>
      </c>
      <c r="P95" s="94">
        <f t="shared" si="9"/>
        <v>0.10135216512645542</v>
      </c>
      <c r="Q95" s="94">
        <f t="shared" si="9"/>
        <v>0.10135216512645542</v>
      </c>
      <c r="R95" s="94">
        <f t="shared" si="9"/>
        <v>0.10135216512645542</v>
      </c>
      <c r="S95" s="93">
        <f>(1+H95)^((5-Dashboard!$F$9)*3/12)</f>
        <v>1.0494532696249297</v>
      </c>
      <c r="T95" s="93">
        <f t="shared" si="12"/>
        <v>1.1558176307004542</v>
      </c>
      <c r="U95" s="93">
        <f t="shared" si="12"/>
        <v>1.2729622500632751</v>
      </c>
      <c r="V95" s="93">
        <f t="shared" si="12"/>
        <v>1.4019797302314325</v>
      </c>
      <c r="W95" s="93">
        <f t="shared" si="12"/>
        <v>1.5440734113537922</v>
      </c>
      <c r="X95" s="93">
        <f t="shared" si="12"/>
        <v>1.7005685947086913</v>
      </c>
      <c r="Y95" s="93">
        <f t="shared" si="11"/>
        <v>1.872924903728471</v>
      </c>
      <c r="Z95" s="93">
        <f t="shared" si="11"/>
        <v>2.0627498978406096</v>
      </c>
      <c r="AA95" s="93">
        <f t="shared" si="11"/>
        <v>2.2718140661011303</v>
      </c>
      <c r="AB95" s="93">
        <f t="shared" si="11"/>
        <v>2.5020673404652163</v>
      </c>
      <c r="AC95" s="95">
        <f t="shared" si="11"/>
        <v>2.7556572827135581</v>
      </c>
      <c r="AE95" s="96"/>
    </row>
    <row r="96" spans="3:31" ht="24.75" customHeight="1" x14ac:dyDescent="0.25">
      <c r="C96" s="91">
        <f>ABS(E96-Dashboard!$F$13)</f>
        <v>101.51803242014748</v>
      </c>
      <c r="D96" s="92">
        <f t="shared" si="10"/>
        <v>0.10145216512645543</v>
      </c>
      <c r="E96" s="93" cm="1">
        <f t="array" ref="E96">SUM('DRE + DCF'!$S$41/TIR!S96,'DRE + DCF'!$U$41:$AD$41/TIR!T96:AC96,TIR!F96)</f>
        <v>149.13803242014748</v>
      </c>
      <c r="F96" s="100">
        <f>'DRE + DCF'!$AE$38*'DRE + DCF'!$AE$39*(1+G96)/(R96-G96)/AC96</f>
        <v>110.51061628653135</v>
      </c>
      <c r="G96" s="92">
        <f>R96*(1-'DRE + DCF'!$AE$39)</f>
        <v>6.0871299075873256E-2</v>
      </c>
      <c r="H96" s="94">
        <f t="shared" si="8"/>
        <v>0.10145216512645543</v>
      </c>
      <c r="I96" s="94">
        <f t="shared" si="9"/>
        <v>0.10145216512645543</v>
      </c>
      <c r="J96" s="94">
        <f t="shared" si="9"/>
        <v>0.10145216512645543</v>
      </c>
      <c r="K96" s="94">
        <f t="shared" si="9"/>
        <v>0.10145216512645543</v>
      </c>
      <c r="L96" s="94">
        <f t="shared" si="9"/>
        <v>0.10145216512645543</v>
      </c>
      <c r="M96" s="94">
        <f t="shared" si="9"/>
        <v>0.10145216512645543</v>
      </c>
      <c r="N96" s="94">
        <f t="shared" si="9"/>
        <v>0.10145216512645543</v>
      </c>
      <c r="O96" s="94">
        <f t="shared" si="9"/>
        <v>0.10145216512645543</v>
      </c>
      <c r="P96" s="94">
        <f t="shared" si="9"/>
        <v>0.10145216512645543</v>
      </c>
      <c r="Q96" s="94">
        <f t="shared" si="9"/>
        <v>0.10145216512645543</v>
      </c>
      <c r="R96" s="94">
        <f t="shared" si="9"/>
        <v>0.10145216512645543</v>
      </c>
      <c r="S96" s="93">
        <f>(1+H96)^((5-Dashboard!$F$9)*3/12)</f>
        <v>1.0495009123990582</v>
      </c>
      <c r="T96" s="93">
        <f t="shared" si="12"/>
        <v>1.1559750522641332</v>
      </c>
      <c r="U96" s="93">
        <f t="shared" si="12"/>
        <v>1.273251224148497</v>
      </c>
      <c r="V96" s="93">
        <f t="shared" si="12"/>
        <v>1.4024253175882719</v>
      </c>
      <c r="W96" s="93">
        <f t="shared" si="12"/>
        <v>1.544704402485759</v>
      </c>
      <c r="X96" s="93">
        <f t="shared" si="12"/>
        <v>1.7014180085983071</v>
      </c>
      <c r="Y96" s="93">
        <f t="shared" si="11"/>
        <v>1.8740305493557476</v>
      </c>
      <c r="Z96" s="93">
        <f t="shared" si="11"/>
        <v>2.064155006101009</v>
      </c>
      <c r="AA96" s="93">
        <f t="shared" si="11"/>
        <v>2.2735680006265682</v>
      </c>
      <c r="AB96" s="93">
        <f t="shared" si="11"/>
        <v>2.5042263968523599</v>
      </c>
      <c r="AC96" s="95">
        <f t="shared" si="11"/>
        <v>2.7582855867798544</v>
      </c>
      <c r="AE96" s="96"/>
    </row>
    <row r="97" spans="3:31" ht="24.75" customHeight="1" x14ac:dyDescent="0.25">
      <c r="C97" s="91">
        <f>ABS(E97-Dashboard!$F$13)</f>
        <v>101.29005168727537</v>
      </c>
      <c r="D97" s="92">
        <f t="shared" si="10"/>
        <v>0.10155216512645543</v>
      </c>
      <c r="E97" s="93" cm="1">
        <f t="array" ref="E97">SUM('DRE + DCF'!$S$41/TIR!S97,'DRE + DCF'!$U$41:$AD$41/TIR!T97:AC97,TIR!F97)</f>
        <v>148.91005168727537</v>
      </c>
      <c r="F97" s="100">
        <f>'DRE + DCF'!$AE$38*'DRE + DCF'!$AE$39*(1+G97)/(R97-G97)/AC97</f>
        <v>110.30284316472464</v>
      </c>
      <c r="G97" s="92">
        <f>R97*(1-'DRE + DCF'!$AE$39)</f>
        <v>6.0931299075873253E-2</v>
      </c>
      <c r="H97" s="94">
        <f t="shared" si="8"/>
        <v>0.10155216512645543</v>
      </c>
      <c r="I97" s="94">
        <f t="shared" si="9"/>
        <v>0.10155216512645543</v>
      </c>
      <c r="J97" s="94">
        <f t="shared" si="9"/>
        <v>0.10155216512645543</v>
      </c>
      <c r="K97" s="94">
        <f t="shared" si="9"/>
        <v>0.10155216512645543</v>
      </c>
      <c r="L97" s="94">
        <f t="shared" si="9"/>
        <v>0.10155216512645543</v>
      </c>
      <c r="M97" s="94">
        <f t="shared" si="9"/>
        <v>0.10155216512645543</v>
      </c>
      <c r="N97" s="94">
        <f t="shared" si="9"/>
        <v>0.10155216512645543</v>
      </c>
      <c r="O97" s="94">
        <f t="shared" si="9"/>
        <v>0.10155216512645543</v>
      </c>
      <c r="P97" s="94">
        <f t="shared" si="9"/>
        <v>0.10155216512645543</v>
      </c>
      <c r="Q97" s="94">
        <f t="shared" si="9"/>
        <v>0.10155216512645543</v>
      </c>
      <c r="R97" s="94">
        <f t="shared" si="9"/>
        <v>0.10155216512645543</v>
      </c>
      <c r="S97" s="93">
        <f>(1+H97)^((5-Dashboard!$F$9)*3/12)</f>
        <v>1.04954855301051</v>
      </c>
      <c r="T97" s="93">
        <f t="shared" si="12"/>
        <v>1.1561324809740656</v>
      </c>
      <c r="U97" s="93">
        <f t="shared" si="12"/>
        <v>1.2735402375900027</v>
      </c>
      <c r="V97" s="93">
        <f t="shared" si="12"/>
        <v>1.4028710060929279</v>
      </c>
      <c r="W97" s="93">
        <f t="shared" si="12"/>
        <v>1.5453355941547937</v>
      </c>
      <c r="X97" s="93">
        <f t="shared" si="12"/>
        <v>1.7022677695881905</v>
      </c>
      <c r="Y97" s="93">
        <f t="shared" si="11"/>
        <v>1.8751367472148535</v>
      </c>
      <c r="Z97" s="93">
        <f t="shared" si="11"/>
        <v>2.0655609438027009</v>
      </c>
      <c r="AA97" s="93">
        <f t="shared" si="11"/>
        <v>2.2753231298465102</v>
      </c>
      <c r="AB97" s="93">
        <f t="shared" si="11"/>
        <v>2.5063871200447263</v>
      </c>
      <c r="AC97" s="95">
        <f t="shared" si="11"/>
        <v>2.7609161587303297</v>
      </c>
      <c r="AE97" s="96"/>
    </row>
    <row r="98" spans="3:31" ht="24.75" customHeight="1" x14ac:dyDescent="0.25">
      <c r="C98" s="91">
        <f>ABS(E98-Dashboard!$F$13)</f>
        <v>101.06259301541155</v>
      </c>
      <c r="D98" s="92">
        <f t="shared" si="10"/>
        <v>0.10165216512645543</v>
      </c>
      <c r="E98" s="93" cm="1">
        <f t="array" ref="E98">SUM('DRE + DCF'!$S$41/TIR!S98,'DRE + DCF'!$U$41:$AD$41/TIR!T98:AC98,TIR!F98)</f>
        <v>148.68259301541156</v>
      </c>
      <c r="F98" s="100">
        <f>'DRE + DCF'!$AE$38*'DRE + DCF'!$AE$39*(1+G98)/(R98-G98)/AC98</f>
        <v>110.09557661164784</v>
      </c>
      <c r="G98" s="92">
        <f>R98*(1-'DRE + DCF'!$AE$39)</f>
        <v>6.0991299075873258E-2</v>
      </c>
      <c r="H98" s="94">
        <f t="shared" si="8"/>
        <v>0.10165216512645543</v>
      </c>
      <c r="I98" s="94">
        <f t="shared" si="9"/>
        <v>0.10165216512645543</v>
      </c>
      <c r="J98" s="94">
        <f t="shared" si="9"/>
        <v>0.10165216512645543</v>
      </c>
      <c r="K98" s="94">
        <f t="shared" si="9"/>
        <v>0.10165216512645543</v>
      </c>
      <c r="L98" s="94">
        <f t="shared" si="9"/>
        <v>0.10165216512645543</v>
      </c>
      <c r="M98" s="94">
        <f t="shared" si="9"/>
        <v>0.10165216512645543</v>
      </c>
      <c r="N98" s="94">
        <f t="shared" si="9"/>
        <v>0.10165216512645543</v>
      </c>
      <c r="O98" s="94">
        <f t="shared" si="9"/>
        <v>0.10165216512645543</v>
      </c>
      <c r="P98" s="94">
        <f t="shared" si="9"/>
        <v>0.10165216512645543</v>
      </c>
      <c r="Q98" s="94">
        <f t="shared" si="9"/>
        <v>0.10165216512645543</v>
      </c>
      <c r="R98" s="94">
        <f t="shared" si="9"/>
        <v>0.10165216512645543</v>
      </c>
      <c r="S98" s="93">
        <f>(1+H98)^((5-Dashboard!$F$9)*3/12)</f>
        <v>1.0495961914595802</v>
      </c>
      <c r="T98" s="93">
        <f t="shared" si="12"/>
        <v>1.1562899168299281</v>
      </c>
      <c r="U98" s="93">
        <f t="shared" si="12"/>
        <v>1.2738292903895794</v>
      </c>
      <c r="V98" s="93">
        <f t="shared" si="12"/>
        <v>1.4033167957591766</v>
      </c>
      <c r="W98" s="93">
        <f t="shared" si="12"/>
        <v>1.5459669864064167</v>
      </c>
      <c r="X98" s="93">
        <f t="shared" si="12"/>
        <v>1.7031178777886506</v>
      </c>
      <c r="Y98" s="93">
        <f t="shared" si="11"/>
        <v>1.876243497531441</v>
      </c>
      <c r="Z98" s="93">
        <f t="shared" si="11"/>
        <v>2.0669677113599456</v>
      </c>
      <c r="AA98" s="93">
        <f t="shared" si="11"/>
        <v>2.2770794544661586</v>
      </c>
      <c r="AB98" s="93">
        <f t="shared" si="11"/>
        <v>2.5085495111776117</v>
      </c>
      <c r="AC98" s="95">
        <f t="shared" si="11"/>
        <v>2.7635490003157273</v>
      </c>
      <c r="AE98" s="96"/>
    </row>
    <row r="99" spans="3:31" ht="24.75" customHeight="1" x14ac:dyDescent="0.25">
      <c r="C99" s="91">
        <f>ABS(E99-Dashboard!$F$13)</f>
        <v>100.8356547909703</v>
      </c>
      <c r="D99" s="92">
        <f t="shared" si="10"/>
        <v>0.10175216512645543</v>
      </c>
      <c r="E99" s="93" cm="1">
        <f t="array" ref="E99">SUM('DRE + DCF'!$S$41/TIR!S99,'DRE + DCF'!$U$41:$AD$41/TIR!T99:AC99,TIR!F99)</f>
        <v>148.4556547909703</v>
      </c>
      <c r="F99" s="100">
        <f>'DRE + DCF'!$AE$38*'DRE + DCF'!$AE$39*(1+G99)/(R99-G99)/AC99</f>
        <v>109.8888150281002</v>
      </c>
      <c r="G99" s="92">
        <f>R99*(1-'DRE + DCF'!$AE$39)</f>
        <v>6.1051299075873255E-2</v>
      </c>
      <c r="H99" s="94">
        <f t="shared" si="8"/>
        <v>0.10175216512645543</v>
      </c>
      <c r="I99" s="94">
        <f t="shared" si="9"/>
        <v>0.10175216512645543</v>
      </c>
      <c r="J99" s="94">
        <f t="shared" si="9"/>
        <v>0.10175216512645543</v>
      </c>
      <c r="K99" s="94">
        <f t="shared" si="9"/>
        <v>0.10175216512645543</v>
      </c>
      <c r="L99" s="94">
        <f t="shared" si="9"/>
        <v>0.10175216512645543</v>
      </c>
      <c r="M99" s="94">
        <f t="shared" si="9"/>
        <v>0.10175216512645543</v>
      </c>
      <c r="N99" s="94">
        <f t="shared" si="9"/>
        <v>0.10175216512645543</v>
      </c>
      <c r="O99" s="94">
        <f t="shared" si="9"/>
        <v>0.10175216512645543</v>
      </c>
      <c r="P99" s="94">
        <f t="shared" si="9"/>
        <v>0.10175216512645543</v>
      </c>
      <c r="Q99" s="94">
        <f t="shared" si="9"/>
        <v>0.10175216512645543</v>
      </c>
      <c r="R99" s="94">
        <f t="shared" si="9"/>
        <v>0.10175216512645543</v>
      </c>
      <c r="S99" s="93">
        <f>(1+H99)^((5-Dashboard!$F$9)*3/12)</f>
        <v>1.0496438277465625</v>
      </c>
      <c r="T99" s="93">
        <f t="shared" si="12"/>
        <v>1.1564473598313956</v>
      </c>
      <c r="U99" s="93">
        <f t="shared" si="12"/>
        <v>1.2741183825490132</v>
      </c>
      <c r="V99" s="93">
        <f t="shared" si="12"/>
        <v>1.4037626866007928</v>
      </c>
      <c r="W99" s="93">
        <f t="shared" si="12"/>
        <v>1.5465985792861534</v>
      </c>
      <c r="X99" s="93">
        <f t="shared" si="12"/>
        <v>1.7039683333100195</v>
      </c>
      <c r="Y99" s="93">
        <f t="shared" si="11"/>
        <v>1.8773508005312318</v>
      </c>
      <c r="Z99" s="93">
        <f t="shared" si="11"/>
        <v>2.0683753091871693</v>
      </c>
      <c r="AA99" s="93">
        <f t="shared" si="11"/>
        <v>2.2788369751910653</v>
      </c>
      <c r="AB99" s="93">
        <f t="shared" si="11"/>
        <v>2.510713571386979</v>
      </c>
      <c r="AC99" s="95">
        <f t="shared" si="11"/>
        <v>2.7661841132879799</v>
      </c>
      <c r="AE99" s="96"/>
    </row>
    <row r="100" spans="3:31" ht="24.75" customHeight="1" x14ac:dyDescent="0.25">
      <c r="C100" s="91">
        <f>ABS(E100-Dashboard!$F$13)</f>
        <v>100.60923540678561</v>
      </c>
      <c r="D100" s="92">
        <f t="shared" si="10"/>
        <v>0.10185216512645544</v>
      </c>
      <c r="E100" s="93" cm="1">
        <f t="array" ref="E100">SUM('DRE + DCF'!$S$41/TIR!S100,'DRE + DCF'!$U$41:$AD$41/TIR!T100:AC100,TIR!F100)</f>
        <v>148.22923540678562</v>
      </c>
      <c r="F100" s="100">
        <f>'DRE + DCF'!$AE$38*'DRE + DCF'!$AE$39*(1+G100)/(R100-G100)/AC100</f>
        <v>109.68255682128527</v>
      </c>
      <c r="G100" s="92">
        <f>R100*(1-'DRE + DCF'!$AE$39)</f>
        <v>6.111129907587326E-2</v>
      </c>
      <c r="H100" s="94">
        <f t="shared" si="8"/>
        <v>0.10185216512645544</v>
      </c>
      <c r="I100" s="94">
        <f t="shared" si="9"/>
        <v>0.10185216512645544</v>
      </c>
      <c r="J100" s="94">
        <f t="shared" si="9"/>
        <v>0.10185216512645544</v>
      </c>
      <c r="K100" s="94">
        <f t="shared" si="9"/>
        <v>0.10185216512645544</v>
      </c>
      <c r="L100" s="94">
        <f t="shared" si="9"/>
        <v>0.10185216512645544</v>
      </c>
      <c r="M100" s="94">
        <f t="shared" si="9"/>
        <v>0.10185216512645544</v>
      </c>
      <c r="N100" s="94">
        <f t="shared" si="9"/>
        <v>0.10185216512645544</v>
      </c>
      <c r="O100" s="94">
        <f t="shared" si="9"/>
        <v>0.10185216512645544</v>
      </c>
      <c r="P100" s="94">
        <f t="shared" si="9"/>
        <v>0.10185216512645544</v>
      </c>
      <c r="Q100" s="94">
        <f t="shared" si="9"/>
        <v>0.10185216512645544</v>
      </c>
      <c r="R100" s="94">
        <f t="shared" si="9"/>
        <v>0.10185216512645544</v>
      </c>
      <c r="S100" s="93">
        <f>(1+H100)^((5-Dashboard!$F$9)*3/12)</f>
        <v>1.0496914618717519</v>
      </c>
      <c r="T100" s="93">
        <f t="shared" si="12"/>
        <v>1.1566048099781441</v>
      </c>
      <c r="U100" s="93">
        <f t="shared" si="12"/>
        <v>1.2744075140700906</v>
      </c>
      <c r="V100" s="93">
        <f t="shared" si="12"/>
        <v>1.4042086786315531</v>
      </c>
      <c r="W100" s="93">
        <f t="shared" si="12"/>
        <v>1.5472303728395358</v>
      </c>
      <c r="X100" s="93">
        <f t="shared" si="12"/>
        <v>1.7048191362626555</v>
      </c>
      <c r="Y100" s="93">
        <f t="shared" si="11"/>
        <v>1.8784586564400205</v>
      </c>
      <c r="Z100" s="93">
        <f t="shared" si="11"/>
        <v>2.0697837376989692</v>
      </c>
      <c r="AA100" s="93">
        <f t="shared" si="11"/>
        <v>2.2805956927271369</v>
      </c>
      <c r="AB100" s="93">
        <f t="shared" si="11"/>
        <v>2.5128793018094644</v>
      </c>
      <c r="AC100" s="95">
        <f t="shared" si="11"/>
        <v>2.768821499400214</v>
      </c>
      <c r="AE100" s="96"/>
    </row>
    <row r="101" spans="3:31" ht="24.75" customHeight="1" x14ac:dyDescent="0.25">
      <c r="C101" s="91">
        <f>ABS(E101-Dashboard!$F$13)</f>
        <v>100.38333326207947</v>
      </c>
      <c r="D101" s="92">
        <f t="shared" si="10"/>
        <v>0.10195216512645544</v>
      </c>
      <c r="E101" s="93" cm="1">
        <f t="array" ref="E101">SUM('DRE + DCF'!$S$41/TIR!S101,'DRE + DCF'!$U$41:$AD$41/TIR!T101:AC101,TIR!F101)</f>
        <v>148.00333326207948</v>
      </c>
      <c r="F101" s="100">
        <f>'DRE + DCF'!$AE$38*'DRE + DCF'!$AE$39*(1+G101)/(R101-G101)/AC101</f>
        <v>109.47680040477951</v>
      </c>
      <c r="G101" s="92">
        <f>R101*(1-'DRE + DCF'!$AE$39)</f>
        <v>6.1171299075873264E-2</v>
      </c>
      <c r="H101" s="94">
        <f t="shared" si="8"/>
        <v>0.10195216512645544</v>
      </c>
      <c r="I101" s="94">
        <f t="shared" si="9"/>
        <v>0.10195216512645544</v>
      </c>
      <c r="J101" s="94">
        <f t="shared" si="9"/>
        <v>0.10195216512645544</v>
      </c>
      <c r="K101" s="94">
        <f t="shared" si="9"/>
        <v>0.10195216512645544</v>
      </c>
      <c r="L101" s="94">
        <f t="shared" si="9"/>
        <v>0.10195216512645544</v>
      </c>
      <c r="M101" s="94">
        <f t="shared" si="9"/>
        <v>0.10195216512645544</v>
      </c>
      <c r="N101" s="94">
        <f t="shared" si="9"/>
        <v>0.10195216512645544</v>
      </c>
      <c r="O101" s="94">
        <f t="shared" si="9"/>
        <v>0.10195216512645544</v>
      </c>
      <c r="P101" s="94">
        <f t="shared" si="9"/>
        <v>0.10195216512645544</v>
      </c>
      <c r="Q101" s="94">
        <f t="shared" ref="I101:R127" si="13">$D101</f>
        <v>0.10195216512645544</v>
      </c>
      <c r="R101" s="94">
        <f t="shared" si="13"/>
        <v>0.10195216512645544</v>
      </c>
      <c r="S101" s="93">
        <f>(1+H101)^((5-Dashboard!$F$9)*3/12)</f>
        <v>1.0497390938354423</v>
      </c>
      <c r="T101" s="93">
        <f t="shared" si="12"/>
        <v>1.156762267269849</v>
      </c>
      <c r="U101" s="93">
        <f t="shared" si="12"/>
        <v>1.2746966849545975</v>
      </c>
      <c r="V101" s="93">
        <f t="shared" si="12"/>
        <v>1.404654771865234</v>
      </c>
      <c r="W101" s="93">
        <f t="shared" si="12"/>
        <v>1.5478623671121019</v>
      </c>
      <c r="X101" s="93">
        <f t="shared" si="12"/>
        <v>1.7056702867569411</v>
      </c>
      <c r="Y101" s="93">
        <f t="shared" si="11"/>
        <v>1.8795670654836734</v>
      </c>
      <c r="Z101" s="93">
        <f t="shared" si="11"/>
        <v>2.0711929973101122</v>
      </c>
      <c r="AA101" s="93">
        <f t="shared" si="11"/>
        <v>2.2823556077806311</v>
      </c>
      <c r="AB101" s="93">
        <f t="shared" si="11"/>
        <v>2.5150467035823736</v>
      </c>
      <c r="AC101" s="95">
        <f t="shared" si="11"/>
        <v>2.7714611604067514</v>
      </c>
      <c r="AE101" s="96"/>
    </row>
    <row r="102" spans="3:31" ht="24.75" customHeight="1" x14ac:dyDescent="0.25">
      <c r="C102" s="91">
        <f>ABS(E102-Dashboard!$F$13)</f>
        <v>100.1579467624307</v>
      </c>
      <c r="D102" s="92">
        <f t="shared" si="10"/>
        <v>0.10205216512645544</v>
      </c>
      <c r="E102" s="93" cm="1">
        <f t="array" ref="E102">SUM('DRE + DCF'!$S$41/TIR!S102,'DRE + DCF'!$U$41:$AD$41/TIR!T102:AC102,TIR!F102)</f>
        <v>147.7779467624307</v>
      </c>
      <c r="F102" s="100">
        <f>'DRE + DCF'!$AE$38*'DRE + DCF'!$AE$39*(1+G102)/(R102-G102)/AC102</f>
        <v>109.27154419850082</v>
      </c>
      <c r="G102" s="92">
        <f>R102*(1-'DRE + DCF'!$AE$39)</f>
        <v>6.1231299075873262E-2</v>
      </c>
      <c r="H102" s="94">
        <f t="shared" si="8"/>
        <v>0.10205216512645544</v>
      </c>
      <c r="I102" s="94">
        <f t="shared" si="13"/>
        <v>0.10205216512645544</v>
      </c>
      <c r="J102" s="94">
        <f t="shared" si="13"/>
        <v>0.10205216512645544</v>
      </c>
      <c r="K102" s="94">
        <f t="shared" si="13"/>
        <v>0.10205216512645544</v>
      </c>
      <c r="L102" s="94">
        <f t="shared" si="13"/>
        <v>0.10205216512645544</v>
      </c>
      <c r="M102" s="94">
        <f t="shared" si="13"/>
        <v>0.10205216512645544</v>
      </c>
      <c r="N102" s="94">
        <f t="shared" si="13"/>
        <v>0.10205216512645544</v>
      </c>
      <c r="O102" s="94">
        <f t="shared" si="13"/>
        <v>0.10205216512645544</v>
      </c>
      <c r="P102" s="94">
        <f t="shared" si="13"/>
        <v>0.10205216512645544</v>
      </c>
      <c r="Q102" s="94">
        <f t="shared" si="13"/>
        <v>0.10205216512645544</v>
      </c>
      <c r="R102" s="94">
        <f t="shared" si="13"/>
        <v>0.10205216512645544</v>
      </c>
      <c r="S102" s="93">
        <f>(1+H102)^((5-Dashboard!$F$9)*3/12)</f>
        <v>1.0497867236379279</v>
      </c>
      <c r="T102" s="93">
        <f t="shared" si="12"/>
        <v>1.1569197317061863</v>
      </c>
      <c r="U102" s="93">
        <f t="shared" si="12"/>
        <v>1.2749858952043205</v>
      </c>
      <c r="V102" s="93">
        <f t="shared" si="12"/>
        <v>1.4051009663156133</v>
      </c>
      <c r="W102" s="93">
        <f t="shared" si="12"/>
        <v>1.5484945621493964</v>
      </c>
      <c r="X102" s="93">
        <f t="shared" si="12"/>
        <v>1.706521784903285</v>
      </c>
      <c r="Y102" s="93">
        <f t="shared" si="11"/>
        <v>1.8806760278881285</v>
      </c>
      <c r="Z102" s="93">
        <f t="shared" si="11"/>
        <v>2.072603088435534</v>
      </c>
      <c r="AA102" s="93">
        <f t="shared" si="11"/>
        <v>2.2841167210581586</v>
      </c>
      <c r="AB102" s="93">
        <f t="shared" si="11"/>
        <v>2.5172157778436839</v>
      </c>
      <c r="AC102" s="95">
        <f t="shared" si="11"/>
        <v>2.7741030980631063</v>
      </c>
      <c r="AE102" s="96"/>
    </row>
    <row r="103" spans="3:31" ht="24.75" customHeight="1" x14ac:dyDescent="0.25">
      <c r="C103" s="91">
        <f>ABS(E103-Dashboard!$F$13)</f>
        <v>99.933074319743554</v>
      </c>
      <c r="D103" s="92">
        <f t="shared" si="10"/>
        <v>0.10215216512645545</v>
      </c>
      <c r="E103" s="93" cm="1">
        <f t="array" ref="E103">SUM('DRE + DCF'!$S$41/TIR!S103,'DRE + DCF'!$U$41:$AD$41/TIR!T103:AC103,TIR!F103)</f>
        <v>147.55307431974356</v>
      </c>
      <c r="F103" s="100">
        <f>'DRE + DCF'!$AE$38*'DRE + DCF'!$AE$39*(1+G103)/(R103-G103)/AC103</f>
        <v>109.06678662867746</v>
      </c>
      <c r="G103" s="92">
        <f>R103*(1-'DRE + DCF'!$AE$39)</f>
        <v>6.1291299075873266E-2</v>
      </c>
      <c r="H103" s="94">
        <f t="shared" si="8"/>
        <v>0.10215216512645545</v>
      </c>
      <c r="I103" s="94">
        <f t="shared" si="13"/>
        <v>0.10215216512645545</v>
      </c>
      <c r="J103" s="94">
        <f t="shared" si="13"/>
        <v>0.10215216512645545</v>
      </c>
      <c r="K103" s="94">
        <f t="shared" si="13"/>
        <v>0.10215216512645545</v>
      </c>
      <c r="L103" s="94">
        <f t="shared" si="13"/>
        <v>0.10215216512645545</v>
      </c>
      <c r="M103" s="94">
        <f t="shared" si="13"/>
        <v>0.10215216512645545</v>
      </c>
      <c r="N103" s="94">
        <f t="shared" si="13"/>
        <v>0.10215216512645545</v>
      </c>
      <c r="O103" s="94">
        <f t="shared" si="13"/>
        <v>0.10215216512645545</v>
      </c>
      <c r="P103" s="94">
        <f t="shared" si="13"/>
        <v>0.10215216512645545</v>
      </c>
      <c r="Q103" s="94">
        <f t="shared" si="13"/>
        <v>0.10215216512645545</v>
      </c>
      <c r="R103" s="94">
        <f t="shared" si="13"/>
        <v>0.10215216512645545</v>
      </c>
      <c r="S103" s="93">
        <f>(1+H103)^((5-Dashboard!$F$9)*3/12)</f>
        <v>1.0498343512795032</v>
      </c>
      <c r="T103" s="93">
        <f t="shared" si="12"/>
        <v>1.1570772032868322</v>
      </c>
      <c r="U103" s="93">
        <f t="shared" si="12"/>
        <v>1.275275144821046</v>
      </c>
      <c r="V103" s="93">
        <f t="shared" si="12"/>
        <v>1.4055472619964697</v>
      </c>
      <c r="W103" s="93">
        <f t="shared" si="12"/>
        <v>1.5491269579969704</v>
      </c>
      <c r="X103" s="93">
        <f t="shared" si="12"/>
        <v>1.7073736308121206</v>
      </c>
      <c r="Y103" s="93">
        <f t="shared" si="11"/>
        <v>1.881785543879396</v>
      </c>
      <c r="Z103" s="93">
        <f t="shared" si="11"/>
        <v>2.0740140114903407</v>
      </c>
      <c r="AA103" s="93">
        <f t="shared" si="11"/>
        <v>2.2858790332666841</v>
      </c>
      <c r="AB103" s="93">
        <f t="shared" si="11"/>
        <v>2.5193865257320445</v>
      </c>
      <c r="AC103" s="95">
        <f t="shared" si="11"/>
        <v>2.7767473141259913</v>
      </c>
      <c r="AE103" s="96"/>
    </row>
    <row r="104" spans="3:31" ht="24.75" customHeight="1" x14ac:dyDescent="0.25">
      <c r="C104" s="91">
        <f>ABS(E104-Dashboard!$F$13)</f>
        <v>99.708714352216759</v>
      </c>
      <c r="D104" s="92">
        <f t="shared" si="10"/>
        <v>0.10225216512645545</v>
      </c>
      <c r="E104" s="93" cm="1">
        <f t="array" ref="E104">SUM('DRE + DCF'!$S$41/TIR!S104,'DRE + DCF'!$U$41:$AD$41/TIR!T104:AC104,TIR!F104)</f>
        <v>147.32871435221676</v>
      </c>
      <c r="F104" s="100">
        <f>'DRE + DCF'!$AE$38*'DRE + DCF'!$AE$39*(1+G104)/(R104-G104)/AC104</f>
        <v>108.86252612781688</v>
      </c>
      <c r="G104" s="92">
        <f>R104*(1-'DRE + DCF'!$AE$39)</f>
        <v>6.1351299075873264E-2</v>
      </c>
      <c r="H104" s="94">
        <f t="shared" si="8"/>
        <v>0.10225216512645545</v>
      </c>
      <c r="I104" s="94">
        <f t="shared" si="13"/>
        <v>0.10225216512645545</v>
      </c>
      <c r="J104" s="94">
        <f t="shared" si="13"/>
        <v>0.10225216512645545</v>
      </c>
      <c r="K104" s="94">
        <f t="shared" si="13"/>
        <v>0.10225216512645545</v>
      </c>
      <c r="L104" s="94">
        <f t="shared" si="13"/>
        <v>0.10225216512645545</v>
      </c>
      <c r="M104" s="94">
        <f t="shared" si="13"/>
        <v>0.10225216512645545</v>
      </c>
      <c r="N104" s="94">
        <f t="shared" si="13"/>
        <v>0.10225216512645545</v>
      </c>
      <c r="O104" s="94">
        <f t="shared" si="13"/>
        <v>0.10225216512645545</v>
      </c>
      <c r="P104" s="94">
        <f t="shared" si="13"/>
        <v>0.10225216512645545</v>
      </c>
      <c r="Q104" s="94">
        <f t="shared" si="13"/>
        <v>0.10225216512645545</v>
      </c>
      <c r="R104" s="94">
        <f t="shared" si="13"/>
        <v>0.10225216512645545</v>
      </c>
      <c r="S104" s="93">
        <f>(1+H104)^((5-Dashboard!$F$9)*3/12)</f>
        <v>1.0498819767604621</v>
      </c>
      <c r="T104" s="93">
        <f t="shared" si="12"/>
        <v>1.1572346820114623</v>
      </c>
      <c r="U104" s="93">
        <f t="shared" si="12"/>
        <v>1.2755644338065595</v>
      </c>
      <c r="V104" s="93">
        <f t="shared" si="12"/>
        <v>1.4059936589215813</v>
      </c>
      <c r="W104" s="93">
        <f t="shared" si="12"/>
        <v>1.5497595547003802</v>
      </c>
      <c r="X104" s="93">
        <f t="shared" si="12"/>
        <v>1.7082258245939055</v>
      </c>
      <c r="Y104" s="93">
        <f t="shared" si="11"/>
        <v>1.8828956136835571</v>
      </c>
      <c r="Z104" s="93">
        <f t="shared" si="11"/>
        <v>2.0754257668898068</v>
      </c>
      <c r="AA104" s="93">
        <f t="shared" si="11"/>
        <v>2.2876425451135236</v>
      </c>
      <c r="AB104" s="93">
        <f t="shared" si="11"/>
        <v>2.5215589483867764</v>
      </c>
      <c r="AC104" s="95">
        <f t="shared" si="11"/>
        <v>2.7793938103533122</v>
      </c>
      <c r="AE104" s="96"/>
    </row>
    <row r="105" spans="3:31" ht="24.75" customHeight="1" x14ac:dyDescent="0.25">
      <c r="C105" s="91">
        <f>ABS(E105-Dashboard!$F$13)</f>
        <v>99.484865284312832</v>
      </c>
      <c r="D105" s="92">
        <f t="shared" si="10"/>
        <v>0.10235216512645545</v>
      </c>
      <c r="E105" s="93" cm="1">
        <f t="array" ref="E105">SUM('DRE + DCF'!$S$41/TIR!S105,'DRE + DCF'!$U$41:$AD$41/TIR!T105:AC105,TIR!F105)</f>
        <v>147.10486528431284</v>
      </c>
      <c r="F105" s="100">
        <f>'DRE + DCF'!$AE$38*'DRE + DCF'!$AE$39*(1+G105)/(R105-G105)/AC105</f>
        <v>108.65876113467507</v>
      </c>
      <c r="G105" s="92">
        <f>R105*(1-'DRE + DCF'!$AE$39)</f>
        <v>6.1411299075873269E-2</v>
      </c>
      <c r="H105" s="94">
        <f t="shared" si="8"/>
        <v>0.10235216512645545</v>
      </c>
      <c r="I105" s="94">
        <f t="shared" si="13"/>
        <v>0.10235216512645545</v>
      </c>
      <c r="J105" s="94">
        <f t="shared" si="13"/>
        <v>0.10235216512645545</v>
      </c>
      <c r="K105" s="94">
        <f t="shared" si="13"/>
        <v>0.10235216512645545</v>
      </c>
      <c r="L105" s="94">
        <f t="shared" si="13"/>
        <v>0.10235216512645545</v>
      </c>
      <c r="M105" s="94">
        <f t="shared" si="13"/>
        <v>0.10235216512645545</v>
      </c>
      <c r="N105" s="94">
        <f t="shared" si="13"/>
        <v>0.10235216512645545</v>
      </c>
      <c r="O105" s="94">
        <f t="shared" si="13"/>
        <v>0.10235216512645545</v>
      </c>
      <c r="P105" s="94">
        <f t="shared" si="13"/>
        <v>0.10235216512645545</v>
      </c>
      <c r="Q105" s="94">
        <f t="shared" si="13"/>
        <v>0.10235216512645545</v>
      </c>
      <c r="R105" s="94">
        <f t="shared" si="13"/>
        <v>0.10235216512645545</v>
      </c>
      <c r="S105" s="93">
        <f>(1+H105)^((5-Dashboard!$F$9)*3/12)</f>
        <v>1.0499296000810985</v>
      </c>
      <c r="T105" s="93">
        <f t="shared" si="12"/>
        <v>1.1573921678797523</v>
      </c>
      <c r="U105" s="93">
        <f t="shared" si="12"/>
        <v>1.2758537621626469</v>
      </c>
      <c r="V105" s="93">
        <f t="shared" si="12"/>
        <v>1.4064401571047276</v>
      </c>
      <c r="W105" s="93">
        <f t="shared" si="12"/>
        <v>1.5503923523051886</v>
      </c>
      <c r="X105" s="93">
        <f t="shared" si="12"/>
        <v>1.7090783663591229</v>
      </c>
      <c r="Y105" s="93">
        <f t="shared" si="11"/>
        <v>1.8840062375267645</v>
      </c>
      <c r="Z105" s="93">
        <f t="shared" si="11"/>
        <v>2.0768383550493761</v>
      </c>
      <c r="AA105" s="93">
        <f t="shared" si="11"/>
        <v>2.2894072573063458</v>
      </c>
      <c r="AB105" s="93">
        <f t="shared" si="11"/>
        <v>2.52373304694787</v>
      </c>
      <c r="AC105" s="95">
        <f t="shared" si="11"/>
        <v>2.7820425885041709</v>
      </c>
      <c r="AE105" s="96"/>
    </row>
    <row r="106" spans="3:31" ht="24.75" customHeight="1" x14ac:dyDescent="0.25">
      <c r="C106" s="91">
        <f>ABS(E106-Dashboard!$F$13)</f>
        <v>99.261525546727</v>
      </c>
      <c r="D106" s="92">
        <f t="shared" si="10"/>
        <v>0.10245216512645546</v>
      </c>
      <c r="E106" s="93" cm="1">
        <f t="array" ref="E106">SUM('DRE + DCF'!$S$41/TIR!S106,'DRE + DCF'!$U$41:$AD$41/TIR!T106:AC106,TIR!F106)</f>
        <v>146.881525546727</v>
      </c>
      <c r="F106" s="100">
        <f>'DRE + DCF'!$AE$38*'DRE + DCF'!$AE$39*(1+G106)/(R106-G106)/AC106</f>
        <v>108.45549009422575</v>
      </c>
      <c r="G106" s="92">
        <f>R106*(1-'DRE + DCF'!$AE$39)</f>
        <v>6.1471299075873273E-2</v>
      </c>
      <c r="H106" s="94">
        <f t="shared" si="8"/>
        <v>0.10245216512645546</v>
      </c>
      <c r="I106" s="94">
        <f t="shared" si="13"/>
        <v>0.10245216512645546</v>
      </c>
      <c r="J106" s="94">
        <f t="shared" si="13"/>
        <v>0.10245216512645546</v>
      </c>
      <c r="K106" s="94">
        <f t="shared" si="13"/>
        <v>0.10245216512645546</v>
      </c>
      <c r="L106" s="94">
        <f t="shared" si="13"/>
        <v>0.10245216512645546</v>
      </c>
      <c r="M106" s="94">
        <f t="shared" si="13"/>
        <v>0.10245216512645546</v>
      </c>
      <c r="N106" s="94">
        <f t="shared" si="13"/>
        <v>0.10245216512645546</v>
      </c>
      <c r="O106" s="94">
        <f t="shared" si="13"/>
        <v>0.10245216512645546</v>
      </c>
      <c r="P106" s="94">
        <f t="shared" si="13"/>
        <v>0.10245216512645546</v>
      </c>
      <c r="Q106" s="94">
        <f t="shared" si="13"/>
        <v>0.10245216512645546</v>
      </c>
      <c r="R106" s="94">
        <f t="shared" si="13"/>
        <v>0.10245216512645546</v>
      </c>
      <c r="S106" s="93">
        <f>(1+H106)^((5-Dashboard!$F$9)*3/12)</f>
        <v>1.0499772212417064</v>
      </c>
      <c r="T106" s="93">
        <f t="shared" si="12"/>
        <v>1.1575496608913785</v>
      </c>
      <c r="U106" s="93">
        <f t="shared" si="12"/>
        <v>1.2761431298910944</v>
      </c>
      <c r="V106" s="93">
        <f t="shared" si="12"/>
        <v>1.4068867565596883</v>
      </c>
      <c r="W106" s="93">
        <f t="shared" si="12"/>
        <v>1.5510253508569647</v>
      </c>
      <c r="X106" s="93">
        <f t="shared" si="12"/>
        <v>1.7099312562182809</v>
      </c>
      <c r="Y106" s="93">
        <f t="shared" si="11"/>
        <v>1.8851174156352435</v>
      </c>
      <c r="Z106" s="93">
        <f t="shared" si="11"/>
        <v>2.0782517763846622</v>
      </c>
      <c r="AA106" s="93">
        <f t="shared" si="11"/>
        <v>2.291173170553173</v>
      </c>
      <c r="AB106" s="93">
        <f t="shared" si="11"/>
        <v>2.5259088225559911</v>
      </c>
      <c r="AC106" s="95">
        <f t="shared" si="11"/>
        <v>2.784693650338868</v>
      </c>
      <c r="AE106" s="96"/>
    </row>
    <row r="107" spans="3:31" ht="24.75" customHeight="1" x14ac:dyDescent="0.25">
      <c r="C107" s="91">
        <f>ABS(E107-Dashboard!$F$13)</f>
        <v>99.038693576357105</v>
      </c>
      <c r="D107" s="92">
        <f t="shared" si="10"/>
        <v>0.10255216512645546</v>
      </c>
      <c r="E107" s="93" cm="1">
        <f t="array" ref="E107">SUM('DRE + DCF'!$S$41/TIR!S107,'DRE + DCF'!$U$41:$AD$41/TIR!T107:AC107,TIR!F107)</f>
        <v>146.65869357635711</v>
      </c>
      <c r="F107" s="100">
        <f>'DRE + DCF'!$AE$38*'DRE + DCF'!$AE$39*(1+G107)/(R107-G107)/AC107</f>
        <v>108.25271145762996</v>
      </c>
      <c r="G107" s="92">
        <f>R107*(1-'DRE + DCF'!$AE$39)</f>
        <v>6.1531299075873271E-2</v>
      </c>
      <c r="H107" s="94">
        <f t="shared" si="8"/>
        <v>0.10255216512645546</v>
      </c>
      <c r="I107" s="94">
        <f t="shared" si="13"/>
        <v>0.10255216512645546</v>
      </c>
      <c r="J107" s="94">
        <f t="shared" si="13"/>
        <v>0.10255216512645546</v>
      </c>
      <c r="K107" s="94">
        <f t="shared" si="13"/>
        <v>0.10255216512645546</v>
      </c>
      <c r="L107" s="94">
        <f t="shared" si="13"/>
        <v>0.10255216512645546</v>
      </c>
      <c r="M107" s="94">
        <f t="shared" si="13"/>
        <v>0.10255216512645546</v>
      </c>
      <c r="N107" s="94">
        <f t="shared" si="13"/>
        <v>0.10255216512645546</v>
      </c>
      <c r="O107" s="94">
        <f t="shared" si="13"/>
        <v>0.10255216512645546</v>
      </c>
      <c r="P107" s="94">
        <f t="shared" si="13"/>
        <v>0.10255216512645546</v>
      </c>
      <c r="Q107" s="94">
        <f t="shared" si="13"/>
        <v>0.10255216512645546</v>
      </c>
      <c r="R107" s="94">
        <f t="shared" si="13"/>
        <v>0.10255216512645546</v>
      </c>
      <c r="S107" s="93">
        <f>(1+H107)^((5-Dashboard!$F$9)*3/12)</f>
        <v>1.0500248402425798</v>
      </c>
      <c r="T107" s="93">
        <f t="shared" si="12"/>
        <v>1.1577071610460168</v>
      </c>
      <c r="U107" s="93">
        <f t="shared" si="12"/>
        <v>1.2764325369936877</v>
      </c>
      <c r="V107" s="93">
        <f t="shared" si="12"/>
        <v>1.4073334573002447</v>
      </c>
      <c r="W107" s="93">
        <f t="shared" si="12"/>
        <v>1.5516585504012848</v>
      </c>
      <c r="X107" s="93">
        <f t="shared" si="12"/>
        <v>1.7107844942819137</v>
      </c>
      <c r="Y107" s="93">
        <f t="shared" si="11"/>
        <v>1.886229148235292</v>
      </c>
      <c r="Z107" s="93">
        <f t="shared" si="11"/>
        <v>2.0796660313114508</v>
      </c>
      <c r="AA107" s="93">
        <f t="shared" si="11"/>
        <v>2.2929402855623828</v>
      </c>
      <c r="AB107" s="93">
        <f t="shared" si="11"/>
        <v>2.5280862763524778</v>
      </c>
      <c r="AC107" s="95">
        <f t="shared" si="11"/>
        <v>2.7873469976189029</v>
      </c>
      <c r="AE107" s="96"/>
    </row>
    <row r="108" spans="3:31" ht="24.75" customHeight="1" x14ac:dyDescent="0.25">
      <c r="C108" s="91">
        <f>ABS(E108-Dashboard!$F$13)</f>
        <v>98.8163678162731</v>
      </c>
      <c r="D108" s="92">
        <f t="shared" si="10"/>
        <v>0.10265216512645546</v>
      </c>
      <c r="E108" s="93" cm="1">
        <f t="array" ref="E108">SUM('DRE + DCF'!$S$41/TIR!S108,'DRE + DCF'!$U$41:$AD$41/TIR!T108:AC108,TIR!F108)</f>
        <v>146.4363678162731</v>
      </c>
      <c r="F108" s="100">
        <f>'DRE + DCF'!$AE$38*'DRE + DCF'!$AE$39*(1+G108)/(R108-G108)/AC108</f>
        <v>108.0504236822058</v>
      </c>
      <c r="G108" s="92">
        <f>R108*(1-'DRE + DCF'!$AE$39)</f>
        <v>6.1591299075873275E-2</v>
      </c>
      <c r="H108" s="94">
        <f t="shared" si="8"/>
        <v>0.10265216512645546</v>
      </c>
      <c r="I108" s="94">
        <f t="shared" si="13"/>
        <v>0.10265216512645546</v>
      </c>
      <c r="J108" s="94">
        <f t="shared" si="13"/>
        <v>0.10265216512645546</v>
      </c>
      <c r="K108" s="94">
        <f t="shared" si="13"/>
        <v>0.10265216512645546</v>
      </c>
      <c r="L108" s="94">
        <f t="shared" si="13"/>
        <v>0.10265216512645546</v>
      </c>
      <c r="M108" s="94">
        <f t="shared" si="13"/>
        <v>0.10265216512645546</v>
      </c>
      <c r="N108" s="94">
        <f t="shared" si="13"/>
        <v>0.10265216512645546</v>
      </c>
      <c r="O108" s="94">
        <f t="shared" si="13"/>
        <v>0.10265216512645546</v>
      </c>
      <c r="P108" s="94">
        <f t="shared" si="13"/>
        <v>0.10265216512645546</v>
      </c>
      <c r="Q108" s="94">
        <f t="shared" si="13"/>
        <v>0.10265216512645546</v>
      </c>
      <c r="R108" s="94">
        <f t="shared" si="13"/>
        <v>0.10265216512645546</v>
      </c>
      <c r="S108" s="93">
        <f>(1+H108)^((5-Dashboard!$F$9)*3/12)</f>
        <v>1.0500724570840125</v>
      </c>
      <c r="T108" s="93">
        <f t="shared" si="12"/>
        <v>1.1578646683433433</v>
      </c>
      <c r="U108" s="93">
        <f t="shared" si="12"/>
        <v>1.2767219834722128</v>
      </c>
      <c r="V108" s="93">
        <f t="shared" si="12"/>
        <v>1.407780259340178</v>
      </c>
      <c r="W108" s="93">
        <f t="shared" si="12"/>
        <v>1.5522919509837301</v>
      </c>
      <c r="X108" s="93">
        <f t="shared" si="12"/>
        <v>1.7116380806605795</v>
      </c>
      <c r="Y108" s="93">
        <f t="shared" si="11"/>
        <v>1.8873414355532785</v>
      </c>
      <c r="Z108" s="93">
        <f t="shared" si="11"/>
        <v>2.0810811202456949</v>
      </c>
      <c r="AA108" s="93">
        <f t="shared" si="11"/>
        <v>2.2947086030427046</v>
      </c>
      <c r="AB108" s="93">
        <f t="shared" si="11"/>
        <v>2.530265409479342</v>
      </c>
      <c r="AC108" s="95">
        <f t="shared" si="11"/>
        <v>2.7900026321069737</v>
      </c>
      <c r="AE108" s="96"/>
    </row>
    <row r="109" spans="3:31" ht="24.75" customHeight="1" x14ac:dyDescent="0.25">
      <c r="C109" s="91">
        <f>ABS(E109-Dashboard!$F$13)</f>
        <v>98.594546715687017</v>
      </c>
      <c r="D109" s="92">
        <f t="shared" si="10"/>
        <v>0.10275216512645546</v>
      </c>
      <c r="E109" s="93" cm="1">
        <f t="array" ref="E109">SUM('DRE + DCF'!$S$41/TIR!S109,'DRE + DCF'!$U$41:$AD$41/TIR!T109:AC109,TIR!F109)</f>
        <v>146.21454671568702</v>
      </c>
      <c r="F109" s="100">
        <f>'DRE + DCF'!$AE$38*'DRE + DCF'!$AE$39*(1+G109)/(R109-G109)/AC109</f>
        <v>107.84862523139827</v>
      </c>
      <c r="G109" s="92">
        <f>R109*(1-'DRE + DCF'!$AE$39)</f>
        <v>6.1651299075873273E-2</v>
      </c>
      <c r="H109" s="94">
        <f t="shared" si="8"/>
        <v>0.10275216512645546</v>
      </c>
      <c r="I109" s="94">
        <f t="shared" si="13"/>
        <v>0.10275216512645546</v>
      </c>
      <c r="J109" s="94">
        <f t="shared" si="13"/>
        <v>0.10275216512645546</v>
      </c>
      <c r="K109" s="94">
        <f t="shared" si="13"/>
        <v>0.10275216512645546</v>
      </c>
      <c r="L109" s="94">
        <f t="shared" si="13"/>
        <v>0.10275216512645546</v>
      </c>
      <c r="M109" s="94">
        <f t="shared" si="13"/>
        <v>0.10275216512645546</v>
      </c>
      <c r="N109" s="94">
        <f t="shared" si="13"/>
        <v>0.10275216512645546</v>
      </c>
      <c r="O109" s="94">
        <f t="shared" si="13"/>
        <v>0.10275216512645546</v>
      </c>
      <c r="P109" s="94">
        <f t="shared" si="13"/>
        <v>0.10275216512645546</v>
      </c>
      <c r="Q109" s="94">
        <f t="shared" si="13"/>
        <v>0.10275216512645546</v>
      </c>
      <c r="R109" s="94">
        <f t="shared" si="13"/>
        <v>0.10275216512645546</v>
      </c>
      <c r="S109" s="93">
        <f>(1+H109)^((5-Dashboard!$F$9)*3/12)</f>
        <v>1.0501200717662982</v>
      </c>
      <c r="T109" s="93">
        <f t="shared" si="12"/>
        <v>1.1580221827830339</v>
      </c>
      <c r="U109" s="93">
        <f t="shared" si="12"/>
        <v>1.2770114693284544</v>
      </c>
      <c r="V109" s="93">
        <f t="shared" si="12"/>
        <v>1.4082271626932692</v>
      </c>
      <c r="W109" s="93">
        <f t="shared" si="12"/>
        <v>1.5529255526498877</v>
      </c>
      <c r="X109" s="93">
        <f t="shared" si="12"/>
        <v>1.7124920154648609</v>
      </c>
      <c r="Y109" s="93">
        <f t="shared" si="11"/>
        <v>1.8884542778156426</v>
      </c>
      <c r="Z109" s="93">
        <f t="shared" si="11"/>
        <v>2.0824970436035164</v>
      </c>
      <c r="AA109" s="93">
        <f t="shared" si="11"/>
        <v>2.2964781237032201</v>
      </c>
      <c r="AB109" s="93">
        <f t="shared" si="11"/>
        <v>2.5324462230792659</v>
      </c>
      <c r="AC109" s="95">
        <f t="shared" si="11"/>
        <v>2.7926605555669748</v>
      </c>
      <c r="AE109" s="96"/>
    </row>
    <row r="110" spans="3:31" ht="24.75" customHeight="1" x14ac:dyDescent="0.25">
      <c r="C110" s="91">
        <f>ABS(E110-Dashboard!$F$13)</f>
        <v>98.373228729922687</v>
      </c>
      <c r="D110" s="92">
        <f t="shared" si="10"/>
        <v>0.10285216512645547</v>
      </c>
      <c r="E110" s="93" cm="1">
        <f t="array" ref="E110">SUM('DRE + DCF'!$S$41/TIR!S110,'DRE + DCF'!$U$41:$AD$41/TIR!T110:AC110,TIR!F110)</f>
        <v>145.99322872992269</v>
      </c>
      <c r="F110" s="100">
        <f>'DRE + DCF'!$AE$38*'DRE + DCF'!$AE$39*(1+G110)/(R110-G110)/AC110</f>
        <v>107.64731457474919</v>
      </c>
      <c r="G110" s="92">
        <f>R110*(1-'DRE + DCF'!$AE$39)</f>
        <v>6.1711299075873277E-2</v>
      </c>
      <c r="H110" s="94">
        <f t="shared" si="8"/>
        <v>0.10285216512645547</v>
      </c>
      <c r="I110" s="94">
        <f t="shared" si="13"/>
        <v>0.10285216512645547</v>
      </c>
      <c r="J110" s="94">
        <f t="shared" si="13"/>
        <v>0.10285216512645547</v>
      </c>
      <c r="K110" s="94">
        <f t="shared" si="13"/>
        <v>0.10285216512645547</v>
      </c>
      <c r="L110" s="94">
        <f t="shared" si="13"/>
        <v>0.10285216512645547</v>
      </c>
      <c r="M110" s="94">
        <f t="shared" si="13"/>
        <v>0.10285216512645547</v>
      </c>
      <c r="N110" s="94">
        <f t="shared" si="13"/>
        <v>0.10285216512645547</v>
      </c>
      <c r="O110" s="94">
        <f t="shared" si="13"/>
        <v>0.10285216512645547</v>
      </c>
      <c r="P110" s="94">
        <f t="shared" si="13"/>
        <v>0.10285216512645547</v>
      </c>
      <c r="Q110" s="94">
        <f t="shared" si="13"/>
        <v>0.10285216512645547</v>
      </c>
      <c r="R110" s="94">
        <f t="shared" si="13"/>
        <v>0.10285216512645547</v>
      </c>
      <c r="S110" s="93">
        <f>(1+H110)^((5-Dashboard!$F$9)*3/12)</f>
        <v>1.0501676842897307</v>
      </c>
      <c r="T110" s="93">
        <f t="shared" si="12"/>
        <v>1.1581797043647655</v>
      </c>
      <c r="U110" s="93">
        <f t="shared" si="12"/>
        <v>1.2773009945641998</v>
      </c>
      <c r="V110" s="93">
        <f t="shared" si="12"/>
        <v>1.4086741673733028</v>
      </c>
      <c r="W110" s="93">
        <f t="shared" si="12"/>
        <v>1.553559355445354</v>
      </c>
      <c r="X110" s="93">
        <f t="shared" si="12"/>
        <v>1.7133462988053694</v>
      </c>
      <c r="Y110" s="93">
        <f t="shared" si="11"/>
        <v>1.8895676752489008</v>
      </c>
      <c r="Z110" s="93">
        <f t="shared" si="11"/>
        <v>2.0839138018012133</v>
      </c>
      <c r="AA110" s="93">
        <f t="shared" si="11"/>
        <v>2.2982488482533716</v>
      </c>
      <c r="AB110" s="93">
        <f t="shared" si="11"/>
        <v>2.5346287182956138</v>
      </c>
      <c r="AC110" s="95">
        <f t="shared" si="11"/>
        <v>2.7953207697640106</v>
      </c>
      <c r="AE110" s="96"/>
    </row>
    <row r="111" spans="3:31" ht="24.75" customHeight="1" x14ac:dyDescent="0.25">
      <c r="C111" s="91">
        <f>ABS(E111-Dashboard!$F$13)</f>
        <v>98.152412320386901</v>
      </c>
      <c r="D111" s="92">
        <f t="shared" si="10"/>
        <v>0.10295216512645547</v>
      </c>
      <c r="E111" s="93" cm="1">
        <f t="array" ref="E111">SUM('DRE + DCF'!$S$41/TIR!S111,'DRE + DCF'!$U$41:$AD$41/TIR!T111:AC111,TIR!F111)</f>
        <v>145.77241232038691</v>
      </c>
      <c r="F111" s="100">
        <f>'DRE + DCF'!$AE$38*'DRE + DCF'!$AE$39*(1+G111)/(R111-G111)/AC111</f>
        <v>107.44649018786815</v>
      </c>
      <c r="G111" s="92">
        <f>R111*(1-'DRE + DCF'!$AE$39)</f>
        <v>6.1771299075873282E-2</v>
      </c>
      <c r="H111" s="94">
        <f t="shared" si="8"/>
        <v>0.10295216512645547</v>
      </c>
      <c r="I111" s="94">
        <f t="shared" si="13"/>
        <v>0.10295216512645547</v>
      </c>
      <c r="J111" s="94">
        <f t="shared" si="13"/>
        <v>0.10295216512645547</v>
      </c>
      <c r="K111" s="94">
        <f t="shared" si="13"/>
        <v>0.10295216512645547</v>
      </c>
      <c r="L111" s="94">
        <f t="shared" si="13"/>
        <v>0.10295216512645547</v>
      </c>
      <c r="M111" s="94">
        <f t="shared" si="13"/>
        <v>0.10295216512645547</v>
      </c>
      <c r="N111" s="94">
        <f t="shared" si="13"/>
        <v>0.10295216512645547</v>
      </c>
      <c r="O111" s="94">
        <f t="shared" si="13"/>
        <v>0.10295216512645547</v>
      </c>
      <c r="P111" s="94">
        <f t="shared" si="13"/>
        <v>0.10295216512645547</v>
      </c>
      <c r="Q111" s="94">
        <f t="shared" si="13"/>
        <v>0.10295216512645547</v>
      </c>
      <c r="R111" s="94">
        <f t="shared" si="13"/>
        <v>0.10295216512645547</v>
      </c>
      <c r="S111" s="93">
        <f>(1+H111)^((5-Dashboard!$F$9)*3/12)</f>
        <v>1.0502152946546035</v>
      </c>
      <c r="T111" s="93">
        <f t="shared" si="12"/>
        <v>1.1583372330882133</v>
      </c>
      <c r="U111" s="93">
        <f t="shared" si="12"/>
        <v>1.2775905591812327</v>
      </c>
      <c r="V111" s="93">
        <f t="shared" si="12"/>
        <v>1.4091212733940597</v>
      </c>
      <c r="W111" s="93">
        <f t="shared" si="12"/>
        <v>1.5541933594157262</v>
      </c>
      <c r="X111" s="93">
        <f t="shared" si="12"/>
        <v>1.7142009307927348</v>
      </c>
      <c r="Y111" s="93">
        <f t="shared" si="11"/>
        <v>1.8906816280796324</v>
      </c>
      <c r="Z111" s="93">
        <f t="shared" si="11"/>
        <v>2.0853313952552424</v>
      </c>
      <c r="AA111" s="93">
        <f t="shared" si="11"/>
        <v>2.300020777402942</v>
      </c>
      <c r="AB111" s="93">
        <f t="shared" si="11"/>
        <v>2.5368128962724081</v>
      </c>
      <c r="AC111" s="95">
        <f t="shared" si="11"/>
        <v>2.7979832764643668</v>
      </c>
      <c r="AE111" s="96"/>
    </row>
    <row r="112" spans="3:31" ht="24.75" customHeight="1" x14ac:dyDescent="0.25">
      <c r="C112" s="91">
        <f>ABS(E112-Dashboard!$F$13)</f>
        <v>97.932095954538539</v>
      </c>
      <c r="D112" s="92">
        <f t="shared" si="10"/>
        <v>0.10305216512645547</v>
      </c>
      <c r="E112" s="93" cm="1">
        <f t="array" ref="E112">SUM('DRE + DCF'!$S$41/TIR!S112,'DRE + DCF'!$U$41:$AD$41/TIR!T112:AC112,TIR!F112)</f>
        <v>145.55209595453854</v>
      </c>
      <c r="F112" s="100">
        <f>'DRE + DCF'!$AE$38*'DRE + DCF'!$AE$39*(1+G112)/(R112-G112)/AC112</f>
        <v>107.24615055240179</v>
      </c>
      <c r="G112" s="92">
        <f>R112*(1-'DRE + DCF'!$AE$39)</f>
        <v>6.1831299075873279E-2</v>
      </c>
      <c r="H112" s="94">
        <f t="shared" si="8"/>
        <v>0.10305216512645547</v>
      </c>
      <c r="I112" s="94">
        <f t="shared" si="13"/>
        <v>0.10305216512645547</v>
      </c>
      <c r="J112" s="94">
        <f t="shared" si="13"/>
        <v>0.10305216512645547</v>
      </c>
      <c r="K112" s="94">
        <f t="shared" si="13"/>
        <v>0.10305216512645547</v>
      </c>
      <c r="L112" s="94">
        <f t="shared" si="13"/>
        <v>0.10305216512645547</v>
      </c>
      <c r="M112" s="94">
        <f t="shared" si="13"/>
        <v>0.10305216512645547</v>
      </c>
      <c r="N112" s="94">
        <f t="shared" si="13"/>
        <v>0.10305216512645547</v>
      </c>
      <c r="O112" s="94">
        <f t="shared" si="13"/>
        <v>0.10305216512645547</v>
      </c>
      <c r="P112" s="94">
        <f t="shared" si="13"/>
        <v>0.10305216512645547</v>
      </c>
      <c r="Q112" s="94">
        <f t="shared" si="13"/>
        <v>0.10305216512645547</v>
      </c>
      <c r="R112" s="94">
        <f t="shared" si="13"/>
        <v>0.10305216512645547</v>
      </c>
      <c r="S112" s="93">
        <f>(1+H112)^((5-Dashboard!$F$9)*3/12)</f>
        <v>1.05026290286121</v>
      </c>
      <c r="T112" s="93">
        <f t="shared" si="12"/>
        <v>1.158494768953054</v>
      </c>
      <c r="U112" s="93">
        <f t="shared" si="12"/>
        <v>1.277880163181339</v>
      </c>
      <c r="V112" s="93">
        <f t="shared" si="12"/>
        <v>1.4095684807693243</v>
      </c>
      <c r="W112" s="93">
        <f t="shared" si="12"/>
        <v>1.5548275646066119</v>
      </c>
      <c r="X112" s="93">
        <f t="shared" si="12"/>
        <v>1.7150559115376172</v>
      </c>
      <c r="Y112" s="93">
        <f t="shared" si="11"/>
        <v>1.8917961365344955</v>
      </c>
      <c r="Z112" s="93">
        <f t="shared" si="11"/>
        <v>2.0867498243822391</v>
      </c>
      <c r="AA112" s="93">
        <f t="shared" si="11"/>
        <v>2.3017939118620796</v>
      </c>
      <c r="AB112" s="93">
        <f t="shared" si="11"/>
        <v>2.5389987581543605</v>
      </c>
      <c r="AC112" s="95">
        <f t="shared" si="11"/>
        <v>2.8006480774355493</v>
      </c>
      <c r="AE112" s="96"/>
    </row>
    <row r="113" spans="3:31" ht="24.75" customHeight="1" x14ac:dyDescent="0.25">
      <c r="C113" s="91">
        <f>ABS(E113-Dashboard!$F$13)</f>
        <v>97.712278105859838</v>
      </c>
      <c r="D113" s="92">
        <f t="shared" si="10"/>
        <v>0.10315216512645548</v>
      </c>
      <c r="E113" s="93" cm="1">
        <f t="array" ref="E113">SUM('DRE + DCF'!$S$41/TIR!S113,'DRE + DCF'!$U$41:$AD$41/TIR!T113:AC113,TIR!F113)</f>
        <v>145.33227810585984</v>
      </c>
      <c r="F113" s="100">
        <f>'DRE + DCF'!$AE$38*'DRE + DCF'!$AE$39*(1+G113)/(R113-G113)/AC113</f>
        <v>107.04629415600515</v>
      </c>
      <c r="G113" s="92">
        <f>R113*(1-'DRE + DCF'!$AE$39)</f>
        <v>6.1891299075873284E-2</v>
      </c>
      <c r="H113" s="94">
        <f t="shared" si="8"/>
        <v>0.10315216512645548</v>
      </c>
      <c r="I113" s="94">
        <f t="shared" si="13"/>
        <v>0.10315216512645548</v>
      </c>
      <c r="J113" s="94">
        <f t="shared" si="13"/>
        <v>0.10315216512645548</v>
      </c>
      <c r="K113" s="94">
        <f t="shared" si="13"/>
        <v>0.10315216512645548</v>
      </c>
      <c r="L113" s="94">
        <f t="shared" si="13"/>
        <v>0.10315216512645548</v>
      </c>
      <c r="M113" s="94">
        <f t="shared" si="13"/>
        <v>0.10315216512645548</v>
      </c>
      <c r="N113" s="94">
        <f t="shared" si="13"/>
        <v>0.10315216512645548</v>
      </c>
      <c r="O113" s="94">
        <f t="shared" si="13"/>
        <v>0.10315216512645548</v>
      </c>
      <c r="P113" s="94">
        <f t="shared" si="13"/>
        <v>0.10315216512645548</v>
      </c>
      <c r="Q113" s="94">
        <f t="shared" si="13"/>
        <v>0.10315216512645548</v>
      </c>
      <c r="R113" s="94">
        <f t="shared" si="13"/>
        <v>0.10315216512645548</v>
      </c>
      <c r="S113" s="93">
        <f>(1+H113)^((5-Dashboard!$F$9)*3/12)</f>
        <v>1.0503105089098441</v>
      </c>
      <c r="T113" s="93">
        <f t="shared" si="12"/>
        <v>1.158652311958964</v>
      </c>
      <c r="U113" s="93">
        <f t="shared" si="12"/>
        <v>1.2781698065663045</v>
      </c>
      <c r="V113" s="93">
        <f t="shared" si="12"/>
        <v>1.4100157895128818</v>
      </c>
      <c r="W113" s="93">
        <f t="shared" si="12"/>
        <v>1.5554619710636242</v>
      </c>
      <c r="X113" s="93">
        <f t="shared" si="12"/>
        <v>1.7159112411507011</v>
      </c>
      <c r="Y113" s="93">
        <f t="shared" si="11"/>
        <v>1.8929112008402196</v>
      </c>
      <c r="Z113" s="93">
        <f t="shared" si="11"/>
        <v>2.088169089599007</v>
      </c>
      <c r="AA113" s="93">
        <f t="shared" si="11"/>
        <v>2.3035682523412842</v>
      </c>
      <c r="AB113" s="93">
        <f t="shared" si="11"/>
        <v>2.5411863050868528</v>
      </c>
      <c r="AC113" s="95">
        <f t="shared" si="11"/>
        <v>2.8033151744462592</v>
      </c>
      <c r="AE113" s="96"/>
    </row>
    <row r="114" spans="3:31" ht="24.75" customHeight="1" x14ac:dyDescent="0.25">
      <c r="C114" s="91">
        <f>ABS(E114-Dashboard!$F$13)</f>
        <v>97.492957253827115</v>
      </c>
      <c r="D114" s="92">
        <f t="shared" si="10"/>
        <v>0.10325216512645548</v>
      </c>
      <c r="E114" s="93" cm="1">
        <f t="array" ref="E114">SUM('DRE + DCF'!$S$41/TIR!S114,'DRE + DCF'!$U$41:$AD$41/TIR!T114:AC114,TIR!F114)</f>
        <v>145.11295725382712</v>
      </c>
      <c r="F114" s="100">
        <f>'DRE + DCF'!$AE$38*'DRE + DCF'!$AE$39*(1+G114)/(R114-G114)/AC114</f>
        <v>106.84691949231222</v>
      </c>
      <c r="G114" s="92">
        <f>R114*(1-'DRE + DCF'!$AE$39)</f>
        <v>6.1951299075873281E-2</v>
      </c>
      <c r="H114" s="94">
        <f t="shared" si="8"/>
        <v>0.10325216512645548</v>
      </c>
      <c r="I114" s="94">
        <f t="shared" si="13"/>
        <v>0.10325216512645548</v>
      </c>
      <c r="J114" s="94">
        <f t="shared" si="13"/>
        <v>0.10325216512645548</v>
      </c>
      <c r="K114" s="94">
        <f t="shared" si="13"/>
        <v>0.10325216512645548</v>
      </c>
      <c r="L114" s="94">
        <f t="shared" si="13"/>
        <v>0.10325216512645548</v>
      </c>
      <c r="M114" s="94">
        <f t="shared" si="13"/>
        <v>0.10325216512645548</v>
      </c>
      <c r="N114" s="94">
        <f t="shared" si="13"/>
        <v>0.10325216512645548</v>
      </c>
      <c r="O114" s="94">
        <f t="shared" si="13"/>
        <v>0.10325216512645548</v>
      </c>
      <c r="P114" s="94">
        <f t="shared" si="13"/>
        <v>0.10325216512645548</v>
      </c>
      <c r="Q114" s="94">
        <f t="shared" si="13"/>
        <v>0.10325216512645548</v>
      </c>
      <c r="R114" s="94">
        <f t="shared" si="13"/>
        <v>0.10325216512645548</v>
      </c>
      <c r="S114" s="93">
        <f>(1+H114)^((5-Dashboard!$F$9)*3/12)</f>
        <v>1.0503581128007988</v>
      </c>
      <c r="T114" s="93">
        <f t="shared" si="12"/>
        <v>1.1588098621056191</v>
      </c>
      <c r="U114" s="93">
        <f t="shared" si="12"/>
        <v>1.2784594893379135</v>
      </c>
      <c r="V114" s="93">
        <f t="shared" si="12"/>
        <v>1.4104631996385157</v>
      </c>
      <c r="W114" s="93">
        <f t="shared" si="12"/>
        <v>1.5560965788323806</v>
      </c>
      <c r="X114" s="93">
        <f t="shared" si="12"/>
        <v>1.716766919742694</v>
      </c>
      <c r="Y114" s="93">
        <f t="shared" si="11"/>
        <v>1.8940268212236031</v>
      </c>
      <c r="Z114" s="93">
        <f t="shared" si="11"/>
        <v>2.0895891913225184</v>
      </c>
      <c r="AA114" s="93">
        <f t="shared" si="11"/>
        <v>2.3053437995514079</v>
      </c>
      <c r="AB114" s="93">
        <f t="shared" si="11"/>
        <v>2.5433755382159404</v>
      </c>
      <c r="AC114" s="95">
        <f t="shared" si="11"/>
        <v>2.8059845692664003</v>
      </c>
      <c r="AE114" s="96"/>
    </row>
    <row r="115" spans="3:31" ht="24.75" customHeight="1" x14ac:dyDescent="0.25">
      <c r="C115" s="91">
        <f>ABS(E115-Dashboard!$F$13)</f>
        <v>97.274131883881523</v>
      </c>
      <c r="D115" s="92">
        <f t="shared" si="10"/>
        <v>0.10335216512645548</v>
      </c>
      <c r="E115" s="93" cm="1">
        <f t="array" ref="E115">SUM('DRE + DCF'!$S$41/TIR!S115,'DRE + DCF'!$U$41:$AD$41/TIR!T115:AC115,TIR!F115)</f>
        <v>144.89413188388153</v>
      </c>
      <c r="F115" s="100">
        <f>'DRE + DCF'!$AE$38*'DRE + DCF'!$AE$39*(1+G115)/(R115-G115)/AC115</f>
        <v>106.64802506090696</v>
      </c>
      <c r="G115" s="92">
        <f>R115*(1-'DRE + DCF'!$AE$39)</f>
        <v>6.2011299075873286E-2</v>
      </c>
      <c r="H115" s="94">
        <f t="shared" ref="H115:H178" si="14">$D115</f>
        <v>0.10335216512645548</v>
      </c>
      <c r="I115" s="94">
        <f t="shared" si="13"/>
        <v>0.10335216512645548</v>
      </c>
      <c r="J115" s="94">
        <f t="shared" si="13"/>
        <v>0.10335216512645548</v>
      </c>
      <c r="K115" s="94">
        <f t="shared" si="13"/>
        <v>0.10335216512645548</v>
      </c>
      <c r="L115" s="94">
        <f t="shared" si="13"/>
        <v>0.10335216512645548</v>
      </c>
      <c r="M115" s="94">
        <f t="shared" si="13"/>
        <v>0.10335216512645548</v>
      </c>
      <c r="N115" s="94">
        <f t="shared" si="13"/>
        <v>0.10335216512645548</v>
      </c>
      <c r="O115" s="94">
        <f t="shared" si="13"/>
        <v>0.10335216512645548</v>
      </c>
      <c r="P115" s="94">
        <f t="shared" si="13"/>
        <v>0.10335216512645548</v>
      </c>
      <c r="Q115" s="94">
        <f t="shared" si="13"/>
        <v>0.10335216512645548</v>
      </c>
      <c r="R115" s="94">
        <f t="shared" si="13"/>
        <v>0.10335216512645548</v>
      </c>
      <c r="S115" s="93">
        <f>(1+H115)^((5-Dashboard!$F$9)*3/12)</f>
        <v>1.0504057145343677</v>
      </c>
      <c r="T115" s="93">
        <f t="shared" si="12"/>
        <v>1.1589674193926962</v>
      </c>
      <c r="U115" s="93">
        <f t="shared" si="12"/>
        <v>1.2787492114979522</v>
      </c>
      <c r="V115" s="93">
        <f t="shared" si="12"/>
        <v>1.4109107111600132</v>
      </c>
      <c r="W115" s="93">
        <f t="shared" si="12"/>
        <v>1.5567313879585076</v>
      </c>
      <c r="X115" s="93">
        <f t="shared" si="12"/>
        <v>1.7176229474243316</v>
      </c>
      <c r="Y115" s="93">
        <f t="shared" si="11"/>
        <v>1.8951429979115204</v>
      </c>
      <c r="Z115" s="93">
        <f t="shared" si="11"/>
        <v>2.0910101299699178</v>
      </c>
      <c r="AA115" s="93">
        <f t="shared" si="11"/>
        <v>2.3071205542036597</v>
      </c>
      <c r="AB115" s="93">
        <f t="shared" si="11"/>
        <v>2.5455664586883557</v>
      </c>
      <c r="AC115" s="95">
        <f t="shared" si="11"/>
        <v>2.8086562636670811</v>
      </c>
      <c r="AE115" s="96"/>
    </row>
    <row r="116" spans="3:31" ht="24.75" customHeight="1" x14ac:dyDescent="0.25">
      <c r="C116" s="91">
        <f>ABS(E116-Dashboard!$F$13)</f>
        <v>97.055800487400063</v>
      </c>
      <c r="D116" s="92">
        <f t="shared" si="10"/>
        <v>0.10345216512645548</v>
      </c>
      <c r="E116" s="93" cm="1">
        <f t="array" ref="E116">SUM('DRE + DCF'!$S$41/TIR!S116,'DRE + DCF'!$U$41:$AD$41/TIR!T116:AC116,TIR!F116)</f>
        <v>144.67580048740007</v>
      </c>
      <c r="F116" s="100">
        <f>'DRE + DCF'!$AE$38*'DRE + DCF'!$AE$39*(1+G116)/(R116-G116)/AC116</f>
        <v>106.44960936729406</v>
      </c>
      <c r="G116" s="92">
        <f>R116*(1-'DRE + DCF'!$AE$39)</f>
        <v>6.207129907587329E-2</v>
      </c>
      <c r="H116" s="94">
        <f t="shared" si="14"/>
        <v>0.10345216512645548</v>
      </c>
      <c r="I116" s="94">
        <f t="shared" si="13"/>
        <v>0.10345216512645548</v>
      </c>
      <c r="J116" s="94">
        <f t="shared" si="13"/>
        <v>0.10345216512645548</v>
      </c>
      <c r="K116" s="94">
        <f t="shared" si="13"/>
        <v>0.10345216512645548</v>
      </c>
      <c r="L116" s="94">
        <f t="shared" si="13"/>
        <v>0.10345216512645548</v>
      </c>
      <c r="M116" s="94">
        <f t="shared" si="13"/>
        <v>0.10345216512645548</v>
      </c>
      <c r="N116" s="94">
        <f t="shared" si="13"/>
        <v>0.10345216512645548</v>
      </c>
      <c r="O116" s="94">
        <f t="shared" si="13"/>
        <v>0.10345216512645548</v>
      </c>
      <c r="P116" s="94">
        <f t="shared" si="13"/>
        <v>0.10345216512645548</v>
      </c>
      <c r="Q116" s="94">
        <f t="shared" si="13"/>
        <v>0.10345216512645548</v>
      </c>
      <c r="R116" s="94">
        <f t="shared" si="13"/>
        <v>0.10345216512645548</v>
      </c>
      <c r="S116" s="93">
        <f>(1+H116)^((5-Dashboard!$F$9)*3/12)</f>
        <v>1.0504533141108441</v>
      </c>
      <c r="T116" s="93">
        <f t="shared" si="12"/>
        <v>1.1591249838198716</v>
      </c>
      <c r="U116" s="93">
        <f t="shared" si="12"/>
        <v>1.279038973048205</v>
      </c>
      <c r="V116" s="93">
        <f t="shared" si="12"/>
        <v>1.41135832409116</v>
      </c>
      <c r="W116" s="93">
        <f t="shared" si="12"/>
        <v>1.5573663984876362</v>
      </c>
      <c r="X116" s="93">
        <f t="shared" si="12"/>
        <v>1.7184793243063725</v>
      </c>
      <c r="Y116" s="93">
        <f t="shared" si="11"/>
        <v>1.8962597311309151</v>
      </c>
      <c r="Z116" s="93">
        <f t="shared" si="11"/>
        <v>2.0924319059585188</v>
      </c>
      <c r="AA116" s="93">
        <f t="shared" si="11"/>
        <v>2.3088985170096037</v>
      </c>
      <c r="AB116" s="93">
        <f t="shared" si="11"/>
        <v>2.5477590676515094</v>
      </c>
      <c r="AC116" s="95">
        <f t="shared" si="11"/>
        <v>2.8113302594206178</v>
      </c>
      <c r="AE116" s="96"/>
    </row>
    <row r="117" spans="3:31" ht="24.75" customHeight="1" x14ac:dyDescent="0.25">
      <c r="C117" s="91">
        <f>ABS(E117-Dashboard!$F$13)</f>
        <v>96.837961561667271</v>
      </c>
      <c r="D117" s="92">
        <f t="shared" si="10"/>
        <v>0.10355216512645549</v>
      </c>
      <c r="E117" s="93" cm="1">
        <f t="array" ref="E117">SUM('DRE + DCF'!$S$41/TIR!S117,'DRE + DCF'!$U$41:$AD$41/TIR!T117:AC117,TIR!F117)</f>
        <v>144.45796156166728</v>
      </c>
      <c r="F117" s="100">
        <f>'DRE + DCF'!$AE$38*'DRE + DCF'!$AE$39*(1+G117)/(R117-G117)/AC117</f>
        <v>106.2516709228708</v>
      </c>
      <c r="G117" s="92">
        <f>R117*(1-'DRE + DCF'!$AE$39)</f>
        <v>6.2131299075873288E-2</v>
      </c>
      <c r="H117" s="94">
        <f t="shared" si="14"/>
        <v>0.10355216512645549</v>
      </c>
      <c r="I117" s="94">
        <f t="shared" si="13"/>
        <v>0.10355216512645549</v>
      </c>
      <c r="J117" s="94">
        <f t="shared" si="13"/>
        <v>0.10355216512645549</v>
      </c>
      <c r="K117" s="94">
        <f t="shared" si="13"/>
        <v>0.10355216512645549</v>
      </c>
      <c r="L117" s="94">
        <f t="shared" si="13"/>
        <v>0.10355216512645549</v>
      </c>
      <c r="M117" s="94">
        <f t="shared" si="13"/>
        <v>0.10355216512645549</v>
      </c>
      <c r="N117" s="94">
        <f t="shared" si="13"/>
        <v>0.10355216512645549</v>
      </c>
      <c r="O117" s="94">
        <f t="shared" si="13"/>
        <v>0.10355216512645549</v>
      </c>
      <c r="P117" s="94">
        <f t="shared" si="13"/>
        <v>0.10355216512645549</v>
      </c>
      <c r="Q117" s="94">
        <f t="shared" si="13"/>
        <v>0.10355216512645549</v>
      </c>
      <c r="R117" s="94">
        <f t="shared" si="13"/>
        <v>0.10355216512645549</v>
      </c>
      <c r="S117" s="93">
        <f>(1+H117)^((5-Dashboard!$F$9)*3/12)</f>
        <v>1.0505009115305211</v>
      </c>
      <c r="T117" s="93">
        <f t="shared" si="12"/>
        <v>1.1592825553868216</v>
      </c>
      <c r="U117" s="93">
        <f t="shared" si="12"/>
        <v>1.2793287739904571</v>
      </c>
      <c r="V117" s="93">
        <f t="shared" si="12"/>
        <v>1.4118060384457427</v>
      </c>
      <c r="W117" s="93">
        <f t="shared" si="12"/>
        <v>1.5580016104654033</v>
      </c>
      <c r="X117" s="93">
        <f t="shared" si="12"/>
        <v>1.7193360504996003</v>
      </c>
      <c r="Y117" s="93">
        <f t="shared" si="11"/>
        <v>1.8973770211088026</v>
      </c>
      <c r="Z117" s="93">
        <f t="shared" si="11"/>
        <v>2.0938545197058036</v>
      </c>
      <c r="AA117" s="93">
        <f t="shared" si="11"/>
        <v>2.310677688681154</v>
      </c>
      <c r="AB117" s="93">
        <f t="shared" si="11"/>
        <v>2.5499533662534812</v>
      </c>
      <c r="AC117" s="95">
        <f t="shared" si="11"/>
        <v>2.8140065583005227</v>
      </c>
      <c r="AE117" s="96"/>
    </row>
    <row r="118" spans="3:31" ht="24.75" customHeight="1" x14ac:dyDescent="0.25">
      <c r="C118" s="91">
        <f>ABS(E118-Dashboard!$F$13)</f>
        <v>96.62061360984589</v>
      </c>
      <c r="D118" s="92">
        <f t="shared" si="10"/>
        <v>0.10365216512645549</v>
      </c>
      <c r="E118" s="93" cm="1">
        <f t="array" ref="E118">SUM('DRE + DCF'!$S$41/TIR!S118,'DRE + DCF'!$U$41:$AD$41/TIR!T118:AC118,TIR!F118)</f>
        <v>144.24061360984589</v>
      </c>
      <c r="F118" s="100">
        <f>'DRE + DCF'!$AE$38*'DRE + DCF'!$AE$39*(1+G118)/(R118-G118)/AC118</f>
        <v>106.05420824489784</v>
      </c>
      <c r="G118" s="92">
        <f>R118*(1-'DRE + DCF'!$AE$39)</f>
        <v>6.2191299075873292E-2</v>
      </c>
      <c r="H118" s="94">
        <f t="shared" si="14"/>
        <v>0.10365216512645549</v>
      </c>
      <c r="I118" s="94">
        <f t="shared" si="13"/>
        <v>0.10365216512645549</v>
      </c>
      <c r="J118" s="94">
        <f t="shared" si="13"/>
        <v>0.10365216512645549</v>
      </c>
      <c r="K118" s="94">
        <f t="shared" si="13"/>
        <v>0.10365216512645549</v>
      </c>
      <c r="L118" s="94">
        <f t="shared" si="13"/>
        <v>0.10365216512645549</v>
      </c>
      <c r="M118" s="94">
        <f t="shared" si="13"/>
        <v>0.10365216512645549</v>
      </c>
      <c r="N118" s="94">
        <f t="shared" si="13"/>
        <v>0.10365216512645549</v>
      </c>
      <c r="O118" s="94">
        <f t="shared" si="13"/>
        <v>0.10365216512645549</v>
      </c>
      <c r="P118" s="94">
        <f t="shared" si="13"/>
        <v>0.10365216512645549</v>
      </c>
      <c r="Q118" s="94">
        <f t="shared" si="13"/>
        <v>0.10365216512645549</v>
      </c>
      <c r="R118" s="94">
        <f t="shared" si="13"/>
        <v>0.10365216512645549</v>
      </c>
      <c r="S118" s="93">
        <f>(1+H118)^((5-Dashboard!$F$9)*3/12)</f>
        <v>1.0505485067936917</v>
      </c>
      <c r="T118" s="93">
        <f t="shared" si="12"/>
        <v>1.1594401340932228</v>
      </c>
      <c r="U118" s="93">
        <f t="shared" si="12"/>
        <v>1.2796186143264932</v>
      </c>
      <c r="V118" s="93">
        <f t="shared" si="12"/>
        <v>1.4122538542375489</v>
      </c>
      <c r="W118" s="93">
        <f t="shared" si="12"/>
        <v>1.5586370239374525</v>
      </c>
      <c r="X118" s="93">
        <f t="shared" si="12"/>
        <v>1.7201931261148244</v>
      </c>
      <c r="Y118" s="93">
        <f t="shared" si="11"/>
        <v>1.898494868072272</v>
      </c>
      <c r="Z118" s="93">
        <f t="shared" si="11"/>
        <v>2.0952779716294274</v>
      </c>
      <c r="AA118" s="93">
        <f t="shared" si="11"/>
        <v>2.3124580699305857</v>
      </c>
      <c r="AB118" s="93">
        <f t="shared" si="11"/>
        <v>2.5521493556430355</v>
      </c>
      <c r="AC118" s="95">
        <f t="shared" si="11"/>
        <v>2.8166851620815243</v>
      </c>
      <c r="AE118" s="96"/>
    </row>
    <row r="119" spans="3:31" ht="24.75" customHeight="1" x14ac:dyDescent="0.25">
      <c r="C119" s="91">
        <f>ABS(E119-Dashboard!$F$13)</f>
        <v>96.403755140949158</v>
      </c>
      <c r="D119" s="92">
        <f t="shared" si="10"/>
        <v>0.10375216512645549</v>
      </c>
      <c r="E119" s="93" cm="1">
        <f t="array" ref="E119">SUM('DRE + DCF'!$S$41/TIR!S119,'DRE + DCF'!$U$41:$AD$41/TIR!T119:AC119,TIR!F119)</f>
        <v>144.02375514094916</v>
      </c>
      <c r="F119" s="100">
        <f>'DRE + DCF'!$AE$38*'DRE + DCF'!$AE$39*(1+G119)/(R119-G119)/AC119</f>
        <v>105.85721985647122</v>
      </c>
      <c r="G119" s="92">
        <f>R119*(1-'DRE + DCF'!$AE$39)</f>
        <v>6.225129907587329E-2</v>
      </c>
      <c r="H119" s="94">
        <f t="shared" si="14"/>
        <v>0.10375216512645549</v>
      </c>
      <c r="I119" s="94">
        <f t="shared" si="13"/>
        <v>0.10375216512645549</v>
      </c>
      <c r="J119" s="94">
        <f t="shared" si="13"/>
        <v>0.10375216512645549</v>
      </c>
      <c r="K119" s="94">
        <f t="shared" si="13"/>
        <v>0.10375216512645549</v>
      </c>
      <c r="L119" s="94">
        <f t="shared" si="13"/>
        <v>0.10375216512645549</v>
      </c>
      <c r="M119" s="94">
        <f t="shared" si="13"/>
        <v>0.10375216512645549</v>
      </c>
      <c r="N119" s="94">
        <f t="shared" si="13"/>
        <v>0.10375216512645549</v>
      </c>
      <c r="O119" s="94">
        <f t="shared" si="13"/>
        <v>0.10375216512645549</v>
      </c>
      <c r="P119" s="94">
        <f t="shared" si="13"/>
        <v>0.10375216512645549</v>
      </c>
      <c r="Q119" s="94">
        <f t="shared" si="13"/>
        <v>0.10375216512645549</v>
      </c>
      <c r="R119" s="94">
        <f t="shared" si="13"/>
        <v>0.10375216512645549</v>
      </c>
      <c r="S119" s="93">
        <f>(1+H119)^((5-Dashboard!$F$9)*3/12)</f>
        <v>1.0505960999006494</v>
      </c>
      <c r="T119" s="93">
        <f t="shared" si="12"/>
        <v>1.1595977199387517</v>
      </c>
      <c r="U119" s="93">
        <f t="shared" si="12"/>
        <v>1.2799084940580983</v>
      </c>
      <c r="V119" s="93">
        <f t="shared" si="12"/>
        <v>1.4127017714803669</v>
      </c>
      <c r="W119" s="93">
        <f t="shared" si="12"/>
        <v>1.559272638949434</v>
      </c>
      <c r="X119" s="93">
        <f t="shared" si="12"/>
        <v>1.7210505512628798</v>
      </c>
      <c r="Y119" s="93">
        <f t="shared" si="11"/>
        <v>1.8996132722484833</v>
      </c>
      <c r="Z119" s="93">
        <f t="shared" si="11"/>
        <v>2.0967022621472142</v>
      </c>
      <c r="AA119" s="93">
        <f t="shared" si="11"/>
        <v>2.3142396614705247</v>
      </c>
      <c r="AB119" s="93">
        <f t="shared" si="11"/>
        <v>2.5543470369696069</v>
      </c>
      <c r="AC119" s="95">
        <f t="shared" si="11"/>
        <v>2.81936607253955</v>
      </c>
      <c r="AE119" s="96"/>
    </row>
    <row r="120" spans="3:31" ht="24.75" customHeight="1" x14ac:dyDescent="0.25">
      <c r="C120" s="91">
        <f>ABS(E120-Dashboard!$F$13)</f>
        <v>96.187384669811962</v>
      </c>
      <c r="D120" s="92">
        <f t="shared" si="10"/>
        <v>0.1038521651264555</v>
      </c>
      <c r="E120" s="93" cm="1">
        <f t="array" ref="E120">SUM('DRE + DCF'!$S$41/TIR!S120,'DRE + DCF'!$U$41:$AD$41/TIR!T120:AC120,TIR!F120)</f>
        <v>143.80738466981197</v>
      </c>
      <c r="F120" s="100">
        <f>'DRE + DCF'!$AE$38*'DRE + DCF'!$AE$39*(1+G120)/(R120-G120)/AC120</f>
        <v>105.66070428649388</v>
      </c>
      <c r="G120" s="92">
        <f>R120*(1-'DRE + DCF'!$AE$39)</f>
        <v>6.2311299075873294E-2</v>
      </c>
      <c r="H120" s="94">
        <f t="shared" si="14"/>
        <v>0.1038521651264555</v>
      </c>
      <c r="I120" s="94">
        <f t="shared" si="13"/>
        <v>0.1038521651264555</v>
      </c>
      <c r="J120" s="94">
        <f t="shared" si="13"/>
        <v>0.1038521651264555</v>
      </c>
      <c r="K120" s="94">
        <f t="shared" si="13"/>
        <v>0.1038521651264555</v>
      </c>
      <c r="L120" s="94">
        <f t="shared" si="13"/>
        <v>0.1038521651264555</v>
      </c>
      <c r="M120" s="94">
        <f t="shared" si="13"/>
        <v>0.1038521651264555</v>
      </c>
      <c r="N120" s="94">
        <f t="shared" si="13"/>
        <v>0.1038521651264555</v>
      </c>
      <c r="O120" s="94">
        <f t="shared" si="13"/>
        <v>0.1038521651264555</v>
      </c>
      <c r="P120" s="94">
        <f t="shared" si="13"/>
        <v>0.1038521651264555</v>
      </c>
      <c r="Q120" s="94">
        <f t="shared" si="13"/>
        <v>0.1038521651264555</v>
      </c>
      <c r="R120" s="94">
        <f t="shared" si="13"/>
        <v>0.1038521651264555</v>
      </c>
      <c r="S120" s="93">
        <f>(1+H120)^((5-Dashboard!$F$9)*3/12)</f>
        <v>1.0506436908516872</v>
      </c>
      <c r="T120" s="93">
        <f t="shared" si="12"/>
        <v>1.1597553129230853</v>
      </c>
      <c r="U120" s="93">
        <f t="shared" si="12"/>
        <v>1.2801984131870576</v>
      </c>
      <c r="V120" s="93">
        <f t="shared" si="12"/>
        <v>1.4131497901879861</v>
      </c>
      <c r="W120" s="93">
        <f t="shared" si="12"/>
        <v>1.5599084555470049</v>
      </c>
      <c r="X120" s="93">
        <f t="shared" si="12"/>
        <v>1.7219083260546264</v>
      </c>
      <c r="Y120" s="93">
        <f t="shared" si="11"/>
        <v>1.9007322338646699</v>
      </c>
      <c r="Z120" s="93">
        <f t="shared" si="11"/>
        <v>2.0981273916771603</v>
      </c>
      <c r="AA120" s="93">
        <f t="shared" si="11"/>
        <v>2.316022464013956</v>
      </c>
      <c r="AB120" s="93">
        <f t="shared" si="11"/>
        <v>2.5565464113833136</v>
      </c>
      <c r="AC120" s="95">
        <f t="shared" si="11"/>
        <v>2.8220492914517408</v>
      </c>
      <c r="AE120" s="96"/>
    </row>
    <row r="121" spans="3:31" ht="24.75" customHeight="1" x14ac:dyDescent="0.25">
      <c r="C121" s="91">
        <f>ABS(E121-Dashboard!$F$13)</f>
        <v>95.971500717063407</v>
      </c>
      <c r="D121" s="92">
        <f t="shared" si="10"/>
        <v>0.1039521651264555</v>
      </c>
      <c r="E121" s="93" cm="1">
        <f t="array" ref="E121">SUM('DRE + DCF'!$S$41/TIR!S121,'DRE + DCF'!$U$41:$AD$41/TIR!T121:AC121,TIR!F121)</f>
        <v>143.59150071706341</v>
      </c>
      <c r="F121" s="100">
        <f>'DRE + DCF'!$AE$38*'DRE + DCF'!$AE$39*(1+G121)/(R121-G121)/AC121</f>
        <v>105.46466006964795</v>
      </c>
      <c r="G121" s="92">
        <f>R121*(1-'DRE + DCF'!$AE$39)</f>
        <v>6.2371299075873299E-2</v>
      </c>
      <c r="H121" s="94">
        <f t="shared" si="14"/>
        <v>0.1039521651264555</v>
      </c>
      <c r="I121" s="94">
        <f t="shared" si="13"/>
        <v>0.1039521651264555</v>
      </c>
      <c r="J121" s="94">
        <f t="shared" si="13"/>
        <v>0.1039521651264555</v>
      </c>
      <c r="K121" s="94">
        <f t="shared" si="13"/>
        <v>0.1039521651264555</v>
      </c>
      <c r="L121" s="94">
        <f t="shared" si="13"/>
        <v>0.1039521651264555</v>
      </c>
      <c r="M121" s="94">
        <f t="shared" si="13"/>
        <v>0.1039521651264555</v>
      </c>
      <c r="N121" s="94">
        <f t="shared" si="13"/>
        <v>0.1039521651264555</v>
      </c>
      <c r="O121" s="94">
        <f t="shared" si="13"/>
        <v>0.1039521651264555</v>
      </c>
      <c r="P121" s="94">
        <f t="shared" si="13"/>
        <v>0.1039521651264555</v>
      </c>
      <c r="Q121" s="94">
        <f t="shared" si="13"/>
        <v>0.1039521651264555</v>
      </c>
      <c r="R121" s="94">
        <f t="shared" si="13"/>
        <v>0.1039521651264555</v>
      </c>
      <c r="S121" s="93">
        <f>(1+H121)^((5-Dashboard!$F$9)*3/12)</f>
        <v>1.0506912796470975</v>
      </c>
      <c r="T121" s="93">
        <f t="shared" si="12"/>
        <v>1.1599129130458994</v>
      </c>
      <c r="U121" s="93">
        <f t="shared" si="12"/>
        <v>1.2804883717151547</v>
      </c>
      <c r="V121" s="93">
        <f t="shared" si="12"/>
        <v>1.4135979103741945</v>
      </c>
      <c r="W121" s="93">
        <f t="shared" si="12"/>
        <v>1.5605444737758252</v>
      </c>
      <c r="X121" s="93">
        <f t="shared" si="12"/>
        <v>1.7227664506009472</v>
      </c>
      <c r="Y121" s="93">
        <f t="shared" si="11"/>
        <v>1.9018517531481345</v>
      </c>
      <c r="Z121" s="93">
        <f t="shared" si="11"/>
        <v>2.0995533606374281</v>
      </c>
      <c r="AA121" s="93">
        <f t="shared" si="11"/>
        <v>2.3178064782742145</v>
      </c>
      <c r="AB121" s="93">
        <f t="shared" si="11"/>
        <v>2.5587474800349437</v>
      </c>
      <c r="AC121" s="95">
        <f t="shared" si="11"/>
        <v>2.8247348205964378</v>
      </c>
      <c r="AE121" s="96"/>
    </row>
    <row r="122" spans="3:31" ht="24.75" customHeight="1" x14ac:dyDescent="0.25">
      <c r="C122" s="91">
        <f>ABS(E122-Dashboard!$F$13)</f>
        <v>95.756101809098027</v>
      </c>
      <c r="D122" s="92">
        <f t="shared" si="10"/>
        <v>0.1040521651264555</v>
      </c>
      <c r="E122" s="93" cm="1">
        <f t="array" ref="E122">SUM('DRE + DCF'!$S$41/TIR!S122,'DRE + DCF'!$U$41:$AD$41/TIR!T122:AC122,TIR!F122)</f>
        <v>143.37610180909803</v>
      </c>
      <c r="F122" s="100">
        <f>'DRE + DCF'!$AE$38*'DRE + DCF'!$AE$39*(1+G122)/(R122-G122)/AC122</f>
        <v>105.26908574636616</v>
      </c>
      <c r="G122" s="92">
        <f>R122*(1-'DRE + DCF'!$AE$39)</f>
        <v>6.2431299075873296E-2</v>
      </c>
      <c r="H122" s="94">
        <f t="shared" si="14"/>
        <v>0.1040521651264555</v>
      </c>
      <c r="I122" s="94">
        <f t="shared" si="13"/>
        <v>0.1040521651264555</v>
      </c>
      <c r="J122" s="94">
        <f t="shared" si="13"/>
        <v>0.1040521651264555</v>
      </c>
      <c r="K122" s="94">
        <f t="shared" si="13"/>
        <v>0.1040521651264555</v>
      </c>
      <c r="L122" s="94">
        <f t="shared" si="13"/>
        <v>0.1040521651264555</v>
      </c>
      <c r="M122" s="94">
        <f t="shared" si="13"/>
        <v>0.1040521651264555</v>
      </c>
      <c r="N122" s="94">
        <f t="shared" si="13"/>
        <v>0.1040521651264555</v>
      </c>
      <c r="O122" s="94">
        <f t="shared" si="13"/>
        <v>0.1040521651264555</v>
      </c>
      <c r="P122" s="94">
        <f t="shared" si="13"/>
        <v>0.1040521651264555</v>
      </c>
      <c r="Q122" s="94">
        <f t="shared" si="13"/>
        <v>0.1040521651264555</v>
      </c>
      <c r="R122" s="94">
        <f t="shared" si="13"/>
        <v>0.1040521651264555</v>
      </c>
      <c r="S122" s="93">
        <f>(1+H122)^((5-Dashboard!$F$9)*3/12)</f>
        <v>1.0507388662871739</v>
      </c>
      <c r="T122" s="93">
        <f t="shared" si="12"/>
        <v>1.1600705203068715</v>
      </c>
      <c r="U122" s="93">
        <f t="shared" si="12"/>
        <v>1.2807783696441752</v>
      </c>
      <c r="V122" s="93">
        <f t="shared" si="12"/>
        <v>1.4140461320527833</v>
      </c>
      <c r="W122" s="93">
        <f t="shared" si="12"/>
        <v>1.5611806936815651</v>
      </c>
      <c r="X122" s="93">
        <f t="shared" si="12"/>
        <v>1.7236249250127536</v>
      </c>
      <c r="Y122" s="93">
        <f t="shared" si="11"/>
        <v>1.9029718303262551</v>
      </c>
      <c r="Z122" s="93">
        <f t="shared" si="11"/>
        <v>2.1009801694463555</v>
      </c>
      <c r="AA122" s="93">
        <f t="shared" si="11"/>
        <v>2.3195917049649961</v>
      </c>
      <c r="AB122" s="93">
        <f t="shared" si="11"/>
        <v>2.5609502440759702</v>
      </c>
      <c r="AC122" s="95">
        <f t="shared" si="11"/>
        <v>2.8274226617531992</v>
      </c>
      <c r="AE122" s="96"/>
    </row>
    <row r="123" spans="3:31" ht="24.75" customHeight="1" x14ac:dyDescent="0.25">
      <c r="C123" s="91">
        <f>ABS(E123-Dashboard!$F$13)</f>
        <v>95.541186478048814</v>
      </c>
      <c r="D123" s="92">
        <f t="shared" si="10"/>
        <v>0.1041521651264555</v>
      </c>
      <c r="E123" s="93" cm="1">
        <f t="array" ref="E123">SUM('DRE + DCF'!$S$41/TIR!S123,'DRE + DCF'!$U$41:$AD$41/TIR!T123:AC123,TIR!F123)</f>
        <v>143.16118647804882</v>
      </c>
      <c r="F123" s="100">
        <f>'DRE + DCF'!$AE$38*'DRE + DCF'!$AE$39*(1+G123)/(R123-G123)/AC123</f>
        <v>105.07397986280488</v>
      </c>
      <c r="G123" s="92">
        <f>R123*(1-'DRE + DCF'!$AE$39)</f>
        <v>6.2491299075873301E-2</v>
      </c>
      <c r="H123" s="94">
        <f t="shared" si="14"/>
        <v>0.1041521651264555</v>
      </c>
      <c r="I123" s="94">
        <f t="shared" si="13"/>
        <v>0.1041521651264555</v>
      </c>
      <c r="J123" s="94">
        <f t="shared" si="13"/>
        <v>0.1041521651264555</v>
      </c>
      <c r="K123" s="94">
        <f t="shared" si="13"/>
        <v>0.1041521651264555</v>
      </c>
      <c r="L123" s="94">
        <f t="shared" si="13"/>
        <v>0.1041521651264555</v>
      </c>
      <c r="M123" s="94">
        <f t="shared" si="13"/>
        <v>0.1041521651264555</v>
      </c>
      <c r="N123" s="94">
        <f t="shared" si="13"/>
        <v>0.1041521651264555</v>
      </c>
      <c r="O123" s="94">
        <f t="shared" si="13"/>
        <v>0.1041521651264555</v>
      </c>
      <c r="P123" s="94">
        <f t="shared" si="13"/>
        <v>0.1041521651264555</v>
      </c>
      <c r="Q123" s="94">
        <f t="shared" si="13"/>
        <v>0.1041521651264555</v>
      </c>
      <c r="R123" s="94">
        <f t="shared" si="13"/>
        <v>0.1041521651264555</v>
      </c>
      <c r="S123" s="93">
        <f>(1+H123)^((5-Dashboard!$F$9)*3/12)</f>
        <v>1.0507864507722087</v>
      </c>
      <c r="T123" s="93">
        <f t="shared" si="12"/>
        <v>1.1602281347056778</v>
      </c>
      <c r="U123" s="93">
        <f t="shared" si="12"/>
        <v>1.2810684069759029</v>
      </c>
      <c r="V123" s="93">
        <f t="shared" si="12"/>
        <v>1.4144944552375422</v>
      </c>
      <c r="W123" s="93">
        <f t="shared" si="12"/>
        <v>1.5618171153098983</v>
      </c>
      <c r="X123" s="93">
        <f t="shared" si="12"/>
        <v>1.724483749400979</v>
      </c>
      <c r="Y123" s="93">
        <f t="shared" si="11"/>
        <v>1.9040924656264788</v>
      </c>
      <c r="Z123" s="93">
        <f t="shared" si="11"/>
        <v>2.1024078185224475</v>
      </c>
      <c r="AA123" s="93">
        <f t="shared" si="11"/>
        <v>2.3213781448003483</v>
      </c>
      <c r="AB123" s="93">
        <f t="shared" si="11"/>
        <v>2.563154704658539</v>
      </c>
      <c r="AC123" s="95">
        <f t="shared" si="11"/>
        <v>2.830112816702786</v>
      </c>
      <c r="AE123" s="96"/>
    </row>
    <row r="124" spans="3:31" ht="24.75" customHeight="1" x14ac:dyDescent="0.25">
      <c r="C124" s="91">
        <f>ABS(E124-Dashboard!$F$13)</f>
        <v>95.326753261758995</v>
      </c>
      <c r="D124" s="92">
        <f t="shared" si="10"/>
        <v>0.10425216512645551</v>
      </c>
      <c r="E124" s="93" cm="1">
        <f t="array" ref="E124">SUM('DRE + DCF'!$S$41/TIR!S124,'DRE + DCF'!$U$41:$AD$41/TIR!T124:AC124,TIR!F124)</f>
        <v>142.946753261759</v>
      </c>
      <c r="F124" s="100">
        <f>'DRE + DCF'!$AE$38*'DRE + DCF'!$AE$39*(1+G124)/(R124-G124)/AC124</f>
        <v>104.87934097081582</v>
      </c>
      <c r="G124" s="92">
        <f>R124*(1-'DRE + DCF'!$AE$39)</f>
        <v>6.2551299075873298E-2</v>
      </c>
      <c r="H124" s="94">
        <f t="shared" si="14"/>
        <v>0.10425216512645551</v>
      </c>
      <c r="I124" s="94">
        <f t="shared" si="13"/>
        <v>0.10425216512645551</v>
      </c>
      <c r="J124" s="94">
        <f t="shared" si="13"/>
        <v>0.10425216512645551</v>
      </c>
      <c r="K124" s="94">
        <f t="shared" si="13"/>
        <v>0.10425216512645551</v>
      </c>
      <c r="L124" s="94">
        <f t="shared" si="13"/>
        <v>0.10425216512645551</v>
      </c>
      <c r="M124" s="94">
        <f t="shared" si="13"/>
        <v>0.10425216512645551</v>
      </c>
      <c r="N124" s="94">
        <f t="shared" si="13"/>
        <v>0.10425216512645551</v>
      </c>
      <c r="O124" s="94">
        <f t="shared" si="13"/>
        <v>0.10425216512645551</v>
      </c>
      <c r="P124" s="94">
        <f t="shared" si="13"/>
        <v>0.10425216512645551</v>
      </c>
      <c r="Q124" s="94">
        <f t="shared" si="13"/>
        <v>0.10425216512645551</v>
      </c>
      <c r="R124" s="94">
        <f t="shared" si="13"/>
        <v>0.10425216512645551</v>
      </c>
      <c r="S124" s="93">
        <f>(1+H124)^((5-Dashboard!$F$9)*3/12)</f>
        <v>1.050834033102495</v>
      </c>
      <c r="T124" s="93">
        <f t="shared" si="12"/>
        <v>1.1603857562419955</v>
      </c>
      <c r="U124" s="93">
        <f t="shared" si="12"/>
        <v>1.2813584837121228</v>
      </c>
      <c r="V124" s="93">
        <f t="shared" si="12"/>
        <v>1.4149428799422636</v>
      </c>
      <c r="W124" s="93">
        <f t="shared" si="12"/>
        <v>1.5624537387065069</v>
      </c>
      <c r="X124" s="93">
        <f t="shared" si="12"/>
        <v>1.7253429238765854</v>
      </c>
      <c r="Y124" s="93">
        <f t="shared" si="11"/>
        <v>1.9052136592763285</v>
      </c>
      <c r="Z124" s="93">
        <f t="shared" si="11"/>
        <v>2.1038363082843827</v>
      </c>
      <c r="AA124" s="93">
        <f t="shared" si="11"/>
        <v>2.3231657984946787</v>
      </c>
      <c r="AB124" s="93">
        <f t="shared" si="11"/>
        <v>2.5653608629354796</v>
      </c>
      <c r="AC124" s="95">
        <f t="shared" si="11"/>
        <v>2.8328052872271754</v>
      </c>
      <c r="AE124" s="96"/>
    </row>
    <row r="125" spans="3:31" ht="24.75" customHeight="1" x14ac:dyDescent="0.25">
      <c r="C125" s="91">
        <f>ABS(E125-Dashboard!$F$13)</f>
        <v>95.112800703754942</v>
      </c>
      <c r="D125" s="92">
        <f t="shared" si="10"/>
        <v>0.10435216512645551</v>
      </c>
      <c r="E125" s="93" cm="1">
        <f t="array" ref="E125">SUM('DRE + DCF'!$S$41/TIR!S125,'DRE + DCF'!$U$41:$AD$41/TIR!T125:AC125,TIR!F125)</f>
        <v>142.73280070375495</v>
      </c>
      <c r="F125" s="100">
        <f>'DRE + DCF'!$AE$38*'DRE + DCF'!$AE$39*(1+G125)/(R125-G125)/AC125</f>
        <v>104.68516762791904</v>
      </c>
      <c r="G125" s="92">
        <f>R125*(1-'DRE + DCF'!$AE$39)</f>
        <v>6.2611299075873303E-2</v>
      </c>
      <c r="H125" s="94">
        <f t="shared" si="14"/>
        <v>0.10435216512645551</v>
      </c>
      <c r="I125" s="94">
        <f t="shared" si="13"/>
        <v>0.10435216512645551</v>
      </c>
      <c r="J125" s="94">
        <f t="shared" si="13"/>
        <v>0.10435216512645551</v>
      </c>
      <c r="K125" s="94">
        <f t="shared" si="13"/>
        <v>0.10435216512645551</v>
      </c>
      <c r="L125" s="94">
        <f t="shared" si="13"/>
        <v>0.10435216512645551</v>
      </c>
      <c r="M125" s="94">
        <f t="shared" si="13"/>
        <v>0.10435216512645551</v>
      </c>
      <c r="N125" s="94">
        <f t="shared" si="13"/>
        <v>0.10435216512645551</v>
      </c>
      <c r="O125" s="94">
        <f t="shared" si="13"/>
        <v>0.10435216512645551</v>
      </c>
      <c r="P125" s="94">
        <f t="shared" si="13"/>
        <v>0.10435216512645551</v>
      </c>
      <c r="Q125" s="94">
        <f t="shared" si="13"/>
        <v>0.10435216512645551</v>
      </c>
      <c r="R125" s="94">
        <f t="shared" si="13"/>
        <v>0.10435216512645551</v>
      </c>
      <c r="S125" s="93">
        <f>(1+H125)^((5-Dashboard!$F$9)*3/12)</f>
        <v>1.0508816132783252</v>
      </c>
      <c r="T125" s="93">
        <f t="shared" si="12"/>
        <v>1.1605433849155011</v>
      </c>
      <c r="U125" s="93">
        <f t="shared" si="12"/>
        <v>1.2816485998546192</v>
      </c>
      <c r="V125" s="93">
        <f t="shared" si="12"/>
        <v>1.4153914061807391</v>
      </c>
      <c r="W125" s="93">
        <f t="shared" si="12"/>
        <v>1.5630905639170778</v>
      </c>
      <c r="X125" s="93">
        <f t="shared" si="12"/>
        <v>1.7262024485505574</v>
      </c>
      <c r="Y125" s="93">
        <f t="shared" si="11"/>
        <v>1.9063354115033972</v>
      </c>
      <c r="Z125" s="93">
        <f t="shared" si="11"/>
        <v>2.1052656391510096</v>
      </c>
      <c r="AA125" s="93">
        <f t="shared" si="11"/>
        <v>2.324954666762749</v>
      </c>
      <c r="AB125" s="93">
        <f t="shared" si="11"/>
        <v>2.567568720060299</v>
      </c>
      <c r="AC125" s="95">
        <f t="shared" si="11"/>
        <v>2.8355000751095538</v>
      </c>
      <c r="AE125" s="96"/>
    </row>
    <row r="126" spans="3:31" ht="24.75" customHeight="1" x14ac:dyDescent="0.25">
      <c r="C126" s="91">
        <f>ABS(E126-Dashboard!$F$13)</f>
        <v>94.899327353219178</v>
      </c>
      <c r="D126" s="92">
        <f t="shared" si="10"/>
        <v>0.10445216512645551</v>
      </c>
      <c r="E126" s="93" cm="1">
        <f t="array" ref="E126">SUM('DRE + DCF'!$S$41/TIR!S126,'DRE + DCF'!$U$41:$AD$41/TIR!T126:AC126,TIR!F126)</f>
        <v>142.51932735321918</v>
      </c>
      <c r="F126" s="100">
        <f>'DRE + DCF'!$AE$38*'DRE + DCF'!$AE$39*(1+G126)/(R126-G126)/AC126</f>
        <v>104.49145839727586</v>
      </c>
      <c r="G126" s="92">
        <f>R126*(1-'DRE + DCF'!$AE$39)</f>
        <v>6.2671299075873307E-2</v>
      </c>
      <c r="H126" s="94">
        <f t="shared" si="14"/>
        <v>0.10445216512645551</v>
      </c>
      <c r="I126" s="94">
        <f t="shared" si="13"/>
        <v>0.10445216512645551</v>
      </c>
      <c r="J126" s="94">
        <f t="shared" si="13"/>
        <v>0.10445216512645551</v>
      </c>
      <c r="K126" s="94">
        <f t="shared" si="13"/>
        <v>0.10445216512645551</v>
      </c>
      <c r="L126" s="94">
        <f t="shared" si="13"/>
        <v>0.10445216512645551</v>
      </c>
      <c r="M126" s="94">
        <f t="shared" si="13"/>
        <v>0.10445216512645551</v>
      </c>
      <c r="N126" s="94">
        <f t="shared" si="13"/>
        <v>0.10445216512645551</v>
      </c>
      <c r="O126" s="94">
        <f t="shared" si="13"/>
        <v>0.10445216512645551</v>
      </c>
      <c r="P126" s="94">
        <f t="shared" si="13"/>
        <v>0.10445216512645551</v>
      </c>
      <c r="Q126" s="94">
        <f t="shared" si="13"/>
        <v>0.10445216512645551</v>
      </c>
      <c r="R126" s="94">
        <f t="shared" si="13"/>
        <v>0.10445216512645551</v>
      </c>
      <c r="S126" s="93">
        <f>(1+H126)^((5-Dashboard!$F$9)*3/12)</f>
        <v>1.0509291912999923</v>
      </c>
      <c r="T126" s="93">
        <f t="shared" si="12"/>
        <v>1.1607010207258714</v>
      </c>
      <c r="U126" s="93">
        <f t="shared" si="12"/>
        <v>1.2819387554051758</v>
      </c>
      <c r="V126" s="93">
        <f t="shared" si="12"/>
        <v>1.4158400339667603</v>
      </c>
      <c r="W126" s="93">
        <f t="shared" si="12"/>
        <v>1.5637275909873027</v>
      </c>
      <c r="X126" s="93">
        <f t="shared" si="12"/>
        <v>1.7270623235339031</v>
      </c>
      <c r="Y126" s="93">
        <f t="shared" si="11"/>
        <v>1.9074577225353464</v>
      </c>
      <c r="Z126" s="93">
        <f t="shared" si="11"/>
        <v>2.1066958115413414</v>
      </c>
      <c r="AA126" s="93">
        <f t="shared" si="11"/>
        <v>2.3267447503196701</v>
      </c>
      <c r="AB126" s="93">
        <f t="shared" si="11"/>
        <v>2.569778277187174</v>
      </c>
      <c r="AC126" s="95">
        <f t="shared" si="11"/>
        <v>2.8381971821343073</v>
      </c>
      <c r="AE126" s="96"/>
    </row>
    <row r="127" spans="3:31" ht="24.75" customHeight="1" x14ac:dyDescent="0.25">
      <c r="C127" s="91">
        <f>ABS(E127-Dashboard!$F$13)</f>
        <v>94.686331764962233</v>
      </c>
      <c r="D127" s="92">
        <f t="shared" si="10"/>
        <v>0.10455216512645552</v>
      </c>
      <c r="E127" s="93" cm="1">
        <f t="array" ref="E127">SUM('DRE + DCF'!$S$41/TIR!S127,'DRE + DCF'!$U$41:$AD$41/TIR!T127:AC127,TIR!F127)</f>
        <v>142.30633176496224</v>
      </c>
      <c r="F127" s="100">
        <f>'DRE + DCF'!$AE$38*'DRE + DCF'!$AE$39*(1+G127)/(R127-G127)/AC127</f>
        <v>104.29821184766091</v>
      </c>
      <c r="G127" s="92">
        <f>R127*(1-'DRE + DCF'!$AE$39)</f>
        <v>6.2731299075873312E-2</v>
      </c>
      <c r="H127" s="94">
        <f t="shared" si="14"/>
        <v>0.10455216512645552</v>
      </c>
      <c r="I127" s="94">
        <f t="shared" si="13"/>
        <v>0.10455216512645552</v>
      </c>
      <c r="J127" s="94">
        <f t="shared" si="13"/>
        <v>0.10455216512645552</v>
      </c>
      <c r="K127" s="94">
        <f t="shared" si="13"/>
        <v>0.10455216512645552</v>
      </c>
      <c r="L127" s="94">
        <f t="shared" ref="I127:R152" si="15">$D127</f>
        <v>0.10455216512645552</v>
      </c>
      <c r="M127" s="94">
        <f t="shared" si="15"/>
        <v>0.10455216512645552</v>
      </c>
      <c r="N127" s="94">
        <f t="shared" si="15"/>
        <v>0.10455216512645552</v>
      </c>
      <c r="O127" s="94">
        <f t="shared" si="15"/>
        <v>0.10455216512645552</v>
      </c>
      <c r="P127" s="94">
        <f t="shared" si="15"/>
        <v>0.10455216512645552</v>
      </c>
      <c r="Q127" s="94">
        <f t="shared" si="15"/>
        <v>0.10455216512645552</v>
      </c>
      <c r="R127" s="94">
        <f t="shared" si="15"/>
        <v>0.10455216512645552</v>
      </c>
      <c r="S127" s="93">
        <f>(1+H127)^((5-Dashboard!$F$9)*3/12)</f>
        <v>1.0509767671677883</v>
      </c>
      <c r="T127" s="93">
        <f t="shared" si="12"/>
        <v>1.1608586636727833</v>
      </c>
      <c r="U127" s="93">
        <f t="shared" si="12"/>
        <v>1.2822289503655768</v>
      </c>
      <c r="V127" s="93">
        <f t="shared" si="12"/>
        <v>1.4162887633141203</v>
      </c>
      <c r="W127" s="93">
        <f t="shared" si="12"/>
        <v>1.5643648199628819</v>
      </c>
      <c r="X127" s="93">
        <f t="shared" si="12"/>
        <v>1.7279225489376591</v>
      </c>
      <c r="Y127" s="93">
        <f t="shared" si="11"/>
        <v>1.9085805925999153</v>
      </c>
      <c r="Z127" s="93">
        <f t="shared" si="11"/>
        <v>2.10812682587457</v>
      </c>
      <c r="AA127" s="93">
        <f t="shared" si="11"/>
        <v>2.3285360498809187</v>
      </c>
      <c r="AB127" s="93">
        <f t="shared" si="11"/>
        <v>2.5719895354709732</v>
      </c>
      <c r="AC127" s="95">
        <f t="shared" si="11"/>
        <v>2.8408966100870501</v>
      </c>
      <c r="AE127" s="96"/>
    </row>
    <row r="128" spans="3:31" ht="24.75" customHeight="1" x14ac:dyDescent="0.25">
      <c r="C128" s="91">
        <f>ABS(E128-Dashboard!$F$13)</f>
        <v>94.473812499396331</v>
      </c>
      <c r="D128" s="92">
        <f t="shared" si="10"/>
        <v>0.10465216512645552</v>
      </c>
      <c r="E128" s="93" cm="1">
        <f t="array" ref="E128">SUM('DRE + DCF'!$S$41/TIR!S128,'DRE + DCF'!$U$41:$AD$41/TIR!T128:AC128,TIR!F128)</f>
        <v>142.09381249939634</v>
      </c>
      <c r="F128" s="100">
        <f>'DRE + DCF'!$AE$38*'DRE + DCF'!$AE$39*(1+G128)/(R128-G128)/AC128</f>
        <v>104.10542655343572</v>
      </c>
      <c r="G128" s="92">
        <f>R128*(1-'DRE + DCF'!$AE$39)</f>
        <v>6.2791299075873303E-2</v>
      </c>
      <c r="H128" s="94">
        <f t="shared" si="14"/>
        <v>0.10465216512645552</v>
      </c>
      <c r="I128" s="94">
        <f t="shared" si="15"/>
        <v>0.10465216512645552</v>
      </c>
      <c r="J128" s="94">
        <f t="shared" si="15"/>
        <v>0.10465216512645552</v>
      </c>
      <c r="K128" s="94">
        <f t="shared" si="15"/>
        <v>0.10465216512645552</v>
      </c>
      <c r="L128" s="94">
        <f t="shared" si="15"/>
        <v>0.10465216512645552</v>
      </c>
      <c r="M128" s="94">
        <f t="shared" si="15"/>
        <v>0.10465216512645552</v>
      </c>
      <c r="N128" s="94">
        <f t="shared" si="15"/>
        <v>0.10465216512645552</v>
      </c>
      <c r="O128" s="94">
        <f t="shared" si="15"/>
        <v>0.10465216512645552</v>
      </c>
      <c r="P128" s="94">
        <f t="shared" si="15"/>
        <v>0.10465216512645552</v>
      </c>
      <c r="Q128" s="94">
        <f t="shared" si="15"/>
        <v>0.10465216512645552</v>
      </c>
      <c r="R128" s="94">
        <f t="shared" si="15"/>
        <v>0.10465216512645552</v>
      </c>
      <c r="S128" s="93">
        <f>(1+H128)^((5-Dashboard!$F$9)*3/12)</f>
        <v>1.0510243408820061</v>
      </c>
      <c r="T128" s="93">
        <f t="shared" si="12"/>
        <v>1.161016313755914</v>
      </c>
      <c r="U128" s="93">
        <f t="shared" si="12"/>
        <v>1.2825191847376067</v>
      </c>
      <c r="V128" s="93">
        <f t="shared" si="12"/>
        <v>1.4167375942366141</v>
      </c>
      <c r="W128" s="93">
        <f t="shared" si="12"/>
        <v>1.5650022508895216</v>
      </c>
      <c r="X128" s="93">
        <f t="shared" si="12"/>
        <v>1.7287831248728864</v>
      </c>
      <c r="Y128" s="93">
        <f t="shared" si="11"/>
        <v>1.9097040219249137</v>
      </c>
      <c r="Z128" s="93">
        <f t="shared" si="11"/>
        <v>2.1095586825700563</v>
      </c>
      <c r="AA128" s="93">
        <f t="shared" si="11"/>
        <v>2.3303285661623261</v>
      </c>
      <c r="AB128" s="93">
        <f t="shared" si="11"/>
        <v>2.5742024960672425</v>
      </c>
      <c r="AC128" s="95">
        <f t="shared" si="11"/>
        <v>2.8435983607546058</v>
      </c>
      <c r="AE128" s="96"/>
    </row>
    <row r="129" spans="3:31" ht="24.75" customHeight="1" x14ac:dyDescent="0.25">
      <c r="C129" s="91">
        <f>ABS(E129-Dashboard!$F$13)</f>
        <v>94.261768122508926</v>
      </c>
      <c r="D129" s="92">
        <f t="shared" si="10"/>
        <v>0.10475216512645552</v>
      </c>
      <c r="E129" s="93" cm="1">
        <f t="array" ref="E129">SUM('DRE + DCF'!$S$41/TIR!S129,'DRE + DCF'!$U$41:$AD$41/TIR!T129:AC129,TIR!F129)</f>
        <v>141.88176812250893</v>
      </c>
      <c r="F129" s="100">
        <f>'DRE + DCF'!$AE$38*'DRE + DCF'!$AE$39*(1+G129)/(R129-G129)/AC129</f>
        <v>103.9131010945222</v>
      </c>
      <c r="G129" s="92">
        <f>R129*(1-'DRE + DCF'!$AE$39)</f>
        <v>6.2851299075873307E-2</v>
      </c>
      <c r="H129" s="94">
        <f t="shared" si="14"/>
        <v>0.10475216512645552</v>
      </c>
      <c r="I129" s="94">
        <f t="shared" si="15"/>
        <v>0.10475216512645552</v>
      </c>
      <c r="J129" s="94">
        <f t="shared" si="15"/>
        <v>0.10475216512645552</v>
      </c>
      <c r="K129" s="94">
        <f t="shared" si="15"/>
        <v>0.10475216512645552</v>
      </c>
      <c r="L129" s="94">
        <f t="shared" si="15"/>
        <v>0.10475216512645552</v>
      </c>
      <c r="M129" s="94">
        <f t="shared" si="15"/>
        <v>0.10475216512645552</v>
      </c>
      <c r="N129" s="94">
        <f t="shared" si="15"/>
        <v>0.10475216512645552</v>
      </c>
      <c r="O129" s="94">
        <f t="shared" si="15"/>
        <v>0.10475216512645552</v>
      </c>
      <c r="P129" s="94">
        <f t="shared" si="15"/>
        <v>0.10475216512645552</v>
      </c>
      <c r="Q129" s="94">
        <f t="shared" si="15"/>
        <v>0.10475216512645552</v>
      </c>
      <c r="R129" s="94">
        <f t="shared" si="15"/>
        <v>0.10475216512645552</v>
      </c>
      <c r="S129" s="93">
        <f>(1+H129)^((5-Dashboard!$F$9)*3/12)</f>
        <v>1.0510719124429382</v>
      </c>
      <c r="T129" s="93">
        <f t="shared" si="12"/>
        <v>1.1611739709749402</v>
      </c>
      <c r="U129" s="93">
        <f t="shared" si="12"/>
        <v>1.2828094585230494</v>
      </c>
      <c r="V129" s="93">
        <f t="shared" si="12"/>
        <v>1.417186526748035</v>
      </c>
      <c r="W129" s="93">
        <f t="shared" si="12"/>
        <v>1.5656398838129333</v>
      </c>
      <c r="X129" s="93">
        <f t="shared" si="12"/>
        <v>1.7296440514506704</v>
      </c>
      <c r="Y129" s="93">
        <f t="shared" si="11"/>
        <v>1.9108280107382225</v>
      </c>
      <c r="Z129" s="93">
        <f t="shared" si="11"/>
        <v>2.1109913820473296</v>
      </c>
      <c r="AA129" s="93">
        <f t="shared" si="11"/>
        <v>2.3321222998800764</v>
      </c>
      <c r="AB129" s="93">
        <f t="shared" si="11"/>
        <v>2.5764171601322037</v>
      </c>
      <c r="AC129" s="95">
        <f t="shared" si="11"/>
        <v>2.846302435925006</v>
      </c>
      <c r="AE129" s="96"/>
    </row>
    <row r="130" spans="3:31" ht="24.75" customHeight="1" x14ac:dyDescent="0.25">
      <c r="C130" s="91">
        <f>ABS(E130-Dashboard!$F$13)</f>
        <v>94.050197205835019</v>
      </c>
      <c r="D130" s="92">
        <f t="shared" si="10"/>
        <v>0.10485216512645552</v>
      </c>
      <c r="E130" s="93" cm="1">
        <f t="array" ref="E130">SUM('DRE + DCF'!$S$41/TIR!S130,'DRE + DCF'!$U$41:$AD$41/TIR!T130:AC130,TIR!F130)</f>
        <v>141.67019720583502</v>
      </c>
      <c r="F130" s="100">
        <f>'DRE + DCF'!$AE$38*'DRE + DCF'!$AE$39*(1+G130)/(R130-G130)/AC130</f>
        <v>103.72123405637527</v>
      </c>
      <c r="G130" s="92">
        <f>R130*(1-'DRE + DCF'!$AE$39)</f>
        <v>6.2911299075873311E-2</v>
      </c>
      <c r="H130" s="94">
        <f t="shared" si="14"/>
        <v>0.10485216512645552</v>
      </c>
      <c r="I130" s="94">
        <f t="shared" si="15"/>
        <v>0.10485216512645552</v>
      </c>
      <c r="J130" s="94">
        <f t="shared" si="15"/>
        <v>0.10485216512645552</v>
      </c>
      <c r="K130" s="94">
        <f t="shared" si="15"/>
        <v>0.10485216512645552</v>
      </c>
      <c r="L130" s="94">
        <f t="shared" si="15"/>
        <v>0.10485216512645552</v>
      </c>
      <c r="M130" s="94">
        <f t="shared" si="15"/>
        <v>0.10485216512645552</v>
      </c>
      <c r="N130" s="94">
        <f t="shared" si="15"/>
        <v>0.10485216512645552</v>
      </c>
      <c r="O130" s="94">
        <f t="shared" si="15"/>
        <v>0.10485216512645552</v>
      </c>
      <c r="P130" s="94">
        <f t="shared" si="15"/>
        <v>0.10485216512645552</v>
      </c>
      <c r="Q130" s="94">
        <f t="shared" si="15"/>
        <v>0.10485216512645552</v>
      </c>
      <c r="R130" s="94">
        <f t="shared" si="15"/>
        <v>0.10485216512645552</v>
      </c>
      <c r="S130" s="93">
        <f>(1+H130)^((5-Dashboard!$F$9)*3/12)</f>
        <v>1.0511194818508767</v>
      </c>
      <c r="T130" s="93">
        <f t="shared" si="12"/>
        <v>1.1613316353295393</v>
      </c>
      <c r="U130" s="93">
        <f t="shared" si="12"/>
        <v>1.2830997717236889</v>
      </c>
      <c r="V130" s="93">
        <f t="shared" si="12"/>
        <v>1.4176355608621787</v>
      </c>
      <c r="W130" s="93">
        <f t="shared" si="12"/>
        <v>1.5662777187788353</v>
      </c>
      <c r="X130" s="93">
        <f t="shared" si="12"/>
        <v>1.7305053287821219</v>
      </c>
      <c r="Y130" s="93">
        <f t="shared" si="11"/>
        <v>1.9119525592677962</v>
      </c>
      <c r="Z130" s="93">
        <f t="shared" si="11"/>
        <v>2.1124249247260924</v>
      </c>
      <c r="AA130" s="93">
        <f t="shared" si="11"/>
        <v>2.3339172517507132</v>
      </c>
      <c r="AB130" s="93">
        <f t="shared" si="11"/>
        <v>2.5786335288227624</v>
      </c>
      <c r="AC130" s="95">
        <f t="shared" si="11"/>
        <v>2.8490088373875015</v>
      </c>
      <c r="AE130" s="96"/>
    </row>
    <row r="131" spans="3:31" ht="24.75" customHeight="1" x14ac:dyDescent="0.25">
      <c r="C131" s="91">
        <f>ABS(E131-Dashboard!$F$13)</f>
        <v>93.839098326431639</v>
      </c>
      <c r="D131" s="92">
        <f t="shared" si="10"/>
        <v>0.10495216512645553</v>
      </c>
      <c r="E131" s="93" cm="1">
        <f t="array" ref="E131">SUM('DRE + DCF'!$S$41/TIR!S131,'DRE + DCF'!$U$41:$AD$41/TIR!T131:AC131,TIR!F131)</f>
        <v>141.45909832643164</v>
      </c>
      <c r="F131" s="100">
        <f>'DRE + DCF'!$AE$38*'DRE + DCF'!$AE$39*(1+G131)/(R131-G131)/AC131</f>
        <v>103.5298240299569</v>
      </c>
      <c r="G131" s="92">
        <f>R131*(1-'DRE + DCF'!$AE$39)</f>
        <v>6.2971299075873316E-2</v>
      </c>
      <c r="H131" s="94">
        <f t="shared" si="14"/>
        <v>0.10495216512645553</v>
      </c>
      <c r="I131" s="94">
        <f t="shared" si="15"/>
        <v>0.10495216512645553</v>
      </c>
      <c r="J131" s="94">
        <f t="shared" si="15"/>
        <v>0.10495216512645553</v>
      </c>
      <c r="K131" s="94">
        <f t="shared" si="15"/>
        <v>0.10495216512645553</v>
      </c>
      <c r="L131" s="94">
        <f t="shared" si="15"/>
        <v>0.10495216512645553</v>
      </c>
      <c r="M131" s="94">
        <f t="shared" si="15"/>
        <v>0.10495216512645553</v>
      </c>
      <c r="N131" s="94">
        <f t="shared" si="15"/>
        <v>0.10495216512645553</v>
      </c>
      <c r="O131" s="94">
        <f t="shared" si="15"/>
        <v>0.10495216512645553</v>
      </c>
      <c r="P131" s="94">
        <f t="shared" si="15"/>
        <v>0.10495216512645553</v>
      </c>
      <c r="Q131" s="94">
        <f t="shared" si="15"/>
        <v>0.10495216512645553</v>
      </c>
      <c r="R131" s="94">
        <f t="shared" si="15"/>
        <v>0.10495216512645553</v>
      </c>
      <c r="S131" s="93">
        <f>(1+H131)^((5-Dashboard!$F$9)*3/12)</f>
        <v>1.051167049106114</v>
      </c>
      <c r="T131" s="93">
        <f t="shared" si="12"/>
        <v>1.1614893068193879</v>
      </c>
      <c r="U131" s="93">
        <f t="shared" si="12"/>
        <v>1.2833901243413086</v>
      </c>
      <c r="V131" s="93">
        <f t="shared" si="12"/>
        <v>1.41808469659284</v>
      </c>
      <c r="W131" s="93">
        <f t="shared" si="12"/>
        <v>1.5669157558329514</v>
      </c>
      <c r="X131" s="93">
        <f t="shared" si="12"/>
        <v>1.7313669569783763</v>
      </c>
      <c r="Y131" s="93">
        <f t="shared" si="11"/>
        <v>1.9130776677416597</v>
      </c>
      <c r="Z131" s="93">
        <f t="shared" si="11"/>
        <v>2.1138593110262169</v>
      </c>
      <c r="AA131" s="93">
        <f t="shared" si="11"/>
        <v>2.335713422491136</v>
      </c>
      <c r="AB131" s="93">
        <f t="shared" si="11"/>
        <v>2.5808516032965043</v>
      </c>
      <c r="AC131" s="95">
        <f t="shared" si="11"/>
        <v>2.8517175669325567</v>
      </c>
      <c r="AE131" s="96"/>
    </row>
    <row r="132" spans="3:31" ht="24.75" customHeight="1" x14ac:dyDescent="0.25">
      <c r="C132" s="91">
        <f>ABS(E132-Dashboard!$F$13)</f>
        <v>93.628470066850696</v>
      </c>
      <c r="D132" s="92">
        <f t="shared" si="10"/>
        <v>0.10505216512645553</v>
      </c>
      <c r="E132" s="93" cm="1">
        <f t="array" ref="E132">SUM('DRE + DCF'!$S$41/TIR!S132,'DRE + DCF'!$U$41:$AD$41/TIR!T132:AC132,TIR!F132)</f>
        <v>141.2484700668507</v>
      </c>
      <c r="F132" s="100">
        <f>'DRE + DCF'!$AE$38*'DRE + DCF'!$AE$39*(1+G132)/(R132-G132)/AC132</f>
        <v>103.33886961170944</v>
      </c>
      <c r="G132" s="92">
        <f>R132*(1-'DRE + DCF'!$AE$39)</f>
        <v>6.303129907587332E-2</v>
      </c>
      <c r="H132" s="94">
        <f t="shared" si="14"/>
        <v>0.10505216512645553</v>
      </c>
      <c r="I132" s="94">
        <f t="shared" si="15"/>
        <v>0.10505216512645553</v>
      </c>
      <c r="J132" s="94">
        <f t="shared" si="15"/>
        <v>0.10505216512645553</v>
      </c>
      <c r="K132" s="94">
        <f t="shared" si="15"/>
        <v>0.10505216512645553</v>
      </c>
      <c r="L132" s="94">
        <f t="shared" si="15"/>
        <v>0.10505216512645553</v>
      </c>
      <c r="M132" s="94">
        <f t="shared" si="15"/>
        <v>0.10505216512645553</v>
      </c>
      <c r="N132" s="94">
        <f t="shared" si="15"/>
        <v>0.10505216512645553</v>
      </c>
      <c r="O132" s="94">
        <f t="shared" si="15"/>
        <v>0.10505216512645553</v>
      </c>
      <c r="P132" s="94">
        <f t="shared" si="15"/>
        <v>0.10505216512645553</v>
      </c>
      <c r="Q132" s="94">
        <f t="shared" si="15"/>
        <v>0.10505216512645553</v>
      </c>
      <c r="R132" s="94">
        <f t="shared" si="15"/>
        <v>0.10505216512645553</v>
      </c>
      <c r="S132" s="93">
        <f>(1+H132)^((5-Dashboard!$F$9)*3/12)</f>
        <v>1.0512146142089425</v>
      </c>
      <c r="T132" s="93">
        <f t="shared" si="12"/>
        <v>1.1616469854441636</v>
      </c>
      <c r="U132" s="93">
        <f t="shared" si="12"/>
        <v>1.2836805163776932</v>
      </c>
      <c r="V132" s="93">
        <f t="shared" si="12"/>
        <v>1.4185339339538163</v>
      </c>
      <c r="W132" s="93">
        <f t="shared" si="12"/>
        <v>1.5675539950210131</v>
      </c>
      <c r="X132" s="93">
        <f t="shared" si="12"/>
        <v>1.7322289361505956</v>
      </c>
      <c r="Y132" s="93">
        <f t="shared" si="11"/>
        <v>1.9142033363879123</v>
      </c>
      <c r="Z132" s="93">
        <f t="shared" si="11"/>
        <v>2.1152945413677475</v>
      </c>
      <c r="AA132" s="93">
        <f t="shared" si="11"/>
        <v>2.3375108128186022</v>
      </c>
      <c r="AB132" s="93">
        <f t="shared" si="11"/>
        <v>2.5830713847116975</v>
      </c>
      <c r="AC132" s="95">
        <f t="shared" si="11"/>
        <v>2.854428626351853</v>
      </c>
      <c r="AE132" s="96"/>
    </row>
    <row r="133" spans="3:31" ht="24.75" customHeight="1" x14ac:dyDescent="0.25">
      <c r="C133" s="91">
        <f>ABS(E133-Dashboard!$F$13)</f>
        <v>93.418311015113289</v>
      </c>
      <c r="D133" s="92">
        <f t="shared" si="10"/>
        <v>0.10515216512645553</v>
      </c>
      <c r="E133" s="93" cm="1">
        <f t="array" ref="E133">SUM('DRE + DCF'!$S$41/TIR!S133,'DRE + DCF'!$U$41:$AD$41/TIR!T133:AC133,TIR!F133)</f>
        <v>141.03831101511329</v>
      </c>
      <c r="F133" s="100">
        <f>'DRE + DCF'!$AE$38*'DRE + DCF'!$AE$39*(1+G133)/(R133-G133)/AC133</f>
        <v>103.14836940352964</v>
      </c>
      <c r="G133" s="92">
        <f>R133*(1-'DRE + DCF'!$AE$39)</f>
        <v>6.3091299075873311E-2</v>
      </c>
      <c r="H133" s="94">
        <f t="shared" si="14"/>
        <v>0.10515216512645553</v>
      </c>
      <c r="I133" s="94">
        <f t="shared" si="15"/>
        <v>0.10515216512645553</v>
      </c>
      <c r="J133" s="94">
        <f t="shared" si="15"/>
        <v>0.10515216512645553</v>
      </c>
      <c r="K133" s="94">
        <f t="shared" si="15"/>
        <v>0.10515216512645553</v>
      </c>
      <c r="L133" s="94">
        <f t="shared" si="15"/>
        <v>0.10515216512645553</v>
      </c>
      <c r="M133" s="94">
        <f t="shared" si="15"/>
        <v>0.10515216512645553</v>
      </c>
      <c r="N133" s="94">
        <f t="shared" si="15"/>
        <v>0.10515216512645553</v>
      </c>
      <c r="O133" s="94">
        <f t="shared" si="15"/>
        <v>0.10515216512645553</v>
      </c>
      <c r="P133" s="94">
        <f t="shared" si="15"/>
        <v>0.10515216512645553</v>
      </c>
      <c r="Q133" s="94">
        <f t="shared" si="15"/>
        <v>0.10515216512645553</v>
      </c>
      <c r="R133" s="94">
        <f t="shared" si="15"/>
        <v>0.10515216512645553</v>
      </c>
      <c r="S133" s="93">
        <f>(1+H133)^((5-Dashboard!$F$9)*3/12)</f>
        <v>1.051262177159654</v>
      </c>
      <c r="T133" s="93">
        <f t="shared" si="12"/>
        <v>1.161804671203543</v>
      </c>
      <c r="U133" s="93">
        <f t="shared" si="12"/>
        <v>1.2839709478346253</v>
      </c>
      <c r="V133" s="93">
        <f t="shared" si="12"/>
        <v>1.4189832729589034</v>
      </c>
      <c r="W133" s="93">
        <f t="shared" si="12"/>
        <v>1.5681924363887563</v>
      </c>
      <c r="X133" s="93">
        <f t="shared" si="12"/>
        <v>1.7330912664099654</v>
      </c>
      <c r="Y133" s="93">
        <f t="shared" si="11"/>
        <v>1.915329565434724</v>
      </c>
      <c r="Z133" s="93">
        <f t="shared" si="11"/>
        <v>2.1167306161708983</v>
      </c>
      <c r="AA133" s="93">
        <f t="shared" si="11"/>
        <v>2.3393094234507248</v>
      </c>
      <c r="AB133" s="93">
        <f t="shared" si="11"/>
        <v>2.5852928742272887</v>
      </c>
      <c r="AC133" s="95">
        <f t="shared" si="11"/>
        <v>2.8571420174382856</v>
      </c>
      <c r="AE133" s="96"/>
    </row>
    <row r="134" spans="3:31" ht="24.75" customHeight="1" x14ac:dyDescent="0.25">
      <c r="C134" s="91">
        <f>ABS(E134-Dashboard!$F$13)</f>
        <v>93.208619764683306</v>
      </c>
      <c r="D134" s="92">
        <f t="shared" si="10"/>
        <v>0.10525216512645554</v>
      </c>
      <c r="E134" s="93" cm="1">
        <f t="array" ref="E134">SUM('DRE + DCF'!$S$41/TIR!S134,'DRE + DCF'!$U$41:$AD$41/TIR!T134:AC134,TIR!F134)</f>
        <v>140.82861976468331</v>
      </c>
      <c r="F134" s="100">
        <f>'DRE + DCF'!$AE$38*'DRE + DCF'!$AE$39*(1+G134)/(R134-G134)/AC134</f>
        <v>102.95832201274243</v>
      </c>
      <c r="G134" s="92">
        <f>R134*(1-'DRE + DCF'!$AE$39)</f>
        <v>6.3151299075873316E-2</v>
      </c>
      <c r="H134" s="94">
        <f t="shared" si="14"/>
        <v>0.10525216512645554</v>
      </c>
      <c r="I134" s="94">
        <f t="shared" si="15"/>
        <v>0.10525216512645554</v>
      </c>
      <c r="J134" s="94">
        <f t="shared" si="15"/>
        <v>0.10525216512645554</v>
      </c>
      <c r="K134" s="94">
        <f t="shared" si="15"/>
        <v>0.10525216512645554</v>
      </c>
      <c r="L134" s="94">
        <f t="shared" si="15"/>
        <v>0.10525216512645554</v>
      </c>
      <c r="M134" s="94">
        <f t="shared" si="15"/>
        <v>0.10525216512645554</v>
      </c>
      <c r="N134" s="94">
        <f t="shared" si="15"/>
        <v>0.10525216512645554</v>
      </c>
      <c r="O134" s="94">
        <f t="shared" si="15"/>
        <v>0.10525216512645554</v>
      </c>
      <c r="P134" s="94">
        <f t="shared" si="15"/>
        <v>0.10525216512645554</v>
      </c>
      <c r="Q134" s="94">
        <f t="shared" si="15"/>
        <v>0.10525216512645554</v>
      </c>
      <c r="R134" s="94">
        <f t="shared" si="15"/>
        <v>0.10525216512645554</v>
      </c>
      <c r="S134" s="93">
        <f>(1+H134)^((5-Dashboard!$F$9)*3/12)</f>
        <v>1.0513097379585408</v>
      </c>
      <c r="T134" s="93">
        <f t="shared" si="12"/>
        <v>1.1619623640972039</v>
      </c>
      <c r="U134" s="93">
        <f t="shared" si="12"/>
        <v>1.2842614187138894</v>
      </c>
      <c r="V134" s="93">
        <f t="shared" si="12"/>
        <v>1.4194327136218998</v>
      </c>
      <c r="W134" s="93">
        <f t="shared" si="12"/>
        <v>1.5688310799819249</v>
      </c>
      <c r="X134" s="93">
        <f t="shared" si="12"/>
        <v>1.733953947867698</v>
      </c>
      <c r="Y134" s="93">
        <f t="shared" si="11"/>
        <v>1.9164563551103384</v>
      </c>
      <c r="Z134" s="93">
        <f t="shared" si="11"/>
        <v>2.118167535856057</v>
      </c>
      <c r="AA134" s="93">
        <f t="shared" si="11"/>
        <v>2.3411092551054762</v>
      </c>
      <c r="AB134" s="93">
        <f t="shared" si="11"/>
        <v>2.5875160730029112</v>
      </c>
      <c r="AC134" s="95">
        <f t="shared" si="11"/>
        <v>2.8598577419859712</v>
      </c>
      <c r="AE134" s="96"/>
    </row>
    <row r="135" spans="3:31" ht="24.75" customHeight="1" x14ac:dyDescent="0.25">
      <c r="C135" s="91">
        <f>ABS(E135-Dashboard!$F$13)</f>
        <v>92.999394914441865</v>
      </c>
      <c r="D135" s="92">
        <f t="shared" si="10"/>
        <v>0.10535216512645554</v>
      </c>
      <c r="E135" s="93" cm="1">
        <f t="array" ref="E135">SUM('DRE + DCF'!$S$41/TIR!S135,'DRE + DCF'!$U$41:$AD$41/TIR!T135:AC135,TIR!F135)</f>
        <v>140.61939491444187</v>
      </c>
      <c r="F135" s="100">
        <f>'DRE + DCF'!$AE$38*'DRE + DCF'!$AE$39*(1+G135)/(R135-G135)/AC135</f>
        <v>102.76872605207521</v>
      </c>
      <c r="G135" s="92">
        <f>R135*(1-'DRE + DCF'!$AE$39)</f>
        <v>6.321129907587332E-2</v>
      </c>
      <c r="H135" s="94">
        <f t="shared" si="14"/>
        <v>0.10535216512645554</v>
      </c>
      <c r="I135" s="94">
        <f t="shared" si="15"/>
        <v>0.10535216512645554</v>
      </c>
      <c r="J135" s="94">
        <f t="shared" si="15"/>
        <v>0.10535216512645554</v>
      </c>
      <c r="K135" s="94">
        <f t="shared" si="15"/>
        <v>0.10535216512645554</v>
      </c>
      <c r="L135" s="94">
        <f t="shared" si="15"/>
        <v>0.10535216512645554</v>
      </c>
      <c r="M135" s="94">
        <f t="shared" si="15"/>
        <v>0.10535216512645554</v>
      </c>
      <c r="N135" s="94">
        <f t="shared" si="15"/>
        <v>0.10535216512645554</v>
      </c>
      <c r="O135" s="94">
        <f t="shared" si="15"/>
        <v>0.10535216512645554</v>
      </c>
      <c r="P135" s="94">
        <f t="shared" si="15"/>
        <v>0.10535216512645554</v>
      </c>
      <c r="Q135" s="94">
        <f t="shared" si="15"/>
        <v>0.10535216512645554</v>
      </c>
      <c r="R135" s="94">
        <f t="shared" si="15"/>
        <v>0.10535216512645554</v>
      </c>
      <c r="S135" s="93">
        <f>(1+H135)^((5-Dashboard!$F$9)*3/12)</f>
        <v>1.0513572966058948</v>
      </c>
      <c r="T135" s="93">
        <f t="shared" si="12"/>
        <v>1.1621200641248228</v>
      </c>
      <c r="U135" s="93">
        <f t="shared" si="12"/>
        <v>1.2845519290172682</v>
      </c>
      <c r="V135" s="93">
        <f t="shared" si="12"/>
        <v>1.4198822559566024</v>
      </c>
      <c r="W135" s="93">
        <f t="shared" si="12"/>
        <v>1.5694699258462665</v>
      </c>
      <c r="X135" s="93">
        <f t="shared" si="12"/>
        <v>1.7348169806350282</v>
      </c>
      <c r="Y135" s="93">
        <f t="shared" si="11"/>
        <v>1.9175837056430687</v>
      </c>
      <c r="Z135" s="93">
        <f t="shared" si="11"/>
        <v>2.1196053008437779</v>
      </c>
      <c r="AA135" s="93">
        <f t="shared" si="11"/>
        <v>2.3429103085011818</v>
      </c>
      <c r="AB135" s="93">
        <f t="shared" si="11"/>
        <v>2.5897409821988733</v>
      </c>
      <c r="AC135" s="95">
        <f t="shared" si="11"/>
        <v>2.8625758017902379</v>
      </c>
      <c r="AE135" s="96"/>
    </row>
    <row r="136" spans="3:31" ht="24.75" customHeight="1" x14ac:dyDescent="0.25">
      <c r="C136" s="91">
        <f>ABS(E136-Dashboard!$F$13)</f>
        <v>92.790635068660919</v>
      </c>
      <c r="D136" s="92">
        <f t="shared" si="10"/>
        <v>0.10545216512645554</v>
      </c>
      <c r="E136" s="93" cm="1">
        <f t="array" ref="E136">SUM('DRE + DCF'!$S$41/TIR!S136,'DRE + DCF'!$U$41:$AD$41/TIR!T136:AC136,TIR!F136)</f>
        <v>140.41063506866092</v>
      </c>
      <c r="F136" s="100">
        <f>'DRE + DCF'!$AE$38*'DRE + DCF'!$AE$39*(1+G136)/(R136-G136)/AC136</f>
        <v>102.57958013963172</v>
      </c>
      <c r="G136" s="92">
        <f>R136*(1-'DRE + DCF'!$AE$39)</f>
        <v>6.3271299075873325E-2</v>
      </c>
      <c r="H136" s="94">
        <f t="shared" si="14"/>
        <v>0.10545216512645554</v>
      </c>
      <c r="I136" s="94">
        <f t="shared" si="15"/>
        <v>0.10545216512645554</v>
      </c>
      <c r="J136" s="94">
        <f t="shared" si="15"/>
        <v>0.10545216512645554</v>
      </c>
      <c r="K136" s="94">
        <f t="shared" si="15"/>
        <v>0.10545216512645554</v>
      </c>
      <c r="L136" s="94">
        <f t="shared" si="15"/>
        <v>0.10545216512645554</v>
      </c>
      <c r="M136" s="94">
        <f t="shared" si="15"/>
        <v>0.10545216512645554</v>
      </c>
      <c r="N136" s="94">
        <f t="shared" si="15"/>
        <v>0.10545216512645554</v>
      </c>
      <c r="O136" s="94">
        <f t="shared" si="15"/>
        <v>0.10545216512645554</v>
      </c>
      <c r="P136" s="94">
        <f t="shared" si="15"/>
        <v>0.10545216512645554</v>
      </c>
      <c r="Q136" s="94">
        <f t="shared" si="15"/>
        <v>0.10545216512645554</v>
      </c>
      <c r="R136" s="94">
        <f t="shared" si="15"/>
        <v>0.10545216512645554</v>
      </c>
      <c r="S136" s="93">
        <f>(1+H136)^((5-Dashboard!$F$9)*3/12)</f>
        <v>1.0514048531020082</v>
      </c>
      <c r="T136" s="93">
        <f t="shared" si="12"/>
        <v>1.1622777712860779</v>
      </c>
      <c r="U136" s="93">
        <f t="shared" si="12"/>
        <v>1.284842478746546</v>
      </c>
      <c r="V136" s="93">
        <f t="shared" si="12"/>
        <v>1.4203318999768111</v>
      </c>
      <c r="W136" s="93">
        <f t="shared" si="12"/>
        <v>1.570108974027538</v>
      </c>
      <c r="X136" s="93">
        <f t="shared" si="12"/>
        <v>1.7356803648232195</v>
      </c>
      <c r="Y136" s="93">
        <f t="shared" si="11"/>
        <v>1.9187116172613041</v>
      </c>
      <c r="Z136" s="93">
        <f t="shared" si="11"/>
        <v>2.1210439115547914</v>
      </c>
      <c r="AA136" s="93">
        <f t="shared" si="11"/>
        <v>2.3447125843565302</v>
      </c>
      <c r="AB136" s="93">
        <f t="shared" si="11"/>
        <v>2.5919676029761733</v>
      </c>
      <c r="AC136" s="95">
        <f t="shared" si="11"/>
        <v>2.86529619864764</v>
      </c>
      <c r="AE136" s="96"/>
    </row>
    <row r="137" spans="3:31" ht="24.75" customHeight="1" x14ac:dyDescent="0.25">
      <c r="C137" s="91">
        <f>ABS(E137-Dashboard!$F$13)</f>
        <v>92.582338836978295</v>
      </c>
      <c r="D137" s="92">
        <f t="shared" si="10"/>
        <v>0.10555216512645554</v>
      </c>
      <c r="E137" s="93" cm="1">
        <f t="array" ref="E137">SUM('DRE + DCF'!$S$41/TIR!S137,'DRE + DCF'!$U$41:$AD$41/TIR!T137:AC137,TIR!F137)</f>
        <v>140.2023388369783</v>
      </c>
      <c r="F137" s="100">
        <f>'DRE + DCF'!$AE$38*'DRE + DCF'!$AE$39*(1+G137)/(R137-G137)/AC137</f>
        <v>102.39088289886683</v>
      </c>
      <c r="G137" s="92">
        <f>R137*(1-'DRE + DCF'!$AE$39)</f>
        <v>6.3331299075873329E-2</v>
      </c>
      <c r="H137" s="94">
        <f t="shared" si="14"/>
        <v>0.10555216512645554</v>
      </c>
      <c r="I137" s="94">
        <f t="shared" si="15"/>
        <v>0.10555216512645554</v>
      </c>
      <c r="J137" s="94">
        <f t="shared" si="15"/>
        <v>0.10555216512645554</v>
      </c>
      <c r="K137" s="94">
        <f t="shared" si="15"/>
        <v>0.10555216512645554</v>
      </c>
      <c r="L137" s="94">
        <f t="shared" si="15"/>
        <v>0.10555216512645554</v>
      </c>
      <c r="M137" s="94">
        <f t="shared" si="15"/>
        <v>0.10555216512645554</v>
      </c>
      <c r="N137" s="94">
        <f t="shared" si="15"/>
        <v>0.10555216512645554</v>
      </c>
      <c r="O137" s="94">
        <f t="shared" si="15"/>
        <v>0.10555216512645554</v>
      </c>
      <c r="P137" s="94">
        <f t="shared" si="15"/>
        <v>0.10555216512645554</v>
      </c>
      <c r="Q137" s="94">
        <f t="shared" si="15"/>
        <v>0.10555216512645554</v>
      </c>
      <c r="R137" s="94">
        <f t="shared" si="15"/>
        <v>0.10555216512645554</v>
      </c>
      <c r="S137" s="93">
        <f>(1+H137)^((5-Dashboard!$F$9)*3/12)</f>
        <v>1.0514524074471727</v>
      </c>
      <c r="T137" s="93">
        <f t="shared" si="12"/>
        <v>1.1624354855806458</v>
      </c>
      <c r="U137" s="93">
        <f t="shared" si="12"/>
        <v>1.2851330679035056</v>
      </c>
      <c r="V137" s="93">
        <f t="shared" si="12"/>
        <v>1.4207816456963247</v>
      </c>
      <c r="W137" s="93">
        <f t="shared" si="12"/>
        <v>1.5707482245715003</v>
      </c>
      <c r="X137" s="93">
        <f t="shared" si="12"/>
        <v>1.736544100543558</v>
      </c>
      <c r="Y137" s="93">
        <f t="shared" si="11"/>
        <v>1.9198400901935038</v>
      </c>
      <c r="Z137" s="93">
        <f t="shared" si="11"/>
        <v>2.1224833684099975</v>
      </c>
      <c r="AA137" s="93">
        <f t="shared" si="11"/>
        <v>2.3465160833905649</v>
      </c>
      <c r="AB137" s="93">
        <f t="shared" si="11"/>
        <v>2.5941959364964893</v>
      </c>
      <c r="AC137" s="95">
        <f t="shared" si="11"/>
        <v>2.8680189343559466</v>
      </c>
      <c r="AE137" s="96"/>
    </row>
    <row r="138" spans="3:31" ht="24.75" customHeight="1" x14ac:dyDescent="0.25">
      <c r="C138" s="91">
        <f>ABS(E138-Dashboard!$F$13)</f>
        <v>92.374504834371692</v>
      </c>
      <c r="D138" s="92">
        <f t="shared" si="10"/>
        <v>0.10565216512645555</v>
      </c>
      <c r="E138" s="93" cm="1">
        <f t="array" ref="E138">SUM('DRE + DCF'!$S$41/TIR!S138,'DRE + DCF'!$U$41:$AD$41/TIR!T138:AC138,TIR!F138)</f>
        <v>139.9945048343717</v>
      </c>
      <c r="F138" s="100">
        <f>'DRE + DCF'!$AE$38*'DRE + DCF'!$AE$39*(1+G138)/(R138-G138)/AC138</f>
        <v>102.20263295856077</v>
      </c>
      <c r="G138" s="92">
        <f>R138*(1-'DRE + DCF'!$AE$39)</f>
        <v>6.339129907587332E-2</v>
      </c>
      <c r="H138" s="94">
        <f t="shared" si="14"/>
        <v>0.10565216512645555</v>
      </c>
      <c r="I138" s="94">
        <f t="shared" si="15"/>
        <v>0.10565216512645555</v>
      </c>
      <c r="J138" s="94">
        <f t="shared" si="15"/>
        <v>0.10565216512645555</v>
      </c>
      <c r="K138" s="94">
        <f t="shared" si="15"/>
        <v>0.10565216512645555</v>
      </c>
      <c r="L138" s="94">
        <f t="shared" si="15"/>
        <v>0.10565216512645555</v>
      </c>
      <c r="M138" s="94">
        <f t="shared" si="15"/>
        <v>0.10565216512645555</v>
      </c>
      <c r="N138" s="94">
        <f t="shared" si="15"/>
        <v>0.10565216512645555</v>
      </c>
      <c r="O138" s="94">
        <f t="shared" si="15"/>
        <v>0.10565216512645555</v>
      </c>
      <c r="P138" s="94">
        <f t="shared" si="15"/>
        <v>0.10565216512645555</v>
      </c>
      <c r="Q138" s="94">
        <f t="shared" si="15"/>
        <v>0.10565216512645555</v>
      </c>
      <c r="R138" s="94">
        <f t="shared" si="15"/>
        <v>0.10565216512645555</v>
      </c>
      <c r="S138" s="93">
        <f>(1+H138)^((5-Dashboard!$F$9)*3/12)</f>
        <v>1.0514999596416803</v>
      </c>
      <c r="T138" s="93">
        <f t="shared" si="12"/>
        <v>1.1625932070082043</v>
      </c>
      <c r="U138" s="93">
        <f t="shared" si="12"/>
        <v>1.2854236964899306</v>
      </c>
      <c r="V138" s="93">
        <f t="shared" si="12"/>
        <v>1.4212314931289436</v>
      </c>
      <c r="W138" s="93">
        <f t="shared" si="12"/>
        <v>1.5713876775239217</v>
      </c>
      <c r="X138" s="93">
        <f t="shared" si="12"/>
        <v>1.7374081879073564</v>
      </c>
      <c r="Y138" s="93">
        <f t="shared" si="11"/>
        <v>1.9209691246682001</v>
      </c>
      <c r="Z138" s="93">
        <f t="shared" si="11"/>
        <v>2.1239236718304673</v>
      </c>
      <c r="AA138" s="93">
        <f t="shared" si="11"/>
        <v>2.3483208063226875</v>
      </c>
      <c r="AB138" s="93">
        <f t="shared" si="11"/>
        <v>2.5964259839221833</v>
      </c>
      <c r="AC138" s="95">
        <f t="shared" si="11"/>
        <v>2.8707440107141493</v>
      </c>
      <c r="AE138" s="96"/>
    </row>
    <row r="139" spans="3:31" ht="24.75" customHeight="1" x14ac:dyDescent="0.25">
      <c r="C139" s="91">
        <f>ABS(E139-Dashboard!$F$13)</f>
        <v>92.167131681133867</v>
      </c>
      <c r="D139" s="92">
        <f t="shared" si="10"/>
        <v>0.10575216512645555</v>
      </c>
      <c r="E139" s="93" cm="1">
        <f t="array" ref="E139">SUM('DRE + DCF'!$S$41/TIR!S139,'DRE + DCF'!$U$41:$AD$41/TIR!T139:AC139,TIR!F139)</f>
        <v>139.78713168113387</v>
      </c>
      <c r="F139" s="100">
        <f>'DRE + DCF'!$AE$38*'DRE + DCF'!$AE$39*(1+G139)/(R139-G139)/AC139</f>
        <v>102.01482895279416</v>
      </c>
      <c r="G139" s="92">
        <f>R139*(1-'DRE + DCF'!$AE$39)</f>
        <v>6.3451299075873324E-2</v>
      </c>
      <c r="H139" s="94">
        <f t="shared" si="14"/>
        <v>0.10575216512645555</v>
      </c>
      <c r="I139" s="94">
        <f t="shared" si="15"/>
        <v>0.10575216512645555</v>
      </c>
      <c r="J139" s="94">
        <f t="shared" si="15"/>
        <v>0.10575216512645555</v>
      </c>
      <c r="K139" s="94">
        <f t="shared" si="15"/>
        <v>0.10575216512645555</v>
      </c>
      <c r="L139" s="94">
        <f t="shared" si="15"/>
        <v>0.10575216512645555</v>
      </c>
      <c r="M139" s="94">
        <f t="shared" si="15"/>
        <v>0.10575216512645555</v>
      </c>
      <c r="N139" s="94">
        <f t="shared" si="15"/>
        <v>0.10575216512645555</v>
      </c>
      <c r="O139" s="94">
        <f t="shared" si="15"/>
        <v>0.10575216512645555</v>
      </c>
      <c r="P139" s="94">
        <f t="shared" si="15"/>
        <v>0.10575216512645555</v>
      </c>
      <c r="Q139" s="94">
        <f t="shared" si="15"/>
        <v>0.10575216512645555</v>
      </c>
      <c r="R139" s="94">
        <f t="shared" si="15"/>
        <v>0.10575216512645555</v>
      </c>
      <c r="S139" s="93">
        <f>(1+H139)^((5-Dashboard!$F$9)*3/12)</f>
        <v>1.0515475096858227</v>
      </c>
      <c r="T139" s="93">
        <f t="shared" si="12"/>
        <v>1.1627509355684309</v>
      </c>
      <c r="U139" s="93">
        <f t="shared" si="12"/>
        <v>1.2857143645076041</v>
      </c>
      <c r="V139" s="93">
        <f t="shared" si="12"/>
        <v>1.421681442288468</v>
      </c>
      <c r="W139" s="93">
        <f t="shared" si="12"/>
        <v>1.5720273329305754</v>
      </c>
      <c r="X139" s="93">
        <f t="shared" si="12"/>
        <v>1.738272627025951</v>
      </c>
      <c r="Y139" s="93">
        <f t="shared" si="11"/>
        <v>1.9220987209139968</v>
      </c>
      <c r="Z139" s="93">
        <f t="shared" si="11"/>
        <v>2.1253648222374428</v>
      </c>
      <c r="AA139" s="93">
        <f t="shared" si="11"/>
        <v>2.3501267538726567</v>
      </c>
      <c r="AB139" s="93">
        <f t="shared" si="11"/>
        <v>2.5986577464162988</v>
      </c>
      <c r="AC139" s="95">
        <f t="shared" si="11"/>
        <v>2.8734714295224579</v>
      </c>
      <c r="AE139" s="96"/>
    </row>
    <row r="140" spans="3:31" ht="24.75" customHeight="1" x14ac:dyDescent="0.25">
      <c r="C140" s="91">
        <f>ABS(E140-Dashboard!$F$13)</f>
        <v>91.960218002846915</v>
      </c>
      <c r="D140" s="92">
        <f t="shared" si="10"/>
        <v>0.10585216512645555</v>
      </c>
      <c r="E140" s="93" cm="1">
        <f t="array" ref="E140">SUM('DRE + DCF'!$S$41/TIR!S140,'DRE + DCF'!$U$41:$AD$41/TIR!T140:AC140,TIR!F140)</f>
        <v>139.58021800284692</v>
      </c>
      <c r="F140" s="100">
        <f>'DRE + DCF'!$AE$38*'DRE + DCF'!$AE$39*(1+G140)/(R140-G140)/AC140</f>
        <v>101.82746952092249</v>
      </c>
      <c r="G140" s="92">
        <f>R140*(1-'DRE + DCF'!$AE$39)</f>
        <v>6.3511299075873329E-2</v>
      </c>
      <c r="H140" s="94">
        <f t="shared" si="14"/>
        <v>0.10585216512645555</v>
      </c>
      <c r="I140" s="94">
        <f t="shared" si="15"/>
        <v>0.10585216512645555</v>
      </c>
      <c r="J140" s="94">
        <f t="shared" si="15"/>
        <v>0.10585216512645555</v>
      </c>
      <c r="K140" s="94">
        <f t="shared" si="15"/>
        <v>0.10585216512645555</v>
      </c>
      <c r="L140" s="94">
        <f t="shared" si="15"/>
        <v>0.10585216512645555</v>
      </c>
      <c r="M140" s="94">
        <f t="shared" si="15"/>
        <v>0.10585216512645555</v>
      </c>
      <c r="N140" s="94">
        <f t="shared" si="15"/>
        <v>0.10585216512645555</v>
      </c>
      <c r="O140" s="94">
        <f t="shared" si="15"/>
        <v>0.10585216512645555</v>
      </c>
      <c r="P140" s="94">
        <f t="shared" si="15"/>
        <v>0.10585216512645555</v>
      </c>
      <c r="Q140" s="94">
        <f t="shared" si="15"/>
        <v>0.10585216512645555</v>
      </c>
      <c r="R140" s="94">
        <f t="shared" si="15"/>
        <v>0.10585216512645555</v>
      </c>
      <c r="S140" s="93">
        <f>(1+H140)^((5-Dashboard!$F$9)*3/12)</f>
        <v>1.0515950575798916</v>
      </c>
      <c r="T140" s="93">
        <f t="shared" si="12"/>
        <v>1.1629086712610026</v>
      </c>
      <c r="U140" s="93">
        <f t="shared" si="12"/>
        <v>1.2860050719583092</v>
      </c>
      <c r="V140" s="93">
        <f t="shared" si="12"/>
        <v>1.4221314931886992</v>
      </c>
      <c r="W140" s="93">
        <f t="shared" si="12"/>
        <v>1.572667190837242</v>
      </c>
      <c r="X140" s="93">
        <f t="shared" si="12"/>
        <v>1.7391374180107046</v>
      </c>
      <c r="Y140" s="93">
        <f t="shared" ref="Y140:AC190" si="16">(X140)*(1+N140)</f>
        <v>1.9232288791595711</v>
      </c>
      <c r="Z140" s="93">
        <f t="shared" si="16"/>
        <v>2.1268068200523378</v>
      </c>
      <c r="AA140" s="93">
        <f t="shared" si="16"/>
        <v>2.3519339267605894</v>
      </c>
      <c r="AB140" s="93">
        <f t="shared" si="16"/>
        <v>2.600891225142564</v>
      </c>
      <c r="AC140" s="95">
        <f t="shared" si="16"/>
        <v>2.8762011925823039</v>
      </c>
      <c r="AE140" s="96"/>
    </row>
    <row r="141" spans="3:31" ht="24.75" customHeight="1" x14ac:dyDescent="0.25">
      <c r="C141" s="91">
        <f>ABS(E141-Dashboard!$F$13)</f>
        <v>91.753762430357426</v>
      </c>
      <c r="D141" s="92">
        <f t="shared" si="10"/>
        <v>0.10595216512645556</v>
      </c>
      <c r="E141" s="93" cm="1">
        <f t="array" ref="E141">SUM('DRE + DCF'!$S$41/TIR!S141,'DRE + DCF'!$U$41:$AD$41/TIR!T141:AC141,TIR!F141)</f>
        <v>139.37376243035743</v>
      </c>
      <c r="F141" s="100">
        <f>'DRE + DCF'!$AE$38*'DRE + DCF'!$AE$39*(1+G141)/(R141-G141)/AC141</f>
        <v>101.64055330755113</v>
      </c>
      <c r="G141" s="92">
        <f>R141*(1-'DRE + DCF'!$AE$39)</f>
        <v>6.3571299075873333E-2</v>
      </c>
      <c r="H141" s="94">
        <f t="shared" si="14"/>
        <v>0.10595216512645556</v>
      </c>
      <c r="I141" s="94">
        <f t="shared" si="15"/>
        <v>0.10595216512645556</v>
      </c>
      <c r="J141" s="94">
        <f t="shared" si="15"/>
        <v>0.10595216512645556</v>
      </c>
      <c r="K141" s="94">
        <f t="shared" si="15"/>
        <v>0.10595216512645556</v>
      </c>
      <c r="L141" s="94">
        <f t="shared" si="15"/>
        <v>0.10595216512645556</v>
      </c>
      <c r="M141" s="94">
        <f t="shared" si="15"/>
        <v>0.10595216512645556</v>
      </c>
      <c r="N141" s="94">
        <f t="shared" si="15"/>
        <v>0.10595216512645556</v>
      </c>
      <c r="O141" s="94">
        <f t="shared" si="15"/>
        <v>0.10595216512645556</v>
      </c>
      <c r="P141" s="94">
        <f t="shared" si="15"/>
        <v>0.10595216512645556</v>
      </c>
      <c r="Q141" s="94">
        <f t="shared" si="15"/>
        <v>0.10595216512645556</v>
      </c>
      <c r="R141" s="94">
        <f t="shared" si="15"/>
        <v>0.10595216512645556</v>
      </c>
      <c r="S141" s="93">
        <f>(1+H141)^((5-Dashboard!$F$9)*3/12)</f>
        <v>1.0516426033241786</v>
      </c>
      <c r="T141" s="93">
        <f t="shared" ref="T141:X191" si="17">(S141)*(1+I141)</f>
        <v>1.1630664140855975</v>
      </c>
      <c r="U141" s="93">
        <f t="shared" si="17"/>
        <v>1.2862958188438292</v>
      </c>
      <c r="V141" s="93">
        <f t="shared" si="17"/>
        <v>1.4225816458434397</v>
      </c>
      <c r="W141" s="93">
        <f t="shared" si="17"/>
        <v>1.5733072512897086</v>
      </c>
      <c r="X141" s="93">
        <f t="shared" si="17"/>
        <v>1.7400025609730057</v>
      </c>
      <c r="Y141" s="93">
        <f t="shared" si="16"/>
        <v>1.9243595996336729</v>
      </c>
      <c r="Z141" s="93">
        <f t="shared" si="16"/>
        <v>2.1282496656967393</v>
      </c>
      <c r="AA141" s="93">
        <f t="shared" si="16"/>
        <v>2.3537423257069641</v>
      </c>
      <c r="AB141" s="93">
        <f t="shared" si="16"/>
        <v>2.6031264212653955</v>
      </c>
      <c r="AC141" s="95">
        <f t="shared" si="16"/>
        <v>2.8789333016963456</v>
      </c>
      <c r="AE141" s="96"/>
    </row>
    <row r="142" spans="3:31" ht="24.75" customHeight="1" x14ac:dyDescent="0.25">
      <c r="C142" s="91">
        <f>ABS(E142-Dashboard!$F$13)</f>
        <v>91.547763599751505</v>
      </c>
      <c r="D142" s="92">
        <f t="shared" si="10"/>
        <v>0.10605216512645556</v>
      </c>
      <c r="E142" s="93" cm="1">
        <f t="array" ref="E142">SUM('DRE + DCF'!$S$41/TIR!S142,'DRE + DCF'!$U$41:$AD$41/TIR!T142:AC142,TIR!F142)</f>
        <v>139.16776359975151</v>
      </c>
      <c r="F142" s="100">
        <f>'DRE + DCF'!$AE$38*'DRE + DCF'!$AE$39*(1+G142)/(R142-G142)/AC142</f>
        <v>101.45407896251042</v>
      </c>
      <c r="G142" s="92">
        <f>R142*(1-'DRE + DCF'!$AE$39)</f>
        <v>6.3631299075873338E-2</v>
      </c>
      <c r="H142" s="94">
        <f t="shared" si="14"/>
        <v>0.10605216512645556</v>
      </c>
      <c r="I142" s="94">
        <f t="shared" si="15"/>
        <v>0.10605216512645556</v>
      </c>
      <c r="J142" s="94">
        <f t="shared" si="15"/>
        <v>0.10605216512645556</v>
      </c>
      <c r="K142" s="94">
        <f t="shared" si="15"/>
        <v>0.10605216512645556</v>
      </c>
      <c r="L142" s="94">
        <f t="shared" si="15"/>
        <v>0.10605216512645556</v>
      </c>
      <c r="M142" s="94">
        <f t="shared" si="15"/>
        <v>0.10605216512645556</v>
      </c>
      <c r="N142" s="94">
        <f t="shared" si="15"/>
        <v>0.10605216512645556</v>
      </c>
      <c r="O142" s="94">
        <f t="shared" si="15"/>
        <v>0.10605216512645556</v>
      </c>
      <c r="P142" s="94">
        <f t="shared" si="15"/>
        <v>0.10605216512645556</v>
      </c>
      <c r="Q142" s="94">
        <f t="shared" si="15"/>
        <v>0.10605216512645556</v>
      </c>
      <c r="R142" s="94">
        <f t="shared" si="15"/>
        <v>0.10605216512645556</v>
      </c>
      <c r="S142" s="93">
        <f>(1+H142)^((5-Dashboard!$F$9)*3/12)</f>
        <v>1.0516901469189752</v>
      </c>
      <c r="T142" s="93">
        <f t="shared" si="17"/>
        <v>1.1632241640418928</v>
      </c>
      <c r="U142" s="93">
        <f t="shared" si="17"/>
        <v>1.2865866051659469</v>
      </c>
      <c r="V142" s="93">
        <f t="shared" si="17"/>
        <v>1.423031900266492</v>
      </c>
      <c r="W142" s="93">
        <f t="shared" si="17"/>
        <v>1.573947514333768</v>
      </c>
      <c r="X142" s="93">
        <f t="shared" si="17"/>
        <v>1.7408680560242673</v>
      </c>
      <c r="Y142" s="93">
        <f t="shared" si="16"/>
        <v>1.9254908825651247</v>
      </c>
      <c r="Z142" s="93">
        <f t="shared" si="16"/>
        <v>2.1296933595924061</v>
      </c>
      <c r="AA142" s="93">
        <f t="shared" si="16"/>
        <v>2.355551951432616</v>
      </c>
      <c r="AB142" s="93">
        <f t="shared" si="16"/>
        <v>2.6053633359498924</v>
      </c>
      <c r="AC142" s="95">
        <f t="shared" si="16"/>
        <v>2.8816677586684638</v>
      </c>
      <c r="AE142" s="96"/>
    </row>
    <row r="143" spans="3:31" ht="24.75" customHeight="1" x14ac:dyDescent="0.25">
      <c r="C143" s="91">
        <f>ABS(E143-Dashboard!$F$13)</f>
        <v>91.342220152330526</v>
      </c>
      <c r="D143" s="92">
        <f t="shared" ref="D143:D206" si="18">D142+0.0001</f>
        <v>0.10615216512645556</v>
      </c>
      <c r="E143" s="93" cm="1">
        <f t="array" ref="E143">SUM('DRE + DCF'!$S$41/TIR!S143,'DRE + DCF'!$U$41:$AD$41/TIR!T143:AC143,TIR!F143)</f>
        <v>138.96222015233053</v>
      </c>
      <c r="F143" s="100">
        <f>'DRE + DCF'!$AE$38*'DRE + DCF'!$AE$39*(1+G143)/(R143-G143)/AC143</f>
        <v>101.26804514083149</v>
      </c>
      <c r="G143" s="92">
        <f>R143*(1-'DRE + DCF'!$AE$39)</f>
        <v>6.3691299075873328E-2</v>
      </c>
      <c r="H143" s="94">
        <f t="shared" si="14"/>
        <v>0.10615216512645556</v>
      </c>
      <c r="I143" s="94">
        <f t="shared" si="15"/>
        <v>0.10615216512645556</v>
      </c>
      <c r="J143" s="94">
        <f t="shared" si="15"/>
        <v>0.10615216512645556</v>
      </c>
      <c r="K143" s="94">
        <f t="shared" si="15"/>
        <v>0.10615216512645556</v>
      </c>
      <c r="L143" s="94">
        <f t="shared" si="15"/>
        <v>0.10615216512645556</v>
      </c>
      <c r="M143" s="94">
        <f t="shared" si="15"/>
        <v>0.10615216512645556</v>
      </c>
      <c r="N143" s="94">
        <f t="shared" si="15"/>
        <v>0.10615216512645556</v>
      </c>
      <c r="O143" s="94">
        <f t="shared" si="15"/>
        <v>0.10615216512645556</v>
      </c>
      <c r="P143" s="94">
        <f t="shared" si="15"/>
        <v>0.10615216512645556</v>
      </c>
      <c r="Q143" s="94">
        <f t="shared" si="15"/>
        <v>0.10615216512645556</v>
      </c>
      <c r="R143" s="94">
        <f t="shared" si="15"/>
        <v>0.10615216512645556</v>
      </c>
      <c r="S143" s="93">
        <f>(1+H143)^((5-Dashboard!$F$9)*3/12)</f>
        <v>1.051737688364573</v>
      </c>
      <c r="T143" s="93">
        <f t="shared" si="17"/>
        <v>1.163381921129566</v>
      </c>
      <c r="U143" s="93">
        <f t="shared" si="17"/>
        <v>1.2868774309264448</v>
      </c>
      <c r="V143" s="93">
        <f t="shared" si="17"/>
        <v>1.4234822564716578</v>
      </c>
      <c r="W143" s="93">
        <f t="shared" si="17"/>
        <v>1.5745879800152169</v>
      </c>
      <c r="X143" s="93">
        <f t="shared" si="17"/>
        <v>1.7417339032759245</v>
      </c>
      <c r="Y143" s="93">
        <f t="shared" si="16"/>
        <v>1.9266227281828165</v>
      </c>
      <c r="Z143" s="93">
        <f t="shared" si="16"/>
        <v>2.1311379021612615</v>
      </c>
      <c r="AA143" s="93">
        <f t="shared" si="16"/>
        <v>2.3573628046587318</v>
      </c>
      <c r="AB143" s="93">
        <f t="shared" si="16"/>
        <v>2.6076019703618303</v>
      </c>
      <c r="AC143" s="95">
        <f t="shared" si="16"/>
        <v>2.8844045653037504</v>
      </c>
      <c r="AE143" s="96"/>
    </row>
    <row r="144" spans="3:31" ht="24.75" customHeight="1" x14ac:dyDescent="0.25">
      <c r="C144" s="91">
        <f>ABS(E144-Dashboard!$F$13)</f>
        <v>91.137130734585753</v>
      </c>
      <c r="D144" s="92">
        <f t="shared" si="18"/>
        <v>0.10625216512645556</v>
      </c>
      <c r="E144" s="93" cm="1">
        <f t="array" ref="E144">SUM('DRE + DCF'!$S$41/TIR!S144,'DRE + DCF'!$U$41:$AD$41/TIR!T144:AC144,TIR!F144)</f>
        <v>138.75713073458576</v>
      </c>
      <c r="F144" s="100">
        <f>'DRE + DCF'!$AE$38*'DRE + DCF'!$AE$39*(1+G144)/(R144-G144)/AC144</f>
        <v>101.0824505027208</v>
      </c>
      <c r="G144" s="92">
        <f>R144*(1-'DRE + DCF'!$AE$39)</f>
        <v>6.3751299075873333E-2</v>
      </c>
      <c r="H144" s="94">
        <f t="shared" si="14"/>
        <v>0.10625216512645556</v>
      </c>
      <c r="I144" s="94">
        <f t="shared" si="15"/>
        <v>0.10625216512645556</v>
      </c>
      <c r="J144" s="94">
        <f t="shared" si="15"/>
        <v>0.10625216512645556</v>
      </c>
      <c r="K144" s="94">
        <f t="shared" si="15"/>
        <v>0.10625216512645556</v>
      </c>
      <c r="L144" s="94">
        <f t="shared" si="15"/>
        <v>0.10625216512645556</v>
      </c>
      <c r="M144" s="94">
        <f t="shared" si="15"/>
        <v>0.10625216512645556</v>
      </c>
      <c r="N144" s="94">
        <f t="shared" si="15"/>
        <v>0.10625216512645556</v>
      </c>
      <c r="O144" s="94">
        <f t="shared" si="15"/>
        <v>0.10625216512645556</v>
      </c>
      <c r="P144" s="94">
        <f t="shared" si="15"/>
        <v>0.10625216512645556</v>
      </c>
      <c r="Q144" s="94">
        <f t="shared" si="15"/>
        <v>0.10625216512645556</v>
      </c>
      <c r="R144" s="94">
        <f t="shared" si="15"/>
        <v>0.10625216512645556</v>
      </c>
      <c r="S144" s="93">
        <f>(1+H144)^((5-Dashboard!$F$9)*3/12)</f>
        <v>1.0517852276612634</v>
      </c>
      <c r="T144" s="93">
        <f t="shared" si="17"/>
        <v>1.1635396853482947</v>
      </c>
      <c r="U144" s="93">
        <f t="shared" si="17"/>
        <v>1.2871682961271058</v>
      </c>
      <c r="V144" s="93">
        <f t="shared" si="17"/>
        <v>1.4239327144727416</v>
      </c>
      <c r="W144" s="93">
        <f t="shared" si="17"/>
        <v>1.5752286483798617</v>
      </c>
      <c r="X144" s="93">
        <f t="shared" si="17"/>
        <v>1.7426001028394422</v>
      </c>
      <c r="Y144" s="93">
        <f t="shared" si="16"/>
        <v>1.9277551367157173</v>
      </c>
      <c r="Z144" s="93">
        <f t="shared" si="16"/>
        <v>2.1325832938254088</v>
      </c>
      <c r="AA144" s="93">
        <f t="shared" si="16"/>
        <v>2.3591748861068669</v>
      </c>
      <c r="AB144" s="93">
        <f t="shared" si="16"/>
        <v>2.6098423256676808</v>
      </c>
      <c r="AC144" s="95">
        <f t="shared" si="16"/>
        <v>2.8871437234085362</v>
      </c>
      <c r="AE144" s="96"/>
    </row>
    <row r="145" spans="3:31" ht="24.75" customHeight="1" x14ac:dyDescent="0.25">
      <c r="C145" s="91">
        <f>ABS(E145-Dashboard!$F$13)</f>
        <v>90.932493998173982</v>
      </c>
      <c r="D145" s="92">
        <f t="shared" si="18"/>
        <v>0.10635216512645557</v>
      </c>
      <c r="E145" s="93" cm="1">
        <f t="array" ref="E145">SUM('DRE + DCF'!$S$41/TIR!S145,'DRE + DCF'!$U$41:$AD$41/TIR!T145:AC145,TIR!F145)</f>
        <v>138.55249399817399</v>
      </c>
      <c r="F145" s="100">
        <f>'DRE + DCF'!$AE$38*'DRE + DCF'!$AE$39*(1+G145)/(R145-G145)/AC145</f>
        <v>100.89729371353599</v>
      </c>
      <c r="G145" s="92">
        <f>R145*(1-'DRE + DCF'!$AE$39)</f>
        <v>6.3811299075873337E-2</v>
      </c>
      <c r="H145" s="94">
        <f t="shared" si="14"/>
        <v>0.10635216512645557</v>
      </c>
      <c r="I145" s="94">
        <f t="shared" si="15"/>
        <v>0.10635216512645557</v>
      </c>
      <c r="J145" s="94">
        <f t="shared" si="15"/>
        <v>0.10635216512645557</v>
      </c>
      <c r="K145" s="94">
        <f t="shared" si="15"/>
        <v>0.10635216512645557</v>
      </c>
      <c r="L145" s="94">
        <f t="shared" si="15"/>
        <v>0.10635216512645557</v>
      </c>
      <c r="M145" s="94">
        <f t="shared" si="15"/>
        <v>0.10635216512645557</v>
      </c>
      <c r="N145" s="94">
        <f t="shared" si="15"/>
        <v>0.10635216512645557</v>
      </c>
      <c r="O145" s="94">
        <f t="shared" si="15"/>
        <v>0.10635216512645557</v>
      </c>
      <c r="P145" s="94">
        <f t="shared" si="15"/>
        <v>0.10635216512645557</v>
      </c>
      <c r="Q145" s="94">
        <f t="shared" si="15"/>
        <v>0.10635216512645557</v>
      </c>
      <c r="R145" s="94">
        <f t="shared" si="15"/>
        <v>0.10635216512645557</v>
      </c>
      <c r="S145" s="93">
        <f>(1+H145)^((5-Dashboard!$F$9)*3/12)</f>
        <v>1.0518327648093377</v>
      </c>
      <c r="T145" s="93">
        <f t="shared" si="17"/>
        <v>1.1636974566977567</v>
      </c>
      <c r="U145" s="93">
        <f t="shared" si="17"/>
        <v>1.287459200769713</v>
      </c>
      <c r="V145" s="93">
        <f t="shared" si="17"/>
        <v>1.4243832742835481</v>
      </c>
      <c r="W145" s="93">
        <f t="shared" si="17"/>
        <v>1.5758695194735135</v>
      </c>
      <c r="X145" s="93">
        <f t="shared" si="17"/>
        <v>1.7434666548263089</v>
      </c>
      <c r="Y145" s="93">
        <f t="shared" si="16"/>
        <v>1.9288881083928657</v>
      </c>
      <c r="Z145" s="93">
        <f t="shared" si="16"/>
        <v>2.1340295350071203</v>
      </c>
      <c r="AA145" s="93">
        <f t="shared" si="16"/>
        <v>2.3609881964989308</v>
      </c>
      <c r="AB145" s="93">
        <f t="shared" si="16"/>
        <v>2.6120844030345975</v>
      </c>
      <c r="AC145" s="95">
        <f t="shared" si="16"/>
        <v>2.8898852347903725</v>
      </c>
      <c r="AE145" s="96"/>
    </row>
    <row r="146" spans="3:31" ht="24.75" customHeight="1" x14ac:dyDescent="0.25">
      <c r="C146" s="91">
        <f>ABS(E146-Dashboard!$F$13)</f>
        <v>90.72830859989358</v>
      </c>
      <c r="D146" s="92">
        <f t="shared" si="18"/>
        <v>0.10645216512645557</v>
      </c>
      <c r="E146" s="93" cm="1">
        <f t="array" ref="E146">SUM('DRE + DCF'!$S$41/TIR!S146,'DRE + DCF'!$U$41:$AD$41/TIR!T146:AC146,TIR!F146)</f>
        <v>138.34830859989358</v>
      </c>
      <c r="F146" s="100">
        <f>'DRE + DCF'!$AE$38*'DRE + DCF'!$AE$39*(1+G146)/(R146-G146)/AC146</f>
        <v>100.71257344376164</v>
      </c>
      <c r="G146" s="92">
        <f>R146*(1-'DRE + DCF'!$AE$39)</f>
        <v>6.3871299075873342E-2</v>
      </c>
      <c r="H146" s="94">
        <f t="shared" si="14"/>
        <v>0.10645216512645557</v>
      </c>
      <c r="I146" s="94">
        <f t="shared" si="15"/>
        <v>0.10645216512645557</v>
      </c>
      <c r="J146" s="94">
        <f t="shared" si="15"/>
        <v>0.10645216512645557</v>
      </c>
      <c r="K146" s="94">
        <f t="shared" si="15"/>
        <v>0.10645216512645557</v>
      </c>
      <c r="L146" s="94">
        <f t="shared" si="15"/>
        <v>0.10645216512645557</v>
      </c>
      <c r="M146" s="94">
        <f t="shared" si="15"/>
        <v>0.10645216512645557</v>
      </c>
      <c r="N146" s="94">
        <f t="shared" si="15"/>
        <v>0.10645216512645557</v>
      </c>
      <c r="O146" s="94">
        <f t="shared" si="15"/>
        <v>0.10645216512645557</v>
      </c>
      <c r="P146" s="94">
        <f t="shared" si="15"/>
        <v>0.10645216512645557</v>
      </c>
      <c r="Q146" s="94">
        <f t="shared" si="15"/>
        <v>0.10645216512645557</v>
      </c>
      <c r="R146" s="94">
        <f t="shared" si="15"/>
        <v>0.10645216512645557</v>
      </c>
      <c r="S146" s="93">
        <f>(1+H146)^((5-Dashboard!$F$9)*3/12)</f>
        <v>1.0518802998090875</v>
      </c>
      <c r="T146" s="93">
        <f t="shared" si="17"/>
        <v>1.1638552351776301</v>
      </c>
      <c r="U146" s="93">
        <f t="shared" si="17"/>
        <v>1.2877501448560491</v>
      </c>
      <c r="V146" s="93">
        <f t="shared" si="17"/>
        <v>1.4248339359178823</v>
      </c>
      <c r="W146" s="93">
        <f t="shared" si="17"/>
        <v>1.5765105933419905</v>
      </c>
      <c r="X146" s="93">
        <f t="shared" si="17"/>
        <v>1.7443335593480387</v>
      </c>
      <c r="Y146" s="93">
        <f t="shared" si="16"/>
        <v>1.9300216434433741</v>
      </c>
      <c r="Z146" s="93">
        <f t="shared" si="16"/>
        <v>2.1354766261288414</v>
      </c>
      <c r="AA146" s="93">
        <f t="shared" si="16"/>
        <v>2.3628027365571951</v>
      </c>
      <c r="AB146" s="93">
        <f t="shared" si="16"/>
        <v>2.6143282036304227</v>
      </c>
      <c r="AC146" s="95">
        <f t="shared" si="16"/>
        <v>2.8926291012580387</v>
      </c>
      <c r="AE146" s="96"/>
    </row>
    <row r="147" spans="3:31" ht="24.75" customHeight="1" x14ac:dyDescent="0.25">
      <c r="C147" s="91">
        <f>ABS(E147-Dashboard!$F$13)</f>
        <v>90.524573201660019</v>
      </c>
      <c r="D147" s="92">
        <f t="shared" si="18"/>
        <v>0.10655216512645557</v>
      </c>
      <c r="E147" s="93" cm="1">
        <f t="array" ref="E147">SUM('DRE + DCF'!$S$41/TIR!S147,'DRE + DCF'!$U$41:$AD$41/TIR!T147:AC147,TIR!F147)</f>
        <v>138.14457320166002</v>
      </c>
      <c r="F147" s="100">
        <f>'DRE + DCF'!$AE$38*'DRE + DCF'!$AE$39*(1+G147)/(R147-G147)/AC147</f>
        <v>100.52828836898512</v>
      </c>
      <c r="G147" s="92">
        <f>R147*(1-'DRE + DCF'!$AE$39)</f>
        <v>6.3931299075873346E-2</v>
      </c>
      <c r="H147" s="94">
        <f t="shared" si="14"/>
        <v>0.10655216512645557</v>
      </c>
      <c r="I147" s="94">
        <f t="shared" si="15"/>
        <v>0.10655216512645557</v>
      </c>
      <c r="J147" s="94">
        <f t="shared" si="15"/>
        <v>0.10655216512645557</v>
      </c>
      <c r="K147" s="94">
        <f t="shared" si="15"/>
        <v>0.10655216512645557</v>
      </c>
      <c r="L147" s="94">
        <f t="shared" si="15"/>
        <v>0.10655216512645557</v>
      </c>
      <c r="M147" s="94">
        <f t="shared" si="15"/>
        <v>0.10655216512645557</v>
      </c>
      <c r="N147" s="94">
        <f t="shared" si="15"/>
        <v>0.10655216512645557</v>
      </c>
      <c r="O147" s="94">
        <f t="shared" si="15"/>
        <v>0.10655216512645557</v>
      </c>
      <c r="P147" s="94">
        <f t="shared" si="15"/>
        <v>0.10655216512645557</v>
      </c>
      <c r="Q147" s="94">
        <f t="shared" si="15"/>
        <v>0.10655216512645557</v>
      </c>
      <c r="R147" s="94">
        <f t="shared" si="15"/>
        <v>0.10655216512645557</v>
      </c>
      <c r="S147" s="93">
        <f>(1+H147)^((5-Dashboard!$F$9)*3/12)</f>
        <v>1.0519278326608037</v>
      </c>
      <c r="T147" s="93">
        <f t="shared" si="17"/>
        <v>1.1640130207875923</v>
      </c>
      <c r="U147" s="93">
        <f t="shared" si="17"/>
        <v>1.2880411283878963</v>
      </c>
      <c r="V147" s="93">
        <f t="shared" si="17"/>
        <v>1.4252846993895496</v>
      </c>
      <c r="W147" s="93">
        <f t="shared" si="17"/>
        <v>1.5771518700311156</v>
      </c>
      <c r="X147" s="93">
        <f t="shared" si="17"/>
        <v>1.7452008165161692</v>
      </c>
      <c r="Y147" s="93">
        <f t="shared" si="16"/>
        <v>1.9311557420964252</v>
      </c>
      <c r="Z147" s="93">
        <f t="shared" si="16"/>
        <v>2.1369245676131863</v>
      </c>
      <c r="AA147" s="93">
        <f t="shared" si="16"/>
        <v>2.3646185070042862</v>
      </c>
      <c r="AB147" s="93">
        <f t="shared" si="16"/>
        <v>2.6165737286236799</v>
      </c>
      <c r="AC147" s="95">
        <f t="shared" si="16"/>
        <v>2.8953753246215359</v>
      </c>
      <c r="AE147" s="96"/>
    </row>
    <row r="148" spans="3:31" ht="24.75" customHeight="1" x14ac:dyDescent="0.25">
      <c r="C148" s="91">
        <f>ABS(E148-Dashboard!$F$13)</f>
        <v>90.321286470481795</v>
      </c>
      <c r="D148" s="92">
        <f t="shared" si="18"/>
        <v>0.10665216512645558</v>
      </c>
      <c r="E148" s="93" cm="1">
        <f t="array" ref="E148">SUM('DRE + DCF'!$S$41/TIR!S148,'DRE + DCF'!$U$41:$AD$41/TIR!T148:AC148,TIR!F148)</f>
        <v>137.9412864704818</v>
      </c>
      <c r="F148" s="100">
        <f>'DRE + DCF'!$AE$38*'DRE + DCF'!$AE$39*(1+G148)/(R148-G148)/AC148</f>
        <v>100.34443716987228</v>
      </c>
      <c r="G148" s="92">
        <f>R148*(1-'DRE + DCF'!$AE$39)</f>
        <v>6.3991299075873337E-2</v>
      </c>
      <c r="H148" s="94">
        <f t="shared" si="14"/>
        <v>0.10665216512645558</v>
      </c>
      <c r="I148" s="94">
        <f t="shared" si="15"/>
        <v>0.10665216512645558</v>
      </c>
      <c r="J148" s="94">
        <f t="shared" si="15"/>
        <v>0.10665216512645558</v>
      </c>
      <c r="K148" s="94">
        <f t="shared" si="15"/>
        <v>0.10665216512645558</v>
      </c>
      <c r="L148" s="94">
        <f t="shared" si="15"/>
        <v>0.10665216512645558</v>
      </c>
      <c r="M148" s="94">
        <f t="shared" si="15"/>
        <v>0.10665216512645558</v>
      </c>
      <c r="N148" s="94">
        <f t="shared" si="15"/>
        <v>0.10665216512645558</v>
      </c>
      <c r="O148" s="94">
        <f t="shared" si="15"/>
        <v>0.10665216512645558</v>
      </c>
      <c r="P148" s="94">
        <f t="shared" si="15"/>
        <v>0.10665216512645558</v>
      </c>
      <c r="Q148" s="94">
        <f t="shared" si="15"/>
        <v>0.10665216512645558</v>
      </c>
      <c r="R148" s="94">
        <f t="shared" si="15"/>
        <v>0.10665216512645558</v>
      </c>
      <c r="S148" s="93">
        <f>(1+H148)^((5-Dashboard!$F$9)*3/12)</f>
        <v>1.0519753633647775</v>
      </c>
      <c r="T148" s="93">
        <f t="shared" si="17"/>
        <v>1.1641708135273208</v>
      </c>
      <c r="U148" s="93">
        <f t="shared" si="17"/>
        <v>1.2883321513670367</v>
      </c>
      <c r="V148" s="93">
        <f t="shared" si="17"/>
        <v>1.4257355647123557</v>
      </c>
      <c r="W148" s="93">
        <f t="shared" si="17"/>
        <v>1.5777933495867182</v>
      </c>
      <c r="X148" s="93">
        <f t="shared" si="17"/>
        <v>1.7460684264422643</v>
      </c>
      <c r="Y148" s="93">
        <f t="shared" si="16"/>
        <v>1.9322904045812752</v>
      </c>
      <c r="Z148" s="93">
        <f t="shared" si="16"/>
        <v>2.1383733598829431</v>
      </c>
      <c r="AA148" s="93">
        <f t="shared" si="16"/>
        <v>2.3664355085631925</v>
      </c>
      <c r="AB148" s="93">
        <f t="shared" si="16"/>
        <v>2.6188209791835821</v>
      </c>
      <c r="AC148" s="95">
        <f t="shared" si="16"/>
        <v>2.8981239066920956</v>
      </c>
      <c r="AE148" s="96"/>
    </row>
    <row r="149" spans="3:31" ht="24.75" customHeight="1" x14ac:dyDescent="0.25">
      <c r="C149" s="91">
        <f>ABS(E149-Dashboard!$F$13)</f>
        <v>90.118447078436532</v>
      </c>
      <c r="D149" s="92">
        <f t="shared" si="18"/>
        <v>0.10675216512645558</v>
      </c>
      <c r="E149" s="93" cm="1">
        <f t="array" ref="E149">SUM('DRE + DCF'!$S$41/TIR!S149,'DRE + DCF'!$U$41:$AD$41/TIR!T149:AC149,TIR!F149)</f>
        <v>137.73844707843654</v>
      </c>
      <c r="F149" s="100">
        <f>'DRE + DCF'!$AE$38*'DRE + DCF'!$AE$39*(1+G149)/(R149-G149)/AC149</f>
        <v>100.1610185321438</v>
      </c>
      <c r="G149" s="92">
        <f>R149*(1-'DRE + DCF'!$AE$39)</f>
        <v>6.4051299075873341E-2</v>
      </c>
      <c r="H149" s="94">
        <f t="shared" si="14"/>
        <v>0.10675216512645558</v>
      </c>
      <c r="I149" s="94">
        <f t="shared" si="15"/>
        <v>0.10675216512645558</v>
      </c>
      <c r="J149" s="94">
        <f t="shared" si="15"/>
        <v>0.10675216512645558</v>
      </c>
      <c r="K149" s="94">
        <f t="shared" si="15"/>
        <v>0.10675216512645558</v>
      </c>
      <c r="L149" s="94">
        <f t="shared" si="15"/>
        <v>0.10675216512645558</v>
      </c>
      <c r="M149" s="94">
        <f t="shared" si="15"/>
        <v>0.10675216512645558</v>
      </c>
      <c r="N149" s="94">
        <f t="shared" si="15"/>
        <v>0.10675216512645558</v>
      </c>
      <c r="O149" s="94">
        <f t="shared" si="15"/>
        <v>0.10675216512645558</v>
      </c>
      <c r="P149" s="94">
        <f t="shared" si="15"/>
        <v>0.10675216512645558</v>
      </c>
      <c r="Q149" s="94">
        <f t="shared" si="15"/>
        <v>0.10675216512645558</v>
      </c>
      <c r="R149" s="94">
        <f t="shared" si="15"/>
        <v>0.10675216512645558</v>
      </c>
      <c r="S149" s="93">
        <f>(1+H149)^((5-Dashboard!$F$9)*3/12)</f>
        <v>1.0520228919213002</v>
      </c>
      <c r="T149" s="93">
        <f t="shared" si="17"/>
        <v>1.1643286133964941</v>
      </c>
      <c r="U149" s="93">
        <f t="shared" si="17"/>
        <v>1.2886232137952536</v>
      </c>
      <c r="V149" s="93">
        <f t="shared" si="17"/>
        <v>1.4261865319001084</v>
      </c>
      <c r="W149" s="93">
        <f t="shared" si="17"/>
        <v>1.5784350320546356</v>
      </c>
      <c r="X149" s="93">
        <f t="shared" si="17"/>
        <v>1.7469363892379144</v>
      </c>
      <c r="Y149" s="93">
        <f t="shared" si="16"/>
        <v>1.9334256311272544</v>
      </c>
      <c r="Z149" s="93">
        <f t="shared" si="16"/>
        <v>2.1398230033610726</v>
      </c>
      <c r="AA149" s="93">
        <f t="shared" si="16"/>
        <v>2.368253741957262</v>
      </c>
      <c r="AB149" s="93">
        <f t="shared" si="16"/>
        <v>2.6210699564800302</v>
      </c>
      <c r="AC149" s="95">
        <f t="shared" si="16"/>
        <v>2.9008748492821779</v>
      </c>
      <c r="AE149" s="96"/>
    </row>
    <row r="150" spans="3:31" ht="24.75" customHeight="1" x14ac:dyDescent="0.25">
      <c r="C150" s="91">
        <f>ABS(E150-Dashboard!$F$13)</f>
        <v>89.916053702647162</v>
      </c>
      <c r="D150" s="92">
        <f t="shared" si="18"/>
        <v>0.10685216512645558</v>
      </c>
      <c r="E150" s="93" cm="1">
        <f t="array" ref="E150">SUM('DRE + DCF'!$S$41/TIR!S150,'DRE + DCF'!$U$41:$AD$41/TIR!T150:AC150,TIR!F150)</f>
        <v>137.53605370264717</v>
      </c>
      <c r="F150" s="100">
        <f>'DRE + DCF'!$AE$38*'DRE + DCF'!$AE$39*(1+G150)/(R150-G150)/AC150</f>
        <v>99.978031146551203</v>
      </c>
      <c r="G150" s="92">
        <f>R150*(1-'DRE + DCF'!$AE$39)</f>
        <v>6.4111299075873346E-2</v>
      </c>
      <c r="H150" s="94">
        <f t="shared" si="14"/>
        <v>0.10685216512645558</v>
      </c>
      <c r="I150" s="94">
        <f t="shared" si="15"/>
        <v>0.10685216512645558</v>
      </c>
      <c r="J150" s="94">
        <f t="shared" si="15"/>
        <v>0.10685216512645558</v>
      </c>
      <c r="K150" s="94">
        <f t="shared" si="15"/>
        <v>0.10685216512645558</v>
      </c>
      <c r="L150" s="94">
        <f t="shared" si="15"/>
        <v>0.10685216512645558</v>
      </c>
      <c r="M150" s="94">
        <f t="shared" si="15"/>
        <v>0.10685216512645558</v>
      </c>
      <c r="N150" s="94">
        <f t="shared" si="15"/>
        <v>0.10685216512645558</v>
      </c>
      <c r="O150" s="94">
        <f t="shared" si="15"/>
        <v>0.10685216512645558</v>
      </c>
      <c r="P150" s="94">
        <f t="shared" si="15"/>
        <v>0.10685216512645558</v>
      </c>
      <c r="Q150" s="94">
        <f t="shared" si="15"/>
        <v>0.10685216512645558</v>
      </c>
      <c r="R150" s="94">
        <f t="shared" si="15"/>
        <v>0.10685216512645558</v>
      </c>
      <c r="S150" s="93">
        <f>(1+H150)^((5-Dashboard!$F$9)*3/12)</f>
        <v>1.0520704183306626</v>
      </c>
      <c r="T150" s="93">
        <f t="shared" si="17"/>
        <v>1.1644864203947898</v>
      </c>
      <c r="U150" s="93">
        <f t="shared" si="17"/>
        <v>1.288914315674329</v>
      </c>
      <c r="V150" s="93">
        <f t="shared" si="17"/>
        <v>1.4266376009666148</v>
      </c>
      <c r="W150" s="93">
        <f t="shared" si="17"/>
        <v>1.57907691748071</v>
      </c>
      <c r="X150" s="93">
        <f t="shared" si="17"/>
        <v>1.7478047050147332</v>
      </c>
      <c r="Y150" s="93">
        <f t="shared" si="16"/>
        <v>1.9345614219637635</v>
      </c>
      <c r="Z150" s="93">
        <f t="shared" si="16"/>
        <v>2.141273498470706</v>
      </c>
      <c r="AA150" s="93">
        <f t="shared" si="16"/>
        <v>2.3700732079102012</v>
      </c>
      <c r="AB150" s="93">
        <f t="shared" si="16"/>
        <v>2.6233206616836102</v>
      </c>
      <c r="AC150" s="95">
        <f t="shared" si="16"/>
        <v>2.90362815420547</v>
      </c>
      <c r="AE150" s="96"/>
    </row>
    <row r="151" spans="3:31" ht="24.75" customHeight="1" x14ac:dyDescent="0.25">
      <c r="C151" s="91">
        <f>ABS(E151-Dashboard!$F$13)</f>
        <v>89.714105025258107</v>
      </c>
      <c r="D151" s="92">
        <f t="shared" si="18"/>
        <v>0.10695216512645558</v>
      </c>
      <c r="E151" s="93" cm="1">
        <f t="array" ref="E151">SUM('DRE + DCF'!$S$41/TIR!S151,'DRE + DCF'!$U$41:$AD$41/TIR!T151:AC151,TIR!F151)</f>
        <v>137.33410502525811</v>
      </c>
      <c r="F151" s="100">
        <f>'DRE + DCF'!$AE$38*'DRE + DCF'!$AE$39*(1+G151)/(R151-G151)/AC151</f>
        <v>99.795473708853137</v>
      </c>
      <c r="G151" s="92">
        <f>R151*(1-'DRE + DCF'!$AE$39)</f>
        <v>6.417129907587335E-2</v>
      </c>
      <c r="H151" s="94">
        <f t="shared" si="14"/>
        <v>0.10695216512645558</v>
      </c>
      <c r="I151" s="94">
        <f t="shared" si="15"/>
        <v>0.10695216512645558</v>
      </c>
      <c r="J151" s="94">
        <f t="shared" si="15"/>
        <v>0.10695216512645558</v>
      </c>
      <c r="K151" s="94">
        <f t="shared" si="15"/>
        <v>0.10695216512645558</v>
      </c>
      <c r="L151" s="94">
        <f t="shared" si="15"/>
        <v>0.10695216512645558</v>
      </c>
      <c r="M151" s="94">
        <f t="shared" si="15"/>
        <v>0.10695216512645558</v>
      </c>
      <c r="N151" s="94">
        <f t="shared" si="15"/>
        <v>0.10695216512645558</v>
      </c>
      <c r="O151" s="94">
        <f t="shared" si="15"/>
        <v>0.10695216512645558</v>
      </c>
      <c r="P151" s="94">
        <f t="shared" si="15"/>
        <v>0.10695216512645558</v>
      </c>
      <c r="Q151" s="94">
        <f t="shared" si="15"/>
        <v>0.10695216512645558</v>
      </c>
      <c r="R151" s="94">
        <f t="shared" si="15"/>
        <v>0.10695216512645558</v>
      </c>
      <c r="S151" s="93">
        <f>(1+H151)^((5-Dashboard!$F$9)*3/12)</f>
        <v>1.0521179425931559</v>
      </c>
      <c r="T151" s="93">
        <f t="shared" si="17"/>
        <v>1.1646442345218859</v>
      </c>
      <c r="U151" s="93">
        <f t="shared" si="17"/>
        <v>1.2892054570060452</v>
      </c>
      <c r="V151" s="93">
        <f t="shared" si="17"/>
        <v>1.4270887719256833</v>
      </c>
      <c r="W151" s="93">
        <f t="shared" si="17"/>
        <v>1.5797190059107897</v>
      </c>
      <c r="X151" s="93">
        <f t="shared" si="17"/>
        <v>1.7486733738843607</v>
      </c>
      <c r="Y151" s="93">
        <f t="shared" si="16"/>
        <v>1.935697777320277</v>
      </c>
      <c r="Z151" s="93">
        <f t="shared" si="16"/>
        <v>2.1427248456351484</v>
      </c>
      <c r="AA151" s="93">
        <f t="shared" si="16"/>
        <v>2.3718939071460778</v>
      </c>
      <c r="AB151" s="93">
        <f t="shared" si="16"/>
        <v>2.6255730959655992</v>
      </c>
      <c r="AC151" s="95">
        <f t="shared" si="16"/>
        <v>2.906383823276891</v>
      </c>
      <c r="AE151" s="96"/>
    </row>
    <row r="152" spans="3:31" ht="24.75" customHeight="1" x14ac:dyDescent="0.25">
      <c r="C152" s="91">
        <f>ABS(E152-Dashboard!$F$13)</f>
        <v>89.512599733412117</v>
      </c>
      <c r="D152" s="92">
        <f t="shared" si="18"/>
        <v>0.10705216512645559</v>
      </c>
      <c r="E152" s="93" cm="1">
        <f t="array" ref="E152">SUM('DRE + DCF'!$S$41/TIR!S152,'DRE + DCF'!$U$41:$AD$41/TIR!T152:AC152,TIR!F152)</f>
        <v>137.13259973341212</v>
      </c>
      <c r="F152" s="100">
        <f>'DRE + DCF'!$AE$38*'DRE + DCF'!$AE$39*(1+G152)/(R152-G152)/AC152</f>
        <v>99.613344919792226</v>
      </c>
      <c r="G152" s="92">
        <f>R152*(1-'DRE + DCF'!$AE$39)</f>
        <v>6.4231299075873355E-2</v>
      </c>
      <c r="H152" s="94">
        <f t="shared" si="14"/>
        <v>0.10705216512645559</v>
      </c>
      <c r="I152" s="94">
        <f t="shared" si="15"/>
        <v>0.10705216512645559</v>
      </c>
      <c r="J152" s="94">
        <f t="shared" si="15"/>
        <v>0.10705216512645559</v>
      </c>
      <c r="K152" s="94">
        <f t="shared" si="15"/>
        <v>0.10705216512645559</v>
      </c>
      <c r="L152" s="94">
        <f t="shared" si="15"/>
        <v>0.10705216512645559</v>
      </c>
      <c r="M152" s="94">
        <f t="shared" si="15"/>
        <v>0.10705216512645559</v>
      </c>
      <c r="N152" s="94">
        <f t="shared" si="15"/>
        <v>0.10705216512645559</v>
      </c>
      <c r="O152" s="94">
        <f t="shared" si="15"/>
        <v>0.10705216512645559</v>
      </c>
      <c r="P152" s="94">
        <f t="shared" si="15"/>
        <v>0.10705216512645559</v>
      </c>
      <c r="Q152" s="94">
        <f t="shared" ref="I152:R178" si="19">$D152</f>
        <v>0.10705216512645559</v>
      </c>
      <c r="R152" s="94">
        <f t="shared" si="19"/>
        <v>0.10705216512645559</v>
      </c>
      <c r="S152" s="93">
        <f>(1+H152)^((5-Dashboard!$F$9)*3/12)</f>
        <v>1.052165464709071</v>
      </c>
      <c r="T152" s="93">
        <f t="shared" si="17"/>
        <v>1.1648020557774603</v>
      </c>
      <c r="U152" s="93">
        <f t="shared" si="17"/>
        <v>1.2894966377921839</v>
      </c>
      <c r="V152" s="93">
        <f t="shared" si="17"/>
        <v>1.427540044791122</v>
      </c>
      <c r="W152" s="93">
        <f t="shared" si="17"/>
        <v>1.5803612973907288</v>
      </c>
      <c r="X152" s="93">
        <f t="shared" si="17"/>
        <v>1.7495423959584606</v>
      </c>
      <c r="Y152" s="93">
        <f t="shared" si="16"/>
        <v>1.9368346974263404</v>
      </c>
      <c r="Z152" s="93">
        <f t="shared" si="16"/>
        <v>2.1441770452778735</v>
      </c>
      <c r="AA152" s="93">
        <f t="shared" si="16"/>
        <v>2.3737158403893157</v>
      </c>
      <c r="AB152" s="93">
        <f t="shared" si="16"/>
        <v>2.627827260497956</v>
      </c>
      <c r="AC152" s="95">
        <f t="shared" si="16"/>
        <v>2.9091418583125845</v>
      </c>
      <c r="AE152" s="96"/>
    </row>
    <row r="153" spans="3:31" ht="24.75" customHeight="1" x14ac:dyDescent="0.25">
      <c r="C153" s="91">
        <f>ABS(E153-Dashboard!$F$13)</f>
        <v>89.311536519226422</v>
      </c>
      <c r="D153" s="92">
        <f t="shared" si="18"/>
        <v>0.10715216512645559</v>
      </c>
      <c r="E153" s="93" cm="1">
        <f t="array" ref="E153">SUM('DRE + DCF'!$S$41/TIR!S153,'DRE + DCF'!$U$41:$AD$41/TIR!T153:AC153,TIR!F153)</f>
        <v>136.93153651922643</v>
      </c>
      <c r="F153" s="100">
        <f>'DRE + DCF'!$AE$38*'DRE + DCF'!$AE$39*(1+G153)/(R153-G153)/AC153</f>
        <v>99.431643485071135</v>
      </c>
      <c r="G153" s="92">
        <f>R153*(1-'DRE + DCF'!$AE$39)</f>
        <v>6.4291299075873345E-2</v>
      </c>
      <c r="H153" s="94">
        <f t="shared" si="14"/>
        <v>0.10715216512645559</v>
      </c>
      <c r="I153" s="94">
        <f t="shared" si="19"/>
        <v>0.10715216512645559</v>
      </c>
      <c r="J153" s="94">
        <f t="shared" si="19"/>
        <v>0.10715216512645559</v>
      </c>
      <c r="K153" s="94">
        <f t="shared" si="19"/>
        <v>0.10715216512645559</v>
      </c>
      <c r="L153" s="94">
        <f t="shared" si="19"/>
        <v>0.10715216512645559</v>
      </c>
      <c r="M153" s="94">
        <f t="shared" si="19"/>
        <v>0.10715216512645559</v>
      </c>
      <c r="N153" s="94">
        <f t="shared" si="19"/>
        <v>0.10715216512645559</v>
      </c>
      <c r="O153" s="94">
        <f t="shared" si="19"/>
        <v>0.10715216512645559</v>
      </c>
      <c r="P153" s="94">
        <f t="shared" si="19"/>
        <v>0.10715216512645559</v>
      </c>
      <c r="Q153" s="94">
        <f t="shared" si="19"/>
        <v>0.10715216512645559</v>
      </c>
      <c r="R153" s="94">
        <f t="shared" si="19"/>
        <v>0.10715216512645559</v>
      </c>
      <c r="S153" s="93">
        <f>(1+H153)^((5-Dashboard!$F$9)*3/12)</f>
        <v>1.0522129846786987</v>
      </c>
      <c r="T153" s="93">
        <f t="shared" si="17"/>
        <v>1.1649598841611912</v>
      </c>
      <c r="U153" s="93">
        <f t="shared" si="17"/>
        <v>1.2897878580345277</v>
      </c>
      <c r="V153" s="93">
        <f t="shared" si="17"/>
        <v>1.4279914195767407</v>
      </c>
      <c r="W153" s="93">
        <f t="shared" si="17"/>
        <v>1.5810037919663893</v>
      </c>
      <c r="X153" s="93">
        <f t="shared" si="17"/>
        <v>1.7504117713487242</v>
      </c>
      <c r="Y153" s="93">
        <f t="shared" si="16"/>
        <v>1.9379721825115741</v>
      </c>
      <c r="Z153" s="93">
        <f t="shared" si="16"/>
        <v>2.1456300978225316</v>
      </c>
      <c r="AA153" s="93">
        <f t="shared" si="16"/>
        <v>2.3755390083647043</v>
      </c>
      <c r="AB153" s="93">
        <f t="shared" si="16"/>
        <v>2.6300831564533356</v>
      </c>
      <c r="AC153" s="95">
        <f t="shared" si="16"/>
        <v>2.9119022611299328</v>
      </c>
      <c r="AE153" s="96"/>
    </row>
    <row r="154" spans="3:31" ht="24.75" customHeight="1" x14ac:dyDescent="0.25">
      <c r="C154" s="91">
        <f>ABS(E154-Dashboard!$F$13)</f>
        <v>89.110914079769742</v>
      </c>
      <c r="D154" s="92">
        <f t="shared" si="18"/>
        <v>0.10725216512645559</v>
      </c>
      <c r="E154" s="93" cm="1">
        <f t="array" ref="E154">SUM('DRE + DCF'!$S$41/TIR!S154,'DRE + DCF'!$U$41:$AD$41/TIR!T154:AC154,TIR!F154)</f>
        <v>136.73091407976975</v>
      </c>
      <c r="F154" s="100">
        <f>'DRE + DCF'!$AE$38*'DRE + DCF'!$AE$39*(1+G154)/(R154-G154)/AC154</f>
        <v>99.250368115329849</v>
      </c>
      <c r="G154" s="92">
        <f>R154*(1-'DRE + DCF'!$AE$39)</f>
        <v>6.435129907587335E-2</v>
      </c>
      <c r="H154" s="94">
        <f t="shared" si="14"/>
        <v>0.10725216512645559</v>
      </c>
      <c r="I154" s="94">
        <f t="shared" si="19"/>
        <v>0.10725216512645559</v>
      </c>
      <c r="J154" s="94">
        <f t="shared" si="19"/>
        <v>0.10725216512645559</v>
      </c>
      <c r="K154" s="94">
        <f t="shared" si="19"/>
        <v>0.10725216512645559</v>
      </c>
      <c r="L154" s="94">
        <f t="shared" si="19"/>
        <v>0.10725216512645559</v>
      </c>
      <c r="M154" s="94">
        <f t="shared" si="19"/>
        <v>0.10725216512645559</v>
      </c>
      <c r="N154" s="94">
        <f t="shared" si="19"/>
        <v>0.10725216512645559</v>
      </c>
      <c r="O154" s="94">
        <f t="shared" si="19"/>
        <v>0.10725216512645559</v>
      </c>
      <c r="P154" s="94">
        <f t="shared" si="19"/>
        <v>0.10725216512645559</v>
      </c>
      <c r="Q154" s="94">
        <f t="shared" si="19"/>
        <v>0.10725216512645559</v>
      </c>
      <c r="R154" s="94">
        <f t="shared" si="19"/>
        <v>0.10725216512645559</v>
      </c>
      <c r="S154" s="93">
        <f>(1+H154)^((5-Dashboard!$F$9)*3/12)</f>
        <v>1.0522605025023297</v>
      </c>
      <c r="T154" s="93">
        <f t="shared" si="17"/>
        <v>1.1651177196727567</v>
      </c>
      <c r="U154" s="93">
        <f t="shared" si="17"/>
        <v>1.2900791177348585</v>
      </c>
      <c r="V154" s="93">
        <f t="shared" si="17"/>
        <v>1.4284428962963496</v>
      </c>
      <c r="W154" s="93">
        <f t="shared" si="17"/>
        <v>1.581646489683638</v>
      </c>
      <c r="X154" s="93">
        <f t="shared" si="17"/>
        <v>1.7512815001668662</v>
      </c>
      <c r="Y154" s="93">
        <f t="shared" si="16"/>
        <v>1.9391102328056697</v>
      </c>
      <c r="Z154" s="93">
        <f t="shared" si="16"/>
        <v>2.1470840036929428</v>
      </c>
      <c r="AA154" s="93">
        <f t="shared" si="16"/>
        <v>2.3773634117973894</v>
      </c>
      <c r="AB154" s="93">
        <f t="shared" si="16"/>
        <v>2.6323407850050766</v>
      </c>
      <c r="AC154" s="95">
        <f t="shared" si="16"/>
        <v>2.9146650335475446</v>
      </c>
      <c r="AE154" s="96"/>
    </row>
    <row r="155" spans="3:31" ht="24.75" customHeight="1" x14ac:dyDescent="0.25">
      <c r="C155" s="91">
        <f>ABS(E155-Dashboard!$F$13)</f>
        <v>88.910731117038949</v>
      </c>
      <c r="D155" s="92">
        <f t="shared" si="18"/>
        <v>0.1073521651264556</v>
      </c>
      <c r="E155" s="93" cm="1">
        <f t="array" ref="E155">SUM('DRE + DCF'!$S$41/TIR!S155,'DRE + DCF'!$U$41:$AD$41/TIR!T155:AC155,TIR!F155)</f>
        <v>136.53073111703895</v>
      </c>
      <c r="F155" s="100">
        <f>'DRE + DCF'!$AE$38*'DRE + DCF'!$AE$39*(1+G155)/(R155-G155)/AC155</f>
        <v>99.069517526122056</v>
      </c>
      <c r="G155" s="92">
        <f>R155*(1-'DRE + DCF'!$AE$39)</f>
        <v>6.4411299075873354E-2</v>
      </c>
      <c r="H155" s="94">
        <f t="shared" si="14"/>
        <v>0.1073521651264556</v>
      </c>
      <c r="I155" s="94">
        <f t="shared" si="19"/>
        <v>0.1073521651264556</v>
      </c>
      <c r="J155" s="94">
        <f t="shared" si="19"/>
        <v>0.1073521651264556</v>
      </c>
      <c r="K155" s="94">
        <f t="shared" si="19"/>
        <v>0.1073521651264556</v>
      </c>
      <c r="L155" s="94">
        <f t="shared" si="19"/>
        <v>0.1073521651264556</v>
      </c>
      <c r="M155" s="94">
        <f t="shared" si="19"/>
        <v>0.1073521651264556</v>
      </c>
      <c r="N155" s="94">
        <f t="shared" si="19"/>
        <v>0.1073521651264556</v>
      </c>
      <c r="O155" s="94">
        <f t="shared" si="19"/>
        <v>0.1073521651264556</v>
      </c>
      <c r="P155" s="94">
        <f t="shared" si="19"/>
        <v>0.1073521651264556</v>
      </c>
      <c r="Q155" s="94">
        <f t="shared" si="19"/>
        <v>0.1073521651264556</v>
      </c>
      <c r="R155" s="94">
        <f t="shared" si="19"/>
        <v>0.1073521651264556</v>
      </c>
      <c r="S155" s="93">
        <f>(1+H155)^((5-Dashboard!$F$9)*3/12)</f>
        <v>1.0523080181802549</v>
      </c>
      <c r="T155" s="93">
        <f t="shared" si="17"/>
        <v>1.1652755623118347</v>
      </c>
      <c r="U155" s="93">
        <f t="shared" si="17"/>
        <v>1.2903704168949581</v>
      </c>
      <c r="V155" s="93">
        <f t="shared" si="17"/>
        <v>1.4288944749637589</v>
      </c>
      <c r="W155" s="93">
        <f t="shared" si="17"/>
        <v>1.5822893905883482</v>
      </c>
      <c r="X155" s="93">
        <f t="shared" si="17"/>
        <v>1.7521515825246272</v>
      </c>
      <c r="Y155" s="93">
        <f t="shared" si="16"/>
        <v>1.9402488485383913</v>
      </c>
      <c r="Z155" s="93">
        <f t="shared" si="16"/>
        <v>2.1485387633130997</v>
      </c>
      <c r="AA155" s="93">
        <f t="shared" si="16"/>
        <v>2.3791890514128782</v>
      </c>
      <c r="AB155" s="93">
        <f t="shared" si="16"/>
        <v>2.6346001473272085</v>
      </c>
      <c r="AC155" s="95">
        <f t="shared" si="16"/>
        <v>2.9174301773852629</v>
      </c>
      <c r="AE155" s="96"/>
    </row>
    <row r="156" spans="3:31" ht="24.75" customHeight="1" x14ac:dyDescent="0.25">
      <c r="C156" s="91">
        <f>ABS(E156-Dashboard!$F$13)</f>
        <v>88.710986337936163</v>
      </c>
      <c r="D156" s="92">
        <f t="shared" si="18"/>
        <v>0.1074521651264556</v>
      </c>
      <c r="E156" s="93" cm="1">
        <f t="array" ref="E156">SUM('DRE + DCF'!$S$41/TIR!S156,'DRE + DCF'!$U$41:$AD$41/TIR!T156:AC156,TIR!F156)</f>
        <v>136.33098633793617</v>
      </c>
      <c r="F156" s="100">
        <f>'DRE + DCF'!$AE$38*'DRE + DCF'!$AE$39*(1+G156)/(R156-G156)/AC156</f>
        <v>98.889090437892506</v>
      </c>
      <c r="G156" s="92">
        <f>R156*(1-'DRE + DCF'!$AE$39)</f>
        <v>6.4471299075873359E-2</v>
      </c>
      <c r="H156" s="94">
        <f t="shared" si="14"/>
        <v>0.1074521651264556</v>
      </c>
      <c r="I156" s="94">
        <f t="shared" si="19"/>
        <v>0.1074521651264556</v>
      </c>
      <c r="J156" s="94">
        <f t="shared" si="19"/>
        <v>0.1074521651264556</v>
      </c>
      <c r="K156" s="94">
        <f t="shared" si="19"/>
        <v>0.1074521651264556</v>
      </c>
      <c r="L156" s="94">
        <f t="shared" si="19"/>
        <v>0.1074521651264556</v>
      </c>
      <c r="M156" s="94">
        <f t="shared" si="19"/>
        <v>0.1074521651264556</v>
      </c>
      <c r="N156" s="94">
        <f t="shared" si="19"/>
        <v>0.1074521651264556</v>
      </c>
      <c r="O156" s="94">
        <f t="shared" si="19"/>
        <v>0.1074521651264556</v>
      </c>
      <c r="P156" s="94">
        <f t="shared" si="19"/>
        <v>0.1074521651264556</v>
      </c>
      <c r="Q156" s="94">
        <f t="shared" si="19"/>
        <v>0.1074521651264556</v>
      </c>
      <c r="R156" s="94">
        <f t="shared" si="19"/>
        <v>0.1074521651264556</v>
      </c>
      <c r="S156" s="93">
        <f>(1+H156)^((5-Dashboard!$F$9)*3/12)</f>
        <v>1.0523555317127646</v>
      </c>
      <c r="T156" s="93">
        <f t="shared" si="17"/>
        <v>1.1654334120781036</v>
      </c>
      <c r="U156" s="93">
        <f t="shared" si="17"/>
        <v>1.2906617555166084</v>
      </c>
      <c r="V156" s="93">
        <f t="shared" si="17"/>
        <v>1.42934615559278</v>
      </c>
      <c r="W156" s="93">
        <f t="shared" si="17"/>
        <v>1.5829324947263999</v>
      </c>
      <c r="X156" s="93">
        <f t="shared" si="17"/>
        <v>1.753022018533773</v>
      </c>
      <c r="Y156" s="93">
        <f t="shared" si="16"/>
        <v>1.9413880299395763</v>
      </c>
      <c r="Z156" s="93">
        <f t="shared" si="16"/>
        <v>2.1499943771071677</v>
      </c>
      <c r="AA156" s="93">
        <f t="shared" si="16"/>
        <v>2.381015927937038</v>
      </c>
      <c r="AB156" s="93">
        <f t="shared" si="16"/>
        <v>2.6368612445944493</v>
      </c>
      <c r="AC156" s="95">
        <f t="shared" si="16"/>
        <v>2.920197694464163</v>
      </c>
      <c r="AE156" s="96"/>
    </row>
    <row r="157" spans="3:31" ht="24.75" customHeight="1" x14ac:dyDescent="0.25">
      <c r="C157" s="91">
        <f>ABS(E157-Dashboard!$F$13)</f>
        <v>88.511678454245668</v>
      </c>
      <c r="D157" s="92">
        <f t="shared" si="18"/>
        <v>0.1075521651264556</v>
      </c>
      <c r="E157" s="93" cm="1">
        <f t="array" ref="E157">SUM('DRE + DCF'!$S$41/TIR!S157,'DRE + DCF'!$U$41:$AD$41/TIR!T157:AC157,TIR!F157)</f>
        <v>136.13167845424567</v>
      </c>
      <c r="F157" s="100">
        <f>'DRE + DCF'!$AE$38*'DRE + DCF'!$AE$39*(1+G157)/(R157-G157)/AC157</f>
        <v>98.709085575953736</v>
      </c>
      <c r="G157" s="92">
        <f>R157*(1-'DRE + DCF'!$AE$39)</f>
        <v>6.4531299075873363E-2</v>
      </c>
      <c r="H157" s="94">
        <f t="shared" si="14"/>
        <v>0.1075521651264556</v>
      </c>
      <c r="I157" s="94">
        <f t="shared" si="19"/>
        <v>0.1075521651264556</v>
      </c>
      <c r="J157" s="94">
        <f t="shared" si="19"/>
        <v>0.1075521651264556</v>
      </c>
      <c r="K157" s="94">
        <f t="shared" si="19"/>
        <v>0.1075521651264556</v>
      </c>
      <c r="L157" s="94">
        <f t="shared" si="19"/>
        <v>0.1075521651264556</v>
      </c>
      <c r="M157" s="94">
        <f t="shared" si="19"/>
        <v>0.1075521651264556</v>
      </c>
      <c r="N157" s="94">
        <f t="shared" si="19"/>
        <v>0.1075521651264556</v>
      </c>
      <c r="O157" s="94">
        <f t="shared" si="19"/>
        <v>0.1075521651264556</v>
      </c>
      <c r="P157" s="94">
        <f t="shared" si="19"/>
        <v>0.1075521651264556</v>
      </c>
      <c r="Q157" s="94">
        <f t="shared" si="19"/>
        <v>0.1075521651264556</v>
      </c>
      <c r="R157" s="94">
        <f t="shared" si="19"/>
        <v>0.1075521651264556</v>
      </c>
      <c r="S157" s="93">
        <f>(1+H157)^((5-Dashboard!$F$9)*3/12)</f>
        <v>1.0524030431001499</v>
      </c>
      <c r="T157" s="93">
        <f t="shared" si="17"/>
        <v>1.1655912689712418</v>
      </c>
      <c r="U157" s="93">
        <f t="shared" si="17"/>
        <v>1.2909531336015918</v>
      </c>
      <c r="V157" s="93">
        <f t="shared" si="17"/>
        <v>1.4297979381972257</v>
      </c>
      <c r="W157" s="93">
        <f t="shared" si="17"/>
        <v>1.5835758021436797</v>
      </c>
      <c r="X157" s="93">
        <f t="shared" si="17"/>
        <v>1.7538928083060963</v>
      </c>
      <c r="Y157" s="93">
        <f t="shared" si="16"/>
        <v>1.9425277772391367</v>
      </c>
      <c r="Z157" s="93">
        <f t="shared" si="16"/>
        <v>2.1514508454994874</v>
      </c>
      <c r="AA157" s="93">
        <f t="shared" si="16"/>
        <v>2.3828440420961012</v>
      </c>
      <c r="AB157" s="93">
        <f t="shared" si="16"/>
        <v>2.6391240779822125</v>
      </c>
      <c r="AC157" s="95">
        <f t="shared" si="16"/>
        <v>2.9229675866065605</v>
      </c>
      <c r="AE157" s="96"/>
    </row>
    <row r="158" spans="3:31" ht="24.75" customHeight="1" x14ac:dyDescent="0.25">
      <c r="C158" s="91">
        <f>ABS(E158-Dashboard!$F$13)</f>
        <v>88.312806182612007</v>
      </c>
      <c r="D158" s="92">
        <f t="shared" si="18"/>
        <v>0.1076521651264556</v>
      </c>
      <c r="E158" s="93" cm="1">
        <f t="array" ref="E158">SUM('DRE + DCF'!$S$41/TIR!S158,'DRE + DCF'!$U$41:$AD$41/TIR!T158:AC158,TIR!F158)</f>
        <v>135.93280618261201</v>
      </c>
      <c r="F158" s="100">
        <f>'DRE + DCF'!$AE$38*'DRE + DCF'!$AE$39*(1+G158)/(R158-G158)/AC158</f>
        <v>98.529501670464285</v>
      </c>
      <c r="G158" s="92">
        <f>R158*(1-'DRE + DCF'!$AE$39)</f>
        <v>6.4591299075873354E-2</v>
      </c>
      <c r="H158" s="94">
        <f t="shared" si="14"/>
        <v>0.1076521651264556</v>
      </c>
      <c r="I158" s="94">
        <f t="shared" si="19"/>
        <v>0.1076521651264556</v>
      </c>
      <c r="J158" s="94">
        <f t="shared" si="19"/>
        <v>0.1076521651264556</v>
      </c>
      <c r="K158" s="94">
        <f t="shared" si="19"/>
        <v>0.1076521651264556</v>
      </c>
      <c r="L158" s="94">
        <f t="shared" si="19"/>
        <v>0.1076521651264556</v>
      </c>
      <c r="M158" s="94">
        <f t="shared" si="19"/>
        <v>0.1076521651264556</v>
      </c>
      <c r="N158" s="94">
        <f t="shared" si="19"/>
        <v>0.1076521651264556</v>
      </c>
      <c r="O158" s="94">
        <f t="shared" si="19"/>
        <v>0.1076521651264556</v>
      </c>
      <c r="P158" s="94">
        <f t="shared" si="19"/>
        <v>0.1076521651264556</v>
      </c>
      <c r="Q158" s="94">
        <f t="shared" si="19"/>
        <v>0.1076521651264556</v>
      </c>
      <c r="R158" s="94">
        <f t="shared" si="19"/>
        <v>0.1076521651264556</v>
      </c>
      <c r="S158" s="93">
        <f>(1+H158)^((5-Dashboard!$F$9)*3/12)</f>
        <v>1.0524505523427006</v>
      </c>
      <c r="T158" s="93">
        <f t="shared" si="17"/>
        <v>1.1657491329909264</v>
      </c>
      <c r="U158" s="93">
        <f t="shared" si="17"/>
        <v>1.2912445511516881</v>
      </c>
      <c r="V158" s="93">
        <f t="shared" si="17"/>
        <v>1.4302498227909057</v>
      </c>
      <c r="W158" s="93">
        <f t="shared" si="17"/>
        <v>1.5842193128860764</v>
      </c>
      <c r="X158" s="93">
        <f t="shared" si="17"/>
        <v>1.7547639519534086</v>
      </c>
      <c r="Y158" s="93">
        <f t="shared" si="16"/>
        <v>1.9436680906670489</v>
      </c>
      <c r="Z158" s="93">
        <f t="shared" si="16"/>
        <v>2.152908168914561</v>
      </c>
      <c r="AA158" s="93">
        <f t="shared" si="16"/>
        <v>2.3846733946166467</v>
      </c>
      <c r="AB158" s="93">
        <f t="shared" si="16"/>
        <v>2.6413886486665836</v>
      </c>
      <c r="AC158" s="95">
        <f t="shared" si="16"/>
        <v>2.9257398556359844</v>
      </c>
      <c r="AE158" s="96"/>
    </row>
    <row r="159" spans="3:31" ht="24.75" customHeight="1" x14ac:dyDescent="0.25">
      <c r="C159" s="91">
        <f>ABS(E159-Dashboard!$F$13)</f>
        <v>88.114368244515788</v>
      </c>
      <c r="D159" s="92">
        <f t="shared" si="18"/>
        <v>0.10775216512645561</v>
      </c>
      <c r="E159" s="93" cm="1">
        <f t="array" ref="E159">SUM('DRE + DCF'!$S$41/TIR!S159,'DRE + DCF'!$U$41:$AD$41/TIR!T159:AC159,TIR!F159)</f>
        <v>135.73436824451579</v>
      </c>
      <c r="F159" s="100">
        <f>'DRE + DCF'!$AE$38*'DRE + DCF'!$AE$39*(1+G159)/(R159-G159)/AC159</f>
        <v>98.350337456404588</v>
      </c>
      <c r="G159" s="92">
        <f>R159*(1-'DRE + DCF'!$AE$39)</f>
        <v>6.4651299075873359E-2</v>
      </c>
      <c r="H159" s="94">
        <f t="shared" si="14"/>
        <v>0.10775216512645561</v>
      </c>
      <c r="I159" s="94">
        <f t="shared" si="19"/>
        <v>0.10775216512645561</v>
      </c>
      <c r="J159" s="94">
        <f t="shared" si="19"/>
        <v>0.10775216512645561</v>
      </c>
      <c r="K159" s="94">
        <f t="shared" si="19"/>
        <v>0.10775216512645561</v>
      </c>
      <c r="L159" s="94">
        <f t="shared" si="19"/>
        <v>0.10775216512645561</v>
      </c>
      <c r="M159" s="94">
        <f t="shared" si="19"/>
        <v>0.10775216512645561</v>
      </c>
      <c r="N159" s="94">
        <f t="shared" si="19"/>
        <v>0.10775216512645561</v>
      </c>
      <c r="O159" s="94">
        <f t="shared" si="19"/>
        <v>0.10775216512645561</v>
      </c>
      <c r="P159" s="94">
        <f t="shared" si="19"/>
        <v>0.10775216512645561</v>
      </c>
      <c r="Q159" s="94">
        <f t="shared" si="19"/>
        <v>0.10775216512645561</v>
      </c>
      <c r="R159" s="94">
        <f t="shared" si="19"/>
        <v>0.10775216512645561</v>
      </c>
      <c r="S159" s="93">
        <f>(1+H159)^((5-Dashboard!$F$9)*3/12)</f>
        <v>1.0524980594407078</v>
      </c>
      <c r="T159" s="93">
        <f t="shared" si="17"/>
        <v>1.1659070041368371</v>
      </c>
      <c r="U159" s="93">
        <f t="shared" si="17"/>
        <v>1.2915360081686809</v>
      </c>
      <c r="V159" s="93">
        <f t="shared" si="17"/>
        <v>1.430701809387636</v>
      </c>
      <c r="W159" s="93">
        <f t="shared" si="17"/>
        <v>1.5848630269994914</v>
      </c>
      <c r="X159" s="93">
        <f t="shared" si="17"/>
        <v>1.755635449587555</v>
      </c>
      <c r="Y159" s="93">
        <f t="shared" si="16"/>
        <v>1.9448089704533724</v>
      </c>
      <c r="Z159" s="93">
        <f t="shared" si="16"/>
        <v>2.1543663477770765</v>
      </c>
      <c r="AA159" s="93">
        <f t="shared" si="16"/>
        <v>2.3865039862256312</v>
      </c>
      <c r="AB159" s="93">
        <f t="shared" si="16"/>
        <v>2.64365495782436</v>
      </c>
      <c r="AC159" s="95">
        <f t="shared" si="16"/>
        <v>2.9285145033772237</v>
      </c>
      <c r="AE159" s="96"/>
    </row>
    <row r="160" spans="3:31" ht="24.75" customHeight="1" x14ac:dyDescent="0.25">
      <c r="C160" s="91">
        <f>ABS(E160-Dashboard!$F$13)</f>
        <v>87.916363366252426</v>
      </c>
      <c r="D160" s="92">
        <f t="shared" si="18"/>
        <v>0.10785216512645561</v>
      </c>
      <c r="E160" s="93" cm="1">
        <f t="array" ref="E160">SUM('DRE + DCF'!$S$41/TIR!S160,'DRE + DCF'!$U$41:$AD$41/TIR!T160:AC160,TIR!F160)</f>
        <v>135.53636336625243</v>
      </c>
      <c r="F160" s="100">
        <f>'DRE + DCF'!$AE$38*'DRE + DCF'!$AE$39*(1+G160)/(R160-G160)/AC160</f>
        <v>98.171591673555568</v>
      </c>
      <c r="G160" s="92">
        <f>R160*(1-'DRE + DCF'!$AE$39)</f>
        <v>6.4711299075873363E-2</v>
      </c>
      <c r="H160" s="94">
        <f t="shared" si="14"/>
        <v>0.10785216512645561</v>
      </c>
      <c r="I160" s="94">
        <f t="shared" si="19"/>
        <v>0.10785216512645561</v>
      </c>
      <c r="J160" s="94">
        <f t="shared" si="19"/>
        <v>0.10785216512645561</v>
      </c>
      <c r="K160" s="94">
        <f t="shared" si="19"/>
        <v>0.10785216512645561</v>
      </c>
      <c r="L160" s="94">
        <f t="shared" si="19"/>
        <v>0.10785216512645561</v>
      </c>
      <c r="M160" s="94">
        <f t="shared" si="19"/>
        <v>0.10785216512645561</v>
      </c>
      <c r="N160" s="94">
        <f t="shared" si="19"/>
        <v>0.10785216512645561</v>
      </c>
      <c r="O160" s="94">
        <f t="shared" si="19"/>
        <v>0.10785216512645561</v>
      </c>
      <c r="P160" s="94">
        <f t="shared" si="19"/>
        <v>0.10785216512645561</v>
      </c>
      <c r="Q160" s="94">
        <f t="shared" si="19"/>
        <v>0.10785216512645561</v>
      </c>
      <c r="R160" s="94">
        <f t="shared" si="19"/>
        <v>0.10785216512645561</v>
      </c>
      <c r="S160" s="93">
        <f>(1+H160)^((5-Dashboard!$F$9)*3/12)</f>
        <v>1.0525455643944617</v>
      </c>
      <c r="T160" s="93">
        <f t="shared" si="17"/>
        <v>1.1660648824086517</v>
      </c>
      <c r="U160" s="93">
        <f t="shared" si="17"/>
        <v>1.2918275046543508</v>
      </c>
      <c r="V160" s="93">
        <f t="shared" si="17"/>
        <v>1.4311538980012291</v>
      </c>
      <c r="W160" s="93">
        <f t="shared" si="17"/>
        <v>1.5855069445298282</v>
      </c>
      <c r="X160" s="93">
        <f t="shared" si="17"/>
        <v>1.7565073013204013</v>
      </c>
      <c r="Y160" s="93">
        <f t="shared" si="16"/>
        <v>1.9459504168282342</v>
      </c>
      <c r="Z160" s="93">
        <f t="shared" si="16"/>
        <v>2.155825382511888</v>
      </c>
      <c r="AA160" s="93">
        <f t="shared" si="16"/>
        <v>2.3883358176503648</v>
      </c>
      <c r="AB160" s="93">
        <f t="shared" si="16"/>
        <v>2.6459230066330206</v>
      </c>
      <c r="AC160" s="95">
        <f t="shared" si="16"/>
        <v>2.9312915316562931</v>
      </c>
      <c r="AE160" s="96"/>
    </row>
    <row r="161" spans="3:31" ht="24.75" customHeight="1" x14ac:dyDescent="0.25">
      <c r="C161" s="91">
        <f>ABS(E161-Dashboard!$F$13)</f>
        <v>87.718790278909324</v>
      </c>
      <c r="D161" s="92">
        <f t="shared" si="18"/>
        <v>0.10795216512645561</v>
      </c>
      <c r="E161" s="93" cm="1">
        <f t="array" ref="E161">SUM('DRE + DCF'!$S$41/TIR!S161,'DRE + DCF'!$U$41:$AD$41/TIR!T161:AC161,TIR!F161)</f>
        <v>135.33879027890933</v>
      </c>
      <c r="F161" s="100">
        <f>'DRE + DCF'!$AE$38*'DRE + DCF'!$AE$39*(1+G161)/(R161-G161)/AC161</f>
        <v>97.993263066476032</v>
      </c>
      <c r="G161" s="92">
        <f>R161*(1-'DRE + DCF'!$AE$39)</f>
        <v>6.4771299075873368E-2</v>
      </c>
      <c r="H161" s="94">
        <f t="shared" si="14"/>
        <v>0.10795216512645561</v>
      </c>
      <c r="I161" s="94">
        <f t="shared" si="19"/>
        <v>0.10795216512645561</v>
      </c>
      <c r="J161" s="94">
        <f t="shared" si="19"/>
        <v>0.10795216512645561</v>
      </c>
      <c r="K161" s="94">
        <f t="shared" si="19"/>
        <v>0.10795216512645561</v>
      </c>
      <c r="L161" s="94">
        <f t="shared" si="19"/>
        <v>0.10795216512645561</v>
      </c>
      <c r="M161" s="94">
        <f t="shared" si="19"/>
        <v>0.10795216512645561</v>
      </c>
      <c r="N161" s="94">
        <f t="shared" si="19"/>
        <v>0.10795216512645561</v>
      </c>
      <c r="O161" s="94">
        <f t="shared" si="19"/>
        <v>0.10795216512645561</v>
      </c>
      <c r="P161" s="94">
        <f t="shared" si="19"/>
        <v>0.10795216512645561</v>
      </c>
      <c r="Q161" s="94">
        <f t="shared" si="19"/>
        <v>0.10795216512645561</v>
      </c>
      <c r="R161" s="94">
        <f t="shared" si="19"/>
        <v>0.10795216512645561</v>
      </c>
      <c r="S161" s="93">
        <f>(1+H161)^((5-Dashboard!$F$9)*3/12)</f>
        <v>1.0525930672042523</v>
      </c>
      <c r="T161" s="93">
        <f t="shared" si="17"/>
        <v>1.1662227678060482</v>
      </c>
      <c r="U161" s="93">
        <f t="shared" si="17"/>
        <v>1.2921190406104788</v>
      </c>
      <c r="V161" s="93">
        <f t="shared" si="17"/>
        <v>1.4316060886454987</v>
      </c>
      <c r="W161" s="93">
        <f t="shared" si="17"/>
        <v>1.5861510655229969</v>
      </c>
      <c r="X161" s="93">
        <f t="shared" si="17"/>
        <v>1.757379507263839</v>
      </c>
      <c r="Y161" s="93">
        <f t="shared" si="16"/>
        <v>1.9470924300218342</v>
      </c>
      <c r="Z161" s="93">
        <f t="shared" si="16"/>
        <v>2.1572852735440229</v>
      </c>
      <c r="AA161" s="93">
        <f t="shared" si="16"/>
        <v>2.3901688896185185</v>
      </c>
      <c r="AB161" s="93">
        <f t="shared" si="16"/>
        <v>2.6481927962707341</v>
      </c>
      <c r="AC161" s="95">
        <f t="shared" si="16"/>
        <v>2.9340709423004427</v>
      </c>
      <c r="AE161" s="96"/>
    </row>
    <row r="162" spans="3:31" ht="24.75" customHeight="1" x14ac:dyDescent="0.25">
      <c r="C162" s="91">
        <f>ABS(E162-Dashboard!$F$13)</f>
        <v>87.521647718343615</v>
      </c>
      <c r="D162" s="92">
        <f t="shared" si="18"/>
        <v>0.10805216512645562</v>
      </c>
      <c r="E162" s="93" cm="1">
        <f t="array" ref="E162">SUM('DRE + DCF'!$S$41/TIR!S162,'DRE + DCF'!$U$41:$AD$41/TIR!T162:AC162,TIR!F162)</f>
        <v>135.14164771834362</v>
      </c>
      <c r="F162" s="100">
        <f>'DRE + DCF'!$AE$38*'DRE + DCF'!$AE$39*(1+G162)/(R162-G162)/AC162</f>
        <v>97.815350384480212</v>
      </c>
      <c r="G162" s="92">
        <f>R162*(1-'DRE + DCF'!$AE$39)</f>
        <v>6.4831299075873372E-2</v>
      </c>
      <c r="H162" s="94">
        <f t="shared" si="14"/>
        <v>0.10805216512645562</v>
      </c>
      <c r="I162" s="94">
        <f t="shared" si="19"/>
        <v>0.10805216512645562</v>
      </c>
      <c r="J162" s="94">
        <f t="shared" si="19"/>
        <v>0.10805216512645562</v>
      </c>
      <c r="K162" s="94">
        <f t="shared" si="19"/>
        <v>0.10805216512645562</v>
      </c>
      <c r="L162" s="94">
        <f t="shared" si="19"/>
        <v>0.10805216512645562</v>
      </c>
      <c r="M162" s="94">
        <f t="shared" si="19"/>
        <v>0.10805216512645562</v>
      </c>
      <c r="N162" s="94">
        <f t="shared" si="19"/>
        <v>0.10805216512645562</v>
      </c>
      <c r="O162" s="94">
        <f t="shared" si="19"/>
        <v>0.10805216512645562</v>
      </c>
      <c r="P162" s="94">
        <f t="shared" si="19"/>
        <v>0.10805216512645562</v>
      </c>
      <c r="Q162" s="94">
        <f t="shared" si="19"/>
        <v>0.10805216512645562</v>
      </c>
      <c r="R162" s="94">
        <f t="shared" si="19"/>
        <v>0.10805216512645562</v>
      </c>
      <c r="S162" s="93">
        <f>(1+H162)^((5-Dashboard!$F$9)*3/12)</f>
        <v>1.0526405678703703</v>
      </c>
      <c r="T162" s="93">
        <f t="shared" si="17"/>
        <v>1.1663806603287057</v>
      </c>
      <c r="U162" s="93">
        <f t="shared" si="17"/>
        <v>1.2924106160388473</v>
      </c>
      <c r="V162" s="93">
        <f t="shared" si="17"/>
        <v>1.4320583813342611</v>
      </c>
      <c r="W162" s="93">
        <f t="shared" si="17"/>
        <v>1.5867953900249154</v>
      </c>
      <c r="X162" s="93">
        <f t="shared" si="17"/>
        <v>1.7582520675297861</v>
      </c>
      <c r="Y162" s="93">
        <f t="shared" si="16"/>
        <v>1.9482350102644466</v>
      </c>
      <c r="Z162" s="93">
        <f t="shared" si="16"/>
        <v>2.1587460212986826</v>
      </c>
      <c r="AA162" s="93">
        <f t="shared" si="16"/>
        <v>2.3920032028581271</v>
      </c>
      <c r="AB162" s="93">
        <f t="shared" si="16"/>
        <v>2.6504643279163642</v>
      </c>
      <c r="AC162" s="95">
        <f t="shared" si="16"/>
        <v>2.9368527371381634</v>
      </c>
      <c r="AE162" s="96"/>
    </row>
    <row r="163" spans="3:31" ht="24.75" customHeight="1" x14ac:dyDescent="0.25">
      <c r="C163" s="91">
        <f>ABS(E163-Dashboard!$F$13)</f>
        <v>87.32493442516008</v>
      </c>
      <c r="D163" s="92">
        <f t="shared" si="18"/>
        <v>0.10815216512645562</v>
      </c>
      <c r="E163" s="93" cm="1">
        <f t="array" ref="E163">SUM('DRE + DCF'!$S$41/TIR!S163,'DRE + DCF'!$U$41:$AD$41/TIR!T163:AC163,TIR!F163)</f>
        <v>134.94493442516008</v>
      </c>
      <c r="F163" s="100">
        <f>'DRE + DCF'!$AE$38*'DRE + DCF'!$AE$39*(1+G163)/(R163-G163)/AC163</f>
        <v>97.637852381615872</v>
      </c>
      <c r="G163" s="92">
        <f>R163*(1-'DRE + DCF'!$AE$39)</f>
        <v>6.4891299075873363E-2</v>
      </c>
      <c r="H163" s="94">
        <f t="shared" si="14"/>
        <v>0.10815216512645562</v>
      </c>
      <c r="I163" s="94">
        <f t="shared" si="19"/>
        <v>0.10815216512645562</v>
      </c>
      <c r="J163" s="94">
        <f t="shared" si="19"/>
        <v>0.10815216512645562</v>
      </c>
      <c r="K163" s="94">
        <f t="shared" si="19"/>
        <v>0.10815216512645562</v>
      </c>
      <c r="L163" s="94">
        <f t="shared" si="19"/>
        <v>0.10815216512645562</v>
      </c>
      <c r="M163" s="94">
        <f t="shared" si="19"/>
        <v>0.10815216512645562</v>
      </c>
      <c r="N163" s="94">
        <f t="shared" si="19"/>
        <v>0.10815216512645562</v>
      </c>
      <c r="O163" s="94">
        <f t="shared" si="19"/>
        <v>0.10815216512645562</v>
      </c>
      <c r="P163" s="94">
        <f t="shared" si="19"/>
        <v>0.10815216512645562</v>
      </c>
      <c r="Q163" s="94">
        <f t="shared" si="19"/>
        <v>0.10815216512645562</v>
      </c>
      <c r="R163" s="94">
        <f t="shared" si="19"/>
        <v>0.10815216512645562</v>
      </c>
      <c r="S163" s="93">
        <f>(1+H163)^((5-Dashboard!$F$9)*3/12)</f>
        <v>1.0526880663931057</v>
      </c>
      <c r="T163" s="93">
        <f t="shared" si="17"/>
        <v>1.1665385599763023</v>
      </c>
      <c r="U163" s="93">
        <f t="shared" si="17"/>
        <v>1.292702230941237</v>
      </c>
      <c r="V163" s="93">
        <f t="shared" si="17"/>
        <v>1.4325107760813314</v>
      </c>
      <c r="W163" s="93">
        <f t="shared" si="17"/>
        <v>1.5874399180815066</v>
      </c>
      <c r="X163" s="93">
        <f t="shared" si="17"/>
        <v>1.7591249822301849</v>
      </c>
      <c r="Y163" s="93">
        <f t="shared" si="16"/>
        <v>1.9493781577864171</v>
      </c>
      <c r="Z163" s="93">
        <f t="shared" si="16"/>
        <v>2.1602076262012395</v>
      </c>
      <c r="AA163" s="93">
        <f t="shared" si="16"/>
        <v>2.3938387580975848</v>
      </c>
      <c r="AB163" s="93">
        <f t="shared" si="16"/>
        <v>2.6527376027494642</v>
      </c>
      <c r="AC163" s="95">
        <f t="shared" si="16"/>
        <v>2.9396369179991826</v>
      </c>
      <c r="AE163" s="96"/>
    </row>
    <row r="164" spans="3:31" ht="24.75" customHeight="1" x14ac:dyDescent="0.25">
      <c r="C164" s="91">
        <f>ABS(E164-Dashboard!$F$13)</f>
        <v>87.128649144689149</v>
      </c>
      <c r="D164" s="92">
        <f t="shared" si="18"/>
        <v>0.10825216512645562</v>
      </c>
      <c r="E164" s="93" cm="1">
        <f t="array" ref="E164">SUM('DRE + DCF'!$S$41/TIR!S164,'DRE + DCF'!$U$41:$AD$41/TIR!T164:AC164,TIR!F164)</f>
        <v>134.74864914468915</v>
      </c>
      <c r="F164" s="100">
        <f>'DRE + DCF'!$AE$38*'DRE + DCF'!$AE$39*(1+G164)/(R164-G164)/AC164</f>
        <v>97.460767816642246</v>
      </c>
      <c r="G164" s="92">
        <f>R164*(1-'DRE + DCF'!$AE$39)</f>
        <v>6.4951299075873367E-2</v>
      </c>
      <c r="H164" s="94">
        <f t="shared" si="14"/>
        <v>0.10825216512645562</v>
      </c>
      <c r="I164" s="94">
        <f t="shared" si="19"/>
        <v>0.10825216512645562</v>
      </c>
      <c r="J164" s="94">
        <f t="shared" si="19"/>
        <v>0.10825216512645562</v>
      </c>
      <c r="K164" s="94">
        <f t="shared" si="19"/>
        <v>0.10825216512645562</v>
      </c>
      <c r="L164" s="94">
        <f t="shared" si="19"/>
        <v>0.10825216512645562</v>
      </c>
      <c r="M164" s="94">
        <f t="shared" si="19"/>
        <v>0.10825216512645562</v>
      </c>
      <c r="N164" s="94">
        <f t="shared" si="19"/>
        <v>0.10825216512645562</v>
      </c>
      <c r="O164" s="94">
        <f t="shared" si="19"/>
        <v>0.10825216512645562</v>
      </c>
      <c r="P164" s="94">
        <f t="shared" si="19"/>
        <v>0.10825216512645562</v>
      </c>
      <c r="Q164" s="94">
        <f t="shared" si="19"/>
        <v>0.10825216512645562</v>
      </c>
      <c r="R164" s="94">
        <f t="shared" si="19"/>
        <v>0.10825216512645562</v>
      </c>
      <c r="S164" s="93">
        <f>(1+H164)^((5-Dashboard!$F$9)*3/12)</f>
        <v>1.0527355627727486</v>
      </c>
      <c r="T164" s="93">
        <f t="shared" si="17"/>
        <v>1.1666964667485165</v>
      </c>
      <c r="U164" s="93">
        <f t="shared" si="17"/>
        <v>1.2929938853194292</v>
      </c>
      <c r="V164" s="93">
        <f t="shared" si="17"/>
        <v>1.4329632729005255</v>
      </c>
      <c r="W164" s="93">
        <f t="shared" si="17"/>
        <v>1.5880846497386996</v>
      </c>
      <c r="X164" s="93">
        <f t="shared" si="17"/>
        <v>1.7599982514770027</v>
      </c>
      <c r="Y164" s="93">
        <f t="shared" si="16"/>
        <v>1.9505218728181644</v>
      </c>
      <c r="Z164" s="93">
        <f t="shared" si="16"/>
        <v>2.1616700886772398</v>
      </c>
      <c r="AA164" s="93">
        <f t="shared" si="16"/>
        <v>2.3956755560656484</v>
      </c>
      <c r="AB164" s="93">
        <f t="shared" si="16"/>
        <v>2.6550126219502803</v>
      </c>
      <c r="AC164" s="95">
        <f t="shared" si="16"/>
        <v>2.9424234867144659</v>
      </c>
      <c r="AE164" s="96"/>
    </row>
    <row r="165" spans="3:31" ht="24.75" customHeight="1" x14ac:dyDescent="0.25">
      <c r="C165" s="91">
        <f>ABS(E165-Dashboard!$F$13)</f>
        <v>86.932790626964959</v>
      </c>
      <c r="D165" s="92">
        <f t="shared" si="18"/>
        <v>0.10835216512645562</v>
      </c>
      <c r="E165" s="93" cm="1">
        <f t="array" ref="E165">SUM('DRE + DCF'!$S$41/TIR!S165,'DRE + DCF'!$U$41:$AD$41/TIR!T165:AC165,TIR!F165)</f>
        <v>134.55279062696496</v>
      </c>
      <c r="F165" s="100">
        <f>'DRE + DCF'!$AE$38*'DRE + DCF'!$AE$39*(1+G165)/(R165-G165)/AC165</f>
        <v>97.284095453008092</v>
      </c>
      <c r="G165" s="92">
        <f>R165*(1-'DRE + DCF'!$AE$39)</f>
        <v>6.5011299075873372E-2</v>
      </c>
      <c r="H165" s="94">
        <f t="shared" si="14"/>
        <v>0.10835216512645562</v>
      </c>
      <c r="I165" s="94">
        <f t="shared" si="19"/>
        <v>0.10835216512645562</v>
      </c>
      <c r="J165" s="94">
        <f t="shared" si="19"/>
        <v>0.10835216512645562</v>
      </c>
      <c r="K165" s="94">
        <f t="shared" si="19"/>
        <v>0.10835216512645562</v>
      </c>
      <c r="L165" s="94">
        <f t="shared" si="19"/>
        <v>0.10835216512645562</v>
      </c>
      <c r="M165" s="94">
        <f t="shared" si="19"/>
        <v>0.10835216512645562</v>
      </c>
      <c r="N165" s="94">
        <f t="shared" si="19"/>
        <v>0.10835216512645562</v>
      </c>
      <c r="O165" s="94">
        <f t="shared" si="19"/>
        <v>0.10835216512645562</v>
      </c>
      <c r="P165" s="94">
        <f t="shared" si="19"/>
        <v>0.10835216512645562</v>
      </c>
      <c r="Q165" s="94">
        <f t="shared" si="19"/>
        <v>0.10835216512645562</v>
      </c>
      <c r="R165" s="94">
        <f t="shared" si="19"/>
        <v>0.10835216512645562</v>
      </c>
      <c r="S165" s="93">
        <f>(1+H165)^((5-Dashboard!$F$9)*3/12)</f>
        <v>1.0527830570095891</v>
      </c>
      <c r="T165" s="93">
        <f t="shared" si="17"/>
        <v>1.1668543806450269</v>
      </c>
      <c r="U165" s="93">
        <f t="shared" si="17"/>
        <v>1.2932855791752049</v>
      </c>
      <c r="V165" s="93">
        <f t="shared" si="17"/>
        <v>1.4334158718056604</v>
      </c>
      <c r="W165" s="93">
        <f t="shared" si="17"/>
        <v>1.5887295850424297</v>
      </c>
      <c r="X165" s="93">
        <f t="shared" si="17"/>
        <v>1.7608718753822323</v>
      </c>
      <c r="Y165" s="93">
        <f t="shared" si="16"/>
        <v>1.9516661555901795</v>
      </c>
      <c r="Z165" s="93">
        <f t="shared" si="16"/>
        <v>2.1631334091524015</v>
      </c>
      <c r="AA165" s="93">
        <f t="shared" si="16"/>
        <v>2.3975135974914354</v>
      </c>
      <c r="AB165" s="93">
        <f t="shared" si="16"/>
        <v>2.65728938669975</v>
      </c>
      <c r="AC165" s="95">
        <f t="shared" si="16"/>
        <v>2.9452124451162192</v>
      </c>
      <c r="AE165" s="96"/>
    </row>
    <row r="166" spans="3:31" ht="24.75" customHeight="1" x14ac:dyDescent="0.25">
      <c r="C166" s="91">
        <f>ABS(E166-Dashboard!$F$13)</f>
        <v>86.737357626703499</v>
      </c>
      <c r="D166" s="92">
        <f t="shared" si="18"/>
        <v>0.10845216512645563</v>
      </c>
      <c r="E166" s="93" cm="1">
        <f t="array" ref="E166">SUM('DRE + DCF'!$S$41/TIR!S166,'DRE + DCF'!$U$41:$AD$41/TIR!T166:AC166,TIR!F166)</f>
        <v>134.3573576267035</v>
      </c>
      <c r="F166" s="100">
        <f>'DRE + DCF'!$AE$38*'DRE + DCF'!$AE$39*(1+G166)/(R166-G166)/AC166</f>
        <v>97.10783405882998</v>
      </c>
      <c r="G166" s="92">
        <f>R166*(1-'DRE + DCF'!$AE$39)</f>
        <v>6.5071299075873376E-2</v>
      </c>
      <c r="H166" s="94">
        <f t="shared" si="14"/>
        <v>0.10845216512645563</v>
      </c>
      <c r="I166" s="94">
        <f t="shared" si="19"/>
        <v>0.10845216512645563</v>
      </c>
      <c r="J166" s="94">
        <f t="shared" si="19"/>
        <v>0.10845216512645563</v>
      </c>
      <c r="K166" s="94">
        <f t="shared" si="19"/>
        <v>0.10845216512645563</v>
      </c>
      <c r="L166" s="94">
        <f t="shared" si="19"/>
        <v>0.10845216512645563</v>
      </c>
      <c r="M166" s="94">
        <f t="shared" si="19"/>
        <v>0.10845216512645563</v>
      </c>
      <c r="N166" s="94">
        <f t="shared" si="19"/>
        <v>0.10845216512645563</v>
      </c>
      <c r="O166" s="94">
        <f t="shared" si="19"/>
        <v>0.10845216512645563</v>
      </c>
      <c r="P166" s="94">
        <f t="shared" si="19"/>
        <v>0.10845216512645563</v>
      </c>
      <c r="Q166" s="94">
        <f t="shared" si="19"/>
        <v>0.10845216512645563</v>
      </c>
      <c r="R166" s="94">
        <f t="shared" si="19"/>
        <v>0.10845216512645563</v>
      </c>
      <c r="S166" s="93">
        <f>(1+H166)^((5-Dashboard!$F$9)*3/12)</f>
        <v>1.0528305491039172</v>
      </c>
      <c r="T166" s="93">
        <f t="shared" si="17"/>
        <v>1.1670123016655121</v>
      </c>
      <c r="U166" s="93">
        <f t="shared" si="17"/>
        <v>1.2935773125103451</v>
      </c>
      <c r="V166" s="93">
        <f t="shared" si="17"/>
        <v>1.4338685728105538</v>
      </c>
      <c r="W166" s="93">
        <f t="shared" si="17"/>
        <v>1.5893747240386393</v>
      </c>
      <c r="X166" s="93">
        <f t="shared" si="17"/>
        <v>1.7617458540578927</v>
      </c>
      <c r="Y166" s="93">
        <f t="shared" si="16"/>
        <v>1.952811006333028</v>
      </c>
      <c r="Z166" s="93">
        <f t="shared" si="16"/>
        <v>2.1645975880526174</v>
      </c>
      <c r="AA166" s="93">
        <f t="shared" si="16"/>
        <v>2.3993528831044273</v>
      </c>
      <c r="AB166" s="93">
        <f t="shared" si="16"/>
        <v>2.6595678981795059</v>
      </c>
      <c r="AC166" s="95">
        <f t="shared" si="16"/>
        <v>2.9480037950378901</v>
      </c>
      <c r="AE166" s="96"/>
    </row>
    <row r="167" spans="3:31" ht="24.75" customHeight="1" x14ac:dyDescent="0.25">
      <c r="C167" s="91">
        <f>ABS(E167-Dashboard!$F$13)</f>
        <v>86.542348903281209</v>
      </c>
      <c r="D167" s="92">
        <f t="shared" si="18"/>
        <v>0.10855216512645563</v>
      </c>
      <c r="E167" s="93" cm="1">
        <f t="array" ref="E167">SUM('DRE + DCF'!$S$41/TIR!S167,'DRE + DCF'!$U$41:$AD$41/TIR!T167:AC167,TIR!F167)</f>
        <v>134.16234890328121</v>
      </c>
      <c r="F167" s="100">
        <f>'DRE + DCF'!$AE$38*'DRE + DCF'!$AE$39*(1+G167)/(R167-G167)/AC167</f>
        <v>96.931982406870745</v>
      </c>
      <c r="G167" s="92">
        <f>R167*(1-'DRE + DCF'!$AE$39)</f>
        <v>6.5131299075873381E-2</v>
      </c>
      <c r="H167" s="94">
        <f t="shared" si="14"/>
        <v>0.10855216512645563</v>
      </c>
      <c r="I167" s="94">
        <f t="shared" si="19"/>
        <v>0.10855216512645563</v>
      </c>
      <c r="J167" s="94">
        <f t="shared" si="19"/>
        <v>0.10855216512645563</v>
      </c>
      <c r="K167" s="94">
        <f t="shared" si="19"/>
        <v>0.10855216512645563</v>
      </c>
      <c r="L167" s="94">
        <f t="shared" si="19"/>
        <v>0.10855216512645563</v>
      </c>
      <c r="M167" s="94">
        <f t="shared" si="19"/>
        <v>0.10855216512645563</v>
      </c>
      <c r="N167" s="94">
        <f t="shared" si="19"/>
        <v>0.10855216512645563</v>
      </c>
      <c r="O167" s="94">
        <f t="shared" si="19"/>
        <v>0.10855216512645563</v>
      </c>
      <c r="P167" s="94">
        <f t="shared" si="19"/>
        <v>0.10855216512645563</v>
      </c>
      <c r="Q167" s="94">
        <f t="shared" si="19"/>
        <v>0.10855216512645563</v>
      </c>
      <c r="R167" s="94">
        <f t="shared" si="19"/>
        <v>0.10855216512645563</v>
      </c>
      <c r="S167" s="93">
        <f>(1+H167)^((5-Dashboard!$F$9)*3/12)</f>
        <v>1.0528780390560226</v>
      </c>
      <c r="T167" s="93">
        <f t="shared" si="17"/>
        <v>1.1671702298096507</v>
      </c>
      <c r="U167" s="93">
        <f t="shared" si="17"/>
        <v>1.293869085326631</v>
      </c>
      <c r="V167" s="93">
        <f t="shared" si="17"/>
        <v>1.4343213759290236</v>
      </c>
      <c r="W167" s="93">
        <f t="shared" si="17"/>
        <v>1.590020066773276</v>
      </c>
      <c r="X167" s="93">
        <f t="shared" si="17"/>
        <v>1.7626201876160266</v>
      </c>
      <c r="Y167" s="93">
        <f t="shared" si="16"/>
        <v>1.9539564252773456</v>
      </c>
      <c r="Z167" s="93">
        <f t="shared" si="16"/>
        <v>2.166062625803951</v>
      </c>
      <c r="AA167" s="93">
        <f t="shared" si="16"/>
        <v>2.4011934136344655</v>
      </c>
      <c r="AB167" s="93">
        <f t="shared" si="16"/>
        <v>2.6618481575718715</v>
      </c>
      <c r="AC167" s="95">
        <f t="shared" si="16"/>
        <v>2.9507975383141649</v>
      </c>
      <c r="AE167" s="96"/>
    </row>
    <row r="168" spans="3:31" ht="24.75" customHeight="1" x14ac:dyDescent="0.25">
      <c r="C168" s="91">
        <f>ABS(E168-Dashboard!$F$13)</f>
        <v>86.347763220713091</v>
      </c>
      <c r="D168" s="92">
        <f t="shared" si="18"/>
        <v>0.10865216512645563</v>
      </c>
      <c r="E168" s="93" cm="1">
        <f t="array" ref="E168">SUM('DRE + DCF'!$S$41/TIR!S168,'DRE + DCF'!$U$41:$AD$41/TIR!T168:AC168,TIR!F168)</f>
        <v>133.9677632207131</v>
      </c>
      <c r="F168" s="100">
        <f>'DRE + DCF'!$AE$38*'DRE + DCF'!$AE$39*(1+G168)/(R168-G168)/AC168</f>
        <v>96.756539274517678</v>
      </c>
      <c r="G168" s="92">
        <f>R168*(1-'DRE + DCF'!$AE$39)</f>
        <v>6.5191299075873371E-2</v>
      </c>
      <c r="H168" s="94">
        <f t="shared" si="14"/>
        <v>0.10865216512645563</v>
      </c>
      <c r="I168" s="94">
        <f t="shared" si="19"/>
        <v>0.10865216512645563</v>
      </c>
      <c r="J168" s="94">
        <f t="shared" si="19"/>
        <v>0.10865216512645563</v>
      </c>
      <c r="K168" s="94">
        <f t="shared" si="19"/>
        <v>0.10865216512645563</v>
      </c>
      <c r="L168" s="94">
        <f t="shared" si="19"/>
        <v>0.10865216512645563</v>
      </c>
      <c r="M168" s="94">
        <f t="shared" si="19"/>
        <v>0.10865216512645563</v>
      </c>
      <c r="N168" s="94">
        <f t="shared" si="19"/>
        <v>0.10865216512645563</v>
      </c>
      <c r="O168" s="94">
        <f t="shared" si="19"/>
        <v>0.10865216512645563</v>
      </c>
      <c r="P168" s="94">
        <f t="shared" si="19"/>
        <v>0.10865216512645563</v>
      </c>
      <c r="Q168" s="94">
        <f t="shared" si="19"/>
        <v>0.10865216512645563</v>
      </c>
      <c r="R168" s="94">
        <f t="shared" si="19"/>
        <v>0.10865216512645563</v>
      </c>
      <c r="S168" s="93">
        <f>(1+H168)^((5-Dashboard!$F$9)*3/12)</f>
        <v>1.0529255268661957</v>
      </c>
      <c r="T168" s="93">
        <f t="shared" si="17"/>
        <v>1.1673281650771219</v>
      </c>
      <c r="U168" s="93">
        <f t="shared" si="17"/>
        <v>1.2941608976258439</v>
      </c>
      <c r="V168" s="93">
        <f t="shared" si="17"/>
        <v>1.4347742811748889</v>
      </c>
      <c r="W168" s="93">
        <f t="shared" si="17"/>
        <v>1.5906656132922945</v>
      </c>
      <c r="X168" s="93">
        <f t="shared" si="17"/>
        <v>1.7634948761687037</v>
      </c>
      <c r="Y168" s="93">
        <f t="shared" si="16"/>
        <v>1.9551024126538441</v>
      </c>
      <c r="Z168" s="93">
        <f t="shared" si="16"/>
        <v>2.1675285228326411</v>
      </c>
      <c r="AA168" s="93">
        <f t="shared" si="16"/>
        <v>2.4030351898117557</v>
      </c>
      <c r="AB168" s="93">
        <f t="shared" si="16"/>
        <v>2.664130166059866</v>
      </c>
      <c r="AC168" s="95">
        <f t="shared" si="16"/>
        <v>2.9535936767809741</v>
      </c>
      <c r="AE168" s="96"/>
    </row>
    <row r="169" spans="3:31" ht="24.75" customHeight="1" x14ac:dyDescent="0.25">
      <c r="C169" s="91">
        <f>ABS(E169-Dashboard!$F$13)</f>
        <v>86.153599347631769</v>
      </c>
      <c r="D169" s="92">
        <f t="shared" si="18"/>
        <v>0.10875216512645564</v>
      </c>
      <c r="E169" s="93" cm="1">
        <f t="array" ref="E169">SUM('DRE + DCF'!$S$41/TIR!S169,'DRE + DCF'!$U$41:$AD$41/TIR!T169:AC169,TIR!F169)</f>
        <v>133.77359934763177</v>
      </c>
      <c r="F169" s="100">
        <f>'DRE + DCF'!$AE$38*'DRE + DCF'!$AE$39*(1+G169)/(R169-G169)/AC169</f>
        <v>96.581503443761662</v>
      </c>
      <c r="G169" s="92">
        <f>R169*(1-'DRE + DCF'!$AE$39)</f>
        <v>6.5251299075873376E-2</v>
      </c>
      <c r="H169" s="94">
        <f t="shared" si="14"/>
        <v>0.10875216512645564</v>
      </c>
      <c r="I169" s="94">
        <f t="shared" si="19"/>
        <v>0.10875216512645564</v>
      </c>
      <c r="J169" s="94">
        <f t="shared" si="19"/>
        <v>0.10875216512645564</v>
      </c>
      <c r="K169" s="94">
        <f t="shared" si="19"/>
        <v>0.10875216512645564</v>
      </c>
      <c r="L169" s="94">
        <f t="shared" si="19"/>
        <v>0.10875216512645564</v>
      </c>
      <c r="M169" s="94">
        <f t="shared" si="19"/>
        <v>0.10875216512645564</v>
      </c>
      <c r="N169" s="94">
        <f t="shared" si="19"/>
        <v>0.10875216512645564</v>
      </c>
      <c r="O169" s="94">
        <f t="shared" si="19"/>
        <v>0.10875216512645564</v>
      </c>
      <c r="P169" s="94">
        <f t="shared" si="19"/>
        <v>0.10875216512645564</v>
      </c>
      <c r="Q169" s="94">
        <f t="shared" si="19"/>
        <v>0.10875216512645564</v>
      </c>
      <c r="R169" s="94">
        <f t="shared" si="19"/>
        <v>0.10875216512645564</v>
      </c>
      <c r="S169" s="93">
        <f>(1+H169)^((5-Dashboard!$F$9)*3/12)</f>
        <v>1.0529730125347256</v>
      </c>
      <c r="T169" s="93">
        <f t="shared" si="17"/>
        <v>1.1674861074676035</v>
      </c>
      <c r="U169" s="93">
        <f t="shared" si="17"/>
        <v>1.2944527494097633</v>
      </c>
      <c r="V169" s="93">
        <f t="shared" si="17"/>
        <v>1.4352272885619684</v>
      </c>
      <c r="W169" s="93">
        <f t="shared" si="17"/>
        <v>1.5913113636416547</v>
      </c>
      <c r="X169" s="93">
        <f t="shared" si="17"/>
        <v>1.7643699198280172</v>
      </c>
      <c r="Y169" s="93">
        <f t="shared" si="16"/>
        <v>1.9562489686933049</v>
      </c>
      <c r="Z169" s="93">
        <f t="shared" si="16"/>
        <v>2.1689952795650975</v>
      </c>
      <c r="AA169" s="93">
        <f t="shared" si="16"/>
        <v>2.4048782123668637</v>
      </c>
      <c r="AB169" s="93">
        <f t="shared" si="16"/>
        <v>2.6664139248272001</v>
      </c>
      <c r="AC169" s="95">
        <f t="shared" si="16"/>
        <v>2.9563922122754884</v>
      </c>
      <c r="AE169" s="96"/>
    </row>
    <row r="170" spans="3:31" ht="24.75" customHeight="1" x14ac:dyDescent="0.25">
      <c r="C170" s="91">
        <f>ABS(E170-Dashboard!$F$13)</f>
        <v>85.959856057265711</v>
      </c>
      <c r="D170" s="92">
        <f t="shared" si="18"/>
        <v>0.10885216512645564</v>
      </c>
      <c r="E170" s="93" cm="1">
        <f t="array" ref="E170">SUM('DRE + DCF'!$S$41/TIR!S170,'DRE + DCF'!$U$41:$AD$41/TIR!T170:AC170,TIR!F170)</f>
        <v>133.57985605726572</v>
      </c>
      <c r="F170" s="100">
        <f>'DRE + DCF'!$AE$38*'DRE + DCF'!$AE$39*(1+G170)/(R170-G170)/AC170</f>
        <v>96.406873701175343</v>
      </c>
      <c r="G170" s="92">
        <f>R170*(1-'DRE + DCF'!$AE$39)</f>
        <v>6.531129907587338E-2</v>
      </c>
      <c r="H170" s="94">
        <f t="shared" si="14"/>
        <v>0.10885216512645564</v>
      </c>
      <c r="I170" s="94">
        <f t="shared" si="19"/>
        <v>0.10885216512645564</v>
      </c>
      <c r="J170" s="94">
        <f t="shared" si="19"/>
        <v>0.10885216512645564</v>
      </c>
      <c r="K170" s="94">
        <f t="shared" si="19"/>
        <v>0.10885216512645564</v>
      </c>
      <c r="L170" s="94">
        <f t="shared" si="19"/>
        <v>0.10885216512645564</v>
      </c>
      <c r="M170" s="94">
        <f t="shared" si="19"/>
        <v>0.10885216512645564</v>
      </c>
      <c r="N170" s="94">
        <f t="shared" si="19"/>
        <v>0.10885216512645564</v>
      </c>
      <c r="O170" s="94">
        <f t="shared" si="19"/>
        <v>0.10885216512645564</v>
      </c>
      <c r="P170" s="94">
        <f t="shared" si="19"/>
        <v>0.10885216512645564</v>
      </c>
      <c r="Q170" s="94">
        <f t="shared" si="19"/>
        <v>0.10885216512645564</v>
      </c>
      <c r="R170" s="94">
        <f t="shared" si="19"/>
        <v>0.10885216512645564</v>
      </c>
      <c r="S170" s="93">
        <f>(1+H170)^((5-Dashboard!$F$9)*3/12)</f>
        <v>1.0530204960619027</v>
      </c>
      <c r="T170" s="93">
        <f t="shared" si="17"/>
        <v>1.1676440569807751</v>
      </c>
      <c r="U170" s="93">
        <f t="shared" si="17"/>
        <v>1.294744640680171</v>
      </c>
      <c r="V170" s="93">
        <f t="shared" si="17"/>
        <v>1.4356803981040824</v>
      </c>
      <c r="W170" s="93">
        <f t="shared" si="17"/>
        <v>1.5919573178673234</v>
      </c>
      <c r="X170" s="93">
        <f t="shared" si="17"/>
        <v>1.7652453187060866</v>
      </c>
      <c r="Y170" s="93">
        <f t="shared" si="16"/>
        <v>1.9573960936265842</v>
      </c>
      <c r="Z170" s="93">
        <f t="shared" si="16"/>
        <v>2.170462896427904</v>
      </c>
      <c r="AA170" s="93">
        <f t="shared" si="16"/>
        <v>2.4067224820307191</v>
      </c>
      <c r="AB170" s="93">
        <f t="shared" si="16"/>
        <v>2.6686994350582798</v>
      </c>
      <c r="AC170" s="95">
        <f t="shared" si="16"/>
        <v>2.9591931466361223</v>
      </c>
      <c r="AE170" s="96"/>
    </row>
    <row r="171" spans="3:31" ht="24.75" customHeight="1" x14ac:dyDescent="0.25">
      <c r="C171" s="91">
        <f>ABS(E171-Dashboard!$F$13)</f>
        <v>85.766532127418344</v>
      </c>
      <c r="D171" s="92">
        <f t="shared" si="18"/>
        <v>0.10895216512645564</v>
      </c>
      <c r="E171" s="93" cm="1">
        <f t="array" ref="E171">SUM('DRE + DCF'!$S$41/TIR!S171,'DRE + DCF'!$U$41:$AD$41/TIR!T171:AC171,TIR!F171)</f>
        <v>133.38653212741835</v>
      </c>
      <c r="F171" s="100">
        <f>'DRE + DCF'!$AE$38*'DRE + DCF'!$AE$39*(1+G171)/(R171-G171)/AC171</f>
        <v>96.232648837892242</v>
      </c>
      <c r="G171" s="92">
        <f>R171*(1-'DRE + DCF'!$AE$39)</f>
        <v>6.5371299075873385E-2</v>
      </c>
      <c r="H171" s="94">
        <f t="shared" si="14"/>
        <v>0.10895216512645564</v>
      </c>
      <c r="I171" s="94">
        <f t="shared" si="19"/>
        <v>0.10895216512645564</v>
      </c>
      <c r="J171" s="94">
        <f t="shared" si="19"/>
        <v>0.10895216512645564</v>
      </c>
      <c r="K171" s="94">
        <f t="shared" si="19"/>
        <v>0.10895216512645564</v>
      </c>
      <c r="L171" s="94">
        <f t="shared" si="19"/>
        <v>0.10895216512645564</v>
      </c>
      <c r="M171" s="94">
        <f t="shared" si="19"/>
        <v>0.10895216512645564</v>
      </c>
      <c r="N171" s="94">
        <f t="shared" si="19"/>
        <v>0.10895216512645564</v>
      </c>
      <c r="O171" s="94">
        <f t="shared" si="19"/>
        <v>0.10895216512645564</v>
      </c>
      <c r="P171" s="94">
        <f t="shared" si="19"/>
        <v>0.10895216512645564</v>
      </c>
      <c r="Q171" s="94">
        <f t="shared" si="19"/>
        <v>0.10895216512645564</v>
      </c>
      <c r="R171" s="94">
        <f t="shared" si="19"/>
        <v>0.10895216512645564</v>
      </c>
      <c r="S171" s="93">
        <f>(1+H171)^((5-Dashboard!$F$9)*3/12)</f>
        <v>1.0530679774480163</v>
      </c>
      <c r="T171" s="93">
        <f t="shared" si="17"/>
        <v>1.1678020136163152</v>
      </c>
      <c r="U171" s="93">
        <f t="shared" si="17"/>
        <v>1.2950365714388472</v>
      </c>
      <c r="V171" s="93">
        <f t="shared" si="17"/>
        <v>1.4361336098150514</v>
      </c>
      <c r="W171" s="93">
        <f t="shared" si="17"/>
        <v>1.5926034760152736</v>
      </c>
      <c r="X171" s="93">
        <f t="shared" si="17"/>
        <v>1.7661210729150569</v>
      </c>
      <c r="Y171" s="93">
        <f t="shared" si="16"/>
        <v>1.958543787684611</v>
      </c>
      <c r="Z171" s="93">
        <f t="shared" si="16"/>
        <v>2.1719313738478183</v>
      </c>
      <c r="AA171" s="93">
        <f t="shared" si="16"/>
        <v>2.4085679995346152</v>
      </c>
      <c r="AB171" s="93">
        <f t="shared" si="16"/>
        <v>2.6709866979382073</v>
      </c>
      <c r="AC171" s="95">
        <f t="shared" si="16"/>
        <v>2.961996481702537</v>
      </c>
      <c r="AE171" s="96"/>
    </row>
    <row r="172" spans="3:31" ht="24.75" customHeight="1" x14ac:dyDescent="0.25">
      <c r="C172" s="91">
        <f>ABS(E172-Dashboard!$F$13)</f>
        <v>85.573626340446907</v>
      </c>
      <c r="D172" s="92">
        <f t="shared" si="18"/>
        <v>0.10905216512645564</v>
      </c>
      <c r="E172" s="93" cm="1">
        <f t="array" ref="E172">SUM('DRE + DCF'!$S$41/TIR!S172,'DRE + DCF'!$U$41:$AD$41/TIR!T172:AC172,TIR!F172)</f>
        <v>133.19362634044691</v>
      </c>
      <c r="F172" s="100">
        <f>'DRE + DCF'!$AE$38*'DRE + DCF'!$AE$39*(1+G172)/(R172-G172)/AC172</f>
        <v>96.058827649585709</v>
      </c>
      <c r="G172" s="92">
        <f>R172*(1-'DRE + DCF'!$AE$39)</f>
        <v>6.5431299075873389E-2</v>
      </c>
      <c r="H172" s="94">
        <f t="shared" si="14"/>
        <v>0.10905216512645564</v>
      </c>
      <c r="I172" s="94">
        <f t="shared" si="19"/>
        <v>0.10905216512645564</v>
      </c>
      <c r="J172" s="94">
        <f t="shared" si="19"/>
        <v>0.10905216512645564</v>
      </c>
      <c r="K172" s="94">
        <f t="shared" si="19"/>
        <v>0.10905216512645564</v>
      </c>
      <c r="L172" s="94">
        <f t="shared" si="19"/>
        <v>0.10905216512645564</v>
      </c>
      <c r="M172" s="94">
        <f t="shared" si="19"/>
        <v>0.10905216512645564</v>
      </c>
      <c r="N172" s="94">
        <f t="shared" si="19"/>
        <v>0.10905216512645564</v>
      </c>
      <c r="O172" s="94">
        <f t="shared" si="19"/>
        <v>0.10905216512645564</v>
      </c>
      <c r="P172" s="94">
        <f t="shared" si="19"/>
        <v>0.10905216512645564</v>
      </c>
      <c r="Q172" s="94">
        <f t="shared" si="19"/>
        <v>0.10905216512645564</v>
      </c>
      <c r="R172" s="94">
        <f t="shared" si="19"/>
        <v>0.10905216512645564</v>
      </c>
      <c r="S172" s="93">
        <f>(1+H172)^((5-Dashboard!$F$9)*3/12)</f>
        <v>1.0531154566933558</v>
      </c>
      <c r="T172" s="93">
        <f t="shared" si="17"/>
        <v>1.1679599773739022</v>
      </c>
      <c r="U172" s="93">
        <f t="shared" si="17"/>
        <v>1.2953285416875724</v>
      </c>
      <c r="V172" s="93">
        <f t="shared" si="17"/>
        <v>1.4365869237086963</v>
      </c>
      <c r="W172" s="93">
        <f t="shared" si="17"/>
        <v>1.5932498381314839</v>
      </c>
      <c r="X172" s="93">
        <f t="shared" si="17"/>
        <v>1.7669971825670971</v>
      </c>
      <c r="Y172" s="93">
        <f t="shared" si="16"/>
        <v>1.959692051098386</v>
      </c>
      <c r="Z172" s="93">
        <f t="shared" si="16"/>
        <v>2.1734007122517696</v>
      </c>
      <c r="AA172" s="93">
        <f t="shared" si="16"/>
        <v>2.4104147656102057</v>
      </c>
      <c r="AB172" s="93">
        <f t="shared" si="16"/>
        <v>2.6732757146527764</v>
      </c>
      <c r="AC172" s="95">
        <f t="shared" si="16"/>
        <v>2.9648022193156343</v>
      </c>
      <c r="AE172" s="96"/>
    </row>
    <row r="173" spans="3:31" ht="24.75" customHeight="1" x14ac:dyDescent="0.25">
      <c r="C173" s="91">
        <f>ABS(E173-Dashboard!$F$13)</f>
        <v>85.381137483241332</v>
      </c>
      <c r="D173" s="92">
        <f t="shared" si="18"/>
        <v>0.10915216512645565</v>
      </c>
      <c r="E173" s="93" cm="1">
        <f t="array" ref="E173">SUM('DRE + DCF'!$S$41/TIR!S173,'DRE + DCF'!$U$41:$AD$41/TIR!T173:AC173,TIR!F173)</f>
        <v>133.00113748324134</v>
      </c>
      <c r="F173" s="100">
        <f>'DRE + DCF'!$AE$38*'DRE + DCF'!$AE$39*(1+G173)/(R173-G173)/AC173</f>
        <v>95.885408936447774</v>
      </c>
      <c r="G173" s="92">
        <f>R173*(1-'DRE + DCF'!$AE$39)</f>
        <v>6.549129907587338E-2</v>
      </c>
      <c r="H173" s="94">
        <f t="shared" si="14"/>
        <v>0.10915216512645565</v>
      </c>
      <c r="I173" s="94">
        <f t="shared" si="19"/>
        <v>0.10915216512645565</v>
      </c>
      <c r="J173" s="94">
        <f t="shared" si="19"/>
        <v>0.10915216512645565</v>
      </c>
      <c r="K173" s="94">
        <f t="shared" si="19"/>
        <v>0.10915216512645565</v>
      </c>
      <c r="L173" s="94">
        <f t="shared" si="19"/>
        <v>0.10915216512645565</v>
      </c>
      <c r="M173" s="94">
        <f t="shared" si="19"/>
        <v>0.10915216512645565</v>
      </c>
      <c r="N173" s="94">
        <f t="shared" si="19"/>
        <v>0.10915216512645565</v>
      </c>
      <c r="O173" s="94">
        <f t="shared" si="19"/>
        <v>0.10915216512645565</v>
      </c>
      <c r="P173" s="94">
        <f t="shared" si="19"/>
        <v>0.10915216512645565</v>
      </c>
      <c r="Q173" s="94">
        <f t="shared" si="19"/>
        <v>0.10915216512645565</v>
      </c>
      <c r="R173" s="94">
        <f t="shared" si="19"/>
        <v>0.10915216512645565</v>
      </c>
      <c r="S173" s="93">
        <f>(1+H173)^((5-Dashboard!$F$9)*3/12)</f>
        <v>1.0531629337982114</v>
      </c>
      <c r="T173" s="93">
        <f t="shared" si="17"/>
        <v>1.168117948253216</v>
      </c>
      <c r="U173" s="93">
        <f t="shared" si="17"/>
        <v>1.2956205514281276</v>
      </c>
      <c r="V173" s="93">
        <f t="shared" si="17"/>
        <v>1.43704033979884</v>
      </c>
      <c r="W173" s="93">
        <f t="shared" si="17"/>
        <v>1.5938964042619408</v>
      </c>
      <c r="X173" s="93">
        <f t="shared" si="17"/>
        <v>1.7678736477744039</v>
      </c>
      <c r="Y173" s="93">
        <f t="shared" si="16"/>
        <v>1.960840884098985</v>
      </c>
      <c r="Z173" s="93">
        <f t="shared" si="16"/>
        <v>2.1748709120668623</v>
      </c>
      <c r="AA173" s="93">
        <f t="shared" si="16"/>
        <v>2.4122627809895096</v>
      </c>
      <c r="AB173" s="93">
        <f t="shared" si="16"/>
        <v>2.6755664863884796</v>
      </c>
      <c r="AC173" s="95">
        <f t="shared" si="16"/>
        <v>2.9676103613175653</v>
      </c>
      <c r="AE173" s="96"/>
    </row>
    <row r="174" spans="3:31" ht="24.75" customHeight="1" x14ac:dyDescent="0.25">
      <c r="C174" s="91">
        <f>ABS(E174-Dashboard!$F$13)</f>
        <v>85.189064347203725</v>
      </c>
      <c r="D174" s="92">
        <f t="shared" si="18"/>
        <v>0.10925216512645565</v>
      </c>
      <c r="E174" s="93" cm="1">
        <f t="array" ref="E174">SUM('DRE + DCF'!$S$41/TIR!S174,'DRE + DCF'!$U$41:$AD$41/TIR!T174:AC174,TIR!F174)</f>
        <v>132.80906434720373</v>
      </c>
      <c r="F174" s="100">
        <f>'DRE + DCF'!$AE$38*'DRE + DCF'!$AE$39*(1+G174)/(R174-G174)/AC174</f>
        <v>95.712391503168675</v>
      </c>
      <c r="G174" s="92">
        <f>R174*(1-'DRE + DCF'!$AE$39)</f>
        <v>6.5551299075873384E-2</v>
      </c>
      <c r="H174" s="94">
        <f t="shared" si="14"/>
        <v>0.10925216512645565</v>
      </c>
      <c r="I174" s="94">
        <f t="shared" si="19"/>
        <v>0.10925216512645565</v>
      </c>
      <c r="J174" s="94">
        <f t="shared" si="19"/>
        <v>0.10925216512645565</v>
      </c>
      <c r="K174" s="94">
        <f t="shared" si="19"/>
        <v>0.10925216512645565</v>
      </c>
      <c r="L174" s="94">
        <f t="shared" si="19"/>
        <v>0.10925216512645565</v>
      </c>
      <c r="M174" s="94">
        <f t="shared" si="19"/>
        <v>0.10925216512645565</v>
      </c>
      <c r="N174" s="94">
        <f t="shared" si="19"/>
        <v>0.10925216512645565</v>
      </c>
      <c r="O174" s="94">
        <f t="shared" si="19"/>
        <v>0.10925216512645565</v>
      </c>
      <c r="P174" s="94">
        <f t="shared" si="19"/>
        <v>0.10925216512645565</v>
      </c>
      <c r="Q174" s="94">
        <f t="shared" si="19"/>
        <v>0.10925216512645565</v>
      </c>
      <c r="R174" s="94">
        <f t="shared" si="19"/>
        <v>0.10925216512645565</v>
      </c>
      <c r="S174" s="93">
        <f>(1+H174)^((5-Dashboard!$F$9)*3/12)</f>
        <v>1.053210408762872</v>
      </c>
      <c r="T174" s="93">
        <f t="shared" si="17"/>
        <v>1.1682759262539353</v>
      </c>
      <c r="U174" s="93">
        <f t="shared" si="17"/>
        <v>1.2959126006622932</v>
      </c>
      <c r="V174" s="93">
        <f t="shared" si="17"/>
        <v>1.4374938580993049</v>
      </c>
      <c r="W174" s="93">
        <f t="shared" si="17"/>
        <v>1.5945431744526362</v>
      </c>
      <c r="X174" s="93">
        <f t="shared" si="17"/>
        <v>1.7687504686491986</v>
      </c>
      <c r="Y174" s="93">
        <f t="shared" si="16"/>
        <v>1.9619902869175569</v>
      </c>
      <c r="Z174" s="93">
        <f t="shared" si="16"/>
        <v>2.1763419737203762</v>
      </c>
      <c r="AA174" s="93">
        <f t="shared" si="16"/>
        <v>2.4141120464049113</v>
      </c>
      <c r="AB174" s="93">
        <f t="shared" si="16"/>
        <v>2.6778590143325065</v>
      </c>
      <c r="AC174" s="95">
        <f t="shared" si="16"/>
        <v>2.9704209095517293</v>
      </c>
      <c r="AE174" s="96"/>
    </row>
    <row r="175" spans="3:31" ht="24.75" customHeight="1" x14ac:dyDescent="0.25">
      <c r="C175" s="91">
        <f>ABS(E175-Dashboard!$F$13)</f>
        <v>84.997405728228017</v>
      </c>
      <c r="D175" s="92">
        <f t="shared" si="18"/>
        <v>0.10935216512645565</v>
      </c>
      <c r="E175" s="93" cm="1">
        <f t="array" ref="E175">SUM('DRE + DCF'!$S$41/TIR!S175,'DRE + DCF'!$U$41:$AD$41/TIR!T175:AC175,TIR!F175)</f>
        <v>132.61740572822802</v>
      </c>
      <c r="F175" s="100">
        <f>'DRE + DCF'!$AE$38*'DRE + DCF'!$AE$39*(1+G175)/(R175-G175)/AC175</f>
        <v>95.539774158916302</v>
      </c>
      <c r="G175" s="92">
        <f>R175*(1-'DRE + DCF'!$AE$39)</f>
        <v>6.5611299075873389E-2</v>
      </c>
      <c r="H175" s="94">
        <f t="shared" si="14"/>
        <v>0.10935216512645565</v>
      </c>
      <c r="I175" s="94">
        <f t="shared" si="19"/>
        <v>0.10935216512645565</v>
      </c>
      <c r="J175" s="94">
        <f t="shared" si="19"/>
        <v>0.10935216512645565</v>
      </c>
      <c r="K175" s="94">
        <f t="shared" si="19"/>
        <v>0.10935216512645565</v>
      </c>
      <c r="L175" s="94">
        <f t="shared" si="19"/>
        <v>0.10935216512645565</v>
      </c>
      <c r="M175" s="94">
        <f t="shared" si="19"/>
        <v>0.10935216512645565</v>
      </c>
      <c r="N175" s="94">
        <f t="shared" si="19"/>
        <v>0.10935216512645565</v>
      </c>
      <c r="O175" s="94">
        <f t="shared" si="19"/>
        <v>0.10935216512645565</v>
      </c>
      <c r="P175" s="94">
        <f t="shared" si="19"/>
        <v>0.10935216512645565</v>
      </c>
      <c r="Q175" s="94">
        <f t="shared" si="19"/>
        <v>0.10935216512645565</v>
      </c>
      <c r="R175" s="94">
        <f t="shared" si="19"/>
        <v>0.10935216512645565</v>
      </c>
      <c r="S175" s="93">
        <f>(1+H175)^((5-Dashboard!$F$9)*3/12)</f>
        <v>1.053257881587627</v>
      </c>
      <c r="T175" s="93">
        <f t="shared" si="17"/>
        <v>1.1684339113757383</v>
      </c>
      <c r="U175" s="93">
        <f t="shared" si="17"/>
        <v>1.2962046893918486</v>
      </c>
      <c r="V175" s="93">
        <f t="shared" si="17"/>
        <v>1.4379474786239124</v>
      </c>
      <c r="W175" s="93">
        <f t="shared" si="17"/>
        <v>1.5951901487495652</v>
      </c>
      <c r="X175" s="93">
        <f t="shared" si="17"/>
        <v>1.7696276453037232</v>
      </c>
      <c r="Y175" s="93">
        <f t="shared" si="16"/>
        <v>1.9631402597853169</v>
      </c>
      <c r="Z175" s="93">
        <f t="shared" si="16"/>
        <v>2.1778138976397541</v>
      </c>
      <c r="AA175" s="93">
        <f t="shared" si="16"/>
        <v>2.4159625625891468</v>
      </c>
      <c r="AB175" s="93">
        <f t="shared" si="16"/>
        <v>2.6801532996727304</v>
      </c>
      <c r="AC175" s="95">
        <f t="shared" si="16"/>
        <v>2.973233865862758</v>
      </c>
      <c r="AE175" s="96"/>
    </row>
    <row r="176" spans="3:31" ht="24.75" customHeight="1" x14ac:dyDescent="0.25">
      <c r="C176" s="91">
        <f>ABS(E176-Dashboard!$F$13)</f>
        <v>84.806160426678105</v>
      </c>
      <c r="D176" s="92">
        <f t="shared" si="18"/>
        <v>0.10945216512645566</v>
      </c>
      <c r="E176" s="93" cm="1">
        <f t="array" ref="E176">SUM('DRE + DCF'!$S$41/TIR!S176,'DRE + DCF'!$U$41:$AD$41/TIR!T176:AC176,TIR!F176)</f>
        <v>132.42616042667811</v>
      </c>
      <c r="F176" s="100">
        <f>'DRE + DCF'!$AE$38*'DRE + DCF'!$AE$39*(1+G176)/(R176-G176)/AC176</f>
        <v>95.367555717314801</v>
      </c>
      <c r="G176" s="92">
        <f>R176*(1-'DRE + DCF'!$AE$39)</f>
        <v>6.5671299075873393E-2</v>
      </c>
      <c r="H176" s="94">
        <f t="shared" si="14"/>
        <v>0.10945216512645566</v>
      </c>
      <c r="I176" s="94">
        <f t="shared" si="19"/>
        <v>0.10945216512645566</v>
      </c>
      <c r="J176" s="94">
        <f t="shared" si="19"/>
        <v>0.10945216512645566</v>
      </c>
      <c r="K176" s="94">
        <f t="shared" si="19"/>
        <v>0.10945216512645566</v>
      </c>
      <c r="L176" s="94">
        <f t="shared" si="19"/>
        <v>0.10945216512645566</v>
      </c>
      <c r="M176" s="94">
        <f t="shared" si="19"/>
        <v>0.10945216512645566</v>
      </c>
      <c r="N176" s="94">
        <f t="shared" si="19"/>
        <v>0.10945216512645566</v>
      </c>
      <c r="O176" s="94">
        <f t="shared" si="19"/>
        <v>0.10945216512645566</v>
      </c>
      <c r="P176" s="94">
        <f t="shared" si="19"/>
        <v>0.10945216512645566</v>
      </c>
      <c r="Q176" s="94">
        <f t="shared" si="19"/>
        <v>0.10945216512645566</v>
      </c>
      <c r="R176" s="94">
        <f t="shared" si="19"/>
        <v>0.10945216512645566</v>
      </c>
      <c r="S176" s="93">
        <f>(1+H176)^((5-Dashboard!$F$9)*3/12)</f>
        <v>1.053305352272766</v>
      </c>
      <c r="T176" s="93">
        <f t="shared" si="17"/>
        <v>1.1685919036183043</v>
      </c>
      <c r="U176" s="93">
        <f t="shared" si="17"/>
        <v>1.2964968176185743</v>
      </c>
      <c r="V176" s="93">
        <f t="shared" si="17"/>
        <v>1.4384012013864869</v>
      </c>
      <c r="W176" s="93">
        <f t="shared" si="17"/>
        <v>1.5958373271987329</v>
      </c>
      <c r="X176" s="93">
        <f t="shared" si="17"/>
        <v>1.7705051778502505</v>
      </c>
      <c r="Y176" s="93">
        <f t="shared" si="16"/>
        <v>1.9642908029335611</v>
      </c>
      <c r="Z176" s="93">
        <f t="shared" si="16"/>
        <v>2.1792866842526233</v>
      </c>
      <c r="AA176" s="93">
        <f t="shared" si="16"/>
        <v>2.4178143302753274</v>
      </c>
      <c r="AB176" s="93">
        <f t="shared" si="16"/>
        <v>2.6824493435977335</v>
      </c>
      <c r="AC176" s="95">
        <f t="shared" si="16"/>
        <v>2.9760492320965453</v>
      </c>
      <c r="AE176" s="96"/>
    </row>
    <row r="177" spans="3:31" ht="24.75" customHeight="1" x14ac:dyDescent="0.25">
      <c r="C177" s="91">
        <f>ABS(E177-Dashboard!$F$13)</f>
        <v>84.615327247368413</v>
      </c>
      <c r="D177" s="92">
        <f t="shared" si="18"/>
        <v>0.10955216512645566</v>
      </c>
      <c r="E177" s="93" cm="1">
        <f t="array" ref="E177">SUM('DRE + DCF'!$S$41/TIR!S177,'DRE + DCF'!$U$41:$AD$41/TIR!T177:AC177,TIR!F177)</f>
        <v>132.23532724736842</v>
      </c>
      <c r="F177" s="100">
        <f>'DRE + DCF'!$AE$38*'DRE + DCF'!$AE$39*(1+G177)/(R177-G177)/AC177</f>
        <v>95.195734996424719</v>
      </c>
      <c r="G177" s="92">
        <f>R177*(1-'DRE + DCF'!$AE$39)</f>
        <v>6.5731299075873398E-2</v>
      </c>
      <c r="H177" s="94">
        <f t="shared" si="14"/>
        <v>0.10955216512645566</v>
      </c>
      <c r="I177" s="94">
        <f t="shared" si="19"/>
        <v>0.10955216512645566</v>
      </c>
      <c r="J177" s="94">
        <f t="shared" si="19"/>
        <v>0.10955216512645566</v>
      </c>
      <c r="K177" s="94">
        <f t="shared" si="19"/>
        <v>0.10955216512645566</v>
      </c>
      <c r="L177" s="94">
        <f t="shared" si="19"/>
        <v>0.10955216512645566</v>
      </c>
      <c r="M177" s="94">
        <f t="shared" si="19"/>
        <v>0.10955216512645566</v>
      </c>
      <c r="N177" s="94">
        <f t="shared" si="19"/>
        <v>0.10955216512645566</v>
      </c>
      <c r="O177" s="94">
        <f t="shared" si="19"/>
        <v>0.10955216512645566</v>
      </c>
      <c r="P177" s="94">
        <f t="shared" si="19"/>
        <v>0.10955216512645566</v>
      </c>
      <c r="Q177" s="94">
        <f t="shared" si="19"/>
        <v>0.10955216512645566</v>
      </c>
      <c r="R177" s="94">
        <f t="shared" si="19"/>
        <v>0.10955216512645566</v>
      </c>
      <c r="S177" s="93">
        <f>(1+H177)^((5-Dashboard!$F$9)*3/12)</f>
        <v>1.0533528208185783</v>
      </c>
      <c r="T177" s="93">
        <f t="shared" si="17"/>
        <v>1.1687499029813131</v>
      </c>
      <c r="U177" s="93">
        <f t="shared" si="17"/>
        <v>1.2967889853442509</v>
      </c>
      <c r="V177" s="93">
        <f t="shared" si="17"/>
        <v>1.4388550264008533</v>
      </c>
      <c r="W177" s="93">
        <f t="shared" si="17"/>
        <v>1.5964847098461503</v>
      </c>
      <c r="X177" s="93">
        <f t="shared" si="17"/>
        <v>1.7713830664010775</v>
      </c>
      <c r="Y177" s="93">
        <f t="shared" si="16"/>
        <v>1.9654419165936559</v>
      </c>
      <c r="Z177" s="93">
        <f t="shared" si="16"/>
        <v>2.1807603339867816</v>
      </c>
      <c r="AA177" s="93">
        <f t="shared" si="16"/>
        <v>2.4196673501969261</v>
      </c>
      <c r="AB177" s="93">
        <f t="shared" si="16"/>
        <v>2.6847471472967932</v>
      </c>
      <c r="AC177" s="95">
        <f t="shared" si="16"/>
        <v>2.9788670101002324</v>
      </c>
      <c r="AE177" s="96"/>
    </row>
    <row r="178" spans="3:31" ht="24.75" customHeight="1" x14ac:dyDescent="0.25">
      <c r="C178" s="91">
        <f>ABS(E178-Dashboard!$F$13)</f>
        <v>84.424904999543202</v>
      </c>
      <c r="D178" s="92">
        <f t="shared" si="18"/>
        <v>0.10965216512645566</v>
      </c>
      <c r="E178" s="93" cm="1">
        <f t="array" ref="E178">SUM('DRE + DCF'!$S$41/TIR!S178,'DRE + DCF'!$U$41:$AD$41/TIR!T178:AC178,TIR!F178)</f>
        <v>132.04490499954321</v>
      </c>
      <c r="F178" s="100">
        <f>'DRE + DCF'!$AE$38*'DRE + DCF'!$AE$39*(1+G178)/(R178-G178)/AC178</f>
        <v>95.024310818722626</v>
      </c>
      <c r="G178" s="92">
        <f>R178*(1-'DRE + DCF'!$AE$39)</f>
        <v>6.5791299075873388E-2</v>
      </c>
      <c r="H178" s="94">
        <f t="shared" si="14"/>
        <v>0.10965216512645566</v>
      </c>
      <c r="I178" s="94">
        <f t="shared" si="19"/>
        <v>0.10965216512645566</v>
      </c>
      <c r="J178" s="94">
        <f t="shared" si="19"/>
        <v>0.10965216512645566</v>
      </c>
      <c r="K178" s="94">
        <f t="shared" si="19"/>
        <v>0.10965216512645566</v>
      </c>
      <c r="L178" s="94">
        <f t="shared" ref="I178:R203" si="20">$D178</f>
        <v>0.10965216512645566</v>
      </c>
      <c r="M178" s="94">
        <f t="shared" si="20"/>
        <v>0.10965216512645566</v>
      </c>
      <c r="N178" s="94">
        <f t="shared" si="20"/>
        <v>0.10965216512645566</v>
      </c>
      <c r="O178" s="94">
        <f t="shared" si="20"/>
        <v>0.10965216512645566</v>
      </c>
      <c r="P178" s="94">
        <f t="shared" si="20"/>
        <v>0.10965216512645566</v>
      </c>
      <c r="Q178" s="94">
        <f t="shared" si="20"/>
        <v>0.10965216512645566</v>
      </c>
      <c r="R178" s="94">
        <f t="shared" si="20"/>
        <v>0.10965216512645566</v>
      </c>
      <c r="S178" s="93">
        <f>(1+H178)^((5-Dashboard!$F$9)*3/12)</f>
        <v>1.0534002872253527</v>
      </c>
      <c r="T178" s="93">
        <f t="shared" si="17"/>
        <v>1.168907909464443</v>
      </c>
      <c r="U178" s="93">
        <f t="shared" si="17"/>
        <v>1.2970811925706582</v>
      </c>
      <c r="V178" s="93">
        <f t="shared" si="17"/>
        <v>1.4393089536808361</v>
      </c>
      <c r="W178" s="93">
        <f t="shared" si="17"/>
        <v>1.5971322967378334</v>
      </c>
      <c r="X178" s="93">
        <f t="shared" si="17"/>
        <v>1.7722613110685257</v>
      </c>
      <c r="Y178" s="93">
        <f t="shared" si="16"/>
        <v>1.9665936009970406</v>
      </c>
      <c r="Z178" s="93">
        <f t="shared" si="16"/>
        <v>2.1822348472701991</v>
      </c>
      <c r="AA178" s="93">
        <f t="shared" si="16"/>
        <v>2.4215216230877767</v>
      </c>
      <c r="AB178" s="93">
        <f t="shared" si="16"/>
        <v>2.6870467119598809</v>
      </c>
      <c r="AC178" s="95">
        <f t="shared" si="16"/>
        <v>2.9816872017222056</v>
      </c>
      <c r="AE178" s="96"/>
    </row>
    <row r="179" spans="3:31" ht="24.75" customHeight="1" x14ac:dyDescent="0.25">
      <c r="C179" s="91">
        <f>ABS(E179-Dashboard!$F$13)</f>
        <v>84.234892496856418</v>
      </c>
      <c r="D179" s="92">
        <f t="shared" si="18"/>
        <v>0.10975216512645566</v>
      </c>
      <c r="E179" s="93" cm="1">
        <f t="array" ref="E179">SUM('DRE + DCF'!$S$41/TIR!S179,'DRE + DCF'!$U$41:$AD$41/TIR!T179:AC179,TIR!F179)</f>
        <v>131.85489249685642</v>
      </c>
      <c r="F179" s="100">
        <f>'DRE + DCF'!$AE$38*'DRE + DCF'!$AE$39*(1+G179)/(R179-G179)/AC179</f>
        <v>94.853282011080793</v>
      </c>
      <c r="G179" s="92">
        <f>R179*(1-'DRE + DCF'!$AE$39)</f>
        <v>6.5851299075873393E-2</v>
      </c>
      <c r="H179" s="94">
        <f t="shared" ref="H179:H242" si="21">$D179</f>
        <v>0.10975216512645566</v>
      </c>
      <c r="I179" s="94">
        <f t="shared" si="20"/>
        <v>0.10975216512645566</v>
      </c>
      <c r="J179" s="94">
        <f t="shared" si="20"/>
        <v>0.10975216512645566</v>
      </c>
      <c r="K179" s="94">
        <f t="shared" si="20"/>
        <v>0.10975216512645566</v>
      </c>
      <c r="L179" s="94">
        <f t="shared" si="20"/>
        <v>0.10975216512645566</v>
      </c>
      <c r="M179" s="94">
        <f t="shared" si="20"/>
        <v>0.10975216512645566</v>
      </c>
      <c r="N179" s="94">
        <f t="shared" si="20"/>
        <v>0.10975216512645566</v>
      </c>
      <c r="O179" s="94">
        <f t="shared" si="20"/>
        <v>0.10975216512645566</v>
      </c>
      <c r="P179" s="94">
        <f t="shared" si="20"/>
        <v>0.10975216512645566</v>
      </c>
      <c r="Q179" s="94">
        <f t="shared" si="20"/>
        <v>0.10975216512645566</v>
      </c>
      <c r="R179" s="94">
        <f t="shared" si="20"/>
        <v>0.10975216512645566</v>
      </c>
      <c r="S179" s="93">
        <f>(1+H179)^((5-Dashboard!$F$9)*3/12)</f>
        <v>1.0534477514933789</v>
      </c>
      <c r="T179" s="93">
        <f t="shared" si="17"/>
        <v>1.1690659230673737</v>
      </c>
      <c r="U179" s="93">
        <f t="shared" si="17"/>
        <v>1.2973734392995764</v>
      </c>
      <c r="V179" s="93">
        <f t="shared" si="17"/>
        <v>1.4397629832402612</v>
      </c>
      <c r="W179" s="93">
        <f t="shared" si="17"/>
        <v>1.5977800879198047</v>
      </c>
      <c r="X179" s="93">
        <f t="shared" si="17"/>
        <v>1.773139911964942</v>
      </c>
      <c r="Y179" s="93">
        <f t="shared" si="16"/>
        <v>1.9677458563752275</v>
      </c>
      <c r="Z179" s="93">
        <f t="shared" si="16"/>
        <v>2.1837102245310205</v>
      </c>
      <c r="AA179" s="93">
        <f t="shared" si="16"/>
        <v>2.4233771496820786</v>
      </c>
      <c r="AB179" s="93">
        <f t="shared" si="16"/>
        <v>2.6893480387776658</v>
      </c>
      <c r="AC179" s="95">
        <f t="shared" si="16"/>
        <v>2.9845098088121018</v>
      </c>
      <c r="AE179" s="96"/>
    </row>
    <row r="180" spans="3:31" ht="24.75" customHeight="1" x14ac:dyDescent="0.25">
      <c r="C180" s="91">
        <f>ABS(E180-Dashboard!$F$13)</f>
        <v>84.045288557351398</v>
      </c>
      <c r="D180" s="92">
        <f t="shared" si="18"/>
        <v>0.10985216512645567</v>
      </c>
      <c r="E180" s="93" cm="1">
        <f t="array" ref="E180">SUM('DRE + DCF'!$S$41/TIR!S180,'DRE + DCF'!$U$41:$AD$41/TIR!T180:AC180,TIR!F180)</f>
        <v>131.6652885573514</v>
      </c>
      <c r="F180" s="100">
        <f>'DRE + DCF'!$AE$38*'DRE + DCF'!$AE$39*(1+G180)/(R180-G180)/AC180</f>
        <v>94.682647404746973</v>
      </c>
      <c r="G180" s="92">
        <f>R180*(1-'DRE + DCF'!$AE$39)</f>
        <v>6.5911299075873397E-2</v>
      </c>
      <c r="H180" s="94">
        <f t="shared" si="21"/>
        <v>0.10985216512645567</v>
      </c>
      <c r="I180" s="94">
        <f t="shared" si="20"/>
        <v>0.10985216512645567</v>
      </c>
      <c r="J180" s="94">
        <f t="shared" si="20"/>
        <v>0.10985216512645567</v>
      </c>
      <c r="K180" s="94">
        <f t="shared" si="20"/>
        <v>0.10985216512645567</v>
      </c>
      <c r="L180" s="94">
        <f t="shared" si="20"/>
        <v>0.10985216512645567</v>
      </c>
      <c r="M180" s="94">
        <f t="shared" si="20"/>
        <v>0.10985216512645567</v>
      </c>
      <c r="N180" s="94">
        <f t="shared" si="20"/>
        <v>0.10985216512645567</v>
      </c>
      <c r="O180" s="94">
        <f t="shared" si="20"/>
        <v>0.10985216512645567</v>
      </c>
      <c r="P180" s="94">
        <f t="shared" si="20"/>
        <v>0.10985216512645567</v>
      </c>
      <c r="Q180" s="94">
        <f t="shared" si="20"/>
        <v>0.10985216512645567</v>
      </c>
      <c r="R180" s="94">
        <f t="shared" si="20"/>
        <v>0.10985216512645567</v>
      </c>
      <c r="S180" s="93">
        <f>(1+H180)^((5-Dashboard!$F$9)*3/12)</f>
        <v>1.0534952136229456</v>
      </c>
      <c r="T180" s="93">
        <f t="shared" si="17"/>
        <v>1.1692239437897842</v>
      </c>
      <c r="U180" s="93">
        <f t="shared" si="17"/>
        <v>1.2976657255327853</v>
      </c>
      <c r="V180" s="93">
        <f t="shared" si="17"/>
        <v>1.4402171150929548</v>
      </c>
      <c r="W180" s="93">
        <f t="shared" si="17"/>
        <v>1.5984280834380937</v>
      </c>
      <c r="X180" s="93">
        <f t="shared" si="17"/>
        <v>1.7740188692026992</v>
      </c>
      <c r="Y180" s="93">
        <f t="shared" si="16"/>
        <v>1.9688986829598023</v>
      </c>
      <c r="Z180" s="93">
        <f t="shared" si="16"/>
        <v>2.1851864661975635</v>
      </c>
      <c r="AA180" s="93">
        <f t="shared" si="16"/>
        <v>2.4252339307143944</v>
      </c>
      <c r="AB180" s="93">
        <f t="shared" si="16"/>
        <v>2.691651128941515</v>
      </c>
      <c r="AC180" s="95">
        <f t="shared" si="16"/>
        <v>2.9873348332208094</v>
      </c>
      <c r="AE180" s="96"/>
    </row>
    <row r="181" spans="3:31" ht="24.75" customHeight="1" x14ac:dyDescent="0.25">
      <c r="C181" s="91">
        <f>ABS(E181-Dashboard!$F$13)</f>
        <v>83.856092003440807</v>
      </c>
      <c r="D181" s="92">
        <f t="shared" si="18"/>
        <v>0.10995216512645567</v>
      </c>
      <c r="E181" s="93" cm="1">
        <f t="array" ref="E181">SUM('DRE + DCF'!$S$41/TIR!S181,'DRE + DCF'!$U$41:$AD$41/TIR!T181:AC181,TIR!F181)</f>
        <v>131.47609200344081</v>
      </c>
      <c r="F181" s="100">
        <f>'DRE + DCF'!$AE$38*'DRE + DCF'!$AE$39*(1+G181)/(R181-G181)/AC181</f>
        <v>94.512405835324401</v>
      </c>
      <c r="G181" s="92">
        <f>R181*(1-'DRE + DCF'!$AE$39)</f>
        <v>6.5971299075873402E-2</v>
      </c>
      <c r="H181" s="94">
        <f t="shared" si="21"/>
        <v>0.10995216512645567</v>
      </c>
      <c r="I181" s="94">
        <f t="shared" si="20"/>
        <v>0.10995216512645567</v>
      </c>
      <c r="J181" s="94">
        <f t="shared" si="20"/>
        <v>0.10995216512645567</v>
      </c>
      <c r="K181" s="94">
        <f t="shared" si="20"/>
        <v>0.10995216512645567</v>
      </c>
      <c r="L181" s="94">
        <f t="shared" si="20"/>
        <v>0.10995216512645567</v>
      </c>
      <c r="M181" s="94">
        <f t="shared" si="20"/>
        <v>0.10995216512645567</v>
      </c>
      <c r="N181" s="94">
        <f t="shared" si="20"/>
        <v>0.10995216512645567</v>
      </c>
      <c r="O181" s="94">
        <f t="shared" si="20"/>
        <v>0.10995216512645567</v>
      </c>
      <c r="P181" s="94">
        <f t="shared" si="20"/>
        <v>0.10995216512645567</v>
      </c>
      <c r="Q181" s="94">
        <f t="shared" si="20"/>
        <v>0.10995216512645567</v>
      </c>
      <c r="R181" s="94">
        <f t="shared" si="20"/>
        <v>0.10995216512645567</v>
      </c>
      <c r="S181" s="93">
        <f>(1+H181)^((5-Dashboard!$F$9)*3/12)</f>
        <v>1.0535426736143418</v>
      </c>
      <c r="T181" s="93">
        <f t="shared" si="17"/>
        <v>1.1693819716313536</v>
      </c>
      <c r="U181" s="93">
        <f t="shared" si="17"/>
        <v>1.2979580512720645</v>
      </c>
      <c r="V181" s="93">
        <f t="shared" si="17"/>
        <v>1.4406713492527432</v>
      </c>
      <c r="W181" s="93">
        <f t="shared" si="17"/>
        <v>1.5990762833387344</v>
      </c>
      <c r="X181" s="93">
        <f t="shared" si="17"/>
        <v>1.7748981828941939</v>
      </c>
      <c r="Y181" s="93">
        <f t="shared" si="16"/>
        <v>1.9700520809824225</v>
      </c>
      <c r="Z181" s="93">
        <f t="shared" si="16"/>
        <v>2.1866635726983192</v>
      </c>
      <c r="AA181" s="93">
        <f t="shared" si="16"/>
        <v>2.4270919669196505</v>
      </c>
      <c r="AB181" s="93">
        <f t="shared" si="16"/>
        <v>2.6939559836434941</v>
      </c>
      <c r="AC181" s="95">
        <f t="shared" si="16"/>
        <v>2.9901622768004668</v>
      </c>
      <c r="AE181" s="96"/>
    </row>
    <row r="182" spans="3:31" ht="24.75" customHeight="1" x14ac:dyDescent="0.25">
      <c r="C182" s="91">
        <f>ABS(E182-Dashboard!$F$13)</f>
        <v>83.667301661886825</v>
      </c>
      <c r="D182" s="92">
        <f t="shared" si="18"/>
        <v>0.11005216512645567</v>
      </c>
      <c r="E182" s="93" cm="1">
        <f t="array" ref="E182">SUM('DRE + DCF'!$S$41/TIR!S182,'DRE + DCF'!$U$41:$AD$41/TIR!T182:AC182,TIR!F182)</f>
        <v>131.28730166188683</v>
      </c>
      <c r="F182" s="100">
        <f>'DRE + DCF'!$AE$38*'DRE + DCF'!$AE$39*(1+G182)/(R182-G182)/AC182</f>
        <v>94.34255614275196</v>
      </c>
      <c r="G182" s="92">
        <f>R182*(1-'DRE + DCF'!$AE$39)</f>
        <v>6.6031299075873406E-2</v>
      </c>
      <c r="H182" s="94">
        <f t="shared" si="21"/>
        <v>0.11005216512645567</v>
      </c>
      <c r="I182" s="94">
        <f t="shared" si="20"/>
        <v>0.11005216512645567</v>
      </c>
      <c r="J182" s="94">
        <f t="shared" si="20"/>
        <v>0.11005216512645567</v>
      </c>
      <c r="K182" s="94">
        <f t="shared" si="20"/>
        <v>0.11005216512645567</v>
      </c>
      <c r="L182" s="94">
        <f t="shared" si="20"/>
        <v>0.11005216512645567</v>
      </c>
      <c r="M182" s="94">
        <f t="shared" si="20"/>
        <v>0.11005216512645567</v>
      </c>
      <c r="N182" s="94">
        <f t="shared" si="20"/>
        <v>0.11005216512645567</v>
      </c>
      <c r="O182" s="94">
        <f t="shared" si="20"/>
        <v>0.11005216512645567</v>
      </c>
      <c r="P182" s="94">
        <f t="shared" si="20"/>
        <v>0.11005216512645567</v>
      </c>
      <c r="Q182" s="94">
        <f t="shared" si="20"/>
        <v>0.11005216512645567</v>
      </c>
      <c r="R182" s="94">
        <f t="shared" si="20"/>
        <v>0.11005216512645567</v>
      </c>
      <c r="S182" s="93">
        <f>(1+H182)^((5-Dashboard!$F$9)*3/12)</f>
        <v>1.0535901314678568</v>
      </c>
      <c r="T182" s="93">
        <f t="shared" si="17"/>
        <v>1.1695400065917616</v>
      </c>
      <c r="U182" s="93">
        <f t="shared" si="17"/>
        <v>1.2982504165191942</v>
      </c>
      <c r="V182" s="93">
        <f t="shared" si="17"/>
        <v>1.4411256857334545</v>
      </c>
      <c r="W182" s="93">
        <f t="shared" si="17"/>
        <v>1.5997246876677693</v>
      </c>
      <c r="X182" s="93">
        <f t="shared" si="17"/>
        <v>1.7757778531518504</v>
      </c>
      <c r="Y182" s="93">
        <f t="shared" si="16"/>
        <v>1.9712060506748208</v>
      </c>
      <c r="Z182" s="93">
        <f t="shared" si="16"/>
        <v>2.1881415444619545</v>
      </c>
      <c r="AA182" s="93">
        <f t="shared" si="16"/>
        <v>2.4289512590331395</v>
      </c>
      <c r="AB182" s="93">
        <f t="shared" si="16"/>
        <v>2.6962626040763671</v>
      </c>
      <c r="AC182" s="95">
        <f t="shared" si="16"/>
        <v>2.9929921414044669</v>
      </c>
      <c r="AE182" s="96"/>
    </row>
    <row r="183" spans="3:31" ht="24.75" customHeight="1" x14ac:dyDescent="0.25">
      <c r="C183" s="91">
        <f>ABS(E183-Dashboard!$F$13)</f>
        <v>83.478916363781337</v>
      </c>
      <c r="D183" s="92">
        <f t="shared" si="18"/>
        <v>0.11015216512645568</v>
      </c>
      <c r="E183" s="93" cm="1">
        <f t="array" ref="E183">SUM('DRE + DCF'!$S$41/TIR!S183,'DRE + DCF'!$U$41:$AD$41/TIR!T183:AC183,TIR!F183)</f>
        <v>131.09891636378134</v>
      </c>
      <c r="F183" s="100">
        <f>'DRE + DCF'!$AE$38*'DRE + DCF'!$AE$39*(1+G183)/(R183-G183)/AC183</f>
        <v>94.173097171284354</v>
      </c>
      <c r="G183" s="92">
        <f>R183*(1-'DRE + DCF'!$AE$39)</f>
        <v>6.6091299075873397E-2</v>
      </c>
      <c r="H183" s="94">
        <f t="shared" si="21"/>
        <v>0.11015216512645568</v>
      </c>
      <c r="I183" s="94">
        <f t="shared" si="20"/>
        <v>0.11015216512645568</v>
      </c>
      <c r="J183" s="94">
        <f t="shared" si="20"/>
        <v>0.11015216512645568</v>
      </c>
      <c r="K183" s="94">
        <f t="shared" si="20"/>
        <v>0.11015216512645568</v>
      </c>
      <c r="L183" s="94">
        <f t="shared" si="20"/>
        <v>0.11015216512645568</v>
      </c>
      <c r="M183" s="94">
        <f t="shared" si="20"/>
        <v>0.11015216512645568</v>
      </c>
      <c r="N183" s="94">
        <f t="shared" si="20"/>
        <v>0.11015216512645568</v>
      </c>
      <c r="O183" s="94">
        <f t="shared" si="20"/>
        <v>0.11015216512645568</v>
      </c>
      <c r="P183" s="94">
        <f t="shared" si="20"/>
        <v>0.11015216512645568</v>
      </c>
      <c r="Q183" s="94">
        <f t="shared" si="20"/>
        <v>0.11015216512645568</v>
      </c>
      <c r="R183" s="94">
        <f t="shared" si="20"/>
        <v>0.11015216512645568</v>
      </c>
      <c r="S183" s="93">
        <f>(1+H183)^((5-Dashboard!$F$9)*3/12)</f>
        <v>1.0536375871837791</v>
      </c>
      <c r="T183" s="93">
        <f t="shared" si="17"/>
        <v>1.1696980486706869</v>
      </c>
      <c r="U183" s="93">
        <f t="shared" si="17"/>
        <v>1.2985428212759533</v>
      </c>
      <c r="V183" s="93">
        <f t="shared" si="17"/>
        <v>1.4415801245489157</v>
      </c>
      <c r="W183" s="93">
        <f t="shared" si="17"/>
        <v>1.6003732964712443</v>
      </c>
      <c r="X183" s="93">
        <f t="shared" si="17"/>
        <v>1.776657880088115</v>
      </c>
      <c r="Y183" s="93">
        <f t="shared" si="16"/>
        <v>1.9723605922687997</v>
      </c>
      <c r="Z183" s="93">
        <f t="shared" si="16"/>
        <v>2.1896203819173063</v>
      </c>
      <c r="AA183" s="93">
        <f t="shared" si="16"/>
        <v>2.4308118077905143</v>
      </c>
      <c r="AB183" s="93">
        <f t="shared" si="16"/>
        <v>2.6985709914335931</v>
      </c>
      <c r="AC183" s="95">
        <f t="shared" si="16"/>
        <v>2.9958244288874494</v>
      </c>
      <c r="AE183" s="96"/>
    </row>
    <row r="184" spans="3:31" ht="24.75" customHeight="1" x14ac:dyDescent="0.25">
      <c r="C184" s="91">
        <f>ABS(E184-Dashboard!$F$13)</f>
        <v>83.290934944526072</v>
      </c>
      <c r="D184" s="92">
        <f t="shared" si="18"/>
        <v>0.11025216512645568</v>
      </c>
      <c r="E184" s="93" cm="1">
        <f t="array" ref="E184">SUM('DRE + DCF'!$S$41/TIR!S184,'DRE + DCF'!$U$41:$AD$41/TIR!T184:AC184,TIR!F184)</f>
        <v>130.91093494452608</v>
      </c>
      <c r="F184" s="100">
        <f>'DRE + DCF'!$AE$38*'DRE + DCF'!$AE$39*(1+G184)/(R184-G184)/AC184</f>
        <v>94.004027769472316</v>
      </c>
      <c r="G184" s="92">
        <f>R184*(1-'DRE + DCF'!$AE$39)</f>
        <v>6.6151299075873402E-2</v>
      </c>
      <c r="H184" s="94">
        <f t="shared" si="21"/>
        <v>0.11025216512645568</v>
      </c>
      <c r="I184" s="94">
        <f t="shared" si="20"/>
        <v>0.11025216512645568</v>
      </c>
      <c r="J184" s="94">
        <f t="shared" si="20"/>
        <v>0.11025216512645568</v>
      </c>
      <c r="K184" s="94">
        <f t="shared" si="20"/>
        <v>0.11025216512645568</v>
      </c>
      <c r="L184" s="94">
        <f t="shared" si="20"/>
        <v>0.11025216512645568</v>
      </c>
      <c r="M184" s="94">
        <f t="shared" si="20"/>
        <v>0.11025216512645568</v>
      </c>
      <c r="N184" s="94">
        <f t="shared" si="20"/>
        <v>0.11025216512645568</v>
      </c>
      <c r="O184" s="94">
        <f t="shared" si="20"/>
        <v>0.11025216512645568</v>
      </c>
      <c r="P184" s="94">
        <f t="shared" si="20"/>
        <v>0.11025216512645568</v>
      </c>
      <c r="Q184" s="94">
        <f t="shared" si="20"/>
        <v>0.11025216512645568</v>
      </c>
      <c r="R184" s="94">
        <f t="shared" si="20"/>
        <v>0.11025216512645568</v>
      </c>
      <c r="S184" s="93">
        <f>(1+H184)^((5-Dashboard!$F$9)*3/12)</f>
        <v>1.0536850407623977</v>
      </c>
      <c r="T184" s="93">
        <f t="shared" si="17"/>
        <v>1.1698560978678096</v>
      </c>
      <c r="U184" s="93">
        <f t="shared" si="17"/>
        <v>1.2988352655441224</v>
      </c>
      <c r="V184" s="93">
        <f t="shared" si="17"/>
        <v>1.4420346657129568</v>
      </c>
      <c r="W184" s="93">
        <f t="shared" si="17"/>
        <v>1.6010221097952149</v>
      </c>
      <c r="X184" s="93">
        <f t="shared" si="17"/>
        <v>1.7775382638154633</v>
      </c>
      <c r="Y184" s="93">
        <f t="shared" si="16"/>
        <v>1.9735157059962389</v>
      </c>
      <c r="Z184" s="93">
        <f t="shared" si="16"/>
        <v>2.1911000854933897</v>
      </c>
      <c r="AA184" s="93">
        <f t="shared" si="16"/>
        <v>2.4326736139277982</v>
      </c>
      <c r="AB184" s="93">
        <f t="shared" si="16"/>
        <v>2.7008811469093374</v>
      </c>
      <c r="AC184" s="95">
        <f t="shared" si="16"/>
        <v>2.9986591411053167</v>
      </c>
      <c r="AE184" s="96"/>
    </row>
    <row r="185" spans="3:31" ht="24.75" customHeight="1" x14ac:dyDescent="0.25">
      <c r="C185" s="91">
        <f>ABS(E185-Dashboard!$F$13)</f>
        <v>83.103356243812982</v>
      </c>
      <c r="D185" s="92">
        <f t="shared" si="18"/>
        <v>0.11035216512645568</v>
      </c>
      <c r="E185" s="93" cm="1">
        <f t="array" ref="E185">SUM('DRE + DCF'!$S$41/TIR!S185,'DRE + DCF'!$U$41:$AD$41/TIR!T185:AC185,TIR!F185)</f>
        <v>130.72335624381299</v>
      </c>
      <c r="F185" s="100">
        <f>'DRE + DCF'!$AE$38*'DRE + DCF'!$AE$39*(1+G185)/(R185-G185)/AC185</f>
        <v>93.835346790143007</v>
      </c>
      <c r="G185" s="92">
        <f>R185*(1-'DRE + DCF'!$AE$39)</f>
        <v>6.6211299075873406E-2</v>
      </c>
      <c r="H185" s="94">
        <f t="shared" si="21"/>
        <v>0.11035216512645568</v>
      </c>
      <c r="I185" s="94">
        <f t="shared" si="20"/>
        <v>0.11035216512645568</v>
      </c>
      <c r="J185" s="94">
        <f t="shared" si="20"/>
        <v>0.11035216512645568</v>
      </c>
      <c r="K185" s="94">
        <f t="shared" si="20"/>
        <v>0.11035216512645568</v>
      </c>
      <c r="L185" s="94">
        <f t="shared" si="20"/>
        <v>0.11035216512645568</v>
      </c>
      <c r="M185" s="94">
        <f t="shared" si="20"/>
        <v>0.11035216512645568</v>
      </c>
      <c r="N185" s="94">
        <f t="shared" si="20"/>
        <v>0.11035216512645568</v>
      </c>
      <c r="O185" s="94">
        <f t="shared" si="20"/>
        <v>0.11035216512645568</v>
      </c>
      <c r="P185" s="94">
        <f t="shared" si="20"/>
        <v>0.11035216512645568</v>
      </c>
      <c r="Q185" s="94">
        <f t="shared" si="20"/>
        <v>0.11035216512645568</v>
      </c>
      <c r="R185" s="94">
        <f t="shared" si="20"/>
        <v>0.11035216512645568</v>
      </c>
      <c r="S185" s="93">
        <f>(1+H185)^((5-Dashboard!$F$9)*3/12)</f>
        <v>1.0537324922040012</v>
      </c>
      <c r="T185" s="93">
        <f t="shared" si="17"/>
        <v>1.1700141541828089</v>
      </c>
      <c r="U185" s="93">
        <f t="shared" si="17"/>
        <v>1.2991277493254805</v>
      </c>
      <c r="V185" s="93">
        <f t="shared" si="17"/>
        <v>1.4424893092394064</v>
      </c>
      <c r="W185" s="93">
        <f t="shared" si="17"/>
        <v>1.6016711276857403</v>
      </c>
      <c r="X185" s="93">
        <f t="shared" si="17"/>
        <v>1.7784190044463934</v>
      </c>
      <c r="Y185" s="93">
        <f t="shared" si="16"/>
        <v>1.9746713920890886</v>
      </c>
      <c r="Z185" s="93">
        <f t="shared" si="16"/>
        <v>2.1925806556193916</v>
      </c>
      <c r="AA185" s="93">
        <f t="shared" si="16"/>
        <v>2.4345366781813751</v>
      </c>
      <c r="AB185" s="93">
        <f t="shared" si="16"/>
        <v>2.7031930716984589</v>
      </c>
      <c r="AC185" s="95">
        <f t="shared" si="16"/>
        <v>3.0014962799152181</v>
      </c>
      <c r="AE185" s="96"/>
    </row>
    <row r="186" spans="3:31" ht="24.75" customHeight="1" x14ac:dyDescent="0.25">
      <c r="C186" s="91">
        <f>ABS(E186-Dashboard!$F$13)</f>
        <v>82.916179105604982</v>
      </c>
      <c r="D186" s="92">
        <f t="shared" si="18"/>
        <v>0.11045216512645568</v>
      </c>
      <c r="E186" s="93" cm="1">
        <f t="array" ref="E186">SUM('DRE + DCF'!$S$41/TIR!S186,'DRE + DCF'!$U$41:$AD$41/TIR!T186:AC186,TIR!F186)</f>
        <v>130.53617910560499</v>
      </c>
      <c r="F186" s="100">
        <f>'DRE + DCF'!$AE$38*'DRE + DCF'!$AE$39*(1+G186)/(R186-G186)/AC186</f>
        <v>93.667053090380676</v>
      </c>
      <c r="G186" s="92">
        <f>R186*(1-'DRE + DCF'!$AE$39)</f>
        <v>6.6271299075873411E-2</v>
      </c>
      <c r="H186" s="94">
        <f t="shared" si="21"/>
        <v>0.11045216512645568</v>
      </c>
      <c r="I186" s="94">
        <f t="shared" si="20"/>
        <v>0.11045216512645568</v>
      </c>
      <c r="J186" s="94">
        <f t="shared" si="20"/>
        <v>0.11045216512645568</v>
      </c>
      <c r="K186" s="94">
        <f t="shared" si="20"/>
        <v>0.11045216512645568</v>
      </c>
      <c r="L186" s="94">
        <f t="shared" si="20"/>
        <v>0.11045216512645568</v>
      </c>
      <c r="M186" s="94">
        <f t="shared" si="20"/>
        <v>0.11045216512645568</v>
      </c>
      <c r="N186" s="94">
        <f t="shared" si="20"/>
        <v>0.11045216512645568</v>
      </c>
      <c r="O186" s="94">
        <f t="shared" si="20"/>
        <v>0.11045216512645568</v>
      </c>
      <c r="P186" s="94">
        <f t="shared" si="20"/>
        <v>0.11045216512645568</v>
      </c>
      <c r="Q186" s="94">
        <f t="shared" si="20"/>
        <v>0.11045216512645568</v>
      </c>
      <c r="R186" s="94">
        <f t="shared" si="20"/>
        <v>0.11045216512645568</v>
      </c>
      <c r="S186" s="93">
        <f>(1+H186)^((5-Dashboard!$F$9)*3/12)</f>
        <v>1.0537799415088787</v>
      </c>
      <c r="T186" s="93">
        <f t="shared" si="17"/>
        <v>1.1701722176153642</v>
      </c>
      <c r="U186" s="93">
        <f t="shared" si="17"/>
        <v>1.2994202726218071</v>
      </c>
      <c r="V186" s="93">
        <f t="shared" si="17"/>
        <v>1.4429440551420949</v>
      </c>
      <c r="W186" s="93">
        <f t="shared" si="17"/>
        <v>1.602320350188887</v>
      </c>
      <c r="X186" s="93">
        <f t="shared" si="17"/>
        <v>1.77930010209343</v>
      </c>
      <c r="Y186" s="93">
        <f t="shared" si="16"/>
        <v>1.9758276507793728</v>
      </c>
      <c r="Z186" s="93">
        <f t="shared" si="16"/>
        <v>2.194062092724673</v>
      </c>
      <c r="AA186" s="93">
        <f t="shared" si="16"/>
        <v>2.4364010012879955</v>
      </c>
      <c r="AB186" s="93">
        <f t="shared" si="16"/>
        <v>2.7055067669965189</v>
      </c>
      <c r="AC186" s="95">
        <f t="shared" si="16"/>
        <v>3.0043358471755615</v>
      </c>
      <c r="AE186" s="96"/>
    </row>
    <row r="187" spans="3:31" ht="24.75" customHeight="1" x14ac:dyDescent="0.25">
      <c r="C187" s="91">
        <f>ABS(E187-Dashboard!$F$13)</f>
        <v>82.729402378116333</v>
      </c>
      <c r="D187" s="92">
        <f t="shared" si="18"/>
        <v>0.11055216512645569</v>
      </c>
      <c r="E187" s="93" cm="1">
        <f t="array" ref="E187">SUM('DRE + DCF'!$S$41/TIR!S187,'DRE + DCF'!$U$41:$AD$41/TIR!T187:AC187,TIR!F187)</f>
        <v>130.34940237811634</v>
      </c>
      <c r="F187" s="100">
        <f>'DRE + DCF'!$AE$38*'DRE + DCF'!$AE$39*(1+G187)/(R187-G187)/AC187</f>
        <v>93.499145531507224</v>
      </c>
      <c r="G187" s="92">
        <f>R187*(1-'DRE + DCF'!$AE$39)</f>
        <v>6.6331299075873415E-2</v>
      </c>
      <c r="H187" s="94">
        <f t="shared" si="21"/>
        <v>0.11055216512645569</v>
      </c>
      <c r="I187" s="94">
        <f t="shared" si="20"/>
        <v>0.11055216512645569</v>
      </c>
      <c r="J187" s="94">
        <f t="shared" si="20"/>
        <v>0.11055216512645569</v>
      </c>
      <c r="K187" s="94">
        <f t="shared" si="20"/>
        <v>0.11055216512645569</v>
      </c>
      <c r="L187" s="94">
        <f t="shared" si="20"/>
        <v>0.11055216512645569</v>
      </c>
      <c r="M187" s="94">
        <f t="shared" si="20"/>
        <v>0.11055216512645569</v>
      </c>
      <c r="N187" s="94">
        <f t="shared" si="20"/>
        <v>0.11055216512645569</v>
      </c>
      <c r="O187" s="94">
        <f t="shared" si="20"/>
        <v>0.11055216512645569</v>
      </c>
      <c r="P187" s="94">
        <f t="shared" si="20"/>
        <v>0.11055216512645569</v>
      </c>
      <c r="Q187" s="94">
        <f t="shared" si="20"/>
        <v>0.11055216512645569</v>
      </c>
      <c r="R187" s="94">
        <f t="shared" si="20"/>
        <v>0.11055216512645569</v>
      </c>
      <c r="S187" s="93">
        <f>(1+H187)^((5-Dashboard!$F$9)*3/12)</f>
        <v>1.0538273886773182</v>
      </c>
      <c r="T187" s="93">
        <f t="shared" si="17"/>
        <v>1.1703302881651545</v>
      </c>
      <c r="U187" s="93">
        <f t="shared" si="17"/>
        <v>1.299712835434881</v>
      </c>
      <c r="V187" s="93">
        <f t="shared" si="17"/>
        <v>1.4433989034348518</v>
      </c>
      <c r="W187" s="93">
        <f t="shared" si="17"/>
        <v>1.6029697773507265</v>
      </c>
      <c r="X187" s="93">
        <f t="shared" si="17"/>
        <v>1.7801815568691219</v>
      </c>
      <c r="Y187" s="93">
        <f t="shared" si="16"/>
        <v>1.976984482299188</v>
      </c>
      <c r="Z187" s="93">
        <f t="shared" si="16"/>
        <v>2.195544397238768</v>
      </c>
      <c r="AA187" s="93">
        <f t="shared" si="16"/>
        <v>2.4382665839847726</v>
      </c>
      <c r="AB187" s="93">
        <f t="shared" si="16"/>
        <v>2.7078222339997762</v>
      </c>
      <c r="AC187" s="95">
        <f t="shared" si="16"/>
        <v>3.0071778447460074</v>
      </c>
      <c r="AE187" s="96"/>
    </row>
    <row r="188" spans="3:31" ht="24.75" customHeight="1" x14ac:dyDescent="0.25">
      <c r="C188" s="91">
        <f>ABS(E188-Dashboard!$F$13)</f>
        <v>82.543024913793317</v>
      </c>
      <c r="D188" s="92">
        <f t="shared" si="18"/>
        <v>0.11065216512645569</v>
      </c>
      <c r="E188" s="93" cm="1">
        <f t="array" ref="E188">SUM('DRE + DCF'!$S$41/TIR!S188,'DRE + DCF'!$U$41:$AD$41/TIR!T188:AC188,TIR!F188)</f>
        <v>130.16302491379332</v>
      </c>
      <c r="F188" s="100">
        <f>'DRE + DCF'!$AE$38*'DRE + DCF'!$AE$39*(1+G188)/(R188-G188)/AC188</f>
        <v>93.331622979062729</v>
      </c>
      <c r="G188" s="92">
        <f>R188*(1-'DRE + DCF'!$AE$39)</f>
        <v>6.6391299075873406E-2</v>
      </c>
      <c r="H188" s="94">
        <f t="shared" si="21"/>
        <v>0.11065216512645569</v>
      </c>
      <c r="I188" s="94">
        <f t="shared" si="20"/>
        <v>0.11065216512645569</v>
      </c>
      <c r="J188" s="94">
        <f t="shared" si="20"/>
        <v>0.11065216512645569</v>
      </c>
      <c r="K188" s="94">
        <f t="shared" si="20"/>
        <v>0.11065216512645569</v>
      </c>
      <c r="L188" s="94">
        <f t="shared" si="20"/>
        <v>0.11065216512645569</v>
      </c>
      <c r="M188" s="94">
        <f t="shared" si="20"/>
        <v>0.11065216512645569</v>
      </c>
      <c r="N188" s="94">
        <f t="shared" si="20"/>
        <v>0.11065216512645569</v>
      </c>
      <c r="O188" s="94">
        <f t="shared" si="20"/>
        <v>0.11065216512645569</v>
      </c>
      <c r="P188" s="94">
        <f t="shared" si="20"/>
        <v>0.11065216512645569</v>
      </c>
      <c r="Q188" s="94">
        <f t="shared" si="20"/>
        <v>0.11065216512645569</v>
      </c>
      <c r="R188" s="94">
        <f t="shared" si="20"/>
        <v>0.11065216512645569</v>
      </c>
      <c r="S188" s="93">
        <f>(1+H188)^((5-Dashboard!$F$9)*3/12)</f>
        <v>1.0538748337096089</v>
      </c>
      <c r="T188" s="93">
        <f t="shared" si="17"/>
        <v>1.1704883658318606</v>
      </c>
      <c r="U188" s="93">
        <f t="shared" si="17"/>
        <v>1.3000054377664827</v>
      </c>
      <c r="V188" s="93">
        <f t="shared" si="17"/>
        <v>1.4438538541315098</v>
      </c>
      <c r="W188" s="93">
        <f t="shared" si="17"/>
        <v>1.603619409217339</v>
      </c>
      <c r="X188" s="93">
        <f t="shared" si="17"/>
        <v>1.7810633688860451</v>
      </c>
      <c r="Y188" s="93">
        <f t="shared" si="16"/>
        <v>1.978141886880705</v>
      </c>
      <c r="Z188" s="93">
        <f t="shared" si="16"/>
        <v>2.1970275695913872</v>
      </c>
      <c r="AA188" s="93">
        <f t="shared" si="16"/>
        <v>2.4401334270091888</v>
      </c>
      <c r="AB188" s="93">
        <f t="shared" si="16"/>
        <v>2.7101394739051936</v>
      </c>
      <c r="AC188" s="95">
        <f t="shared" si="16"/>
        <v>3.0100222744874765</v>
      </c>
      <c r="AE188" s="96"/>
    </row>
    <row r="189" spans="3:31" ht="24.75" customHeight="1" x14ac:dyDescent="0.25">
      <c r="C189" s="91">
        <f>ABS(E189-Dashboard!$F$13)</f>
        <v>82.35704556929511</v>
      </c>
      <c r="D189" s="92">
        <f t="shared" si="18"/>
        <v>0.11075216512645569</v>
      </c>
      <c r="E189" s="93" cm="1">
        <f t="array" ref="E189">SUM('DRE + DCF'!$S$41/TIR!S189,'DRE + DCF'!$U$41:$AD$41/TIR!T189:AC189,TIR!F189)</f>
        <v>129.97704556929511</v>
      </c>
      <c r="F189" s="100">
        <f>'DRE + DCF'!$AE$38*'DRE + DCF'!$AE$39*(1+G189)/(R189-G189)/AC189</f>
        <v>93.164484302786462</v>
      </c>
      <c r="G189" s="92">
        <f>R189*(1-'DRE + DCF'!$AE$39)</f>
        <v>6.645129907587341E-2</v>
      </c>
      <c r="H189" s="94">
        <f t="shared" si="21"/>
        <v>0.11075216512645569</v>
      </c>
      <c r="I189" s="94">
        <f t="shared" si="20"/>
        <v>0.11075216512645569</v>
      </c>
      <c r="J189" s="94">
        <f t="shared" si="20"/>
        <v>0.11075216512645569</v>
      </c>
      <c r="K189" s="94">
        <f t="shared" si="20"/>
        <v>0.11075216512645569</v>
      </c>
      <c r="L189" s="94">
        <f t="shared" si="20"/>
        <v>0.11075216512645569</v>
      </c>
      <c r="M189" s="94">
        <f t="shared" si="20"/>
        <v>0.11075216512645569</v>
      </c>
      <c r="N189" s="94">
        <f t="shared" si="20"/>
        <v>0.11075216512645569</v>
      </c>
      <c r="O189" s="94">
        <f t="shared" si="20"/>
        <v>0.11075216512645569</v>
      </c>
      <c r="P189" s="94">
        <f t="shared" si="20"/>
        <v>0.11075216512645569</v>
      </c>
      <c r="Q189" s="94">
        <f t="shared" si="20"/>
        <v>0.11075216512645569</v>
      </c>
      <c r="R189" s="94">
        <f t="shared" si="20"/>
        <v>0.11075216512645569</v>
      </c>
      <c r="S189" s="93">
        <f>(1+H189)^((5-Dashboard!$F$9)*3/12)</f>
        <v>1.0539222766060388</v>
      </c>
      <c r="T189" s="93">
        <f t="shared" si="17"/>
        <v>1.170646450615161</v>
      </c>
      <c r="U189" s="93">
        <f t="shared" si="17"/>
        <v>1.3002980796183907</v>
      </c>
      <c r="V189" s="93">
        <f t="shared" si="17"/>
        <v>1.4443089072459001</v>
      </c>
      <c r="W189" s="93">
        <f t="shared" si="17"/>
        <v>1.6042692458348089</v>
      </c>
      <c r="X189" s="93">
        <f t="shared" si="17"/>
        <v>1.7819455382568004</v>
      </c>
      <c r="Y189" s="93">
        <f t="shared" si="16"/>
        <v>1.9792998647561686</v>
      </c>
      <c r="Z189" s="93">
        <f t="shared" si="16"/>
        <v>2.1985116102124156</v>
      </c>
      <c r="AA189" s="93">
        <f t="shared" si="16"/>
        <v>2.4420015310990912</v>
      </c>
      <c r="AB189" s="93">
        <f t="shared" si="16"/>
        <v>2.7124584879104359</v>
      </c>
      <c r="AC189" s="95">
        <f t="shared" si="16"/>
        <v>3.0128691382621491</v>
      </c>
      <c r="AE189" s="96"/>
    </row>
    <row r="190" spans="3:31" ht="24.75" customHeight="1" x14ac:dyDescent="0.25">
      <c r="C190" s="91">
        <f>ABS(E190-Dashboard!$F$13)</f>
        <v>82.17146320547522</v>
      </c>
      <c r="D190" s="92">
        <f t="shared" si="18"/>
        <v>0.1108521651264557</v>
      </c>
      <c r="E190" s="93" cm="1">
        <f t="array" ref="E190">SUM('DRE + DCF'!$S$41/TIR!S190,'DRE + DCF'!$U$41:$AD$41/TIR!T190:AC190,TIR!F190)</f>
        <v>129.79146320547522</v>
      </c>
      <c r="F190" s="100">
        <f>'DRE + DCF'!$AE$38*'DRE + DCF'!$AE$39*(1+G190)/(R190-G190)/AC190</f>
        <v>92.997728376598232</v>
      </c>
      <c r="G190" s="92">
        <f>R190*(1-'DRE + DCF'!$AE$39)</f>
        <v>6.6511299075873415E-2</v>
      </c>
      <c r="H190" s="94">
        <f t="shared" si="21"/>
        <v>0.1108521651264557</v>
      </c>
      <c r="I190" s="94">
        <f t="shared" si="20"/>
        <v>0.1108521651264557</v>
      </c>
      <c r="J190" s="94">
        <f t="shared" si="20"/>
        <v>0.1108521651264557</v>
      </c>
      <c r="K190" s="94">
        <f t="shared" si="20"/>
        <v>0.1108521651264557</v>
      </c>
      <c r="L190" s="94">
        <f t="shared" si="20"/>
        <v>0.1108521651264557</v>
      </c>
      <c r="M190" s="94">
        <f t="shared" si="20"/>
        <v>0.1108521651264557</v>
      </c>
      <c r="N190" s="94">
        <f t="shared" si="20"/>
        <v>0.1108521651264557</v>
      </c>
      <c r="O190" s="94">
        <f t="shared" si="20"/>
        <v>0.1108521651264557</v>
      </c>
      <c r="P190" s="94">
        <f t="shared" si="20"/>
        <v>0.1108521651264557</v>
      </c>
      <c r="Q190" s="94">
        <f t="shared" si="20"/>
        <v>0.1108521651264557</v>
      </c>
      <c r="R190" s="94">
        <f t="shared" si="20"/>
        <v>0.1108521651264557</v>
      </c>
      <c r="S190" s="93">
        <f>(1+H190)^((5-Dashboard!$F$9)*3/12)</f>
        <v>1.0539697173668965</v>
      </c>
      <c r="T190" s="93">
        <f t="shared" si="17"/>
        <v>1.1708045425147355</v>
      </c>
      <c r="U190" s="93">
        <f t="shared" si="17"/>
        <v>1.3005907609923835</v>
      </c>
      <c r="V190" s="93">
        <f t="shared" si="17"/>
        <v>1.4447640627918539</v>
      </c>
      <c r="W190" s="93">
        <f t="shared" si="17"/>
        <v>1.6049192872492255</v>
      </c>
      <c r="X190" s="93">
        <f t="shared" si="17"/>
        <v>1.7828280650940105</v>
      </c>
      <c r="Y190" s="93">
        <f t="shared" si="16"/>
        <v>1.9804584161578913</v>
      </c>
      <c r="Z190" s="93">
        <f t="shared" si="16"/>
        <v>2.1999965195319051</v>
      </c>
      <c r="AA190" s="93">
        <f t="shared" si="16"/>
        <v>2.4438708969926837</v>
      </c>
      <c r="AB190" s="93">
        <f t="shared" si="16"/>
        <v>2.7147792772138564</v>
      </c>
      <c r="AC190" s="95">
        <f t="shared" si="16"/>
        <v>3.015718437933447</v>
      </c>
      <c r="AE190" s="96"/>
    </row>
    <row r="191" spans="3:31" ht="24.75" customHeight="1" x14ac:dyDescent="0.25">
      <c r="C191" s="91">
        <f>ABS(E191-Dashboard!$F$13)</f>
        <v>81.986276687361283</v>
      </c>
      <c r="D191" s="92">
        <f t="shared" si="18"/>
        <v>0.1109521651264557</v>
      </c>
      <c r="E191" s="93" cm="1">
        <f t="array" ref="E191">SUM('DRE + DCF'!$S$41/TIR!S191,'DRE + DCF'!$U$41:$AD$41/TIR!T191:AC191,TIR!F191)</f>
        <v>129.60627668736129</v>
      </c>
      <c r="F191" s="100">
        <f>'DRE + DCF'!$AE$38*'DRE + DCF'!$AE$39*(1+G191)/(R191-G191)/AC191</f>
        <v>92.831354078578329</v>
      </c>
      <c r="G191" s="92">
        <f>R191*(1-'DRE + DCF'!$AE$39)</f>
        <v>6.6571299075873419E-2</v>
      </c>
      <c r="H191" s="94">
        <f t="shared" si="21"/>
        <v>0.1109521651264557</v>
      </c>
      <c r="I191" s="94">
        <f t="shared" si="20"/>
        <v>0.1109521651264557</v>
      </c>
      <c r="J191" s="94">
        <f t="shared" si="20"/>
        <v>0.1109521651264557</v>
      </c>
      <c r="K191" s="94">
        <f t="shared" si="20"/>
        <v>0.1109521651264557</v>
      </c>
      <c r="L191" s="94">
        <f t="shared" si="20"/>
        <v>0.1109521651264557</v>
      </c>
      <c r="M191" s="94">
        <f t="shared" si="20"/>
        <v>0.1109521651264557</v>
      </c>
      <c r="N191" s="94">
        <f t="shared" si="20"/>
        <v>0.1109521651264557</v>
      </c>
      <c r="O191" s="94">
        <f t="shared" si="20"/>
        <v>0.1109521651264557</v>
      </c>
      <c r="P191" s="94">
        <f t="shared" si="20"/>
        <v>0.1109521651264557</v>
      </c>
      <c r="Q191" s="94">
        <f t="shared" si="20"/>
        <v>0.1109521651264557</v>
      </c>
      <c r="R191" s="94">
        <f t="shared" si="20"/>
        <v>0.1109521651264557</v>
      </c>
      <c r="S191" s="93">
        <f>(1+H191)^((5-Dashboard!$F$9)*3/12)</f>
        <v>1.0540171559924705</v>
      </c>
      <c r="T191" s="93">
        <f t="shared" si="17"/>
        <v>1.1709626415302643</v>
      </c>
      <c r="U191" s="93">
        <f t="shared" si="17"/>
        <v>1.3008834818902411</v>
      </c>
      <c r="V191" s="93">
        <f t="shared" si="17"/>
        <v>1.4452193207832058</v>
      </c>
      <c r="W191" s="93">
        <f t="shared" si="17"/>
        <v>1.6055695335066884</v>
      </c>
      <c r="X191" s="93">
        <f t="shared" si="17"/>
        <v>1.7837109495103292</v>
      </c>
      <c r="Y191" s="93">
        <f t="shared" ref="Y191:AC241" si="22">(X191)*(1+N191)</f>
        <v>1.9816175413182664</v>
      </c>
      <c r="Z191" s="93">
        <f t="shared" si="22"/>
        <v>2.2014822979800921</v>
      </c>
      <c r="AA191" s="93">
        <f t="shared" si="22"/>
        <v>2.4457415254285486</v>
      </c>
      <c r="AB191" s="93">
        <f t="shared" si="22"/>
        <v>2.7171018430145266</v>
      </c>
      <c r="AC191" s="95">
        <f t="shared" si="22"/>
        <v>3.0185701753660719</v>
      </c>
      <c r="AE191" s="96"/>
    </row>
    <row r="192" spans="3:31" ht="24.75" customHeight="1" x14ac:dyDescent="0.25">
      <c r="C192" s="91">
        <f>ABS(E192-Dashboard!$F$13)</f>
        <v>81.801484884137523</v>
      </c>
      <c r="D192" s="92">
        <f t="shared" si="18"/>
        <v>0.1110521651264557</v>
      </c>
      <c r="E192" s="93" cm="1">
        <f t="array" ref="E192">SUM('DRE + DCF'!$S$41/TIR!S192,'DRE + DCF'!$U$41:$AD$41/TIR!T192:AC192,TIR!F192)</f>
        <v>129.42148488413753</v>
      </c>
      <c r="F192" s="100">
        <f>'DRE + DCF'!$AE$38*'DRE + DCF'!$AE$39*(1+G192)/(R192-G192)/AC192</f>
        <v>92.665360290949792</v>
      </c>
      <c r="G192" s="92">
        <f>R192*(1-'DRE + DCF'!$AE$39)</f>
        <v>6.6631299075873424E-2</v>
      </c>
      <c r="H192" s="94">
        <f t="shared" si="21"/>
        <v>0.1110521651264557</v>
      </c>
      <c r="I192" s="94">
        <f t="shared" si="20"/>
        <v>0.1110521651264557</v>
      </c>
      <c r="J192" s="94">
        <f t="shared" si="20"/>
        <v>0.1110521651264557</v>
      </c>
      <c r="K192" s="94">
        <f t="shared" si="20"/>
        <v>0.1110521651264557</v>
      </c>
      <c r="L192" s="94">
        <f t="shared" si="20"/>
        <v>0.1110521651264557</v>
      </c>
      <c r="M192" s="94">
        <f t="shared" si="20"/>
        <v>0.1110521651264557</v>
      </c>
      <c r="N192" s="94">
        <f t="shared" si="20"/>
        <v>0.1110521651264557</v>
      </c>
      <c r="O192" s="94">
        <f t="shared" si="20"/>
        <v>0.1110521651264557</v>
      </c>
      <c r="P192" s="94">
        <f t="shared" si="20"/>
        <v>0.1110521651264557</v>
      </c>
      <c r="Q192" s="94">
        <f t="shared" si="20"/>
        <v>0.1110521651264557</v>
      </c>
      <c r="R192" s="94">
        <f t="shared" si="20"/>
        <v>0.1110521651264557</v>
      </c>
      <c r="S192" s="93">
        <f>(1+H192)^((5-Dashboard!$F$9)*3/12)</f>
        <v>1.0540645924830487</v>
      </c>
      <c r="T192" s="93">
        <f t="shared" ref="T192:X242" si="23">(S192)*(1+I192)</f>
        <v>1.1711207476614265</v>
      </c>
      <c r="U192" s="93">
        <f t="shared" si="23"/>
        <v>1.3011762423137416</v>
      </c>
      <c r="V192" s="93">
        <f t="shared" si="23"/>
        <v>1.4456746812337884</v>
      </c>
      <c r="W192" s="93">
        <f t="shared" si="23"/>
        <v>1.6062199846532994</v>
      </c>
      <c r="X192" s="93">
        <f t="shared" si="23"/>
        <v>1.7845941916184309</v>
      </c>
      <c r="Y192" s="93">
        <f t="shared" si="22"/>
        <v>1.9827772404697548</v>
      </c>
      <c r="Z192" s="93">
        <f t="shared" si="22"/>
        <v>2.2029689459873802</v>
      </c>
      <c r="AA192" s="93">
        <f t="shared" si="22"/>
        <v>2.4476134171456252</v>
      </c>
      <c r="AB192" s="93">
        <f t="shared" si="22"/>
        <v>2.71942618651221</v>
      </c>
      <c r="AC192" s="95">
        <f t="shared" si="22"/>
        <v>3.0214243524259721</v>
      </c>
      <c r="AE192" s="96"/>
    </row>
    <row r="193" spans="3:31" ht="24.75" customHeight="1" x14ac:dyDescent="0.25">
      <c r="C193" s="91">
        <f>ABS(E193-Dashboard!$F$13)</f>
        <v>81.617086669124831</v>
      </c>
      <c r="D193" s="92">
        <f t="shared" si="18"/>
        <v>0.1111521651264557</v>
      </c>
      <c r="E193" s="93" cm="1">
        <f t="array" ref="E193">SUM('DRE + DCF'!$S$41/TIR!S193,'DRE + DCF'!$U$41:$AD$41/TIR!T193:AC193,TIR!F193)</f>
        <v>129.23708666912484</v>
      </c>
      <c r="F193" s="100">
        <f>'DRE + DCF'!$AE$38*'DRE + DCF'!$AE$39*(1+G193)/(R193-G193)/AC193</f>
        <v>92.499745900058826</v>
      </c>
      <c r="G193" s="92">
        <f>R193*(1-'DRE + DCF'!$AE$39)</f>
        <v>6.6691299075873414E-2</v>
      </c>
      <c r="H193" s="94">
        <f t="shared" si="21"/>
        <v>0.1111521651264557</v>
      </c>
      <c r="I193" s="94">
        <f t="shared" si="20"/>
        <v>0.1111521651264557</v>
      </c>
      <c r="J193" s="94">
        <f t="shared" si="20"/>
        <v>0.1111521651264557</v>
      </c>
      <c r="K193" s="94">
        <f t="shared" si="20"/>
        <v>0.1111521651264557</v>
      </c>
      <c r="L193" s="94">
        <f t="shared" si="20"/>
        <v>0.1111521651264557</v>
      </c>
      <c r="M193" s="94">
        <f t="shared" si="20"/>
        <v>0.1111521651264557</v>
      </c>
      <c r="N193" s="94">
        <f t="shared" si="20"/>
        <v>0.1111521651264557</v>
      </c>
      <c r="O193" s="94">
        <f t="shared" si="20"/>
        <v>0.1111521651264557</v>
      </c>
      <c r="P193" s="94">
        <f t="shared" si="20"/>
        <v>0.1111521651264557</v>
      </c>
      <c r="Q193" s="94">
        <f t="shared" si="20"/>
        <v>0.1111521651264557</v>
      </c>
      <c r="R193" s="94">
        <f t="shared" si="20"/>
        <v>0.1111521651264557</v>
      </c>
      <c r="S193" s="93">
        <f>(1+H193)^((5-Dashboard!$F$9)*3/12)</f>
        <v>1.0541120268389199</v>
      </c>
      <c r="T193" s="93">
        <f t="shared" si="23"/>
        <v>1.1712788609079026</v>
      </c>
      <c r="U193" s="93">
        <f t="shared" si="23"/>
        <v>1.3014690422646649</v>
      </c>
      <c r="V193" s="93">
        <f t="shared" si="23"/>
        <v>1.4461301441574372</v>
      </c>
      <c r="W193" s="93">
        <f t="shared" si="23"/>
        <v>1.6068706407351701</v>
      </c>
      <c r="X193" s="93">
        <f t="shared" si="23"/>
        <v>1.7854777915310194</v>
      </c>
      <c r="Y193" s="93">
        <f t="shared" si="22"/>
        <v>1.9839375138448947</v>
      </c>
      <c r="Z193" s="93">
        <f t="shared" si="22"/>
        <v>2.2044564639843527</v>
      </c>
      <c r="AA193" s="93">
        <f t="shared" si="22"/>
        <v>2.4494865728832242</v>
      </c>
      <c r="AB193" s="93">
        <f t="shared" si="22"/>
        <v>2.7217523089073765</v>
      </c>
      <c r="AC193" s="95">
        <f t="shared" si="22"/>
        <v>3.0242809709803615</v>
      </c>
      <c r="AE193" s="96"/>
    </row>
    <row r="194" spans="3:31" ht="24.75" customHeight="1" x14ac:dyDescent="0.25">
      <c r="C194" s="91">
        <f>ABS(E194-Dashboard!$F$13)</f>
        <v>81.433080919763057</v>
      </c>
      <c r="D194" s="92">
        <f t="shared" si="18"/>
        <v>0.11125216512645571</v>
      </c>
      <c r="E194" s="93" cm="1">
        <f t="array" ref="E194">SUM('DRE + DCF'!$S$41/TIR!S194,'DRE + DCF'!$U$41:$AD$41/TIR!T194:AC194,TIR!F194)</f>
        <v>129.05308091976306</v>
      </c>
      <c r="F194" s="100">
        <f>'DRE + DCF'!$AE$38*'DRE + DCF'!$AE$39*(1+G194)/(R194-G194)/AC194</f>
        <v>92.33450979635677</v>
      </c>
      <c r="G194" s="92">
        <f>R194*(1-'DRE + DCF'!$AE$39)</f>
        <v>6.6751299075873419E-2</v>
      </c>
      <c r="H194" s="94">
        <f t="shared" si="21"/>
        <v>0.11125216512645571</v>
      </c>
      <c r="I194" s="94">
        <f t="shared" si="20"/>
        <v>0.11125216512645571</v>
      </c>
      <c r="J194" s="94">
        <f t="shared" si="20"/>
        <v>0.11125216512645571</v>
      </c>
      <c r="K194" s="94">
        <f t="shared" si="20"/>
        <v>0.11125216512645571</v>
      </c>
      <c r="L194" s="94">
        <f t="shared" si="20"/>
        <v>0.11125216512645571</v>
      </c>
      <c r="M194" s="94">
        <f t="shared" si="20"/>
        <v>0.11125216512645571</v>
      </c>
      <c r="N194" s="94">
        <f t="shared" si="20"/>
        <v>0.11125216512645571</v>
      </c>
      <c r="O194" s="94">
        <f t="shared" si="20"/>
        <v>0.11125216512645571</v>
      </c>
      <c r="P194" s="94">
        <f t="shared" si="20"/>
        <v>0.11125216512645571</v>
      </c>
      <c r="Q194" s="94">
        <f t="shared" si="20"/>
        <v>0.11125216512645571</v>
      </c>
      <c r="R194" s="94">
        <f t="shared" si="20"/>
        <v>0.11125216512645571</v>
      </c>
      <c r="S194" s="93">
        <f>(1+H194)^((5-Dashboard!$F$9)*3/12)</f>
        <v>1.0541594590603718</v>
      </c>
      <c r="T194" s="93">
        <f t="shared" si="23"/>
        <v>1.1714369812693715</v>
      </c>
      <c r="U194" s="93">
        <f t="shared" si="23"/>
        <v>1.3017618817447885</v>
      </c>
      <c r="V194" s="93">
        <f t="shared" si="23"/>
        <v>1.4465857095679855</v>
      </c>
      <c r="W194" s="93">
        <f t="shared" si="23"/>
        <v>1.6075215017984141</v>
      </c>
      <c r="X194" s="93">
        <f t="shared" si="23"/>
        <v>1.7863617493608195</v>
      </c>
      <c r="Y194" s="93">
        <f t="shared" si="22"/>
        <v>1.9850983616762938</v>
      </c>
      <c r="Z194" s="93">
        <f t="shared" si="22"/>
        <v>2.2059448524017617</v>
      </c>
      <c r="AA194" s="93">
        <f t="shared" si="22"/>
        <v>2.4513609933810176</v>
      </c>
      <c r="AB194" s="93">
        <f t="shared" si="22"/>
        <v>2.7240802114011951</v>
      </c>
      <c r="AC194" s="95">
        <f t="shared" si="22"/>
        <v>3.0271400328977114</v>
      </c>
      <c r="AE194" s="96"/>
    </row>
    <row r="195" spans="3:31" ht="24.75" customHeight="1" x14ac:dyDescent="0.25">
      <c r="C195" s="91">
        <f>ABS(E195-Dashboard!$F$13)</f>
        <v>81.249466517591827</v>
      </c>
      <c r="D195" s="92">
        <f t="shared" si="18"/>
        <v>0.11135216512645571</v>
      </c>
      <c r="E195" s="93" cm="1">
        <f t="array" ref="E195">SUM('DRE + DCF'!$S$41/TIR!S195,'DRE + DCF'!$U$41:$AD$41/TIR!T195:AC195,TIR!F195)</f>
        <v>128.86946651759183</v>
      </c>
      <c r="F195" s="100">
        <f>'DRE + DCF'!$AE$38*'DRE + DCF'!$AE$39*(1+G195)/(R195-G195)/AC195</f>
        <v>92.169650874381148</v>
      </c>
      <c r="G195" s="92">
        <f>R195*(1-'DRE + DCF'!$AE$39)</f>
        <v>6.6811299075873423E-2</v>
      </c>
      <c r="H195" s="94">
        <f t="shared" si="21"/>
        <v>0.11135216512645571</v>
      </c>
      <c r="I195" s="94">
        <f t="shared" si="20"/>
        <v>0.11135216512645571</v>
      </c>
      <c r="J195" s="94">
        <f t="shared" si="20"/>
        <v>0.11135216512645571</v>
      </c>
      <c r="K195" s="94">
        <f t="shared" si="20"/>
        <v>0.11135216512645571</v>
      </c>
      <c r="L195" s="94">
        <f t="shared" si="20"/>
        <v>0.11135216512645571</v>
      </c>
      <c r="M195" s="94">
        <f t="shared" si="20"/>
        <v>0.11135216512645571</v>
      </c>
      <c r="N195" s="94">
        <f t="shared" si="20"/>
        <v>0.11135216512645571</v>
      </c>
      <c r="O195" s="94">
        <f t="shared" si="20"/>
        <v>0.11135216512645571</v>
      </c>
      <c r="P195" s="94">
        <f t="shared" si="20"/>
        <v>0.11135216512645571</v>
      </c>
      <c r="Q195" s="94">
        <f t="shared" si="20"/>
        <v>0.11135216512645571</v>
      </c>
      <c r="R195" s="94">
        <f t="shared" si="20"/>
        <v>0.11135216512645571</v>
      </c>
      <c r="S195" s="93">
        <f>(1+H195)^((5-Dashboard!$F$9)*3/12)</f>
        <v>1.0542068891476928</v>
      </c>
      <c r="T195" s="93">
        <f t="shared" si="23"/>
        <v>1.1715951087455139</v>
      </c>
      <c r="U195" s="93">
        <f t="shared" si="23"/>
        <v>1.3020547607558921</v>
      </c>
      <c r="V195" s="93">
        <f t="shared" si="23"/>
        <v>1.4470413774792701</v>
      </c>
      <c r="W195" s="93">
        <f t="shared" si="23"/>
        <v>1.6081725678891556</v>
      </c>
      <c r="X195" s="93">
        <f t="shared" si="23"/>
        <v>1.7872460652205853</v>
      </c>
      <c r="Y195" s="93">
        <f t="shared" si="22"/>
        <v>1.9862597841966361</v>
      </c>
      <c r="Z195" s="93">
        <f t="shared" si="22"/>
        <v>2.2074341116705383</v>
      </c>
      <c r="AA195" s="93">
        <f t="shared" si="22"/>
        <v>2.4532366793790472</v>
      </c>
      <c r="AB195" s="93">
        <f t="shared" si="22"/>
        <v>2.7264098951955407</v>
      </c>
      <c r="AC195" s="95">
        <f t="shared" si="22"/>
        <v>3.0300015400477576</v>
      </c>
      <c r="AE195" s="96"/>
    </row>
    <row r="196" spans="3:31" ht="24.75" customHeight="1" x14ac:dyDescent="0.25">
      <c r="C196" s="91">
        <f>ABS(E196-Dashboard!$F$13)</f>
        <v>81.06624234823218</v>
      </c>
      <c r="D196" s="92">
        <f t="shared" si="18"/>
        <v>0.11145216512645571</v>
      </c>
      <c r="E196" s="93" cm="1">
        <f t="array" ref="E196">SUM('DRE + DCF'!$S$41/TIR!S196,'DRE + DCF'!$U$41:$AD$41/TIR!T196:AC196,TIR!F196)</f>
        <v>128.68624234823218</v>
      </c>
      <c r="F196" s="100">
        <f>'DRE + DCF'!$AE$38*'DRE + DCF'!$AE$39*(1+G196)/(R196-G196)/AC196</f>
        <v>92.005168032737245</v>
      </c>
      <c r="G196" s="92">
        <f>R196*(1-'DRE + DCF'!$AE$39)</f>
        <v>6.6871299075873428E-2</v>
      </c>
      <c r="H196" s="94">
        <f t="shared" si="21"/>
        <v>0.11145216512645571</v>
      </c>
      <c r="I196" s="94">
        <f t="shared" si="20"/>
        <v>0.11145216512645571</v>
      </c>
      <c r="J196" s="94">
        <f t="shared" si="20"/>
        <v>0.11145216512645571</v>
      </c>
      <c r="K196" s="94">
        <f t="shared" si="20"/>
        <v>0.11145216512645571</v>
      </c>
      <c r="L196" s="94">
        <f t="shared" si="20"/>
        <v>0.11145216512645571</v>
      </c>
      <c r="M196" s="94">
        <f t="shared" si="20"/>
        <v>0.11145216512645571</v>
      </c>
      <c r="N196" s="94">
        <f t="shared" si="20"/>
        <v>0.11145216512645571</v>
      </c>
      <c r="O196" s="94">
        <f t="shared" si="20"/>
        <v>0.11145216512645571</v>
      </c>
      <c r="P196" s="94">
        <f t="shared" si="20"/>
        <v>0.11145216512645571</v>
      </c>
      <c r="Q196" s="94">
        <f t="shared" si="20"/>
        <v>0.11145216512645571</v>
      </c>
      <c r="R196" s="94">
        <f t="shared" si="20"/>
        <v>0.11145216512645571</v>
      </c>
      <c r="S196" s="93">
        <f>(1+H196)^((5-Dashboard!$F$9)*3/12)</f>
        <v>1.0542543171011707</v>
      </c>
      <c r="T196" s="93">
        <f t="shared" si="23"/>
        <v>1.1717532433360092</v>
      </c>
      <c r="U196" s="93">
        <f t="shared" si="23"/>
        <v>1.3023476792997541</v>
      </c>
      <c r="V196" s="93">
        <f t="shared" si="23"/>
        <v>1.4474971479051268</v>
      </c>
      <c r="W196" s="93">
        <f t="shared" si="23"/>
        <v>1.6088238390535228</v>
      </c>
      <c r="X196" s="93">
        <f t="shared" si="23"/>
        <v>1.7881307392230945</v>
      </c>
      <c r="Y196" s="93">
        <f t="shared" si="22"/>
        <v>1.9874217816386781</v>
      </c>
      <c r="Z196" s="93">
        <f t="shared" si="22"/>
        <v>2.2089242422217867</v>
      </c>
      <c r="AA196" s="93">
        <f t="shared" si="22"/>
        <v>2.4551136316177202</v>
      </c>
      <c r="AB196" s="93">
        <f t="shared" si="22"/>
        <v>2.728741361492991</v>
      </c>
      <c r="AC196" s="95">
        <f t="shared" si="22"/>
        <v>3.0328654943014972</v>
      </c>
      <c r="AE196" s="96"/>
    </row>
    <row r="197" spans="3:31" ht="24.75" customHeight="1" x14ac:dyDescent="0.25">
      <c r="C197" s="91">
        <f>ABS(E197-Dashboard!$F$13)</f>
        <v>80.883407301368351</v>
      </c>
      <c r="D197" s="92">
        <f t="shared" si="18"/>
        <v>0.11155216512645572</v>
      </c>
      <c r="E197" s="93" cm="1">
        <f t="array" ref="E197">SUM('DRE + DCF'!$S$41/TIR!S197,'DRE + DCF'!$U$41:$AD$41/TIR!T197:AC197,TIR!F197)</f>
        <v>128.50340730136836</v>
      </c>
      <c r="F197" s="100">
        <f>'DRE + DCF'!$AE$38*'DRE + DCF'!$AE$39*(1+G197)/(R197-G197)/AC197</f>
        <v>91.8410601740799</v>
      </c>
      <c r="G197" s="92">
        <f>R197*(1-'DRE + DCF'!$AE$39)</f>
        <v>6.6931299075873432E-2</v>
      </c>
      <c r="H197" s="94">
        <f t="shared" si="21"/>
        <v>0.11155216512645572</v>
      </c>
      <c r="I197" s="94">
        <f t="shared" si="20"/>
        <v>0.11155216512645572</v>
      </c>
      <c r="J197" s="94">
        <f t="shared" si="20"/>
        <v>0.11155216512645572</v>
      </c>
      <c r="K197" s="94">
        <f t="shared" si="20"/>
        <v>0.11155216512645572</v>
      </c>
      <c r="L197" s="94">
        <f t="shared" si="20"/>
        <v>0.11155216512645572</v>
      </c>
      <c r="M197" s="94">
        <f t="shared" si="20"/>
        <v>0.11155216512645572</v>
      </c>
      <c r="N197" s="94">
        <f t="shared" si="20"/>
        <v>0.11155216512645572</v>
      </c>
      <c r="O197" s="94">
        <f t="shared" si="20"/>
        <v>0.11155216512645572</v>
      </c>
      <c r="P197" s="94">
        <f t="shared" si="20"/>
        <v>0.11155216512645572</v>
      </c>
      <c r="Q197" s="94">
        <f t="shared" si="20"/>
        <v>0.11155216512645572</v>
      </c>
      <c r="R197" s="94">
        <f t="shared" si="20"/>
        <v>0.11155216512645572</v>
      </c>
      <c r="S197" s="93">
        <f>(1+H197)^((5-Dashboard!$F$9)*3/12)</f>
        <v>1.0543017429210937</v>
      </c>
      <c r="T197" s="93">
        <f t="shared" si="23"/>
        <v>1.1719113850405376</v>
      </c>
      <c r="U197" s="93">
        <f t="shared" si="23"/>
        <v>1.3026406373781532</v>
      </c>
      <c r="V197" s="93">
        <f t="shared" si="23"/>
        <v>1.4479530208593925</v>
      </c>
      <c r="W197" s="93">
        <f t="shared" si="23"/>
        <v>1.6094753153376498</v>
      </c>
      <c r="X197" s="93">
        <f t="shared" si="23"/>
        <v>1.7890157714811497</v>
      </c>
      <c r="Y197" s="93">
        <f t="shared" si="22"/>
        <v>1.9885843542352484</v>
      </c>
      <c r="Z197" s="93">
        <f t="shared" si="22"/>
        <v>2.2104152444867853</v>
      </c>
      <c r="AA197" s="93">
        <f t="shared" si="22"/>
        <v>2.4569918508378104</v>
      </c>
      <c r="AB197" s="93">
        <f t="shared" si="22"/>
        <v>2.7310746114968256</v>
      </c>
      <c r="AC197" s="95">
        <f t="shared" si="22"/>
        <v>3.0357318975311904</v>
      </c>
      <c r="AE197" s="96"/>
    </row>
    <row r="198" spans="3:31" ht="24.75" customHeight="1" x14ac:dyDescent="0.25">
      <c r="C198" s="91">
        <f>ABS(E198-Dashboard!$F$13)</f>
        <v>80.700960270729468</v>
      </c>
      <c r="D198" s="92">
        <f t="shared" si="18"/>
        <v>0.11165216512645572</v>
      </c>
      <c r="E198" s="93" cm="1">
        <f t="array" ref="E198">SUM('DRE + DCF'!$S$41/TIR!S198,'DRE + DCF'!$U$41:$AD$41/TIR!T198:AC198,TIR!F198)</f>
        <v>128.32096027072947</v>
      </c>
      <c r="F198" s="100">
        <f>'DRE + DCF'!$AE$38*'DRE + DCF'!$AE$39*(1+G198)/(R198-G198)/AC198</f>
        <v>91.677326205095227</v>
      </c>
      <c r="G198" s="92">
        <f>R198*(1-'DRE + DCF'!$AE$39)</f>
        <v>6.6991299075873423E-2</v>
      </c>
      <c r="H198" s="94">
        <f t="shared" si="21"/>
        <v>0.11165216512645572</v>
      </c>
      <c r="I198" s="94">
        <f t="shared" si="20"/>
        <v>0.11165216512645572</v>
      </c>
      <c r="J198" s="94">
        <f t="shared" si="20"/>
        <v>0.11165216512645572</v>
      </c>
      <c r="K198" s="94">
        <f t="shared" si="20"/>
        <v>0.11165216512645572</v>
      </c>
      <c r="L198" s="94">
        <f t="shared" si="20"/>
        <v>0.11165216512645572</v>
      </c>
      <c r="M198" s="94">
        <f t="shared" si="20"/>
        <v>0.11165216512645572</v>
      </c>
      <c r="N198" s="94">
        <f t="shared" si="20"/>
        <v>0.11165216512645572</v>
      </c>
      <c r="O198" s="94">
        <f t="shared" si="20"/>
        <v>0.11165216512645572</v>
      </c>
      <c r="P198" s="94">
        <f t="shared" si="20"/>
        <v>0.11165216512645572</v>
      </c>
      <c r="Q198" s="94">
        <f t="shared" si="20"/>
        <v>0.11165216512645572</v>
      </c>
      <c r="R198" s="94">
        <f t="shared" si="20"/>
        <v>0.11165216512645572</v>
      </c>
      <c r="S198" s="93">
        <f>(1+H198)^((5-Dashboard!$F$9)*3/12)</f>
        <v>1.0543491666077494</v>
      </c>
      <c r="T198" s="93">
        <f t="shared" si="23"/>
        <v>1.1720695338587788</v>
      </c>
      <c r="U198" s="93">
        <f t="shared" si="23"/>
        <v>1.3029336349928671</v>
      </c>
      <c r="V198" s="93">
        <f t="shared" si="23"/>
        <v>1.4484089963559039</v>
      </c>
      <c r="W198" s="93">
        <f t="shared" si="23"/>
        <v>1.6101269967876772</v>
      </c>
      <c r="X198" s="93">
        <f t="shared" si="23"/>
        <v>1.7899011621075791</v>
      </c>
      <c r="Y198" s="93">
        <f t="shared" si="22"/>
        <v>1.9897475022192495</v>
      </c>
      <c r="Z198" s="93">
        <f t="shared" si="22"/>
        <v>2.2119071188969861</v>
      </c>
      <c r="AA198" s="93">
        <f t="shared" si="22"/>
        <v>2.4588713377804554</v>
      </c>
      <c r="AB198" s="93">
        <f t="shared" si="22"/>
        <v>2.7334096464110278</v>
      </c>
      <c r="AC198" s="95">
        <f t="shared" si="22"/>
        <v>3.0386007516103586</v>
      </c>
      <c r="AE198" s="96"/>
    </row>
    <row r="199" spans="3:31" ht="24.75" customHeight="1" x14ac:dyDescent="0.25">
      <c r="C199" s="91">
        <f>ABS(E199-Dashboard!$F$13)</f>
        <v>80.518900154071162</v>
      </c>
      <c r="D199" s="92">
        <f t="shared" si="18"/>
        <v>0.11175216512645572</v>
      </c>
      <c r="E199" s="93" cm="1">
        <f t="array" ref="E199">SUM('DRE + DCF'!$S$41/TIR!S199,'DRE + DCF'!$U$41:$AD$41/TIR!T199:AC199,TIR!F199)</f>
        <v>128.13890015407117</v>
      </c>
      <c r="F199" s="100">
        <f>'DRE + DCF'!$AE$38*'DRE + DCF'!$AE$39*(1+G199)/(R199-G199)/AC199</f>
        <v>91.513965036482304</v>
      </c>
      <c r="G199" s="92">
        <f>R199*(1-'DRE + DCF'!$AE$39)</f>
        <v>6.7051299075873427E-2</v>
      </c>
      <c r="H199" s="94">
        <f t="shared" si="21"/>
        <v>0.11175216512645572</v>
      </c>
      <c r="I199" s="94">
        <f t="shared" si="20"/>
        <v>0.11175216512645572</v>
      </c>
      <c r="J199" s="94">
        <f t="shared" si="20"/>
        <v>0.11175216512645572</v>
      </c>
      <c r="K199" s="94">
        <f t="shared" si="20"/>
        <v>0.11175216512645572</v>
      </c>
      <c r="L199" s="94">
        <f t="shared" si="20"/>
        <v>0.11175216512645572</v>
      </c>
      <c r="M199" s="94">
        <f t="shared" si="20"/>
        <v>0.11175216512645572</v>
      </c>
      <c r="N199" s="94">
        <f t="shared" si="20"/>
        <v>0.11175216512645572</v>
      </c>
      <c r="O199" s="94">
        <f t="shared" si="20"/>
        <v>0.11175216512645572</v>
      </c>
      <c r="P199" s="94">
        <f t="shared" si="20"/>
        <v>0.11175216512645572</v>
      </c>
      <c r="Q199" s="94">
        <f t="shared" si="20"/>
        <v>0.11175216512645572</v>
      </c>
      <c r="R199" s="94">
        <f t="shared" si="20"/>
        <v>0.11175216512645572</v>
      </c>
      <c r="S199" s="93">
        <f>(1+H199)^((5-Dashboard!$F$9)*3/12)</f>
        <v>1.0543965881614259</v>
      </c>
      <c r="T199" s="93">
        <f t="shared" si="23"/>
        <v>1.1722276897904131</v>
      </c>
      <c r="U199" s="93">
        <f t="shared" si="23"/>
        <v>1.3032266721456751</v>
      </c>
      <c r="V199" s="93">
        <f t="shared" si="23"/>
        <v>1.4488650744084999</v>
      </c>
      <c r="W199" s="93">
        <f t="shared" si="23"/>
        <v>1.6107788834497532</v>
      </c>
      <c r="X199" s="93">
        <f t="shared" si="23"/>
        <v>1.7907869112152379</v>
      </c>
      <c r="Y199" s="93">
        <f t="shared" si="22"/>
        <v>1.9909112258236588</v>
      </c>
      <c r="Z199" s="93">
        <f t="shared" si="22"/>
        <v>2.2133998658840186</v>
      </c>
      <c r="AA199" s="93">
        <f t="shared" si="22"/>
        <v>2.4607520931871645</v>
      </c>
      <c r="AB199" s="93">
        <f t="shared" si="22"/>
        <v>2.735746467440288</v>
      </c>
      <c r="AC199" s="95">
        <f t="shared" si="22"/>
        <v>3.0414720584137931</v>
      </c>
      <c r="AE199" s="96"/>
    </row>
    <row r="200" spans="3:31" ht="24.75" customHeight="1" x14ac:dyDescent="0.25">
      <c r="C200" s="91">
        <f>ABS(E200-Dashboard!$F$13)</f>
        <v>80.337225853157861</v>
      </c>
      <c r="D200" s="92">
        <f t="shared" si="18"/>
        <v>0.11185216512645572</v>
      </c>
      <c r="E200" s="93" cm="1">
        <f t="array" ref="E200">SUM('DRE + DCF'!$S$41/TIR!S200,'DRE + DCF'!$U$41:$AD$41/TIR!T200:AC200,TIR!F200)</f>
        <v>127.95722585315787</v>
      </c>
      <c r="F200" s="100">
        <f>'DRE + DCF'!$AE$38*'DRE + DCF'!$AE$39*(1+G200)/(R200-G200)/AC200</f>
        <v>91.350975582935334</v>
      </c>
      <c r="G200" s="92">
        <f>R200*(1-'DRE + DCF'!$AE$39)</f>
        <v>6.7111299075873432E-2</v>
      </c>
      <c r="H200" s="94">
        <f t="shared" si="21"/>
        <v>0.11185216512645572</v>
      </c>
      <c r="I200" s="94">
        <f t="shared" si="20"/>
        <v>0.11185216512645572</v>
      </c>
      <c r="J200" s="94">
        <f t="shared" si="20"/>
        <v>0.11185216512645572</v>
      </c>
      <c r="K200" s="94">
        <f t="shared" si="20"/>
        <v>0.11185216512645572</v>
      </c>
      <c r="L200" s="94">
        <f t="shared" si="20"/>
        <v>0.11185216512645572</v>
      </c>
      <c r="M200" s="94">
        <f t="shared" si="20"/>
        <v>0.11185216512645572</v>
      </c>
      <c r="N200" s="94">
        <f t="shared" si="20"/>
        <v>0.11185216512645572</v>
      </c>
      <c r="O200" s="94">
        <f t="shared" si="20"/>
        <v>0.11185216512645572</v>
      </c>
      <c r="P200" s="94">
        <f t="shared" si="20"/>
        <v>0.11185216512645572</v>
      </c>
      <c r="Q200" s="94">
        <f t="shared" si="20"/>
        <v>0.11185216512645572</v>
      </c>
      <c r="R200" s="94">
        <f t="shared" si="20"/>
        <v>0.11185216512645572</v>
      </c>
      <c r="S200" s="93">
        <f>(1+H200)^((5-Dashboard!$F$9)*3/12)</f>
        <v>1.0544440075824111</v>
      </c>
      <c r="T200" s="93">
        <f t="shared" si="23"/>
        <v>1.1723858528351205</v>
      </c>
      <c r="U200" s="93">
        <f t="shared" si="23"/>
        <v>1.303519748838355</v>
      </c>
      <c r="V200" s="93">
        <f t="shared" si="23"/>
        <v>1.4493212550310186</v>
      </c>
      <c r="W200" s="93">
        <f t="shared" si="23"/>
        <v>1.61143097537003</v>
      </c>
      <c r="X200" s="93">
        <f t="shared" si="23"/>
        <v>1.791673018917004</v>
      </c>
      <c r="Y200" s="93">
        <f t="shared" si="22"/>
        <v>1.9920755252815241</v>
      </c>
      <c r="Z200" s="93">
        <f t="shared" si="22"/>
        <v>2.214893485879684</v>
      </c>
      <c r="AA200" s="93">
        <f t="shared" si="22"/>
        <v>2.4626341177998095</v>
      </c>
      <c r="AB200" s="93">
        <f t="shared" si="22"/>
        <v>2.7380850757899973</v>
      </c>
      <c r="AC200" s="95">
        <f t="shared" si="22"/>
        <v>3.0443458198175439</v>
      </c>
      <c r="AE200" s="96"/>
    </row>
    <row r="201" spans="3:31" ht="24.75" customHeight="1" x14ac:dyDescent="0.25">
      <c r="C201" s="91">
        <f>ABS(E201-Dashboard!$F$13)</f>
        <v>80.15593627374426</v>
      </c>
      <c r="D201" s="92">
        <f t="shared" si="18"/>
        <v>0.11195216512645573</v>
      </c>
      <c r="E201" s="93" cm="1">
        <f t="array" ref="E201">SUM('DRE + DCF'!$S$41/TIR!S201,'DRE + DCF'!$U$41:$AD$41/TIR!T201:AC201,TIR!F201)</f>
        <v>127.77593627374425</v>
      </c>
      <c r="F201" s="100">
        <f>'DRE + DCF'!$AE$38*'DRE + DCF'!$AE$39*(1+G201)/(R201-G201)/AC201</f>
        <v>91.188356763125327</v>
      </c>
      <c r="G201" s="92">
        <f>R201*(1-'DRE + DCF'!$AE$39)</f>
        <v>6.7171299075873436E-2</v>
      </c>
      <c r="H201" s="94">
        <f t="shared" si="21"/>
        <v>0.11195216512645573</v>
      </c>
      <c r="I201" s="94">
        <f t="shared" si="20"/>
        <v>0.11195216512645573</v>
      </c>
      <c r="J201" s="94">
        <f t="shared" si="20"/>
        <v>0.11195216512645573</v>
      </c>
      <c r="K201" s="94">
        <f t="shared" si="20"/>
        <v>0.11195216512645573</v>
      </c>
      <c r="L201" s="94">
        <f t="shared" si="20"/>
        <v>0.11195216512645573</v>
      </c>
      <c r="M201" s="94">
        <f t="shared" si="20"/>
        <v>0.11195216512645573</v>
      </c>
      <c r="N201" s="94">
        <f t="shared" si="20"/>
        <v>0.11195216512645573</v>
      </c>
      <c r="O201" s="94">
        <f t="shared" si="20"/>
        <v>0.11195216512645573</v>
      </c>
      <c r="P201" s="94">
        <f t="shared" si="20"/>
        <v>0.11195216512645573</v>
      </c>
      <c r="Q201" s="94">
        <f t="shared" si="20"/>
        <v>0.11195216512645573</v>
      </c>
      <c r="R201" s="94">
        <f t="shared" si="20"/>
        <v>0.11195216512645573</v>
      </c>
      <c r="S201" s="93">
        <f>(1+H201)^((5-Dashboard!$F$9)*3/12)</f>
        <v>1.0544914248709922</v>
      </c>
      <c r="T201" s="93">
        <f t="shared" si="23"/>
        <v>1.172544022992581</v>
      </c>
      <c r="U201" s="93">
        <f t="shared" si="23"/>
        <v>1.303812865072685</v>
      </c>
      <c r="V201" s="93">
        <f t="shared" si="23"/>
        <v>1.4497775382372995</v>
      </c>
      <c r="W201" s="93">
        <f t="shared" si="23"/>
        <v>1.6120832725946681</v>
      </c>
      <c r="X201" s="93">
        <f t="shared" si="23"/>
        <v>1.7925594853257834</v>
      </c>
      <c r="Y201" s="93">
        <f t="shared" si="22"/>
        <v>1.9932404008259699</v>
      </c>
      <c r="Z201" s="93">
        <f t="shared" si="22"/>
        <v>2.2163879793159613</v>
      </c>
      <c r="AA201" s="93">
        <f t="shared" si="22"/>
        <v>2.464517412360633</v>
      </c>
      <c r="AB201" s="93">
        <f t="shared" si="22"/>
        <v>2.740425472666256</v>
      </c>
      <c r="AC201" s="95">
        <f t="shared" si="22"/>
        <v>3.0472220376989338</v>
      </c>
      <c r="AE201" s="96"/>
    </row>
    <row r="202" spans="3:31" ht="24.75" customHeight="1" x14ac:dyDescent="0.25">
      <c r="C202" s="91">
        <f>ABS(E202-Dashboard!$F$13)</f>
        <v>79.975030325557867</v>
      </c>
      <c r="D202" s="92">
        <f t="shared" si="18"/>
        <v>0.11205216512645573</v>
      </c>
      <c r="E202" s="93" cm="1">
        <f t="array" ref="E202">SUM('DRE + DCF'!$S$41/TIR!S202,'DRE + DCF'!$U$41:$AD$41/TIR!T202:AC202,TIR!F202)</f>
        <v>127.59503032555786</v>
      </c>
      <c r="F202" s="100">
        <f>'DRE + DCF'!$AE$38*'DRE + DCF'!$AE$39*(1+G202)/(R202-G202)/AC202</f>
        <v>91.02610749968251</v>
      </c>
      <c r="G202" s="92">
        <f>R202*(1-'DRE + DCF'!$AE$39)</f>
        <v>6.7231299075873441E-2</v>
      </c>
      <c r="H202" s="94">
        <f t="shared" si="21"/>
        <v>0.11205216512645573</v>
      </c>
      <c r="I202" s="94">
        <f t="shared" si="20"/>
        <v>0.11205216512645573</v>
      </c>
      <c r="J202" s="94">
        <f t="shared" si="20"/>
        <v>0.11205216512645573</v>
      </c>
      <c r="K202" s="94">
        <f t="shared" si="20"/>
        <v>0.11205216512645573</v>
      </c>
      <c r="L202" s="94">
        <f t="shared" si="20"/>
        <v>0.11205216512645573</v>
      </c>
      <c r="M202" s="94">
        <f t="shared" si="20"/>
        <v>0.11205216512645573</v>
      </c>
      <c r="N202" s="94">
        <f t="shared" si="20"/>
        <v>0.11205216512645573</v>
      </c>
      <c r="O202" s="94">
        <f t="shared" si="20"/>
        <v>0.11205216512645573</v>
      </c>
      <c r="P202" s="94">
        <f t="shared" si="20"/>
        <v>0.11205216512645573</v>
      </c>
      <c r="Q202" s="94">
        <f t="shared" si="20"/>
        <v>0.11205216512645573</v>
      </c>
      <c r="R202" s="94">
        <f t="shared" si="20"/>
        <v>0.11205216512645573</v>
      </c>
      <c r="S202" s="93">
        <f>(1+H202)^((5-Dashboard!$F$9)*3/12)</f>
        <v>1.0545388400274576</v>
      </c>
      <c r="T202" s="93">
        <f t="shared" si="23"/>
        <v>1.1727022002624752</v>
      </c>
      <c r="U202" s="93">
        <f t="shared" si="23"/>
        <v>1.304106020850444</v>
      </c>
      <c r="V202" s="93">
        <f t="shared" si="23"/>
        <v>1.450233924041183</v>
      </c>
      <c r="W202" s="93">
        <f t="shared" si="23"/>
        <v>1.6127357751698335</v>
      </c>
      <c r="X202" s="93">
        <f t="shared" si="23"/>
        <v>1.7934463105545062</v>
      </c>
      <c r="Y202" s="93">
        <f t="shared" si="22"/>
        <v>1.9944058526901924</v>
      </c>
      <c r="Z202" s="93">
        <f t="shared" si="22"/>
        <v>2.2178833466250034</v>
      </c>
      <c r="AA202" s="93">
        <f t="shared" si="22"/>
        <v>2.4664019776122443</v>
      </c>
      <c r="AB202" s="93">
        <f t="shared" si="22"/>
        <v>2.7427676592758683</v>
      </c>
      <c r="AC202" s="95">
        <f t="shared" si="22"/>
        <v>3.0501007139365504</v>
      </c>
      <c r="AE202" s="96"/>
    </row>
    <row r="203" spans="3:31" ht="24.75" customHeight="1" x14ac:dyDescent="0.25">
      <c r="C203" s="91">
        <f>ABS(E203-Dashboard!$F$13)</f>
        <v>79.794506922281357</v>
      </c>
      <c r="D203" s="92">
        <f t="shared" si="18"/>
        <v>0.11215216512645573</v>
      </c>
      <c r="E203" s="93" cm="1">
        <f t="array" ref="E203">SUM('DRE + DCF'!$S$41/TIR!S203,'DRE + DCF'!$U$41:$AD$41/TIR!T203:AC203,TIR!F203)</f>
        <v>127.41450692228135</v>
      </c>
      <c r="F203" s="100">
        <f>'DRE + DCF'!$AE$38*'DRE + DCF'!$AE$39*(1+G203)/(R203-G203)/AC203</f>
        <v>90.864226719178731</v>
      </c>
      <c r="G203" s="92">
        <f>R203*(1-'DRE + DCF'!$AE$39)</f>
        <v>6.7291299075873431E-2</v>
      </c>
      <c r="H203" s="94">
        <f t="shared" si="21"/>
        <v>0.11215216512645573</v>
      </c>
      <c r="I203" s="94">
        <f t="shared" si="20"/>
        <v>0.11215216512645573</v>
      </c>
      <c r="J203" s="94">
        <f t="shared" si="20"/>
        <v>0.11215216512645573</v>
      </c>
      <c r="K203" s="94">
        <f t="shared" si="20"/>
        <v>0.11215216512645573</v>
      </c>
      <c r="L203" s="94">
        <f t="shared" si="20"/>
        <v>0.11215216512645573</v>
      </c>
      <c r="M203" s="94">
        <f t="shared" si="20"/>
        <v>0.11215216512645573</v>
      </c>
      <c r="N203" s="94">
        <f t="shared" si="20"/>
        <v>0.11215216512645573</v>
      </c>
      <c r="O203" s="94">
        <f t="shared" si="20"/>
        <v>0.11215216512645573</v>
      </c>
      <c r="P203" s="94">
        <f t="shared" si="20"/>
        <v>0.11215216512645573</v>
      </c>
      <c r="Q203" s="94">
        <f t="shared" ref="I203:R229" si="24">$D203</f>
        <v>0.11215216512645573</v>
      </c>
      <c r="R203" s="94">
        <f t="shared" si="24"/>
        <v>0.11215216512645573</v>
      </c>
      <c r="S203" s="93">
        <f>(1+H203)^((5-Dashboard!$F$9)*3/12)</f>
        <v>1.0545862530520942</v>
      </c>
      <c r="T203" s="93">
        <f t="shared" si="23"/>
        <v>1.1728603846444827</v>
      </c>
      <c r="U203" s="93">
        <f t="shared" si="23"/>
        <v>1.304399216173409</v>
      </c>
      <c r="V203" s="93">
        <f t="shared" si="23"/>
        <v>1.4506904124565085</v>
      </c>
      <c r="W203" s="93">
        <f t="shared" si="23"/>
        <v>1.6133884831416969</v>
      </c>
      <c r="X203" s="93">
        <f t="shared" si="23"/>
        <v>1.7943334947161262</v>
      </c>
      <c r="Y203" s="93">
        <f t="shared" si="22"/>
        <v>1.9955718811074594</v>
      </c>
      <c r="Z203" s="93">
        <f t="shared" si="22"/>
        <v>2.2193795882391347</v>
      </c>
      <c r="AA203" s="93">
        <f t="shared" si="22"/>
        <v>2.4682878142976152</v>
      </c>
      <c r="AB203" s="93">
        <f t="shared" si="22"/>
        <v>2.7451116368263397</v>
      </c>
      <c r="AC203" s="95">
        <f t="shared" si="22"/>
        <v>3.0529818504102422</v>
      </c>
      <c r="AE203" s="96"/>
    </row>
    <row r="204" spans="3:31" ht="24.75" customHeight="1" x14ac:dyDescent="0.25">
      <c r="C204" s="91">
        <f>ABS(E204-Dashboard!$F$13)</f>
        <v>79.614364981534209</v>
      </c>
      <c r="D204" s="92">
        <f t="shared" si="18"/>
        <v>0.11225216512645574</v>
      </c>
      <c r="E204" s="93" cm="1">
        <f t="array" ref="E204">SUM('DRE + DCF'!$S$41/TIR!S204,'DRE + DCF'!$U$41:$AD$41/TIR!T204:AC204,TIR!F204)</f>
        <v>127.23436498153421</v>
      </c>
      <c r="F204" s="100">
        <f>'DRE + DCF'!$AE$38*'DRE + DCF'!$AE$39*(1+G204)/(R204-G204)/AC204</f>
        <v>90.702713352109186</v>
      </c>
      <c r="G204" s="92">
        <f>R204*(1-'DRE + DCF'!$AE$39)</f>
        <v>6.7351299075873436E-2</v>
      </c>
      <c r="H204" s="94">
        <f t="shared" si="21"/>
        <v>0.11225216512645574</v>
      </c>
      <c r="I204" s="94">
        <f t="shared" si="24"/>
        <v>0.11225216512645574</v>
      </c>
      <c r="J204" s="94">
        <f t="shared" si="24"/>
        <v>0.11225216512645574</v>
      </c>
      <c r="K204" s="94">
        <f t="shared" si="24"/>
        <v>0.11225216512645574</v>
      </c>
      <c r="L204" s="94">
        <f t="shared" si="24"/>
        <v>0.11225216512645574</v>
      </c>
      <c r="M204" s="94">
        <f t="shared" si="24"/>
        <v>0.11225216512645574</v>
      </c>
      <c r="N204" s="94">
        <f t="shared" si="24"/>
        <v>0.11225216512645574</v>
      </c>
      <c r="O204" s="94">
        <f t="shared" si="24"/>
        <v>0.11225216512645574</v>
      </c>
      <c r="P204" s="94">
        <f t="shared" si="24"/>
        <v>0.11225216512645574</v>
      </c>
      <c r="Q204" s="94">
        <f t="shared" si="24"/>
        <v>0.11225216512645574</v>
      </c>
      <c r="R204" s="94">
        <f t="shared" si="24"/>
        <v>0.11225216512645574</v>
      </c>
      <c r="S204" s="93">
        <f>(1+H204)^((5-Dashboard!$F$9)*3/12)</f>
        <v>1.0546336639451899</v>
      </c>
      <c r="T204" s="93">
        <f t="shared" si="23"/>
        <v>1.1730185761382843</v>
      </c>
      <c r="U204" s="93">
        <f t="shared" si="23"/>
        <v>1.3046924510433588</v>
      </c>
      <c r="V204" s="93">
        <f t="shared" si="23"/>
        <v>1.4511470034971181</v>
      </c>
      <c r="W204" s="93">
        <f t="shared" si="23"/>
        <v>1.614041396556438</v>
      </c>
      <c r="X204" s="93">
        <f t="shared" si="23"/>
        <v>1.7952210379236264</v>
      </c>
      <c r="Y204" s="93">
        <f t="shared" si="22"/>
        <v>1.9967384863111164</v>
      </c>
      <c r="Z204" s="93">
        <f t="shared" si="22"/>
        <v>2.2208767045908608</v>
      </c>
      <c r="AA204" s="93">
        <f t="shared" si="22"/>
        <v>2.4701749231600929</v>
      </c>
      <c r="AB204" s="93">
        <f t="shared" si="22"/>
        <v>2.7474574065258897</v>
      </c>
      <c r="AC204" s="95">
        <f t="shared" si="22"/>
        <v>3.0558654490011374</v>
      </c>
      <c r="AE204" s="96"/>
    </row>
    <row r="205" spans="3:31" ht="24.75" customHeight="1" x14ac:dyDescent="0.25">
      <c r="C205" s="91">
        <f>ABS(E205-Dashboard!$F$13)</f>
        <v>79.434603424855965</v>
      </c>
      <c r="D205" s="92">
        <f t="shared" si="18"/>
        <v>0.11235216512645574</v>
      </c>
      <c r="E205" s="93" cm="1">
        <f t="array" ref="E205">SUM('DRE + DCF'!$S$41/TIR!S205,'DRE + DCF'!$U$41:$AD$41/TIR!T205:AC205,TIR!F205)</f>
        <v>127.05460342485597</v>
      </c>
      <c r="F205" s="100">
        <f>'DRE + DCF'!$AE$38*'DRE + DCF'!$AE$39*(1+G205)/(R205-G205)/AC205</f>
        <v>90.541566332875533</v>
      </c>
      <c r="G205" s="92">
        <f>R205*(1-'DRE + DCF'!$AE$39)</f>
        <v>6.741129907587344E-2</v>
      </c>
      <c r="H205" s="94">
        <f t="shared" si="21"/>
        <v>0.11235216512645574</v>
      </c>
      <c r="I205" s="94">
        <f t="shared" si="24"/>
        <v>0.11235216512645574</v>
      </c>
      <c r="J205" s="94">
        <f t="shared" si="24"/>
        <v>0.11235216512645574</v>
      </c>
      <c r="K205" s="94">
        <f t="shared" si="24"/>
        <v>0.11235216512645574</v>
      </c>
      <c r="L205" s="94">
        <f t="shared" si="24"/>
        <v>0.11235216512645574</v>
      </c>
      <c r="M205" s="94">
        <f t="shared" si="24"/>
        <v>0.11235216512645574</v>
      </c>
      <c r="N205" s="94">
        <f t="shared" si="24"/>
        <v>0.11235216512645574</v>
      </c>
      <c r="O205" s="94">
        <f t="shared" si="24"/>
        <v>0.11235216512645574</v>
      </c>
      <c r="P205" s="94">
        <f t="shared" si="24"/>
        <v>0.11235216512645574</v>
      </c>
      <c r="Q205" s="94">
        <f t="shared" si="24"/>
        <v>0.11235216512645574</v>
      </c>
      <c r="R205" s="94">
        <f t="shared" si="24"/>
        <v>0.11235216512645574</v>
      </c>
      <c r="S205" s="93">
        <f>(1+H205)^((5-Dashboard!$F$9)*3/12)</f>
        <v>1.0546810727070319</v>
      </c>
      <c r="T205" s="93">
        <f t="shared" si="23"/>
        <v>1.1731767747435597</v>
      </c>
      <c r="U205" s="93">
        <f t="shared" si="23"/>
        <v>1.3049857254620707</v>
      </c>
      <c r="V205" s="93">
        <f t="shared" si="23"/>
        <v>1.4516036971768527</v>
      </c>
      <c r="W205" s="93">
        <f t="shared" si="23"/>
        <v>1.6146945154602399</v>
      </c>
      <c r="X205" s="93">
        <f t="shared" si="23"/>
        <v>1.796108940290011</v>
      </c>
      <c r="Y205" s="93">
        <f t="shared" si="22"/>
        <v>1.9979056685345775</v>
      </c>
      <c r="Z205" s="93">
        <f t="shared" si="22"/>
        <v>2.2223746961128561</v>
      </c>
      <c r="AA205" s="93">
        <f t="shared" si="22"/>
        <v>2.4720633049433842</v>
      </c>
      <c r="AB205" s="93">
        <f t="shared" si="22"/>
        <v>2.749804969583435</v>
      </c>
      <c r="AC205" s="95">
        <f t="shared" si="22"/>
        <v>3.0587515115916215</v>
      </c>
      <c r="AE205" s="96"/>
    </row>
    <row r="206" spans="3:31" ht="24.75" customHeight="1" x14ac:dyDescent="0.25">
      <c r="C206" s="91">
        <f>ABS(E206-Dashboard!$F$13)</f>
        <v>79.255221177687673</v>
      </c>
      <c r="D206" s="92">
        <f t="shared" si="18"/>
        <v>0.11245216512645574</v>
      </c>
      <c r="E206" s="93" cm="1">
        <f t="array" ref="E206">SUM('DRE + DCF'!$S$41/TIR!S206,'DRE + DCF'!$U$41:$AD$41/TIR!T206:AC206,TIR!F206)</f>
        <v>126.87522117768766</v>
      </c>
      <c r="F206" s="100">
        <f>'DRE + DCF'!$AE$38*'DRE + DCF'!$AE$39*(1+G206)/(R206-G206)/AC206</f>
        <v>90.380784599767551</v>
      </c>
      <c r="G206" s="92">
        <f>R206*(1-'DRE + DCF'!$AE$39)</f>
        <v>6.7471299075873445E-2</v>
      </c>
      <c r="H206" s="94">
        <f t="shared" si="21"/>
        <v>0.11245216512645574</v>
      </c>
      <c r="I206" s="94">
        <f t="shared" si="24"/>
        <v>0.11245216512645574</v>
      </c>
      <c r="J206" s="94">
        <f t="shared" si="24"/>
        <v>0.11245216512645574</v>
      </c>
      <c r="K206" s="94">
        <f t="shared" si="24"/>
        <v>0.11245216512645574</v>
      </c>
      <c r="L206" s="94">
        <f t="shared" si="24"/>
        <v>0.11245216512645574</v>
      </c>
      <c r="M206" s="94">
        <f t="shared" si="24"/>
        <v>0.11245216512645574</v>
      </c>
      <c r="N206" s="94">
        <f t="shared" si="24"/>
        <v>0.11245216512645574</v>
      </c>
      <c r="O206" s="94">
        <f t="shared" si="24"/>
        <v>0.11245216512645574</v>
      </c>
      <c r="P206" s="94">
        <f t="shared" si="24"/>
        <v>0.11245216512645574</v>
      </c>
      <c r="Q206" s="94">
        <f t="shared" si="24"/>
        <v>0.11245216512645574</v>
      </c>
      <c r="R206" s="94">
        <f t="shared" si="24"/>
        <v>0.11245216512645574</v>
      </c>
      <c r="S206" s="93">
        <f>(1+H206)^((5-Dashboard!$F$9)*3/12)</f>
        <v>1.0547284793379079</v>
      </c>
      <c r="T206" s="93">
        <f t="shared" si="23"/>
        <v>1.17333498045999</v>
      </c>
      <c r="U206" s="93">
        <f t="shared" si="23"/>
        <v>1.3052790394313236</v>
      </c>
      <c r="V206" s="93">
        <f t="shared" si="23"/>
        <v>1.4520604935095565</v>
      </c>
      <c r="W206" s="93">
        <f t="shared" si="23"/>
        <v>1.615347839899296</v>
      </c>
      <c r="X206" s="93">
        <f t="shared" si="23"/>
        <v>1.7969972019283154</v>
      </c>
      <c r="Y206" s="93">
        <f t="shared" si="22"/>
        <v>1.9990734280113374</v>
      </c>
      <c r="Z206" s="93">
        <f t="shared" si="22"/>
        <v>2.2238735632379782</v>
      </c>
      <c r="AA206" s="93">
        <f t="shared" si="22"/>
        <v>2.4739529603915753</v>
      </c>
      <c r="AB206" s="93">
        <f t="shared" si="22"/>
        <v>2.7521543272086131</v>
      </c>
      <c r="AC206" s="95">
        <f t="shared" si="22"/>
        <v>3.0616400400653658</v>
      </c>
      <c r="AE206" s="96"/>
    </row>
    <row r="207" spans="3:31" ht="24.75" customHeight="1" x14ac:dyDescent="0.25">
      <c r="C207" s="91">
        <f>ABS(E207-Dashboard!$F$13)</f>
        <v>79.076217169355829</v>
      </c>
      <c r="D207" s="92">
        <f t="shared" ref="D207:D270" si="25">D206+0.0001</f>
        <v>0.11255216512645574</v>
      </c>
      <c r="E207" s="93" cm="1">
        <f t="array" ref="E207">SUM('DRE + DCF'!$S$41/TIR!S207,'DRE + DCF'!$U$41:$AD$41/TIR!T207:AC207,TIR!F207)</f>
        <v>126.69621716935582</v>
      </c>
      <c r="F207" s="100">
        <f>'DRE + DCF'!$AE$38*'DRE + DCF'!$AE$39*(1+G207)/(R207-G207)/AC207</f>
        <v>90.220367094946951</v>
      </c>
      <c r="G207" s="92">
        <f>R207*(1-'DRE + DCF'!$AE$39)</f>
        <v>6.7531299075873449E-2</v>
      </c>
      <c r="H207" s="94">
        <f t="shared" si="21"/>
        <v>0.11255216512645574</v>
      </c>
      <c r="I207" s="94">
        <f t="shared" si="24"/>
        <v>0.11255216512645574</v>
      </c>
      <c r="J207" s="94">
        <f t="shared" si="24"/>
        <v>0.11255216512645574</v>
      </c>
      <c r="K207" s="94">
        <f t="shared" si="24"/>
        <v>0.11255216512645574</v>
      </c>
      <c r="L207" s="94">
        <f t="shared" si="24"/>
        <v>0.11255216512645574</v>
      </c>
      <c r="M207" s="94">
        <f t="shared" si="24"/>
        <v>0.11255216512645574</v>
      </c>
      <c r="N207" s="94">
        <f t="shared" si="24"/>
        <v>0.11255216512645574</v>
      </c>
      <c r="O207" s="94">
        <f t="shared" si="24"/>
        <v>0.11255216512645574</v>
      </c>
      <c r="P207" s="94">
        <f t="shared" si="24"/>
        <v>0.11255216512645574</v>
      </c>
      <c r="Q207" s="94">
        <f t="shared" si="24"/>
        <v>0.11255216512645574</v>
      </c>
      <c r="R207" s="94">
        <f t="shared" si="24"/>
        <v>0.11255216512645574</v>
      </c>
      <c r="S207" s="93">
        <f>(1+H207)^((5-Dashboard!$F$9)*3/12)</f>
        <v>1.0547758838381052</v>
      </c>
      <c r="T207" s="93">
        <f t="shared" si="23"/>
        <v>1.173493193287255</v>
      </c>
      <c r="U207" s="93">
        <f t="shared" si="23"/>
        <v>1.305572392952894</v>
      </c>
      <c r="V207" s="93">
        <f t="shared" si="23"/>
        <v>1.4525173925090702</v>
      </c>
      <c r="W207" s="93">
        <f t="shared" si="23"/>
        <v>1.6160013699198001</v>
      </c>
      <c r="X207" s="93">
        <f t="shared" si="23"/>
        <v>1.7978858229515924</v>
      </c>
      <c r="Y207" s="93">
        <f t="shared" si="22"/>
        <v>2.000241764974954</v>
      </c>
      <c r="Z207" s="93">
        <f t="shared" si="22"/>
        <v>2.2253733063992485</v>
      </c>
      <c r="AA207" s="93">
        <f t="shared" si="22"/>
        <v>2.4758438902491036</v>
      </c>
      <c r="AB207" s="93">
        <f t="shared" si="22"/>
        <v>2.7545054806117473</v>
      </c>
      <c r="AC207" s="95">
        <f t="shared" si="22"/>
        <v>3.0645310363072884</v>
      </c>
      <c r="AE207" s="96"/>
    </row>
    <row r="208" spans="3:31" ht="24.75" customHeight="1" x14ac:dyDescent="0.25">
      <c r="C208" s="91">
        <f>ABS(E208-Dashboard!$F$13)</f>
        <v>78.897590333053785</v>
      </c>
      <c r="D208" s="92">
        <f t="shared" si="25"/>
        <v>0.11265216512645575</v>
      </c>
      <c r="E208" s="93" cm="1">
        <f t="array" ref="E208">SUM('DRE + DCF'!$S$41/TIR!S208,'DRE + DCF'!$U$41:$AD$41/TIR!T208:AC208,TIR!F208)</f>
        <v>126.51759033305377</v>
      </c>
      <c r="F208" s="100">
        <f>'DRE + DCF'!$AE$38*'DRE + DCF'!$AE$39*(1+G208)/(R208-G208)/AC208</f>
        <v>90.060312764428829</v>
      </c>
      <c r="G208" s="92">
        <f>R208*(1-'DRE + DCF'!$AE$39)</f>
        <v>6.759129907587344E-2</v>
      </c>
      <c r="H208" s="94">
        <f t="shared" si="21"/>
        <v>0.11265216512645575</v>
      </c>
      <c r="I208" s="94">
        <f t="shared" si="24"/>
        <v>0.11265216512645575</v>
      </c>
      <c r="J208" s="94">
        <f t="shared" si="24"/>
        <v>0.11265216512645575</v>
      </c>
      <c r="K208" s="94">
        <f t="shared" si="24"/>
        <v>0.11265216512645575</v>
      </c>
      <c r="L208" s="94">
        <f t="shared" si="24"/>
        <v>0.11265216512645575</v>
      </c>
      <c r="M208" s="94">
        <f t="shared" si="24"/>
        <v>0.11265216512645575</v>
      </c>
      <c r="N208" s="94">
        <f t="shared" si="24"/>
        <v>0.11265216512645575</v>
      </c>
      <c r="O208" s="94">
        <f t="shared" si="24"/>
        <v>0.11265216512645575</v>
      </c>
      <c r="P208" s="94">
        <f t="shared" si="24"/>
        <v>0.11265216512645575</v>
      </c>
      <c r="Q208" s="94">
        <f t="shared" si="24"/>
        <v>0.11265216512645575</v>
      </c>
      <c r="R208" s="94">
        <f t="shared" si="24"/>
        <v>0.11265216512645575</v>
      </c>
      <c r="S208" s="93">
        <f>(1+H208)^((5-Dashboard!$F$9)*3/12)</f>
        <v>1.0548232862079108</v>
      </c>
      <c r="T208" s="93">
        <f t="shared" si="23"/>
        <v>1.1736514132250351</v>
      </c>
      <c r="U208" s="93">
        <f t="shared" si="23"/>
        <v>1.3058657860285598</v>
      </c>
      <c r="V208" s="93">
        <f t="shared" si="23"/>
        <v>1.4529743941892381</v>
      </c>
      <c r="W208" s="93">
        <f t="shared" si="23"/>
        <v>1.6166551055679563</v>
      </c>
      <c r="X208" s="93">
        <f t="shared" si="23"/>
        <v>1.7987748034729256</v>
      </c>
      <c r="Y208" s="93">
        <f t="shared" si="22"/>
        <v>2.0014106796590658</v>
      </c>
      <c r="Z208" s="93">
        <f t="shared" si="22"/>
        <v>2.2268739260298709</v>
      </c>
      <c r="AA208" s="93">
        <f t="shared" si="22"/>
        <v>2.477736095260787</v>
      </c>
      <c r="AB208" s="93">
        <f t="shared" si="22"/>
        <v>2.7568584310038848</v>
      </c>
      <c r="AC208" s="95">
        <f t="shared" si="22"/>
        <v>3.0674245022035964</v>
      </c>
      <c r="AE208" s="96"/>
    </row>
    <row r="209" spans="3:31" ht="24.75" customHeight="1" x14ac:dyDescent="0.25">
      <c r="C209" s="91">
        <f>ABS(E209-Dashboard!$F$13)</f>
        <v>78.719339605825155</v>
      </c>
      <c r="D209" s="92">
        <f t="shared" si="25"/>
        <v>0.11275216512645575</v>
      </c>
      <c r="E209" s="93" cm="1">
        <f t="array" ref="E209">SUM('DRE + DCF'!$S$41/TIR!S209,'DRE + DCF'!$U$41:$AD$41/TIR!T209:AC209,TIR!F209)</f>
        <v>126.33933960582516</v>
      </c>
      <c r="F209" s="100">
        <f>'DRE + DCF'!$AE$38*'DRE + DCF'!$AE$39*(1+G209)/(R209-G209)/AC209</f>
        <v>89.900620558065171</v>
      </c>
      <c r="G209" s="92">
        <f>R209*(1-'DRE + DCF'!$AE$39)</f>
        <v>6.7651299075873444E-2</v>
      </c>
      <c r="H209" s="94">
        <f t="shared" si="21"/>
        <v>0.11275216512645575</v>
      </c>
      <c r="I209" s="94">
        <f t="shared" si="24"/>
        <v>0.11275216512645575</v>
      </c>
      <c r="J209" s="94">
        <f t="shared" si="24"/>
        <v>0.11275216512645575</v>
      </c>
      <c r="K209" s="94">
        <f t="shared" si="24"/>
        <v>0.11275216512645575</v>
      </c>
      <c r="L209" s="94">
        <f t="shared" si="24"/>
        <v>0.11275216512645575</v>
      </c>
      <c r="M209" s="94">
        <f t="shared" si="24"/>
        <v>0.11275216512645575</v>
      </c>
      <c r="N209" s="94">
        <f t="shared" si="24"/>
        <v>0.11275216512645575</v>
      </c>
      <c r="O209" s="94">
        <f t="shared" si="24"/>
        <v>0.11275216512645575</v>
      </c>
      <c r="P209" s="94">
        <f t="shared" si="24"/>
        <v>0.11275216512645575</v>
      </c>
      <c r="Q209" s="94">
        <f t="shared" si="24"/>
        <v>0.11275216512645575</v>
      </c>
      <c r="R209" s="94">
        <f t="shared" si="24"/>
        <v>0.11275216512645575</v>
      </c>
      <c r="S209" s="93">
        <f>(1+H209)^((5-Dashboard!$F$9)*3/12)</f>
        <v>1.0548706864476118</v>
      </c>
      <c r="T209" s="93">
        <f t="shared" si="23"/>
        <v>1.1738096402730107</v>
      </c>
      <c r="U209" s="93">
        <f t="shared" si="23"/>
        <v>1.306159218660099</v>
      </c>
      <c r="V209" s="93">
        <f t="shared" si="23"/>
        <v>1.453431498563905</v>
      </c>
      <c r="W209" s="93">
        <f t="shared" si="23"/>
        <v>1.6173090468899745</v>
      </c>
      <c r="X209" s="93">
        <f t="shared" si="23"/>
        <v>1.7996641436054237</v>
      </c>
      <c r="Y209" s="93">
        <f t="shared" si="22"/>
        <v>2.0025801722973839</v>
      </c>
      <c r="Z209" s="93">
        <f t="shared" si="22"/>
        <v>2.2283754225632251</v>
      </c>
      <c r="AA209" s="93">
        <f t="shared" si="22"/>
        <v>2.4796295761718095</v>
      </c>
      <c r="AB209" s="93">
        <f t="shared" si="22"/>
        <v>2.7592131795967769</v>
      </c>
      <c r="AC209" s="95">
        <f t="shared" si="22"/>
        <v>3.0703204396417658</v>
      </c>
      <c r="AE209" s="96"/>
    </row>
    <row r="210" spans="3:31" ht="24.75" customHeight="1" x14ac:dyDescent="0.25">
      <c r="C210" s="91">
        <f>ABS(E210-Dashboard!$F$13)</f>
        <v>78.541463928546563</v>
      </c>
      <c r="D210" s="92">
        <f t="shared" si="25"/>
        <v>0.11285216512645575</v>
      </c>
      <c r="E210" s="93" cm="1">
        <f t="array" ref="E210">SUM('DRE + DCF'!$S$41/TIR!S210,'DRE + DCF'!$U$41:$AD$41/TIR!T210:AC210,TIR!F210)</f>
        <v>126.16146392854655</v>
      </c>
      <c r="F210" s="100">
        <f>'DRE + DCF'!$AE$38*'DRE + DCF'!$AE$39*(1+G210)/(R210-G210)/AC210</f>
        <v>89.741289429527484</v>
      </c>
      <c r="G210" s="92">
        <f>R210*(1-'DRE + DCF'!$AE$39)</f>
        <v>6.7711299075873449E-2</v>
      </c>
      <c r="H210" s="94">
        <f t="shared" si="21"/>
        <v>0.11285216512645575</v>
      </c>
      <c r="I210" s="94">
        <f t="shared" si="24"/>
        <v>0.11285216512645575</v>
      </c>
      <c r="J210" s="94">
        <f t="shared" si="24"/>
        <v>0.11285216512645575</v>
      </c>
      <c r="K210" s="94">
        <f t="shared" si="24"/>
        <v>0.11285216512645575</v>
      </c>
      <c r="L210" s="94">
        <f t="shared" si="24"/>
        <v>0.11285216512645575</v>
      </c>
      <c r="M210" s="94">
        <f t="shared" si="24"/>
        <v>0.11285216512645575</v>
      </c>
      <c r="N210" s="94">
        <f t="shared" si="24"/>
        <v>0.11285216512645575</v>
      </c>
      <c r="O210" s="94">
        <f t="shared" si="24"/>
        <v>0.11285216512645575</v>
      </c>
      <c r="P210" s="94">
        <f t="shared" si="24"/>
        <v>0.11285216512645575</v>
      </c>
      <c r="Q210" s="94">
        <f t="shared" si="24"/>
        <v>0.11285216512645575</v>
      </c>
      <c r="R210" s="94">
        <f t="shared" si="24"/>
        <v>0.11285216512645575</v>
      </c>
      <c r="S210" s="93">
        <f>(1+H210)^((5-Dashboard!$F$9)*3/12)</f>
        <v>1.0549180845574957</v>
      </c>
      <c r="T210" s="93">
        <f t="shared" si="23"/>
        <v>1.1739678744308626</v>
      </c>
      <c r="U210" s="93">
        <f t="shared" si="23"/>
        <v>1.3064526908492886</v>
      </c>
      <c r="V210" s="93">
        <f t="shared" si="23"/>
        <v>1.453888705646915</v>
      </c>
      <c r="W210" s="93">
        <f t="shared" si="23"/>
        <v>1.6179631939320698</v>
      </c>
      <c r="X210" s="93">
        <f t="shared" si="23"/>
        <v>1.8005538434622195</v>
      </c>
      <c r="Y210" s="93">
        <f t="shared" si="22"/>
        <v>2.0037502431236924</v>
      </c>
      <c r="Z210" s="93">
        <f t="shared" si="22"/>
        <v>2.2298777964328633</v>
      </c>
      <c r="AA210" s="93">
        <f t="shared" si="22"/>
        <v>2.4815243337277222</v>
      </c>
      <c r="AB210" s="93">
        <f t="shared" si="22"/>
        <v>2.7615697276028812</v>
      </c>
      <c r="AC210" s="95">
        <f t="shared" si="22"/>
        <v>3.0732188505105431</v>
      </c>
      <c r="AE210" s="96"/>
    </row>
    <row r="211" spans="3:31" ht="24.75" customHeight="1" x14ac:dyDescent="0.25">
      <c r="C211" s="91">
        <f>ABS(E211-Dashboard!$F$13)</f>
        <v>78.363962245910557</v>
      </c>
      <c r="D211" s="92">
        <f t="shared" si="25"/>
        <v>0.11295216512645576</v>
      </c>
      <c r="E211" s="93" cm="1">
        <f t="array" ref="E211">SUM('DRE + DCF'!$S$41/TIR!S211,'DRE + DCF'!$U$41:$AD$41/TIR!T211:AC211,TIR!F211)</f>
        <v>125.98396224591055</v>
      </c>
      <c r="F211" s="100">
        <f>'DRE + DCF'!$AE$38*'DRE + DCF'!$AE$39*(1+G211)/(R211-G211)/AC211</f>
        <v>89.582318336289845</v>
      </c>
      <c r="G211" s="92">
        <f>R211*(1-'DRE + DCF'!$AE$39)</f>
        <v>6.7771299075873453E-2</v>
      </c>
      <c r="H211" s="94">
        <f t="shared" si="21"/>
        <v>0.11295216512645576</v>
      </c>
      <c r="I211" s="94">
        <f t="shared" si="24"/>
        <v>0.11295216512645576</v>
      </c>
      <c r="J211" s="94">
        <f t="shared" si="24"/>
        <v>0.11295216512645576</v>
      </c>
      <c r="K211" s="94">
        <f t="shared" si="24"/>
        <v>0.11295216512645576</v>
      </c>
      <c r="L211" s="94">
        <f t="shared" si="24"/>
        <v>0.11295216512645576</v>
      </c>
      <c r="M211" s="94">
        <f t="shared" si="24"/>
        <v>0.11295216512645576</v>
      </c>
      <c r="N211" s="94">
        <f t="shared" si="24"/>
        <v>0.11295216512645576</v>
      </c>
      <c r="O211" s="94">
        <f t="shared" si="24"/>
        <v>0.11295216512645576</v>
      </c>
      <c r="P211" s="94">
        <f t="shared" si="24"/>
        <v>0.11295216512645576</v>
      </c>
      <c r="Q211" s="94">
        <f t="shared" si="24"/>
        <v>0.11295216512645576</v>
      </c>
      <c r="R211" s="94">
        <f t="shared" si="24"/>
        <v>0.11295216512645576</v>
      </c>
      <c r="S211" s="93">
        <f>(1+H211)^((5-Dashboard!$F$9)*3/12)</f>
        <v>1.0549654805378494</v>
      </c>
      <c r="T211" s="93">
        <f t="shared" si="23"/>
        <v>1.1741261156982714</v>
      </c>
      <c r="U211" s="93">
        <f t="shared" si="23"/>
        <v>1.3067462025979066</v>
      </c>
      <c r="V211" s="93">
        <f t="shared" si="23"/>
        <v>1.4543460154521144</v>
      </c>
      <c r="W211" s="93">
        <f t="shared" si="23"/>
        <v>1.6186175467404647</v>
      </c>
      <c r="X211" s="93">
        <f t="shared" si="23"/>
        <v>1.8014439031564724</v>
      </c>
      <c r="Y211" s="93">
        <f t="shared" si="22"/>
        <v>2.0049208923718491</v>
      </c>
      <c r="Z211" s="93">
        <f t="shared" si="22"/>
        <v>2.2313810480725151</v>
      </c>
      <c r="AA211" s="93">
        <f t="shared" si="22"/>
        <v>2.4834203686744458</v>
      </c>
      <c r="AB211" s="93">
        <f t="shared" si="22"/>
        <v>2.7639280762353655</v>
      </c>
      <c r="AC211" s="95">
        <f t="shared" si="22"/>
        <v>3.0761197366999498</v>
      </c>
      <c r="AE211" s="96"/>
    </row>
    <row r="212" spans="3:31" ht="24.75" customHeight="1" x14ac:dyDescent="0.25">
      <c r="C212" s="91">
        <f>ABS(E212-Dashboard!$F$13)</f>
        <v>78.186833506408703</v>
      </c>
      <c r="D212" s="92">
        <f t="shared" si="25"/>
        <v>0.11305216512645576</v>
      </c>
      <c r="E212" s="93" cm="1">
        <f t="array" ref="E212">SUM('DRE + DCF'!$S$41/TIR!S212,'DRE + DCF'!$U$41:$AD$41/TIR!T212:AC212,TIR!F212)</f>
        <v>125.80683350640871</v>
      </c>
      <c r="F212" s="100">
        <f>'DRE + DCF'!$AE$38*'DRE + DCF'!$AE$39*(1+G212)/(R212-G212)/AC212</f>
        <v>89.42370623961196</v>
      </c>
      <c r="G212" s="92">
        <f>R212*(1-'DRE + DCF'!$AE$39)</f>
        <v>6.7831299075873458E-2</v>
      </c>
      <c r="H212" s="94">
        <f t="shared" si="21"/>
        <v>0.11305216512645576</v>
      </c>
      <c r="I212" s="94">
        <f t="shared" si="24"/>
        <v>0.11305216512645576</v>
      </c>
      <c r="J212" s="94">
        <f t="shared" si="24"/>
        <v>0.11305216512645576</v>
      </c>
      <c r="K212" s="94">
        <f t="shared" si="24"/>
        <v>0.11305216512645576</v>
      </c>
      <c r="L212" s="94">
        <f t="shared" si="24"/>
        <v>0.11305216512645576</v>
      </c>
      <c r="M212" s="94">
        <f t="shared" si="24"/>
        <v>0.11305216512645576</v>
      </c>
      <c r="N212" s="94">
        <f t="shared" si="24"/>
        <v>0.11305216512645576</v>
      </c>
      <c r="O212" s="94">
        <f t="shared" si="24"/>
        <v>0.11305216512645576</v>
      </c>
      <c r="P212" s="94">
        <f t="shared" si="24"/>
        <v>0.11305216512645576</v>
      </c>
      <c r="Q212" s="94">
        <f t="shared" si="24"/>
        <v>0.11305216512645576</v>
      </c>
      <c r="R212" s="94">
        <f t="shared" si="24"/>
        <v>0.11305216512645576</v>
      </c>
      <c r="S212" s="93">
        <f>(1+H212)^((5-Dashboard!$F$9)*3/12)</f>
        <v>1.0550128743889602</v>
      </c>
      <c r="T212" s="93">
        <f t="shared" si="23"/>
        <v>1.1742843640749177</v>
      </c>
      <c r="U212" s="93">
        <f t="shared" si="23"/>
        <v>1.3070397539077303</v>
      </c>
      <c r="V212" s="93">
        <f t="shared" si="23"/>
        <v>1.4548034279933491</v>
      </c>
      <c r="W212" s="93">
        <f t="shared" si="23"/>
        <v>1.619272105361387</v>
      </c>
      <c r="X212" s="93">
        <f t="shared" si="23"/>
        <v>1.8023343228013662</v>
      </c>
      <c r="Y212" s="93">
        <f t="shared" si="22"/>
        <v>2.0060921202757851</v>
      </c>
      <c r="Z212" s="93">
        <f t="shared" si="22"/>
        <v>2.232885177916085</v>
      </c>
      <c r="AA212" s="93">
        <f t="shared" si="22"/>
        <v>2.4853176817582696</v>
      </c>
      <c r="AB212" s="93">
        <f t="shared" si="22"/>
        <v>2.7662882267081059</v>
      </c>
      <c r="AC212" s="95">
        <f t="shared" si="22"/>
        <v>3.0790231001012813</v>
      </c>
      <c r="AE212" s="96"/>
    </row>
    <row r="213" spans="3:31" ht="24.75" customHeight="1" x14ac:dyDescent="0.25">
      <c r="C213" s="91">
        <f>ABS(E213-Dashboard!$F$13)</f>
        <v>78.010076662314816</v>
      </c>
      <c r="D213" s="92">
        <f t="shared" si="25"/>
        <v>0.11315216512645576</v>
      </c>
      <c r="E213" s="93" cm="1">
        <f t="array" ref="E213">SUM('DRE + DCF'!$S$41/TIR!S213,'DRE + DCF'!$U$41:$AD$41/TIR!T213:AC213,TIR!F213)</f>
        <v>125.63007666231481</v>
      </c>
      <c r="F213" s="100">
        <f>'DRE + DCF'!$AE$38*'DRE + DCF'!$AE$39*(1+G213)/(R213-G213)/AC213</f>
        <v>89.265452104522353</v>
      </c>
      <c r="G213" s="92">
        <f>R213*(1-'DRE + DCF'!$AE$39)</f>
        <v>6.7891299075873449E-2</v>
      </c>
      <c r="H213" s="94">
        <f t="shared" si="21"/>
        <v>0.11315216512645576</v>
      </c>
      <c r="I213" s="94">
        <f t="shared" si="24"/>
        <v>0.11315216512645576</v>
      </c>
      <c r="J213" s="94">
        <f t="shared" si="24"/>
        <v>0.11315216512645576</v>
      </c>
      <c r="K213" s="94">
        <f t="shared" si="24"/>
        <v>0.11315216512645576</v>
      </c>
      <c r="L213" s="94">
        <f t="shared" si="24"/>
        <v>0.11315216512645576</v>
      </c>
      <c r="M213" s="94">
        <f t="shared" si="24"/>
        <v>0.11315216512645576</v>
      </c>
      <c r="N213" s="94">
        <f t="shared" si="24"/>
        <v>0.11315216512645576</v>
      </c>
      <c r="O213" s="94">
        <f t="shared" si="24"/>
        <v>0.11315216512645576</v>
      </c>
      <c r="P213" s="94">
        <f t="shared" si="24"/>
        <v>0.11315216512645576</v>
      </c>
      <c r="Q213" s="94">
        <f t="shared" si="24"/>
        <v>0.11315216512645576</v>
      </c>
      <c r="R213" s="94">
        <f t="shared" si="24"/>
        <v>0.11315216512645576</v>
      </c>
      <c r="S213" s="93">
        <f>(1+H213)^((5-Dashboard!$F$9)*3/12)</f>
        <v>1.0550602661111146</v>
      </c>
      <c r="T213" s="93">
        <f t="shared" si="23"/>
        <v>1.1744426195604818</v>
      </c>
      <c r="U213" s="93">
        <f t="shared" si="23"/>
        <v>1.3073333447805366</v>
      </c>
      <c r="V213" s="93">
        <f t="shared" si="23"/>
        <v>1.4552609432844656</v>
      </c>
      <c r="W213" s="93">
        <f t="shared" si="23"/>
        <v>1.6199268698410714</v>
      </c>
      <c r="X213" s="93">
        <f t="shared" si="23"/>
        <v>1.8032251025101109</v>
      </c>
      <c r="Y213" s="93">
        <f t="shared" si="22"/>
        <v>2.0072639270695052</v>
      </c>
      <c r="Z213" s="93">
        <f t="shared" si="22"/>
        <v>2.2343901863976519</v>
      </c>
      <c r="AA213" s="93">
        <f t="shared" si="22"/>
        <v>2.4872162737258514</v>
      </c>
      <c r="AB213" s="93">
        <f t="shared" si="22"/>
        <v>2.7686501802356869</v>
      </c>
      <c r="AC213" s="95">
        <f t="shared" si="22"/>
        <v>3.081928942607107</v>
      </c>
      <c r="AE213" s="96"/>
    </row>
    <row r="214" spans="3:31" ht="24.75" customHeight="1" x14ac:dyDescent="0.25">
      <c r="C214" s="91">
        <f>ABS(E214-Dashboard!$F$13)</f>
        <v>77.833690669667988</v>
      </c>
      <c r="D214" s="92">
        <f t="shared" si="25"/>
        <v>0.11325216512645576</v>
      </c>
      <c r="E214" s="93" cm="1">
        <f t="array" ref="E214">SUM('DRE + DCF'!$S$41/TIR!S214,'DRE + DCF'!$U$41:$AD$41/TIR!T214:AC214,TIR!F214)</f>
        <v>125.45369066966799</v>
      </c>
      <c r="F214" s="100">
        <f>'DRE + DCF'!$AE$38*'DRE + DCF'!$AE$39*(1+G214)/(R214-G214)/AC214</f>
        <v>89.107554899801528</v>
      </c>
      <c r="G214" s="92">
        <f>R214*(1-'DRE + DCF'!$AE$39)</f>
        <v>6.7951299075873453E-2</v>
      </c>
      <c r="H214" s="94">
        <f t="shared" si="21"/>
        <v>0.11325216512645576</v>
      </c>
      <c r="I214" s="94">
        <f t="shared" si="24"/>
        <v>0.11325216512645576</v>
      </c>
      <c r="J214" s="94">
        <f t="shared" si="24"/>
        <v>0.11325216512645576</v>
      </c>
      <c r="K214" s="94">
        <f t="shared" si="24"/>
        <v>0.11325216512645576</v>
      </c>
      <c r="L214" s="94">
        <f t="shared" si="24"/>
        <v>0.11325216512645576</v>
      </c>
      <c r="M214" s="94">
        <f t="shared" si="24"/>
        <v>0.11325216512645576</v>
      </c>
      <c r="N214" s="94">
        <f t="shared" si="24"/>
        <v>0.11325216512645576</v>
      </c>
      <c r="O214" s="94">
        <f t="shared" si="24"/>
        <v>0.11325216512645576</v>
      </c>
      <c r="P214" s="94">
        <f t="shared" si="24"/>
        <v>0.11325216512645576</v>
      </c>
      <c r="Q214" s="94">
        <f t="shared" si="24"/>
        <v>0.11325216512645576</v>
      </c>
      <c r="R214" s="94">
        <f t="shared" si="24"/>
        <v>0.11325216512645576</v>
      </c>
      <c r="S214" s="93">
        <f>(1+H214)^((5-Dashboard!$F$9)*3/12)</f>
        <v>1.0551076557045995</v>
      </c>
      <c r="T214" s="93">
        <f t="shared" si="23"/>
        <v>1.1746008821546445</v>
      </c>
      <c r="U214" s="93">
        <f t="shared" si="23"/>
        <v>1.3076269752181029</v>
      </c>
      <c r="V214" s="93">
        <f t="shared" si="23"/>
        <v>1.4557185613393113</v>
      </c>
      <c r="W214" s="93">
        <f t="shared" si="23"/>
        <v>1.6205818402257577</v>
      </c>
      <c r="X214" s="93">
        <f t="shared" si="23"/>
        <v>1.8041162423959407</v>
      </c>
      <c r="Y214" s="93">
        <f t="shared" si="22"/>
        <v>2.0084363129870866</v>
      </c>
      <c r="Z214" s="93">
        <f t="shared" si="22"/>
        <v>2.2358960739514702</v>
      </c>
      <c r="AA214" s="93">
        <f t="shared" si="22"/>
        <v>2.4891161453242163</v>
      </c>
      <c r="AB214" s="93">
        <f t="shared" si="22"/>
        <v>2.7710139380334016</v>
      </c>
      <c r="AC214" s="95">
        <f t="shared" si="22"/>
        <v>3.0848372661112706</v>
      </c>
      <c r="AE214" s="96"/>
    </row>
    <row r="215" spans="3:31" ht="24.75" customHeight="1" x14ac:dyDescent="0.25">
      <c r="C215" s="91">
        <f>ABS(E215-Dashboard!$F$13)</f>
        <v>77.657674488256049</v>
      </c>
      <c r="D215" s="92">
        <f t="shared" si="25"/>
        <v>0.11335216512645577</v>
      </c>
      <c r="E215" s="93" cm="1">
        <f t="array" ref="E215">SUM('DRE + DCF'!$S$41/TIR!S215,'DRE + DCF'!$U$41:$AD$41/TIR!T215:AC215,TIR!F215)</f>
        <v>125.27767448825605</v>
      </c>
      <c r="F215" s="100">
        <f>'DRE + DCF'!$AE$38*'DRE + DCF'!$AE$39*(1+G215)/(R215-G215)/AC215</f>
        <v>88.950013597965324</v>
      </c>
      <c r="G215" s="92">
        <f>R215*(1-'DRE + DCF'!$AE$39)</f>
        <v>6.8011299075873458E-2</v>
      </c>
      <c r="H215" s="94">
        <f t="shared" si="21"/>
        <v>0.11335216512645577</v>
      </c>
      <c r="I215" s="94">
        <f t="shared" si="24"/>
        <v>0.11335216512645577</v>
      </c>
      <c r="J215" s="94">
        <f t="shared" si="24"/>
        <v>0.11335216512645577</v>
      </c>
      <c r="K215" s="94">
        <f t="shared" si="24"/>
        <v>0.11335216512645577</v>
      </c>
      <c r="L215" s="94">
        <f t="shared" si="24"/>
        <v>0.11335216512645577</v>
      </c>
      <c r="M215" s="94">
        <f t="shared" si="24"/>
        <v>0.11335216512645577</v>
      </c>
      <c r="N215" s="94">
        <f t="shared" si="24"/>
        <v>0.11335216512645577</v>
      </c>
      <c r="O215" s="94">
        <f t="shared" si="24"/>
        <v>0.11335216512645577</v>
      </c>
      <c r="P215" s="94">
        <f t="shared" si="24"/>
        <v>0.11335216512645577</v>
      </c>
      <c r="Q215" s="94">
        <f t="shared" si="24"/>
        <v>0.11335216512645577</v>
      </c>
      <c r="R215" s="94">
        <f t="shared" si="24"/>
        <v>0.11335216512645577</v>
      </c>
      <c r="S215" s="93">
        <f>(1+H215)^((5-Dashboard!$F$9)*3/12)</f>
        <v>1.0551550431697021</v>
      </c>
      <c r="T215" s="93">
        <f t="shared" si="23"/>
        <v>1.1747591518570868</v>
      </c>
      <c r="U215" s="93">
        <f t="shared" si="23"/>
        <v>1.3079206452222063</v>
      </c>
      <c r="V215" s="93">
        <f t="shared" si="23"/>
        <v>1.4561762821717343</v>
      </c>
      <c r="W215" s="93">
        <f t="shared" si="23"/>
        <v>1.6212370165616932</v>
      </c>
      <c r="X215" s="93">
        <f t="shared" si="23"/>
        <v>1.8050077425721167</v>
      </c>
      <c r="Y215" s="93">
        <f t="shared" si="22"/>
        <v>2.0096092782626824</v>
      </c>
      <c r="Z215" s="93">
        <f t="shared" si="22"/>
        <v>2.2374028410119715</v>
      </c>
      <c r="AA215" s="93">
        <f t="shared" si="22"/>
        <v>2.4910172973007616</v>
      </c>
      <c r="AB215" s="93">
        <f t="shared" si="22"/>
        <v>2.7733795013172551</v>
      </c>
      <c r="AC215" s="95">
        <f t="shared" si="22"/>
        <v>3.0877480725088962</v>
      </c>
      <c r="AE215" s="96"/>
    </row>
    <row r="216" spans="3:31" ht="24.75" customHeight="1" x14ac:dyDescent="0.25">
      <c r="C216" s="91">
        <f>ABS(E216-Dashboard!$F$13)</f>
        <v>77.482027081598744</v>
      </c>
      <c r="D216" s="92">
        <f t="shared" si="25"/>
        <v>0.11345216512645577</v>
      </c>
      <c r="E216" s="93" cm="1">
        <f t="array" ref="E216">SUM('DRE + DCF'!$S$41/TIR!S216,'DRE + DCF'!$U$41:$AD$41/TIR!T216:AC216,TIR!F216)</f>
        <v>125.10202708159875</v>
      </c>
      <c r="F216" s="100">
        <f>'DRE + DCF'!$AE$38*'DRE + DCF'!$AE$39*(1+G216)/(R216-G216)/AC216</f>
        <v>88.792827175248263</v>
      </c>
      <c r="G216" s="92">
        <f>R216*(1-'DRE + DCF'!$AE$39)</f>
        <v>6.8071299075873462E-2</v>
      </c>
      <c r="H216" s="94">
        <f t="shared" si="21"/>
        <v>0.11345216512645577</v>
      </c>
      <c r="I216" s="94">
        <f t="shared" si="24"/>
        <v>0.11345216512645577</v>
      </c>
      <c r="J216" s="94">
        <f t="shared" si="24"/>
        <v>0.11345216512645577</v>
      </c>
      <c r="K216" s="94">
        <f t="shared" si="24"/>
        <v>0.11345216512645577</v>
      </c>
      <c r="L216" s="94">
        <f t="shared" si="24"/>
        <v>0.11345216512645577</v>
      </c>
      <c r="M216" s="94">
        <f t="shared" si="24"/>
        <v>0.11345216512645577</v>
      </c>
      <c r="N216" s="94">
        <f t="shared" si="24"/>
        <v>0.11345216512645577</v>
      </c>
      <c r="O216" s="94">
        <f t="shared" si="24"/>
        <v>0.11345216512645577</v>
      </c>
      <c r="P216" s="94">
        <f t="shared" si="24"/>
        <v>0.11345216512645577</v>
      </c>
      <c r="Q216" s="94">
        <f t="shared" si="24"/>
        <v>0.11345216512645577</v>
      </c>
      <c r="R216" s="94">
        <f t="shared" si="24"/>
        <v>0.11345216512645577</v>
      </c>
      <c r="S216" s="93">
        <f>(1+H216)^((5-Dashboard!$F$9)*3/12)</f>
        <v>1.0552024285067088</v>
      </c>
      <c r="T216" s="93">
        <f t="shared" si="23"/>
        <v>1.174917428667489</v>
      </c>
      <c r="U216" s="93">
        <f t="shared" si="23"/>
        <v>1.3082143547946239</v>
      </c>
      <c r="V216" s="93">
        <f t="shared" si="23"/>
        <v>1.4566341057955834</v>
      </c>
      <c r="W216" s="93">
        <f t="shared" si="23"/>
        <v>1.621892398895131</v>
      </c>
      <c r="X216" s="93">
        <f t="shared" si="23"/>
        <v>1.8058996031519248</v>
      </c>
      <c r="Y216" s="93">
        <f t="shared" si="22"/>
        <v>2.0107828231305178</v>
      </c>
      <c r="Z216" s="93">
        <f t="shared" si="22"/>
        <v>2.238910488013762</v>
      </c>
      <c r="AA216" s="93">
        <f t="shared" si="22"/>
        <v>2.4929197304032531</v>
      </c>
      <c r="AB216" s="93">
        <f t="shared" si="22"/>
        <v>2.7757468713039626</v>
      </c>
      <c r="AC216" s="95">
        <f t="shared" si="22"/>
        <v>3.0906613636963827</v>
      </c>
      <c r="AE216" s="96"/>
    </row>
    <row r="217" spans="3:31" ht="24.75" customHeight="1" x14ac:dyDescent="0.25">
      <c r="C217" s="91">
        <f>ABS(E217-Dashboard!$F$13)</f>
        <v>77.306747416931643</v>
      </c>
      <c r="D217" s="92">
        <f t="shared" si="25"/>
        <v>0.11355216512645577</v>
      </c>
      <c r="E217" s="93" cm="1">
        <f t="array" ref="E217">SUM('DRE + DCF'!$S$41/TIR!S217,'DRE + DCF'!$U$41:$AD$41/TIR!T217:AC217,TIR!F217)</f>
        <v>124.92674741693165</v>
      </c>
      <c r="F217" s="100">
        <f>'DRE + DCF'!$AE$38*'DRE + DCF'!$AE$39*(1+G217)/(R217-G217)/AC217</f>
        <v>88.635994611587236</v>
      </c>
      <c r="G217" s="92">
        <f>R217*(1-'DRE + DCF'!$AE$39)</f>
        <v>6.8131299075873467E-2</v>
      </c>
      <c r="H217" s="94">
        <f t="shared" si="21"/>
        <v>0.11355216512645577</v>
      </c>
      <c r="I217" s="94">
        <f t="shared" si="24"/>
        <v>0.11355216512645577</v>
      </c>
      <c r="J217" s="94">
        <f t="shared" si="24"/>
        <v>0.11355216512645577</v>
      </c>
      <c r="K217" s="94">
        <f t="shared" si="24"/>
        <v>0.11355216512645577</v>
      </c>
      <c r="L217" s="94">
        <f t="shared" si="24"/>
        <v>0.11355216512645577</v>
      </c>
      <c r="M217" s="94">
        <f t="shared" si="24"/>
        <v>0.11355216512645577</v>
      </c>
      <c r="N217" s="94">
        <f t="shared" si="24"/>
        <v>0.11355216512645577</v>
      </c>
      <c r="O217" s="94">
        <f t="shared" si="24"/>
        <v>0.11355216512645577</v>
      </c>
      <c r="P217" s="94">
        <f t="shared" si="24"/>
        <v>0.11355216512645577</v>
      </c>
      <c r="Q217" s="94">
        <f t="shared" si="24"/>
        <v>0.11355216512645577</v>
      </c>
      <c r="R217" s="94">
        <f t="shared" si="24"/>
        <v>0.11355216512645577</v>
      </c>
      <c r="S217" s="93">
        <f>(1+H217)^((5-Dashboard!$F$9)*3/12)</f>
        <v>1.0552498117159064</v>
      </c>
      <c r="T217" s="93">
        <f t="shared" si="23"/>
        <v>1.1750757125855322</v>
      </c>
      <c r="U217" s="93">
        <f t="shared" si="23"/>
        <v>1.3085081039371322</v>
      </c>
      <c r="V217" s="93">
        <f t="shared" si="23"/>
        <v>1.457092032224707</v>
      </c>
      <c r="W217" s="93">
        <f t="shared" si="23"/>
        <v>1.6225479872723299</v>
      </c>
      <c r="X217" s="93">
        <f t="shared" si="23"/>
        <v>1.8067918242486758</v>
      </c>
      <c r="Y217" s="93">
        <f t="shared" si="22"/>
        <v>2.0119569478248915</v>
      </c>
      <c r="Z217" s="93">
        <f t="shared" si="22"/>
        <v>2.2404190153916237</v>
      </c>
      <c r="AA217" s="93">
        <f t="shared" si="22"/>
        <v>2.4948234453798248</v>
      </c>
      <c r="AB217" s="93">
        <f t="shared" si="22"/>
        <v>2.778116049210948</v>
      </c>
      <c r="AC217" s="95">
        <f t="shared" si="22"/>
        <v>3.0935771415714064</v>
      </c>
      <c r="AE217" s="96"/>
    </row>
    <row r="218" spans="3:31" ht="24.75" customHeight="1" x14ac:dyDescent="0.25">
      <c r="C218" s="91">
        <f>ABS(E218-Dashboard!$F$13)</f>
        <v>77.131834465189229</v>
      </c>
      <c r="D218" s="92">
        <f t="shared" si="25"/>
        <v>0.11365216512645578</v>
      </c>
      <c r="E218" s="93" cm="1">
        <f t="array" ref="E218">SUM('DRE + DCF'!$S$41/TIR!S218,'DRE + DCF'!$U$41:$AD$41/TIR!T218:AC218,TIR!F218)</f>
        <v>124.75183446518922</v>
      </c>
      <c r="F218" s="100">
        <f>'DRE + DCF'!$AE$38*'DRE + DCF'!$AE$39*(1+G218)/(R218-G218)/AC218</f>
        <v>88.479514890604904</v>
      </c>
      <c r="G218" s="92">
        <f>R218*(1-'DRE + DCF'!$AE$39)</f>
        <v>6.8191299075873457E-2</v>
      </c>
      <c r="H218" s="94">
        <f t="shared" si="21"/>
        <v>0.11365216512645578</v>
      </c>
      <c r="I218" s="94">
        <f t="shared" si="24"/>
        <v>0.11365216512645578</v>
      </c>
      <c r="J218" s="94">
        <f t="shared" si="24"/>
        <v>0.11365216512645578</v>
      </c>
      <c r="K218" s="94">
        <f t="shared" si="24"/>
        <v>0.11365216512645578</v>
      </c>
      <c r="L218" s="94">
        <f t="shared" si="24"/>
        <v>0.11365216512645578</v>
      </c>
      <c r="M218" s="94">
        <f t="shared" si="24"/>
        <v>0.11365216512645578</v>
      </c>
      <c r="N218" s="94">
        <f t="shared" si="24"/>
        <v>0.11365216512645578</v>
      </c>
      <c r="O218" s="94">
        <f t="shared" si="24"/>
        <v>0.11365216512645578</v>
      </c>
      <c r="P218" s="94">
        <f t="shared" si="24"/>
        <v>0.11365216512645578</v>
      </c>
      <c r="Q218" s="94">
        <f t="shared" si="24"/>
        <v>0.11365216512645578</v>
      </c>
      <c r="R218" s="94">
        <f t="shared" si="24"/>
        <v>0.11365216512645578</v>
      </c>
      <c r="S218" s="93">
        <f>(1+H218)^((5-Dashboard!$F$9)*3/12)</f>
        <v>1.0552971927975814</v>
      </c>
      <c r="T218" s="93">
        <f t="shared" si="23"/>
        <v>1.1752340036108972</v>
      </c>
      <c r="U218" s="93">
        <f t="shared" si="23"/>
        <v>1.3088018926515086</v>
      </c>
      <c r="V218" s="93">
        <f t="shared" si="23"/>
        <v>1.4575500614729555</v>
      </c>
      <c r="W218" s="93">
        <f t="shared" si="23"/>
        <v>1.6232037817395555</v>
      </c>
      <c r="X218" s="93">
        <f t="shared" si="23"/>
        <v>1.8076844059757069</v>
      </c>
      <c r="Y218" s="93">
        <f t="shared" si="22"/>
        <v>2.013131652580177</v>
      </c>
      <c r="Z218" s="93">
        <f t="shared" si="22"/>
        <v>2.2419284235805139</v>
      </c>
      <c r="AA218" s="93">
        <f t="shared" si="22"/>
        <v>2.4967284429789811</v>
      </c>
      <c r="AB218" s="93">
        <f t="shared" si="22"/>
        <v>2.7804870362563467</v>
      </c>
      <c r="AC218" s="95">
        <f t="shared" si="22"/>
        <v>3.0964954080329226</v>
      </c>
      <c r="AE218" s="96"/>
    </row>
    <row r="219" spans="3:31" ht="24.75" customHeight="1" x14ac:dyDescent="0.25">
      <c r="C219" s="91">
        <f>ABS(E219-Dashboard!$F$13)</f>
        <v>76.957287200988929</v>
      </c>
      <c r="D219" s="92">
        <f t="shared" si="25"/>
        <v>0.11375216512645578</v>
      </c>
      <c r="E219" s="93" cm="1">
        <f t="array" ref="E219">SUM('DRE + DCF'!$S$41/TIR!S219,'DRE + DCF'!$U$41:$AD$41/TIR!T219:AC219,TIR!F219)</f>
        <v>124.57728720098892</v>
      </c>
      <c r="F219" s="100">
        <f>'DRE + DCF'!$AE$38*'DRE + DCF'!$AE$39*(1+G219)/(R219-G219)/AC219</f>
        <v>88.323386999593509</v>
      </c>
      <c r="G219" s="92">
        <f>R219*(1-'DRE + DCF'!$AE$39)</f>
        <v>6.8251299075873462E-2</v>
      </c>
      <c r="H219" s="94">
        <f t="shared" si="21"/>
        <v>0.11375216512645578</v>
      </c>
      <c r="I219" s="94">
        <f t="shared" si="24"/>
        <v>0.11375216512645578</v>
      </c>
      <c r="J219" s="94">
        <f t="shared" si="24"/>
        <v>0.11375216512645578</v>
      </c>
      <c r="K219" s="94">
        <f t="shared" si="24"/>
        <v>0.11375216512645578</v>
      </c>
      <c r="L219" s="94">
        <f t="shared" si="24"/>
        <v>0.11375216512645578</v>
      </c>
      <c r="M219" s="94">
        <f t="shared" si="24"/>
        <v>0.11375216512645578</v>
      </c>
      <c r="N219" s="94">
        <f t="shared" si="24"/>
        <v>0.11375216512645578</v>
      </c>
      <c r="O219" s="94">
        <f t="shared" si="24"/>
        <v>0.11375216512645578</v>
      </c>
      <c r="P219" s="94">
        <f t="shared" si="24"/>
        <v>0.11375216512645578</v>
      </c>
      <c r="Q219" s="94">
        <f t="shared" si="24"/>
        <v>0.11375216512645578</v>
      </c>
      <c r="R219" s="94">
        <f t="shared" si="24"/>
        <v>0.11375216512645578</v>
      </c>
      <c r="S219" s="93">
        <f>(1+H219)^((5-Dashboard!$F$9)*3/12)</f>
        <v>1.0553445717520207</v>
      </c>
      <c r="T219" s="93">
        <f t="shared" si="23"/>
        <v>1.1753923017432653</v>
      </c>
      <c r="U219" s="93">
        <f t="shared" si="23"/>
        <v>1.30909572093953</v>
      </c>
      <c r="V219" s="93">
        <f t="shared" si="23"/>
        <v>1.45800819355418</v>
      </c>
      <c r="W219" s="93">
        <f t="shared" si="23"/>
        <v>1.6238597823430805</v>
      </c>
      <c r="X219" s="93">
        <f t="shared" si="23"/>
        <v>1.808577348446381</v>
      </c>
      <c r="Y219" s="93">
        <f t="shared" si="22"/>
        <v>2.0143069376308209</v>
      </c>
      <c r="Z219" s="93">
        <f t="shared" si="22"/>
        <v>2.2434387130155673</v>
      </c>
      <c r="AA219" s="93">
        <f t="shared" si="22"/>
        <v>2.4986347239495972</v>
      </c>
      <c r="AB219" s="93">
        <f t="shared" si="22"/>
        <v>2.7828598336590078</v>
      </c>
      <c r="AC219" s="95">
        <f t="shared" si="22"/>
        <v>3.0994161649811685</v>
      </c>
      <c r="AE219" s="96"/>
    </row>
    <row r="220" spans="3:31" ht="24.75" customHeight="1" x14ac:dyDescent="0.25">
      <c r="C220" s="91">
        <f>ABS(E220-Dashboard!$F$13)</f>
        <v>76.783104602614685</v>
      </c>
      <c r="D220" s="92">
        <f t="shared" si="25"/>
        <v>0.11385216512645578</v>
      </c>
      <c r="E220" s="93" cm="1">
        <f t="array" ref="E220">SUM('DRE + DCF'!$S$41/TIR!S220,'DRE + DCF'!$U$41:$AD$41/TIR!T220:AC220,TIR!F220)</f>
        <v>124.40310460261469</v>
      </c>
      <c r="F220" s="100">
        <f>'DRE + DCF'!$AE$38*'DRE + DCF'!$AE$39*(1+G220)/(R220-G220)/AC220</f>
        <v>88.167609929498553</v>
      </c>
      <c r="G220" s="92">
        <f>R220*(1-'DRE + DCF'!$AE$39)</f>
        <v>6.8311299075873466E-2</v>
      </c>
      <c r="H220" s="94">
        <f t="shared" si="21"/>
        <v>0.11385216512645578</v>
      </c>
      <c r="I220" s="94">
        <f t="shared" si="24"/>
        <v>0.11385216512645578</v>
      </c>
      <c r="J220" s="94">
        <f t="shared" si="24"/>
        <v>0.11385216512645578</v>
      </c>
      <c r="K220" s="94">
        <f t="shared" si="24"/>
        <v>0.11385216512645578</v>
      </c>
      <c r="L220" s="94">
        <f t="shared" si="24"/>
        <v>0.11385216512645578</v>
      </c>
      <c r="M220" s="94">
        <f t="shared" si="24"/>
        <v>0.11385216512645578</v>
      </c>
      <c r="N220" s="94">
        <f t="shared" si="24"/>
        <v>0.11385216512645578</v>
      </c>
      <c r="O220" s="94">
        <f t="shared" si="24"/>
        <v>0.11385216512645578</v>
      </c>
      <c r="P220" s="94">
        <f t="shared" si="24"/>
        <v>0.11385216512645578</v>
      </c>
      <c r="Q220" s="94">
        <f t="shared" si="24"/>
        <v>0.11385216512645578</v>
      </c>
      <c r="R220" s="94">
        <f t="shared" si="24"/>
        <v>0.11385216512645578</v>
      </c>
      <c r="S220" s="93">
        <f>(1+H220)^((5-Dashboard!$F$9)*3/12)</f>
        <v>1.0553919485795102</v>
      </c>
      <c r="T220" s="93">
        <f t="shared" si="23"/>
        <v>1.1755506069823165</v>
      </c>
      <c r="U220" s="93">
        <f t="shared" si="23"/>
        <v>1.3093895888029725</v>
      </c>
      <c r="V220" s="93">
        <f t="shared" si="23"/>
        <v>1.4584664284822304</v>
      </c>
      <c r="W220" s="93">
        <f t="shared" si="23"/>
        <v>1.6245159891291814</v>
      </c>
      <c r="X220" s="93">
        <f t="shared" si="23"/>
        <v>1.8094706517740844</v>
      </c>
      <c r="Y220" s="93">
        <f t="shared" si="22"/>
        <v>2.0154828032113428</v>
      </c>
      <c r="Z220" s="93">
        <f t="shared" si="22"/>
        <v>2.2449498841320925</v>
      </c>
      <c r="AA220" s="93">
        <f t="shared" si="22"/>
        <v>2.5005422890409172</v>
      </c>
      <c r="AB220" s="93">
        <f t="shared" si="22"/>
        <v>2.7852344426384894</v>
      </c>
      <c r="AC220" s="95">
        <f t="shared" si="22"/>
        <v>3.1023394143176586</v>
      </c>
      <c r="AE220" s="96"/>
    </row>
    <row r="221" spans="3:31" ht="24.75" customHeight="1" x14ac:dyDescent="0.25">
      <c r="C221" s="91">
        <f>ABS(E221-Dashboard!$F$13)</f>
        <v>76.609285652000608</v>
      </c>
      <c r="D221" s="92">
        <f t="shared" si="25"/>
        <v>0.11395216512645578</v>
      </c>
      <c r="E221" s="93" cm="1">
        <f t="array" ref="E221">SUM('DRE + DCF'!$S$41/TIR!S221,'DRE + DCF'!$U$41:$AD$41/TIR!T221:AC221,TIR!F221)</f>
        <v>124.22928565200061</v>
      </c>
      <c r="F221" s="100">
        <f>'DRE + DCF'!$AE$38*'DRE + DCF'!$AE$39*(1+G221)/(R221-G221)/AC221</f>
        <v>88.012182674902505</v>
      </c>
      <c r="G221" s="92">
        <f>R221*(1-'DRE + DCF'!$AE$39)</f>
        <v>6.8371299075873471E-2</v>
      </c>
      <c r="H221" s="94">
        <f t="shared" si="21"/>
        <v>0.11395216512645578</v>
      </c>
      <c r="I221" s="94">
        <f t="shared" si="24"/>
        <v>0.11395216512645578</v>
      </c>
      <c r="J221" s="94">
        <f t="shared" si="24"/>
        <v>0.11395216512645578</v>
      </c>
      <c r="K221" s="94">
        <f t="shared" si="24"/>
        <v>0.11395216512645578</v>
      </c>
      <c r="L221" s="94">
        <f t="shared" si="24"/>
        <v>0.11395216512645578</v>
      </c>
      <c r="M221" s="94">
        <f t="shared" si="24"/>
        <v>0.11395216512645578</v>
      </c>
      <c r="N221" s="94">
        <f t="shared" si="24"/>
        <v>0.11395216512645578</v>
      </c>
      <c r="O221" s="94">
        <f t="shared" si="24"/>
        <v>0.11395216512645578</v>
      </c>
      <c r="P221" s="94">
        <f t="shared" si="24"/>
        <v>0.11395216512645578</v>
      </c>
      <c r="Q221" s="94">
        <f t="shared" si="24"/>
        <v>0.11395216512645578</v>
      </c>
      <c r="R221" s="94">
        <f t="shared" si="24"/>
        <v>0.11395216512645578</v>
      </c>
      <c r="S221" s="93">
        <f>(1+H221)^((5-Dashboard!$F$9)*3/12)</f>
        <v>1.0554393232803372</v>
      </c>
      <c r="T221" s="93">
        <f t="shared" si="23"/>
        <v>1.175708919327733</v>
      </c>
      <c r="U221" s="93">
        <f t="shared" si="23"/>
        <v>1.3096834962436139</v>
      </c>
      <c r="V221" s="93">
        <f t="shared" si="23"/>
        <v>1.4589247662709603</v>
      </c>
      <c r="W221" s="93">
        <f t="shared" si="23"/>
        <v>1.6251724021441449</v>
      </c>
      <c r="X221" s="93">
        <f t="shared" si="23"/>
        <v>1.8103643160722336</v>
      </c>
      <c r="Y221" s="93">
        <f t="shared" si="22"/>
        <v>2.0166592495563402</v>
      </c>
      <c r="Z221" s="93">
        <f t="shared" si="22"/>
        <v>2.246461937365579</v>
      </c>
      <c r="AA221" s="93">
        <f t="shared" si="22"/>
        <v>2.5024511390025594</v>
      </c>
      <c r="AB221" s="93">
        <f t="shared" si="22"/>
        <v>2.7876108644150666</v>
      </c>
      <c r="AC221" s="95">
        <f t="shared" si="22"/>
        <v>3.1052651579451949</v>
      </c>
      <c r="AE221" s="96"/>
    </row>
    <row r="222" spans="3:31" ht="24.75" customHeight="1" x14ac:dyDescent="0.25">
      <c r="C222" s="91">
        <f>ABS(E222-Dashboard!$F$13)</f>
        <v>76.435829334715947</v>
      </c>
      <c r="D222" s="92">
        <f t="shared" si="25"/>
        <v>0.11405216512645579</v>
      </c>
      <c r="E222" s="93" cm="1">
        <f t="array" ref="E222">SUM('DRE + DCF'!$S$41/TIR!S222,'DRE + DCF'!$U$41:$AD$41/TIR!T222:AC222,TIR!F222)</f>
        <v>124.05582933471594</v>
      </c>
      <c r="F222" s="100">
        <f>'DRE + DCF'!$AE$38*'DRE + DCF'!$AE$39*(1+G222)/(R222-G222)/AC222</f>
        <v>87.857104234009569</v>
      </c>
      <c r="G222" s="92">
        <f>R222*(1-'DRE + DCF'!$AE$39)</f>
        <v>6.8431299075873475E-2</v>
      </c>
      <c r="H222" s="94">
        <f t="shared" si="21"/>
        <v>0.11405216512645579</v>
      </c>
      <c r="I222" s="94">
        <f t="shared" si="24"/>
        <v>0.11405216512645579</v>
      </c>
      <c r="J222" s="94">
        <f t="shared" si="24"/>
        <v>0.11405216512645579</v>
      </c>
      <c r="K222" s="94">
        <f t="shared" si="24"/>
        <v>0.11405216512645579</v>
      </c>
      <c r="L222" s="94">
        <f t="shared" si="24"/>
        <v>0.11405216512645579</v>
      </c>
      <c r="M222" s="94">
        <f t="shared" si="24"/>
        <v>0.11405216512645579</v>
      </c>
      <c r="N222" s="94">
        <f t="shared" si="24"/>
        <v>0.11405216512645579</v>
      </c>
      <c r="O222" s="94">
        <f t="shared" si="24"/>
        <v>0.11405216512645579</v>
      </c>
      <c r="P222" s="94">
        <f t="shared" si="24"/>
        <v>0.11405216512645579</v>
      </c>
      <c r="Q222" s="94">
        <f t="shared" si="24"/>
        <v>0.11405216512645579</v>
      </c>
      <c r="R222" s="94">
        <f t="shared" si="24"/>
        <v>0.11405216512645579</v>
      </c>
      <c r="S222" s="93">
        <f>(1+H222)^((5-Dashboard!$F$9)*3/12)</f>
        <v>1.055486695854787</v>
      </c>
      <c r="T222" s="93">
        <f t="shared" si="23"/>
        <v>1.1758672387791946</v>
      </c>
      <c r="U222" s="93">
        <f t="shared" si="23"/>
        <v>1.3099774432632292</v>
      </c>
      <c r="V222" s="93">
        <f t="shared" si="23"/>
        <v>1.4593832069342194</v>
      </c>
      <c r="W222" s="93">
        <f t="shared" si="23"/>
        <v>1.6258290214342577</v>
      </c>
      <c r="X222" s="93">
        <f t="shared" si="23"/>
        <v>1.8112583414542618</v>
      </c>
      <c r="Y222" s="93">
        <f t="shared" si="22"/>
        <v>2.0178362769004741</v>
      </c>
      <c r="Z222" s="93">
        <f t="shared" si="22"/>
        <v>2.24797487315168</v>
      </c>
      <c r="AA222" s="93">
        <f t="shared" si="22"/>
        <v>2.504361274584499</v>
      </c>
      <c r="AB222" s="93">
        <f t="shared" si="22"/>
        <v>2.7899891002097119</v>
      </c>
      <c r="AC222" s="95">
        <f t="shared" si="22"/>
        <v>3.1081933977678422</v>
      </c>
      <c r="AE222" s="96"/>
    </row>
    <row r="223" spans="3:31" ht="24.75" customHeight="1" x14ac:dyDescent="0.25">
      <c r="C223" s="91">
        <f>ABS(E223-Dashboard!$F$13)</f>
        <v>76.262734639947325</v>
      </c>
      <c r="D223" s="92">
        <f t="shared" si="25"/>
        <v>0.11415216512645579</v>
      </c>
      <c r="E223" s="93" cm="1">
        <f t="array" ref="E223">SUM('DRE + DCF'!$S$41/TIR!S223,'DRE + DCF'!$U$41:$AD$41/TIR!T223:AC223,TIR!F223)</f>
        <v>123.88273463994733</v>
      </c>
      <c r="F223" s="100">
        <f>'DRE + DCF'!$AE$38*'DRE + DCF'!$AE$39*(1+G223)/(R223-G223)/AC223</f>
        <v>87.702373608628321</v>
      </c>
      <c r="G223" s="92">
        <f>R223*(1-'DRE + DCF'!$AE$39)</f>
        <v>6.8491299075873466E-2</v>
      </c>
      <c r="H223" s="94">
        <f t="shared" si="21"/>
        <v>0.11415216512645579</v>
      </c>
      <c r="I223" s="94">
        <f t="shared" si="24"/>
        <v>0.11415216512645579</v>
      </c>
      <c r="J223" s="94">
        <f t="shared" si="24"/>
        <v>0.11415216512645579</v>
      </c>
      <c r="K223" s="94">
        <f t="shared" si="24"/>
        <v>0.11415216512645579</v>
      </c>
      <c r="L223" s="94">
        <f t="shared" si="24"/>
        <v>0.11415216512645579</v>
      </c>
      <c r="M223" s="94">
        <f t="shared" si="24"/>
        <v>0.11415216512645579</v>
      </c>
      <c r="N223" s="94">
        <f t="shared" si="24"/>
        <v>0.11415216512645579</v>
      </c>
      <c r="O223" s="94">
        <f t="shared" si="24"/>
        <v>0.11415216512645579</v>
      </c>
      <c r="P223" s="94">
        <f t="shared" si="24"/>
        <v>0.11415216512645579</v>
      </c>
      <c r="Q223" s="94">
        <f t="shared" si="24"/>
        <v>0.11415216512645579</v>
      </c>
      <c r="R223" s="94">
        <f t="shared" si="24"/>
        <v>0.11415216512645579</v>
      </c>
      <c r="S223" s="93">
        <f>(1+H223)^((5-Dashboard!$F$9)*3/12)</f>
        <v>1.0555340663031467</v>
      </c>
      <c r="T223" s="93">
        <f t="shared" si="23"/>
        <v>1.1760255653363829</v>
      </c>
      <c r="U223" s="93">
        <f t="shared" si="23"/>
        <v>1.3102714298635953</v>
      </c>
      <c r="V223" s="93">
        <f t="shared" si="23"/>
        <v>1.4598417504858618</v>
      </c>
      <c r="W223" s="93">
        <f t="shared" si="23"/>
        <v>1.6264858470458183</v>
      </c>
      <c r="X223" s="93">
        <f t="shared" si="23"/>
        <v>1.812152728033636</v>
      </c>
      <c r="Y223" s="93">
        <f t="shared" si="22"/>
        <v>2.0190138854784889</v>
      </c>
      <c r="Z223" s="93">
        <f t="shared" si="22"/>
        <v>2.2494886919262367</v>
      </c>
      <c r="AA223" s="93">
        <f t="shared" si="22"/>
        <v>2.5062726965370956</v>
      </c>
      <c r="AB223" s="93">
        <f t="shared" si="22"/>
        <v>2.792369151244126</v>
      </c>
      <c r="AC223" s="95">
        <f t="shared" si="22"/>
        <v>3.1111241356909667</v>
      </c>
      <c r="AE223" s="96"/>
    </row>
    <row r="224" spans="3:31" ht="24.75" customHeight="1" x14ac:dyDescent="0.25">
      <c r="C224" s="91">
        <f>ABS(E224-Dashboard!$F$13)</f>
        <v>76.090000560484128</v>
      </c>
      <c r="D224" s="92">
        <f t="shared" si="25"/>
        <v>0.11425216512645579</v>
      </c>
      <c r="E224" s="93" cm="1">
        <f t="array" ref="E224">SUM('DRE + DCF'!$S$41/TIR!S224,'DRE + DCF'!$U$41:$AD$41/TIR!T224:AC224,TIR!F224)</f>
        <v>123.71000056048412</v>
      </c>
      <c r="F224" s="100">
        <f>'DRE + DCF'!$AE$38*'DRE + DCF'!$AE$39*(1+G224)/(R224-G224)/AC224</f>
        <v>87.547989804156785</v>
      </c>
      <c r="G224" s="92">
        <f>R224*(1-'DRE + DCF'!$AE$39)</f>
        <v>6.855129907587347E-2</v>
      </c>
      <c r="H224" s="94">
        <f t="shared" si="21"/>
        <v>0.11425216512645579</v>
      </c>
      <c r="I224" s="94">
        <f t="shared" si="24"/>
        <v>0.11425216512645579</v>
      </c>
      <c r="J224" s="94">
        <f t="shared" si="24"/>
        <v>0.11425216512645579</v>
      </c>
      <c r="K224" s="94">
        <f t="shared" si="24"/>
        <v>0.11425216512645579</v>
      </c>
      <c r="L224" s="94">
        <f t="shared" si="24"/>
        <v>0.11425216512645579</v>
      </c>
      <c r="M224" s="94">
        <f t="shared" si="24"/>
        <v>0.11425216512645579</v>
      </c>
      <c r="N224" s="94">
        <f t="shared" si="24"/>
        <v>0.11425216512645579</v>
      </c>
      <c r="O224" s="94">
        <f t="shared" si="24"/>
        <v>0.11425216512645579</v>
      </c>
      <c r="P224" s="94">
        <f t="shared" si="24"/>
        <v>0.11425216512645579</v>
      </c>
      <c r="Q224" s="94">
        <f t="shared" si="24"/>
        <v>0.11425216512645579</v>
      </c>
      <c r="R224" s="94">
        <f t="shared" si="24"/>
        <v>0.11425216512645579</v>
      </c>
      <c r="S224" s="93">
        <f>(1+H224)^((5-Dashboard!$F$9)*3/12)</f>
        <v>1.0555814346257024</v>
      </c>
      <c r="T224" s="93">
        <f t="shared" si="23"/>
        <v>1.1761838989989792</v>
      </c>
      <c r="U224" s="93">
        <f t="shared" si="23"/>
        <v>1.3105654560464892</v>
      </c>
      <c r="V224" s="93">
        <f t="shared" si="23"/>
        <v>1.4603003969397417</v>
      </c>
      <c r="W224" s="93">
        <f t="shared" si="23"/>
        <v>1.6271428790251301</v>
      </c>
      <c r="X224" s="93">
        <f t="shared" si="23"/>
        <v>1.813047475923846</v>
      </c>
      <c r="Y224" s="93">
        <f t="shared" si="22"/>
        <v>2.0201920755252014</v>
      </c>
      <c r="Z224" s="93">
        <f t="shared" si="22"/>
        <v>2.2510033941252643</v>
      </c>
      <c r="AA224" s="93">
        <f t="shared" si="22"/>
        <v>2.5081854056110764</v>
      </c>
      <c r="AB224" s="93">
        <f t="shared" si="22"/>
        <v>2.7947510187407199</v>
      </c>
      <c r="AC224" s="95">
        <f t="shared" si="22"/>
        <v>3.1140573736212152</v>
      </c>
      <c r="AE224" s="96"/>
    </row>
    <row r="225" spans="3:31" ht="24.75" customHeight="1" x14ac:dyDescent="0.25">
      <c r="C225" s="91">
        <f>ABS(E225-Dashboard!$F$13)</f>
        <v>75.917626092702363</v>
      </c>
      <c r="D225" s="92">
        <f t="shared" si="25"/>
        <v>0.1143521651264558</v>
      </c>
      <c r="E225" s="93" cm="1">
        <f t="array" ref="E225">SUM('DRE + DCF'!$S$41/TIR!S225,'DRE + DCF'!$U$41:$AD$41/TIR!T225:AC225,TIR!F225)</f>
        <v>123.53762609270237</v>
      </c>
      <c r="F225" s="100">
        <f>'DRE + DCF'!$AE$38*'DRE + DCF'!$AE$39*(1+G225)/(R225-G225)/AC225</f>
        <v>87.393951829566461</v>
      </c>
      <c r="G225" s="92">
        <f>R225*(1-'DRE + DCF'!$AE$39)</f>
        <v>6.8611299075873475E-2</v>
      </c>
      <c r="H225" s="94">
        <f t="shared" si="21"/>
        <v>0.1143521651264558</v>
      </c>
      <c r="I225" s="94">
        <f t="shared" si="24"/>
        <v>0.1143521651264558</v>
      </c>
      <c r="J225" s="94">
        <f t="shared" si="24"/>
        <v>0.1143521651264558</v>
      </c>
      <c r="K225" s="94">
        <f t="shared" si="24"/>
        <v>0.1143521651264558</v>
      </c>
      <c r="L225" s="94">
        <f t="shared" si="24"/>
        <v>0.1143521651264558</v>
      </c>
      <c r="M225" s="94">
        <f t="shared" si="24"/>
        <v>0.1143521651264558</v>
      </c>
      <c r="N225" s="94">
        <f t="shared" si="24"/>
        <v>0.1143521651264558</v>
      </c>
      <c r="O225" s="94">
        <f t="shared" si="24"/>
        <v>0.1143521651264558</v>
      </c>
      <c r="P225" s="94">
        <f t="shared" si="24"/>
        <v>0.1143521651264558</v>
      </c>
      <c r="Q225" s="94">
        <f t="shared" si="24"/>
        <v>0.1143521651264558</v>
      </c>
      <c r="R225" s="94">
        <f t="shared" si="24"/>
        <v>0.1143521651264558</v>
      </c>
      <c r="S225" s="93">
        <f>(1+H225)^((5-Dashboard!$F$9)*3/12)</f>
        <v>1.0556288008227399</v>
      </c>
      <c r="T225" s="93">
        <f t="shared" si="23"/>
        <v>1.1763422397666645</v>
      </c>
      <c r="U225" s="93">
        <f t="shared" si="23"/>
        <v>1.3108595218136871</v>
      </c>
      <c r="V225" s="93">
        <f t="shared" si="23"/>
        <v>1.4607591463097129</v>
      </c>
      <c r="W225" s="93">
        <f t="shared" si="23"/>
        <v>1.6278001174185019</v>
      </c>
      <c r="X225" s="93">
        <f t="shared" si="23"/>
        <v>1.8139425852384068</v>
      </c>
      <c r="Y225" s="93">
        <f t="shared" si="22"/>
        <v>2.0213708472754992</v>
      </c>
      <c r="Z225" s="93">
        <f t="shared" si="22"/>
        <v>2.2525189801849512</v>
      </c>
      <c r="AA225" s="93">
        <f t="shared" si="22"/>
        <v>2.5100994025575365</v>
      </c>
      <c r="AB225" s="93">
        <f t="shared" si="22"/>
        <v>2.7971347039226142</v>
      </c>
      <c r="AC225" s="95">
        <f t="shared" si="22"/>
        <v>3.116993113466513</v>
      </c>
      <c r="AE225" s="96"/>
    </row>
    <row r="226" spans="3:31" ht="24.75" customHeight="1" x14ac:dyDescent="0.25">
      <c r="C226" s="91">
        <f>ABS(E226-Dashboard!$F$13)</f>
        <v>75.74561023654897</v>
      </c>
      <c r="D226" s="92">
        <f t="shared" si="25"/>
        <v>0.1144521651264558</v>
      </c>
      <c r="E226" s="93" cm="1">
        <f t="array" ref="E226">SUM('DRE + DCF'!$S$41/TIR!S226,'DRE + DCF'!$U$41:$AD$41/TIR!T226:AC226,TIR!F226)</f>
        <v>123.36561023654897</v>
      </c>
      <c r="F226" s="100">
        <f>'DRE + DCF'!$AE$38*'DRE + DCF'!$AE$39*(1+G226)/(R226-G226)/AC226</f>
        <v>87.240258697386508</v>
      </c>
      <c r="G226" s="92">
        <f>R226*(1-'DRE + DCF'!$AE$39)</f>
        <v>6.8671299075873479E-2</v>
      </c>
      <c r="H226" s="94">
        <f t="shared" si="21"/>
        <v>0.1144521651264558</v>
      </c>
      <c r="I226" s="94">
        <f t="shared" si="24"/>
        <v>0.1144521651264558</v>
      </c>
      <c r="J226" s="94">
        <f t="shared" si="24"/>
        <v>0.1144521651264558</v>
      </c>
      <c r="K226" s="94">
        <f t="shared" si="24"/>
        <v>0.1144521651264558</v>
      </c>
      <c r="L226" s="94">
        <f t="shared" si="24"/>
        <v>0.1144521651264558</v>
      </c>
      <c r="M226" s="94">
        <f t="shared" si="24"/>
        <v>0.1144521651264558</v>
      </c>
      <c r="N226" s="94">
        <f t="shared" si="24"/>
        <v>0.1144521651264558</v>
      </c>
      <c r="O226" s="94">
        <f t="shared" si="24"/>
        <v>0.1144521651264558</v>
      </c>
      <c r="P226" s="94">
        <f t="shared" si="24"/>
        <v>0.1144521651264558</v>
      </c>
      <c r="Q226" s="94">
        <f t="shared" si="24"/>
        <v>0.1144521651264558</v>
      </c>
      <c r="R226" s="94">
        <f t="shared" si="24"/>
        <v>0.1144521651264558</v>
      </c>
      <c r="S226" s="93">
        <f>(1+H226)^((5-Dashboard!$F$9)*3/12)</f>
        <v>1.0556761648945456</v>
      </c>
      <c r="T226" s="93">
        <f t="shared" si="23"/>
        <v>1.1765005876391197</v>
      </c>
      <c r="U226" s="93">
        <f t="shared" si="23"/>
        <v>1.3111536271669646</v>
      </c>
      <c r="V226" s="93">
        <f t="shared" si="23"/>
        <v>1.4612179986096296</v>
      </c>
      <c r="W226" s="93">
        <f t="shared" si="23"/>
        <v>1.6284575622722484</v>
      </c>
      <c r="X226" s="93">
        <f t="shared" si="23"/>
        <v>1.8148380560908575</v>
      </c>
      <c r="Y226" s="93">
        <f t="shared" si="22"/>
        <v>2.0225502009643446</v>
      </c>
      <c r="Z226" s="93">
        <f t="shared" si="22"/>
        <v>2.2540354505416622</v>
      </c>
      <c r="AA226" s="93">
        <f t="shared" si="22"/>
        <v>2.5120146881279419</v>
      </c>
      <c r="AB226" s="93">
        <f t="shared" si="22"/>
        <v>2.7995202080136434</v>
      </c>
      <c r="AC226" s="95">
        <f t="shared" si="22"/>
        <v>3.1199313571360712</v>
      </c>
      <c r="AE226" s="96"/>
    </row>
    <row r="227" spans="3:31" ht="24.75" customHeight="1" x14ac:dyDescent="0.25">
      <c r="C227" s="91">
        <f>ABS(E227-Dashboard!$F$13)</f>
        <v>75.573951995525761</v>
      </c>
      <c r="D227" s="92">
        <f t="shared" si="25"/>
        <v>0.1145521651264558</v>
      </c>
      <c r="E227" s="93" cm="1">
        <f t="array" ref="E227">SUM('DRE + DCF'!$S$41/TIR!S227,'DRE + DCF'!$U$41:$AD$41/TIR!T227:AC227,TIR!F227)</f>
        <v>123.19395199552577</v>
      </c>
      <c r="F227" s="100">
        <f>'DRE + DCF'!$AE$38*'DRE + DCF'!$AE$39*(1+G227)/(R227-G227)/AC227</f>
        <v>87.086909423687985</v>
      </c>
      <c r="G227" s="92">
        <f>R227*(1-'DRE + DCF'!$AE$39)</f>
        <v>6.8731299075873484E-2</v>
      </c>
      <c r="H227" s="94">
        <f t="shared" si="21"/>
        <v>0.1145521651264558</v>
      </c>
      <c r="I227" s="94">
        <f t="shared" si="24"/>
        <v>0.1145521651264558</v>
      </c>
      <c r="J227" s="94">
        <f t="shared" si="24"/>
        <v>0.1145521651264558</v>
      </c>
      <c r="K227" s="94">
        <f t="shared" si="24"/>
        <v>0.1145521651264558</v>
      </c>
      <c r="L227" s="94">
        <f t="shared" si="24"/>
        <v>0.1145521651264558</v>
      </c>
      <c r="M227" s="94">
        <f t="shared" si="24"/>
        <v>0.1145521651264558</v>
      </c>
      <c r="N227" s="94">
        <f t="shared" si="24"/>
        <v>0.1145521651264558</v>
      </c>
      <c r="O227" s="94">
        <f t="shared" si="24"/>
        <v>0.1145521651264558</v>
      </c>
      <c r="P227" s="94">
        <f t="shared" si="24"/>
        <v>0.1145521651264558</v>
      </c>
      <c r="Q227" s="94">
        <f t="shared" si="24"/>
        <v>0.1145521651264558</v>
      </c>
      <c r="R227" s="94">
        <f t="shared" si="24"/>
        <v>0.1145521651264558</v>
      </c>
      <c r="S227" s="93">
        <f>(1+H227)^((5-Dashboard!$F$9)*3/12)</f>
        <v>1.0557235268414056</v>
      </c>
      <c r="T227" s="93">
        <f t="shared" si="23"/>
        <v>1.1766589426160265</v>
      </c>
      <c r="U227" s="93">
        <f t="shared" si="23"/>
        <v>1.3114477721080986</v>
      </c>
      <c r="V227" s="93">
        <f t="shared" si="23"/>
        <v>1.4616769538533481</v>
      </c>
      <c r="W227" s="93">
        <f t="shared" si="23"/>
        <v>1.6291152136326918</v>
      </c>
      <c r="X227" s="93">
        <f t="shared" si="23"/>
        <v>1.8157338885947654</v>
      </c>
      <c r="Y227" s="93">
        <f t="shared" si="22"/>
        <v>2.0237301368267748</v>
      </c>
      <c r="Z227" s="93">
        <f t="shared" si="22"/>
        <v>2.2555528056319405</v>
      </c>
      <c r="AA227" s="93">
        <f t="shared" si="22"/>
        <v>2.5139312630741313</v>
      </c>
      <c r="AB227" s="93">
        <f t="shared" si="22"/>
        <v>2.8019075322383586</v>
      </c>
      <c r="AC227" s="95">
        <f t="shared" si="22"/>
        <v>3.1228721065403873</v>
      </c>
      <c r="AE227" s="96"/>
    </row>
    <row r="228" spans="3:31" ht="24.75" customHeight="1" x14ac:dyDescent="0.25">
      <c r="C228" s="91">
        <f>ABS(E228-Dashboard!$F$13)</f>
        <v>75.402650376674472</v>
      </c>
      <c r="D228" s="92">
        <f t="shared" si="25"/>
        <v>0.1146521651264558</v>
      </c>
      <c r="E228" s="93" cm="1">
        <f t="array" ref="E228">SUM('DRE + DCF'!$S$41/TIR!S228,'DRE + DCF'!$U$41:$AD$41/TIR!T228:AC228,TIR!F228)</f>
        <v>123.02265037667446</v>
      </c>
      <c r="F228" s="100">
        <f>'DRE + DCF'!$AE$38*'DRE + DCF'!$AE$39*(1+G228)/(R228-G228)/AC228</f>
        <v>86.933903028068499</v>
      </c>
      <c r="G228" s="92">
        <f>R228*(1-'DRE + DCF'!$AE$39)</f>
        <v>6.8791299075873474E-2</v>
      </c>
      <c r="H228" s="94">
        <f t="shared" si="21"/>
        <v>0.1146521651264558</v>
      </c>
      <c r="I228" s="94">
        <f t="shared" si="24"/>
        <v>0.1146521651264558</v>
      </c>
      <c r="J228" s="94">
        <f t="shared" si="24"/>
        <v>0.1146521651264558</v>
      </c>
      <c r="K228" s="94">
        <f t="shared" si="24"/>
        <v>0.1146521651264558</v>
      </c>
      <c r="L228" s="94">
        <f t="shared" si="24"/>
        <v>0.1146521651264558</v>
      </c>
      <c r="M228" s="94">
        <f t="shared" si="24"/>
        <v>0.1146521651264558</v>
      </c>
      <c r="N228" s="94">
        <f t="shared" si="24"/>
        <v>0.1146521651264558</v>
      </c>
      <c r="O228" s="94">
        <f t="shared" si="24"/>
        <v>0.1146521651264558</v>
      </c>
      <c r="P228" s="94">
        <f t="shared" si="24"/>
        <v>0.1146521651264558</v>
      </c>
      <c r="Q228" s="94">
        <f t="shared" si="24"/>
        <v>0.1146521651264558</v>
      </c>
      <c r="R228" s="94">
        <f t="shared" si="24"/>
        <v>0.1146521651264558</v>
      </c>
      <c r="S228" s="93">
        <f>(1+H228)^((5-Dashboard!$F$9)*3/12)</f>
        <v>1.0557708866636055</v>
      </c>
      <c r="T228" s="93">
        <f t="shared" si="23"/>
        <v>1.1768173046970658</v>
      </c>
      <c r="U228" s="93">
        <f t="shared" si="23"/>
        <v>1.3117419566388644</v>
      </c>
      <c r="V228" s="93">
        <f t="shared" si="23"/>
        <v>1.4621360120547238</v>
      </c>
      <c r="W228" s="93">
        <f t="shared" si="23"/>
        <v>1.6297730715461596</v>
      </c>
      <c r="X228" s="93">
        <f t="shared" si="23"/>
        <v>1.816630082863721</v>
      </c>
      <c r="Y228" s="93">
        <f t="shared" si="22"/>
        <v>2.0249106550978992</v>
      </c>
      <c r="Z228" s="93">
        <f t="shared" si="22"/>
        <v>2.2570710458925034</v>
      </c>
      <c r="AA228" s="93">
        <f t="shared" si="22"/>
        <v>2.5158491281483131</v>
      </c>
      <c r="AB228" s="93">
        <f t="shared" si="22"/>
        <v>2.8042966778220233</v>
      </c>
      <c r="AC228" s="95">
        <f t="shared" si="22"/>
        <v>3.1258153635912453</v>
      </c>
      <c r="AE228" s="96"/>
    </row>
    <row r="229" spans="3:31" ht="24.75" customHeight="1" x14ac:dyDescent="0.25">
      <c r="C229" s="91">
        <f>ABS(E229-Dashboard!$F$13)</f>
        <v>75.231704390560679</v>
      </c>
      <c r="D229" s="92">
        <f t="shared" si="25"/>
        <v>0.11475216512645581</v>
      </c>
      <c r="E229" s="93" cm="1">
        <f t="array" ref="E229">SUM('DRE + DCF'!$S$41/TIR!S229,'DRE + DCF'!$U$41:$AD$41/TIR!T229:AC229,TIR!F229)</f>
        <v>122.85170439056068</v>
      </c>
      <c r="F229" s="100">
        <f>'DRE + DCF'!$AE$38*'DRE + DCF'!$AE$39*(1+G229)/(R229-G229)/AC229</f>
        <v>86.781238533636611</v>
      </c>
      <c r="G229" s="92">
        <f>R229*(1-'DRE + DCF'!$AE$39)</f>
        <v>6.8851299075873479E-2</v>
      </c>
      <c r="H229" s="94">
        <f t="shared" si="21"/>
        <v>0.11475216512645581</v>
      </c>
      <c r="I229" s="94">
        <f t="shared" si="24"/>
        <v>0.11475216512645581</v>
      </c>
      <c r="J229" s="94">
        <f t="shared" si="24"/>
        <v>0.11475216512645581</v>
      </c>
      <c r="K229" s="94">
        <f t="shared" si="24"/>
        <v>0.11475216512645581</v>
      </c>
      <c r="L229" s="94">
        <f t="shared" ref="I229:R254" si="26">$D229</f>
        <v>0.11475216512645581</v>
      </c>
      <c r="M229" s="94">
        <f t="shared" si="26"/>
        <v>0.11475216512645581</v>
      </c>
      <c r="N229" s="94">
        <f t="shared" si="26"/>
        <v>0.11475216512645581</v>
      </c>
      <c r="O229" s="94">
        <f t="shared" si="26"/>
        <v>0.11475216512645581</v>
      </c>
      <c r="P229" s="94">
        <f t="shared" si="26"/>
        <v>0.11475216512645581</v>
      </c>
      <c r="Q229" s="94">
        <f t="shared" si="26"/>
        <v>0.11475216512645581</v>
      </c>
      <c r="R229" s="94">
        <f t="shared" si="26"/>
        <v>0.11475216512645581</v>
      </c>
      <c r="S229" s="93">
        <f>(1+H229)^((5-Dashboard!$F$9)*3/12)</f>
        <v>1.0558182443614317</v>
      </c>
      <c r="T229" s="93">
        <f t="shared" si="23"/>
        <v>1.1769756738819193</v>
      </c>
      <c r="U229" s="93">
        <f t="shared" si="23"/>
        <v>1.3120361807610388</v>
      </c>
      <c r="V229" s="93">
        <f t="shared" si="23"/>
        <v>1.4625951732276139</v>
      </c>
      <c r="W229" s="93">
        <f t="shared" si="23"/>
        <v>1.6304311360589863</v>
      </c>
      <c r="X229" s="93">
        <f t="shared" si="23"/>
        <v>1.817526639011342</v>
      </c>
      <c r="Y229" s="93">
        <f t="shared" si="22"/>
        <v>2.0260917560129039</v>
      </c>
      <c r="Z229" s="93">
        <f t="shared" si="22"/>
        <v>2.2585901717602477</v>
      </c>
      <c r="AA229" s="93">
        <f t="shared" si="22"/>
        <v>2.5177682841030697</v>
      </c>
      <c r="AB229" s="93">
        <f t="shared" si="22"/>
        <v>2.8066876459906185</v>
      </c>
      <c r="AC229" s="95">
        <f t="shared" si="22"/>
        <v>3.1287611302017173</v>
      </c>
      <c r="AE229" s="96"/>
    </row>
    <row r="230" spans="3:31" ht="24.75" customHeight="1" x14ac:dyDescent="0.25">
      <c r="C230" s="91">
        <f>ABS(E230-Dashboard!$F$13)</f>
        <v>75.0611130512589</v>
      </c>
      <c r="D230" s="92">
        <f t="shared" si="25"/>
        <v>0.11485216512645581</v>
      </c>
      <c r="E230" s="93" cm="1">
        <f t="array" ref="E230">SUM('DRE + DCF'!$S$41/TIR!S230,'DRE + DCF'!$U$41:$AD$41/TIR!T230:AC230,TIR!F230)</f>
        <v>122.6811130512589</v>
      </c>
      <c r="F230" s="100">
        <f>'DRE + DCF'!$AE$38*'DRE + DCF'!$AE$39*(1+G230)/(R230-G230)/AC230</f>
        <v>86.628914966996533</v>
      </c>
      <c r="G230" s="92">
        <f>R230*(1-'DRE + DCF'!$AE$39)</f>
        <v>6.8911299075873483E-2</v>
      </c>
      <c r="H230" s="94">
        <f t="shared" si="21"/>
        <v>0.11485216512645581</v>
      </c>
      <c r="I230" s="94">
        <f t="shared" si="26"/>
        <v>0.11485216512645581</v>
      </c>
      <c r="J230" s="94">
        <f t="shared" si="26"/>
        <v>0.11485216512645581</v>
      </c>
      <c r="K230" s="94">
        <f t="shared" si="26"/>
        <v>0.11485216512645581</v>
      </c>
      <c r="L230" s="94">
        <f t="shared" si="26"/>
        <v>0.11485216512645581</v>
      </c>
      <c r="M230" s="94">
        <f t="shared" si="26"/>
        <v>0.11485216512645581</v>
      </c>
      <c r="N230" s="94">
        <f t="shared" si="26"/>
        <v>0.11485216512645581</v>
      </c>
      <c r="O230" s="94">
        <f t="shared" si="26"/>
        <v>0.11485216512645581</v>
      </c>
      <c r="P230" s="94">
        <f t="shared" si="26"/>
        <v>0.11485216512645581</v>
      </c>
      <c r="Q230" s="94">
        <f t="shared" si="26"/>
        <v>0.11485216512645581</v>
      </c>
      <c r="R230" s="94">
        <f t="shared" si="26"/>
        <v>0.11485216512645581</v>
      </c>
      <c r="S230" s="93">
        <f>(1+H230)^((5-Dashboard!$F$9)*3/12)</f>
        <v>1.0558655999351696</v>
      </c>
      <c r="T230" s="93">
        <f t="shared" si="23"/>
        <v>1.1771340501702681</v>
      </c>
      <c r="U230" s="93">
        <f t="shared" si="23"/>
        <v>1.3123304444763975</v>
      </c>
      <c r="V230" s="93">
        <f t="shared" si="23"/>
        <v>1.4630544373858758</v>
      </c>
      <c r="W230" s="93">
        <f t="shared" si="23"/>
        <v>1.6310894072175124</v>
      </c>
      <c r="X230" s="93">
        <f t="shared" si="23"/>
        <v>1.818423557151271</v>
      </c>
      <c r="Y230" s="93">
        <f t="shared" si="22"/>
        <v>2.027273439807046</v>
      </c>
      <c r="Z230" s="93">
        <f t="shared" si="22"/>
        <v>2.2601101836722428</v>
      </c>
      <c r="AA230" s="93">
        <f t="shared" si="22"/>
        <v>2.5196887316913514</v>
      </c>
      <c r="AB230" s="93">
        <f t="shared" si="22"/>
        <v>2.8090804379708363</v>
      </c>
      <c r="AC230" s="95">
        <f t="shared" si="22"/>
        <v>3.1317094082861594</v>
      </c>
      <c r="AE230" s="96"/>
    </row>
    <row r="231" spans="3:31" ht="24.75" customHeight="1" x14ac:dyDescent="0.25">
      <c r="C231" s="91">
        <f>ABS(E231-Dashboard!$F$13)</f>
        <v>74.890875376336709</v>
      </c>
      <c r="D231" s="92">
        <f t="shared" si="25"/>
        <v>0.11495216512645581</v>
      </c>
      <c r="E231" s="93" cm="1">
        <f t="array" ref="E231">SUM('DRE + DCF'!$S$41/TIR!S231,'DRE + DCF'!$U$41:$AD$41/TIR!T231:AC231,TIR!F231)</f>
        <v>122.51087537633671</v>
      </c>
      <c r="F231" s="100">
        <f>'DRE + DCF'!$AE$38*'DRE + DCF'!$AE$39*(1+G231)/(R231-G231)/AC231</f>
        <v>86.476931358232505</v>
      </c>
      <c r="G231" s="92">
        <f>R231*(1-'DRE + DCF'!$AE$39)</f>
        <v>6.8971299075873488E-2</v>
      </c>
      <c r="H231" s="94">
        <f t="shared" si="21"/>
        <v>0.11495216512645581</v>
      </c>
      <c r="I231" s="94">
        <f t="shared" si="26"/>
        <v>0.11495216512645581</v>
      </c>
      <c r="J231" s="94">
        <f t="shared" si="26"/>
        <v>0.11495216512645581</v>
      </c>
      <c r="K231" s="94">
        <f t="shared" si="26"/>
        <v>0.11495216512645581</v>
      </c>
      <c r="L231" s="94">
        <f t="shared" si="26"/>
        <v>0.11495216512645581</v>
      </c>
      <c r="M231" s="94">
        <f t="shared" si="26"/>
        <v>0.11495216512645581</v>
      </c>
      <c r="N231" s="94">
        <f t="shared" si="26"/>
        <v>0.11495216512645581</v>
      </c>
      <c r="O231" s="94">
        <f t="shared" si="26"/>
        <v>0.11495216512645581</v>
      </c>
      <c r="P231" s="94">
        <f t="shared" si="26"/>
        <v>0.11495216512645581</v>
      </c>
      <c r="Q231" s="94">
        <f t="shared" si="26"/>
        <v>0.11495216512645581</v>
      </c>
      <c r="R231" s="94">
        <f t="shared" si="26"/>
        <v>0.11495216512645581</v>
      </c>
      <c r="S231" s="93">
        <f>(1+H231)^((5-Dashboard!$F$9)*3/12)</f>
        <v>1.0559129533851055</v>
      </c>
      <c r="T231" s="93">
        <f t="shared" si="23"/>
        <v>1.1772924335617938</v>
      </c>
      <c r="U231" s="93">
        <f t="shared" si="23"/>
        <v>1.3126247477867161</v>
      </c>
      <c r="V231" s="93">
        <f t="shared" si="23"/>
        <v>1.4635138045433671</v>
      </c>
      <c r="W231" s="93">
        <f t="shared" si="23"/>
        <v>1.6317478850680838</v>
      </c>
      <c r="X231" s="93">
        <f t="shared" si="23"/>
        <v>1.8193208373971752</v>
      </c>
      <c r="Y231" s="93">
        <f t="shared" si="22"/>
        <v>2.0284557067156572</v>
      </c>
      <c r="Z231" s="93">
        <f t="shared" si="22"/>
        <v>2.2616310820657368</v>
      </c>
      <c r="AA231" s="93">
        <f t="shared" si="22"/>
        <v>2.5216104716664822</v>
      </c>
      <c r="AB231" s="93">
        <f t="shared" si="22"/>
        <v>2.8114750549900878</v>
      </c>
      <c r="AC231" s="95">
        <f t="shared" si="22"/>
        <v>3.1346601997602197</v>
      </c>
      <c r="AE231" s="96"/>
    </row>
    <row r="232" spans="3:31" ht="24.75" customHeight="1" x14ac:dyDescent="0.25">
      <c r="C232" s="91">
        <f>ABS(E232-Dashboard!$F$13)</f>
        <v>74.720990386840043</v>
      </c>
      <c r="D232" s="92">
        <f t="shared" si="25"/>
        <v>0.11505216512645582</v>
      </c>
      <c r="E232" s="93" cm="1">
        <f t="array" ref="E232">SUM('DRE + DCF'!$S$41/TIR!S232,'DRE + DCF'!$U$41:$AD$41/TIR!T232:AC232,TIR!F232)</f>
        <v>122.34099038684005</v>
      </c>
      <c r="F232" s="100">
        <f>'DRE + DCF'!$AE$38*'DRE + DCF'!$AE$39*(1+G232)/(R232-G232)/AC232</f>
        <v>86.325286740894057</v>
      </c>
      <c r="G232" s="92">
        <f>R232*(1-'DRE + DCF'!$AE$39)</f>
        <v>6.9031299075873492E-2</v>
      </c>
      <c r="H232" s="94">
        <f t="shared" si="21"/>
        <v>0.11505216512645582</v>
      </c>
      <c r="I232" s="94">
        <f t="shared" si="26"/>
        <v>0.11505216512645582</v>
      </c>
      <c r="J232" s="94">
        <f t="shared" si="26"/>
        <v>0.11505216512645582</v>
      </c>
      <c r="K232" s="94">
        <f t="shared" si="26"/>
        <v>0.11505216512645582</v>
      </c>
      <c r="L232" s="94">
        <f t="shared" si="26"/>
        <v>0.11505216512645582</v>
      </c>
      <c r="M232" s="94">
        <f t="shared" si="26"/>
        <v>0.11505216512645582</v>
      </c>
      <c r="N232" s="94">
        <f t="shared" si="26"/>
        <v>0.11505216512645582</v>
      </c>
      <c r="O232" s="94">
        <f t="shared" si="26"/>
        <v>0.11505216512645582</v>
      </c>
      <c r="P232" s="94">
        <f t="shared" si="26"/>
        <v>0.11505216512645582</v>
      </c>
      <c r="Q232" s="94">
        <f t="shared" si="26"/>
        <v>0.11505216512645582</v>
      </c>
      <c r="R232" s="94">
        <f t="shared" si="26"/>
        <v>0.11505216512645582</v>
      </c>
      <c r="S232" s="93">
        <f>(1+H232)^((5-Dashboard!$F$9)*3/12)</f>
        <v>1.0559603047115245</v>
      </c>
      <c r="T232" s="93">
        <f t="shared" si="23"/>
        <v>1.1774508240561774</v>
      </c>
      <c r="U232" s="93">
        <f t="shared" si="23"/>
        <v>1.3129190906937702</v>
      </c>
      <c r="V232" s="93">
        <f t="shared" si="23"/>
        <v>1.463973274713946</v>
      </c>
      <c r="W232" s="93">
        <f t="shared" si="23"/>
        <v>1.6324065696570531</v>
      </c>
      <c r="X232" s="93">
        <f t="shared" si="23"/>
        <v>1.8202184798627477</v>
      </c>
      <c r="Y232" s="93">
        <f t="shared" si="22"/>
        <v>2.0296385569741426</v>
      </c>
      <c r="Z232" s="93">
        <f t="shared" si="22"/>
        <v>2.2631528673781531</v>
      </c>
      <c r="AA232" s="93">
        <f t="shared" si="22"/>
        <v>2.5235335047821561</v>
      </c>
      <c r="AB232" s="93">
        <f t="shared" si="22"/>
        <v>2.8138714982764963</v>
      </c>
      <c r="AC232" s="95">
        <f t="shared" si="22"/>
        <v>3.137613506540831</v>
      </c>
      <c r="AE232" s="96"/>
    </row>
    <row r="233" spans="3:31" ht="24.75" customHeight="1" x14ac:dyDescent="0.25">
      <c r="C233" s="91">
        <f>ABS(E233-Dashboard!$F$13)</f>
        <v>74.551457107277514</v>
      </c>
      <c r="D233" s="92">
        <f t="shared" si="25"/>
        <v>0.11515216512645582</v>
      </c>
      <c r="E233" s="93" cm="1">
        <f t="array" ref="E233">SUM('DRE + DCF'!$S$41/TIR!S233,'DRE + DCF'!$U$41:$AD$41/TIR!T233:AC233,TIR!F233)</f>
        <v>122.17145710727752</v>
      </c>
      <c r="F233" s="100">
        <f>'DRE + DCF'!$AE$38*'DRE + DCF'!$AE$39*(1+G233)/(R233-G233)/AC233</f>
        <v>86.173980151980302</v>
      </c>
      <c r="G233" s="92">
        <f>R233*(1-'DRE + DCF'!$AE$39)</f>
        <v>6.9091299075873483E-2</v>
      </c>
      <c r="H233" s="94">
        <f t="shared" si="21"/>
        <v>0.11515216512645582</v>
      </c>
      <c r="I233" s="94">
        <f t="shared" si="26"/>
        <v>0.11515216512645582</v>
      </c>
      <c r="J233" s="94">
        <f t="shared" si="26"/>
        <v>0.11515216512645582</v>
      </c>
      <c r="K233" s="94">
        <f t="shared" si="26"/>
        <v>0.11515216512645582</v>
      </c>
      <c r="L233" s="94">
        <f t="shared" si="26"/>
        <v>0.11515216512645582</v>
      </c>
      <c r="M233" s="94">
        <f t="shared" si="26"/>
        <v>0.11515216512645582</v>
      </c>
      <c r="N233" s="94">
        <f t="shared" si="26"/>
        <v>0.11515216512645582</v>
      </c>
      <c r="O233" s="94">
        <f t="shared" si="26"/>
        <v>0.11515216512645582</v>
      </c>
      <c r="P233" s="94">
        <f t="shared" si="26"/>
        <v>0.11515216512645582</v>
      </c>
      <c r="Q233" s="94">
        <f t="shared" si="26"/>
        <v>0.11515216512645582</v>
      </c>
      <c r="R233" s="94">
        <f t="shared" si="26"/>
        <v>0.11515216512645582</v>
      </c>
      <c r="S233" s="93">
        <f>(1+H233)^((5-Dashboard!$F$9)*3/12)</f>
        <v>1.0560076539147127</v>
      </c>
      <c r="T233" s="93">
        <f t="shared" si="23"/>
        <v>1.1776092216531009</v>
      </c>
      <c r="U233" s="93">
        <f t="shared" si="23"/>
        <v>1.3132134731993359</v>
      </c>
      <c r="V233" s="93">
        <f t="shared" si="23"/>
        <v>1.4644328479114723</v>
      </c>
      <c r="W233" s="93">
        <f t="shared" si="23"/>
        <v>1.63306546103078</v>
      </c>
      <c r="X233" s="93">
        <f t="shared" si="23"/>
        <v>1.8211164846617081</v>
      </c>
      <c r="Y233" s="93">
        <f t="shared" si="22"/>
        <v>2.0308219908179836</v>
      </c>
      <c r="Z233" s="93">
        <f t="shared" si="22"/>
        <v>2.2646755400470937</v>
      </c>
      <c r="AA233" s="93">
        <f t="shared" si="22"/>
        <v>2.5254578317924419</v>
      </c>
      <c r="AB233" s="93">
        <f t="shared" si="22"/>
        <v>2.816269769058906</v>
      </c>
      <c r="AC233" s="95">
        <f t="shared" si="22"/>
        <v>3.1405693305462226</v>
      </c>
      <c r="AE233" s="96"/>
    </row>
    <row r="234" spans="3:31" ht="24.75" customHeight="1" x14ac:dyDescent="0.25">
      <c r="C234" s="91">
        <f>ABS(E234-Dashboard!$F$13)</f>
        <v>74.382274565605769</v>
      </c>
      <c r="D234" s="92">
        <f t="shared" si="25"/>
        <v>0.11525216512645582</v>
      </c>
      <c r="E234" s="93" cm="1">
        <f t="array" ref="E234">SUM('DRE + DCF'!$S$41/TIR!S234,'DRE + DCF'!$U$41:$AD$41/TIR!T234:AC234,TIR!F234)</f>
        <v>122.00227456560577</v>
      </c>
      <c r="F234" s="100">
        <f>'DRE + DCF'!$AE$38*'DRE + DCF'!$AE$39*(1+G234)/(R234-G234)/AC234</f>
        <v>86.023010631925345</v>
      </c>
      <c r="G234" s="92">
        <f>R234*(1-'DRE + DCF'!$AE$39)</f>
        <v>6.9151299075873487E-2</v>
      </c>
      <c r="H234" s="94">
        <f t="shared" si="21"/>
        <v>0.11525216512645582</v>
      </c>
      <c r="I234" s="94">
        <f t="shared" si="26"/>
        <v>0.11525216512645582</v>
      </c>
      <c r="J234" s="94">
        <f t="shared" si="26"/>
        <v>0.11525216512645582</v>
      </c>
      <c r="K234" s="94">
        <f t="shared" si="26"/>
        <v>0.11525216512645582</v>
      </c>
      <c r="L234" s="94">
        <f t="shared" si="26"/>
        <v>0.11525216512645582</v>
      </c>
      <c r="M234" s="94">
        <f t="shared" si="26"/>
        <v>0.11525216512645582</v>
      </c>
      <c r="N234" s="94">
        <f t="shared" si="26"/>
        <v>0.11525216512645582</v>
      </c>
      <c r="O234" s="94">
        <f t="shared" si="26"/>
        <v>0.11525216512645582</v>
      </c>
      <c r="P234" s="94">
        <f t="shared" si="26"/>
        <v>0.11525216512645582</v>
      </c>
      <c r="Q234" s="94">
        <f t="shared" si="26"/>
        <v>0.11525216512645582</v>
      </c>
      <c r="R234" s="94">
        <f t="shared" si="26"/>
        <v>0.11525216512645582</v>
      </c>
      <c r="S234" s="93">
        <f>(1+H234)^((5-Dashboard!$F$9)*3/12)</f>
        <v>1.0560550009949556</v>
      </c>
      <c r="T234" s="93">
        <f t="shared" si="23"/>
        <v>1.1777676263522456</v>
      </c>
      <c r="U234" s="93">
        <f t="shared" si="23"/>
        <v>1.3135078953051884</v>
      </c>
      <c r="V234" s="93">
        <f t="shared" si="23"/>
        <v>1.4648925241498054</v>
      </c>
      <c r="W234" s="93">
        <f t="shared" si="23"/>
        <v>1.6337245592356293</v>
      </c>
      <c r="X234" s="93">
        <f t="shared" si="23"/>
        <v>1.8220148519078001</v>
      </c>
      <c r="Y234" s="93">
        <f t="shared" si="22"/>
        <v>2.0320060084827327</v>
      </c>
      <c r="Z234" s="93">
        <f t="shared" si="22"/>
        <v>2.266199100510335</v>
      </c>
      <c r="AA234" s="93">
        <f t="shared" si="22"/>
        <v>2.5273834534517778</v>
      </c>
      <c r="AB234" s="93">
        <f t="shared" si="22"/>
        <v>2.8186698685668743</v>
      </c>
      <c r="AC234" s="95">
        <f t="shared" si="22"/>
        <v>3.143527673695909</v>
      </c>
      <c r="AE234" s="96"/>
    </row>
    <row r="235" spans="3:31" ht="24.75" customHeight="1" x14ac:dyDescent="0.25">
      <c r="C235" s="91">
        <f>ABS(E235-Dashboard!$F$13)</f>
        <v>74.213441793214088</v>
      </c>
      <c r="D235" s="92">
        <f t="shared" si="25"/>
        <v>0.11535216512645582</v>
      </c>
      <c r="E235" s="93" cm="1">
        <f t="array" ref="E235">SUM('DRE + DCF'!$S$41/TIR!S235,'DRE + DCF'!$U$41:$AD$41/TIR!T235:AC235,TIR!F235)</f>
        <v>121.83344179321409</v>
      </c>
      <c r="F235" s="100">
        <f>'DRE + DCF'!$AE$38*'DRE + DCF'!$AE$39*(1+G235)/(R235-G235)/AC235</f>
        <v>85.87237722458292</v>
      </c>
      <c r="G235" s="92">
        <f>R235*(1-'DRE + DCF'!$AE$39)</f>
        <v>6.9211299075873492E-2</v>
      </c>
      <c r="H235" s="94">
        <f t="shared" si="21"/>
        <v>0.11535216512645582</v>
      </c>
      <c r="I235" s="94">
        <f t="shared" si="26"/>
        <v>0.11535216512645582</v>
      </c>
      <c r="J235" s="94">
        <f t="shared" si="26"/>
        <v>0.11535216512645582</v>
      </c>
      <c r="K235" s="94">
        <f t="shared" si="26"/>
        <v>0.11535216512645582</v>
      </c>
      <c r="L235" s="94">
        <f t="shared" si="26"/>
        <v>0.11535216512645582</v>
      </c>
      <c r="M235" s="94">
        <f t="shared" si="26"/>
        <v>0.11535216512645582</v>
      </c>
      <c r="N235" s="94">
        <f t="shared" si="26"/>
        <v>0.11535216512645582</v>
      </c>
      <c r="O235" s="94">
        <f t="shared" si="26"/>
        <v>0.11535216512645582</v>
      </c>
      <c r="P235" s="94">
        <f t="shared" si="26"/>
        <v>0.11535216512645582</v>
      </c>
      <c r="Q235" s="94">
        <f t="shared" si="26"/>
        <v>0.11535216512645582</v>
      </c>
      <c r="R235" s="94">
        <f t="shared" si="26"/>
        <v>0.11535216512645582</v>
      </c>
      <c r="S235" s="93">
        <f>(1+H235)^((5-Dashboard!$F$9)*3/12)</f>
        <v>1.0561023459525387</v>
      </c>
      <c r="T235" s="93">
        <f t="shared" si="23"/>
        <v>1.1779260381532932</v>
      </c>
      <c r="U235" s="93">
        <f t="shared" si="23"/>
        <v>1.3138023570131037</v>
      </c>
      <c r="V235" s="93">
        <f t="shared" si="23"/>
        <v>1.465352303442806</v>
      </c>
      <c r="W235" s="93">
        <f t="shared" si="23"/>
        <v>1.6343838643179729</v>
      </c>
      <c r="X235" s="93">
        <f t="shared" si="23"/>
        <v>1.8229135817147946</v>
      </c>
      <c r="Y235" s="93">
        <f t="shared" si="22"/>
        <v>2.0331906102040183</v>
      </c>
      <c r="Z235" s="93">
        <f t="shared" si="22"/>
        <v>2.2677235492058316</v>
      </c>
      <c r="AA235" s="93">
        <f t="shared" si="22"/>
        <v>2.5293103705149749</v>
      </c>
      <c r="AB235" s="93">
        <f t="shared" si="22"/>
        <v>2.8210717980306752</v>
      </c>
      <c r="AC235" s="95">
        <f t="shared" si="22"/>
        <v>3.146488537910697</v>
      </c>
      <c r="AE235" s="96"/>
    </row>
    <row r="236" spans="3:31" ht="24.75" customHeight="1" x14ac:dyDescent="0.25">
      <c r="C236" s="91">
        <f>ABS(E236-Dashboard!$F$13)</f>
        <v>74.044957824909687</v>
      </c>
      <c r="D236" s="92">
        <f t="shared" si="25"/>
        <v>0.11545216512645583</v>
      </c>
      <c r="E236" s="93" cm="1">
        <f t="array" ref="E236">SUM('DRE + DCF'!$S$41/TIR!S236,'DRE + DCF'!$U$41:$AD$41/TIR!T236:AC236,TIR!F236)</f>
        <v>121.66495782490969</v>
      </c>
      <c r="F236" s="100">
        <f>'DRE + DCF'!$AE$38*'DRE + DCF'!$AE$39*(1+G236)/(R236-G236)/AC236</f>
        <v>85.722078977211638</v>
      </c>
      <c r="G236" s="92">
        <f>R236*(1-'DRE + DCF'!$AE$39)</f>
        <v>6.9271299075873496E-2</v>
      </c>
      <c r="H236" s="94">
        <f t="shared" si="21"/>
        <v>0.11545216512645583</v>
      </c>
      <c r="I236" s="94">
        <f t="shared" si="26"/>
        <v>0.11545216512645583</v>
      </c>
      <c r="J236" s="94">
        <f t="shared" si="26"/>
        <v>0.11545216512645583</v>
      </c>
      <c r="K236" s="94">
        <f t="shared" si="26"/>
        <v>0.11545216512645583</v>
      </c>
      <c r="L236" s="94">
        <f t="shared" si="26"/>
        <v>0.11545216512645583</v>
      </c>
      <c r="M236" s="94">
        <f t="shared" si="26"/>
        <v>0.11545216512645583</v>
      </c>
      <c r="N236" s="94">
        <f t="shared" si="26"/>
        <v>0.11545216512645583</v>
      </c>
      <c r="O236" s="94">
        <f t="shared" si="26"/>
        <v>0.11545216512645583</v>
      </c>
      <c r="P236" s="94">
        <f t="shared" si="26"/>
        <v>0.11545216512645583</v>
      </c>
      <c r="Q236" s="94">
        <f t="shared" si="26"/>
        <v>0.11545216512645583</v>
      </c>
      <c r="R236" s="94">
        <f t="shared" si="26"/>
        <v>0.11545216512645583</v>
      </c>
      <c r="S236" s="93">
        <f>(1+H236)^((5-Dashboard!$F$9)*3/12)</f>
        <v>1.0561496887877475</v>
      </c>
      <c r="T236" s="93">
        <f t="shared" si="23"/>
        <v>1.1780844570559255</v>
      </c>
      <c r="U236" s="93">
        <f t="shared" si="23"/>
        <v>1.3140968583248571</v>
      </c>
      <c r="V236" s="93">
        <f t="shared" si="23"/>
        <v>1.4658121858043351</v>
      </c>
      <c r="W236" s="93">
        <f t="shared" si="23"/>
        <v>1.6350433763241883</v>
      </c>
      <c r="X236" s="93">
        <f t="shared" si="23"/>
        <v>1.8238126741964862</v>
      </c>
      <c r="Y236" s="93">
        <f t="shared" si="22"/>
        <v>2.0343757962175415</v>
      </c>
      <c r="Z236" s="93">
        <f t="shared" si="22"/>
        <v>2.269248886571714</v>
      </c>
      <c r="AA236" s="93">
        <f t="shared" si="22"/>
        <v>2.5312385837372173</v>
      </c>
      <c r="AB236" s="93">
        <f t="shared" si="22"/>
        <v>2.8234755586813023</v>
      </c>
      <c r="AC236" s="95">
        <f t="shared" si="22"/>
        <v>3.1494519251126878</v>
      </c>
      <c r="AE236" s="96"/>
    </row>
    <row r="237" spans="3:31" ht="24.75" customHeight="1" x14ac:dyDescent="0.25">
      <c r="C237" s="91">
        <f>ABS(E237-Dashboard!$F$13)</f>
        <v>73.876821698902717</v>
      </c>
      <c r="D237" s="92">
        <f t="shared" si="25"/>
        <v>0.11555216512645583</v>
      </c>
      <c r="E237" s="93" cm="1">
        <f t="array" ref="E237">SUM('DRE + DCF'!$S$41/TIR!S237,'DRE + DCF'!$U$41:$AD$41/TIR!T237:AC237,TIR!F237)</f>
        <v>121.49682169890272</v>
      </c>
      <c r="F237" s="100">
        <f>'DRE + DCF'!$AE$38*'DRE + DCF'!$AE$39*(1+G237)/(R237-G237)/AC237</f>
        <v>85.57211494046004</v>
      </c>
      <c r="G237" s="92">
        <f>R237*(1-'DRE + DCF'!$AE$39)</f>
        <v>6.9331299075873501E-2</v>
      </c>
      <c r="H237" s="94">
        <f t="shared" si="21"/>
        <v>0.11555216512645583</v>
      </c>
      <c r="I237" s="94">
        <f t="shared" si="26"/>
        <v>0.11555216512645583</v>
      </c>
      <c r="J237" s="94">
        <f t="shared" si="26"/>
        <v>0.11555216512645583</v>
      </c>
      <c r="K237" s="94">
        <f t="shared" si="26"/>
        <v>0.11555216512645583</v>
      </c>
      <c r="L237" s="94">
        <f t="shared" si="26"/>
        <v>0.11555216512645583</v>
      </c>
      <c r="M237" s="94">
        <f t="shared" si="26"/>
        <v>0.11555216512645583</v>
      </c>
      <c r="N237" s="94">
        <f t="shared" si="26"/>
        <v>0.11555216512645583</v>
      </c>
      <c r="O237" s="94">
        <f t="shared" si="26"/>
        <v>0.11555216512645583</v>
      </c>
      <c r="P237" s="94">
        <f t="shared" si="26"/>
        <v>0.11555216512645583</v>
      </c>
      <c r="Q237" s="94">
        <f t="shared" si="26"/>
        <v>0.11555216512645583</v>
      </c>
      <c r="R237" s="94">
        <f t="shared" si="26"/>
        <v>0.11555216512645583</v>
      </c>
      <c r="S237" s="93">
        <f>(1+H237)^((5-Dashboard!$F$9)*3/12)</f>
        <v>1.0561970295008671</v>
      </c>
      <c r="T237" s="93">
        <f t="shared" si="23"/>
        <v>1.1782428830598233</v>
      </c>
      <c r="U237" s="93">
        <f t="shared" si="23"/>
        <v>1.3143913992422231</v>
      </c>
      <c r="V237" s="93">
        <f t="shared" si="23"/>
        <v>1.4662721712482536</v>
      </c>
      <c r="W237" s="93">
        <f t="shared" si="23"/>
        <v>1.6357030953006586</v>
      </c>
      <c r="X237" s="93">
        <f t="shared" si="23"/>
        <v>1.824712129466695</v>
      </c>
      <c r="Y237" s="93">
        <f t="shared" si="22"/>
        <v>2.0355615667590774</v>
      </c>
      <c r="Z237" s="93">
        <f t="shared" si="22"/>
        <v>2.2707751130462892</v>
      </c>
      <c r="AA237" s="93">
        <f t="shared" si="22"/>
        <v>2.5331680938740604</v>
      </c>
      <c r="AB237" s="93">
        <f t="shared" si="22"/>
        <v>2.8258811517504649</v>
      </c>
      <c r="AC237" s="95">
        <f t="shared" si="22"/>
        <v>3.1524178372252734</v>
      </c>
      <c r="AE237" s="96"/>
    </row>
    <row r="238" spans="3:31" ht="24.75" customHeight="1" x14ac:dyDescent="0.25">
      <c r="C238" s="91">
        <f>ABS(E238-Dashboard!$F$13)</f>
        <v>73.709032456791391</v>
      </c>
      <c r="D238" s="92">
        <f t="shared" si="25"/>
        <v>0.11565216512645583</v>
      </c>
      <c r="E238" s="93" cm="1">
        <f t="array" ref="E238">SUM('DRE + DCF'!$S$41/TIR!S238,'DRE + DCF'!$U$41:$AD$41/TIR!T238:AC238,TIR!F238)</f>
        <v>121.32903245679138</v>
      </c>
      <c r="F238" s="100">
        <f>'DRE + DCF'!$AE$38*'DRE + DCF'!$AE$39*(1+G238)/(R238-G238)/AC238</f>
        <v>85.422484168351772</v>
      </c>
      <c r="G238" s="92">
        <f>R238*(1-'DRE + DCF'!$AE$39)</f>
        <v>6.9391299075873492E-2</v>
      </c>
      <c r="H238" s="94">
        <f t="shared" si="21"/>
        <v>0.11565216512645583</v>
      </c>
      <c r="I238" s="94">
        <f t="shared" si="26"/>
        <v>0.11565216512645583</v>
      </c>
      <c r="J238" s="94">
        <f t="shared" si="26"/>
        <v>0.11565216512645583</v>
      </c>
      <c r="K238" s="94">
        <f t="shared" si="26"/>
        <v>0.11565216512645583</v>
      </c>
      <c r="L238" s="94">
        <f t="shared" si="26"/>
        <v>0.11565216512645583</v>
      </c>
      <c r="M238" s="94">
        <f t="shared" si="26"/>
        <v>0.11565216512645583</v>
      </c>
      <c r="N238" s="94">
        <f t="shared" si="26"/>
        <v>0.11565216512645583</v>
      </c>
      <c r="O238" s="94">
        <f t="shared" si="26"/>
        <v>0.11565216512645583</v>
      </c>
      <c r="P238" s="94">
        <f t="shared" si="26"/>
        <v>0.11565216512645583</v>
      </c>
      <c r="Q238" s="94">
        <f t="shared" si="26"/>
        <v>0.11565216512645583</v>
      </c>
      <c r="R238" s="94">
        <f t="shared" si="26"/>
        <v>0.11565216512645583</v>
      </c>
      <c r="S238" s="93">
        <f>(1+H238)^((5-Dashboard!$F$9)*3/12)</f>
        <v>1.0562443680921834</v>
      </c>
      <c r="T238" s="93">
        <f t="shared" si="23"/>
        <v>1.1784013161646696</v>
      </c>
      <c r="U238" s="93">
        <f t="shared" si="23"/>
        <v>1.314685979766979</v>
      </c>
      <c r="V238" s="93">
        <f t="shared" si="23"/>
        <v>1.466732259788426</v>
      </c>
      <c r="W238" s="93">
        <f t="shared" si="23"/>
        <v>1.636363021293777</v>
      </c>
      <c r="X238" s="93">
        <f t="shared" si="23"/>
        <v>1.8256119476392711</v>
      </c>
      <c r="Y238" s="93">
        <f t="shared" si="22"/>
        <v>2.0367479220644791</v>
      </c>
      <c r="Z238" s="93">
        <f t="shared" si="22"/>
        <v>2.2723022290680461</v>
      </c>
      <c r="AA238" s="93">
        <f t="shared" si="22"/>
        <v>2.5350989016814376</v>
      </c>
      <c r="AB238" s="93">
        <f t="shared" si="22"/>
        <v>2.8282885784705964</v>
      </c>
      <c r="AC238" s="95">
        <f t="shared" si="22"/>
        <v>3.155386276173147</v>
      </c>
      <c r="AE238" s="96"/>
    </row>
    <row r="239" spans="3:31" ht="24.75" customHeight="1" x14ac:dyDescent="0.25">
      <c r="C239" s="91">
        <f>ABS(E239-Dashboard!$F$13)</f>
        <v>73.541589143548009</v>
      </c>
      <c r="D239" s="92">
        <f t="shared" si="25"/>
        <v>0.11575216512645584</v>
      </c>
      <c r="E239" s="93" cm="1">
        <f t="array" ref="E239">SUM('DRE + DCF'!$S$41/TIR!S239,'DRE + DCF'!$U$41:$AD$41/TIR!T239:AC239,TIR!F239)</f>
        <v>121.161589143548</v>
      </c>
      <c r="F239" s="100">
        <f>'DRE + DCF'!$AE$38*'DRE + DCF'!$AE$39*(1+G239)/(R239-G239)/AC239</f>
        <v>85.273185718271549</v>
      </c>
      <c r="G239" s="92">
        <f>R239*(1-'DRE + DCF'!$AE$39)</f>
        <v>6.9451299075873496E-2</v>
      </c>
      <c r="H239" s="94">
        <f t="shared" si="21"/>
        <v>0.11575216512645584</v>
      </c>
      <c r="I239" s="94">
        <f t="shared" si="26"/>
        <v>0.11575216512645584</v>
      </c>
      <c r="J239" s="94">
        <f t="shared" si="26"/>
        <v>0.11575216512645584</v>
      </c>
      <c r="K239" s="94">
        <f t="shared" si="26"/>
        <v>0.11575216512645584</v>
      </c>
      <c r="L239" s="94">
        <f t="shared" si="26"/>
        <v>0.11575216512645584</v>
      </c>
      <c r="M239" s="94">
        <f t="shared" si="26"/>
        <v>0.11575216512645584</v>
      </c>
      <c r="N239" s="94">
        <f t="shared" si="26"/>
        <v>0.11575216512645584</v>
      </c>
      <c r="O239" s="94">
        <f t="shared" si="26"/>
        <v>0.11575216512645584</v>
      </c>
      <c r="P239" s="94">
        <f t="shared" si="26"/>
        <v>0.11575216512645584</v>
      </c>
      <c r="Q239" s="94">
        <f t="shared" si="26"/>
        <v>0.11575216512645584</v>
      </c>
      <c r="R239" s="94">
        <f t="shared" si="26"/>
        <v>0.11575216512645584</v>
      </c>
      <c r="S239" s="93">
        <f>(1+H239)^((5-Dashboard!$F$9)*3/12)</f>
        <v>1.0562917045619813</v>
      </c>
      <c r="T239" s="93">
        <f t="shared" si="23"/>
        <v>1.1785597563701453</v>
      </c>
      <c r="U239" s="93">
        <f t="shared" si="23"/>
        <v>1.3149805999008981</v>
      </c>
      <c r="V239" s="93">
        <f t="shared" si="23"/>
        <v>1.4671924514387129</v>
      </c>
      <c r="W239" s="93">
        <f t="shared" si="23"/>
        <v>1.6370231543499365</v>
      </c>
      <c r="X239" s="93">
        <f t="shared" si="23"/>
        <v>1.8265121288280821</v>
      </c>
      <c r="Y239" s="93">
        <f t="shared" si="22"/>
        <v>2.0379348623696649</v>
      </c>
      <c r="Z239" s="93">
        <f t="shared" si="22"/>
        <v>2.2738302350756396</v>
      </c>
      <c r="AA239" s="93">
        <f t="shared" si="22"/>
        <v>2.5370310079156431</v>
      </c>
      <c r="AB239" s="93">
        <f t="shared" si="22"/>
        <v>2.8306978400748335</v>
      </c>
      <c r="AC239" s="95">
        <f t="shared" si="22"/>
        <v>3.1583572438822776</v>
      </c>
      <c r="AE239" s="96"/>
    </row>
    <row r="240" spans="3:31" ht="24.75" customHeight="1" x14ac:dyDescent="0.25">
      <c r="C240" s="91">
        <f>ABS(E240-Dashboard!$F$13)</f>
        <v>73.374490807503122</v>
      </c>
      <c r="D240" s="92">
        <f t="shared" si="25"/>
        <v>0.11585216512645584</v>
      </c>
      <c r="E240" s="93" cm="1">
        <f t="array" ref="E240">SUM('DRE + DCF'!$S$41/TIR!S240,'DRE + DCF'!$U$41:$AD$41/TIR!T240:AC240,TIR!F240)</f>
        <v>120.99449080750313</v>
      </c>
      <c r="F240" s="100">
        <f>'DRE + DCF'!$AE$38*'DRE + DCF'!$AE$39*(1+G240)/(R240-G240)/AC240</f>
        <v>85.124218650949402</v>
      </c>
      <c r="G240" s="92">
        <f>R240*(1-'DRE + DCF'!$AE$39)</f>
        <v>6.9511299075873501E-2</v>
      </c>
      <c r="H240" s="94">
        <f t="shared" si="21"/>
        <v>0.11585216512645584</v>
      </c>
      <c r="I240" s="94">
        <f t="shared" si="26"/>
        <v>0.11585216512645584</v>
      </c>
      <c r="J240" s="94">
        <f t="shared" si="26"/>
        <v>0.11585216512645584</v>
      </c>
      <c r="K240" s="94">
        <f t="shared" si="26"/>
        <v>0.11585216512645584</v>
      </c>
      <c r="L240" s="94">
        <f t="shared" si="26"/>
        <v>0.11585216512645584</v>
      </c>
      <c r="M240" s="94">
        <f t="shared" si="26"/>
        <v>0.11585216512645584</v>
      </c>
      <c r="N240" s="94">
        <f t="shared" si="26"/>
        <v>0.11585216512645584</v>
      </c>
      <c r="O240" s="94">
        <f t="shared" si="26"/>
        <v>0.11585216512645584</v>
      </c>
      <c r="P240" s="94">
        <f t="shared" si="26"/>
        <v>0.11585216512645584</v>
      </c>
      <c r="Q240" s="94">
        <f t="shared" si="26"/>
        <v>0.11585216512645584</v>
      </c>
      <c r="R240" s="94">
        <f t="shared" si="26"/>
        <v>0.11585216512645584</v>
      </c>
      <c r="S240" s="93">
        <f>(1+H240)^((5-Dashboard!$F$9)*3/12)</f>
        <v>1.056339038910546</v>
      </c>
      <c r="T240" s="93">
        <f t="shared" si="23"/>
        <v>1.1787182036759323</v>
      </c>
      <c r="U240" s="93">
        <f t="shared" si="23"/>
        <v>1.315275259645756</v>
      </c>
      <c r="V240" s="93">
        <f t="shared" si="23"/>
        <v>1.4676527462129783</v>
      </c>
      <c r="W240" s="93">
        <f t="shared" si="23"/>
        <v>1.6376834945155407</v>
      </c>
      <c r="X240" s="93">
        <f t="shared" si="23"/>
        <v>1.8274126731470266</v>
      </c>
      <c r="Y240" s="93">
        <f t="shared" si="22"/>
        <v>2.0391223879106342</v>
      </c>
      <c r="Z240" s="93">
        <f t="shared" si="22"/>
        <v>2.2753591315079102</v>
      </c>
      <c r="AA240" s="93">
        <f t="shared" si="22"/>
        <v>2.5389644133333538</v>
      </c>
      <c r="AB240" s="93">
        <f t="shared" si="22"/>
        <v>2.8331089377970446</v>
      </c>
      <c r="AC240" s="95">
        <f t="shared" si="22"/>
        <v>3.1613307422799459</v>
      </c>
      <c r="AE240" s="96"/>
    </row>
    <row r="241" spans="3:31" ht="24.75" customHeight="1" x14ac:dyDescent="0.25">
      <c r="C241" s="91">
        <f>ABS(E241-Dashboard!$F$13)</f>
        <v>73.207736500331805</v>
      </c>
      <c r="D241" s="92">
        <f t="shared" si="25"/>
        <v>0.11595216512645584</v>
      </c>
      <c r="E241" s="93" cm="1">
        <f t="array" ref="E241">SUM('DRE + DCF'!$S$41/TIR!S241,'DRE + DCF'!$U$41:$AD$41/TIR!T241:AC241,TIR!F241)</f>
        <v>120.82773650033181</v>
      </c>
      <c r="F241" s="100">
        <f>'DRE + DCF'!$AE$38*'DRE + DCF'!$AE$39*(1+G241)/(R241-G241)/AC241</f>
        <v>84.97558203044693</v>
      </c>
      <c r="G241" s="92">
        <f>R241*(1-'DRE + DCF'!$AE$39)</f>
        <v>6.9571299075873505E-2</v>
      </c>
      <c r="H241" s="94">
        <f t="shared" si="21"/>
        <v>0.11595216512645584</v>
      </c>
      <c r="I241" s="94">
        <f t="shared" si="26"/>
        <v>0.11595216512645584</v>
      </c>
      <c r="J241" s="94">
        <f t="shared" si="26"/>
        <v>0.11595216512645584</v>
      </c>
      <c r="K241" s="94">
        <f t="shared" si="26"/>
        <v>0.11595216512645584</v>
      </c>
      <c r="L241" s="94">
        <f t="shared" si="26"/>
        <v>0.11595216512645584</v>
      </c>
      <c r="M241" s="94">
        <f t="shared" si="26"/>
        <v>0.11595216512645584</v>
      </c>
      <c r="N241" s="94">
        <f t="shared" si="26"/>
        <v>0.11595216512645584</v>
      </c>
      <c r="O241" s="94">
        <f t="shared" si="26"/>
        <v>0.11595216512645584</v>
      </c>
      <c r="P241" s="94">
        <f t="shared" si="26"/>
        <v>0.11595216512645584</v>
      </c>
      <c r="Q241" s="94">
        <f t="shared" si="26"/>
        <v>0.11595216512645584</v>
      </c>
      <c r="R241" s="94">
        <f t="shared" si="26"/>
        <v>0.11595216512645584</v>
      </c>
      <c r="S241" s="93">
        <f>(1+H241)^((5-Dashboard!$F$9)*3/12)</f>
        <v>1.0563863711381627</v>
      </c>
      <c r="T241" s="93">
        <f t="shared" si="23"/>
        <v>1.1788766580817125</v>
      </c>
      <c r="U241" s="93">
        <f t="shared" si="23"/>
        <v>1.3155699590033276</v>
      </c>
      <c r="V241" s="93">
        <f t="shared" si="23"/>
        <v>1.4681131441250863</v>
      </c>
      <c r="W241" s="93">
        <f t="shared" si="23"/>
        <v>1.6383440418369986</v>
      </c>
      <c r="X241" s="93">
        <f t="shared" si="23"/>
        <v>1.8283135807100275</v>
      </c>
      <c r="Y241" s="93">
        <f t="shared" si="22"/>
        <v>2.0403104989234584</v>
      </c>
      <c r="Z241" s="93">
        <f t="shared" si="22"/>
        <v>2.276888918803873</v>
      </c>
      <c r="AA241" s="93">
        <f t="shared" si="22"/>
        <v>2.5408991186916174</v>
      </c>
      <c r="AB241" s="93">
        <f t="shared" si="22"/>
        <v>2.8355218728718143</v>
      </c>
      <c r="AC241" s="95">
        <f t="shared" si="22"/>
        <v>3.1643067732947245</v>
      </c>
      <c r="AE241" s="96"/>
    </row>
    <row r="242" spans="3:31" ht="24.75" customHeight="1" x14ac:dyDescent="0.25">
      <c r="C242" s="91">
        <f>ABS(E242-Dashboard!$F$13)</f>
        <v>73.041325277038965</v>
      </c>
      <c r="D242" s="92">
        <f t="shared" si="25"/>
        <v>0.11605216512645584</v>
      </c>
      <c r="E242" s="93" cm="1">
        <f t="array" ref="E242">SUM('DRE + DCF'!$S$41/TIR!S242,'DRE + DCF'!$U$41:$AD$41/TIR!T242:AC242,TIR!F242)</f>
        <v>120.66132527703897</v>
      </c>
      <c r="F242" s="100">
        <f>'DRE + DCF'!$AE$38*'DRE + DCF'!$AE$39*(1+G242)/(R242-G242)/AC242</f>
        <v>84.827274924142657</v>
      </c>
      <c r="G242" s="92">
        <f>R242*(1-'DRE + DCF'!$AE$39)</f>
        <v>6.963129907587351E-2</v>
      </c>
      <c r="H242" s="94">
        <f t="shared" si="21"/>
        <v>0.11605216512645584</v>
      </c>
      <c r="I242" s="94">
        <f t="shared" si="26"/>
        <v>0.11605216512645584</v>
      </c>
      <c r="J242" s="94">
        <f t="shared" si="26"/>
        <v>0.11605216512645584</v>
      </c>
      <c r="K242" s="94">
        <f t="shared" si="26"/>
        <v>0.11605216512645584</v>
      </c>
      <c r="L242" s="94">
        <f t="shared" si="26"/>
        <v>0.11605216512645584</v>
      </c>
      <c r="M242" s="94">
        <f t="shared" si="26"/>
        <v>0.11605216512645584</v>
      </c>
      <c r="N242" s="94">
        <f t="shared" si="26"/>
        <v>0.11605216512645584</v>
      </c>
      <c r="O242" s="94">
        <f t="shared" si="26"/>
        <v>0.11605216512645584</v>
      </c>
      <c r="P242" s="94">
        <f t="shared" si="26"/>
        <v>0.11605216512645584</v>
      </c>
      <c r="Q242" s="94">
        <f t="shared" si="26"/>
        <v>0.11605216512645584</v>
      </c>
      <c r="R242" s="94">
        <f t="shared" si="26"/>
        <v>0.11605216512645584</v>
      </c>
      <c r="S242" s="93">
        <f>(1+H242)^((5-Dashboard!$F$9)*3/12)</f>
        <v>1.0564337012451164</v>
      </c>
      <c r="T242" s="93">
        <f t="shared" si="23"/>
        <v>1.1790351195871676</v>
      </c>
      <c r="U242" s="93">
        <f t="shared" si="23"/>
        <v>1.3158646979753883</v>
      </c>
      <c r="V242" s="93">
        <f t="shared" si="23"/>
        <v>1.468573645188902</v>
      </c>
      <c r="W242" s="93">
        <f t="shared" si="23"/>
        <v>1.6390047963607257</v>
      </c>
      <c r="X242" s="93">
        <f t="shared" si="23"/>
        <v>1.8292148516310338</v>
      </c>
      <c r="Y242" s="93">
        <f t="shared" ref="Y242:AC292" si="27">(X242)*(1+N242)</f>
        <v>2.0414991956442838</v>
      </c>
      <c r="Z242" s="93">
        <f t="shared" si="27"/>
        <v>2.278419597402721</v>
      </c>
      <c r="AA242" s="93">
        <f t="shared" si="27"/>
        <v>2.5428351247478549</v>
      </c>
      <c r="AB242" s="93">
        <f t="shared" si="27"/>
        <v>2.8379366465344451</v>
      </c>
      <c r="AC242" s="95">
        <f t="shared" si="27"/>
        <v>3.1672853388564808</v>
      </c>
      <c r="AE242" s="96"/>
    </row>
    <row r="243" spans="3:31" ht="24.75" customHeight="1" x14ac:dyDescent="0.25">
      <c r="C243" s="91">
        <f>ABS(E243-Dashboard!$F$13)</f>
        <v>72.875256195944814</v>
      </c>
      <c r="D243" s="92">
        <f t="shared" si="25"/>
        <v>0.11615216512645585</v>
      </c>
      <c r="E243" s="93" cm="1">
        <f t="array" ref="E243">SUM('DRE + DCF'!$S$41/TIR!S243,'DRE + DCF'!$U$41:$AD$41/TIR!T243:AC243,TIR!F243)</f>
        <v>120.4952561959448</v>
      </c>
      <c r="F243" s="100">
        <f>'DRE + DCF'!$AE$38*'DRE + DCF'!$AE$39*(1+G243)/(R243-G243)/AC243</f>
        <v>84.679296402717455</v>
      </c>
      <c r="G243" s="92">
        <f>R243*(1-'DRE + DCF'!$AE$39)</f>
        <v>6.96912990758735E-2</v>
      </c>
      <c r="H243" s="94">
        <f t="shared" ref="H243:H306" si="28">$D243</f>
        <v>0.11615216512645585</v>
      </c>
      <c r="I243" s="94">
        <f t="shared" si="26"/>
        <v>0.11615216512645585</v>
      </c>
      <c r="J243" s="94">
        <f t="shared" si="26"/>
        <v>0.11615216512645585</v>
      </c>
      <c r="K243" s="94">
        <f t="shared" si="26"/>
        <v>0.11615216512645585</v>
      </c>
      <c r="L243" s="94">
        <f t="shared" si="26"/>
        <v>0.11615216512645585</v>
      </c>
      <c r="M243" s="94">
        <f t="shared" si="26"/>
        <v>0.11615216512645585</v>
      </c>
      <c r="N243" s="94">
        <f t="shared" si="26"/>
        <v>0.11615216512645585</v>
      </c>
      <c r="O243" s="94">
        <f t="shared" si="26"/>
        <v>0.11615216512645585</v>
      </c>
      <c r="P243" s="94">
        <f t="shared" si="26"/>
        <v>0.11615216512645585</v>
      </c>
      <c r="Q243" s="94">
        <f t="shared" si="26"/>
        <v>0.11615216512645585</v>
      </c>
      <c r="R243" s="94">
        <f t="shared" si="26"/>
        <v>0.11615216512645585</v>
      </c>
      <c r="S243" s="93">
        <f>(1+H243)^((5-Dashboard!$F$9)*3/12)</f>
        <v>1.0564810292316924</v>
      </c>
      <c r="T243" s="93">
        <f t="shared" ref="T243:X293" si="29">(S243)*(1+I243)</f>
        <v>1.1791935881919799</v>
      </c>
      <c r="U243" s="93">
        <f t="shared" si="29"/>
        <v>1.3161594765637128</v>
      </c>
      <c r="V243" s="93">
        <f t="shared" si="29"/>
        <v>1.4690342494182909</v>
      </c>
      <c r="W243" s="93">
        <f t="shared" si="29"/>
        <v>1.6396657581331433</v>
      </c>
      <c r="X243" s="93">
        <f t="shared" si="29"/>
        <v>1.8301164860240196</v>
      </c>
      <c r="Y243" s="93">
        <f t="shared" si="27"/>
        <v>2.0426884783093304</v>
      </c>
      <c r="Z243" s="93">
        <f t="shared" si="27"/>
        <v>2.2799511677438247</v>
      </c>
      <c r="AA243" s="93">
        <f t="shared" si="27"/>
        <v>2.5447724322598613</v>
      </c>
      <c r="AB243" s="93">
        <f t="shared" si="27"/>
        <v>2.8403532600209616</v>
      </c>
      <c r="AC243" s="95">
        <f t="shared" si="27"/>
        <v>3.1702664408963837</v>
      </c>
      <c r="AE243" s="96"/>
    </row>
    <row r="244" spans="3:31" ht="24.75" customHeight="1" x14ac:dyDescent="0.25">
      <c r="C244" s="91">
        <f>ABS(E244-Dashboard!$F$13)</f>
        <v>72.709528318670834</v>
      </c>
      <c r="D244" s="92">
        <f t="shared" si="25"/>
        <v>0.11625216512645585</v>
      </c>
      <c r="E244" s="93" cm="1">
        <f t="array" ref="E244">SUM('DRE + DCF'!$S$41/TIR!S244,'DRE + DCF'!$U$41:$AD$41/TIR!T244:AC244,TIR!F244)</f>
        <v>120.32952831867084</v>
      </c>
      <c r="F244" s="100">
        <f>'DRE + DCF'!$AE$38*'DRE + DCF'!$AE$39*(1+G244)/(R244-G244)/AC244</f>
        <v>84.531645540140644</v>
      </c>
      <c r="G244" s="92">
        <f>R244*(1-'DRE + DCF'!$AE$39)</f>
        <v>6.9751299075873505E-2</v>
      </c>
      <c r="H244" s="94">
        <f t="shared" si="28"/>
        <v>0.11625216512645585</v>
      </c>
      <c r="I244" s="94">
        <f t="shared" si="26"/>
        <v>0.11625216512645585</v>
      </c>
      <c r="J244" s="94">
        <f t="shared" si="26"/>
        <v>0.11625216512645585</v>
      </c>
      <c r="K244" s="94">
        <f t="shared" si="26"/>
        <v>0.11625216512645585</v>
      </c>
      <c r="L244" s="94">
        <f t="shared" si="26"/>
        <v>0.11625216512645585</v>
      </c>
      <c r="M244" s="94">
        <f t="shared" si="26"/>
        <v>0.11625216512645585</v>
      </c>
      <c r="N244" s="94">
        <f t="shared" si="26"/>
        <v>0.11625216512645585</v>
      </c>
      <c r="O244" s="94">
        <f t="shared" si="26"/>
        <v>0.11625216512645585</v>
      </c>
      <c r="P244" s="94">
        <f t="shared" si="26"/>
        <v>0.11625216512645585</v>
      </c>
      <c r="Q244" s="94">
        <f t="shared" si="26"/>
        <v>0.11625216512645585</v>
      </c>
      <c r="R244" s="94">
        <f t="shared" si="26"/>
        <v>0.11625216512645585</v>
      </c>
      <c r="S244" s="93">
        <f>(1+H244)^((5-Dashboard!$F$9)*3/12)</f>
        <v>1.0565283550981752</v>
      </c>
      <c r="T244" s="93">
        <f t="shared" si="29"/>
        <v>1.179352063895831</v>
      </c>
      <c r="U244" s="93">
        <f t="shared" si="29"/>
        <v>1.3164542947700757</v>
      </c>
      <c r="V244" s="93">
        <f t="shared" si="29"/>
        <v>1.4694949568271185</v>
      </c>
      <c r="W244" s="93">
        <f t="shared" si="29"/>
        <v>1.6403269272006789</v>
      </c>
      <c r="X244" s="93">
        <f t="shared" si="29"/>
        <v>1.8310184840029842</v>
      </c>
      <c r="Y244" s="93">
        <f t="shared" si="27"/>
        <v>2.0438783471548918</v>
      </c>
      <c r="Z244" s="93">
        <f t="shared" si="27"/>
        <v>2.2814836302667301</v>
      </c>
      <c r="AA244" s="93">
        <f t="shared" si="27"/>
        <v>2.5467110419858039</v>
      </c>
      <c r="AB244" s="93">
        <f t="shared" si="27"/>
        <v>2.842771714568106</v>
      </c>
      <c r="AC244" s="95">
        <f t="shared" si="27"/>
        <v>3.1732500813468953</v>
      </c>
      <c r="AE244" s="96"/>
    </row>
    <row r="245" spans="3:31" ht="24.75" customHeight="1" x14ac:dyDescent="0.25">
      <c r="C245" s="91">
        <f>ABS(E245-Dashboard!$F$13)</f>
        <v>72.544140710125163</v>
      </c>
      <c r="D245" s="92">
        <f t="shared" si="25"/>
        <v>0.11635216512645585</v>
      </c>
      <c r="E245" s="93" cm="1">
        <f t="array" ref="E245">SUM('DRE + DCF'!$S$41/TIR!S245,'DRE + DCF'!$U$41:$AD$41/TIR!T245:AC245,TIR!F245)</f>
        <v>120.16414071012517</v>
      </c>
      <c r="F245" s="100">
        <f>'DRE + DCF'!$AE$38*'DRE + DCF'!$AE$39*(1+G245)/(R245-G245)/AC245</f>
        <v>84.384321413655229</v>
      </c>
      <c r="G245" s="92">
        <f>R245*(1-'DRE + DCF'!$AE$39)</f>
        <v>6.9811299075873509E-2</v>
      </c>
      <c r="H245" s="94">
        <f t="shared" si="28"/>
        <v>0.11635216512645585</v>
      </c>
      <c r="I245" s="94">
        <f t="shared" si="26"/>
        <v>0.11635216512645585</v>
      </c>
      <c r="J245" s="94">
        <f t="shared" si="26"/>
        <v>0.11635216512645585</v>
      </c>
      <c r="K245" s="94">
        <f t="shared" si="26"/>
        <v>0.11635216512645585</v>
      </c>
      <c r="L245" s="94">
        <f t="shared" si="26"/>
        <v>0.11635216512645585</v>
      </c>
      <c r="M245" s="94">
        <f t="shared" si="26"/>
        <v>0.11635216512645585</v>
      </c>
      <c r="N245" s="94">
        <f t="shared" si="26"/>
        <v>0.11635216512645585</v>
      </c>
      <c r="O245" s="94">
        <f t="shared" si="26"/>
        <v>0.11635216512645585</v>
      </c>
      <c r="P245" s="94">
        <f t="shared" si="26"/>
        <v>0.11635216512645585</v>
      </c>
      <c r="Q245" s="94">
        <f t="shared" si="26"/>
        <v>0.11635216512645585</v>
      </c>
      <c r="R245" s="94">
        <f t="shared" si="26"/>
        <v>0.11635216512645585</v>
      </c>
      <c r="S245" s="93">
        <f>(1+H245)^((5-Dashboard!$F$9)*3/12)</f>
        <v>1.0565756788448502</v>
      </c>
      <c r="T245" s="93">
        <f t="shared" si="29"/>
        <v>1.1795105466984033</v>
      </c>
      <c r="U245" s="93">
        <f t="shared" si="29"/>
        <v>1.316749152596252</v>
      </c>
      <c r="V245" s="93">
        <f t="shared" si="29"/>
        <v>1.469955767429252</v>
      </c>
      <c r="W245" s="93">
        <f t="shared" si="29"/>
        <v>1.6409883036097666</v>
      </c>
      <c r="X245" s="93">
        <f t="shared" si="29"/>
        <v>1.8319208456819527</v>
      </c>
      <c r="Y245" s="93">
        <f t="shared" si="27"/>
        <v>2.0450688024173358</v>
      </c>
      <c r="Z245" s="93">
        <f t="shared" si="27"/>
        <v>2.283016985411161</v>
      </c>
      <c r="AA245" s="93">
        <f t="shared" si="27"/>
        <v>2.548650954684224</v>
      </c>
      <c r="AB245" s="93">
        <f t="shared" si="27"/>
        <v>2.8451920114133422</v>
      </c>
      <c r="AC245" s="95">
        <f t="shared" si="27"/>
        <v>3.1762362621417806</v>
      </c>
      <c r="AE245" s="96"/>
    </row>
    <row r="246" spans="3:31" ht="24.75" customHeight="1" x14ac:dyDescent="0.25">
      <c r="C246" s="91">
        <f>ABS(E246-Dashboard!$F$13)</f>
        <v>72.379092438488755</v>
      </c>
      <c r="D246" s="92">
        <f t="shared" si="25"/>
        <v>0.11645216512645586</v>
      </c>
      <c r="E246" s="93" cm="1">
        <f t="array" ref="E246">SUM('DRE + DCF'!$S$41/TIR!S246,'DRE + DCF'!$U$41:$AD$41/TIR!T246:AC246,TIR!F246)</f>
        <v>119.99909243848874</v>
      </c>
      <c r="F246" s="100">
        <f>'DRE + DCF'!$AE$38*'DRE + DCF'!$AE$39*(1+G246)/(R246-G246)/AC246</f>
        <v>84.237323103764183</v>
      </c>
      <c r="G246" s="92">
        <f>R246*(1-'DRE + DCF'!$AE$39)</f>
        <v>6.9871299075873514E-2</v>
      </c>
      <c r="H246" s="94">
        <f t="shared" si="28"/>
        <v>0.11645216512645586</v>
      </c>
      <c r="I246" s="94">
        <f t="shared" si="26"/>
        <v>0.11645216512645586</v>
      </c>
      <c r="J246" s="94">
        <f t="shared" si="26"/>
        <v>0.11645216512645586</v>
      </c>
      <c r="K246" s="94">
        <f t="shared" si="26"/>
        <v>0.11645216512645586</v>
      </c>
      <c r="L246" s="94">
        <f t="shared" si="26"/>
        <v>0.11645216512645586</v>
      </c>
      <c r="M246" s="94">
        <f t="shared" si="26"/>
        <v>0.11645216512645586</v>
      </c>
      <c r="N246" s="94">
        <f t="shared" si="26"/>
        <v>0.11645216512645586</v>
      </c>
      <c r="O246" s="94">
        <f t="shared" si="26"/>
        <v>0.11645216512645586</v>
      </c>
      <c r="P246" s="94">
        <f t="shared" si="26"/>
        <v>0.11645216512645586</v>
      </c>
      <c r="Q246" s="94">
        <f t="shared" si="26"/>
        <v>0.11645216512645586</v>
      </c>
      <c r="R246" s="94">
        <f t="shared" si="26"/>
        <v>0.11645216512645586</v>
      </c>
      <c r="S246" s="93">
        <f>(1+H246)^((5-Dashboard!$F$9)*3/12)</f>
        <v>1.0566230004720019</v>
      </c>
      <c r="T246" s="93">
        <f t="shared" si="29"/>
        <v>1.1796690365993787</v>
      </c>
      <c r="U246" s="93">
        <f t="shared" si="29"/>
        <v>1.3170440500440166</v>
      </c>
      <c r="V246" s="93">
        <f t="shared" si="29"/>
        <v>1.4704166812385586</v>
      </c>
      <c r="W246" s="93">
        <f t="shared" si="29"/>
        <v>1.6416498874068464</v>
      </c>
      <c r="X246" s="93">
        <f t="shared" si="29"/>
        <v>1.8328235711749761</v>
      </c>
      <c r="Y246" s="93">
        <f t="shared" si="27"/>
        <v>2.0462598443331048</v>
      </c>
      <c r="Z246" s="93">
        <f t="shared" si="27"/>
        <v>2.2845512336170195</v>
      </c>
      <c r="AA246" s="93">
        <f t="shared" si="27"/>
        <v>2.5505921711140371</v>
      </c>
      <c r="AB246" s="93">
        <f t="shared" si="27"/>
        <v>2.8476141517948546</v>
      </c>
      <c r="AC246" s="95">
        <f t="shared" si="27"/>
        <v>3.1792249852161016</v>
      </c>
      <c r="AE246" s="96"/>
    </row>
    <row r="247" spans="3:31" ht="24.75" customHeight="1" x14ac:dyDescent="0.25">
      <c r="C247" s="91">
        <f>ABS(E247-Dashboard!$F$13)</f>
        <v>72.214382575201</v>
      </c>
      <c r="D247" s="92">
        <f t="shared" si="25"/>
        <v>0.11655216512645586</v>
      </c>
      <c r="E247" s="93" cm="1">
        <f t="array" ref="E247">SUM('DRE + DCF'!$S$41/TIR!S247,'DRE + DCF'!$U$41:$AD$41/TIR!T247:AC247,TIR!F247)</f>
        <v>119.83438257520099</v>
      </c>
      <c r="F247" s="100">
        <f>'DRE + DCF'!$AE$38*'DRE + DCF'!$AE$39*(1+G247)/(R247-G247)/AC247</f>
        <v>84.090649694216097</v>
      </c>
      <c r="G247" s="92">
        <f>R247*(1-'DRE + DCF'!$AE$39)</f>
        <v>6.9931299075873518E-2</v>
      </c>
      <c r="H247" s="94">
        <f t="shared" si="28"/>
        <v>0.11655216512645586</v>
      </c>
      <c r="I247" s="94">
        <f t="shared" si="26"/>
        <v>0.11655216512645586</v>
      </c>
      <c r="J247" s="94">
        <f t="shared" si="26"/>
        <v>0.11655216512645586</v>
      </c>
      <c r="K247" s="94">
        <f t="shared" si="26"/>
        <v>0.11655216512645586</v>
      </c>
      <c r="L247" s="94">
        <f t="shared" si="26"/>
        <v>0.11655216512645586</v>
      </c>
      <c r="M247" s="94">
        <f t="shared" si="26"/>
        <v>0.11655216512645586</v>
      </c>
      <c r="N247" s="94">
        <f t="shared" si="26"/>
        <v>0.11655216512645586</v>
      </c>
      <c r="O247" s="94">
        <f t="shared" si="26"/>
        <v>0.11655216512645586</v>
      </c>
      <c r="P247" s="94">
        <f t="shared" si="26"/>
        <v>0.11655216512645586</v>
      </c>
      <c r="Q247" s="94">
        <f t="shared" si="26"/>
        <v>0.11655216512645586</v>
      </c>
      <c r="R247" s="94">
        <f t="shared" si="26"/>
        <v>0.11655216512645586</v>
      </c>
      <c r="S247" s="93">
        <f>(1+H247)^((5-Dashboard!$F$9)*3/12)</f>
        <v>1.056670319979915</v>
      </c>
      <c r="T247" s="93">
        <f t="shared" si="29"/>
        <v>1.1798275335984389</v>
      </c>
      <c r="U247" s="93">
        <f t="shared" si="29"/>
        <v>1.3173389871151433</v>
      </c>
      <c r="V247" s="93">
        <f t="shared" si="29"/>
        <v>1.4708776982689056</v>
      </c>
      <c r="W247" s="93">
        <f t="shared" si="29"/>
        <v>1.6423116786383642</v>
      </c>
      <c r="X247" s="93">
        <f t="shared" si="29"/>
        <v>1.8337266605961298</v>
      </c>
      <c r="Y247" s="93">
        <f t="shared" si="27"/>
        <v>2.0474514731387141</v>
      </c>
      <c r="Z247" s="93">
        <f t="shared" si="27"/>
        <v>2.2860863753243827</v>
      </c>
      <c r="AA247" s="93">
        <f t="shared" si="27"/>
        <v>2.5525346920345311</v>
      </c>
      <c r="AB247" s="93">
        <f t="shared" si="27"/>
        <v>2.8500381369515471</v>
      </c>
      <c r="AC247" s="95">
        <f t="shared" si="27"/>
        <v>3.1822162525062203</v>
      </c>
      <c r="AE247" s="96"/>
    </row>
    <row r="248" spans="3:31" ht="24.75" customHeight="1" x14ac:dyDescent="0.25">
      <c r="C248" s="91">
        <f>ABS(E248-Dashboard!$F$13)</f>
        <v>72.050010194945656</v>
      </c>
      <c r="D248" s="92">
        <f t="shared" si="25"/>
        <v>0.11665216512645586</v>
      </c>
      <c r="E248" s="93" cm="1">
        <f t="array" ref="E248">SUM('DRE + DCF'!$S$41/TIR!S248,'DRE + DCF'!$U$41:$AD$41/TIR!T248:AC248,TIR!F248)</f>
        <v>119.67001019494565</v>
      </c>
      <c r="F248" s="100">
        <f>'DRE + DCF'!$AE$38*'DRE + DCF'!$AE$39*(1+G248)/(R248-G248)/AC248</f>
        <v>83.944300271991068</v>
      </c>
      <c r="G248" s="92">
        <f>R248*(1-'DRE + DCF'!$AE$39)</f>
        <v>6.9991299075873509E-2</v>
      </c>
      <c r="H248" s="94">
        <f t="shared" si="28"/>
        <v>0.11665216512645586</v>
      </c>
      <c r="I248" s="94">
        <f t="shared" si="26"/>
        <v>0.11665216512645586</v>
      </c>
      <c r="J248" s="94">
        <f t="shared" si="26"/>
        <v>0.11665216512645586</v>
      </c>
      <c r="K248" s="94">
        <f t="shared" si="26"/>
        <v>0.11665216512645586</v>
      </c>
      <c r="L248" s="94">
        <f t="shared" si="26"/>
        <v>0.11665216512645586</v>
      </c>
      <c r="M248" s="94">
        <f t="shared" si="26"/>
        <v>0.11665216512645586</v>
      </c>
      <c r="N248" s="94">
        <f t="shared" si="26"/>
        <v>0.11665216512645586</v>
      </c>
      <c r="O248" s="94">
        <f t="shared" si="26"/>
        <v>0.11665216512645586</v>
      </c>
      <c r="P248" s="94">
        <f t="shared" si="26"/>
        <v>0.11665216512645586</v>
      </c>
      <c r="Q248" s="94">
        <f t="shared" si="26"/>
        <v>0.11665216512645586</v>
      </c>
      <c r="R248" s="94">
        <f t="shared" si="26"/>
        <v>0.11665216512645586</v>
      </c>
      <c r="S248" s="93">
        <f>(1+H248)^((5-Dashboard!$F$9)*3/12)</f>
        <v>1.0567176373688743</v>
      </c>
      <c r="T248" s="93">
        <f t="shared" si="29"/>
        <v>1.1799860376952664</v>
      </c>
      <c r="U248" s="93">
        <f t="shared" si="29"/>
        <v>1.317633963811407</v>
      </c>
      <c r="V248" s="93">
        <f t="shared" si="29"/>
        <v>1.4713388185341618</v>
      </c>
      <c r="W248" s="93">
        <f t="shared" si="29"/>
        <v>1.6429736773507733</v>
      </c>
      <c r="X248" s="93">
        <f t="shared" si="29"/>
        <v>1.834630114059516</v>
      </c>
      <c r="Y248" s="93">
        <f t="shared" si="27"/>
        <v>2.0486436890707553</v>
      </c>
      <c r="Z248" s="93">
        <f t="shared" si="27"/>
        <v>2.2876224109735088</v>
      </c>
      <c r="AA248" s="93">
        <f t="shared" si="27"/>
        <v>2.5544785182053715</v>
      </c>
      <c r="AB248" s="93">
        <f t="shared" si="27"/>
        <v>2.8524639681230486</v>
      </c>
      <c r="AC248" s="95">
        <f t="shared" si="27"/>
        <v>3.1852100659498039</v>
      </c>
      <c r="AE248" s="96"/>
    </row>
    <row r="249" spans="3:31" ht="24.75" customHeight="1" x14ac:dyDescent="0.25">
      <c r="C249" s="91">
        <f>ABS(E249-Dashboard!$F$13)</f>
        <v>71.885974375637261</v>
      </c>
      <c r="D249" s="92">
        <f t="shared" si="25"/>
        <v>0.11675216512645586</v>
      </c>
      <c r="E249" s="93" cm="1">
        <f t="array" ref="E249">SUM('DRE + DCF'!$S$41/TIR!S249,'DRE + DCF'!$U$41:$AD$41/TIR!T249:AC249,TIR!F249)</f>
        <v>119.50597437563727</v>
      </c>
      <c r="F249" s="100">
        <f>'DRE + DCF'!$AE$38*'DRE + DCF'!$AE$39*(1+G249)/(R249-G249)/AC249</f>
        <v>83.798273927287156</v>
      </c>
      <c r="G249" s="92">
        <f>R249*(1-'DRE + DCF'!$AE$39)</f>
        <v>7.0051299075873513E-2</v>
      </c>
      <c r="H249" s="94">
        <f t="shared" si="28"/>
        <v>0.11675216512645586</v>
      </c>
      <c r="I249" s="94">
        <f t="shared" si="26"/>
        <v>0.11675216512645586</v>
      </c>
      <c r="J249" s="94">
        <f t="shared" si="26"/>
        <v>0.11675216512645586</v>
      </c>
      <c r="K249" s="94">
        <f t="shared" si="26"/>
        <v>0.11675216512645586</v>
      </c>
      <c r="L249" s="94">
        <f t="shared" si="26"/>
        <v>0.11675216512645586</v>
      </c>
      <c r="M249" s="94">
        <f t="shared" si="26"/>
        <v>0.11675216512645586</v>
      </c>
      <c r="N249" s="94">
        <f t="shared" si="26"/>
        <v>0.11675216512645586</v>
      </c>
      <c r="O249" s="94">
        <f t="shared" si="26"/>
        <v>0.11675216512645586</v>
      </c>
      <c r="P249" s="94">
        <f t="shared" si="26"/>
        <v>0.11675216512645586</v>
      </c>
      <c r="Q249" s="94">
        <f t="shared" si="26"/>
        <v>0.11675216512645586</v>
      </c>
      <c r="R249" s="94">
        <f t="shared" si="26"/>
        <v>0.11675216512645586</v>
      </c>
      <c r="S249" s="93">
        <f>(1+H249)^((5-Dashboard!$F$9)*3/12)</f>
        <v>1.0567649526391647</v>
      </c>
      <c r="T249" s="93">
        <f t="shared" si="29"/>
        <v>1.1801445488895437</v>
      </c>
      <c r="U249" s="93">
        <f t="shared" si="29"/>
        <v>1.3179289801345824</v>
      </c>
      <c r="V249" s="93">
        <f t="shared" si="29"/>
        <v>1.4718000420481967</v>
      </c>
      <c r="W249" s="93">
        <f t="shared" si="29"/>
        <v>1.6436358835905323</v>
      </c>
      <c r="X249" s="93">
        <f t="shared" si="29"/>
        <v>1.8355339316792623</v>
      </c>
      <c r="Y249" s="93">
        <f t="shared" si="27"/>
        <v>2.049836492365892</v>
      </c>
      <c r="Z249" s="93">
        <f t="shared" si="27"/>
        <v>2.2891593410048294</v>
      </c>
      <c r="AA249" s="93">
        <f t="shared" si="27"/>
        <v>2.556423650386594</v>
      </c>
      <c r="AB249" s="93">
        <f t="shared" si="27"/>
        <v>2.8548916465497065</v>
      </c>
      <c r="AC249" s="95">
        <f t="shared" si="27"/>
        <v>3.1882064274858171</v>
      </c>
      <c r="AE249" s="96"/>
    </row>
    <row r="250" spans="3:31" ht="24.75" customHeight="1" x14ac:dyDescent="0.25">
      <c r="C250" s="91">
        <f>ABS(E250-Dashboard!$F$13)</f>
        <v>71.722274198406836</v>
      </c>
      <c r="D250" s="92">
        <f t="shared" si="25"/>
        <v>0.11685216512645587</v>
      </c>
      <c r="E250" s="93" cm="1">
        <f t="array" ref="E250">SUM('DRE + DCF'!$S$41/TIR!S250,'DRE + DCF'!$U$41:$AD$41/TIR!T250:AC250,TIR!F250)</f>
        <v>119.34227419840683</v>
      </c>
      <c r="F250" s="100">
        <f>'DRE + DCF'!$AE$38*'DRE + DCF'!$AE$39*(1+G250)/(R250-G250)/AC250</f>
        <v>83.652569753506029</v>
      </c>
      <c r="G250" s="92">
        <f>R250*(1-'DRE + DCF'!$AE$39)</f>
        <v>7.0111299075873518E-2</v>
      </c>
      <c r="H250" s="94">
        <f t="shared" si="28"/>
        <v>0.11685216512645587</v>
      </c>
      <c r="I250" s="94">
        <f t="shared" si="26"/>
        <v>0.11685216512645587</v>
      </c>
      <c r="J250" s="94">
        <f t="shared" si="26"/>
        <v>0.11685216512645587</v>
      </c>
      <c r="K250" s="94">
        <f t="shared" si="26"/>
        <v>0.11685216512645587</v>
      </c>
      <c r="L250" s="94">
        <f t="shared" si="26"/>
        <v>0.11685216512645587</v>
      </c>
      <c r="M250" s="94">
        <f t="shared" si="26"/>
        <v>0.11685216512645587</v>
      </c>
      <c r="N250" s="94">
        <f t="shared" si="26"/>
        <v>0.11685216512645587</v>
      </c>
      <c r="O250" s="94">
        <f t="shared" si="26"/>
        <v>0.11685216512645587</v>
      </c>
      <c r="P250" s="94">
        <f t="shared" si="26"/>
        <v>0.11685216512645587</v>
      </c>
      <c r="Q250" s="94">
        <f t="shared" si="26"/>
        <v>0.11685216512645587</v>
      </c>
      <c r="R250" s="94">
        <f t="shared" si="26"/>
        <v>0.11685216512645587</v>
      </c>
      <c r="S250" s="93">
        <f>(1+H250)^((5-Dashboard!$F$9)*3/12)</f>
        <v>1.0568122657910703</v>
      </c>
      <c r="T250" s="93">
        <f t="shared" si="29"/>
        <v>1.1803030671809525</v>
      </c>
      <c r="U250" s="93">
        <f t="shared" si="29"/>
        <v>1.3182240360864435</v>
      </c>
      <c r="V250" s="93">
        <f t="shared" si="29"/>
        <v>1.4722613688248796</v>
      </c>
      <c r="W250" s="93">
        <f t="shared" si="29"/>
        <v>1.6442982974041063</v>
      </c>
      <c r="X250" s="93">
        <f t="shared" si="29"/>
        <v>1.8364381135695209</v>
      </c>
      <c r="Y250" s="93">
        <f t="shared" si="27"/>
        <v>2.0510298832608638</v>
      </c>
      <c r="Z250" s="93">
        <f t="shared" si="27"/>
        <v>2.2906971658589574</v>
      </c>
      <c r="AA250" s="93">
        <f t="shared" si="27"/>
        <v>2.5583700893386125</v>
      </c>
      <c r="AB250" s="93">
        <f t="shared" si="27"/>
        <v>2.8573211734725934</v>
      </c>
      <c r="AC250" s="95">
        <f t="shared" si="27"/>
        <v>3.1912053390545312</v>
      </c>
      <c r="AE250" s="96"/>
    </row>
    <row r="251" spans="3:31" ht="24.75" customHeight="1" x14ac:dyDescent="0.25">
      <c r="C251" s="91">
        <f>ABS(E251-Dashboard!$F$13)</f>
        <v>71.558908747588191</v>
      </c>
      <c r="D251" s="92">
        <f t="shared" si="25"/>
        <v>0.11695216512645587</v>
      </c>
      <c r="E251" s="93" cm="1">
        <f t="array" ref="E251">SUM('DRE + DCF'!$S$41/TIR!S251,'DRE + DCF'!$U$41:$AD$41/TIR!T251:AC251,TIR!F251)</f>
        <v>119.1789087475882</v>
      </c>
      <c r="F251" s="100">
        <f>'DRE + DCF'!$AE$38*'DRE + DCF'!$AE$39*(1+G251)/(R251-G251)/AC251</f>
        <v>83.507186847239467</v>
      </c>
      <c r="G251" s="92">
        <f>R251*(1-'DRE + DCF'!$AE$39)</f>
        <v>7.0171299075873522E-2</v>
      </c>
      <c r="H251" s="94">
        <f t="shared" si="28"/>
        <v>0.11695216512645587</v>
      </c>
      <c r="I251" s="94">
        <f t="shared" si="26"/>
        <v>0.11695216512645587</v>
      </c>
      <c r="J251" s="94">
        <f t="shared" si="26"/>
        <v>0.11695216512645587</v>
      </c>
      <c r="K251" s="94">
        <f t="shared" si="26"/>
        <v>0.11695216512645587</v>
      </c>
      <c r="L251" s="94">
        <f t="shared" si="26"/>
        <v>0.11695216512645587</v>
      </c>
      <c r="M251" s="94">
        <f t="shared" si="26"/>
        <v>0.11695216512645587</v>
      </c>
      <c r="N251" s="94">
        <f t="shared" si="26"/>
        <v>0.11695216512645587</v>
      </c>
      <c r="O251" s="94">
        <f t="shared" si="26"/>
        <v>0.11695216512645587</v>
      </c>
      <c r="P251" s="94">
        <f t="shared" si="26"/>
        <v>0.11695216512645587</v>
      </c>
      <c r="Q251" s="94">
        <f t="shared" si="26"/>
        <v>0.11695216512645587</v>
      </c>
      <c r="R251" s="94">
        <f t="shared" si="26"/>
        <v>0.11695216512645587</v>
      </c>
      <c r="S251" s="93">
        <f>(1+H251)^((5-Dashboard!$F$9)*3/12)</f>
        <v>1.0568595768248759</v>
      </c>
      <c r="T251" s="93">
        <f t="shared" si="29"/>
        <v>1.1804615925691748</v>
      </c>
      <c r="U251" s="93">
        <f t="shared" si="29"/>
        <v>1.3185191316687639</v>
      </c>
      <c r="V251" s="93">
        <f t="shared" si="29"/>
        <v>1.4727227988780802</v>
      </c>
      <c r="W251" s="93">
        <f t="shared" si="29"/>
        <v>1.6449609188379657</v>
      </c>
      <c r="X251" s="93">
        <f t="shared" si="29"/>
        <v>1.83734265984447</v>
      </c>
      <c r="Y251" s="93">
        <f t="shared" si="27"/>
        <v>2.052223861992482</v>
      </c>
      <c r="Z251" s="93">
        <f t="shared" si="27"/>
        <v>2.2922358859766794</v>
      </c>
      <c r="AA251" s="93">
        <f t="shared" si="27"/>
        <v>2.5603178358222118</v>
      </c>
      <c r="AB251" s="93">
        <f t="shared" si="27"/>
        <v>2.8597525501335013</v>
      </c>
      <c r="AC251" s="95">
        <f t="shared" si="27"/>
        <v>3.1942068025975177</v>
      </c>
      <c r="AE251" s="96"/>
    </row>
    <row r="252" spans="3:31" ht="24.75" customHeight="1" x14ac:dyDescent="0.25">
      <c r="C252" s="91">
        <f>ABS(E252-Dashboard!$F$13)</f>
        <v>71.395877110704276</v>
      </c>
      <c r="D252" s="92">
        <f t="shared" si="25"/>
        <v>0.11705216512645587</v>
      </c>
      <c r="E252" s="93" cm="1">
        <f t="array" ref="E252">SUM('DRE + DCF'!$S$41/TIR!S252,'DRE + DCF'!$U$41:$AD$41/TIR!T252:AC252,TIR!F252)</f>
        <v>119.01587711070428</v>
      </c>
      <c r="F252" s="100">
        <f>'DRE + DCF'!$AE$38*'DRE + DCF'!$AE$39*(1+G252)/(R252-G252)/AC252</f>
        <v>83.362124308255517</v>
      </c>
      <c r="G252" s="92">
        <f>R252*(1-'DRE + DCF'!$AE$39)</f>
        <v>7.0231299075873527E-2</v>
      </c>
      <c r="H252" s="94">
        <f t="shared" si="28"/>
        <v>0.11705216512645587</v>
      </c>
      <c r="I252" s="94">
        <f t="shared" si="26"/>
        <v>0.11705216512645587</v>
      </c>
      <c r="J252" s="94">
        <f t="shared" si="26"/>
        <v>0.11705216512645587</v>
      </c>
      <c r="K252" s="94">
        <f t="shared" si="26"/>
        <v>0.11705216512645587</v>
      </c>
      <c r="L252" s="94">
        <f t="shared" si="26"/>
        <v>0.11705216512645587</v>
      </c>
      <c r="M252" s="94">
        <f t="shared" si="26"/>
        <v>0.11705216512645587</v>
      </c>
      <c r="N252" s="94">
        <f t="shared" si="26"/>
        <v>0.11705216512645587</v>
      </c>
      <c r="O252" s="94">
        <f t="shared" si="26"/>
        <v>0.11705216512645587</v>
      </c>
      <c r="P252" s="94">
        <f t="shared" si="26"/>
        <v>0.11705216512645587</v>
      </c>
      <c r="Q252" s="94">
        <f t="shared" si="26"/>
        <v>0.11705216512645587</v>
      </c>
      <c r="R252" s="94">
        <f t="shared" si="26"/>
        <v>0.11705216512645587</v>
      </c>
      <c r="S252" s="93">
        <f>(1+H252)^((5-Dashboard!$F$9)*3/12)</f>
        <v>1.0569068857408659</v>
      </c>
      <c r="T252" s="93">
        <f t="shared" si="29"/>
        <v>1.1806201250538939</v>
      </c>
      <c r="U252" s="93">
        <f t="shared" si="29"/>
        <v>1.3188142668833192</v>
      </c>
      <c r="V252" s="93">
        <f t="shared" si="29"/>
        <v>1.4731843322216711</v>
      </c>
      <c r="W252" s="93">
        <f t="shared" si="29"/>
        <v>1.6456237479385896</v>
      </c>
      <c r="X252" s="93">
        <f t="shared" si="29"/>
        <v>1.8382475706183143</v>
      </c>
      <c r="Y252" s="93">
        <f t="shared" si="27"/>
        <v>2.0534184287976354</v>
      </c>
      <c r="Z252" s="93">
        <f t="shared" si="27"/>
        <v>2.2937755017989634</v>
      </c>
      <c r="AA252" s="93">
        <f t="shared" si="27"/>
        <v>2.5622668905985546</v>
      </c>
      <c r="AB252" s="93">
        <f t="shared" si="27"/>
        <v>2.8621857777749469</v>
      </c>
      <c r="AC252" s="95">
        <f t="shared" si="27"/>
        <v>3.197210820057653</v>
      </c>
      <c r="AE252" s="96"/>
    </row>
    <row r="253" spans="3:31" ht="24.75" customHeight="1" x14ac:dyDescent="0.25">
      <c r="C253" s="91">
        <f>ABS(E253-Dashboard!$F$13)</f>
        <v>71.233178378453033</v>
      </c>
      <c r="D253" s="92">
        <f t="shared" si="25"/>
        <v>0.11715216512645588</v>
      </c>
      <c r="E253" s="93" cm="1">
        <f t="array" ref="E253">SUM('DRE + DCF'!$S$41/TIR!S253,'DRE + DCF'!$U$41:$AD$41/TIR!T253:AC253,TIR!F253)</f>
        <v>118.85317837845304</v>
      </c>
      <c r="F253" s="100">
        <f>'DRE + DCF'!$AE$38*'DRE + DCF'!$AE$39*(1+G253)/(R253-G253)/AC253</f>
        <v>83.217381239484538</v>
      </c>
      <c r="G253" s="92">
        <f>R253*(1-'DRE + DCF'!$AE$39)</f>
        <v>7.0291299075873517E-2</v>
      </c>
      <c r="H253" s="94">
        <f t="shared" si="28"/>
        <v>0.11715216512645588</v>
      </c>
      <c r="I253" s="94">
        <f t="shared" si="26"/>
        <v>0.11715216512645588</v>
      </c>
      <c r="J253" s="94">
        <f t="shared" si="26"/>
        <v>0.11715216512645588</v>
      </c>
      <c r="K253" s="94">
        <f t="shared" si="26"/>
        <v>0.11715216512645588</v>
      </c>
      <c r="L253" s="94">
        <f t="shared" si="26"/>
        <v>0.11715216512645588</v>
      </c>
      <c r="M253" s="94">
        <f t="shared" si="26"/>
        <v>0.11715216512645588</v>
      </c>
      <c r="N253" s="94">
        <f t="shared" si="26"/>
        <v>0.11715216512645588</v>
      </c>
      <c r="O253" s="94">
        <f t="shared" si="26"/>
        <v>0.11715216512645588</v>
      </c>
      <c r="P253" s="94">
        <f t="shared" si="26"/>
        <v>0.11715216512645588</v>
      </c>
      <c r="Q253" s="94">
        <f t="shared" si="26"/>
        <v>0.11715216512645588</v>
      </c>
      <c r="R253" s="94">
        <f t="shared" si="26"/>
        <v>0.11715216512645588</v>
      </c>
      <c r="S253" s="93">
        <f>(1+H253)^((5-Dashboard!$F$9)*3/12)</f>
        <v>1.0569541925393247</v>
      </c>
      <c r="T253" s="93">
        <f t="shared" si="29"/>
        <v>1.1807786646347915</v>
      </c>
      <c r="U253" s="93">
        <f t="shared" si="29"/>
        <v>1.3191094417318827</v>
      </c>
      <c r="V253" s="93">
        <f t="shared" si="29"/>
        <v>1.4736459688695234</v>
      </c>
      <c r="W253" s="93">
        <f t="shared" si="29"/>
        <v>1.646286784752462</v>
      </c>
      <c r="X253" s="93">
        <f t="shared" si="29"/>
        <v>1.8391528460052848</v>
      </c>
      <c r="Y253" s="93">
        <f t="shared" si="27"/>
        <v>2.0546135839132873</v>
      </c>
      <c r="Z253" s="93">
        <f t="shared" si="27"/>
        <v>2.2953160137669562</v>
      </c>
      <c r="AA253" s="93">
        <f t="shared" si="27"/>
        <v>2.5642172544291815</v>
      </c>
      <c r="AB253" s="93">
        <f t="shared" si="27"/>
        <v>2.8646208576401766</v>
      </c>
      <c r="AC253" s="95">
        <f t="shared" si="27"/>
        <v>3.2002173933791287</v>
      </c>
      <c r="AE253" s="96"/>
    </row>
    <row r="254" spans="3:31" ht="24.75" customHeight="1" x14ac:dyDescent="0.25">
      <c r="C254" s="91">
        <f>ABS(E254-Dashboard!$F$13)</f>
        <v>71.070811644695056</v>
      </c>
      <c r="D254" s="92">
        <f t="shared" si="25"/>
        <v>0.11725216512645588</v>
      </c>
      <c r="E254" s="93" cm="1">
        <f t="array" ref="E254">SUM('DRE + DCF'!$S$41/TIR!S254,'DRE + DCF'!$U$41:$AD$41/TIR!T254:AC254,TIR!F254)</f>
        <v>118.69081164469506</v>
      </c>
      <c r="F254" s="100">
        <f>'DRE + DCF'!$AE$38*'DRE + DCF'!$AE$39*(1+G254)/(R254-G254)/AC254</f>
        <v>83.072956747006629</v>
      </c>
      <c r="G254" s="92">
        <f>R254*(1-'DRE + DCF'!$AE$39)</f>
        <v>7.0351299075873522E-2</v>
      </c>
      <c r="H254" s="94">
        <f t="shared" si="28"/>
        <v>0.11725216512645588</v>
      </c>
      <c r="I254" s="94">
        <f t="shared" si="26"/>
        <v>0.11725216512645588</v>
      </c>
      <c r="J254" s="94">
        <f t="shared" si="26"/>
        <v>0.11725216512645588</v>
      </c>
      <c r="K254" s="94">
        <f t="shared" si="26"/>
        <v>0.11725216512645588</v>
      </c>
      <c r="L254" s="94">
        <f t="shared" si="26"/>
        <v>0.11725216512645588</v>
      </c>
      <c r="M254" s="94">
        <f t="shared" si="26"/>
        <v>0.11725216512645588</v>
      </c>
      <c r="N254" s="94">
        <f t="shared" si="26"/>
        <v>0.11725216512645588</v>
      </c>
      <c r="O254" s="94">
        <f t="shared" si="26"/>
        <v>0.11725216512645588</v>
      </c>
      <c r="P254" s="94">
        <f t="shared" si="26"/>
        <v>0.11725216512645588</v>
      </c>
      <c r="Q254" s="94">
        <f t="shared" ref="I254:R280" si="30">$D254</f>
        <v>0.11725216512645588</v>
      </c>
      <c r="R254" s="94">
        <f t="shared" si="30"/>
        <v>0.11725216512645588</v>
      </c>
      <c r="S254" s="93">
        <f>(1+H254)^((5-Dashboard!$F$9)*3/12)</f>
        <v>1.0570014972205366</v>
      </c>
      <c r="T254" s="93">
        <f t="shared" si="29"/>
        <v>1.1809372113115502</v>
      </c>
      <c r="U254" s="93">
        <f t="shared" si="29"/>
        <v>1.3194046562162285</v>
      </c>
      <c r="V254" s="93">
        <f t="shared" si="29"/>
        <v>1.4741077088355086</v>
      </c>
      <c r="W254" s="93">
        <f t="shared" si="29"/>
        <v>1.6469500293260713</v>
      </c>
      <c r="X254" s="93">
        <f t="shared" si="29"/>
        <v>1.8400584861196332</v>
      </c>
      <c r="Y254" s="93">
        <f t="shared" si="27"/>
        <v>2.0558093275764691</v>
      </c>
      <c r="Z254" s="93">
        <f t="shared" si="27"/>
        <v>2.2968574223219735</v>
      </c>
      <c r="AA254" s="93">
        <f t="shared" si="27"/>
        <v>2.5661689280759954</v>
      </c>
      <c r="AB254" s="93">
        <f t="shared" si="27"/>
        <v>2.8670577909731425</v>
      </c>
      <c r="AC254" s="95">
        <f t="shared" si="27"/>
        <v>3.2032265245074174</v>
      </c>
      <c r="AE254" s="96"/>
    </row>
    <row r="255" spans="3:31" ht="24.75" customHeight="1" x14ac:dyDescent="0.25">
      <c r="C255" s="91">
        <f>ABS(E255-Dashboard!$F$13)</f>
        <v>70.908776006438302</v>
      </c>
      <c r="D255" s="92">
        <f t="shared" si="25"/>
        <v>0.11735216512645588</v>
      </c>
      <c r="E255" s="93" cm="1">
        <f t="array" ref="E255">SUM('DRE + DCF'!$S$41/TIR!S255,'DRE + DCF'!$U$41:$AD$41/TIR!T255:AC255,TIR!F255)</f>
        <v>118.52877600643831</v>
      </c>
      <c r="F255" s="100">
        <f>'DRE + DCF'!$AE$38*'DRE + DCF'!$AE$39*(1+G255)/(R255-G255)/AC255</f>
        <v>82.928849940036685</v>
      </c>
      <c r="G255" s="92">
        <f>R255*(1-'DRE + DCF'!$AE$39)</f>
        <v>7.0411299075873526E-2</v>
      </c>
      <c r="H255" s="94">
        <f t="shared" si="28"/>
        <v>0.11735216512645588</v>
      </c>
      <c r="I255" s="94">
        <f t="shared" si="30"/>
        <v>0.11735216512645588</v>
      </c>
      <c r="J255" s="94">
        <f t="shared" si="30"/>
        <v>0.11735216512645588</v>
      </c>
      <c r="K255" s="94">
        <f t="shared" si="30"/>
        <v>0.11735216512645588</v>
      </c>
      <c r="L255" s="94">
        <f t="shared" si="30"/>
        <v>0.11735216512645588</v>
      </c>
      <c r="M255" s="94">
        <f t="shared" si="30"/>
        <v>0.11735216512645588</v>
      </c>
      <c r="N255" s="94">
        <f t="shared" si="30"/>
        <v>0.11735216512645588</v>
      </c>
      <c r="O255" s="94">
        <f t="shared" si="30"/>
        <v>0.11735216512645588</v>
      </c>
      <c r="P255" s="94">
        <f t="shared" si="30"/>
        <v>0.11735216512645588</v>
      </c>
      <c r="Q255" s="94">
        <f t="shared" si="30"/>
        <v>0.11735216512645588</v>
      </c>
      <c r="R255" s="94">
        <f t="shared" si="30"/>
        <v>0.11735216512645588</v>
      </c>
      <c r="S255" s="93">
        <f>(1+H255)^((5-Dashboard!$F$9)*3/12)</f>
        <v>1.0570487997847857</v>
      </c>
      <c r="T255" s="93">
        <f t="shared" si="29"/>
        <v>1.1810957650838521</v>
      </c>
      <c r="U255" s="93">
        <f t="shared" si="29"/>
        <v>1.3196999103381302</v>
      </c>
      <c r="V255" s="93">
        <f t="shared" si="29"/>
        <v>1.4745695521334996</v>
      </c>
      <c r="W255" s="93">
        <f t="shared" si="29"/>
        <v>1.6476134817059143</v>
      </c>
      <c r="X255" s="93">
        <f t="shared" si="29"/>
        <v>1.8409644910756418</v>
      </c>
      <c r="Y255" s="93">
        <f t="shared" si="27"/>
        <v>2.0570056600242923</v>
      </c>
      <c r="Z255" s="93">
        <f t="shared" si="27"/>
        <v>2.2983997279055175</v>
      </c>
      <c r="AA255" s="93">
        <f t="shared" si="27"/>
        <v>2.5681219123012871</v>
      </c>
      <c r="AB255" s="93">
        <f t="shared" si="27"/>
        <v>2.8694965790185374</v>
      </c>
      <c r="AC255" s="95">
        <f t="shared" si="27"/>
        <v>3.2062382153893214</v>
      </c>
      <c r="AE255" s="96"/>
    </row>
    <row r="256" spans="3:31" ht="24.75" customHeight="1" x14ac:dyDescent="0.25">
      <c r="C256" s="91">
        <f>ABS(E256-Dashboard!$F$13)</f>
        <v>70.747070563825815</v>
      </c>
      <c r="D256" s="92">
        <f t="shared" si="25"/>
        <v>0.11745216512645588</v>
      </c>
      <c r="E256" s="93" cm="1">
        <f t="array" ref="E256">SUM('DRE + DCF'!$S$41/TIR!S256,'DRE + DCF'!$U$41:$AD$41/TIR!T256:AC256,TIR!F256)</f>
        <v>118.36707056382582</v>
      </c>
      <c r="F256" s="100">
        <f>'DRE + DCF'!$AE$38*'DRE + DCF'!$AE$39*(1+G256)/(R256-G256)/AC256</f>
        <v>82.785059930911871</v>
      </c>
      <c r="G256" s="92">
        <f>R256*(1-'DRE + DCF'!$AE$39)</f>
        <v>7.0471299075873531E-2</v>
      </c>
      <c r="H256" s="94">
        <f t="shared" si="28"/>
        <v>0.11745216512645588</v>
      </c>
      <c r="I256" s="94">
        <f t="shared" si="30"/>
        <v>0.11745216512645588</v>
      </c>
      <c r="J256" s="94">
        <f t="shared" si="30"/>
        <v>0.11745216512645588</v>
      </c>
      <c r="K256" s="94">
        <f t="shared" si="30"/>
        <v>0.11745216512645588</v>
      </c>
      <c r="L256" s="94">
        <f t="shared" si="30"/>
        <v>0.11745216512645588</v>
      </c>
      <c r="M256" s="94">
        <f t="shared" si="30"/>
        <v>0.11745216512645588</v>
      </c>
      <c r="N256" s="94">
        <f t="shared" si="30"/>
        <v>0.11745216512645588</v>
      </c>
      <c r="O256" s="94">
        <f t="shared" si="30"/>
        <v>0.11745216512645588</v>
      </c>
      <c r="P256" s="94">
        <f t="shared" si="30"/>
        <v>0.11745216512645588</v>
      </c>
      <c r="Q256" s="94">
        <f t="shared" si="30"/>
        <v>0.11745216512645588</v>
      </c>
      <c r="R256" s="94">
        <f t="shared" si="30"/>
        <v>0.11745216512645588</v>
      </c>
      <c r="S256" s="93">
        <f>(1+H256)^((5-Dashboard!$F$9)*3/12)</f>
        <v>1.0570961002323562</v>
      </c>
      <c r="T256" s="93">
        <f t="shared" si="29"/>
        <v>1.1812543259513795</v>
      </c>
      <c r="U256" s="93">
        <f t="shared" si="29"/>
        <v>1.3199952040993612</v>
      </c>
      <c r="V256" s="93">
        <f t="shared" si="29"/>
        <v>1.4750314987773694</v>
      </c>
      <c r="W256" s="93">
        <f t="shared" si="29"/>
        <v>1.6482771419384927</v>
      </c>
      <c r="X256" s="93">
        <f t="shared" si="29"/>
        <v>1.8418708609876155</v>
      </c>
      <c r="Y256" s="93">
        <f t="shared" si="27"/>
        <v>2.0582025814939406</v>
      </c>
      <c r="Z256" s="93">
        <f t="shared" si="27"/>
        <v>2.2999429309592649</v>
      </c>
      <c r="AA256" s="93">
        <f t="shared" si="27"/>
        <v>2.5700762078677175</v>
      </c>
      <c r="AB256" s="93">
        <f t="shared" si="27"/>
        <v>2.8719372230217726</v>
      </c>
      <c r="AC256" s="95">
        <f t="shared" si="27"/>
        <v>3.2092524679729411</v>
      </c>
      <c r="AE256" s="96"/>
    </row>
    <row r="257" spans="3:31" ht="24.75" customHeight="1" x14ac:dyDescent="0.25">
      <c r="C257" s="91">
        <f>ABS(E257-Dashboard!$F$13)</f>
        <v>70.585694420121882</v>
      </c>
      <c r="D257" s="92">
        <f t="shared" si="25"/>
        <v>0.11755216512645589</v>
      </c>
      <c r="E257" s="93" cm="1">
        <f t="array" ref="E257">SUM('DRE + DCF'!$S$41/TIR!S257,'DRE + DCF'!$U$41:$AD$41/TIR!T257:AC257,TIR!F257)</f>
        <v>118.20569442012189</v>
      </c>
      <c r="F257" s="100">
        <f>'DRE + DCF'!$AE$38*'DRE + DCF'!$AE$39*(1+G257)/(R257-G257)/AC257</f>
        <v>82.641585835077947</v>
      </c>
      <c r="G257" s="92">
        <f>R257*(1-'DRE + DCF'!$AE$39)</f>
        <v>7.0531299075873535E-2</v>
      </c>
      <c r="H257" s="94">
        <f t="shared" si="28"/>
        <v>0.11755216512645589</v>
      </c>
      <c r="I257" s="94">
        <f t="shared" si="30"/>
        <v>0.11755216512645589</v>
      </c>
      <c r="J257" s="94">
        <f t="shared" si="30"/>
        <v>0.11755216512645589</v>
      </c>
      <c r="K257" s="94">
        <f t="shared" si="30"/>
        <v>0.11755216512645589</v>
      </c>
      <c r="L257" s="94">
        <f t="shared" si="30"/>
        <v>0.11755216512645589</v>
      </c>
      <c r="M257" s="94">
        <f t="shared" si="30"/>
        <v>0.11755216512645589</v>
      </c>
      <c r="N257" s="94">
        <f t="shared" si="30"/>
        <v>0.11755216512645589</v>
      </c>
      <c r="O257" s="94">
        <f t="shared" si="30"/>
        <v>0.11755216512645589</v>
      </c>
      <c r="P257" s="94">
        <f t="shared" si="30"/>
        <v>0.11755216512645589</v>
      </c>
      <c r="Q257" s="94">
        <f t="shared" si="30"/>
        <v>0.11755216512645589</v>
      </c>
      <c r="R257" s="94">
        <f t="shared" si="30"/>
        <v>0.11755216512645589</v>
      </c>
      <c r="S257" s="93">
        <f>(1+H257)^((5-Dashboard!$F$9)*3/12)</f>
        <v>1.0571433985635326</v>
      </c>
      <c r="T257" s="93">
        <f t="shared" si="29"/>
        <v>1.1814128939138158</v>
      </c>
      <c r="U257" s="93">
        <f t="shared" si="29"/>
        <v>1.3202905375016969</v>
      </c>
      <c r="V257" s="93">
        <f t="shared" si="29"/>
        <v>1.4754935487809937</v>
      </c>
      <c r="W257" s="93">
        <f t="shared" si="29"/>
        <v>1.6489410100703175</v>
      </c>
      <c r="X257" s="93">
        <f t="shared" si="29"/>
        <v>1.8427775959698884</v>
      </c>
      <c r="Y257" s="93">
        <f t="shared" si="27"/>
        <v>2.0594000922226741</v>
      </c>
      <c r="Z257" s="93">
        <f t="shared" si="27"/>
        <v>2.3014870319250726</v>
      </c>
      <c r="AA257" s="93">
        <f t="shared" si="27"/>
        <v>2.5720318155383257</v>
      </c>
      <c r="AB257" s="93">
        <f t="shared" si="27"/>
        <v>2.8743797242289855</v>
      </c>
      <c r="AC257" s="95">
        <f t="shared" si="27"/>
        <v>3.2122692842076881</v>
      </c>
      <c r="AE257" s="96"/>
    </row>
    <row r="258" spans="3:31" ht="24.75" customHeight="1" x14ac:dyDescent="0.25">
      <c r="C258" s="91">
        <f>ABS(E258-Dashboard!$F$13)</f>
        <v>70.424646681698789</v>
      </c>
      <c r="D258" s="92">
        <f t="shared" si="25"/>
        <v>0.11765216512645589</v>
      </c>
      <c r="E258" s="93" cm="1">
        <f t="array" ref="E258">SUM('DRE + DCF'!$S$41/TIR!S258,'DRE + DCF'!$U$41:$AD$41/TIR!T258:AC258,TIR!F258)</f>
        <v>118.04464668169879</v>
      </c>
      <c r="F258" s="100">
        <f>'DRE + DCF'!$AE$38*'DRE + DCF'!$AE$39*(1+G258)/(R258-G258)/AC258</f>
        <v>82.498426771075955</v>
      </c>
      <c r="G258" s="92">
        <f>R258*(1-'DRE + DCF'!$AE$39)</f>
        <v>7.0591299075873526E-2</v>
      </c>
      <c r="H258" s="94">
        <f t="shared" si="28"/>
        <v>0.11765216512645589</v>
      </c>
      <c r="I258" s="94">
        <f t="shared" si="30"/>
        <v>0.11765216512645589</v>
      </c>
      <c r="J258" s="94">
        <f t="shared" si="30"/>
        <v>0.11765216512645589</v>
      </c>
      <c r="K258" s="94">
        <f t="shared" si="30"/>
        <v>0.11765216512645589</v>
      </c>
      <c r="L258" s="94">
        <f t="shared" si="30"/>
        <v>0.11765216512645589</v>
      </c>
      <c r="M258" s="94">
        <f t="shared" si="30"/>
        <v>0.11765216512645589</v>
      </c>
      <c r="N258" s="94">
        <f t="shared" si="30"/>
        <v>0.11765216512645589</v>
      </c>
      <c r="O258" s="94">
        <f t="shared" si="30"/>
        <v>0.11765216512645589</v>
      </c>
      <c r="P258" s="94">
        <f t="shared" si="30"/>
        <v>0.11765216512645589</v>
      </c>
      <c r="Q258" s="94">
        <f t="shared" si="30"/>
        <v>0.11765216512645589</v>
      </c>
      <c r="R258" s="94">
        <f t="shared" si="30"/>
        <v>0.11765216512645589</v>
      </c>
      <c r="S258" s="93">
        <f>(1+H258)^((5-Dashboard!$F$9)*3/12)</f>
        <v>1.0571906947785985</v>
      </c>
      <c r="T258" s="93">
        <f t="shared" si="29"/>
        <v>1.1815714689708428</v>
      </c>
      <c r="U258" s="93">
        <f t="shared" si="29"/>
        <v>1.3205859105469095</v>
      </c>
      <c r="V258" s="93">
        <f t="shared" si="29"/>
        <v>1.4759557021582457</v>
      </c>
      <c r="W258" s="93">
        <f t="shared" si="29"/>
        <v>1.6496050861479019</v>
      </c>
      <c r="X258" s="93">
        <f t="shared" si="29"/>
        <v>1.8436846961368165</v>
      </c>
      <c r="Y258" s="93">
        <f t="shared" si="27"/>
        <v>2.0605981924478249</v>
      </c>
      <c r="Z258" s="93">
        <f t="shared" si="27"/>
        <v>2.3030320312449732</v>
      </c>
      <c r="AA258" s="93">
        <f t="shared" si="27"/>
        <v>2.5739887360765241</v>
      </c>
      <c r="AB258" s="93">
        <f t="shared" si="27"/>
        <v>2.8768240838870369</v>
      </c>
      <c r="AC258" s="95">
        <f t="shared" si="27"/>
        <v>3.2152886660442799</v>
      </c>
      <c r="AE258" s="96"/>
    </row>
    <row r="259" spans="3:31" ht="24.75" customHeight="1" x14ac:dyDescent="0.25">
      <c r="C259" s="91">
        <f>ABS(E259-Dashboard!$F$13)</f>
        <v>70.263926458023775</v>
      </c>
      <c r="D259" s="92">
        <f t="shared" si="25"/>
        <v>0.11775216512645589</v>
      </c>
      <c r="E259" s="93" cm="1">
        <f t="array" ref="E259">SUM('DRE + DCF'!$S$41/TIR!S259,'DRE + DCF'!$U$41:$AD$41/TIR!T259:AC259,TIR!F259)</f>
        <v>117.88392645802377</v>
      </c>
      <c r="F259" s="100">
        <f>'DRE + DCF'!$AE$38*'DRE + DCF'!$AE$39*(1+G259)/(R259-G259)/AC259</f>
        <v>82.355581860529199</v>
      </c>
      <c r="G259" s="92">
        <f>R259*(1-'DRE + DCF'!$AE$39)</f>
        <v>7.065129907587353E-2</v>
      </c>
      <c r="H259" s="94">
        <f t="shared" si="28"/>
        <v>0.11775216512645589</v>
      </c>
      <c r="I259" s="94">
        <f t="shared" si="30"/>
        <v>0.11775216512645589</v>
      </c>
      <c r="J259" s="94">
        <f t="shared" si="30"/>
        <v>0.11775216512645589</v>
      </c>
      <c r="K259" s="94">
        <f t="shared" si="30"/>
        <v>0.11775216512645589</v>
      </c>
      <c r="L259" s="94">
        <f t="shared" si="30"/>
        <v>0.11775216512645589</v>
      </c>
      <c r="M259" s="94">
        <f t="shared" si="30"/>
        <v>0.11775216512645589</v>
      </c>
      <c r="N259" s="94">
        <f t="shared" si="30"/>
        <v>0.11775216512645589</v>
      </c>
      <c r="O259" s="94">
        <f t="shared" si="30"/>
        <v>0.11775216512645589</v>
      </c>
      <c r="P259" s="94">
        <f t="shared" si="30"/>
        <v>0.11775216512645589</v>
      </c>
      <c r="Q259" s="94">
        <f t="shared" si="30"/>
        <v>0.11775216512645589</v>
      </c>
      <c r="R259" s="94">
        <f t="shared" si="30"/>
        <v>0.11775216512645589</v>
      </c>
      <c r="S259" s="93">
        <f>(1+H259)^((5-Dashboard!$F$9)*3/12)</f>
        <v>1.0572379888778383</v>
      </c>
      <c r="T259" s="93">
        <f t="shared" si="29"/>
        <v>1.1817300511221436</v>
      </c>
      <c r="U259" s="93">
        <f t="shared" si="29"/>
        <v>1.3208813232367733</v>
      </c>
      <c r="V259" s="93">
        <f t="shared" si="29"/>
        <v>1.4764179589230015</v>
      </c>
      <c r="W259" s="93">
        <f t="shared" si="29"/>
        <v>1.6502693702177678</v>
      </c>
      <c r="X259" s="93">
        <f t="shared" si="29"/>
        <v>1.8445921616027827</v>
      </c>
      <c r="Y259" s="93">
        <f t="shared" si="27"/>
        <v>2.0617968824067998</v>
      </c>
      <c r="Z259" s="93">
        <f t="shared" si="27"/>
        <v>2.3045779293611774</v>
      </c>
      <c r="AA259" s="93">
        <f t="shared" si="27"/>
        <v>2.5759469702461009</v>
      </c>
      <c r="AB259" s="93">
        <f t="shared" si="27"/>
        <v>2.8792703032435134</v>
      </c>
      <c r="AC259" s="95">
        <f t="shared" si="27"/>
        <v>3.2183106154347443</v>
      </c>
      <c r="AE259" s="96"/>
    </row>
    <row r="260" spans="3:31" ht="24.75" customHeight="1" x14ac:dyDescent="0.25">
      <c r="C260" s="91">
        <f>ABS(E260-Dashboard!$F$13)</f>
        <v>70.103532861645306</v>
      </c>
      <c r="D260" s="92">
        <f t="shared" si="25"/>
        <v>0.1178521651264559</v>
      </c>
      <c r="E260" s="93" cm="1">
        <f t="array" ref="E260">SUM('DRE + DCF'!$S$41/TIR!S260,'DRE + DCF'!$U$41:$AD$41/TIR!T260:AC260,TIR!F260)</f>
        <v>117.72353286164531</v>
      </c>
      <c r="F260" s="100">
        <f>'DRE + DCF'!$AE$38*'DRE + DCF'!$AE$39*(1+G260)/(R260-G260)/AC260</f>
        <v>82.213050228129575</v>
      </c>
      <c r="G260" s="92">
        <f>R260*(1-'DRE + DCF'!$AE$39)</f>
        <v>7.0711299075873535E-2</v>
      </c>
      <c r="H260" s="94">
        <f t="shared" si="28"/>
        <v>0.1178521651264559</v>
      </c>
      <c r="I260" s="94">
        <f t="shared" si="30"/>
        <v>0.1178521651264559</v>
      </c>
      <c r="J260" s="94">
        <f t="shared" si="30"/>
        <v>0.1178521651264559</v>
      </c>
      <c r="K260" s="94">
        <f t="shared" si="30"/>
        <v>0.1178521651264559</v>
      </c>
      <c r="L260" s="94">
        <f t="shared" si="30"/>
        <v>0.1178521651264559</v>
      </c>
      <c r="M260" s="94">
        <f t="shared" si="30"/>
        <v>0.1178521651264559</v>
      </c>
      <c r="N260" s="94">
        <f t="shared" si="30"/>
        <v>0.1178521651264559</v>
      </c>
      <c r="O260" s="94">
        <f t="shared" si="30"/>
        <v>0.1178521651264559</v>
      </c>
      <c r="P260" s="94">
        <f t="shared" si="30"/>
        <v>0.1178521651264559</v>
      </c>
      <c r="Q260" s="94">
        <f t="shared" si="30"/>
        <v>0.1178521651264559</v>
      </c>
      <c r="R260" s="94">
        <f t="shared" si="30"/>
        <v>0.1178521651264559</v>
      </c>
      <c r="S260" s="93">
        <f>(1+H260)^((5-Dashboard!$F$9)*3/12)</f>
        <v>1.0572852808615354</v>
      </c>
      <c r="T260" s="93">
        <f t="shared" si="29"/>
        <v>1.1818886403674003</v>
      </c>
      <c r="U260" s="93">
        <f t="shared" si="29"/>
        <v>1.3211767755730617</v>
      </c>
      <c r="V260" s="93">
        <f t="shared" si="29"/>
        <v>1.4768803190891366</v>
      </c>
      <c r="W260" s="93">
        <f t="shared" si="29"/>
        <v>1.6509338623264425</v>
      </c>
      <c r="X260" s="93">
        <f t="shared" si="29"/>
        <v>1.845499992482196</v>
      </c>
      <c r="Y260" s="93">
        <f t="shared" si="27"/>
        <v>2.0629961623370807</v>
      </c>
      <c r="Z260" s="93">
        <f t="shared" si="27"/>
        <v>2.3061247267160754</v>
      </c>
      <c r="AA260" s="93">
        <f t="shared" si="27"/>
        <v>2.5779065188112211</v>
      </c>
      <c r="AB260" s="93">
        <f t="shared" si="27"/>
        <v>2.8817183835467284</v>
      </c>
      <c r="AC260" s="95">
        <f t="shared" si="27"/>
        <v>3.221335134332421</v>
      </c>
      <c r="AE260" s="96"/>
    </row>
    <row r="261" spans="3:31" ht="24.75" customHeight="1" x14ac:dyDescent="0.25">
      <c r="C261" s="91">
        <f>ABS(E261-Dashboard!$F$13)</f>
        <v>69.943465008180397</v>
      </c>
      <c r="D261" s="92">
        <f t="shared" si="25"/>
        <v>0.1179521651264559</v>
      </c>
      <c r="E261" s="93" cm="1">
        <f t="array" ref="E261">SUM('DRE + DCF'!$S$41/TIR!S261,'DRE + DCF'!$U$41:$AD$41/TIR!T261:AC261,TIR!F261)</f>
        <v>117.5634650081804</v>
      </c>
      <c r="F261" s="100">
        <f>'DRE + DCF'!$AE$38*'DRE + DCF'!$AE$39*(1+G261)/(R261-G261)/AC261</f>
        <v>82.070831001624853</v>
      </c>
      <c r="G261" s="92">
        <f>R261*(1-'DRE + DCF'!$AE$39)</f>
        <v>7.0771299075873539E-2</v>
      </c>
      <c r="H261" s="94">
        <f t="shared" si="28"/>
        <v>0.1179521651264559</v>
      </c>
      <c r="I261" s="94">
        <f t="shared" si="30"/>
        <v>0.1179521651264559</v>
      </c>
      <c r="J261" s="94">
        <f t="shared" si="30"/>
        <v>0.1179521651264559</v>
      </c>
      <c r="K261" s="94">
        <f t="shared" si="30"/>
        <v>0.1179521651264559</v>
      </c>
      <c r="L261" s="94">
        <f t="shared" si="30"/>
        <v>0.1179521651264559</v>
      </c>
      <c r="M261" s="94">
        <f t="shared" si="30"/>
        <v>0.1179521651264559</v>
      </c>
      <c r="N261" s="94">
        <f t="shared" si="30"/>
        <v>0.1179521651264559</v>
      </c>
      <c r="O261" s="94">
        <f t="shared" si="30"/>
        <v>0.1179521651264559</v>
      </c>
      <c r="P261" s="94">
        <f t="shared" si="30"/>
        <v>0.1179521651264559</v>
      </c>
      <c r="Q261" s="94">
        <f t="shared" si="30"/>
        <v>0.1179521651264559</v>
      </c>
      <c r="R261" s="94">
        <f t="shared" si="30"/>
        <v>0.1179521651264559</v>
      </c>
      <c r="S261" s="93">
        <f>(1+H261)^((5-Dashboard!$F$9)*3/12)</f>
        <v>1.0573325707299741</v>
      </c>
      <c r="T261" s="93">
        <f t="shared" si="29"/>
        <v>1.1820472367062962</v>
      </c>
      <c r="U261" s="93">
        <f t="shared" si="29"/>
        <v>1.3214722675575481</v>
      </c>
      <c r="V261" s="93">
        <f t="shared" si="29"/>
        <v>1.4773427826705281</v>
      </c>
      <c r="W261" s="93">
        <f t="shared" si="29"/>
        <v>1.6515985625204601</v>
      </c>
      <c r="X261" s="93">
        <f t="shared" si="29"/>
        <v>1.8464081888894905</v>
      </c>
      <c r="Y261" s="93">
        <f t="shared" si="27"/>
        <v>2.0641960324762243</v>
      </c>
      <c r="Z261" s="93">
        <f t="shared" si="27"/>
        <v>2.3076724237522352</v>
      </c>
      <c r="AA261" s="93">
        <f t="shared" si="27"/>
        <v>2.5798673825364276</v>
      </c>
      <c r="AB261" s="93">
        <f t="shared" si="27"/>
        <v>2.8841683260457218</v>
      </c>
      <c r="AC261" s="95">
        <f t="shared" si="27"/>
        <v>3.2243622246919608</v>
      </c>
      <c r="AE261" s="96"/>
    </row>
    <row r="262" spans="3:31" ht="24.75" customHeight="1" x14ac:dyDescent="0.25">
      <c r="C262" s="91">
        <f>ABS(E262-Dashboard!$F$13)</f>
        <v>69.783722016301482</v>
      </c>
      <c r="D262" s="92">
        <f t="shared" si="25"/>
        <v>0.1180521651264559</v>
      </c>
      <c r="E262" s="93" cm="1">
        <f t="array" ref="E262">SUM('DRE + DCF'!$S$41/TIR!S262,'DRE + DCF'!$U$41:$AD$41/TIR!T262:AC262,TIR!F262)</f>
        <v>117.40372201630149</v>
      </c>
      <c r="F262" s="100">
        <f>'DRE + DCF'!$AE$38*'DRE + DCF'!$AE$39*(1+G262)/(R262-G262)/AC262</f>
        <v>81.92892331180559</v>
      </c>
      <c r="G262" s="92">
        <f>R262*(1-'DRE + DCF'!$AE$39)</f>
        <v>7.0831299075873544E-2</v>
      </c>
      <c r="H262" s="94">
        <f t="shared" si="28"/>
        <v>0.1180521651264559</v>
      </c>
      <c r="I262" s="94">
        <f t="shared" si="30"/>
        <v>0.1180521651264559</v>
      </c>
      <c r="J262" s="94">
        <f t="shared" si="30"/>
        <v>0.1180521651264559</v>
      </c>
      <c r="K262" s="94">
        <f t="shared" si="30"/>
        <v>0.1180521651264559</v>
      </c>
      <c r="L262" s="94">
        <f t="shared" si="30"/>
        <v>0.1180521651264559</v>
      </c>
      <c r="M262" s="94">
        <f t="shared" si="30"/>
        <v>0.1180521651264559</v>
      </c>
      <c r="N262" s="94">
        <f t="shared" si="30"/>
        <v>0.1180521651264559</v>
      </c>
      <c r="O262" s="94">
        <f t="shared" si="30"/>
        <v>0.1180521651264559</v>
      </c>
      <c r="P262" s="94">
        <f t="shared" si="30"/>
        <v>0.1180521651264559</v>
      </c>
      <c r="Q262" s="94">
        <f t="shared" si="30"/>
        <v>0.1180521651264559</v>
      </c>
      <c r="R262" s="94">
        <f t="shared" si="30"/>
        <v>0.1180521651264559</v>
      </c>
      <c r="S262" s="93">
        <f>(1+H262)^((5-Dashboard!$F$9)*3/12)</f>
        <v>1.0573798584834382</v>
      </c>
      <c r="T262" s="93">
        <f t="shared" si="29"/>
        <v>1.1822058401385136</v>
      </c>
      <c r="U262" s="93">
        <f t="shared" si="29"/>
        <v>1.3217677991920058</v>
      </c>
      <c r="V262" s="93">
        <f t="shared" si="29"/>
        <v>1.4778053496810526</v>
      </c>
      <c r="W262" s="93">
        <f t="shared" si="29"/>
        <v>1.6522634708463602</v>
      </c>
      <c r="X262" s="93">
        <f t="shared" si="29"/>
        <v>1.8473167509391257</v>
      </c>
      <c r="Y262" s="93">
        <f t="shared" si="27"/>
        <v>2.0653964930618596</v>
      </c>
      <c r="Z262" s="93">
        <f t="shared" si="27"/>
        <v>2.3092210209124011</v>
      </c>
      <c r="AA262" s="93">
        <f t="shared" si="27"/>
        <v>2.581829562186635</v>
      </c>
      <c r="AB262" s="93">
        <f t="shared" si="27"/>
        <v>2.8866201319902567</v>
      </c>
      <c r="AC262" s="95">
        <f t="shared" si="27"/>
        <v>3.2273918884693225</v>
      </c>
      <c r="AE262" s="96"/>
    </row>
    <row r="263" spans="3:31" ht="24.75" customHeight="1" x14ac:dyDescent="0.25">
      <c r="C263" s="91">
        <f>ABS(E263-Dashboard!$F$13)</f>
        <v>69.624303007723142</v>
      </c>
      <c r="D263" s="92">
        <f t="shared" si="25"/>
        <v>0.1181521651264559</v>
      </c>
      <c r="E263" s="93" cm="1">
        <f t="array" ref="E263">SUM('DRE + DCF'!$S$41/TIR!S263,'DRE + DCF'!$U$41:$AD$41/TIR!T263:AC263,TIR!F263)</f>
        <v>117.24430300772315</v>
      </c>
      <c r="F263" s="100">
        <f>'DRE + DCF'!$AE$38*'DRE + DCF'!$AE$39*(1+G263)/(R263-G263)/AC263</f>
        <v>81.787326292491898</v>
      </c>
      <c r="G263" s="92">
        <f>R263*(1-'DRE + DCF'!$AE$39)</f>
        <v>7.0891299075873535E-2</v>
      </c>
      <c r="H263" s="94">
        <f t="shared" si="28"/>
        <v>0.1181521651264559</v>
      </c>
      <c r="I263" s="94">
        <f t="shared" si="30"/>
        <v>0.1181521651264559</v>
      </c>
      <c r="J263" s="94">
        <f t="shared" si="30"/>
        <v>0.1181521651264559</v>
      </c>
      <c r="K263" s="94">
        <f t="shared" si="30"/>
        <v>0.1181521651264559</v>
      </c>
      <c r="L263" s="94">
        <f t="shared" si="30"/>
        <v>0.1181521651264559</v>
      </c>
      <c r="M263" s="94">
        <f t="shared" si="30"/>
        <v>0.1181521651264559</v>
      </c>
      <c r="N263" s="94">
        <f t="shared" si="30"/>
        <v>0.1181521651264559</v>
      </c>
      <c r="O263" s="94">
        <f t="shared" si="30"/>
        <v>0.1181521651264559</v>
      </c>
      <c r="P263" s="94">
        <f t="shared" si="30"/>
        <v>0.1181521651264559</v>
      </c>
      <c r="Q263" s="94">
        <f t="shared" si="30"/>
        <v>0.1181521651264559</v>
      </c>
      <c r="R263" s="94">
        <f t="shared" si="30"/>
        <v>0.1181521651264559</v>
      </c>
      <c r="S263" s="93">
        <f>(1+H263)^((5-Dashboard!$F$9)*3/12)</f>
        <v>1.0574271441222114</v>
      </c>
      <c r="T263" s="93">
        <f t="shared" si="29"/>
        <v>1.1823644506637356</v>
      </c>
      <c r="U263" s="93">
        <f t="shared" si="29"/>
        <v>1.3220633704782085</v>
      </c>
      <c r="V263" s="93">
        <f t="shared" si="29"/>
        <v>1.4782680201345886</v>
      </c>
      <c r="W263" s="93">
        <f t="shared" si="29"/>
        <v>1.6529285873506896</v>
      </c>
      <c r="X263" s="93">
        <f t="shared" si="29"/>
        <v>1.8482256787455877</v>
      </c>
      <c r="Y263" s="93">
        <f t="shared" si="27"/>
        <v>2.0665975443316924</v>
      </c>
      <c r="Z263" s="93">
        <f t="shared" si="27"/>
        <v>2.3107705186394987</v>
      </c>
      <c r="AA263" s="93">
        <f t="shared" si="27"/>
        <v>2.5837930585271387</v>
      </c>
      <c r="AB263" s="93">
        <f t="shared" si="27"/>
        <v>2.8890738026308278</v>
      </c>
      <c r="AC263" s="95">
        <f t="shared" si="27"/>
        <v>3.2304241276217831</v>
      </c>
      <c r="AE263" s="96"/>
    </row>
    <row r="264" spans="3:31" ht="24.75" customHeight="1" x14ac:dyDescent="0.25">
      <c r="C264" s="91">
        <f>ABS(E264-Dashboard!$F$13)</f>
        <v>69.46520710718957</v>
      </c>
      <c r="D264" s="92">
        <f t="shared" si="25"/>
        <v>0.11825216512645591</v>
      </c>
      <c r="E264" s="93" cm="1">
        <f t="array" ref="E264">SUM('DRE + DCF'!$S$41/TIR!S264,'DRE + DCF'!$U$41:$AD$41/TIR!T264:AC264,TIR!F264)</f>
        <v>117.08520710718956</v>
      </c>
      <c r="F264" s="100">
        <f>'DRE + DCF'!$AE$38*'DRE + DCF'!$AE$39*(1+G264)/(R264-G264)/AC264</f>
        <v>81.646039080520879</v>
      </c>
      <c r="G264" s="92">
        <f>R264*(1-'DRE + DCF'!$AE$39)</f>
        <v>7.0951299075873539E-2</v>
      </c>
      <c r="H264" s="94">
        <f t="shared" si="28"/>
        <v>0.11825216512645591</v>
      </c>
      <c r="I264" s="94">
        <f t="shared" si="30"/>
        <v>0.11825216512645591</v>
      </c>
      <c r="J264" s="94">
        <f t="shared" si="30"/>
        <v>0.11825216512645591</v>
      </c>
      <c r="K264" s="94">
        <f t="shared" si="30"/>
        <v>0.11825216512645591</v>
      </c>
      <c r="L264" s="94">
        <f t="shared" si="30"/>
        <v>0.11825216512645591</v>
      </c>
      <c r="M264" s="94">
        <f t="shared" si="30"/>
        <v>0.11825216512645591</v>
      </c>
      <c r="N264" s="94">
        <f t="shared" si="30"/>
        <v>0.11825216512645591</v>
      </c>
      <c r="O264" s="94">
        <f t="shared" si="30"/>
        <v>0.11825216512645591</v>
      </c>
      <c r="P264" s="94">
        <f t="shared" si="30"/>
        <v>0.11825216512645591</v>
      </c>
      <c r="Q264" s="94">
        <f t="shared" si="30"/>
        <v>0.11825216512645591</v>
      </c>
      <c r="R264" s="94">
        <f t="shared" si="30"/>
        <v>0.11825216512645591</v>
      </c>
      <c r="S264" s="93">
        <f>(1+H264)^((5-Dashboard!$F$9)*3/12)</f>
        <v>1.0574744276465771</v>
      </c>
      <c r="T264" s="93">
        <f t="shared" si="29"/>
        <v>1.1825230682816446</v>
      </c>
      <c r="U264" s="93">
        <f t="shared" si="29"/>
        <v>1.3223589814179288</v>
      </c>
      <c r="V264" s="93">
        <f t="shared" si="29"/>
        <v>1.4787307940450138</v>
      </c>
      <c r="W264" s="93">
        <f t="shared" si="29"/>
        <v>1.6535939120800001</v>
      </c>
      <c r="X264" s="93">
        <f t="shared" si="29"/>
        <v>1.8491349724233863</v>
      </c>
      <c r="Y264" s="93">
        <f t="shared" si="27"/>
        <v>2.067799186523501</v>
      </c>
      <c r="Z264" s="93">
        <f t="shared" si="27"/>
        <v>2.312320917376629</v>
      </c>
      <c r="AA264" s="93">
        <f t="shared" si="27"/>
        <v>2.5857578723236081</v>
      </c>
      <c r="AB264" s="93">
        <f t="shared" si="27"/>
        <v>2.8915293392186525</v>
      </c>
      <c r="AC264" s="95">
        <f t="shared" si="27"/>
        <v>3.2334589441079284</v>
      </c>
      <c r="AE264" s="96"/>
    </row>
    <row r="265" spans="3:31" ht="24.75" customHeight="1" x14ac:dyDescent="0.25">
      <c r="C265" s="91">
        <f>ABS(E265-Dashboard!$F$13)</f>
        <v>69.306433442461298</v>
      </c>
      <c r="D265" s="92">
        <f t="shared" si="25"/>
        <v>0.11835216512645591</v>
      </c>
      <c r="E265" s="93" cm="1">
        <f t="array" ref="E265">SUM('DRE + DCF'!$S$41/TIR!S265,'DRE + DCF'!$U$41:$AD$41/TIR!T265:AC265,TIR!F265)</f>
        <v>116.9264334424613</v>
      </c>
      <c r="F265" s="100">
        <f>'DRE + DCF'!$AE$38*'DRE + DCF'!$AE$39*(1+G265)/(R265-G265)/AC265</f>
        <v>81.505060815733415</v>
      </c>
      <c r="G265" s="92">
        <f>R265*(1-'DRE + DCF'!$AE$39)</f>
        <v>7.1011299075873544E-2</v>
      </c>
      <c r="H265" s="94">
        <f t="shared" si="28"/>
        <v>0.11835216512645591</v>
      </c>
      <c r="I265" s="94">
        <f t="shared" si="30"/>
        <v>0.11835216512645591</v>
      </c>
      <c r="J265" s="94">
        <f t="shared" si="30"/>
        <v>0.11835216512645591</v>
      </c>
      <c r="K265" s="94">
        <f t="shared" si="30"/>
        <v>0.11835216512645591</v>
      </c>
      <c r="L265" s="94">
        <f t="shared" si="30"/>
        <v>0.11835216512645591</v>
      </c>
      <c r="M265" s="94">
        <f t="shared" si="30"/>
        <v>0.11835216512645591</v>
      </c>
      <c r="N265" s="94">
        <f t="shared" si="30"/>
        <v>0.11835216512645591</v>
      </c>
      <c r="O265" s="94">
        <f t="shared" si="30"/>
        <v>0.11835216512645591</v>
      </c>
      <c r="P265" s="94">
        <f t="shared" si="30"/>
        <v>0.11835216512645591</v>
      </c>
      <c r="Q265" s="94">
        <f t="shared" si="30"/>
        <v>0.11835216512645591</v>
      </c>
      <c r="R265" s="94">
        <f t="shared" si="30"/>
        <v>0.11835216512645591</v>
      </c>
      <c r="S265" s="93">
        <f>(1+H265)^((5-Dashboard!$F$9)*3/12)</f>
        <v>1.0575217090568192</v>
      </c>
      <c r="T265" s="93">
        <f t="shared" si="29"/>
        <v>1.1826816929919237</v>
      </c>
      <c r="U265" s="93">
        <f t="shared" si="29"/>
        <v>1.3226546320129402</v>
      </c>
      <c r="V265" s="93">
        <f t="shared" si="29"/>
        <v>1.4791936714262075</v>
      </c>
      <c r="W265" s="93">
        <f t="shared" si="29"/>
        <v>1.6542594450808505</v>
      </c>
      <c r="X265" s="93">
        <f t="shared" si="29"/>
        <v>1.8500446320870585</v>
      </c>
      <c r="Y265" s="93">
        <f t="shared" si="27"/>
        <v>2.0690014198751392</v>
      </c>
      <c r="Z265" s="93">
        <f t="shared" si="27"/>
        <v>2.3138722175670732</v>
      </c>
      <c r="AA265" s="93">
        <f t="shared" si="27"/>
        <v>2.5877240043420899</v>
      </c>
      <c r="AB265" s="93">
        <f t="shared" si="27"/>
        <v>2.8939867430056787</v>
      </c>
      <c r="AC265" s="95">
        <f t="shared" si="27"/>
        <v>3.2364963398876609</v>
      </c>
      <c r="AE265" s="96"/>
    </row>
    <row r="266" spans="3:31" ht="24.75" customHeight="1" x14ac:dyDescent="0.25">
      <c r="C266" s="91">
        <f>ABS(E266-Dashboard!$F$13)</f>
        <v>69.147981144302719</v>
      </c>
      <c r="D266" s="92">
        <f t="shared" si="25"/>
        <v>0.11845216512645591</v>
      </c>
      <c r="E266" s="93" cm="1">
        <f t="array" ref="E266">SUM('DRE + DCF'!$S$41/TIR!S266,'DRE + DCF'!$U$41:$AD$41/TIR!T266:AC266,TIR!F266)</f>
        <v>116.76798114430271</v>
      </c>
      <c r="F266" s="100">
        <f>'DRE + DCF'!$AE$38*'DRE + DCF'!$AE$39*(1+G266)/(R266-G266)/AC266</f>
        <v>81.364390640961602</v>
      </c>
      <c r="G266" s="92">
        <f>R266*(1-'DRE + DCF'!$AE$39)</f>
        <v>7.1071299075873548E-2</v>
      </c>
      <c r="H266" s="94">
        <f t="shared" si="28"/>
        <v>0.11845216512645591</v>
      </c>
      <c r="I266" s="94">
        <f t="shared" si="30"/>
        <v>0.11845216512645591</v>
      </c>
      <c r="J266" s="94">
        <f t="shared" si="30"/>
        <v>0.11845216512645591</v>
      </c>
      <c r="K266" s="94">
        <f t="shared" si="30"/>
        <v>0.11845216512645591</v>
      </c>
      <c r="L266" s="94">
        <f t="shared" si="30"/>
        <v>0.11845216512645591</v>
      </c>
      <c r="M266" s="94">
        <f t="shared" si="30"/>
        <v>0.11845216512645591</v>
      </c>
      <c r="N266" s="94">
        <f t="shared" si="30"/>
        <v>0.11845216512645591</v>
      </c>
      <c r="O266" s="94">
        <f t="shared" si="30"/>
        <v>0.11845216512645591</v>
      </c>
      <c r="P266" s="94">
        <f t="shared" si="30"/>
        <v>0.11845216512645591</v>
      </c>
      <c r="Q266" s="94">
        <f t="shared" si="30"/>
        <v>0.11845216512645591</v>
      </c>
      <c r="R266" s="94">
        <f t="shared" si="30"/>
        <v>0.11845216512645591</v>
      </c>
      <c r="S266" s="93">
        <f>(1+H266)^((5-Dashboard!$F$9)*3/12)</f>
        <v>1.0575689883532213</v>
      </c>
      <c r="T266" s="93">
        <f t="shared" si="29"/>
        <v>1.182840324794256</v>
      </c>
      <c r="U266" s="93">
        <f t="shared" si="29"/>
        <v>1.3229503222650159</v>
      </c>
      <c r="V266" s="93">
        <f t="shared" si="29"/>
        <v>1.4796566522920496</v>
      </c>
      <c r="W266" s="93">
        <f t="shared" si="29"/>
        <v>1.6549251863998062</v>
      </c>
      <c r="X266" s="93">
        <f t="shared" si="29"/>
        <v>1.8509546578511669</v>
      </c>
      <c r="Y266" s="93">
        <f t="shared" si="27"/>
        <v>2.0702042446245357</v>
      </c>
      <c r="Z266" s="93">
        <f t="shared" si="27"/>
        <v>2.315424419654291</v>
      </c>
      <c r="AA266" s="93">
        <f t="shared" si="27"/>
        <v>2.5896914553490094</v>
      </c>
      <c r="AB266" s="93">
        <f t="shared" si="27"/>
        <v>2.8964460152445821</v>
      </c>
      <c r="AC266" s="95">
        <f t="shared" si="27"/>
        <v>3.2395363169221985</v>
      </c>
      <c r="AE266" s="96"/>
    </row>
    <row r="267" spans="3:31" ht="24.75" customHeight="1" x14ac:dyDescent="0.25">
      <c r="C267" s="91">
        <f>ABS(E267-Dashboard!$F$13)</f>
        <v>68.989849346469214</v>
      </c>
      <c r="D267" s="92">
        <f t="shared" si="25"/>
        <v>0.11855216512645592</v>
      </c>
      <c r="E267" s="93" cm="1">
        <f t="array" ref="E267">SUM('DRE + DCF'!$S$41/TIR!S267,'DRE + DCF'!$U$41:$AD$41/TIR!T267:AC267,TIR!F267)</f>
        <v>116.6098493464692</v>
      </c>
      <c r="F267" s="100">
        <f>'DRE + DCF'!$AE$38*'DRE + DCF'!$AE$39*(1+G267)/(R267-G267)/AC267</f>
        <v>81.224027702016031</v>
      </c>
      <c r="G267" s="92">
        <f>R267*(1-'DRE + DCF'!$AE$39)</f>
        <v>7.1131299075873552E-2</v>
      </c>
      <c r="H267" s="94">
        <f t="shared" si="28"/>
        <v>0.11855216512645592</v>
      </c>
      <c r="I267" s="94">
        <f t="shared" si="30"/>
        <v>0.11855216512645592</v>
      </c>
      <c r="J267" s="94">
        <f t="shared" si="30"/>
        <v>0.11855216512645592</v>
      </c>
      <c r="K267" s="94">
        <f t="shared" si="30"/>
        <v>0.11855216512645592</v>
      </c>
      <c r="L267" s="94">
        <f t="shared" si="30"/>
        <v>0.11855216512645592</v>
      </c>
      <c r="M267" s="94">
        <f t="shared" si="30"/>
        <v>0.11855216512645592</v>
      </c>
      <c r="N267" s="94">
        <f t="shared" si="30"/>
        <v>0.11855216512645592</v>
      </c>
      <c r="O267" s="94">
        <f t="shared" si="30"/>
        <v>0.11855216512645592</v>
      </c>
      <c r="P267" s="94">
        <f t="shared" si="30"/>
        <v>0.11855216512645592</v>
      </c>
      <c r="Q267" s="94">
        <f t="shared" si="30"/>
        <v>0.11855216512645592</v>
      </c>
      <c r="R267" s="94">
        <f t="shared" si="30"/>
        <v>0.11855216512645592</v>
      </c>
      <c r="S267" s="93">
        <f>(1+H267)^((5-Dashboard!$F$9)*3/12)</f>
        <v>1.0576162655360666</v>
      </c>
      <c r="T267" s="93">
        <f t="shared" si="29"/>
        <v>1.1829989636883238</v>
      </c>
      <c r="U267" s="93">
        <f t="shared" si="29"/>
        <v>1.3232460521759282</v>
      </c>
      <c r="V267" s="93">
        <f t="shared" si="29"/>
        <v>1.4801197366564196</v>
      </c>
      <c r="W267" s="93">
        <f t="shared" si="29"/>
        <v>1.6555911360834379</v>
      </c>
      <c r="X267" s="93">
        <f t="shared" si="29"/>
        <v>1.8518650498302982</v>
      </c>
      <c r="Y267" s="93">
        <f t="shared" si="27"/>
        <v>2.0714076610096921</v>
      </c>
      <c r="Z267" s="93">
        <f t="shared" si="27"/>
        <v>2.3169775240819188</v>
      </c>
      <c r="AA267" s="93">
        <f t="shared" si="27"/>
        <v>2.5916602261111654</v>
      </c>
      <c r="AB267" s="93">
        <f t="shared" si="27"/>
        <v>2.8989071571887641</v>
      </c>
      <c r="AC267" s="95">
        <f t="shared" si="27"/>
        <v>3.2425788771740711</v>
      </c>
      <c r="AE267" s="96"/>
    </row>
    <row r="268" spans="3:31" ht="24.75" customHeight="1" x14ac:dyDescent="0.25">
      <c r="C268" s="91">
        <f>ABS(E268-Dashboard!$F$13)</f>
        <v>68.832037185694389</v>
      </c>
      <c r="D268" s="92">
        <f t="shared" si="25"/>
        <v>0.11865216512645592</v>
      </c>
      <c r="E268" s="93" cm="1">
        <f t="array" ref="E268">SUM('DRE + DCF'!$S$41/TIR!S268,'DRE + DCF'!$U$41:$AD$41/TIR!T268:AC268,TIR!F268)</f>
        <v>116.45203718569438</v>
      </c>
      <c r="F268" s="100">
        <f>'DRE + DCF'!$AE$38*'DRE + DCF'!$AE$39*(1+G268)/(R268-G268)/AC268</f>
        <v>81.083971147672969</v>
      </c>
      <c r="G268" s="92">
        <f>R268*(1-'DRE + DCF'!$AE$39)</f>
        <v>7.1191299075873543E-2</v>
      </c>
      <c r="H268" s="94">
        <f t="shared" si="28"/>
        <v>0.11865216512645592</v>
      </c>
      <c r="I268" s="94">
        <f t="shared" si="30"/>
        <v>0.11865216512645592</v>
      </c>
      <c r="J268" s="94">
        <f t="shared" si="30"/>
        <v>0.11865216512645592</v>
      </c>
      <c r="K268" s="94">
        <f t="shared" si="30"/>
        <v>0.11865216512645592</v>
      </c>
      <c r="L268" s="94">
        <f t="shared" si="30"/>
        <v>0.11865216512645592</v>
      </c>
      <c r="M268" s="94">
        <f t="shared" si="30"/>
        <v>0.11865216512645592</v>
      </c>
      <c r="N268" s="94">
        <f t="shared" si="30"/>
        <v>0.11865216512645592</v>
      </c>
      <c r="O268" s="94">
        <f t="shared" si="30"/>
        <v>0.11865216512645592</v>
      </c>
      <c r="P268" s="94">
        <f t="shared" si="30"/>
        <v>0.11865216512645592</v>
      </c>
      <c r="Q268" s="94">
        <f t="shared" si="30"/>
        <v>0.11865216512645592</v>
      </c>
      <c r="R268" s="94">
        <f t="shared" si="30"/>
        <v>0.11865216512645592</v>
      </c>
      <c r="S268" s="93">
        <f>(1+H268)^((5-Dashboard!$F$9)*3/12)</f>
        <v>1.0576635406056389</v>
      </c>
      <c r="T268" s="93">
        <f t="shared" si="29"/>
        <v>1.1831576096738112</v>
      </c>
      <c r="U268" s="93">
        <f t="shared" si="29"/>
        <v>1.3235418217474511</v>
      </c>
      <c r="V268" s="93">
        <f t="shared" si="29"/>
        <v>1.4805829245331998</v>
      </c>
      <c r="W268" s="93">
        <f t="shared" si="29"/>
        <v>1.656257294178324</v>
      </c>
      <c r="X268" s="93">
        <f t="shared" si="29"/>
        <v>1.8527758081390675</v>
      </c>
      <c r="Y268" s="93">
        <f t="shared" si="27"/>
        <v>2.0726116692686869</v>
      </c>
      <c r="Z268" s="93">
        <f t="shared" si="27"/>
        <v>2.3185315312937744</v>
      </c>
      <c r="AA268" s="93">
        <f t="shared" si="27"/>
        <v>2.5936303173957378</v>
      </c>
      <c r="AB268" s="93">
        <f t="shared" si="27"/>
        <v>2.9013701700923589</v>
      </c>
      <c r="AC268" s="95">
        <f t="shared" si="27"/>
        <v>3.2456240226071307</v>
      </c>
      <c r="AE268" s="96"/>
    </row>
    <row r="269" spans="3:31" ht="24.75" customHeight="1" x14ac:dyDescent="0.25">
      <c r="C269" s="91">
        <f>ABS(E269-Dashboard!$F$13)</f>
        <v>68.674543801677771</v>
      </c>
      <c r="D269" s="92">
        <f t="shared" si="25"/>
        <v>0.11875216512645592</v>
      </c>
      <c r="E269" s="93" cm="1">
        <f t="array" ref="E269">SUM('DRE + DCF'!$S$41/TIR!S269,'DRE + DCF'!$U$41:$AD$41/TIR!T269:AC269,TIR!F269)</f>
        <v>116.29454380167776</v>
      </c>
      <c r="F269" s="100">
        <f>'DRE + DCF'!$AE$38*'DRE + DCF'!$AE$39*(1+G269)/(R269-G269)/AC269</f>
        <v>80.944220129662014</v>
      </c>
      <c r="G269" s="92">
        <f>R269*(1-'DRE + DCF'!$AE$39)</f>
        <v>7.1251299075873548E-2</v>
      </c>
      <c r="H269" s="94">
        <f t="shared" si="28"/>
        <v>0.11875216512645592</v>
      </c>
      <c r="I269" s="94">
        <f t="shared" si="30"/>
        <v>0.11875216512645592</v>
      </c>
      <c r="J269" s="94">
        <f t="shared" si="30"/>
        <v>0.11875216512645592</v>
      </c>
      <c r="K269" s="94">
        <f t="shared" si="30"/>
        <v>0.11875216512645592</v>
      </c>
      <c r="L269" s="94">
        <f t="shared" si="30"/>
        <v>0.11875216512645592</v>
      </c>
      <c r="M269" s="94">
        <f t="shared" si="30"/>
        <v>0.11875216512645592</v>
      </c>
      <c r="N269" s="94">
        <f t="shared" si="30"/>
        <v>0.11875216512645592</v>
      </c>
      <c r="O269" s="94">
        <f t="shared" si="30"/>
        <v>0.11875216512645592</v>
      </c>
      <c r="P269" s="94">
        <f t="shared" si="30"/>
        <v>0.11875216512645592</v>
      </c>
      <c r="Q269" s="94">
        <f t="shared" si="30"/>
        <v>0.11875216512645592</v>
      </c>
      <c r="R269" s="94">
        <f t="shared" si="30"/>
        <v>0.11875216512645592</v>
      </c>
      <c r="S269" s="93">
        <f>(1+H269)^((5-Dashboard!$F$9)*3/12)</f>
        <v>1.0577108135622211</v>
      </c>
      <c r="T269" s="93">
        <f t="shared" si="29"/>
        <v>1.1833162627503999</v>
      </c>
      <c r="U269" s="93">
        <f t="shared" si="29"/>
        <v>1.323837630981356</v>
      </c>
      <c r="V269" s="93">
        <f t="shared" si="29"/>
        <v>1.4810462159362701</v>
      </c>
      <c r="W269" s="93">
        <f t="shared" si="29"/>
        <v>1.6569236607310465</v>
      </c>
      <c r="X269" s="93">
        <f t="shared" si="29"/>
        <v>1.8536869328921113</v>
      </c>
      <c r="Y269" s="93">
        <f t="shared" si="27"/>
        <v>2.0738162696396687</v>
      </c>
      <c r="Z269" s="93">
        <f t="shared" si="27"/>
        <v>2.3200864417338494</v>
      </c>
      <c r="AA269" s="93">
        <f t="shared" si="27"/>
        <v>2.5956017299702787</v>
      </c>
      <c r="AB269" s="93">
        <f t="shared" si="27"/>
        <v>2.9038350552102234</v>
      </c>
      <c r="AC269" s="95">
        <f t="shared" si="27"/>
        <v>3.2486717551865389</v>
      </c>
      <c r="AE269" s="96"/>
    </row>
    <row r="270" spans="3:31" ht="24.75" customHeight="1" x14ac:dyDescent="0.25">
      <c r="C270" s="91">
        <f>ABS(E270-Dashboard!$F$13)</f>
        <v>68.517368337071503</v>
      </c>
      <c r="D270" s="92">
        <f t="shared" si="25"/>
        <v>0.11885216512645592</v>
      </c>
      <c r="E270" s="93" cm="1">
        <f t="array" ref="E270">SUM('DRE + DCF'!$S$41/TIR!S270,'DRE + DCF'!$U$41:$AD$41/TIR!T270:AC270,TIR!F270)</f>
        <v>116.13736833707151</v>
      </c>
      <c r="F270" s="100">
        <f>'DRE + DCF'!$AE$38*'DRE + DCF'!$AE$39*(1+G270)/(R270-G270)/AC270</f>
        <v>80.804773802653017</v>
      </c>
      <c r="G270" s="92">
        <f>R270*(1-'DRE + DCF'!$AE$39)</f>
        <v>7.1311299075873552E-2</v>
      </c>
      <c r="H270" s="94">
        <f t="shared" si="28"/>
        <v>0.11885216512645592</v>
      </c>
      <c r="I270" s="94">
        <f t="shared" si="30"/>
        <v>0.11885216512645592</v>
      </c>
      <c r="J270" s="94">
        <f t="shared" si="30"/>
        <v>0.11885216512645592</v>
      </c>
      <c r="K270" s="94">
        <f t="shared" si="30"/>
        <v>0.11885216512645592</v>
      </c>
      <c r="L270" s="94">
        <f t="shared" si="30"/>
        <v>0.11885216512645592</v>
      </c>
      <c r="M270" s="94">
        <f t="shared" si="30"/>
        <v>0.11885216512645592</v>
      </c>
      <c r="N270" s="94">
        <f t="shared" si="30"/>
        <v>0.11885216512645592</v>
      </c>
      <c r="O270" s="94">
        <f t="shared" si="30"/>
        <v>0.11885216512645592</v>
      </c>
      <c r="P270" s="94">
        <f t="shared" si="30"/>
        <v>0.11885216512645592</v>
      </c>
      <c r="Q270" s="94">
        <f t="shared" si="30"/>
        <v>0.11885216512645592</v>
      </c>
      <c r="R270" s="94">
        <f t="shared" si="30"/>
        <v>0.11885216512645592</v>
      </c>
      <c r="S270" s="93">
        <f>(1+H270)^((5-Dashboard!$F$9)*3/12)</f>
        <v>1.0577580844060972</v>
      </c>
      <c r="T270" s="93">
        <f t="shared" si="29"/>
        <v>1.1834749229177746</v>
      </c>
      <c r="U270" s="93">
        <f t="shared" si="29"/>
        <v>1.3241334798794178</v>
      </c>
      <c r="V270" s="93">
        <f t="shared" si="29"/>
        <v>1.4815096108795152</v>
      </c>
      <c r="W270" s="93">
        <f t="shared" si="29"/>
        <v>1.6575902357881989</v>
      </c>
      <c r="X270" s="93">
        <f t="shared" si="29"/>
        <v>1.8545984242040991</v>
      </c>
      <c r="Y270" s="93">
        <f t="shared" si="27"/>
        <v>2.07502146236087</v>
      </c>
      <c r="Z270" s="93">
        <f t="shared" si="27"/>
        <v>2.3216422558463243</v>
      </c>
      <c r="AA270" s="93">
        <f t="shared" si="27"/>
        <v>2.5975744646027294</v>
      </c>
      <c r="AB270" s="93">
        <f t="shared" si="27"/>
        <v>2.9063018137979588</v>
      </c>
      <c r="AC270" s="95">
        <f t="shared" si="27"/>
        <v>3.2517220768787927</v>
      </c>
      <c r="AE270" s="96"/>
    </row>
    <row r="271" spans="3:31" ht="24.75" customHeight="1" x14ac:dyDescent="0.25">
      <c r="C271" s="91">
        <f>ABS(E271-Dashboard!$F$13)</f>
        <v>68.36050993746943</v>
      </c>
      <c r="D271" s="92">
        <f t="shared" ref="D271:D334" si="31">D270+0.0001</f>
        <v>0.11895216512645593</v>
      </c>
      <c r="E271" s="93" cm="1">
        <f t="array" ref="E271">SUM('DRE + DCF'!$S$41/TIR!S271,'DRE + DCF'!$U$41:$AD$41/TIR!T271:AC271,TIR!F271)</f>
        <v>115.98050993746944</v>
      </c>
      <c r="F271" s="100">
        <f>'DRE + DCF'!$AE$38*'DRE + DCF'!$AE$39*(1+G271)/(R271-G271)/AC271</f>
        <v>80.665631324244757</v>
      </c>
      <c r="G271" s="92">
        <f>R271*(1-'DRE + DCF'!$AE$39)</f>
        <v>7.1371299075873557E-2</v>
      </c>
      <c r="H271" s="94">
        <f t="shared" si="28"/>
        <v>0.11895216512645593</v>
      </c>
      <c r="I271" s="94">
        <f t="shared" si="30"/>
        <v>0.11895216512645593</v>
      </c>
      <c r="J271" s="94">
        <f t="shared" si="30"/>
        <v>0.11895216512645593</v>
      </c>
      <c r="K271" s="94">
        <f t="shared" si="30"/>
        <v>0.11895216512645593</v>
      </c>
      <c r="L271" s="94">
        <f t="shared" si="30"/>
        <v>0.11895216512645593</v>
      </c>
      <c r="M271" s="94">
        <f t="shared" si="30"/>
        <v>0.11895216512645593</v>
      </c>
      <c r="N271" s="94">
        <f t="shared" si="30"/>
        <v>0.11895216512645593</v>
      </c>
      <c r="O271" s="94">
        <f t="shared" si="30"/>
        <v>0.11895216512645593</v>
      </c>
      <c r="P271" s="94">
        <f t="shared" si="30"/>
        <v>0.11895216512645593</v>
      </c>
      <c r="Q271" s="94">
        <f t="shared" si="30"/>
        <v>0.11895216512645593</v>
      </c>
      <c r="R271" s="94">
        <f t="shared" si="30"/>
        <v>0.11895216512645593</v>
      </c>
      <c r="S271" s="93">
        <f>(1+H271)^((5-Dashboard!$F$9)*3/12)</f>
        <v>1.0578053531375495</v>
      </c>
      <c r="T271" s="93">
        <f t="shared" si="29"/>
        <v>1.1836335901756165</v>
      </c>
      <c r="U271" s="93">
        <f t="shared" si="29"/>
        <v>1.3244293684434065</v>
      </c>
      <c r="V271" s="93">
        <f t="shared" si="29"/>
        <v>1.4819731093768145</v>
      </c>
      <c r="W271" s="93">
        <f t="shared" si="29"/>
        <v>1.6582570193963728</v>
      </c>
      <c r="X271" s="93">
        <f t="shared" si="29"/>
        <v>1.8555102821897149</v>
      </c>
      <c r="Y271" s="93">
        <f t="shared" si="27"/>
        <v>2.076227247670583</v>
      </c>
      <c r="Z271" s="93">
        <f t="shared" si="27"/>
        <v>2.3231989740755417</v>
      </c>
      <c r="AA271" s="93">
        <f t="shared" si="27"/>
        <v>2.5995485220613888</v>
      </c>
      <c r="AB271" s="93">
        <f t="shared" si="27"/>
        <v>2.9087704471118698</v>
      </c>
      <c r="AC271" s="95">
        <f t="shared" si="27"/>
        <v>3.2547749896516764</v>
      </c>
      <c r="AE271" s="96"/>
    </row>
    <row r="272" spans="3:31" ht="24.75" customHeight="1" x14ac:dyDescent="0.25">
      <c r="C272" s="91">
        <f>ABS(E272-Dashboard!$F$13)</f>
        <v>68.20396775139281</v>
      </c>
      <c r="D272" s="92">
        <f t="shared" si="31"/>
        <v>0.11905216512645593</v>
      </c>
      <c r="E272" s="93" cm="1">
        <f t="array" ref="E272">SUM('DRE + DCF'!$S$41/TIR!S272,'DRE + DCF'!$U$41:$AD$41/TIR!T272:AC272,TIR!F272)</f>
        <v>115.82396775139281</v>
      </c>
      <c r="F272" s="100">
        <f>'DRE + DCF'!$AE$38*'DRE + DCF'!$AE$39*(1+G272)/(R272-G272)/AC272</f>
        <v>80.526791854951171</v>
      </c>
      <c r="G272" s="92">
        <f>R272*(1-'DRE + DCF'!$AE$39)</f>
        <v>7.1431299075873561E-2</v>
      </c>
      <c r="H272" s="94">
        <f t="shared" si="28"/>
        <v>0.11905216512645593</v>
      </c>
      <c r="I272" s="94">
        <f t="shared" si="30"/>
        <v>0.11905216512645593</v>
      </c>
      <c r="J272" s="94">
        <f t="shared" si="30"/>
        <v>0.11905216512645593</v>
      </c>
      <c r="K272" s="94">
        <f t="shared" si="30"/>
        <v>0.11905216512645593</v>
      </c>
      <c r="L272" s="94">
        <f t="shared" si="30"/>
        <v>0.11905216512645593</v>
      </c>
      <c r="M272" s="94">
        <f t="shared" si="30"/>
        <v>0.11905216512645593</v>
      </c>
      <c r="N272" s="94">
        <f t="shared" si="30"/>
        <v>0.11905216512645593</v>
      </c>
      <c r="O272" s="94">
        <f t="shared" si="30"/>
        <v>0.11905216512645593</v>
      </c>
      <c r="P272" s="94">
        <f t="shared" si="30"/>
        <v>0.11905216512645593</v>
      </c>
      <c r="Q272" s="94">
        <f t="shared" si="30"/>
        <v>0.11905216512645593</v>
      </c>
      <c r="R272" s="94">
        <f t="shared" si="30"/>
        <v>0.11905216512645593</v>
      </c>
      <c r="S272" s="93">
        <f>(1+H272)^((5-Dashboard!$F$9)*3/12)</f>
        <v>1.0578526197568621</v>
      </c>
      <c r="T272" s="93">
        <f t="shared" si="29"/>
        <v>1.1837922645236101</v>
      </c>
      <c r="U272" s="93">
        <f t="shared" si="29"/>
        <v>1.3247252966750962</v>
      </c>
      <c r="V272" s="93">
        <f t="shared" si="29"/>
        <v>1.4824367114420531</v>
      </c>
      <c r="W272" s="93">
        <f t="shared" si="29"/>
        <v>1.6589240116021728</v>
      </c>
      <c r="X272" s="93">
        <f t="shared" si="29"/>
        <v>1.8564225069636775</v>
      </c>
      <c r="Y272" s="93">
        <f t="shared" si="27"/>
        <v>2.0774336258071866</v>
      </c>
      <c r="Z272" s="93">
        <f t="shared" si="27"/>
        <v>2.324756596866036</v>
      </c>
      <c r="AA272" s="93">
        <f t="shared" si="27"/>
        <v>2.6015239031149493</v>
      </c>
      <c r="AB272" s="93">
        <f t="shared" si="27"/>
        <v>2.9112409564090127</v>
      </c>
      <c r="AC272" s="95">
        <f t="shared" si="27"/>
        <v>3.25783049547432</v>
      </c>
      <c r="AE272" s="96"/>
    </row>
    <row r="273" spans="3:31" ht="24.75" customHeight="1" x14ac:dyDescent="0.25">
      <c r="C273" s="91">
        <f>ABS(E273-Dashboard!$F$13)</f>
        <v>68.047740930278991</v>
      </c>
      <c r="D273" s="92">
        <f t="shared" si="31"/>
        <v>0.11915216512645593</v>
      </c>
      <c r="E273" s="93" cm="1">
        <f t="array" ref="E273">SUM('DRE + DCF'!$S$41/TIR!S273,'DRE + DCF'!$U$41:$AD$41/TIR!T273:AC273,TIR!F273)</f>
        <v>115.667740930279</v>
      </c>
      <c r="F273" s="100">
        <f>'DRE + DCF'!$AE$38*'DRE + DCF'!$AE$39*(1+G273)/(R273-G273)/AC273</f>
        <v>80.388254558189743</v>
      </c>
      <c r="G273" s="92">
        <f>R273*(1-'DRE + DCF'!$AE$39)</f>
        <v>7.1491299075873552E-2</v>
      </c>
      <c r="H273" s="94">
        <f t="shared" si="28"/>
        <v>0.11915216512645593</v>
      </c>
      <c r="I273" s="94">
        <f t="shared" si="30"/>
        <v>0.11915216512645593</v>
      </c>
      <c r="J273" s="94">
        <f t="shared" si="30"/>
        <v>0.11915216512645593</v>
      </c>
      <c r="K273" s="94">
        <f t="shared" si="30"/>
        <v>0.11915216512645593</v>
      </c>
      <c r="L273" s="94">
        <f t="shared" si="30"/>
        <v>0.11915216512645593</v>
      </c>
      <c r="M273" s="94">
        <f t="shared" si="30"/>
        <v>0.11915216512645593</v>
      </c>
      <c r="N273" s="94">
        <f t="shared" si="30"/>
        <v>0.11915216512645593</v>
      </c>
      <c r="O273" s="94">
        <f t="shared" si="30"/>
        <v>0.11915216512645593</v>
      </c>
      <c r="P273" s="94">
        <f t="shared" si="30"/>
        <v>0.11915216512645593</v>
      </c>
      <c r="Q273" s="94">
        <f t="shared" si="30"/>
        <v>0.11915216512645593</v>
      </c>
      <c r="R273" s="94">
        <f t="shared" si="30"/>
        <v>0.11915216512645593</v>
      </c>
      <c r="S273" s="93">
        <f>(1+H273)^((5-Dashboard!$F$9)*3/12)</f>
        <v>1.0578998842643172</v>
      </c>
      <c r="T273" s="93">
        <f t="shared" si="29"/>
        <v>1.1839509459614379</v>
      </c>
      <c r="U273" s="93">
        <f t="shared" si="29"/>
        <v>1.3250212645762589</v>
      </c>
      <c r="V273" s="93">
        <f t="shared" si="29"/>
        <v>1.4829004170891149</v>
      </c>
      <c r="W273" s="93">
        <f t="shared" si="29"/>
        <v>1.6595912124522076</v>
      </c>
      <c r="X273" s="93">
        <f t="shared" si="29"/>
        <v>1.8573350986407284</v>
      </c>
      <c r="Y273" s="93">
        <f t="shared" si="27"/>
        <v>2.0786405970091311</v>
      </c>
      <c r="Z273" s="93">
        <f t="shared" si="27"/>
        <v>2.3263151246625182</v>
      </c>
      <c r="AA273" s="93">
        <f t="shared" si="27"/>
        <v>2.6035006085324786</v>
      </c>
      <c r="AB273" s="93">
        <f t="shared" si="27"/>
        <v>2.9137133429471689</v>
      </c>
      <c r="AC273" s="95">
        <f t="shared" si="27"/>
        <v>3.2608885963171681</v>
      </c>
      <c r="AE273" s="96"/>
    </row>
    <row r="274" spans="3:31" ht="24.75" customHeight="1" x14ac:dyDescent="0.25">
      <c r="C274" s="91">
        <f>ABS(E274-Dashboard!$F$13)</f>
        <v>67.891828628469085</v>
      </c>
      <c r="D274" s="92">
        <f t="shared" si="31"/>
        <v>0.11925216512645594</v>
      </c>
      <c r="E274" s="93" cm="1">
        <f t="array" ref="E274">SUM('DRE + DCF'!$S$41/TIR!S274,'DRE + DCF'!$U$41:$AD$41/TIR!T274:AC274,TIR!F274)</f>
        <v>115.51182862846908</v>
      </c>
      <c r="F274" s="100">
        <f>'DRE + DCF'!$AE$38*'DRE + DCF'!$AE$39*(1+G274)/(R274-G274)/AC274</f>
        <v>80.250018600269257</v>
      </c>
      <c r="G274" s="92">
        <f>R274*(1-'DRE + DCF'!$AE$39)</f>
        <v>7.1551299075873556E-2</v>
      </c>
      <c r="H274" s="94">
        <f t="shared" si="28"/>
        <v>0.11925216512645594</v>
      </c>
      <c r="I274" s="94">
        <f t="shared" si="30"/>
        <v>0.11925216512645594</v>
      </c>
      <c r="J274" s="94">
        <f t="shared" si="30"/>
        <v>0.11925216512645594</v>
      </c>
      <c r="K274" s="94">
        <f t="shared" si="30"/>
        <v>0.11925216512645594</v>
      </c>
      <c r="L274" s="94">
        <f t="shared" si="30"/>
        <v>0.11925216512645594</v>
      </c>
      <c r="M274" s="94">
        <f t="shared" si="30"/>
        <v>0.11925216512645594</v>
      </c>
      <c r="N274" s="94">
        <f t="shared" si="30"/>
        <v>0.11925216512645594</v>
      </c>
      <c r="O274" s="94">
        <f t="shared" si="30"/>
        <v>0.11925216512645594</v>
      </c>
      <c r="P274" s="94">
        <f t="shared" si="30"/>
        <v>0.11925216512645594</v>
      </c>
      <c r="Q274" s="94">
        <f t="shared" si="30"/>
        <v>0.11925216512645594</v>
      </c>
      <c r="R274" s="94">
        <f t="shared" si="30"/>
        <v>0.11925216512645594</v>
      </c>
      <c r="S274" s="93">
        <f>(1+H274)^((5-Dashboard!$F$9)*3/12)</f>
        <v>1.0579471466601986</v>
      </c>
      <c r="T274" s="93">
        <f t="shared" si="29"/>
        <v>1.1841096344887836</v>
      </c>
      <c r="U274" s="93">
        <f t="shared" si="29"/>
        <v>1.3253172721486675</v>
      </c>
      <c r="V274" s="93">
        <f t="shared" si="29"/>
        <v>1.4833642263318845</v>
      </c>
      <c r="W274" s="93">
        <f t="shared" si="29"/>
        <v>1.6602586219930919</v>
      </c>
      <c r="X274" s="93">
        <f t="shared" si="29"/>
        <v>1.8582480573356344</v>
      </c>
      <c r="Y274" s="93">
        <f t="shared" si="27"/>
        <v>2.0798481615149393</v>
      </c>
      <c r="Z274" s="93">
        <f t="shared" si="27"/>
        <v>2.3278745579098747</v>
      </c>
      <c r="AA274" s="93">
        <f t="shared" si="27"/>
        <v>2.6054786390834188</v>
      </c>
      <c r="AB274" s="93">
        <f t="shared" si="27"/>
        <v>2.9161876079848486</v>
      </c>
      <c r="AC274" s="95">
        <f t="shared" si="27"/>
        <v>3.2639492941519825</v>
      </c>
      <c r="AE274" s="96"/>
    </row>
    <row r="275" spans="3:31" ht="24.75" customHeight="1" x14ac:dyDescent="0.25">
      <c r="C275" s="91">
        <f>ABS(E275-Dashboard!$F$13)</f>
        <v>67.736230003195431</v>
      </c>
      <c r="D275" s="92">
        <f t="shared" si="31"/>
        <v>0.11935216512645594</v>
      </c>
      <c r="E275" s="93" cm="1">
        <f t="array" ref="E275">SUM('DRE + DCF'!$S$41/TIR!S275,'DRE + DCF'!$U$41:$AD$41/TIR!T275:AC275,TIR!F275)</f>
        <v>115.35623000319544</v>
      </c>
      <c r="F275" s="100">
        <f>'DRE + DCF'!$AE$38*'DRE + DCF'!$AE$39*(1+G275)/(R275-G275)/AC275</f>
        <v>80.112083150377316</v>
      </c>
      <c r="G275" s="92">
        <f>R275*(1-'DRE + DCF'!$AE$39)</f>
        <v>7.1611299075873561E-2</v>
      </c>
      <c r="H275" s="94">
        <f t="shared" si="28"/>
        <v>0.11935216512645594</v>
      </c>
      <c r="I275" s="94">
        <f t="shared" si="30"/>
        <v>0.11935216512645594</v>
      </c>
      <c r="J275" s="94">
        <f t="shared" si="30"/>
        <v>0.11935216512645594</v>
      </c>
      <c r="K275" s="94">
        <f t="shared" si="30"/>
        <v>0.11935216512645594</v>
      </c>
      <c r="L275" s="94">
        <f t="shared" si="30"/>
        <v>0.11935216512645594</v>
      </c>
      <c r="M275" s="94">
        <f t="shared" si="30"/>
        <v>0.11935216512645594</v>
      </c>
      <c r="N275" s="94">
        <f t="shared" si="30"/>
        <v>0.11935216512645594</v>
      </c>
      <c r="O275" s="94">
        <f t="shared" si="30"/>
        <v>0.11935216512645594</v>
      </c>
      <c r="P275" s="94">
        <f t="shared" si="30"/>
        <v>0.11935216512645594</v>
      </c>
      <c r="Q275" s="94">
        <f t="shared" si="30"/>
        <v>0.11935216512645594</v>
      </c>
      <c r="R275" s="94">
        <f t="shared" si="30"/>
        <v>0.11935216512645594</v>
      </c>
      <c r="S275" s="93">
        <f>(1+H275)^((5-Dashboard!$F$9)*3/12)</f>
        <v>1.0579944069447891</v>
      </c>
      <c r="T275" s="93">
        <f t="shared" si="29"/>
        <v>1.1842683301053305</v>
      </c>
      <c r="U275" s="93">
        <f t="shared" si="29"/>
        <v>1.3256133193940942</v>
      </c>
      <c r="V275" s="93">
        <f t="shared" si="29"/>
        <v>1.4838281391842476</v>
      </c>
      <c r="W275" s="93">
        <f t="shared" si="29"/>
        <v>1.6609262402714478</v>
      </c>
      <c r="X275" s="93">
        <f t="shared" si="29"/>
        <v>1.8591613831631892</v>
      </c>
      <c r="Y275" s="93">
        <f t="shared" si="27"/>
        <v>2.0810563195632126</v>
      </c>
      <c r="Z275" s="93">
        <f t="shared" si="27"/>
        <v>2.3294348970531757</v>
      </c>
      <c r="AA275" s="93">
        <f t="shared" si="27"/>
        <v>2.6074579955375952</v>
      </c>
      <c r="AB275" s="93">
        <f t="shared" si="27"/>
        <v>2.918663752781296</v>
      </c>
      <c r="AC275" s="95">
        <f t="shared" si="27"/>
        <v>3.2670125909518508</v>
      </c>
      <c r="AE275" s="96"/>
    </row>
    <row r="276" spans="3:31" ht="24.75" customHeight="1" x14ac:dyDescent="0.25">
      <c r="C276" s="91">
        <f>ABS(E276-Dashboard!$F$13)</f>
        <v>67.580944214569712</v>
      </c>
      <c r="D276" s="92">
        <f t="shared" si="31"/>
        <v>0.11945216512645594</v>
      </c>
      <c r="E276" s="93" cm="1">
        <f t="array" ref="E276">SUM('DRE + DCF'!$S$41/TIR!S276,'DRE + DCF'!$U$41:$AD$41/TIR!T276:AC276,TIR!F276)</f>
        <v>115.20094421456972</v>
      </c>
      <c r="F276" s="100">
        <f>'DRE + DCF'!$AE$38*'DRE + DCF'!$AE$39*(1+G276)/(R276-G276)/AC276</f>
        <v>79.974447380568378</v>
      </c>
      <c r="G276" s="92">
        <f>R276*(1-'DRE + DCF'!$AE$39)</f>
        <v>7.1671299075873565E-2</v>
      </c>
      <c r="H276" s="94">
        <f t="shared" si="28"/>
        <v>0.11945216512645594</v>
      </c>
      <c r="I276" s="94">
        <f t="shared" si="30"/>
        <v>0.11945216512645594</v>
      </c>
      <c r="J276" s="94">
        <f t="shared" si="30"/>
        <v>0.11945216512645594</v>
      </c>
      <c r="K276" s="94">
        <f t="shared" si="30"/>
        <v>0.11945216512645594</v>
      </c>
      <c r="L276" s="94">
        <f t="shared" si="30"/>
        <v>0.11945216512645594</v>
      </c>
      <c r="M276" s="94">
        <f t="shared" si="30"/>
        <v>0.11945216512645594</v>
      </c>
      <c r="N276" s="94">
        <f t="shared" si="30"/>
        <v>0.11945216512645594</v>
      </c>
      <c r="O276" s="94">
        <f t="shared" si="30"/>
        <v>0.11945216512645594</v>
      </c>
      <c r="P276" s="94">
        <f t="shared" si="30"/>
        <v>0.11945216512645594</v>
      </c>
      <c r="Q276" s="94">
        <f t="shared" si="30"/>
        <v>0.11945216512645594</v>
      </c>
      <c r="R276" s="94">
        <f t="shared" si="30"/>
        <v>0.11945216512645594</v>
      </c>
      <c r="S276" s="93">
        <f>(1+H276)^((5-Dashboard!$F$9)*3/12)</f>
        <v>1.0580416651183715</v>
      </c>
      <c r="T276" s="93">
        <f t="shared" si="29"/>
        <v>1.1844270328107616</v>
      </c>
      <c r="U276" s="93">
        <f t="shared" si="29"/>
        <v>1.3259094063143109</v>
      </c>
      <c r="V276" s="93">
        <f t="shared" si="29"/>
        <v>1.4842921556600892</v>
      </c>
      <c r="W276" s="93">
        <f t="shared" si="29"/>
        <v>1.6615940673339014</v>
      </c>
      <c r="X276" s="93">
        <f t="shared" si="29"/>
        <v>1.8600750762382101</v>
      </c>
      <c r="Y276" s="93">
        <f t="shared" si="27"/>
        <v>2.0822650713926221</v>
      </c>
      <c r="Z276" s="93">
        <f t="shared" si="27"/>
        <v>2.3309961425376651</v>
      </c>
      <c r="AA276" s="93">
        <f t="shared" si="27"/>
        <v>2.6094386786652062</v>
      </c>
      <c r="AB276" s="93">
        <f t="shared" si="27"/>
        <v>2.9211417785964833</v>
      </c>
      <c r="AC276" s="95">
        <f t="shared" si="27"/>
        <v>3.2700784886911798</v>
      </c>
      <c r="AE276" s="96"/>
    </row>
    <row r="277" spans="3:31" ht="24.75" customHeight="1" x14ac:dyDescent="0.25">
      <c r="C277" s="91">
        <f>ABS(E277-Dashboard!$F$13)</f>
        <v>67.425970425570711</v>
      </c>
      <c r="D277" s="92">
        <f t="shared" si="31"/>
        <v>0.11955216512645594</v>
      </c>
      <c r="E277" s="93" cm="1">
        <f t="array" ref="E277">SUM('DRE + DCF'!$S$41/TIR!S277,'DRE + DCF'!$U$41:$AD$41/TIR!T277:AC277,TIR!F277)</f>
        <v>115.0459704255707</v>
      </c>
      <c r="F277" s="100">
        <f>'DRE + DCF'!$AE$38*'DRE + DCF'!$AE$39*(1+G277)/(R277-G277)/AC277</f>
        <v>79.837110465751593</v>
      </c>
      <c r="G277" s="92">
        <f>R277*(1-'DRE + DCF'!$AE$39)</f>
        <v>7.173129907587357E-2</v>
      </c>
      <c r="H277" s="94">
        <f t="shared" si="28"/>
        <v>0.11955216512645594</v>
      </c>
      <c r="I277" s="94">
        <f t="shared" si="30"/>
        <v>0.11955216512645594</v>
      </c>
      <c r="J277" s="94">
        <f t="shared" si="30"/>
        <v>0.11955216512645594</v>
      </c>
      <c r="K277" s="94">
        <f t="shared" si="30"/>
        <v>0.11955216512645594</v>
      </c>
      <c r="L277" s="94">
        <f t="shared" si="30"/>
        <v>0.11955216512645594</v>
      </c>
      <c r="M277" s="94">
        <f t="shared" si="30"/>
        <v>0.11955216512645594</v>
      </c>
      <c r="N277" s="94">
        <f t="shared" si="30"/>
        <v>0.11955216512645594</v>
      </c>
      <c r="O277" s="94">
        <f t="shared" si="30"/>
        <v>0.11955216512645594</v>
      </c>
      <c r="P277" s="94">
        <f t="shared" si="30"/>
        <v>0.11955216512645594</v>
      </c>
      <c r="Q277" s="94">
        <f t="shared" si="30"/>
        <v>0.11955216512645594</v>
      </c>
      <c r="R277" s="94">
        <f t="shared" si="30"/>
        <v>0.11955216512645594</v>
      </c>
      <c r="S277" s="93">
        <f>(1+H277)^((5-Dashboard!$F$9)*3/12)</f>
        <v>1.0580889211812285</v>
      </c>
      <c r="T277" s="93">
        <f t="shared" si="29"/>
        <v>1.1845857426047604</v>
      </c>
      <c r="U277" s="93">
        <f t="shared" si="29"/>
        <v>1.32620553291109</v>
      </c>
      <c r="V277" s="93">
        <f t="shared" si="29"/>
        <v>1.4847562757732962</v>
      </c>
      <c r="W277" s="93">
        <f t="shared" si="29"/>
        <v>1.662262103227087</v>
      </c>
      <c r="X277" s="93">
        <f t="shared" si="29"/>
        <v>1.8609891366755418</v>
      </c>
      <c r="Y277" s="93">
        <f t="shared" si="27"/>
        <v>2.0834744172419168</v>
      </c>
      <c r="Z277" s="93">
        <f t="shared" si="27"/>
        <v>2.3325582948087691</v>
      </c>
      <c r="AA277" s="93">
        <f t="shared" si="27"/>
        <v>2.6114206892368315</v>
      </c>
      <c r="AB277" s="93">
        <f t="shared" si="27"/>
        <v>2.9236216866911167</v>
      </c>
      <c r="AC277" s="95">
        <f t="shared" si="27"/>
        <v>3.2731469893457006</v>
      </c>
      <c r="AE277" s="96"/>
    </row>
    <row r="278" spans="3:31" ht="24.75" customHeight="1" x14ac:dyDescent="0.25">
      <c r="C278" s="91">
        <f>ABS(E278-Dashboard!$F$13)</f>
        <v>67.27130780203214</v>
      </c>
      <c r="D278" s="92">
        <f t="shared" si="31"/>
        <v>0.11965216512645595</v>
      </c>
      <c r="E278" s="93" cm="1">
        <f t="array" ref="E278">SUM('DRE + DCF'!$S$41/TIR!S278,'DRE + DCF'!$U$41:$AD$41/TIR!T278:AC278,TIR!F278)</f>
        <v>114.89130780203214</v>
      </c>
      <c r="F278" s="100">
        <f>'DRE + DCF'!$AE$38*'DRE + DCF'!$AE$39*(1+G278)/(R278-G278)/AC278</f>
        <v>79.700071583678692</v>
      </c>
      <c r="G278" s="92">
        <f>R278*(1-'DRE + DCF'!$AE$39)</f>
        <v>7.179129907587356E-2</v>
      </c>
      <c r="H278" s="94">
        <f t="shared" si="28"/>
        <v>0.11965216512645595</v>
      </c>
      <c r="I278" s="94">
        <f t="shared" si="30"/>
        <v>0.11965216512645595</v>
      </c>
      <c r="J278" s="94">
        <f t="shared" si="30"/>
        <v>0.11965216512645595</v>
      </c>
      <c r="K278" s="94">
        <f t="shared" si="30"/>
        <v>0.11965216512645595</v>
      </c>
      <c r="L278" s="94">
        <f t="shared" si="30"/>
        <v>0.11965216512645595</v>
      </c>
      <c r="M278" s="94">
        <f t="shared" si="30"/>
        <v>0.11965216512645595</v>
      </c>
      <c r="N278" s="94">
        <f t="shared" si="30"/>
        <v>0.11965216512645595</v>
      </c>
      <c r="O278" s="94">
        <f t="shared" si="30"/>
        <v>0.11965216512645595</v>
      </c>
      <c r="P278" s="94">
        <f t="shared" si="30"/>
        <v>0.11965216512645595</v>
      </c>
      <c r="Q278" s="94">
        <f t="shared" si="30"/>
        <v>0.11965216512645595</v>
      </c>
      <c r="R278" s="94">
        <f t="shared" si="30"/>
        <v>0.11965216512645595</v>
      </c>
      <c r="S278" s="93">
        <f>(1+H278)^((5-Dashboard!$F$9)*3/12)</f>
        <v>1.0581361751336431</v>
      </c>
      <c r="T278" s="93">
        <f t="shared" si="29"/>
        <v>1.1847444594870102</v>
      </c>
      <c r="U278" s="93">
        <f t="shared" si="29"/>
        <v>1.3265016991862038</v>
      </c>
      <c r="V278" s="93">
        <f t="shared" si="29"/>
        <v>1.4852204995377558</v>
      </c>
      <c r="W278" s="93">
        <f t="shared" si="29"/>
        <v>1.6629303479976447</v>
      </c>
      <c r="X278" s="93">
        <f t="shared" si="29"/>
        <v>1.8619035645900537</v>
      </c>
      <c r="Y278" s="93">
        <f t="shared" si="27"/>
        <v>2.0846843573499196</v>
      </c>
      <c r="Z278" s="93">
        <f t="shared" si="27"/>
        <v>2.3341213543120918</v>
      </c>
      <c r="AA278" s="93">
        <f t="shared" si="27"/>
        <v>2.613404028023429</v>
      </c>
      <c r="AB278" s="93">
        <f t="shared" si="27"/>
        <v>2.9261034783266333</v>
      </c>
      <c r="AC278" s="95">
        <f t="shared" si="27"/>
        <v>3.2762180948924686</v>
      </c>
      <c r="AE278" s="96"/>
    </row>
    <row r="279" spans="3:31" ht="24.75" customHeight="1" x14ac:dyDescent="0.25">
      <c r="C279" s="91">
        <f>ABS(E279-Dashboard!$F$13)</f>
        <v>67.116955512630909</v>
      </c>
      <c r="D279" s="92">
        <f t="shared" si="31"/>
        <v>0.11975216512645595</v>
      </c>
      <c r="E279" s="93" cm="1">
        <f t="array" ref="E279">SUM('DRE + DCF'!$S$41/TIR!S279,'DRE + DCF'!$U$41:$AD$41/TIR!T279:AC279,TIR!F279)</f>
        <v>114.7369555126309</v>
      </c>
      <c r="F279" s="100">
        <f>'DRE + DCF'!$AE$38*'DRE + DCF'!$AE$39*(1+G279)/(R279-G279)/AC279</f>
        <v>79.563329914932169</v>
      </c>
      <c r="G279" s="92">
        <f>R279*(1-'DRE + DCF'!$AE$39)</f>
        <v>7.1851299075873565E-2</v>
      </c>
      <c r="H279" s="94">
        <f t="shared" si="28"/>
        <v>0.11975216512645595</v>
      </c>
      <c r="I279" s="94">
        <f t="shared" si="30"/>
        <v>0.11975216512645595</v>
      </c>
      <c r="J279" s="94">
        <f t="shared" si="30"/>
        <v>0.11975216512645595</v>
      </c>
      <c r="K279" s="94">
        <f t="shared" si="30"/>
        <v>0.11975216512645595</v>
      </c>
      <c r="L279" s="94">
        <f t="shared" si="30"/>
        <v>0.11975216512645595</v>
      </c>
      <c r="M279" s="94">
        <f t="shared" si="30"/>
        <v>0.11975216512645595</v>
      </c>
      <c r="N279" s="94">
        <f t="shared" si="30"/>
        <v>0.11975216512645595</v>
      </c>
      <c r="O279" s="94">
        <f t="shared" si="30"/>
        <v>0.11975216512645595</v>
      </c>
      <c r="P279" s="94">
        <f t="shared" si="30"/>
        <v>0.11975216512645595</v>
      </c>
      <c r="Q279" s="94">
        <f t="shared" si="30"/>
        <v>0.11975216512645595</v>
      </c>
      <c r="R279" s="94">
        <f t="shared" si="30"/>
        <v>0.11975216512645595</v>
      </c>
      <c r="S279" s="93">
        <f>(1+H279)^((5-Dashboard!$F$9)*3/12)</f>
        <v>1.0581834269758981</v>
      </c>
      <c r="T279" s="93">
        <f t="shared" si="29"/>
        <v>1.1849031834571948</v>
      </c>
      <c r="U279" s="93">
        <f t="shared" si="29"/>
        <v>1.326797905141424</v>
      </c>
      <c r="V279" s="93">
        <f t="shared" si="29"/>
        <v>1.4856848269673557</v>
      </c>
      <c r="W279" s="93">
        <f t="shared" si="29"/>
        <v>1.6635988016922205</v>
      </c>
      <c r="X279" s="93">
        <f t="shared" si="29"/>
        <v>1.8628183600966415</v>
      </c>
      <c r="Y279" s="93">
        <f t="shared" si="27"/>
        <v>2.0858948919555282</v>
      </c>
      <c r="Z279" s="93">
        <f t="shared" si="27"/>
        <v>2.3356853214934175</v>
      </c>
      <c r="AA279" s="93">
        <f t="shared" si="27"/>
        <v>2.6153886957963364</v>
      </c>
      <c r="AB279" s="93">
        <f t="shared" si="27"/>
        <v>2.9285871547652054</v>
      </c>
      <c r="AC279" s="95">
        <f t="shared" si="27"/>
        <v>3.2792918073098658</v>
      </c>
      <c r="AE279" s="96"/>
    </row>
    <row r="280" spans="3:31" ht="24.75" customHeight="1" x14ac:dyDescent="0.25">
      <c r="C280" s="91">
        <f>ABS(E280-Dashboard!$F$13)</f>
        <v>66.962912728874898</v>
      </c>
      <c r="D280" s="92">
        <f t="shared" si="31"/>
        <v>0.11985216512645595</v>
      </c>
      <c r="E280" s="93" cm="1">
        <f t="array" ref="E280">SUM('DRE + DCF'!$S$41/TIR!S280,'DRE + DCF'!$U$41:$AD$41/TIR!T280:AC280,TIR!F280)</f>
        <v>114.5829127288749</v>
      </c>
      <c r="F280" s="100">
        <f>'DRE + DCF'!$AE$38*'DRE + DCF'!$AE$39*(1+G280)/(R280-G280)/AC280</f>
        <v>79.42688464291318</v>
      </c>
      <c r="G280" s="92">
        <f>R280*(1-'DRE + DCF'!$AE$39)</f>
        <v>7.1911299075873569E-2</v>
      </c>
      <c r="H280" s="94">
        <f t="shared" si="28"/>
        <v>0.11985216512645595</v>
      </c>
      <c r="I280" s="94">
        <f t="shared" si="30"/>
        <v>0.11985216512645595</v>
      </c>
      <c r="J280" s="94">
        <f t="shared" si="30"/>
        <v>0.11985216512645595</v>
      </c>
      <c r="K280" s="94">
        <f t="shared" si="30"/>
        <v>0.11985216512645595</v>
      </c>
      <c r="L280" s="94">
        <f t="shared" ref="I280:R305" si="32">$D280</f>
        <v>0.11985216512645595</v>
      </c>
      <c r="M280" s="94">
        <f t="shared" si="32"/>
        <v>0.11985216512645595</v>
      </c>
      <c r="N280" s="94">
        <f t="shared" si="32"/>
        <v>0.11985216512645595</v>
      </c>
      <c r="O280" s="94">
        <f t="shared" si="32"/>
        <v>0.11985216512645595</v>
      </c>
      <c r="P280" s="94">
        <f t="shared" si="32"/>
        <v>0.11985216512645595</v>
      </c>
      <c r="Q280" s="94">
        <f t="shared" si="32"/>
        <v>0.11985216512645595</v>
      </c>
      <c r="R280" s="94">
        <f t="shared" si="32"/>
        <v>0.11985216512645595</v>
      </c>
      <c r="S280" s="93">
        <f>(1+H280)^((5-Dashboard!$F$9)*3/12)</f>
        <v>1.0582306767082761</v>
      </c>
      <c r="T280" s="93">
        <f t="shared" si="29"/>
        <v>1.1850619145149976</v>
      </c>
      <c r="U280" s="93">
        <f t="shared" si="29"/>
        <v>1.3270941507785232</v>
      </c>
      <c r="V280" s="93">
        <f t="shared" si="29"/>
        <v>1.4861492580759845</v>
      </c>
      <c r="W280" s="93">
        <f t="shared" si="29"/>
        <v>1.6642674643574673</v>
      </c>
      <c r="X280" s="93">
        <f t="shared" si="29"/>
        <v>1.8637335233102266</v>
      </c>
      <c r="Y280" s="93">
        <f t="shared" si="27"/>
        <v>2.0871060212977155</v>
      </c>
      <c r="Z280" s="93">
        <f t="shared" si="27"/>
        <v>2.3372501967987098</v>
      </c>
      <c r="AA280" s="93">
        <f t="shared" si="27"/>
        <v>2.6173746933272706</v>
      </c>
      <c r="AB280" s="93">
        <f t="shared" si="27"/>
        <v>2.9310727172697377</v>
      </c>
      <c r="AC280" s="95">
        <f t="shared" si="27"/>
        <v>3.2823681285776001</v>
      </c>
      <c r="AE280" s="96"/>
    </row>
    <row r="281" spans="3:31" ht="24.75" customHeight="1" x14ac:dyDescent="0.25">
      <c r="C281" s="91">
        <f>ABS(E281-Dashboard!$F$13)</f>
        <v>66.809178625091619</v>
      </c>
      <c r="D281" s="92">
        <f t="shared" si="31"/>
        <v>0.11995216512645596</v>
      </c>
      <c r="E281" s="93" cm="1">
        <f t="array" ref="E281">SUM('DRE + DCF'!$S$41/TIR!S281,'DRE + DCF'!$U$41:$AD$41/TIR!T281:AC281,TIR!F281)</f>
        <v>114.42917862509161</v>
      </c>
      <c r="F281" s="100">
        <f>'DRE + DCF'!$AE$38*'DRE + DCF'!$AE$39*(1+G281)/(R281-G281)/AC281</f>
        <v>79.290734953829997</v>
      </c>
      <c r="G281" s="92">
        <f>R281*(1-'DRE + DCF'!$AE$39)</f>
        <v>7.1971299075873574E-2</v>
      </c>
      <c r="H281" s="94">
        <f t="shared" si="28"/>
        <v>0.11995216512645596</v>
      </c>
      <c r="I281" s="94">
        <f t="shared" si="32"/>
        <v>0.11995216512645596</v>
      </c>
      <c r="J281" s="94">
        <f t="shared" si="32"/>
        <v>0.11995216512645596</v>
      </c>
      <c r="K281" s="94">
        <f t="shared" si="32"/>
        <v>0.11995216512645596</v>
      </c>
      <c r="L281" s="94">
        <f t="shared" si="32"/>
        <v>0.11995216512645596</v>
      </c>
      <c r="M281" s="94">
        <f t="shared" si="32"/>
        <v>0.11995216512645596</v>
      </c>
      <c r="N281" s="94">
        <f t="shared" si="32"/>
        <v>0.11995216512645596</v>
      </c>
      <c r="O281" s="94">
        <f t="shared" si="32"/>
        <v>0.11995216512645596</v>
      </c>
      <c r="P281" s="94">
        <f t="shared" si="32"/>
        <v>0.11995216512645596</v>
      </c>
      <c r="Q281" s="94">
        <f t="shared" si="32"/>
        <v>0.11995216512645596</v>
      </c>
      <c r="R281" s="94">
        <f t="shared" si="32"/>
        <v>0.11995216512645596</v>
      </c>
      <c r="S281" s="93">
        <f>(1+H281)^((5-Dashboard!$F$9)*3/12)</f>
        <v>1.0582779243310596</v>
      </c>
      <c r="T281" s="93">
        <f t="shared" si="29"/>
        <v>1.1852206526601019</v>
      </c>
      <c r="U281" s="93">
        <f t="shared" si="29"/>
        <v>1.3273904360992723</v>
      </c>
      <c r="V281" s="93">
        <f t="shared" si="29"/>
        <v>1.4866137928775305</v>
      </c>
      <c r="W281" s="93">
        <f t="shared" si="29"/>
        <v>1.6649363360400429</v>
      </c>
      <c r="X281" s="93">
        <f t="shared" si="29"/>
        <v>1.8646490543457546</v>
      </c>
      <c r="Y281" s="93">
        <f t="shared" si="27"/>
        <v>2.0883177456155262</v>
      </c>
      <c r="Z281" s="93">
        <f t="shared" si="27"/>
        <v>2.338815980674108</v>
      </c>
      <c r="AA281" s="93">
        <f t="shared" si="27"/>
        <v>2.6193620213883224</v>
      </c>
      <c r="AB281" s="93">
        <f t="shared" si="27"/>
        <v>2.9335601671038618</v>
      </c>
      <c r="AC281" s="95">
        <f t="shared" si="27"/>
        <v>3.2854470606766979</v>
      </c>
      <c r="AE281" s="96"/>
    </row>
    <row r="282" spans="3:31" ht="24.75" customHeight="1" x14ac:dyDescent="0.25">
      <c r="C282" s="91">
        <f>ABS(E282-Dashboard!$F$13)</f>
        <v>66.655752378415571</v>
      </c>
      <c r="D282" s="92">
        <f t="shared" si="31"/>
        <v>0.12005216512645596</v>
      </c>
      <c r="E282" s="93" cm="1">
        <f t="array" ref="E282">SUM('DRE + DCF'!$S$41/TIR!S282,'DRE + DCF'!$U$41:$AD$41/TIR!T282:AC282,TIR!F282)</f>
        <v>114.27575237841558</v>
      </c>
      <c r="F282" s="100">
        <f>'DRE + DCF'!$AE$38*'DRE + DCF'!$AE$39*(1+G282)/(R282-G282)/AC282</f>
        <v>79.154880036685768</v>
      </c>
      <c r="G282" s="92">
        <f>R282*(1-'DRE + DCF'!$AE$39)</f>
        <v>7.2031299075873578E-2</v>
      </c>
      <c r="H282" s="94">
        <f t="shared" si="28"/>
        <v>0.12005216512645596</v>
      </c>
      <c r="I282" s="94">
        <f t="shared" si="32"/>
        <v>0.12005216512645596</v>
      </c>
      <c r="J282" s="94">
        <f t="shared" si="32"/>
        <v>0.12005216512645596</v>
      </c>
      <c r="K282" s="94">
        <f t="shared" si="32"/>
        <v>0.12005216512645596</v>
      </c>
      <c r="L282" s="94">
        <f t="shared" si="32"/>
        <v>0.12005216512645596</v>
      </c>
      <c r="M282" s="94">
        <f t="shared" si="32"/>
        <v>0.12005216512645596</v>
      </c>
      <c r="N282" s="94">
        <f t="shared" si="32"/>
        <v>0.12005216512645596</v>
      </c>
      <c r="O282" s="94">
        <f t="shared" si="32"/>
        <v>0.12005216512645596</v>
      </c>
      <c r="P282" s="94">
        <f t="shared" si="32"/>
        <v>0.12005216512645596</v>
      </c>
      <c r="Q282" s="94">
        <f t="shared" si="32"/>
        <v>0.12005216512645596</v>
      </c>
      <c r="R282" s="94">
        <f t="shared" si="32"/>
        <v>0.12005216512645596</v>
      </c>
      <c r="S282" s="93">
        <f>(1+H282)^((5-Dashboard!$F$9)*3/12)</f>
        <v>1.0583251698445313</v>
      </c>
      <c r="T282" s="93">
        <f t="shared" si="29"/>
        <v>1.1853793978921914</v>
      </c>
      <c r="U282" s="93">
        <f t="shared" si="29"/>
        <v>1.3276867611054437</v>
      </c>
      <c r="V282" s="93">
        <f t="shared" si="29"/>
        <v>1.4870784313858838</v>
      </c>
      <c r="W282" s="93">
        <f t="shared" si="29"/>
        <v>1.665605416786613</v>
      </c>
      <c r="X282" s="93">
        <f t="shared" si="29"/>
        <v>1.8655649533181988</v>
      </c>
      <c r="Y282" s="93">
        <f t="shared" si="27"/>
        <v>2.0895300651480841</v>
      </c>
      <c r="Z282" s="93">
        <f t="shared" si="27"/>
        <v>2.3403826735659359</v>
      </c>
      <c r="AA282" s="93">
        <f t="shared" si="27"/>
        <v>2.62135068075197</v>
      </c>
      <c r="AB282" s="93">
        <f t="shared" si="27"/>
        <v>2.9360495055319529</v>
      </c>
      <c r="AC282" s="95">
        <f t="shared" si="27"/>
        <v>3.2885286055895242</v>
      </c>
      <c r="AE282" s="96"/>
    </row>
    <row r="283" spans="3:31" ht="24.75" customHeight="1" x14ac:dyDescent="0.25">
      <c r="C283" s="91">
        <f>ABS(E283-Dashboard!$F$13)</f>
        <v>66.502633168777265</v>
      </c>
      <c r="D283" s="92">
        <f t="shared" si="31"/>
        <v>0.12015216512645596</v>
      </c>
      <c r="E283" s="93" cm="1">
        <f t="array" ref="E283">SUM('DRE + DCF'!$S$41/TIR!S283,'DRE + DCF'!$U$41:$AD$41/TIR!T283:AC283,TIR!F283)</f>
        <v>114.12263316877727</v>
      </c>
      <c r="F283" s="100">
        <f>'DRE + DCF'!$AE$38*'DRE + DCF'!$AE$39*(1+G283)/(R283-G283)/AC283</f>
        <v>79.019319083267121</v>
      </c>
      <c r="G283" s="92">
        <f>R283*(1-'DRE + DCF'!$AE$39)</f>
        <v>7.2091299075873569E-2</v>
      </c>
      <c r="H283" s="94">
        <f t="shared" si="28"/>
        <v>0.12015216512645596</v>
      </c>
      <c r="I283" s="94">
        <f t="shared" si="32"/>
        <v>0.12015216512645596</v>
      </c>
      <c r="J283" s="94">
        <f t="shared" si="32"/>
        <v>0.12015216512645596</v>
      </c>
      <c r="K283" s="94">
        <f t="shared" si="32"/>
        <v>0.12015216512645596</v>
      </c>
      <c r="L283" s="94">
        <f t="shared" si="32"/>
        <v>0.12015216512645596</v>
      </c>
      <c r="M283" s="94">
        <f t="shared" si="32"/>
        <v>0.12015216512645596</v>
      </c>
      <c r="N283" s="94">
        <f t="shared" si="32"/>
        <v>0.12015216512645596</v>
      </c>
      <c r="O283" s="94">
        <f t="shared" si="32"/>
        <v>0.12015216512645596</v>
      </c>
      <c r="P283" s="94">
        <f t="shared" si="32"/>
        <v>0.12015216512645596</v>
      </c>
      <c r="Q283" s="94">
        <f t="shared" si="32"/>
        <v>0.12015216512645596</v>
      </c>
      <c r="R283" s="94">
        <f t="shared" si="32"/>
        <v>0.12015216512645596</v>
      </c>
      <c r="S283" s="93">
        <f>(1+H283)^((5-Dashboard!$F$9)*3/12)</f>
        <v>1.0583724132489736</v>
      </c>
      <c r="T283" s="93">
        <f t="shared" si="29"/>
        <v>1.1855381502109499</v>
      </c>
      <c r="U283" s="93">
        <f t="shared" si="29"/>
        <v>1.3279831257988091</v>
      </c>
      <c r="V283" s="93">
        <f t="shared" si="29"/>
        <v>1.4875431736149345</v>
      </c>
      <c r="W283" s="93">
        <f t="shared" si="29"/>
        <v>1.6662747066438484</v>
      </c>
      <c r="X283" s="93">
        <f t="shared" si="29"/>
        <v>1.8664812203425569</v>
      </c>
      <c r="Y283" s="93">
        <f t="shared" si="27"/>
        <v>2.0907429801345847</v>
      </c>
      <c r="Z283" s="93">
        <f t="shared" si="27"/>
        <v>2.3419502759206936</v>
      </c>
      <c r="AA283" s="93">
        <f t="shared" si="27"/>
        <v>2.6233406721910657</v>
      </c>
      <c r="AB283" s="93">
        <f t="shared" si="27"/>
        <v>2.9385407338191145</v>
      </c>
      <c r="AC283" s="95">
        <f t="shared" si="27"/>
        <v>3.2916127652997655</v>
      </c>
      <c r="AE283" s="96"/>
    </row>
    <row r="284" spans="3:31" ht="24.75" customHeight="1" x14ac:dyDescent="0.25">
      <c r="C284" s="91">
        <f>ABS(E284-Dashboard!$F$13)</f>
        <v>66.349820178891235</v>
      </c>
      <c r="D284" s="92">
        <f t="shared" si="31"/>
        <v>0.12025216512645596</v>
      </c>
      <c r="E284" s="93" cm="1">
        <f t="array" ref="E284">SUM('DRE + DCF'!$S$41/TIR!S284,'DRE + DCF'!$U$41:$AD$41/TIR!T284:AC284,TIR!F284)</f>
        <v>113.96982017889124</v>
      </c>
      <c r="F284" s="100">
        <f>'DRE + DCF'!$AE$38*'DRE + DCF'!$AE$39*(1+G284)/(R284-G284)/AC284</f>
        <v>78.884051288132511</v>
      </c>
      <c r="G284" s="92">
        <f>R284*(1-'DRE + DCF'!$AE$39)</f>
        <v>7.2151299075873573E-2</v>
      </c>
      <c r="H284" s="94">
        <f t="shared" si="28"/>
        <v>0.12025216512645596</v>
      </c>
      <c r="I284" s="94">
        <f t="shared" si="32"/>
        <v>0.12025216512645596</v>
      </c>
      <c r="J284" s="94">
        <f t="shared" si="32"/>
        <v>0.12025216512645596</v>
      </c>
      <c r="K284" s="94">
        <f t="shared" si="32"/>
        <v>0.12025216512645596</v>
      </c>
      <c r="L284" s="94">
        <f t="shared" si="32"/>
        <v>0.12025216512645596</v>
      </c>
      <c r="M284" s="94">
        <f t="shared" si="32"/>
        <v>0.12025216512645596</v>
      </c>
      <c r="N284" s="94">
        <f t="shared" si="32"/>
        <v>0.12025216512645596</v>
      </c>
      <c r="O284" s="94">
        <f t="shared" si="32"/>
        <v>0.12025216512645596</v>
      </c>
      <c r="P284" s="94">
        <f t="shared" si="32"/>
        <v>0.12025216512645596</v>
      </c>
      <c r="Q284" s="94">
        <f t="shared" si="32"/>
        <v>0.12025216512645596</v>
      </c>
      <c r="R284" s="94">
        <f t="shared" si="32"/>
        <v>0.12025216512645596</v>
      </c>
      <c r="S284" s="93">
        <f>(1+H284)^((5-Dashboard!$F$9)*3/12)</f>
        <v>1.0584196545446687</v>
      </c>
      <c r="T284" s="93">
        <f t="shared" si="29"/>
        <v>1.1856969096160606</v>
      </c>
      <c r="U284" s="93">
        <f t="shared" si="29"/>
        <v>1.3282795301811394</v>
      </c>
      <c r="V284" s="93">
        <f t="shared" si="29"/>
        <v>1.488008019578573</v>
      </c>
      <c r="W284" s="93">
        <f t="shared" si="29"/>
        <v>1.666944205658426</v>
      </c>
      <c r="X284" s="93">
        <f t="shared" si="29"/>
        <v>1.867397855533852</v>
      </c>
      <c r="Y284" s="93">
        <f t="shared" si="27"/>
        <v>2.0919564908142982</v>
      </c>
      <c r="Z284" s="93">
        <f t="shared" si="27"/>
        <v>2.3435187881850603</v>
      </c>
      <c r="AA284" s="93">
        <f t="shared" si="27"/>
        <v>2.6253319964788417</v>
      </c>
      <c r="AB284" s="93">
        <f t="shared" si="27"/>
        <v>2.9410338532311835</v>
      </c>
      <c r="AC284" s="95">
        <f t="shared" si="27"/>
        <v>3.2946995417924367</v>
      </c>
      <c r="AE284" s="96"/>
    </row>
    <row r="285" spans="3:31" ht="24.75" customHeight="1" x14ac:dyDescent="0.25">
      <c r="C285" s="91">
        <f>ABS(E285-Dashboard!$F$13)</f>
        <v>66.197312594244039</v>
      </c>
      <c r="D285" s="92">
        <f t="shared" si="31"/>
        <v>0.12035216512645597</v>
      </c>
      <c r="E285" s="93" cm="1">
        <f t="array" ref="E285">SUM('DRE + DCF'!$S$41/TIR!S285,'DRE + DCF'!$U$41:$AD$41/TIR!T285:AC285,TIR!F285)</f>
        <v>113.81731259424403</v>
      </c>
      <c r="F285" s="100">
        <f>'DRE + DCF'!$AE$38*'DRE + DCF'!$AE$39*(1+G285)/(R285-G285)/AC285</f>
        <v>78.749075848600086</v>
      </c>
      <c r="G285" s="92">
        <f>R285*(1-'DRE + DCF'!$AE$39)</f>
        <v>7.2211299075873578E-2</v>
      </c>
      <c r="H285" s="94">
        <f t="shared" si="28"/>
        <v>0.12035216512645597</v>
      </c>
      <c r="I285" s="94">
        <f t="shared" si="32"/>
        <v>0.12035216512645597</v>
      </c>
      <c r="J285" s="94">
        <f t="shared" si="32"/>
        <v>0.12035216512645597</v>
      </c>
      <c r="K285" s="94">
        <f t="shared" si="32"/>
        <v>0.12035216512645597</v>
      </c>
      <c r="L285" s="94">
        <f t="shared" si="32"/>
        <v>0.12035216512645597</v>
      </c>
      <c r="M285" s="94">
        <f t="shared" si="32"/>
        <v>0.12035216512645597</v>
      </c>
      <c r="N285" s="94">
        <f t="shared" si="32"/>
        <v>0.12035216512645597</v>
      </c>
      <c r="O285" s="94">
        <f t="shared" si="32"/>
        <v>0.12035216512645597</v>
      </c>
      <c r="P285" s="94">
        <f t="shared" si="32"/>
        <v>0.12035216512645597</v>
      </c>
      <c r="Q285" s="94">
        <f t="shared" si="32"/>
        <v>0.12035216512645597</v>
      </c>
      <c r="R285" s="94">
        <f t="shared" si="32"/>
        <v>0.12035216512645597</v>
      </c>
      <c r="S285" s="93">
        <f>(1+H285)^((5-Dashboard!$F$9)*3/12)</f>
        <v>1.0584668937318995</v>
      </c>
      <c r="T285" s="93">
        <f t="shared" si="29"/>
        <v>1.1858556761072081</v>
      </c>
      <c r="U285" s="93">
        <f t="shared" si="29"/>
        <v>1.328575974254208</v>
      </c>
      <c r="V285" s="93">
        <f t="shared" si="29"/>
        <v>1.4884729692906928</v>
      </c>
      <c r="W285" s="93">
        <f t="shared" si="29"/>
        <v>1.6676139138770327</v>
      </c>
      <c r="X285" s="93">
        <f t="shared" si="29"/>
        <v>1.868314859007137</v>
      </c>
      <c r="Y285" s="93">
        <f t="shared" si="27"/>
        <v>2.0931705974265755</v>
      </c>
      <c r="Z285" s="93">
        <f t="shared" si="27"/>
        <v>2.3450882108059012</v>
      </c>
      <c r="AA285" s="93">
        <f t="shared" si="27"/>
        <v>2.6273246543889184</v>
      </c>
      <c r="AB285" s="93">
        <f t="shared" si="27"/>
        <v>2.9435288650347426</v>
      </c>
      <c r="AC285" s="95">
        <f t="shared" si="27"/>
        <v>3.2977889370538938</v>
      </c>
      <c r="AE285" s="96"/>
    </row>
    <row r="286" spans="3:31" ht="24.75" customHeight="1" x14ac:dyDescent="0.25">
      <c r="C286" s="91">
        <f>ABS(E286-Dashboard!$F$13)</f>
        <v>66.045109603083716</v>
      </c>
      <c r="D286" s="92">
        <f t="shared" si="31"/>
        <v>0.12045216512645597</v>
      </c>
      <c r="E286" s="93" cm="1">
        <f t="array" ref="E286">SUM('DRE + DCF'!$S$41/TIR!S286,'DRE + DCF'!$U$41:$AD$41/TIR!T286:AC286,TIR!F286)</f>
        <v>113.66510960308372</v>
      </c>
      <c r="F286" s="100">
        <f>'DRE + DCF'!$AE$38*'DRE + DCF'!$AE$39*(1+G286)/(R286-G286)/AC286</f>
        <v>78.614391964737138</v>
      </c>
      <c r="G286" s="92">
        <f>R286*(1-'DRE + DCF'!$AE$39)</f>
        <v>7.2271299075873582E-2</v>
      </c>
      <c r="H286" s="94">
        <f t="shared" si="28"/>
        <v>0.12045216512645597</v>
      </c>
      <c r="I286" s="94">
        <f t="shared" si="32"/>
        <v>0.12045216512645597</v>
      </c>
      <c r="J286" s="94">
        <f t="shared" si="32"/>
        <v>0.12045216512645597</v>
      </c>
      <c r="K286" s="94">
        <f t="shared" si="32"/>
        <v>0.12045216512645597</v>
      </c>
      <c r="L286" s="94">
        <f t="shared" si="32"/>
        <v>0.12045216512645597</v>
      </c>
      <c r="M286" s="94">
        <f t="shared" si="32"/>
        <v>0.12045216512645597</v>
      </c>
      <c r="N286" s="94">
        <f t="shared" si="32"/>
        <v>0.12045216512645597</v>
      </c>
      <c r="O286" s="94">
        <f t="shared" si="32"/>
        <v>0.12045216512645597</v>
      </c>
      <c r="P286" s="94">
        <f t="shared" si="32"/>
        <v>0.12045216512645597</v>
      </c>
      <c r="Q286" s="94">
        <f t="shared" si="32"/>
        <v>0.12045216512645597</v>
      </c>
      <c r="R286" s="94">
        <f t="shared" si="32"/>
        <v>0.12045216512645597</v>
      </c>
      <c r="S286" s="93">
        <f>(1+H286)^((5-Dashboard!$F$9)*3/12)</f>
        <v>1.0585141308109476</v>
      </c>
      <c r="T286" s="93">
        <f t="shared" si="29"/>
        <v>1.186014449684075</v>
      </c>
      <c r="U286" s="93">
        <f t="shared" si="29"/>
        <v>1.3288724580197842</v>
      </c>
      <c r="V286" s="93">
        <f t="shared" si="29"/>
        <v>1.4889380227651827</v>
      </c>
      <c r="W286" s="93">
        <f t="shared" si="29"/>
        <v>1.6682838313463535</v>
      </c>
      <c r="X286" s="93">
        <f t="shared" si="29"/>
        <v>1.8692322308774814</v>
      </c>
      <c r="Y286" s="93">
        <f t="shared" si="27"/>
        <v>2.0943853002108295</v>
      </c>
      <c r="Z286" s="93">
        <f t="shared" si="27"/>
        <v>2.3466585442302468</v>
      </c>
      <c r="AA286" s="93">
        <f t="shared" si="27"/>
        <v>2.6293186466952774</v>
      </c>
      <c r="AB286" s="93">
        <f t="shared" si="27"/>
        <v>2.9460257704970871</v>
      </c>
      <c r="AC286" s="95">
        <f t="shared" si="27"/>
        <v>3.3008809530717973</v>
      </c>
      <c r="AE286" s="96"/>
    </row>
    <row r="287" spans="3:31" ht="24.75" customHeight="1" x14ac:dyDescent="0.25">
      <c r="C287" s="91">
        <f>ABS(E287-Dashboard!$F$13)</f>
        <v>65.893210396407142</v>
      </c>
      <c r="D287" s="92">
        <f t="shared" si="31"/>
        <v>0.12055216512645597</v>
      </c>
      <c r="E287" s="93" cm="1">
        <f t="array" ref="E287">SUM('DRE + DCF'!$S$41/TIR!S287,'DRE + DCF'!$U$41:$AD$41/TIR!T287:AC287,TIR!F287)</f>
        <v>113.51321039640715</v>
      </c>
      <c r="F287" s="100">
        <f>'DRE + DCF'!$AE$38*'DRE + DCF'!$AE$39*(1+G287)/(R287-G287)/AC287</f>
        <v>78.479998839347587</v>
      </c>
      <c r="G287" s="92">
        <f>R287*(1-'DRE + DCF'!$AE$39)</f>
        <v>7.2331299075873587E-2</v>
      </c>
      <c r="H287" s="94">
        <f t="shared" si="28"/>
        <v>0.12055216512645597</v>
      </c>
      <c r="I287" s="94">
        <f t="shared" si="32"/>
        <v>0.12055216512645597</v>
      </c>
      <c r="J287" s="94">
        <f t="shared" si="32"/>
        <v>0.12055216512645597</v>
      </c>
      <c r="K287" s="94">
        <f t="shared" si="32"/>
        <v>0.12055216512645597</v>
      </c>
      <c r="L287" s="94">
        <f t="shared" si="32"/>
        <v>0.12055216512645597</v>
      </c>
      <c r="M287" s="94">
        <f t="shared" si="32"/>
        <v>0.12055216512645597</v>
      </c>
      <c r="N287" s="94">
        <f t="shared" si="32"/>
        <v>0.12055216512645597</v>
      </c>
      <c r="O287" s="94">
        <f t="shared" si="32"/>
        <v>0.12055216512645597</v>
      </c>
      <c r="P287" s="94">
        <f t="shared" si="32"/>
        <v>0.12055216512645597</v>
      </c>
      <c r="Q287" s="94">
        <f t="shared" si="32"/>
        <v>0.12055216512645597</v>
      </c>
      <c r="R287" s="94">
        <f t="shared" si="32"/>
        <v>0.12055216512645597</v>
      </c>
      <c r="S287" s="93">
        <f>(1+H287)^((5-Dashboard!$F$9)*3/12)</f>
        <v>1.0585613657820958</v>
      </c>
      <c r="T287" s="93">
        <f t="shared" si="29"/>
        <v>1.1861732303463459</v>
      </c>
      <c r="U287" s="93">
        <f t="shared" si="29"/>
        <v>1.3291689814796404</v>
      </c>
      <c r="V287" s="93">
        <f t="shared" si="29"/>
        <v>1.4894031800159373</v>
      </c>
      <c r="W287" s="93">
        <f t="shared" si="29"/>
        <v>1.6689539581130872</v>
      </c>
      <c r="X287" s="93">
        <f t="shared" si="29"/>
        <v>1.8701499712599885</v>
      </c>
      <c r="Y287" s="93">
        <f t="shared" si="27"/>
        <v>2.0956005994065596</v>
      </c>
      <c r="Z287" s="93">
        <f t="shared" si="27"/>
        <v>2.3482297889053196</v>
      </c>
      <c r="AA287" s="93">
        <f t="shared" si="27"/>
        <v>2.6313139741722966</v>
      </c>
      <c r="AB287" s="93">
        <f t="shared" si="27"/>
        <v>2.9485245708862666</v>
      </c>
      <c r="AC287" s="95">
        <f t="shared" si="27"/>
        <v>3.3039755918351608</v>
      </c>
      <c r="AE287" s="96"/>
    </row>
    <row r="288" spans="3:31" ht="24.75" customHeight="1" x14ac:dyDescent="0.25">
      <c r="C288" s="91">
        <f>ABS(E288-Dashboard!$F$13)</f>
        <v>65.741614167948939</v>
      </c>
      <c r="D288" s="92">
        <f t="shared" si="31"/>
        <v>0.12065216512645598</v>
      </c>
      <c r="E288" s="93" cm="1">
        <f t="array" ref="E288">SUM('DRE + DCF'!$S$41/TIR!S288,'DRE + DCF'!$U$41:$AD$41/TIR!T288:AC288,TIR!F288)</f>
        <v>113.36161416794894</v>
      </c>
      <c r="F288" s="100">
        <f>'DRE + DCF'!$AE$38*'DRE + DCF'!$AE$39*(1+G288)/(R288-G288)/AC288</f>
        <v>78.345895677960812</v>
      </c>
      <c r="G288" s="92">
        <f>R288*(1-'DRE + DCF'!$AE$39)</f>
        <v>7.2391299075873577E-2</v>
      </c>
      <c r="H288" s="94">
        <f t="shared" si="28"/>
        <v>0.12065216512645598</v>
      </c>
      <c r="I288" s="94">
        <f t="shared" si="32"/>
        <v>0.12065216512645598</v>
      </c>
      <c r="J288" s="94">
        <f t="shared" si="32"/>
        <v>0.12065216512645598</v>
      </c>
      <c r="K288" s="94">
        <f t="shared" si="32"/>
        <v>0.12065216512645598</v>
      </c>
      <c r="L288" s="94">
        <f t="shared" si="32"/>
        <v>0.12065216512645598</v>
      </c>
      <c r="M288" s="94">
        <f t="shared" si="32"/>
        <v>0.12065216512645598</v>
      </c>
      <c r="N288" s="94">
        <f t="shared" si="32"/>
        <v>0.12065216512645598</v>
      </c>
      <c r="O288" s="94">
        <f t="shared" si="32"/>
        <v>0.12065216512645598</v>
      </c>
      <c r="P288" s="94">
        <f t="shared" si="32"/>
        <v>0.12065216512645598</v>
      </c>
      <c r="Q288" s="94">
        <f t="shared" si="32"/>
        <v>0.12065216512645598</v>
      </c>
      <c r="R288" s="94">
        <f t="shared" si="32"/>
        <v>0.12065216512645598</v>
      </c>
      <c r="S288" s="93">
        <f>(1+H288)^((5-Dashboard!$F$9)*3/12)</f>
        <v>1.058608598645626</v>
      </c>
      <c r="T288" s="93">
        <f t="shared" si="29"/>
        <v>1.1863320180937043</v>
      </c>
      <c r="U288" s="93">
        <f t="shared" si="29"/>
        <v>1.3294655446355477</v>
      </c>
      <c r="V288" s="93">
        <f t="shared" si="29"/>
        <v>1.4898684410568497</v>
      </c>
      <c r="W288" s="93">
        <f t="shared" si="29"/>
        <v>1.6696242942239363</v>
      </c>
      <c r="X288" s="93">
        <f t="shared" si="29"/>
        <v>1.8710680802697852</v>
      </c>
      <c r="Y288" s="93">
        <f t="shared" si="27"/>
        <v>2.0968164952533366</v>
      </c>
      <c r="Z288" s="93">
        <f t="shared" si="27"/>
        <v>2.3498019452785188</v>
      </c>
      <c r="AA288" s="93">
        <f t="shared" si="27"/>
        <v>2.6333106375947302</v>
      </c>
      <c r="AB288" s="93">
        <f t="shared" si="27"/>
        <v>2.9510252674710626</v>
      </c>
      <c r="AC288" s="95">
        <f t="shared" si="27"/>
        <v>3.3070728553343254</v>
      </c>
      <c r="AE288" s="96"/>
    </row>
    <row r="289" spans="3:31" ht="24.75" customHeight="1" x14ac:dyDescent="0.25">
      <c r="C289" s="91">
        <f>ABS(E289-Dashboard!$F$13)</f>
        <v>65.59032011417051</v>
      </c>
      <c r="D289" s="92">
        <f t="shared" si="31"/>
        <v>0.12075216512645598</v>
      </c>
      <c r="E289" s="93" cm="1">
        <f t="array" ref="E289">SUM('DRE + DCF'!$S$41/TIR!S289,'DRE + DCF'!$U$41:$AD$41/TIR!T289:AC289,TIR!F289)</f>
        <v>113.2103201141705</v>
      </c>
      <c r="F289" s="100">
        <f>'DRE + DCF'!$AE$38*'DRE + DCF'!$AE$39*(1+G289)/(R289-G289)/AC289</f>
        <v>78.212081688820732</v>
      </c>
      <c r="G289" s="92">
        <f>R289*(1-'DRE + DCF'!$AE$39)</f>
        <v>7.2451299075873582E-2</v>
      </c>
      <c r="H289" s="94">
        <f t="shared" si="28"/>
        <v>0.12075216512645598</v>
      </c>
      <c r="I289" s="94">
        <f t="shared" si="32"/>
        <v>0.12075216512645598</v>
      </c>
      <c r="J289" s="94">
        <f t="shared" si="32"/>
        <v>0.12075216512645598</v>
      </c>
      <c r="K289" s="94">
        <f t="shared" si="32"/>
        <v>0.12075216512645598</v>
      </c>
      <c r="L289" s="94">
        <f t="shared" si="32"/>
        <v>0.12075216512645598</v>
      </c>
      <c r="M289" s="94">
        <f t="shared" si="32"/>
        <v>0.12075216512645598</v>
      </c>
      <c r="N289" s="94">
        <f t="shared" si="32"/>
        <v>0.12075216512645598</v>
      </c>
      <c r="O289" s="94">
        <f t="shared" si="32"/>
        <v>0.12075216512645598</v>
      </c>
      <c r="P289" s="94">
        <f t="shared" si="32"/>
        <v>0.12075216512645598</v>
      </c>
      <c r="Q289" s="94">
        <f t="shared" si="32"/>
        <v>0.12075216512645598</v>
      </c>
      <c r="R289" s="94">
        <f t="shared" si="32"/>
        <v>0.12075216512645598</v>
      </c>
      <c r="S289" s="93">
        <f>(1+H289)^((5-Dashboard!$F$9)*3/12)</f>
        <v>1.0586558294018202</v>
      </c>
      <c r="T289" s="93">
        <f t="shared" si="29"/>
        <v>1.186490812925834</v>
      </c>
      <c r="U289" s="93">
        <f t="shared" si="29"/>
        <v>1.3297621474892773</v>
      </c>
      <c r="V289" s="93">
        <f t="shared" si="29"/>
        <v>1.4903338059018134</v>
      </c>
      <c r="W289" s="93">
        <f t="shared" si="29"/>
        <v>1.6702948397256088</v>
      </c>
      <c r="X289" s="93">
        <f t="shared" si="29"/>
        <v>1.871986558022023</v>
      </c>
      <c r="Y289" s="93">
        <f t="shared" si="27"/>
        <v>2.0980329879908042</v>
      </c>
      <c r="Z289" s="93">
        <f t="shared" si="27"/>
        <v>2.3513750137974219</v>
      </c>
      <c r="AA289" s="93">
        <f t="shared" si="27"/>
        <v>2.6353086377377108</v>
      </c>
      <c r="AB289" s="93">
        <f t="shared" si="27"/>
        <v>2.9535278615209908</v>
      </c>
      <c r="AC289" s="95">
        <f t="shared" si="27"/>
        <v>3.310172745560962</v>
      </c>
      <c r="AE289" s="96"/>
    </row>
    <row r="290" spans="3:31" ht="24.75" customHeight="1" x14ac:dyDescent="0.25">
      <c r="C290" s="91">
        <f>ABS(E290-Dashboard!$F$13)</f>
        <v>65.439327434247957</v>
      </c>
      <c r="D290" s="92">
        <f t="shared" si="31"/>
        <v>0.12085216512645598</v>
      </c>
      <c r="E290" s="93" cm="1">
        <f t="array" ref="E290">SUM('DRE + DCF'!$S$41/TIR!S290,'DRE + DCF'!$U$41:$AD$41/TIR!T290:AC290,TIR!F290)</f>
        <v>113.05932743424796</v>
      </c>
      <c r="F290" s="100">
        <f>'DRE + DCF'!$AE$38*'DRE + DCF'!$AE$39*(1+G290)/(R290-G290)/AC290</f>
        <v>78.078556082873803</v>
      </c>
      <c r="G290" s="92">
        <f>R290*(1-'DRE + DCF'!$AE$39)</f>
        <v>7.2511299075873586E-2</v>
      </c>
      <c r="H290" s="94">
        <f t="shared" si="28"/>
        <v>0.12085216512645598</v>
      </c>
      <c r="I290" s="94">
        <f t="shared" si="32"/>
        <v>0.12085216512645598</v>
      </c>
      <c r="J290" s="94">
        <f t="shared" si="32"/>
        <v>0.12085216512645598</v>
      </c>
      <c r="K290" s="94">
        <f t="shared" si="32"/>
        <v>0.12085216512645598</v>
      </c>
      <c r="L290" s="94">
        <f t="shared" si="32"/>
        <v>0.12085216512645598</v>
      </c>
      <c r="M290" s="94">
        <f t="shared" si="32"/>
        <v>0.12085216512645598</v>
      </c>
      <c r="N290" s="94">
        <f t="shared" si="32"/>
        <v>0.12085216512645598</v>
      </c>
      <c r="O290" s="94">
        <f t="shared" si="32"/>
        <v>0.12085216512645598</v>
      </c>
      <c r="P290" s="94">
        <f t="shared" si="32"/>
        <v>0.12085216512645598</v>
      </c>
      <c r="Q290" s="94">
        <f t="shared" si="32"/>
        <v>0.12085216512645598</v>
      </c>
      <c r="R290" s="94">
        <f t="shared" si="32"/>
        <v>0.12085216512645598</v>
      </c>
      <c r="S290" s="93">
        <f>(1+H290)^((5-Dashboard!$F$9)*3/12)</f>
        <v>1.0587030580509609</v>
      </c>
      <c r="T290" s="93">
        <f t="shared" si="29"/>
        <v>1.1866496148424195</v>
      </c>
      <c r="U290" s="93">
        <f t="shared" si="29"/>
        <v>1.3300587900426011</v>
      </c>
      <c r="V290" s="93">
        <f t="shared" si="29"/>
        <v>1.4907992745647238</v>
      </c>
      <c r="W290" s="93">
        <f t="shared" si="29"/>
        <v>1.6709655946648208</v>
      </c>
      <c r="X290" s="93">
        <f t="shared" si="29"/>
        <v>1.8729054046318805</v>
      </c>
      <c r="Y290" s="93">
        <f t="shared" si="27"/>
        <v>2.0992500778586844</v>
      </c>
      <c r="Z290" s="93">
        <f t="shared" si="27"/>
        <v>2.3529489949097879</v>
      </c>
      <c r="AA290" s="93">
        <f t="shared" si="27"/>
        <v>2.6373079753767543</v>
      </c>
      <c r="AB290" s="93">
        <f t="shared" si="27"/>
        <v>2.9560323543063052</v>
      </c>
      <c r="AC290" s="95">
        <f t="shared" si="27"/>
        <v>3.3132752645080772</v>
      </c>
      <c r="AE290" s="96"/>
    </row>
    <row r="291" spans="3:31" ht="24.75" customHeight="1" x14ac:dyDescent="0.25">
      <c r="C291" s="91">
        <f>ABS(E291-Dashboard!$F$13)</f>
        <v>65.288635330061567</v>
      </c>
      <c r="D291" s="92">
        <f t="shared" si="31"/>
        <v>0.12095216512645598</v>
      </c>
      <c r="E291" s="93" cm="1">
        <f t="array" ref="E291">SUM('DRE + DCF'!$S$41/TIR!S291,'DRE + DCF'!$U$41:$AD$41/TIR!T291:AC291,TIR!F291)</f>
        <v>112.90863533006157</v>
      </c>
      <c r="F291" s="100">
        <f>'DRE + DCF'!$AE$38*'DRE + DCF'!$AE$39*(1+G291)/(R291-G291)/AC291</f>
        <v>77.945318073758287</v>
      </c>
      <c r="G291" s="92">
        <f>R291*(1-'DRE + DCF'!$AE$39)</f>
        <v>7.2571299075873591E-2</v>
      </c>
      <c r="H291" s="94">
        <f t="shared" si="28"/>
        <v>0.12095216512645598</v>
      </c>
      <c r="I291" s="94">
        <f t="shared" si="32"/>
        <v>0.12095216512645598</v>
      </c>
      <c r="J291" s="94">
        <f t="shared" si="32"/>
        <v>0.12095216512645598</v>
      </c>
      <c r="K291" s="94">
        <f t="shared" si="32"/>
        <v>0.12095216512645598</v>
      </c>
      <c r="L291" s="94">
        <f t="shared" si="32"/>
        <v>0.12095216512645598</v>
      </c>
      <c r="M291" s="94">
        <f t="shared" si="32"/>
        <v>0.12095216512645598</v>
      </c>
      <c r="N291" s="94">
        <f t="shared" si="32"/>
        <v>0.12095216512645598</v>
      </c>
      <c r="O291" s="94">
        <f t="shared" si="32"/>
        <v>0.12095216512645598</v>
      </c>
      <c r="P291" s="94">
        <f t="shared" si="32"/>
        <v>0.12095216512645598</v>
      </c>
      <c r="Q291" s="94">
        <f t="shared" si="32"/>
        <v>0.12095216512645598</v>
      </c>
      <c r="R291" s="94">
        <f t="shared" si="32"/>
        <v>0.12095216512645598</v>
      </c>
      <c r="S291" s="93">
        <f>(1+H291)^((5-Dashboard!$F$9)*3/12)</f>
        <v>1.0587502845933294</v>
      </c>
      <c r="T291" s="93">
        <f t="shared" si="29"/>
        <v>1.186808423843144</v>
      </c>
      <c r="U291" s="93">
        <f t="shared" si="29"/>
        <v>1.330355472297289</v>
      </c>
      <c r="V291" s="93">
        <f t="shared" si="29"/>
        <v>1.4912648470594752</v>
      </c>
      <c r="W291" s="93">
        <f t="shared" si="29"/>
        <v>1.671636559088292</v>
      </c>
      <c r="X291" s="93">
        <f t="shared" si="29"/>
        <v>1.8738246202145599</v>
      </c>
      <c r="Y291" s="93">
        <f t="shared" si="27"/>
        <v>2.10046776509677</v>
      </c>
      <c r="Z291" s="93">
        <f t="shared" si="27"/>
        <v>2.3545238890635525</v>
      </c>
      <c r="AA291" s="93">
        <f t="shared" si="27"/>
        <v>2.6393086512877528</v>
      </c>
      <c r="AB291" s="93">
        <f t="shared" si="27"/>
        <v>2.9585387470979931</v>
      </c>
      <c r="AC291" s="95">
        <f t="shared" si="27"/>
        <v>3.3163804141700077</v>
      </c>
      <c r="AE291" s="96"/>
    </row>
    <row r="292" spans="3:31" ht="24.75" customHeight="1" x14ac:dyDescent="0.25">
      <c r="C292" s="91">
        <f>ABS(E292-Dashboard!$F$13)</f>
        <v>65.138243006183899</v>
      </c>
      <c r="D292" s="92">
        <f t="shared" si="31"/>
        <v>0.12105216512645599</v>
      </c>
      <c r="E292" s="93" cm="1">
        <f t="array" ref="E292">SUM('DRE + DCF'!$S$41/TIR!S292,'DRE + DCF'!$U$41:$AD$41/TIR!T292:AC292,TIR!F292)</f>
        <v>112.7582430061839</v>
      </c>
      <c r="F292" s="100">
        <f>'DRE + DCF'!$AE$38*'DRE + DCF'!$AE$39*(1+G292)/(R292-G292)/AC292</f>
        <v>77.812366877792698</v>
      </c>
      <c r="G292" s="92">
        <f>R292*(1-'DRE + DCF'!$AE$39)</f>
        <v>7.2631299075873595E-2</v>
      </c>
      <c r="H292" s="94">
        <f t="shared" si="28"/>
        <v>0.12105216512645599</v>
      </c>
      <c r="I292" s="94">
        <f t="shared" si="32"/>
        <v>0.12105216512645599</v>
      </c>
      <c r="J292" s="94">
        <f t="shared" si="32"/>
        <v>0.12105216512645599</v>
      </c>
      <c r="K292" s="94">
        <f t="shared" si="32"/>
        <v>0.12105216512645599</v>
      </c>
      <c r="L292" s="94">
        <f t="shared" si="32"/>
        <v>0.12105216512645599</v>
      </c>
      <c r="M292" s="94">
        <f t="shared" si="32"/>
        <v>0.12105216512645599</v>
      </c>
      <c r="N292" s="94">
        <f t="shared" si="32"/>
        <v>0.12105216512645599</v>
      </c>
      <c r="O292" s="94">
        <f t="shared" si="32"/>
        <v>0.12105216512645599</v>
      </c>
      <c r="P292" s="94">
        <f t="shared" si="32"/>
        <v>0.12105216512645599</v>
      </c>
      <c r="Q292" s="94">
        <f t="shared" si="32"/>
        <v>0.12105216512645599</v>
      </c>
      <c r="R292" s="94">
        <f t="shared" si="32"/>
        <v>0.12105216512645599</v>
      </c>
      <c r="S292" s="93">
        <f>(1+H292)^((5-Dashboard!$F$9)*3/12)</f>
        <v>1.0587975090292081</v>
      </c>
      <c r="T292" s="93">
        <f t="shared" si="29"/>
        <v>1.186967239927692</v>
      </c>
      <c r="U292" s="93">
        <f t="shared" si="29"/>
        <v>1.3306521942551128</v>
      </c>
      <c r="V292" s="93">
        <f t="shared" si="29"/>
        <v>1.4917305233999638</v>
      </c>
      <c r="W292" s="93">
        <f t="shared" si="29"/>
        <v>1.6723077330427509</v>
      </c>
      <c r="X292" s="93">
        <f t="shared" si="29"/>
        <v>1.8747442048852914</v>
      </c>
      <c r="Y292" s="93">
        <f t="shared" si="27"/>
        <v>2.1016860499449321</v>
      </c>
      <c r="Z292" s="93">
        <f t="shared" si="27"/>
        <v>2.3560996967068353</v>
      </c>
      <c r="AA292" s="93">
        <f t="shared" si="27"/>
        <v>2.6413106662469841</v>
      </c>
      <c r="AB292" s="93">
        <f t="shared" si="27"/>
        <v>2.9610470411677836</v>
      </c>
      <c r="AC292" s="95">
        <f t="shared" si="27"/>
        <v>3.3194881965424301</v>
      </c>
      <c r="AE292" s="96"/>
    </row>
    <row r="293" spans="3:31" ht="24.75" customHeight="1" x14ac:dyDescent="0.25">
      <c r="C293" s="91">
        <f>ABS(E293-Dashboard!$F$13)</f>
        <v>64.988149669869074</v>
      </c>
      <c r="D293" s="92">
        <f t="shared" si="31"/>
        <v>0.12115216512645599</v>
      </c>
      <c r="E293" s="93" cm="1">
        <f t="array" ref="E293">SUM('DRE + DCF'!$S$41/TIR!S293,'DRE + DCF'!$U$41:$AD$41/TIR!T293:AC293,TIR!F293)</f>
        <v>112.60814966986908</v>
      </c>
      <c r="F293" s="100">
        <f>'DRE + DCF'!$AE$38*'DRE + DCF'!$AE$39*(1+G293)/(R293-G293)/AC293</f>
        <v>77.679701713964789</v>
      </c>
      <c r="G293" s="92">
        <f>R293*(1-'DRE + DCF'!$AE$39)</f>
        <v>7.2691299075873586E-2</v>
      </c>
      <c r="H293" s="94">
        <f t="shared" si="28"/>
        <v>0.12115216512645599</v>
      </c>
      <c r="I293" s="94">
        <f t="shared" si="32"/>
        <v>0.12115216512645599</v>
      </c>
      <c r="J293" s="94">
        <f t="shared" si="32"/>
        <v>0.12115216512645599</v>
      </c>
      <c r="K293" s="94">
        <f t="shared" si="32"/>
        <v>0.12115216512645599</v>
      </c>
      <c r="L293" s="94">
        <f t="shared" si="32"/>
        <v>0.12115216512645599</v>
      </c>
      <c r="M293" s="94">
        <f t="shared" si="32"/>
        <v>0.12115216512645599</v>
      </c>
      <c r="N293" s="94">
        <f t="shared" si="32"/>
        <v>0.12115216512645599</v>
      </c>
      <c r="O293" s="94">
        <f t="shared" si="32"/>
        <v>0.12115216512645599</v>
      </c>
      <c r="P293" s="94">
        <f t="shared" si="32"/>
        <v>0.12115216512645599</v>
      </c>
      <c r="Q293" s="94">
        <f t="shared" si="32"/>
        <v>0.12115216512645599</v>
      </c>
      <c r="R293" s="94">
        <f t="shared" si="32"/>
        <v>0.12115216512645599</v>
      </c>
      <c r="S293" s="93">
        <f>(1+H293)^((5-Dashboard!$F$9)*3/12)</f>
        <v>1.0588447313588787</v>
      </c>
      <c r="T293" s="93">
        <f t="shared" si="29"/>
        <v>1.1871260630957474</v>
      </c>
      <c r="U293" s="93">
        <f t="shared" si="29"/>
        <v>1.3309489559178431</v>
      </c>
      <c r="V293" s="93">
        <f t="shared" si="29"/>
        <v>1.4921963036000858</v>
      </c>
      <c r="W293" s="93">
        <f t="shared" si="29"/>
        <v>1.6729791165749306</v>
      </c>
      <c r="X293" s="93">
        <f t="shared" si="29"/>
        <v>1.875664158759329</v>
      </c>
      <c r="Y293" s="93">
        <f t="shared" ref="Y293:AC343" si="33">(X293)*(1+N293)</f>
        <v>2.1029049326431144</v>
      </c>
      <c r="Z293" s="93">
        <f t="shared" si="33"/>
        <v>2.357676418287932</v>
      </c>
      <c r="AA293" s="93">
        <f t="shared" si="33"/>
        <v>2.6433140210311028</v>
      </c>
      <c r="AB293" s="93">
        <f t="shared" si="33"/>
        <v>2.9635572377881392</v>
      </c>
      <c r="AC293" s="95">
        <f t="shared" si="33"/>
        <v>3.3225986136223518</v>
      </c>
      <c r="AE293" s="96"/>
    </row>
    <row r="294" spans="3:31" ht="24.75" customHeight="1" x14ac:dyDescent="0.25">
      <c r="C294" s="91">
        <f>ABS(E294-Dashboard!$F$13)</f>
        <v>64.838354531041375</v>
      </c>
      <c r="D294" s="92">
        <f t="shared" si="31"/>
        <v>0.12125216512645599</v>
      </c>
      <c r="E294" s="93" cm="1">
        <f t="array" ref="E294">SUM('DRE + DCF'!$S$41/TIR!S294,'DRE + DCF'!$U$41:$AD$41/TIR!T294:AC294,TIR!F294)</f>
        <v>112.45835453104138</v>
      </c>
      <c r="F294" s="100">
        <f>'DRE + DCF'!$AE$38*'DRE + DCF'!$AE$39*(1+G294)/(R294-G294)/AC294</f>
        <v>77.547321803920383</v>
      </c>
      <c r="G294" s="92">
        <f>R294*(1-'DRE + DCF'!$AE$39)</f>
        <v>7.2751299075873591E-2</v>
      </c>
      <c r="H294" s="94">
        <f t="shared" si="28"/>
        <v>0.12125216512645599</v>
      </c>
      <c r="I294" s="94">
        <f t="shared" si="32"/>
        <v>0.12125216512645599</v>
      </c>
      <c r="J294" s="94">
        <f t="shared" si="32"/>
        <v>0.12125216512645599</v>
      </c>
      <c r="K294" s="94">
        <f t="shared" si="32"/>
        <v>0.12125216512645599</v>
      </c>
      <c r="L294" s="94">
        <f t="shared" si="32"/>
        <v>0.12125216512645599</v>
      </c>
      <c r="M294" s="94">
        <f t="shared" si="32"/>
        <v>0.12125216512645599</v>
      </c>
      <c r="N294" s="94">
        <f t="shared" si="32"/>
        <v>0.12125216512645599</v>
      </c>
      <c r="O294" s="94">
        <f t="shared" si="32"/>
        <v>0.12125216512645599</v>
      </c>
      <c r="P294" s="94">
        <f t="shared" si="32"/>
        <v>0.12125216512645599</v>
      </c>
      <c r="Q294" s="94">
        <f t="shared" si="32"/>
        <v>0.12125216512645599</v>
      </c>
      <c r="R294" s="94">
        <f t="shared" si="32"/>
        <v>0.12125216512645599</v>
      </c>
      <c r="S294" s="93">
        <f>(1+H294)^((5-Dashboard!$F$9)*3/12)</f>
        <v>1.0588919515826229</v>
      </c>
      <c r="T294" s="93">
        <f t="shared" ref="T294:X344" si="34">(S294)*(1+I294)</f>
        <v>1.1872848933469944</v>
      </c>
      <c r="U294" s="93">
        <f t="shared" si="34"/>
        <v>1.3312457572872509</v>
      </c>
      <c r="V294" s="93">
        <f t="shared" si="34"/>
        <v>1.4926621876737387</v>
      </c>
      <c r="W294" s="93">
        <f t="shared" si="34"/>
        <v>1.6736507097315718</v>
      </c>
      <c r="X294" s="93">
        <f t="shared" si="34"/>
        <v>1.8765844819519546</v>
      </c>
      <c r="Y294" s="93">
        <f t="shared" si="33"/>
        <v>2.1041244134313377</v>
      </c>
      <c r="Z294" s="93">
        <f t="shared" si="33"/>
        <v>2.3592540542553215</v>
      </c>
      <c r="AA294" s="93">
        <f t="shared" si="33"/>
        <v>2.6453187164171483</v>
      </c>
      <c r="AB294" s="93">
        <f t="shared" si="33"/>
        <v>2.9660693382322649</v>
      </c>
      <c r="AC294" s="95">
        <f t="shared" si="33"/>
        <v>3.3257116674081217</v>
      </c>
      <c r="AE294" s="96"/>
    </row>
    <row r="295" spans="3:31" ht="24.75" customHeight="1" x14ac:dyDescent="0.25">
      <c r="C295" s="91">
        <f>ABS(E295-Dashboard!$F$13)</f>
        <v>64.688856802284278</v>
      </c>
      <c r="D295" s="92">
        <f t="shared" si="31"/>
        <v>0.121352165126456</v>
      </c>
      <c r="E295" s="93" cm="1">
        <f t="array" ref="E295">SUM('DRE + DCF'!$S$41/TIR!S295,'DRE + DCF'!$U$41:$AD$41/TIR!T295:AC295,TIR!F295)</f>
        <v>112.30885680228428</v>
      </c>
      <c r="F295" s="100">
        <f>'DRE + DCF'!$AE$38*'DRE + DCF'!$AE$39*(1+G295)/(R295-G295)/AC295</f>
        <v>77.415226371952329</v>
      </c>
      <c r="G295" s="92">
        <f>R295*(1-'DRE + DCF'!$AE$39)</f>
        <v>7.2811299075873595E-2</v>
      </c>
      <c r="H295" s="94">
        <f t="shared" si="28"/>
        <v>0.121352165126456</v>
      </c>
      <c r="I295" s="94">
        <f t="shared" si="32"/>
        <v>0.121352165126456</v>
      </c>
      <c r="J295" s="94">
        <f t="shared" si="32"/>
        <v>0.121352165126456</v>
      </c>
      <c r="K295" s="94">
        <f t="shared" si="32"/>
        <v>0.121352165126456</v>
      </c>
      <c r="L295" s="94">
        <f t="shared" si="32"/>
        <v>0.121352165126456</v>
      </c>
      <c r="M295" s="94">
        <f t="shared" si="32"/>
        <v>0.121352165126456</v>
      </c>
      <c r="N295" s="94">
        <f t="shared" si="32"/>
        <v>0.121352165126456</v>
      </c>
      <c r="O295" s="94">
        <f t="shared" si="32"/>
        <v>0.121352165126456</v>
      </c>
      <c r="P295" s="94">
        <f t="shared" si="32"/>
        <v>0.121352165126456</v>
      </c>
      <c r="Q295" s="94">
        <f t="shared" si="32"/>
        <v>0.121352165126456</v>
      </c>
      <c r="R295" s="94">
        <f t="shared" si="32"/>
        <v>0.121352165126456</v>
      </c>
      <c r="S295" s="93">
        <f>(1+H295)^((5-Dashboard!$F$9)*3/12)</f>
        <v>1.0589391697007227</v>
      </c>
      <c r="T295" s="93">
        <f t="shared" si="34"/>
        <v>1.187443730681117</v>
      </c>
      <c r="U295" s="93">
        <f t="shared" si="34"/>
        <v>1.3315425983651068</v>
      </c>
      <c r="V295" s="93">
        <f t="shared" si="34"/>
        <v>1.4931281756348196</v>
      </c>
      <c r="W295" s="93">
        <f t="shared" si="34"/>
        <v>1.6743225125594201</v>
      </c>
      <c r="X295" s="93">
        <f t="shared" si="34"/>
        <v>1.8775051745784734</v>
      </c>
      <c r="Y295" s="93">
        <f t="shared" si="33"/>
        <v>2.1053444925496958</v>
      </c>
      <c r="Z295" s="93">
        <f t="shared" si="33"/>
        <v>2.3608326050576611</v>
      </c>
      <c r="AA295" s="93">
        <f t="shared" si="33"/>
        <v>2.6473247531825397</v>
      </c>
      <c r="AB295" s="93">
        <f t="shared" si="33"/>
        <v>2.9685833437741014</v>
      </c>
      <c r="AC295" s="95">
        <f t="shared" si="33"/>
        <v>3.3288273598994231</v>
      </c>
      <c r="AE295" s="96"/>
    </row>
    <row r="296" spans="3:31" ht="24.75" customHeight="1" x14ac:dyDescent="0.25">
      <c r="C296" s="91">
        <f>ABS(E296-Dashboard!$F$13)</f>
        <v>64.539655698829506</v>
      </c>
      <c r="D296" s="92">
        <f t="shared" si="31"/>
        <v>0.121452165126456</v>
      </c>
      <c r="E296" s="93" cm="1">
        <f t="array" ref="E296">SUM('DRE + DCF'!$S$41/TIR!S296,'DRE + DCF'!$U$41:$AD$41/TIR!T296:AC296,TIR!F296)</f>
        <v>112.15965569882951</v>
      </c>
      <c r="F296" s="100">
        <f>'DRE + DCF'!$AE$38*'DRE + DCF'!$AE$39*(1+G296)/(R296-G296)/AC296</f>
        <v>77.28341464498952</v>
      </c>
      <c r="G296" s="92">
        <f>R296*(1-'DRE + DCF'!$AE$39)</f>
        <v>7.28712990758736E-2</v>
      </c>
      <c r="H296" s="94">
        <f t="shared" si="28"/>
        <v>0.121452165126456</v>
      </c>
      <c r="I296" s="94">
        <f t="shared" si="32"/>
        <v>0.121452165126456</v>
      </c>
      <c r="J296" s="94">
        <f t="shared" si="32"/>
        <v>0.121452165126456</v>
      </c>
      <c r="K296" s="94">
        <f t="shared" si="32"/>
        <v>0.121452165126456</v>
      </c>
      <c r="L296" s="94">
        <f t="shared" si="32"/>
        <v>0.121452165126456</v>
      </c>
      <c r="M296" s="94">
        <f t="shared" si="32"/>
        <v>0.121452165126456</v>
      </c>
      <c r="N296" s="94">
        <f t="shared" si="32"/>
        <v>0.121452165126456</v>
      </c>
      <c r="O296" s="94">
        <f t="shared" si="32"/>
        <v>0.121452165126456</v>
      </c>
      <c r="P296" s="94">
        <f t="shared" si="32"/>
        <v>0.121452165126456</v>
      </c>
      <c r="Q296" s="94">
        <f t="shared" si="32"/>
        <v>0.121452165126456</v>
      </c>
      <c r="R296" s="94">
        <f t="shared" si="32"/>
        <v>0.121452165126456</v>
      </c>
      <c r="S296" s="93">
        <f>(1+H296)^((5-Dashboard!$F$9)*3/12)</f>
        <v>1.0589863857134594</v>
      </c>
      <c r="T296" s="93">
        <f t="shared" si="34"/>
        <v>1.1876025750977992</v>
      </c>
      <c r="U296" s="93">
        <f t="shared" si="34"/>
        <v>1.3318394791531813</v>
      </c>
      <c r="V296" s="93">
        <f t="shared" si="34"/>
        <v>1.4935942674972267</v>
      </c>
      <c r="W296" s="93">
        <f t="shared" si="34"/>
        <v>1.6749945251052278</v>
      </c>
      <c r="X296" s="93">
        <f t="shared" si="34"/>
        <v>1.8784262367542177</v>
      </c>
      <c r="Y296" s="93">
        <f t="shared" si="33"/>
        <v>2.1065651702383583</v>
      </c>
      <c r="Z296" s="93">
        <f t="shared" si="33"/>
        <v>2.3624120711437882</v>
      </c>
      <c r="AA296" s="93">
        <f t="shared" si="33"/>
        <v>2.6493321321050765</v>
      </c>
      <c r="AB296" s="93">
        <f t="shared" si="33"/>
        <v>2.971099255688328</v>
      </c>
      <c r="AC296" s="95">
        <f t="shared" si="33"/>
        <v>3.3319456930972771</v>
      </c>
      <c r="AE296" s="96"/>
    </row>
    <row r="297" spans="3:31" ht="24.75" customHeight="1" x14ac:dyDescent="0.25">
      <c r="C297" s="91">
        <f>ABS(E297-Dashboard!$F$13)</f>
        <v>64.390750438546007</v>
      </c>
      <c r="D297" s="92">
        <f t="shared" si="31"/>
        <v>0.121552165126456</v>
      </c>
      <c r="E297" s="93" cm="1">
        <f t="array" ref="E297">SUM('DRE + DCF'!$S$41/TIR!S297,'DRE + DCF'!$U$41:$AD$41/TIR!T297:AC297,TIR!F297)</f>
        <v>112.01075043854601</v>
      </c>
      <c r="F297" s="100">
        <f>'DRE + DCF'!$AE$38*'DRE + DCF'!$AE$39*(1+G297)/(R297-G297)/AC297</f>
        <v>77.151885852586005</v>
      </c>
      <c r="G297" s="92">
        <f>R297*(1-'DRE + DCF'!$AE$39)</f>
        <v>7.2931299075873604E-2</v>
      </c>
      <c r="H297" s="94">
        <f t="shared" si="28"/>
        <v>0.121552165126456</v>
      </c>
      <c r="I297" s="94">
        <f t="shared" si="32"/>
        <v>0.121552165126456</v>
      </c>
      <c r="J297" s="94">
        <f t="shared" si="32"/>
        <v>0.121552165126456</v>
      </c>
      <c r="K297" s="94">
        <f t="shared" si="32"/>
        <v>0.121552165126456</v>
      </c>
      <c r="L297" s="94">
        <f t="shared" si="32"/>
        <v>0.121552165126456</v>
      </c>
      <c r="M297" s="94">
        <f t="shared" si="32"/>
        <v>0.121552165126456</v>
      </c>
      <c r="N297" s="94">
        <f t="shared" si="32"/>
        <v>0.121552165126456</v>
      </c>
      <c r="O297" s="94">
        <f t="shared" si="32"/>
        <v>0.121552165126456</v>
      </c>
      <c r="P297" s="94">
        <f t="shared" si="32"/>
        <v>0.121552165126456</v>
      </c>
      <c r="Q297" s="94">
        <f t="shared" si="32"/>
        <v>0.121552165126456</v>
      </c>
      <c r="R297" s="94">
        <f t="shared" si="32"/>
        <v>0.121552165126456</v>
      </c>
      <c r="S297" s="93">
        <f>(1+H297)^((5-Dashboard!$F$9)*3/12)</f>
        <v>1.0590335996211149</v>
      </c>
      <c r="T297" s="93">
        <f t="shared" si="34"/>
        <v>1.1877614265967256</v>
      </c>
      <c r="U297" s="93">
        <f t="shared" si="34"/>
        <v>1.3321363996532456</v>
      </c>
      <c r="V297" s="93">
        <f t="shared" si="34"/>
        <v>1.4940604632748593</v>
      </c>
      <c r="W297" s="93">
        <f t="shared" si="34"/>
        <v>1.6756667474157543</v>
      </c>
      <c r="X297" s="93">
        <f t="shared" si="34"/>
        <v>1.8793476685945454</v>
      </c>
      <c r="Y297" s="93">
        <f t="shared" si="33"/>
        <v>2.1077864467375695</v>
      </c>
      <c r="Z297" s="93">
        <f t="shared" si="33"/>
        <v>2.3639924529627203</v>
      </c>
      <c r="AA297" s="93">
        <f t="shared" si="33"/>
        <v>2.6513408539629406</v>
      </c>
      <c r="AB297" s="93">
        <f t="shared" si="33"/>
        <v>2.9736170752503628</v>
      </c>
      <c r="AC297" s="95">
        <f t="shared" si="33"/>
        <v>3.335066669004044</v>
      </c>
      <c r="AE297" s="96"/>
    </row>
    <row r="298" spans="3:31" ht="24.75" customHeight="1" x14ac:dyDescent="0.25">
      <c r="C298" s="91">
        <f>ABS(E298-Dashboard!$F$13)</f>
        <v>64.242140241928922</v>
      </c>
      <c r="D298" s="92">
        <f t="shared" si="31"/>
        <v>0.121652165126456</v>
      </c>
      <c r="E298" s="93" cm="1">
        <f t="array" ref="E298">SUM('DRE + DCF'!$S$41/TIR!S298,'DRE + DCF'!$U$41:$AD$41/TIR!T298:AC298,TIR!F298)</f>
        <v>111.86214024192891</v>
      </c>
      <c r="F298" s="100">
        <f>'DRE + DCF'!$AE$38*'DRE + DCF'!$AE$39*(1+G298)/(R298-G298)/AC298</f>
        <v>77.020639226909864</v>
      </c>
      <c r="G298" s="92">
        <f>R298*(1-'DRE + DCF'!$AE$39)</f>
        <v>7.2991299075873595E-2</v>
      </c>
      <c r="H298" s="94">
        <f t="shared" si="28"/>
        <v>0.121652165126456</v>
      </c>
      <c r="I298" s="94">
        <f t="shared" si="32"/>
        <v>0.121652165126456</v>
      </c>
      <c r="J298" s="94">
        <f t="shared" si="32"/>
        <v>0.121652165126456</v>
      </c>
      <c r="K298" s="94">
        <f t="shared" si="32"/>
        <v>0.121652165126456</v>
      </c>
      <c r="L298" s="94">
        <f t="shared" si="32"/>
        <v>0.121652165126456</v>
      </c>
      <c r="M298" s="94">
        <f t="shared" si="32"/>
        <v>0.121652165126456</v>
      </c>
      <c r="N298" s="94">
        <f t="shared" si="32"/>
        <v>0.121652165126456</v>
      </c>
      <c r="O298" s="94">
        <f t="shared" si="32"/>
        <v>0.121652165126456</v>
      </c>
      <c r="P298" s="94">
        <f t="shared" si="32"/>
        <v>0.121652165126456</v>
      </c>
      <c r="Q298" s="94">
        <f t="shared" si="32"/>
        <v>0.121652165126456</v>
      </c>
      <c r="R298" s="94">
        <f t="shared" si="32"/>
        <v>0.121652165126456</v>
      </c>
      <c r="S298" s="93">
        <f>(1+H298)^((5-Dashboard!$F$9)*3/12)</f>
        <v>1.0590808114239705</v>
      </c>
      <c r="T298" s="93">
        <f t="shared" si="34"/>
        <v>1.1879202851775803</v>
      </c>
      <c r="U298" s="93">
        <f t="shared" si="34"/>
        <v>1.3324333598670699</v>
      </c>
      <c r="V298" s="93">
        <f t="shared" si="34"/>
        <v>1.4945267629816172</v>
      </c>
      <c r="W298" s="93">
        <f t="shared" si="34"/>
        <v>1.6763391795377647</v>
      </c>
      <c r="X298" s="93">
        <f t="shared" si="34"/>
        <v>1.8802694702148406</v>
      </c>
      <c r="Y298" s="93">
        <f t="shared" si="33"/>
        <v>2.1090083222876501</v>
      </c>
      <c r="Z298" s="93">
        <f t="shared" si="33"/>
        <v>2.365573750963657</v>
      </c>
      <c r="AA298" s="93">
        <f t="shared" si="33"/>
        <v>2.6533509195346974</v>
      </c>
      <c r="AB298" s="93">
        <f t="shared" si="33"/>
        <v>2.9761368037363662</v>
      </c>
      <c r="AC298" s="95">
        <f t="shared" si="33"/>
        <v>3.3381902896234252</v>
      </c>
      <c r="AE298" s="96"/>
    </row>
    <row r="299" spans="3:31" ht="24.75" customHeight="1" x14ac:dyDescent="0.25">
      <c r="C299" s="91">
        <f>ABS(E299-Dashboard!$F$13)</f>
        <v>64.093824332089014</v>
      </c>
      <c r="D299" s="92">
        <f t="shared" si="31"/>
        <v>0.12175216512645601</v>
      </c>
      <c r="E299" s="93" cm="1">
        <f t="array" ref="E299">SUM('DRE + DCF'!$S$41/TIR!S299,'DRE + DCF'!$U$41:$AD$41/TIR!T299:AC299,TIR!F299)</f>
        <v>111.71382433208902</v>
      </c>
      <c r="F299" s="100">
        <f>'DRE + DCF'!$AE$38*'DRE + DCF'!$AE$39*(1+G299)/(R299-G299)/AC299</f>
        <v>76.889674002732761</v>
      </c>
      <c r="G299" s="92">
        <f>R299*(1-'DRE + DCF'!$AE$39)</f>
        <v>7.3051299075873599E-2</v>
      </c>
      <c r="H299" s="94">
        <f t="shared" si="28"/>
        <v>0.12175216512645601</v>
      </c>
      <c r="I299" s="94">
        <f t="shared" si="32"/>
        <v>0.12175216512645601</v>
      </c>
      <c r="J299" s="94">
        <f t="shared" si="32"/>
        <v>0.12175216512645601</v>
      </c>
      <c r="K299" s="94">
        <f t="shared" si="32"/>
        <v>0.12175216512645601</v>
      </c>
      <c r="L299" s="94">
        <f t="shared" si="32"/>
        <v>0.12175216512645601</v>
      </c>
      <c r="M299" s="94">
        <f t="shared" si="32"/>
        <v>0.12175216512645601</v>
      </c>
      <c r="N299" s="94">
        <f t="shared" si="32"/>
        <v>0.12175216512645601</v>
      </c>
      <c r="O299" s="94">
        <f t="shared" si="32"/>
        <v>0.12175216512645601</v>
      </c>
      <c r="P299" s="94">
        <f t="shared" si="32"/>
        <v>0.12175216512645601</v>
      </c>
      <c r="Q299" s="94">
        <f t="shared" si="32"/>
        <v>0.12175216512645601</v>
      </c>
      <c r="R299" s="94">
        <f t="shared" si="32"/>
        <v>0.12175216512645601</v>
      </c>
      <c r="S299" s="93">
        <f>(1+H299)^((5-Dashboard!$F$9)*3/12)</f>
        <v>1.059128021122308</v>
      </c>
      <c r="T299" s="93">
        <f t="shared" si="34"/>
        <v>1.1880791508400477</v>
      </c>
      <c r="U299" s="93">
        <f t="shared" si="34"/>
        <v>1.3327303597964246</v>
      </c>
      <c r="V299" s="93">
        <f t="shared" si="34"/>
        <v>1.4949931666314</v>
      </c>
      <c r="W299" s="93">
        <f t="shared" si="34"/>
        <v>1.6770118215180294</v>
      </c>
      <c r="X299" s="93">
        <f t="shared" si="34"/>
        <v>1.8811916417305112</v>
      </c>
      <c r="Y299" s="93">
        <f t="shared" si="33"/>
        <v>2.1102307971289931</v>
      </c>
      <c r="Z299" s="93">
        <f t="shared" si="33"/>
        <v>2.3671559655959751</v>
      </c>
      <c r="AA299" s="93">
        <f t="shared" si="33"/>
        <v>2.6553623295992916</v>
      </c>
      <c r="AB299" s="93">
        <f t="shared" si="33"/>
        <v>2.9786584424232352</v>
      </c>
      <c r="AC299" s="95">
        <f t="shared" si="33"/>
        <v>3.3413165569604608</v>
      </c>
      <c r="AE299" s="96"/>
    </row>
    <row r="300" spans="3:31" ht="24.75" customHeight="1" x14ac:dyDescent="0.25">
      <c r="C300" s="91">
        <f>ABS(E300-Dashboard!$F$13)</f>
        <v>63.945801934741731</v>
      </c>
      <c r="D300" s="92">
        <f t="shared" si="31"/>
        <v>0.12185216512645601</v>
      </c>
      <c r="E300" s="93" cm="1">
        <f t="array" ref="E300">SUM('DRE + DCF'!$S$41/TIR!S300,'DRE + DCF'!$U$41:$AD$41/TIR!T300:AC300,TIR!F300)</f>
        <v>111.56580193474173</v>
      </c>
      <c r="F300" s="100">
        <f>'DRE + DCF'!$AE$38*'DRE + DCF'!$AE$39*(1+G300)/(R300-G300)/AC300</f>
        <v>76.75898941741886</v>
      </c>
      <c r="G300" s="92">
        <f>R300*(1-'DRE + DCF'!$AE$39)</f>
        <v>7.3111299075873604E-2</v>
      </c>
      <c r="H300" s="94">
        <f t="shared" si="28"/>
        <v>0.12185216512645601</v>
      </c>
      <c r="I300" s="94">
        <f t="shared" si="32"/>
        <v>0.12185216512645601</v>
      </c>
      <c r="J300" s="94">
        <f t="shared" si="32"/>
        <v>0.12185216512645601</v>
      </c>
      <c r="K300" s="94">
        <f t="shared" si="32"/>
        <v>0.12185216512645601</v>
      </c>
      <c r="L300" s="94">
        <f t="shared" si="32"/>
        <v>0.12185216512645601</v>
      </c>
      <c r="M300" s="94">
        <f t="shared" si="32"/>
        <v>0.12185216512645601</v>
      </c>
      <c r="N300" s="94">
        <f t="shared" si="32"/>
        <v>0.12185216512645601</v>
      </c>
      <c r="O300" s="94">
        <f t="shared" si="32"/>
        <v>0.12185216512645601</v>
      </c>
      <c r="P300" s="94">
        <f t="shared" si="32"/>
        <v>0.12185216512645601</v>
      </c>
      <c r="Q300" s="94">
        <f t="shared" si="32"/>
        <v>0.12185216512645601</v>
      </c>
      <c r="R300" s="94">
        <f t="shared" si="32"/>
        <v>0.12185216512645601</v>
      </c>
      <c r="S300" s="93">
        <f>(1+H300)^((5-Dashboard!$F$9)*3/12)</f>
        <v>1.0591752287164082</v>
      </c>
      <c r="T300" s="93">
        <f t="shared" si="34"/>
        <v>1.1882380235838117</v>
      </c>
      <c r="U300" s="93">
        <f t="shared" si="34"/>
        <v>1.3330273994430799</v>
      </c>
      <c r="V300" s="93">
        <f t="shared" si="34"/>
        <v>1.4954596742381081</v>
      </c>
      <c r="W300" s="93">
        <f t="shared" si="34"/>
        <v>1.6776846734033259</v>
      </c>
      <c r="X300" s="93">
        <f t="shared" si="34"/>
        <v>1.8821141832569923</v>
      </c>
      <c r="Y300" s="93">
        <f t="shared" si="33"/>
        <v>2.1114538715020679</v>
      </c>
      <c r="Z300" s="93">
        <f t="shared" si="33"/>
        <v>2.3687390973092324</v>
      </c>
      <c r="AA300" s="93">
        <f t="shared" si="33"/>
        <v>2.6573750849360489</v>
      </c>
      <c r="AB300" s="93">
        <f t="shared" si="33"/>
        <v>2.9811819925886063</v>
      </c>
      <c r="AC300" s="95">
        <f t="shared" si="33"/>
        <v>3.3444454730215298</v>
      </c>
      <c r="AE300" s="96"/>
    </row>
    <row r="301" spans="3:31" ht="24.75" customHeight="1" x14ac:dyDescent="0.25">
      <c r="C301" s="91">
        <f>ABS(E301-Dashboard!$F$13)</f>
        <v>63.798072278196223</v>
      </c>
      <c r="D301" s="92">
        <f t="shared" si="31"/>
        <v>0.12195216512645601</v>
      </c>
      <c r="E301" s="93" cm="1">
        <f t="array" ref="E301">SUM('DRE + DCF'!$S$41/TIR!S301,'DRE + DCF'!$U$41:$AD$41/TIR!T301:AC301,TIR!F301)</f>
        <v>111.41807227819622</v>
      </c>
      <c r="F301" s="100">
        <f>'DRE + DCF'!$AE$38*'DRE + DCF'!$AE$39*(1+G301)/(R301-G301)/AC301</f>
        <v>76.628584710914041</v>
      </c>
      <c r="G301" s="92">
        <f>R301*(1-'DRE + DCF'!$AE$39)</f>
        <v>7.3171299075873608E-2</v>
      </c>
      <c r="H301" s="94">
        <f t="shared" si="28"/>
        <v>0.12195216512645601</v>
      </c>
      <c r="I301" s="94">
        <f t="shared" si="32"/>
        <v>0.12195216512645601</v>
      </c>
      <c r="J301" s="94">
        <f t="shared" si="32"/>
        <v>0.12195216512645601</v>
      </c>
      <c r="K301" s="94">
        <f t="shared" si="32"/>
        <v>0.12195216512645601</v>
      </c>
      <c r="L301" s="94">
        <f t="shared" si="32"/>
        <v>0.12195216512645601</v>
      </c>
      <c r="M301" s="94">
        <f t="shared" si="32"/>
        <v>0.12195216512645601</v>
      </c>
      <c r="N301" s="94">
        <f t="shared" si="32"/>
        <v>0.12195216512645601</v>
      </c>
      <c r="O301" s="94">
        <f t="shared" si="32"/>
        <v>0.12195216512645601</v>
      </c>
      <c r="P301" s="94">
        <f t="shared" si="32"/>
        <v>0.12195216512645601</v>
      </c>
      <c r="Q301" s="94">
        <f t="shared" si="32"/>
        <v>0.12195216512645601</v>
      </c>
      <c r="R301" s="94">
        <f t="shared" si="32"/>
        <v>0.12195216512645601</v>
      </c>
      <c r="S301" s="93">
        <f>(1+H301)^((5-Dashboard!$F$9)*3/12)</f>
        <v>1.0592224342065533</v>
      </c>
      <c r="T301" s="93">
        <f t="shared" si="34"/>
        <v>1.1883969034085575</v>
      </c>
      <c r="U301" s="93">
        <f t="shared" si="34"/>
        <v>1.3333244788088068</v>
      </c>
      <c r="V301" s="93">
        <f t="shared" si="34"/>
        <v>1.4959262858156441</v>
      </c>
      <c r="W301" s="93">
        <f t="shared" si="34"/>
        <v>1.6783577352404395</v>
      </c>
      <c r="X301" s="93">
        <f t="shared" si="34"/>
        <v>1.8830370949097461</v>
      </c>
      <c r="Y301" s="93">
        <f t="shared" si="33"/>
        <v>2.1126775456474212</v>
      </c>
      <c r="Z301" s="93">
        <f t="shared" si="33"/>
        <v>2.3703231465531709</v>
      </c>
      <c r="AA301" s="93">
        <f t="shared" si="33"/>
        <v>2.6593891863246837</v>
      </c>
      <c r="AB301" s="93">
        <f t="shared" si="33"/>
        <v>2.9837074555108627</v>
      </c>
      <c r="AC301" s="95">
        <f t="shared" si="33"/>
        <v>3.3475770398143609</v>
      </c>
      <c r="AE301" s="96"/>
    </row>
    <row r="302" spans="3:31" ht="24.75" customHeight="1" x14ac:dyDescent="0.25">
      <c r="C302" s="91">
        <f>ABS(E302-Dashboard!$F$13)</f>
        <v>63.65063459334494</v>
      </c>
      <c r="D302" s="92">
        <f t="shared" si="31"/>
        <v>0.12205216512645602</v>
      </c>
      <c r="E302" s="93" cm="1">
        <f t="array" ref="E302">SUM('DRE + DCF'!$S$41/TIR!S302,'DRE + DCF'!$U$41:$AD$41/TIR!T302:AC302,TIR!F302)</f>
        <v>111.27063459334494</v>
      </c>
      <c r="F302" s="100">
        <f>'DRE + DCF'!$AE$38*'DRE + DCF'!$AE$39*(1+G302)/(R302-G302)/AC302</f>
        <v>76.498459125735408</v>
      </c>
      <c r="G302" s="92">
        <f>R302*(1-'DRE + DCF'!$AE$39)</f>
        <v>7.3231299075873613E-2</v>
      </c>
      <c r="H302" s="94">
        <f t="shared" si="28"/>
        <v>0.12205216512645602</v>
      </c>
      <c r="I302" s="94">
        <f t="shared" si="32"/>
        <v>0.12205216512645602</v>
      </c>
      <c r="J302" s="94">
        <f t="shared" si="32"/>
        <v>0.12205216512645602</v>
      </c>
      <c r="K302" s="94">
        <f t="shared" si="32"/>
        <v>0.12205216512645602</v>
      </c>
      <c r="L302" s="94">
        <f t="shared" si="32"/>
        <v>0.12205216512645602</v>
      </c>
      <c r="M302" s="94">
        <f t="shared" si="32"/>
        <v>0.12205216512645602</v>
      </c>
      <c r="N302" s="94">
        <f t="shared" si="32"/>
        <v>0.12205216512645602</v>
      </c>
      <c r="O302" s="94">
        <f t="shared" si="32"/>
        <v>0.12205216512645602</v>
      </c>
      <c r="P302" s="94">
        <f t="shared" si="32"/>
        <v>0.12205216512645602</v>
      </c>
      <c r="Q302" s="94">
        <f t="shared" si="32"/>
        <v>0.12205216512645602</v>
      </c>
      <c r="R302" s="94">
        <f t="shared" si="32"/>
        <v>0.12205216512645602</v>
      </c>
      <c r="S302" s="93">
        <f>(1+H302)^((5-Dashboard!$F$9)*3/12)</f>
        <v>1.0592696375930239</v>
      </c>
      <c r="T302" s="93">
        <f t="shared" si="34"/>
        <v>1.188555790313969</v>
      </c>
      <c r="U302" s="93">
        <f t="shared" si="34"/>
        <v>1.3336215978953752</v>
      </c>
      <c r="V302" s="93">
        <f t="shared" si="34"/>
        <v>1.4963930013779096</v>
      </c>
      <c r="W302" s="93">
        <f t="shared" si="34"/>
        <v>1.6790310070761596</v>
      </c>
      <c r="X302" s="93">
        <f t="shared" si="34"/>
        <v>1.883960376804259</v>
      </c>
      <c r="Y302" s="93">
        <f t="shared" si="33"/>
        <v>2.1139018198056729</v>
      </c>
      <c r="Z302" s="93">
        <f t="shared" si="33"/>
        <v>2.3719081137777112</v>
      </c>
      <c r="AA302" s="93">
        <f t="shared" si="33"/>
        <v>2.6614046345452893</v>
      </c>
      <c r="AB302" s="93">
        <f t="shared" si="33"/>
        <v>2.9862348324691266</v>
      </c>
      <c r="AC302" s="95">
        <f t="shared" si="33"/>
        <v>3.3507112593480235</v>
      </c>
      <c r="AE302" s="96"/>
    </row>
    <row r="303" spans="3:31" ht="24.75" customHeight="1" x14ac:dyDescent="0.25">
      <c r="C303" s="91">
        <f>ABS(E303-Dashboard!$F$13)</f>
        <v>63.503488113653425</v>
      </c>
      <c r="D303" s="92">
        <f t="shared" si="31"/>
        <v>0.12215216512645602</v>
      </c>
      <c r="E303" s="93" cm="1">
        <f t="array" ref="E303">SUM('DRE + DCF'!$S$41/TIR!S303,'DRE + DCF'!$U$41:$AD$41/TIR!T303:AC303,TIR!F303)</f>
        <v>111.12348811365342</v>
      </c>
      <c r="F303" s="100">
        <f>'DRE + DCF'!$AE$38*'DRE + DCF'!$AE$39*(1+G303)/(R303-G303)/AC303</f>
        <v>76.368611906960993</v>
      </c>
      <c r="G303" s="92">
        <f>R303*(1-'DRE + DCF'!$AE$39)</f>
        <v>7.3291299075873603E-2</v>
      </c>
      <c r="H303" s="94">
        <f t="shared" si="28"/>
        <v>0.12215216512645602</v>
      </c>
      <c r="I303" s="94">
        <f t="shared" si="32"/>
        <v>0.12215216512645602</v>
      </c>
      <c r="J303" s="94">
        <f t="shared" si="32"/>
        <v>0.12215216512645602</v>
      </c>
      <c r="K303" s="94">
        <f t="shared" si="32"/>
        <v>0.12215216512645602</v>
      </c>
      <c r="L303" s="94">
        <f t="shared" si="32"/>
        <v>0.12215216512645602</v>
      </c>
      <c r="M303" s="94">
        <f t="shared" si="32"/>
        <v>0.12215216512645602</v>
      </c>
      <c r="N303" s="94">
        <f t="shared" si="32"/>
        <v>0.12215216512645602</v>
      </c>
      <c r="O303" s="94">
        <f t="shared" si="32"/>
        <v>0.12215216512645602</v>
      </c>
      <c r="P303" s="94">
        <f t="shared" si="32"/>
        <v>0.12215216512645602</v>
      </c>
      <c r="Q303" s="94">
        <f t="shared" si="32"/>
        <v>0.12215216512645602</v>
      </c>
      <c r="R303" s="94">
        <f t="shared" si="32"/>
        <v>0.12215216512645602</v>
      </c>
      <c r="S303" s="93">
        <f>(1+H303)^((5-Dashboard!$F$9)*3/12)</f>
        <v>1.0593168388761014</v>
      </c>
      <c r="T303" s="93">
        <f t="shared" si="34"/>
        <v>1.1887146842997305</v>
      </c>
      <c r="U303" s="93">
        <f t="shared" si="34"/>
        <v>1.3339187567045543</v>
      </c>
      <c r="V303" s="93">
        <f t="shared" si="34"/>
        <v>1.496859820938806</v>
      </c>
      <c r="W303" s="93">
        <f t="shared" si="34"/>
        <v>1.6797044889572805</v>
      </c>
      <c r="X303" s="93">
        <f t="shared" si="34"/>
        <v>1.8848840290560398</v>
      </c>
      <c r="Y303" s="93">
        <f t="shared" si="33"/>
        <v>2.1151266942175129</v>
      </c>
      <c r="Z303" s="93">
        <f t="shared" si="33"/>
        <v>2.3734939994329456</v>
      </c>
      <c r="AA303" s="93">
        <f t="shared" si="33"/>
        <v>2.6634214303783317</v>
      </c>
      <c r="AB303" s="93">
        <f t="shared" si="33"/>
        <v>2.9887641247432475</v>
      </c>
      <c r="AC303" s="95">
        <f t="shared" si="33"/>
        <v>3.3538481336329129</v>
      </c>
      <c r="AE303" s="96"/>
    </row>
    <row r="304" spans="3:31" ht="24.75" customHeight="1" x14ac:dyDescent="0.25">
      <c r="C304" s="91">
        <f>ABS(E304-Dashboard!$F$13)</f>
        <v>63.356632075148589</v>
      </c>
      <c r="D304" s="92">
        <f t="shared" si="31"/>
        <v>0.12225216512645602</v>
      </c>
      <c r="E304" s="93" cm="1">
        <f t="array" ref="E304">SUM('DRE + DCF'!$S$41/TIR!S304,'DRE + DCF'!$U$41:$AD$41/TIR!T304:AC304,TIR!F304)</f>
        <v>110.97663207514859</v>
      </c>
      <c r="F304" s="100">
        <f>'DRE + DCF'!$AE$38*'DRE + DCF'!$AE$39*(1+G304)/(R304-G304)/AC304</f>
        <v>76.239042302218323</v>
      </c>
      <c r="G304" s="92">
        <f>R304*(1-'DRE + DCF'!$AE$39)</f>
        <v>7.3351299075873608E-2</v>
      </c>
      <c r="H304" s="94">
        <f t="shared" si="28"/>
        <v>0.12225216512645602</v>
      </c>
      <c r="I304" s="94">
        <f t="shared" si="32"/>
        <v>0.12225216512645602</v>
      </c>
      <c r="J304" s="94">
        <f t="shared" si="32"/>
        <v>0.12225216512645602</v>
      </c>
      <c r="K304" s="94">
        <f t="shared" si="32"/>
        <v>0.12225216512645602</v>
      </c>
      <c r="L304" s="94">
        <f t="shared" si="32"/>
        <v>0.12225216512645602</v>
      </c>
      <c r="M304" s="94">
        <f t="shared" si="32"/>
        <v>0.12225216512645602</v>
      </c>
      <c r="N304" s="94">
        <f t="shared" si="32"/>
        <v>0.12225216512645602</v>
      </c>
      <c r="O304" s="94">
        <f t="shared" si="32"/>
        <v>0.12225216512645602</v>
      </c>
      <c r="P304" s="94">
        <f t="shared" si="32"/>
        <v>0.12225216512645602</v>
      </c>
      <c r="Q304" s="94">
        <f t="shared" si="32"/>
        <v>0.12225216512645602</v>
      </c>
      <c r="R304" s="94">
        <f t="shared" si="32"/>
        <v>0.12225216512645602</v>
      </c>
      <c r="S304" s="93">
        <f>(1+H304)^((5-Dashboard!$F$9)*3/12)</f>
        <v>1.0593640380560669</v>
      </c>
      <c r="T304" s="93">
        <f t="shared" si="34"/>
        <v>1.1888735853655266</v>
      </c>
      <c r="U304" s="93">
        <f t="shared" si="34"/>
        <v>1.3342159552381148</v>
      </c>
      <c r="V304" s="93">
        <f t="shared" si="34"/>
        <v>1.4973267445122371</v>
      </c>
      <c r="W304" s="93">
        <f t="shared" si="34"/>
        <v>1.680378180930606</v>
      </c>
      <c r="X304" s="93">
        <f t="shared" si="34"/>
        <v>1.8858080517806284</v>
      </c>
      <c r="Y304" s="93">
        <f t="shared" si="33"/>
        <v>2.1163521691237142</v>
      </c>
      <c r="Z304" s="93">
        <f t="shared" si="33"/>
        <v>2.3750808039691598</v>
      </c>
      <c r="AA304" s="93">
        <f t="shared" si="33"/>
        <v>2.6654395746046737</v>
      </c>
      <c r="AB304" s="93">
        <f t="shared" si="33"/>
        <v>2.9912953336138353</v>
      </c>
      <c r="AC304" s="95">
        <f t="shared" si="33"/>
        <v>3.3569876646807915</v>
      </c>
      <c r="AE304" s="96"/>
    </row>
    <row r="305" spans="3:31" ht="24.75" customHeight="1" x14ac:dyDescent="0.25">
      <c r="C305" s="91">
        <f>ABS(E305-Dashboard!$F$13)</f>
        <v>63.210065716409112</v>
      </c>
      <c r="D305" s="92">
        <f t="shared" si="31"/>
        <v>0.12235216512645603</v>
      </c>
      <c r="E305" s="93" cm="1">
        <f t="array" ref="E305">SUM('DRE + DCF'!$S$41/TIR!S305,'DRE + DCF'!$U$41:$AD$41/TIR!T305:AC305,TIR!F305)</f>
        <v>110.83006571640911</v>
      </c>
      <c r="F305" s="100">
        <f>'DRE + DCF'!$AE$38*'DRE + DCF'!$AE$39*(1+G305)/(R305-G305)/AC305</f>
        <v>76.109749561674619</v>
      </c>
      <c r="G305" s="92">
        <f>R305*(1-'DRE + DCF'!$AE$39)</f>
        <v>7.3411299075873612E-2</v>
      </c>
      <c r="H305" s="94">
        <f t="shared" si="28"/>
        <v>0.12235216512645603</v>
      </c>
      <c r="I305" s="94">
        <f t="shared" si="32"/>
        <v>0.12235216512645603</v>
      </c>
      <c r="J305" s="94">
        <f t="shared" si="32"/>
        <v>0.12235216512645603</v>
      </c>
      <c r="K305" s="94">
        <f t="shared" si="32"/>
        <v>0.12235216512645603</v>
      </c>
      <c r="L305" s="94">
        <f t="shared" si="32"/>
        <v>0.12235216512645603</v>
      </c>
      <c r="M305" s="94">
        <f t="shared" si="32"/>
        <v>0.12235216512645603</v>
      </c>
      <c r="N305" s="94">
        <f t="shared" si="32"/>
        <v>0.12235216512645603</v>
      </c>
      <c r="O305" s="94">
        <f t="shared" si="32"/>
        <v>0.12235216512645603</v>
      </c>
      <c r="P305" s="94">
        <f t="shared" si="32"/>
        <v>0.12235216512645603</v>
      </c>
      <c r="Q305" s="94">
        <f t="shared" ref="I305:R331" si="35">$D305</f>
        <v>0.12235216512645603</v>
      </c>
      <c r="R305" s="94">
        <f t="shared" si="35"/>
        <v>0.12235216512645603</v>
      </c>
      <c r="S305" s="93">
        <f>(1+H305)^((5-Dashboard!$F$9)*3/12)</f>
        <v>1.0594112351332017</v>
      </c>
      <c r="T305" s="93">
        <f t="shared" si="34"/>
        <v>1.1890324935110419</v>
      </c>
      <c r="U305" s="93">
        <f t="shared" si="34"/>
        <v>1.3345131934978267</v>
      </c>
      <c r="V305" s="93">
        <f t="shared" si="34"/>
        <v>1.4977937721121071</v>
      </c>
      <c r="W305" s="93">
        <f t="shared" si="34"/>
        <v>1.6810520830429452</v>
      </c>
      <c r="X305" s="93">
        <f t="shared" si="34"/>
        <v>1.8867324450935885</v>
      </c>
      <c r="Y305" s="93">
        <f t="shared" si="33"/>
        <v>2.1175782447651215</v>
      </c>
      <c r="Z305" s="93">
        <f t="shared" si="33"/>
        <v>2.3766685278368147</v>
      </c>
      <c r="AA305" s="93">
        <f t="shared" si="33"/>
        <v>2.6674590680055559</v>
      </c>
      <c r="AB305" s="93">
        <f t="shared" si="33"/>
        <v>2.9938284603622343</v>
      </c>
      <c r="AC305" s="95">
        <f t="shared" si="33"/>
        <v>3.3601298545047582</v>
      </c>
      <c r="AE305" s="96"/>
    </row>
    <row r="306" spans="3:31" ht="24.75" customHeight="1" x14ac:dyDescent="0.25">
      <c r="C306" s="91">
        <f>ABS(E306-Dashboard!$F$13)</f>
        <v>63.063788278554632</v>
      </c>
      <c r="D306" s="92">
        <f t="shared" si="31"/>
        <v>0.12245216512645603</v>
      </c>
      <c r="E306" s="93" cm="1">
        <f t="array" ref="E306">SUM('DRE + DCF'!$S$41/TIR!S306,'DRE + DCF'!$U$41:$AD$41/TIR!T306:AC306,TIR!F306)</f>
        <v>110.68378827855463</v>
      </c>
      <c r="F306" s="100">
        <f>'DRE + DCF'!$AE$38*'DRE + DCF'!$AE$39*(1+G306)/(R306-G306)/AC306</f>
        <v>75.980732938026009</v>
      </c>
      <c r="G306" s="92">
        <f>R306*(1-'DRE + DCF'!$AE$39)</f>
        <v>7.3471299075873617E-2</v>
      </c>
      <c r="H306" s="94">
        <f t="shared" si="28"/>
        <v>0.12245216512645603</v>
      </c>
      <c r="I306" s="94">
        <f t="shared" si="35"/>
        <v>0.12245216512645603</v>
      </c>
      <c r="J306" s="94">
        <f t="shared" si="35"/>
        <v>0.12245216512645603</v>
      </c>
      <c r="K306" s="94">
        <f t="shared" si="35"/>
        <v>0.12245216512645603</v>
      </c>
      <c r="L306" s="94">
        <f t="shared" si="35"/>
        <v>0.12245216512645603</v>
      </c>
      <c r="M306" s="94">
        <f t="shared" si="35"/>
        <v>0.12245216512645603</v>
      </c>
      <c r="N306" s="94">
        <f t="shared" si="35"/>
        <v>0.12245216512645603</v>
      </c>
      <c r="O306" s="94">
        <f t="shared" si="35"/>
        <v>0.12245216512645603</v>
      </c>
      <c r="P306" s="94">
        <f t="shared" si="35"/>
        <v>0.12245216512645603</v>
      </c>
      <c r="Q306" s="94">
        <f t="shared" si="35"/>
        <v>0.12245216512645603</v>
      </c>
      <c r="R306" s="94">
        <f t="shared" si="35"/>
        <v>0.12245216512645603</v>
      </c>
      <c r="S306" s="93">
        <f>(1+H306)^((5-Dashboard!$F$9)*3/12)</f>
        <v>1.0594584301077867</v>
      </c>
      <c r="T306" s="93">
        <f t="shared" si="34"/>
        <v>1.1891914087359614</v>
      </c>
      <c r="U306" s="93">
        <f t="shared" si="34"/>
        <v>1.3348104714854603</v>
      </c>
      <c r="V306" s="93">
        <f t="shared" si="34"/>
        <v>1.4982609037523205</v>
      </c>
      <c r="W306" s="93">
        <f t="shared" si="34"/>
        <v>1.6817261953411129</v>
      </c>
      <c r="X306" s="93">
        <f t="shared" si="34"/>
        <v>1.8876572091105095</v>
      </c>
      <c r="Y306" s="93">
        <f t="shared" si="33"/>
        <v>2.118804921382655</v>
      </c>
      <c r="Z306" s="93">
        <f t="shared" si="33"/>
        <v>2.3782571714865517</v>
      </c>
      <c r="AA306" s="93">
        <f t="shared" si="33"/>
        <v>2.6694799113626013</v>
      </c>
      <c r="AB306" s="93">
        <f t="shared" si="33"/>
        <v>2.9963635062705318</v>
      </c>
      <c r="AC306" s="95">
        <f t="shared" si="33"/>
        <v>3.3632747051192577</v>
      </c>
      <c r="AE306" s="96"/>
    </row>
    <row r="307" spans="3:31" ht="24.75" customHeight="1" x14ac:dyDescent="0.25">
      <c r="C307" s="91">
        <f>ABS(E307-Dashboard!$F$13)</f>
        <v>62.917799005235274</v>
      </c>
      <c r="D307" s="92">
        <f t="shared" si="31"/>
        <v>0.12255216512645603</v>
      </c>
      <c r="E307" s="93" cm="1">
        <f t="array" ref="E307">SUM('DRE + DCF'!$S$41/TIR!S307,'DRE + DCF'!$U$41:$AD$41/TIR!T307:AC307,TIR!F307)</f>
        <v>110.53779900523527</v>
      </c>
      <c r="F307" s="100">
        <f>'DRE + DCF'!$AE$38*'DRE + DCF'!$AE$39*(1+G307)/(R307-G307)/AC307</f>
        <v>75.851991686487182</v>
      </c>
      <c r="G307" s="92">
        <f>R307*(1-'DRE + DCF'!$AE$39)</f>
        <v>7.3531299075873621E-2</v>
      </c>
      <c r="H307" s="94">
        <f t="shared" ref="H307:H370" si="36">$D307</f>
        <v>0.12255216512645603</v>
      </c>
      <c r="I307" s="94">
        <f t="shared" si="35"/>
        <v>0.12255216512645603</v>
      </c>
      <c r="J307" s="94">
        <f t="shared" si="35"/>
        <v>0.12255216512645603</v>
      </c>
      <c r="K307" s="94">
        <f t="shared" si="35"/>
        <v>0.12255216512645603</v>
      </c>
      <c r="L307" s="94">
        <f t="shared" si="35"/>
        <v>0.12255216512645603</v>
      </c>
      <c r="M307" s="94">
        <f t="shared" si="35"/>
        <v>0.12255216512645603</v>
      </c>
      <c r="N307" s="94">
        <f t="shared" si="35"/>
        <v>0.12255216512645603</v>
      </c>
      <c r="O307" s="94">
        <f t="shared" si="35"/>
        <v>0.12255216512645603</v>
      </c>
      <c r="P307" s="94">
        <f t="shared" si="35"/>
        <v>0.12255216512645603</v>
      </c>
      <c r="Q307" s="94">
        <f t="shared" si="35"/>
        <v>0.12255216512645603</v>
      </c>
      <c r="R307" s="94">
        <f t="shared" si="35"/>
        <v>0.12255216512645603</v>
      </c>
      <c r="S307" s="93">
        <f>(1+H307)^((5-Dashboard!$F$9)*3/12)</f>
        <v>1.059505622980103</v>
      </c>
      <c r="T307" s="93">
        <f t="shared" si="34"/>
        <v>1.1893503310399693</v>
      </c>
      <c r="U307" s="93">
        <f t="shared" si="34"/>
        <v>1.3351077892027849</v>
      </c>
      <c r="V307" s="93">
        <f t="shared" si="34"/>
        <v>1.4987281394467824</v>
      </c>
      <c r="W307" s="93">
        <f t="shared" si="34"/>
        <v>1.6824005178719308</v>
      </c>
      <c r="X307" s="93">
        <f t="shared" si="34"/>
        <v>1.8885823439470069</v>
      </c>
      <c r="Y307" s="93">
        <f t="shared" si="33"/>
        <v>2.1200321992173099</v>
      </c>
      <c r="Z307" s="93">
        <f t="shared" si="33"/>
        <v>2.3798467353691937</v>
      </c>
      <c r="AA307" s="93">
        <f t="shared" si="33"/>
        <v>2.6715021054578165</v>
      </c>
      <c r="AB307" s="93">
        <f t="shared" si="33"/>
        <v>2.9989004726215578</v>
      </c>
      <c r="AC307" s="95">
        <f t="shared" si="33"/>
        <v>3.3664222185400821</v>
      </c>
      <c r="AE307" s="96"/>
    </row>
    <row r="308" spans="3:31" ht="24.75" customHeight="1" x14ac:dyDescent="0.25">
      <c r="C308" s="91">
        <f>ABS(E308-Dashboard!$F$13)</f>
        <v>62.772097142621568</v>
      </c>
      <c r="D308" s="92">
        <f t="shared" si="31"/>
        <v>0.12265216512645603</v>
      </c>
      <c r="E308" s="93" cm="1">
        <f t="array" ref="E308">SUM('DRE + DCF'!$S$41/TIR!S308,'DRE + DCF'!$U$41:$AD$41/TIR!T308:AC308,TIR!F308)</f>
        <v>110.39209714262157</v>
      </c>
      <c r="F308" s="100">
        <f>'DRE + DCF'!$AE$38*'DRE + DCF'!$AE$39*(1+G308)/(R308-G308)/AC308</f>
        <v>75.723525064781185</v>
      </c>
      <c r="G308" s="92">
        <f>R308*(1-'DRE + DCF'!$AE$39)</f>
        <v>7.3591299075873612E-2</v>
      </c>
      <c r="H308" s="94">
        <f t="shared" si="36"/>
        <v>0.12265216512645603</v>
      </c>
      <c r="I308" s="94">
        <f t="shared" si="35"/>
        <v>0.12265216512645603</v>
      </c>
      <c r="J308" s="94">
        <f t="shared" si="35"/>
        <v>0.12265216512645603</v>
      </c>
      <c r="K308" s="94">
        <f t="shared" si="35"/>
        <v>0.12265216512645603</v>
      </c>
      <c r="L308" s="94">
        <f t="shared" si="35"/>
        <v>0.12265216512645603</v>
      </c>
      <c r="M308" s="94">
        <f t="shared" si="35"/>
        <v>0.12265216512645603</v>
      </c>
      <c r="N308" s="94">
        <f t="shared" si="35"/>
        <v>0.12265216512645603</v>
      </c>
      <c r="O308" s="94">
        <f t="shared" si="35"/>
        <v>0.12265216512645603</v>
      </c>
      <c r="P308" s="94">
        <f t="shared" si="35"/>
        <v>0.12265216512645603</v>
      </c>
      <c r="Q308" s="94">
        <f t="shared" si="35"/>
        <v>0.12265216512645603</v>
      </c>
      <c r="R308" s="94">
        <f t="shared" si="35"/>
        <v>0.12265216512645603</v>
      </c>
      <c r="S308" s="93">
        <f>(1+H308)^((5-Dashboard!$F$9)*3/12)</f>
        <v>1.0595528137504313</v>
      </c>
      <c r="T308" s="93">
        <f t="shared" si="34"/>
        <v>1.1895092604227504</v>
      </c>
      <c r="U308" s="93">
        <f t="shared" si="34"/>
        <v>1.3354051466515702</v>
      </c>
      <c r="V308" s="93">
        <f t="shared" si="34"/>
        <v>1.4991954792093978</v>
      </c>
      <c r="W308" s="93">
        <f t="shared" si="34"/>
        <v>1.6830750506822252</v>
      </c>
      <c r="X308" s="93">
        <f t="shared" si="34"/>
        <v>1.8895078497187199</v>
      </c>
      <c r="Y308" s="93">
        <f t="shared" si="33"/>
        <v>2.1212600785101552</v>
      </c>
      <c r="Z308" s="93">
        <f t="shared" si="33"/>
        <v>2.3814372199357416</v>
      </c>
      <c r="AA308" s="93">
        <f t="shared" si="33"/>
        <v>2.6735256510735885</v>
      </c>
      <c r="AB308" s="93">
        <f t="shared" si="33"/>
        <v>3.0014393606988823</v>
      </c>
      <c r="AC308" s="95">
        <f t="shared" si="33"/>
        <v>3.3695723967843665</v>
      </c>
      <c r="AE308" s="96"/>
    </row>
    <row r="309" spans="3:31" ht="24.75" customHeight="1" x14ac:dyDescent="0.25">
      <c r="C309" s="91">
        <f>ABS(E309-Dashboard!$F$13)</f>
        <v>62.626681939393656</v>
      </c>
      <c r="D309" s="92">
        <f t="shared" si="31"/>
        <v>0.12275216512645604</v>
      </c>
      <c r="E309" s="93" cm="1">
        <f t="array" ref="E309">SUM('DRE + DCF'!$S$41/TIR!S309,'DRE + DCF'!$U$41:$AD$41/TIR!T309:AC309,TIR!F309)</f>
        <v>110.24668193939365</v>
      </c>
      <c r="F309" s="100">
        <f>'DRE + DCF'!$AE$38*'DRE + DCF'!$AE$39*(1+G309)/(R309-G309)/AC309</f>
        <v>75.595332333128795</v>
      </c>
      <c r="G309" s="92">
        <f>R309*(1-'DRE + DCF'!$AE$39)</f>
        <v>7.3651299075873616E-2</v>
      </c>
      <c r="H309" s="94">
        <f t="shared" si="36"/>
        <v>0.12275216512645604</v>
      </c>
      <c r="I309" s="94">
        <f t="shared" si="35"/>
        <v>0.12275216512645604</v>
      </c>
      <c r="J309" s="94">
        <f t="shared" si="35"/>
        <v>0.12275216512645604</v>
      </c>
      <c r="K309" s="94">
        <f t="shared" si="35"/>
        <v>0.12275216512645604</v>
      </c>
      <c r="L309" s="94">
        <f t="shared" si="35"/>
        <v>0.12275216512645604</v>
      </c>
      <c r="M309" s="94">
        <f t="shared" si="35"/>
        <v>0.12275216512645604</v>
      </c>
      <c r="N309" s="94">
        <f t="shared" si="35"/>
        <v>0.12275216512645604</v>
      </c>
      <c r="O309" s="94">
        <f t="shared" si="35"/>
        <v>0.12275216512645604</v>
      </c>
      <c r="P309" s="94">
        <f t="shared" si="35"/>
        <v>0.12275216512645604</v>
      </c>
      <c r="Q309" s="94">
        <f t="shared" si="35"/>
        <v>0.12275216512645604</v>
      </c>
      <c r="R309" s="94">
        <f t="shared" si="35"/>
        <v>0.12275216512645604</v>
      </c>
      <c r="S309" s="93">
        <f>(1+H309)^((5-Dashboard!$F$9)*3/12)</f>
        <v>1.0596000024190524</v>
      </c>
      <c r="T309" s="93">
        <f t="shared" si="34"/>
        <v>1.1896681968839891</v>
      </c>
      <c r="U309" s="93">
        <f t="shared" si="34"/>
        <v>1.3357025438335857</v>
      </c>
      <c r="V309" s="93">
        <f t="shared" si="34"/>
        <v>1.4996629230540734</v>
      </c>
      <c r="W309" s="93">
        <f t="shared" si="34"/>
        <v>1.6837497938188308</v>
      </c>
      <c r="X309" s="93">
        <f t="shared" si="34"/>
        <v>1.8904337265413163</v>
      </c>
      <c r="Y309" s="93">
        <f t="shared" si="33"/>
        <v>2.1224885595023375</v>
      </c>
      <c r="Z309" s="93">
        <f t="shared" si="33"/>
        <v>2.3830286256373823</v>
      </c>
      <c r="AA309" s="93">
        <f t="shared" si="33"/>
        <v>2.6755505489926938</v>
      </c>
      <c r="AB309" s="93">
        <f t="shared" si="33"/>
        <v>3.0039801717868251</v>
      </c>
      <c r="AC309" s="95">
        <f t="shared" si="33"/>
        <v>3.3727252418706013</v>
      </c>
      <c r="AE309" s="96"/>
    </row>
    <row r="310" spans="3:31" ht="24.75" customHeight="1" x14ac:dyDescent="0.25">
      <c r="C310" s="91">
        <f>ABS(E310-Dashboard!$F$13)</f>
        <v>62.481552646731437</v>
      </c>
      <c r="D310" s="92">
        <f t="shared" si="31"/>
        <v>0.12285216512645604</v>
      </c>
      <c r="E310" s="93" cm="1">
        <f t="array" ref="E310">SUM('DRE + DCF'!$S$41/TIR!S310,'DRE + DCF'!$U$41:$AD$41/TIR!T310:AC310,TIR!F310)</f>
        <v>110.10155264673143</v>
      </c>
      <c r="F310" s="100">
        <f>'DRE + DCF'!$AE$38*'DRE + DCF'!$AE$39*(1+G310)/(R310-G310)/AC310</f>
        <v>75.467412754238524</v>
      </c>
      <c r="G310" s="92">
        <f>R310*(1-'DRE + DCF'!$AE$39)</f>
        <v>7.3711299075873621E-2</v>
      </c>
      <c r="H310" s="94">
        <f t="shared" si="36"/>
        <v>0.12285216512645604</v>
      </c>
      <c r="I310" s="94">
        <f t="shared" si="35"/>
        <v>0.12285216512645604</v>
      </c>
      <c r="J310" s="94">
        <f t="shared" si="35"/>
        <v>0.12285216512645604</v>
      </c>
      <c r="K310" s="94">
        <f t="shared" si="35"/>
        <v>0.12285216512645604</v>
      </c>
      <c r="L310" s="94">
        <f t="shared" si="35"/>
        <v>0.12285216512645604</v>
      </c>
      <c r="M310" s="94">
        <f t="shared" si="35"/>
        <v>0.12285216512645604</v>
      </c>
      <c r="N310" s="94">
        <f t="shared" si="35"/>
        <v>0.12285216512645604</v>
      </c>
      <c r="O310" s="94">
        <f t="shared" si="35"/>
        <v>0.12285216512645604</v>
      </c>
      <c r="P310" s="94">
        <f t="shared" si="35"/>
        <v>0.12285216512645604</v>
      </c>
      <c r="Q310" s="94">
        <f t="shared" si="35"/>
        <v>0.12285216512645604</v>
      </c>
      <c r="R310" s="94">
        <f t="shared" si="35"/>
        <v>0.12285216512645604</v>
      </c>
      <c r="S310" s="93">
        <f>(1+H310)^((5-Dashboard!$F$9)*3/12)</f>
        <v>1.0596471889862475</v>
      </c>
      <c r="T310" s="93">
        <f t="shared" si="34"/>
        <v>1.1898271404233709</v>
      </c>
      <c r="U310" s="93">
        <f t="shared" si="34"/>
        <v>1.3359999807506018</v>
      </c>
      <c r="V310" s="93">
        <f t="shared" si="34"/>
        <v>1.5001304709947167</v>
      </c>
      <c r="W310" s="93">
        <f t="shared" si="34"/>
        <v>1.684424747328588</v>
      </c>
      <c r="X310" s="93">
        <f t="shared" si="34"/>
        <v>1.8913599745304888</v>
      </c>
      <c r="Y310" s="93">
        <f t="shared" si="33"/>
        <v>2.1237176424350781</v>
      </c>
      <c r="Z310" s="93">
        <f t="shared" si="33"/>
        <v>2.3846209529254803</v>
      </c>
      <c r="AA310" s="93">
        <f t="shared" si="33"/>
        <v>2.6775767999982882</v>
      </c>
      <c r="AB310" s="93">
        <f t="shared" si="33"/>
        <v>3.0065229071704458</v>
      </c>
      <c r="AC310" s="95">
        <f t="shared" si="33"/>
        <v>3.3758807558186219</v>
      </c>
      <c r="AE310" s="96"/>
    </row>
    <row r="311" spans="3:31" ht="24.75" customHeight="1" x14ac:dyDescent="0.25">
      <c r="C311" s="91">
        <f>ABS(E311-Dashboard!$F$13)</f>
        <v>62.336708518304057</v>
      </c>
      <c r="D311" s="92">
        <f t="shared" si="31"/>
        <v>0.12295216512645604</v>
      </c>
      <c r="E311" s="93" cm="1">
        <f t="array" ref="E311">SUM('DRE + DCF'!$S$41/TIR!S311,'DRE + DCF'!$U$41:$AD$41/TIR!T311:AC311,TIR!F311)</f>
        <v>109.95670851830405</v>
      </c>
      <c r="F311" s="100">
        <f>'DRE + DCF'!$AE$38*'DRE + DCF'!$AE$39*(1+G311)/(R311-G311)/AC311</f>
        <v>75.339765593296249</v>
      </c>
      <c r="G311" s="92">
        <f>R311*(1-'DRE + DCF'!$AE$39)</f>
        <v>7.3771299075873625E-2</v>
      </c>
      <c r="H311" s="94">
        <f t="shared" si="36"/>
        <v>0.12295216512645604</v>
      </c>
      <c r="I311" s="94">
        <f t="shared" si="35"/>
        <v>0.12295216512645604</v>
      </c>
      <c r="J311" s="94">
        <f t="shared" si="35"/>
        <v>0.12295216512645604</v>
      </c>
      <c r="K311" s="94">
        <f t="shared" si="35"/>
        <v>0.12295216512645604</v>
      </c>
      <c r="L311" s="94">
        <f t="shared" si="35"/>
        <v>0.12295216512645604</v>
      </c>
      <c r="M311" s="94">
        <f t="shared" si="35"/>
        <v>0.12295216512645604</v>
      </c>
      <c r="N311" s="94">
        <f t="shared" si="35"/>
        <v>0.12295216512645604</v>
      </c>
      <c r="O311" s="94">
        <f t="shared" si="35"/>
        <v>0.12295216512645604</v>
      </c>
      <c r="P311" s="94">
        <f t="shared" si="35"/>
        <v>0.12295216512645604</v>
      </c>
      <c r="Q311" s="94">
        <f t="shared" si="35"/>
        <v>0.12295216512645604</v>
      </c>
      <c r="R311" s="94">
        <f t="shared" si="35"/>
        <v>0.12295216512645604</v>
      </c>
      <c r="S311" s="93">
        <f>(1+H311)^((5-Dashboard!$F$9)*3/12)</f>
        <v>1.0596943734522968</v>
      </c>
      <c r="T311" s="93">
        <f t="shared" si="34"/>
        <v>1.18998609104058</v>
      </c>
      <c r="U311" s="93">
        <f t="shared" si="34"/>
        <v>1.3362974574043873</v>
      </c>
      <c r="V311" s="93">
        <f t="shared" si="34"/>
        <v>1.5005981230452348</v>
      </c>
      <c r="W311" s="93">
        <f t="shared" si="34"/>
        <v>1.6850999112583425</v>
      </c>
      <c r="X311" s="93">
        <f t="shared" si="34"/>
        <v>1.8922865938019546</v>
      </c>
      <c r="Y311" s="93">
        <f t="shared" si="33"/>
        <v>2.1249473275496715</v>
      </c>
      <c r="Z311" s="93">
        <f t="shared" si="33"/>
        <v>2.3862142022515802</v>
      </c>
      <c r="AA311" s="93">
        <f t="shared" si="33"/>
        <v>2.6796044048739112</v>
      </c>
      <c r="AB311" s="93">
        <f t="shared" si="33"/>
        <v>3.009067568135547</v>
      </c>
      <c r="AC311" s="95">
        <f t="shared" si="33"/>
        <v>3.3790389406496124</v>
      </c>
      <c r="AE311" s="96"/>
    </row>
    <row r="312" spans="3:31" ht="24.75" customHeight="1" x14ac:dyDescent="0.25">
      <c r="C312" s="91">
        <f>ABS(E312-Dashboard!$F$13)</f>
        <v>62.192148810259887</v>
      </c>
      <c r="D312" s="92">
        <f t="shared" si="31"/>
        <v>0.12305216512645605</v>
      </c>
      <c r="E312" s="93" cm="1">
        <f t="array" ref="E312">SUM('DRE + DCF'!$S$41/TIR!S312,'DRE + DCF'!$U$41:$AD$41/TIR!T312:AC312,TIR!F312)</f>
        <v>109.81214881025988</v>
      </c>
      <c r="F312" s="100">
        <f>'DRE + DCF'!$AE$38*'DRE + DCF'!$AE$39*(1+G312)/(R312-G312)/AC312</f>
        <v>75.212390117955081</v>
      </c>
      <c r="G312" s="92">
        <f>R312*(1-'DRE + DCF'!$AE$39)</f>
        <v>7.383129907587363E-2</v>
      </c>
      <c r="H312" s="94">
        <f t="shared" si="36"/>
        <v>0.12305216512645605</v>
      </c>
      <c r="I312" s="94">
        <f t="shared" si="35"/>
        <v>0.12305216512645605</v>
      </c>
      <c r="J312" s="94">
        <f t="shared" si="35"/>
        <v>0.12305216512645605</v>
      </c>
      <c r="K312" s="94">
        <f t="shared" si="35"/>
        <v>0.12305216512645605</v>
      </c>
      <c r="L312" s="94">
        <f t="shared" si="35"/>
        <v>0.12305216512645605</v>
      </c>
      <c r="M312" s="94">
        <f t="shared" si="35"/>
        <v>0.12305216512645605</v>
      </c>
      <c r="N312" s="94">
        <f t="shared" si="35"/>
        <v>0.12305216512645605</v>
      </c>
      <c r="O312" s="94">
        <f t="shared" si="35"/>
        <v>0.12305216512645605</v>
      </c>
      <c r="P312" s="94">
        <f t="shared" si="35"/>
        <v>0.12305216512645605</v>
      </c>
      <c r="Q312" s="94">
        <f t="shared" si="35"/>
        <v>0.12305216512645605</v>
      </c>
      <c r="R312" s="94">
        <f t="shared" si="35"/>
        <v>0.12305216512645605</v>
      </c>
      <c r="S312" s="93">
        <f>(1+H312)^((5-Dashboard!$F$9)*3/12)</f>
        <v>1.0597415558174814</v>
      </c>
      <c r="T312" s="93">
        <f t="shared" si="34"/>
        <v>1.1901450487353016</v>
      </c>
      <c r="U312" s="93">
        <f t="shared" si="34"/>
        <v>1.336594973796712</v>
      </c>
      <c r="V312" s="93">
        <f t="shared" si="34"/>
        <v>1.5010658792195362</v>
      </c>
      <c r="W312" s="93">
        <f t="shared" si="34"/>
        <v>1.6857752856549473</v>
      </c>
      <c r="X312" s="93">
        <f t="shared" si="34"/>
        <v>1.8932135844714584</v>
      </c>
      <c r="Y312" s="93">
        <f t="shared" si="33"/>
        <v>2.12617761508749</v>
      </c>
      <c r="Z312" s="93">
        <f t="shared" si="33"/>
        <v>2.3878083740674101</v>
      </c>
      <c r="AA312" s="93">
        <f t="shared" si="33"/>
        <v>2.6816333644034875</v>
      </c>
      <c r="AB312" s="93">
        <f t="shared" si="33"/>
        <v>3.0116141559686791</v>
      </c>
      <c r="AC312" s="95">
        <f t="shared" si="33"/>
        <v>3.3821997983861096</v>
      </c>
      <c r="AE312" s="96"/>
    </row>
    <row r="313" spans="3:31" ht="24.75" customHeight="1" x14ac:dyDescent="0.25">
      <c r="C313" s="91">
        <f>ABS(E313-Dashboard!$F$13)</f>
        <v>62.04787278121632</v>
      </c>
      <c r="D313" s="92">
        <f t="shared" si="31"/>
        <v>0.12315216512645605</v>
      </c>
      <c r="E313" s="93" cm="1">
        <f t="array" ref="E313">SUM('DRE + DCF'!$S$41/TIR!S313,'DRE + DCF'!$U$41:$AD$41/TIR!T313:AC313,TIR!F313)</f>
        <v>109.66787278121632</v>
      </c>
      <c r="F313" s="100">
        <f>'DRE + DCF'!$AE$38*'DRE + DCF'!$AE$39*(1+G313)/(R313-G313)/AC313</f>
        <v>75.085285598325314</v>
      </c>
      <c r="G313" s="92">
        <f>R313*(1-'DRE + DCF'!$AE$39)</f>
        <v>7.389129907587362E-2</v>
      </c>
      <c r="H313" s="94">
        <f t="shared" si="36"/>
        <v>0.12315216512645605</v>
      </c>
      <c r="I313" s="94">
        <f t="shared" si="35"/>
        <v>0.12315216512645605</v>
      </c>
      <c r="J313" s="94">
        <f t="shared" si="35"/>
        <v>0.12315216512645605</v>
      </c>
      <c r="K313" s="94">
        <f t="shared" si="35"/>
        <v>0.12315216512645605</v>
      </c>
      <c r="L313" s="94">
        <f t="shared" si="35"/>
        <v>0.12315216512645605</v>
      </c>
      <c r="M313" s="94">
        <f t="shared" si="35"/>
        <v>0.12315216512645605</v>
      </c>
      <c r="N313" s="94">
        <f t="shared" si="35"/>
        <v>0.12315216512645605</v>
      </c>
      <c r="O313" s="94">
        <f t="shared" si="35"/>
        <v>0.12315216512645605</v>
      </c>
      <c r="P313" s="94">
        <f t="shared" si="35"/>
        <v>0.12315216512645605</v>
      </c>
      <c r="Q313" s="94">
        <f t="shared" si="35"/>
        <v>0.12315216512645605</v>
      </c>
      <c r="R313" s="94">
        <f t="shared" si="35"/>
        <v>0.12315216512645605</v>
      </c>
      <c r="S313" s="93">
        <f>(1+H313)^((5-Dashboard!$F$9)*3/12)</f>
        <v>1.0597887360820817</v>
      </c>
      <c r="T313" s="93">
        <f t="shared" si="34"/>
        <v>1.1903040135072203</v>
      </c>
      <c r="U313" s="93">
        <f t="shared" si="34"/>
        <v>1.3368925299293448</v>
      </c>
      <c r="V313" s="93">
        <f t="shared" si="34"/>
        <v>1.5015337395315289</v>
      </c>
      <c r="W313" s="93">
        <f t="shared" si="34"/>
        <v>1.6864508705652608</v>
      </c>
      <c r="X313" s="93">
        <f t="shared" si="34"/>
        <v>1.8941409466547692</v>
      </c>
      <c r="Y313" s="93">
        <f t="shared" si="33"/>
        <v>2.1274085052899792</v>
      </c>
      <c r="Z313" s="93">
        <f t="shared" si="33"/>
        <v>2.3894034688248778</v>
      </c>
      <c r="AA313" s="93">
        <f t="shared" si="33"/>
        <v>2.683663679371326</v>
      </c>
      <c r="AB313" s="93">
        <f t="shared" si="33"/>
        <v>3.0141626719571359</v>
      </c>
      <c r="AC313" s="95">
        <f t="shared" si="33"/>
        <v>3.3853633310520008</v>
      </c>
      <c r="AE313" s="96"/>
    </row>
    <row r="314" spans="3:31" ht="24.75" customHeight="1" x14ac:dyDescent="0.25">
      <c r="C314" s="91">
        <f>ABS(E314-Dashboard!$F$13)</f>
        <v>61.903879692249809</v>
      </c>
      <c r="D314" s="92">
        <f t="shared" si="31"/>
        <v>0.12325216512645605</v>
      </c>
      <c r="E314" s="93" cm="1">
        <f t="array" ref="E314">SUM('DRE + DCF'!$S$41/TIR!S314,'DRE + DCF'!$U$41:$AD$41/TIR!T314:AC314,TIR!F314)</f>
        <v>109.52387969224981</v>
      </c>
      <c r="F314" s="100">
        <f>'DRE + DCF'!$AE$38*'DRE + DCF'!$AE$39*(1+G314)/(R314-G314)/AC314</f>
        <v>74.958451306964363</v>
      </c>
      <c r="G314" s="92">
        <f>R314*(1-'DRE + DCF'!$AE$39)</f>
        <v>7.3951299075873625E-2</v>
      </c>
      <c r="H314" s="94">
        <f t="shared" si="36"/>
        <v>0.12325216512645605</v>
      </c>
      <c r="I314" s="94">
        <f t="shared" si="35"/>
        <v>0.12325216512645605</v>
      </c>
      <c r="J314" s="94">
        <f t="shared" si="35"/>
        <v>0.12325216512645605</v>
      </c>
      <c r="K314" s="94">
        <f t="shared" si="35"/>
        <v>0.12325216512645605</v>
      </c>
      <c r="L314" s="94">
        <f t="shared" si="35"/>
        <v>0.12325216512645605</v>
      </c>
      <c r="M314" s="94">
        <f t="shared" si="35"/>
        <v>0.12325216512645605</v>
      </c>
      <c r="N314" s="94">
        <f t="shared" si="35"/>
        <v>0.12325216512645605</v>
      </c>
      <c r="O314" s="94">
        <f t="shared" si="35"/>
        <v>0.12325216512645605</v>
      </c>
      <c r="P314" s="94">
        <f t="shared" si="35"/>
        <v>0.12325216512645605</v>
      </c>
      <c r="Q314" s="94">
        <f t="shared" si="35"/>
        <v>0.12325216512645605</v>
      </c>
      <c r="R314" s="94">
        <f t="shared" si="35"/>
        <v>0.12325216512645605</v>
      </c>
      <c r="S314" s="93">
        <f>(1+H314)^((5-Dashboard!$F$9)*3/12)</f>
        <v>1.059835914246378</v>
      </c>
      <c r="T314" s="93">
        <f t="shared" si="34"/>
        <v>1.1904629853560211</v>
      </c>
      <c r="U314" s="93">
        <f t="shared" si="34"/>
        <v>1.3371901258040553</v>
      </c>
      <c r="V314" s="93">
        <f t="shared" si="34"/>
        <v>1.5020017039951232</v>
      </c>
      <c r="W314" s="93">
        <f t="shared" si="34"/>
        <v>1.6871266660361484</v>
      </c>
      <c r="X314" s="93">
        <f t="shared" si="34"/>
        <v>1.8950686804676828</v>
      </c>
      <c r="Y314" s="93">
        <f t="shared" si="33"/>
        <v>2.1286399983986608</v>
      </c>
      <c r="Z314" s="93">
        <f t="shared" si="33"/>
        <v>2.3909994869760713</v>
      </c>
      <c r="AA314" s="93">
        <f t="shared" si="33"/>
        <v>2.6856953505621175</v>
      </c>
      <c r="AB314" s="93">
        <f t="shared" si="33"/>
        <v>3.0167131173889548</v>
      </c>
      <c r="AC314" s="95">
        <f t="shared" si="33"/>
        <v>3.3885295406725242</v>
      </c>
      <c r="AE314" s="96"/>
    </row>
    <row r="315" spans="3:31" ht="24.75" customHeight="1" x14ac:dyDescent="0.25">
      <c r="C315" s="91">
        <f>ABS(E315-Dashboard!$F$13)</f>
        <v>61.760168806885623</v>
      </c>
      <c r="D315" s="92">
        <f t="shared" si="31"/>
        <v>0.12335216512645605</v>
      </c>
      <c r="E315" s="93" cm="1">
        <f t="array" ref="E315">SUM('DRE + DCF'!$S$41/TIR!S315,'DRE + DCF'!$U$41:$AD$41/TIR!T315:AC315,TIR!F315)</f>
        <v>109.38016880688562</v>
      </c>
      <c r="F315" s="100">
        <f>'DRE + DCF'!$AE$38*'DRE + DCF'!$AE$39*(1+G315)/(R315-G315)/AC315</f>
        <v>74.831886518866582</v>
      </c>
      <c r="G315" s="92">
        <f>R315*(1-'DRE + DCF'!$AE$39)</f>
        <v>7.4011299075873629E-2</v>
      </c>
      <c r="H315" s="94">
        <f t="shared" si="36"/>
        <v>0.12335216512645605</v>
      </c>
      <c r="I315" s="94">
        <f t="shared" si="35"/>
        <v>0.12335216512645605</v>
      </c>
      <c r="J315" s="94">
        <f t="shared" si="35"/>
        <v>0.12335216512645605</v>
      </c>
      <c r="K315" s="94">
        <f t="shared" si="35"/>
        <v>0.12335216512645605</v>
      </c>
      <c r="L315" s="94">
        <f t="shared" si="35"/>
        <v>0.12335216512645605</v>
      </c>
      <c r="M315" s="94">
        <f t="shared" si="35"/>
        <v>0.12335216512645605</v>
      </c>
      <c r="N315" s="94">
        <f t="shared" si="35"/>
        <v>0.12335216512645605</v>
      </c>
      <c r="O315" s="94">
        <f t="shared" si="35"/>
        <v>0.12335216512645605</v>
      </c>
      <c r="P315" s="94">
        <f t="shared" si="35"/>
        <v>0.12335216512645605</v>
      </c>
      <c r="Q315" s="94">
        <f t="shared" si="35"/>
        <v>0.12335216512645605</v>
      </c>
      <c r="R315" s="94">
        <f t="shared" si="35"/>
        <v>0.12335216512645605</v>
      </c>
      <c r="S315" s="93">
        <f>(1+H315)^((5-Dashboard!$F$9)*3/12)</f>
        <v>1.0598830903106511</v>
      </c>
      <c r="T315" s="93">
        <f t="shared" si="34"/>
        <v>1.1906219642813889</v>
      </c>
      <c r="U315" s="93">
        <f t="shared" si="34"/>
        <v>1.3374877614226122</v>
      </c>
      <c r="V315" s="93">
        <f t="shared" si="34"/>
        <v>1.5024697726242282</v>
      </c>
      <c r="W315" s="93">
        <f t="shared" si="34"/>
        <v>1.6878026721144808</v>
      </c>
      <c r="X315" s="93">
        <f t="shared" si="34"/>
        <v>1.8959967860260198</v>
      </c>
      <c r="Y315" s="93">
        <f t="shared" si="33"/>
        <v>2.1298720946551311</v>
      </c>
      <c r="Z315" s="93">
        <f t="shared" si="33"/>
        <v>2.3925964289732615</v>
      </c>
      <c r="AA315" s="93">
        <f t="shared" si="33"/>
        <v>2.6877283787609403</v>
      </c>
      <c r="AB315" s="93">
        <f t="shared" si="33"/>
        <v>3.0192654935529215</v>
      </c>
      <c r="AC315" s="95">
        <f t="shared" si="33"/>
        <v>3.391698429274272</v>
      </c>
      <c r="AE315" s="96"/>
    </row>
    <row r="316" spans="3:31" ht="24.75" customHeight="1" x14ac:dyDescent="0.25">
      <c r="C316" s="91">
        <f>ABS(E316-Dashboard!$F$13)</f>
        <v>61.61673939108794</v>
      </c>
      <c r="D316" s="92">
        <f t="shared" si="31"/>
        <v>0.12345216512645606</v>
      </c>
      <c r="E316" s="93" cm="1">
        <f t="array" ref="E316">SUM('DRE + DCF'!$S$41/TIR!S316,'DRE + DCF'!$U$41:$AD$41/TIR!T316:AC316,TIR!F316)</f>
        <v>109.23673939108794</v>
      </c>
      <c r="F316" s="100">
        <f>'DRE + DCF'!$AE$38*'DRE + DCF'!$AE$39*(1+G316)/(R316-G316)/AC316</f>
        <v>74.705590511453423</v>
      </c>
      <c r="G316" s="92">
        <f>R316*(1-'DRE + DCF'!$AE$39)</f>
        <v>7.4071299075873634E-2</v>
      </c>
      <c r="H316" s="94">
        <f t="shared" si="36"/>
        <v>0.12345216512645606</v>
      </c>
      <c r="I316" s="94">
        <f t="shared" si="35"/>
        <v>0.12345216512645606</v>
      </c>
      <c r="J316" s="94">
        <f t="shared" si="35"/>
        <v>0.12345216512645606</v>
      </c>
      <c r="K316" s="94">
        <f t="shared" si="35"/>
        <v>0.12345216512645606</v>
      </c>
      <c r="L316" s="94">
        <f t="shared" si="35"/>
        <v>0.12345216512645606</v>
      </c>
      <c r="M316" s="94">
        <f t="shared" si="35"/>
        <v>0.12345216512645606</v>
      </c>
      <c r="N316" s="94">
        <f t="shared" si="35"/>
        <v>0.12345216512645606</v>
      </c>
      <c r="O316" s="94">
        <f t="shared" si="35"/>
        <v>0.12345216512645606</v>
      </c>
      <c r="P316" s="94">
        <f t="shared" si="35"/>
        <v>0.12345216512645606</v>
      </c>
      <c r="Q316" s="94">
        <f t="shared" si="35"/>
        <v>0.12345216512645606</v>
      </c>
      <c r="R316" s="94">
        <f t="shared" si="35"/>
        <v>0.12345216512645606</v>
      </c>
      <c r="S316" s="93">
        <f>(1+H316)^((5-Dashboard!$F$9)*3/12)</f>
        <v>1.0599302642751813</v>
      </c>
      <c r="T316" s="93">
        <f t="shared" si="34"/>
        <v>1.1907809502830091</v>
      </c>
      <c r="U316" s="93">
        <f t="shared" si="34"/>
        <v>1.3377854367867854</v>
      </c>
      <c r="V316" s="93">
        <f t="shared" si="34"/>
        <v>1.5029379454327556</v>
      </c>
      <c r="W316" s="93">
        <f t="shared" si="34"/>
        <v>1.6884788888471367</v>
      </c>
      <c r="X316" s="93">
        <f t="shared" si="34"/>
        <v>1.8969252634456284</v>
      </c>
      <c r="Y316" s="93">
        <f t="shared" si="33"/>
        <v>2.1311047943010641</v>
      </c>
      <c r="Z316" s="93">
        <f t="shared" si="33"/>
        <v>2.394194295268901</v>
      </c>
      <c r="AA316" s="93">
        <f t="shared" si="33"/>
        <v>2.6897627647532563</v>
      </c>
      <c r="AB316" s="93">
        <f t="shared" si="33"/>
        <v>3.0218198017385678</v>
      </c>
      <c r="AC316" s="95">
        <f t="shared" si="33"/>
        <v>3.3948699988851918</v>
      </c>
      <c r="AE316" s="96"/>
    </row>
    <row r="317" spans="3:31" ht="24.75" customHeight="1" x14ac:dyDescent="0.25">
      <c r="C317" s="91">
        <f>ABS(E317-Dashboard!$F$13)</f>
        <v>61.473590713249955</v>
      </c>
      <c r="D317" s="92">
        <f t="shared" si="31"/>
        <v>0.12355216512645606</v>
      </c>
      <c r="E317" s="93" cm="1">
        <f t="array" ref="E317">SUM('DRE + DCF'!$S$41/TIR!S317,'DRE + DCF'!$U$41:$AD$41/TIR!T317:AC317,TIR!F317)</f>
        <v>109.09359071324995</v>
      </c>
      <c r="F317" s="100">
        <f>'DRE + DCF'!$AE$38*'DRE + DCF'!$AE$39*(1+G317)/(R317-G317)/AC317</f>
        <v>74.579562564563446</v>
      </c>
      <c r="G317" s="92">
        <f>R317*(1-'DRE + DCF'!$AE$39)</f>
        <v>7.4131299075873638E-2</v>
      </c>
      <c r="H317" s="94">
        <f t="shared" si="36"/>
        <v>0.12355216512645606</v>
      </c>
      <c r="I317" s="94">
        <f t="shared" si="35"/>
        <v>0.12355216512645606</v>
      </c>
      <c r="J317" s="94">
        <f t="shared" si="35"/>
        <v>0.12355216512645606</v>
      </c>
      <c r="K317" s="94">
        <f t="shared" si="35"/>
        <v>0.12355216512645606</v>
      </c>
      <c r="L317" s="94">
        <f t="shared" si="35"/>
        <v>0.12355216512645606</v>
      </c>
      <c r="M317" s="94">
        <f t="shared" si="35"/>
        <v>0.12355216512645606</v>
      </c>
      <c r="N317" s="94">
        <f t="shared" si="35"/>
        <v>0.12355216512645606</v>
      </c>
      <c r="O317" s="94">
        <f t="shared" si="35"/>
        <v>0.12355216512645606</v>
      </c>
      <c r="P317" s="94">
        <f t="shared" si="35"/>
        <v>0.12355216512645606</v>
      </c>
      <c r="Q317" s="94">
        <f t="shared" si="35"/>
        <v>0.12355216512645606</v>
      </c>
      <c r="R317" s="94">
        <f t="shared" si="35"/>
        <v>0.12355216512645606</v>
      </c>
      <c r="S317" s="93">
        <f>(1+H317)^((5-Dashboard!$F$9)*3/12)</f>
        <v>1.0599774361402492</v>
      </c>
      <c r="T317" s="93">
        <f t="shared" si="34"/>
        <v>1.190939943360567</v>
      </c>
      <c r="U317" s="93">
        <f t="shared" si="34"/>
        <v>1.338083151898344</v>
      </c>
      <c r="V317" s="93">
        <f t="shared" si="34"/>
        <v>1.5034062224346172</v>
      </c>
      <c r="W317" s="93">
        <f t="shared" si="34"/>
        <v>1.6891553162810007</v>
      </c>
      <c r="X317" s="93">
        <f t="shared" si="34"/>
        <v>1.8978541128423823</v>
      </c>
      <c r="Y317" s="93">
        <f t="shared" si="33"/>
        <v>2.1323380975782085</v>
      </c>
      <c r="Z317" s="93">
        <f t="shared" si="33"/>
        <v>2.3957930863156247</v>
      </c>
      <c r="AA317" s="93">
        <f t="shared" si="33"/>
        <v>2.691798509324915</v>
      </c>
      <c r="AB317" s="93">
        <f t="shared" si="33"/>
        <v>3.0243760432361757</v>
      </c>
      <c r="AC317" s="95">
        <f t="shared" si="33"/>
        <v>3.3980442515345897</v>
      </c>
      <c r="AE317" s="96"/>
    </row>
    <row r="318" spans="3:31" ht="24.75" customHeight="1" x14ac:dyDescent="0.25">
      <c r="C318" s="91">
        <f>ABS(E318-Dashboard!$F$13)</f>
        <v>61.33072204418449</v>
      </c>
      <c r="D318" s="92">
        <f t="shared" si="31"/>
        <v>0.12365216512645606</v>
      </c>
      <c r="E318" s="93" cm="1">
        <f t="array" ref="E318">SUM('DRE + DCF'!$S$41/TIR!S318,'DRE + DCF'!$U$41:$AD$41/TIR!T318:AC318,TIR!F318)</f>
        <v>108.95072204418449</v>
      </c>
      <c r="F318" s="100">
        <f>'DRE + DCF'!$AE$38*'DRE + DCF'!$AE$39*(1+G318)/(R318-G318)/AC318</f>
        <v>74.453801960442959</v>
      </c>
      <c r="G318" s="92">
        <f>R318*(1-'DRE + DCF'!$AE$39)</f>
        <v>7.4191299075873629E-2</v>
      </c>
      <c r="H318" s="94">
        <f t="shared" si="36"/>
        <v>0.12365216512645606</v>
      </c>
      <c r="I318" s="94">
        <f t="shared" si="35"/>
        <v>0.12365216512645606</v>
      </c>
      <c r="J318" s="94">
        <f t="shared" si="35"/>
        <v>0.12365216512645606</v>
      </c>
      <c r="K318" s="94">
        <f t="shared" si="35"/>
        <v>0.12365216512645606</v>
      </c>
      <c r="L318" s="94">
        <f t="shared" si="35"/>
        <v>0.12365216512645606</v>
      </c>
      <c r="M318" s="94">
        <f t="shared" si="35"/>
        <v>0.12365216512645606</v>
      </c>
      <c r="N318" s="94">
        <f t="shared" si="35"/>
        <v>0.12365216512645606</v>
      </c>
      <c r="O318" s="94">
        <f t="shared" si="35"/>
        <v>0.12365216512645606</v>
      </c>
      <c r="P318" s="94">
        <f t="shared" si="35"/>
        <v>0.12365216512645606</v>
      </c>
      <c r="Q318" s="94">
        <f t="shared" si="35"/>
        <v>0.12365216512645606</v>
      </c>
      <c r="R318" s="94">
        <f t="shared" si="35"/>
        <v>0.12365216512645606</v>
      </c>
      <c r="S318" s="93">
        <f>(1+H318)^((5-Dashboard!$F$9)*3/12)</f>
        <v>1.0600246059061347</v>
      </c>
      <c r="T318" s="93">
        <f t="shared" si="34"/>
        <v>1.1910989435137467</v>
      </c>
      <c r="U318" s="93">
        <f t="shared" si="34"/>
        <v>1.338380906759056</v>
      </c>
      <c r="V318" s="93">
        <f t="shared" si="34"/>
        <v>1.5038746036437229</v>
      </c>
      <c r="W318" s="93">
        <f t="shared" si="34"/>
        <v>1.6898319544629603</v>
      </c>
      <c r="X318" s="93">
        <f t="shared" si="34"/>
        <v>1.8987833343321765</v>
      </c>
      <c r="Y318" s="93">
        <f t="shared" si="33"/>
        <v>2.1335720047283817</v>
      </c>
      <c r="Z318" s="93">
        <f t="shared" si="33"/>
        <v>2.3973928025662397</v>
      </c>
      <c r="AA318" s="93">
        <f t="shared" si="33"/>
        <v>2.6938356132621379</v>
      </c>
      <c r="AB318" s="93">
        <f t="shared" si="33"/>
        <v>3.0269342193367561</v>
      </c>
      <c r="AC318" s="95">
        <f t="shared" si="33"/>
        <v>3.4012211892531052</v>
      </c>
      <c r="AE318" s="96"/>
    </row>
    <row r="319" spans="3:31" ht="24.75" customHeight="1" x14ac:dyDescent="0.25">
      <c r="C319" s="91">
        <f>ABS(E319-Dashboard!$F$13)</f>
        <v>61.188132657113051</v>
      </c>
      <c r="D319" s="92">
        <f t="shared" si="31"/>
        <v>0.12375216512645607</v>
      </c>
      <c r="E319" s="93" cm="1">
        <f t="array" ref="E319">SUM('DRE + DCF'!$S$41/TIR!S319,'DRE + DCF'!$U$41:$AD$41/TIR!T319:AC319,TIR!F319)</f>
        <v>108.80813265711305</v>
      </c>
      <c r="F319" s="100">
        <f>'DRE + DCF'!$AE$38*'DRE + DCF'!$AE$39*(1+G319)/(R319-G319)/AC319</f>
        <v>74.328307983735186</v>
      </c>
      <c r="G319" s="92">
        <f>R319*(1-'DRE + DCF'!$AE$39)</f>
        <v>7.4251299075873634E-2</v>
      </c>
      <c r="H319" s="94">
        <f t="shared" si="36"/>
        <v>0.12375216512645607</v>
      </c>
      <c r="I319" s="94">
        <f t="shared" si="35"/>
        <v>0.12375216512645607</v>
      </c>
      <c r="J319" s="94">
        <f t="shared" si="35"/>
        <v>0.12375216512645607</v>
      </c>
      <c r="K319" s="94">
        <f t="shared" si="35"/>
        <v>0.12375216512645607</v>
      </c>
      <c r="L319" s="94">
        <f t="shared" si="35"/>
        <v>0.12375216512645607</v>
      </c>
      <c r="M319" s="94">
        <f t="shared" si="35"/>
        <v>0.12375216512645607</v>
      </c>
      <c r="N319" s="94">
        <f t="shared" si="35"/>
        <v>0.12375216512645607</v>
      </c>
      <c r="O319" s="94">
        <f t="shared" si="35"/>
        <v>0.12375216512645607</v>
      </c>
      <c r="P319" s="94">
        <f t="shared" si="35"/>
        <v>0.12375216512645607</v>
      </c>
      <c r="Q319" s="94">
        <f t="shared" si="35"/>
        <v>0.12375216512645607</v>
      </c>
      <c r="R319" s="94">
        <f t="shared" si="35"/>
        <v>0.12375216512645607</v>
      </c>
      <c r="S319" s="93">
        <f>(1+H319)^((5-Dashboard!$F$9)*3/12)</f>
        <v>1.060071773573118</v>
      </c>
      <c r="T319" s="93">
        <f t="shared" si="34"/>
        <v>1.1912579507422336</v>
      </c>
      <c r="U319" s="93">
        <f t="shared" si="34"/>
        <v>1.3386787013706902</v>
      </c>
      <c r="V319" s="93">
        <f t="shared" si="34"/>
        <v>1.5043430890739857</v>
      </c>
      <c r="W319" s="93">
        <f t="shared" si="34"/>
        <v>1.6905088034399127</v>
      </c>
      <c r="X319" s="93">
        <f t="shared" si="34"/>
        <v>1.8997129280309366</v>
      </c>
      <c r="Y319" s="93">
        <f t="shared" si="33"/>
        <v>2.1348065159934846</v>
      </c>
      <c r="Z319" s="93">
        <f t="shared" si="33"/>
        <v>2.3989934444737449</v>
      </c>
      <c r="AA319" s="93">
        <f t="shared" si="33"/>
        <v>2.6958740773515455</v>
      </c>
      <c r="AB319" s="93">
        <f t="shared" si="33"/>
        <v>3.0294943313320868</v>
      </c>
      <c r="AC319" s="95">
        <f t="shared" si="33"/>
        <v>3.404400814072758</v>
      </c>
      <c r="AE319" s="96"/>
    </row>
    <row r="320" spans="3:31" ht="24.75" customHeight="1" x14ac:dyDescent="0.25">
      <c r="C320" s="91">
        <f>ABS(E320-Dashboard!$F$13)</f>
        <v>61.045821827656901</v>
      </c>
      <c r="D320" s="92">
        <f t="shared" si="31"/>
        <v>0.12385216512645607</v>
      </c>
      <c r="E320" s="93" cm="1">
        <f t="array" ref="E320">SUM('DRE + DCF'!$S$41/TIR!S320,'DRE + DCF'!$U$41:$AD$41/TIR!T320:AC320,TIR!F320)</f>
        <v>108.6658218276569</v>
      </c>
      <c r="F320" s="100">
        <f>'DRE + DCF'!$AE$38*'DRE + DCF'!$AE$39*(1+G320)/(R320-G320)/AC320</f>
        <v>74.203079921471286</v>
      </c>
      <c r="G320" s="92">
        <f>R320*(1-'DRE + DCF'!$AE$39)</f>
        <v>7.4311299075873638E-2</v>
      </c>
      <c r="H320" s="94">
        <f t="shared" si="36"/>
        <v>0.12385216512645607</v>
      </c>
      <c r="I320" s="94">
        <f t="shared" si="35"/>
        <v>0.12385216512645607</v>
      </c>
      <c r="J320" s="94">
        <f t="shared" si="35"/>
        <v>0.12385216512645607</v>
      </c>
      <c r="K320" s="94">
        <f t="shared" si="35"/>
        <v>0.12385216512645607</v>
      </c>
      <c r="L320" s="94">
        <f t="shared" si="35"/>
        <v>0.12385216512645607</v>
      </c>
      <c r="M320" s="94">
        <f t="shared" si="35"/>
        <v>0.12385216512645607</v>
      </c>
      <c r="N320" s="94">
        <f t="shared" si="35"/>
        <v>0.12385216512645607</v>
      </c>
      <c r="O320" s="94">
        <f t="shared" si="35"/>
        <v>0.12385216512645607</v>
      </c>
      <c r="P320" s="94">
        <f t="shared" si="35"/>
        <v>0.12385216512645607</v>
      </c>
      <c r="Q320" s="94">
        <f t="shared" si="35"/>
        <v>0.12385216512645607</v>
      </c>
      <c r="R320" s="94">
        <f t="shared" si="35"/>
        <v>0.12385216512645607</v>
      </c>
      <c r="S320" s="93">
        <f>(1+H320)^((5-Dashboard!$F$9)*3/12)</f>
        <v>1.0601189391414796</v>
      </c>
      <c r="T320" s="93">
        <f t="shared" si="34"/>
        <v>1.1914169650457136</v>
      </c>
      <c r="U320" s="93">
        <f t="shared" si="34"/>
        <v>1.3389765357350165</v>
      </c>
      <c r="V320" s="93">
        <f t="shared" si="34"/>
        <v>1.50481167873932</v>
      </c>
      <c r="W320" s="93">
        <f t="shared" si="34"/>
        <v>1.691185863258762</v>
      </c>
      <c r="X320" s="93">
        <f t="shared" si="34"/>
        <v>1.9006428940546145</v>
      </c>
      <c r="Y320" s="93">
        <f t="shared" si="33"/>
        <v>2.136041631615492</v>
      </c>
      <c r="Z320" s="93">
        <f t="shared" si="33"/>
        <v>2.4005950124913187</v>
      </c>
      <c r="AA320" s="93">
        <f t="shared" si="33"/>
        <v>2.6979139023801406</v>
      </c>
      <c r="AB320" s="93">
        <f t="shared" si="33"/>
        <v>3.0320563805146876</v>
      </c>
      <c r="AC320" s="95">
        <f t="shared" si="33"/>
        <v>3.4075831280269178</v>
      </c>
      <c r="AE320" s="96"/>
    </row>
    <row r="321" spans="3:31" ht="24.75" customHeight="1" x14ac:dyDescent="0.25">
      <c r="C321" s="91">
        <f>ABS(E321-Dashboard!$F$13)</f>
        <v>60.903788833827058</v>
      </c>
      <c r="D321" s="92">
        <f t="shared" si="31"/>
        <v>0.12395216512645607</v>
      </c>
      <c r="E321" s="93" cm="1">
        <f t="array" ref="E321">SUM('DRE + DCF'!$S$41/TIR!S321,'DRE + DCF'!$U$41:$AD$41/TIR!T321:AC321,TIR!F321)</f>
        <v>108.52378883382706</v>
      </c>
      <c r="F321" s="100">
        <f>'DRE + DCF'!$AE$38*'DRE + DCF'!$AE$39*(1+G321)/(R321-G321)/AC321</f>
        <v>74.078117063060375</v>
      </c>
      <c r="G321" s="92">
        <f>R321*(1-'DRE + DCF'!$AE$39)</f>
        <v>7.4371299075873643E-2</v>
      </c>
      <c r="H321" s="94">
        <f t="shared" si="36"/>
        <v>0.12395216512645607</v>
      </c>
      <c r="I321" s="94">
        <f t="shared" si="35"/>
        <v>0.12395216512645607</v>
      </c>
      <c r="J321" s="94">
        <f t="shared" si="35"/>
        <v>0.12395216512645607</v>
      </c>
      <c r="K321" s="94">
        <f t="shared" si="35"/>
        <v>0.12395216512645607</v>
      </c>
      <c r="L321" s="94">
        <f t="shared" si="35"/>
        <v>0.12395216512645607</v>
      </c>
      <c r="M321" s="94">
        <f t="shared" si="35"/>
        <v>0.12395216512645607</v>
      </c>
      <c r="N321" s="94">
        <f t="shared" si="35"/>
        <v>0.12395216512645607</v>
      </c>
      <c r="O321" s="94">
        <f t="shared" si="35"/>
        <v>0.12395216512645607</v>
      </c>
      <c r="P321" s="94">
        <f t="shared" si="35"/>
        <v>0.12395216512645607</v>
      </c>
      <c r="Q321" s="94">
        <f t="shared" si="35"/>
        <v>0.12395216512645607</v>
      </c>
      <c r="R321" s="94">
        <f t="shared" si="35"/>
        <v>0.12395216512645607</v>
      </c>
      <c r="S321" s="93">
        <f>(1+H321)^((5-Dashboard!$F$9)*3/12)</f>
        <v>1.0601661026114992</v>
      </c>
      <c r="T321" s="93">
        <f t="shared" si="34"/>
        <v>1.1915759864238713</v>
      </c>
      <c r="U321" s="93">
        <f t="shared" si="34"/>
        <v>1.3392744098538027</v>
      </c>
      <c r="V321" s="93">
        <f t="shared" si="34"/>
        <v>1.5052803726536383</v>
      </c>
      <c r="W321" s="93">
        <f t="shared" si="34"/>
        <v>1.6918631339664156</v>
      </c>
      <c r="X321" s="93">
        <f t="shared" si="34"/>
        <v>1.9015732325191843</v>
      </c>
      <c r="Y321" s="93">
        <f t="shared" si="33"/>
        <v>2.1372773518364512</v>
      </c>
      <c r="Z321" s="93">
        <f t="shared" si="33"/>
        <v>2.4021975070723181</v>
      </c>
      <c r="AA321" s="93">
        <f t="shared" si="33"/>
        <v>2.6999550891353072</v>
      </c>
      <c r="AB321" s="93">
        <f t="shared" si="33"/>
        <v>3.0346203681778223</v>
      </c>
      <c r="AC321" s="95">
        <f t="shared" si="33"/>
        <v>3.4107681331503068</v>
      </c>
      <c r="AE321" s="96"/>
    </row>
    <row r="322" spans="3:31" ht="24.75" customHeight="1" x14ac:dyDescent="0.25">
      <c r="C322" s="91">
        <f>ABS(E322-Dashboard!$F$13)</f>
        <v>60.762032956014629</v>
      </c>
      <c r="D322" s="92">
        <f t="shared" si="31"/>
        <v>0.12405216512645607</v>
      </c>
      <c r="E322" s="93" cm="1">
        <f t="array" ref="E322">SUM('DRE + DCF'!$S$41/TIR!S322,'DRE + DCF'!$U$41:$AD$41/TIR!T322:AC322,TIR!F322)</f>
        <v>108.38203295601463</v>
      </c>
      <c r="F322" s="100">
        <f>'DRE + DCF'!$AE$38*'DRE + DCF'!$AE$39*(1+G322)/(R322-G322)/AC322</f>
        <v>73.953418700279869</v>
      </c>
      <c r="G322" s="92">
        <f>R322*(1-'DRE + DCF'!$AE$39)</f>
        <v>7.4431299075873647E-2</v>
      </c>
      <c r="H322" s="94">
        <f t="shared" si="36"/>
        <v>0.12405216512645607</v>
      </c>
      <c r="I322" s="94">
        <f t="shared" si="35"/>
        <v>0.12405216512645607</v>
      </c>
      <c r="J322" s="94">
        <f t="shared" si="35"/>
        <v>0.12405216512645607</v>
      </c>
      <c r="K322" s="94">
        <f t="shared" si="35"/>
        <v>0.12405216512645607</v>
      </c>
      <c r="L322" s="94">
        <f t="shared" si="35"/>
        <v>0.12405216512645607</v>
      </c>
      <c r="M322" s="94">
        <f t="shared" si="35"/>
        <v>0.12405216512645607</v>
      </c>
      <c r="N322" s="94">
        <f t="shared" si="35"/>
        <v>0.12405216512645607</v>
      </c>
      <c r="O322" s="94">
        <f t="shared" si="35"/>
        <v>0.12405216512645607</v>
      </c>
      <c r="P322" s="94">
        <f t="shared" si="35"/>
        <v>0.12405216512645607</v>
      </c>
      <c r="Q322" s="94">
        <f t="shared" si="35"/>
        <v>0.12405216512645607</v>
      </c>
      <c r="R322" s="94">
        <f t="shared" si="35"/>
        <v>0.12405216512645607</v>
      </c>
      <c r="S322" s="93">
        <f>(1+H322)^((5-Dashboard!$F$9)*3/12)</f>
        <v>1.0602132639834574</v>
      </c>
      <c r="T322" s="93">
        <f t="shared" si="34"/>
        <v>1.1917350148763923</v>
      </c>
      <c r="U322" s="93">
        <f t="shared" si="34"/>
        <v>1.3395723237288182</v>
      </c>
      <c r="V322" s="93">
        <f t="shared" si="34"/>
        <v>1.5057491708308561</v>
      </c>
      <c r="W322" s="93">
        <f t="shared" si="34"/>
        <v>1.69254061560979</v>
      </c>
      <c r="X322" s="93">
        <f t="shared" si="34"/>
        <v>1.9025039435406492</v>
      </c>
      <c r="Y322" s="93">
        <f t="shared" si="33"/>
        <v>2.1385136768984876</v>
      </c>
      <c r="Z322" s="93">
        <f t="shared" si="33"/>
        <v>2.4038009286702837</v>
      </c>
      <c r="AA322" s="93">
        <f t="shared" si="33"/>
        <v>2.7019976384048183</v>
      </c>
      <c r="AB322" s="93">
        <f t="shared" si="33"/>
        <v>3.0371862956155073</v>
      </c>
      <c r="AC322" s="95">
        <f t="shared" si="33"/>
        <v>3.4139558314790119</v>
      </c>
      <c r="AE322" s="96"/>
    </row>
    <row r="323" spans="3:31" ht="24.75" customHeight="1" x14ac:dyDescent="0.25">
      <c r="C323" s="91">
        <f>ABS(E323-Dashboard!$F$13)</f>
        <v>60.620553476981179</v>
      </c>
      <c r="D323" s="92">
        <f t="shared" si="31"/>
        <v>0.12415216512645608</v>
      </c>
      <c r="E323" s="93" cm="1">
        <f t="array" ref="E323">SUM('DRE + DCF'!$S$41/TIR!S323,'DRE + DCF'!$U$41:$AD$41/TIR!T323:AC323,TIR!F323)</f>
        <v>108.24055347698118</v>
      </c>
      <c r="F323" s="100">
        <f>'DRE + DCF'!$AE$38*'DRE + DCF'!$AE$39*(1+G323)/(R323-G323)/AC323</f>
        <v>73.828984127265855</v>
      </c>
      <c r="G323" s="92">
        <f>R323*(1-'DRE + DCF'!$AE$39)</f>
        <v>7.4491299075873638E-2</v>
      </c>
      <c r="H323" s="94">
        <f t="shared" si="36"/>
        <v>0.12415216512645608</v>
      </c>
      <c r="I323" s="94">
        <f t="shared" si="35"/>
        <v>0.12415216512645608</v>
      </c>
      <c r="J323" s="94">
        <f t="shared" si="35"/>
        <v>0.12415216512645608</v>
      </c>
      <c r="K323" s="94">
        <f t="shared" si="35"/>
        <v>0.12415216512645608</v>
      </c>
      <c r="L323" s="94">
        <f t="shared" si="35"/>
        <v>0.12415216512645608</v>
      </c>
      <c r="M323" s="94">
        <f t="shared" si="35"/>
        <v>0.12415216512645608</v>
      </c>
      <c r="N323" s="94">
        <f t="shared" si="35"/>
        <v>0.12415216512645608</v>
      </c>
      <c r="O323" s="94">
        <f t="shared" si="35"/>
        <v>0.12415216512645608</v>
      </c>
      <c r="P323" s="94">
        <f t="shared" si="35"/>
        <v>0.12415216512645608</v>
      </c>
      <c r="Q323" s="94">
        <f t="shared" si="35"/>
        <v>0.12415216512645608</v>
      </c>
      <c r="R323" s="94">
        <f t="shared" si="35"/>
        <v>0.12415216512645608</v>
      </c>
      <c r="S323" s="93">
        <f>(1+H323)^((5-Dashboard!$F$9)*3/12)</f>
        <v>1.0602604232576336</v>
      </c>
      <c r="T323" s="93">
        <f t="shared" si="34"/>
        <v>1.1918940504029616</v>
      </c>
      <c r="U323" s="93">
        <f t="shared" si="34"/>
        <v>1.3398702773618307</v>
      </c>
      <c r="V323" s="93">
        <f t="shared" si="34"/>
        <v>1.5062180732848873</v>
      </c>
      <c r="W323" s="93">
        <f t="shared" si="34"/>
        <v>1.6932183082358052</v>
      </c>
      <c r="X323" s="93">
        <f t="shared" si="34"/>
        <v>1.9034350272350355</v>
      </c>
      <c r="Y323" s="93">
        <f t="shared" si="33"/>
        <v>2.1397506070437999</v>
      </c>
      <c r="Z323" s="93">
        <f t="shared" si="33"/>
        <v>2.4054052777389363</v>
      </c>
      <c r="AA323" s="93">
        <f t="shared" si="33"/>
        <v>2.7040415509768296</v>
      </c>
      <c r="AB323" s="93">
        <f t="shared" si="33"/>
        <v>3.0397541641225034</v>
      </c>
      <c r="AC323" s="95">
        <f t="shared" si="33"/>
        <v>3.4171462250504732</v>
      </c>
      <c r="AE323" s="96"/>
    </row>
    <row r="324" spans="3:31" ht="24.75" customHeight="1" x14ac:dyDescent="0.25">
      <c r="C324" s="91">
        <f>ABS(E324-Dashboard!$F$13)</f>
        <v>60.479349681849023</v>
      </c>
      <c r="D324" s="92">
        <f t="shared" si="31"/>
        <v>0.12425216512645608</v>
      </c>
      <c r="E324" s="93" cm="1">
        <f t="array" ref="E324">SUM('DRE + DCF'!$S$41/TIR!S324,'DRE + DCF'!$U$41:$AD$41/TIR!T324:AC324,TIR!F324)</f>
        <v>108.09934968184902</v>
      </c>
      <c r="F324" s="100">
        <f>'DRE + DCF'!$AE$38*'DRE + DCF'!$AE$39*(1+G324)/(R324-G324)/AC324</f>
        <v>73.704812640503434</v>
      </c>
      <c r="G324" s="92">
        <f>R324*(1-'DRE + DCF'!$AE$39)</f>
        <v>7.4551299075873642E-2</v>
      </c>
      <c r="H324" s="94">
        <f t="shared" si="36"/>
        <v>0.12425216512645608</v>
      </c>
      <c r="I324" s="94">
        <f t="shared" si="35"/>
        <v>0.12425216512645608</v>
      </c>
      <c r="J324" s="94">
        <f t="shared" si="35"/>
        <v>0.12425216512645608</v>
      </c>
      <c r="K324" s="94">
        <f t="shared" si="35"/>
        <v>0.12425216512645608</v>
      </c>
      <c r="L324" s="94">
        <f t="shared" si="35"/>
        <v>0.12425216512645608</v>
      </c>
      <c r="M324" s="94">
        <f t="shared" si="35"/>
        <v>0.12425216512645608</v>
      </c>
      <c r="N324" s="94">
        <f t="shared" si="35"/>
        <v>0.12425216512645608</v>
      </c>
      <c r="O324" s="94">
        <f t="shared" si="35"/>
        <v>0.12425216512645608</v>
      </c>
      <c r="P324" s="94">
        <f t="shared" si="35"/>
        <v>0.12425216512645608</v>
      </c>
      <c r="Q324" s="94">
        <f t="shared" si="35"/>
        <v>0.12425216512645608</v>
      </c>
      <c r="R324" s="94">
        <f t="shared" si="35"/>
        <v>0.12425216512645608</v>
      </c>
      <c r="S324" s="93">
        <f>(1+H324)^((5-Dashboard!$F$9)*3/12)</f>
        <v>1.0603075804343078</v>
      </c>
      <c r="T324" s="93">
        <f t="shared" si="34"/>
        <v>1.1920530930032647</v>
      </c>
      <c r="U324" s="93">
        <f t="shared" si="34"/>
        <v>1.340168270754609</v>
      </c>
      <c r="V324" s="93">
        <f t="shared" si="34"/>
        <v>1.5066870800296477</v>
      </c>
      <c r="W324" s="93">
        <f t="shared" si="34"/>
        <v>1.6938962118913894</v>
      </c>
      <c r="X324" s="93">
        <f t="shared" si="34"/>
        <v>1.9043664837183967</v>
      </c>
      <c r="Y324" s="93">
        <f t="shared" si="33"/>
        <v>2.1409881425146633</v>
      </c>
      <c r="Z324" s="93">
        <f t="shared" si="33"/>
        <v>2.4070105547321798</v>
      </c>
      <c r="AA324" s="93">
        <f t="shared" si="33"/>
        <v>2.7060868276398855</v>
      </c>
      <c r="AB324" s="93">
        <f t="shared" si="33"/>
        <v>3.0423239749943245</v>
      </c>
      <c r="AC324" s="95">
        <f t="shared" si="33"/>
        <v>3.4203393159034956</v>
      </c>
      <c r="AE324" s="96"/>
    </row>
    <row r="325" spans="3:31" ht="24.75" customHeight="1" x14ac:dyDescent="0.25">
      <c r="C325" s="91">
        <f>ABS(E325-Dashboard!$F$13)</f>
        <v>60.338420858091844</v>
      </c>
      <c r="D325" s="92">
        <f t="shared" si="31"/>
        <v>0.12435216512645608</v>
      </c>
      <c r="E325" s="93" cm="1">
        <f t="array" ref="E325">SUM('DRE + DCF'!$S$41/TIR!S325,'DRE + DCF'!$U$41:$AD$41/TIR!T325:AC325,TIR!F325)</f>
        <v>107.95842085809184</v>
      </c>
      <c r="F325" s="100">
        <f>'DRE + DCF'!$AE$38*'DRE + DCF'!$AE$39*(1+G325)/(R325-G325)/AC325</f>
        <v>73.58090353881731</v>
      </c>
      <c r="G325" s="92">
        <f>R325*(1-'DRE + DCF'!$AE$39)</f>
        <v>7.4611299075873647E-2</v>
      </c>
      <c r="H325" s="94">
        <f t="shared" si="36"/>
        <v>0.12435216512645608</v>
      </c>
      <c r="I325" s="94">
        <f t="shared" si="35"/>
        <v>0.12435216512645608</v>
      </c>
      <c r="J325" s="94">
        <f t="shared" si="35"/>
        <v>0.12435216512645608</v>
      </c>
      <c r="K325" s="94">
        <f t="shared" si="35"/>
        <v>0.12435216512645608</v>
      </c>
      <c r="L325" s="94">
        <f t="shared" si="35"/>
        <v>0.12435216512645608</v>
      </c>
      <c r="M325" s="94">
        <f t="shared" si="35"/>
        <v>0.12435216512645608</v>
      </c>
      <c r="N325" s="94">
        <f t="shared" si="35"/>
        <v>0.12435216512645608</v>
      </c>
      <c r="O325" s="94">
        <f t="shared" si="35"/>
        <v>0.12435216512645608</v>
      </c>
      <c r="P325" s="94">
        <f t="shared" si="35"/>
        <v>0.12435216512645608</v>
      </c>
      <c r="Q325" s="94">
        <f t="shared" si="35"/>
        <v>0.12435216512645608</v>
      </c>
      <c r="R325" s="94">
        <f t="shared" si="35"/>
        <v>0.12435216512645608</v>
      </c>
      <c r="S325" s="93">
        <f>(1+H325)^((5-Dashboard!$F$9)*3/12)</f>
        <v>1.0603547355137601</v>
      </c>
      <c r="T325" s="93">
        <f t="shared" si="34"/>
        <v>1.1922121426769869</v>
      </c>
      <c r="U325" s="93">
        <f t="shared" si="34"/>
        <v>1.3404663039089217</v>
      </c>
      <c r="V325" s="93">
        <f t="shared" si="34"/>
        <v>1.5071561910790543</v>
      </c>
      <c r="W325" s="93">
        <f t="shared" si="34"/>
        <v>1.6945743266234774</v>
      </c>
      <c r="X325" s="93">
        <f t="shared" si="34"/>
        <v>1.9052983131068131</v>
      </c>
      <c r="Y325" s="93">
        <f t="shared" si="33"/>
        <v>2.1422262835534296</v>
      </c>
      <c r="Z325" s="93">
        <f t="shared" si="33"/>
        <v>2.4086167601041</v>
      </c>
      <c r="AA325" s="93">
        <f t="shared" si="33"/>
        <v>2.7081334691829149</v>
      </c>
      <c r="AB325" s="93">
        <f t="shared" si="33"/>
        <v>3.044895729527231</v>
      </c>
      <c r="AC325" s="95">
        <f t="shared" si="33"/>
        <v>3.423535106078242</v>
      </c>
      <c r="AE325" s="96"/>
    </row>
    <row r="326" spans="3:31" ht="24.75" customHeight="1" x14ac:dyDescent="0.25">
      <c r="C326" s="91">
        <f>ABS(E326-Dashboard!$F$13)</f>
        <v>60.197766295525049</v>
      </c>
      <c r="D326" s="92">
        <f t="shared" si="31"/>
        <v>0.12445216512645609</v>
      </c>
      <c r="E326" s="93" cm="1">
        <f t="array" ref="E326">SUM('DRE + DCF'!$S$41/TIR!S326,'DRE + DCF'!$U$41:$AD$41/TIR!T326:AC326,TIR!F326)</f>
        <v>107.81776629552505</v>
      </c>
      <c r="F326" s="100">
        <f>'DRE + DCF'!$AE$38*'DRE + DCF'!$AE$39*(1+G326)/(R326-G326)/AC326</f>
        <v>73.457256123362185</v>
      </c>
      <c r="G326" s="92">
        <f>R326*(1-'DRE + DCF'!$AE$39)</f>
        <v>7.4671299075873651E-2</v>
      </c>
      <c r="H326" s="94">
        <f t="shared" si="36"/>
        <v>0.12445216512645609</v>
      </c>
      <c r="I326" s="94">
        <f t="shared" si="35"/>
        <v>0.12445216512645609</v>
      </c>
      <c r="J326" s="94">
        <f t="shared" si="35"/>
        <v>0.12445216512645609</v>
      </c>
      <c r="K326" s="94">
        <f t="shared" si="35"/>
        <v>0.12445216512645609</v>
      </c>
      <c r="L326" s="94">
        <f t="shared" si="35"/>
        <v>0.12445216512645609</v>
      </c>
      <c r="M326" s="94">
        <f t="shared" si="35"/>
        <v>0.12445216512645609</v>
      </c>
      <c r="N326" s="94">
        <f t="shared" si="35"/>
        <v>0.12445216512645609</v>
      </c>
      <c r="O326" s="94">
        <f t="shared" si="35"/>
        <v>0.12445216512645609</v>
      </c>
      <c r="P326" s="94">
        <f t="shared" si="35"/>
        <v>0.12445216512645609</v>
      </c>
      <c r="Q326" s="94">
        <f t="shared" si="35"/>
        <v>0.12445216512645609</v>
      </c>
      <c r="R326" s="94">
        <f t="shared" si="35"/>
        <v>0.12445216512645609</v>
      </c>
      <c r="S326" s="93">
        <f>(1+H326)^((5-Dashboard!$F$9)*3/12)</f>
        <v>1.06040188849627</v>
      </c>
      <c r="T326" s="93">
        <f t="shared" si="34"/>
        <v>1.1923711994238138</v>
      </c>
      <c r="U326" s="93">
        <f t="shared" si="34"/>
        <v>1.3407643768265367</v>
      </c>
      <c r="V326" s="93">
        <f t="shared" si="34"/>
        <v>1.5076254064470229</v>
      </c>
      <c r="W326" s="93">
        <f t="shared" si="34"/>
        <v>1.6952526524790084</v>
      </c>
      <c r="X326" s="93">
        <f t="shared" si="34"/>
        <v>1.9062305155163886</v>
      </c>
      <c r="Y326" s="93">
        <f t="shared" si="33"/>
        <v>2.1434650304025236</v>
      </c>
      <c r="Z326" s="93">
        <f t="shared" si="33"/>
        <v>2.4102238943089627</v>
      </c>
      <c r="AA326" s="93">
        <f t="shared" si="33"/>
        <v>2.7101814763952317</v>
      </c>
      <c r="AB326" s="93">
        <f t="shared" si="33"/>
        <v>3.0474694290182334</v>
      </c>
      <c r="AC326" s="95">
        <f t="shared" si="33"/>
        <v>3.4267335976162374</v>
      </c>
      <c r="AE326" s="96"/>
    </row>
    <row r="327" spans="3:31" ht="24.75" customHeight="1" x14ac:dyDescent="0.25">
      <c r="C327" s="91">
        <f>ABS(E327-Dashboard!$F$13)</f>
        <v>60.057385286296359</v>
      </c>
      <c r="D327" s="92">
        <f t="shared" si="31"/>
        <v>0.12455216512645609</v>
      </c>
      <c r="E327" s="93" cm="1">
        <f t="array" ref="E327">SUM('DRE + DCF'!$S$41/TIR!S327,'DRE + DCF'!$U$41:$AD$41/TIR!T327:AC327,TIR!F327)</f>
        <v>107.67738528629636</v>
      </c>
      <c r="F327" s="100">
        <f>'DRE + DCF'!$AE$38*'DRE + DCF'!$AE$39*(1+G327)/(R327-G327)/AC327</f>
        <v>73.333869697613366</v>
      </c>
      <c r="G327" s="92">
        <f>R327*(1-'DRE + DCF'!$AE$39)</f>
        <v>7.4731299075873656E-2</v>
      </c>
      <c r="H327" s="94">
        <f t="shared" si="36"/>
        <v>0.12455216512645609</v>
      </c>
      <c r="I327" s="94">
        <f t="shared" si="35"/>
        <v>0.12455216512645609</v>
      </c>
      <c r="J327" s="94">
        <f t="shared" si="35"/>
        <v>0.12455216512645609</v>
      </c>
      <c r="K327" s="94">
        <f t="shared" si="35"/>
        <v>0.12455216512645609</v>
      </c>
      <c r="L327" s="94">
        <f t="shared" si="35"/>
        <v>0.12455216512645609</v>
      </c>
      <c r="M327" s="94">
        <f t="shared" si="35"/>
        <v>0.12455216512645609</v>
      </c>
      <c r="N327" s="94">
        <f t="shared" si="35"/>
        <v>0.12455216512645609</v>
      </c>
      <c r="O327" s="94">
        <f t="shared" si="35"/>
        <v>0.12455216512645609</v>
      </c>
      <c r="P327" s="94">
        <f t="shared" si="35"/>
        <v>0.12455216512645609</v>
      </c>
      <c r="Q327" s="94">
        <f t="shared" si="35"/>
        <v>0.12455216512645609</v>
      </c>
      <c r="R327" s="94">
        <f t="shared" si="35"/>
        <v>0.12455216512645609</v>
      </c>
      <c r="S327" s="93">
        <f>(1+H327)^((5-Dashboard!$F$9)*3/12)</f>
        <v>1.0604490393821175</v>
      </c>
      <c r="T327" s="93">
        <f t="shared" si="34"/>
        <v>1.1925302632434307</v>
      </c>
      <c r="U327" s="93">
        <f t="shared" si="34"/>
        <v>1.3410624895092227</v>
      </c>
      <c r="V327" s="93">
        <f t="shared" si="34"/>
        <v>1.5080947261474715</v>
      </c>
      <c r="W327" s="93">
        <f t="shared" si="34"/>
        <v>1.6959311895049289</v>
      </c>
      <c r="X327" s="93">
        <f t="shared" si="34"/>
        <v>1.907163091063254</v>
      </c>
      <c r="Y327" s="93">
        <f t="shared" si="33"/>
        <v>2.1447043833044468</v>
      </c>
      <c r="Z327" s="93">
        <f t="shared" si="33"/>
        <v>2.4118319578012164</v>
      </c>
      <c r="AA327" s="93">
        <f t="shared" si="33"/>
        <v>2.7122308500665375</v>
      </c>
      <c r="AB327" s="93">
        <f t="shared" si="33"/>
        <v>3.0500450747650931</v>
      </c>
      <c r="AC327" s="95">
        <f t="shared" si="33"/>
        <v>3.4299347925603692</v>
      </c>
      <c r="AE327" s="96"/>
    </row>
    <row r="328" spans="3:31" ht="24.75" customHeight="1" x14ac:dyDescent="0.25">
      <c r="C328" s="91">
        <f>ABS(E328-Dashboard!$F$13)</f>
        <v>59.917277124876399</v>
      </c>
      <c r="D328" s="92">
        <f t="shared" si="31"/>
        <v>0.12465216512645609</v>
      </c>
      <c r="E328" s="93" cm="1">
        <f t="array" ref="E328">SUM('DRE + DCF'!$S$41/TIR!S328,'DRE + DCF'!$U$41:$AD$41/TIR!T328:AC328,TIR!F328)</f>
        <v>107.5372771248764</v>
      </c>
      <c r="F328" s="100">
        <f>'DRE + DCF'!$AE$38*'DRE + DCF'!$AE$39*(1+G328)/(R328-G328)/AC328</f>
        <v>73.210743567357341</v>
      </c>
      <c r="G328" s="92">
        <f>R328*(1-'DRE + DCF'!$AE$39)</f>
        <v>7.4791299075873646E-2</v>
      </c>
      <c r="H328" s="94">
        <f t="shared" si="36"/>
        <v>0.12465216512645609</v>
      </c>
      <c r="I328" s="94">
        <f t="shared" si="35"/>
        <v>0.12465216512645609</v>
      </c>
      <c r="J328" s="94">
        <f t="shared" si="35"/>
        <v>0.12465216512645609</v>
      </c>
      <c r="K328" s="94">
        <f t="shared" si="35"/>
        <v>0.12465216512645609</v>
      </c>
      <c r="L328" s="94">
        <f t="shared" si="35"/>
        <v>0.12465216512645609</v>
      </c>
      <c r="M328" s="94">
        <f t="shared" si="35"/>
        <v>0.12465216512645609</v>
      </c>
      <c r="N328" s="94">
        <f t="shared" si="35"/>
        <v>0.12465216512645609</v>
      </c>
      <c r="O328" s="94">
        <f t="shared" si="35"/>
        <v>0.12465216512645609</v>
      </c>
      <c r="P328" s="94">
        <f t="shared" si="35"/>
        <v>0.12465216512645609</v>
      </c>
      <c r="Q328" s="94">
        <f t="shared" si="35"/>
        <v>0.12465216512645609</v>
      </c>
      <c r="R328" s="94">
        <f t="shared" si="35"/>
        <v>0.12465216512645609</v>
      </c>
      <c r="S328" s="93">
        <f>(1+H328)^((5-Dashboard!$F$9)*3/12)</f>
        <v>1.0604961881715822</v>
      </c>
      <c r="T328" s="93">
        <f t="shared" si="34"/>
        <v>1.1926893341355234</v>
      </c>
      <c r="U328" s="93">
        <f t="shared" si="34"/>
        <v>1.3413606419587476</v>
      </c>
      <c r="V328" s="93">
        <f t="shared" si="34"/>
        <v>1.5085641501943186</v>
      </c>
      <c r="W328" s="93">
        <f t="shared" si="34"/>
        <v>1.6966099377481927</v>
      </c>
      <c r="X328" s="93">
        <f t="shared" si="34"/>
        <v>1.9080960398635667</v>
      </c>
      <c r="Y328" s="93">
        <f t="shared" si="33"/>
        <v>2.1459443425017768</v>
      </c>
      <c r="Z328" s="93">
        <f t="shared" si="33"/>
        <v>2.4134409510354926</v>
      </c>
      <c r="AA328" s="93">
        <f t="shared" si="33"/>
        <v>2.71428159098692</v>
      </c>
      <c r="AB328" s="93">
        <f t="shared" si="33"/>
        <v>3.0526226680663213</v>
      </c>
      <c r="AC328" s="95">
        <f t="shared" si="33"/>
        <v>3.4331386929548873</v>
      </c>
      <c r="AE328" s="96"/>
    </row>
    <row r="329" spans="3:31" ht="24.75" customHeight="1" x14ac:dyDescent="0.25">
      <c r="C329" s="91">
        <f>ABS(E329-Dashboard!$F$13)</f>
        <v>59.777441108049324</v>
      </c>
      <c r="D329" s="92">
        <f t="shared" si="31"/>
        <v>0.12475216512645609</v>
      </c>
      <c r="E329" s="93" cm="1">
        <f t="array" ref="E329">SUM('DRE + DCF'!$S$41/TIR!S329,'DRE + DCF'!$U$41:$AD$41/TIR!T329:AC329,TIR!F329)</f>
        <v>107.39744110804932</v>
      </c>
      <c r="F329" s="100">
        <f>'DRE + DCF'!$AE$38*'DRE + DCF'!$AE$39*(1+G329)/(R329-G329)/AC329</f>
        <v>73.087877040682443</v>
      </c>
      <c r="G329" s="92">
        <f>R329*(1-'DRE + DCF'!$AE$39)</f>
        <v>7.4851299075873651E-2</v>
      </c>
      <c r="H329" s="94">
        <f t="shared" si="36"/>
        <v>0.12475216512645609</v>
      </c>
      <c r="I329" s="94">
        <f t="shared" si="35"/>
        <v>0.12475216512645609</v>
      </c>
      <c r="J329" s="94">
        <f t="shared" si="35"/>
        <v>0.12475216512645609</v>
      </c>
      <c r="K329" s="94">
        <f t="shared" si="35"/>
        <v>0.12475216512645609</v>
      </c>
      <c r="L329" s="94">
        <f t="shared" si="35"/>
        <v>0.12475216512645609</v>
      </c>
      <c r="M329" s="94">
        <f t="shared" si="35"/>
        <v>0.12475216512645609</v>
      </c>
      <c r="N329" s="94">
        <f t="shared" si="35"/>
        <v>0.12475216512645609</v>
      </c>
      <c r="O329" s="94">
        <f t="shared" si="35"/>
        <v>0.12475216512645609</v>
      </c>
      <c r="P329" s="94">
        <f t="shared" si="35"/>
        <v>0.12475216512645609</v>
      </c>
      <c r="Q329" s="94">
        <f t="shared" si="35"/>
        <v>0.12475216512645609</v>
      </c>
      <c r="R329" s="94">
        <f t="shared" si="35"/>
        <v>0.12475216512645609</v>
      </c>
      <c r="S329" s="93">
        <f>(1+H329)^((5-Dashboard!$F$9)*3/12)</f>
        <v>1.0605433348649436</v>
      </c>
      <c r="T329" s="93">
        <f t="shared" si="34"/>
        <v>1.1928484120997773</v>
      </c>
      <c r="U329" s="93">
        <f t="shared" si="34"/>
        <v>1.3416588341768796</v>
      </c>
      <c r="V329" s="93">
        <f t="shared" si="34"/>
        <v>1.5090336786014822</v>
      </c>
      <c r="W329" s="93">
        <f t="shared" si="34"/>
        <v>1.6972888972557576</v>
      </c>
      <c r="X329" s="93">
        <f t="shared" si="34"/>
        <v>1.9090293620335084</v>
      </c>
      <c r="Y329" s="93">
        <f t="shared" si="33"/>
        <v>2.1471849082371657</v>
      </c>
      <c r="Z329" s="93">
        <f t="shared" si="33"/>
        <v>2.415050874466603</v>
      </c>
      <c r="AA329" s="93">
        <f t="shared" si="33"/>
        <v>2.7163336999468526</v>
      </c>
      <c r="AB329" s="93">
        <f t="shared" si="33"/>
        <v>3.0552022102211795</v>
      </c>
      <c r="AC329" s="95">
        <f t="shared" si="33"/>
        <v>3.4363453008454057</v>
      </c>
      <c r="AE329" s="96"/>
    </row>
    <row r="330" spans="3:31" ht="24.75" customHeight="1" x14ac:dyDescent="0.25">
      <c r="C330" s="91">
        <f>ABS(E330-Dashboard!$F$13)</f>
        <v>59.637876534903405</v>
      </c>
      <c r="D330" s="92">
        <f t="shared" si="31"/>
        <v>0.1248521651264561</v>
      </c>
      <c r="E330" s="93" cm="1">
        <f t="array" ref="E330">SUM('DRE + DCF'!$S$41/TIR!S330,'DRE + DCF'!$U$41:$AD$41/TIR!T330:AC330,TIR!F330)</f>
        <v>107.2578765349034</v>
      </c>
      <c r="F330" s="100">
        <f>'DRE + DCF'!$AE$38*'DRE + DCF'!$AE$39*(1+G330)/(R330-G330)/AC330</f>
        <v>72.965269427969488</v>
      </c>
      <c r="G330" s="92">
        <f>R330*(1-'DRE + DCF'!$AE$39)</f>
        <v>7.4911299075873655E-2</v>
      </c>
      <c r="H330" s="94">
        <f t="shared" si="36"/>
        <v>0.1248521651264561</v>
      </c>
      <c r="I330" s="94">
        <f t="shared" si="35"/>
        <v>0.1248521651264561</v>
      </c>
      <c r="J330" s="94">
        <f t="shared" si="35"/>
        <v>0.1248521651264561</v>
      </c>
      <c r="K330" s="94">
        <f t="shared" si="35"/>
        <v>0.1248521651264561</v>
      </c>
      <c r="L330" s="94">
        <f t="shared" si="35"/>
        <v>0.1248521651264561</v>
      </c>
      <c r="M330" s="94">
        <f t="shared" si="35"/>
        <v>0.1248521651264561</v>
      </c>
      <c r="N330" s="94">
        <f t="shared" si="35"/>
        <v>0.1248521651264561</v>
      </c>
      <c r="O330" s="94">
        <f t="shared" si="35"/>
        <v>0.1248521651264561</v>
      </c>
      <c r="P330" s="94">
        <f t="shared" si="35"/>
        <v>0.1248521651264561</v>
      </c>
      <c r="Q330" s="94">
        <f t="shared" si="35"/>
        <v>0.1248521651264561</v>
      </c>
      <c r="R330" s="94">
        <f t="shared" si="35"/>
        <v>0.1248521651264561</v>
      </c>
      <c r="S330" s="93">
        <f>(1+H330)^((5-Dashboard!$F$9)*3/12)</f>
        <v>1.0605904794624814</v>
      </c>
      <c r="T330" s="93">
        <f t="shared" si="34"/>
        <v>1.1930074971358784</v>
      </c>
      <c r="U330" s="93">
        <f t="shared" si="34"/>
        <v>1.341957066165387</v>
      </c>
      <c r="V330" s="93">
        <f t="shared" si="34"/>
        <v>1.5095033113828824</v>
      </c>
      <c r="W330" s="93">
        <f t="shared" si="34"/>
        <v>1.6979680680745901</v>
      </c>
      <c r="X330" s="93">
        <f t="shared" si="34"/>
        <v>1.9099630576892883</v>
      </c>
      <c r="Y330" s="93">
        <f t="shared" si="33"/>
        <v>2.1484260807533424</v>
      </c>
      <c r="Z330" s="93">
        <f t="shared" si="33"/>
        <v>2.4166617285495433</v>
      </c>
      <c r="AA330" s="93">
        <f t="shared" si="33"/>
        <v>2.7183871777371977</v>
      </c>
      <c r="AB330" s="93">
        <f t="shared" si="33"/>
        <v>3.057783702529683</v>
      </c>
      <c r="AC330" s="95">
        <f t="shared" si="33"/>
        <v>3.4395546182789052</v>
      </c>
      <c r="AE330" s="96"/>
    </row>
    <row r="331" spans="3:31" ht="24.75" customHeight="1" x14ac:dyDescent="0.25">
      <c r="C331" s="91">
        <f>ABS(E331-Dashboard!$F$13)</f>
        <v>59.498582706822027</v>
      </c>
      <c r="D331" s="92">
        <f t="shared" si="31"/>
        <v>0.1249521651264561</v>
      </c>
      <c r="E331" s="93" cm="1">
        <f t="array" ref="E331">SUM('DRE + DCF'!$S$41/TIR!S331,'DRE + DCF'!$U$41:$AD$41/TIR!T331:AC331,TIR!F331)</f>
        <v>107.11858270682202</v>
      </c>
      <c r="F331" s="100">
        <f>'DRE + DCF'!$AE$38*'DRE + DCF'!$AE$39*(1+G331)/(R331-G331)/AC331</f>
        <v>72.842920041882635</v>
      </c>
      <c r="G331" s="92">
        <f>R331*(1-'DRE + DCF'!$AE$39)</f>
        <v>7.497129907587366E-2</v>
      </c>
      <c r="H331" s="94">
        <f t="shared" si="36"/>
        <v>0.1249521651264561</v>
      </c>
      <c r="I331" s="94">
        <f t="shared" si="35"/>
        <v>0.1249521651264561</v>
      </c>
      <c r="J331" s="94">
        <f t="shared" si="35"/>
        <v>0.1249521651264561</v>
      </c>
      <c r="K331" s="94">
        <f t="shared" si="35"/>
        <v>0.1249521651264561</v>
      </c>
      <c r="L331" s="94">
        <f t="shared" ref="I331:R356" si="37">$D331</f>
        <v>0.1249521651264561</v>
      </c>
      <c r="M331" s="94">
        <f t="shared" si="37"/>
        <v>0.1249521651264561</v>
      </c>
      <c r="N331" s="94">
        <f t="shared" si="37"/>
        <v>0.1249521651264561</v>
      </c>
      <c r="O331" s="94">
        <f t="shared" si="37"/>
        <v>0.1249521651264561</v>
      </c>
      <c r="P331" s="94">
        <f t="shared" si="37"/>
        <v>0.1249521651264561</v>
      </c>
      <c r="Q331" s="94">
        <f t="shared" si="37"/>
        <v>0.1249521651264561</v>
      </c>
      <c r="R331" s="94">
        <f t="shared" si="37"/>
        <v>0.1249521651264561</v>
      </c>
      <c r="S331" s="93">
        <f>(1+H331)^((5-Dashboard!$F$9)*3/12)</f>
        <v>1.0606376219644746</v>
      </c>
      <c r="T331" s="93">
        <f t="shared" si="34"/>
        <v>1.1931665892435113</v>
      </c>
      <c r="U331" s="93">
        <f t="shared" si="34"/>
        <v>1.3422553379260369</v>
      </c>
      <c r="V331" s="93">
        <f t="shared" si="34"/>
        <v>1.5099730485524381</v>
      </c>
      <c r="W331" s="93">
        <f t="shared" si="34"/>
        <v>1.6986474502516604</v>
      </c>
      <c r="X331" s="93">
        <f t="shared" si="34"/>
        <v>1.9108971269471393</v>
      </c>
      <c r="Y331" s="93">
        <f t="shared" si="33"/>
        <v>2.1496678602931087</v>
      </c>
      <c r="Z331" s="93">
        <f t="shared" si="33"/>
        <v>2.4182735137394888</v>
      </c>
      <c r="AA331" s="93">
        <f t="shared" si="33"/>
        <v>2.7204420251492003</v>
      </c>
      <c r="AB331" s="93">
        <f t="shared" si="33"/>
        <v>3.0603671462925934</v>
      </c>
      <c r="AC331" s="95">
        <f t="shared" si="33"/>
        <v>3.4427666473037264</v>
      </c>
      <c r="AE331" s="96"/>
    </row>
    <row r="332" spans="3:31" ht="24.75" customHeight="1" x14ac:dyDescent="0.25">
      <c r="C332" s="91">
        <f>ABS(E332-Dashboard!$F$13)</f>
        <v>59.359558927474005</v>
      </c>
      <c r="D332" s="92">
        <f t="shared" si="31"/>
        <v>0.12505216512645609</v>
      </c>
      <c r="E332" s="93" cm="1">
        <f t="array" ref="E332">SUM('DRE + DCF'!$S$41/TIR!S332,'DRE + DCF'!$U$41:$AD$41/TIR!T332:AC332,TIR!F332)</f>
        <v>106.979558927474</v>
      </c>
      <c r="F332" s="100">
        <f>'DRE + DCF'!$AE$38*'DRE + DCF'!$AE$39*(1+G332)/(R332-G332)/AC332</f>
        <v>72.720828197359921</v>
      </c>
      <c r="G332" s="92">
        <f>R332*(1-'DRE + DCF'!$AE$39)</f>
        <v>7.503129907587365E-2</v>
      </c>
      <c r="H332" s="94">
        <f t="shared" si="36"/>
        <v>0.12505216512645609</v>
      </c>
      <c r="I332" s="94">
        <f t="shared" si="37"/>
        <v>0.12505216512645609</v>
      </c>
      <c r="J332" s="94">
        <f t="shared" si="37"/>
        <v>0.12505216512645609</v>
      </c>
      <c r="K332" s="94">
        <f t="shared" si="37"/>
        <v>0.12505216512645609</v>
      </c>
      <c r="L332" s="94">
        <f t="shared" si="37"/>
        <v>0.12505216512645609</v>
      </c>
      <c r="M332" s="94">
        <f t="shared" si="37"/>
        <v>0.12505216512645609</v>
      </c>
      <c r="N332" s="94">
        <f t="shared" si="37"/>
        <v>0.12505216512645609</v>
      </c>
      <c r="O332" s="94">
        <f t="shared" si="37"/>
        <v>0.12505216512645609</v>
      </c>
      <c r="P332" s="94">
        <f t="shared" si="37"/>
        <v>0.12505216512645609</v>
      </c>
      <c r="Q332" s="94">
        <f t="shared" si="37"/>
        <v>0.12505216512645609</v>
      </c>
      <c r="R332" s="94">
        <f t="shared" si="37"/>
        <v>0.12505216512645609</v>
      </c>
      <c r="S332" s="93">
        <f>(1+H332)^((5-Dashboard!$F$9)*3/12)</f>
        <v>1.0606847623712032</v>
      </c>
      <c r="T332" s="93">
        <f t="shared" si="34"/>
        <v>1.1933256884223626</v>
      </c>
      <c r="U332" s="93">
        <f t="shared" si="34"/>
        <v>1.3425536494605976</v>
      </c>
      <c r="V332" s="93">
        <f t="shared" si="34"/>
        <v>1.5104428901240705</v>
      </c>
      <c r="W332" s="93">
        <f t="shared" si="34"/>
        <v>1.6993270438339472</v>
      </c>
      <c r="X332" s="93">
        <f t="shared" si="34"/>
        <v>1.9118315699233224</v>
      </c>
      <c r="Y332" s="93">
        <f t="shared" si="33"/>
        <v>2.1509102470993451</v>
      </c>
      <c r="Z332" s="93">
        <f t="shared" si="33"/>
        <v>2.4198862304917985</v>
      </c>
      <c r="AA332" s="93">
        <f t="shared" si="33"/>
        <v>2.7224982429744959</v>
      </c>
      <c r="AB332" s="93">
        <f t="shared" si="33"/>
        <v>3.0629525428114288</v>
      </c>
      <c r="AC332" s="95">
        <f t="shared" si="33"/>
        <v>3.4459813899695817</v>
      </c>
      <c r="AE332" s="96"/>
    </row>
    <row r="333" spans="3:31" ht="24.75" customHeight="1" x14ac:dyDescent="0.25">
      <c r="C333" s="91">
        <f>ABS(E333-Dashboard!$F$13)</f>
        <v>59.220804502804761</v>
      </c>
      <c r="D333" s="92">
        <f t="shared" si="31"/>
        <v>0.12515216512645608</v>
      </c>
      <c r="E333" s="93" cm="1">
        <f t="array" ref="E333">SUM('DRE + DCF'!$S$41/TIR!S333,'DRE + DCF'!$U$41:$AD$41/TIR!T333:AC333,TIR!F333)</f>
        <v>106.84080450280476</v>
      </c>
      <c r="F333" s="100">
        <f>'DRE + DCF'!$AE$38*'DRE + DCF'!$AE$39*(1+G333)/(R333-G333)/AC333</f>
        <v>72.598993211604324</v>
      </c>
      <c r="G333" s="92">
        <f>R333*(1-'DRE + DCF'!$AE$39)</f>
        <v>7.5091299075873641E-2</v>
      </c>
      <c r="H333" s="94">
        <f t="shared" si="36"/>
        <v>0.12515216512645608</v>
      </c>
      <c r="I333" s="94">
        <f t="shared" si="37"/>
        <v>0.12515216512645608</v>
      </c>
      <c r="J333" s="94">
        <f t="shared" si="37"/>
        <v>0.12515216512645608</v>
      </c>
      <c r="K333" s="94">
        <f t="shared" si="37"/>
        <v>0.12515216512645608</v>
      </c>
      <c r="L333" s="94">
        <f t="shared" si="37"/>
        <v>0.12515216512645608</v>
      </c>
      <c r="M333" s="94">
        <f t="shared" si="37"/>
        <v>0.12515216512645608</v>
      </c>
      <c r="N333" s="94">
        <f t="shared" si="37"/>
        <v>0.12515216512645608</v>
      </c>
      <c r="O333" s="94">
        <f t="shared" si="37"/>
        <v>0.12515216512645608</v>
      </c>
      <c r="P333" s="94">
        <f t="shared" si="37"/>
        <v>0.12515216512645608</v>
      </c>
      <c r="Q333" s="94">
        <f t="shared" si="37"/>
        <v>0.12515216512645608</v>
      </c>
      <c r="R333" s="94">
        <f t="shared" si="37"/>
        <v>0.12515216512645608</v>
      </c>
      <c r="S333" s="93">
        <f>(1+H333)^((5-Dashboard!$F$9)*3/12)</f>
        <v>1.0607319006829463</v>
      </c>
      <c r="T333" s="93">
        <f t="shared" si="34"/>
        <v>1.1934847946721179</v>
      </c>
      <c r="U333" s="93">
        <f t="shared" si="34"/>
        <v>1.3428520007708371</v>
      </c>
      <c r="V333" s="93">
        <f t="shared" si="34"/>
        <v>1.5109128361117008</v>
      </c>
      <c r="W333" s="93">
        <f t="shared" si="34"/>
        <v>1.7000068488684343</v>
      </c>
      <c r="X333" s="93">
        <f t="shared" si="34"/>
        <v>1.9127663867341227</v>
      </c>
      <c r="Y333" s="93">
        <f t="shared" si="33"/>
        <v>2.1521532414150064</v>
      </c>
      <c r="Z333" s="93">
        <f t="shared" si="33"/>
        <v>2.4214998792620146</v>
      </c>
      <c r="AA333" s="93">
        <f t="shared" si="33"/>
        <v>2.7245558320051075</v>
      </c>
      <c r="AB333" s="93">
        <f t="shared" si="33"/>
        <v>3.0655398933884594</v>
      </c>
      <c r="AC333" s="95">
        <f t="shared" si="33"/>
        <v>3.4491988483275504</v>
      </c>
      <c r="AE333" s="96"/>
    </row>
    <row r="334" spans="3:31" ht="24.75" customHeight="1" x14ac:dyDescent="0.25">
      <c r="C334" s="91">
        <f>ABS(E334-Dashboard!$F$13)</f>
        <v>59.082318741027059</v>
      </c>
      <c r="D334" s="92">
        <f t="shared" si="31"/>
        <v>0.12525216512645607</v>
      </c>
      <c r="E334" s="93" cm="1">
        <f t="array" ref="E334">SUM('DRE + DCF'!$S$41/TIR!S334,'DRE + DCF'!$U$41:$AD$41/TIR!T334:AC334,TIR!F334)</f>
        <v>106.70231874102706</v>
      </c>
      <c r="F334" s="100">
        <f>'DRE + DCF'!$AE$38*'DRE + DCF'!$AE$39*(1+G334)/(R334-G334)/AC334</f>
        <v>72.477414404074523</v>
      </c>
      <c r="G334" s="92">
        <f>R334*(1-'DRE + DCF'!$AE$39)</f>
        <v>7.5151299075873632E-2</v>
      </c>
      <c r="H334" s="94">
        <f t="shared" si="36"/>
        <v>0.12525216512645607</v>
      </c>
      <c r="I334" s="94">
        <f t="shared" si="37"/>
        <v>0.12525216512645607</v>
      </c>
      <c r="J334" s="94">
        <f t="shared" si="37"/>
        <v>0.12525216512645607</v>
      </c>
      <c r="K334" s="94">
        <f t="shared" si="37"/>
        <v>0.12525216512645607</v>
      </c>
      <c r="L334" s="94">
        <f t="shared" si="37"/>
        <v>0.12525216512645607</v>
      </c>
      <c r="M334" s="94">
        <f t="shared" si="37"/>
        <v>0.12525216512645607</v>
      </c>
      <c r="N334" s="94">
        <f t="shared" si="37"/>
        <v>0.12525216512645607</v>
      </c>
      <c r="O334" s="94">
        <f t="shared" si="37"/>
        <v>0.12525216512645607</v>
      </c>
      <c r="P334" s="94">
        <f t="shared" si="37"/>
        <v>0.12525216512645607</v>
      </c>
      <c r="Q334" s="94">
        <f t="shared" si="37"/>
        <v>0.12525216512645607</v>
      </c>
      <c r="R334" s="94">
        <f t="shared" si="37"/>
        <v>0.12525216512645607</v>
      </c>
      <c r="S334" s="93">
        <f>(1+H334)^((5-Dashboard!$F$9)*3/12)</f>
        <v>1.0607790368999832</v>
      </c>
      <c r="T334" s="93">
        <f t="shared" si="34"/>
        <v>1.1936439079924628</v>
      </c>
      <c r="U334" s="93">
        <f t="shared" si="34"/>
        <v>1.343150391858523</v>
      </c>
      <c r="V334" s="93">
        <f t="shared" si="34"/>
        <v>1.5113828865292509</v>
      </c>
      <c r="W334" s="93">
        <f t="shared" si="34"/>
        <v>1.7006868654021123</v>
      </c>
      <c r="X334" s="93">
        <f t="shared" si="34"/>
        <v>1.9137015774958526</v>
      </c>
      <c r="Y334" s="93">
        <f t="shared" si="33"/>
        <v>2.1533968434831223</v>
      </c>
      <c r="Z334" s="93">
        <f t="shared" si="33"/>
        <v>2.4231144605058597</v>
      </c>
      <c r="AA334" s="93">
        <f t="shared" si="33"/>
        <v>2.726614793033443</v>
      </c>
      <c r="AB334" s="93">
        <f t="shared" si="33"/>
        <v>3.0681291993267052</v>
      </c>
      <c r="AC334" s="95">
        <f t="shared" si="33"/>
        <v>3.4524190244300748</v>
      </c>
      <c r="AE334" s="96"/>
    </row>
    <row r="335" spans="3:31" ht="24.75" customHeight="1" x14ac:dyDescent="0.25">
      <c r="C335" s="91">
        <f>ABS(E335-Dashboard!$F$13)</f>
        <v>58.944100952611969</v>
      </c>
      <c r="D335" s="92">
        <f t="shared" ref="D335:D398" si="38">D334+0.0001</f>
        <v>0.12535216512645606</v>
      </c>
      <c r="E335" s="93" cm="1">
        <f t="array" ref="E335">SUM('DRE + DCF'!$S$41/TIR!S335,'DRE + DCF'!$U$41:$AD$41/TIR!T335:AC335,TIR!F335)</f>
        <v>106.56410095261197</v>
      </c>
      <c r="F335" s="100">
        <f>'DRE + DCF'!$AE$38*'DRE + DCF'!$AE$39*(1+G335)/(R335-G335)/AC335</f>
        <v>72.356091096475907</v>
      </c>
      <c r="G335" s="92">
        <f>R335*(1-'DRE + DCF'!$AE$39)</f>
        <v>7.5211299075873636E-2</v>
      </c>
      <c r="H335" s="94">
        <f t="shared" si="36"/>
        <v>0.12535216512645606</v>
      </c>
      <c r="I335" s="94">
        <f t="shared" si="37"/>
        <v>0.12535216512645606</v>
      </c>
      <c r="J335" s="94">
        <f t="shared" si="37"/>
        <v>0.12535216512645606</v>
      </c>
      <c r="K335" s="94">
        <f t="shared" si="37"/>
        <v>0.12535216512645606</v>
      </c>
      <c r="L335" s="94">
        <f t="shared" si="37"/>
        <v>0.12535216512645606</v>
      </c>
      <c r="M335" s="94">
        <f t="shared" si="37"/>
        <v>0.12535216512645606</v>
      </c>
      <c r="N335" s="94">
        <f t="shared" si="37"/>
        <v>0.12535216512645606</v>
      </c>
      <c r="O335" s="94">
        <f t="shared" si="37"/>
        <v>0.12535216512645606</v>
      </c>
      <c r="P335" s="94">
        <f t="shared" si="37"/>
        <v>0.12535216512645606</v>
      </c>
      <c r="Q335" s="94">
        <f t="shared" si="37"/>
        <v>0.12535216512645606</v>
      </c>
      <c r="R335" s="94">
        <f t="shared" si="37"/>
        <v>0.12535216512645606</v>
      </c>
      <c r="S335" s="93">
        <f>(1+H335)^((5-Dashboard!$F$9)*3/12)</f>
        <v>1.060826171022593</v>
      </c>
      <c r="T335" s="93">
        <f t="shared" si="34"/>
        <v>1.1938030283830832</v>
      </c>
      <c r="U335" s="93">
        <f t="shared" si="34"/>
        <v>1.3434488227254227</v>
      </c>
      <c r="V335" s="93">
        <f t="shared" si="34"/>
        <v>1.5118530413906428</v>
      </c>
      <c r="W335" s="93">
        <f t="shared" si="34"/>
        <v>1.7013670934819773</v>
      </c>
      <c r="X335" s="93">
        <f t="shared" si="34"/>
        <v>1.9146371423248487</v>
      </c>
      <c r="Y335" s="93">
        <f t="shared" si="33"/>
        <v>2.1546410535467988</v>
      </c>
      <c r="Z335" s="93">
        <f t="shared" si="33"/>
        <v>2.4247299746792383</v>
      </c>
      <c r="AA335" s="93">
        <f t="shared" si="33"/>
        <v>2.7286751268522975</v>
      </c>
      <c r="AB335" s="93">
        <f t="shared" si="33"/>
        <v>3.0707204619299397</v>
      </c>
      <c r="AC335" s="95">
        <f t="shared" si="33"/>
        <v>3.4556419203309687</v>
      </c>
      <c r="AE335" s="96"/>
    </row>
    <row r="336" spans="3:31" ht="24.75" customHeight="1" x14ac:dyDescent="0.25">
      <c r="C336" s="91">
        <f>ABS(E336-Dashboard!$F$13)</f>
        <v>58.806150450279581</v>
      </c>
      <c r="D336" s="92">
        <f t="shared" si="38"/>
        <v>0.12545216512645604</v>
      </c>
      <c r="E336" s="93" cm="1">
        <f t="array" ref="E336">SUM('DRE + DCF'!$S$41/TIR!S336,'DRE + DCF'!$U$41:$AD$41/TIR!T336:AC336,TIR!F336)</f>
        <v>106.42615045027958</v>
      </c>
      <c r="F336" s="100">
        <f>'DRE + DCF'!$AE$38*'DRE + DCF'!$AE$39*(1+G336)/(R336-G336)/AC336</f>
        <v>72.23502261275128</v>
      </c>
      <c r="G336" s="92">
        <f>R336*(1-'DRE + DCF'!$AE$39)</f>
        <v>7.5271299075873627E-2</v>
      </c>
      <c r="H336" s="94">
        <f t="shared" si="36"/>
        <v>0.12545216512645604</v>
      </c>
      <c r="I336" s="94">
        <f t="shared" si="37"/>
        <v>0.12545216512645604</v>
      </c>
      <c r="J336" s="94">
        <f t="shared" si="37"/>
        <v>0.12545216512645604</v>
      </c>
      <c r="K336" s="94">
        <f t="shared" si="37"/>
        <v>0.12545216512645604</v>
      </c>
      <c r="L336" s="94">
        <f t="shared" si="37"/>
        <v>0.12545216512645604</v>
      </c>
      <c r="M336" s="94">
        <f t="shared" si="37"/>
        <v>0.12545216512645604</v>
      </c>
      <c r="N336" s="94">
        <f t="shared" si="37"/>
        <v>0.12545216512645604</v>
      </c>
      <c r="O336" s="94">
        <f t="shared" si="37"/>
        <v>0.12545216512645604</v>
      </c>
      <c r="P336" s="94">
        <f t="shared" si="37"/>
        <v>0.12545216512645604</v>
      </c>
      <c r="Q336" s="94">
        <f t="shared" si="37"/>
        <v>0.12545216512645604</v>
      </c>
      <c r="R336" s="94">
        <f t="shared" si="37"/>
        <v>0.12545216512645604</v>
      </c>
      <c r="S336" s="93">
        <f>(1+H336)^((5-Dashboard!$F$9)*3/12)</f>
        <v>1.0608733030510551</v>
      </c>
      <c r="T336" s="93">
        <f t="shared" si="34"/>
        <v>1.1939621558436648</v>
      </c>
      <c r="U336" s="93">
        <f t="shared" si="34"/>
        <v>1.3437472933733037</v>
      </c>
      <c r="V336" s="93">
        <f t="shared" si="34"/>
        <v>1.5123233007097996</v>
      </c>
      <c r="W336" s="93">
        <f t="shared" si="34"/>
        <v>1.7020475331550322</v>
      </c>
      <c r="X336" s="93">
        <f t="shared" si="34"/>
        <v>1.9155730813374743</v>
      </c>
      <c r="Y336" s="93">
        <f t="shared" si="33"/>
        <v>2.1558858718492173</v>
      </c>
      <c r="Z336" s="93">
        <f t="shared" si="33"/>
        <v>2.4263464222382387</v>
      </c>
      <c r="AA336" s="93">
        <f t="shared" si="33"/>
        <v>2.7307368342548557</v>
      </c>
      <c r="AB336" s="93">
        <f t="shared" si="33"/>
        <v>3.0733136825026914</v>
      </c>
      <c r="AC336" s="95">
        <f t="shared" si="33"/>
        <v>3.4588675380854155</v>
      </c>
      <c r="AE336" s="96"/>
    </row>
    <row r="337" spans="3:31" ht="24.75" customHeight="1" x14ac:dyDescent="0.25">
      <c r="C337" s="91">
        <f>ABS(E337-Dashboard!$F$13)</f>
        <v>58.668466548990189</v>
      </c>
      <c r="D337" s="92">
        <f t="shared" si="38"/>
        <v>0.12555216512645603</v>
      </c>
      <c r="E337" s="93" cm="1">
        <f t="array" ref="E337">SUM('DRE + DCF'!$S$41/TIR!S337,'DRE + DCF'!$U$41:$AD$41/TIR!T337:AC337,TIR!F337)</f>
        <v>106.28846654899019</v>
      </c>
      <c r="F337" s="100">
        <f>'DRE + DCF'!$AE$38*'DRE + DCF'!$AE$39*(1+G337)/(R337-G337)/AC337</f>
        <v>72.114208279072074</v>
      </c>
      <c r="G337" s="92">
        <f>R337*(1-'DRE + DCF'!$AE$39)</f>
        <v>7.5331299075873617E-2</v>
      </c>
      <c r="H337" s="94">
        <f t="shared" si="36"/>
        <v>0.12555216512645603</v>
      </c>
      <c r="I337" s="94">
        <f t="shared" si="37"/>
        <v>0.12555216512645603</v>
      </c>
      <c r="J337" s="94">
        <f t="shared" si="37"/>
        <v>0.12555216512645603</v>
      </c>
      <c r="K337" s="94">
        <f t="shared" si="37"/>
        <v>0.12555216512645603</v>
      </c>
      <c r="L337" s="94">
        <f t="shared" si="37"/>
        <v>0.12555216512645603</v>
      </c>
      <c r="M337" s="94">
        <f t="shared" si="37"/>
        <v>0.12555216512645603</v>
      </c>
      <c r="N337" s="94">
        <f t="shared" si="37"/>
        <v>0.12555216512645603</v>
      </c>
      <c r="O337" s="94">
        <f t="shared" si="37"/>
        <v>0.12555216512645603</v>
      </c>
      <c r="P337" s="94">
        <f t="shared" si="37"/>
        <v>0.12555216512645603</v>
      </c>
      <c r="Q337" s="94">
        <f t="shared" si="37"/>
        <v>0.12555216512645603</v>
      </c>
      <c r="R337" s="94">
        <f t="shared" si="37"/>
        <v>0.12555216512645603</v>
      </c>
      <c r="S337" s="93">
        <f>(1+H337)^((5-Dashboard!$F$9)*3/12)</f>
        <v>1.0609204329856485</v>
      </c>
      <c r="T337" s="93">
        <f t="shared" si="34"/>
        <v>1.1941212903738938</v>
      </c>
      <c r="U337" s="93">
        <f t="shared" si="34"/>
        <v>1.3440458038039336</v>
      </c>
      <c r="V337" s="93">
        <f t="shared" si="34"/>
        <v>1.5127936645006452</v>
      </c>
      <c r="W337" s="93">
        <f t="shared" si="34"/>
        <v>1.7027281844682867</v>
      </c>
      <c r="X337" s="93">
        <f t="shared" si="34"/>
        <v>1.9165093946501195</v>
      </c>
      <c r="Y337" s="93">
        <f t="shared" si="33"/>
        <v>2.1571312986336353</v>
      </c>
      <c r="Z337" s="93">
        <f t="shared" si="33"/>
        <v>2.4279638036391318</v>
      </c>
      <c r="AA337" s="93">
        <f t="shared" si="33"/>
        <v>2.7327999160346903</v>
      </c>
      <c r="AB337" s="93">
        <f t="shared" si="33"/>
        <v>3.0759088623502429</v>
      </c>
      <c r="AC337" s="95">
        <f t="shared" si="33"/>
        <v>3.4620958797499699</v>
      </c>
      <c r="AE337" s="96"/>
    </row>
    <row r="338" spans="3:31" ht="24.75" customHeight="1" x14ac:dyDescent="0.25">
      <c r="C338" s="91">
        <f>ABS(E338-Dashboard!$F$13)</f>
        <v>58.531048565935372</v>
      </c>
      <c r="D338" s="92">
        <f t="shared" si="38"/>
        <v>0.12565216512645602</v>
      </c>
      <c r="E338" s="93" cm="1">
        <f t="array" ref="E338">SUM('DRE + DCF'!$S$41/TIR!S338,'DRE + DCF'!$U$41:$AD$41/TIR!T338:AC338,TIR!F338)</f>
        <v>106.15104856593537</v>
      </c>
      <c r="F338" s="100">
        <f>'DRE + DCF'!$AE$38*'DRE + DCF'!$AE$39*(1+G338)/(R338-G338)/AC338</f>
        <v>71.993647423829415</v>
      </c>
      <c r="G338" s="92">
        <f>R338*(1-'DRE + DCF'!$AE$39)</f>
        <v>7.5391299075873608E-2</v>
      </c>
      <c r="H338" s="94">
        <f t="shared" si="36"/>
        <v>0.12565216512645602</v>
      </c>
      <c r="I338" s="94">
        <f t="shared" si="37"/>
        <v>0.12565216512645602</v>
      </c>
      <c r="J338" s="94">
        <f t="shared" si="37"/>
        <v>0.12565216512645602</v>
      </c>
      <c r="K338" s="94">
        <f t="shared" si="37"/>
        <v>0.12565216512645602</v>
      </c>
      <c r="L338" s="94">
        <f t="shared" si="37"/>
        <v>0.12565216512645602</v>
      </c>
      <c r="M338" s="94">
        <f t="shared" si="37"/>
        <v>0.12565216512645602</v>
      </c>
      <c r="N338" s="94">
        <f t="shared" si="37"/>
        <v>0.12565216512645602</v>
      </c>
      <c r="O338" s="94">
        <f t="shared" si="37"/>
        <v>0.12565216512645602</v>
      </c>
      <c r="P338" s="94">
        <f t="shared" si="37"/>
        <v>0.12565216512645602</v>
      </c>
      <c r="Q338" s="94">
        <f t="shared" si="37"/>
        <v>0.12565216512645602</v>
      </c>
      <c r="R338" s="94">
        <f t="shared" si="37"/>
        <v>0.12565216512645602</v>
      </c>
      <c r="S338" s="93">
        <f>(1+H338)^((5-Dashboard!$F$9)*3/12)</f>
        <v>1.0609675608266522</v>
      </c>
      <c r="T338" s="93">
        <f t="shared" si="34"/>
        <v>1.1942804319734559</v>
      </c>
      <c r="U338" s="93">
        <f t="shared" si="34"/>
        <v>1.3443443540190798</v>
      </c>
      <c r="V338" s="93">
        <f t="shared" si="34"/>
        <v>1.5132641327771039</v>
      </c>
      <c r="W338" s="93">
        <f t="shared" si="34"/>
        <v>1.7034090474687558</v>
      </c>
      <c r="X338" s="93">
        <f t="shared" si="34"/>
        <v>1.9174460823791988</v>
      </c>
      <c r="Y338" s="93">
        <f t="shared" si="33"/>
        <v>2.1583773341433861</v>
      </c>
      <c r="Z338" s="93">
        <f t="shared" si="33"/>
        <v>2.4295821193383706</v>
      </c>
      <c r="AA338" s="93">
        <f t="shared" si="33"/>
        <v>2.7348643729857605</v>
      </c>
      <c r="AB338" s="93">
        <f t="shared" si="33"/>
        <v>3.0785060027786284</v>
      </c>
      <c r="AC338" s="95">
        <f t="shared" si="33"/>
        <v>3.4653269473825543</v>
      </c>
      <c r="AE338" s="96"/>
    </row>
    <row r="339" spans="3:31" ht="24.75" customHeight="1" x14ac:dyDescent="0.25">
      <c r="C339" s="91">
        <f>ABS(E339-Dashboard!$F$13)</f>
        <v>58.393895820528847</v>
      </c>
      <c r="D339" s="92">
        <f t="shared" si="38"/>
        <v>0.12575216512645601</v>
      </c>
      <c r="E339" s="93" cm="1">
        <f t="array" ref="E339">SUM('DRE + DCF'!$S$41/TIR!S339,'DRE + DCF'!$U$41:$AD$41/TIR!T339:AC339,TIR!F339)</f>
        <v>106.01389582052884</v>
      </c>
      <c r="F339" s="100">
        <f>'DRE + DCF'!$AE$38*'DRE + DCF'!$AE$39*(1+G339)/(R339-G339)/AC339</f>
        <v>71.87333937762503</v>
      </c>
      <c r="G339" s="92">
        <f>R339*(1-'DRE + DCF'!$AE$39)</f>
        <v>7.5451299075873599E-2</v>
      </c>
      <c r="H339" s="94">
        <f t="shared" si="36"/>
        <v>0.12575216512645601</v>
      </c>
      <c r="I339" s="94">
        <f t="shared" si="37"/>
        <v>0.12575216512645601</v>
      </c>
      <c r="J339" s="94">
        <f t="shared" si="37"/>
        <v>0.12575216512645601</v>
      </c>
      <c r="K339" s="94">
        <f t="shared" si="37"/>
        <v>0.12575216512645601</v>
      </c>
      <c r="L339" s="94">
        <f t="shared" si="37"/>
        <v>0.12575216512645601</v>
      </c>
      <c r="M339" s="94">
        <f t="shared" si="37"/>
        <v>0.12575216512645601</v>
      </c>
      <c r="N339" s="94">
        <f t="shared" si="37"/>
        <v>0.12575216512645601</v>
      </c>
      <c r="O339" s="94">
        <f t="shared" si="37"/>
        <v>0.12575216512645601</v>
      </c>
      <c r="P339" s="94">
        <f t="shared" si="37"/>
        <v>0.12575216512645601</v>
      </c>
      <c r="Q339" s="94">
        <f t="shared" si="37"/>
        <v>0.12575216512645601</v>
      </c>
      <c r="R339" s="94">
        <f t="shared" si="37"/>
        <v>0.12575216512645601</v>
      </c>
      <c r="S339" s="93">
        <f>(1+H339)^((5-Dashboard!$F$9)*3/12)</f>
        <v>1.0610146865743453</v>
      </c>
      <c r="T339" s="93">
        <f t="shared" si="34"/>
        <v>1.1944395806420371</v>
      </c>
      <c r="U339" s="93">
        <f t="shared" si="34"/>
        <v>1.3446429440205094</v>
      </c>
      <c r="V339" s="93">
        <f t="shared" si="34"/>
        <v>1.5137347055531003</v>
      </c>
      <c r="W339" s="93">
        <f t="shared" si="34"/>
        <v>1.704090122203461</v>
      </c>
      <c r="X339" s="93">
        <f t="shared" si="34"/>
        <v>1.918383144641153</v>
      </c>
      <c r="Y339" s="93">
        <f t="shared" si="33"/>
        <v>2.1596239786218772</v>
      </c>
      <c r="Z339" s="93">
        <f t="shared" si="33"/>
        <v>2.4312013697925892</v>
      </c>
      <c r="AA339" s="93">
        <f t="shared" si="33"/>
        <v>2.7369302059024125</v>
      </c>
      <c r="AB339" s="93">
        <f t="shared" si="33"/>
        <v>3.0811051050946379</v>
      </c>
      <c r="AC339" s="95">
        <f t="shared" si="33"/>
        <v>3.468560743042465</v>
      </c>
      <c r="AE339" s="96"/>
    </row>
    <row r="340" spans="3:31" ht="24.75" customHeight="1" x14ac:dyDescent="0.25">
      <c r="C340" s="91">
        <f>ABS(E340-Dashboard!$F$13)</f>
        <v>58.257007634397787</v>
      </c>
      <c r="D340" s="92">
        <f t="shared" si="38"/>
        <v>0.125852165126456</v>
      </c>
      <c r="E340" s="93" cm="1">
        <f t="array" ref="E340">SUM('DRE + DCF'!$S$41/TIR!S340,'DRE + DCF'!$U$41:$AD$41/TIR!T340:AC340,TIR!F340)</f>
        <v>105.87700763439778</v>
      </c>
      <c r="F340" s="100">
        <f>'DRE + DCF'!$AE$38*'DRE + DCF'!$AE$39*(1+G340)/(R340-G340)/AC340</f>
        <v>71.753283473262556</v>
      </c>
      <c r="G340" s="92">
        <f>R340*(1-'DRE + DCF'!$AE$39)</f>
        <v>7.5511299075873603E-2</v>
      </c>
      <c r="H340" s="94">
        <f t="shared" si="36"/>
        <v>0.125852165126456</v>
      </c>
      <c r="I340" s="94">
        <f t="shared" si="37"/>
        <v>0.125852165126456</v>
      </c>
      <c r="J340" s="94">
        <f t="shared" si="37"/>
        <v>0.125852165126456</v>
      </c>
      <c r="K340" s="94">
        <f t="shared" si="37"/>
        <v>0.125852165126456</v>
      </c>
      <c r="L340" s="94">
        <f t="shared" si="37"/>
        <v>0.125852165126456</v>
      </c>
      <c r="M340" s="94">
        <f t="shared" si="37"/>
        <v>0.125852165126456</v>
      </c>
      <c r="N340" s="94">
        <f t="shared" si="37"/>
        <v>0.125852165126456</v>
      </c>
      <c r="O340" s="94">
        <f t="shared" si="37"/>
        <v>0.125852165126456</v>
      </c>
      <c r="P340" s="94">
        <f t="shared" si="37"/>
        <v>0.125852165126456</v>
      </c>
      <c r="Q340" s="94">
        <f t="shared" si="37"/>
        <v>0.125852165126456</v>
      </c>
      <c r="R340" s="94">
        <f t="shared" si="37"/>
        <v>0.125852165126456</v>
      </c>
      <c r="S340" s="93">
        <f>(1+H340)^((5-Dashboard!$F$9)*3/12)</f>
        <v>1.0610618102290064</v>
      </c>
      <c r="T340" s="93">
        <f t="shared" si="34"/>
        <v>1.1945987363793236</v>
      </c>
      <c r="U340" s="93">
        <f t="shared" si="34"/>
        <v>1.3449415738099897</v>
      </c>
      <c r="V340" s="93">
        <f t="shared" si="34"/>
        <v>1.5142053828425599</v>
      </c>
      <c r="W340" s="93">
        <f t="shared" si="34"/>
        <v>1.7047714087194301</v>
      </c>
      <c r="X340" s="93">
        <f t="shared" si="34"/>
        <v>1.9193205815524488</v>
      </c>
      <c r="Y340" s="93">
        <f t="shared" si="33"/>
        <v>2.1608712323125929</v>
      </c>
      <c r="Z340" s="93">
        <f t="shared" si="33"/>
        <v>2.4328215554586055</v>
      </c>
      <c r="AA340" s="93">
        <f t="shared" si="33"/>
        <v>2.7389974155793833</v>
      </c>
      <c r="AB340" s="93">
        <f t="shared" si="33"/>
        <v>3.083706170605816</v>
      </c>
      <c r="AC340" s="95">
        <f t="shared" si="33"/>
        <v>3.47179726879037</v>
      </c>
      <c r="AE340" s="96"/>
    </row>
    <row r="341" spans="3:31" ht="24.75" customHeight="1" x14ac:dyDescent="0.25">
      <c r="C341" s="91">
        <f>ABS(E341-Dashboard!$F$13)</f>
        <v>58.120383331373752</v>
      </c>
      <c r="D341" s="92">
        <f t="shared" si="38"/>
        <v>0.12595216512645599</v>
      </c>
      <c r="E341" s="93" cm="1">
        <f t="array" ref="E341">SUM('DRE + DCF'!$S$41/TIR!S341,'DRE + DCF'!$U$41:$AD$41/TIR!T341:AC341,TIR!F341)</f>
        <v>105.74038333137375</v>
      </c>
      <c r="F341" s="100">
        <f>'DRE + DCF'!$AE$38*'DRE + DCF'!$AE$39*(1+G341)/(R341-G341)/AC341</f>
        <v>71.633479045738483</v>
      </c>
      <c r="G341" s="92">
        <f>R341*(1-'DRE + DCF'!$AE$39)</f>
        <v>7.5571299075873594E-2</v>
      </c>
      <c r="H341" s="94">
        <f t="shared" si="36"/>
        <v>0.12595216512645599</v>
      </c>
      <c r="I341" s="94">
        <f t="shared" si="37"/>
        <v>0.12595216512645599</v>
      </c>
      <c r="J341" s="94">
        <f t="shared" si="37"/>
        <v>0.12595216512645599</v>
      </c>
      <c r="K341" s="94">
        <f t="shared" si="37"/>
        <v>0.12595216512645599</v>
      </c>
      <c r="L341" s="94">
        <f t="shared" si="37"/>
        <v>0.12595216512645599</v>
      </c>
      <c r="M341" s="94">
        <f t="shared" si="37"/>
        <v>0.12595216512645599</v>
      </c>
      <c r="N341" s="94">
        <f t="shared" si="37"/>
        <v>0.12595216512645599</v>
      </c>
      <c r="O341" s="94">
        <f t="shared" si="37"/>
        <v>0.12595216512645599</v>
      </c>
      <c r="P341" s="94">
        <f t="shared" si="37"/>
        <v>0.12595216512645599</v>
      </c>
      <c r="Q341" s="94">
        <f t="shared" si="37"/>
        <v>0.12595216512645599</v>
      </c>
      <c r="R341" s="94">
        <f t="shared" si="37"/>
        <v>0.12595216512645599</v>
      </c>
      <c r="S341" s="93">
        <f>(1+H341)^((5-Dashboard!$F$9)*3/12)</f>
        <v>1.0611089317909146</v>
      </c>
      <c r="T341" s="93">
        <f t="shared" si="34"/>
        <v>1.1947578991850012</v>
      </c>
      <c r="U341" s="93">
        <f t="shared" si="34"/>
        <v>1.345240243389288</v>
      </c>
      <c r="V341" s="93">
        <f t="shared" si="34"/>
        <v>1.5146761646594094</v>
      </c>
      <c r="W341" s="93">
        <f t="shared" si="34"/>
        <v>1.7054529070636981</v>
      </c>
      <c r="X341" s="93">
        <f t="shared" si="34"/>
        <v>1.9202583932295794</v>
      </c>
      <c r="Y341" s="93">
        <f t="shared" si="33"/>
        <v>2.1621190954590941</v>
      </c>
      <c r="Z341" s="93">
        <f t="shared" si="33"/>
        <v>2.4344426767934215</v>
      </c>
      <c r="AA341" s="93">
        <f t="shared" si="33"/>
        <v>2.7410660028117979</v>
      </c>
      <c r="AB341" s="93">
        <f t="shared" si="33"/>
        <v>3.0863092006204638</v>
      </c>
      <c r="AC341" s="95">
        <f t="shared" si="33"/>
        <v>3.4750365266883128</v>
      </c>
      <c r="AE341" s="96"/>
    </row>
    <row r="342" spans="3:31" ht="24.75" customHeight="1" x14ac:dyDescent="0.25">
      <c r="C342" s="91">
        <f>ABS(E342-Dashboard!$F$13)</f>
        <v>57.984022237484133</v>
      </c>
      <c r="D342" s="92">
        <f t="shared" si="38"/>
        <v>0.12605216512645598</v>
      </c>
      <c r="E342" s="93" cm="1">
        <f t="array" ref="E342">SUM('DRE + DCF'!$S$41/TIR!S342,'DRE + DCF'!$U$41:$AD$41/TIR!T342:AC342,TIR!F342)</f>
        <v>105.60402223748413</v>
      </c>
      <c r="F342" s="100">
        <f>'DRE + DCF'!$AE$38*'DRE + DCF'!$AE$39*(1+G342)/(R342-G342)/AC342</f>
        <v>71.513925432233606</v>
      </c>
      <c r="G342" s="92">
        <f>R342*(1-'DRE + DCF'!$AE$39)</f>
        <v>7.5631299075873584E-2</v>
      </c>
      <c r="H342" s="94">
        <f t="shared" si="36"/>
        <v>0.12605216512645598</v>
      </c>
      <c r="I342" s="94">
        <f t="shared" si="37"/>
        <v>0.12605216512645598</v>
      </c>
      <c r="J342" s="94">
        <f t="shared" si="37"/>
        <v>0.12605216512645598</v>
      </c>
      <c r="K342" s="94">
        <f t="shared" si="37"/>
        <v>0.12605216512645598</v>
      </c>
      <c r="L342" s="94">
        <f t="shared" si="37"/>
        <v>0.12605216512645598</v>
      </c>
      <c r="M342" s="94">
        <f t="shared" si="37"/>
        <v>0.12605216512645598</v>
      </c>
      <c r="N342" s="94">
        <f t="shared" si="37"/>
        <v>0.12605216512645598</v>
      </c>
      <c r="O342" s="94">
        <f t="shared" si="37"/>
        <v>0.12605216512645598</v>
      </c>
      <c r="P342" s="94">
        <f t="shared" si="37"/>
        <v>0.12605216512645598</v>
      </c>
      <c r="Q342" s="94">
        <f t="shared" si="37"/>
        <v>0.12605216512645598</v>
      </c>
      <c r="R342" s="94">
        <f t="shared" si="37"/>
        <v>0.12605216512645598</v>
      </c>
      <c r="S342" s="93">
        <f>(1+H342)^((5-Dashboard!$F$9)*3/12)</f>
        <v>1.0611560512603488</v>
      </c>
      <c r="T342" s="93">
        <f t="shared" si="34"/>
        <v>1.1949170690587563</v>
      </c>
      <c r="U342" s="93">
        <f t="shared" si="34"/>
        <v>1.3455389527601713</v>
      </c>
      <c r="V342" s="93">
        <f t="shared" si="34"/>
        <v>1.5151470510175751</v>
      </c>
      <c r="W342" s="93">
        <f t="shared" si="34"/>
        <v>1.7061346172833052</v>
      </c>
      <c r="X342" s="93">
        <f t="shared" si="34"/>
        <v>1.9211965797890629</v>
      </c>
      <c r="Y342" s="93">
        <f t="shared" si="33"/>
        <v>2.163367568305016</v>
      </c>
      <c r="Z342" s="93">
        <f t="shared" si="33"/>
        <v>2.4360647342542192</v>
      </c>
      <c r="AA342" s="93">
        <f t="shared" si="33"/>
        <v>2.7431359683951682</v>
      </c>
      <c r="AB342" s="93">
        <f t="shared" si="33"/>
        <v>3.0889141964476363</v>
      </c>
      <c r="AC342" s="95">
        <f t="shared" si="33"/>
        <v>3.4782785187997076</v>
      </c>
      <c r="AE342" s="96"/>
    </row>
    <row r="343" spans="3:31" ht="24.75" customHeight="1" x14ac:dyDescent="0.25">
      <c r="C343" s="91">
        <f>ABS(E343-Dashboard!$F$13)</f>
        <v>57.847923680943275</v>
      </c>
      <c r="D343" s="92">
        <f t="shared" si="38"/>
        <v>0.12615216512645597</v>
      </c>
      <c r="E343" s="93" cm="1">
        <f t="array" ref="E343">SUM('DRE + DCF'!$S$41/TIR!S343,'DRE + DCF'!$U$41:$AD$41/TIR!T343:AC343,TIR!F343)</f>
        <v>105.46792368094327</v>
      </c>
      <c r="F343" s="100">
        <f>'DRE + DCF'!$AE$38*'DRE + DCF'!$AE$39*(1+G343)/(R343-G343)/AC343</f>
        <v>71.39462197210419</v>
      </c>
      <c r="G343" s="92">
        <f>R343*(1-'DRE + DCF'!$AE$39)</f>
        <v>7.5691299075873575E-2</v>
      </c>
      <c r="H343" s="94">
        <f t="shared" si="36"/>
        <v>0.12615216512645597</v>
      </c>
      <c r="I343" s="94">
        <f t="shared" si="37"/>
        <v>0.12615216512645597</v>
      </c>
      <c r="J343" s="94">
        <f t="shared" si="37"/>
        <v>0.12615216512645597</v>
      </c>
      <c r="K343" s="94">
        <f t="shared" si="37"/>
        <v>0.12615216512645597</v>
      </c>
      <c r="L343" s="94">
        <f t="shared" si="37"/>
        <v>0.12615216512645597</v>
      </c>
      <c r="M343" s="94">
        <f t="shared" si="37"/>
        <v>0.12615216512645597</v>
      </c>
      <c r="N343" s="94">
        <f t="shared" si="37"/>
        <v>0.12615216512645597</v>
      </c>
      <c r="O343" s="94">
        <f t="shared" si="37"/>
        <v>0.12615216512645597</v>
      </c>
      <c r="P343" s="94">
        <f t="shared" si="37"/>
        <v>0.12615216512645597</v>
      </c>
      <c r="Q343" s="94">
        <f t="shared" si="37"/>
        <v>0.12615216512645597</v>
      </c>
      <c r="R343" s="94">
        <f t="shared" si="37"/>
        <v>0.12615216512645597</v>
      </c>
      <c r="S343" s="93">
        <f>(1+H343)^((5-Dashboard!$F$9)*3/12)</f>
        <v>1.0612031686375876</v>
      </c>
      <c r="T343" s="93">
        <f t="shared" si="34"/>
        <v>1.1950762460002746</v>
      </c>
      <c r="U343" s="93">
        <f t="shared" si="34"/>
        <v>1.3458377019244063</v>
      </c>
      <c r="V343" s="93">
        <f t="shared" si="34"/>
        <v>1.5156180419309839</v>
      </c>
      <c r="W343" s="93">
        <f t="shared" si="34"/>
        <v>1.7068165394252972</v>
      </c>
      <c r="X343" s="93">
        <f t="shared" si="34"/>
        <v>1.9221351413474432</v>
      </c>
      <c r="Y343" s="93">
        <f t="shared" si="33"/>
        <v>2.1646166510940694</v>
      </c>
      <c r="Z343" s="93">
        <f t="shared" si="33"/>
        <v>2.4376877282983642</v>
      </c>
      <c r="AA343" s="93">
        <f t="shared" si="33"/>
        <v>2.7452073131253947</v>
      </c>
      <c r="AB343" s="93">
        <f t="shared" si="33"/>
        <v>3.0915211593971437</v>
      </c>
      <c r="AC343" s="95">
        <f t="shared" si="33"/>
        <v>3.4815232471893447</v>
      </c>
      <c r="AE343" s="96"/>
    </row>
    <row r="344" spans="3:31" ht="24.75" customHeight="1" x14ac:dyDescent="0.25">
      <c r="C344" s="91">
        <f>ABS(E344-Dashboard!$F$13)</f>
        <v>57.712086992143703</v>
      </c>
      <c r="D344" s="92">
        <f t="shared" si="38"/>
        <v>0.12625216512645596</v>
      </c>
      <c r="E344" s="93" cm="1">
        <f t="array" ref="E344">SUM('DRE + DCF'!$S$41/TIR!S344,'DRE + DCF'!$U$41:$AD$41/TIR!T344:AC344,TIR!F344)</f>
        <v>105.3320869921437</v>
      </c>
      <c r="F344" s="100">
        <f>'DRE + DCF'!$AE$38*'DRE + DCF'!$AE$39*(1+G344)/(R344-G344)/AC344</f>
        <v>71.275568006873144</v>
      </c>
      <c r="G344" s="92">
        <f>R344*(1-'DRE + DCF'!$AE$39)</f>
        <v>7.5751299075873565E-2</v>
      </c>
      <c r="H344" s="94">
        <f t="shared" si="36"/>
        <v>0.12625216512645596</v>
      </c>
      <c r="I344" s="94">
        <f t="shared" si="37"/>
        <v>0.12625216512645596</v>
      </c>
      <c r="J344" s="94">
        <f t="shared" si="37"/>
        <v>0.12625216512645596</v>
      </c>
      <c r="K344" s="94">
        <f t="shared" si="37"/>
        <v>0.12625216512645596</v>
      </c>
      <c r="L344" s="94">
        <f t="shared" si="37"/>
        <v>0.12625216512645596</v>
      </c>
      <c r="M344" s="94">
        <f t="shared" si="37"/>
        <v>0.12625216512645596</v>
      </c>
      <c r="N344" s="94">
        <f t="shared" si="37"/>
        <v>0.12625216512645596</v>
      </c>
      <c r="O344" s="94">
        <f t="shared" si="37"/>
        <v>0.12625216512645596</v>
      </c>
      <c r="P344" s="94">
        <f t="shared" si="37"/>
        <v>0.12625216512645596</v>
      </c>
      <c r="Q344" s="94">
        <f t="shared" si="37"/>
        <v>0.12625216512645596</v>
      </c>
      <c r="R344" s="94">
        <f t="shared" si="37"/>
        <v>0.12625216512645596</v>
      </c>
      <c r="S344" s="93">
        <f>(1+H344)^((5-Dashboard!$F$9)*3/12)</f>
        <v>1.0612502839229094</v>
      </c>
      <c r="T344" s="93">
        <f t="shared" si="34"/>
        <v>1.1952354300092427</v>
      </c>
      <c r="U344" s="93">
        <f t="shared" si="34"/>
        <v>1.3461364908837601</v>
      </c>
      <c r="V344" s="93">
        <f t="shared" si="34"/>
        <v>1.5160891374135643</v>
      </c>
      <c r="W344" s="93">
        <f t="shared" si="34"/>
        <v>1.7074986735367277</v>
      </c>
      <c r="X344" s="93">
        <f t="shared" si="34"/>
        <v>1.9230740780212909</v>
      </c>
      <c r="Y344" s="93">
        <f t="shared" ref="Y344:AC394" si="39">(X344)*(1+N344)</f>
        <v>2.1658663440700416</v>
      </c>
      <c r="Z344" s="93">
        <f t="shared" si="39"/>
        <v>2.4393116593834057</v>
      </c>
      <c r="AA344" s="93">
        <f t="shared" si="39"/>
        <v>2.7472800377987685</v>
      </c>
      <c r="AB344" s="93">
        <f t="shared" si="39"/>
        <v>3.0941300907795544</v>
      </c>
      <c r="AC344" s="95">
        <f t="shared" si="39"/>
        <v>3.4847707139233908</v>
      </c>
      <c r="AE344" s="96"/>
    </row>
    <row r="345" spans="3:31" ht="24.75" customHeight="1" x14ac:dyDescent="0.25">
      <c r="C345" s="91">
        <f>ABS(E345-Dashboard!$F$13)</f>
        <v>57.57651150364746</v>
      </c>
      <c r="D345" s="92">
        <f t="shared" si="38"/>
        <v>0.12635216512645595</v>
      </c>
      <c r="E345" s="93" cm="1">
        <f t="array" ref="E345">SUM('DRE + DCF'!$S$41/TIR!S345,'DRE + DCF'!$U$41:$AD$41/TIR!T345:AC345,TIR!F345)</f>
        <v>105.19651150364746</v>
      </c>
      <c r="F345" s="100">
        <f>'DRE + DCF'!$AE$38*'DRE + DCF'!$AE$39*(1+G345)/(R345-G345)/AC345</f>
        <v>71.156762880221478</v>
      </c>
      <c r="G345" s="92">
        <f>R345*(1-'DRE + DCF'!$AE$39)</f>
        <v>7.581129907587357E-2</v>
      </c>
      <c r="H345" s="94">
        <f t="shared" si="36"/>
        <v>0.12635216512645595</v>
      </c>
      <c r="I345" s="94">
        <f t="shared" si="37"/>
        <v>0.12635216512645595</v>
      </c>
      <c r="J345" s="94">
        <f t="shared" si="37"/>
        <v>0.12635216512645595</v>
      </c>
      <c r="K345" s="94">
        <f t="shared" si="37"/>
        <v>0.12635216512645595</v>
      </c>
      <c r="L345" s="94">
        <f t="shared" si="37"/>
        <v>0.12635216512645595</v>
      </c>
      <c r="M345" s="94">
        <f t="shared" si="37"/>
        <v>0.12635216512645595</v>
      </c>
      <c r="N345" s="94">
        <f t="shared" si="37"/>
        <v>0.12635216512645595</v>
      </c>
      <c r="O345" s="94">
        <f t="shared" si="37"/>
        <v>0.12635216512645595</v>
      </c>
      <c r="P345" s="94">
        <f t="shared" si="37"/>
        <v>0.12635216512645595</v>
      </c>
      <c r="Q345" s="94">
        <f t="shared" si="37"/>
        <v>0.12635216512645595</v>
      </c>
      <c r="R345" s="94">
        <f t="shared" si="37"/>
        <v>0.12635216512645595</v>
      </c>
      <c r="S345" s="93">
        <f>(1+H345)^((5-Dashboard!$F$9)*3/12)</f>
        <v>1.0612973971165933</v>
      </c>
      <c r="T345" s="93">
        <f t="shared" ref="T345:X395" si="40">(S345)*(1+I345)</f>
        <v>1.195394621085347</v>
      </c>
      <c r="U345" s="93">
        <f t="shared" si="40"/>
        <v>1.3464353196399999</v>
      </c>
      <c r="V345" s="93">
        <f t="shared" si="40"/>
        <v>1.5165603374792456</v>
      </c>
      <c r="W345" s="93">
        <f t="shared" si="40"/>
        <v>1.7081810196646567</v>
      </c>
      <c r="X345" s="93">
        <f t="shared" si="40"/>
        <v>1.9240133899272032</v>
      </c>
      <c r="Y345" s="93">
        <f t="shared" si="39"/>
        <v>2.1671166474767971</v>
      </c>
      <c r="Z345" s="93">
        <f t="shared" si="39"/>
        <v>2.4409365279670769</v>
      </c>
      <c r="AA345" s="93">
        <f t="shared" si="39"/>
        <v>2.749354143211971</v>
      </c>
      <c r="AB345" s="93">
        <f t="shared" si="39"/>
        <v>3.0967409919061955</v>
      </c>
      <c r="AC345" s="95">
        <f t="shared" si="39"/>
        <v>3.488020921069392</v>
      </c>
      <c r="AE345" s="96"/>
    </row>
    <row r="346" spans="3:31" ht="24.75" customHeight="1" x14ac:dyDescent="0.25">
      <c r="C346" s="91">
        <f>ABS(E346-Dashboard!$F$13)</f>
        <v>57.441196550177644</v>
      </c>
      <c r="D346" s="92">
        <f t="shared" si="38"/>
        <v>0.12645216512645593</v>
      </c>
      <c r="E346" s="93" cm="1">
        <f t="array" ref="E346">SUM('DRE + DCF'!$S$41/TIR!S346,'DRE + DCF'!$U$41:$AD$41/TIR!T346:AC346,TIR!F346)</f>
        <v>105.06119655017764</v>
      </c>
      <c r="F346" s="100">
        <f>'DRE + DCF'!$AE$38*'DRE + DCF'!$AE$39*(1+G346)/(R346-G346)/AC346</f>
        <v>71.038205937979754</v>
      </c>
      <c r="G346" s="92">
        <f>R346*(1-'DRE + DCF'!$AE$39)</f>
        <v>7.5871299075873561E-2</v>
      </c>
      <c r="H346" s="94">
        <f t="shared" si="36"/>
        <v>0.12645216512645593</v>
      </c>
      <c r="I346" s="94">
        <f t="shared" si="37"/>
        <v>0.12645216512645593</v>
      </c>
      <c r="J346" s="94">
        <f t="shared" si="37"/>
        <v>0.12645216512645593</v>
      </c>
      <c r="K346" s="94">
        <f t="shared" si="37"/>
        <v>0.12645216512645593</v>
      </c>
      <c r="L346" s="94">
        <f t="shared" si="37"/>
        <v>0.12645216512645593</v>
      </c>
      <c r="M346" s="94">
        <f t="shared" si="37"/>
        <v>0.12645216512645593</v>
      </c>
      <c r="N346" s="94">
        <f t="shared" si="37"/>
        <v>0.12645216512645593</v>
      </c>
      <c r="O346" s="94">
        <f t="shared" si="37"/>
        <v>0.12645216512645593</v>
      </c>
      <c r="P346" s="94">
        <f t="shared" si="37"/>
        <v>0.12645216512645593</v>
      </c>
      <c r="Q346" s="94">
        <f t="shared" si="37"/>
        <v>0.12645216512645593</v>
      </c>
      <c r="R346" s="94">
        <f t="shared" si="37"/>
        <v>0.12645216512645593</v>
      </c>
      <c r="S346" s="93">
        <f>(1+H346)^((5-Dashboard!$F$9)*3/12)</f>
        <v>1.0613445082189175</v>
      </c>
      <c r="T346" s="93">
        <f t="shared" si="40"/>
        <v>1.1955538192282731</v>
      </c>
      <c r="U346" s="93">
        <f t="shared" si="40"/>
        <v>1.3467341881948915</v>
      </c>
      <c r="V346" s="93">
        <f t="shared" si="40"/>
        <v>1.5170316421419554</v>
      </c>
      <c r="W346" s="93">
        <f t="shared" si="40"/>
        <v>1.7088635778561485</v>
      </c>
      <c r="X346" s="93">
        <f t="shared" si="40"/>
        <v>1.9249530771818004</v>
      </c>
      <c r="Y346" s="93">
        <f t="shared" si="39"/>
        <v>2.1683675615582727</v>
      </c>
      <c r="Z346" s="93">
        <f t="shared" si="39"/>
        <v>2.44256233450729</v>
      </c>
      <c r="AA346" s="93">
        <f t="shared" si="39"/>
        <v>2.7514296301620673</v>
      </c>
      <c r="AB346" s="93">
        <f t="shared" si="39"/>
        <v>3.0993538640891445</v>
      </c>
      <c r="AC346" s="95">
        <f t="shared" si="39"/>
        <v>3.491273870696264</v>
      </c>
      <c r="AE346" s="96"/>
    </row>
    <row r="347" spans="3:31" ht="24.75" customHeight="1" x14ac:dyDescent="0.25">
      <c r="C347" s="91">
        <f>ABS(E347-Dashboard!$F$13)</f>
        <v>57.306141468609461</v>
      </c>
      <c r="D347" s="92">
        <f t="shared" si="38"/>
        <v>0.12655216512645592</v>
      </c>
      <c r="E347" s="93" cm="1">
        <f t="array" ref="E347">SUM('DRE + DCF'!$S$41/TIR!S347,'DRE + DCF'!$U$41:$AD$41/TIR!T347:AC347,TIR!F347)</f>
        <v>104.92614146860946</v>
      </c>
      <c r="F347" s="100">
        <f>'DRE + DCF'!$AE$38*'DRE + DCF'!$AE$39*(1+G347)/(R347-G347)/AC347</f>
        <v>70.919896528119196</v>
      </c>
      <c r="G347" s="92">
        <f>R347*(1-'DRE + DCF'!$AE$39)</f>
        <v>7.5931299075873551E-2</v>
      </c>
      <c r="H347" s="94">
        <f t="shared" si="36"/>
        <v>0.12655216512645592</v>
      </c>
      <c r="I347" s="94">
        <f t="shared" si="37"/>
        <v>0.12655216512645592</v>
      </c>
      <c r="J347" s="94">
        <f t="shared" si="37"/>
        <v>0.12655216512645592</v>
      </c>
      <c r="K347" s="94">
        <f t="shared" si="37"/>
        <v>0.12655216512645592</v>
      </c>
      <c r="L347" s="94">
        <f t="shared" si="37"/>
        <v>0.12655216512645592</v>
      </c>
      <c r="M347" s="94">
        <f t="shared" si="37"/>
        <v>0.12655216512645592</v>
      </c>
      <c r="N347" s="94">
        <f t="shared" si="37"/>
        <v>0.12655216512645592</v>
      </c>
      <c r="O347" s="94">
        <f t="shared" si="37"/>
        <v>0.12655216512645592</v>
      </c>
      <c r="P347" s="94">
        <f t="shared" si="37"/>
        <v>0.12655216512645592</v>
      </c>
      <c r="Q347" s="94">
        <f t="shared" si="37"/>
        <v>0.12655216512645592</v>
      </c>
      <c r="R347" s="94">
        <f t="shared" si="37"/>
        <v>0.12655216512645592</v>
      </c>
      <c r="S347" s="93">
        <f>(1+H347)^((5-Dashboard!$F$9)*3/12)</f>
        <v>1.0613916172301607</v>
      </c>
      <c r="T347" s="93">
        <f t="shared" si="40"/>
        <v>1.1957130244377081</v>
      </c>
      <c r="U347" s="93">
        <f t="shared" si="40"/>
        <v>1.3470330965502029</v>
      </c>
      <c r="V347" s="93">
        <f t="shared" si="40"/>
        <v>1.5175030514156254</v>
      </c>
      <c r="W347" s="93">
        <f t="shared" si="40"/>
        <v>1.7095463481582762</v>
      </c>
      <c r="X347" s="93">
        <f t="shared" si="40"/>
        <v>1.9258931399017321</v>
      </c>
      <c r="Y347" s="93">
        <f t="shared" si="39"/>
        <v>2.1696190865584848</v>
      </c>
      <c r="Z347" s="93">
        <f t="shared" si="39"/>
        <v>2.4441890794621446</v>
      </c>
      <c r="AA347" s="93">
        <f t="shared" si="39"/>
        <v>2.7535064994465182</v>
      </c>
      <c r="AB347" s="93">
        <f t="shared" si="39"/>
        <v>3.1019687086412433</v>
      </c>
      <c r="AC347" s="95">
        <f t="shared" si="39"/>
        <v>3.4945295648743091</v>
      </c>
      <c r="AE347" s="96"/>
    </row>
    <row r="348" spans="3:31" ht="24.75" customHeight="1" x14ac:dyDescent="0.25">
      <c r="C348" s="91">
        <f>ABS(E348-Dashboard!$F$13)</f>
        <v>57.171345597962194</v>
      </c>
      <c r="D348" s="92">
        <f t="shared" si="38"/>
        <v>0.12665216512645591</v>
      </c>
      <c r="E348" s="93" cm="1">
        <f t="array" ref="E348">SUM('DRE + DCF'!$S$41/TIR!S348,'DRE + DCF'!$U$41:$AD$41/TIR!T348:AC348,TIR!F348)</f>
        <v>104.79134559796219</v>
      </c>
      <c r="F348" s="100">
        <f>'DRE + DCF'!$AE$38*'DRE + DCF'!$AE$39*(1+G348)/(R348-G348)/AC348</f>
        <v>70.801834000743639</v>
      </c>
      <c r="G348" s="92">
        <f>R348*(1-'DRE + DCF'!$AE$39)</f>
        <v>7.5991299075873542E-2</v>
      </c>
      <c r="H348" s="94">
        <f t="shared" si="36"/>
        <v>0.12665216512645591</v>
      </c>
      <c r="I348" s="94">
        <f t="shared" si="37"/>
        <v>0.12665216512645591</v>
      </c>
      <c r="J348" s="94">
        <f t="shared" si="37"/>
        <v>0.12665216512645591</v>
      </c>
      <c r="K348" s="94">
        <f t="shared" si="37"/>
        <v>0.12665216512645591</v>
      </c>
      <c r="L348" s="94">
        <f t="shared" si="37"/>
        <v>0.12665216512645591</v>
      </c>
      <c r="M348" s="94">
        <f t="shared" si="37"/>
        <v>0.12665216512645591</v>
      </c>
      <c r="N348" s="94">
        <f t="shared" si="37"/>
        <v>0.12665216512645591</v>
      </c>
      <c r="O348" s="94">
        <f t="shared" si="37"/>
        <v>0.12665216512645591</v>
      </c>
      <c r="P348" s="94">
        <f t="shared" si="37"/>
        <v>0.12665216512645591</v>
      </c>
      <c r="Q348" s="94">
        <f t="shared" si="37"/>
        <v>0.12665216512645591</v>
      </c>
      <c r="R348" s="94">
        <f t="shared" si="37"/>
        <v>0.12665216512645591</v>
      </c>
      <c r="S348" s="93">
        <f>(1+H348)^((5-Dashboard!$F$9)*3/12)</f>
        <v>1.0614387241506011</v>
      </c>
      <c r="T348" s="93">
        <f t="shared" si="40"/>
        <v>1.1958722367133376</v>
      </c>
      <c r="U348" s="93">
        <f t="shared" si="40"/>
        <v>1.3473320447076993</v>
      </c>
      <c r="V348" s="93">
        <f t="shared" si="40"/>
        <v>1.5179745653141843</v>
      </c>
      <c r="W348" s="93">
        <f t="shared" si="40"/>
        <v>1.7102293306181164</v>
      </c>
      <c r="X348" s="93">
        <f t="shared" si="40"/>
        <v>1.9268335782036701</v>
      </c>
      <c r="Y348" s="93">
        <f t="shared" si="39"/>
        <v>2.1708712227215212</v>
      </c>
      <c r="Z348" s="93">
        <f t="shared" si="39"/>
        <v>2.4458167632899186</v>
      </c>
      <c r="AA348" s="93">
        <f t="shared" si="39"/>
        <v>2.7555847518631671</v>
      </c>
      <c r="AB348" s="93">
        <f t="shared" si="39"/>
        <v>3.1045855268760847</v>
      </c>
      <c r="AC348" s="95">
        <f t="shared" si="39"/>
        <v>3.4977880056751993</v>
      </c>
      <c r="AE348" s="96"/>
    </row>
    <row r="349" spans="3:31" ht="24.75" customHeight="1" x14ac:dyDescent="0.25">
      <c r="C349" s="91">
        <f>ABS(E349-Dashboard!$F$13)</f>
        <v>57.036808279390065</v>
      </c>
      <c r="D349" s="92">
        <f t="shared" si="38"/>
        <v>0.1267521651264559</v>
      </c>
      <c r="E349" s="93" cm="1">
        <f t="array" ref="E349">SUM('DRE + DCF'!$S$41/TIR!S349,'DRE + DCF'!$U$41:$AD$41/TIR!T349:AC349,TIR!F349)</f>
        <v>104.65680827939006</v>
      </c>
      <c r="F349" s="100">
        <f>'DRE + DCF'!$AE$38*'DRE + DCF'!$AE$39*(1+G349)/(R349-G349)/AC349</f>
        <v>70.684017708080503</v>
      </c>
      <c r="G349" s="92">
        <f>R349*(1-'DRE + DCF'!$AE$39)</f>
        <v>7.6051299075873532E-2</v>
      </c>
      <c r="H349" s="94">
        <f t="shared" si="36"/>
        <v>0.1267521651264559</v>
      </c>
      <c r="I349" s="94">
        <f t="shared" si="37"/>
        <v>0.1267521651264559</v>
      </c>
      <c r="J349" s="94">
        <f t="shared" si="37"/>
        <v>0.1267521651264559</v>
      </c>
      <c r="K349" s="94">
        <f t="shared" si="37"/>
        <v>0.1267521651264559</v>
      </c>
      <c r="L349" s="94">
        <f t="shared" si="37"/>
        <v>0.1267521651264559</v>
      </c>
      <c r="M349" s="94">
        <f t="shared" si="37"/>
        <v>0.1267521651264559</v>
      </c>
      <c r="N349" s="94">
        <f t="shared" si="37"/>
        <v>0.1267521651264559</v>
      </c>
      <c r="O349" s="94">
        <f t="shared" si="37"/>
        <v>0.1267521651264559</v>
      </c>
      <c r="P349" s="94">
        <f t="shared" si="37"/>
        <v>0.1267521651264559</v>
      </c>
      <c r="Q349" s="94">
        <f t="shared" si="37"/>
        <v>0.1267521651264559</v>
      </c>
      <c r="R349" s="94">
        <f t="shared" si="37"/>
        <v>0.1267521651264559</v>
      </c>
      <c r="S349" s="93">
        <f>(1+H349)^((5-Dashboard!$F$9)*3/12)</f>
        <v>1.0614858289805171</v>
      </c>
      <c r="T349" s="93">
        <f t="shared" si="40"/>
        <v>1.1960314560548484</v>
      </c>
      <c r="U349" s="93">
        <f t="shared" si="40"/>
        <v>1.3476310326691479</v>
      </c>
      <c r="V349" s="93">
        <f t="shared" si="40"/>
        <v>1.5184461838515639</v>
      </c>
      <c r="W349" s="93">
        <f t="shared" si="40"/>
        <v>1.7109125252827539</v>
      </c>
      <c r="X349" s="93">
        <f t="shared" si="40"/>
        <v>1.9277743922043151</v>
      </c>
      <c r="Y349" s="93">
        <f t="shared" si="39"/>
        <v>2.1721239702915494</v>
      </c>
      <c r="Z349" s="93">
        <f t="shared" si="39"/>
        <v>2.4474453864490768</v>
      </c>
      <c r="AA349" s="93">
        <f t="shared" si="39"/>
        <v>2.7576643882102525</v>
      </c>
      <c r="AB349" s="93">
        <f t="shared" si="39"/>
        <v>3.1072043201080253</v>
      </c>
      <c r="AC349" s="95">
        <f t="shared" si="39"/>
        <v>3.5010491951719946</v>
      </c>
      <c r="AE349" s="96"/>
    </row>
    <row r="350" spans="3:31" ht="24.75" customHeight="1" x14ac:dyDescent="0.25">
      <c r="C350" s="91">
        <f>ABS(E350-Dashboard!$F$13)</f>
        <v>56.902528856174222</v>
      </c>
      <c r="D350" s="92">
        <f t="shared" si="38"/>
        <v>0.12685216512645589</v>
      </c>
      <c r="E350" s="93" cm="1">
        <f t="array" ref="E350">SUM('DRE + DCF'!$S$41/TIR!S350,'DRE + DCF'!$U$41:$AD$41/TIR!T350:AC350,TIR!F350)</f>
        <v>104.52252885617422</v>
      </c>
      <c r="F350" s="100">
        <f>'DRE + DCF'!$AE$38*'DRE + DCF'!$AE$39*(1+G350)/(R350-G350)/AC350</f>
        <v>70.566447004472664</v>
      </c>
      <c r="G350" s="92">
        <f>R350*(1-'DRE + DCF'!$AE$39)</f>
        <v>7.6111299075873537E-2</v>
      </c>
      <c r="H350" s="94">
        <f t="shared" si="36"/>
        <v>0.12685216512645589</v>
      </c>
      <c r="I350" s="94">
        <f t="shared" si="37"/>
        <v>0.12685216512645589</v>
      </c>
      <c r="J350" s="94">
        <f t="shared" si="37"/>
        <v>0.12685216512645589</v>
      </c>
      <c r="K350" s="94">
        <f t="shared" si="37"/>
        <v>0.12685216512645589</v>
      </c>
      <c r="L350" s="94">
        <f t="shared" si="37"/>
        <v>0.12685216512645589</v>
      </c>
      <c r="M350" s="94">
        <f t="shared" si="37"/>
        <v>0.12685216512645589</v>
      </c>
      <c r="N350" s="94">
        <f t="shared" si="37"/>
        <v>0.12685216512645589</v>
      </c>
      <c r="O350" s="94">
        <f t="shared" si="37"/>
        <v>0.12685216512645589</v>
      </c>
      <c r="P350" s="94">
        <f t="shared" si="37"/>
        <v>0.12685216512645589</v>
      </c>
      <c r="Q350" s="94">
        <f t="shared" si="37"/>
        <v>0.12685216512645589</v>
      </c>
      <c r="R350" s="94">
        <f t="shared" si="37"/>
        <v>0.12685216512645589</v>
      </c>
      <c r="S350" s="93">
        <f>(1+H350)^((5-Dashboard!$F$9)*3/12)</f>
        <v>1.0615329317201874</v>
      </c>
      <c r="T350" s="93">
        <f t="shared" si="40"/>
        <v>1.1961906824619273</v>
      </c>
      <c r="U350" s="93">
        <f t="shared" si="40"/>
        <v>1.3479300604363156</v>
      </c>
      <c r="V350" s="93">
        <f t="shared" si="40"/>
        <v>1.5189179070416967</v>
      </c>
      <c r="W350" s="93">
        <f t="shared" si="40"/>
        <v>1.7115959321992806</v>
      </c>
      <c r="X350" s="93">
        <f t="shared" si="40"/>
        <v>1.9287155820203938</v>
      </c>
      <c r="Y350" s="93">
        <f t="shared" si="39"/>
        <v>2.1733773295128134</v>
      </c>
      <c r="Z350" s="93">
        <f t="shared" si="39"/>
        <v>2.4490749493982684</v>
      </c>
      <c r="AA350" s="93">
        <f t="shared" si="39"/>
        <v>2.759745409286404</v>
      </c>
      <c r="AB350" s="93">
        <f t="shared" si="39"/>
        <v>3.1098250896521811</v>
      </c>
      <c r="AC350" s="95">
        <f t="shared" si="39"/>
        <v>3.5043131354391348</v>
      </c>
      <c r="AE350" s="96"/>
    </row>
    <row r="351" spans="3:31" ht="24.75" customHeight="1" x14ac:dyDescent="0.25">
      <c r="C351" s="91">
        <f>ABS(E351-Dashboard!$F$13)</f>
        <v>56.76850667371415</v>
      </c>
      <c r="D351" s="92">
        <f t="shared" si="38"/>
        <v>0.12695216512645588</v>
      </c>
      <c r="E351" s="93" cm="1">
        <f t="array" ref="E351">SUM('DRE + DCF'!$S$41/TIR!S351,'DRE + DCF'!$U$41:$AD$41/TIR!T351:AC351,TIR!F351)</f>
        <v>104.38850667371415</v>
      </c>
      <c r="F351" s="100">
        <f>'DRE + DCF'!$AE$38*'DRE + DCF'!$AE$39*(1+G351)/(R351-G351)/AC351</f>
        <v>70.449121246369941</v>
      </c>
      <c r="G351" s="92">
        <f>R351*(1-'DRE + DCF'!$AE$39)</f>
        <v>7.6171299075873528E-2</v>
      </c>
      <c r="H351" s="94">
        <f t="shared" si="36"/>
        <v>0.12695216512645588</v>
      </c>
      <c r="I351" s="94">
        <f t="shared" si="37"/>
        <v>0.12695216512645588</v>
      </c>
      <c r="J351" s="94">
        <f t="shared" si="37"/>
        <v>0.12695216512645588</v>
      </c>
      <c r="K351" s="94">
        <f t="shared" si="37"/>
        <v>0.12695216512645588</v>
      </c>
      <c r="L351" s="94">
        <f t="shared" si="37"/>
        <v>0.12695216512645588</v>
      </c>
      <c r="M351" s="94">
        <f t="shared" si="37"/>
        <v>0.12695216512645588</v>
      </c>
      <c r="N351" s="94">
        <f t="shared" si="37"/>
        <v>0.12695216512645588</v>
      </c>
      <c r="O351" s="94">
        <f t="shared" si="37"/>
        <v>0.12695216512645588</v>
      </c>
      <c r="P351" s="94">
        <f t="shared" si="37"/>
        <v>0.12695216512645588</v>
      </c>
      <c r="Q351" s="94">
        <f t="shared" si="37"/>
        <v>0.12695216512645588</v>
      </c>
      <c r="R351" s="94">
        <f t="shared" si="37"/>
        <v>0.12695216512645588</v>
      </c>
      <c r="S351" s="93">
        <f>(1+H351)^((5-Dashboard!$F$9)*3/12)</f>
        <v>1.0615800323698896</v>
      </c>
      <c r="T351" s="93">
        <f t="shared" si="40"/>
        <v>1.1963499159342601</v>
      </c>
      <c r="U351" s="93">
        <f t="shared" si="40"/>
        <v>1.3482291280109677</v>
      </c>
      <c r="V351" s="93">
        <f t="shared" si="40"/>
        <v>1.5193897348985137</v>
      </c>
      <c r="W351" s="93">
        <f t="shared" si="40"/>
        <v>1.7122795514147917</v>
      </c>
      <c r="X351" s="93">
        <f t="shared" si="40"/>
        <v>1.9296571477686559</v>
      </c>
      <c r="Y351" s="93">
        <f t="shared" si="39"/>
        <v>2.1746313006296281</v>
      </c>
      <c r="Z351" s="93">
        <f t="shared" si="39"/>
        <v>2.4507054525963201</v>
      </c>
      <c r="AA351" s="93">
        <f t="shared" si="39"/>
        <v>2.7618278158906335</v>
      </c>
      <c r="AB351" s="93">
        <f t="shared" si="39"/>
        <v>3.1124478368244199</v>
      </c>
      <c r="AC351" s="95">
        <f t="shared" si="39"/>
        <v>3.507579828552434</v>
      </c>
      <c r="AE351" s="96"/>
    </row>
    <row r="352" spans="3:31" ht="24.75" customHeight="1" x14ac:dyDescent="0.25">
      <c r="C352" s="91">
        <f>ABS(E352-Dashboard!$F$13)</f>
        <v>56.634741079519266</v>
      </c>
      <c r="D352" s="92">
        <f t="shared" si="38"/>
        <v>0.12705216512645587</v>
      </c>
      <c r="E352" s="93" cm="1">
        <f t="array" ref="E352">SUM('DRE + DCF'!$S$41/TIR!S352,'DRE + DCF'!$U$41:$AD$41/TIR!T352:AC352,TIR!F352)</f>
        <v>104.25474107951926</v>
      </c>
      <c r="F352" s="100">
        <f>'DRE + DCF'!$AE$38*'DRE + DCF'!$AE$39*(1+G352)/(R352-G352)/AC352</f>
        <v>70.3320397923207</v>
      </c>
      <c r="G352" s="92">
        <f>R352*(1-'DRE + DCF'!$AE$39)</f>
        <v>7.6231299075873518E-2</v>
      </c>
      <c r="H352" s="94">
        <f t="shared" si="36"/>
        <v>0.12705216512645587</v>
      </c>
      <c r="I352" s="94">
        <f t="shared" si="37"/>
        <v>0.12705216512645587</v>
      </c>
      <c r="J352" s="94">
        <f t="shared" si="37"/>
        <v>0.12705216512645587</v>
      </c>
      <c r="K352" s="94">
        <f t="shared" si="37"/>
        <v>0.12705216512645587</v>
      </c>
      <c r="L352" s="94">
        <f t="shared" si="37"/>
        <v>0.12705216512645587</v>
      </c>
      <c r="M352" s="94">
        <f t="shared" si="37"/>
        <v>0.12705216512645587</v>
      </c>
      <c r="N352" s="94">
        <f t="shared" si="37"/>
        <v>0.12705216512645587</v>
      </c>
      <c r="O352" s="94">
        <f t="shared" si="37"/>
        <v>0.12705216512645587</v>
      </c>
      <c r="P352" s="94">
        <f t="shared" si="37"/>
        <v>0.12705216512645587</v>
      </c>
      <c r="Q352" s="94">
        <f t="shared" si="37"/>
        <v>0.12705216512645587</v>
      </c>
      <c r="R352" s="94">
        <f t="shared" si="37"/>
        <v>0.12705216512645587</v>
      </c>
      <c r="S352" s="93">
        <f>(1+H352)^((5-Dashboard!$F$9)*3/12)</f>
        <v>1.0616271309299021</v>
      </c>
      <c r="T352" s="93">
        <f t="shared" si="40"/>
        <v>1.1965091564715336</v>
      </c>
      <c r="U352" s="93">
        <f t="shared" si="40"/>
        <v>1.3485282353948711</v>
      </c>
      <c r="V352" s="93">
        <f t="shared" si="40"/>
        <v>1.5198616674359482</v>
      </c>
      <c r="W352" s="93">
        <f t="shared" si="40"/>
        <v>1.7129633829763906</v>
      </c>
      <c r="X352" s="93">
        <f t="shared" si="40"/>
        <v>1.9305990895658793</v>
      </c>
      <c r="Y352" s="93">
        <f t="shared" si="39"/>
        <v>2.1758858838863886</v>
      </c>
      <c r="Z352" s="93">
        <f t="shared" si="39"/>
        <v>2.4523368965022461</v>
      </c>
      <c r="AA352" s="93">
        <f t="shared" si="39"/>
        <v>2.7639116088223497</v>
      </c>
      <c r="AB352" s="93">
        <f t="shared" si="39"/>
        <v>3.1150725629413749</v>
      </c>
      <c r="AC352" s="95">
        <f t="shared" si="39"/>
        <v>3.5108492765890942</v>
      </c>
      <c r="AE352" s="96"/>
    </row>
    <row r="353" spans="3:31" ht="24.75" customHeight="1" x14ac:dyDescent="0.25">
      <c r="C353" s="91">
        <f>ABS(E353-Dashboard!$F$13)</f>
        <v>56.501231423200501</v>
      </c>
      <c r="D353" s="92">
        <f t="shared" si="38"/>
        <v>0.12715216512645586</v>
      </c>
      <c r="E353" s="93" cm="1">
        <f t="array" ref="E353">SUM('DRE + DCF'!$S$41/TIR!S353,'DRE + DCF'!$U$41:$AD$41/TIR!T353:AC353,TIR!F353)</f>
        <v>104.1212314232005</v>
      </c>
      <c r="F353" s="100">
        <f>'DRE + DCF'!$AE$38*'DRE + DCF'!$AE$39*(1+G353)/(R353-G353)/AC353</f>
        <v>70.215202002963494</v>
      </c>
      <c r="G353" s="92">
        <f>R353*(1-'DRE + DCF'!$AE$39)</f>
        <v>7.6291299075873509E-2</v>
      </c>
      <c r="H353" s="94">
        <f t="shared" si="36"/>
        <v>0.12715216512645586</v>
      </c>
      <c r="I353" s="94">
        <f t="shared" si="37"/>
        <v>0.12715216512645586</v>
      </c>
      <c r="J353" s="94">
        <f t="shared" si="37"/>
        <v>0.12715216512645586</v>
      </c>
      <c r="K353" s="94">
        <f t="shared" si="37"/>
        <v>0.12715216512645586</v>
      </c>
      <c r="L353" s="94">
        <f t="shared" si="37"/>
        <v>0.12715216512645586</v>
      </c>
      <c r="M353" s="94">
        <f t="shared" si="37"/>
        <v>0.12715216512645586</v>
      </c>
      <c r="N353" s="94">
        <f t="shared" si="37"/>
        <v>0.12715216512645586</v>
      </c>
      <c r="O353" s="94">
        <f t="shared" si="37"/>
        <v>0.12715216512645586</v>
      </c>
      <c r="P353" s="94">
        <f t="shared" si="37"/>
        <v>0.12715216512645586</v>
      </c>
      <c r="Q353" s="94">
        <f t="shared" si="37"/>
        <v>0.12715216512645586</v>
      </c>
      <c r="R353" s="94">
        <f t="shared" si="37"/>
        <v>0.12715216512645586</v>
      </c>
      <c r="S353" s="93">
        <f>(1+H353)^((5-Dashboard!$F$9)*3/12)</f>
        <v>1.0616742274005033</v>
      </c>
      <c r="T353" s="93">
        <f t="shared" si="40"/>
        <v>1.1966684040734346</v>
      </c>
      <c r="U353" s="93">
        <f t="shared" si="40"/>
        <v>1.3488273825897923</v>
      </c>
      <c r="V353" s="93">
        <f t="shared" si="40"/>
        <v>1.5203337046679346</v>
      </c>
      <c r="W353" s="93">
        <f t="shared" si="40"/>
        <v>1.7136474269311881</v>
      </c>
      <c r="X353" s="93">
        <f t="shared" si="40"/>
        <v>1.9315414075288686</v>
      </c>
      <c r="Y353" s="93">
        <f t="shared" si="39"/>
        <v>2.1771410795275661</v>
      </c>
      <c r="Z353" s="93">
        <f t="shared" si="39"/>
        <v>2.4539692815752452</v>
      </c>
      <c r="AA353" s="93">
        <f t="shared" si="39"/>
        <v>2.7659967888813508</v>
      </c>
      <c r="AB353" s="93">
        <f t="shared" si="39"/>
        <v>3.1176992693204388</v>
      </c>
      <c r="AC353" s="95">
        <f t="shared" si="39"/>
        <v>3.514121481627702</v>
      </c>
      <c r="AE353" s="96"/>
    </row>
    <row r="354" spans="3:31" ht="24.75" customHeight="1" x14ac:dyDescent="0.25">
      <c r="C354" s="91">
        <f>ABS(E354-Dashboard!$F$13)</f>
        <v>56.36797705646223</v>
      </c>
      <c r="D354" s="92">
        <f t="shared" si="38"/>
        <v>0.12725216512645585</v>
      </c>
      <c r="E354" s="93" cm="1">
        <f t="array" ref="E354">SUM('DRE + DCF'!$S$41/TIR!S354,'DRE + DCF'!$U$41:$AD$41/TIR!T354:AC354,TIR!F354)</f>
        <v>103.98797705646223</v>
      </c>
      <c r="F354" s="100">
        <f>'DRE + DCF'!$AE$38*'DRE + DCF'!$AE$39*(1+G354)/(R354-G354)/AC354</f>
        <v>70.098607241018883</v>
      </c>
      <c r="G354" s="92">
        <f>R354*(1-'DRE + DCF'!$AE$39)</f>
        <v>7.6351299075873499E-2</v>
      </c>
      <c r="H354" s="94">
        <f t="shared" si="36"/>
        <v>0.12725216512645585</v>
      </c>
      <c r="I354" s="94">
        <f t="shared" si="37"/>
        <v>0.12725216512645585</v>
      </c>
      <c r="J354" s="94">
        <f t="shared" si="37"/>
        <v>0.12725216512645585</v>
      </c>
      <c r="K354" s="94">
        <f t="shared" si="37"/>
        <v>0.12725216512645585</v>
      </c>
      <c r="L354" s="94">
        <f t="shared" si="37"/>
        <v>0.12725216512645585</v>
      </c>
      <c r="M354" s="94">
        <f t="shared" si="37"/>
        <v>0.12725216512645585</v>
      </c>
      <c r="N354" s="94">
        <f t="shared" si="37"/>
        <v>0.12725216512645585</v>
      </c>
      <c r="O354" s="94">
        <f t="shared" si="37"/>
        <v>0.12725216512645585</v>
      </c>
      <c r="P354" s="94">
        <f t="shared" si="37"/>
        <v>0.12725216512645585</v>
      </c>
      <c r="Q354" s="94">
        <f t="shared" si="37"/>
        <v>0.12725216512645585</v>
      </c>
      <c r="R354" s="94">
        <f t="shared" si="37"/>
        <v>0.12725216512645585</v>
      </c>
      <c r="S354" s="93">
        <f>(1+H354)^((5-Dashboard!$F$9)*3/12)</f>
        <v>1.061721321781971</v>
      </c>
      <c r="T354" s="93">
        <f t="shared" si="40"/>
        <v>1.1968276587396491</v>
      </c>
      <c r="U354" s="93">
        <f t="shared" si="40"/>
        <v>1.3491265695974963</v>
      </c>
      <c r="V354" s="93">
        <f t="shared" si="40"/>
        <v>1.5208058466084058</v>
      </c>
      <c r="W354" s="93">
        <f t="shared" si="40"/>
        <v>1.714331683326298</v>
      </c>
      <c r="X354" s="93">
        <f t="shared" si="40"/>
        <v>1.932484101774451</v>
      </c>
      <c r="Y354" s="93">
        <f t="shared" si="39"/>
        <v>2.178396887797704</v>
      </c>
      <c r="Z354" s="93">
        <f t="shared" si="39"/>
        <v>2.4556026082746949</v>
      </c>
      <c r="AA354" s="93">
        <f t="shared" si="39"/>
        <v>2.7680833568678218</v>
      </c>
      <c r="AB354" s="93">
        <f t="shared" si="39"/>
        <v>3.12032795727976</v>
      </c>
      <c r="AC354" s="95">
        <f t="shared" si="39"/>
        <v>3.5173964457482203</v>
      </c>
      <c r="AE354" s="96"/>
    </row>
    <row r="355" spans="3:31" ht="24.75" customHeight="1" x14ac:dyDescent="0.25">
      <c r="C355" s="91">
        <f>ABS(E355-Dashboard!$F$13)</f>
        <v>56.23497733309366</v>
      </c>
      <c r="D355" s="92">
        <f t="shared" si="38"/>
        <v>0.12735216512645584</v>
      </c>
      <c r="E355" s="93" cm="1">
        <f t="array" ref="E355">SUM('DRE + DCF'!$S$41/TIR!S355,'DRE + DCF'!$U$41:$AD$41/TIR!T355:AC355,TIR!F355)</f>
        <v>103.85497733309366</v>
      </c>
      <c r="F355" s="100">
        <f>'DRE + DCF'!$AE$38*'DRE + DCF'!$AE$39*(1+G355)/(R355-G355)/AC355</f>
        <v>69.982254871280986</v>
      </c>
      <c r="G355" s="92">
        <f>R355*(1-'DRE + DCF'!$AE$39)</f>
        <v>7.6411299075873504E-2</v>
      </c>
      <c r="H355" s="94">
        <f t="shared" si="36"/>
        <v>0.12735216512645584</v>
      </c>
      <c r="I355" s="94">
        <f t="shared" si="37"/>
        <v>0.12735216512645584</v>
      </c>
      <c r="J355" s="94">
        <f t="shared" si="37"/>
        <v>0.12735216512645584</v>
      </c>
      <c r="K355" s="94">
        <f t="shared" si="37"/>
        <v>0.12735216512645584</v>
      </c>
      <c r="L355" s="94">
        <f t="shared" si="37"/>
        <v>0.12735216512645584</v>
      </c>
      <c r="M355" s="94">
        <f t="shared" si="37"/>
        <v>0.12735216512645584</v>
      </c>
      <c r="N355" s="94">
        <f t="shared" si="37"/>
        <v>0.12735216512645584</v>
      </c>
      <c r="O355" s="94">
        <f t="shared" si="37"/>
        <v>0.12735216512645584</v>
      </c>
      <c r="P355" s="94">
        <f t="shared" si="37"/>
        <v>0.12735216512645584</v>
      </c>
      <c r="Q355" s="94">
        <f t="shared" si="37"/>
        <v>0.12735216512645584</v>
      </c>
      <c r="R355" s="94">
        <f t="shared" si="37"/>
        <v>0.12735216512645584</v>
      </c>
      <c r="S355" s="93">
        <f>(1+H355)^((5-Dashboard!$F$9)*3/12)</f>
        <v>1.0617684140745833</v>
      </c>
      <c r="T355" s="93">
        <f t="shared" si="40"/>
        <v>1.1969869204698647</v>
      </c>
      <c r="U355" s="93">
        <f t="shared" si="40"/>
        <v>1.3494257964197507</v>
      </c>
      <c r="V355" s="93">
        <f t="shared" si="40"/>
        <v>1.5212780932712979</v>
      </c>
      <c r="W355" s="93">
        <f t="shared" si="40"/>
        <v>1.7150161522088441</v>
      </c>
      <c r="X355" s="93">
        <f t="shared" si="40"/>
        <v>1.9334271724194836</v>
      </c>
      <c r="Y355" s="93">
        <f t="shared" si="39"/>
        <v>2.1796533089414263</v>
      </c>
      <c r="Z355" s="93">
        <f t="shared" si="39"/>
        <v>2.4572368770601605</v>
      </c>
      <c r="AA355" s="93">
        <f t="shared" si="39"/>
        <v>2.7701713135823427</v>
      </c>
      <c r="AB355" s="93">
        <f t="shared" si="39"/>
        <v>3.1229586281382522</v>
      </c>
      <c r="AC355" s="95">
        <f t="shared" si="39"/>
        <v>3.5206741710320046</v>
      </c>
      <c r="AE355" s="96"/>
    </row>
    <row r="356" spans="3:31" ht="24.75" customHeight="1" x14ac:dyDescent="0.25">
      <c r="C356" s="91">
        <f>ABS(E356-Dashboard!$F$13)</f>
        <v>56.10223160896097</v>
      </c>
      <c r="D356" s="92">
        <f t="shared" si="38"/>
        <v>0.12745216512645582</v>
      </c>
      <c r="E356" s="93" cm="1">
        <f t="array" ref="E356">SUM('DRE + DCF'!$S$41/TIR!S356,'DRE + DCF'!$U$41:$AD$41/TIR!T356:AC356,TIR!F356)</f>
        <v>103.72223160896097</v>
      </c>
      <c r="F356" s="100">
        <f>'DRE + DCF'!$AE$38*'DRE + DCF'!$AE$39*(1+G356)/(R356-G356)/AC356</f>
        <v>69.866144260609474</v>
      </c>
      <c r="G356" s="92">
        <f>R356*(1-'DRE + DCF'!$AE$39)</f>
        <v>7.6471299075873495E-2</v>
      </c>
      <c r="H356" s="94">
        <f t="shared" si="36"/>
        <v>0.12745216512645582</v>
      </c>
      <c r="I356" s="94">
        <f t="shared" si="37"/>
        <v>0.12745216512645582</v>
      </c>
      <c r="J356" s="94">
        <f t="shared" si="37"/>
        <v>0.12745216512645582</v>
      </c>
      <c r="K356" s="94">
        <f t="shared" si="37"/>
        <v>0.12745216512645582</v>
      </c>
      <c r="L356" s="94">
        <f t="shared" si="37"/>
        <v>0.12745216512645582</v>
      </c>
      <c r="M356" s="94">
        <f t="shared" si="37"/>
        <v>0.12745216512645582</v>
      </c>
      <c r="N356" s="94">
        <f t="shared" si="37"/>
        <v>0.12745216512645582</v>
      </c>
      <c r="O356" s="94">
        <f t="shared" si="37"/>
        <v>0.12745216512645582</v>
      </c>
      <c r="P356" s="94">
        <f t="shared" si="37"/>
        <v>0.12745216512645582</v>
      </c>
      <c r="Q356" s="94">
        <f t="shared" ref="I356:R382" si="41">$D356</f>
        <v>0.12745216512645582</v>
      </c>
      <c r="R356" s="94">
        <f t="shared" si="41"/>
        <v>0.12745216512645582</v>
      </c>
      <c r="S356" s="93">
        <f>(1+H356)^((5-Dashboard!$F$9)*3/12)</f>
        <v>1.0618155042786179</v>
      </c>
      <c r="T356" s="93">
        <f t="shared" si="40"/>
        <v>1.1971461892637671</v>
      </c>
      <c r="U356" s="93">
        <f t="shared" si="40"/>
        <v>1.34972506305832</v>
      </c>
      <c r="V356" s="93">
        <f t="shared" si="40"/>
        <v>1.5217504446705448</v>
      </c>
      <c r="W356" s="93">
        <f t="shared" si="40"/>
        <v>1.7157008336259525</v>
      </c>
      <c r="X356" s="93">
        <f t="shared" si="40"/>
        <v>1.9343706195808452</v>
      </c>
      <c r="Y356" s="93">
        <f t="shared" si="39"/>
        <v>2.1809103432034278</v>
      </c>
      <c r="Z356" s="93">
        <f t="shared" si="39"/>
        <v>2.4588720883913862</v>
      </c>
      <c r="AA356" s="93">
        <f t="shared" si="39"/>
        <v>2.7722606598258781</v>
      </c>
      <c r="AB356" s="93">
        <f t="shared" si="39"/>
        <v>3.125591283215583</v>
      </c>
      <c r="AC356" s="95">
        <f t="shared" si="39"/>
        <v>3.5239546595617863</v>
      </c>
      <c r="AE356" s="96"/>
    </row>
    <row r="357" spans="3:31" ht="24.75" customHeight="1" x14ac:dyDescent="0.25">
      <c r="C357" s="91">
        <f>ABS(E357-Dashboard!$F$13)</f>
        <v>55.969739241998603</v>
      </c>
      <c r="D357" s="92">
        <f t="shared" si="38"/>
        <v>0.12755216512645581</v>
      </c>
      <c r="E357" s="93" cm="1">
        <f t="array" ref="E357">SUM('DRE + DCF'!$S$41/TIR!S357,'DRE + DCF'!$U$41:$AD$41/TIR!T357:AC357,TIR!F357)</f>
        <v>103.5897392419986</v>
      </c>
      <c r="F357" s="100">
        <f>'DRE + DCF'!$AE$38*'DRE + DCF'!$AE$39*(1+G357)/(R357-G357)/AC357</f>
        <v>69.750274777921064</v>
      </c>
      <c r="G357" s="92">
        <f>R357*(1-'DRE + DCF'!$AE$39)</f>
        <v>7.6531299075873485E-2</v>
      </c>
      <c r="H357" s="94">
        <f t="shared" si="36"/>
        <v>0.12755216512645581</v>
      </c>
      <c r="I357" s="94">
        <f t="shared" si="41"/>
        <v>0.12755216512645581</v>
      </c>
      <c r="J357" s="94">
        <f t="shared" si="41"/>
        <v>0.12755216512645581</v>
      </c>
      <c r="K357" s="94">
        <f t="shared" si="41"/>
        <v>0.12755216512645581</v>
      </c>
      <c r="L357" s="94">
        <f t="shared" si="41"/>
        <v>0.12755216512645581</v>
      </c>
      <c r="M357" s="94">
        <f t="shared" si="41"/>
        <v>0.12755216512645581</v>
      </c>
      <c r="N357" s="94">
        <f t="shared" si="41"/>
        <v>0.12755216512645581</v>
      </c>
      <c r="O357" s="94">
        <f t="shared" si="41"/>
        <v>0.12755216512645581</v>
      </c>
      <c r="P357" s="94">
        <f t="shared" si="41"/>
        <v>0.12755216512645581</v>
      </c>
      <c r="Q357" s="94">
        <f t="shared" si="41"/>
        <v>0.12755216512645581</v>
      </c>
      <c r="R357" s="94">
        <f t="shared" si="41"/>
        <v>0.12755216512645581</v>
      </c>
      <c r="S357" s="93">
        <f>(1+H357)^((5-Dashboard!$F$9)*3/12)</f>
        <v>1.061862592394353</v>
      </c>
      <c r="T357" s="93">
        <f t="shared" si="40"/>
        <v>1.197305465121044</v>
      </c>
      <c r="U357" s="93">
        <f t="shared" si="40"/>
        <v>1.3500243695149712</v>
      </c>
      <c r="V357" s="93">
        <f t="shared" si="40"/>
        <v>1.522222900820084</v>
      </c>
      <c r="W357" s="93">
        <f t="shared" si="40"/>
        <v>1.7163857276247598</v>
      </c>
      <c r="X357" s="93">
        <f t="shared" si="40"/>
        <v>1.935314443375445</v>
      </c>
      <c r="Y357" s="93">
        <f t="shared" si="39"/>
        <v>2.1821679908284843</v>
      </c>
      <c r="Z357" s="93">
        <f t="shared" si="39"/>
        <v>2.4605082427283054</v>
      </c>
      <c r="AA357" s="93">
        <f t="shared" si="39"/>
        <v>2.7743513963997914</v>
      </c>
      <c r="AB357" s="93">
        <f t="shared" si="39"/>
        <v>3.1282259238321908</v>
      </c>
      <c r="AC357" s="95">
        <f t="shared" si="39"/>
        <v>3.5272379134216938</v>
      </c>
      <c r="AE357" s="96"/>
    </row>
    <row r="358" spans="3:31" ht="24.75" customHeight="1" x14ac:dyDescent="0.25">
      <c r="C358" s="91">
        <f>ABS(E358-Dashboard!$F$13)</f>
        <v>55.837499592201659</v>
      </c>
      <c r="D358" s="92">
        <f t="shared" si="38"/>
        <v>0.1276521651264558</v>
      </c>
      <c r="E358" s="93" cm="1">
        <f t="array" ref="E358">SUM('DRE + DCF'!$S$41/TIR!S358,'DRE + DCF'!$U$41:$AD$41/TIR!T358:AC358,TIR!F358)</f>
        <v>103.45749959220166</v>
      </c>
      <c r="F358" s="100">
        <f>'DRE + DCF'!$AE$38*'DRE + DCF'!$AE$39*(1+G358)/(R358-G358)/AC358</f>
        <v>69.634645794181722</v>
      </c>
      <c r="G358" s="92">
        <f>R358*(1-'DRE + DCF'!$AE$39)</f>
        <v>7.6591299075873476E-2</v>
      </c>
      <c r="H358" s="94">
        <f t="shared" si="36"/>
        <v>0.1276521651264558</v>
      </c>
      <c r="I358" s="94">
        <f t="shared" si="41"/>
        <v>0.1276521651264558</v>
      </c>
      <c r="J358" s="94">
        <f t="shared" si="41"/>
        <v>0.1276521651264558</v>
      </c>
      <c r="K358" s="94">
        <f t="shared" si="41"/>
        <v>0.1276521651264558</v>
      </c>
      <c r="L358" s="94">
        <f t="shared" si="41"/>
        <v>0.1276521651264558</v>
      </c>
      <c r="M358" s="94">
        <f t="shared" si="41"/>
        <v>0.1276521651264558</v>
      </c>
      <c r="N358" s="94">
        <f t="shared" si="41"/>
        <v>0.1276521651264558</v>
      </c>
      <c r="O358" s="94">
        <f t="shared" si="41"/>
        <v>0.1276521651264558</v>
      </c>
      <c r="P358" s="94">
        <f t="shared" si="41"/>
        <v>0.1276521651264558</v>
      </c>
      <c r="Q358" s="94">
        <f t="shared" si="41"/>
        <v>0.1276521651264558</v>
      </c>
      <c r="R358" s="94">
        <f t="shared" si="41"/>
        <v>0.1276521651264558</v>
      </c>
      <c r="S358" s="93">
        <f>(1+H358)^((5-Dashboard!$F$9)*3/12)</f>
        <v>1.0619096784220661</v>
      </c>
      <c r="T358" s="93">
        <f t="shared" si="40"/>
        <v>1.1974647480413811</v>
      </c>
      <c r="U358" s="93">
        <f t="shared" si="40"/>
        <v>1.3503237157914691</v>
      </c>
      <c r="V358" s="93">
        <f t="shared" si="40"/>
        <v>1.5226954617338511</v>
      </c>
      <c r="W358" s="93">
        <f t="shared" si="40"/>
        <v>1.7170708342524053</v>
      </c>
      <c r="X358" s="93">
        <f t="shared" si="40"/>
        <v>1.9362586439202143</v>
      </c>
      <c r="Y358" s="93">
        <f t="shared" si="39"/>
        <v>2.1834262520614449</v>
      </c>
      <c r="Z358" s="93">
        <f t="shared" si="39"/>
        <v>2.462145340531031</v>
      </c>
      <c r="AA358" s="93">
        <f t="shared" si="39"/>
        <v>2.7764435241058316</v>
      </c>
      <c r="AB358" s="93">
        <f t="shared" si="39"/>
        <v>3.130862551309268</v>
      </c>
      <c r="AC358" s="95">
        <f t="shared" si="39"/>
        <v>3.5305239346972352</v>
      </c>
      <c r="AE358" s="96"/>
    </row>
    <row r="359" spans="3:31" ht="24.75" customHeight="1" x14ac:dyDescent="0.25">
      <c r="C359" s="91">
        <f>ABS(E359-Dashboard!$F$13)</f>
        <v>55.705512021617444</v>
      </c>
      <c r="D359" s="92">
        <f t="shared" si="38"/>
        <v>0.12775216512645579</v>
      </c>
      <c r="E359" s="93" cm="1">
        <f t="array" ref="E359">SUM('DRE + DCF'!$S$41/TIR!S359,'DRE + DCF'!$U$41:$AD$41/TIR!T359:AC359,TIR!F359)</f>
        <v>103.32551202161744</v>
      </c>
      <c r="F359" s="100">
        <f>'DRE + DCF'!$AE$38*'DRE + DCF'!$AE$39*(1+G359)/(R359-G359)/AC359</f>
        <v>69.519256682398407</v>
      </c>
      <c r="G359" s="92">
        <f>R359*(1-'DRE + DCF'!$AE$39)</f>
        <v>7.6651299075873466E-2</v>
      </c>
      <c r="H359" s="94">
        <f t="shared" si="36"/>
        <v>0.12775216512645579</v>
      </c>
      <c r="I359" s="94">
        <f t="shared" si="41"/>
        <v>0.12775216512645579</v>
      </c>
      <c r="J359" s="94">
        <f t="shared" si="41"/>
        <v>0.12775216512645579</v>
      </c>
      <c r="K359" s="94">
        <f t="shared" si="41"/>
        <v>0.12775216512645579</v>
      </c>
      <c r="L359" s="94">
        <f t="shared" si="41"/>
        <v>0.12775216512645579</v>
      </c>
      <c r="M359" s="94">
        <f t="shared" si="41"/>
        <v>0.12775216512645579</v>
      </c>
      <c r="N359" s="94">
        <f t="shared" si="41"/>
        <v>0.12775216512645579</v>
      </c>
      <c r="O359" s="94">
        <f t="shared" si="41"/>
        <v>0.12775216512645579</v>
      </c>
      <c r="P359" s="94">
        <f t="shared" si="41"/>
        <v>0.12775216512645579</v>
      </c>
      <c r="Q359" s="94">
        <f t="shared" si="41"/>
        <v>0.12775216512645579</v>
      </c>
      <c r="R359" s="94">
        <f t="shared" si="41"/>
        <v>0.12775216512645579</v>
      </c>
      <c r="S359" s="93">
        <f>(1+H359)^((5-Dashboard!$F$9)*3/12)</f>
        <v>1.061956762362035</v>
      </c>
      <c r="T359" s="93">
        <f t="shared" si="40"/>
        <v>1.1976240380244658</v>
      </c>
      <c r="U359" s="93">
        <f t="shared" si="40"/>
        <v>1.35062310188958</v>
      </c>
      <c r="V359" s="93">
        <f t="shared" si="40"/>
        <v>1.5231681274257836</v>
      </c>
      <c r="W359" s="93">
        <f t="shared" si="40"/>
        <v>1.7177561535560366</v>
      </c>
      <c r="X359" s="93">
        <f t="shared" si="40"/>
        <v>1.9372032213321129</v>
      </c>
      <c r="Y359" s="93">
        <f t="shared" si="39"/>
        <v>2.184685127147235</v>
      </c>
      <c r="Z359" s="93">
        <f t="shared" si="39"/>
        <v>2.4637833822598605</v>
      </c>
      <c r="AA359" s="93">
        <f t="shared" si="39"/>
        <v>2.7785370437461396</v>
      </c>
      <c r="AB359" s="93">
        <f t="shared" si="39"/>
        <v>3.1335011669687707</v>
      </c>
      <c r="AC359" s="95">
        <f t="shared" si="39"/>
        <v>3.5338127254753067</v>
      </c>
      <c r="AE359" s="96"/>
    </row>
    <row r="360" spans="3:31" ht="24.75" customHeight="1" x14ac:dyDescent="0.25">
      <c r="C360" s="91">
        <f>ABS(E360-Dashboard!$F$13)</f>
        <v>55.573775894337452</v>
      </c>
      <c r="D360" s="92">
        <f t="shared" si="38"/>
        <v>0.12785216512645578</v>
      </c>
      <c r="E360" s="93" cm="1">
        <f t="array" ref="E360">SUM('DRE + DCF'!$S$41/TIR!S360,'DRE + DCF'!$U$41:$AD$41/TIR!T360:AC360,TIR!F360)</f>
        <v>103.19377589433745</v>
      </c>
      <c r="F360" s="100">
        <f>'DRE + DCF'!$AE$38*'DRE + DCF'!$AE$39*(1+G360)/(R360-G360)/AC360</f>
        <v>69.404106817610938</v>
      </c>
      <c r="G360" s="92">
        <f>R360*(1-'DRE + DCF'!$AE$39)</f>
        <v>7.6711299075873471E-2</v>
      </c>
      <c r="H360" s="94">
        <f t="shared" si="36"/>
        <v>0.12785216512645578</v>
      </c>
      <c r="I360" s="94">
        <f t="shared" si="41"/>
        <v>0.12785216512645578</v>
      </c>
      <c r="J360" s="94">
        <f t="shared" si="41"/>
        <v>0.12785216512645578</v>
      </c>
      <c r="K360" s="94">
        <f t="shared" si="41"/>
        <v>0.12785216512645578</v>
      </c>
      <c r="L360" s="94">
        <f t="shared" si="41"/>
        <v>0.12785216512645578</v>
      </c>
      <c r="M360" s="94">
        <f t="shared" si="41"/>
        <v>0.12785216512645578</v>
      </c>
      <c r="N360" s="94">
        <f t="shared" si="41"/>
        <v>0.12785216512645578</v>
      </c>
      <c r="O360" s="94">
        <f t="shared" si="41"/>
        <v>0.12785216512645578</v>
      </c>
      <c r="P360" s="94">
        <f t="shared" si="41"/>
        <v>0.12785216512645578</v>
      </c>
      <c r="Q360" s="94">
        <f t="shared" si="41"/>
        <v>0.12785216512645578</v>
      </c>
      <c r="R360" s="94">
        <f t="shared" si="41"/>
        <v>0.12785216512645578</v>
      </c>
      <c r="S360" s="93">
        <f>(1+H360)^((5-Dashboard!$F$9)*3/12)</f>
        <v>1.0620038442145374</v>
      </c>
      <c r="T360" s="93">
        <f t="shared" si="40"/>
        <v>1.1977833350699851</v>
      </c>
      <c r="U360" s="93">
        <f t="shared" si="40"/>
        <v>1.3509225278110697</v>
      </c>
      <c r="V360" s="93">
        <f t="shared" si="40"/>
        <v>1.5236408979098195</v>
      </c>
      <c r="W360" s="93">
        <f t="shared" si="40"/>
        <v>1.7184416855828069</v>
      </c>
      <c r="X360" s="93">
        <f t="shared" si="40"/>
        <v>1.9381481757281247</v>
      </c>
      <c r="Y360" s="93">
        <f t="shared" si="39"/>
        <v>2.1859446163308558</v>
      </c>
      <c r="Z360" s="93">
        <f t="shared" si="39"/>
        <v>2.4654223683752754</v>
      </c>
      <c r="AA360" s="93">
        <f t="shared" si="39"/>
        <v>2.7806319561232486</v>
      </c>
      <c r="AB360" s="93">
        <f t="shared" si="39"/>
        <v>3.1361417721334179</v>
      </c>
      <c r="AC360" s="95">
        <f t="shared" si="39"/>
        <v>3.5371042878441949</v>
      </c>
      <c r="AE360" s="96"/>
    </row>
    <row r="361" spans="3:31" ht="24.75" customHeight="1" x14ac:dyDescent="0.25">
      <c r="C361" s="91">
        <f>ABS(E361-Dashboard!$F$13)</f>
        <v>55.442290576489263</v>
      </c>
      <c r="D361" s="92">
        <f t="shared" si="38"/>
        <v>0.12795216512645577</v>
      </c>
      <c r="E361" s="93" cm="1">
        <f t="array" ref="E361">SUM('DRE + DCF'!$S$41/TIR!S361,'DRE + DCF'!$U$41:$AD$41/TIR!T361:AC361,TIR!F361)</f>
        <v>103.06229057648926</v>
      </c>
      <c r="F361" s="100">
        <f>'DRE + DCF'!$AE$38*'DRE + DCF'!$AE$39*(1+G361)/(R361-G361)/AC361</f>
        <v>69.289195576883984</v>
      </c>
      <c r="G361" s="92">
        <f>R361*(1-'DRE + DCF'!$AE$39)</f>
        <v>7.6771299075873461E-2</v>
      </c>
      <c r="H361" s="94">
        <f t="shared" si="36"/>
        <v>0.12795216512645577</v>
      </c>
      <c r="I361" s="94">
        <f t="shared" si="41"/>
        <v>0.12795216512645577</v>
      </c>
      <c r="J361" s="94">
        <f t="shared" si="41"/>
        <v>0.12795216512645577</v>
      </c>
      <c r="K361" s="94">
        <f t="shared" si="41"/>
        <v>0.12795216512645577</v>
      </c>
      <c r="L361" s="94">
        <f t="shared" si="41"/>
        <v>0.12795216512645577</v>
      </c>
      <c r="M361" s="94">
        <f t="shared" si="41"/>
        <v>0.12795216512645577</v>
      </c>
      <c r="N361" s="94">
        <f t="shared" si="41"/>
        <v>0.12795216512645577</v>
      </c>
      <c r="O361" s="94">
        <f t="shared" si="41"/>
        <v>0.12795216512645577</v>
      </c>
      <c r="P361" s="94">
        <f t="shared" si="41"/>
        <v>0.12795216512645577</v>
      </c>
      <c r="Q361" s="94">
        <f t="shared" si="41"/>
        <v>0.12795216512645577</v>
      </c>
      <c r="R361" s="94">
        <f t="shared" si="41"/>
        <v>0.12795216512645577</v>
      </c>
      <c r="S361" s="93">
        <f>(1+H361)^((5-Dashboard!$F$9)*3/12)</f>
        <v>1.0620509239798512</v>
      </c>
      <c r="T361" s="93">
        <f t="shared" si="40"/>
        <v>1.197942639177626</v>
      </c>
      <c r="U361" s="93">
        <f t="shared" si="40"/>
        <v>1.3512219935577037</v>
      </c>
      <c r="V361" s="93">
        <f t="shared" si="40"/>
        <v>1.5241137731998977</v>
      </c>
      <c r="W361" s="93">
        <f t="shared" si="40"/>
        <v>1.7191274303798765</v>
      </c>
      <c r="X361" s="93">
        <f t="shared" si="40"/>
        <v>1.939093507225262</v>
      </c>
      <c r="Y361" s="93">
        <f t="shared" si="39"/>
        <v>2.187204719857387</v>
      </c>
      <c r="Z361" s="93">
        <f t="shared" si="39"/>
        <v>2.4670622993379427</v>
      </c>
      <c r="AA361" s="93">
        <f t="shared" si="39"/>
        <v>2.7827282620400848</v>
      </c>
      <c r="AB361" s="93">
        <f t="shared" si="39"/>
        <v>3.1387843681266929</v>
      </c>
      <c r="AC361" s="95">
        <f t="shared" si="39"/>
        <v>3.5403986238935774</v>
      </c>
      <c r="AE361" s="96"/>
    </row>
    <row r="362" spans="3:31" ht="24.75" customHeight="1" x14ac:dyDescent="0.25">
      <c r="C362" s="91">
        <f>ABS(E362-Dashboard!$F$13)</f>
        <v>55.311055436228834</v>
      </c>
      <c r="D362" s="92">
        <f t="shared" si="38"/>
        <v>0.12805216512645576</v>
      </c>
      <c r="E362" s="93" cm="1">
        <f t="array" ref="E362">SUM('DRE + DCF'!$S$41/TIR!S362,'DRE + DCF'!$U$41:$AD$41/TIR!T362:AC362,TIR!F362)</f>
        <v>102.93105543622883</v>
      </c>
      <c r="F362" s="100">
        <f>'DRE + DCF'!$AE$38*'DRE + DCF'!$AE$39*(1+G362)/(R362-G362)/AC362</f>
        <v>69.174522339299273</v>
      </c>
      <c r="G362" s="92">
        <f>R362*(1-'DRE + DCF'!$AE$39)</f>
        <v>7.6831299075873452E-2</v>
      </c>
      <c r="H362" s="94">
        <f t="shared" si="36"/>
        <v>0.12805216512645576</v>
      </c>
      <c r="I362" s="94">
        <f t="shared" si="41"/>
        <v>0.12805216512645576</v>
      </c>
      <c r="J362" s="94">
        <f t="shared" si="41"/>
        <v>0.12805216512645576</v>
      </c>
      <c r="K362" s="94">
        <f t="shared" si="41"/>
        <v>0.12805216512645576</v>
      </c>
      <c r="L362" s="94">
        <f t="shared" si="41"/>
        <v>0.12805216512645576</v>
      </c>
      <c r="M362" s="94">
        <f t="shared" si="41"/>
        <v>0.12805216512645576</v>
      </c>
      <c r="N362" s="94">
        <f t="shared" si="41"/>
        <v>0.12805216512645576</v>
      </c>
      <c r="O362" s="94">
        <f t="shared" si="41"/>
        <v>0.12805216512645576</v>
      </c>
      <c r="P362" s="94">
        <f t="shared" si="41"/>
        <v>0.12805216512645576</v>
      </c>
      <c r="Q362" s="94">
        <f t="shared" si="41"/>
        <v>0.12805216512645576</v>
      </c>
      <c r="R362" s="94">
        <f t="shared" si="41"/>
        <v>0.12805216512645576</v>
      </c>
      <c r="S362" s="93">
        <f>(1+H362)^((5-Dashboard!$F$9)*3/12)</f>
        <v>1.0620980016582535</v>
      </c>
      <c r="T362" s="93">
        <f t="shared" si="40"/>
        <v>1.1981019503470749</v>
      </c>
      <c r="U362" s="93">
        <f t="shared" si="40"/>
        <v>1.3515214991312472</v>
      </c>
      <c r="V362" s="93">
        <f t="shared" si="40"/>
        <v>1.5245867533099566</v>
      </c>
      <c r="W362" s="93">
        <f t="shared" si="40"/>
        <v>1.7198133879944102</v>
      </c>
      <c r="X362" s="93">
        <f t="shared" si="40"/>
        <v>1.9400392159405595</v>
      </c>
      <c r="Y362" s="93">
        <f t="shared" si="39"/>
        <v>2.1884654379719795</v>
      </c>
      <c r="Z362" s="93">
        <f t="shared" si="39"/>
        <v>2.4687031756087086</v>
      </c>
      <c r="AA362" s="93">
        <f t="shared" si="39"/>
        <v>2.7848259622999603</v>
      </c>
      <c r="AB362" s="93">
        <f t="shared" si="39"/>
        <v>3.1414289562728355</v>
      </c>
      <c r="AC362" s="95">
        <f t="shared" si="39"/>
        <v>3.5436957357145138</v>
      </c>
      <c r="AE362" s="96"/>
    </row>
    <row r="363" spans="3:31" ht="24.75" customHeight="1" x14ac:dyDescent="0.25">
      <c r="C363" s="91">
        <f>ABS(E363-Dashboard!$F$13)</f>
        <v>55.180069843731992</v>
      </c>
      <c r="D363" s="92">
        <f t="shared" si="38"/>
        <v>0.12815216512645575</v>
      </c>
      <c r="E363" s="93" cm="1">
        <f t="array" ref="E363">SUM('DRE + DCF'!$S$41/TIR!S363,'DRE + DCF'!$U$41:$AD$41/TIR!T363:AC363,TIR!F363)</f>
        <v>102.80006984373199</v>
      </c>
      <c r="F363" s="100">
        <f>'DRE + DCF'!$AE$38*'DRE + DCF'!$AE$39*(1+G363)/(R363-G363)/AC363</f>
        <v>69.060086485947224</v>
      </c>
      <c r="G363" s="92">
        <f>R363*(1-'DRE + DCF'!$AE$39)</f>
        <v>7.6891299075873443E-2</v>
      </c>
      <c r="H363" s="94">
        <f t="shared" si="36"/>
        <v>0.12815216512645575</v>
      </c>
      <c r="I363" s="94">
        <f t="shared" si="41"/>
        <v>0.12815216512645575</v>
      </c>
      <c r="J363" s="94">
        <f t="shared" si="41"/>
        <v>0.12815216512645575</v>
      </c>
      <c r="K363" s="94">
        <f t="shared" si="41"/>
        <v>0.12815216512645575</v>
      </c>
      <c r="L363" s="94">
        <f t="shared" si="41"/>
        <v>0.12815216512645575</v>
      </c>
      <c r="M363" s="94">
        <f t="shared" si="41"/>
        <v>0.12815216512645575</v>
      </c>
      <c r="N363" s="94">
        <f t="shared" si="41"/>
        <v>0.12815216512645575</v>
      </c>
      <c r="O363" s="94">
        <f t="shared" si="41"/>
        <v>0.12815216512645575</v>
      </c>
      <c r="P363" s="94">
        <f t="shared" si="41"/>
        <v>0.12815216512645575</v>
      </c>
      <c r="Q363" s="94">
        <f t="shared" si="41"/>
        <v>0.12815216512645575</v>
      </c>
      <c r="R363" s="94">
        <f t="shared" si="41"/>
        <v>0.12815216512645575</v>
      </c>
      <c r="S363" s="93">
        <f>(1+H363)^((5-Dashboard!$F$9)*3/12)</f>
        <v>1.0621450772500223</v>
      </c>
      <c r="T363" s="93">
        <f t="shared" si="40"/>
        <v>1.1982612685780192</v>
      </c>
      <c r="U363" s="93">
        <f t="shared" si="40"/>
        <v>1.3518210445334657</v>
      </c>
      <c r="V363" s="93">
        <f t="shared" si="40"/>
        <v>1.5250598382539362</v>
      </c>
      <c r="W363" s="93">
        <f t="shared" si="40"/>
        <v>1.7204995584735805</v>
      </c>
      <c r="X363" s="93">
        <f t="shared" si="40"/>
        <v>1.9409853019910808</v>
      </c>
      <c r="Y363" s="93">
        <f t="shared" si="39"/>
        <v>2.1897267709198651</v>
      </c>
      <c r="Z363" s="93">
        <f t="shared" si="39"/>
        <v>2.470344997648608</v>
      </c>
      <c r="AA363" s="93">
        <f t="shared" si="39"/>
        <v>2.7869250577065863</v>
      </c>
      <c r="AB363" s="93">
        <f t="shared" si="39"/>
        <v>3.1440755378968577</v>
      </c>
      <c r="AC363" s="95">
        <f t="shared" si="39"/>
        <v>3.5469956253994659</v>
      </c>
      <c r="AE363" s="96"/>
    </row>
    <row r="364" spans="3:31" ht="24.75" customHeight="1" x14ac:dyDescent="0.25">
      <c r="C364" s="91">
        <f>ABS(E364-Dashboard!$F$13)</f>
        <v>55.049333171187122</v>
      </c>
      <c r="D364" s="92">
        <f t="shared" si="38"/>
        <v>0.12825216512645574</v>
      </c>
      <c r="E364" s="93" cm="1">
        <f t="array" ref="E364">SUM('DRE + DCF'!$S$41/TIR!S364,'DRE + DCF'!$U$41:$AD$41/TIR!T364:AC364,TIR!F364)</f>
        <v>102.66933317118712</v>
      </c>
      <c r="F364" s="100">
        <f>'DRE + DCF'!$AE$38*'DRE + DCF'!$AE$39*(1+G364)/(R364-G364)/AC364</f>
        <v>68.945887399919528</v>
      </c>
      <c r="G364" s="92">
        <f>R364*(1-'DRE + DCF'!$AE$39)</f>
        <v>7.6951299075873433E-2</v>
      </c>
      <c r="H364" s="94">
        <f t="shared" si="36"/>
        <v>0.12825216512645574</v>
      </c>
      <c r="I364" s="94">
        <f t="shared" si="41"/>
        <v>0.12825216512645574</v>
      </c>
      <c r="J364" s="94">
        <f t="shared" si="41"/>
        <v>0.12825216512645574</v>
      </c>
      <c r="K364" s="94">
        <f t="shared" si="41"/>
        <v>0.12825216512645574</v>
      </c>
      <c r="L364" s="94">
        <f t="shared" si="41"/>
        <v>0.12825216512645574</v>
      </c>
      <c r="M364" s="94">
        <f t="shared" si="41"/>
        <v>0.12825216512645574</v>
      </c>
      <c r="N364" s="94">
        <f t="shared" si="41"/>
        <v>0.12825216512645574</v>
      </c>
      <c r="O364" s="94">
        <f t="shared" si="41"/>
        <v>0.12825216512645574</v>
      </c>
      <c r="P364" s="94">
        <f t="shared" si="41"/>
        <v>0.12825216512645574</v>
      </c>
      <c r="Q364" s="94">
        <f t="shared" si="41"/>
        <v>0.12825216512645574</v>
      </c>
      <c r="R364" s="94">
        <f t="shared" si="41"/>
        <v>0.12825216512645574</v>
      </c>
      <c r="S364" s="93">
        <f>(1+H364)^((5-Dashboard!$F$9)*3/12)</f>
        <v>1.0621921507554344</v>
      </c>
      <c r="T364" s="93">
        <f t="shared" si="40"/>
        <v>1.1984205938701453</v>
      </c>
      <c r="U364" s="93">
        <f t="shared" si="40"/>
        <v>1.3521206297661243</v>
      </c>
      <c r="V364" s="93">
        <f t="shared" si="40"/>
        <v>1.5255330280457766</v>
      </c>
      <c r="W364" s="93">
        <f t="shared" si="40"/>
        <v>1.7211859418645654</v>
      </c>
      <c r="X364" s="93">
        <f t="shared" si="40"/>
        <v>1.9419317654939137</v>
      </c>
      <c r="Y364" s="93">
        <f t="shared" si="39"/>
        <v>2.1909887189463486</v>
      </c>
      <c r="Z364" s="93">
        <f t="shared" si="39"/>
        <v>2.4719877659188572</v>
      </c>
      <c r="AA364" s="93">
        <f t="shared" si="39"/>
        <v>2.7890255490640605</v>
      </c>
      <c r="AB364" s="93">
        <f t="shared" si="39"/>
        <v>3.1467241143245279</v>
      </c>
      <c r="AC364" s="95">
        <f t="shared" si="39"/>
        <v>3.550298295042277</v>
      </c>
      <c r="AE364" s="96"/>
    </row>
    <row r="365" spans="3:31" ht="24.75" customHeight="1" x14ac:dyDescent="0.25">
      <c r="C365" s="91">
        <f>ABS(E365-Dashboard!$F$13)</f>
        <v>54.918844792786651</v>
      </c>
      <c r="D365" s="92">
        <f t="shared" si="38"/>
        <v>0.12835216512645573</v>
      </c>
      <c r="E365" s="93" cm="1">
        <f t="array" ref="E365">SUM('DRE + DCF'!$S$41/TIR!S365,'DRE + DCF'!$U$41:$AD$41/TIR!T365:AC365,TIR!F365)</f>
        <v>102.53884479278665</v>
      </c>
      <c r="F365" s="100">
        <f>'DRE + DCF'!$AE$38*'DRE + DCF'!$AE$39*(1+G365)/(R365-G365)/AC365</f>
        <v>68.831924466300777</v>
      </c>
      <c r="G365" s="92">
        <f>R365*(1-'DRE + DCF'!$AE$39)</f>
        <v>7.7011299075873438E-2</v>
      </c>
      <c r="H365" s="94">
        <f t="shared" si="36"/>
        <v>0.12835216512645573</v>
      </c>
      <c r="I365" s="94">
        <f t="shared" si="41"/>
        <v>0.12835216512645573</v>
      </c>
      <c r="J365" s="94">
        <f t="shared" si="41"/>
        <v>0.12835216512645573</v>
      </c>
      <c r="K365" s="94">
        <f t="shared" si="41"/>
        <v>0.12835216512645573</v>
      </c>
      <c r="L365" s="94">
        <f t="shared" si="41"/>
        <v>0.12835216512645573</v>
      </c>
      <c r="M365" s="94">
        <f t="shared" si="41"/>
        <v>0.12835216512645573</v>
      </c>
      <c r="N365" s="94">
        <f t="shared" si="41"/>
        <v>0.12835216512645573</v>
      </c>
      <c r="O365" s="94">
        <f t="shared" si="41"/>
        <v>0.12835216512645573</v>
      </c>
      <c r="P365" s="94">
        <f t="shared" si="41"/>
        <v>0.12835216512645573</v>
      </c>
      <c r="Q365" s="94">
        <f t="shared" si="41"/>
        <v>0.12835216512645573</v>
      </c>
      <c r="R365" s="94">
        <f t="shared" si="41"/>
        <v>0.12835216512645573</v>
      </c>
      <c r="S365" s="93">
        <f>(1+H365)^((5-Dashboard!$F$9)*3/12)</f>
        <v>1.0622392221747678</v>
      </c>
      <c r="T365" s="93">
        <f t="shared" si="40"/>
        <v>1.1985799262231414</v>
      </c>
      <c r="U365" s="93">
        <f t="shared" si="40"/>
        <v>1.3524202548309889</v>
      </c>
      <c r="V365" s="93">
        <f t="shared" si="40"/>
        <v>1.5260063226994192</v>
      </c>
      <c r="W365" s="93">
        <f t="shared" si="40"/>
        <v>1.7218725382145503</v>
      </c>
      <c r="X365" s="93">
        <f t="shared" si="40"/>
        <v>1.9428786065661736</v>
      </c>
      <c r="Y365" s="93">
        <f t="shared" si="39"/>
        <v>2.1922512822968132</v>
      </c>
      <c r="Z365" s="93">
        <f t="shared" si="39"/>
        <v>2.4736314808808579</v>
      </c>
      <c r="AA365" s="93">
        <f t="shared" si="39"/>
        <v>2.7911274371768768</v>
      </c>
      <c r="AB365" s="93">
        <f t="shared" si="39"/>
        <v>3.1493746868823842</v>
      </c>
      <c r="AC365" s="95">
        <f t="shared" si="39"/>
        <v>3.5536037467381916</v>
      </c>
      <c r="AE365" s="96"/>
    </row>
    <row r="366" spans="3:31" ht="24.75" customHeight="1" x14ac:dyDescent="0.25">
      <c r="C366" s="91">
        <f>ABS(E366-Dashboard!$F$13)</f>
        <v>54.788604084719744</v>
      </c>
      <c r="D366" s="92">
        <f t="shared" si="38"/>
        <v>0.12845216512645571</v>
      </c>
      <c r="E366" s="93" cm="1">
        <f t="array" ref="E366">SUM('DRE + DCF'!$S$41/TIR!S366,'DRE + DCF'!$U$41:$AD$41/TIR!T366:AC366,TIR!F366)</f>
        <v>102.40860408471974</v>
      </c>
      <c r="F366" s="100">
        <f>'DRE + DCF'!$AE$38*'DRE + DCF'!$AE$39*(1+G366)/(R366-G366)/AC366</f>
        <v>68.718197072161018</v>
      </c>
      <c r="G366" s="92">
        <f>R366*(1-'DRE + DCF'!$AE$39)</f>
        <v>7.7071299075873428E-2</v>
      </c>
      <c r="H366" s="94">
        <f t="shared" si="36"/>
        <v>0.12845216512645571</v>
      </c>
      <c r="I366" s="94">
        <f t="shared" si="41"/>
        <v>0.12845216512645571</v>
      </c>
      <c r="J366" s="94">
        <f t="shared" si="41"/>
        <v>0.12845216512645571</v>
      </c>
      <c r="K366" s="94">
        <f t="shared" si="41"/>
        <v>0.12845216512645571</v>
      </c>
      <c r="L366" s="94">
        <f t="shared" si="41"/>
        <v>0.12845216512645571</v>
      </c>
      <c r="M366" s="94">
        <f t="shared" si="41"/>
        <v>0.12845216512645571</v>
      </c>
      <c r="N366" s="94">
        <f t="shared" si="41"/>
        <v>0.12845216512645571</v>
      </c>
      <c r="O366" s="94">
        <f t="shared" si="41"/>
        <v>0.12845216512645571</v>
      </c>
      <c r="P366" s="94">
        <f t="shared" si="41"/>
        <v>0.12845216512645571</v>
      </c>
      <c r="Q366" s="94">
        <f t="shared" si="41"/>
        <v>0.12845216512645571</v>
      </c>
      <c r="R366" s="94">
        <f t="shared" si="41"/>
        <v>0.12845216512645571</v>
      </c>
      <c r="S366" s="93">
        <f>(1+H366)^((5-Dashboard!$F$9)*3/12)</f>
        <v>1.0622862915082993</v>
      </c>
      <c r="T366" s="93">
        <f t="shared" si="40"/>
        <v>1.1987392656366935</v>
      </c>
      <c r="U366" s="93">
        <f t="shared" si="40"/>
        <v>1.3527199197298243</v>
      </c>
      <c r="V366" s="93">
        <f t="shared" si="40"/>
        <v>1.5264797222288056</v>
      </c>
      <c r="W366" s="93">
        <f t="shared" si="40"/>
        <v>1.7225593475707262</v>
      </c>
      <c r="X366" s="93">
        <f t="shared" si="40"/>
        <v>1.9438258253250007</v>
      </c>
      <c r="Y366" s="93">
        <f t="shared" si="39"/>
        <v>2.1935144612167168</v>
      </c>
      <c r="Z366" s="93">
        <f t="shared" si="39"/>
        <v>2.4752761429961949</v>
      </c>
      <c r="AA366" s="93">
        <f t="shared" si="39"/>
        <v>2.7932307228499185</v>
      </c>
      <c r="AB366" s="93">
        <f t="shared" si="39"/>
        <v>3.1520272568977252</v>
      </c>
      <c r="AC366" s="95">
        <f t="shared" si="39"/>
        <v>3.5569119825838409</v>
      </c>
      <c r="AE366" s="96"/>
    </row>
    <row r="367" spans="3:31" ht="24.75" customHeight="1" x14ac:dyDescent="0.25">
      <c r="C367" s="91">
        <f>ABS(E367-Dashboard!$F$13)</f>
        <v>54.65861042516412</v>
      </c>
      <c r="D367" s="92">
        <f t="shared" si="38"/>
        <v>0.1285521651264557</v>
      </c>
      <c r="E367" s="93" cm="1">
        <f t="array" ref="E367">SUM('DRE + DCF'!$S$41/TIR!S367,'DRE + DCF'!$U$41:$AD$41/TIR!T367:AC367,TIR!F367)</f>
        <v>102.27861042516412</v>
      </c>
      <c r="F367" s="100">
        <f>'DRE + DCF'!$AE$38*'DRE + DCF'!$AE$39*(1+G367)/(R367-G367)/AC367</f>
        <v>68.604704606547713</v>
      </c>
      <c r="G367" s="92">
        <f>R367*(1-'DRE + DCF'!$AE$39)</f>
        <v>7.7131299075873419E-2</v>
      </c>
      <c r="H367" s="94">
        <f t="shared" si="36"/>
        <v>0.1285521651264557</v>
      </c>
      <c r="I367" s="94">
        <f t="shared" si="41"/>
        <v>0.1285521651264557</v>
      </c>
      <c r="J367" s="94">
        <f t="shared" si="41"/>
        <v>0.1285521651264557</v>
      </c>
      <c r="K367" s="94">
        <f t="shared" si="41"/>
        <v>0.1285521651264557</v>
      </c>
      <c r="L367" s="94">
        <f t="shared" si="41"/>
        <v>0.1285521651264557</v>
      </c>
      <c r="M367" s="94">
        <f t="shared" si="41"/>
        <v>0.1285521651264557</v>
      </c>
      <c r="N367" s="94">
        <f t="shared" si="41"/>
        <v>0.1285521651264557</v>
      </c>
      <c r="O367" s="94">
        <f t="shared" si="41"/>
        <v>0.1285521651264557</v>
      </c>
      <c r="P367" s="94">
        <f t="shared" si="41"/>
        <v>0.1285521651264557</v>
      </c>
      <c r="Q367" s="94">
        <f t="shared" si="41"/>
        <v>0.1285521651264557</v>
      </c>
      <c r="R367" s="94">
        <f t="shared" si="41"/>
        <v>0.1285521651264557</v>
      </c>
      <c r="S367" s="93">
        <f>(1+H367)^((5-Dashboard!$F$9)*3/12)</f>
        <v>1.0623333587563066</v>
      </c>
      <c r="T367" s="93">
        <f t="shared" si="40"/>
        <v>1.1988986121104896</v>
      </c>
      <c r="U367" s="93">
        <f t="shared" si="40"/>
        <v>1.3530196244643957</v>
      </c>
      <c r="V367" s="93">
        <f t="shared" si="40"/>
        <v>1.5269532266478776</v>
      </c>
      <c r="W367" s="93">
        <f t="shared" si="40"/>
        <v>1.7232463699802898</v>
      </c>
      <c r="X367" s="93">
        <f t="shared" si="40"/>
        <v>1.9447734218875612</v>
      </c>
      <c r="Y367" s="93">
        <f t="shared" si="39"/>
        <v>2.1947782559515931</v>
      </c>
      <c r="Z367" s="93">
        <f t="shared" si="39"/>
        <v>2.4769217527266365</v>
      </c>
      <c r="AA367" s="93">
        <f t="shared" si="39"/>
        <v>2.7953354068884608</v>
      </c>
      <c r="AB367" s="93">
        <f t="shared" si="39"/>
        <v>3.1546818256986144</v>
      </c>
      <c r="AC367" s="95">
        <f t="shared" si="39"/>
        <v>3.5602230046772512</v>
      </c>
      <c r="AE367" s="96"/>
    </row>
    <row r="368" spans="3:31" ht="24.75" customHeight="1" x14ac:dyDescent="0.25">
      <c r="C368" s="91">
        <f>ABS(E368-Dashboard!$F$13)</f>
        <v>54.528863194278408</v>
      </c>
      <c r="D368" s="92">
        <f t="shared" si="38"/>
        <v>0.12865216512645569</v>
      </c>
      <c r="E368" s="93" cm="1">
        <f t="array" ref="E368">SUM('DRE + DCF'!$S$41/TIR!S368,'DRE + DCF'!$U$41:$AD$41/TIR!T368:AC368,TIR!F368)</f>
        <v>102.14886319427841</v>
      </c>
      <c r="F368" s="100">
        <f>'DRE + DCF'!$AE$38*'DRE + DCF'!$AE$39*(1+G368)/(R368-G368)/AC368</f>
        <v>68.491446460478031</v>
      </c>
      <c r="G368" s="92">
        <f>R368*(1-'DRE + DCF'!$AE$39)</f>
        <v>7.719129907587341E-2</v>
      </c>
      <c r="H368" s="94">
        <f t="shared" si="36"/>
        <v>0.12865216512645569</v>
      </c>
      <c r="I368" s="94">
        <f t="shared" si="41"/>
        <v>0.12865216512645569</v>
      </c>
      <c r="J368" s="94">
        <f t="shared" si="41"/>
        <v>0.12865216512645569</v>
      </c>
      <c r="K368" s="94">
        <f t="shared" si="41"/>
        <v>0.12865216512645569</v>
      </c>
      <c r="L368" s="94">
        <f t="shared" si="41"/>
        <v>0.12865216512645569</v>
      </c>
      <c r="M368" s="94">
        <f t="shared" si="41"/>
        <v>0.12865216512645569</v>
      </c>
      <c r="N368" s="94">
        <f t="shared" si="41"/>
        <v>0.12865216512645569</v>
      </c>
      <c r="O368" s="94">
        <f t="shared" si="41"/>
        <v>0.12865216512645569</v>
      </c>
      <c r="P368" s="94">
        <f t="shared" si="41"/>
        <v>0.12865216512645569</v>
      </c>
      <c r="Q368" s="94">
        <f t="shared" si="41"/>
        <v>0.12865216512645569</v>
      </c>
      <c r="R368" s="94">
        <f t="shared" si="41"/>
        <v>0.12865216512645569</v>
      </c>
      <c r="S368" s="93">
        <f>(1+H368)^((5-Dashboard!$F$9)*3/12)</f>
        <v>1.0623804239190666</v>
      </c>
      <c r="T368" s="93">
        <f t="shared" si="40"/>
        <v>1.1990579656442162</v>
      </c>
      <c r="U368" s="93">
        <f t="shared" si="40"/>
        <v>1.3533193690364678</v>
      </c>
      <c r="V368" s="93">
        <f t="shared" si="40"/>
        <v>1.527426835970578</v>
      </c>
      <c r="W368" s="93">
        <f t="shared" si="40"/>
        <v>1.7239336054904444</v>
      </c>
      <c r="X368" s="93">
        <f t="shared" si="40"/>
        <v>1.9457213963710469</v>
      </c>
      <c r="Y368" s="93">
        <f t="shared" si="39"/>
        <v>2.1960426667470525</v>
      </c>
      <c r="Z368" s="93">
        <f t="shared" si="39"/>
        <v>2.4785683105341363</v>
      </c>
      <c r="AA368" s="93">
        <f t="shared" si="39"/>
        <v>2.7974414900981741</v>
      </c>
      <c r="AB368" s="93">
        <f t="shared" si="39"/>
        <v>3.1573383946138827</v>
      </c>
      <c r="AC368" s="95">
        <f t="shared" si="39"/>
        <v>3.5635368151178461</v>
      </c>
      <c r="AE368" s="96"/>
    </row>
    <row r="369" spans="3:31" ht="24.75" customHeight="1" x14ac:dyDescent="0.25">
      <c r="C369" s="91">
        <f>ABS(E369-Dashboard!$F$13)</f>
        <v>54.399361774194354</v>
      </c>
      <c r="D369" s="92">
        <f t="shared" si="38"/>
        <v>0.12875216512645568</v>
      </c>
      <c r="E369" s="93" cm="1">
        <f t="array" ref="E369">SUM('DRE + DCF'!$S$41/TIR!S369,'DRE + DCF'!$U$41:$AD$41/TIR!T369:AC369,TIR!F369)</f>
        <v>102.01936177419435</v>
      </c>
      <c r="F369" s="100">
        <f>'DRE + DCF'!$AE$38*'DRE + DCF'!$AE$39*(1+G369)/(R369-G369)/AC369</f>
        <v>68.378422026931091</v>
      </c>
      <c r="G369" s="92">
        <f>R369*(1-'DRE + DCF'!$AE$39)</f>
        <v>7.72512990758734E-2</v>
      </c>
      <c r="H369" s="94">
        <f t="shared" si="36"/>
        <v>0.12875216512645568</v>
      </c>
      <c r="I369" s="94">
        <f t="shared" si="41"/>
        <v>0.12875216512645568</v>
      </c>
      <c r="J369" s="94">
        <f t="shared" si="41"/>
        <v>0.12875216512645568</v>
      </c>
      <c r="K369" s="94">
        <f t="shared" si="41"/>
        <v>0.12875216512645568</v>
      </c>
      <c r="L369" s="94">
        <f t="shared" si="41"/>
        <v>0.12875216512645568</v>
      </c>
      <c r="M369" s="94">
        <f t="shared" si="41"/>
        <v>0.12875216512645568</v>
      </c>
      <c r="N369" s="94">
        <f t="shared" si="41"/>
        <v>0.12875216512645568</v>
      </c>
      <c r="O369" s="94">
        <f t="shared" si="41"/>
        <v>0.12875216512645568</v>
      </c>
      <c r="P369" s="94">
        <f t="shared" si="41"/>
        <v>0.12875216512645568</v>
      </c>
      <c r="Q369" s="94">
        <f t="shared" si="41"/>
        <v>0.12875216512645568</v>
      </c>
      <c r="R369" s="94">
        <f t="shared" si="41"/>
        <v>0.12875216512645568</v>
      </c>
      <c r="S369" s="93">
        <f>(1+H369)^((5-Dashboard!$F$9)*3/12)</f>
        <v>1.0624274869968564</v>
      </c>
      <c r="T369" s="93">
        <f t="shared" si="40"/>
        <v>1.1992173262375609</v>
      </c>
      <c r="U369" s="93">
        <f t="shared" si="40"/>
        <v>1.3536191534478059</v>
      </c>
      <c r="V369" s="93">
        <f t="shared" si="40"/>
        <v>1.5279005502108509</v>
      </c>
      <c r="W369" s="93">
        <f t="shared" si="40"/>
        <v>1.7246210541484008</v>
      </c>
      <c r="X369" s="93">
        <f t="shared" si="40"/>
        <v>1.9466697488926776</v>
      </c>
      <c r="Y369" s="93">
        <f t="shared" si="39"/>
        <v>2.1973076938487837</v>
      </c>
      <c r="Z369" s="93">
        <f t="shared" si="39"/>
        <v>2.4802158168808335</v>
      </c>
      <c r="AA369" s="93">
        <f t="shared" si="39"/>
        <v>2.7995489732851215</v>
      </c>
      <c r="AB369" s="93">
        <f t="shared" si="39"/>
        <v>3.1599969649731268</v>
      </c>
      <c r="AC369" s="95">
        <f t="shared" si="39"/>
        <v>3.5668534160064453</v>
      </c>
      <c r="AE369" s="96"/>
    </row>
    <row r="370" spans="3:31" ht="24.75" customHeight="1" x14ac:dyDescent="0.25">
      <c r="C370" s="91">
        <f>ABS(E370-Dashboard!$F$13)</f>
        <v>54.270105549009223</v>
      </c>
      <c r="D370" s="92">
        <f t="shared" si="38"/>
        <v>0.12885216512645567</v>
      </c>
      <c r="E370" s="93" cm="1">
        <f t="array" ref="E370">SUM('DRE + DCF'!$S$41/TIR!S370,'DRE + DCF'!$U$41:$AD$41/TIR!T370:AC370,TIR!F370)</f>
        <v>101.89010554900922</v>
      </c>
      <c r="F370" s="100">
        <f>'DRE + DCF'!$AE$38*'DRE + DCF'!$AE$39*(1+G370)/(R370-G370)/AC370</f>
        <v>68.265630700840376</v>
      </c>
      <c r="G370" s="92">
        <f>R370*(1-'DRE + DCF'!$AE$39)</f>
        <v>7.7311299075873405E-2</v>
      </c>
      <c r="H370" s="94">
        <f t="shared" si="36"/>
        <v>0.12885216512645567</v>
      </c>
      <c r="I370" s="94">
        <f t="shared" si="41"/>
        <v>0.12885216512645567</v>
      </c>
      <c r="J370" s="94">
        <f t="shared" si="41"/>
        <v>0.12885216512645567</v>
      </c>
      <c r="K370" s="94">
        <f t="shared" si="41"/>
        <v>0.12885216512645567</v>
      </c>
      <c r="L370" s="94">
        <f t="shared" si="41"/>
        <v>0.12885216512645567</v>
      </c>
      <c r="M370" s="94">
        <f t="shared" si="41"/>
        <v>0.12885216512645567</v>
      </c>
      <c r="N370" s="94">
        <f t="shared" si="41"/>
        <v>0.12885216512645567</v>
      </c>
      <c r="O370" s="94">
        <f t="shared" si="41"/>
        <v>0.12885216512645567</v>
      </c>
      <c r="P370" s="94">
        <f t="shared" si="41"/>
        <v>0.12885216512645567</v>
      </c>
      <c r="Q370" s="94">
        <f t="shared" si="41"/>
        <v>0.12885216512645567</v>
      </c>
      <c r="R370" s="94">
        <f t="shared" si="41"/>
        <v>0.12885216512645567</v>
      </c>
      <c r="S370" s="93">
        <f>(1+H370)^((5-Dashboard!$F$9)*3/12)</f>
        <v>1.0624745479899533</v>
      </c>
      <c r="T370" s="93">
        <f t="shared" si="40"/>
        <v>1.1993766938902111</v>
      </c>
      <c r="U370" s="93">
        <f t="shared" si="40"/>
        <v>1.353918977700175</v>
      </c>
      <c r="V370" s="93">
        <f t="shared" si="40"/>
        <v>1.5283743693826399</v>
      </c>
      <c r="W370" s="93">
        <f t="shared" si="40"/>
        <v>1.7253087160013743</v>
      </c>
      <c r="X370" s="93">
        <f t="shared" si="40"/>
        <v>1.9476184795696965</v>
      </c>
      <c r="Y370" s="93">
        <f t="shared" si="39"/>
        <v>2.1985733375025474</v>
      </c>
      <c r="Z370" s="93">
        <f t="shared" si="39"/>
        <v>2.481864272229048</v>
      </c>
      <c r="AA370" s="93">
        <f t="shared" si="39"/>
        <v>2.8016578572557558</v>
      </c>
      <c r="AB370" s="93">
        <f t="shared" si="39"/>
        <v>3.1626575381067061</v>
      </c>
      <c r="AC370" s="95">
        <f t="shared" si="39"/>
        <v>3.5701728094452609</v>
      </c>
      <c r="AE370" s="96"/>
    </row>
    <row r="371" spans="3:31" ht="24.75" customHeight="1" x14ac:dyDescent="0.25">
      <c r="C371" s="91">
        <f>ABS(E371-Dashboard!$F$13)</f>
        <v>54.141093904777911</v>
      </c>
      <c r="D371" s="92">
        <f t="shared" si="38"/>
        <v>0.12895216512645566</v>
      </c>
      <c r="E371" s="93" cm="1">
        <f t="array" ref="E371">SUM('DRE + DCF'!$S$41/TIR!S371,'DRE + DCF'!$U$41:$AD$41/TIR!T371:AC371,TIR!F371)</f>
        <v>101.76109390477791</v>
      </c>
      <c r="F371" s="100">
        <f>'DRE + DCF'!$AE$38*'DRE + DCF'!$AE$39*(1+G371)/(R371-G371)/AC371</f>
        <v>68.153071879085857</v>
      </c>
      <c r="G371" s="92">
        <f>R371*(1-'DRE + DCF'!$AE$39)</f>
        <v>7.7371299075873395E-2</v>
      </c>
      <c r="H371" s="94">
        <f t="shared" ref="H371:H434" si="42">$D371</f>
        <v>0.12895216512645566</v>
      </c>
      <c r="I371" s="94">
        <f t="shared" si="41"/>
        <v>0.12895216512645566</v>
      </c>
      <c r="J371" s="94">
        <f t="shared" si="41"/>
        <v>0.12895216512645566</v>
      </c>
      <c r="K371" s="94">
        <f t="shared" si="41"/>
        <v>0.12895216512645566</v>
      </c>
      <c r="L371" s="94">
        <f t="shared" si="41"/>
        <v>0.12895216512645566</v>
      </c>
      <c r="M371" s="94">
        <f t="shared" si="41"/>
        <v>0.12895216512645566</v>
      </c>
      <c r="N371" s="94">
        <f t="shared" si="41"/>
        <v>0.12895216512645566</v>
      </c>
      <c r="O371" s="94">
        <f t="shared" si="41"/>
        <v>0.12895216512645566</v>
      </c>
      <c r="P371" s="94">
        <f t="shared" si="41"/>
        <v>0.12895216512645566</v>
      </c>
      <c r="Q371" s="94">
        <f t="shared" si="41"/>
        <v>0.12895216512645566</v>
      </c>
      <c r="R371" s="94">
        <f t="shared" si="41"/>
        <v>0.12895216512645566</v>
      </c>
      <c r="S371" s="93">
        <f>(1+H371)^((5-Dashboard!$F$9)*3/12)</f>
        <v>1.0625216068986341</v>
      </c>
      <c r="T371" s="93">
        <f t="shared" si="40"/>
        <v>1.1995360686018537</v>
      </c>
      <c r="U371" s="93">
        <f t="shared" si="40"/>
        <v>1.3542188417953394</v>
      </c>
      <c r="V371" s="93">
        <f t="shared" si="40"/>
        <v>1.5288482934998893</v>
      </c>
      <c r="W371" s="93">
        <f t="shared" si="40"/>
        <v>1.7259965910965869</v>
      </c>
      <c r="X371" s="93">
        <f t="shared" si="40"/>
        <v>1.9485675885193734</v>
      </c>
      <c r="Y371" s="93">
        <f t="shared" si="39"/>
        <v>2.1998395979541829</v>
      </c>
      <c r="Z371" s="93">
        <f t="shared" si="39"/>
        <v>2.4835136770412864</v>
      </c>
      <c r="AA371" s="93">
        <f t="shared" si="39"/>
        <v>2.8037681428169252</v>
      </c>
      <c r="AB371" s="93">
        <f t="shared" si="39"/>
        <v>3.1653201153457489</v>
      </c>
      <c r="AC371" s="95">
        <f t="shared" si="39"/>
        <v>3.5734949975379053</v>
      </c>
      <c r="AE371" s="96"/>
    </row>
    <row r="372" spans="3:31" ht="24.75" customHeight="1" x14ac:dyDescent="0.25">
      <c r="C372" s="91">
        <f>ABS(E372-Dashboard!$F$13)</f>
        <v>54.012326229505426</v>
      </c>
      <c r="D372" s="92">
        <f t="shared" si="38"/>
        <v>0.12905216512645565</v>
      </c>
      <c r="E372" s="93" cm="1">
        <f t="array" ref="E372">SUM('DRE + DCF'!$S$41/TIR!S372,'DRE + DCF'!$U$41:$AD$41/TIR!T372:AC372,TIR!F372)</f>
        <v>101.63232622950542</v>
      </c>
      <c r="F372" s="100">
        <f>'DRE + DCF'!$AE$38*'DRE + DCF'!$AE$39*(1+G372)/(R372-G372)/AC372</f>
        <v>68.040744960486521</v>
      </c>
      <c r="G372" s="92">
        <f>R372*(1-'DRE + DCF'!$AE$39)</f>
        <v>7.7431299075873386E-2</v>
      </c>
      <c r="H372" s="94">
        <f t="shared" si="42"/>
        <v>0.12905216512645565</v>
      </c>
      <c r="I372" s="94">
        <f t="shared" si="41"/>
        <v>0.12905216512645565</v>
      </c>
      <c r="J372" s="94">
        <f t="shared" si="41"/>
        <v>0.12905216512645565</v>
      </c>
      <c r="K372" s="94">
        <f t="shared" si="41"/>
        <v>0.12905216512645565</v>
      </c>
      <c r="L372" s="94">
        <f t="shared" si="41"/>
        <v>0.12905216512645565</v>
      </c>
      <c r="M372" s="94">
        <f t="shared" si="41"/>
        <v>0.12905216512645565</v>
      </c>
      <c r="N372" s="94">
        <f t="shared" si="41"/>
        <v>0.12905216512645565</v>
      </c>
      <c r="O372" s="94">
        <f t="shared" si="41"/>
        <v>0.12905216512645565</v>
      </c>
      <c r="P372" s="94">
        <f t="shared" si="41"/>
        <v>0.12905216512645565</v>
      </c>
      <c r="Q372" s="94">
        <f t="shared" si="41"/>
        <v>0.12905216512645565</v>
      </c>
      <c r="R372" s="94">
        <f t="shared" si="41"/>
        <v>0.12905216512645565</v>
      </c>
      <c r="S372" s="93">
        <f>(1+H372)^((5-Dashboard!$F$9)*3/12)</f>
        <v>1.0625686637231759</v>
      </c>
      <c r="T372" s="93">
        <f t="shared" si="40"/>
        <v>1.1996954503721764</v>
      </c>
      <c r="U372" s="93">
        <f t="shared" si="40"/>
        <v>1.354518745735064</v>
      </c>
      <c r="V372" s="93">
        <f t="shared" si="40"/>
        <v>1.5293223225765451</v>
      </c>
      <c r="W372" s="93">
        <f t="shared" si="40"/>
        <v>1.726684679481268</v>
      </c>
      <c r="X372" s="93">
        <f t="shared" si="40"/>
        <v>1.9495170758590057</v>
      </c>
      <c r="Y372" s="93">
        <f t="shared" si="39"/>
        <v>2.201106475449607</v>
      </c>
      <c r="Z372" s="93">
        <f t="shared" si="39"/>
        <v>2.4851640317802404</v>
      </c>
      <c r="AA372" s="93">
        <f t="shared" si="39"/>
        <v>2.8058798307758721</v>
      </c>
      <c r="AB372" s="93">
        <f t="shared" si="39"/>
        <v>3.1679846980221513</v>
      </c>
      <c r="AC372" s="95">
        <f t="shared" si="39"/>
        <v>3.5768199823893903</v>
      </c>
      <c r="AE372" s="96"/>
    </row>
    <row r="373" spans="3:31" ht="24.75" customHeight="1" x14ac:dyDescent="0.25">
      <c r="C373" s="91">
        <f>ABS(E373-Dashboard!$F$13)</f>
        <v>53.883801913139372</v>
      </c>
      <c r="D373" s="92">
        <f t="shared" si="38"/>
        <v>0.12915216512645564</v>
      </c>
      <c r="E373" s="93" cm="1">
        <f t="array" ref="E373">SUM('DRE + DCF'!$S$41/TIR!S373,'DRE + DCF'!$U$41:$AD$41/TIR!T373:AC373,TIR!F373)</f>
        <v>101.50380191313937</v>
      </c>
      <c r="F373" s="100">
        <f>'DRE + DCF'!$AE$38*'DRE + DCF'!$AE$39*(1+G373)/(R373-G373)/AC373</f>
        <v>67.92864934579282</v>
      </c>
      <c r="G373" s="92">
        <f>R373*(1-'DRE + DCF'!$AE$39)</f>
        <v>7.7491299075873377E-2</v>
      </c>
      <c r="H373" s="94">
        <f t="shared" si="42"/>
        <v>0.12915216512645564</v>
      </c>
      <c r="I373" s="94">
        <f t="shared" si="41"/>
        <v>0.12915216512645564</v>
      </c>
      <c r="J373" s="94">
        <f t="shared" si="41"/>
        <v>0.12915216512645564</v>
      </c>
      <c r="K373" s="94">
        <f t="shared" si="41"/>
        <v>0.12915216512645564</v>
      </c>
      <c r="L373" s="94">
        <f t="shared" si="41"/>
        <v>0.12915216512645564</v>
      </c>
      <c r="M373" s="94">
        <f t="shared" si="41"/>
        <v>0.12915216512645564</v>
      </c>
      <c r="N373" s="94">
        <f t="shared" si="41"/>
        <v>0.12915216512645564</v>
      </c>
      <c r="O373" s="94">
        <f t="shared" si="41"/>
        <v>0.12915216512645564</v>
      </c>
      <c r="P373" s="94">
        <f t="shared" si="41"/>
        <v>0.12915216512645564</v>
      </c>
      <c r="Q373" s="94">
        <f t="shared" si="41"/>
        <v>0.12915216512645564</v>
      </c>
      <c r="R373" s="94">
        <f t="shared" si="41"/>
        <v>0.12915216512645564</v>
      </c>
      <c r="S373" s="93">
        <f>(1+H373)^((5-Dashboard!$F$9)*3/12)</f>
        <v>1.0626157184638554</v>
      </c>
      <c r="T373" s="93">
        <f t="shared" si="40"/>
        <v>1.1998548392008666</v>
      </c>
      <c r="U373" s="93">
        <f t="shared" si="40"/>
        <v>1.3548186895211136</v>
      </c>
      <c r="V373" s="93">
        <f t="shared" si="40"/>
        <v>1.5297964566265525</v>
      </c>
      <c r="W373" s="93">
        <f t="shared" si="40"/>
        <v>1.7273729812026517</v>
      </c>
      <c r="X373" s="93">
        <f t="shared" si="40"/>
        <v>1.9504669417059144</v>
      </c>
      <c r="Y373" s="93">
        <f t="shared" si="39"/>
        <v>2.2023739702348095</v>
      </c>
      <c r="Z373" s="93">
        <f t="shared" si="39"/>
        <v>2.4868153369087831</v>
      </c>
      <c r="AA373" s="93">
        <f t="shared" si="39"/>
        <v>2.8079929219402286</v>
      </c>
      <c r="AB373" s="93">
        <f t="shared" si="39"/>
        <v>3.1706512874685715</v>
      </c>
      <c r="AC373" s="95">
        <f t="shared" si="39"/>
        <v>3.5801477661061214</v>
      </c>
      <c r="AE373" s="96"/>
    </row>
    <row r="374" spans="3:31" ht="24.75" customHeight="1" x14ac:dyDescent="0.25">
      <c r="C374" s="91">
        <f>ABS(E374-Dashboard!$F$13)</f>
        <v>53.755520347562232</v>
      </c>
      <c r="D374" s="92">
        <f t="shared" si="38"/>
        <v>0.12925216512645563</v>
      </c>
      <c r="E374" s="93" cm="1">
        <f t="array" ref="E374">SUM('DRE + DCF'!$S$41/TIR!S374,'DRE + DCF'!$U$41:$AD$41/TIR!T374:AC374,TIR!F374)</f>
        <v>101.37552034756223</v>
      </c>
      <c r="F374" s="100">
        <f>'DRE + DCF'!$AE$38*'DRE + DCF'!$AE$39*(1+G374)/(R374-G374)/AC374</f>
        <v>67.816784437678933</v>
      </c>
      <c r="G374" s="92">
        <f>R374*(1-'DRE + DCF'!$AE$39)</f>
        <v>7.7551299075873367E-2</v>
      </c>
      <c r="H374" s="94">
        <f t="shared" si="42"/>
        <v>0.12925216512645563</v>
      </c>
      <c r="I374" s="94">
        <f t="shared" si="41"/>
        <v>0.12925216512645563</v>
      </c>
      <c r="J374" s="94">
        <f t="shared" si="41"/>
        <v>0.12925216512645563</v>
      </c>
      <c r="K374" s="94">
        <f t="shared" si="41"/>
        <v>0.12925216512645563</v>
      </c>
      <c r="L374" s="94">
        <f t="shared" si="41"/>
        <v>0.12925216512645563</v>
      </c>
      <c r="M374" s="94">
        <f t="shared" si="41"/>
        <v>0.12925216512645563</v>
      </c>
      <c r="N374" s="94">
        <f t="shared" si="41"/>
        <v>0.12925216512645563</v>
      </c>
      <c r="O374" s="94">
        <f t="shared" si="41"/>
        <v>0.12925216512645563</v>
      </c>
      <c r="P374" s="94">
        <f t="shared" si="41"/>
        <v>0.12925216512645563</v>
      </c>
      <c r="Q374" s="94">
        <f t="shared" si="41"/>
        <v>0.12925216512645563</v>
      </c>
      <c r="R374" s="94">
        <f t="shared" si="41"/>
        <v>0.12925216512645563</v>
      </c>
      <c r="S374" s="93">
        <f>(1+H374)^((5-Dashboard!$F$9)*3/12)</f>
        <v>1.0626627711209495</v>
      </c>
      <c r="T374" s="93">
        <f t="shared" si="40"/>
        <v>1.2000142350876113</v>
      </c>
      <c r="U374" s="93">
        <f t="shared" si="40"/>
        <v>1.3551186731552525</v>
      </c>
      <c r="V374" s="93">
        <f t="shared" si="40"/>
        <v>1.5302706956638585</v>
      </c>
      <c r="W374" s="93">
        <f t="shared" si="40"/>
        <v>1.7280614963079797</v>
      </c>
      <c r="X374" s="93">
        <f t="shared" si="40"/>
        <v>1.9514171861774485</v>
      </c>
      <c r="Y374" s="93">
        <f t="shared" si="39"/>
        <v>2.2036420825558594</v>
      </c>
      <c r="Z374" s="93">
        <f t="shared" si="39"/>
        <v>2.4884675928899758</v>
      </c>
      <c r="AA374" s="93">
        <f t="shared" si="39"/>
        <v>2.8101074171180245</v>
      </c>
      <c r="AB374" s="93">
        <f t="shared" si="39"/>
        <v>3.173319885018441</v>
      </c>
      <c r="AC374" s="95">
        <f t="shared" si="39"/>
        <v>3.5834783507959096</v>
      </c>
      <c r="AE374" s="96"/>
    </row>
    <row r="375" spans="3:31" ht="24.75" customHeight="1" x14ac:dyDescent="0.25">
      <c r="C375" s="91">
        <f>ABS(E375-Dashboard!$F$13)</f>
        <v>53.627480926583921</v>
      </c>
      <c r="D375" s="92">
        <f t="shared" si="38"/>
        <v>0.12935216512645561</v>
      </c>
      <c r="E375" s="93" cm="1">
        <f t="array" ref="E375">SUM('DRE + DCF'!$S$41/TIR!S375,'DRE + DCF'!$U$41:$AD$41/TIR!T375:AC375,TIR!F375)</f>
        <v>101.24748092658392</v>
      </c>
      <c r="F375" s="100">
        <f>'DRE + DCF'!$AE$38*'DRE + DCF'!$AE$39*(1+G375)/(R375-G375)/AC375</f>
        <v>67.705149640735442</v>
      </c>
      <c r="G375" s="92">
        <f>R375*(1-'DRE + DCF'!$AE$39)</f>
        <v>7.7611299075873372E-2</v>
      </c>
      <c r="H375" s="94">
        <f t="shared" si="42"/>
        <v>0.12935216512645561</v>
      </c>
      <c r="I375" s="94">
        <f t="shared" si="41"/>
        <v>0.12935216512645561</v>
      </c>
      <c r="J375" s="94">
        <f t="shared" si="41"/>
        <v>0.12935216512645561</v>
      </c>
      <c r="K375" s="94">
        <f t="shared" si="41"/>
        <v>0.12935216512645561</v>
      </c>
      <c r="L375" s="94">
        <f t="shared" si="41"/>
        <v>0.12935216512645561</v>
      </c>
      <c r="M375" s="94">
        <f t="shared" si="41"/>
        <v>0.12935216512645561</v>
      </c>
      <c r="N375" s="94">
        <f t="shared" si="41"/>
        <v>0.12935216512645561</v>
      </c>
      <c r="O375" s="94">
        <f t="shared" si="41"/>
        <v>0.12935216512645561</v>
      </c>
      <c r="P375" s="94">
        <f t="shared" si="41"/>
        <v>0.12935216512645561</v>
      </c>
      <c r="Q375" s="94">
        <f t="shared" si="41"/>
        <v>0.12935216512645561</v>
      </c>
      <c r="R375" s="94">
        <f t="shared" si="41"/>
        <v>0.12935216512645561</v>
      </c>
      <c r="S375" s="93">
        <f>(1+H375)^((5-Dashboard!$F$9)*3/12)</f>
        <v>1.062709821694735</v>
      </c>
      <c r="T375" s="93">
        <f t="shared" si="40"/>
        <v>1.2001736380320984</v>
      </c>
      <c r="U375" s="93">
        <f t="shared" si="40"/>
        <v>1.3554186966392452</v>
      </c>
      <c r="V375" s="93">
        <f t="shared" si="40"/>
        <v>1.53074503970241</v>
      </c>
      <c r="W375" s="93">
        <f t="shared" si="40"/>
        <v>1.728750224844499</v>
      </c>
      <c r="X375" s="93">
        <f t="shared" si="40"/>
        <v>1.9523678093909818</v>
      </c>
      <c r="Y375" s="93">
        <f t="shared" si="39"/>
        <v>2.2049108126589001</v>
      </c>
      <c r="Z375" s="93">
        <f t="shared" si="39"/>
        <v>2.4901208001870616</v>
      </c>
      <c r="AA375" s="93">
        <f t="shared" si="39"/>
        <v>2.81222331711768</v>
      </c>
      <c r="AB375" s="93">
        <f t="shared" si="39"/>
        <v>3.1759904920059547</v>
      </c>
      <c r="AC375" s="95">
        <f t="shared" si="39"/>
        <v>3.5868117385679619</v>
      </c>
      <c r="AE375" s="96"/>
    </row>
    <row r="376" spans="3:31" ht="24.75" customHeight="1" x14ac:dyDescent="0.25">
      <c r="C376" s="91">
        <f>ABS(E376-Dashboard!$F$13)</f>
        <v>53.499683045934127</v>
      </c>
      <c r="D376" s="92">
        <f t="shared" si="38"/>
        <v>0.1294521651264556</v>
      </c>
      <c r="E376" s="93" cm="1">
        <f t="array" ref="E376">SUM('DRE + DCF'!$S$41/TIR!S376,'DRE + DCF'!$U$41:$AD$41/TIR!T376:AC376,TIR!F376)</f>
        <v>101.11968304593412</v>
      </c>
      <c r="F376" s="100">
        <f>'DRE + DCF'!$AE$38*'DRE + DCF'!$AE$39*(1+G376)/(R376-G376)/AC376</f>
        <v>67.593744361461631</v>
      </c>
      <c r="G376" s="92">
        <f>R376*(1-'DRE + DCF'!$AE$39)</f>
        <v>7.7671299075873362E-2</v>
      </c>
      <c r="H376" s="94">
        <f t="shared" si="42"/>
        <v>0.1294521651264556</v>
      </c>
      <c r="I376" s="94">
        <f t="shared" si="41"/>
        <v>0.1294521651264556</v>
      </c>
      <c r="J376" s="94">
        <f t="shared" si="41"/>
        <v>0.1294521651264556</v>
      </c>
      <c r="K376" s="94">
        <f t="shared" si="41"/>
        <v>0.1294521651264556</v>
      </c>
      <c r="L376" s="94">
        <f t="shared" si="41"/>
        <v>0.1294521651264556</v>
      </c>
      <c r="M376" s="94">
        <f t="shared" si="41"/>
        <v>0.1294521651264556</v>
      </c>
      <c r="N376" s="94">
        <f t="shared" si="41"/>
        <v>0.1294521651264556</v>
      </c>
      <c r="O376" s="94">
        <f t="shared" si="41"/>
        <v>0.1294521651264556</v>
      </c>
      <c r="P376" s="94">
        <f t="shared" si="41"/>
        <v>0.1294521651264556</v>
      </c>
      <c r="Q376" s="94">
        <f t="shared" si="41"/>
        <v>0.1294521651264556</v>
      </c>
      <c r="R376" s="94">
        <f t="shared" si="41"/>
        <v>0.1294521651264556</v>
      </c>
      <c r="S376" s="93">
        <f>(1+H376)^((5-Dashboard!$F$9)*3/12)</f>
        <v>1.0627568701854886</v>
      </c>
      <c r="T376" s="93">
        <f t="shared" si="40"/>
        <v>1.2003330480340155</v>
      </c>
      <c r="U376" s="93">
        <f t="shared" si="40"/>
        <v>1.3557187599748566</v>
      </c>
      <c r="V376" s="93">
        <f t="shared" si="40"/>
        <v>1.5312194887561552</v>
      </c>
      <c r="W376" s="93">
        <f t="shared" si="40"/>
        <v>1.7294391668594638</v>
      </c>
      <c r="X376" s="93">
        <f t="shared" si="40"/>
        <v>1.9533188114639146</v>
      </c>
      <c r="Y376" s="93">
        <f t="shared" si="39"/>
        <v>2.206180160790153</v>
      </c>
      <c r="Z376" s="93">
        <f t="shared" si="39"/>
        <v>2.4917749592634699</v>
      </c>
      <c r="AA376" s="93">
        <f t="shared" si="39"/>
        <v>2.8143406227480114</v>
      </c>
      <c r="AB376" s="93">
        <f t="shared" si="39"/>
        <v>3.1786631097660787</v>
      </c>
      <c r="AC376" s="95">
        <f t="shared" si="39"/>
        <v>3.5901479315328899</v>
      </c>
      <c r="AE376" s="96"/>
    </row>
    <row r="377" spans="3:31" ht="24.75" customHeight="1" x14ac:dyDescent="0.25">
      <c r="C377" s="91">
        <f>ABS(E377-Dashboard!$F$13)</f>
        <v>53.372126103255106</v>
      </c>
      <c r="D377" s="92">
        <f t="shared" si="38"/>
        <v>0.12955216512645559</v>
      </c>
      <c r="E377" s="93" cm="1">
        <f t="array" ref="E377">SUM('DRE + DCF'!$S$41/TIR!S377,'DRE + DCF'!$U$41:$AD$41/TIR!T377:AC377,TIR!F377)</f>
        <v>100.9921261032551</v>
      </c>
      <c r="F377" s="100">
        <f>'DRE + DCF'!$AE$38*'DRE + DCF'!$AE$39*(1+G377)/(R377-G377)/AC377</f>
        <v>67.482568008258227</v>
      </c>
      <c r="G377" s="92">
        <f>R377*(1-'DRE + DCF'!$AE$39)</f>
        <v>7.7731299075873353E-2</v>
      </c>
      <c r="H377" s="94">
        <f t="shared" si="42"/>
        <v>0.12955216512645559</v>
      </c>
      <c r="I377" s="94">
        <f t="shared" si="41"/>
        <v>0.12955216512645559</v>
      </c>
      <c r="J377" s="94">
        <f t="shared" si="41"/>
        <v>0.12955216512645559</v>
      </c>
      <c r="K377" s="94">
        <f t="shared" si="41"/>
        <v>0.12955216512645559</v>
      </c>
      <c r="L377" s="94">
        <f t="shared" si="41"/>
        <v>0.12955216512645559</v>
      </c>
      <c r="M377" s="94">
        <f t="shared" si="41"/>
        <v>0.12955216512645559</v>
      </c>
      <c r="N377" s="94">
        <f t="shared" si="41"/>
        <v>0.12955216512645559</v>
      </c>
      <c r="O377" s="94">
        <f t="shared" si="41"/>
        <v>0.12955216512645559</v>
      </c>
      <c r="P377" s="94">
        <f t="shared" si="41"/>
        <v>0.12955216512645559</v>
      </c>
      <c r="Q377" s="94">
        <f t="shared" si="41"/>
        <v>0.12955216512645559</v>
      </c>
      <c r="R377" s="94">
        <f t="shared" si="41"/>
        <v>0.12955216512645559</v>
      </c>
      <c r="S377" s="93">
        <f>(1+H377)^((5-Dashboard!$F$9)*3/12)</f>
        <v>1.0628039165934868</v>
      </c>
      <c r="T377" s="93">
        <f t="shared" si="40"/>
        <v>1.20049246509305</v>
      </c>
      <c r="U377" s="93">
        <f t="shared" si="40"/>
        <v>1.3560188631638503</v>
      </c>
      <c r="V377" s="93">
        <f t="shared" si="40"/>
        <v>1.531694042839042</v>
      </c>
      <c r="W377" s="93">
        <f t="shared" si="40"/>
        <v>1.7301283224001338</v>
      </c>
      <c r="X377" s="93">
        <f t="shared" si="40"/>
        <v>1.9542701925136734</v>
      </c>
      <c r="Y377" s="93">
        <f t="shared" si="39"/>
        <v>2.2074501271959148</v>
      </c>
      <c r="Z377" s="93">
        <f t="shared" si="39"/>
        <v>2.4934300705828152</v>
      </c>
      <c r="AA377" s="93">
        <f t="shared" si="39"/>
        <v>2.8164593348182296</v>
      </c>
      <c r="AB377" s="93">
        <f t="shared" si="39"/>
        <v>3.1813377396345479</v>
      </c>
      <c r="AC377" s="95">
        <f t="shared" si="39"/>
        <v>3.5934869318027074</v>
      </c>
      <c r="AE377" s="96"/>
    </row>
    <row r="378" spans="3:31" ht="24.75" customHeight="1" x14ac:dyDescent="0.25">
      <c r="C378" s="91">
        <f>ABS(E378-Dashboard!$F$13)</f>
        <v>53.24480949809405</v>
      </c>
      <c r="D378" s="92">
        <f t="shared" si="38"/>
        <v>0.12965216512645558</v>
      </c>
      <c r="E378" s="93" cm="1">
        <f t="array" ref="E378">SUM('DRE + DCF'!$S$41/TIR!S378,'DRE + DCF'!$U$41:$AD$41/TIR!T378:AC378,TIR!F378)</f>
        <v>100.86480949809405</v>
      </c>
      <c r="F378" s="100">
        <f>'DRE + DCF'!$AE$38*'DRE + DCF'!$AE$39*(1+G378)/(R378-G378)/AC378</f>
        <v>67.371619991419905</v>
      </c>
      <c r="G378" s="92">
        <f>R378*(1-'DRE + DCF'!$AE$39)</f>
        <v>7.7791299075873344E-2</v>
      </c>
      <c r="H378" s="94">
        <f t="shared" si="42"/>
        <v>0.12965216512645558</v>
      </c>
      <c r="I378" s="94">
        <f t="shared" si="41"/>
        <v>0.12965216512645558</v>
      </c>
      <c r="J378" s="94">
        <f t="shared" si="41"/>
        <v>0.12965216512645558</v>
      </c>
      <c r="K378" s="94">
        <f t="shared" si="41"/>
        <v>0.12965216512645558</v>
      </c>
      <c r="L378" s="94">
        <f t="shared" si="41"/>
        <v>0.12965216512645558</v>
      </c>
      <c r="M378" s="94">
        <f t="shared" si="41"/>
        <v>0.12965216512645558</v>
      </c>
      <c r="N378" s="94">
        <f t="shared" si="41"/>
        <v>0.12965216512645558</v>
      </c>
      <c r="O378" s="94">
        <f t="shared" si="41"/>
        <v>0.12965216512645558</v>
      </c>
      <c r="P378" s="94">
        <f t="shared" si="41"/>
        <v>0.12965216512645558</v>
      </c>
      <c r="Q378" s="94">
        <f t="shared" si="41"/>
        <v>0.12965216512645558</v>
      </c>
      <c r="R378" s="94">
        <f t="shared" si="41"/>
        <v>0.12965216512645558</v>
      </c>
      <c r="S378" s="93">
        <f>(1+H378)^((5-Dashboard!$F$9)*3/12)</f>
        <v>1.0628509609190064</v>
      </c>
      <c r="T378" s="93">
        <f t="shared" si="40"/>
        <v>1.2006518892088893</v>
      </c>
      <c r="U378" s="93">
        <f t="shared" si="40"/>
        <v>1.3563190062079911</v>
      </c>
      <c r="V378" s="93">
        <f t="shared" si="40"/>
        <v>1.5321687019650196</v>
      </c>
      <c r="W378" s="93">
        <f t="shared" si="40"/>
        <v>1.7308176915137754</v>
      </c>
      <c r="X378" s="93">
        <f t="shared" si="40"/>
        <v>1.9552219526577099</v>
      </c>
      <c r="Y378" s="93">
        <f t="shared" si="39"/>
        <v>2.2087207121225583</v>
      </c>
      <c r="Z378" s="93">
        <f t="shared" si="39"/>
        <v>2.4950861346088944</v>
      </c>
      <c r="AA378" s="93">
        <f t="shared" si="39"/>
        <v>2.8185794541379363</v>
      </c>
      <c r="AB378" s="93">
        <f t="shared" si="39"/>
        <v>3.1840143829478627</v>
      </c>
      <c r="AC378" s="95">
        <f t="shared" si="39"/>
        <v>3.5968287414908282</v>
      </c>
      <c r="AE378" s="96"/>
    </row>
    <row r="379" spans="3:31" ht="24.75" customHeight="1" x14ac:dyDescent="0.25">
      <c r="C379" s="91">
        <f>ABS(E379-Dashboard!$F$13)</f>
        <v>53.117732631895827</v>
      </c>
      <c r="D379" s="92">
        <f t="shared" si="38"/>
        <v>0.12975216512645557</v>
      </c>
      <c r="E379" s="93" cm="1">
        <f t="array" ref="E379">SUM('DRE + DCF'!$S$41/TIR!S379,'DRE + DCF'!$U$41:$AD$41/TIR!T379:AC379,TIR!F379)</f>
        <v>100.73773263189582</v>
      </c>
      <c r="F379" s="100">
        <f>'DRE + DCF'!$AE$38*'DRE + DCF'!$AE$39*(1+G379)/(R379-G379)/AC379</f>
        <v>67.260899723127935</v>
      </c>
      <c r="G379" s="92">
        <f>R379*(1-'DRE + DCF'!$AE$39)</f>
        <v>7.7851299075873334E-2</v>
      </c>
      <c r="H379" s="94">
        <f t="shared" si="42"/>
        <v>0.12975216512645557</v>
      </c>
      <c r="I379" s="94">
        <f t="shared" si="41"/>
        <v>0.12975216512645557</v>
      </c>
      <c r="J379" s="94">
        <f t="shared" si="41"/>
        <v>0.12975216512645557</v>
      </c>
      <c r="K379" s="94">
        <f t="shared" si="41"/>
        <v>0.12975216512645557</v>
      </c>
      <c r="L379" s="94">
        <f t="shared" si="41"/>
        <v>0.12975216512645557</v>
      </c>
      <c r="M379" s="94">
        <f t="shared" si="41"/>
        <v>0.12975216512645557</v>
      </c>
      <c r="N379" s="94">
        <f t="shared" si="41"/>
        <v>0.12975216512645557</v>
      </c>
      <c r="O379" s="94">
        <f t="shared" si="41"/>
        <v>0.12975216512645557</v>
      </c>
      <c r="P379" s="94">
        <f t="shared" si="41"/>
        <v>0.12975216512645557</v>
      </c>
      <c r="Q379" s="94">
        <f t="shared" si="41"/>
        <v>0.12975216512645557</v>
      </c>
      <c r="R379" s="94">
        <f t="shared" si="41"/>
        <v>0.12975216512645557</v>
      </c>
      <c r="S379" s="93">
        <f>(1+H379)^((5-Dashboard!$F$9)*3/12)</f>
        <v>1.0628980031623239</v>
      </c>
      <c r="T379" s="93">
        <f t="shared" si="40"/>
        <v>1.2008113203812214</v>
      </c>
      <c r="U379" s="93">
        <f t="shared" si="40"/>
        <v>1.3566191891090427</v>
      </c>
      <c r="V379" s="93">
        <f t="shared" si="40"/>
        <v>1.5326434661480373</v>
      </c>
      <c r="W379" s="93">
        <f t="shared" si="40"/>
        <v>1.7315072742476605</v>
      </c>
      <c r="X379" s="93">
        <f t="shared" si="40"/>
        <v>1.9561740920135018</v>
      </c>
      <c r="Y379" s="93">
        <f t="shared" si="39"/>
        <v>2.209991915816532</v>
      </c>
      <c r="Z379" s="93">
        <f t="shared" si="39"/>
        <v>2.4967431518056902</v>
      </c>
      <c r="AA379" s="93">
        <f t="shared" si="39"/>
        <v>2.8207009815171289</v>
      </c>
      <c r="AB379" s="93">
        <f t="shared" si="39"/>
        <v>3.1866930410432945</v>
      </c>
      <c r="AC379" s="95">
        <f t="shared" si="39"/>
        <v>3.6001733627120709</v>
      </c>
      <c r="AE379" s="96"/>
    </row>
    <row r="380" spans="3:31" ht="24.75" customHeight="1" x14ac:dyDescent="0.25">
      <c r="C380" s="91">
        <f>ABS(E380-Dashboard!$F$13)</f>
        <v>52.990894907995475</v>
      </c>
      <c r="D380" s="92">
        <f t="shared" si="38"/>
        <v>0.12985216512645556</v>
      </c>
      <c r="E380" s="93" cm="1">
        <f t="array" ref="E380">SUM('DRE + DCF'!$S$41/TIR!S380,'DRE + DCF'!$U$41:$AD$41/TIR!T380:AC380,TIR!F380)</f>
        <v>100.61089490799547</v>
      </c>
      <c r="F380" s="100">
        <f>'DRE + DCF'!$AE$38*'DRE + DCF'!$AE$39*(1+G380)/(R380-G380)/AC380</f>
        <v>67.150406617442741</v>
      </c>
      <c r="G380" s="92">
        <f>R380*(1-'DRE + DCF'!$AE$39)</f>
        <v>7.7911299075873339E-2</v>
      </c>
      <c r="H380" s="94">
        <f t="shared" si="42"/>
        <v>0.12985216512645556</v>
      </c>
      <c r="I380" s="94">
        <f t="shared" si="41"/>
        <v>0.12985216512645556</v>
      </c>
      <c r="J380" s="94">
        <f t="shared" si="41"/>
        <v>0.12985216512645556</v>
      </c>
      <c r="K380" s="94">
        <f t="shared" si="41"/>
        <v>0.12985216512645556</v>
      </c>
      <c r="L380" s="94">
        <f t="shared" si="41"/>
        <v>0.12985216512645556</v>
      </c>
      <c r="M380" s="94">
        <f t="shared" si="41"/>
        <v>0.12985216512645556</v>
      </c>
      <c r="N380" s="94">
        <f t="shared" si="41"/>
        <v>0.12985216512645556</v>
      </c>
      <c r="O380" s="94">
        <f t="shared" si="41"/>
        <v>0.12985216512645556</v>
      </c>
      <c r="P380" s="94">
        <f t="shared" si="41"/>
        <v>0.12985216512645556</v>
      </c>
      <c r="Q380" s="94">
        <f t="shared" si="41"/>
        <v>0.12985216512645556</v>
      </c>
      <c r="R380" s="94">
        <f t="shared" si="41"/>
        <v>0.12985216512645556</v>
      </c>
      <c r="S380" s="93">
        <f>(1+H380)^((5-Dashboard!$F$9)*3/12)</f>
        <v>1.0629450433237155</v>
      </c>
      <c r="T380" s="93">
        <f t="shared" si="40"/>
        <v>1.200970758609734</v>
      </c>
      <c r="U380" s="93">
        <f t="shared" si="40"/>
        <v>1.3569194118687697</v>
      </c>
      <c r="V380" s="93">
        <f t="shared" si="40"/>
        <v>1.5331183354020461</v>
      </c>
      <c r="W380" s="93">
        <f t="shared" si="40"/>
        <v>1.7321970706490692</v>
      </c>
      <c r="X380" s="93">
        <f t="shared" si="40"/>
        <v>1.9571266106985548</v>
      </c>
      <c r="Y380" s="93">
        <f t="shared" si="39"/>
        <v>2.2112637385243636</v>
      </c>
      <c r="Z380" s="93">
        <f t="shared" si="39"/>
        <v>2.4984011226373726</v>
      </c>
      <c r="AA380" s="93">
        <f t="shared" si="39"/>
        <v>2.8228239177662022</v>
      </c>
      <c r="AB380" s="93">
        <f t="shared" si="39"/>
        <v>3.189373715258887</v>
      </c>
      <c r="AC380" s="95">
        <f t="shared" si="39"/>
        <v>3.6035207975826609</v>
      </c>
      <c r="AE380" s="96"/>
    </row>
    <row r="381" spans="3:31" ht="24.75" customHeight="1" x14ac:dyDescent="0.25">
      <c r="C381" s="91">
        <f>ABS(E381-Dashboard!$F$13)</f>
        <v>52.864295731610987</v>
      </c>
      <c r="D381" s="92">
        <f t="shared" si="38"/>
        <v>0.12995216512645555</v>
      </c>
      <c r="E381" s="93" cm="1">
        <f t="array" ref="E381">SUM('DRE + DCF'!$S$41/TIR!S381,'DRE + DCF'!$U$41:$AD$41/TIR!T381:AC381,TIR!F381)</f>
        <v>100.48429573161098</v>
      </c>
      <c r="F381" s="100">
        <f>'DRE + DCF'!$AE$38*'DRE + DCF'!$AE$39*(1+G381)/(R381-G381)/AC381</f>
        <v>67.040140090296703</v>
      </c>
      <c r="G381" s="92">
        <f>R381*(1-'DRE + DCF'!$AE$39)</f>
        <v>7.7971299075873329E-2</v>
      </c>
      <c r="H381" s="94">
        <f t="shared" si="42"/>
        <v>0.12995216512645555</v>
      </c>
      <c r="I381" s="94">
        <f t="shared" si="41"/>
        <v>0.12995216512645555</v>
      </c>
      <c r="J381" s="94">
        <f t="shared" si="41"/>
        <v>0.12995216512645555</v>
      </c>
      <c r="K381" s="94">
        <f t="shared" si="41"/>
        <v>0.12995216512645555</v>
      </c>
      <c r="L381" s="94">
        <f t="shared" si="41"/>
        <v>0.12995216512645555</v>
      </c>
      <c r="M381" s="94">
        <f t="shared" si="41"/>
        <v>0.12995216512645555</v>
      </c>
      <c r="N381" s="94">
        <f t="shared" si="41"/>
        <v>0.12995216512645555</v>
      </c>
      <c r="O381" s="94">
        <f t="shared" si="41"/>
        <v>0.12995216512645555</v>
      </c>
      <c r="P381" s="94">
        <f t="shared" si="41"/>
        <v>0.12995216512645555</v>
      </c>
      <c r="Q381" s="94">
        <f t="shared" si="41"/>
        <v>0.12995216512645555</v>
      </c>
      <c r="R381" s="94">
        <f t="shared" si="41"/>
        <v>0.12995216512645555</v>
      </c>
      <c r="S381" s="93">
        <f>(1+H381)^((5-Dashboard!$F$9)*3/12)</f>
        <v>1.0629920814034579</v>
      </c>
      <c r="T381" s="93">
        <f t="shared" si="40"/>
        <v>1.2011302038941147</v>
      </c>
      <c r="U381" s="93">
        <f t="shared" si="40"/>
        <v>1.3572196744889358</v>
      </c>
      <c r="V381" s="93">
        <f t="shared" si="40"/>
        <v>1.5335933097409962</v>
      </c>
      <c r="W381" s="93">
        <f t="shared" si="40"/>
        <v>1.7328870807652854</v>
      </c>
      <c r="X381" s="93">
        <f t="shared" si="40"/>
        <v>1.9580795088303971</v>
      </c>
      <c r="Y381" s="93">
        <f t="shared" si="39"/>
        <v>2.2125361804926538</v>
      </c>
      <c r="Z381" s="93">
        <f t="shared" si="39"/>
        <v>2.5000600475682924</v>
      </c>
      <c r="AA381" s="93">
        <f t="shared" si="39"/>
        <v>2.8249482636959411</v>
      </c>
      <c r="AB381" s="93">
        <f t="shared" si="39"/>
        <v>3.1920564069334496</v>
      </c>
      <c r="AC381" s="95">
        <f t="shared" si="39"/>
        <v>3.6068710482202255</v>
      </c>
      <c r="AE381" s="96"/>
    </row>
    <row r="382" spans="3:31" ht="24.75" customHeight="1" x14ac:dyDescent="0.25">
      <c r="C382" s="91">
        <f>ABS(E382-Dashboard!$F$13)</f>
        <v>52.737934509836016</v>
      </c>
      <c r="D382" s="92">
        <f t="shared" si="38"/>
        <v>0.13005216512645554</v>
      </c>
      <c r="E382" s="93" cm="1">
        <f t="array" ref="E382">SUM('DRE + DCF'!$S$41/TIR!S382,'DRE + DCF'!$U$41:$AD$41/TIR!T382:AC382,TIR!F382)</f>
        <v>100.35793450983601</v>
      </c>
      <c r="F382" s="100">
        <f>'DRE + DCF'!$AE$38*'DRE + DCF'!$AE$39*(1+G382)/(R382-G382)/AC382</f>
        <v>66.930099559486834</v>
      </c>
      <c r="G382" s="92">
        <f>R382*(1-'DRE + DCF'!$AE$39)</f>
        <v>7.803129907587332E-2</v>
      </c>
      <c r="H382" s="94">
        <f t="shared" si="42"/>
        <v>0.13005216512645554</v>
      </c>
      <c r="I382" s="94">
        <f t="shared" si="41"/>
        <v>0.13005216512645554</v>
      </c>
      <c r="J382" s="94">
        <f t="shared" si="41"/>
        <v>0.13005216512645554</v>
      </c>
      <c r="K382" s="94">
        <f t="shared" si="41"/>
        <v>0.13005216512645554</v>
      </c>
      <c r="L382" s="94">
        <f t="shared" ref="I382:R407" si="43">$D382</f>
        <v>0.13005216512645554</v>
      </c>
      <c r="M382" s="94">
        <f t="shared" si="43"/>
        <v>0.13005216512645554</v>
      </c>
      <c r="N382" s="94">
        <f t="shared" si="43"/>
        <v>0.13005216512645554</v>
      </c>
      <c r="O382" s="94">
        <f t="shared" si="43"/>
        <v>0.13005216512645554</v>
      </c>
      <c r="P382" s="94">
        <f t="shared" si="43"/>
        <v>0.13005216512645554</v>
      </c>
      <c r="Q382" s="94">
        <f t="shared" si="43"/>
        <v>0.13005216512645554</v>
      </c>
      <c r="R382" s="94">
        <f t="shared" si="43"/>
        <v>0.13005216512645554</v>
      </c>
      <c r="S382" s="93">
        <f>(1+H382)^((5-Dashboard!$F$9)*3/12)</f>
        <v>1.063039117401827</v>
      </c>
      <c r="T382" s="93">
        <f t="shared" si="40"/>
        <v>1.2012896562340509</v>
      </c>
      <c r="U382" s="93">
        <f t="shared" si="40"/>
        <v>1.3575199769713047</v>
      </c>
      <c r="V382" s="93">
        <f t="shared" si="40"/>
        <v>1.5340683891788387</v>
      </c>
      <c r="W382" s="93">
        <f t="shared" si="40"/>
        <v>1.7335773046436005</v>
      </c>
      <c r="X382" s="93">
        <f t="shared" si="40"/>
        <v>1.9590327865265855</v>
      </c>
      <c r="Y382" s="93">
        <f t="shared" si="39"/>
        <v>2.213809241968081</v>
      </c>
      <c r="Z382" s="93">
        <f t="shared" si="39"/>
        <v>2.5017199270629873</v>
      </c>
      <c r="AA382" s="93">
        <f t="shared" si="39"/>
        <v>2.8270740201175268</v>
      </c>
      <c r="AB382" s="93">
        <f t="shared" si="39"/>
        <v>3.1947411174065636</v>
      </c>
      <c r="AC382" s="95">
        <f t="shared" si="39"/>
        <v>3.6102241167437987</v>
      </c>
      <c r="AE382" s="96"/>
    </row>
    <row r="383" spans="3:31" ht="24.75" customHeight="1" x14ac:dyDescent="0.25">
      <c r="C383" s="91">
        <f>ABS(E383-Dashboard!$F$13)</f>
        <v>52.611810651632446</v>
      </c>
      <c r="D383" s="92">
        <f t="shared" si="38"/>
        <v>0.13015216512645553</v>
      </c>
      <c r="E383" s="93" cm="1">
        <f t="array" ref="E383">SUM('DRE + DCF'!$S$41/TIR!S383,'DRE + DCF'!$U$41:$AD$41/TIR!T383:AC383,TIR!F383)</f>
        <v>100.23181065163244</v>
      </c>
      <c r="F383" s="100">
        <f>'DRE + DCF'!$AE$38*'DRE + DCF'!$AE$39*(1+G383)/(R383-G383)/AC383</f>
        <v>66.820284444667408</v>
      </c>
      <c r="G383" s="92">
        <f>R383*(1-'DRE + DCF'!$AE$39)</f>
        <v>7.8091299075873311E-2</v>
      </c>
      <c r="H383" s="94">
        <f t="shared" si="42"/>
        <v>0.13015216512645553</v>
      </c>
      <c r="I383" s="94">
        <f t="shared" si="43"/>
        <v>0.13015216512645553</v>
      </c>
      <c r="J383" s="94">
        <f t="shared" si="43"/>
        <v>0.13015216512645553</v>
      </c>
      <c r="K383" s="94">
        <f t="shared" si="43"/>
        <v>0.13015216512645553</v>
      </c>
      <c r="L383" s="94">
        <f t="shared" si="43"/>
        <v>0.13015216512645553</v>
      </c>
      <c r="M383" s="94">
        <f t="shared" si="43"/>
        <v>0.13015216512645553</v>
      </c>
      <c r="N383" s="94">
        <f t="shared" si="43"/>
        <v>0.13015216512645553</v>
      </c>
      <c r="O383" s="94">
        <f t="shared" si="43"/>
        <v>0.13015216512645553</v>
      </c>
      <c r="P383" s="94">
        <f t="shared" si="43"/>
        <v>0.13015216512645553</v>
      </c>
      <c r="Q383" s="94">
        <f t="shared" si="43"/>
        <v>0.13015216512645553</v>
      </c>
      <c r="R383" s="94">
        <f t="shared" si="43"/>
        <v>0.13015216512645553</v>
      </c>
      <c r="S383" s="93">
        <f>(1+H383)^((5-Dashboard!$F$9)*3/12)</f>
        <v>1.0630861513190994</v>
      </c>
      <c r="T383" s="93">
        <f t="shared" si="40"/>
        <v>1.2014491156292308</v>
      </c>
      <c r="U383" s="93">
        <f t="shared" si="40"/>
        <v>1.3578203193176404</v>
      </c>
      <c r="V383" s="93">
        <f t="shared" si="40"/>
        <v>1.5345435737295263</v>
      </c>
      <c r="W383" s="93">
        <f t="shared" si="40"/>
        <v>1.7342677423313126</v>
      </c>
      <c r="X383" s="93">
        <f t="shared" si="40"/>
        <v>1.9599864439047028</v>
      </c>
      <c r="Y383" s="93">
        <f t="shared" si="39"/>
        <v>2.2150829231974019</v>
      </c>
      <c r="Z383" s="93">
        <f t="shared" si="39"/>
        <v>2.5033807615861816</v>
      </c>
      <c r="AA383" s="93">
        <f t="shared" si="39"/>
        <v>2.8292011878425383</v>
      </c>
      <c r="AB383" s="93">
        <f t="shared" si="39"/>
        <v>3.197427848018584</v>
      </c>
      <c r="AC383" s="95">
        <f t="shared" si="39"/>
        <v>3.6135800052738261</v>
      </c>
      <c r="AE383" s="96"/>
    </row>
    <row r="384" spans="3:31" ht="24.75" customHeight="1" x14ac:dyDescent="0.25">
      <c r="C384" s="91">
        <f>ABS(E384-Dashboard!$F$13)</f>
        <v>52.485923567823427</v>
      </c>
      <c r="D384" s="92">
        <f t="shared" si="38"/>
        <v>0.13025216512645552</v>
      </c>
      <c r="E384" s="93" cm="1">
        <f t="array" ref="E384">SUM('DRE + DCF'!$S$41/TIR!S384,'DRE + DCF'!$U$41:$AD$41/TIR!T384:AC384,TIR!F384)</f>
        <v>100.10592356782342</v>
      </c>
      <c r="F384" s="100">
        <f>'DRE + DCF'!$AE$38*'DRE + DCF'!$AE$39*(1+G384)/(R384-G384)/AC384</f>
        <v>66.710694167343007</v>
      </c>
      <c r="G384" s="92">
        <f>R384*(1-'DRE + DCF'!$AE$39)</f>
        <v>7.8151299075873301E-2</v>
      </c>
      <c r="H384" s="94">
        <f t="shared" si="42"/>
        <v>0.13025216512645552</v>
      </c>
      <c r="I384" s="94">
        <f t="shared" si="43"/>
        <v>0.13025216512645552</v>
      </c>
      <c r="J384" s="94">
        <f t="shared" si="43"/>
        <v>0.13025216512645552</v>
      </c>
      <c r="K384" s="94">
        <f t="shared" si="43"/>
        <v>0.13025216512645552</v>
      </c>
      <c r="L384" s="94">
        <f t="shared" si="43"/>
        <v>0.13025216512645552</v>
      </c>
      <c r="M384" s="94">
        <f t="shared" si="43"/>
        <v>0.13025216512645552</v>
      </c>
      <c r="N384" s="94">
        <f t="shared" si="43"/>
        <v>0.13025216512645552</v>
      </c>
      <c r="O384" s="94">
        <f t="shared" si="43"/>
        <v>0.13025216512645552</v>
      </c>
      <c r="P384" s="94">
        <f t="shared" si="43"/>
        <v>0.13025216512645552</v>
      </c>
      <c r="Q384" s="94">
        <f t="shared" si="43"/>
        <v>0.13025216512645552</v>
      </c>
      <c r="R384" s="94">
        <f t="shared" si="43"/>
        <v>0.13025216512645552</v>
      </c>
      <c r="S384" s="93">
        <f>(1+H384)^((5-Dashboard!$F$9)*3/12)</f>
        <v>1.0631331831555515</v>
      </c>
      <c r="T384" s="93">
        <f t="shared" si="40"/>
        <v>1.2016085820793425</v>
      </c>
      <c r="U384" s="93">
        <f t="shared" si="40"/>
        <v>1.358120701529707</v>
      </c>
      <c r="V384" s="93">
        <f t="shared" si="40"/>
        <v>1.5350188634070119</v>
      </c>
      <c r="W384" s="93">
        <f t="shared" si="40"/>
        <v>1.734958393875726</v>
      </c>
      <c r="X384" s="93">
        <f t="shared" si="40"/>
        <v>1.960940481082357</v>
      </c>
      <c r="Y384" s="93">
        <f t="shared" si="39"/>
        <v>2.2163572244274472</v>
      </c>
      <c r="Z384" s="93">
        <f t="shared" si="39"/>
        <v>2.5050425516027834</v>
      </c>
      <c r="AA384" s="93">
        <f t="shared" si="39"/>
        <v>2.8313297676829463</v>
      </c>
      <c r="AB384" s="93">
        <f t="shared" si="39"/>
        <v>3.200116600110634</v>
      </c>
      <c r="AC384" s="95">
        <f t="shared" si="39"/>
        <v>3.6169387159321555</v>
      </c>
      <c r="AE384" s="96"/>
    </row>
    <row r="385" spans="3:31" ht="24.75" customHeight="1" x14ac:dyDescent="0.25">
      <c r="C385" s="91">
        <f>ABS(E385-Dashboard!$F$13)</f>
        <v>52.36027267108603</v>
      </c>
      <c r="D385" s="92">
        <f t="shared" si="38"/>
        <v>0.1303521651264555</v>
      </c>
      <c r="E385" s="93" cm="1">
        <f t="array" ref="E385">SUM('DRE + DCF'!$S$41/TIR!S385,'DRE + DCF'!$U$41:$AD$41/TIR!T385:AC385,TIR!F385)</f>
        <v>99.980272671086027</v>
      </c>
      <c r="F385" s="100">
        <f>'DRE + DCF'!$AE$38*'DRE + DCF'!$AE$39*(1+G385)/(R385-G385)/AC385</f>
        <v>66.601328150861136</v>
      </c>
      <c r="G385" s="92">
        <f>R385*(1-'DRE + DCF'!$AE$39)</f>
        <v>7.8211299075873306E-2</v>
      </c>
      <c r="H385" s="94">
        <f t="shared" si="42"/>
        <v>0.1303521651264555</v>
      </c>
      <c r="I385" s="94">
        <f t="shared" si="43"/>
        <v>0.1303521651264555</v>
      </c>
      <c r="J385" s="94">
        <f t="shared" si="43"/>
        <v>0.1303521651264555</v>
      </c>
      <c r="K385" s="94">
        <f t="shared" si="43"/>
        <v>0.1303521651264555</v>
      </c>
      <c r="L385" s="94">
        <f t="shared" si="43"/>
        <v>0.1303521651264555</v>
      </c>
      <c r="M385" s="94">
        <f t="shared" si="43"/>
        <v>0.1303521651264555</v>
      </c>
      <c r="N385" s="94">
        <f t="shared" si="43"/>
        <v>0.1303521651264555</v>
      </c>
      <c r="O385" s="94">
        <f t="shared" si="43"/>
        <v>0.1303521651264555</v>
      </c>
      <c r="P385" s="94">
        <f t="shared" si="43"/>
        <v>0.1303521651264555</v>
      </c>
      <c r="Q385" s="94">
        <f t="shared" si="43"/>
        <v>0.1303521651264555</v>
      </c>
      <c r="R385" s="94">
        <f t="shared" si="43"/>
        <v>0.1303521651264555</v>
      </c>
      <c r="S385" s="93">
        <f>(1+H385)^((5-Dashboard!$F$9)*3/12)</f>
        <v>1.0631802129114591</v>
      </c>
      <c r="T385" s="93">
        <f t="shared" si="40"/>
        <v>1.2017680555840737</v>
      </c>
      <c r="U385" s="93">
        <f t="shared" si="40"/>
        <v>1.3584211236092683</v>
      </c>
      <c r="V385" s="93">
        <f t="shared" si="40"/>
        <v>1.5354942582252487</v>
      </c>
      <c r="W385" s="93">
        <f t="shared" si="40"/>
        <v>1.7356492593241504</v>
      </c>
      <c r="X385" s="93">
        <f t="shared" si="40"/>
        <v>1.961894898177182</v>
      </c>
      <c r="Y385" s="93">
        <f t="shared" si="39"/>
        <v>2.2176321459051245</v>
      </c>
      <c r="Z385" s="93">
        <f t="shared" si="39"/>
        <v>2.5067052975778847</v>
      </c>
      <c r="AA385" s="93">
        <f t="shared" si="39"/>
        <v>2.8334597604511176</v>
      </c>
      <c r="AB385" s="93">
        <f t="shared" si="39"/>
        <v>3.2028073750246087</v>
      </c>
      <c r="AC385" s="95">
        <f t="shared" si="39"/>
        <v>3.6203002508420457</v>
      </c>
      <c r="AE385" s="96"/>
    </row>
    <row r="386" spans="3:31" ht="24.75" customHeight="1" x14ac:dyDescent="0.25">
      <c r="C386" s="91">
        <f>ABS(E386-Dashboard!$F$13)</f>
        <v>52.234857375944095</v>
      </c>
      <c r="D386" s="92">
        <f t="shared" si="38"/>
        <v>0.13045216512645549</v>
      </c>
      <c r="E386" s="93" cm="1">
        <f t="array" ref="E386">SUM('DRE + DCF'!$S$41/TIR!S386,'DRE + DCF'!$U$41:$AD$41/TIR!T386:AC386,TIR!F386)</f>
        <v>99.854857375944093</v>
      </c>
      <c r="F386" s="100">
        <f>'DRE + DCF'!$AE$38*'DRE + DCF'!$AE$39*(1+G386)/(R386-G386)/AC386</f>
        <v>66.492185820405112</v>
      </c>
      <c r="G386" s="92">
        <f>R386*(1-'DRE + DCF'!$AE$39)</f>
        <v>7.8271299075873296E-2</v>
      </c>
      <c r="H386" s="94">
        <f t="shared" si="42"/>
        <v>0.13045216512645549</v>
      </c>
      <c r="I386" s="94">
        <f t="shared" si="43"/>
        <v>0.13045216512645549</v>
      </c>
      <c r="J386" s="94">
        <f t="shared" si="43"/>
        <v>0.13045216512645549</v>
      </c>
      <c r="K386" s="94">
        <f t="shared" si="43"/>
        <v>0.13045216512645549</v>
      </c>
      <c r="L386" s="94">
        <f t="shared" si="43"/>
        <v>0.13045216512645549</v>
      </c>
      <c r="M386" s="94">
        <f t="shared" si="43"/>
        <v>0.13045216512645549</v>
      </c>
      <c r="N386" s="94">
        <f t="shared" si="43"/>
        <v>0.13045216512645549</v>
      </c>
      <c r="O386" s="94">
        <f t="shared" si="43"/>
        <v>0.13045216512645549</v>
      </c>
      <c r="P386" s="94">
        <f t="shared" si="43"/>
        <v>0.13045216512645549</v>
      </c>
      <c r="Q386" s="94">
        <f t="shared" si="43"/>
        <v>0.13045216512645549</v>
      </c>
      <c r="R386" s="94">
        <f t="shared" si="43"/>
        <v>0.13045216512645549</v>
      </c>
      <c r="S386" s="93">
        <f>(1+H386)^((5-Dashboard!$F$9)*3/12)</f>
        <v>1.0632272405870984</v>
      </c>
      <c r="T386" s="93">
        <f t="shared" si="40"/>
        <v>1.2019275361431121</v>
      </c>
      <c r="U386" s="93">
        <f t="shared" si="40"/>
        <v>1.358721585558087</v>
      </c>
      <c r="V386" s="93">
        <f t="shared" si="40"/>
        <v>1.5359697581981899</v>
      </c>
      <c r="W386" s="93">
        <f t="shared" si="40"/>
        <v>1.736340338723902</v>
      </c>
      <c r="X386" s="93">
        <f t="shared" si="40"/>
        <v>1.9628496953068379</v>
      </c>
      <c r="Y386" s="93">
        <f t="shared" si="39"/>
        <v>2.2189076878774183</v>
      </c>
      <c r="Z386" s="93">
        <f t="shared" si="39"/>
        <v>2.5083689999767649</v>
      </c>
      <c r="AA386" s="93">
        <f t="shared" si="39"/>
        <v>2.8355911669598157</v>
      </c>
      <c r="AB386" s="93">
        <f t="shared" si="39"/>
        <v>3.2055001741031761</v>
      </c>
      <c r="AC386" s="95">
        <f t="shared" si="39"/>
        <v>3.6236646121281653</v>
      </c>
      <c r="AE386" s="96"/>
    </row>
    <row r="387" spans="3:31" ht="24.75" customHeight="1" x14ac:dyDescent="0.25">
      <c r="C387" s="91">
        <f>ABS(E387-Dashboard!$F$13)</f>
        <v>52.109677098761118</v>
      </c>
      <c r="D387" s="92">
        <f t="shared" si="38"/>
        <v>0.13055216512645548</v>
      </c>
      <c r="E387" s="93" cm="1">
        <f t="array" ref="E387">SUM('DRE + DCF'!$S$41/TIR!S387,'DRE + DCF'!$U$41:$AD$41/TIR!T387:AC387,TIR!F387)</f>
        <v>99.729677098761115</v>
      </c>
      <c r="F387" s="100">
        <f>'DRE + DCF'!$AE$38*'DRE + DCF'!$AE$39*(1+G387)/(R387-G387)/AC387</f>
        <v>66.383266602987021</v>
      </c>
      <c r="G387" s="92">
        <f>R387*(1-'DRE + DCF'!$AE$39)</f>
        <v>7.8331299075873287E-2</v>
      </c>
      <c r="H387" s="94">
        <f t="shared" si="42"/>
        <v>0.13055216512645548</v>
      </c>
      <c r="I387" s="94">
        <f t="shared" si="43"/>
        <v>0.13055216512645548</v>
      </c>
      <c r="J387" s="94">
        <f t="shared" si="43"/>
        <v>0.13055216512645548</v>
      </c>
      <c r="K387" s="94">
        <f t="shared" si="43"/>
        <v>0.13055216512645548</v>
      </c>
      <c r="L387" s="94">
        <f t="shared" si="43"/>
        <v>0.13055216512645548</v>
      </c>
      <c r="M387" s="94">
        <f t="shared" si="43"/>
        <v>0.13055216512645548</v>
      </c>
      <c r="N387" s="94">
        <f t="shared" si="43"/>
        <v>0.13055216512645548</v>
      </c>
      <c r="O387" s="94">
        <f t="shared" si="43"/>
        <v>0.13055216512645548</v>
      </c>
      <c r="P387" s="94">
        <f t="shared" si="43"/>
        <v>0.13055216512645548</v>
      </c>
      <c r="Q387" s="94">
        <f t="shared" si="43"/>
        <v>0.13055216512645548</v>
      </c>
      <c r="R387" s="94">
        <f t="shared" si="43"/>
        <v>0.13055216512645548</v>
      </c>
      <c r="S387" s="93">
        <f>(1+H387)^((5-Dashboard!$F$9)*3/12)</f>
        <v>1.0632742661827452</v>
      </c>
      <c r="T387" s="93">
        <f t="shared" si="40"/>
        <v>1.2020870237561456</v>
      </c>
      <c r="U387" s="93">
        <f t="shared" si="40"/>
        <v>1.3590220873779273</v>
      </c>
      <c r="V387" s="93">
        <f t="shared" si="40"/>
        <v>1.5364453633397905</v>
      </c>
      <c r="W387" s="93">
        <f t="shared" si="40"/>
        <v>1.7370316321223036</v>
      </c>
      <c r="X387" s="93">
        <f t="shared" si="40"/>
        <v>1.9638048725890109</v>
      </c>
      <c r="Y387" s="93">
        <f t="shared" si="39"/>
        <v>2.2201838505913893</v>
      </c>
      <c r="Z387" s="93">
        <f t="shared" si="39"/>
        <v>2.5100336592648862</v>
      </c>
      <c r="AA387" s="93">
        <f t="shared" si="39"/>
        <v>2.8377239880221965</v>
      </c>
      <c r="AB387" s="93">
        <f t="shared" si="39"/>
        <v>3.2081949986897738</v>
      </c>
      <c r="AC387" s="95">
        <f t="shared" si="39"/>
        <v>3.6270318019165892</v>
      </c>
      <c r="AE387" s="96"/>
    </row>
    <row r="388" spans="3:31" ht="24.75" customHeight="1" x14ac:dyDescent="0.25">
      <c r="C388" s="91">
        <f>ABS(E388-Dashboard!$F$13)</f>
        <v>51.984731257733166</v>
      </c>
      <c r="D388" s="92">
        <f t="shared" si="38"/>
        <v>0.13065216512645547</v>
      </c>
      <c r="E388" s="93" cm="1">
        <f t="array" ref="E388">SUM('DRE + DCF'!$S$41/TIR!S388,'DRE + DCF'!$U$41:$AD$41/TIR!T388:AC388,TIR!F388)</f>
        <v>99.604731257733164</v>
      </c>
      <c r="F388" s="100">
        <f>'DRE + DCF'!$AE$38*'DRE + DCF'!$AE$39*(1+G388)/(R388-G388)/AC388</f>
        <v>66.274569927440524</v>
      </c>
      <c r="G388" s="92">
        <f>R388*(1-'DRE + DCF'!$AE$39)</f>
        <v>7.8391299075873278E-2</v>
      </c>
      <c r="H388" s="94">
        <f t="shared" si="42"/>
        <v>0.13065216512645547</v>
      </c>
      <c r="I388" s="94">
        <f t="shared" si="43"/>
        <v>0.13065216512645547</v>
      </c>
      <c r="J388" s="94">
        <f t="shared" si="43"/>
        <v>0.13065216512645547</v>
      </c>
      <c r="K388" s="94">
        <f t="shared" si="43"/>
        <v>0.13065216512645547</v>
      </c>
      <c r="L388" s="94">
        <f t="shared" si="43"/>
        <v>0.13065216512645547</v>
      </c>
      <c r="M388" s="94">
        <f t="shared" si="43"/>
        <v>0.13065216512645547</v>
      </c>
      <c r="N388" s="94">
        <f t="shared" si="43"/>
        <v>0.13065216512645547</v>
      </c>
      <c r="O388" s="94">
        <f t="shared" si="43"/>
        <v>0.13065216512645547</v>
      </c>
      <c r="P388" s="94">
        <f t="shared" si="43"/>
        <v>0.13065216512645547</v>
      </c>
      <c r="Q388" s="94">
        <f t="shared" si="43"/>
        <v>0.13065216512645547</v>
      </c>
      <c r="R388" s="94">
        <f t="shared" si="43"/>
        <v>0.13065216512645547</v>
      </c>
      <c r="S388" s="93">
        <f>(1+H388)^((5-Dashboard!$F$9)*3/12)</f>
        <v>1.0633212896986759</v>
      </c>
      <c r="T388" s="93">
        <f t="shared" si="40"/>
        <v>1.2022465184228628</v>
      </c>
      <c r="U388" s="93">
        <f t="shared" si="40"/>
        <v>1.3593226290705527</v>
      </c>
      <c r="V388" s="93">
        <f t="shared" si="40"/>
        <v>1.536921073664006</v>
      </c>
      <c r="W388" s="93">
        <f t="shared" si="40"/>
        <v>1.7377231395666848</v>
      </c>
      <c r="X388" s="93">
        <f t="shared" si="40"/>
        <v>1.9647604301414137</v>
      </c>
      <c r="Y388" s="93">
        <f t="shared" si="39"/>
        <v>2.221460634294175</v>
      </c>
      <c r="Z388" s="93">
        <f t="shared" si="39"/>
        <v>2.511699275907898</v>
      </c>
      <c r="AA388" s="93">
        <f t="shared" si="39"/>
        <v>2.8398582244518149</v>
      </c>
      <c r="AB388" s="93">
        <f t="shared" si="39"/>
        <v>3.2108918501286157</v>
      </c>
      <c r="AC388" s="95">
        <f t="shared" si="39"/>
        <v>3.6304018223348096</v>
      </c>
      <c r="AE388" s="96"/>
    </row>
    <row r="389" spans="3:31" ht="24.75" customHeight="1" x14ac:dyDescent="0.25">
      <c r="C389" s="91">
        <f>ABS(E389-Dashboard!$F$13)</f>
        <v>51.860019272881736</v>
      </c>
      <c r="D389" s="92">
        <f t="shared" si="38"/>
        <v>0.13075216512645546</v>
      </c>
      <c r="E389" s="93" cm="1">
        <f t="array" ref="E389">SUM('DRE + DCF'!$S$41/TIR!S389,'DRE + DCF'!$U$41:$AD$41/TIR!T389:AC389,TIR!F389)</f>
        <v>99.480019272881734</v>
      </c>
      <c r="F389" s="100">
        <f>'DRE + DCF'!$AE$38*'DRE + DCF'!$AE$39*(1+G389)/(R389-G389)/AC389</f>
        <v>66.16609522441388</v>
      </c>
      <c r="G389" s="92">
        <f>R389*(1-'DRE + DCF'!$AE$39)</f>
        <v>7.8451299075873268E-2</v>
      </c>
      <c r="H389" s="94">
        <f t="shared" si="42"/>
        <v>0.13075216512645546</v>
      </c>
      <c r="I389" s="94">
        <f t="shared" si="43"/>
        <v>0.13075216512645546</v>
      </c>
      <c r="J389" s="94">
        <f t="shared" si="43"/>
        <v>0.13075216512645546</v>
      </c>
      <c r="K389" s="94">
        <f t="shared" si="43"/>
        <v>0.13075216512645546</v>
      </c>
      <c r="L389" s="94">
        <f t="shared" si="43"/>
        <v>0.13075216512645546</v>
      </c>
      <c r="M389" s="94">
        <f t="shared" si="43"/>
        <v>0.13075216512645546</v>
      </c>
      <c r="N389" s="94">
        <f t="shared" si="43"/>
        <v>0.13075216512645546</v>
      </c>
      <c r="O389" s="94">
        <f t="shared" si="43"/>
        <v>0.13075216512645546</v>
      </c>
      <c r="P389" s="94">
        <f t="shared" si="43"/>
        <v>0.13075216512645546</v>
      </c>
      <c r="Q389" s="94">
        <f t="shared" si="43"/>
        <v>0.13075216512645546</v>
      </c>
      <c r="R389" s="94">
        <f t="shared" si="43"/>
        <v>0.13075216512645546</v>
      </c>
      <c r="S389" s="93">
        <f>(1+H389)^((5-Dashboard!$F$9)*3/12)</f>
        <v>1.0633683111351662</v>
      </c>
      <c r="T389" s="93">
        <f t="shared" si="40"/>
        <v>1.2024060201429514</v>
      </c>
      <c r="U389" s="93">
        <f t="shared" si="40"/>
        <v>1.3596232106377266</v>
      </c>
      <c r="V389" s="93">
        <f t="shared" si="40"/>
        <v>1.537396889184792</v>
      </c>
      <c r="W389" s="93">
        <f t="shared" si="40"/>
        <v>1.7384148611043808</v>
      </c>
      <c r="X389" s="93">
        <f t="shared" si="40"/>
        <v>1.9657163680817848</v>
      </c>
      <c r="Y389" s="93">
        <f t="shared" si="39"/>
        <v>2.2227380392329907</v>
      </c>
      <c r="Z389" s="93">
        <f t="shared" si="39"/>
        <v>2.5133658503716365</v>
      </c>
      <c r="AA389" s="93">
        <f t="shared" si="39"/>
        <v>2.8419938770626225</v>
      </c>
      <c r="AB389" s="93">
        <f t="shared" si="39"/>
        <v>3.2135907297646895</v>
      </c>
      <c r="AC389" s="95">
        <f t="shared" si="39"/>
        <v>3.6337746755117286</v>
      </c>
      <c r="AE389" s="96"/>
    </row>
    <row r="390" spans="3:31" ht="24.75" customHeight="1" x14ac:dyDescent="0.25">
      <c r="C390" s="91">
        <f>ABS(E390-Dashboard!$F$13)</f>
        <v>51.735540566046971</v>
      </c>
      <c r="D390" s="92">
        <f t="shared" si="38"/>
        <v>0.13085216512645545</v>
      </c>
      <c r="E390" s="93" cm="1">
        <f t="array" ref="E390">SUM('DRE + DCF'!$S$41/TIR!S390,'DRE + DCF'!$U$41:$AD$41/TIR!T390:AC390,TIR!F390)</f>
        <v>99.355540566046969</v>
      </c>
      <c r="F390" s="100">
        <f>'DRE + DCF'!$AE$38*'DRE + DCF'!$AE$39*(1+G390)/(R390-G390)/AC390</f>
        <v>66.057841926363025</v>
      </c>
      <c r="G390" s="92">
        <f>R390*(1-'DRE + DCF'!$AE$39)</f>
        <v>7.8511299075873273E-2</v>
      </c>
      <c r="H390" s="94">
        <f t="shared" si="42"/>
        <v>0.13085216512645545</v>
      </c>
      <c r="I390" s="94">
        <f t="shared" si="43"/>
        <v>0.13085216512645545</v>
      </c>
      <c r="J390" s="94">
        <f t="shared" si="43"/>
        <v>0.13085216512645545</v>
      </c>
      <c r="K390" s="94">
        <f t="shared" si="43"/>
        <v>0.13085216512645545</v>
      </c>
      <c r="L390" s="94">
        <f t="shared" si="43"/>
        <v>0.13085216512645545</v>
      </c>
      <c r="M390" s="94">
        <f t="shared" si="43"/>
        <v>0.13085216512645545</v>
      </c>
      <c r="N390" s="94">
        <f t="shared" si="43"/>
        <v>0.13085216512645545</v>
      </c>
      <c r="O390" s="94">
        <f t="shared" si="43"/>
        <v>0.13085216512645545</v>
      </c>
      <c r="P390" s="94">
        <f t="shared" si="43"/>
        <v>0.13085216512645545</v>
      </c>
      <c r="Q390" s="94">
        <f t="shared" si="43"/>
        <v>0.13085216512645545</v>
      </c>
      <c r="R390" s="94">
        <f t="shared" si="43"/>
        <v>0.13085216512645545</v>
      </c>
      <c r="S390" s="93">
        <f>(1+H390)^((5-Dashboard!$F$9)*3/12)</f>
        <v>1.0634153304924918</v>
      </c>
      <c r="T390" s="93">
        <f t="shared" si="40"/>
        <v>1.2025655289160995</v>
      </c>
      <c r="U390" s="93">
        <f t="shared" si="40"/>
        <v>1.3599238320812121</v>
      </c>
      <c r="V390" s="93">
        <f t="shared" si="40"/>
        <v>1.537872809916105</v>
      </c>
      <c r="W390" s="93">
        <f t="shared" si="40"/>
        <v>1.7391067967827329</v>
      </c>
      <c r="X390" s="93">
        <f t="shared" si="40"/>
        <v>1.9666726865278881</v>
      </c>
      <c r="Y390" s="93">
        <f t="shared" si="39"/>
        <v>2.2240160656551247</v>
      </c>
      <c r="Z390" s="93">
        <f t="shared" si="39"/>
        <v>2.5150333831221188</v>
      </c>
      <c r="AA390" s="93">
        <f t="shared" si="39"/>
        <v>2.8441309466689622</v>
      </c>
      <c r="AB390" s="93">
        <f t="shared" si="39"/>
        <v>3.2162916389437508</v>
      </c>
      <c r="AC390" s="95">
        <f t="shared" si="39"/>
        <v>3.6371503635776561</v>
      </c>
      <c r="AE390" s="96"/>
    </row>
    <row r="391" spans="3:31" ht="24.75" customHeight="1" x14ac:dyDescent="0.25">
      <c r="C391" s="91">
        <f>ABS(E391-Dashboard!$F$13)</f>
        <v>51.611294560880332</v>
      </c>
      <c r="D391" s="92">
        <f t="shared" si="38"/>
        <v>0.13095216512645544</v>
      </c>
      <c r="E391" s="93" cm="1">
        <f t="array" ref="E391">SUM('DRE + DCF'!$S$41/TIR!S391,'DRE + DCF'!$U$41:$AD$41/TIR!T391:AC391,TIR!F391)</f>
        <v>99.231294560880329</v>
      </c>
      <c r="F391" s="100">
        <f>'DRE + DCF'!$AE$38*'DRE + DCF'!$AE$39*(1+G391)/(R391-G391)/AC391</f>
        <v>65.949809467544341</v>
      </c>
      <c r="G391" s="92">
        <f>R391*(1-'DRE + DCF'!$AE$39)</f>
        <v>7.8571299075873263E-2</v>
      </c>
      <c r="H391" s="94">
        <f t="shared" si="42"/>
        <v>0.13095216512645544</v>
      </c>
      <c r="I391" s="94">
        <f t="shared" si="43"/>
        <v>0.13095216512645544</v>
      </c>
      <c r="J391" s="94">
        <f t="shared" si="43"/>
        <v>0.13095216512645544</v>
      </c>
      <c r="K391" s="94">
        <f t="shared" si="43"/>
        <v>0.13095216512645544</v>
      </c>
      <c r="L391" s="94">
        <f t="shared" si="43"/>
        <v>0.13095216512645544</v>
      </c>
      <c r="M391" s="94">
        <f t="shared" si="43"/>
        <v>0.13095216512645544</v>
      </c>
      <c r="N391" s="94">
        <f t="shared" si="43"/>
        <v>0.13095216512645544</v>
      </c>
      <c r="O391" s="94">
        <f t="shared" si="43"/>
        <v>0.13095216512645544</v>
      </c>
      <c r="P391" s="94">
        <f t="shared" si="43"/>
        <v>0.13095216512645544</v>
      </c>
      <c r="Q391" s="94">
        <f t="shared" si="43"/>
        <v>0.13095216512645544</v>
      </c>
      <c r="R391" s="94">
        <f t="shared" si="43"/>
        <v>0.13095216512645544</v>
      </c>
      <c r="S391" s="93">
        <f>(1+H391)^((5-Dashboard!$F$9)*3/12)</f>
        <v>1.0634623477709286</v>
      </c>
      <c r="T391" s="93">
        <f t="shared" si="40"/>
        <v>1.2027250447419953</v>
      </c>
      <c r="U391" s="93">
        <f t="shared" si="40"/>
        <v>1.3602244934027725</v>
      </c>
      <c r="V391" s="93">
        <f t="shared" si="40"/>
        <v>1.5383488358719015</v>
      </c>
      <c r="W391" s="93">
        <f t="shared" si="40"/>
        <v>1.7397989466490891</v>
      </c>
      <c r="X391" s="93">
        <f t="shared" si="40"/>
        <v>1.9676293855975138</v>
      </c>
      <c r="Y391" s="93">
        <f t="shared" si="39"/>
        <v>2.2252947138079451</v>
      </c>
      <c r="Z391" s="93">
        <f t="shared" si="39"/>
        <v>2.5167018746255514</v>
      </c>
      <c r="AA391" s="93">
        <f t="shared" si="39"/>
        <v>2.8462694340855763</v>
      </c>
      <c r="AB391" s="93">
        <f t="shared" si="39"/>
        <v>3.2189945790123335</v>
      </c>
      <c r="AC391" s="95">
        <f t="shared" si="39"/>
        <v>3.6405288886643214</v>
      </c>
      <c r="AE391" s="96"/>
    </row>
    <row r="392" spans="3:31" ht="24.75" customHeight="1" x14ac:dyDescent="0.25">
      <c r="C392" s="91">
        <f>ABS(E392-Dashboard!$F$13)</f>
        <v>51.487280682837856</v>
      </c>
      <c r="D392" s="92">
        <f t="shared" si="38"/>
        <v>0.13105216512645543</v>
      </c>
      <c r="E392" s="93" cm="1">
        <f t="array" ref="E392">SUM('DRE + DCF'!$S$41/TIR!S392,'DRE + DCF'!$U$41:$AD$41/TIR!T392:AC392,TIR!F392)</f>
        <v>99.107280682837853</v>
      </c>
      <c r="F392" s="100">
        <f>'DRE + DCF'!$AE$38*'DRE + DCF'!$AE$39*(1+G392)/(R392-G392)/AC392</f>
        <v>65.841997284007931</v>
      </c>
      <c r="G392" s="92">
        <f>R392*(1-'DRE + DCF'!$AE$39)</f>
        <v>7.8631299075873254E-2</v>
      </c>
      <c r="H392" s="94">
        <f t="shared" si="42"/>
        <v>0.13105216512645543</v>
      </c>
      <c r="I392" s="94">
        <f t="shared" si="43"/>
        <v>0.13105216512645543</v>
      </c>
      <c r="J392" s="94">
        <f t="shared" si="43"/>
        <v>0.13105216512645543</v>
      </c>
      <c r="K392" s="94">
        <f t="shared" si="43"/>
        <v>0.13105216512645543</v>
      </c>
      <c r="L392" s="94">
        <f t="shared" si="43"/>
        <v>0.13105216512645543</v>
      </c>
      <c r="M392" s="94">
        <f t="shared" si="43"/>
        <v>0.13105216512645543</v>
      </c>
      <c r="N392" s="94">
        <f t="shared" si="43"/>
        <v>0.13105216512645543</v>
      </c>
      <c r="O392" s="94">
        <f t="shared" si="43"/>
        <v>0.13105216512645543</v>
      </c>
      <c r="P392" s="94">
        <f t="shared" si="43"/>
        <v>0.13105216512645543</v>
      </c>
      <c r="Q392" s="94">
        <f t="shared" si="43"/>
        <v>0.13105216512645543</v>
      </c>
      <c r="R392" s="94">
        <f t="shared" si="43"/>
        <v>0.13105216512645543</v>
      </c>
      <c r="S392" s="93">
        <f>(1+H392)^((5-Dashboard!$F$9)*3/12)</f>
        <v>1.0635093629707524</v>
      </c>
      <c r="T392" s="93">
        <f t="shared" si="40"/>
        <v>1.2028845676203268</v>
      </c>
      <c r="U392" s="93">
        <f t="shared" si="40"/>
        <v>1.3605251946041708</v>
      </c>
      <c r="V392" s="93">
        <f t="shared" si="40"/>
        <v>1.5388249670661394</v>
      </c>
      <c r="W392" s="93">
        <f t="shared" si="40"/>
        <v>1.7404913107508033</v>
      </c>
      <c r="X392" s="93">
        <f t="shared" si="40"/>
        <v>1.9685864654084784</v>
      </c>
      <c r="Y392" s="93">
        <f t="shared" si="39"/>
        <v>2.2265739839388954</v>
      </c>
      <c r="Z392" s="93">
        <f t="shared" si="39"/>
        <v>2.5183713253483249</v>
      </c>
      <c r="AA392" s="93">
        <f t="shared" si="39"/>
        <v>2.8484093401276036</v>
      </c>
      <c r="AB392" s="93">
        <f t="shared" si="39"/>
        <v>3.221699551317744</v>
      </c>
      <c r="AC392" s="95">
        <f t="shared" si="39"/>
        <v>3.6439102529048641</v>
      </c>
      <c r="AE392" s="96"/>
    </row>
    <row r="393" spans="3:31" ht="24.75" customHeight="1" x14ac:dyDescent="0.25">
      <c r="C393" s="91">
        <f>ABS(E393-Dashboard!$F$13)</f>
        <v>51.363498359173128</v>
      </c>
      <c r="D393" s="92">
        <f t="shared" si="38"/>
        <v>0.13115216512645542</v>
      </c>
      <c r="E393" s="93" cm="1">
        <f t="array" ref="E393">SUM('DRE + DCF'!$S$41/TIR!S393,'DRE + DCF'!$U$41:$AD$41/TIR!T393:AC393,TIR!F393)</f>
        <v>98.983498359173126</v>
      </c>
      <c r="F393" s="100">
        <f>'DRE + DCF'!$AE$38*'DRE + DCF'!$AE$39*(1+G393)/(R393-G393)/AC393</f>
        <v>65.734404813590558</v>
      </c>
      <c r="G393" s="92">
        <f>R393*(1-'DRE + DCF'!$AE$39)</f>
        <v>7.8691299075873244E-2</v>
      </c>
      <c r="H393" s="94">
        <f t="shared" si="42"/>
        <v>0.13115216512645542</v>
      </c>
      <c r="I393" s="94">
        <f t="shared" si="43"/>
        <v>0.13115216512645542</v>
      </c>
      <c r="J393" s="94">
        <f t="shared" si="43"/>
        <v>0.13115216512645542</v>
      </c>
      <c r="K393" s="94">
        <f t="shared" si="43"/>
        <v>0.13115216512645542</v>
      </c>
      <c r="L393" s="94">
        <f t="shared" si="43"/>
        <v>0.13115216512645542</v>
      </c>
      <c r="M393" s="94">
        <f t="shared" si="43"/>
        <v>0.13115216512645542</v>
      </c>
      <c r="N393" s="94">
        <f t="shared" si="43"/>
        <v>0.13115216512645542</v>
      </c>
      <c r="O393" s="94">
        <f t="shared" si="43"/>
        <v>0.13115216512645542</v>
      </c>
      <c r="P393" s="94">
        <f t="shared" si="43"/>
        <v>0.13115216512645542</v>
      </c>
      <c r="Q393" s="94">
        <f t="shared" si="43"/>
        <v>0.13115216512645542</v>
      </c>
      <c r="R393" s="94">
        <f t="shared" si="43"/>
        <v>0.13115216512645542</v>
      </c>
      <c r="S393" s="93">
        <f>(1+H393)^((5-Dashboard!$F$9)*3/12)</f>
        <v>1.0635563760922386</v>
      </c>
      <c r="T393" s="93">
        <f t="shared" si="40"/>
        <v>1.2030440975507823</v>
      </c>
      <c r="U393" s="93">
        <f t="shared" si="40"/>
        <v>1.3608259356871699</v>
      </c>
      <c r="V393" s="93">
        <f t="shared" si="40"/>
        <v>1.5393012035127767</v>
      </c>
      <c r="W393" s="93">
        <f t="shared" si="40"/>
        <v>1.7411838891352358</v>
      </c>
      <c r="X393" s="93">
        <f t="shared" si="40"/>
        <v>1.9695439260786241</v>
      </c>
      <c r="Y393" s="93">
        <f t="shared" si="39"/>
        <v>2.2278538762954949</v>
      </c>
      <c r="Z393" s="93">
        <f t="shared" si="39"/>
        <v>2.5200417357570153</v>
      </c>
      <c r="AA393" s="93">
        <f t="shared" si="39"/>
        <v>2.8505506656105783</v>
      </c>
      <c r="AB393" s="93">
        <f t="shared" si="39"/>
        <v>3.2244065572080642</v>
      </c>
      <c r="AC393" s="95">
        <f t="shared" si="39"/>
        <v>3.6472944584338416</v>
      </c>
      <c r="AE393" s="96"/>
    </row>
    <row r="394" spans="3:31" ht="24.75" customHeight="1" x14ac:dyDescent="0.25">
      <c r="C394" s="91">
        <f>ABS(E394-Dashboard!$F$13)</f>
        <v>51.23994701893043</v>
      </c>
      <c r="D394" s="92">
        <f t="shared" si="38"/>
        <v>0.13125216512645541</v>
      </c>
      <c r="E394" s="93" cm="1">
        <f t="array" ref="E394">SUM('DRE + DCF'!$S$41/TIR!S394,'DRE + DCF'!$U$41:$AD$41/TIR!T394:AC394,TIR!F394)</f>
        <v>98.859947018930427</v>
      </c>
      <c r="F394" s="100">
        <f>'DRE + DCF'!$AE$38*'DRE + DCF'!$AE$39*(1+G394)/(R394-G394)/AC394</f>
        <v>65.627031495908867</v>
      </c>
      <c r="G394" s="92">
        <f>R394*(1-'DRE + DCF'!$AE$39)</f>
        <v>7.8751299075873235E-2</v>
      </c>
      <c r="H394" s="94">
        <f t="shared" si="42"/>
        <v>0.13125216512645541</v>
      </c>
      <c r="I394" s="94">
        <f t="shared" si="43"/>
        <v>0.13125216512645541</v>
      </c>
      <c r="J394" s="94">
        <f t="shared" si="43"/>
        <v>0.13125216512645541</v>
      </c>
      <c r="K394" s="94">
        <f t="shared" si="43"/>
        <v>0.13125216512645541</v>
      </c>
      <c r="L394" s="94">
        <f t="shared" si="43"/>
        <v>0.13125216512645541</v>
      </c>
      <c r="M394" s="94">
        <f t="shared" si="43"/>
        <v>0.13125216512645541</v>
      </c>
      <c r="N394" s="94">
        <f t="shared" si="43"/>
        <v>0.13125216512645541</v>
      </c>
      <c r="O394" s="94">
        <f t="shared" si="43"/>
        <v>0.13125216512645541</v>
      </c>
      <c r="P394" s="94">
        <f t="shared" si="43"/>
        <v>0.13125216512645541</v>
      </c>
      <c r="Q394" s="94">
        <f t="shared" si="43"/>
        <v>0.13125216512645541</v>
      </c>
      <c r="R394" s="94">
        <f t="shared" si="43"/>
        <v>0.13125216512645541</v>
      </c>
      <c r="S394" s="93">
        <f>(1+H394)^((5-Dashboard!$F$9)*3/12)</f>
        <v>1.0636033871356632</v>
      </c>
      <c r="T394" s="93">
        <f t="shared" si="40"/>
        <v>1.2032036345330503</v>
      </c>
      <c r="U394" s="93">
        <f t="shared" si="40"/>
        <v>1.3611267166535335</v>
      </c>
      <c r="V394" s="93">
        <f t="shared" si="40"/>
        <v>1.5397775452257729</v>
      </c>
      <c r="W394" s="93">
        <f t="shared" si="40"/>
        <v>1.7418766818497542</v>
      </c>
      <c r="X394" s="93">
        <f t="shared" si="40"/>
        <v>1.9705017677258203</v>
      </c>
      <c r="Y394" s="93">
        <f t="shared" si="39"/>
        <v>2.2291343911253416</v>
      </c>
      <c r="Z394" s="93">
        <f t="shared" si="39"/>
        <v>2.5217131063183853</v>
      </c>
      <c r="AA394" s="93">
        <f t="shared" si="39"/>
        <v>2.8526934113504328</v>
      </c>
      <c r="AB394" s="93">
        <f t="shared" si="39"/>
        <v>3.2271155980321509</v>
      </c>
      <c r="AC394" s="95">
        <f t="shared" si="39"/>
        <v>3.6506815073872265</v>
      </c>
      <c r="AE394" s="96"/>
    </row>
    <row r="395" spans="3:31" ht="24.75" customHeight="1" x14ac:dyDescent="0.25">
      <c r="C395" s="91">
        <f>ABS(E395-Dashboard!$F$13)</f>
        <v>51.116626092937885</v>
      </c>
      <c r="D395" s="92">
        <f t="shared" si="38"/>
        <v>0.13135216512645539</v>
      </c>
      <c r="E395" s="93" cm="1">
        <f t="array" ref="E395">SUM('DRE + DCF'!$S$41/TIR!S395,'DRE + DCF'!$U$41:$AD$41/TIR!T395:AC395,TIR!F395)</f>
        <v>98.736626092937883</v>
      </c>
      <c r="F395" s="100">
        <f>'DRE + DCF'!$AE$38*'DRE + DCF'!$AE$39*(1+G395)/(R395-G395)/AC395</f>
        <v>65.519876772352447</v>
      </c>
      <c r="G395" s="92">
        <f>R395*(1-'DRE + DCF'!$AE$39)</f>
        <v>7.881129907587324E-2</v>
      </c>
      <c r="H395" s="94">
        <f t="shared" si="42"/>
        <v>0.13135216512645539</v>
      </c>
      <c r="I395" s="94">
        <f t="shared" si="43"/>
        <v>0.13135216512645539</v>
      </c>
      <c r="J395" s="94">
        <f t="shared" si="43"/>
        <v>0.13135216512645539</v>
      </c>
      <c r="K395" s="94">
        <f t="shared" si="43"/>
        <v>0.13135216512645539</v>
      </c>
      <c r="L395" s="94">
        <f t="shared" si="43"/>
        <v>0.13135216512645539</v>
      </c>
      <c r="M395" s="94">
        <f t="shared" si="43"/>
        <v>0.13135216512645539</v>
      </c>
      <c r="N395" s="94">
        <f t="shared" si="43"/>
        <v>0.13135216512645539</v>
      </c>
      <c r="O395" s="94">
        <f t="shared" si="43"/>
        <v>0.13135216512645539</v>
      </c>
      <c r="P395" s="94">
        <f t="shared" si="43"/>
        <v>0.13135216512645539</v>
      </c>
      <c r="Q395" s="94">
        <f t="shared" si="43"/>
        <v>0.13135216512645539</v>
      </c>
      <c r="R395" s="94">
        <f t="shared" si="43"/>
        <v>0.13135216512645539</v>
      </c>
      <c r="S395" s="93">
        <f>(1+H395)^((5-Dashboard!$F$9)*3/12)</f>
        <v>1.0636503961013013</v>
      </c>
      <c r="T395" s="93">
        <f t="shared" si="40"/>
        <v>1.2033631785668191</v>
      </c>
      <c r="U395" s="93">
        <f t="shared" si="40"/>
        <v>1.361427537505024</v>
      </c>
      <c r="V395" s="93">
        <f t="shared" si="40"/>
        <v>1.5402539922190874</v>
      </c>
      <c r="W395" s="93">
        <f t="shared" si="40"/>
        <v>1.742569688941731</v>
      </c>
      <c r="X395" s="93">
        <f t="shared" si="40"/>
        <v>1.9714599904679611</v>
      </c>
      <c r="Y395" s="93">
        <f t="shared" ref="Y395:AC445" si="44">(X395)*(1+N395)</f>
        <v>2.2304155286761085</v>
      </c>
      <c r="Z395" s="93">
        <f t="shared" si="44"/>
        <v>2.5233854374993827</v>
      </c>
      <c r="AA395" s="93">
        <f t="shared" si="44"/>
        <v>2.8548375781634943</v>
      </c>
      <c r="AB395" s="93">
        <f t="shared" si="44"/>
        <v>3.2298266751396354</v>
      </c>
      <c r="AC395" s="95">
        <f t="shared" si="44"/>
        <v>3.654071401902407</v>
      </c>
      <c r="AE395" s="96"/>
    </row>
    <row r="396" spans="3:31" ht="24.75" customHeight="1" x14ac:dyDescent="0.25">
      <c r="C396" s="91">
        <f>ABS(E396-Dashboard!$F$13)</f>
        <v>50.993535013800461</v>
      </c>
      <c r="D396" s="92">
        <f t="shared" si="38"/>
        <v>0.13145216512645538</v>
      </c>
      <c r="E396" s="93" cm="1">
        <f t="array" ref="E396">SUM('DRE + DCF'!$S$41/TIR!S396,'DRE + DCF'!$U$41:$AD$41/TIR!T396:AC396,TIR!F396)</f>
        <v>98.613535013800458</v>
      </c>
      <c r="F396" s="100">
        <f>'DRE + DCF'!$AE$38*'DRE + DCF'!$AE$39*(1+G396)/(R396-G396)/AC396</f>
        <v>65.412940086077001</v>
      </c>
      <c r="G396" s="92">
        <f>R396*(1-'DRE + DCF'!$AE$39)</f>
        <v>7.887129907587323E-2</v>
      </c>
      <c r="H396" s="94">
        <f t="shared" si="42"/>
        <v>0.13145216512645538</v>
      </c>
      <c r="I396" s="94">
        <f t="shared" si="43"/>
        <v>0.13145216512645538</v>
      </c>
      <c r="J396" s="94">
        <f t="shared" si="43"/>
        <v>0.13145216512645538</v>
      </c>
      <c r="K396" s="94">
        <f t="shared" si="43"/>
        <v>0.13145216512645538</v>
      </c>
      <c r="L396" s="94">
        <f t="shared" si="43"/>
        <v>0.13145216512645538</v>
      </c>
      <c r="M396" s="94">
        <f t="shared" si="43"/>
        <v>0.13145216512645538</v>
      </c>
      <c r="N396" s="94">
        <f t="shared" si="43"/>
        <v>0.13145216512645538</v>
      </c>
      <c r="O396" s="94">
        <f t="shared" si="43"/>
        <v>0.13145216512645538</v>
      </c>
      <c r="P396" s="94">
        <f t="shared" si="43"/>
        <v>0.13145216512645538</v>
      </c>
      <c r="Q396" s="94">
        <f t="shared" si="43"/>
        <v>0.13145216512645538</v>
      </c>
      <c r="R396" s="94">
        <f t="shared" si="43"/>
        <v>0.13145216512645538</v>
      </c>
      <c r="S396" s="93">
        <f>(1+H396)^((5-Dashboard!$F$9)*3/12)</f>
        <v>1.0636974029894288</v>
      </c>
      <c r="T396" s="93">
        <f t="shared" ref="T396:X446" si="45">(S396)*(1+I396)</f>
        <v>1.203522729651777</v>
      </c>
      <c r="U396" s="93">
        <f t="shared" si="45"/>
        <v>1.3617283982434045</v>
      </c>
      <c r="V396" s="93">
        <f t="shared" si="45"/>
        <v>1.5407305445066801</v>
      </c>
      <c r="W396" s="93">
        <f t="shared" si="45"/>
        <v>1.7432629104585455</v>
      </c>
      <c r="X396" s="93">
        <f t="shared" si="45"/>
        <v>1.9724185944229673</v>
      </c>
      <c r="Y396" s="93">
        <f t="shared" si="44"/>
        <v>2.2316972891955462</v>
      </c>
      <c r="Z396" s="93">
        <f t="shared" si="44"/>
        <v>2.5250587297671419</v>
      </c>
      <c r="AA396" s="93">
        <f t="shared" si="44"/>
        <v>2.8569831668664896</v>
      </c>
      <c r="AB396" s="93">
        <f t="shared" si="44"/>
        <v>3.2325397898809265</v>
      </c>
      <c r="AC396" s="95">
        <f t="shared" si="44"/>
        <v>3.6574641441181912</v>
      </c>
      <c r="AE396" s="96"/>
    </row>
    <row r="397" spans="3:31" ht="24.75" customHeight="1" x14ac:dyDescent="0.25">
      <c r="C397" s="91">
        <f>ABS(E397-Dashboard!$F$13)</f>
        <v>50.870673215893483</v>
      </c>
      <c r="D397" s="92">
        <f t="shared" si="38"/>
        <v>0.13155216512645537</v>
      </c>
      <c r="E397" s="93" cm="1">
        <f t="array" ref="E397">SUM('DRE + DCF'!$S$41/TIR!S397,'DRE + DCF'!$U$41:$AD$41/TIR!T397:AC397,TIR!F397)</f>
        <v>98.49067321589348</v>
      </c>
      <c r="F397" s="100">
        <f>'DRE + DCF'!$AE$38*'DRE + DCF'!$AE$39*(1+G397)/(R397-G397)/AC397</f>
        <v>65.306220881997632</v>
      </c>
      <c r="G397" s="92">
        <f>R397*(1-'DRE + DCF'!$AE$39)</f>
        <v>7.8931299075873221E-2</v>
      </c>
      <c r="H397" s="94">
        <f t="shared" si="42"/>
        <v>0.13155216512645537</v>
      </c>
      <c r="I397" s="94">
        <f t="shared" si="43"/>
        <v>0.13155216512645537</v>
      </c>
      <c r="J397" s="94">
        <f t="shared" si="43"/>
        <v>0.13155216512645537</v>
      </c>
      <c r="K397" s="94">
        <f t="shared" si="43"/>
        <v>0.13155216512645537</v>
      </c>
      <c r="L397" s="94">
        <f t="shared" si="43"/>
        <v>0.13155216512645537</v>
      </c>
      <c r="M397" s="94">
        <f t="shared" si="43"/>
        <v>0.13155216512645537</v>
      </c>
      <c r="N397" s="94">
        <f t="shared" si="43"/>
        <v>0.13155216512645537</v>
      </c>
      <c r="O397" s="94">
        <f t="shared" si="43"/>
        <v>0.13155216512645537</v>
      </c>
      <c r="P397" s="94">
        <f t="shared" si="43"/>
        <v>0.13155216512645537</v>
      </c>
      <c r="Q397" s="94">
        <f t="shared" si="43"/>
        <v>0.13155216512645537</v>
      </c>
      <c r="R397" s="94">
        <f t="shared" si="43"/>
        <v>0.13155216512645537</v>
      </c>
      <c r="S397" s="93">
        <f>(1+H397)^((5-Dashboard!$F$9)*3/12)</f>
        <v>1.0637444078003209</v>
      </c>
      <c r="T397" s="93">
        <f t="shared" si="45"/>
        <v>1.2036822877876121</v>
      </c>
      <c r="U397" s="93">
        <f t="shared" si="45"/>
        <v>1.3620292988704374</v>
      </c>
      <c r="V397" s="93">
        <f t="shared" si="45"/>
        <v>1.5412072021025114</v>
      </c>
      <c r="W397" s="93">
        <f t="shared" si="45"/>
        <v>1.7439563464475831</v>
      </c>
      <c r="X397" s="93">
        <f t="shared" si="45"/>
        <v>1.9733775797087854</v>
      </c>
      <c r="Y397" s="93">
        <f t="shared" si="44"/>
        <v>2.2329796729314801</v>
      </c>
      <c r="Z397" s="93">
        <f t="shared" si="44"/>
        <v>2.5267329835889805</v>
      </c>
      <c r="AA397" s="93">
        <f t="shared" si="44"/>
        <v>2.8591301782765393</v>
      </c>
      <c r="AB397" s="93">
        <f t="shared" si="44"/>
        <v>3.235254943607206</v>
      </c>
      <c r="AC397" s="95">
        <f t="shared" si="44"/>
        <v>3.6608597361748019</v>
      </c>
      <c r="AE397" s="96"/>
    </row>
    <row r="398" spans="3:31" ht="24.75" customHeight="1" x14ac:dyDescent="0.25">
      <c r="C398" s="91">
        <f>ABS(E398-Dashboard!$F$13)</f>
        <v>50.748040135355531</v>
      </c>
      <c r="D398" s="92">
        <f t="shared" si="38"/>
        <v>0.13165216512645536</v>
      </c>
      <c r="E398" s="93" cm="1">
        <f t="array" ref="E398">SUM('DRE + DCF'!$S$41/TIR!S398,'DRE + DCF'!$U$41:$AD$41/TIR!T398:AC398,TIR!F398)</f>
        <v>98.368040135355528</v>
      </c>
      <c r="F398" s="100">
        <f>'DRE + DCF'!$AE$38*'DRE + DCF'!$AE$39*(1+G398)/(R398-G398)/AC398</f>
        <v>65.199718606782014</v>
      </c>
      <c r="G398" s="92">
        <f>R398*(1-'DRE + DCF'!$AE$39)</f>
        <v>7.8991299075873211E-2</v>
      </c>
      <c r="H398" s="94">
        <f t="shared" si="42"/>
        <v>0.13165216512645536</v>
      </c>
      <c r="I398" s="94">
        <f t="shared" si="43"/>
        <v>0.13165216512645536</v>
      </c>
      <c r="J398" s="94">
        <f t="shared" si="43"/>
        <v>0.13165216512645536</v>
      </c>
      <c r="K398" s="94">
        <f t="shared" si="43"/>
        <v>0.13165216512645536</v>
      </c>
      <c r="L398" s="94">
        <f t="shared" si="43"/>
        <v>0.13165216512645536</v>
      </c>
      <c r="M398" s="94">
        <f t="shared" si="43"/>
        <v>0.13165216512645536</v>
      </c>
      <c r="N398" s="94">
        <f t="shared" si="43"/>
        <v>0.13165216512645536</v>
      </c>
      <c r="O398" s="94">
        <f t="shared" si="43"/>
        <v>0.13165216512645536</v>
      </c>
      <c r="P398" s="94">
        <f t="shared" si="43"/>
        <v>0.13165216512645536</v>
      </c>
      <c r="Q398" s="94">
        <f t="shared" si="43"/>
        <v>0.13165216512645536</v>
      </c>
      <c r="R398" s="94">
        <f t="shared" si="43"/>
        <v>0.13165216512645536</v>
      </c>
      <c r="S398" s="93">
        <f>(1+H398)^((5-Dashboard!$F$9)*3/12)</f>
        <v>1.0637914105342527</v>
      </c>
      <c r="T398" s="93">
        <f t="shared" si="45"/>
        <v>1.2038418529740129</v>
      </c>
      <c r="U398" s="93">
        <f t="shared" si="45"/>
        <v>1.3623302393878856</v>
      </c>
      <c r="V398" s="93">
        <f t="shared" si="45"/>
        <v>1.5416839650205427</v>
      </c>
      <c r="W398" s="93">
        <f t="shared" si="45"/>
        <v>1.7446499969562355</v>
      </c>
      <c r="X398" s="93">
        <f t="shared" si="45"/>
        <v>1.9743369464433875</v>
      </c>
      <c r="Y398" s="93">
        <f t="shared" si="44"/>
        <v>2.2342626801318137</v>
      </c>
      <c r="Z398" s="93">
        <f t="shared" si="44"/>
        <v>2.5284081994324037</v>
      </c>
      <c r="AA398" s="93">
        <f t="shared" si="44"/>
        <v>2.8612786132111618</v>
      </c>
      <c r="AB398" s="93">
        <f t="shared" si="44"/>
        <v>3.2379721376704325</v>
      </c>
      <c r="AC398" s="95">
        <f t="shared" si="44"/>
        <v>3.6642581802138818</v>
      </c>
      <c r="AE398" s="96"/>
    </row>
    <row r="399" spans="3:31" ht="24.75" customHeight="1" x14ac:dyDescent="0.25">
      <c r="C399" s="91">
        <f>ABS(E399-Dashboard!$F$13)</f>
        <v>50.625635210081775</v>
      </c>
      <c r="D399" s="92">
        <f t="shared" ref="D399:D462" si="46">D398+0.0001</f>
        <v>0.13175216512645535</v>
      </c>
      <c r="E399" s="93" cm="1">
        <f t="array" ref="E399">SUM('DRE + DCF'!$S$41/TIR!S399,'DRE + DCF'!$U$41:$AD$41/TIR!T399:AC399,TIR!F399)</f>
        <v>98.245635210081772</v>
      </c>
      <c r="F399" s="100">
        <f>'DRE + DCF'!$AE$38*'DRE + DCF'!$AE$39*(1+G399)/(R399-G399)/AC399</f>
        <v>65.093432708843608</v>
      </c>
      <c r="G399" s="92">
        <f>R399*(1-'DRE + DCF'!$AE$39)</f>
        <v>7.9051299075873202E-2</v>
      </c>
      <c r="H399" s="94">
        <f t="shared" si="42"/>
        <v>0.13175216512645535</v>
      </c>
      <c r="I399" s="94">
        <f t="shared" si="43"/>
        <v>0.13175216512645535</v>
      </c>
      <c r="J399" s="94">
        <f t="shared" si="43"/>
        <v>0.13175216512645535</v>
      </c>
      <c r="K399" s="94">
        <f t="shared" si="43"/>
        <v>0.13175216512645535</v>
      </c>
      <c r="L399" s="94">
        <f t="shared" si="43"/>
        <v>0.13175216512645535</v>
      </c>
      <c r="M399" s="94">
        <f t="shared" si="43"/>
        <v>0.13175216512645535</v>
      </c>
      <c r="N399" s="94">
        <f t="shared" si="43"/>
        <v>0.13175216512645535</v>
      </c>
      <c r="O399" s="94">
        <f t="shared" si="43"/>
        <v>0.13175216512645535</v>
      </c>
      <c r="P399" s="94">
        <f t="shared" si="43"/>
        <v>0.13175216512645535</v>
      </c>
      <c r="Q399" s="94">
        <f t="shared" si="43"/>
        <v>0.13175216512645535</v>
      </c>
      <c r="R399" s="94">
        <f t="shared" si="43"/>
        <v>0.13175216512645535</v>
      </c>
      <c r="S399" s="93">
        <f>(1+H399)^((5-Dashboard!$F$9)*3/12)</f>
        <v>1.0638384111915</v>
      </c>
      <c r="T399" s="93">
        <f t="shared" si="45"/>
        <v>1.2040014252106683</v>
      </c>
      <c r="U399" s="93">
        <f t="shared" si="45"/>
        <v>1.3626312197975119</v>
      </c>
      <c r="V399" s="93">
        <f t="shared" si="45"/>
        <v>1.5421608332747367</v>
      </c>
      <c r="W399" s="93">
        <f t="shared" si="45"/>
        <v>1.7453438620319017</v>
      </c>
      <c r="X399" s="93">
        <f t="shared" si="45"/>
        <v>1.9752966947447741</v>
      </c>
      <c r="Y399" s="93">
        <f t="shared" si="44"/>
        <v>2.2355463110445291</v>
      </c>
      <c r="Z399" s="93">
        <f t="shared" si="44"/>
        <v>2.5300843777651059</v>
      </c>
      <c r="AA399" s="93">
        <f t="shared" si="44"/>
        <v>2.863428472488279</v>
      </c>
      <c r="AB399" s="93">
        <f t="shared" si="44"/>
        <v>3.2406913734233482</v>
      </c>
      <c r="AC399" s="95">
        <f t="shared" si="44"/>
        <v>3.6676594783785004</v>
      </c>
      <c r="AE399" s="96"/>
    </row>
    <row r="400" spans="3:31" ht="24.75" customHeight="1" x14ac:dyDescent="0.25">
      <c r="C400" s="91">
        <f>ABS(E400-Dashboard!$F$13)</f>
        <v>50.503457879717509</v>
      </c>
      <c r="D400" s="92">
        <f t="shared" si="46"/>
        <v>0.13185216512645534</v>
      </c>
      <c r="E400" s="93" cm="1">
        <f t="array" ref="E400">SUM('DRE + DCF'!$S$41/TIR!S400,'DRE + DCF'!$U$41:$AD$41/TIR!T400:AC400,TIR!F400)</f>
        <v>98.123457879717506</v>
      </c>
      <c r="F400" s="100">
        <f>'DRE + DCF'!$AE$38*'DRE + DCF'!$AE$39*(1+G400)/(R400-G400)/AC400</f>
        <v>64.987362638335171</v>
      </c>
      <c r="G400" s="92">
        <f>R400*(1-'DRE + DCF'!$AE$39)</f>
        <v>7.9111299075873207E-2</v>
      </c>
      <c r="H400" s="94">
        <f t="shared" si="42"/>
        <v>0.13185216512645534</v>
      </c>
      <c r="I400" s="94">
        <f t="shared" si="43"/>
        <v>0.13185216512645534</v>
      </c>
      <c r="J400" s="94">
        <f t="shared" si="43"/>
        <v>0.13185216512645534</v>
      </c>
      <c r="K400" s="94">
        <f t="shared" si="43"/>
        <v>0.13185216512645534</v>
      </c>
      <c r="L400" s="94">
        <f t="shared" si="43"/>
        <v>0.13185216512645534</v>
      </c>
      <c r="M400" s="94">
        <f t="shared" si="43"/>
        <v>0.13185216512645534</v>
      </c>
      <c r="N400" s="94">
        <f t="shared" si="43"/>
        <v>0.13185216512645534</v>
      </c>
      <c r="O400" s="94">
        <f t="shared" si="43"/>
        <v>0.13185216512645534</v>
      </c>
      <c r="P400" s="94">
        <f t="shared" si="43"/>
        <v>0.13185216512645534</v>
      </c>
      <c r="Q400" s="94">
        <f t="shared" si="43"/>
        <v>0.13185216512645534</v>
      </c>
      <c r="R400" s="94">
        <f t="shared" si="43"/>
        <v>0.13185216512645534</v>
      </c>
      <c r="S400" s="93">
        <f>(1+H400)^((5-Dashboard!$F$9)*3/12)</f>
        <v>1.0638854097723378</v>
      </c>
      <c r="T400" s="93">
        <f t="shared" si="45"/>
        <v>1.2041610044972666</v>
      </c>
      <c r="U400" s="93">
        <f t="shared" si="45"/>
        <v>1.3629322401010784</v>
      </c>
      <c r="V400" s="93">
        <f t="shared" si="45"/>
        <v>1.5426378068790554</v>
      </c>
      <c r="W400" s="93">
        <f t="shared" si="45"/>
        <v>1.7460379417219853</v>
      </c>
      <c r="X400" s="93">
        <f t="shared" si="45"/>
        <v>1.9762568247309686</v>
      </c>
      <c r="Y400" s="93">
        <f t="shared" si="44"/>
        <v>2.2368305659176806</v>
      </c>
      <c r="Z400" s="93">
        <f t="shared" si="44"/>
        <v>2.5317615190549612</v>
      </c>
      <c r="AA400" s="93">
        <f t="shared" si="44"/>
        <v>2.8655797569262011</v>
      </c>
      <c r="AB400" s="93">
        <f t="shared" si="44"/>
        <v>3.2434126522194622</v>
      </c>
      <c r="AC400" s="95">
        <f t="shared" si="44"/>
        <v>3.6710636328131367</v>
      </c>
      <c r="AE400" s="96"/>
    </row>
    <row r="401" spans="3:31" ht="24.75" customHeight="1" x14ac:dyDescent="0.25">
      <c r="C401" s="91">
        <f>ABS(E401-Dashboard!$F$13)</f>
        <v>50.3815075856511</v>
      </c>
      <c r="D401" s="92">
        <f t="shared" si="46"/>
        <v>0.13195216512645533</v>
      </c>
      <c r="E401" s="93" cm="1">
        <f t="array" ref="E401">SUM('DRE + DCF'!$S$41/TIR!S401,'DRE + DCF'!$U$41:$AD$41/TIR!T401:AC401,TIR!F401)</f>
        <v>98.001507585651098</v>
      </c>
      <c r="F401" s="100">
        <f>'DRE + DCF'!$AE$38*'DRE + DCF'!$AE$39*(1+G401)/(R401-G401)/AC401</f>
        <v>64.881507847141805</v>
      </c>
      <c r="G401" s="92">
        <f>R401*(1-'DRE + DCF'!$AE$39)</f>
        <v>7.9171299075873197E-2</v>
      </c>
      <c r="H401" s="94">
        <f t="shared" si="42"/>
        <v>0.13195216512645533</v>
      </c>
      <c r="I401" s="94">
        <f t="shared" si="43"/>
        <v>0.13195216512645533</v>
      </c>
      <c r="J401" s="94">
        <f t="shared" si="43"/>
        <v>0.13195216512645533</v>
      </c>
      <c r="K401" s="94">
        <f t="shared" si="43"/>
        <v>0.13195216512645533</v>
      </c>
      <c r="L401" s="94">
        <f t="shared" si="43"/>
        <v>0.13195216512645533</v>
      </c>
      <c r="M401" s="94">
        <f t="shared" si="43"/>
        <v>0.13195216512645533</v>
      </c>
      <c r="N401" s="94">
        <f t="shared" si="43"/>
        <v>0.13195216512645533</v>
      </c>
      <c r="O401" s="94">
        <f t="shared" si="43"/>
        <v>0.13195216512645533</v>
      </c>
      <c r="P401" s="94">
        <f t="shared" si="43"/>
        <v>0.13195216512645533</v>
      </c>
      <c r="Q401" s="94">
        <f t="shared" si="43"/>
        <v>0.13195216512645533</v>
      </c>
      <c r="R401" s="94">
        <f t="shared" si="43"/>
        <v>0.13195216512645533</v>
      </c>
      <c r="S401" s="93">
        <f>(1+H401)^((5-Dashboard!$F$9)*3/12)</f>
        <v>1.0639324062770412</v>
      </c>
      <c r="T401" s="93">
        <f t="shared" si="45"/>
        <v>1.2043205908334962</v>
      </c>
      <c r="U401" s="93">
        <f t="shared" si="45"/>
        <v>1.3632333003003478</v>
      </c>
      <c r="V401" s="93">
        <f t="shared" si="45"/>
        <v>1.5431148858474619</v>
      </c>
      <c r="W401" s="93">
        <f t="shared" si="45"/>
        <v>1.7467322360738973</v>
      </c>
      <c r="X401" s="93">
        <f t="shared" si="45"/>
        <v>1.9772173365200225</v>
      </c>
      <c r="Y401" s="93">
        <f t="shared" si="44"/>
        <v>2.2381154449994027</v>
      </c>
      <c r="Z401" s="93">
        <f t="shared" si="44"/>
        <v>2.5334396237700338</v>
      </c>
      <c r="AA401" s="93">
        <f t="shared" si="44"/>
        <v>2.8677324673436422</v>
      </c>
      <c r="AB401" s="93">
        <f t="shared" si="44"/>
        <v>3.2461359754130674</v>
      </c>
      <c r="AC401" s="95">
        <f t="shared" si="44"/>
        <v>3.6744706456636993</v>
      </c>
      <c r="AE401" s="96"/>
    </row>
    <row r="402" spans="3:31" ht="24.75" customHeight="1" x14ac:dyDescent="0.25">
      <c r="C402" s="91">
        <f>ABS(E402-Dashboard!$F$13)</f>
        <v>50.259783771007555</v>
      </c>
      <c r="D402" s="92">
        <f t="shared" si="46"/>
        <v>0.13205216512645532</v>
      </c>
      <c r="E402" s="93" cm="1">
        <f t="array" ref="E402">SUM('DRE + DCF'!$S$41/TIR!S402,'DRE + DCF'!$U$41:$AD$41/TIR!T402:AC402,TIR!F402)</f>
        <v>97.879783771007553</v>
      </c>
      <c r="F402" s="100">
        <f>'DRE + DCF'!$AE$38*'DRE + DCF'!$AE$39*(1+G402)/(R402-G402)/AC402</f>
        <v>64.775867788874507</v>
      </c>
      <c r="G402" s="92">
        <f>R402*(1-'DRE + DCF'!$AE$39)</f>
        <v>7.9231299075873188E-2</v>
      </c>
      <c r="H402" s="94">
        <f t="shared" si="42"/>
        <v>0.13205216512645532</v>
      </c>
      <c r="I402" s="94">
        <f t="shared" si="43"/>
        <v>0.13205216512645532</v>
      </c>
      <c r="J402" s="94">
        <f t="shared" si="43"/>
        <v>0.13205216512645532</v>
      </c>
      <c r="K402" s="94">
        <f t="shared" si="43"/>
        <v>0.13205216512645532</v>
      </c>
      <c r="L402" s="94">
        <f t="shared" si="43"/>
        <v>0.13205216512645532</v>
      </c>
      <c r="M402" s="94">
        <f t="shared" si="43"/>
        <v>0.13205216512645532</v>
      </c>
      <c r="N402" s="94">
        <f t="shared" si="43"/>
        <v>0.13205216512645532</v>
      </c>
      <c r="O402" s="94">
        <f t="shared" si="43"/>
        <v>0.13205216512645532</v>
      </c>
      <c r="P402" s="94">
        <f t="shared" si="43"/>
        <v>0.13205216512645532</v>
      </c>
      <c r="Q402" s="94">
        <f t="shared" si="43"/>
        <v>0.13205216512645532</v>
      </c>
      <c r="R402" s="94">
        <f t="shared" si="43"/>
        <v>0.13205216512645532</v>
      </c>
      <c r="S402" s="93">
        <f>(1+H402)^((5-Dashboard!$F$9)*3/12)</f>
        <v>1.0639794007058856</v>
      </c>
      <c r="T402" s="93">
        <f t="shared" si="45"/>
        <v>1.204480184219046</v>
      </c>
      <c r="U402" s="93">
        <f t="shared" si="45"/>
        <v>1.3635344003970826</v>
      </c>
      <c r="V402" s="93">
        <f t="shared" si="45"/>
        <v>1.5435920701939203</v>
      </c>
      <c r="W402" s="93">
        <f t="shared" si="45"/>
        <v>1.7474267451350547</v>
      </c>
      <c r="X402" s="93">
        <f t="shared" si="45"/>
        <v>1.978178230230013</v>
      </c>
      <c r="Y402" s="93">
        <f t="shared" si="44"/>
        <v>2.2394009485379058</v>
      </c>
      <c r="Z402" s="93">
        <f t="shared" si="44"/>
        <v>2.5351186923785738</v>
      </c>
      <c r="AA402" s="93">
        <f t="shared" si="44"/>
        <v>2.8698866045597127</v>
      </c>
      <c r="AB402" s="93">
        <f t="shared" si="44"/>
        <v>3.2488613443592338</v>
      </c>
      <c r="AC402" s="95">
        <f t="shared" si="44"/>
        <v>3.6778805190775166</v>
      </c>
      <c r="AE402" s="96"/>
    </row>
    <row r="403" spans="3:31" ht="24.75" customHeight="1" x14ac:dyDescent="0.25">
      <c r="C403" s="91">
        <f>ABS(E403-Dashboard!$F$13)</f>
        <v>50.138285880641838</v>
      </c>
      <c r="D403" s="92">
        <f t="shared" si="46"/>
        <v>0.13215216512645531</v>
      </c>
      <c r="E403" s="93" cm="1">
        <f t="array" ref="E403">SUM('DRE + DCF'!$S$41/TIR!S403,'DRE + DCF'!$U$41:$AD$41/TIR!T403:AC403,TIR!F403)</f>
        <v>97.758285880641836</v>
      </c>
      <c r="F403" s="100">
        <f>'DRE + DCF'!$AE$38*'DRE + DCF'!$AE$39*(1+G403)/(R403-G403)/AC403</f>
        <v>64.67044191886346</v>
      </c>
      <c r="G403" s="92">
        <f>R403*(1-'DRE + DCF'!$AE$39)</f>
        <v>7.9291299075873178E-2</v>
      </c>
      <c r="H403" s="94">
        <f t="shared" si="42"/>
        <v>0.13215216512645531</v>
      </c>
      <c r="I403" s="94">
        <f t="shared" si="43"/>
        <v>0.13215216512645531</v>
      </c>
      <c r="J403" s="94">
        <f t="shared" si="43"/>
        <v>0.13215216512645531</v>
      </c>
      <c r="K403" s="94">
        <f t="shared" si="43"/>
        <v>0.13215216512645531</v>
      </c>
      <c r="L403" s="94">
        <f t="shared" si="43"/>
        <v>0.13215216512645531</v>
      </c>
      <c r="M403" s="94">
        <f t="shared" si="43"/>
        <v>0.13215216512645531</v>
      </c>
      <c r="N403" s="94">
        <f t="shared" si="43"/>
        <v>0.13215216512645531</v>
      </c>
      <c r="O403" s="94">
        <f t="shared" si="43"/>
        <v>0.13215216512645531</v>
      </c>
      <c r="P403" s="94">
        <f t="shared" si="43"/>
        <v>0.13215216512645531</v>
      </c>
      <c r="Q403" s="94">
        <f t="shared" si="43"/>
        <v>0.13215216512645531</v>
      </c>
      <c r="R403" s="94">
        <f t="shared" si="43"/>
        <v>0.13215216512645531</v>
      </c>
      <c r="S403" s="93">
        <f>(1+H403)^((5-Dashboard!$F$9)*3/12)</f>
        <v>1.0640263930591456</v>
      </c>
      <c r="T403" s="93">
        <f t="shared" si="45"/>
        <v>1.2046397846536043</v>
      </c>
      <c r="U403" s="93">
        <f t="shared" si="45"/>
        <v>1.3638355403930449</v>
      </c>
      <c r="V403" s="93">
        <f t="shared" si="45"/>
        <v>1.5440693599323949</v>
      </c>
      <c r="W403" s="93">
        <f t="shared" si="45"/>
        <v>1.7481214689528808</v>
      </c>
      <c r="X403" s="93">
        <f t="shared" si="45"/>
        <v>1.9791395059790433</v>
      </c>
      <c r="Y403" s="93">
        <f t="shared" si="44"/>
        <v>2.240687076781477</v>
      </c>
      <c r="Z403" s="93">
        <f t="shared" si="44"/>
        <v>2.536798725349017</v>
      </c>
      <c r="AA403" s="93">
        <f t="shared" si="44"/>
        <v>2.8720421693939215</v>
      </c>
      <c r="AB403" s="93">
        <f t="shared" si="44"/>
        <v>3.2515887604138096</v>
      </c>
      <c r="AC403" s="95">
        <f t="shared" si="44"/>
        <v>3.6812932552033413</v>
      </c>
      <c r="AE403" s="96"/>
    </row>
    <row r="404" spans="3:31" ht="24.75" customHeight="1" x14ac:dyDescent="0.25">
      <c r="C404" s="91">
        <f>ABS(E404-Dashboard!$F$13)</f>
        <v>50.017013361132406</v>
      </c>
      <c r="D404" s="92">
        <f t="shared" si="46"/>
        <v>0.1322521651264553</v>
      </c>
      <c r="E404" s="93" cm="1">
        <f t="array" ref="E404">SUM('DRE + DCF'!$S$41/TIR!S404,'DRE + DCF'!$U$41:$AD$41/TIR!T404:AC404,TIR!F404)</f>
        <v>97.637013361132404</v>
      </c>
      <c r="F404" s="100">
        <f>'DRE + DCF'!$AE$38*'DRE + DCF'!$AE$39*(1+G404)/(R404-G404)/AC404</f>
        <v>64.565229694151611</v>
      </c>
      <c r="G404" s="92">
        <f>R404*(1-'DRE + DCF'!$AE$39)</f>
        <v>7.9351299075873169E-2</v>
      </c>
      <c r="H404" s="94">
        <f t="shared" si="42"/>
        <v>0.1322521651264553</v>
      </c>
      <c r="I404" s="94">
        <f t="shared" si="43"/>
        <v>0.1322521651264553</v>
      </c>
      <c r="J404" s="94">
        <f t="shared" si="43"/>
        <v>0.1322521651264553</v>
      </c>
      <c r="K404" s="94">
        <f t="shared" si="43"/>
        <v>0.1322521651264553</v>
      </c>
      <c r="L404" s="94">
        <f t="shared" si="43"/>
        <v>0.1322521651264553</v>
      </c>
      <c r="M404" s="94">
        <f t="shared" si="43"/>
        <v>0.1322521651264553</v>
      </c>
      <c r="N404" s="94">
        <f t="shared" si="43"/>
        <v>0.1322521651264553</v>
      </c>
      <c r="O404" s="94">
        <f t="shared" si="43"/>
        <v>0.1322521651264553</v>
      </c>
      <c r="P404" s="94">
        <f t="shared" si="43"/>
        <v>0.1322521651264553</v>
      </c>
      <c r="Q404" s="94">
        <f t="shared" si="43"/>
        <v>0.1322521651264553</v>
      </c>
      <c r="R404" s="94">
        <f t="shared" si="43"/>
        <v>0.1322521651264553</v>
      </c>
      <c r="S404" s="93">
        <f>(1+H404)^((5-Dashboard!$F$9)*3/12)</f>
        <v>1.0640733833370963</v>
      </c>
      <c r="T404" s="93">
        <f t="shared" si="45"/>
        <v>1.2047993921368598</v>
      </c>
      <c r="U404" s="93">
        <f t="shared" si="45"/>
        <v>1.3641367202899968</v>
      </c>
      <c r="V404" s="93">
        <f t="shared" si="45"/>
        <v>1.5445467550768506</v>
      </c>
      <c r="W404" s="93">
        <f t="shared" si="45"/>
        <v>1.7488164075748047</v>
      </c>
      <c r="X404" s="93">
        <f t="shared" si="45"/>
        <v>1.9801011638852419</v>
      </c>
      <c r="Y404" s="93">
        <f t="shared" si="44"/>
        <v>2.241973829978479</v>
      </c>
      <c r="Z404" s="93">
        <f t="shared" si="44"/>
        <v>2.538479723149984</v>
      </c>
      <c r="AA404" s="93">
        <f t="shared" si="44"/>
        <v>2.8741991626661743</v>
      </c>
      <c r="AB404" s="93">
        <f t="shared" si="44"/>
        <v>3.2543182249334204</v>
      </c>
      <c r="AC404" s="95">
        <f t="shared" si="44"/>
        <v>3.6847088561913477</v>
      </c>
      <c r="AE404" s="96"/>
    </row>
    <row r="405" spans="3:31" ht="24.75" customHeight="1" x14ac:dyDescent="0.25">
      <c r="C405" s="91">
        <f>ABS(E405-Dashboard!$F$13)</f>
        <v>49.895965660774387</v>
      </c>
      <c r="D405" s="92">
        <f t="shared" si="46"/>
        <v>0.13235216512645528</v>
      </c>
      <c r="E405" s="93" cm="1">
        <f t="array" ref="E405">SUM('DRE + DCF'!$S$41/TIR!S405,'DRE + DCF'!$U$41:$AD$41/TIR!T405:AC405,TIR!F405)</f>
        <v>97.515965660774384</v>
      </c>
      <c r="F405" s="100">
        <f>'DRE + DCF'!$AE$38*'DRE + DCF'!$AE$39*(1+G405)/(R405-G405)/AC405</f>
        <v>64.460230573487905</v>
      </c>
      <c r="G405" s="92">
        <f>R405*(1-'DRE + DCF'!$AE$39)</f>
        <v>7.9411299075873173E-2</v>
      </c>
      <c r="H405" s="94">
        <f t="shared" si="42"/>
        <v>0.13235216512645528</v>
      </c>
      <c r="I405" s="94">
        <f t="shared" si="43"/>
        <v>0.13235216512645528</v>
      </c>
      <c r="J405" s="94">
        <f t="shared" si="43"/>
        <v>0.13235216512645528</v>
      </c>
      <c r="K405" s="94">
        <f t="shared" si="43"/>
        <v>0.13235216512645528</v>
      </c>
      <c r="L405" s="94">
        <f t="shared" si="43"/>
        <v>0.13235216512645528</v>
      </c>
      <c r="M405" s="94">
        <f t="shared" si="43"/>
        <v>0.13235216512645528</v>
      </c>
      <c r="N405" s="94">
        <f t="shared" si="43"/>
        <v>0.13235216512645528</v>
      </c>
      <c r="O405" s="94">
        <f t="shared" si="43"/>
        <v>0.13235216512645528</v>
      </c>
      <c r="P405" s="94">
        <f t="shared" si="43"/>
        <v>0.13235216512645528</v>
      </c>
      <c r="Q405" s="94">
        <f t="shared" si="43"/>
        <v>0.13235216512645528</v>
      </c>
      <c r="R405" s="94">
        <f t="shared" si="43"/>
        <v>0.13235216512645528</v>
      </c>
      <c r="S405" s="93">
        <f>(1+H405)^((5-Dashboard!$F$9)*3/12)</f>
        <v>1.0641203715400129</v>
      </c>
      <c r="T405" s="93">
        <f t="shared" si="45"/>
        <v>1.2049590066685016</v>
      </c>
      <c r="U405" s="93">
        <f t="shared" si="45"/>
        <v>1.3644379400897007</v>
      </c>
      <c r="V405" s="93">
        <f t="shared" si="45"/>
        <v>1.545024255641253</v>
      </c>
      <c r="W405" s="93">
        <f t="shared" si="45"/>
        <v>1.7495115610482626</v>
      </c>
      <c r="X405" s="93">
        <f t="shared" si="45"/>
        <v>1.9810632040667646</v>
      </c>
      <c r="Y405" s="93">
        <f t="shared" si="44"/>
        <v>2.2432612083773535</v>
      </c>
      <c r="Z405" s="93">
        <f t="shared" si="44"/>
        <v>2.5401616862502845</v>
      </c>
      <c r="AA405" s="93">
        <f t="shared" si="44"/>
        <v>2.8763575851967769</v>
      </c>
      <c r="AB405" s="93">
        <f t="shared" si="44"/>
        <v>3.2570497392754727</v>
      </c>
      <c r="AC405" s="95">
        <f t="shared" si="44"/>
        <v>3.6881273241931378</v>
      </c>
      <c r="AE405" s="96"/>
    </row>
    <row r="406" spans="3:31" ht="24.75" customHeight="1" x14ac:dyDescent="0.25">
      <c r="C406" s="91">
        <f>ABS(E406-Dashboard!$F$13)</f>
        <v>49.775142229573198</v>
      </c>
      <c r="D406" s="92">
        <f t="shared" si="46"/>
        <v>0.13245216512645527</v>
      </c>
      <c r="E406" s="93" cm="1">
        <f t="array" ref="E406">SUM('DRE + DCF'!$S$41/TIR!S406,'DRE + DCF'!$U$41:$AD$41/TIR!T406:AC406,TIR!F406)</f>
        <v>97.395142229573196</v>
      </c>
      <c r="F406" s="100">
        <f>'DRE + DCF'!$AE$38*'DRE + DCF'!$AE$39*(1+G406)/(R406-G406)/AC406</f>
        <v>64.355444017320835</v>
      </c>
      <c r="G406" s="92">
        <f>R406*(1-'DRE + DCF'!$AE$39)</f>
        <v>7.9471299075873164E-2</v>
      </c>
      <c r="H406" s="94">
        <f t="shared" si="42"/>
        <v>0.13245216512645527</v>
      </c>
      <c r="I406" s="94">
        <f t="shared" si="43"/>
        <v>0.13245216512645527</v>
      </c>
      <c r="J406" s="94">
        <f t="shared" si="43"/>
        <v>0.13245216512645527</v>
      </c>
      <c r="K406" s="94">
        <f t="shared" si="43"/>
        <v>0.13245216512645527</v>
      </c>
      <c r="L406" s="94">
        <f t="shared" si="43"/>
        <v>0.13245216512645527</v>
      </c>
      <c r="M406" s="94">
        <f t="shared" si="43"/>
        <v>0.13245216512645527</v>
      </c>
      <c r="N406" s="94">
        <f t="shared" si="43"/>
        <v>0.13245216512645527</v>
      </c>
      <c r="O406" s="94">
        <f t="shared" si="43"/>
        <v>0.13245216512645527</v>
      </c>
      <c r="P406" s="94">
        <f t="shared" si="43"/>
        <v>0.13245216512645527</v>
      </c>
      <c r="Q406" s="94">
        <f t="shared" si="43"/>
        <v>0.13245216512645527</v>
      </c>
      <c r="R406" s="94">
        <f t="shared" si="43"/>
        <v>0.13245216512645527</v>
      </c>
      <c r="S406" s="93">
        <f>(1+H406)^((5-Dashboard!$F$9)*3/12)</f>
        <v>1.0641673576681701</v>
      </c>
      <c r="T406" s="93">
        <f t="shared" si="45"/>
        <v>1.205118628248218</v>
      </c>
      <c r="U406" s="93">
        <f t="shared" si="45"/>
        <v>1.3647391997939182</v>
      </c>
      <c r="V406" s="93">
        <f t="shared" si="45"/>
        <v>1.5455018616395686</v>
      </c>
      <c r="W406" s="93">
        <f t="shared" si="45"/>
        <v>1.7502069294206966</v>
      </c>
      <c r="X406" s="93">
        <f t="shared" si="45"/>
        <v>1.9820256266417928</v>
      </c>
      <c r="Y406" s="93">
        <f t="shared" si="44"/>
        <v>2.2445492122266173</v>
      </c>
      <c r="Z406" s="93">
        <f t="shared" si="44"/>
        <v>2.541844615118912</v>
      </c>
      <c r="AA406" s="93">
        <f t="shared" si="44"/>
        <v>2.8785174378064329</v>
      </c>
      <c r="AB406" s="93">
        <f t="shared" si="44"/>
        <v>3.2597833047981513</v>
      </c>
      <c r="AC406" s="95">
        <f t="shared" si="44"/>
        <v>3.6915486613617379</v>
      </c>
      <c r="AE406" s="96"/>
    </row>
    <row r="407" spans="3:31" ht="24.75" customHeight="1" x14ac:dyDescent="0.25">
      <c r="C407" s="91">
        <f>ABS(E407-Dashboard!$F$13)</f>
        <v>49.654542519238056</v>
      </c>
      <c r="D407" s="92">
        <f t="shared" si="46"/>
        <v>0.13255216512645526</v>
      </c>
      <c r="E407" s="93" cm="1">
        <f t="array" ref="E407">SUM('DRE + DCF'!$S$41/TIR!S407,'DRE + DCF'!$U$41:$AD$41/TIR!T407:AC407,TIR!F407)</f>
        <v>97.274542519238054</v>
      </c>
      <c r="F407" s="100">
        <f>'DRE + DCF'!$AE$38*'DRE + DCF'!$AE$39*(1+G407)/(R407-G407)/AC407</f>
        <v>64.250869487792045</v>
      </c>
      <c r="G407" s="92">
        <f>R407*(1-'DRE + DCF'!$AE$39)</f>
        <v>7.9531299075873155E-2</v>
      </c>
      <c r="H407" s="94">
        <f t="shared" si="42"/>
        <v>0.13255216512645526</v>
      </c>
      <c r="I407" s="94">
        <f t="shared" si="43"/>
        <v>0.13255216512645526</v>
      </c>
      <c r="J407" s="94">
        <f t="shared" si="43"/>
        <v>0.13255216512645526</v>
      </c>
      <c r="K407" s="94">
        <f t="shared" si="43"/>
        <v>0.13255216512645526</v>
      </c>
      <c r="L407" s="94">
        <f t="shared" si="43"/>
        <v>0.13255216512645526</v>
      </c>
      <c r="M407" s="94">
        <f t="shared" si="43"/>
        <v>0.13255216512645526</v>
      </c>
      <c r="N407" s="94">
        <f t="shared" si="43"/>
        <v>0.13255216512645526</v>
      </c>
      <c r="O407" s="94">
        <f t="shared" si="43"/>
        <v>0.13255216512645526</v>
      </c>
      <c r="P407" s="94">
        <f t="shared" si="43"/>
        <v>0.13255216512645526</v>
      </c>
      <c r="Q407" s="94">
        <f t="shared" ref="I407:R433" si="47">$D407</f>
        <v>0.13255216512645526</v>
      </c>
      <c r="R407" s="94">
        <f t="shared" si="47"/>
        <v>0.13255216512645526</v>
      </c>
      <c r="S407" s="93">
        <f>(1+H407)^((5-Dashboard!$F$9)*3/12)</f>
        <v>1.0642143417218428</v>
      </c>
      <c r="T407" s="93">
        <f t="shared" si="45"/>
        <v>1.2052782568756983</v>
      </c>
      <c r="U407" s="93">
        <f t="shared" si="45"/>
        <v>1.3650404994044121</v>
      </c>
      <c r="V407" s="93">
        <f t="shared" si="45"/>
        <v>1.5459795730857646</v>
      </c>
      <c r="W407" s="93">
        <f t="shared" si="45"/>
        <v>1.7509025127395557</v>
      </c>
      <c r="X407" s="93">
        <f t="shared" si="45"/>
        <v>1.9829884317285345</v>
      </c>
      <c r="Y407" s="93">
        <f t="shared" si="44"/>
        <v>2.2458378417748657</v>
      </c>
      <c r="Z407" s="93">
        <f t="shared" si="44"/>
        <v>2.5435285102250496</v>
      </c>
      <c r="AA407" s="93">
        <f t="shared" si="44"/>
        <v>2.8806787213162468</v>
      </c>
      <c r="AB407" s="93">
        <f t="shared" si="44"/>
        <v>3.2625189228604237</v>
      </c>
      <c r="AC407" s="95">
        <f t="shared" si="44"/>
        <v>3.6949728698516031</v>
      </c>
      <c r="AE407" s="96"/>
    </row>
    <row r="408" spans="3:31" ht="24.75" customHeight="1" x14ac:dyDescent="0.25">
      <c r="C408" s="91">
        <f>ABS(E408-Dashboard!$F$13)</f>
        <v>49.534165983175633</v>
      </c>
      <c r="D408" s="92">
        <f t="shared" si="46"/>
        <v>0.13265216512645525</v>
      </c>
      <c r="E408" s="93" cm="1">
        <f t="array" ref="E408">SUM('DRE + DCF'!$S$41/TIR!S408,'DRE + DCF'!$U$41:$AD$41/TIR!T408:AC408,TIR!F408)</f>
        <v>97.154165983175631</v>
      </c>
      <c r="F408" s="100">
        <f>'DRE + DCF'!$AE$38*'DRE + DCF'!$AE$39*(1+G408)/(R408-G408)/AC408</f>
        <v>64.146506448729866</v>
      </c>
      <c r="G408" s="92">
        <f>R408*(1-'DRE + DCF'!$AE$39)</f>
        <v>7.9591299075873145E-2</v>
      </c>
      <c r="H408" s="94">
        <f t="shared" si="42"/>
        <v>0.13265216512645525</v>
      </c>
      <c r="I408" s="94">
        <f t="shared" si="47"/>
        <v>0.13265216512645525</v>
      </c>
      <c r="J408" s="94">
        <f t="shared" si="47"/>
        <v>0.13265216512645525</v>
      </c>
      <c r="K408" s="94">
        <f t="shared" si="47"/>
        <v>0.13265216512645525</v>
      </c>
      <c r="L408" s="94">
        <f t="shared" si="47"/>
        <v>0.13265216512645525</v>
      </c>
      <c r="M408" s="94">
        <f t="shared" si="47"/>
        <v>0.13265216512645525</v>
      </c>
      <c r="N408" s="94">
        <f t="shared" si="47"/>
        <v>0.13265216512645525</v>
      </c>
      <c r="O408" s="94">
        <f t="shared" si="47"/>
        <v>0.13265216512645525</v>
      </c>
      <c r="P408" s="94">
        <f t="shared" si="47"/>
        <v>0.13265216512645525</v>
      </c>
      <c r="Q408" s="94">
        <f t="shared" si="47"/>
        <v>0.13265216512645525</v>
      </c>
      <c r="R408" s="94">
        <f t="shared" si="47"/>
        <v>0.13265216512645525</v>
      </c>
      <c r="S408" s="93">
        <f>(1+H408)^((5-Dashboard!$F$9)*3/12)</f>
        <v>1.0642613237013057</v>
      </c>
      <c r="T408" s="93">
        <f t="shared" si="45"/>
        <v>1.2054378925506311</v>
      </c>
      <c r="U408" s="93">
        <f t="shared" si="45"/>
        <v>1.3653418389229435</v>
      </c>
      <c r="V408" s="93">
        <f t="shared" si="45"/>
        <v>1.5464573899938077</v>
      </c>
      <c r="W408" s="93">
        <f t="shared" si="45"/>
        <v>1.751598311052293</v>
      </c>
      <c r="X408" s="93">
        <f t="shared" si="45"/>
        <v>1.9839516194452218</v>
      </c>
      <c r="Y408" s="93">
        <f t="shared" si="44"/>
        <v>2.2471270972707673</v>
      </c>
      <c r="Z408" s="93">
        <f t="shared" si="44"/>
        <v>2.5452133720380612</v>
      </c>
      <c r="AA408" s="93">
        <f t="shared" si="44"/>
        <v>2.8828414365477157</v>
      </c>
      <c r="AB408" s="93">
        <f t="shared" si="44"/>
        <v>3.2652565948220307</v>
      </c>
      <c r="AC408" s="95">
        <f t="shared" si="44"/>
        <v>3.6983999518186095</v>
      </c>
      <c r="AE408" s="96"/>
    </row>
    <row r="409" spans="3:31" ht="24.75" customHeight="1" x14ac:dyDescent="0.25">
      <c r="C409" s="91">
        <f>ABS(E409-Dashboard!$F$13)</f>
        <v>49.414012076483182</v>
      </c>
      <c r="D409" s="92">
        <f t="shared" si="46"/>
        <v>0.13275216512645524</v>
      </c>
      <c r="E409" s="93" cm="1">
        <f t="array" ref="E409">SUM('DRE + DCF'!$S$41/TIR!S409,'DRE + DCF'!$U$41:$AD$41/TIR!T409:AC409,TIR!F409)</f>
        <v>97.034012076483179</v>
      </c>
      <c r="F409" s="100">
        <f>'DRE + DCF'!$AE$38*'DRE + DCF'!$AE$39*(1+G409)/(R409-G409)/AC409</f>
        <v>64.042354365642666</v>
      </c>
      <c r="G409" s="92">
        <f>R409*(1-'DRE + DCF'!$AE$39)</f>
        <v>7.9651299075873136E-2</v>
      </c>
      <c r="H409" s="94">
        <f t="shared" si="42"/>
        <v>0.13275216512645524</v>
      </c>
      <c r="I409" s="94">
        <f t="shared" si="47"/>
        <v>0.13275216512645524</v>
      </c>
      <c r="J409" s="94">
        <f t="shared" si="47"/>
        <v>0.13275216512645524</v>
      </c>
      <c r="K409" s="94">
        <f t="shared" si="47"/>
        <v>0.13275216512645524</v>
      </c>
      <c r="L409" s="94">
        <f t="shared" si="47"/>
        <v>0.13275216512645524</v>
      </c>
      <c r="M409" s="94">
        <f t="shared" si="47"/>
        <v>0.13275216512645524</v>
      </c>
      <c r="N409" s="94">
        <f t="shared" si="47"/>
        <v>0.13275216512645524</v>
      </c>
      <c r="O409" s="94">
        <f t="shared" si="47"/>
        <v>0.13275216512645524</v>
      </c>
      <c r="P409" s="94">
        <f t="shared" si="47"/>
        <v>0.13275216512645524</v>
      </c>
      <c r="Q409" s="94">
        <f t="shared" si="47"/>
        <v>0.13275216512645524</v>
      </c>
      <c r="R409" s="94">
        <f t="shared" si="47"/>
        <v>0.13275216512645524</v>
      </c>
      <c r="S409" s="93">
        <f>(1+H409)^((5-Dashboard!$F$9)*3/12)</f>
        <v>1.0643083036068333</v>
      </c>
      <c r="T409" s="93">
        <f t="shared" si="45"/>
        <v>1.2055975352727049</v>
      </c>
      <c r="U409" s="93">
        <f t="shared" si="45"/>
        <v>1.3656432183512743</v>
      </c>
      <c r="V409" s="93">
        <f t="shared" si="45"/>
        <v>1.5469353123776663</v>
      </c>
      <c r="W409" s="93">
        <f t="shared" si="45"/>
        <v>1.7522943244063709</v>
      </c>
      <c r="X409" s="93">
        <f t="shared" si="45"/>
        <v>1.9849151899101156</v>
      </c>
      <c r="Y409" s="93">
        <f t="shared" si="44"/>
        <v>2.2484169789630726</v>
      </c>
      <c r="Z409" s="93">
        <f t="shared" si="44"/>
        <v>2.5468992010275038</v>
      </c>
      <c r="AA409" s="93">
        <f t="shared" si="44"/>
        <v>2.8850055843227436</v>
      </c>
      <c r="AB409" s="93">
        <f t="shared" si="44"/>
        <v>3.2679963220435018</v>
      </c>
      <c r="AC409" s="95">
        <f t="shared" si="44"/>
        <v>3.7018299094200686</v>
      </c>
      <c r="AE409" s="96"/>
    </row>
    <row r="410" spans="3:31" ht="24.75" customHeight="1" x14ac:dyDescent="0.25">
      <c r="C410" s="91">
        <f>ABS(E410-Dashboard!$F$13)</f>
        <v>49.294080255942639</v>
      </c>
      <c r="D410" s="92">
        <f t="shared" si="46"/>
        <v>0.13285216512645523</v>
      </c>
      <c r="E410" s="93" cm="1">
        <f t="array" ref="E410">SUM('DRE + DCF'!$S$41/TIR!S410,'DRE + DCF'!$U$41:$AD$41/TIR!T410:AC410,TIR!F410)</f>
        <v>96.914080255942636</v>
      </c>
      <c r="F410" s="100">
        <f>'DRE + DCF'!$AE$38*'DRE + DCF'!$AE$39*(1+G410)/(R410-G410)/AC410</f>
        <v>63.938412705712729</v>
      </c>
      <c r="G410" s="92">
        <f>R410*(1-'DRE + DCF'!$AE$39)</f>
        <v>7.971129907587314E-2</v>
      </c>
      <c r="H410" s="94">
        <f t="shared" si="42"/>
        <v>0.13285216512645523</v>
      </c>
      <c r="I410" s="94">
        <f t="shared" si="47"/>
        <v>0.13285216512645523</v>
      </c>
      <c r="J410" s="94">
        <f t="shared" si="47"/>
        <v>0.13285216512645523</v>
      </c>
      <c r="K410" s="94">
        <f t="shared" si="47"/>
        <v>0.13285216512645523</v>
      </c>
      <c r="L410" s="94">
        <f t="shared" si="47"/>
        <v>0.13285216512645523</v>
      </c>
      <c r="M410" s="94">
        <f t="shared" si="47"/>
        <v>0.13285216512645523</v>
      </c>
      <c r="N410" s="94">
        <f t="shared" si="47"/>
        <v>0.13285216512645523</v>
      </c>
      <c r="O410" s="94">
        <f t="shared" si="47"/>
        <v>0.13285216512645523</v>
      </c>
      <c r="P410" s="94">
        <f t="shared" si="47"/>
        <v>0.13285216512645523</v>
      </c>
      <c r="Q410" s="94">
        <f t="shared" si="47"/>
        <v>0.13285216512645523</v>
      </c>
      <c r="R410" s="94">
        <f t="shared" si="47"/>
        <v>0.13285216512645523</v>
      </c>
      <c r="S410" s="93">
        <f>(1+H410)^((5-Dashboard!$F$9)*3/12)</f>
        <v>1.0643552814387005</v>
      </c>
      <c r="T410" s="93">
        <f t="shared" si="45"/>
        <v>1.2057571850416093</v>
      </c>
      <c r="U410" s="93">
        <f t="shared" si="45"/>
        <v>1.365944637691167</v>
      </c>
      <c r="V410" s="93">
        <f t="shared" si="45"/>
        <v>1.5474133402513099</v>
      </c>
      <c r="W410" s="93">
        <f t="shared" si="45"/>
        <v>1.7529905528492564</v>
      </c>
      <c r="X410" s="93">
        <f t="shared" si="45"/>
        <v>1.9858791432415017</v>
      </c>
      <c r="Y410" s="93">
        <f t="shared" si="44"/>
        <v>2.2497074871006051</v>
      </c>
      <c r="Z410" s="93">
        <f t="shared" si="44"/>
        <v>2.5485859976631171</v>
      </c>
      <c r="AA410" s="93">
        <f t="shared" si="44"/>
        <v>2.887171165463629</v>
      </c>
      <c r="AB410" s="93">
        <f t="shared" si="44"/>
        <v>3.2707381058861431</v>
      </c>
      <c r="AC410" s="95">
        <f t="shared" si="44"/>
        <v>3.7052627448147182</v>
      </c>
      <c r="AE410" s="96"/>
    </row>
    <row r="411" spans="3:31" ht="24.75" customHeight="1" x14ac:dyDescent="0.25">
      <c r="C411" s="91">
        <f>ABS(E411-Dashboard!$F$13)</f>
        <v>49.174369980013871</v>
      </c>
      <c r="D411" s="92">
        <f t="shared" si="46"/>
        <v>0.13295216512645522</v>
      </c>
      <c r="E411" s="93" cm="1">
        <f t="array" ref="E411">SUM('DRE + DCF'!$S$41/TIR!S411,'DRE + DCF'!$U$41:$AD$41/TIR!T411:AC411,TIR!F411)</f>
        <v>96.794369980013869</v>
      </c>
      <c r="F411" s="100">
        <f>'DRE + DCF'!$AE$38*'DRE + DCF'!$AE$39*(1+G411)/(R411-G411)/AC411</f>
        <v>63.834680937789706</v>
      </c>
      <c r="G411" s="92">
        <f>R411*(1-'DRE + DCF'!$AE$39)</f>
        <v>7.9771299075873131E-2</v>
      </c>
      <c r="H411" s="94">
        <f t="shared" si="42"/>
        <v>0.13295216512645522</v>
      </c>
      <c r="I411" s="94">
        <f t="shared" si="47"/>
        <v>0.13295216512645522</v>
      </c>
      <c r="J411" s="94">
        <f t="shared" si="47"/>
        <v>0.13295216512645522</v>
      </c>
      <c r="K411" s="94">
        <f t="shared" si="47"/>
        <v>0.13295216512645522</v>
      </c>
      <c r="L411" s="94">
        <f t="shared" si="47"/>
        <v>0.13295216512645522</v>
      </c>
      <c r="M411" s="94">
        <f t="shared" si="47"/>
        <v>0.13295216512645522</v>
      </c>
      <c r="N411" s="94">
        <f t="shared" si="47"/>
        <v>0.13295216512645522</v>
      </c>
      <c r="O411" s="94">
        <f t="shared" si="47"/>
        <v>0.13295216512645522</v>
      </c>
      <c r="P411" s="94">
        <f t="shared" si="47"/>
        <v>0.13295216512645522</v>
      </c>
      <c r="Q411" s="94">
        <f t="shared" si="47"/>
        <v>0.13295216512645522</v>
      </c>
      <c r="R411" s="94">
        <f t="shared" si="47"/>
        <v>0.13295216512645522</v>
      </c>
      <c r="S411" s="93">
        <f>(1+H411)^((5-Dashboard!$F$9)*3/12)</f>
        <v>1.0644022571971816</v>
      </c>
      <c r="T411" s="93">
        <f t="shared" si="45"/>
        <v>1.205916841857033</v>
      </c>
      <c r="U411" s="93">
        <f t="shared" si="45"/>
        <v>1.3662460969443826</v>
      </c>
      <c r="V411" s="93">
        <f t="shared" si="45"/>
        <v>1.547891473628707</v>
      </c>
      <c r="W411" s="93">
        <f t="shared" si="45"/>
        <v>1.753686996428423</v>
      </c>
      <c r="X411" s="93">
        <f t="shared" si="45"/>
        <v>1.9868434795576917</v>
      </c>
      <c r="Y411" s="93">
        <f t="shared" si="44"/>
        <v>2.2509986219322666</v>
      </c>
      <c r="Z411" s="93">
        <f t="shared" si="44"/>
        <v>2.5502737624148284</v>
      </c>
      <c r="AA411" s="93">
        <f t="shared" si="44"/>
        <v>2.8893381807930707</v>
      </c>
      <c r="AB411" s="93">
        <f t="shared" si="44"/>
        <v>3.2734819477120425</v>
      </c>
      <c r="AC411" s="95">
        <f t="shared" si="44"/>
        <v>3.708698460162724</v>
      </c>
      <c r="AE411" s="96"/>
    </row>
    <row r="412" spans="3:31" ht="24.75" customHeight="1" x14ac:dyDescent="0.25">
      <c r="C412" s="91">
        <f>ABS(E412-Dashboard!$F$13)</f>
        <v>49.054880708828513</v>
      </c>
      <c r="D412" s="92">
        <f t="shared" si="46"/>
        <v>0.13305216512645521</v>
      </c>
      <c r="E412" s="93" cm="1">
        <f t="array" ref="E412">SUM('DRE + DCF'!$S$41/TIR!S412,'DRE + DCF'!$U$41:$AD$41/TIR!T412:AC412,TIR!F412)</f>
        <v>96.67488070882851</v>
      </c>
      <c r="F412" s="100">
        <f>'DRE + DCF'!$AE$38*'DRE + DCF'!$AE$39*(1+G412)/(R412-G412)/AC412</f>
        <v>63.731158532384327</v>
      </c>
      <c r="G412" s="92">
        <f>R412*(1-'DRE + DCF'!$AE$39)</f>
        <v>7.9831299075873122E-2</v>
      </c>
      <c r="H412" s="94">
        <f t="shared" si="42"/>
        <v>0.13305216512645521</v>
      </c>
      <c r="I412" s="94">
        <f t="shared" si="47"/>
        <v>0.13305216512645521</v>
      </c>
      <c r="J412" s="94">
        <f t="shared" si="47"/>
        <v>0.13305216512645521</v>
      </c>
      <c r="K412" s="94">
        <f t="shared" si="47"/>
        <v>0.13305216512645521</v>
      </c>
      <c r="L412" s="94">
        <f t="shared" si="47"/>
        <v>0.13305216512645521</v>
      </c>
      <c r="M412" s="94">
        <f t="shared" si="47"/>
        <v>0.13305216512645521</v>
      </c>
      <c r="N412" s="94">
        <f t="shared" si="47"/>
        <v>0.13305216512645521</v>
      </c>
      <c r="O412" s="94">
        <f t="shared" si="47"/>
        <v>0.13305216512645521</v>
      </c>
      <c r="P412" s="94">
        <f t="shared" si="47"/>
        <v>0.13305216512645521</v>
      </c>
      <c r="Q412" s="94">
        <f t="shared" si="47"/>
        <v>0.13305216512645521</v>
      </c>
      <c r="R412" s="94">
        <f t="shared" si="47"/>
        <v>0.13305216512645521</v>
      </c>
      <c r="S412" s="93">
        <f>(1+H412)^((5-Dashboard!$F$9)*3/12)</f>
        <v>1.0644492308825513</v>
      </c>
      <c r="T412" s="93">
        <f t="shared" si="45"/>
        <v>1.2060765057186646</v>
      </c>
      <c r="U412" s="93">
        <f t="shared" si="45"/>
        <v>1.3665475961126825</v>
      </c>
      <c r="V412" s="93">
        <f t="shared" si="45"/>
        <v>1.5483697125238274</v>
      </c>
      <c r="W412" s="93">
        <f t="shared" si="45"/>
        <v>1.7543836551913494</v>
      </c>
      <c r="X412" s="93">
        <f t="shared" si="45"/>
        <v>1.9878081989770227</v>
      </c>
      <c r="Y412" s="93">
        <f t="shared" si="44"/>
        <v>2.2522903837070349</v>
      </c>
      <c r="Z412" s="93">
        <f t="shared" si="44"/>
        <v>2.5519624957527505</v>
      </c>
      <c r="AA412" s="93">
        <f t="shared" si="44"/>
        <v>2.8915066311341659</v>
      </c>
      <c r="AB412" s="93">
        <f t="shared" si="44"/>
        <v>3.2762278488840688</v>
      </c>
      <c r="AC412" s="95">
        <f t="shared" si="44"/>
        <v>3.7121370576256827</v>
      </c>
      <c r="AE412" s="96"/>
    </row>
    <row r="413" spans="3:31" ht="24.75" customHeight="1" x14ac:dyDescent="0.25">
      <c r="C413" s="91">
        <f>ABS(E413-Dashboard!$F$13)</f>
        <v>48.935611904183453</v>
      </c>
      <c r="D413" s="92">
        <f t="shared" si="46"/>
        <v>0.1331521651264552</v>
      </c>
      <c r="E413" s="93" cm="1">
        <f t="array" ref="E413">SUM('DRE + DCF'!$S$41/TIR!S413,'DRE + DCF'!$U$41:$AD$41/TIR!T413:AC413,TIR!F413)</f>
        <v>96.555611904183451</v>
      </c>
      <c r="F413" s="100">
        <f>'DRE + DCF'!$AE$38*'DRE + DCF'!$AE$39*(1+G413)/(R413-G413)/AC413</f>
        <v>63.627844961662028</v>
      </c>
      <c r="G413" s="92">
        <f>R413*(1-'DRE + DCF'!$AE$39)</f>
        <v>7.9891299075873112E-2</v>
      </c>
      <c r="H413" s="94">
        <f t="shared" si="42"/>
        <v>0.1331521651264552</v>
      </c>
      <c r="I413" s="94">
        <f t="shared" si="47"/>
        <v>0.1331521651264552</v>
      </c>
      <c r="J413" s="94">
        <f t="shared" si="47"/>
        <v>0.1331521651264552</v>
      </c>
      <c r="K413" s="94">
        <f t="shared" si="47"/>
        <v>0.1331521651264552</v>
      </c>
      <c r="L413" s="94">
        <f t="shared" si="47"/>
        <v>0.1331521651264552</v>
      </c>
      <c r="M413" s="94">
        <f t="shared" si="47"/>
        <v>0.1331521651264552</v>
      </c>
      <c r="N413" s="94">
        <f t="shared" si="47"/>
        <v>0.1331521651264552</v>
      </c>
      <c r="O413" s="94">
        <f t="shared" si="47"/>
        <v>0.1331521651264552</v>
      </c>
      <c r="P413" s="94">
        <f t="shared" si="47"/>
        <v>0.1331521651264552</v>
      </c>
      <c r="Q413" s="94">
        <f t="shared" si="47"/>
        <v>0.1331521651264552</v>
      </c>
      <c r="R413" s="94">
        <f t="shared" si="47"/>
        <v>0.1331521651264552</v>
      </c>
      <c r="S413" s="93">
        <f>(1+H413)^((5-Dashboard!$F$9)*3/12)</f>
        <v>1.0644962024950841</v>
      </c>
      <c r="T413" s="93">
        <f t="shared" si="45"/>
        <v>1.206236176626194</v>
      </c>
      <c r="U413" s="93">
        <f t="shared" si="45"/>
        <v>1.3668491351978289</v>
      </c>
      <c r="V413" s="93">
        <f t="shared" si="45"/>
        <v>1.5488480569506426</v>
      </c>
      <c r="W413" s="93">
        <f t="shared" si="45"/>
        <v>1.7550805291855238</v>
      </c>
      <c r="X413" s="93">
        <f t="shared" si="45"/>
        <v>1.9887733016178608</v>
      </c>
      <c r="Y413" s="93">
        <f t="shared" si="44"/>
        <v>2.2535827726739677</v>
      </c>
      <c r="Z413" s="93">
        <f t="shared" si="44"/>
        <v>2.5536521981471862</v>
      </c>
      <c r="AA413" s="93">
        <f t="shared" si="44"/>
        <v>2.8936765173104155</v>
      </c>
      <c r="AB413" s="93">
        <f t="shared" si="44"/>
        <v>3.2789758107658775</v>
      </c>
      <c r="AC413" s="95">
        <f t="shared" si="44"/>
        <v>3.7155785393666276</v>
      </c>
      <c r="AE413" s="96"/>
    </row>
    <row r="414" spans="3:31" ht="24.75" customHeight="1" x14ac:dyDescent="0.25">
      <c r="C414" s="91">
        <f>ABS(E414-Dashboard!$F$13)</f>
        <v>48.816563029534841</v>
      </c>
      <c r="D414" s="92">
        <f t="shared" si="46"/>
        <v>0.13325216512645519</v>
      </c>
      <c r="E414" s="93" cm="1">
        <f t="array" ref="E414">SUM('DRE + DCF'!$S$41/TIR!S414,'DRE + DCF'!$U$41:$AD$41/TIR!T414:AC414,TIR!F414)</f>
        <v>96.436563029534838</v>
      </c>
      <c r="F414" s="100">
        <f>'DRE + DCF'!$AE$38*'DRE + DCF'!$AE$39*(1+G414)/(R414-G414)/AC414</f>
        <v>63.524739699436822</v>
      </c>
      <c r="G414" s="92">
        <f>R414*(1-'DRE + DCF'!$AE$39)</f>
        <v>7.9951299075873103E-2</v>
      </c>
      <c r="H414" s="94">
        <f t="shared" si="42"/>
        <v>0.13325216512645519</v>
      </c>
      <c r="I414" s="94">
        <f t="shared" si="47"/>
        <v>0.13325216512645519</v>
      </c>
      <c r="J414" s="94">
        <f t="shared" si="47"/>
        <v>0.13325216512645519</v>
      </c>
      <c r="K414" s="94">
        <f t="shared" si="47"/>
        <v>0.13325216512645519</v>
      </c>
      <c r="L414" s="94">
        <f t="shared" si="47"/>
        <v>0.13325216512645519</v>
      </c>
      <c r="M414" s="94">
        <f t="shared" si="47"/>
        <v>0.13325216512645519</v>
      </c>
      <c r="N414" s="94">
        <f t="shared" si="47"/>
        <v>0.13325216512645519</v>
      </c>
      <c r="O414" s="94">
        <f t="shared" si="47"/>
        <v>0.13325216512645519</v>
      </c>
      <c r="P414" s="94">
        <f t="shared" si="47"/>
        <v>0.13325216512645519</v>
      </c>
      <c r="Q414" s="94">
        <f t="shared" si="47"/>
        <v>0.13325216512645519</v>
      </c>
      <c r="R414" s="94">
        <f t="shared" si="47"/>
        <v>0.13325216512645519</v>
      </c>
      <c r="S414" s="93">
        <f>(1+H414)^((5-Dashboard!$F$9)*3/12)</f>
        <v>1.0645431720350542</v>
      </c>
      <c r="T414" s="93">
        <f t="shared" si="45"/>
        <v>1.2063958545793096</v>
      </c>
      <c r="U414" s="93">
        <f t="shared" si="45"/>
        <v>1.3671507142015826</v>
      </c>
      <c r="V414" s="93">
        <f t="shared" si="45"/>
        <v>1.549326506923123</v>
      </c>
      <c r="W414" s="93">
        <f t="shared" si="45"/>
        <v>1.7557776184584368</v>
      </c>
      <c r="X414" s="93">
        <f t="shared" si="45"/>
        <v>1.9897387875985946</v>
      </c>
      <c r="Y414" s="93">
        <f t="shared" si="44"/>
        <v>2.2548757890821949</v>
      </c>
      <c r="Z414" s="93">
        <f t="shared" si="44"/>
        <v>2.5553428700686212</v>
      </c>
      <c r="AA414" s="93">
        <f t="shared" si="44"/>
        <v>2.8958478401457146</v>
      </c>
      <c r="AB414" s="93">
        <f t="shared" si="44"/>
        <v>3.2817258347218998</v>
      </c>
      <c r="AC414" s="95">
        <f t="shared" si="44"/>
        <v>3.7190229075500163</v>
      </c>
      <c r="AE414" s="96"/>
    </row>
    <row r="415" spans="3:31" ht="24.75" customHeight="1" x14ac:dyDescent="0.25">
      <c r="C415" s="91">
        <f>ABS(E415-Dashboard!$F$13)</f>
        <v>48.697733549991462</v>
      </c>
      <c r="D415" s="92">
        <f t="shared" si="46"/>
        <v>0.13335216512645517</v>
      </c>
      <c r="E415" s="93" cm="1">
        <f t="array" ref="E415">SUM('DRE + DCF'!$S$41/TIR!S415,'DRE + DCF'!$U$41:$AD$41/TIR!T415:AC415,TIR!F415)</f>
        <v>96.317733549991459</v>
      </c>
      <c r="F415" s="100">
        <f>'DRE + DCF'!$AE$38*'DRE + DCF'!$AE$39*(1+G415)/(R415-G415)/AC415</f>
        <v>63.42184222116483</v>
      </c>
      <c r="G415" s="92">
        <f>R415*(1-'DRE + DCF'!$AE$39)</f>
        <v>8.0011299075873107E-2</v>
      </c>
      <c r="H415" s="94">
        <f t="shared" si="42"/>
        <v>0.13335216512645517</v>
      </c>
      <c r="I415" s="94">
        <f t="shared" si="47"/>
        <v>0.13335216512645517</v>
      </c>
      <c r="J415" s="94">
        <f t="shared" si="47"/>
        <v>0.13335216512645517</v>
      </c>
      <c r="K415" s="94">
        <f t="shared" si="47"/>
        <v>0.13335216512645517</v>
      </c>
      <c r="L415" s="94">
        <f t="shared" si="47"/>
        <v>0.13335216512645517</v>
      </c>
      <c r="M415" s="94">
        <f t="shared" si="47"/>
        <v>0.13335216512645517</v>
      </c>
      <c r="N415" s="94">
        <f t="shared" si="47"/>
        <v>0.13335216512645517</v>
      </c>
      <c r="O415" s="94">
        <f t="shared" si="47"/>
        <v>0.13335216512645517</v>
      </c>
      <c r="P415" s="94">
        <f t="shared" si="47"/>
        <v>0.13335216512645517</v>
      </c>
      <c r="Q415" s="94">
        <f t="shared" si="47"/>
        <v>0.13335216512645517</v>
      </c>
      <c r="R415" s="94">
        <f t="shared" si="47"/>
        <v>0.13335216512645517</v>
      </c>
      <c r="S415" s="93">
        <f>(1+H415)^((5-Dashboard!$F$9)*3/12)</f>
        <v>1.0645901395027362</v>
      </c>
      <c r="T415" s="93">
        <f t="shared" si="45"/>
        <v>1.206555539577701</v>
      </c>
      <c r="U415" s="93">
        <f t="shared" si="45"/>
        <v>1.3674523331257058</v>
      </c>
      <c r="V415" s="93">
        <f t="shared" si="45"/>
        <v>1.5498050624552413</v>
      </c>
      <c r="W415" s="93">
        <f t="shared" si="45"/>
        <v>1.7564749230575887</v>
      </c>
      <c r="X415" s="93">
        <f t="shared" si="45"/>
        <v>1.9907046570376417</v>
      </c>
      <c r="Y415" s="93">
        <f t="shared" si="44"/>
        <v>2.2561694331809283</v>
      </c>
      <c r="Z415" s="93">
        <f t="shared" si="44"/>
        <v>2.557034511987732</v>
      </c>
      <c r="AA415" s="93">
        <f t="shared" si="44"/>
        <v>2.8980206004643647</v>
      </c>
      <c r="AB415" s="93">
        <f t="shared" si="44"/>
        <v>3.284477922117357</v>
      </c>
      <c r="AC415" s="95">
        <f t="shared" si="44"/>
        <v>3.7224701643417468</v>
      </c>
      <c r="AE415" s="96"/>
    </row>
    <row r="416" spans="3:31" ht="24.75" customHeight="1" x14ac:dyDescent="0.25">
      <c r="C416" s="91">
        <f>ABS(E416-Dashboard!$F$13)</f>
        <v>48.579122932308799</v>
      </c>
      <c r="D416" s="92">
        <f t="shared" si="46"/>
        <v>0.13345216512645516</v>
      </c>
      <c r="E416" s="93" cm="1">
        <f t="array" ref="E416">SUM('DRE + DCF'!$S$41/TIR!S416,'DRE + DCF'!$U$41:$AD$41/TIR!T416:AC416,TIR!F416)</f>
        <v>96.199122932308796</v>
      </c>
      <c r="F416" s="100">
        <f>'DRE + DCF'!$AE$38*'DRE + DCF'!$AE$39*(1+G416)/(R416-G416)/AC416</f>
        <v>63.319152003938207</v>
      </c>
      <c r="G416" s="92">
        <f>R416*(1-'DRE + DCF'!$AE$39)</f>
        <v>8.0071299075873098E-2</v>
      </c>
      <c r="H416" s="94">
        <f t="shared" si="42"/>
        <v>0.13345216512645516</v>
      </c>
      <c r="I416" s="94">
        <f t="shared" si="47"/>
        <v>0.13345216512645516</v>
      </c>
      <c r="J416" s="94">
        <f t="shared" si="47"/>
        <v>0.13345216512645516</v>
      </c>
      <c r="K416" s="94">
        <f t="shared" si="47"/>
        <v>0.13345216512645516</v>
      </c>
      <c r="L416" s="94">
        <f t="shared" si="47"/>
        <v>0.13345216512645516</v>
      </c>
      <c r="M416" s="94">
        <f t="shared" si="47"/>
        <v>0.13345216512645516</v>
      </c>
      <c r="N416" s="94">
        <f t="shared" si="47"/>
        <v>0.13345216512645516</v>
      </c>
      <c r="O416" s="94">
        <f t="shared" si="47"/>
        <v>0.13345216512645516</v>
      </c>
      <c r="P416" s="94">
        <f t="shared" si="47"/>
        <v>0.13345216512645516</v>
      </c>
      <c r="Q416" s="94">
        <f t="shared" si="47"/>
        <v>0.13345216512645516</v>
      </c>
      <c r="R416" s="94">
        <f t="shared" si="47"/>
        <v>0.13345216512645516</v>
      </c>
      <c r="S416" s="93">
        <f>(1+H416)^((5-Dashboard!$F$9)*3/12)</f>
        <v>1.0646371048984038</v>
      </c>
      <c r="T416" s="93">
        <f t="shared" si="45"/>
        <v>1.2067152316210568</v>
      </c>
      <c r="U416" s="93">
        <f t="shared" si="45"/>
        <v>1.3677539919719586</v>
      </c>
      <c r="V416" s="93">
        <f t="shared" si="45"/>
        <v>1.5502837235609686</v>
      </c>
      <c r="W416" s="93">
        <f t="shared" si="45"/>
        <v>1.7571724430304825</v>
      </c>
      <c r="X416" s="93">
        <f t="shared" si="45"/>
        <v>1.9916709100534429</v>
      </c>
      <c r="Y416" s="93">
        <f t="shared" si="44"/>
        <v>2.2574637052194522</v>
      </c>
      <c r="Z416" s="93">
        <f t="shared" si="44"/>
        <v>2.5587271243753777</v>
      </c>
      <c r="AA416" s="93">
        <f t="shared" si="44"/>
        <v>2.9001947990910604</v>
      </c>
      <c r="AB416" s="93">
        <f t="shared" si="44"/>
        <v>3.2872320743182466</v>
      </c>
      <c r="AC416" s="95">
        <f t="shared" si="44"/>
        <v>3.7259203119091446</v>
      </c>
      <c r="AE416" s="96"/>
    </row>
    <row r="417" spans="3:31" ht="24.75" customHeight="1" x14ac:dyDescent="0.25">
      <c r="C417" s="91">
        <f>ABS(E417-Dashboard!$F$13)</f>
        <v>48.460730644882496</v>
      </c>
      <c r="D417" s="92">
        <f t="shared" si="46"/>
        <v>0.13355216512645515</v>
      </c>
      <c r="E417" s="93" cm="1">
        <f t="array" ref="E417">SUM('DRE + DCF'!$S$41/TIR!S417,'DRE + DCF'!$U$41:$AD$41/TIR!T417:AC417,TIR!F417)</f>
        <v>96.080730644882493</v>
      </c>
      <c r="F417" s="100">
        <f>'DRE + DCF'!$AE$38*'DRE + DCF'!$AE$39*(1+G417)/(R417-G417)/AC417</f>
        <v>63.216668526478806</v>
      </c>
      <c r="G417" s="92">
        <f>R417*(1-'DRE + DCF'!$AE$39)</f>
        <v>8.0131299075873089E-2</v>
      </c>
      <c r="H417" s="94">
        <f t="shared" si="42"/>
        <v>0.13355216512645515</v>
      </c>
      <c r="I417" s="94">
        <f t="shared" si="47"/>
        <v>0.13355216512645515</v>
      </c>
      <c r="J417" s="94">
        <f t="shared" si="47"/>
        <v>0.13355216512645515</v>
      </c>
      <c r="K417" s="94">
        <f t="shared" si="47"/>
        <v>0.13355216512645515</v>
      </c>
      <c r="L417" s="94">
        <f t="shared" si="47"/>
        <v>0.13355216512645515</v>
      </c>
      <c r="M417" s="94">
        <f t="shared" si="47"/>
        <v>0.13355216512645515</v>
      </c>
      <c r="N417" s="94">
        <f t="shared" si="47"/>
        <v>0.13355216512645515</v>
      </c>
      <c r="O417" s="94">
        <f t="shared" si="47"/>
        <v>0.13355216512645515</v>
      </c>
      <c r="P417" s="94">
        <f t="shared" si="47"/>
        <v>0.13355216512645515</v>
      </c>
      <c r="Q417" s="94">
        <f t="shared" si="47"/>
        <v>0.13355216512645515</v>
      </c>
      <c r="R417" s="94">
        <f t="shared" si="47"/>
        <v>0.13355216512645515</v>
      </c>
      <c r="S417" s="93">
        <f>(1+H417)^((5-Dashboard!$F$9)*3/12)</f>
        <v>1.064684068222332</v>
      </c>
      <c r="T417" s="93">
        <f t="shared" si="45"/>
        <v>1.2068749307090667</v>
      </c>
      <c r="U417" s="93">
        <f t="shared" si="45"/>
        <v>1.3680556907421031</v>
      </c>
      <c r="V417" s="93">
        <f t="shared" si="45"/>
        <v>1.5507624902542789</v>
      </c>
      <c r="W417" s="93">
        <f t="shared" si="45"/>
        <v>1.7578701784246311</v>
      </c>
      <c r="X417" s="93">
        <f t="shared" si="45"/>
        <v>1.9926375467644686</v>
      </c>
      <c r="Y417" s="93">
        <f t="shared" si="44"/>
        <v>2.2587586054471314</v>
      </c>
      <c r="Z417" s="93">
        <f t="shared" si="44"/>
        <v>2.5604207077026082</v>
      </c>
      <c r="AA417" s="93">
        <f t="shared" si="44"/>
        <v>2.902370436850902</v>
      </c>
      <c r="AB417" s="93">
        <f t="shared" si="44"/>
        <v>3.2899882926913553</v>
      </c>
      <c r="AC417" s="95">
        <f t="shared" si="44"/>
        <v>3.7293733524209753</v>
      </c>
      <c r="AE417" s="96"/>
    </row>
    <row r="418" spans="3:31" ht="24.75" customHeight="1" x14ac:dyDescent="0.25">
      <c r="C418" s="91">
        <f>ABS(E418-Dashboard!$F$13)</f>
        <v>48.342556157742543</v>
      </c>
      <c r="D418" s="92">
        <f t="shared" si="46"/>
        <v>0.13365216512645514</v>
      </c>
      <c r="E418" s="93" cm="1">
        <f t="array" ref="E418">SUM('DRE + DCF'!$S$41/TIR!S418,'DRE + DCF'!$U$41:$AD$41/TIR!T418:AC418,TIR!F418)</f>
        <v>95.96255615774254</v>
      </c>
      <c r="F418" s="100">
        <f>'DRE + DCF'!$AE$38*'DRE + DCF'!$AE$39*(1+G418)/(R418-G418)/AC418</f>
        <v>63.114391269132199</v>
      </c>
      <c r="G418" s="92">
        <f>R418*(1-'DRE + DCF'!$AE$39)</f>
        <v>8.0191299075873079E-2</v>
      </c>
      <c r="H418" s="94">
        <f t="shared" si="42"/>
        <v>0.13365216512645514</v>
      </c>
      <c r="I418" s="94">
        <f t="shared" si="47"/>
        <v>0.13365216512645514</v>
      </c>
      <c r="J418" s="94">
        <f t="shared" si="47"/>
        <v>0.13365216512645514</v>
      </c>
      <c r="K418" s="94">
        <f t="shared" si="47"/>
        <v>0.13365216512645514</v>
      </c>
      <c r="L418" s="94">
        <f t="shared" si="47"/>
        <v>0.13365216512645514</v>
      </c>
      <c r="M418" s="94">
        <f t="shared" si="47"/>
        <v>0.13365216512645514</v>
      </c>
      <c r="N418" s="94">
        <f t="shared" si="47"/>
        <v>0.13365216512645514</v>
      </c>
      <c r="O418" s="94">
        <f t="shared" si="47"/>
        <v>0.13365216512645514</v>
      </c>
      <c r="P418" s="94">
        <f t="shared" si="47"/>
        <v>0.13365216512645514</v>
      </c>
      <c r="Q418" s="94">
        <f t="shared" si="47"/>
        <v>0.13365216512645514</v>
      </c>
      <c r="R418" s="94">
        <f t="shared" si="47"/>
        <v>0.13365216512645514</v>
      </c>
      <c r="S418" s="93">
        <f>(1+H418)^((5-Dashboard!$F$9)*3/12)</f>
        <v>1.0647310294747943</v>
      </c>
      <c r="T418" s="93">
        <f t="shared" si="45"/>
        <v>1.20703463684142</v>
      </c>
      <c r="U418" s="93">
        <f t="shared" si="45"/>
        <v>1.3683574294379002</v>
      </c>
      <c r="V418" s="93">
        <f t="shared" si="45"/>
        <v>1.5512413625491459</v>
      </c>
      <c r="W418" s="93">
        <f t="shared" si="45"/>
        <v>1.7585681292875515</v>
      </c>
      <c r="X418" s="93">
        <f t="shared" si="45"/>
        <v>1.9936045672892124</v>
      </c>
      <c r="Y418" s="93">
        <f t="shared" si="44"/>
        <v>2.2600541341134051</v>
      </c>
      <c r="Z418" s="93">
        <f t="shared" si="44"/>
        <v>2.5621152624406571</v>
      </c>
      <c r="AA418" s="93">
        <f t="shared" si="44"/>
        <v>2.9045475145693866</v>
      </c>
      <c r="AB418" s="93">
        <f t="shared" si="44"/>
        <v>3.2927465786042491</v>
      </c>
      <c r="AC418" s="95">
        <f t="shared" si="44"/>
        <v>3.7328292880474341</v>
      </c>
      <c r="AE418" s="96"/>
    </row>
    <row r="419" spans="3:31" ht="24.75" customHeight="1" x14ac:dyDescent="0.25">
      <c r="C419" s="91">
        <f>ABS(E419-Dashboard!$F$13)</f>
        <v>48.224598942546756</v>
      </c>
      <c r="D419" s="92">
        <f t="shared" si="46"/>
        <v>0.13375216512645513</v>
      </c>
      <c r="E419" s="93" cm="1">
        <f t="array" ref="E419">SUM('DRE + DCF'!$S$41/TIR!S419,'DRE + DCF'!$U$41:$AD$41/TIR!T419:AC419,TIR!F419)</f>
        <v>95.844598942546753</v>
      </c>
      <c r="F419" s="100">
        <f>'DRE + DCF'!$AE$38*'DRE + DCF'!$AE$39*(1+G419)/(R419-G419)/AC419</f>
        <v>63.012319713861253</v>
      </c>
      <c r="G419" s="92">
        <f>R419*(1-'DRE + DCF'!$AE$39)</f>
        <v>8.025129907587307E-2</v>
      </c>
      <c r="H419" s="94">
        <f t="shared" si="42"/>
        <v>0.13375216512645513</v>
      </c>
      <c r="I419" s="94">
        <f t="shared" si="47"/>
        <v>0.13375216512645513</v>
      </c>
      <c r="J419" s="94">
        <f t="shared" si="47"/>
        <v>0.13375216512645513</v>
      </c>
      <c r="K419" s="94">
        <f t="shared" si="47"/>
        <v>0.13375216512645513</v>
      </c>
      <c r="L419" s="94">
        <f t="shared" si="47"/>
        <v>0.13375216512645513</v>
      </c>
      <c r="M419" s="94">
        <f t="shared" si="47"/>
        <v>0.13375216512645513</v>
      </c>
      <c r="N419" s="94">
        <f t="shared" si="47"/>
        <v>0.13375216512645513</v>
      </c>
      <c r="O419" s="94">
        <f t="shared" si="47"/>
        <v>0.13375216512645513</v>
      </c>
      <c r="P419" s="94">
        <f t="shared" si="47"/>
        <v>0.13375216512645513</v>
      </c>
      <c r="Q419" s="94">
        <f t="shared" si="47"/>
        <v>0.13375216512645513</v>
      </c>
      <c r="R419" s="94">
        <f t="shared" si="47"/>
        <v>0.13375216512645513</v>
      </c>
      <c r="S419" s="93">
        <f>(1+H419)^((5-Dashboard!$F$9)*3/12)</f>
        <v>1.0647779886560649</v>
      </c>
      <c r="T419" s="93">
        <f t="shared" si="45"/>
        <v>1.2071943500178055</v>
      </c>
      <c r="U419" s="93">
        <f t="shared" si="45"/>
        <v>1.3686592080611106</v>
      </c>
      <c r="V419" s="93">
        <f t="shared" si="45"/>
        <v>1.5517203404595434</v>
      </c>
      <c r="W419" s="93">
        <f t="shared" si="45"/>
        <v>1.7592662956667673</v>
      </c>
      <c r="X419" s="93">
        <f t="shared" si="45"/>
        <v>1.9945719717461956</v>
      </c>
      <c r="Y419" s="93">
        <f t="shared" si="44"/>
        <v>2.2613502914677919</v>
      </c>
      <c r="Z419" s="93">
        <f t="shared" si="44"/>
        <v>2.5638107890609492</v>
      </c>
      <c r="AA419" s="93">
        <f t="shared" si="44"/>
        <v>2.9067260330724163</v>
      </c>
      <c r="AB419" s="93">
        <f t="shared" si="44"/>
        <v>3.2955069334252838</v>
      </c>
      <c r="AC419" s="95">
        <f t="shared" si="44"/>
        <v>3.7362881209601597</v>
      </c>
      <c r="AE419" s="96"/>
    </row>
    <row r="420" spans="3:31" ht="24.75" customHeight="1" x14ac:dyDescent="0.25">
      <c r="C420" s="91">
        <f>ABS(E420-Dashboard!$F$13)</f>
        <v>48.106858472575006</v>
      </c>
      <c r="D420" s="92">
        <f t="shared" si="46"/>
        <v>0.13385216512645512</v>
      </c>
      <c r="E420" s="93" cm="1">
        <f t="array" ref="E420">SUM('DRE + DCF'!$S$41/TIR!S420,'DRE + DCF'!$U$41:$AD$41/TIR!T420:AC420,TIR!F420)</f>
        <v>95.726858472575003</v>
      </c>
      <c r="F420" s="100">
        <f>'DRE + DCF'!$AE$38*'DRE + DCF'!$AE$39*(1+G420)/(R420-G420)/AC420</f>
        <v>62.910453344240324</v>
      </c>
      <c r="G420" s="92">
        <f>R420*(1-'DRE + DCF'!$AE$39)</f>
        <v>8.0311299075873074E-2</v>
      </c>
      <c r="H420" s="94">
        <f t="shared" si="42"/>
        <v>0.13385216512645512</v>
      </c>
      <c r="I420" s="94">
        <f t="shared" si="47"/>
        <v>0.13385216512645512</v>
      </c>
      <c r="J420" s="94">
        <f t="shared" si="47"/>
        <v>0.13385216512645512</v>
      </c>
      <c r="K420" s="94">
        <f t="shared" si="47"/>
        <v>0.13385216512645512</v>
      </c>
      <c r="L420" s="94">
        <f t="shared" si="47"/>
        <v>0.13385216512645512</v>
      </c>
      <c r="M420" s="94">
        <f t="shared" si="47"/>
        <v>0.13385216512645512</v>
      </c>
      <c r="N420" s="94">
        <f t="shared" si="47"/>
        <v>0.13385216512645512</v>
      </c>
      <c r="O420" s="94">
        <f t="shared" si="47"/>
        <v>0.13385216512645512</v>
      </c>
      <c r="P420" s="94">
        <f t="shared" si="47"/>
        <v>0.13385216512645512</v>
      </c>
      <c r="Q420" s="94">
        <f t="shared" si="47"/>
        <v>0.13385216512645512</v>
      </c>
      <c r="R420" s="94">
        <f t="shared" si="47"/>
        <v>0.13385216512645512</v>
      </c>
      <c r="S420" s="93">
        <f>(1+H420)^((5-Dashboard!$F$9)*3/12)</f>
        <v>1.0648249457664181</v>
      </c>
      <c r="T420" s="93">
        <f t="shared" si="45"/>
        <v>1.2073540702379131</v>
      </c>
      <c r="U420" s="93">
        <f t="shared" si="45"/>
        <v>1.3689610266134957</v>
      </c>
      <c r="V420" s="93">
        <f t="shared" si="45"/>
        <v>1.5521994239994468</v>
      </c>
      <c r="W420" s="93">
        <f t="shared" si="45"/>
        <v>1.759964677609809</v>
      </c>
      <c r="X420" s="93">
        <f t="shared" si="45"/>
        <v>1.9955397602539653</v>
      </c>
      <c r="Y420" s="93">
        <f t="shared" si="44"/>
        <v>2.2626470777598855</v>
      </c>
      <c r="Z420" s="93">
        <f t="shared" si="44"/>
        <v>2.5655072880350924</v>
      </c>
      <c r="AA420" s="93">
        <f t="shared" si="44"/>
        <v>2.9089059931862895</v>
      </c>
      <c r="AB420" s="93">
        <f t="shared" si="44"/>
        <v>3.2982693585235956</v>
      </c>
      <c r="AC420" s="95">
        <f t="shared" si="44"/>
        <v>3.7397498533322229</v>
      </c>
      <c r="AE420" s="96"/>
    </row>
    <row r="421" spans="3:31" ht="24.75" customHeight="1" x14ac:dyDescent="0.25">
      <c r="C421" s="91">
        <f>ABS(E421-Dashboard!$F$13)</f>
        <v>47.989334222722682</v>
      </c>
      <c r="D421" s="92">
        <f t="shared" si="46"/>
        <v>0.13395216512645511</v>
      </c>
      <c r="E421" s="93" cm="1">
        <f t="array" ref="E421">SUM('DRE + DCF'!$S$41/TIR!S421,'DRE + DCF'!$U$41:$AD$41/TIR!T421:AC421,TIR!F421)</f>
        <v>95.60933422272268</v>
      </c>
      <c r="F421" s="100">
        <f>'DRE + DCF'!$AE$38*'DRE + DCF'!$AE$39*(1+G421)/(R421-G421)/AC421</f>
        <v>62.808791645448856</v>
      </c>
      <c r="G421" s="92">
        <f>R421*(1-'DRE + DCF'!$AE$39)</f>
        <v>8.0371299075873065E-2</v>
      </c>
      <c r="H421" s="94">
        <f t="shared" si="42"/>
        <v>0.13395216512645511</v>
      </c>
      <c r="I421" s="94">
        <f t="shared" si="47"/>
        <v>0.13395216512645511</v>
      </c>
      <c r="J421" s="94">
        <f t="shared" si="47"/>
        <v>0.13395216512645511</v>
      </c>
      <c r="K421" s="94">
        <f t="shared" si="47"/>
        <v>0.13395216512645511</v>
      </c>
      <c r="L421" s="94">
        <f t="shared" si="47"/>
        <v>0.13395216512645511</v>
      </c>
      <c r="M421" s="94">
        <f t="shared" si="47"/>
        <v>0.13395216512645511</v>
      </c>
      <c r="N421" s="94">
        <f t="shared" si="47"/>
        <v>0.13395216512645511</v>
      </c>
      <c r="O421" s="94">
        <f t="shared" si="47"/>
        <v>0.13395216512645511</v>
      </c>
      <c r="P421" s="94">
        <f t="shared" si="47"/>
        <v>0.13395216512645511</v>
      </c>
      <c r="Q421" s="94">
        <f t="shared" si="47"/>
        <v>0.13395216512645511</v>
      </c>
      <c r="R421" s="94">
        <f t="shared" si="47"/>
        <v>0.13395216512645511</v>
      </c>
      <c r="S421" s="93">
        <f>(1+H421)^((5-Dashboard!$F$9)*3/12)</f>
        <v>1.0648719008061276</v>
      </c>
      <c r="T421" s="93">
        <f t="shared" si="45"/>
        <v>1.2075137975014321</v>
      </c>
      <c r="U421" s="93">
        <f t="shared" si="45"/>
        <v>1.3692628850968167</v>
      </c>
      <c r="V421" s="93">
        <f t="shared" si="45"/>
        <v>1.5526786131828316</v>
      </c>
      <c r="W421" s="93">
        <f t="shared" si="45"/>
        <v>1.7606632751642135</v>
      </c>
      <c r="X421" s="93">
        <f t="shared" si="45"/>
        <v>1.9965079329310953</v>
      </c>
      <c r="Y421" s="93">
        <f t="shared" si="44"/>
        <v>2.2639444932393586</v>
      </c>
      <c r="Z421" s="93">
        <f t="shared" si="44"/>
        <v>2.5672047598348859</v>
      </c>
      <c r="AA421" s="93">
        <f t="shared" si="44"/>
        <v>2.9110873957377099</v>
      </c>
      <c r="AB421" s="93">
        <f t="shared" si="44"/>
        <v>3.3010338552691096</v>
      </c>
      <c r="AC421" s="95">
        <f t="shared" si="44"/>
        <v>3.7432144873381357</v>
      </c>
      <c r="AE421" s="96"/>
    </row>
    <row r="422" spans="3:31" ht="24.75" customHeight="1" x14ac:dyDescent="0.25">
      <c r="C422" s="91">
        <f>ABS(E422-Dashboard!$F$13)</f>
        <v>47.872025669495066</v>
      </c>
      <c r="D422" s="92">
        <f t="shared" si="46"/>
        <v>0.1340521651264551</v>
      </c>
      <c r="E422" s="93" cm="1">
        <f t="array" ref="E422">SUM('DRE + DCF'!$S$41/TIR!S422,'DRE + DCF'!$U$41:$AD$41/TIR!T422:AC422,TIR!F422)</f>
        <v>95.492025669495064</v>
      </c>
      <c r="F422" s="100">
        <f>'DRE + DCF'!$AE$38*'DRE + DCF'!$AE$39*(1+G422)/(R422-G422)/AC422</f>
        <v>62.707334104265577</v>
      </c>
      <c r="G422" s="92">
        <f>R422*(1-'DRE + DCF'!$AE$39)</f>
        <v>8.0431299075873056E-2</v>
      </c>
      <c r="H422" s="94">
        <f t="shared" si="42"/>
        <v>0.1340521651264551</v>
      </c>
      <c r="I422" s="94">
        <f t="shared" si="47"/>
        <v>0.1340521651264551</v>
      </c>
      <c r="J422" s="94">
        <f t="shared" si="47"/>
        <v>0.1340521651264551</v>
      </c>
      <c r="K422" s="94">
        <f t="shared" si="47"/>
        <v>0.1340521651264551</v>
      </c>
      <c r="L422" s="94">
        <f t="shared" si="47"/>
        <v>0.1340521651264551</v>
      </c>
      <c r="M422" s="94">
        <f t="shared" si="47"/>
        <v>0.1340521651264551</v>
      </c>
      <c r="N422" s="94">
        <f t="shared" si="47"/>
        <v>0.1340521651264551</v>
      </c>
      <c r="O422" s="94">
        <f t="shared" si="47"/>
        <v>0.1340521651264551</v>
      </c>
      <c r="P422" s="94">
        <f t="shared" si="47"/>
        <v>0.1340521651264551</v>
      </c>
      <c r="Q422" s="94">
        <f t="shared" si="47"/>
        <v>0.1340521651264551</v>
      </c>
      <c r="R422" s="94">
        <f t="shared" si="47"/>
        <v>0.1340521651264551</v>
      </c>
      <c r="S422" s="93">
        <f>(1+H422)^((5-Dashboard!$F$9)*3/12)</f>
        <v>1.0649188537754672</v>
      </c>
      <c r="T422" s="93">
        <f t="shared" si="45"/>
        <v>1.2076735318080514</v>
      </c>
      <c r="U422" s="93">
        <f t="shared" si="45"/>
        <v>1.3695647835128333</v>
      </c>
      <c r="V422" s="93">
        <f t="shared" si="45"/>
        <v>1.5531579080236733</v>
      </c>
      <c r="W422" s="93">
        <f t="shared" si="45"/>
        <v>1.7613620883775221</v>
      </c>
      <c r="X422" s="93">
        <f t="shared" si="45"/>
        <v>1.9974764898961832</v>
      </c>
      <c r="Y422" s="93">
        <f t="shared" si="44"/>
        <v>2.2652425381559582</v>
      </c>
      <c r="Z422" s="93">
        <f t="shared" si="44"/>
        <v>2.5689032049323108</v>
      </c>
      <c r="AA422" s="93">
        <f t="shared" si="44"/>
        <v>2.9132702415537763</v>
      </c>
      <c r="AB422" s="93">
        <f t="shared" si="44"/>
        <v>3.3038004250325308</v>
      </c>
      <c r="AC422" s="95">
        <f t="shared" si="44"/>
        <v>3.7466820251538437</v>
      </c>
      <c r="AE422" s="96"/>
    </row>
    <row r="423" spans="3:31" ht="24.75" customHeight="1" x14ac:dyDescent="0.25">
      <c r="C423" s="91">
        <f>ABS(E423-Dashboard!$F$13)</f>
        <v>47.754932291000991</v>
      </c>
      <c r="D423" s="92">
        <f t="shared" si="46"/>
        <v>0.13415216512645509</v>
      </c>
      <c r="E423" s="93" cm="1">
        <f t="array" ref="E423">SUM('DRE + DCF'!$S$41/TIR!S423,'DRE + DCF'!$U$41:$AD$41/TIR!T423:AC423,TIR!F423)</f>
        <v>95.374932291000988</v>
      </c>
      <c r="F423" s="100">
        <f>'DRE + DCF'!$AE$38*'DRE + DCF'!$AE$39*(1+G423)/(R423-G423)/AC423</f>
        <v>62.606080209062299</v>
      </c>
      <c r="G423" s="92">
        <f>R423*(1-'DRE + DCF'!$AE$39)</f>
        <v>8.0491299075873046E-2</v>
      </c>
      <c r="H423" s="94">
        <f t="shared" si="42"/>
        <v>0.13415216512645509</v>
      </c>
      <c r="I423" s="94">
        <f t="shared" si="47"/>
        <v>0.13415216512645509</v>
      </c>
      <c r="J423" s="94">
        <f t="shared" si="47"/>
        <v>0.13415216512645509</v>
      </c>
      <c r="K423" s="94">
        <f t="shared" si="47"/>
        <v>0.13415216512645509</v>
      </c>
      <c r="L423" s="94">
        <f t="shared" si="47"/>
        <v>0.13415216512645509</v>
      </c>
      <c r="M423" s="94">
        <f t="shared" si="47"/>
        <v>0.13415216512645509</v>
      </c>
      <c r="N423" s="94">
        <f t="shared" si="47"/>
        <v>0.13415216512645509</v>
      </c>
      <c r="O423" s="94">
        <f t="shared" si="47"/>
        <v>0.13415216512645509</v>
      </c>
      <c r="P423" s="94">
        <f t="shared" si="47"/>
        <v>0.13415216512645509</v>
      </c>
      <c r="Q423" s="94">
        <f t="shared" si="47"/>
        <v>0.13415216512645509</v>
      </c>
      <c r="R423" s="94">
        <f t="shared" si="47"/>
        <v>0.13415216512645509</v>
      </c>
      <c r="S423" s="93">
        <f>(1+H423)^((5-Dashboard!$F$9)*3/12)</f>
        <v>1.0649658046747112</v>
      </c>
      <c r="T423" s="93">
        <f t="shared" si="45"/>
        <v>1.207833273157461</v>
      </c>
      <c r="U423" s="93">
        <f t="shared" si="45"/>
        <v>1.3698667218633074</v>
      </c>
      <c r="V423" s="93">
        <f t="shared" si="45"/>
        <v>1.5536373085359494</v>
      </c>
      <c r="W423" s="93">
        <f t="shared" si="45"/>
        <v>1.7620611172972851</v>
      </c>
      <c r="X423" s="93">
        <f t="shared" si="45"/>
        <v>1.9984454312678563</v>
      </c>
      <c r="Y423" s="93">
        <f t="shared" si="44"/>
        <v>2.2665412127595115</v>
      </c>
      <c r="Z423" s="93">
        <f t="shared" si="44"/>
        <v>2.570602623799541</v>
      </c>
      <c r="AA423" s="93">
        <f t="shared" si="44"/>
        <v>2.9154545314619953</v>
      </c>
      <c r="AB423" s="93">
        <f t="shared" si="44"/>
        <v>3.3065690691853562</v>
      </c>
      <c r="AC423" s="95">
        <f t="shared" si="44"/>
        <v>3.7501524689567387</v>
      </c>
      <c r="AE423" s="96"/>
    </row>
    <row r="424" spans="3:31" ht="24.75" customHeight="1" x14ac:dyDescent="0.25">
      <c r="C424" s="91">
        <f>ABS(E424-Dashboard!$F$13)</f>
        <v>47.638053566946844</v>
      </c>
      <c r="D424" s="92">
        <f t="shared" si="46"/>
        <v>0.13425216512645508</v>
      </c>
      <c r="E424" s="93" cm="1">
        <f t="array" ref="E424">SUM('DRE + DCF'!$S$41/TIR!S424,'DRE + DCF'!$U$41:$AD$41/TIR!T424:AC424,TIR!F424)</f>
        <v>95.258053566946842</v>
      </c>
      <c r="F424" s="100">
        <f>'DRE + DCF'!$AE$38*'DRE + DCF'!$AE$39*(1+G424)/(R424-G424)/AC424</f>
        <v>62.505029449797938</v>
      </c>
      <c r="G424" s="92">
        <f>R424*(1-'DRE + DCF'!$AE$39)</f>
        <v>8.0551299075873037E-2</v>
      </c>
      <c r="H424" s="94">
        <f t="shared" si="42"/>
        <v>0.13425216512645508</v>
      </c>
      <c r="I424" s="94">
        <f t="shared" si="47"/>
        <v>0.13425216512645508</v>
      </c>
      <c r="J424" s="94">
        <f t="shared" si="47"/>
        <v>0.13425216512645508</v>
      </c>
      <c r="K424" s="94">
        <f t="shared" si="47"/>
        <v>0.13425216512645508</v>
      </c>
      <c r="L424" s="94">
        <f t="shared" si="47"/>
        <v>0.13425216512645508</v>
      </c>
      <c r="M424" s="94">
        <f t="shared" si="47"/>
        <v>0.13425216512645508</v>
      </c>
      <c r="N424" s="94">
        <f t="shared" si="47"/>
        <v>0.13425216512645508</v>
      </c>
      <c r="O424" s="94">
        <f t="shared" si="47"/>
        <v>0.13425216512645508</v>
      </c>
      <c r="P424" s="94">
        <f t="shared" si="47"/>
        <v>0.13425216512645508</v>
      </c>
      <c r="Q424" s="94">
        <f t="shared" si="47"/>
        <v>0.13425216512645508</v>
      </c>
      <c r="R424" s="94">
        <f t="shared" si="47"/>
        <v>0.13425216512645508</v>
      </c>
      <c r="S424" s="93">
        <f>(1+H424)^((5-Dashboard!$F$9)*3/12)</f>
        <v>1.0650127535041329</v>
      </c>
      <c r="T424" s="93">
        <f t="shared" si="45"/>
        <v>1.2079930215493504</v>
      </c>
      <c r="U424" s="93">
        <f t="shared" si="45"/>
        <v>1.3701687001499991</v>
      </c>
      <c r="V424" s="93">
        <f t="shared" si="45"/>
        <v>1.5541168147336371</v>
      </c>
      <c r="W424" s="93">
        <f t="shared" si="45"/>
        <v>1.7627603619710575</v>
      </c>
      <c r="X424" s="93">
        <f t="shared" si="45"/>
        <v>1.9994147571647654</v>
      </c>
      <c r="Y424" s="93">
        <f t="shared" si="44"/>
        <v>2.2678405172999203</v>
      </c>
      <c r="Z424" s="93">
        <f t="shared" si="44"/>
        <v>2.5723030169089345</v>
      </c>
      <c r="AA424" s="93">
        <f t="shared" si="44"/>
        <v>2.9176402662902712</v>
      </c>
      <c r="AB424" s="93">
        <f t="shared" si="44"/>
        <v>3.3093397890998668</v>
      </c>
      <c r="AC424" s="95">
        <f t="shared" si="44"/>
        <v>3.7536258209256497</v>
      </c>
      <c r="AE424" s="96"/>
    </row>
    <row r="425" spans="3:31" ht="24.75" customHeight="1" x14ac:dyDescent="0.25">
      <c r="C425" s="91">
        <f>ABS(E425-Dashboard!$F$13)</f>
        <v>47.521388978630775</v>
      </c>
      <c r="D425" s="92">
        <f t="shared" si="46"/>
        <v>0.13435216512645506</v>
      </c>
      <c r="E425" s="93" cm="1">
        <f t="array" ref="E425">SUM('DRE + DCF'!$S$41/TIR!S425,'DRE + DCF'!$U$41:$AD$41/TIR!T425:AC425,TIR!F425)</f>
        <v>95.141388978630772</v>
      </c>
      <c r="F425" s="100">
        <f>'DRE + DCF'!$AE$38*'DRE + DCF'!$AE$39*(1+G425)/(R425-G425)/AC425</f>
        <v>62.404181318012668</v>
      </c>
      <c r="G425" s="92">
        <f>R425*(1-'DRE + DCF'!$AE$39)</f>
        <v>8.0611299075873041E-2</v>
      </c>
      <c r="H425" s="94">
        <f t="shared" si="42"/>
        <v>0.13435216512645506</v>
      </c>
      <c r="I425" s="94">
        <f t="shared" si="47"/>
        <v>0.13435216512645506</v>
      </c>
      <c r="J425" s="94">
        <f t="shared" si="47"/>
        <v>0.13435216512645506</v>
      </c>
      <c r="K425" s="94">
        <f t="shared" si="47"/>
        <v>0.13435216512645506</v>
      </c>
      <c r="L425" s="94">
        <f t="shared" si="47"/>
        <v>0.13435216512645506</v>
      </c>
      <c r="M425" s="94">
        <f t="shared" si="47"/>
        <v>0.13435216512645506</v>
      </c>
      <c r="N425" s="94">
        <f t="shared" si="47"/>
        <v>0.13435216512645506</v>
      </c>
      <c r="O425" s="94">
        <f t="shared" si="47"/>
        <v>0.13435216512645506</v>
      </c>
      <c r="P425" s="94">
        <f t="shared" si="47"/>
        <v>0.13435216512645506</v>
      </c>
      <c r="Q425" s="94">
        <f t="shared" si="47"/>
        <v>0.13435216512645506</v>
      </c>
      <c r="R425" s="94">
        <f t="shared" si="47"/>
        <v>0.13435216512645506</v>
      </c>
      <c r="S425" s="93">
        <f>(1+H425)^((5-Dashboard!$F$9)*3/12)</f>
        <v>1.0650597002640063</v>
      </c>
      <c r="T425" s="93">
        <f t="shared" si="45"/>
        <v>1.2081527769834088</v>
      </c>
      <c r="U425" s="93">
        <f t="shared" si="45"/>
        <v>1.3704707183746689</v>
      </c>
      <c r="V425" s="93">
        <f t="shared" si="45"/>
        <v>1.5545964266307137</v>
      </c>
      <c r="W425" s="93">
        <f t="shared" si="45"/>
        <v>1.7634598224464002</v>
      </c>
      <c r="X425" s="93">
        <f t="shared" si="45"/>
        <v>2.000384467705588</v>
      </c>
      <c r="Y425" s="93">
        <f t="shared" si="44"/>
        <v>2.2691404520271647</v>
      </c>
      <c r="Z425" s="93">
        <f t="shared" si="44"/>
        <v>2.5740043847330369</v>
      </c>
      <c r="AA425" s="93">
        <f t="shared" si="44"/>
        <v>2.919827446866909</v>
      </c>
      <c r="AB425" s="93">
        <f t="shared" si="44"/>
        <v>3.3121125861491274</v>
      </c>
      <c r="AC425" s="95">
        <f t="shared" si="44"/>
        <v>3.7571020832408446</v>
      </c>
      <c r="AE425" s="96"/>
    </row>
    <row r="426" spans="3:31" ht="24.75" customHeight="1" x14ac:dyDescent="0.25">
      <c r="C426" s="91">
        <f>ABS(E426-Dashboard!$F$13)</f>
        <v>47.404938008936419</v>
      </c>
      <c r="D426" s="92">
        <f t="shared" si="46"/>
        <v>0.13445216512645505</v>
      </c>
      <c r="E426" s="93" cm="1">
        <f t="array" ref="E426">SUM('DRE + DCF'!$S$41/TIR!S426,'DRE + DCF'!$U$41:$AD$41/TIR!T426:AC426,TIR!F426)</f>
        <v>95.024938008936417</v>
      </c>
      <c r="F426" s="100">
        <f>'DRE + DCF'!$AE$38*'DRE + DCF'!$AE$39*(1+G426)/(R426-G426)/AC426</f>
        <v>62.303535306821672</v>
      </c>
      <c r="G426" s="92">
        <f>R426*(1-'DRE + DCF'!$AE$39)</f>
        <v>8.0671299075873032E-2</v>
      </c>
      <c r="H426" s="94">
        <f t="shared" si="42"/>
        <v>0.13445216512645505</v>
      </c>
      <c r="I426" s="94">
        <f t="shared" si="47"/>
        <v>0.13445216512645505</v>
      </c>
      <c r="J426" s="94">
        <f t="shared" si="47"/>
        <v>0.13445216512645505</v>
      </c>
      <c r="K426" s="94">
        <f t="shared" si="47"/>
        <v>0.13445216512645505</v>
      </c>
      <c r="L426" s="94">
        <f t="shared" si="47"/>
        <v>0.13445216512645505</v>
      </c>
      <c r="M426" s="94">
        <f t="shared" si="47"/>
        <v>0.13445216512645505</v>
      </c>
      <c r="N426" s="94">
        <f t="shared" si="47"/>
        <v>0.13445216512645505</v>
      </c>
      <c r="O426" s="94">
        <f t="shared" si="47"/>
        <v>0.13445216512645505</v>
      </c>
      <c r="P426" s="94">
        <f t="shared" si="47"/>
        <v>0.13445216512645505</v>
      </c>
      <c r="Q426" s="94">
        <f t="shared" si="47"/>
        <v>0.13445216512645505</v>
      </c>
      <c r="R426" s="94">
        <f t="shared" si="47"/>
        <v>0.13445216512645505</v>
      </c>
      <c r="S426" s="93">
        <f>(1+H426)^((5-Dashboard!$F$9)*3/12)</f>
        <v>1.0651066449546049</v>
      </c>
      <c r="T426" s="93">
        <f t="shared" si="45"/>
        <v>1.2083125394593259</v>
      </c>
      <c r="U426" s="93">
        <f t="shared" si="45"/>
        <v>1.3707727765390774</v>
      </c>
      <c r="V426" s="93">
        <f t="shared" si="45"/>
        <v>1.5550761442411585</v>
      </c>
      <c r="W426" s="93">
        <f t="shared" si="45"/>
        <v>1.7641594987708815</v>
      </c>
      <c r="X426" s="93">
        <f t="shared" si="45"/>
        <v>2.0013545630090279</v>
      </c>
      <c r="Y426" s="93">
        <f t="shared" si="44"/>
        <v>2.2704410171913021</v>
      </c>
      <c r="Z426" s="93">
        <f t="shared" si="44"/>
        <v>2.5757067277445835</v>
      </c>
      <c r="AA426" s="93">
        <f t="shared" si="44"/>
        <v>2.9220160740206191</v>
      </c>
      <c r="AB426" s="93">
        <f t="shared" si="44"/>
        <v>3.314887461706995</v>
      </c>
      <c r="AC426" s="95">
        <f t="shared" si="44"/>
        <v>3.7605812580840392</v>
      </c>
      <c r="AE426" s="96"/>
    </row>
    <row r="427" spans="3:31" ht="24.75" customHeight="1" x14ac:dyDescent="0.25">
      <c r="C427" s="91">
        <f>ABS(E427-Dashboard!$F$13)</f>
        <v>47.288700142327151</v>
      </c>
      <c r="D427" s="92">
        <f t="shared" si="46"/>
        <v>0.13455216512645504</v>
      </c>
      <c r="E427" s="93" cm="1">
        <f t="array" ref="E427">SUM('DRE + DCF'!$S$41/TIR!S427,'DRE + DCF'!$U$41:$AD$41/TIR!T427:AC427,TIR!F427)</f>
        <v>94.908700142327149</v>
      </c>
      <c r="F427" s="100">
        <f>'DRE + DCF'!$AE$38*'DRE + DCF'!$AE$39*(1+G427)/(R427-G427)/AC427</f>
        <v>62.203090910909481</v>
      </c>
      <c r="G427" s="92">
        <f>R427*(1-'DRE + DCF'!$AE$39)</f>
        <v>8.0731299075873023E-2</v>
      </c>
      <c r="H427" s="94">
        <f t="shared" si="42"/>
        <v>0.13455216512645504</v>
      </c>
      <c r="I427" s="94">
        <f t="shared" si="47"/>
        <v>0.13455216512645504</v>
      </c>
      <c r="J427" s="94">
        <f t="shared" si="47"/>
        <v>0.13455216512645504</v>
      </c>
      <c r="K427" s="94">
        <f t="shared" si="47"/>
        <v>0.13455216512645504</v>
      </c>
      <c r="L427" s="94">
        <f t="shared" si="47"/>
        <v>0.13455216512645504</v>
      </c>
      <c r="M427" s="94">
        <f t="shared" si="47"/>
        <v>0.13455216512645504</v>
      </c>
      <c r="N427" s="94">
        <f t="shared" si="47"/>
        <v>0.13455216512645504</v>
      </c>
      <c r="O427" s="94">
        <f t="shared" si="47"/>
        <v>0.13455216512645504</v>
      </c>
      <c r="P427" s="94">
        <f t="shared" si="47"/>
        <v>0.13455216512645504</v>
      </c>
      <c r="Q427" s="94">
        <f t="shared" si="47"/>
        <v>0.13455216512645504</v>
      </c>
      <c r="R427" s="94">
        <f t="shared" si="47"/>
        <v>0.13455216512645504</v>
      </c>
      <c r="S427" s="93">
        <f>(1+H427)^((5-Dashboard!$F$9)*3/12)</f>
        <v>1.0651535875762026</v>
      </c>
      <c r="T427" s="93">
        <f t="shared" si="45"/>
        <v>1.2084723089767917</v>
      </c>
      <c r="U427" s="93">
        <f t="shared" si="45"/>
        <v>1.3710748746449852</v>
      </c>
      <c r="V427" s="93">
        <f t="shared" si="45"/>
        <v>1.5555559675789508</v>
      </c>
      <c r="W427" s="93">
        <f t="shared" si="45"/>
        <v>1.7648593909920762</v>
      </c>
      <c r="X427" s="93">
        <f t="shared" si="45"/>
        <v>2.0023250431938169</v>
      </c>
      <c r="Y427" s="93">
        <f t="shared" si="44"/>
        <v>2.2717422130424674</v>
      </c>
      <c r="Z427" s="93">
        <f t="shared" si="44"/>
        <v>2.5774100464164955</v>
      </c>
      <c r="AA427" s="93">
        <f t="shared" si="44"/>
        <v>2.9242061485805118</v>
      </c>
      <c r="AB427" s="93">
        <f t="shared" si="44"/>
        <v>3.3176644171481118</v>
      </c>
      <c r="AC427" s="95">
        <f t="shared" si="44"/>
        <v>3.7640633476383885</v>
      </c>
      <c r="AE427" s="96"/>
    </row>
    <row r="428" spans="3:31" ht="24.75" customHeight="1" x14ac:dyDescent="0.25">
      <c r="C428" s="91">
        <f>ABS(E428-Dashboard!$F$13)</f>
        <v>47.172674864840253</v>
      </c>
      <c r="D428" s="92">
        <f t="shared" si="46"/>
        <v>0.13465216512645503</v>
      </c>
      <c r="E428" s="93" cm="1">
        <f t="array" ref="E428">SUM('DRE + DCF'!$S$41/TIR!S428,'DRE + DCF'!$U$41:$AD$41/TIR!T428:AC428,TIR!F428)</f>
        <v>94.792674864840251</v>
      </c>
      <c r="F428" s="100">
        <f>'DRE + DCF'!$AE$38*'DRE + DCF'!$AE$39*(1+G428)/(R428-G428)/AC428</f>
        <v>62.102847626524003</v>
      </c>
      <c r="G428" s="92">
        <f>R428*(1-'DRE + DCF'!$AE$39)</f>
        <v>8.0791299075873013E-2</v>
      </c>
      <c r="H428" s="94">
        <f t="shared" si="42"/>
        <v>0.13465216512645503</v>
      </c>
      <c r="I428" s="94">
        <f t="shared" si="47"/>
        <v>0.13465216512645503</v>
      </c>
      <c r="J428" s="94">
        <f t="shared" si="47"/>
        <v>0.13465216512645503</v>
      </c>
      <c r="K428" s="94">
        <f t="shared" si="47"/>
        <v>0.13465216512645503</v>
      </c>
      <c r="L428" s="94">
        <f t="shared" si="47"/>
        <v>0.13465216512645503</v>
      </c>
      <c r="M428" s="94">
        <f t="shared" si="47"/>
        <v>0.13465216512645503</v>
      </c>
      <c r="N428" s="94">
        <f t="shared" si="47"/>
        <v>0.13465216512645503</v>
      </c>
      <c r="O428" s="94">
        <f t="shared" si="47"/>
        <v>0.13465216512645503</v>
      </c>
      <c r="P428" s="94">
        <f t="shared" si="47"/>
        <v>0.13465216512645503</v>
      </c>
      <c r="Q428" s="94">
        <f t="shared" si="47"/>
        <v>0.13465216512645503</v>
      </c>
      <c r="R428" s="94">
        <f t="shared" si="47"/>
        <v>0.13465216512645503</v>
      </c>
      <c r="S428" s="93">
        <f>(1+H428)^((5-Dashboard!$F$9)*3/12)</f>
        <v>1.0652005281290724</v>
      </c>
      <c r="T428" s="93">
        <f t="shared" si="45"/>
        <v>1.2086320855354953</v>
      </c>
      <c r="U428" s="93">
        <f t="shared" si="45"/>
        <v>1.3713770126941525</v>
      </c>
      <c r="V428" s="93">
        <f t="shared" si="45"/>
        <v>1.5560358966580701</v>
      </c>
      <c r="W428" s="93">
        <f t="shared" si="45"/>
        <v>1.7655594991575638</v>
      </c>
      <c r="X428" s="93">
        <f t="shared" si="45"/>
        <v>2.0032959083787092</v>
      </c>
      <c r="Y428" s="93">
        <f t="shared" si="44"/>
        <v>2.2730440398308707</v>
      </c>
      <c r="Z428" s="93">
        <f t="shared" si="44"/>
        <v>2.5791143412218811</v>
      </c>
      <c r="AA428" s="93">
        <f t="shared" si="44"/>
        <v>2.926397671376098</v>
      </c>
      <c r="AB428" s="93">
        <f t="shared" si="44"/>
        <v>3.3204434538479055</v>
      </c>
      <c r="AC428" s="95">
        <f t="shared" si="44"/>
        <v>3.7675483540884902</v>
      </c>
      <c r="AE428" s="96"/>
    </row>
    <row r="429" spans="3:31" ht="24.75" customHeight="1" x14ac:dyDescent="0.25">
      <c r="C429" s="91">
        <f>ABS(E429-Dashboard!$F$13)</f>
        <v>47.056861664080749</v>
      </c>
      <c r="D429" s="92">
        <f t="shared" si="46"/>
        <v>0.13475216512645502</v>
      </c>
      <c r="E429" s="93" cm="1">
        <f t="array" ref="E429">SUM('DRE + DCF'!$S$41/TIR!S429,'DRE + DCF'!$U$41:$AD$41/TIR!T429:AC429,TIR!F429)</f>
        <v>94.676861664080747</v>
      </c>
      <c r="F429" s="100">
        <f>'DRE + DCF'!$AE$38*'DRE + DCF'!$AE$39*(1+G429)/(R429-G429)/AC429</f>
        <v>62.002804951470544</v>
      </c>
      <c r="G429" s="92">
        <f>R429*(1-'DRE + DCF'!$AE$39)</f>
        <v>8.0851299075873004E-2</v>
      </c>
      <c r="H429" s="94">
        <f t="shared" si="42"/>
        <v>0.13475216512645502</v>
      </c>
      <c r="I429" s="94">
        <f t="shared" si="47"/>
        <v>0.13475216512645502</v>
      </c>
      <c r="J429" s="94">
        <f t="shared" si="47"/>
        <v>0.13475216512645502</v>
      </c>
      <c r="K429" s="94">
        <f t="shared" si="47"/>
        <v>0.13475216512645502</v>
      </c>
      <c r="L429" s="94">
        <f t="shared" si="47"/>
        <v>0.13475216512645502</v>
      </c>
      <c r="M429" s="94">
        <f t="shared" si="47"/>
        <v>0.13475216512645502</v>
      </c>
      <c r="N429" s="94">
        <f t="shared" si="47"/>
        <v>0.13475216512645502</v>
      </c>
      <c r="O429" s="94">
        <f t="shared" si="47"/>
        <v>0.13475216512645502</v>
      </c>
      <c r="P429" s="94">
        <f t="shared" si="47"/>
        <v>0.13475216512645502</v>
      </c>
      <c r="Q429" s="94">
        <f t="shared" si="47"/>
        <v>0.13475216512645502</v>
      </c>
      <c r="R429" s="94">
        <f t="shared" si="47"/>
        <v>0.13475216512645502</v>
      </c>
      <c r="S429" s="93">
        <f>(1+H429)^((5-Dashboard!$F$9)*3/12)</f>
        <v>1.0652474666134883</v>
      </c>
      <c r="T429" s="93">
        <f t="shared" si="45"/>
        <v>1.2087918691351269</v>
      </c>
      <c r="U429" s="93">
        <f t="shared" si="45"/>
        <v>1.3716791906883397</v>
      </c>
      <c r="V429" s="93">
        <f t="shared" si="45"/>
        <v>1.5565159314924968</v>
      </c>
      <c r="W429" s="93">
        <f t="shared" si="45"/>
        <v>1.7662598233149316</v>
      </c>
      <c r="X429" s="93">
        <f t="shared" si="45"/>
        <v>2.0042671586824885</v>
      </c>
      <c r="Y429" s="93">
        <f t="shared" si="44"/>
        <v>2.274346497806802</v>
      </c>
      <c r="Z429" s="93">
        <f t="shared" si="44"/>
        <v>2.5808196126340386</v>
      </c>
      <c r="AA429" s="93">
        <f t="shared" si="44"/>
        <v>2.9285906432372939</v>
      </c>
      <c r="AB429" s="93">
        <f t="shared" si="44"/>
        <v>3.3232245731825967</v>
      </c>
      <c r="AC429" s="95">
        <f t="shared" si="44"/>
        <v>3.7710362796203905</v>
      </c>
      <c r="AE429" s="96"/>
    </row>
    <row r="430" spans="3:31" ht="24.75" customHeight="1" x14ac:dyDescent="0.25">
      <c r="C430" s="91">
        <f>ABS(E430-Dashboard!$F$13)</f>
        <v>46.941260029215819</v>
      </c>
      <c r="D430" s="92">
        <f t="shared" si="46"/>
        <v>0.13485216512645501</v>
      </c>
      <c r="E430" s="93" cm="1">
        <f t="array" ref="E430">SUM('DRE + DCF'!$S$41/TIR!S430,'DRE + DCF'!$U$41:$AD$41/TIR!T430:AC430,TIR!F430)</f>
        <v>94.561260029215816</v>
      </c>
      <c r="F430" s="100">
        <f>'DRE + DCF'!$AE$38*'DRE + DCF'!$AE$39*(1+G430)/(R430-G430)/AC430</f>
        <v>61.902962385106122</v>
      </c>
      <c r="G430" s="92">
        <f>R430*(1-'DRE + DCF'!$AE$39)</f>
        <v>8.0911299075873008E-2</v>
      </c>
      <c r="H430" s="94">
        <f t="shared" si="42"/>
        <v>0.13485216512645501</v>
      </c>
      <c r="I430" s="94">
        <f t="shared" si="47"/>
        <v>0.13485216512645501</v>
      </c>
      <c r="J430" s="94">
        <f t="shared" si="47"/>
        <v>0.13485216512645501</v>
      </c>
      <c r="K430" s="94">
        <f t="shared" si="47"/>
        <v>0.13485216512645501</v>
      </c>
      <c r="L430" s="94">
        <f t="shared" si="47"/>
        <v>0.13485216512645501</v>
      </c>
      <c r="M430" s="94">
        <f t="shared" si="47"/>
        <v>0.13485216512645501</v>
      </c>
      <c r="N430" s="94">
        <f t="shared" si="47"/>
        <v>0.13485216512645501</v>
      </c>
      <c r="O430" s="94">
        <f t="shared" si="47"/>
        <v>0.13485216512645501</v>
      </c>
      <c r="P430" s="94">
        <f t="shared" si="47"/>
        <v>0.13485216512645501</v>
      </c>
      <c r="Q430" s="94">
        <f t="shared" si="47"/>
        <v>0.13485216512645501</v>
      </c>
      <c r="R430" s="94">
        <f t="shared" si="47"/>
        <v>0.13485216512645501</v>
      </c>
      <c r="S430" s="93">
        <f>(1+H430)^((5-Dashboard!$F$9)*3/12)</f>
        <v>1.0652944030297236</v>
      </c>
      <c r="T430" s="93">
        <f t="shared" si="45"/>
        <v>1.208951659775376</v>
      </c>
      <c r="U430" s="93">
        <f t="shared" si="45"/>
        <v>1.3719814086293067</v>
      </c>
      <c r="V430" s="93">
        <f t="shared" si="45"/>
        <v>1.5569960720962122</v>
      </c>
      <c r="W430" s="93">
        <f t="shared" si="45"/>
        <v>1.7669603635117723</v>
      </c>
      <c r="X430" s="93">
        <f t="shared" si="45"/>
        <v>2.0052387942239625</v>
      </c>
      <c r="Y430" s="93">
        <f t="shared" si="44"/>
        <v>2.2756495872206255</v>
      </c>
      <c r="Z430" s="93">
        <f t="shared" si="44"/>
        <v>2.5825258611264501</v>
      </c>
      <c r="AA430" s="93">
        <f t="shared" si="44"/>
        <v>2.9307850649944145</v>
      </c>
      <c r="AB430" s="93">
        <f t="shared" si="44"/>
        <v>3.3260077765291891</v>
      </c>
      <c r="AC430" s="95">
        <f t="shared" si="44"/>
        <v>3.7745271264215767</v>
      </c>
      <c r="AE430" s="96"/>
    </row>
    <row r="431" spans="3:31" ht="24.75" customHeight="1" x14ac:dyDescent="0.25">
      <c r="C431" s="91">
        <f>ABS(E431-Dashboard!$F$13)</f>
        <v>46.825869450968703</v>
      </c>
      <c r="D431" s="92">
        <f t="shared" si="46"/>
        <v>0.134952165126455</v>
      </c>
      <c r="E431" s="93" cm="1">
        <f t="array" ref="E431">SUM('DRE + DCF'!$S$41/TIR!S431,'DRE + DCF'!$U$41:$AD$41/TIR!T431:AC431,TIR!F431)</f>
        <v>94.445869450968701</v>
      </c>
      <c r="F431" s="100">
        <f>'DRE + DCF'!$AE$38*'DRE + DCF'!$AE$39*(1+G431)/(R431-G431)/AC431</f>
        <v>61.803319428333424</v>
      </c>
      <c r="G431" s="92">
        <f>R431*(1-'DRE + DCF'!$AE$39)</f>
        <v>8.0971299075872999E-2</v>
      </c>
      <c r="H431" s="94">
        <f t="shared" si="42"/>
        <v>0.134952165126455</v>
      </c>
      <c r="I431" s="94">
        <f t="shared" si="47"/>
        <v>0.134952165126455</v>
      </c>
      <c r="J431" s="94">
        <f t="shared" si="47"/>
        <v>0.134952165126455</v>
      </c>
      <c r="K431" s="94">
        <f t="shared" si="47"/>
        <v>0.134952165126455</v>
      </c>
      <c r="L431" s="94">
        <f t="shared" si="47"/>
        <v>0.134952165126455</v>
      </c>
      <c r="M431" s="94">
        <f t="shared" si="47"/>
        <v>0.134952165126455</v>
      </c>
      <c r="N431" s="94">
        <f t="shared" si="47"/>
        <v>0.134952165126455</v>
      </c>
      <c r="O431" s="94">
        <f t="shared" si="47"/>
        <v>0.134952165126455</v>
      </c>
      <c r="P431" s="94">
        <f t="shared" si="47"/>
        <v>0.134952165126455</v>
      </c>
      <c r="Q431" s="94">
        <f t="shared" si="47"/>
        <v>0.134952165126455</v>
      </c>
      <c r="R431" s="94">
        <f t="shared" si="47"/>
        <v>0.134952165126455</v>
      </c>
      <c r="S431" s="93">
        <f>(1+H431)^((5-Dashboard!$F$9)*3/12)</f>
        <v>1.0653413373780514</v>
      </c>
      <c r="T431" s="93">
        <f t="shared" si="45"/>
        <v>1.2091114574559325</v>
      </c>
      <c r="U431" s="93">
        <f t="shared" si="45"/>
        <v>1.3722836665188141</v>
      </c>
      <c r="V431" s="93">
        <f t="shared" si="45"/>
        <v>1.5574763184831981</v>
      </c>
      <c r="W431" s="93">
        <f t="shared" si="45"/>
        <v>1.7676611197956857</v>
      </c>
      <c r="X431" s="93">
        <f t="shared" si="45"/>
        <v>2.0062108151219675</v>
      </c>
      <c r="Y431" s="93">
        <f t="shared" si="44"/>
        <v>2.2769533083227871</v>
      </c>
      <c r="Z431" s="93">
        <f t="shared" si="44"/>
        <v>2.5842330871727919</v>
      </c>
      <c r="AA431" s="93">
        <f t="shared" si="44"/>
        <v>2.9329809374781828</v>
      </c>
      <c r="AB431" s="93">
        <f t="shared" si="44"/>
        <v>3.3287930652654829</v>
      </c>
      <c r="AC431" s="95">
        <f t="shared" si="44"/>
        <v>3.7780208966809883</v>
      </c>
      <c r="AE431" s="96"/>
    </row>
    <row r="432" spans="3:31" ht="24.75" customHeight="1" x14ac:dyDescent="0.25">
      <c r="C432" s="91">
        <f>ABS(E432-Dashboard!$F$13)</f>
        <v>46.710689421613218</v>
      </c>
      <c r="D432" s="92">
        <f t="shared" si="46"/>
        <v>0.13505216512645499</v>
      </c>
      <c r="E432" s="93" cm="1">
        <f t="array" ref="E432">SUM('DRE + DCF'!$S$41/TIR!S432,'DRE + DCF'!$U$41:$AD$41/TIR!T432:AC432,TIR!F432)</f>
        <v>94.330689421613215</v>
      </c>
      <c r="F432" s="100">
        <f>'DRE + DCF'!$AE$38*'DRE + DCF'!$AE$39*(1+G432)/(R432-G432)/AC432</f>
        <v>61.703875583595277</v>
      </c>
      <c r="G432" s="92">
        <f>R432*(1-'DRE + DCF'!$AE$39)</f>
        <v>8.103129907587299E-2</v>
      </c>
      <c r="H432" s="94">
        <f t="shared" si="42"/>
        <v>0.13505216512645499</v>
      </c>
      <c r="I432" s="94">
        <f t="shared" si="47"/>
        <v>0.13505216512645499</v>
      </c>
      <c r="J432" s="94">
        <f t="shared" si="47"/>
        <v>0.13505216512645499</v>
      </c>
      <c r="K432" s="94">
        <f t="shared" si="47"/>
        <v>0.13505216512645499</v>
      </c>
      <c r="L432" s="94">
        <f t="shared" si="47"/>
        <v>0.13505216512645499</v>
      </c>
      <c r="M432" s="94">
        <f t="shared" si="47"/>
        <v>0.13505216512645499</v>
      </c>
      <c r="N432" s="94">
        <f t="shared" si="47"/>
        <v>0.13505216512645499</v>
      </c>
      <c r="O432" s="94">
        <f t="shared" si="47"/>
        <v>0.13505216512645499</v>
      </c>
      <c r="P432" s="94">
        <f t="shared" si="47"/>
        <v>0.13505216512645499</v>
      </c>
      <c r="Q432" s="94">
        <f t="shared" si="47"/>
        <v>0.13505216512645499</v>
      </c>
      <c r="R432" s="94">
        <f t="shared" si="47"/>
        <v>0.13505216512645499</v>
      </c>
      <c r="S432" s="93">
        <f>(1+H432)^((5-Dashboard!$F$9)*3/12)</f>
        <v>1.0653882696587451</v>
      </c>
      <c r="T432" s="93">
        <f t="shared" si="45"/>
        <v>1.2092712621764861</v>
      </c>
      <c r="U432" s="93">
        <f t="shared" si="45"/>
        <v>1.3725859643586213</v>
      </c>
      <c r="V432" s="93">
        <f t="shared" si="45"/>
        <v>1.5579566706674361</v>
      </c>
      <c r="W432" s="93">
        <f t="shared" si="45"/>
        <v>1.7683620922142766</v>
      </c>
      <c r="X432" s="93">
        <f t="shared" si="45"/>
        <v>2.0071832214953624</v>
      </c>
      <c r="Y432" s="93">
        <f t="shared" si="44"/>
        <v>2.2782576613638037</v>
      </c>
      <c r="Z432" s="93">
        <f t="shared" si="44"/>
        <v>2.5859412912469191</v>
      </c>
      <c r="AA432" s="93">
        <f t="shared" si="44"/>
        <v>2.9351782615197162</v>
      </c>
      <c r="AB432" s="93">
        <f t="shared" si="44"/>
        <v>3.3315804407700575</v>
      </c>
      <c r="AC432" s="95">
        <f t="shared" si="44"/>
        <v>3.7815175925890028</v>
      </c>
      <c r="AE432" s="96"/>
    </row>
    <row r="433" spans="3:31" ht="24.75" customHeight="1" x14ac:dyDescent="0.25">
      <c r="C433" s="91">
        <f>ABS(E433-Dashboard!$F$13)</f>
        <v>46.595719434967585</v>
      </c>
      <c r="D433" s="92">
        <f t="shared" si="46"/>
        <v>0.13515216512645498</v>
      </c>
      <c r="E433" s="93" cm="1">
        <f t="array" ref="E433">SUM('DRE + DCF'!$S$41/TIR!S433,'DRE + DCF'!$U$41:$AD$41/TIR!T433:AC433,TIR!F433)</f>
        <v>94.215719434967582</v>
      </c>
      <c r="F433" s="100">
        <f>'DRE + DCF'!$AE$38*'DRE + DCF'!$AE$39*(1+G433)/(R433-G433)/AC433</f>
        <v>61.604630354868597</v>
      </c>
      <c r="G433" s="92">
        <f>R433*(1-'DRE + DCF'!$AE$39)</f>
        <v>8.109129907587298E-2</v>
      </c>
      <c r="H433" s="94">
        <f t="shared" si="42"/>
        <v>0.13515216512645498</v>
      </c>
      <c r="I433" s="94">
        <f t="shared" si="47"/>
        <v>0.13515216512645498</v>
      </c>
      <c r="J433" s="94">
        <f t="shared" si="47"/>
        <v>0.13515216512645498</v>
      </c>
      <c r="K433" s="94">
        <f t="shared" si="47"/>
        <v>0.13515216512645498</v>
      </c>
      <c r="L433" s="94">
        <f t="shared" ref="I433:R458" si="48">$D433</f>
        <v>0.13515216512645498</v>
      </c>
      <c r="M433" s="94">
        <f t="shared" si="48"/>
        <v>0.13515216512645498</v>
      </c>
      <c r="N433" s="94">
        <f t="shared" si="48"/>
        <v>0.13515216512645498</v>
      </c>
      <c r="O433" s="94">
        <f t="shared" si="48"/>
        <v>0.13515216512645498</v>
      </c>
      <c r="P433" s="94">
        <f t="shared" si="48"/>
        <v>0.13515216512645498</v>
      </c>
      <c r="Q433" s="94">
        <f t="shared" si="48"/>
        <v>0.13515216512645498</v>
      </c>
      <c r="R433" s="94">
        <f t="shared" si="48"/>
        <v>0.13515216512645498</v>
      </c>
      <c r="S433" s="93">
        <f>(1+H433)^((5-Dashboard!$F$9)*3/12)</f>
        <v>1.0654351998720781</v>
      </c>
      <c r="T433" s="93">
        <f t="shared" si="45"/>
        <v>1.2094310739367267</v>
      </c>
      <c r="U433" s="93">
        <f t="shared" si="45"/>
        <v>1.3728883021504887</v>
      </c>
      <c r="V433" s="93">
        <f t="shared" si="45"/>
        <v>1.55843712866291</v>
      </c>
      <c r="W433" s="93">
        <f t="shared" si="45"/>
        <v>1.7690632808151578</v>
      </c>
      <c r="X433" s="93">
        <f t="shared" si="45"/>
        <v>2.0081560134630361</v>
      </c>
      <c r="Y433" s="93">
        <f t="shared" si="44"/>
        <v>2.2795626465942758</v>
      </c>
      <c r="Z433" s="93">
        <f t="shared" si="44"/>
        <v>2.587650473822884</v>
      </c>
      <c r="AA433" s="93">
        <f t="shared" si="44"/>
        <v>2.9373770379505437</v>
      </c>
      <c r="AB433" s="93">
        <f t="shared" si="44"/>
        <v>3.3343699044222928</v>
      </c>
      <c r="AC433" s="95">
        <f t="shared" si="44"/>
        <v>3.7850172163374562</v>
      </c>
      <c r="AE433" s="96"/>
    </row>
    <row r="434" spans="3:31" ht="24.75" customHeight="1" x14ac:dyDescent="0.25">
      <c r="C434" s="91">
        <f>ABS(E434-Dashboard!$F$13)</f>
        <v>46.480958986389034</v>
      </c>
      <c r="D434" s="92">
        <f t="shared" si="46"/>
        <v>0.13525216512645497</v>
      </c>
      <c r="E434" s="93" cm="1">
        <f t="array" ref="E434">SUM('DRE + DCF'!$S$41/TIR!S434,'DRE + DCF'!$U$41:$AD$41/TIR!T434:AC434,TIR!F434)</f>
        <v>94.100958986389031</v>
      </c>
      <c r="F434" s="100">
        <f>'DRE + DCF'!$AE$38*'DRE + DCF'!$AE$39*(1+G434)/(R434-G434)/AC434</f>
        <v>61.505583247658912</v>
      </c>
      <c r="G434" s="92">
        <f>R434*(1-'DRE + DCF'!$AE$39)</f>
        <v>8.1151299075872971E-2</v>
      </c>
      <c r="H434" s="94">
        <f t="shared" si="42"/>
        <v>0.13525216512645497</v>
      </c>
      <c r="I434" s="94">
        <f t="shared" si="48"/>
        <v>0.13525216512645497</v>
      </c>
      <c r="J434" s="94">
        <f t="shared" si="48"/>
        <v>0.13525216512645497</v>
      </c>
      <c r="K434" s="94">
        <f t="shared" si="48"/>
        <v>0.13525216512645497</v>
      </c>
      <c r="L434" s="94">
        <f t="shared" si="48"/>
        <v>0.13525216512645497</v>
      </c>
      <c r="M434" s="94">
        <f t="shared" si="48"/>
        <v>0.13525216512645497</v>
      </c>
      <c r="N434" s="94">
        <f t="shared" si="48"/>
        <v>0.13525216512645497</v>
      </c>
      <c r="O434" s="94">
        <f t="shared" si="48"/>
        <v>0.13525216512645497</v>
      </c>
      <c r="P434" s="94">
        <f t="shared" si="48"/>
        <v>0.13525216512645497</v>
      </c>
      <c r="Q434" s="94">
        <f t="shared" si="48"/>
        <v>0.13525216512645497</v>
      </c>
      <c r="R434" s="94">
        <f t="shared" si="48"/>
        <v>0.13525216512645497</v>
      </c>
      <c r="S434" s="93">
        <f>(1+H434)^((5-Dashboard!$F$9)*3/12)</f>
        <v>1.0654821280183233</v>
      </c>
      <c r="T434" s="93">
        <f t="shared" si="45"/>
        <v>1.2095908927363441</v>
      </c>
      <c r="U434" s="93">
        <f t="shared" si="45"/>
        <v>1.3731906798961762</v>
      </c>
      <c r="V434" s="93">
        <f t="shared" si="45"/>
        <v>1.5589176924836026</v>
      </c>
      <c r="W434" s="93">
        <f t="shared" si="45"/>
        <v>1.7697646856459468</v>
      </c>
      <c r="X434" s="93">
        <f t="shared" si="45"/>
        <v>2.0091291911439009</v>
      </c>
      <c r="Y434" s="93">
        <f t="shared" si="44"/>
        <v>2.2808682642648765</v>
      </c>
      <c r="Z434" s="93">
        <f t="shared" si="44"/>
        <v>2.5893606353749203</v>
      </c>
      <c r="AA434" s="93">
        <f t="shared" si="44"/>
        <v>2.9395772676025911</v>
      </c>
      <c r="AB434" s="93">
        <f t="shared" si="44"/>
        <v>3.3371614576023498</v>
      </c>
      <c r="AC434" s="95">
        <f t="shared" si="44"/>
        <v>3.7885197701196236</v>
      </c>
      <c r="AE434" s="96"/>
    </row>
    <row r="435" spans="3:31" ht="24.75" customHeight="1" x14ac:dyDescent="0.25">
      <c r="C435" s="91">
        <f>ABS(E435-Dashboard!$F$13)</f>
        <v>46.36640757276782</v>
      </c>
      <c r="D435" s="92">
        <f t="shared" si="46"/>
        <v>0.13535216512645495</v>
      </c>
      <c r="E435" s="93" cm="1">
        <f t="array" ref="E435">SUM('DRE + DCF'!$S$41/TIR!S435,'DRE + DCF'!$U$41:$AD$41/TIR!T435:AC435,TIR!F435)</f>
        <v>93.986407572767817</v>
      </c>
      <c r="F435" s="100">
        <f>'DRE + DCF'!$AE$38*'DRE + DCF'!$AE$39*(1+G435)/(R435-G435)/AC435</f>
        <v>61.406733768994407</v>
      </c>
      <c r="G435" s="92">
        <f>R435*(1-'DRE + DCF'!$AE$39)</f>
        <v>8.1211299075872975E-2</v>
      </c>
      <c r="H435" s="94">
        <f t="shared" ref="H435:H498" si="49">$D435</f>
        <v>0.13535216512645495</v>
      </c>
      <c r="I435" s="94">
        <f t="shared" si="48"/>
        <v>0.13535216512645495</v>
      </c>
      <c r="J435" s="94">
        <f t="shared" si="48"/>
        <v>0.13535216512645495</v>
      </c>
      <c r="K435" s="94">
        <f t="shared" si="48"/>
        <v>0.13535216512645495</v>
      </c>
      <c r="L435" s="94">
        <f t="shared" si="48"/>
        <v>0.13535216512645495</v>
      </c>
      <c r="M435" s="94">
        <f t="shared" si="48"/>
        <v>0.13535216512645495</v>
      </c>
      <c r="N435" s="94">
        <f t="shared" si="48"/>
        <v>0.13535216512645495</v>
      </c>
      <c r="O435" s="94">
        <f t="shared" si="48"/>
        <v>0.13535216512645495</v>
      </c>
      <c r="P435" s="94">
        <f t="shared" si="48"/>
        <v>0.13535216512645495</v>
      </c>
      <c r="Q435" s="94">
        <f t="shared" si="48"/>
        <v>0.13535216512645495</v>
      </c>
      <c r="R435" s="94">
        <f t="shared" si="48"/>
        <v>0.13535216512645495</v>
      </c>
      <c r="S435" s="93">
        <f>(1+H435)^((5-Dashboard!$F$9)*3/12)</f>
        <v>1.0655290540977542</v>
      </c>
      <c r="T435" s="93">
        <f t="shared" si="45"/>
        <v>1.2097507185750287</v>
      </c>
      <c r="U435" s="93">
        <f t="shared" si="45"/>
        <v>1.3734930975974433</v>
      </c>
      <c r="V435" s="93">
        <f t="shared" si="45"/>
        <v>1.5593983621434984</v>
      </c>
      <c r="W435" s="93">
        <f t="shared" si="45"/>
        <v>1.7704663067542685</v>
      </c>
      <c r="X435" s="93">
        <f t="shared" si="45"/>
        <v>2.0101027546568968</v>
      </c>
      <c r="Y435" s="93">
        <f t="shared" si="44"/>
        <v>2.2821745146263588</v>
      </c>
      <c r="Z435" s="93">
        <f t="shared" si="44"/>
        <v>2.5910717763774529</v>
      </c>
      <c r="AA435" s="93">
        <f t="shared" si="44"/>
        <v>2.9417789513081907</v>
      </c>
      <c r="AB435" s="93">
        <f t="shared" si="44"/>
        <v>3.3399551016911859</v>
      </c>
      <c r="AC435" s="95">
        <f t="shared" si="44"/>
        <v>3.7920252561302368</v>
      </c>
      <c r="AE435" s="96"/>
    </row>
    <row r="436" spans="3:31" ht="24.75" customHeight="1" x14ac:dyDescent="0.25">
      <c r="C436" s="91">
        <f>ABS(E436-Dashboard!$F$13)</f>
        <v>46.252064692521579</v>
      </c>
      <c r="D436" s="92">
        <f t="shared" si="46"/>
        <v>0.13545216512645494</v>
      </c>
      <c r="E436" s="93" cm="1">
        <f t="array" ref="E436">SUM('DRE + DCF'!$S$41/TIR!S436,'DRE + DCF'!$U$41:$AD$41/TIR!T436:AC436,TIR!F436)</f>
        <v>93.872064692521576</v>
      </c>
      <c r="F436" s="100">
        <f>'DRE + DCF'!$AE$38*'DRE + DCF'!$AE$39*(1+G436)/(R436-G436)/AC436</f>
        <v>61.308081427420333</v>
      </c>
      <c r="G436" s="92">
        <f>R436*(1-'DRE + DCF'!$AE$39)</f>
        <v>8.1271299075872966E-2</v>
      </c>
      <c r="H436" s="94">
        <f t="shared" si="49"/>
        <v>0.13545216512645494</v>
      </c>
      <c r="I436" s="94">
        <f t="shared" si="48"/>
        <v>0.13545216512645494</v>
      </c>
      <c r="J436" s="94">
        <f t="shared" si="48"/>
        <v>0.13545216512645494</v>
      </c>
      <c r="K436" s="94">
        <f t="shared" si="48"/>
        <v>0.13545216512645494</v>
      </c>
      <c r="L436" s="94">
        <f t="shared" si="48"/>
        <v>0.13545216512645494</v>
      </c>
      <c r="M436" s="94">
        <f t="shared" si="48"/>
        <v>0.13545216512645494</v>
      </c>
      <c r="N436" s="94">
        <f t="shared" si="48"/>
        <v>0.13545216512645494</v>
      </c>
      <c r="O436" s="94">
        <f t="shared" si="48"/>
        <v>0.13545216512645494</v>
      </c>
      <c r="P436" s="94">
        <f t="shared" si="48"/>
        <v>0.13545216512645494</v>
      </c>
      <c r="Q436" s="94">
        <f t="shared" si="48"/>
        <v>0.13545216512645494</v>
      </c>
      <c r="R436" s="94">
        <f t="shared" si="48"/>
        <v>0.13545216512645494</v>
      </c>
      <c r="S436" s="93">
        <f>(1+H436)^((5-Dashboard!$F$9)*3/12)</f>
        <v>1.0655759781106435</v>
      </c>
      <c r="T436" s="93">
        <f t="shared" si="45"/>
        <v>1.2099105514524702</v>
      </c>
      <c r="U436" s="93">
        <f t="shared" si="45"/>
        <v>1.3737955552560501</v>
      </c>
      <c r="V436" s="93">
        <f t="shared" si="45"/>
        <v>1.5598791376565824</v>
      </c>
      <c r="W436" s="93">
        <f t="shared" si="45"/>
        <v>1.7711681441877538</v>
      </c>
      <c r="X436" s="93">
        <f t="shared" si="45"/>
        <v>2.01107670412099</v>
      </c>
      <c r="Y436" s="93">
        <f t="shared" si="44"/>
        <v>2.283481397929553</v>
      </c>
      <c r="Z436" s="93">
        <f t="shared" si="44"/>
        <v>2.592783897305095</v>
      </c>
      <c r="AA436" s="93">
        <f t="shared" si="44"/>
        <v>2.9439820899000777</v>
      </c>
      <c r="AB436" s="93">
        <f t="shared" si="44"/>
        <v>3.3427508380705486</v>
      </c>
      <c r="AC436" s="95">
        <f t="shared" si="44"/>
        <v>3.7955336765654759</v>
      </c>
      <c r="AE436" s="96"/>
    </row>
    <row r="437" spans="3:31" ht="24.75" customHeight="1" x14ac:dyDescent="0.25">
      <c r="C437" s="91">
        <f>ABS(E437-Dashboard!$F$13)</f>
        <v>46.137929845589731</v>
      </c>
      <c r="D437" s="92">
        <f t="shared" si="46"/>
        <v>0.13555216512645493</v>
      </c>
      <c r="E437" s="93" cm="1">
        <f t="array" ref="E437">SUM('DRE + DCF'!$S$41/TIR!S437,'DRE + DCF'!$U$41:$AD$41/TIR!T437:AC437,TIR!F437)</f>
        <v>93.757929845589729</v>
      </c>
      <c r="F437" s="100">
        <f>'DRE + DCF'!$AE$38*'DRE + DCF'!$AE$39*(1+G437)/(R437-G437)/AC437</f>
        <v>61.209625732993359</v>
      </c>
      <c r="G437" s="92">
        <f>R437*(1-'DRE + DCF'!$AE$39)</f>
        <v>8.1331299075872956E-2</v>
      </c>
      <c r="H437" s="94">
        <f t="shared" si="49"/>
        <v>0.13555216512645493</v>
      </c>
      <c r="I437" s="94">
        <f t="shared" si="48"/>
        <v>0.13555216512645493</v>
      </c>
      <c r="J437" s="94">
        <f t="shared" si="48"/>
        <v>0.13555216512645493</v>
      </c>
      <c r="K437" s="94">
        <f t="shared" si="48"/>
        <v>0.13555216512645493</v>
      </c>
      <c r="L437" s="94">
        <f t="shared" si="48"/>
        <v>0.13555216512645493</v>
      </c>
      <c r="M437" s="94">
        <f t="shared" si="48"/>
        <v>0.13555216512645493</v>
      </c>
      <c r="N437" s="94">
        <f t="shared" si="48"/>
        <v>0.13555216512645493</v>
      </c>
      <c r="O437" s="94">
        <f t="shared" si="48"/>
        <v>0.13555216512645493</v>
      </c>
      <c r="P437" s="94">
        <f t="shared" si="48"/>
        <v>0.13555216512645493</v>
      </c>
      <c r="Q437" s="94">
        <f t="shared" si="48"/>
        <v>0.13555216512645493</v>
      </c>
      <c r="R437" s="94">
        <f t="shared" si="48"/>
        <v>0.13555216512645493</v>
      </c>
      <c r="S437" s="93">
        <f>(1+H437)^((5-Dashboard!$F$9)*3/12)</f>
        <v>1.0656229000572646</v>
      </c>
      <c r="T437" s="93">
        <f t="shared" si="45"/>
        <v>1.2100703913683586</v>
      </c>
      <c r="U437" s="93">
        <f t="shared" si="45"/>
        <v>1.3740980528737561</v>
      </c>
      <c r="V437" s="93">
        <f t="shared" si="45"/>
        <v>1.5603600190368396</v>
      </c>
      <c r="W437" s="93">
        <f t="shared" si="45"/>
        <v>1.7718701979940394</v>
      </c>
      <c r="X437" s="93">
        <f t="shared" si="45"/>
        <v>2.0120510396551716</v>
      </c>
      <c r="Y437" s="93">
        <f t="shared" si="44"/>
        <v>2.2847889144253646</v>
      </c>
      <c r="Z437" s="93">
        <f t="shared" si="44"/>
        <v>2.5944969986326449</v>
      </c>
      <c r="AA437" s="93">
        <f t="shared" si="44"/>
        <v>2.9461866842113889</v>
      </c>
      <c r="AB437" s="93">
        <f t="shared" si="44"/>
        <v>3.3455486681229734</v>
      </c>
      <c r="AC437" s="95">
        <f t="shared" si="44"/>
        <v>3.7990450336229697</v>
      </c>
      <c r="AE437" s="96"/>
    </row>
    <row r="438" spans="3:31" ht="24.75" customHeight="1" x14ac:dyDescent="0.25">
      <c r="C438" s="91">
        <f>ABS(E438-Dashboard!$F$13)</f>
        <v>46.024002533427684</v>
      </c>
      <c r="D438" s="92">
        <f t="shared" si="46"/>
        <v>0.13565216512645492</v>
      </c>
      <c r="E438" s="93" cm="1">
        <f t="array" ref="E438">SUM('DRE + DCF'!$S$41/TIR!S438,'DRE + DCF'!$U$41:$AD$41/TIR!T438:AC438,TIR!F438)</f>
        <v>93.644002533427681</v>
      </c>
      <c r="F438" s="100">
        <f>'DRE + DCF'!$AE$38*'DRE + DCF'!$AE$39*(1+G438)/(R438-G438)/AC438</f>
        <v>61.111366197275871</v>
      </c>
      <c r="G438" s="92">
        <f>R438*(1-'DRE + DCF'!$AE$39)</f>
        <v>8.1391299075872947E-2</v>
      </c>
      <c r="H438" s="94">
        <f t="shared" si="49"/>
        <v>0.13565216512645492</v>
      </c>
      <c r="I438" s="94">
        <f t="shared" si="48"/>
        <v>0.13565216512645492</v>
      </c>
      <c r="J438" s="94">
        <f t="shared" si="48"/>
        <v>0.13565216512645492</v>
      </c>
      <c r="K438" s="94">
        <f t="shared" si="48"/>
        <v>0.13565216512645492</v>
      </c>
      <c r="L438" s="94">
        <f t="shared" si="48"/>
        <v>0.13565216512645492</v>
      </c>
      <c r="M438" s="94">
        <f t="shared" si="48"/>
        <v>0.13565216512645492</v>
      </c>
      <c r="N438" s="94">
        <f t="shared" si="48"/>
        <v>0.13565216512645492</v>
      </c>
      <c r="O438" s="94">
        <f t="shared" si="48"/>
        <v>0.13565216512645492</v>
      </c>
      <c r="P438" s="94">
        <f t="shared" si="48"/>
        <v>0.13565216512645492</v>
      </c>
      <c r="Q438" s="94">
        <f t="shared" si="48"/>
        <v>0.13565216512645492</v>
      </c>
      <c r="R438" s="94">
        <f t="shared" si="48"/>
        <v>0.13565216512645492</v>
      </c>
      <c r="S438" s="93">
        <f>(1+H438)^((5-Dashboard!$F$9)*3/12)</f>
        <v>1.06566981993789</v>
      </c>
      <c r="T438" s="93">
        <f t="shared" si="45"/>
        <v>1.210230238322384</v>
      </c>
      <c r="U438" s="93">
        <f t="shared" si="45"/>
        <v>1.3744005904523209</v>
      </c>
      <c r="V438" s="93">
        <f t="shared" si="45"/>
        <v>1.5608410062982561</v>
      </c>
      <c r="W438" s="93">
        <f t="shared" si="45"/>
        <v>1.7725724682207691</v>
      </c>
      <c r="X438" s="93">
        <f t="shared" si="45"/>
        <v>2.0130257613784606</v>
      </c>
      <c r="Y438" s="93">
        <f t="shared" si="44"/>
        <v>2.2860970643647791</v>
      </c>
      <c r="Z438" s="93">
        <f t="shared" si="44"/>
        <v>2.596211080835094</v>
      </c>
      <c r="AA438" s="93">
        <f t="shared" si="44"/>
        <v>2.948392735075668</v>
      </c>
      <c r="AB438" s="93">
        <f t="shared" si="44"/>
        <v>3.3483485932317922</v>
      </c>
      <c r="AC438" s="95">
        <f t="shared" si="44"/>
        <v>3.8025593295018041</v>
      </c>
      <c r="AE438" s="96"/>
    </row>
    <row r="439" spans="3:31" ht="24.75" customHeight="1" x14ac:dyDescent="0.25">
      <c r="C439" s="91">
        <f>ABS(E439-Dashboard!$F$13)</f>
        <v>45.910282259001384</v>
      </c>
      <c r="D439" s="92">
        <f t="shared" si="46"/>
        <v>0.13575216512645491</v>
      </c>
      <c r="E439" s="93" cm="1">
        <f t="array" ref="E439">SUM('DRE + DCF'!$S$41/TIR!S439,'DRE + DCF'!$U$41:$AD$41/TIR!T439:AC439,TIR!F439)</f>
        <v>93.530282259001382</v>
      </c>
      <c r="F439" s="100">
        <f>'DRE + DCF'!$AE$38*'DRE + DCF'!$AE$39*(1+G439)/(R439-G439)/AC439</f>
        <v>61.013302333330429</v>
      </c>
      <c r="G439" s="92">
        <f>R439*(1-'DRE + DCF'!$AE$39)</f>
        <v>8.1451299075872938E-2</v>
      </c>
      <c r="H439" s="94">
        <f t="shared" si="49"/>
        <v>0.13575216512645491</v>
      </c>
      <c r="I439" s="94">
        <f t="shared" si="48"/>
        <v>0.13575216512645491</v>
      </c>
      <c r="J439" s="94">
        <f t="shared" si="48"/>
        <v>0.13575216512645491</v>
      </c>
      <c r="K439" s="94">
        <f t="shared" si="48"/>
        <v>0.13575216512645491</v>
      </c>
      <c r="L439" s="94">
        <f t="shared" si="48"/>
        <v>0.13575216512645491</v>
      </c>
      <c r="M439" s="94">
        <f t="shared" si="48"/>
        <v>0.13575216512645491</v>
      </c>
      <c r="N439" s="94">
        <f t="shared" si="48"/>
        <v>0.13575216512645491</v>
      </c>
      <c r="O439" s="94">
        <f t="shared" si="48"/>
        <v>0.13575216512645491</v>
      </c>
      <c r="P439" s="94">
        <f t="shared" si="48"/>
        <v>0.13575216512645491</v>
      </c>
      <c r="Q439" s="94">
        <f t="shared" si="48"/>
        <v>0.13575216512645491</v>
      </c>
      <c r="R439" s="94">
        <f t="shared" si="48"/>
        <v>0.13575216512645491</v>
      </c>
      <c r="S439" s="93">
        <f>(1+H439)^((5-Dashboard!$F$9)*3/12)</f>
        <v>1.0657167377527927</v>
      </c>
      <c r="T439" s="93">
        <f t="shared" si="45"/>
        <v>1.2103900923142366</v>
      </c>
      <c r="U439" s="93">
        <f t="shared" si="45"/>
        <v>1.3747031679935038</v>
      </c>
      <c r="V439" s="93">
        <f t="shared" si="45"/>
        <v>1.5613220994548185</v>
      </c>
      <c r="W439" s="93">
        <f t="shared" si="45"/>
        <v>1.7732749549155922</v>
      </c>
      <c r="X439" s="93">
        <f t="shared" si="45"/>
        <v>2.0140008694099003</v>
      </c>
      <c r="Y439" s="93">
        <f t="shared" si="44"/>
        <v>2.2874058479988566</v>
      </c>
      <c r="Z439" s="93">
        <f t="shared" si="44"/>
        <v>2.5979261443876158</v>
      </c>
      <c r="AA439" s="93">
        <f t="shared" si="44"/>
        <v>2.9506002433268574</v>
      </c>
      <c r="AB439" s="93">
        <f t="shared" si="44"/>
        <v>3.351150614781123</v>
      </c>
      <c r="AC439" s="95">
        <f t="shared" si="44"/>
        <v>3.8060765664025107</v>
      </c>
      <c r="AE439" s="96"/>
    </row>
    <row r="440" spans="3:31" ht="24.75" customHeight="1" x14ac:dyDescent="0.25">
      <c r="C440" s="91">
        <f>ABS(E440-Dashboard!$F$13)</f>
        <v>45.796768526781499</v>
      </c>
      <c r="D440" s="92">
        <f t="shared" si="46"/>
        <v>0.1358521651264549</v>
      </c>
      <c r="E440" s="93" cm="1">
        <f t="array" ref="E440">SUM('DRE + DCF'!$S$41/TIR!S440,'DRE + DCF'!$U$41:$AD$41/TIR!T440:AC440,TIR!F440)</f>
        <v>93.416768526781496</v>
      </c>
      <c r="F440" s="100">
        <f>'DRE + DCF'!$AE$38*'DRE + DCF'!$AE$39*(1+G440)/(R440-G440)/AC440</f>
        <v>60.915433655714068</v>
      </c>
      <c r="G440" s="92">
        <f>R440*(1-'DRE + DCF'!$AE$39)</f>
        <v>8.1511299075872942E-2</v>
      </c>
      <c r="H440" s="94">
        <f t="shared" si="49"/>
        <v>0.1358521651264549</v>
      </c>
      <c r="I440" s="94">
        <f t="shared" si="48"/>
        <v>0.1358521651264549</v>
      </c>
      <c r="J440" s="94">
        <f t="shared" si="48"/>
        <v>0.1358521651264549</v>
      </c>
      <c r="K440" s="94">
        <f t="shared" si="48"/>
        <v>0.1358521651264549</v>
      </c>
      <c r="L440" s="94">
        <f t="shared" si="48"/>
        <v>0.1358521651264549</v>
      </c>
      <c r="M440" s="94">
        <f t="shared" si="48"/>
        <v>0.1358521651264549</v>
      </c>
      <c r="N440" s="94">
        <f t="shared" si="48"/>
        <v>0.1358521651264549</v>
      </c>
      <c r="O440" s="94">
        <f t="shared" si="48"/>
        <v>0.1358521651264549</v>
      </c>
      <c r="P440" s="94">
        <f t="shared" si="48"/>
        <v>0.1358521651264549</v>
      </c>
      <c r="Q440" s="94">
        <f t="shared" si="48"/>
        <v>0.1358521651264549</v>
      </c>
      <c r="R440" s="94">
        <f t="shared" si="48"/>
        <v>0.1358521651264549</v>
      </c>
      <c r="S440" s="93">
        <f>(1+H440)^((5-Dashboard!$F$9)*3/12)</f>
        <v>1.0657636535022457</v>
      </c>
      <c r="T440" s="93">
        <f t="shared" si="45"/>
        <v>1.2105499533436066</v>
      </c>
      <c r="U440" s="93">
        <f t="shared" si="45"/>
        <v>1.3750057854990645</v>
      </c>
      <c r="V440" s="93">
        <f t="shared" si="45"/>
        <v>1.5618032985205141</v>
      </c>
      <c r="W440" s="93">
        <f t="shared" si="45"/>
        <v>1.7739776581261648</v>
      </c>
      <c r="X440" s="93">
        <f t="shared" si="45"/>
        <v>2.0149763638685623</v>
      </c>
      <c r="Y440" s="93">
        <f t="shared" si="44"/>
        <v>2.2887152655787375</v>
      </c>
      <c r="Z440" s="93">
        <f t="shared" si="44"/>
        <v>2.5996421897655781</v>
      </c>
      <c r="AA440" s="93">
        <f t="shared" si="44"/>
        <v>2.9528092097993102</v>
      </c>
      <c r="AB440" s="93">
        <f t="shared" si="44"/>
        <v>3.3539547341558826</v>
      </c>
      <c r="AC440" s="95">
        <f t="shared" si="44"/>
        <v>3.8095967465270824</v>
      </c>
      <c r="AE440" s="96"/>
    </row>
    <row r="441" spans="3:31" ht="24.75" customHeight="1" x14ac:dyDescent="0.25">
      <c r="C441" s="91">
        <f>ABS(E441-Dashboard!$F$13)</f>
        <v>45.683460842737979</v>
      </c>
      <c r="D441" s="92">
        <f t="shared" si="46"/>
        <v>0.13595216512645489</v>
      </c>
      <c r="E441" s="93" cm="1">
        <f t="array" ref="E441">SUM('DRE + DCF'!$S$41/TIR!S441,'DRE + DCF'!$U$41:$AD$41/TIR!T441:AC441,TIR!F441)</f>
        <v>93.303460842737977</v>
      </c>
      <c r="F441" s="100">
        <f>'DRE + DCF'!$AE$38*'DRE + DCF'!$AE$39*(1+G441)/(R441-G441)/AC441</f>
        <v>60.817759680472783</v>
      </c>
      <c r="G441" s="92">
        <f>R441*(1-'DRE + DCF'!$AE$39)</f>
        <v>8.1571299075872933E-2</v>
      </c>
      <c r="H441" s="94">
        <f t="shared" si="49"/>
        <v>0.13595216512645489</v>
      </c>
      <c r="I441" s="94">
        <f t="shared" si="48"/>
        <v>0.13595216512645489</v>
      </c>
      <c r="J441" s="94">
        <f t="shared" si="48"/>
        <v>0.13595216512645489</v>
      </c>
      <c r="K441" s="94">
        <f t="shared" si="48"/>
        <v>0.13595216512645489</v>
      </c>
      <c r="L441" s="94">
        <f t="shared" si="48"/>
        <v>0.13595216512645489</v>
      </c>
      <c r="M441" s="94">
        <f t="shared" si="48"/>
        <v>0.13595216512645489</v>
      </c>
      <c r="N441" s="94">
        <f t="shared" si="48"/>
        <v>0.13595216512645489</v>
      </c>
      <c r="O441" s="94">
        <f t="shared" si="48"/>
        <v>0.13595216512645489</v>
      </c>
      <c r="P441" s="94">
        <f t="shared" si="48"/>
        <v>0.13595216512645489</v>
      </c>
      <c r="Q441" s="94">
        <f t="shared" si="48"/>
        <v>0.13595216512645489</v>
      </c>
      <c r="R441" s="94">
        <f t="shared" si="48"/>
        <v>0.13595216512645489</v>
      </c>
      <c r="S441" s="93">
        <f>(1+H441)^((5-Dashboard!$F$9)*3/12)</f>
        <v>1.0658105671865217</v>
      </c>
      <c r="T441" s="93">
        <f t="shared" si="45"/>
        <v>1.2107098214101841</v>
      </c>
      <c r="U441" s="93">
        <f t="shared" si="45"/>
        <v>1.375308442970762</v>
      </c>
      <c r="V441" s="93">
        <f t="shared" si="45"/>
        <v>1.5622846035093305</v>
      </c>
      <c r="W441" s="93">
        <f t="shared" si="45"/>
        <v>1.7746805779001489</v>
      </c>
      <c r="X441" s="93">
        <f t="shared" si="45"/>
        <v>2.0159522448735423</v>
      </c>
      <c r="Y441" s="93">
        <f t="shared" si="44"/>
        <v>2.2900253173556373</v>
      </c>
      <c r="Z441" s="93">
        <f t="shared" si="44"/>
        <v>2.601359217444533</v>
      </c>
      <c r="AA441" s="93">
        <f t="shared" si="44"/>
        <v>2.9550196353277776</v>
      </c>
      <c r="AB441" s="93">
        <f t="shared" si="44"/>
        <v>3.3567609527417757</v>
      </c>
      <c r="AC441" s="95">
        <f t="shared" si="44"/>
        <v>3.8131198720789614</v>
      </c>
      <c r="AE441" s="96"/>
    </row>
    <row r="442" spans="3:31" ht="24.75" customHeight="1" x14ac:dyDescent="0.25">
      <c r="C442" s="91">
        <f>ABS(E442-Dashboard!$F$13)</f>
        <v>45.570358714334425</v>
      </c>
      <c r="D442" s="92">
        <f t="shared" si="46"/>
        <v>0.13605216512645488</v>
      </c>
      <c r="E442" s="93" cm="1">
        <f t="array" ref="E442">SUM('DRE + DCF'!$S$41/TIR!S442,'DRE + DCF'!$U$41:$AD$41/TIR!T442:AC442,TIR!F442)</f>
        <v>93.190358714334423</v>
      </c>
      <c r="F442" s="100">
        <f>'DRE + DCF'!$AE$38*'DRE + DCF'!$AE$39*(1+G442)/(R442-G442)/AC442</f>
        <v>60.720279925135962</v>
      </c>
      <c r="G442" s="92">
        <f>R442*(1-'DRE + DCF'!$AE$39)</f>
        <v>8.1631299075872923E-2</v>
      </c>
      <c r="H442" s="94">
        <f t="shared" si="49"/>
        <v>0.13605216512645488</v>
      </c>
      <c r="I442" s="94">
        <f t="shared" si="48"/>
        <v>0.13605216512645488</v>
      </c>
      <c r="J442" s="94">
        <f t="shared" si="48"/>
        <v>0.13605216512645488</v>
      </c>
      <c r="K442" s="94">
        <f t="shared" si="48"/>
        <v>0.13605216512645488</v>
      </c>
      <c r="L442" s="94">
        <f t="shared" si="48"/>
        <v>0.13605216512645488</v>
      </c>
      <c r="M442" s="94">
        <f t="shared" si="48"/>
        <v>0.13605216512645488</v>
      </c>
      <c r="N442" s="94">
        <f t="shared" si="48"/>
        <v>0.13605216512645488</v>
      </c>
      <c r="O442" s="94">
        <f t="shared" si="48"/>
        <v>0.13605216512645488</v>
      </c>
      <c r="P442" s="94">
        <f t="shared" si="48"/>
        <v>0.13605216512645488</v>
      </c>
      <c r="Q442" s="94">
        <f t="shared" si="48"/>
        <v>0.13605216512645488</v>
      </c>
      <c r="R442" s="94">
        <f t="shared" si="48"/>
        <v>0.13605216512645488</v>
      </c>
      <c r="S442" s="93">
        <f>(1+H442)^((5-Dashboard!$F$9)*3/12)</f>
        <v>1.065857478805893</v>
      </c>
      <c r="T442" s="93">
        <f t="shared" si="45"/>
        <v>1.2108696965136592</v>
      </c>
      <c r="U442" s="93">
        <f t="shared" si="45"/>
        <v>1.3756111404103557</v>
      </c>
      <c r="V442" s="93">
        <f t="shared" si="45"/>
        <v>1.5627660144352562</v>
      </c>
      <c r="W442" s="93">
        <f t="shared" si="45"/>
        <v>1.7753837142852134</v>
      </c>
      <c r="X442" s="93">
        <f t="shared" si="45"/>
        <v>2.0169285125439638</v>
      </c>
      <c r="Y442" s="93">
        <f t="shared" si="44"/>
        <v>2.2913360035808501</v>
      </c>
      <c r="Z442" s="93">
        <f t="shared" si="44"/>
        <v>2.603077227900223</v>
      </c>
      <c r="AA442" s="93">
        <f t="shared" si="44"/>
        <v>2.9572315207474182</v>
      </c>
      <c r="AB442" s="93">
        <f t="shared" si="44"/>
        <v>3.3595692719253032</v>
      </c>
      <c r="AC442" s="95">
        <f t="shared" si="44"/>
        <v>3.8166459452630481</v>
      </c>
      <c r="AE442" s="96"/>
    </row>
    <row r="443" spans="3:31" ht="24.75" customHeight="1" x14ac:dyDescent="0.25">
      <c r="C443" s="91">
        <f>ABS(E443-Dashboard!$F$13)</f>
        <v>45.457461650522639</v>
      </c>
      <c r="D443" s="92">
        <f t="shared" si="46"/>
        <v>0.13615216512645487</v>
      </c>
      <c r="E443" s="93" cm="1">
        <f t="array" ref="E443">SUM('DRE + DCF'!$S$41/TIR!S443,'DRE + DCF'!$U$41:$AD$41/TIR!T443:AC443,TIR!F443)</f>
        <v>93.077461650522636</v>
      </c>
      <c r="F443" s="100">
        <f>'DRE + DCF'!$AE$38*'DRE + DCF'!$AE$39*(1+G443)/(R443-G443)/AC443</f>
        <v>60.622993908710924</v>
      </c>
      <c r="G443" s="92">
        <f>R443*(1-'DRE + DCF'!$AE$39)</f>
        <v>8.1691299075872914E-2</v>
      </c>
      <c r="H443" s="94">
        <f t="shared" si="49"/>
        <v>0.13615216512645487</v>
      </c>
      <c r="I443" s="94">
        <f t="shared" si="48"/>
        <v>0.13615216512645487</v>
      </c>
      <c r="J443" s="94">
        <f t="shared" si="48"/>
        <v>0.13615216512645487</v>
      </c>
      <c r="K443" s="94">
        <f t="shared" si="48"/>
        <v>0.13615216512645487</v>
      </c>
      <c r="L443" s="94">
        <f t="shared" si="48"/>
        <v>0.13615216512645487</v>
      </c>
      <c r="M443" s="94">
        <f t="shared" si="48"/>
        <v>0.13615216512645487</v>
      </c>
      <c r="N443" s="94">
        <f t="shared" si="48"/>
        <v>0.13615216512645487</v>
      </c>
      <c r="O443" s="94">
        <f t="shared" si="48"/>
        <v>0.13615216512645487</v>
      </c>
      <c r="P443" s="94">
        <f t="shared" si="48"/>
        <v>0.13615216512645487</v>
      </c>
      <c r="Q443" s="94">
        <f t="shared" si="48"/>
        <v>0.13615216512645487</v>
      </c>
      <c r="R443" s="94">
        <f t="shared" si="48"/>
        <v>0.13615216512645487</v>
      </c>
      <c r="S443" s="93">
        <f>(1+H443)^((5-Dashboard!$F$9)*3/12)</f>
        <v>1.0659043883606327</v>
      </c>
      <c r="T443" s="93">
        <f t="shared" si="45"/>
        <v>1.2110295786537224</v>
      </c>
      <c r="U443" s="93">
        <f t="shared" si="45"/>
        <v>1.3759138778196049</v>
      </c>
      <c r="V443" s="93">
        <f t="shared" si="45"/>
        <v>1.5632475313122804</v>
      </c>
      <c r="W443" s="93">
        <f t="shared" si="45"/>
        <v>1.7760870673290328</v>
      </c>
      <c r="X443" s="93">
        <f t="shared" si="45"/>
        <v>2.0179051669989763</v>
      </c>
      <c r="Y443" s="93">
        <f t="shared" si="44"/>
        <v>2.2926473245057473</v>
      </c>
      <c r="Z443" s="93">
        <f t="shared" si="44"/>
        <v>2.6047962216085785</v>
      </c>
      <c r="AA443" s="93">
        <f t="shared" si="44"/>
        <v>2.9594448668937954</v>
      </c>
      <c r="AB443" s="93">
        <f t="shared" si="44"/>
        <v>3.3623796930937586</v>
      </c>
      <c r="AC443" s="95">
        <f t="shared" si="44"/>
        <v>3.8201749682856985</v>
      </c>
      <c r="AE443" s="96"/>
    </row>
    <row r="444" spans="3:31" ht="24.75" customHeight="1" x14ac:dyDescent="0.25">
      <c r="C444" s="91">
        <f>ABS(E444-Dashboard!$F$13)</f>
        <v>45.34476916173697</v>
      </c>
      <c r="D444" s="92">
        <f t="shared" si="46"/>
        <v>0.13625216512645486</v>
      </c>
      <c r="E444" s="93" cm="1">
        <f t="array" ref="E444">SUM('DRE + DCF'!$S$41/TIR!S444,'DRE + DCF'!$U$41:$AD$41/TIR!T444:AC444,TIR!F444)</f>
        <v>92.964769161736967</v>
      </c>
      <c r="F444" s="100">
        <f>'DRE + DCF'!$AE$38*'DRE + DCF'!$AE$39*(1+G444)/(R444-G444)/AC444</f>
        <v>60.525901151677338</v>
      </c>
      <c r="G444" s="92">
        <f>R444*(1-'DRE + DCF'!$AE$39)</f>
        <v>8.1751299075872905E-2</v>
      </c>
      <c r="H444" s="94">
        <f t="shared" si="49"/>
        <v>0.13625216512645486</v>
      </c>
      <c r="I444" s="94">
        <f t="shared" si="48"/>
        <v>0.13625216512645486</v>
      </c>
      <c r="J444" s="94">
        <f t="shared" si="48"/>
        <v>0.13625216512645486</v>
      </c>
      <c r="K444" s="94">
        <f t="shared" si="48"/>
        <v>0.13625216512645486</v>
      </c>
      <c r="L444" s="94">
        <f t="shared" si="48"/>
        <v>0.13625216512645486</v>
      </c>
      <c r="M444" s="94">
        <f t="shared" si="48"/>
        <v>0.13625216512645486</v>
      </c>
      <c r="N444" s="94">
        <f t="shared" si="48"/>
        <v>0.13625216512645486</v>
      </c>
      <c r="O444" s="94">
        <f t="shared" si="48"/>
        <v>0.13625216512645486</v>
      </c>
      <c r="P444" s="94">
        <f t="shared" si="48"/>
        <v>0.13625216512645486</v>
      </c>
      <c r="Q444" s="94">
        <f t="shared" si="48"/>
        <v>0.13625216512645486</v>
      </c>
      <c r="R444" s="94">
        <f t="shared" si="48"/>
        <v>0.13625216512645486</v>
      </c>
      <c r="S444" s="93">
        <f>(1+H444)^((5-Dashboard!$F$9)*3/12)</f>
        <v>1.0659512958510133</v>
      </c>
      <c r="T444" s="93">
        <f t="shared" si="45"/>
        <v>1.2111894678300641</v>
      </c>
      <c r="U444" s="93">
        <f t="shared" si="45"/>
        <v>1.3762166552002688</v>
      </c>
      <c r="V444" s="93">
        <f t="shared" si="45"/>
        <v>1.5637291541543932</v>
      </c>
      <c r="W444" s="93">
        <f t="shared" si="45"/>
        <v>1.776790637079289</v>
      </c>
      <c r="X444" s="93">
        <f t="shared" si="45"/>
        <v>2.0188822083577551</v>
      </c>
      <c r="Y444" s="93">
        <f t="shared" si="44"/>
        <v>2.2939592803817774</v>
      </c>
      <c r="Z444" s="93">
        <f t="shared" si="44"/>
        <v>2.6065161990457186</v>
      </c>
      <c r="AA444" s="93">
        <f t="shared" si="44"/>
        <v>2.9616596746028749</v>
      </c>
      <c r="AB444" s="93">
        <f t="shared" si="44"/>
        <v>3.365192217635228</v>
      </c>
      <c r="AC444" s="95">
        <f t="shared" si="44"/>
        <v>3.8237069433547237</v>
      </c>
      <c r="AE444" s="96"/>
    </row>
    <row r="445" spans="3:31" ht="24.75" customHeight="1" x14ac:dyDescent="0.25">
      <c r="C445" s="91">
        <f>ABS(E445-Dashboard!$F$13)</f>
        <v>45.232280759889029</v>
      </c>
      <c r="D445" s="92">
        <f t="shared" si="46"/>
        <v>0.13635216512645484</v>
      </c>
      <c r="E445" s="93" cm="1">
        <f t="array" ref="E445">SUM('DRE + DCF'!$S$41/TIR!S445,'DRE + DCF'!$U$41:$AD$41/TIR!T445:AC445,TIR!F445)</f>
        <v>92.852280759889027</v>
      </c>
      <c r="F445" s="100">
        <f>'DRE + DCF'!$AE$38*'DRE + DCF'!$AE$39*(1+G445)/(R445-G445)/AC445</f>
        <v>60.429001175981796</v>
      </c>
      <c r="G445" s="92">
        <f>R445*(1-'DRE + DCF'!$AE$39)</f>
        <v>8.1811299075872909E-2</v>
      </c>
      <c r="H445" s="94">
        <f t="shared" si="49"/>
        <v>0.13635216512645484</v>
      </c>
      <c r="I445" s="94">
        <f t="shared" si="48"/>
        <v>0.13635216512645484</v>
      </c>
      <c r="J445" s="94">
        <f t="shared" si="48"/>
        <v>0.13635216512645484</v>
      </c>
      <c r="K445" s="94">
        <f t="shared" si="48"/>
        <v>0.13635216512645484</v>
      </c>
      <c r="L445" s="94">
        <f t="shared" si="48"/>
        <v>0.13635216512645484</v>
      </c>
      <c r="M445" s="94">
        <f t="shared" si="48"/>
        <v>0.13635216512645484</v>
      </c>
      <c r="N445" s="94">
        <f t="shared" si="48"/>
        <v>0.13635216512645484</v>
      </c>
      <c r="O445" s="94">
        <f t="shared" si="48"/>
        <v>0.13635216512645484</v>
      </c>
      <c r="P445" s="94">
        <f t="shared" si="48"/>
        <v>0.13635216512645484</v>
      </c>
      <c r="Q445" s="94">
        <f t="shared" si="48"/>
        <v>0.13635216512645484</v>
      </c>
      <c r="R445" s="94">
        <f t="shared" si="48"/>
        <v>0.13635216512645484</v>
      </c>
      <c r="S445" s="93">
        <f>(1+H445)^((5-Dashboard!$F$9)*3/12)</f>
        <v>1.0659982012773075</v>
      </c>
      <c r="T445" s="93">
        <f t="shared" si="45"/>
        <v>1.2113493640423747</v>
      </c>
      <c r="U445" s="93">
        <f t="shared" si="45"/>
        <v>1.3765194725541066</v>
      </c>
      <c r="V445" s="93">
        <f t="shared" si="45"/>
        <v>1.5642108829755845</v>
      </c>
      <c r="W445" s="93">
        <f t="shared" si="45"/>
        <v>1.7774944235836689</v>
      </c>
      <c r="X445" s="93">
        <f t="shared" si="45"/>
        <v>2.0198596367395019</v>
      </c>
      <c r="Y445" s="93">
        <f t="shared" si="44"/>
        <v>2.2952718714604674</v>
      </c>
      <c r="Z445" s="93">
        <f t="shared" si="44"/>
        <v>2.6082371606879518</v>
      </c>
      <c r="AA445" s="93">
        <f t="shared" si="44"/>
        <v>2.963875944711031</v>
      </c>
      <c r="AB445" s="93">
        <f t="shared" si="44"/>
        <v>3.3680068469385964</v>
      </c>
      <c r="AC445" s="95">
        <f t="shared" si="44"/>
        <v>3.827241872679398</v>
      </c>
      <c r="AE445" s="96"/>
    </row>
    <row r="446" spans="3:31" ht="24.75" customHeight="1" x14ac:dyDescent="0.25">
      <c r="C446" s="91">
        <f>ABS(E446-Dashboard!$F$13)</f>
        <v>45.119995958362033</v>
      </c>
      <c r="D446" s="92">
        <f t="shared" si="46"/>
        <v>0.13645216512645483</v>
      </c>
      <c r="E446" s="93" cm="1">
        <f t="array" ref="E446">SUM('DRE + DCF'!$S$41/TIR!S446,'DRE + DCF'!$U$41:$AD$41/TIR!T446:AC446,TIR!F446)</f>
        <v>92.73999595836203</v>
      </c>
      <c r="F446" s="100">
        <f>'DRE + DCF'!$AE$38*'DRE + DCF'!$AE$39*(1+G446)/(R446-G446)/AC446</f>
        <v>60.332293505032354</v>
      </c>
      <c r="G446" s="92">
        <f>R446*(1-'DRE + DCF'!$AE$39)</f>
        <v>8.18712990758729E-2</v>
      </c>
      <c r="H446" s="94">
        <f t="shared" si="49"/>
        <v>0.13645216512645483</v>
      </c>
      <c r="I446" s="94">
        <f t="shared" si="48"/>
        <v>0.13645216512645483</v>
      </c>
      <c r="J446" s="94">
        <f t="shared" si="48"/>
        <v>0.13645216512645483</v>
      </c>
      <c r="K446" s="94">
        <f t="shared" si="48"/>
        <v>0.13645216512645483</v>
      </c>
      <c r="L446" s="94">
        <f t="shared" si="48"/>
        <v>0.13645216512645483</v>
      </c>
      <c r="M446" s="94">
        <f t="shared" si="48"/>
        <v>0.13645216512645483</v>
      </c>
      <c r="N446" s="94">
        <f t="shared" si="48"/>
        <v>0.13645216512645483</v>
      </c>
      <c r="O446" s="94">
        <f t="shared" si="48"/>
        <v>0.13645216512645483</v>
      </c>
      <c r="P446" s="94">
        <f t="shared" si="48"/>
        <v>0.13645216512645483</v>
      </c>
      <c r="Q446" s="94">
        <f t="shared" si="48"/>
        <v>0.13645216512645483</v>
      </c>
      <c r="R446" s="94">
        <f t="shared" si="48"/>
        <v>0.13645216512645483</v>
      </c>
      <c r="S446" s="93">
        <f>(1+H446)^((5-Dashboard!$F$9)*3/12)</f>
        <v>1.0660451046397872</v>
      </c>
      <c r="T446" s="93">
        <f t="shared" si="45"/>
        <v>1.2115092672903442</v>
      </c>
      <c r="U446" s="93">
        <f t="shared" si="45"/>
        <v>1.3768223298828766</v>
      </c>
      <c r="V446" s="93">
        <f t="shared" si="45"/>
        <v>1.5646927177898451</v>
      </c>
      <c r="W446" s="93">
        <f t="shared" si="45"/>
        <v>1.7781984268898663</v>
      </c>
      <c r="X446" s="93">
        <f t="shared" si="45"/>
        <v>2.0208374522634442</v>
      </c>
      <c r="Y446" s="93">
        <f t="shared" ref="Y446:AC496" si="50">(X446)*(1+N446)</f>
        <v>2.2965850979934199</v>
      </c>
      <c r="Z446" s="93">
        <f t="shared" si="50"/>
        <v>2.6099591070117731</v>
      </c>
      <c r="AA446" s="93">
        <f t="shared" si="50"/>
        <v>2.9660936780550382</v>
      </c>
      <c r="AB446" s="93">
        <f t="shared" si="50"/>
        <v>3.370823582393538</v>
      </c>
      <c r="AC446" s="95">
        <f t="shared" si="50"/>
        <v>3.8307797584704488</v>
      </c>
      <c r="AE446" s="96"/>
    </row>
    <row r="447" spans="3:31" ht="24.75" customHeight="1" x14ac:dyDescent="0.25">
      <c r="C447" s="91">
        <f>ABS(E447-Dashboard!$F$13)</f>
        <v>45.007914272005543</v>
      </c>
      <c r="D447" s="92">
        <f t="shared" si="46"/>
        <v>0.13655216512645482</v>
      </c>
      <c r="E447" s="93" cm="1">
        <f t="array" ref="E447">SUM('DRE + DCF'!$S$41/TIR!S447,'DRE + DCF'!$U$41:$AD$41/TIR!T447:AC447,TIR!F447)</f>
        <v>92.62791427200554</v>
      </c>
      <c r="F447" s="100">
        <f>'DRE + DCF'!$AE$38*'DRE + DCF'!$AE$39*(1+G447)/(R447-G447)/AC447</f>
        <v>60.235777663693149</v>
      </c>
      <c r="G447" s="92">
        <f>R447*(1-'DRE + DCF'!$AE$39)</f>
        <v>8.193129907587289E-2</v>
      </c>
      <c r="H447" s="94">
        <f t="shared" si="49"/>
        <v>0.13655216512645482</v>
      </c>
      <c r="I447" s="94">
        <f t="shared" si="48"/>
        <v>0.13655216512645482</v>
      </c>
      <c r="J447" s="94">
        <f t="shared" si="48"/>
        <v>0.13655216512645482</v>
      </c>
      <c r="K447" s="94">
        <f t="shared" si="48"/>
        <v>0.13655216512645482</v>
      </c>
      <c r="L447" s="94">
        <f t="shared" si="48"/>
        <v>0.13655216512645482</v>
      </c>
      <c r="M447" s="94">
        <f t="shared" si="48"/>
        <v>0.13655216512645482</v>
      </c>
      <c r="N447" s="94">
        <f t="shared" si="48"/>
        <v>0.13655216512645482</v>
      </c>
      <c r="O447" s="94">
        <f t="shared" si="48"/>
        <v>0.13655216512645482</v>
      </c>
      <c r="P447" s="94">
        <f t="shared" si="48"/>
        <v>0.13655216512645482</v>
      </c>
      <c r="Q447" s="94">
        <f t="shared" si="48"/>
        <v>0.13655216512645482</v>
      </c>
      <c r="R447" s="94">
        <f t="shared" si="48"/>
        <v>0.13655216512645482</v>
      </c>
      <c r="S447" s="93">
        <f>(1+H447)^((5-Dashboard!$F$9)*3/12)</f>
        <v>1.0660920059387251</v>
      </c>
      <c r="T447" s="93">
        <f t="shared" ref="T447:X497" si="51">(S447)*(1+I447)</f>
        <v>1.2116691775736632</v>
      </c>
      <c r="U447" s="93">
        <f t="shared" si="51"/>
        <v>1.3771252271883376</v>
      </c>
      <c r="V447" s="93">
        <f t="shared" si="51"/>
        <v>1.5651746586111661</v>
      </c>
      <c r="W447" s="93">
        <f t="shared" si="51"/>
        <v>1.7789026470455804</v>
      </c>
      <c r="X447" s="93">
        <f t="shared" si="51"/>
        <v>2.0218156550488358</v>
      </c>
      <c r="Y447" s="93">
        <f t="shared" si="50"/>
        <v>2.2978989602323154</v>
      </c>
      <c r="Z447" s="93">
        <f t="shared" si="50"/>
        <v>2.6116820384938673</v>
      </c>
      <c r="AA447" s="93">
        <f t="shared" si="50"/>
        <v>2.9683128754720776</v>
      </c>
      <c r="AB447" s="93">
        <f t="shared" si="50"/>
        <v>3.3736424253905222</v>
      </c>
      <c r="AC447" s="95">
        <f t="shared" si="50"/>
        <v>3.8343206029400618</v>
      </c>
      <c r="AE447" s="96"/>
    </row>
    <row r="448" spans="3:31" ht="24.75" customHeight="1" x14ac:dyDescent="0.25">
      <c r="C448" s="91">
        <f>ABS(E448-Dashboard!$F$13)</f>
        <v>44.896035217129771</v>
      </c>
      <c r="D448" s="92">
        <f t="shared" si="46"/>
        <v>0.13665216512645481</v>
      </c>
      <c r="E448" s="93" cm="1">
        <f t="array" ref="E448">SUM('DRE + DCF'!$S$41/TIR!S448,'DRE + DCF'!$U$41:$AD$41/TIR!T448:AC448,TIR!F448)</f>
        <v>92.516035217129769</v>
      </c>
      <c r="F448" s="100">
        <f>'DRE + DCF'!$AE$38*'DRE + DCF'!$AE$39*(1+G448)/(R448-G448)/AC448</f>
        <v>60.139453178278842</v>
      </c>
      <c r="G448" s="92">
        <f>R448*(1-'DRE + DCF'!$AE$39)</f>
        <v>8.1991299075872881E-2</v>
      </c>
      <c r="H448" s="94">
        <f t="shared" si="49"/>
        <v>0.13665216512645481</v>
      </c>
      <c r="I448" s="94">
        <f t="shared" si="48"/>
        <v>0.13665216512645481</v>
      </c>
      <c r="J448" s="94">
        <f t="shared" si="48"/>
        <v>0.13665216512645481</v>
      </c>
      <c r="K448" s="94">
        <f t="shared" si="48"/>
        <v>0.13665216512645481</v>
      </c>
      <c r="L448" s="94">
        <f t="shared" si="48"/>
        <v>0.13665216512645481</v>
      </c>
      <c r="M448" s="94">
        <f t="shared" si="48"/>
        <v>0.13665216512645481</v>
      </c>
      <c r="N448" s="94">
        <f t="shared" si="48"/>
        <v>0.13665216512645481</v>
      </c>
      <c r="O448" s="94">
        <f t="shared" si="48"/>
        <v>0.13665216512645481</v>
      </c>
      <c r="P448" s="94">
        <f t="shared" si="48"/>
        <v>0.13665216512645481</v>
      </c>
      <c r="Q448" s="94">
        <f t="shared" si="48"/>
        <v>0.13665216512645481</v>
      </c>
      <c r="R448" s="94">
        <f t="shared" si="48"/>
        <v>0.13665216512645481</v>
      </c>
      <c r="S448" s="93">
        <f>(1+H448)^((5-Dashboard!$F$9)*3/12)</f>
        <v>1.0661389051743937</v>
      </c>
      <c r="T448" s="93">
        <f t="shared" si="51"/>
        <v>1.2118290948920225</v>
      </c>
      <c r="U448" s="93">
        <f t="shared" si="51"/>
        <v>1.3774281644722493</v>
      </c>
      <c r="V448" s="93">
        <f t="shared" si="51"/>
        <v>1.5656567054535404</v>
      </c>
      <c r="W448" s="93">
        <f t="shared" si="51"/>
        <v>1.7796070840985188</v>
      </c>
      <c r="X448" s="93">
        <f t="shared" si="51"/>
        <v>2.0227942452149583</v>
      </c>
      <c r="Y448" s="93">
        <f t="shared" si="50"/>
        <v>2.2992134584289152</v>
      </c>
      <c r="Z448" s="93">
        <f t="shared" si="50"/>
        <v>2.6134059556111104</v>
      </c>
      <c r="AA448" s="93">
        <f t="shared" si="50"/>
        <v>2.9705335377997399</v>
      </c>
      <c r="AB448" s="93">
        <f t="shared" si="50"/>
        <v>3.3764633773208219</v>
      </c>
      <c r="AC448" s="95">
        <f t="shared" si="50"/>
        <v>3.8378644083018938</v>
      </c>
      <c r="AE448" s="96"/>
    </row>
    <row r="449" spans="3:31" ht="24.75" customHeight="1" x14ac:dyDescent="0.25">
      <c r="C449" s="91">
        <f>ABS(E449-Dashboard!$F$13)</f>
        <v>44.784358311500661</v>
      </c>
      <c r="D449" s="92">
        <f t="shared" si="46"/>
        <v>0.1367521651264548</v>
      </c>
      <c r="E449" s="93" cm="1">
        <f t="array" ref="E449">SUM('DRE + DCF'!$S$41/TIR!S449,'DRE + DCF'!$U$41:$AD$41/TIR!T449:AC449,TIR!F449)</f>
        <v>92.404358311500658</v>
      </c>
      <c r="F449" s="100">
        <f>'DRE + DCF'!$AE$38*'DRE + DCF'!$AE$39*(1+G449)/(R449-G449)/AC449</f>
        <v>60.043319576549514</v>
      </c>
      <c r="G449" s="92">
        <f>R449*(1-'DRE + DCF'!$AE$39)</f>
        <v>8.2051299075872872E-2</v>
      </c>
      <c r="H449" s="94">
        <f t="shared" si="49"/>
        <v>0.1367521651264548</v>
      </c>
      <c r="I449" s="94">
        <f t="shared" si="48"/>
        <v>0.1367521651264548</v>
      </c>
      <c r="J449" s="94">
        <f t="shared" si="48"/>
        <v>0.1367521651264548</v>
      </c>
      <c r="K449" s="94">
        <f t="shared" si="48"/>
        <v>0.1367521651264548</v>
      </c>
      <c r="L449" s="94">
        <f t="shared" si="48"/>
        <v>0.1367521651264548</v>
      </c>
      <c r="M449" s="94">
        <f t="shared" si="48"/>
        <v>0.1367521651264548</v>
      </c>
      <c r="N449" s="94">
        <f t="shared" si="48"/>
        <v>0.1367521651264548</v>
      </c>
      <c r="O449" s="94">
        <f t="shared" si="48"/>
        <v>0.1367521651264548</v>
      </c>
      <c r="P449" s="94">
        <f t="shared" si="48"/>
        <v>0.1367521651264548</v>
      </c>
      <c r="Q449" s="94">
        <f t="shared" si="48"/>
        <v>0.1367521651264548</v>
      </c>
      <c r="R449" s="94">
        <f t="shared" si="48"/>
        <v>0.1367521651264548</v>
      </c>
      <c r="S449" s="93">
        <f>(1+H449)^((5-Dashboard!$F$9)*3/12)</f>
        <v>1.0661858023470649</v>
      </c>
      <c r="T449" s="93">
        <f t="shared" si="51"/>
        <v>1.2119890192451124</v>
      </c>
      <c r="U449" s="93">
        <f t="shared" si="51"/>
        <v>1.3777311417363698</v>
      </c>
      <c r="V449" s="93">
        <f t="shared" si="51"/>
        <v>1.5661388583309608</v>
      </c>
      <c r="W449" s="93">
        <f t="shared" si="51"/>
        <v>1.7803117380963935</v>
      </c>
      <c r="X449" s="93">
        <f t="shared" si="51"/>
        <v>2.0237732228811169</v>
      </c>
      <c r="Y449" s="93">
        <f t="shared" si="50"/>
        <v>2.300528592835053</v>
      </c>
      <c r="Z449" s="93">
        <f t="shared" si="50"/>
        <v>2.6151308588405628</v>
      </c>
      <c r="AA449" s="93">
        <f t="shared" si="50"/>
        <v>2.972755665876015</v>
      </c>
      <c r="AB449" s="93">
        <f t="shared" si="50"/>
        <v>3.3792864395764957</v>
      </c>
      <c r="AC449" s="95">
        <f t="shared" si="50"/>
        <v>3.8414111767710497</v>
      </c>
      <c r="AE449" s="96"/>
    </row>
    <row r="450" spans="3:31" ht="24.75" customHeight="1" x14ac:dyDescent="0.25">
      <c r="C450" s="91">
        <f>ABS(E450-Dashboard!$F$13)</f>
        <v>44.672883074334045</v>
      </c>
      <c r="D450" s="92">
        <f t="shared" si="46"/>
        <v>0.13685216512645479</v>
      </c>
      <c r="E450" s="93" cm="1">
        <f t="array" ref="E450">SUM('DRE + DCF'!$S$41/TIR!S450,'DRE + DCF'!$U$41:$AD$41/TIR!T450:AC450,TIR!F450)</f>
        <v>92.292883074334043</v>
      </c>
      <c r="F450" s="100">
        <f>'DRE + DCF'!$AE$38*'DRE + DCF'!$AE$39*(1+G450)/(R450-G450)/AC450</f>
        <v>59.947376387705042</v>
      </c>
      <c r="G450" s="92">
        <f>R450*(1-'DRE + DCF'!$AE$39)</f>
        <v>8.2111299075872876E-2</v>
      </c>
      <c r="H450" s="94">
        <f t="shared" si="49"/>
        <v>0.13685216512645479</v>
      </c>
      <c r="I450" s="94">
        <f t="shared" si="48"/>
        <v>0.13685216512645479</v>
      </c>
      <c r="J450" s="94">
        <f t="shared" si="48"/>
        <v>0.13685216512645479</v>
      </c>
      <c r="K450" s="94">
        <f t="shared" si="48"/>
        <v>0.13685216512645479</v>
      </c>
      <c r="L450" s="94">
        <f t="shared" si="48"/>
        <v>0.13685216512645479</v>
      </c>
      <c r="M450" s="94">
        <f t="shared" si="48"/>
        <v>0.13685216512645479</v>
      </c>
      <c r="N450" s="94">
        <f t="shared" si="48"/>
        <v>0.13685216512645479</v>
      </c>
      <c r="O450" s="94">
        <f t="shared" si="48"/>
        <v>0.13685216512645479</v>
      </c>
      <c r="P450" s="94">
        <f t="shared" si="48"/>
        <v>0.13685216512645479</v>
      </c>
      <c r="Q450" s="94">
        <f t="shared" si="48"/>
        <v>0.13685216512645479</v>
      </c>
      <c r="R450" s="94">
        <f t="shared" si="48"/>
        <v>0.13685216512645479</v>
      </c>
      <c r="S450" s="93">
        <f>(1+H450)^((5-Dashboard!$F$9)*3/12)</f>
        <v>1.0662326974570113</v>
      </c>
      <c r="T450" s="93">
        <f t="shared" si="51"/>
        <v>1.2121489506326235</v>
      </c>
      <c r="U450" s="93">
        <f t="shared" si="51"/>
        <v>1.3780341589824581</v>
      </c>
      <c r="V450" s="93">
        <f t="shared" si="51"/>
        <v>1.5666211172574205</v>
      </c>
      <c r="W450" s="93">
        <f t="shared" si="51"/>
        <v>1.7810166090869239</v>
      </c>
      <c r="X450" s="93">
        <f t="shared" si="51"/>
        <v>2.0247525881666459</v>
      </c>
      <c r="Y450" s="93">
        <f t="shared" si="50"/>
        <v>2.3018443637026444</v>
      </c>
      <c r="Z450" s="93">
        <f t="shared" si="50"/>
        <v>2.6168567486594778</v>
      </c>
      <c r="AA450" s="93">
        <f t="shared" si="50"/>
        <v>2.974979260539302</v>
      </c>
      <c r="AB450" s="93">
        <f t="shared" si="50"/>
        <v>3.3821116135504048</v>
      </c>
      <c r="AC450" s="95">
        <f t="shared" si="50"/>
        <v>3.8449609105641049</v>
      </c>
      <c r="AE450" s="96"/>
    </row>
    <row r="451" spans="3:31" ht="24.75" customHeight="1" x14ac:dyDescent="0.25">
      <c r="C451" s="91">
        <f>ABS(E451-Dashboard!$F$13)</f>
        <v>44.561609026290547</v>
      </c>
      <c r="D451" s="92">
        <f t="shared" si="46"/>
        <v>0.13695216512645478</v>
      </c>
      <c r="E451" s="93" cm="1">
        <f t="array" ref="E451">SUM('DRE + DCF'!$S$41/TIR!S451,'DRE + DCF'!$U$41:$AD$41/TIR!T451:AC451,TIR!F451)</f>
        <v>92.181609026290545</v>
      </c>
      <c r="F451" s="100">
        <f>'DRE + DCF'!$AE$38*'DRE + DCF'!$AE$39*(1+G451)/(R451-G451)/AC451</f>
        <v>59.851623142379928</v>
      </c>
      <c r="G451" s="92">
        <f>R451*(1-'DRE + DCF'!$AE$39)</f>
        <v>8.2171299075872867E-2</v>
      </c>
      <c r="H451" s="94">
        <f t="shared" si="49"/>
        <v>0.13695216512645478</v>
      </c>
      <c r="I451" s="94">
        <f t="shared" si="48"/>
        <v>0.13695216512645478</v>
      </c>
      <c r="J451" s="94">
        <f t="shared" si="48"/>
        <v>0.13695216512645478</v>
      </c>
      <c r="K451" s="94">
        <f t="shared" si="48"/>
        <v>0.13695216512645478</v>
      </c>
      <c r="L451" s="94">
        <f t="shared" si="48"/>
        <v>0.13695216512645478</v>
      </c>
      <c r="M451" s="94">
        <f t="shared" si="48"/>
        <v>0.13695216512645478</v>
      </c>
      <c r="N451" s="94">
        <f t="shared" si="48"/>
        <v>0.13695216512645478</v>
      </c>
      <c r="O451" s="94">
        <f t="shared" si="48"/>
        <v>0.13695216512645478</v>
      </c>
      <c r="P451" s="94">
        <f t="shared" si="48"/>
        <v>0.13695216512645478</v>
      </c>
      <c r="Q451" s="94">
        <f t="shared" si="48"/>
        <v>0.13695216512645478</v>
      </c>
      <c r="R451" s="94">
        <f t="shared" si="48"/>
        <v>0.13695216512645478</v>
      </c>
      <c r="S451" s="93">
        <f>(1+H451)^((5-Dashboard!$F$9)*3/12)</f>
        <v>1.0662795905045048</v>
      </c>
      <c r="T451" s="93">
        <f t="shared" si="51"/>
        <v>1.2123088890542462</v>
      </c>
      <c r="U451" s="93">
        <f t="shared" si="51"/>
        <v>1.3783372162122722</v>
      </c>
      <c r="V451" s="93">
        <f t="shared" si="51"/>
        <v>1.5671034822469132</v>
      </c>
      <c r="W451" s="93">
        <f t="shared" si="51"/>
        <v>1.7817216971178347</v>
      </c>
      <c r="X451" s="93">
        <f t="shared" si="51"/>
        <v>2.0257323411909036</v>
      </c>
      <c r="Y451" s="93">
        <f t="shared" si="50"/>
        <v>2.3031607712836801</v>
      </c>
      <c r="Z451" s="93">
        <f t="shared" si="50"/>
        <v>2.6185836255452952</v>
      </c>
      <c r="AA451" s="93">
        <f t="shared" si="50"/>
        <v>2.9772043226284048</v>
      </c>
      <c r="AB451" s="93">
        <f t="shared" si="50"/>
        <v>3.3849389006362047</v>
      </c>
      <c r="AC451" s="95">
        <f t="shared" si="50"/>
        <v>3.8485136118990941</v>
      </c>
      <c r="AE451" s="96"/>
    </row>
    <row r="452" spans="3:31" ht="24.75" customHeight="1" x14ac:dyDescent="0.25">
      <c r="C452" s="91">
        <f>ABS(E452-Dashboard!$F$13)</f>
        <v>44.450535689470264</v>
      </c>
      <c r="D452" s="92">
        <f t="shared" si="46"/>
        <v>0.13705216512645477</v>
      </c>
      <c r="E452" s="93" cm="1">
        <f t="array" ref="E452">SUM('DRE + DCF'!$S$41/TIR!S452,'DRE + DCF'!$U$41:$AD$41/TIR!T452:AC452,TIR!F452)</f>
        <v>92.070535689470262</v>
      </c>
      <c r="F452" s="100">
        <f>'DRE + DCF'!$AE$38*'DRE + DCF'!$AE$39*(1+G452)/(R452-G452)/AC452</f>
        <v>59.756059372637928</v>
      </c>
      <c r="G452" s="92">
        <f>R452*(1-'DRE + DCF'!$AE$39)</f>
        <v>8.2231299075872857E-2</v>
      </c>
      <c r="H452" s="94">
        <f t="shared" si="49"/>
        <v>0.13705216512645477</v>
      </c>
      <c r="I452" s="94">
        <f t="shared" si="48"/>
        <v>0.13705216512645477</v>
      </c>
      <c r="J452" s="94">
        <f t="shared" si="48"/>
        <v>0.13705216512645477</v>
      </c>
      <c r="K452" s="94">
        <f t="shared" si="48"/>
        <v>0.13705216512645477</v>
      </c>
      <c r="L452" s="94">
        <f t="shared" si="48"/>
        <v>0.13705216512645477</v>
      </c>
      <c r="M452" s="94">
        <f t="shared" si="48"/>
        <v>0.13705216512645477</v>
      </c>
      <c r="N452" s="94">
        <f t="shared" si="48"/>
        <v>0.13705216512645477</v>
      </c>
      <c r="O452" s="94">
        <f t="shared" si="48"/>
        <v>0.13705216512645477</v>
      </c>
      <c r="P452" s="94">
        <f t="shared" si="48"/>
        <v>0.13705216512645477</v>
      </c>
      <c r="Q452" s="94">
        <f t="shared" si="48"/>
        <v>0.13705216512645477</v>
      </c>
      <c r="R452" s="94">
        <f t="shared" si="48"/>
        <v>0.13705216512645477</v>
      </c>
      <c r="S452" s="93">
        <f>(1+H452)^((5-Dashboard!$F$9)*3/12)</f>
        <v>1.0663264814898177</v>
      </c>
      <c r="T452" s="93">
        <f t="shared" si="51"/>
        <v>1.2124688345096717</v>
      </c>
      <c r="U452" s="93">
        <f t="shared" si="51"/>
        <v>1.3786403134275713</v>
      </c>
      <c r="V452" s="93">
        <f t="shared" si="51"/>
        <v>1.567585953313434</v>
      </c>
      <c r="W452" s="93">
        <f t="shared" si="51"/>
        <v>1.7824270022368576</v>
      </c>
      <c r="X452" s="93">
        <f t="shared" si="51"/>
        <v>2.0267124820732749</v>
      </c>
      <c r="Y452" s="93">
        <f t="shared" si="50"/>
        <v>2.3044778158302281</v>
      </c>
      <c r="Z452" s="93">
        <f t="shared" si="50"/>
        <v>2.6203114899756441</v>
      </c>
      <c r="AA452" s="93">
        <f t="shared" si="50"/>
        <v>2.9794308529825324</v>
      </c>
      <c r="AB452" s="93">
        <f t="shared" si="50"/>
        <v>3.387768302228348</v>
      </c>
      <c r="AC452" s="95">
        <f t="shared" si="50"/>
        <v>3.8520692829955165</v>
      </c>
      <c r="AE452" s="96"/>
    </row>
    <row r="453" spans="3:31" ht="24.75" customHeight="1" x14ac:dyDescent="0.25">
      <c r="C453" s="91">
        <f>ABS(E453-Dashboard!$F$13)</f>
        <v>44.339662587407311</v>
      </c>
      <c r="D453" s="92">
        <f t="shared" si="46"/>
        <v>0.13715216512645476</v>
      </c>
      <c r="E453" s="93" cm="1">
        <f t="array" ref="E453">SUM('DRE + DCF'!$S$41/TIR!S453,'DRE + DCF'!$U$41:$AD$41/TIR!T453:AC453,TIR!F453)</f>
        <v>91.959662587407308</v>
      </c>
      <c r="F453" s="100">
        <f>'DRE + DCF'!$AE$38*'DRE + DCF'!$AE$39*(1+G453)/(R453-G453)/AC453</f>
        <v>59.660684611966737</v>
      </c>
      <c r="G453" s="92">
        <f>R453*(1-'DRE + DCF'!$AE$39)</f>
        <v>8.2291299075872848E-2</v>
      </c>
      <c r="H453" s="94">
        <f t="shared" si="49"/>
        <v>0.13715216512645476</v>
      </c>
      <c r="I453" s="94">
        <f t="shared" si="48"/>
        <v>0.13715216512645476</v>
      </c>
      <c r="J453" s="94">
        <f t="shared" si="48"/>
        <v>0.13715216512645476</v>
      </c>
      <c r="K453" s="94">
        <f t="shared" si="48"/>
        <v>0.13715216512645476</v>
      </c>
      <c r="L453" s="94">
        <f t="shared" si="48"/>
        <v>0.13715216512645476</v>
      </c>
      <c r="M453" s="94">
        <f t="shared" si="48"/>
        <v>0.13715216512645476</v>
      </c>
      <c r="N453" s="94">
        <f t="shared" si="48"/>
        <v>0.13715216512645476</v>
      </c>
      <c r="O453" s="94">
        <f t="shared" si="48"/>
        <v>0.13715216512645476</v>
      </c>
      <c r="P453" s="94">
        <f t="shared" si="48"/>
        <v>0.13715216512645476</v>
      </c>
      <c r="Q453" s="94">
        <f t="shared" si="48"/>
        <v>0.13715216512645476</v>
      </c>
      <c r="R453" s="94">
        <f t="shared" si="48"/>
        <v>0.13715216512645476</v>
      </c>
      <c r="S453" s="93">
        <f>(1+H453)^((5-Dashboard!$F$9)*3/12)</f>
        <v>1.0663733704132219</v>
      </c>
      <c r="T453" s="93">
        <f t="shared" si="51"/>
        <v>1.2126287869985901</v>
      </c>
      <c r="U453" s="93">
        <f t="shared" si="51"/>
        <v>1.3789434506301133</v>
      </c>
      <c r="V453" s="93">
        <f t="shared" si="51"/>
        <v>1.5680685304709778</v>
      </c>
      <c r="W453" s="93">
        <f t="shared" si="51"/>
        <v>1.7831325244917304</v>
      </c>
      <c r="X453" s="93">
        <f t="shared" si="51"/>
        <v>2.0276930109331723</v>
      </c>
      <c r="Y453" s="93">
        <f t="shared" si="50"/>
        <v>2.305795497594437</v>
      </c>
      <c r="Z453" s="93">
        <f t="shared" si="50"/>
        <v>2.6220403424283449</v>
      </c>
      <c r="AA453" s="93">
        <f t="shared" si="50"/>
        <v>2.9816588524413032</v>
      </c>
      <c r="AB453" s="93">
        <f t="shared" si="50"/>
        <v>3.3905998197220883</v>
      </c>
      <c r="AC453" s="95">
        <f t="shared" si="50"/>
        <v>3.8556279260743396</v>
      </c>
      <c r="AE453" s="96"/>
    </row>
    <row r="454" spans="3:31" ht="24.75" customHeight="1" x14ac:dyDescent="0.25">
      <c r="C454" s="91">
        <f>ABS(E454-Dashboard!$F$13)</f>
        <v>44.228989245064874</v>
      </c>
      <c r="D454" s="92">
        <f t="shared" si="46"/>
        <v>0.13725216512645474</v>
      </c>
      <c r="E454" s="93" cm="1">
        <f t="array" ref="E454">SUM('DRE + DCF'!$S$41/TIR!S454,'DRE + DCF'!$U$41:$AD$41/TIR!T454:AC454,TIR!F454)</f>
        <v>91.848989245064871</v>
      </c>
      <c r="F454" s="100">
        <f>'DRE + DCF'!$AE$38*'DRE + DCF'!$AE$39*(1+G454)/(R454-G454)/AC454</f>
        <v>59.565498395272932</v>
      </c>
      <c r="G454" s="92">
        <f>R454*(1-'DRE + DCF'!$AE$39)</f>
        <v>8.2351299075872839E-2</v>
      </c>
      <c r="H454" s="94">
        <f t="shared" si="49"/>
        <v>0.13725216512645474</v>
      </c>
      <c r="I454" s="94">
        <f t="shared" si="48"/>
        <v>0.13725216512645474</v>
      </c>
      <c r="J454" s="94">
        <f t="shared" si="48"/>
        <v>0.13725216512645474</v>
      </c>
      <c r="K454" s="94">
        <f t="shared" si="48"/>
        <v>0.13725216512645474</v>
      </c>
      <c r="L454" s="94">
        <f t="shared" si="48"/>
        <v>0.13725216512645474</v>
      </c>
      <c r="M454" s="94">
        <f t="shared" si="48"/>
        <v>0.13725216512645474</v>
      </c>
      <c r="N454" s="94">
        <f t="shared" si="48"/>
        <v>0.13725216512645474</v>
      </c>
      <c r="O454" s="94">
        <f t="shared" si="48"/>
        <v>0.13725216512645474</v>
      </c>
      <c r="P454" s="94">
        <f t="shared" si="48"/>
        <v>0.13725216512645474</v>
      </c>
      <c r="Q454" s="94">
        <f t="shared" si="48"/>
        <v>0.13725216512645474</v>
      </c>
      <c r="R454" s="94">
        <f t="shared" si="48"/>
        <v>0.13725216512645474</v>
      </c>
      <c r="S454" s="93">
        <f>(1+H454)^((5-Dashboard!$F$9)*3/12)</f>
        <v>1.0664202572749895</v>
      </c>
      <c r="T454" s="93">
        <f t="shared" si="51"/>
        <v>1.2127887465206926</v>
      </c>
      <c r="U454" s="93">
        <f t="shared" si="51"/>
        <v>1.3792466278216566</v>
      </c>
      <c r="V454" s="93">
        <f t="shared" si="51"/>
        <v>1.5685512137335405</v>
      </c>
      <c r="W454" s="93">
        <f t="shared" si="51"/>
        <v>1.7838382639301973</v>
      </c>
      <c r="X454" s="93">
        <f t="shared" si="51"/>
        <v>2.0286739278900328</v>
      </c>
      <c r="Y454" s="93">
        <f t="shared" si="50"/>
        <v>2.307113816828529</v>
      </c>
      <c r="Z454" s="93">
        <f t="shared" si="50"/>
        <v>2.6237701833814033</v>
      </c>
      <c r="AA454" s="93">
        <f t="shared" si="50"/>
        <v>2.9838883218447361</v>
      </c>
      <c r="AB454" s="93">
        <f t="shared" si="50"/>
        <v>3.3934334545134694</v>
      </c>
      <c r="AC454" s="95">
        <f t="shared" si="50"/>
        <v>3.8591895433579877</v>
      </c>
      <c r="AE454" s="96"/>
    </row>
    <row r="455" spans="3:31" ht="24.75" customHeight="1" x14ac:dyDescent="0.25">
      <c r="C455" s="91">
        <f>ABS(E455-Dashboard!$F$13)</f>
        <v>44.118515188829569</v>
      </c>
      <c r="D455" s="92">
        <f t="shared" si="46"/>
        <v>0.13735216512645473</v>
      </c>
      <c r="E455" s="93" cm="1">
        <f t="array" ref="E455">SUM('DRE + DCF'!$S$41/TIR!S455,'DRE + DCF'!$U$41:$AD$41/TIR!T455:AC455,TIR!F455)</f>
        <v>91.738515188829567</v>
      </c>
      <c r="F455" s="100">
        <f>'DRE + DCF'!$AE$38*'DRE + DCF'!$AE$39*(1+G455)/(R455-G455)/AC455</f>
        <v>59.470500258876442</v>
      </c>
      <c r="G455" s="92">
        <f>R455*(1-'DRE + DCF'!$AE$39)</f>
        <v>8.2411299075872843E-2</v>
      </c>
      <c r="H455" s="94">
        <f t="shared" si="49"/>
        <v>0.13735216512645473</v>
      </c>
      <c r="I455" s="94">
        <f t="shared" si="48"/>
        <v>0.13735216512645473</v>
      </c>
      <c r="J455" s="94">
        <f t="shared" si="48"/>
        <v>0.13735216512645473</v>
      </c>
      <c r="K455" s="94">
        <f t="shared" si="48"/>
        <v>0.13735216512645473</v>
      </c>
      <c r="L455" s="94">
        <f t="shared" si="48"/>
        <v>0.13735216512645473</v>
      </c>
      <c r="M455" s="94">
        <f t="shared" si="48"/>
        <v>0.13735216512645473</v>
      </c>
      <c r="N455" s="94">
        <f t="shared" si="48"/>
        <v>0.13735216512645473</v>
      </c>
      <c r="O455" s="94">
        <f t="shared" si="48"/>
        <v>0.13735216512645473</v>
      </c>
      <c r="P455" s="94">
        <f t="shared" si="48"/>
        <v>0.13735216512645473</v>
      </c>
      <c r="Q455" s="94">
        <f t="shared" si="48"/>
        <v>0.13735216512645473</v>
      </c>
      <c r="R455" s="94">
        <f t="shared" si="48"/>
        <v>0.13735216512645473</v>
      </c>
      <c r="S455" s="93">
        <f>(1+H455)^((5-Dashboard!$F$9)*3/12)</f>
        <v>1.0664671420753922</v>
      </c>
      <c r="T455" s="93">
        <f t="shared" si="51"/>
        <v>1.2129487130756695</v>
      </c>
      <c r="U455" s="93">
        <f t="shared" si="51"/>
        <v>1.3795498450039596</v>
      </c>
      <c r="V455" s="93">
        <f t="shared" si="51"/>
        <v>1.5690340031151184</v>
      </c>
      <c r="W455" s="93">
        <f t="shared" si="51"/>
        <v>1.7845442206000084</v>
      </c>
      <c r="X455" s="93">
        <f t="shared" si="51"/>
        <v>2.0296552330633211</v>
      </c>
      <c r="Y455" s="93">
        <f t="shared" si="50"/>
        <v>2.3084327737848072</v>
      </c>
      <c r="Z455" s="93">
        <f t="shared" si="50"/>
        <v>2.6255010133130177</v>
      </c>
      <c r="AA455" s="93">
        <f t="shared" si="50"/>
        <v>2.9861192620332613</v>
      </c>
      <c r="AB455" s="93">
        <f t="shared" si="50"/>
        <v>3.3962692079993406</v>
      </c>
      <c r="AC455" s="95">
        <f t="shared" si="50"/>
        <v>3.8627541370703593</v>
      </c>
      <c r="AE455" s="96"/>
    </row>
    <row r="456" spans="3:31" ht="24.75" customHeight="1" x14ac:dyDescent="0.25">
      <c r="C456" s="91">
        <f>ABS(E456-Dashboard!$F$13)</f>
        <v>44.008239946506457</v>
      </c>
      <c r="D456" s="92">
        <f t="shared" si="46"/>
        <v>0.13745216512645472</v>
      </c>
      <c r="E456" s="93" cm="1">
        <f t="array" ref="E456">SUM('DRE + DCF'!$S$41/TIR!S456,'DRE + DCF'!$U$41:$AD$41/TIR!T456:AC456,TIR!F456)</f>
        <v>91.628239946506454</v>
      </c>
      <c r="F456" s="100">
        <f>'DRE + DCF'!$AE$38*'DRE + DCF'!$AE$39*(1+G456)/(R456-G456)/AC456</f>
        <v>59.375689740505507</v>
      </c>
      <c r="G456" s="92">
        <f>R456*(1-'DRE + DCF'!$AE$39)</f>
        <v>8.2471299075872834E-2</v>
      </c>
      <c r="H456" s="94">
        <f t="shared" si="49"/>
        <v>0.13745216512645472</v>
      </c>
      <c r="I456" s="94">
        <f t="shared" si="48"/>
        <v>0.13745216512645472</v>
      </c>
      <c r="J456" s="94">
        <f t="shared" si="48"/>
        <v>0.13745216512645472</v>
      </c>
      <c r="K456" s="94">
        <f t="shared" si="48"/>
        <v>0.13745216512645472</v>
      </c>
      <c r="L456" s="94">
        <f t="shared" si="48"/>
        <v>0.13745216512645472</v>
      </c>
      <c r="M456" s="94">
        <f t="shared" si="48"/>
        <v>0.13745216512645472</v>
      </c>
      <c r="N456" s="94">
        <f t="shared" si="48"/>
        <v>0.13745216512645472</v>
      </c>
      <c r="O456" s="94">
        <f t="shared" si="48"/>
        <v>0.13745216512645472</v>
      </c>
      <c r="P456" s="94">
        <f t="shared" si="48"/>
        <v>0.13745216512645472</v>
      </c>
      <c r="Q456" s="94">
        <f t="shared" si="48"/>
        <v>0.13745216512645472</v>
      </c>
      <c r="R456" s="94">
        <f t="shared" si="48"/>
        <v>0.13745216512645472</v>
      </c>
      <c r="S456" s="93">
        <f>(1+H456)^((5-Dashboard!$F$9)*3/12)</f>
        <v>1.066514024814702</v>
      </c>
      <c r="T456" s="93">
        <f t="shared" si="51"/>
        <v>1.2131086866632121</v>
      </c>
      <c r="U456" s="93">
        <f t="shared" si="51"/>
        <v>1.3798531021787805</v>
      </c>
      <c r="V456" s="93">
        <f t="shared" si="51"/>
        <v>1.569516898629709</v>
      </c>
      <c r="W456" s="93">
        <f t="shared" si="51"/>
        <v>1.7852503945489206</v>
      </c>
      <c r="X456" s="93">
        <f t="shared" si="51"/>
        <v>2.030636926572527</v>
      </c>
      <c r="Y456" s="93">
        <f t="shared" si="50"/>
        <v>2.3097523687156505</v>
      </c>
      <c r="Z456" s="93">
        <f t="shared" si="50"/>
        <v>2.6272328327015737</v>
      </c>
      <c r="AA456" s="93">
        <f t="shared" si="50"/>
        <v>2.9883516738477134</v>
      </c>
      <c r="AB456" s="93">
        <f t="shared" si="50"/>
        <v>3.3991070815773465</v>
      </c>
      <c r="AC456" s="95">
        <f t="shared" si="50"/>
        <v>3.8663217094368174</v>
      </c>
      <c r="AE456" s="96"/>
    </row>
    <row r="457" spans="3:31" ht="24.75" customHeight="1" x14ac:dyDescent="0.25">
      <c r="C457" s="91">
        <f>ABS(E457-Dashboard!$F$13)</f>
        <v>43.898163047313766</v>
      </c>
      <c r="D457" s="92">
        <f t="shared" si="46"/>
        <v>0.13755216512645471</v>
      </c>
      <c r="E457" s="93" cm="1">
        <f t="array" ref="E457">SUM('DRE + DCF'!$S$41/TIR!S457,'DRE + DCF'!$U$41:$AD$41/TIR!T457:AC457,TIR!F457)</f>
        <v>91.518163047313763</v>
      </c>
      <c r="F457" s="100">
        <f>'DRE + DCF'!$AE$38*'DRE + DCF'!$AE$39*(1+G457)/(R457-G457)/AC457</f>
        <v>59.281066379291438</v>
      </c>
      <c r="G457" s="92">
        <f>R457*(1-'DRE + DCF'!$AE$39)</f>
        <v>8.2531299075872824E-2</v>
      </c>
      <c r="H457" s="94">
        <f t="shared" si="49"/>
        <v>0.13755216512645471</v>
      </c>
      <c r="I457" s="94">
        <f t="shared" si="48"/>
        <v>0.13755216512645471</v>
      </c>
      <c r="J457" s="94">
        <f t="shared" si="48"/>
        <v>0.13755216512645471</v>
      </c>
      <c r="K457" s="94">
        <f t="shared" si="48"/>
        <v>0.13755216512645471</v>
      </c>
      <c r="L457" s="94">
        <f t="shared" si="48"/>
        <v>0.13755216512645471</v>
      </c>
      <c r="M457" s="94">
        <f t="shared" si="48"/>
        <v>0.13755216512645471</v>
      </c>
      <c r="N457" s="94">
        <f t="shared" si="48"/>
        <v>0.13755216512645471</v>
      </c>
      <c r="O457" s="94">
        <f t="shared" si="48"/>
        <v>0.13755216512645471</v>
      </c>
      <c r="P457" s="94">
        <f t="shared" si="48"/>
        <v>0.13755216512645471</v>
      </c>
      <c r="Q457" s="94">
        <f t="shared" si="48"/>
        <v>0.13755216512645471</v>
      </c>
      <c r="R457" s="94">
        <f t="shared" si="48"/>
        <v>0.13755216512645471</v>
      </c>
      <c r="S457" s="93">
        <f>(1+H457)^((5-Dashboard!$F$9)*3/12)</f>
        <v>1.0665609054931906</v>
      </c>
      <c r="T457" s="93">
        <f t="shared" si="51"/>
        <v>1.2132686672830109</v>
      </c>
      <c r="U457" s="93">
        <f t="shared" si="51"/>
        <v>1.3801563993478771</v>
      </c>
      <c r="V457" s="93">
        <f t="shared" si="51"/>
        <v>1.5699999002913094</v>
      </c>
      <c r="W457" s="93">
        <f t="shared" si="51"/>
        <v>1.785956785824697</v>
      </c>
      <c r="X457" s="93">
        <f t="shared" si="51"/>
        <v>2.0316190085371679</v>
      </c>
      <c r="Y457" s="93">
        <f t="shared" si="50"/>
        <v>2.3110726018735166</v>
      </c>
      <c r="Z457" s="93">
        <f t="shared" si="50"/>
        <v>2.6289656420256478</v>
      </c>
      <c r="AA457" s="93">
        <f t="shared" si="50"/>
        <v>2.9905855581293355</v>
      </c>
      <c r="AB457" s="93">
        <f t="shared" si="50"/>
        <v>3.4019470766459321</v>
      </c>
      <c r="AC457" s="95">
        <f t="shared" si="50"/>
        <v>3.8698922626841932</v>
      </c>
      <c r="AE457" s="96"/>
    </row>
    <row r="458" spans="3:31" ht="24.75" customHeight="1" x14ac:dyDescent="0.25">
      <c r="C458" s="91">
        <f>ABS(E458-Dashboard!$F$13)</f>
        <v>43.788284021877764</v>
      </c>
      <c r="D458" s="92">
        <f t="shared" si="46"/>
        <v>0.1376521651264547</v>
      </c>
      <c r="E458" s="93" cm="1">
        <f t="array" ref="E458">SUM('DRE + DCF'!$S$41/TIR!S458,'DRE + DCF'!$U$41:$AD$41/TIR!T458:AC458,TIR!F458)</f>
        <v>91.408284021877762</v>
      </c>
      <c r="F458" s="100">
        <f>'DRE + DCF'!$AE$38*'DRE + DCF'!$AE$39*(1+G458)/(R458-G458)/AC458</f>
        <v>59.186629715763509</v>
      </c>
      <c r="G458" s="92">
        <f>R458*(1-'DRE + DCF'!$AE$39)</f>
        <v>8.2591299075872815E-2</v>
      </c>
      <c r="H458" s="94">
        <f t="shared" si="49"/>
        <v>0.1376521651264547</v>
      </c>
      <c r="I458" s="94">
        <f t="shared" si="48"/>
        <v>0.1376521651264547</v>
      </c>
      <c r="J458" s="94">
        <f t="shared" si="48"/>
        <v>0.1376521651264547</v>
      </c>
      <c r="K458" s="94">
        <f t="shared" si="48"/>
        <v>0.1376521651264547</v>
      </c>
      <c r="L458" s="94">
        <f t="shared" si="48"/>
        <v>0.1376521651264547</v>
      </c>
      <c r="M458" s="94">
        <f t="shared" si="48"/>
        <v>0.1376521651264547</v>
      </c>
      <c r="N458" s="94">
        <f t="shared" si="48"/>
        <v>0.1376521651264547</v>
      </c>
      <c r="O458" s="94">
        <f t="shared" si="48"/>
        <v>0.1376521651264547</v>
      </c>
      <c r="P458" s="94">
        <f t="shared" si="48"/>
        <v>0.1376521651264547</v>
      </c>
      <c r="Q458" s="94">
        <f t="shared" ref="I458:R484" si="52">$D458</f>
        <v>0.1376521651264547</v>
      </c>
      <c r="R458" s="94">
        <f t="shared" si="52"/>
        <v>0.1376521651264547</v>
      </c>
      <c r="S458" s="93">
        <f>(1+H458)^((5-Dashboard!$F$9)*3/12)</f>
        <v>1.0666077841111299</v>
      </c>
      <c r="T458" s="93">
        <f t="shared" si="51"/>
        <v>1.213428654934757</v>
      </c>
      <c r="U458" s="93">
        <f t="shared" si="51"/>
        <v>1.380459736513008</v>
      </c>
      <c r="V458" s="93">
        <f t="shared" si="51"/>
        <v>1.5704830081139187</v>
      </c>
      <c r="W458" s="93">
        <f t="shared" si="51"/>
        <v>1.7866633944751071</v>
      </c>
      <c r="X458" s="93">
        <f t="shared" si="51"/>
        <v>2.0326014790767863</v>
      </c>
      <c r="Y458" s="93">
        <f t="shared" si="50"/>
        <v>2.3123934735109399</v>
      </c>
      <c r="Z458" s="93">
        <f t="shared" si="50"/>
        <v>2.6306994417640039</v>
      </c>
      <c r="AA458" s="93">
        <f t="shared" si="50"/>
        <v>2.9928209157197747</v>
      </c>
      <c r="AB458" s="93">
        <f t="shared" si="50"/>
        <v>3.4047891946043403</v>
      </c>
      <c r="AC458" s="95">
        <f t="shared" si="50"/>
        <v>3.8734657990407855</v>
      </c>
      <c r="AE458" s="96"/>
    </row>
    <row r="459" spans="3:31" ht="24.75" customHeight="1" x14ac:dyDescent="0.25">
      <c r="C459" s="91">
        <f>ABS(E459-Dashboard!$F$13)</f>
        <v>43.67860240222759</v>
      </c>
      <c r="D459" s="92">
        <f t="shared" si="46"/>
        <v>0.13775216512645469</v>
      </c>
      <c r="E459" s="93" cm="1">
        <f t="array" ref="E459">SUM('DRE + DCF'!$S$41/TIR!S459,'DRE + DCF'!$U$41:$AD$41/TIR!T459:AC459,TIR!F459)</f>
        <v>91.298602402227587</v>
      </c>
      <c r="F459" s="100">
        <f>'DRE + DCF'!$AE$38*'DRE + DCF'!$AE$39*(1+G459)/(R459-G459)/AC459</f>
        <v>59.092379291843763</v>
      </c>
      <c r="G459" s="92">
        <f>R459*(1-'DRE + DCF'!$AE$39)</f>
        <v>8.2651299075872806E-2</v>
      </c>
      <c r="H459" s="94">
        <f t="shared" si="49"/>
        <v>0.13775216512645469</v>
      </c>
      <c r="I459" s="94">
        <f t="shared" si="52"/>
        <v>0.13775216512645469</v>
      </c>
      <c r="J459" s="94">
        <f t="shared" si="52"/>
        <v>0.13775216512645469</v>
      </c>
      <c r="K459" s="94">
        <f t="shared" si="52"/>
        <v>0.13775216512645469</v>
      </c>
      <c r="L459" s="94">
        <f t="shared" si="52"/>
        <v>0.13775216512645469</v>
      </c>
      <c r="M459" s="94">
        <f t="shared" si="52"/>
        <v>0.13775216512645469</v>
      </c>
      <c r="N459" s="94">
        <f t="shared" si="52"/>
        <v>0.13775216512645469</v>
      </c>
      <c r="O459" s="94">
        <f t="shared" si="52"/>
        <v>0.13775216512645469</v>
      </c>
      <c r="P459" s="94">
        <f t="shared" si="52"/>
        <v>0.13775216512645469</v>
      </c>
      <c r="Q459" s="94">
        <f t="shared" si="52"/>
        <v>0.13775216512645469</v>
      </c>
      <c r="R459" s="94">
        <f t="shared" si="52"/>
        <v>0.13775216512645469</v>
      </c>
      <c r="S459" s="93">
        <f>(1+H459)^((5-Dashboard!$F$9)*3/12)</f>
        <v>1.0666546606687914</v>
      </c>
      <c r="T459" s="93">
        <f t="shared" si="51"/>
        <v>1.2135886496181412</v>
      </c>
      <c r="U459" s="93">
        <f t="shared" si="51"/>
        <v>1.3807631136759304</v>
      </c>
      <c r="V459" s="93">
        <f t="shared" si="51"/>
        <v>1.5709662221115348</v>
      </c>
      <c r="W459" s="93">
        <f t="shared" si="51"/>
        <v>1.7873702205479256</v>
      </c>
      <c r="X459" s="93">
        <f t="shared" si="51"/>
        <v>2.0335843383109511</v>
      </c>
      <c r="Y459" s="93">
        <f t="shared" si="50"/>
        <v>2.3137149838805331</v>
      </c>
      <c r="Z459" s="93">
        <f t="shared" si="50"/>
        <v>2.6324342323955965</v>
      </c>
      <c r="AA459" s="93">
        <f t="shared" si="50"/>
        <v>2.9950577474610864</v>
      </c>
      <c r="AB459" s="93">
        <f t="shared" si="50"/>
        <v>3.4076334368526133</v>
      </c>
      <c r="AC459" s="95">
        <f t="shared" si="50"/>
        <v>3.8770423207363627</v>
      </c>
      <c r="AE459" s="96"/>
    </row>
    <row r="460" spans="3:31" ht="24.75" customHeight="1" x14ac:dyDescent="0.25">
      <c r="C460" s="91">
        <f>ABS(E460-Dashboard!$F$13)</f>
        <v>43.569117721790043</v>
      </c>
      <c r="D460" s="92">
        <f t="shared" si="46"/>
        <v>0.13785216512645468</v>
      </c>
      <c r="E460" s="93" cm="1">
        <f t="array" ref="E460">SUM('DRE + DCF'!$S$41/TIR!S460,'DRE + DCF'!$U$41:$AD$41/TIR!T460:AC460,TIR!F460)</f>
        <v>91.189117721790041</v>
      </c>
      <c r="F460" s="100">
        <f>'DRE + DCF'!$AE$38*'DRE + DCF'!$AE$39*(1+G460)/(R460-G460)/AC460</f>
        <v>58.998314650841863</v>
      </c>
      <c r="G460" s="92">
        <f>R460*(1-'DRE + DCF'!$AE$39)</f>
        <v>8.271129907587281E-2</v>
      </c>
      <c r="H460" s="94">
        <f t="shared" si="49"/>
        <v>0.13785216512645468</v>
      </c>
      <c r="I460" s="94">
        <f t="shared" si="52"/>
        <v>0.13785216512645468</v>
      </c>
      <c r="J460" s="94">
        <f t="shared" si="52"/>
        <v>0.13785216512645468</v>
      </c>
      <c r="K460" s="94">
        <f t="shared" si="52"/>
        <v>0.13785216512645468</v>
      </c>
      <c r="L460" s="94">
        <f t="shared" si="52"/>
        <v>0.13785216512645468</v>
      </c>
      <c r="M460" s="94">
        <f t="shared" si="52"/>
        <v>0.13785216512645468</v>
      </c>
      <c r="N460" s="94">
        <f t="shared" si="52"/>
        <v>0.13785216512645468</v>
      </c>
      <c r="O460" s="94">
        <f t="shared" si="52"/>
        <v>0.13785216512645468</v>
      </c>
      <c r="P460" s="94">
        <f t="shared" si="52"/>
        <v>0.13785216512645468</v>
      </c>
      <c r="Q460" s="94">
        <f t="shared" si="52"/>
        <v>0.13785216512645468</v>
      </c>
      <c r="R460" s="94">
        <f t="shared" si="52"/>
        <v>0.13785216512645468</v>
      </c>
      <c r="S460" s="93">
        <f>(1+H460)^((5-Dashboard!$F$9)*3/12)</f>
        <v>1.0667015351664468</v>
      </c>
      <c r="T460" s="93">
        <f t="shared" si="51"/>
        <v>1.2137486513328544</v>
      </c>
      <c r="U460" s="93">
        <f t="shared" si="51"/>
        <v>1.3810665308384025</v>
      </c>
      <c r="V460" s="93">
        <f t="shared" si="51"/>
        <v>1.5714495422981578</v>
      </c>
      <c r="W460" s="93">
        <f t="shared" si="51"/>
        <v>1.788077264090935</v>
      </c>
      <c r="X460" s="93">
        <f t="shared" si="51"/>
        <v>2.0345675863592576</v>
      </c>
      <c r="Y460" s="93">
        <f t="shared" si="50"/>
        <v>2.3150371332349859</v>
      </c>
      <c r="Z460" s="93">
        <f t="shared" si="50"/>
        <v>2.6341700143995692</v>
      </c>
      <c r="AA460" s="93">
        <f t="shared" si="50"/>
        <v>2.9972960541957341</v>
      </c>
      <c r="AB460" s="93">
        <f t="shared" si="50"/>
        <v>3.4104798047915952</v>
      </c>
      <c r="AC460" s="95">
        <f t="shared" si="50"/>
        <v>3.8806218300021649</v>
      </c>
      <c r="AE460" s="96"/>
    </row>
    <row r="461" spans="3:31" ht="24.75" customHeight="1" x14ac:dyDescent="0.25">
      <c r="C461" s="91">
        <f>ABS(E461-Dashboard!$F$13)</f>
        <v>43.459829515384492</v>
      </c>
      <c r="D461" s="92">
        <f t="shared" si="46"/>
        <v>0.13795216512645467</v>
      </c>
      <c r="E461" s="93" cm="1">
        <f t="array" ref="E461">SUM('DRE + DCF'!$S$41/TIR!S461,'DRE + DCF'!$U$41:$AD$41/TIR!T461:AC461,TIR!F461)</f>
        <v>91.079829515384489</v>
      </c>
      <c r="F461" s="100">
        <f>'DRE + DCF'!$AE$38*'DRE + DCF'!$AE$39*(1+G461)/(R461-G461)/AC461</f>
        <v>58.904435337449989</v>
      </c>
      <c r="G461" s="92">
        <f>R461*(1-'DRE + DCF'!$AE$39)</f>
        <v>8.2771299075872801E-2</v>
      </c>
      <c r="H461" s="94">
        <f t="shared" si="49"/>
        <v>0.13795216512645467</v>
      </c>
      <c r="I461" s="94">
        <f t="shared" si="52"/>
        <v>0.13795216512645467</v>
      </c>
      <c r="J461" s="94">
        <f t="shared" si="52"/>
        <v>0.13795216512645467</v>
      </c>
      <c r="K461" s="94">
        <f t="shared" si="52"/>
        <v>0.13795216512645467</v>
      </c>
      <c r="L461" s="94">
        <f t="shared" si="52"/>
        <v>0.13795216512645467</v>
      </c>
      <c r="M461" s="94">
        <f t="shared" si="52"/>
        <v>0.13795216512645467</v>
      </c>
      <c r="N461" s="94">
        <f t="shared" si="52"/>
        <v>0.13795216512645467</v>
      </c>
      <c r="O461" s="94">
        <f t="shared" si="52"/>
        <v>0.13795216512645467</v>
      </c>
      <c r="P461" s="94">
        <f t="shared" si="52"/>
        <v>0.13795216512645467</v>
      </c>
      <c r="Q461" s="94">
        <f t="shared" si="52"/>
        <v>0.13795216512645467</v>
      </c>
      <c r="R461" s="94">
        <f t="shared" si="52"/>
        <v>0.13795216512645467</v>
      </c>
      <c r="S461" s="93">
        <f>(1+H461)^((5-Dashboard!$F$9)*3/12)</f>
        <v>1.0667484076043678</v>
      </c>
      <c r="T461" s="93">
        <f t="shared" si="51"/>
        <v>1.213908660078588</v>
      </c>
      <c r="U461" s="93">
        <f t="shared" si="51"/>
        <v>1.3813699880021826</v>
      </c>
      <c r="V461" s="93">
        <f t="shared" si="51"/>
        <v>1.5719329686877883</v>
      </c>
      <c r="W461" s="93">
        <f t="shared" si="51"/>
        <v>1.7887845251519241</v>
      </c>
      <c r="X461" s="93">
        <f t="shared" si="51"/>
        <v>2.0355512233413289</v>
      </c>
      <c r="Y461" s="93">
        <f t="shared" si="50"/>
        <v>2.3163599218270683</v>
      </c>
      <c r="Z461" s="93">
        <f t="shared" si="50"/>
        <v>2.6359067882552574</v>
      </c>
      <c r="AA461" s="93">
        <f t="shared" si="50"/>
        <v>2.9995358367665892</v>
      </c>
      <c r="AB461" s="93">
        <f t="shared" si="50"/>
        <v>3.4133282998229317</v>
      </c>
      <c r="AC461" s="95">
        <f t="shared" si="50"/>
        <v>3.8842043290709052</v>
      </c>
      <c r="AE461" s="96"/>
    </row>
    <row r="462" spans="3:31" ht="24.75" customHeight="1" x14ac:dyDescent="0.25">
      <c r="C462" s="91">
        <f>ABS(E462-Dashboard!$F$13)</f>
        <v>43.350737319217849</v>
      </c>
      <c r="D462" s="92">
        <f t="shared" si="46"/>
        <v>0.13805216512645466</v>
      </c>
      <c r="E462" s="93" cm="1">
        <f t="array" ref="E462">SUM('DRE + DCF'!$S$41/TIR!S462,'DRE + DCF'!$U$41:$AD$41/TIR!T462:AC462,TIR!F462)</f>
        <v>90.970737319217847</v>
      </c>
      <c r="F462" s="100">
        <f>'DRE + DCF'!$AE$38*'DRE + DCF'!$AE$39*(1+G462)/(R462-G462)/AC462</f>
        <v>58.810740897737816</v>
      </c>
      <c r="G462" s="92">
        <f>R462*(1-'DRE + DCF'!$AE$39)</f>
        <v>8.2831299075872791E-2</v>
      </c>
      <c r="H462" s="94">
        <f t="shared" si="49"/>
        <v>0.13805216512645466</v>
      </c>
      <c r="I462" s="94">
        <f t="shared" si="52"/>
        <v>0.13805216512645466</v>
      </c>
      <c r="J462" s="94">
        <f t="shared" si="52"/>
        <v>0.13805216512645466</v>
      </c>
      <c r="K462" s="94">
        <f t="shared" si="52"/>
        <v>0.13805216512645466</v>
      </c>
      <c r="L462" s="94">
        <f t="shared" si="52"/>
        <v>0.13805216512645466</v>
      </c>
      <c r="M462" s="94">
        <f t="shared" si="52"/>
        <v>0.13805216512645466</v>
      </c>
      <c r="N462" s="94">
        <f t="shared" si="52"/>
        <v>0.13805216512645466</v>
      </c>
      <c r="O462" s="94">
        <f t="shared" si="52"/>
        <v>0.13805216512645466</v>
      </c>
      <c r="P462" s="94">
        <f t="shared" si="52"/>
        <v>0.13805216512645466</v>
      </c>
      <c r="Q462" s="94">
        <f t="shared" si="52"/>
        <v>0.13805216512645466</v>
      </c>
      <c r="R462" s="94">
        <f t="shared" si="52"/>
        <v>0.13805216512645466</v>
      </c>
      <c r="S462" s="93">
        <f>(1+H462)^((5-Dashboard!$F$9)*3/12)</f>
        <v>1.0667952779828258</v>
      </c>
      <c r="T462" s="93">
        <f t="shared" si="51"/>
        <v>1.214068675855033</v>
      </c>
      <c r="U462" s="93">
        <f t="shared" si="51"/>
        <v>1.381673485169028</v>
      </c>
      <c r="V462" s="93">
        <f t="shared" si="51"/>
        <v>1.5724165012944267</v>
      </c>
      <c r="W462" s="93">
        <f t="shared" si="51"/>
        <v>1.7894920037786868</v>
      </c>
      <c r="X462" s="93">
        <f t="shared" si="51"/>
        <v>2.0365352493768123</v>
      </c>
      <c r="Y462" s="93">
        <f t="shared" si="50"/>
        <v>2.3176833499096254</v>
      </c>
      <c r="Z462" s="93">
        <f t="shared" si="50"/>
        <v>2.6376445544421836</v>
      </c>
      <c r="AA462" s="93">
        <f t="shared" si="50"/>
        <v>3.0017770960169297</v>
      </c>
      <c r="AB462" s="93">
        <f t="shared" si="50"/>
        <v>3.4161789233490683</v>
      </c>
      <c r="AC462" s="95">
        <f t="shared" si="50"/>
        <v>3.8877898201767676</v>
      </c>
      <c r="AE462" s="96"/>
    </row>
    <row r="463" spans="3:31" ht="24.75" customHeight="1" x14ac:dyDescent="0.25">
      <c r="C463" s="91">
        <f>ABS(E463-Dashboard!$F$13)</f>
        <v>43.24184067087959</v>
      </c>
      <c r="D463" s="92">
        <f t="shared" ref="D463:D526" si="53">D462+0.0001</f>
        <v>0.13815216512645465</v>
      </c>
      <c r="E463" s="93" cm="1">
        <f t="array" ref="E463">SUM('DRE + DCF'!$S$41/TIR!S463,'DRE + DCF'!$U$41:$AD$41/TIR!T463:AC463,TIR!F463)</f>
        <v>90.861840670879587</v>
      </c>
      <c r="F463" s="100">
        <f>'DRE + DCF'!$AE$38*'DRE + DCF'!$AE$39*(1+G463)/(R463-G463)/AC463</f>
        <v>58.717230879147507</v>
      </c>
      <c r="G463" s="92">
        <f>R463*(1-'DRE + DCF'!$AE$39)</f>
        <v>8.2891299075872782E-2</v>
      </c>
      <c r="H463" s="94">
        <f t="shared" si="49"/>
        <v>0.13815216512645465</v>
      </c>
      <c r="I463" s="94">
        <f t="shared" si="52"/>
        <v>0.13815216512645465</v>
      </c>
      <c r="J463" s="94">
        <f t="shared" si="52"/>
        <v>0.13815216512645465</v>
      </c>
      <c r="K463" s="94">
        <f t="shared" si="52"/>
        <v>0.13815216512645465</v>
      </c>
      <c r="L463" s="94">
        <f t="shared" si="52"/>
        <v>0.13815216512645465</v>
      </c>
      <c r="M463" s="94">
        <f t="shared" si="52"/>
        <v>0.13815216512645465</v>
      </c>
      <c r="N463" s="94">
        <f t="shared" si="52"/>
        <v>0.13815216512645465</v>
      </c>
      <c r="O463" s="94">
        <f t="shared" si="52"/>
        <v>0.13815216512645465</v>
      </c>
      <c r="P463" s="94">
        <f t="shared" si="52"/>
        <v>0.13815216512645465</v>
      </c>
      <c r="Q463" s="94">
        <f t="shared" si="52"/>
        <v>0.13815216512645465</v>
      </c>
      <c r="R463" s="94">
        <f t="shared" si="52"/>
        <v>0.13815216512645465</v>
      </c>
      <c r="S463" s="93">
        <f>(1+H463)^((5-Dashboard!$F$9)*3/12)</f>
        <v>1.0668421463020921</v>
      </c>
      <c r="T463" s="93">
        <f t="shared" si="51"/>
        <v>1.21422869866188</v>
      </c>
      <c r="U463" s="93">
        <f t="shared" si="51"/>
        <v>1.381977022340696</v>
      </c>
      <c r="V463" s="93">
        <f t="shared" si="51"/>
        <v>1.5729001401320737</v>
      </c>
      <c r="W463" s="93">
        <f t="shared" si="51"/>
        <v>1.7901997000190235</v>
      </c>
      <c r="X463" s="93">
        <f t="shared" si="51"/>
        <v>2.037519664585381</v>
      </c>
      <c r="Y463" s="93">
        <f t="shared" si="50"/>
        <v>2.3190074177355791</v>
      </c>
      <c r="Z463" s="93">
        <f t="shared" si="50"/>
        <v>2.6393833134400579</v>
      </c>
      <c r="AA463" s="93">
        <f t="shared" si="50"/>
        <v>3.0040198327904375</v>
      </c>
      <c r="AB463" s="93">
        <f t="shared" si="50"/>
        <v>3.4190316767732463</v>
      </c>
      <c r="AC463" s="95">
        <f t="shared" si="50"/>
        <v>3.8913783055554028</v>
      </c>
      <c r="AE463" s="96"/>
    </row>
    <row r="464" spans="3:31" ht="24.75" customHeight="1" x14ac:dyDescent="0.25">
      <c r="C464" s="91">
        <f>ABS(E464-Dashboard!$F$13)</f>
        <v>43.133139109336419</v>
      </c>
      <c r="D464" s="92">
        <f t="shared" si="53"/>
        <v>0.13825216512645463</v>
      </c>
      <c r="E464" s="93" cm="1">
        <f t="array" ref="E464">SUM('DRE + DCF'!$S$41/TIR!S464,'DRE + DCF'!$U$41:$AD$41/TIR!T464:AC464,TIR!F464)</f>
        <v>90.753139109336416</v>
      </c>
      <c r="F464" s="100">
        <f>'DRE + DCF'!$AE$38*'DRE + DCF'!$AE$39*(1+G464)/(R464-G464)/AC464</f>
        <v>58.623904830488513</v>
      </c>
      <c r="G464" s="92">
        <f>R464*(1-'DRE + DCF'!$AE$39)</f>
        <v>8.2951299075872773E-2</v>
      </c>
      <c r="H464" s="94">
        <f t="shared" si="49"/>
        <v>0.13825216512645463</v>
      </c>
      <c r="I464" s="94">
        <f t="shared" si="52"/>
        <v>0.13825216512645463</v>
      </c>
      <c r="J464" s="94">
        <f t="shared" si="52"/>
        <v>0.13825216512645463</v>
      </c>
      <c r="K464" s="94">
        <f t="shared" si="52"/>
        <v>0.13825216512645463</v>
      </c>
      <c r="L464" s="94">
        <f t="shared" si="52"/>
        <v>0.13825216512645463</v>
      </c>
      <c r="M464" s="94">
        <f t="shared" si="52"/>
        <v>0.13825216512645463</v>
      </c>
      <c r="N464" s="94">
        <f t="shared" si="52"/>
        <v>0.13825216512645463</v>
      </c>
      <c r="O464" s="94">
        <f t="shared" si="52"/>
        <v>0.13825216512645463</v>
      </c>
      <c r="P464" s="94">
        <f t="shared" si="52"/>
        <v>0.13825216512645463</v>
      </c>
      <c r="Q464" s="94">
        <f t="shared" si="52"/>
        <v>0.13825216512645463</v>
      </c>
      <c r="R464" s="94">
        <f t="shared" si="52"/>
        <v>0.13825216512645463</v>
      </c>
      <c r="S464" s="93">
        <f>(1+H464)^((5-Dashboard!$F$9)*3/12)</f>
        <v>1.0668890125624382</v>
      </c>
      <c r="T464" s="93">
        <f t="shared" si="51"/>
        <v>1.2143887284988204</v>
      </c>
      <c r="U464" s="93">
        <f t="shared" si="51"/>
        <v>1.3822805995189444</v>
      </c>
      <c r="V464" s="93">
        <f t="shared" si="51"/>
        <v>1.5733838852147322</v>
      </c>
      <c r="W464" s="93">
        <f t="shared" si="51"/>
        <v>1.7909076139207418</v>
      </c>
      <c r="X464" s="93">
        <f t="shared" si="51"/>
        <v>2.0385044690867371</v>
      </c>
      <c r="Y464" s="93">
        <f t="shared" si="50"/>
        <v>2.3203321255579321</v>
      </c>
      <c r="Z464" s="93">
        <f t="shared" si="50"/>
        <v>2.6411230657287845</v>
      </c>
      <c r="AA464" s="93">
        <f t="shared" si="50"/>
        <v>3.0062640479312082</v>
      </c>
      <c r="AB464" s="93">
        <f t="shared" si="50"/>
        <v>3.4218865614995173</v>
      </c>
      <c r="AC464" s="95">
        <f t="shared" si="50"/>
        <v>3.8949697874439444</v>
      </c>
      <c r="AE464" s="96"/>
    </row>
    <row r="465" spans="3:31" ht="24.75" customHeight="1" x14ac:dyDescent="0.25">
      <c r="C465" s="91">
        <f>ABS(E465-Dashboard!$F$13)</f>
        <v>43.02463217492744</v>
      </c>
      <c r="D465" s="92">
        <f t="shared" si="53"/>
        <v>0.13835216512645462</v>
      </c>
      <c r="E465" s="93" cm="1">
        <f t="array" ref="E465">SUM('DRE + DCF'!$S$41/TIR!S465,'DRE + DCF'!$U$41:$AD$41/TIR!T465:AC465,TIR!F465)</f>
        <v>90.644632174927438</v>
      </c>
      <c r="F465" s="100">
        <f>'DRE + DCF'!$AE$38*'DRE + DCF'!$AE$39*(1+G465)/(R465-G465)/AC465</f>
        <v>58.53076230193264</v>
      </c>
      <c r="G465" s="92">
        <f>R465*(1-'DRE + DCF'!$AE$39)</f>
        <v>8.3011299075872777E-2</v>
      </c>
      <c r="H465" s="94">
        <f t="shared" si="49"/>
        <v>0.13835216512645462</v>
      </c>
      <c r="I465" s="94">
        <f t="shared" si="52"/>
        <v>0.13835216512645462</v>
      </c>
      <c r="J465" s="94">
        <f t="shared" si="52"/>
        <v>0.13835216512645462</v>
      </c>
      <c r="K465" s="94">
        <f t="shared" si="52"/>
        <v>0.13835216512645462</v>
      </c>
      <c r="L465" s="94">
        <f t="shared" si="52"/>
        <v>0.13835216512645462</v>
      </c>
      <c r="M465" s="94">
        <f t="shared" si="52"/>
        <v>0.13835216512645462</v>
      </c>
      <c r="N465" s="94">
        <f t="shared" si="52"/>
        <v>0.13835216512645462</v>
      </c>
      <c r="O465" s="94">
        <f t="shared" si="52"/>
        <v>0.13835216512645462</v>
      </c>
      <c r="P465" s="94">
        <f t="shared" si="52"/>
        <v>0.13835216512645462</v>
      </c>
      <c r="Q465" s="94">
        <f t="shared" si="52"/>
        <v>0.13835216512645462</v>
      </c>
      <c r="R465" s="94">
        <f t="shared" si="52"/>
        <v>0.13835216512645462</v>
      </c>
      <c r="S465" s="93">
        <f>(1+H465)^((5-Dashboard!$F$9)*3/12)</f>
        <v>1.0669358767641355</v>
      </c>
      <c r="T465" s="93">
        <f t="shared" si="51"/>
        <v>1.2145487653655458</v>
      </c>
      <c r="U465" s="93">
        <f t="shared" si="51"/>
        <v>1.3825842167055313</v>
      </c>
      <c r="V465" s="93">
        <f t="shared" si="51"/>
        <v>1.5738677365564049</v>
      </c>
      <c r="W465" s="93">
        <f t="shared" si="51"/>
        <v>1.7916157455316559</v>
      </c>
      <c r="X465" s="93">
        <f t="shared" si="51"/>
        <v>2.0394896630006074</v>
      </c>
      <c r="Y465" s="93">
        <f t="shared" si="50"/>
        <v>2.3216574736297644</v>
      </c>
      <c r="Z465" s="93">
        <f t="shared" si="50"/>
        <v>2.6428638117884566</v>
      </c>
      <c r="AA465" s="93">
        <f t="shared" si="50"/>
        <v>3.0085097422837443</v>
      </c>
      <c r="AB465" s="93">
        <f t="shared" si="50"/>
        <v>3.4247435789327323</v>
      </c>
      <c r="AC465" s="95">
        <f t="shared" si="50"/>
        <v>3.8985642680809987</v>
      </c>
      <c r="AE465" s="96"/>
    </row>
    <row r="466" spans="3:31" ht="24.75" customHeight="1" x14ac:dyDescent="0.25">
      <c r="C466" s="91">
        <f>ABS(E466-Dashboard!$F$13)</f>
        <v>42.916319409359211</v>
      </c>
      <c r="D466" s="92">
        <f t="shared" si="53"/>
        <v>0.13845216512645461</v>
      </c>
      <c r="E466" s="93" cm="1">
        <f t="array" ref="E466">SUM('DRE + DCF'!$S$41/TIR!S466,'DRE + DCF'!$U$41:$AD$41/TIR!T466:AC466,TIR!F466)</f>
        <v>90.536319409359209</v>
      </c>
      <c r="F466" s="100">
        <f>'DRE + DCF'!$AE$38*'DRE + DCF'!$AE$39*(1+G466)/(R466-G466)/AC466</f>
        <v>58.437802845009138</v>
      </c>
      <c r="G466" s="92">
        <f>R466*(1-'DRE + DCF'!$AE$39)</f>
        <v>8.3071299075872768E-2</v>
      </c>
      <c r="H466" s="94">
        <f t="shared" si="49"/>
        <v>0.13845216512645461</v>
      </c>
      <c r="I466" s="94">
        <f t="shared" si="52"/>
        <v>0.13845216512645461</v>
      </c>
      <c r="J466" s="94">
        <f t="shared" si="52"/>
        <v>0.13845216512645461</v>
      </c>
      <c r="K466" s="94">
        <f t="shared" si="52"/>
        <v>0.13845216512645461</v>
      </c>
      <c r="L466" s="94">
        <f t="shared" si="52"/>
        <v>0.13845216512645461</v>
      </c>
      <c r="M466" s="94">
        <f t="shared" si="52"/>
        <v>0.13845216512645461</v>
      </c>
      <c r="N466" s="94">
        <f t="shared" si="52"/>
        <v>0.13845216512645461</v>
      </c>
      <c r="O466" s="94">
        <f t="shared" si="52"/>
        <v>0.13845216512645461</v>
      </c>
      <c r="P466" s="94">
        <f t="shared" si="52"/>
        <v>0.13845216512645461</v>
      </c>
      <c r="Q466" s="94">
        <f t="shared" si="52"/>
        <v>0.13845216512645461</v>
      </c>
      <c r="R466" s="94">
        <f t="shared" si="52"/>
        <v>0.13845216512645461</v>
      </c>
      <c r="S466" s="93">
        <f>(1+H466)^((5-Dashboard!$F$9)*3/12)</f>
        <v>1.0669827389074551</v>
      </c>
      <c r="T466" s="93">
        <f t="shared" si="51"/>
        <v>1.2147088092617468</v>
      </c>
      <c r="U466" s="93">
        <f t="shared" si="51"/>
        <v>1.3828878739022132</v>
      </c>
      <c r="V466" s="93">
        <f t="shared" si="51"/>
        <v>1.574351694171094</v>
      </c>
      <c r="W466" s="93">
        <f t="shared" si="51"/>
        <v>1.7923240948995838</v>
      </c>
      <c r="X466" s="93">
        <f t="shared" si="51"/>
        <v>2.0404752464467442</v>
      </c>
      <c r="Y466" s="93">
        <f t="shared" si="50"/>
        <v>2.3229834622042316</v>
      </c>
      <c r="Z466" s="93">
        <f t="shared" si="50"/>
        <v>2.644605552099355</v>
      </c>
      <c r="AA466" s="93">
        <f t="shared" si="50"/>
        <v>3.0107569166929533</v>
      </c>
      <c r="AB466" s="93">
        <f t="shared" si="50"/>
        <v>3.427602730478541</v>
      </c>
      <c r="AC466" s="95">
        <f t="shared" si="50"/>
        <v>3.9021617497066425</v>
      </c>
      <c r="AE466" s="96"/>
    </row>
    <row r="467" spans="3:31" ht="24.75" customHeight="1" x14ac:dyDescent="0.25">
      <c r="C467" s="91">
        <f>ABS(E467-Dashboard!$F$13)</f>
        <v>42.808200355700571</v>
      </c>
      <c r="D467" s="92">
        <f t="shared" si="53"/>
        <v>0.1385521651264546</v>
      </c>
      <c r="E467" s="93" cm="1">
        <f t="array" ref="E467">SUM('DRE + DCF'!$S$41/TIR!S467,'DRE + DCF'!$U$41:$AD$41/TIR!T467:AC467,TIR!F467)</f>
        <v>90.428200355700568</v>
      </c>
      <c r="F467" s="100">
        <f>'DRE + DCF'!$AE$38*'DRE + DCF'!$AE$39*(1+G467)/(R467-G467)/AC467</f>
        <v>58.345026012599583</v>
      </c>
      <c r="G467" s="92">
        <f>R467*(1-'DRE + DCF'!$AE$39)</f>
        <v>8.3131299075872758E-2</v>
      </c>
      <c r="H467" s="94">
        <f t="shared" si="49"/>
        <v>0.1385521651264546</v>
      </c>
      <c r="I467" s="94">
        <f t="shared" si="52"/>
        <v>0.1385521651264546</v>
      </c>
      <c r="J467" s="94">
        <f t="shared" si="52"/>
        <v>0.1385521651264546</v>
      </c>
      <c r="K467" s="94">
        <f t="shared" si="52"/>
        <v>0.1385521651264546</v>
      </c>
      <c r="L467" s="94">
        <f t="shared" si="52"/>
        <v>0.1385521651264546</v>
      </c>
      <c r="M467" s="94">
        <f t="shared" si="52"/>
        <v>0.1385521651264546</v>
      </c>
      <c r="N467" s="94">
        <f t="shared" si="52"/>
        <v>0.1385521651264546</v>
      </c>
      <c r="O467" s="94">
        <f t="shared" si="52"/>
        <v>0.1385521651264546</v>
      </c>
      <c r="P467" s="94">
        <f t="shared" si="52"/>
        <v>0.1385521651264546</v>
      </c>
      <c r="Q467" s="94">
        <f t="shared" si="52"/>
        <v>0.1385521651264546</v>
      </c>
      <c r="R467" s="94">
        <f t="shared" si="52"/>
        <v>0.1385521651264546</v>
      </c>
      <c r="S467" s="93">
        <f>(1+H467)^((5-Dashboard!$F$9)*3/12)</f>
        <v>1.0670295989926684</v>
      </c>
      <c r="T467" s="93">
        <f t="shared" si="51"/>
        <v>1.2148688601871152</v>
      </c>
      <c r="U467" s="93">
        <f t="shared" si="51"/>
        <v>1.3831915711107479</v>
      </c>
      <c r="V467" s="93">
        <f t="shared" si="51"/>
        <v>1.5748357580728043</v>
      </c>
      <c r="W467" s="93">
        <f t="shared" si="51"/>
        <v>1.7930326620723527</v>
      </c>
      <c r="X467" s="93">
        <f t="shared" si="51"/>
        <v>2.0414612195449275</v>
      </c>
      <c r="Y467" s="93">
        <f t="shared" si="50"/>
        <v>2.3243100915345694</v>
      </c>
      <c r="Z467" s="93">
        <f t="shared" si="50"/>
        <v>2.6463482871419517</v>
      </c>
      <c r="AA467" s="93">
        <f t="shared" si="50"/>
        <v>3.0130055720041535</v>
      </c>
      <c r="AB467" s="93">
        <f t="shared" si="50"/>
        <v>3.4304640175434007</v>
      </c>
      <c r="AC467" s="95">
        <f t="shared" si="50"/>
        <v>3.9057622345624345</v>
      </c>
      <c r="AE467" s="96"/>
    </row>
    <row r="468" spans="3:31" ht="24.75" customHeight="1" x14ac:dyDescent="0.25">
      <c r="C468" s="91">
        <f>ABS(E468-Dashboard!$F$13)</f>
        <v>42.70027455837792</v>
      </c>
      <c r="D468" s="92">
        <f t="shared" si="53"/>
        <v>0.13865216512645459</v>
      </c>
      <c r="E468" s="93" cm="1">
        <f t="array" ref="E468">SUM('DRE + DCF'!$S$41/TIR!S468,'DRE + DCF'!$U$41:$AD$41/TIR!T468:AC468,TIR!F468)</f>
        <v>90.320274558377918</v>
      </c>
      <c r="F468" s="100">
        <f>'DRE + DCF'!$AE$38*'DRE + DCF'!$AE$39*(1+G468)/(R468-G468)/AC468</f>
        <v>58.252431358933094</v>
      </c>
      <c r="G468" s="92">
        <f>R468*(1-'DRE + DCF'!$AE$39)</f>
        <v>8.3191299075872749E-2</v>
      </c>
      <c r="H468" s="94">
        <f t="shared" si="49"/>
        <v>0.13865216512645459</v>
      </c>
      <c r="I468" s="94">
        <f t="shared" si="52"/>
        <v>0.13865216512645459</v>
      </c>
      <c r="J468" s="94">
        <f t="shared" si="52"/>
        <v>0.13865216512645459</v>
      </c>
      <c r="K468" s="94">
        <f t="shared" si="52"/>
        <v>0.13865216512645459</v>
      </c>
      <c r="L468" s="94">
        <f t="shared" si="52"/>
        <v>0.13865216512645459</v>
      </c>
      <c r="M468" s="94">
        <f t="shared" si="52"/>
        <v>0.13865216512645459</v>
      </c>
      <c r="N468" s="94">
        <f t="shared" si="52"/>
        <v>0.13865216512645459</v>
      </c>
      <c r="O468" s="94">
        <f t="shared" si="52"/>
        <v>0.13865216512645459</v>
      </c>
      <c r="P468" s="94">
        <f t="shared" si="52"/>
        <v>0.13865216512645459</v>
      </c>
      <c r="Q468" s="94">
        <f t="shared" si="52"/>
        <v>0.13865216512645459</v>
      </c>
      <c r="R468" s="94">
        <f t="shared" si="52"/>
        <v>0.13865216512645459</v>
      </c>
      <c r="S468" s="93">
        <f>(1+H468)^((5-Dashboard!$F$9)*3/12)</f>
        <v>1.0670764570200462</v>
      </c>
      <c r="T468" s="93">
        <f t="shared" si="51"/>
        <v>1.2150289181413416</v>
      </c>
      <c r="U468" s="93">
        <f t="shared" si="51"/>
        <v>1.3834953083328922</v>
      </c>
      <c r="V468" s="93">
        <f t="shared" si="51"/>
        <v>1.5753199282755395</v>
      </c>
      <c r="W468" s="93">
        <f t="shared" si="51"/>
        <v>1.7937414470977939</v>
      </c>
      <c r="X468" s="93">
        <f t="shared" si="51"/>
        <v>2.0424475824149626</v>
      </c>
      <c r="Y468" s="93">
        <f t="shared" si="50"/>
        <v>2.3256373618740898</v>
      </c>
      <c r="Z468" s="93">
        <f t="shared" si="50"/>
        <v>2.648092017396908</v>
      </c>
      <c r="AA468" s="93">
        <f t="shared" si="50"/>
        <v>3.0152557090630703</v>
      </c>
      <c r="AB468" s="93">
        <f t="shared" si="50"/>
        <v>3.4333274415345678</v>
      </c>
      <c r="AC468" s="95">
        <f t="shared" si="50"/>
        <v>3.9093657248914062</v>
      </c>
      <c r="AE468" s="96"/>
    </row>
    <row r="469" spans="3:31" ht="24.75" customHeight="1" x14ac:dyDescent="0.25">
      <c r="C469" s="91">
        <f>ABS(E469-Dashboard!$F$13)</f>
        <v>42.592541563170023</v>
      </c>
      <c r="D469" s="92">
        <f t="shared" si="53"/>
        <v>0.13875216512645458</v>
      </c>
      <c r="E469" s="93" cm="1">
        <f t="array" ref="E469">SUM('DRE + DCF'!$S$41/TIR!S469,'DRE + DCF'!$U$41:$AD$41/TIR!T469:AC469,TIR!F469)</f>
        <v>90.212541563170021</v>
      </c>
      <c r="F469" s="100">
        <f>'DRE + DCF'!$AE$38*'DRE + DCF'!$AE$39*(1+G469)/(R469-G469)/AC469</f>
        <v>58.160018439581236</v>
      </c>
      <c r="G469" s="92">
        <f>R469*(1-'DRE + DCF'!$AE$39)</f>
        <v>8.3251299075872739E-2</v>
      </c>
      <c r="H469" s="94">
        <f t="shared" si="49"/>
        <v>0.13875216512645458</v>
      </c>
      <c r="I469" s="94">
        <f t="shared" si="52"/>
        <v>0.13875216512645458</v>
      </c>
      <c r="J469" s="94">
        <f t="shared" si="52"/>
        <v>0.13875216512645458</v>
      </c>
      <c r="K469" s="94">
        <f t="shared" si="52"/>
        <v>0.13875216512645458</v>
      </c>
      <c r="L469" s="94">
        <f t="shared" si="52"/>
        <v>0.13875216512645458</v>
      </c>
      <c r="M469" s="94">
        <f t="shared" si="52"/>
        <v>0.13875216512645458</v>
      </c>
      <c r="N469" s="94">
        <f t="shared" si="52"/>
        <v>0.13875216512645458</v>
      </c>
      <c r="O469" s="94">
        <f t="shared" si="52"/>
        <v>0.13875216512645458</v>
      </c>
      <c r="P469" s="94">
        <f t="shared" si="52"/>
        <v>0.13875216512645458</v>
      </c>
      <c r="Q469" s="94">
        <f t="shared" si="52"/>
        <v>0.13875216512645458</v>
      </c>
      <c r="R469" s="94">
        <f t="shared" si="52"/>
        <v>0.13875216512645458</v>
      </c>
      <c r="S469" s="93">
        <f>(1+H469)^((5-Dashboard!$F$9)*3/12)</f>
        <v>1.0671233129898599</v>
      </c>
      <c r="T469" s="93">
        <f t="shared" si="51"/>
        <v>1.215188983124118</v>
      </c>
      <c r="U469" s="93">
        <f t="shared" si="51"/>
        <v>1.3837990855704041</v>
      </c>
      <c r="V469" s="93">
        <f t="shared" si="51"/>
        <v>1.5758042047933056</v>
      </c>
      <c r="W469" s="93">
        <f t="shared" si="51"/>
        <v>1.7944504500237477</v>
      </c>
      <c r="X469" s="93">
        <f t="shared" si="51"/>
        <v>2.0434343351766833</v>
      </c>
      <c r="Y469" s="93">
        <f t="shared" si="50"/>
        <v>2.3269652734761852</v>
      </c>
      <c r="Z469" s="93">
        <f t="shared" si="50"/>
        <v>2.649836743345078</v>
      </c>
      <c r="AA469" s="93">
        <f t="shared" si="50"/>
        <v>3.0175073287158405</v>
      </c>
      <c r="AB469" s="93">
        <f t="shared" si="50"/>
        <v>3.4361930038601072</v>
      </c>
      <c r="AC469" s="95">
        <f t="shared" si="50"/>
        <v>3.9129722229380723</v>
      </c>
      <c r="AE469" s="96"/>
    </row>
    <row r="470" spans="3:31" ht="24.75" customHeight="1" x14ac:dyDescent="0.25">
      <c r="C470" s="91">
        <f>ABS(E470-Dashboard!$F$13)</f>
        <v>42.485000917203315</v>
      </c>
      <c r="D470" s="92">
        <f t="shared" si="53"/>
        <v>0.13885216512645457</v>
      </c>
      <c r="E470" s="93" cm="1">
        <f t="array" ref="E470">SUM('DRE + DCF'!$S$41/TIR!S470,'DRE + DCF'!$U$41:$AD$41/TIR!T470:AC470,TIR!F470)</f>
        <v>90.105000917203313</v>
      </c>
      <c r="F470" s="100">
        <f>'DRE + DCF'!$AE$38*'DRE + DCF'!$AE$39*(1+G470)/(R470-G470)/AC470</f>
        <v>58.067786811453253</v>
      </c>
      <c r="G470" s="92">
        <f>R470*(1-'DRE + DCF'!$AE$39)</f>
        <v>8.3311299075872744E-2</v>
      </c>
      <c r="H470" s="94">
        <f t="shared" si="49"/>
        <v>0.13885216512645457</v>
      </c>
      <c r="I470" s="94">
        <f t="shared" si="52"/>
        <v>0.13885216512645457</v>
      </c>
      <c r="J470" s="94">
        <f t="shared" si="52"/>
        <v>0.13885216512645457</v>
      </c>
      <c r="K470" s="94">
        <f t="shared" si="52"/>
        <v>0.13885216512645457</v>
      </c>
      <c r="L470" s="94">
        <f t="shared" si="52"/>
        <v>0.13885216512645457</v>
      </c>
      <c r="M470" s="94">
        <f t="shared" si="52"/>
        <v>0.13885216512645457</v>
      </c>
      <c r="N470" s="94">
        <f t="shared" si="52"/>
        <v>0.13885216512645457</v>
      </c>
      <c r="O470" s="94">
        <f t="shared" si="52"/>
        <v>0.13885216512645457</v>
      </c>
      <c r="P470" s="94">
        <f t="shared" si="52"/>
        <v>0.13885216512645457</v>
      </c>
      <c r="Q470" s="94">
        <f t="shared" si="52"/>
        <v>0.13885216512645457</v>
      </c>
      <c r="R470" s="94">
        <f t="shared" si="52"/>
        <v>0.13885216512645457</v>
      </c>
      <c r="S470" s="93">
        <f>(1+H470)^((5-Dashboard!$F$9)*3/12)</f>
        <v>1.0671701669023803</v>
      </c>
      <c r="T470" s="93">
        <f t="shared" si="51"/>
        <v>1.2153490551351356</v>
      </c>
      <c r="U470" s="93">
        <f t="shared" si="51"/>
        <v>1.3841029028250398</v>
      </c>
      <c r="V470" s="93">
        <f t="shared" si="51"/>
        <v>1.5762885876401072</v>
      </c>
      <c r="W470" s="93">
        <f t="shared" si="51"/>
        <v>1.7951596708980571</v>
      </c>
      <c r="X470" s="93">
        <f t="shared" si="51"/>
        <v>2.0444214779499457</v>
      </c>
      <c r="Y470" s="93">
        <f t="shared" si="50"/>
        <v>2.3282938265943218</v>
      </c>
      <c r="Z470" s="93">
        <f t="shared" si="50"/>
        <v>2.6515824654675013</v>
      </c>
      <c r="AA470" s="93">
        <f t="shared" si="50"/>
        <v>3.0197604318090061</v>
      </c>
      <c r="AB470" s="93">
        <f t="shared" si="50"/>
        <v>3.4390607059288838</v>
      </c>
      <c r="AC470" s="95">
        <f t="shared" si="50"/>
        <v>3.9165817309484221</v>
      </c>
      <c r="AE470" s="96"/>
    </row>
    <row r="471" spans="3:31" ht="24.75" customHeight="1" x14ac:dyDescent="0.25">
      <c r="C471" s="91">
        <f>ABS(E471-Dashboard!$F$13)</f>
        <v>42.377652168946845</v>
      </c>
      <c r="D471" s="92">
        <f t="shared" si="53"/>
        <v>0.13895216512645456</v>
      </c>
      <c r="E471" s="93" cm="1">
        <f t="array" ref="E471">SUM('DRE + DCF'!$S$41/TIR!S471,'DRE + DCF'!$U$41:$AD$41/TIR!T471:AC471,TIR!F471)</f>
        <v>89.997652168946843</v>
      </c>
      <c r="F471" s="100">
        <f>'DRE + DCF'!$AE$38*'DRE + DCF'!$AE$39*(1+G471)/(R471-G471)/AC471</f>
        <v>57.975736032791126</v>
      </c>
      <c r="G471" s="92">
        <f>R471*(1-'DRE + DCF'!$AE$39)</f>
        <v>8.3371299075872735E-2</v>
      </c>
      <c r="H471" s="94">
        <f t="shared" si="49"/>
        <v>0.13895216512645456</v>
      </c>
      <c r="I471" s="94">
        <f t="shared" si="52"/>
        <v>0.13895216512645456</v>
      </c>
      <c r="J471" s="94">
        <f t="shared" si="52"/>
        <v>0.13895216512645456</v>
      </c>
      <c r="K471" s="94">
        <f t="shared" si="52"/>
        <v>0.13895216512645456</v>
      </c>
      <c r="L471" s="94">
        <f t="shared" si="52"/>
        <v>0.13895216512645456</v>
      </c>
      <c r="M471" s="94">
        <f t="shared" si="52"/>
        <v>0.13895216512645456</v>
      </c>
      <c r="N471" s="94">
        <f t="shared" si="52"/>
        <v>0.13895216512645456</v>
      </c>
      <c r="O471" s="94">
        <f t="shared" si="52"/>
        <v>0.13895216512645456</v>
      </c>
      <c r="P471" s="94">
        <f t="shared" si="52"/>
        <v>0.13895216512645456</v>
      </c>
      <c r="Q471" s="94">
        <f t="shared" si="52"/>
        <v>0.13895216512645456</v>
      </c>
      <c r="R471" s="94">
        <f t="shared" si="52"/>
        <v>0.13895216512645456</v>
      </c>
      <c r="S471" s="93">
        <f>(1+H471)^((5-Dashboard!$F$9)*3/12)</f>
        <v>1.0672170187578787</v>
      </c>
      <c r="T471" s="93">
        <f t="shared" si="51"/>
        <v>1.2155091341740858</v>
      </c>
      <c r="U471" s="93">
        <f t="shared" si="51"/>
        <v>1.384406760098557</v>
      </c>
      <c r="V471" s="93">
        <f t="shared" si="51"/>
        <v>1.5767730768299515</v>
      </c>
      <c r="W471" s="93">
        <f t="shared" si="51"/>
        <v>1.7958691097685746</v>
      </c>
      <c r="X471" s="93">
        <f t="shared" si="51"/>
        <v>2.0454090108546366</v>
      </c>
      <c r="Y471" s="93">
        <f t="shared" si="50"/>
        <v>2.3296230214820479</v>
      </c>
      <c r="Z471" s="93">
        <f t="shared" si="50"/>
        <v>2.6533291842454112</v>
      </c>
      <c r="AA471" s="93">
        <f t="shared" si="50"/>
        <v>3.0220150191895203</v>
      </c>
      <c r="AB471" s="93">
        <f t="shared" si="50"/>
        <v>3.4419305491505678</v>
      </c>
      <c r="AC471" s="95">
        <f t="shared" si="50"/>
        <v>3.9201942511699257</v>
      </c>
      <c r="AE471" s="96"/>
    </row>
    <row r="472" spans="3:31" ht="24.75" customHeight="1" x14ac:dyDescent="0.25">
      <c r="C472" s="91">
        <f>ABS(E472-Dashboard!$F$13)</f>
        <v>42.2704948682075</v>
      </c>
      <c r="D472" s="92">
        <f t="shared" si="53"/>
        <v>0.13905216512645455</v>
      </c>
      <c r="E472" s="93" cm="1">
        <f t="array" ref="E472">SUM('DRE + DCF'!$S$41/TIR!S472,'DRE + DCF'!$U$41:$AD$41/TIR!T472:AC472,TIR!F472)</f>
        <v>89.890494868207497</v>
      </c>
      <c r="F472" s="100">
        <f>'DRE + DCF'!$AE$38*'DRE + DCF'!$AE$39*(1+G472)/(R472-G472)/AC472</f>
        <v>57.88386566316467</v>
      </c>
      <c r="G472" s="92">
        <f>R472*(1-'DRE + DCF'!$AE$39)</f>
        <v>8.3431299075872725E-2</v>
      </c>
      <c r="H472" s="94">
        <f t="shared" si="49"/>
        <v>0.13905216512645455</v>
      </c>
      <c r="I472" s="94">
        <f t="shared" si="52"/>
        <v>0.13905216512645455</v>
      </c>
      <c r="J472" s="94">
        <f t="shared" si="52"/>
        <v>0.13905216512645455</v>
      </c>
      <c r="K472" s="94">
        <f t="shared" si="52"/>
        <v>0.13905216512645455</v>
      </c>
      <c r="L472" s="94">
        <f t="shared" si="52"/>
        <v>0.13905216512645455</v>
      </c>
      <c r="M472" s="94">
        <f t="shared" si="52"/>
        <v>0.13905216512645455</v>
      </c>
      <c r="N472" s="94">
        <f t="shared" si="52"/>
        <v>0.13905216512645455</v>
      </c>
      <c r="O472" s="94">
        <f t="shared" si="52"/>
        <v>0.13905216512645455</v>
      </c>
      <c r="P472" s="94">
        <f t="shared" si="52"/>
        <v>0.13905216512645455</v>
      </c>
      <c r="Q472" s="94">
        <f t="shared" si="52"/>
        <v>0.13905216512645455</v>
      </c>
      <c r="R472" s="94">
        <f t="shared" si="52"/>
        <v>0.13905216512645455</v>
      </c>
      <c r="S472" s="93">
        <f>(1+H472)^((5-Dashboard!$F$9)*3/12)</f>
        <v>1.0672638685566258</v>
      </c>
      <c r="T472" s="93">
        <f t="shared" si="51"/>
        <v>1.2156692202406603</v>
      </c>
      <c r="U472" s="93">
        <f t="shared" si="51"/>
        <v>1.3847106573927126</v>
      </c>
      <c r="V472" s="93">
        <f t="shared" si="51"/>
        <v>1.5772576723768454</v>
      </c>
      <c r="W472" s="93">
        <f t="shared" si="51"/>
        <v>1.7965787666831579</v>
      </c>
      <c r="X472" s="93">
        <f t="shared" si="51"/>
        <v>2.0463969340106662</v>
      </c>
      <c r="Y472" s="93">
        <f t="shared" si="50"/>
        <v>2.3309528583929877</v>
      </c>
      <c r="Z472" s="93">
        <f t="shared" si="50"/>
        <v>2.6550769001602306</v>
      </c>
      <c r="AA472" s="93">
        <f t="shared" si="50"/>
        <v>3.0242710917047457</v>
      </c>
      <c r="AB472" s="93">
        <f t="shared" si="50"/>
        <v>3.4448025349356368</v>
      </c>
      <c r="AC472" s="95">
        <f t="shared" si="50"/>
        <v>3.9238097858515357</v>
      </c>
      <c r="AE472" s="96"/>
    </row>
    <row r="473" spans="3:31" ht="24.75" customHeight="1" x14ac:dyDescent="0.25">
      <c r="C473" s="91">
        <f>ABS(E473-Dashboard!$F$13)</f>
        <v>42.163528566125173</v>
      </c>
      <c r="D473" s="92">
        <f t="shared" si="53"/>
        <v>0.13915216512645454</v>
      </c>
      <c r="E473" s="93" cm="1">
        <f t="array" ref="E473">SUM('DRE + DCF'!$S$41/TIR!S473,'DRE + DCF'!$U$41:$AD$41/TIR!T473:AC473,TIR!F473)</f>
        <v>89.78352856612517</v>
      </c>
      <c r="F473" s="100">
        <f>'DRE + DCF'!$AE$38*'DRE + DCF'!$AE$39*(1+G473)/(R473-G473)/AC473</f>
        <v>57.792175263466824</v>
      </c>
      <c r="G473" s="92">
        <f>R473*(1-'DRE + DCF'!$AE$39)</f>
        <v>8.3491299075872716E-2</v>
      </c>
      <c r="H473" s="94">
        <f t="shared" si="49"/>
        <v>0.13915216512645454</v>
      </c>
      <c r="I473" s="94">
        <f t="shared" si="52"/>
        <v>0.13915216512645454</v>
      </c>
      <c r="J473" s="94">
        <f t="shared" si="52"/>
        <v>0.13915216512645454</v>
      </c>
      <c r="K473" s="94">
        <f t="shared" si="52"/>
        <v>0.13915216512645454</v>
      </c>
      <c r="L473" s="94">
        <f t="shared" si="52"/>
        <v>0.13915216512645454</v>
      </c>
      <c r="M473" s="94">
        <f t="shared" si="52"/>
        <v>0.13915216512645454</v>
      </c>
      <c r="N473" s="94">
        <f t="shared" si="52"/>
        <v>0.13915216512645454</v>
      </c>
      <c r="O473" s="94">
        <f t="shared" si="52"/>
        <v>0.13915216512645454</v>
      </c>
      <c r="P473" s="94">
        <f t="shared" si="52"/>
        <v>0.13915216512645454</v>
      </c>
      <c r="Q473" s="94">
        <f t="shared" si="52"/>
        <v>0.13915216512645454</v>
      </c>
      <c r="R473" s="94">
        <f t="shared" si="52"/>
        <v>0.13915216512645454</v>
      </c>
      <c r="S473" s="93">
        <f>(1+H473)^((5-Dashboard!$F$9)*3/12)</f>
        <v>1.0673107162988922</v>
      </c>
      <c r="T473" s="93">
        <f t="shared" si="51"/>
        <v>1.2158293133345499</v>
      </c>
      <c r="U473" s="93">
        <f t="shared" si="51"/>
        <v>1.3850145947092629</v>
      </c>
      <c r="V473" s="93">
        <f t="shared" si="51"/>
        <v>1.5777423742947956</v>
      </c>
      <c r="W473" s="93">
        <f t="shared" si="51"/>
        <v>1.7972886416896692</v>
      </c>
      <c r="X473" s="93">
        <f t="shared" si="51"/>
        <v>2.0473852475379712</v>
      </c>
      <c r="Y473" s="93">
        <f t="shared" si="50"/>
        <v>2.3322833375808418</v>
      </c>
      <c r="Z473" s="93">
        <f t="shared" si="50"/>
        <v>2.6568256136935693</v>
      </c>
      <c r="AA473" s="93">
        <f t="shared" si="50"/>
        <v>3.0265286502024504</v>
      </c>
      <c r="AB473" s="93">
        <f t="shared" si="50"/>
        <v>3.4476766646953672</v>
      </c>
      <c r="AC473" s="95">
        <f t="shared" si="50"/>
        <v>3.9274283372436805</v>
      </c>
      <c r="AE473" s="96"/>
    </row>
    <row r="474" spans="3:31" ht="24.75" customHeight="1" x14ac:dyDescent="0.25">
      <c r="C474" s="91">
        <f>ABS(E474-Dashboard!$F$13)</f>
        <v>42.056752815167762</v>
      </c>
      <c r="D474" s="92">
        <f t="shared" si="53"/>
        <v>0.13925216512645452</v>
      </c>
      <c r="E474" s="93" cm="1">
        <f t="array" ref="E474">SUM('DRE + DCF'!$S$41/TIR!S474,'DRE + DCF'!$U$41:$AD$41/TIR!T474:AC474,TIR!F474)</f>
        <v>89.67675281516776</v>
      </c>
      <c r="F474" s="100">
        <f>'DRE + DCF'!$AE$38*'DRE + DCF'!$AE$39*(1+G474)/(R474-G474)/AC474</f>
        <v>57.700664395908646</v>
      </c>
      <c r="G474" s="92">
        <f>R474*(1-'DRE + DCF'!$AE$39)</f>
        <v>8.3551299075872706E-2</v>
      </c>
      <c r="H474" s="94">
        <f t="shared" si="49"/>
        <v>0.13925216512645452</v>
      </c>
      <c r="I474" s="94">
        <f t="shared" si="52"/>
        <v>0.13925216512645452</v>
      </c>
      <c r="J474" s="94">
        <f t="shared" si="52"/>
        <v>0.13925216512645452</v>
      </c>
      <c r="K474" s="94">
        <f t="shared" si="52"/>
        <v>0.13925216512645452</v>
      </c>
      <c r="L474" s="94">
        <f t="shared" si="52"/>
        <v>0.13925216512645452</v>
      </c>
      <c r="M474" s="94">
        <f t="shared" si="52"/>
        <v>0.13925216512645452</v>
      </c>
      <c r="N474" s="94">
        <f t="shared" si="52"/>
        <v>0.13925216512645452</v>
      </c>
      <c r="O474" s="94">
        <f t="shared" si="52"/>
        <v>0.13925216512645452</v>
      </c>
      <c r="P474" s="94">
        <f t="shared" si="52"/>
        <v>0.13925216512645452</v>
      </c>
      <c r="Q474" s="94">
        <f t="shared" si="52"/>
        <v>0.13925216512645452</v>
      </c>
      <c r="R474" s="94">
        <f t="shared" si="52"/>
        <v>0.13925216512645452</v>
      </c>
      <c r="S474" s="93">
        <f>(1+H474)^((5-Dashboard!$F$9)*3/12)</f>
        <v>1.0673575619849491</v>
      </c>
      <c r="T474" s="93">
        <f t="shared" si="51"/>
        <v>1.2159894134554472</v>
      </c>
      <c r="U474" s="93">
        <f t="shared" si="51"/>
        <v>1.3853185720499657</v>
      </c>
      <c r="V474" s="93">
        <f t="shared" si="51"/>
        <v>1.5782271825978116</v>
      </c>
      <c r="W474" s="93">
        <f t="shared" si="51"/>
        <v>1.7979987348359809</v>
      </c>
      <c r="X474" s="93">
        <f t="shared" si="51"/>
        <v>2.0483739515565169</v>
      </c>
      <c r="Y474" s="93">
        <f t="shared" si="50"/>
        <v>2.333614459299393</v>
      </c>
      <c r="Z474" s="93">
        <f t="shared" si="50"/>
        <v>2.658575325327234</v>
      </c>
      <c r="AA474" s="93">
        <f t="shared" si="50"/>
        <v>3.0287876955308191</v>
      </c>
      <c r="AB474" s="93">
        <f t="shared" si="50"/>
        <v>3.4505529398418502</v>
      </c>
      <c r="AC474" s="95">
        <f t="shared" si="50"/>
        <v>3.9310499075982803</v>
      </c>
      <c r="AE474" s="96"/>
    </row>
    <row r="475" spans="3:31" ht="24.75" customHeight="1" x14ac:dyDescent="0.25">
      <c r="C475" s="91">
        <f>ABS(E475-Dashboard!$F$13)</f>
        <v>41.950167169126651</v>
      </c>
      <c r="D475" s="92">
        <f t="shared" si="53"/>
        <v>0.13935216512645451</v>
      </c>
      <c r="E475" s="93" cm="1">
        <f t="array" ref="E475">SUM('DRE + DCF'!$S$41/TIR!S475,'DRE + DCF'!$U$41:$AD$41/TIR!T475:AC475,TIR!F475)</f>
        <v>89.570167169126648</v>
      </c>
      <c r="F475" s="100">
        <f>'DRE + DCF'!$AE$38*'DRE + DCF'!$AE$39*(1+G475)/(R475-G475)/AC475</f>
        <v>57.609332624014733</v>
      </c>
      <c r="G475" s="92">
        <f>R475*(1-'DRE + DCF'!$AE$39)</f>
        <v>8.3611299075872711E-2</v>
      </c>
      <c r="H475" s="94">
        <f t="shared" si="49"/>
        <v>0.13935216512645451</v>
      </c>
      <c r="I475" s="94">
        <f t="shared" si="52"/>
        <v>0.13935216512645451</v>
      </c>
      <c r="J475" s="94">
        <f t="shared" si="52"/>
        <v>0.13935216512645451</v>
      </c>
      <c r="K475" s="94">
        <f t="shared" si="52"/>
        <v>0.13935216512645451</v>
      </c>
      <c r="L475" s="94">
        <f t="shared" si="52"/>
        <v>0.13935216512645451</v>
      </c>
      <c r="M475" s="94">
        <f t="shared" si="52"/>
        <v>0.13935216512645451</v>
      </c>
      <c r="N475" s="94">
        <f t="shared" si="52"/>
        <v>0.13935216512645451</v>
      </c>
      <c r="O475" s="94">
        <f t="shared" si="52"/>
        <v>0.13935216512645451</v>
      </c>
      <c r="P475" s="94">
        <f t="shared" si="52"/>
        <v>0.13935216512645451</v>
      </c>
      <c r="Q475" s="94">
        <f t="shared" si="52"/>
        <v>0.13935216512645451</v>
      </c>
      <c r="R475" s="94">
        <f t="shared" si="52"/>
        <v>0.13935216512645451</v>
      </c>
      <c r="S475" s="93">
        <f>(1+H475)^((5-Dashboard!$F$9)*3/12)</f>
        <v>1.0674044056150669</v>
      </c>
      <c r="T475" s="93">
        <f t="shared" si="51"/>
        <v>1.2161495206030426</v>
      </c>
      <c r="U475" s="93">
        <f t="shared" si="51"/>
        <v>1.3856225894165761</v>
      </c>
      <c r="V475" s="93">
        <f t="shared" si="51"/>
        <v>1.5787120972999003</v>
      </c>
      <c r="W475" s="93">
        <f t="shared" si="51"/>
        <v>1.7987090461699671</v>
      </c>
      <c r="X475" s="93">
        <f t="shared" si="51"/>
        <v>2.0493630461862917</v>
      </c>
      <c r="Y475" s="93">
        <f t="shared" si="50"/>
        <v>2.3349462238024974</v>
      </c>
      <c r="Z475" s="93">
        <f t="shared" si="50"/>
        <v>2.6603260355432141</v>
      </c>
      <c r="AA475" s="93">
        <f t="shared" si="50"/>
        <v>3.0310482285384381</v>
      </c>
      <c r="AB475" s="93">
        <f t="shared" si="50"/>
        <v>3.4534313617879739</v>
      </c>
      <c r="AC475" s="95">
        <f t="shared" si="50"/>
        <v>3.9346744991687279</v>
      </c>
      <c r="AE475" s="96"/>
    </row>
    <row r="476" spans="3:31" ht="24.75" customHeight="1" x14ac:dyDescent="0.25">
      <c r="C476" s="91">
        <f>ABS(E476-Dashboard!$F$13)</f>
        <v>41.843771183111578</v>
      </c>
      <c r="D476" s="92">
        <f t="shared" si="53"/>
        <v>0.1394521651264545</v>
      </c>
      <c r="E476" s="93" cm="1">
        <f t="array" ref="E476">SUM('DRE + DCF'!$S$41/TIR!S476,'DRE + DCF'!$U$41:$AD$41/TIR!T476:AC476,TIR!F476)</f>
        <v>89.463771183111575</v>
      </c>
      <c r="F476" s="100">
        <f>'DRE + DCF'!$AE$38*'DRE + DCF'!$AE$39*(1+G476)/(R476-G476)/AC476</f>
        <v>57.518179512618204</v>
      </c>
      <c r="G476" s="92">
        <f>R476*(1-'DRE + DCF'!$AE$39)</f>
        <v>8.3671299075872702E-2</v>
      </c>
      <c r="H476" s="94">
        <f t="shared" si="49"/>
        <v>0.1394521651264545</v>
      </c>
      <c r="I476" s="94">
        <f t="shared" si="52"/>
        <v>0.1394521651264545</v>
      </c>
      <c r="J476" s="94">
        <f t="shared" si="52"/>
        <v>0.1394521651264545</v>
      </c>
      <c r="K476" s="94">
        <f t="shared" si="52"/>
        <v>0.1394521651264545</v>
      </c>
      <c r="L476" s="94">
        <f t="shared" si="52"/>
        <v>0.1394521651264545</v>
      </c>
      <c r="M476" s="94">
        <f t="shared" si="52"/>
        <v>0.1394521651264545</v>
      </c>
      <c r="N476" s="94">
        <f t="shared" si="52"/>
        <v>0.1394521651264545</v>
      </c>
      <c r="O476" s="94">
        <f t="shared" si="52"/>
        <v>0.1394521651264545</v>
      </c>
      <c r="P476" s="94">
        <f t="shared" si="52"/>
        <v>0.1394521651264545</v>
      </c>
      <c r="Q476" s="94">
        <f t="shared" si="52"/>
        <v>0.1394521651264545</v>
      </c>
      <c r="R476" s="94">
        <f t="shared" si="52"/>
        <v>0.1394521651264545</v>
      </c>
      <c r="S476" s="93">
        <f>(1+H476)^((5-Dashboard!$F$9)*3/12)</f>
        <v>1.0674512471895166</v>
      </c>
      <c r="T476" s="93">
        <f t="shared" si="51"/>
        <v>1.2163096347770288</v>
      </c>
      <c r="U476" s="93">
        <f t="shared" si="51"/>
        <v>1.3859266468108524</v>
      </c>
      <c r="V476" s="93">
        <f t="shared" si="51"/>
        <v>1.5791971184150726</v>
      </c>
      <c r="W476" s="93">
        <f t="shared" si="51"/>
        <v>1.7994195757395124</v>
      </c>
      <c r="X476" s="93">
        <f t="shared" si="51"/>
        <v>2.0503525315473135</v>
      </c>
      <c r="Y476" s="93">
        <f t="shared" si="50"/>
        <v>2.3362786313440931</v>
      </c>
      <c r="Z476" s="93">
        <f t="shared" si="50"/>
        <v>2.6620777448236965</v>
      </c>
      <c r="AA476" s="93">
        <f t="shared" si="50"/>
        <v>3.0333102500743099</v>
      </c>
      <c r="AB476" s="93">
        <f t="shared" si="50"/>
        <v>3.4563119319474391</v>
      </c>
      <c r="AC476" s="95">
        <f t="shared" si="50"/>
        <v>3.9383021142099079</v>
      </c>
      <c r="AE476" s="96"/>
    </row>
    <row r="477" spans="3:31" ht="24.75" customHeight="1" x14ac:dyDescent="0.25">
      <c r="C477" s="91">
        <f>ABS(E477-Dashboard!$F$13)</f>
        <v>41.737564413546117</v>
      </c>
      <c r="D477" s="92">
        <f t="shared" si="53"/>
        <v>0.13955216512645449</v>
      </c>
      <c r="E477" s="93" cm="1">
        <f t="array" ref="E477">SUM('DRE + DCF'!$S$41/TIR!S477,'DRE + DCF'!$U$41:$AD$41/TIR!T477:AC477,TIR!F477)</f>
        <v>89.357564413546115</v>
      </c>
      <c r="F477" s="100">
        <f>'DRE + DCF'!$AE$38*'DRE + DCF'!$AE$39*(1+G477)/(R477-G477)/AC477</f>
        <v>57.427204627856106</v>
      </c>
      <c r="G477" s="92">
        <f>R477*(1-'DRE + DCF'!$AE$39)</f>
        <v>8.3731299075872692E-2</v>
      </c>
      <c r="H477" s="94">
        <f t="shared" si="49"/>
        <v>0.13955216512645449</v>
      </c>
      <c r="I477" s="94">
        <f t="shared" si="52"/>
        <v>0.13955216512645449</v>
      </c>
      <c r="J477" s="94">
        <f t="shared" si="52"/>
        <v>0.13955216512645449</v>
      </c>
      <c r="K477" s="94">
        <f t="shared" si="52"/>
        <v>0.13955216512645449</v>
      </c>
      <c r="L477" s="94">
        <f t="shared" si="52"/>
        <v>0.13955216512645449</v>
      </c>
      <c r="M477" s="94">
        <f t="shared" si="52"/>
        <v>0.13955216512645449</v>
      </c>
      <c r="N477" s="94">
        <f t="shared" si="52"/>
        <v>0.13955216512645449</v>
      </c>
      <c r="O477" s="94">
        <f t="shared" si="52"/>
        <v>0.13955216512645449</v>
      </c>
      <c r="P477" s="94">
        <f t="shared" si="52"/>
        <v>0.13955216512645449</v>
      </c>
      <c r="Q477" s="94">
        <f t="shared" si="52"/>
        <v>0.13955216512645449</v>
      </c>
      <c r="R477" s="94">
        <f t="shared" si="52"/>
        <v>0.13955216512645449</v>
      </c>
      <c r="S477" s="93">
        <f>(1+H477)^((5-Dashboard!$F$9)*3/12)</f>
        <v>1.0674980867085684</v>
      </c>
      <c r="T477" s="93">
        <f t="shared" si="51"/>
        <v>1.2164697559770967</v>
      </c>
      <c r="U477" s="93">
        <f t="shared" si="51"/>
        <v>1.3862307442345503</v>
      </c>
      <c r="V477" s="93">
        <f t="shared" si="51"/>
        <v>1.5796822459573381</v>
      </c>
      <c r="W477" s="93">
        <f t="shared" si="51"/>
        <v>1.8001303235925048</v>
      </c>
      <c r="X477" s="93">
        <f t="shared" si="51"/>
        <v>2.0513424077596238</v>
      </c>
      <c r="Y477" s="93">
        <f t="shared" si="50"/>
        <v>2.3376116821781934</v>
      </c>
      <c r="Z477" s="93">
        <f t="shared" si="50"/>
        <v>2.6638304536510535</v>
      </c>
      <c r="AA477" s="93">
        <f t="shared" si="50"/>
        <v>3.0355737609878433</v>
      </c>
      <c r="AB477" s="93">
        <f t="shared" si="50"/>
        <v>3.4591946517347512</v>
      </c>
      <c r="AC477" s="95">
        <f t="shared" si="50"/>
        <v>3.9419327549781871</v>
      </c>
      <c r="AE477" s="96"/>
    </row>
    <row r="478" spans="3:31" ht="24.75" customHeight="1" x14ac:dyDescent="0.25">
      <c r="C478" s="91">
        <f>ABS(E478-Dashboard!$F$13)</f>
        <v>41.631546418162834</v>
      </c>
      <c r="D478" s="92">
        <f t="shared" si="53"/>
        <v>0.13965216512645448</v>
      </c>
      <c r="E478" s="93" cm="1">
        <f t="array" ref="E478">SUM('DRE + DCF'!$S$41/TIR!S478,'DRE + DCF'!$U$41:$AD$41/TIR!T478:AC478,TIR!F478)</f>
        <v>89.251546418162832</v>
      </c>
      <c r="F478" s="100">
        <f>'DRE + DCF'!$AE$38*'DRE + DCF'!$AE$39*(1+G478)/(R478-G478)/AC478</f>
        <v>57.336407537164654</v>
      </c>
      <c r="G478" s="92">
        <f>R478*(1-'DRE + DCF'!$AE$39)</f>
        <v>8.3791299075872683E-2</v>
      </c>
      <c r="H478" s="94">
        <f t="shared" si="49"/>
        <v>0.13965216512645448</v>
      </c>
      <c r="I478" s="94">
        <f t="shared" si="52"/>
        <v>0.13965216512645448</v>
      </c>
      <c r="J478" s="94">
        <f t="shared" si="52"/>
        <v>0.13965216512645448</v>
      </c>
      <c r="K478" s="94">
        <f t="shared" si="52"/>
        <v>0.13965216512645448</v>
      </c>
      <c r="L478" s="94">
        <f t="shared" si="52"/>
        <v>0.13965216512645448</v>
      </c>
      <c r="M478" s="94">
        <f t="shared" si="52"/>
        <v>0.13965216512645448</v>
      </c>
      <c r="N478" s="94">
        <f t="shared" si="52"/>
        <v>0.13965216512645448</v>
      </c>
      <c r="O478" s="94">
        <f t="shared" si="52"/>
        <v>0.13965216512645448</v>
      </c>
      <c r="P478" s="94">
        <f t="shared" si="52"/>
        <v>0.13965216512645448</v>
      </c>
      <c r="Q478" s="94">
        <f t="shared" si="52"/>
        <v>0.13965216512645448</v>
      </c>
      <c r="R478" s="94">
        <f t="shared" si="52"/>
        <v>0.13965216512645448</v>
      </c>
      <c r="S478" s="93">
        <f>(1+H478)^((5-Dashboard!$F$9)*3/12)</f>
        <v>1.0675449241724932</v>
      </c>
      <c r="T478" s="93">
        <f t="shared" si="51"/>
        <v>1.2166298842029386</v>
      </c>
      <c r="U478" s="93">
        <f t="shared" si="51"/>
        <v>1.3865348816894265</v>
      </c>
      <c r="V478" s="93">
        <f t="shared" si="51"/>
        <v>1.5801674799407073</v>
      </c>
      <c r="W478" s="93">
        <f t="shared" si="51"/>
        <v>1.8008412897768402</v>
      </c>
      <c r="X478" s="93">
        <f t="shared" si="51"/>
        <v>2.0523326749432926</v>
      </c>
      <c r="Y478" s="93">
        <f t="shared" si="50"/>
        <v>2.338945376558891</v>
      </c>
      <c r="Z478" s="93">
        <f t="shared" si="50"/>
        <v>2.6655841625078502</v>
      </c>
      <c r="AA478" s="93">
        <f t="shared" si="50"/>
        <v>3.0378387621288581</v>
      </c>
      <c r="AB478" s="93">
        <f t="shared" si="50"/>
        <v>3.462079522565221</v>
      </c>
      <c r="AC478" s="95">
        <f t="shared" si="50"/>
        <v>3.9455664237314156</v>
      </c>
      <c r="AE478" s="96"/>
    </row>
    <row r="479" spans="3:31" ht="24.75" customHeight="1" x14ac:dyDescent="0.25">
      <c r="C479" s="91">
        <f>ABS(E479-Dashboard!$F$13)</f>
        <v>41.525716755998609</v>
      </c>
      <c r="D479" s="92">
        <f t="shared" si="53"/>
        <v>0.13975216512645447</v>
      </c>
      <c r="E479" s="93" cm="1">
        <f t="array" ref="E479">SUM('DRE + DCF'!$S$41/TIR!S479,'DRE + DCF'!$U$41:$AD$41/TIR!T479:AC479,TIR!F479)</f>
        <v>89.145716755998606</v>
      </c>
      <c r="F479" s="100">
        <f>'DRE + DCF'!$AE$38*'DRE + DCF'!$AE$39*(1+G479)/(R479-G479)/AC479</f>
        <v>57.245787809274461</v>
      </c>
      <c r="G479" s="92">
        <f>R479*(1-'DRE + DCF'!$AE$39)</f>
        <v>8.3851299075872673E-2</v>
      </c>
      <c r="H479" s="94">
        <f t="shared" si="49"/>
        <v>0.13975216512645447</v>
      </c>
      <c r="I479" s="94">
        <f t="shared" si="52"/>
        <v>0.13975216512645447</v>
      </c>
      <c r="J479" s="94">
        <f t="shared" si="52"/>
        <v>0.13975216512645447</v>
      </c>
      <c r="K479" s="94">
        <f t="shared" si="52"/>
        <v>0.13975216512645447</v>
      </c>
      <c r="L479" s="94">
        <f t="shared" si="52"/>
        <v>0.13975216512645447</v>
      </c>
      <c r="M479" s="94">
        <f t="shared" si="52"/>
        <v>0.13975216512645447</v>
      </c>
      <c r="N479" s="94">
        <f t="shared" si="52"/>
        <v>0.13975216512645447</v>
      </c>
      <c r="O479" s="94">
        <f t="shared" si="52"/>
        <v>0.13975216512645447</v>
      </c>
      <c r="P479" s="94">
        <f t="shared" si="52"/>
        <v>0.13975216512645447</v>
      </c>
      <c r="Q479" s="94">
        <f t="shared" si="52"/>
        <v>0.13975216512645447</v>
      </c>
      <c r="R479" s="94">
        <f t="shared" si="52"/>
        <v>0.13975216512645447</v>
      </c>
      <c r="S479" s="93">
        <f>(1+H479)^((5-Dashboard!$F$9)*3/12)</f>
        <v>1.0675917595815614</v>
      </c>
      <c r="T479" s="93">
        <f t="shared" si="51"/>
        <v>1.2167900194542458</v>
      </c>
      <c r="U479" s="93">
        <f t="shared" si="51"/>
        <v>1.3868390591772373</v>
      </c>
      <c r="V479" s="93">
        <f t="shared" si="51"/>
        <v>1.5806528203791912</v>
      </c>
      <c r="W479" s="93">
        <f t="shared" si="51"/>
        <v>1.8015524743404199</v>
      </c>
      <c r="X479" s="93">
        <f t="shared" si="51"/>
        <v>2.0533233332184149</v>
      </c>
      <c r="Y479" s="93">
        <f t="shared" si="50"/>
        <v>2.3402797147403565</v>
      </c>
      <c r="Z479" s="93">
        <f t="shared" si="50"/>
        <v>2.6673388718768423</v>
      </c>
      <c r="AA479" s="93">
        <f t="shared" si="50"/>
        <v>3.0401052543475853</v>
      </c>
      <c r="AB479" s="93">
        <f t="shared" si="50"/>
        <v>3.4649665458549705</v>
      </c>
      <c r="AC479" s="95">
        <f t="shared" si="50"/>
        <v>3.9492031227289348</v>
      </c>
      <c r="AE479" s="96"/>
    </row>
    <row r="480" spans="3:31" ht="24.75" customHeight="1" x14ac:dyDescent="0.25">
      <c r="C480" s="91">
        <f>ABS(E480-Dashboard!$F$13)</f>
        <v>41.420074987389889</v>
      </c>
      <c r="D480" s="92">
        <f t="shared" si="53"/>
        <v>0.13985216512645446</v>
      </c>
      <c r="E480" s="93" cm="1">
        <f t="array" ref="E480">SUM('DRE + DCF'!$S$41/TIR!S480,'DRE + DCF'!$U$41:$AD$41/TIR!T480:AC480,TIR!F480)</f>
        <v>89.040074987389886</v>
      </c>
      <c r="F480" s="100">
        <f>'DRE + DCF'!$AE$38*'DRE + DCF'!$AE$39*(1+G480)/(R480-G480)/AC480</f>
        <v>57.155345014205928</v>
      </c>
      <c r="G480" s="92">
        <f>R480*(1-'DRE + DCF'!$AE$39)</f>
        <v>8.3911299075872678E-2</v>
      </c>
      <c r="H480" s="94">
        <f t="shared" si="49"/>
        <v>0.13985216512645446</v>
      </c>
      <c r="I480" s="94">
        <f t="shared" si="52"/>
        <v>0.13985216512645446</v>
      </c>
      <c r="J480" s="94">
        <f t="shared" si="52"/>
        <v>0.13985216512645446</v>
      </c>
      <c r="K480" s="94">
        <f t="shared" si="52"/>
        <v>0.13985216512645446</v>
      </c>
      <c r="L480" s="94">
        <f t="shared" si="52"/>
        <v>0.13985216512645446</v>
      </c>
      <c r="M480" s="94">
        <f t="shared" si="52"/>
        <v>0.13985216512645446</v>
      </c>
      <c r="N480" s="94">
        <f t="shared" si="52"/>
        <v>0.13985216512645446</v>
      </c>
      <c r="O480" s="94">
        <f t="shared" si="52"/>
        <v>0.13985216512645446</v>
      </c>
      <c r="P480" s="94">
        <f t="shared" si="52"/>
        <v>0.13985216512645446</v>
      </c>
      <c r="Q480" s="94">
        <f t="shared" si="52"/>
        <v>0.13985216512645446</v>
      </c>
      <c r="R480" s="94">
        <f t="shared" si="52"/>
        <v>0.13985216512645446</v>
      </c>
      <c r="S480" s="93">
        <f>(1+H480)^((5-Dashboard!$F$9)*3/12)</f>
        <v>1.0676385929360432</v>
      </c>
      <c r="T480" s="93">
        <f t="shared" si="51"/>
        <v>1.2169501617307101</v>
      </c>
      <c r="U480" s="93">
        <f t="shared" si="51"/>
        <v>1.3871432766997387</v>
      </c>
      <c r="V480" s="93">
        <f t="shared" si="51"/>
        <v>1.5811382672868015</v>
      </c>
      <c r="W480" s="93">
        <f t="shared" si="51"/>
        <v>1.8022638773311512</v>
      </c>
      <c r="X480" s="93">
        <f t="shared" si="51"/>
        <v>2.0543143827051114</v>
      </c>
      <c r="Y480" s="93">
        <f t="shared" si="50"/>
        <v>2.341614696976837</v>
      </c>
      <c r="Z480" s="93">
        <f t="shared" si="50"/>
        <v>2.669094582240974</v>
      </c>
      <c r="AA480" s="93">
        <f t="shared" si="50"/>
        <v>3.0423732384946636</v>
      </c>
      <c r="AB480" s="93">
        <f t="shared" si="50"/>
        <v>3.467855723020925</v>
      </c>
      <c r="AC480" s="95">
        <f t="shared" si="50"/>
        <v>3.9528428542315672</v>
      </c>
      <c r="AE480" s="96"/>
    </row>
    <row r="481" spans="3:31" ht="24.75" customHeight="1" x14ac:dyDescent="0.25">
      <c r="C481" s="91">
        <f>ABS(E481-Dashboard!$F$13)</f>
        <v>41.314620673967944</v>
      </c>
      <c r="D481" s="92">
        <f t="shared" si="53"/>
        <v>0.13995216512645445</v>
      </c>
      <c r="E481" s="93" cm="1">
        <f t="array" ref="E481">SUM('DRE + DCF'!$S$41/TIR!S481,'DRE + DCF'!$U$41:$AD$41/TIR!T481:AC481,TIR!F481)</f>
        <v>88.934620673967942</v>
      </c>
      <c r="F481" s="100">
        <f>'DRE + DCF'!$AE$38*'DRE + DCF'!$AE$39*(1+G481)/(R481-G481)/AC481</f>
        <v>57.065078723264449</v>
      </c>
      <c r="G481" s="92">
        <f>R481*(1-'DRE + DCF'!$AE$39)</f>
        <v>8.3971299075872669E-2</v>
      </c>
      <c r="H481" s="94">
        <f t="shared" si="49"/>
        <v>0.13995216512645445</v>
      </c>
      <c r="I481" s="94">
        <f t="shared" si="52"/>
        <v>0.13995216512645445</v>
      </c>
      <c r="J481" s="94">
        <f t="shared" si="52"/>
        <v>0.13995216512645445</v>
      </c>
      <c r="K481" s="94">
        <f t="shared" si="52"/>
        <v>0.13995216512645445</v>
      </c>
      <c r="L481" s="94">
        <f t="shared" si="52"/>
        <v>0.13995216512645445</v>
      </c>
      <c r="M481" s="94">
        <f t="shared" si="52"/>
        <v>0.13995216512645445</v>
      </c>
      <c r="N481" s="94">
        <f t="shared" si="52"/>
        <v>0.13995216512645445</v>
      </c>
      <c r="O481" s="94">
        <f t="shared" si="52"/>
        <v>0.13995216512645445</v>
      </c>
      <c r="P481" s="94">
        <f t="shared" si="52"/>
        <v>0.13995216512645445</v>
      </c>
      <c r="Q481" s="94">
        <f t="shared" si="52"/>
        <v>0.13995216512645445</v>
      </c>
      <c r="R481" s="94">
        <f t="shared" si="52"/>
        <v>0.13995216512645445</v>
      </c>
      <c r="S481" s="93">
        <f>(1+H481)^((5-Dashboard!$F$9)*3/12)</f>
        <v>1.0676854242362093</v>
      </c>
      <c r="T481" s="93">
        <f t="shared" si="51"/>
        <v>1.2171103110320236</v>
      </c>
      <c r="U481" s="93">
        <f t="shared" si="51"/>
        <v>1.3874475342586876</v>
      </c>
      <c r="V481" s="93">
        <f t="shared" si="51"/>
        <v>1.5816238206775515</v>
      </c>
      <c r="W481" s="93">
        <f t="shared" si="51"/>
        <v>1.8029754987969497</v>
      </c>
      <c r="X481" s="93">
        <f t="shared" si="51"/>
        <v>2.0553058235235317</v>
      </c>
      <c r="Y481" s="93">
        <f t="shared" si="50"/>
        <v>2.3429503235226603</v>
      </c>
      <c r="Z481" s="93">
        <f t="shared" si="50"/>
        <v>2.6708512940833833</v>
      </c>
      <c r="AA481" s="93">
        <f t="shared" si="50"/>
        <v>3.0446427154211451</v>
      </c>
      <c r="AB481" s="93">
        <f t="shared" si="50"/>
        <v>3.4707470554808215</v>
      </c>
      <c r="AC481" s="95">
        <f t="shared" si="50"/>
        <v>3.9564856205016286</v>
      </c>
      <c r="AE481" s="96"/>
    </row>
    <row r="482" spans="3:31" ht="24.75" customHeight="1" x14ac:dyDescent="0.25">
      <c r="C482" s="91">
        <f>ABS(E482-Dashboard!$F$13)</f>
        <v>41.209353378654221</v>
      </c>
      <c r="D482" s="92">
        <f t="shared" si="53"/>
        <v>0.14005216512645444</v>
      </c>
      <c r="E482" s="93" cm="1">
        <f t="array" ref="E482">SUM('DRE + DCF'!$S$41/TIR!S482,'DRE + DCF'!$U$41:$AD$41/TIR!T482:AC482,TIR!F482)</f>
        <v>88.829353378654218</v>
      </c>
      <c r="F482" s="100">
        <f>'DRE + DCF'!$AE$38*'DRE + DCF'!$AE$39*(1+G482)/(R482-G482)/AC482</f>
        <v>56.974988509035747</v>
      </c>
      <c r="G482" s="92">
        <f>R482*(1-'DRE + DCF'!$AE$39)</f>
        <v>8.4031299075872659E-2</v>
      </c>
      <c r="H482" s="94">
        <f t="shared" si="49"/>
        <v>0.14005216512645444</v>
      </c>
      <c r="I482" s="94">
        <f t="shared" si="52"/>
        <v>0.14005216512645444</v>
      </c>
      <c r="J482" s="94">
        <f t="shared" si="52"/>
        <v>0.14005216512645444</v>
      </c>
      <c r="K482" s="94">
        <f t="shared" si="52"/>
        <v>0.14005216512645444</v>
      </c>
      <c r="L482" s="94">
        <f t="shared" si="52"/>
        <v>0.14005216512645444</v>
      </c>
      <c r="M482" s="94">
        <f t="shared" si="52"/>
        <v>0.14005216512645444</v>
      </c>
      <c r="N482" s="94">
        <f t="shared" si="52"/>
        <v>0.14005216512645444</v>
      </c>
      <c r="O482" s="94">
        <f t="shared" si="52"/>
        <v>0.14005216512645444</v>
      </c>
      <c r="P482" s="94">
        <f t="shared" si="52"/>
        <v>0.14005216512645444</v>
      </c>
      <c r="Q482" s="94">
        <f t="shared" si="52"/>
        <v>0.14005216512645444</v>
      </c>
      <c r="R482" s="94">
        <f t="shared" si="52"/>
        <v>0.14005216512645444</v>
      </c>
      <c r="S482" s="93">
        <f>(1+H482)^((5-Dashboard!$F$9)*3/12)</f>
        <v>1.0677322534823299</v>
      </c>
      <c r="T482" s="93">
        <f t="shared" si="51"/>
        <v>1.2172704673578785</v>
      </c>
      <c r="U482" s="93">
        <f t="shared" si="51"/>
        <v>1.3877518318558404</v>
      </c>
      <c r="V482" s="93">
        <f t="shared" si="51"/>
        <v>1.5821094805654541</v>
      </c>
      <c r="W482" s="93">
        <f t="shared" si="51"/>
        <v>1.8036873387857359</v>
      </c>
      <c r="X482" s="93">
        <f t="shared" si="51"/>
        <v>2.056297655793851</v>
      </c>
      <c r="Y482" s="93">
        <f t="shared" si="50"/>
        <v>2.3442865946322327</v>
      </c>
      <c r="Z482" s="93">
        <f t="shared" si="50"/>
        <v>2.6726090078873996</v>
      </c>
      <c r="AA482" s="93">
        <f t="shared" si="50"/>
        <v>3.0469136859784949</v>
      </c>
      <c r="AB482" s="93">
        <f t="shared" si="50"/>
        <v>3.4736405446532088</v>
      </c>
      <c r="AC482" s="95">
        <f t="shared" si="50"/>
        <v>3.960131423802927</v>
      </c>
      <c r="AE482" s="96"/>
    </row>
    <row r="483" spans="3:31" ht="24.75" customHeight="1" x14ac:dyDescent="0.25">
      <c r="C483" s="91">
        <f>ABS(E483-Dashboard!$F$13)</f>
        <v>41.104272665655962</v>
      </c>
      <c r="D483" s="92">
        <f t="shared" si="53"/>
        <v>0.14015216512645443</v>
      </c>
      <c r="E483" s="93" cm="1">
        <f t="array" ref="E483">SUM('DRE + DCF'!$S$41/TIR!S483,'DRE + DCF'!$U$41:$AD$41/TIR!T483:AC483,TIR!F483)</f>
        <v>88.72427266565596</v>
      </c>
      <c r="F483" s="100">
        <f>'DRE + DCF'!$AE$38*'DRE + DCF'!$AE$39*(1+G483)/(R483-G483)/AC483</f>
        <v>56.885073945381528</v>
      </c>
      <c r="G483" s="92">
        <f>R483*(1-'DRE + DCF'!$AE$39)</f>
        <v>8.409129907587265E-2</v>
      </c>
      <c r="H483" s="94">
        <f t="shared" si="49"/>
        <v>0.14015216512645443</v>
      </c>
      <c r="I483" s="94">
        <f t="shared" si="52"/>
        <v>0.14015216512645443</v>
      </c>
      <c r="J483" s="94">
        <f t="shared" si="52"/>
        <v>0.14015216512645443</v>
      </c>
      <c r="K483" s="94">
        <f t="shared" si="52"/>
        <v>0.14015216512645443</v>
      </c>
      <c r="L483" s="94">
        <f t="shared" si="52"/>
        <v>0.14015216512645443</v>
      </c>
      <c r="M483" s="94">
        <f t="shared" si="52"/>
        <v>0.14015216512645443</v>
      </c>
      <c r="N483" s="94">
        <f t="shared" si="52"/>
        <v>0.14015216512645443</v>
      </c>
      <c r="O483" s="94">
        <f t="shared" si="52"/>
        <v>0.14015216512645443</v>
      </c>
      <c r="P483" s="94">
        <f t="shared" si="52"/>
        <v>0.14015216512645443</v>
      </c>
      <c r="Q483" s="94">
        <f t="shared" si="52"/>
        <v>0.14015216512645443</v>
      </c>
      <c r="R483" s="94">
        <f t="shared" si="52"/>
        <v>0.14015216512645443</v>
      </c>
      <c r="S483" s="93">
        <f>(1+H483)^((5-Dashboard!$F$9)*3/12)</f>
        <v>1.0677790806746752</v>
      </c>
      <c r="T483" s="93">
        <f t="shared" si="51"/>
        <v>1.2174306307079659</v>
      </c>
      <c r="U483" s="93">
        <f t="shared" si="51"/>
        <v>1.3880561694929521</v>
      </c>
      <c r="V483" s="93">
        <f t="shared" si="51"/>
        <v>1.5825952469645219</v>
      </c>
      <c r="W483" s="93">
        <f t="shared" si="51"/>
        <v>1.8043993973454353</v>
      </c>
      <c r="X483" s="93">
        <f t="shared" si="51"/>
        <v>2.0572898796362673</v>
      </c>
      <c r="Y483" s="93">
        <f t="shared" si="50"/>
        <v>2.3456235105600327</v>
      </c>
      <c r="Z483" s="93">
        <f t="shared" si="50"/>
        <v>2.6743677241365358</v>
      </c>
      <c r="AA483" s="93">
        <f t="shared" si="50"/>
        <v>3.0491861510185796</v>
      </c>
      <c r="AB483" s="93">
        <f t="shared" si="50"/>
        <v>3.4765361919574334</v>
      </c>
      <c r="AC483" s="95">
        <f t="shared" si="50"/>
        <v>3.9637802664007462</v>
      </c>
      <c r="AE483" s="96"/>
    </row>
    <row r="484" spans="3:31" ht="24.75" customHeight="1" x14ac:dyDescent="0.25">
      <c r="C484" s="91">
        <f>ABS(E484-Dashboard!$F$13)</f>
        <v>40.999378100461051</v>
      </c>
      <c r="D484" s="92">
        <f t="shared" si="53"/>
        <v>0.14025216512645441</v>
      </c>
      <c r="E484" s="93" cm="1">
        <f t="array" ref="E484">SUM('DRE + DCF'!$S$41/TIR!S484,'DRE + DCF'!$U$41:$AD$41/TIR!T484:AC484,TIR!F484)</f>
        <v>88.619378100461049</v>
      </c>
      <c r="F484" s="100">
        <f>'DRE + DCF'!$AE$38*'DRE + DCF'!$AE$39*(1+G484)/(R484-G484)/AC484</f>
        <v>56.795334607434398</v>
      </c>
      <c r="G484" s="92">
        <f>R484*(1-'DRE + DCF'!$AE$39)</f>
        <v>8.415129907587264E-2</v>
      </c>
      <c r="H484" s="94">
        <f t="shared" si="49"/>
        <v>0.14025216512645441</v>
      </c>
      <c r="I484" s="94">
        <f t="shared" si="52"/>
        <v>0.14025216512645441</v>
      </c>
      <c r="J484" s="94">
        <f t="shared" si="52"/>
        <v>0.14025216512645441</v>
      </c>
      <c r="K484" s="94">
        <f t="shared" si="52"/>
        <v>0.14025216512645441</v>
      </c>
      <c r="L484" s="94">
        <f t="shared" ref="I484:R509" si="54">$D484</f>
        <v>0.14025216512645441</v>
      </c>
      <c r="M484" s="94">
        <f t="shared" si="54"/>
        <v>0.14025216512645441</v>
      </c>
      <c r="N484" s="94">
        <f t="shared" si="54"/>
        <v>0.14025216512645441</v>
      </c>
      <c r="O484" s="94">
        <f t="shared" si="54"/>
        <v>0.14025216512645441</v>
      </c>
      <c r="P484" s="94">
        <f t="shared" si="54"/>
        <v>0.14025216512645441</v>
      </c>
      <c r="Q484" s="94">
        <f t="shared" si="54"/>
        <v>0.14025216512645441</v>
      </c>
      <c r="R484" s="94">
        <f t="shared" si="54"/>
        <v>0.14025216512645441</v>
      </c>
      <c r="S484" s="93">
        <f>(1+H484)^((5-Dashboard!$F$9)*3/12)</f>
        <v>1.0678259058135153</v>
      </c>
      <c r="T484" s="93">
        <f t="shared" si="51"/>
        <v>1.2175908010819783</v>
      </c>
      <c r="U484" s="93">
        <f t="shared" si="51"/>
        <v>1.3883605471717797</v>
      </c>
      <c r="V484" s="93">
        <f t="shared" si="51"/>
        <v>1.5830811198887706</v>
      </c>
      <c r="W484" s="93">
        <f t="shared" si="51"/>
        <v>1.8051116745239828</v>
      </c>
      <c r="X484" s="93">
        <f t="shared" si="51"/>
        <v>2.058282495171011</v>
      </c>
      <c r="Y484" s="93">
        <f t="shared" si="50"/>
        <v>2.3469610715606262</v>
      </c>
      <c r="Z484" s="93">
        <f t="shared" si="50"/>
        <v>2.6761274433145075</v>
      </c>
      <c r="AA484" s="93">
        <f t="shared" si="50"/>
        <v>3.0514601113936899</v>
      </c>
      <c r="AB484" s="93">
        <f t="shared" si="50"/>
        <v>3.4794339988136662</v>
      </c>
      <c r="AC484" s="95">
        <f t="shared" si="50"/>
        <v>3.9674321505618799</v>
      </c>
      <c r="AE484" s="96"/>
    </row>
    <row r="485" spans="3:31" ht="24.75" customHeight="1" x14ac:dyDescent="0.25">
      <c r="C485" s="91">
        <f>ABS(E485-Dashboard!$F$13)</f>
        <v>40.894669249834003</v>
      </c>
      <c r="D485" s="92">
        <f t="shared" si="53"/>
        <v>0.1403521651264544</v>
      </c>
      <c r="E485" s="93" cm="1">
        <f t="array" ref="E485">SUM('DRE + DCF'!$S$41/TIR!S485,'DRE + DCF'!$U$41:$AD$41/TIR!T485:AC485,TIR!F485)</f>
        <v>88.514669249834</v>
      </c>
      <c r="F485" s="100">
        <f>'DRE + DCF'!$AE$38*'DRE + DCF'!$AE$39*(1+G485)/(R485-G485)/AC485</f>
        <v>56.705770071593733</v>
      </c>
      <c r="G485" s="92">
        <f>R485*(1-'DRE + DCF'!$AE$39)</f>
        <v>8.4211299075872645E-2</v>
      </c>
      <c r="H485" s="94">
        <f t="shared" si="49"/>
        <v>0.1403521651264544</v>
      </c>
      <c r="I485" s="94">
        <f t="shared" si="54"/>
        <v>0.1403521651264544</v>
      </c>
      <c r="J485" s="94">
        <f t="shared" si="54"/>
        <v>0.1403521651264544</v>
      </c>
      <c r="K485" s="94">
        <f t="shared" si="54"/>
        <v>0.1403521651264544</v>
      </c>
      <c r="L485" s="94">
        <f t="shared" si="54"/>
        <v>0.1403521651264544</v>
      </c>
      <c r="M485" s="94">
        <f t="shared" si="54"/>
        <v>0.1403521651264544</v>
      </c>
      <c r="N485" s="94">
        <f t="shared" si="54"/>
        <v>0.1403521651264544</v>
      </c>
      <c r="O485" s="94">
        <f t="shared" si="54"/>
        <v>0.1403521651264544</v>
      </c>
      <c r="P485" s="94">
        <f t="shared" si="54"/>
        <v>0.1403521651264544</v>
      </c>
      <c r="Q485" s="94">
        <f t="shared" si="54"/>
        <v>0.1403521651264544</v>
      </c>
      <c r="R485" s="94">
        <f t="shared" si="54"/>
        <v>0.1403521651264544</v>
      </c>
      <c r="S485" s="93">
        <f>(1+H485)^((5-Dashboard!$F$9)*3/12)</f>
        <v>1.0678727288991203</v>
      </c>
      <c r="T485" s="93">
        <f t="shared" si="51"/>
        <v>1.217750978479607</v>
      </c>
      <c r="U485" s="93">
        <f t="shared" si="51"/>
        <v>1.3886649648940781</v>
      </c>
      <c r="V485" s="93">
        <f t="shared" si="51"/>
        <v>1.5835670993522137</v>
      </c>
      <c r="W485" s="93">
        <f t="shared" si="51"/>
        <v>1.8058241703693159</v>
      </c>
      <c r="X485" s="93">
        <f t="shared" si="51"/>
        <v>2.0592755025183322</v>
      </c>
      <c r="Y485" s="93">
        <f t="shared" si="50"/>
        <v>2.3482992778886476</v>
      </c>
      <c r="Z485" s="93">
        <f t="shared" si="50"/>
        <v>2.6778881659052085</v>
      </c>
      <c r="AA485" s="93">
        <f t="shared" si="50"/>
        <v>3.0537355679565144</v>
      </c>
      <c r="AB485" s="93">
        <f t="shared" si="50"/>
        <v>3.4823339666428739</v>
      </c>
      <c r="AC485" s="95">
        <f t="shared" si="50"/>
        <v>3.9710870785545951</v>
      </c>
      <c r="AE485" s="96"/>
    </row>
    <row r="486" spans="3:31" ht="24.75" customHeight="1" x14ac:dyDescent="0.25">
      <c r="C486" s="91">
        <f>ABS(E486-Dashboard!$F$13)</f>
        <v>40.790145681810792</v>
      </c>
      <c r="D486" s="92">
        <f t="shared" si="53"/>
        <v>0.14045216512645439</v>
      </c>
      <c r="E486" s="93" cm="1">
        <f t="array" ref="E486">SUM('DRE + DCF'!$S$41/TIR!S486,'DRE + DCF'!$U$41:$AD$41/TIR!T486:AC486,TIR!F486)</f>
        <v>88.410145681810789</v>
      </c>
      <c r="F486" s="100">
        <f>'DRE + DCF'!$AE$38*'DRE + DCF'!$AE$39*(1+G486)/(R486-G486)/AC486</f>
        <v>56.616379915520682</v>
      </c>
      <c r="G486" s="92">
        <f>R486*(1-'DRE + DCF'!$AE$39)</f>
        <v>8.4271299075872635E-2</v>
      </c>
      <c r="H486" s="94">
        <f t="shared" si="49"/>
        <v>0.14045216512645439</v>
      </c>
      <c r="I486" s="94">
        <f t="shared" si="54"/>
        <v>0.14045216512645439</v>
      </c>
      <c r="J486" s="94">
        <f t="shared" si="54"/>
        <v>0.14045216512645439</v>
      </c>
      <c r="K486" s="94">
        <f t="shared" si="54"/>
        <v>0.14045216512645439</v>
      </c>
      <c r="L486" s="94">
        <f t="shared" si="54"/>
        <v>0.14045216512645439</v>
      </c>
      <c r="M486" s="94">
        <f t="shared" si="54"/>
        <v>0.14045216512645439</v>
      </c>
      <c r="N486" s="94">
        <f t="shared" si="54"/>
        <v>0.14045216512645439</v>
      </c>
      <c r="O486" s="94">
        <f t="shared" si="54"/>
        <v>0.14045216512645439</v>
      </c>
      <c r="P486" s="94">
        <f t="shared" si="54"/>
        <v>0.14045216512645439</v>
      </c>
      <c r="Q486" s="94">
        <f t="shared" si="54"/>
        <v>0.14045216512645439</v>
      </c>
      <c r="R486" s="94">
        <f t="shared" si="54"/>
        <v>0.14045216512645439</v>
      </c>
      <c r="S486" s="93">
        <f>(1+H486)^((5-Dashboard!$F$9)*3/12)</f>
        <v>1.0679195499317606</v>
      </c>
      <c r="T486" s="93">
        <f t="shared" si="51"/>
        <v>1.217911162900545</v>
      </c>
      <c r="U486" s="93">
        <f t="shared" si="51"/>
        <v>1.3889694226616043</v>
      </c>
      <c r="V486" s="93">
        <f t="shared" si="51"/>
        <v>1.5840531853688677</v>
      </c>
      <c r="W486" s="93">
        <f t="shared" si="51"/>
        <v>1.8065368849293819</v>
      </c>
      <c r="X486" s="93">
        <f t="shared" si="51"/>
        <v>2.0602689017985139</v>
      </c>
      <c r="Y486" s="93">
        <f t="shared" si="50"/>
        <v>2.3496381297988176</v>
      </c>
      <c r="Z486" s="93">
        <f t="shared" si="50"/>
        <v>2.6796498923927343</v>
      </c>
      <c r="AA486" s="93">
        <f t="shared" si="50"/>
        <v>3.0560125215601643</v>
      </c>
      <c r="AB486" s="93">
        <f t="shared" si="50"/>
        <v>3.4852360968668448</v>
      </c>
      <c r="AC486" s="95">
        <f t="shared" si="50"/>
        <v>3.9747450526486658</v>
      </c>
      <c r="AE486" s="96"/>
    </row>
    <row r="487" spans="3:31" ht="24.75" customHeight="1" x14ac:dyDescent="0.25">
      <c r="C487" s="91">
        <f>ABS(E487-Dashboard!$F$13)</f>
        <v>40.685806965694759</v>
      </c>
      <c r="D487" s="92">
        <f t="shared" si="53"/>
        <v>0.14055216512645438</v>
      </c>
      <c r="E487" s="93" cm="1">
        <f t="array" ref="E487">SUM('DRE + DCF'!$S$41/TIR!S487,'DRE + DCF'!$U$41:$AD$41/TIR!T487:AC487,TIR!F487)</f>
        <v>88.305806965694757</v>
      </c>
      <c r="F487" s="100">
        <f>'DRE + DCF'!$AE$38*'DRE + DCF'!$AE$39*(1+G487)/(R487-G487)/AC487</f>
        <v>56.527163718133934</v>
      </c>
      <c r="G487" s="92">
        <f>R487*(1-'DRE + DCF'!$AE$39)</f>
        <v>8.4331299075872626E-2</v>
      </c>
      <c r="H487" s="94">
        <f t="shared" si="49"/>
        <v>0.14055216512645438</v>
      </c>
      <c r="I487" s="94">
        <f t="shared" si="54"/>
        <v>0.14055216512645438</v>
      </c>
      <c r="J487" s="94">
        <f t="shared" si="54"/>
        <v>0.14055216512645438</v>
      </c>
      <c r="K487" s="94">
        <f t="shared" si="54"/>
        <v>0.14055216512645438</v>
      </c>
      <c r="L487" s="94">
        <f t="shared" si="54"/>
        <v>0.14055216512645438</v>
      </c>
      <c r="M487" s="94">
        <f t="shared" si="54"/>
        <v>0.14055216512645438</v>
      </c>
      <c r="N487" s="94">
        <f t="shared" si="54"/>
        <v>0.14055216512645438</v>
      </c>
      <c r="O487" s="94">
        <f t="shared" si="54"/>
        <v>0.14055216512645438</v>
      </c>
      <c r="P487" s="94">
        <f t="shared" si="54"/>
        <v>0.14055216512645438</v>
      </c>
      <c r="Q487" s="94">
        <f t="shared" si="54"/>
        <v>0.14055216512645438</v>
      </c>
      <c r="R487" s="94">
        <f t="shared" si="54"/>
        <v>0.14055216512645438</v>
      </c>
      <c r="S487" s="93">
        <f>(1+H487)^((5-Dashboard!$F$9)*3/12)</f>
        <v>1.067966368911706</v>
      </c>
      <c r="T487" s="93">
        <f t="shared" si="51"/>
        <v>1.2180713543444839</v>
      </c>
      <c r="U487" s="93">
        <f t="shared" si="51"/>
        <v>1.3892739204761135</v>
      </c>
      <c r="V487" s="93">
        <f t="shared" si="51"/>
        <v>1.5845393779527488</v>
      </c>
      <c r="W487" s="93">
        <f t="shared" si="51"/>
        <v>1.8072498182521328</v>
      </c>
      <c r="X487" s="93">
        <f t="shared" si="51"/>
        <v>2.0612626931318609</v>
      </c>
      <c r="Y487" s="93">
        <f t="shared" si="50"/>
        <v>2.3509776275459302</v>
      </c>
      <c r="Z487" s="93">
        <f t="shared" si="50"/>
        <v>2.6814126232613655</v>
      </c>
      <c r="AA487" s="93">
        <f t="shared" si="50"/>
        <v>3.0582909730581558</v>
      </c>
      <c r="AB487" s="93">
        <f t="shared" si="50"/>
        <v>3.4881403909081703</v>
      </c>
      <c r="AC487" s="95">
        <f t="shared" si="50"/>
        <v>3.9784060751153505</v>
      </c>
      <c r="AE487" s="96"/>
    </row>
    <row r="488" spans="3:31" ht="24.75" customHeight="1" x14ac:dyDescent="0.25">
      <c r="C488" s="91">
        <f>ABS(E488-Dashboard!$F$13)</f>
        <v>40.581652672051767</v>
      </c>
      <c r="D488" s="92">
        <f t="shared" si="53"/>
        <v>0.14065216512645437</v>
      </c>
      <c r="E488" s="93" cm="1">
        <f t="array" ref="E488">SUM('DRE + DCF'!$S$41/TIR!S488,'DRE + DCF'!$U$41:$AD$41/TIR!T488:AC488,TIR!F488)</f>
        <v>88.201652672051765</v>
      </c>
      <c r="F488" s="100">
        <f>'DRE + DCF'!$AE$38*'DRE + DCF'!$AE$39*(1+G488)/(R488-G488)/AC488</f>
        <v>56.438121059604995</v>
      </c>
      <c r="G488" s="92">
        <f>R488*(1-'DRE + DCF'!$AE$39)</f>
        <v>8.4391299075872617E-2</v>
      </c>
      <c r="H488" s="94">
        <f t="shared" si="49"/>
        <v>0.14065216512645437</v>
      </c>
      <c r="I488" s="94">
        <f t="shared" si="54"/>
        <v>0.14065216512645437</v>
      </c>
      <c r="J488" s="94">
        <f t="shared" si="54"/>
        <v>0.14065216512645437</v>
      </c>
      <c r="K488" s="94">
        <f t="shared" si="54"/>
        <v>0.14065216512645437</v>
      </c>
      <c r="L488" s="94">
        <f t="shared" si="54"/>
        <v>0.14065216512645437</v>
      </c>
      <c r="M488" s="94">
        <f t="shared" si="54"/>
        <v>0.14065216512645437</v>
      </c>
      <c r="N488" s="94">
        <f t="shared" si="54"/>
        <v>0.14065216512645437</v>
      </c>
      <c r="O488" s="94">
        <f t="shared" si="54"/>
        <v>0.14065216512645437</v>
      </c>
      <c r="P488" s="94">
        <f t="shared" si="54"/>
        <v>0.14065216512645437</v>
      </c>
      <c r="Q488" s="94">
        <f t="shared" si="54"/>
        <v>0.14065216512645437</v>
      </c>
      <c r="R488" s="94">
        <f t="shared" si="54"/>
        <v>0.14065216512645437</v>
      </c>
      <c r="S488" s="93">
        <f>(1+H488)^((5-Dashboard!$F$9)*3/12)</f>
        <v>1.0680131858392266</v>
      </c>
      <c r="T488" s="93">
        <f t="shared" si="51"/>
        <v>1.2182315528111161</v>
      </c>
      <c r="U488" s="93">
        <f t="shared" si="51"/>
        <v>1.389578458339362</v>
      </c>
      <c r="V488" s="93">
        <f t="shared" si="51"/>
        <v>1.5850256771178737</v>
      </c>
      <c r="W488" s="93">
        <f t="shared" si="51"/>
        <v>1.8079629703855269</v>
      </c>
      <c r="X488" s="93">
        <f t="shared" si="51"/>
        <v>2.0622568766387066</v>
      </c>
      <c r="Y488" s="93">
        <f t="shared" si="50"/>
        <v>2.3523177713848598</v>
      </c>
      <c r="Z488" s="93">
        <f t="shared" si="50"/>
        <v>2.6831763589955759</v>
      </c>
      <c r="AA488" s="93">
        <f t="shared" si="50"/>
        <v>3.0605709233044203</v>
      </c>
      <c r="AB488" s="93">
        <f t="shared" si="50"/>
        <v>3.4910468501902581</v>
      </c>
      <c r="AC488" s="95">
        <f t="shared" si="50"/>
        <v>3.9820701482274066</v>
      </c>
      <c r="AE488" s="96"/>
    </row>
    <row r="489" spans="3:31" ht="24.75" customHeight="1" x14ac:dyDescent="0.25">
      <c r="C489" s="91">
        <f>ABS(E489-Dashboard!$F$13)</f>
        <v>40.477682372705864</v>
      </c>
      <c r="D489" s="92">
        <f t="shared" si="53"/>
        <v>0.14075216512645436</v>
      </c>
      <c r="E489" s="93" cm="1">
        <f t="array" ref="E489">SUM('DRE + DCF'!$S$41/TIR!S489,'DRE + DCF'!$U$41:$AD$41/TIR!T489:AC489,TIR!F489)</f>
        <v>88.097682372705862</v>
      </c>
      <c r="F489" s="100">
        <f>'DRE + DCF'!$AE$38*'DRE + DCF'!$AE$39*(1+G489)/(R489-G489)/AC489</f>
        <v>56.349251521353786</v>
      </c>
      <c r="G489" s="92">
        <f>R489*(1-'DRE + DCF'!$AE$39)</f>
        <v>8.4451299075872607E-2</v>
      </c>
      <c r="H489" s="94">
        <f t="shared" si="49"/>
        <v>0.14075216512645436</v>
      </c>
      <c r="I489" s="94">
        <f t="shared" si="54"/>
        <v>0.14075216512645436</v>
      </c>
      <c r="J489" s="94">
        <f t="shared" si="54"/>
        <v>0.14075216512645436</v>
      </c>
      <c r="K489" s="94">
        <f t="shared" si="54"/>
        <v>0.14075216512645436</v>
      </c>
      <c r="L489" s="94">
        <f t="shared" si="54"/>
        <v>0.14075216512645436</v>
      </c>
      <c r="M489" s="94">
        <f t="shared" si="54"/>
        <v>0.14075216512645436</v>
      </c>
      <c r="N489" s="94">
        <f t="shared" si="54"/>
        <v>0.14075216512645436</v>
      </c>
      <c r="O489" s="94">
        <f t="shared" si="54"/>
        <v>0.14075216512645436</v>
      </c>
      <c r="P489" s="94">
        <f t="shared" si="54"/>
        <v>0.14075216512645436</v>
      </c>
      <c r="Q489" s="94">
        <f t="shared" si="54"/>
        <v>0.14075216512645436</v>
      </c>
      <c r="R489" s="94">
        <f t="shared" si="54"/>
        <v>0.14075216512645436</v>
      </c>
      <c r="S489" s="93">
        <f>(1+H489)^((5-Dashboard!$F$9)*3/12)</f>
        <v>1.068060000714592</v>
      </c>
      <c r="T489" s="93">
        <f t="shared" si="51"/>
        <v>1.2183917583001331</v>
      </c>
      <c r="U489" s="93">
        <f t="shared" si="51"/>
        <v>1.3898830362531045</v>
      </c>
      <c r="V489" s="93">
        <f t="shared" si="51"/>
        <v>1.5855120828782592</v>
      </c>
      <c r="W489" s="93">
        <f t="shared" si="51"/>
        <v>1.8086763413775284</v>
      </c>
      <c r="X489" s="93">
        <f t="shared" si="51"/>
        <v>2.0632514524394097</v>
      </c>
      <c r="Y489" s="93">
        <f t="shared" si="50"/>
        <v>2.3536585615705579</v>
      </c>
      <c r="Z489" s="93">
        <f t="shared" si="50"/>
        <v>2.6849411000800298</v>
      </c>
      <c r="AA489" s="93">
        <f t="shared" si="50"/>
        <v>3.0628523731532979</v>
      </c>
      <c r="AB489" s="93">
        <f t="shared" si="50"/>
        <v>3.4939554761373235</v>
      </c>
      <c r="AC489" s="95">
        <f t="shared" si="50"/>
        <v>3.9857372742590833</v>
      </c>
      <c r="AE489" s="96"/>
    </row>
    <row r="490" spans="3:31" ht="24.75" customHeight="1" x14ac:dyDescent="0.25">
      <c r="C490" s="91">
        <f>ABS(E490-Dashboard!$F$13)</f>
        <v>40.373895640734695</v>
      </c>
      <c r="D490" s="92">
        <f t="shared" si="53"/>
        <v>0.14085216512645435</v>
      </c>
      <c r="E490" s="93" cm="1">
        <f t="array" ref="E490">SUM('DRE + DCF'!$S$41/TIR!S490,'DRE + DCF'!$U$41:$AD$41/TIR!T490:AC490,TIR!F490)</f>
        <v>87.993895640734692</v>
      </c>
      <c r="F490" s="100">
        <f>'DRE + DCF'!$AE$38*'DRE + DCF'!$AE$39*(1+G490)/(R490-G490)/AC490</f>
        <v>56.260554686044067</v>
      </c>
      <c r="G490" s="92">
        <f>R490*(1-'DRE + DCF'!$AE$39)</f>
        <v>8.4511299075872612E-2</v>
      </c>
      <c r="H490" s="94">
        <f t="shared" si="49"/>
        <v>0.14085216512645435</v>
      </c>
      <c r="I490" s="94">
        <f t="shared" si="54"/>
        <v>0.14085216512645435</v>
      </c>
      <c r="J490" s="94">
        <f t="shared" si="54"/>
        <v>0.14085216512645435</v>
      </c>
      <c r="K490" s="94">
        <f t="shared" si="54"/>
        <v>0.14085216512645435</v>
      </c>
      <c r="L490" s="94">
        <f t="shared" si="54"/>
        <v>0.14085216512645435</v>
      </c>
      <c r="M490" s="94">
        <f t="shared" si="54"/>
        <v>0.14085216512645435</v>
      </c>
      <c r="N490" s="94">
        <f t="shared" si="54"/>
        <v>0.14085216512645435</v>
      </c>
      <c r="O490" s="94">
        <f t="shared" si="54"/>
        <v>0.14085216512645435</v>
      </c>
      <c r="P490" s="94">
        <f t="shared" si="54"/>
        <v>0.14085216512645435</v>
      </c>
      <c r="Q490" s="94">
        <f t="shared" si="54"/>
        <v>0.14085216512645435</v>
      </c>
      <c r="R490" s="94">
        <f t="shared" si="54"/>
        <v>0.14085216512645435</v>
      </c>
      <c r="S490" s="93">
        <f>(1+H490)^((5-Dashboard!$F$9)*3/12)</f>
        <v>1.0681068135380722</v>
      </c>
      <c r="T490" s="93">
        <f t="shared" si="51"/>
        <v>1.2185519708112278</v>
      </c>
      <c r="U490" s="93">
        <f t="shared" si="51"/>
        <v>1.3901876542190972</v>
      </c>
      <c r="V490" s="93">
        <f t="shared" si="51"/>
        <v>1.5859985952479236</v>
      </c>
      <c r="W490" s="93">
        <f t="shared" si="51"/>
        <v>1.8093899312761086</v>
      </c>
      <c r="X490" s="93">
        <f t="shared" si="51"/>
        <v>2.0642464206543547</v>
      </c>
      <c r="Y490" s="93">
        <f t="shared" si="50"/>
        <v>2.3549999983580538</v>
      </c>
      <c r="Z490" s="93">
        <f t="shared" si="50"/>
        <v>2.6867068469995821</v>
      </c>
      <c r="AA490" s="93">
        <f t="shared" si="50"/>
        <v>3.0651353234595424</v>
      </c>
      <c r="AB490" s="93">
        <f t="shared" si="50"/>
        <v>3.4968662701743938</v>
      </c>
      <c r="AC490" s="95">
        <f t="shared" si="50"/>
        <v>3.9894074554861256</v>
      </c>
      <c r="AE490" s="96"/>
    </row>
    <row r="491" spans="3:31" ht="24.75" customHeight="1" x14ac:dyDescent="0.25">
      <c r="C491" s="91">
        <f>ABS(E491-Dashboard!$F$13)</f>
        <v>40.270292050464882</v>
      </c>
      <c r="D491" s="92">
        <f t="shared" si="53"/>
        <v>0.14095216512645434</v>
      </c>
      <c r="E491" s="93" cm="1">
        <f t="array" ref="E491">SUM('DRE + DCF'!$S$41/TIR!S491,'DRE + DCF'!$U$41:$AD$41/TIR!T491:AC491,TIR!F491)</f>
        <v>87.890292050464879</v>
      </c>
      <c r="F491" s="100">
        <f>'DRE + DCF'!$AE$38*'DRE + DCF'!$AE$39*(1+G491)/(R491-G491)/AC491</f>
        <v>56.172030137578936</v>
      </c>
      <c r="G491" s="92">
        <f>R491*(1-'DRE + DCF'!$AE$39)</f>
        <v>8.4571299075872602E-2</v>
      </c>
      <c r="H491" s="94">
        <f t="shared" si="49"/>
        <v>0.14095216512645434</v>
      </c>
      <c r="I491" s="94">
        <f t="shared" si="54"/>
        <v>0.14095216512645434</v>
      </c>
      <c r="J491" s="94">
        <f t="shared" si="54"/>
        <v>0.14095216512645434</v>
      </c>
      <c r="K491" s="94">
        <f t="shared" si="54"/>
        <v>0.14095216512645434</v>
      </c>
      <c r="L491" s="94">
        <f t="shared" si="54"/>
        <v>0.14095216512645434</v>
      </c>
      <c r="M491" s="94">
        <f t="shared" si="54"/>
        <v>0.14095216512645434</v>
      </c>
      <c r="N491" s="94">
        <f t="shared" si="54"/>
        <v>0.14095216512645434</v>
      </c>
      <c r="O491" s="94">
        <f t="shared" si="54"/>
        <v>0.14095216512645434</v>
      </c>
      <c r="P491" s="94">
        <f t="shared" si="54"/>
        <v>0.14095216512645434</v>
      </c>
      <c r="Q491" s="94">
        <f t="shared" si="54"/>
        <v>0.14095216512645434</v>
      </c>
      <c r="R491" s="94">
        <f t="shared" si="54"/>
        <v>0.14095216512645434</v>
      </c>
      <c r="S491" s="93">
        <f>(1+H491)^((5-Dashboard!$F$9)*3/12)</f>
        <v>1.0681536243099372</v>
      </c>
      <c r="T491" s="93">
        <f t="shared" si="51"/>
        <v>1.2187121903440921</v>
      </c>
      <c r="U491" s="93">
        <f t="shared" si="51"/>
        <v>1.3904923122390953</v>
      </c>
      <c r="V491" s="93">
        <f t="shared" si="51"/>
        <v>1.5864852142408854</v>
      </c>
      <c r="W491" s="93">
        <f t="shared" si="51"/>
        <v>1.8101037401292448</v>
      </c>
      <c r="X491" s="93">
        <f t="shared" si="51"/>
        <v>2.0652417814039548</v>
      </c>
      <c r="Y491" s="93">
        <f t="shared" si="50"/>
        <v>2.3563420820024574</v>
      </c>
      <c r="Z491" s="93">
        <f t="shared" si="50"/>
        <v>2.6884736002392806</v>
      </c>
      <c r="AA491" s="93">
        <f t="shared" si="50"/>
        <v>3.0674197750783208</v>
      </c>
      <c r="AB491" s="93">
        <f t="shared" si="50"/>
        <v>3.4997792337273115</v>
      </c>
      <c r="AC491" s="95">
        <f t="shared" si="50"/>
        <v>3.993080694185779</v>
      </c>
      <c r="AE491" s="96"/>
    </row>
    <row r="492" spans="3:31" ht="24.75" customHeight="1" x14ac:dyDescent="0.25">
      <c r="C492" s="91">
        <f>ABS(E492-Dashboard!$F$13)</f>
        <v>40.166871177467804</v>
      </c>
      <c r="D492" s="92">
        <f t="shared" si="53"/>
        <v>0.14105216512645433</v>
      </c>
      <c r="E492" s="93" cm="1">
        <f t="array" ref="E492">SUM('DRE + DCF'!$S$41/TIR!S492,'DRE + DCF'!$U$41:$AD$41/TIR!T492:AC492,TIR!F492)</f>
        <v>87.786871177467802</v>
      </c>
      <c r="F492" s="100">
        <f>'DRE + DCF'!$AE$38*'DRE + DCF'!$AE$39*(1+G492)/(R492-G492)/AC492</f>
        <v>56.083677461096478</v>
      </c>
      <c r="G492" s="92">
        <f>R492*(1-'DRE + DCF'!$AE$39)</f>
        <v>8.4631299075872593E-2</v>
      </c>
      <c r="H492" s="94">
        <f t="shared" si="49"/>
        <v>0.14105216512645433</v>
      </c>
      <c r="I492" s="94">
        <f t="shared" si="54"/>
        <v>0.14105216512645433</v>
      </c>
      <c r="J492" s="94">
        <f t="shared" si="54"/>
        <v>0.14105216512645433</v>
      </c>
      <c r="K492" s="94">
        <f t="shared" si="54"/>
        <v>0.14105216512645433</v>
      </c>
      <c r="L492" s="94">
        <f t="shared" si="54"/>
        <v>0.14105216512645433</v>
      </c>
      <c r="M492" s="94">
        <f t="shared" si="54"/>
        <v>0.14105216512645433</v>
      </c>
      <c r="N492" s="94">
        <f t="shared" si="54"/>
        <v>0.14105216512645433</v>
      </c>
      <c r="O492" s="94">
        <f t="shared" si="54"/>
        <v>0.14105216512645433</v>
      </c>
      <c r="P492" s="94">
        <f t="shared" si="54"/>
        <v>0.14105216512645433</v>
      </c>
      <c r="Q492" s="94">
        <f t="shared" si="54"/>
        <v>0.14105216512645433</v>
      </c>
      <c r="R492" s="94">
        <f t="shared" si="54"/>
        <v>0.14105216512645433</v>
      </c>
      <c r="S492" s="93">
        <f>(1+H492)^((5-Dashboard!$F$9)*3/12)</f>
        <v>1.0682004330304562</v>
      </c>
      <c r="T492" s="93">
        <f t="shared" si="51"/>
        <v>1.218872416898418</v>
      </c>
      <c r="U492" s="93">
        <f t="shared" si="51"/>
        <v>1.3907970103148539</v>
      </c>
      <c r="V492" s="93">
        <f t="shared" si="51"/>
        <v>1.5869719398711635</v>
      </c>
      <c r="W492" s="93">
        <f t="shared" si="51"/>
        <v>1.8108177679849202</v>
      </c>
      <c r="X492" s="93">
        <f t="shared" si="51"/>
        <v>2.0662375348086464</v>
      </c>
      <c r="Y492" s="93">
        <f t="shared" si="50"/>
        <v>2.3576848127589534</v>
      </c>
      <c r="Z492" s="93">
        <f t="shared" si="50"/>
        <v>2.6902413602843627</v>
      </c>
      <c r="AA492" s="93">
        <f t="shared" si="50"/>
        <v>3.0697057288652094</v>
      </c>
      <c r="AB492" s="93">
        <f t="shared" si="50"/>
        <v>3.5026943682227274</v>
      </c>
      <c r="AC492" s="95">
        <f t="shared" si="50"/>
        <v>3.9967569926367807</v>
      </c>
      <c r="AE492" s="96"/>
    </row>
    <row r="493" spans="3:31" ht="24.75" customHeight="1" x14ac:dyDescent="0.25">
      <c r="C493" s="91">
        <f>ABS(E493-Dashboard!$F$13)</f>
        <v>40.06363259855484</v>
      </c>
      <c r="D493" s="92">
        <f t="shared" si="53"/>
        <v>0.14115216512645432</v>
      </c>
      <c r="E493" s="93" cm="1">
        <f t="array" ref="E493">SUM('DRE + DCF'!$S$41/TIR!S493,'DRE + DCF'!$U$41:$AD$41/TIR!T493:AC493,TIR!F493)</f>
        <v>87.683632598554837</v>
      </c>
      <c r="F493" s="100">
        <f>'DRE + DCF'!$AE$38*'DRE + DCF'!$AE$39*(1+G493)/(R493-G493)/AC493</f>
        <v>55.995496242965132</v>
      </c>
      <c r="G493" s="92">
        <f>R493*(1-'DRE + DCF'!$AE$39)</f>
        <v>8.4691299075872584E-2</v>
      </c>
      <c r="H493" s="94">
        <f t="shared" si="49"/>
        <v>0.14115216512645432</v>
      </c>
      <c r="I493" s="94">
        <f t="shared" si="54"/>
        <v>0.14115216512645432</v>
      </c>
      <c r="J493" s="94">
        <f t="shared" si="54"/>
        <v>0.14115216512645432</v>
      </c>
      <c r="K493" s="94">
        <f t="shared" si="54"/>
        <v>0.14115216512645432</v>
      </c>
      <c r="L493" s="94">
        <f t="shared" si="54"/>
        <v>0.14115216512645432</v>
      </c>
      <c r="M493" s="94">
        <f t="shared" si="54"/>
        <v>0.14115216512645432</v>
      </c>
      <c r="N493" s="94">
        <f t="shared" si="54"/>
        <v>0.14115216512645432</v>
      </c>
      <c r="O493" s="94">
        <f t="shared" si="54"/>
        <v>0.14115216512645432</v>
      </c>
      <c r="P493" s="94">
        <f t="shared" si="54"/>
        <v>0.14115216512645432</v>
      </c>
      <c r="Q493" s="94">
        <f t="shared" si="54"/>
        <v>0.14115216512645432</v>
      </c>
      <c r="R493" s="94">
        <f t="shared" si="54"/>
        <v>0.14115216512645432</v>
      </c>
      <c r="S493" s="93">
        <f>(1+H493)^((5-Dashboard!$F$9)*3/12)</f>
        <v>1.0682472396998994</v>
      </c>
      <c r="T493" s="93">
        <f t="shared" si="51"/>
        <v>1.2190326504738986</v>
      </c>
      <c r="U493" s="93">
        <f t="shared" si="51"/>
        <v>1.3911017484481296</v>
      </c>
      <c r="V493" s="93">
        <f t="shared" si="51"/>
        <v>1.5874587721527793</v>
      </c>
      <c r="W493" s="93">
        <f t="shared" si="51"/>
        <v>1.8115320148911267</v>
      </c>
      <c r="X493" s="93">
        <f t="shared" si="51"/>
        <v>2.0672336809888971</v>
      </c>
      <c r="Y493" s="93">
        <f t="shared" si="50"/>
        <v>2.3590281908828099</v>
      </c>
      <c r="Z493" s="93">
        <f t="shared" si="50"/>
        <v>2.6920101276202608</v>
      </c>
      <c r="AA493" s="93">
        <f t="shared" si="50"/>
        <v>3.0719931856762028</v>
      </c>
      <c r="AB493" s="93">
        <f t="shared" si="50"/>
        <v>3.5056116750881126</v>
      </c>
      <c r="AC493" s="95">
        <f t="shared" si="50"/>
        <v>4.0004363531193761</v>
      </c>
      <c r="AE493" s="96"/>
    </row>
    <row r="494" spans="3:31" ht="24.75" customHeight="1" x14ac:dyDescent="0.25">
      <c r="C494" s="91">
        <f>ABS(E494-Dashboard!$F$13)</f>
        <v>39.960575891773381</v>
      </c>
      <c r="D494" s="92">
        <f t="shared" si="53"/>
        <v>0.1412521651264543</v>
      </c>
      <c r="E494" s="93" cm="1">
        <f t="array" ref="E494">SUM('DRE + DCF'!$S$41/TIR!S494,'DRE + DCF'!$U$41:$AD$41/TIR!T494:AC494,TIR!F494)</f>
        <v>87.580575891773378</v>
      </c>
      <c r="F494" s="100">
        <f>'DRE + DCF'!$AE$38*'DRE + DCF'!$AE$39*(1+G494)/(R494-G494)/AC494</f>
        <v>55.907486070779605</v>
      </c>
      <c r="G494" s="92">
        <f>R494*(1-'DRE + DCF'!$AE$39)</f>
        <v>8.4751299075872574E-2</v>
      </c>
      <c r="H494" s="94">
        <f t="shared" si="49"/>
        <v>0.1412521651264543</v>
      </c>
      <c r="I494" s="94">
        <f t="shared" si="54"/>
        <v>0.1412521651264543</v>
      </c>
      <c r="J494" s="94">
        <f t="shared" si="54"/>
        <v>0.1412521651264543</v>
      </c>
      <c r="K494" s="94">
        <f t="shared" si="54"/>
        <v>0.1412521651264543</v>
      </c>
      <c r="L494" s="94">
        <f t="shared" si="54"/>
        <v>0.1412521651264543</v>
      </c>
      <c r="M494" s="94">
        <f t="shared" si="54"/>
        <v>0.1412521651264543</v>
      </c>
      <c r="N494" s="94">
        <f t="shared" si="54"/>
        <v>0.1412521651264543</v>
      </c>
      <c r="O494" s="94">
        <f t="shared" si="54"/>
        <v>0.1412521651264543</v>
      </c>
      <c r="P494" s="94">
        <f t="shared" si="54"/>
        <v>0.1412521651264543</v>
      </c>
      <c r="Q494" s="94">
        <f t="shared" si="54"/>
        <v>0.1412521651264543</v>
      </c>
      <c r="R494" s="94">
        <f t="shared" si="54"/>
        <v>0.1412521651264543</v>
      </c>
      <c r="S494" s="93">
        <f>(1+H494)^((5-Dashboard!$F$9)*3/12)</f>
        <v>1.068294044318536</v>
      </c>
      <c r="T494" s="93">
        <f t="shared" si="51"/>
        <v>1.2191928910702254</v>
      </c>
      <c r="U494" s="93">
        <f t="shared" si="51"/>
        <v>1.3914065266406761</v>
      </c>
      <c r="V494" s="93">
        <f t="shared" si="51"/>
        <v>1.587945711099751</v>
      </c>
      <c r="W494" s="93">
        <f t="shared" si="51"/>
        <v>1.8122464808958578</v>
      </c>
      <c r="X494" s="93">
        <f t="shared" si="51"/>
        <v>2.0682302200651952</v>
      </c>
      <c r="Y494" s="93">
        <f t="shared" si="50"/>
        <v>2.3603722166293668</v>
      </c>
      <c r="Z494" s="93">
        <f t="shared" si="50"/>
        <v>2.6937799027325928</v>
      </c>
      <c r="AA494" s="93">
        <f t="shared" si="50"/>
        <v>3.0742821463677008</v>
      </c>
      <c r="AB494" s="93">
        <f t="shared" si="50"/>
        <v>3.5085311557517413</v>
      </c>
      <c r="AC494" s="95">
        <f t="shared" si="50"/>
        <v>4.0041187779152958</v>
      </c>
      <c r="AE494" s="96"/>
    </row>
    <row r="495" spans="3:31" ht="24.75" customHeight="1" x14ac:dyDescent="0.25">
      <c r="C495" s="91">
        <f>ABS(E495-Dashboard!$F$13)</f>
        <v>39.857700636401894</v>
      </c>
      <c r="D495" s="92">
        <f t="shared" si="53"/>
        <v>0.14135216512645429</v>
      </c>
      <c r="E495" s="93" cm="1">
        <f t="array" ref="E495">SUM('DRE + DCF'!$S$41/TIR!S495,'DRE + DCF'!$U$41:$AD$41/TIR!T495:AC495,TIR!F495)</f>
        <v>87.477700636401892</v>
      </c>
      <c r="F495" s="100">
        <f>'DRE + DCF'!$AE$38*'DRE + DCF'!$AE$39*(1+G495)/(R495-G495)/AC495</f>
        <v>55.81964653335605</v>
      </c>
      <c r="G495" s="92">
        <f>R495*(1-'DRE + DCF'!$AE$39)</f>
        <v>8.4811299075872579E-2</v>
      </c>
      <c r="H495" s="94">
        <f t="shared" si="49"/>
        <v>0.14135216512645429</v>
      </c>
      <c r="I495" s="94">
        <f t="shared" si="54"/>
        <v>0.14135216512645429</v>
      </c>
      <c r="J495" s="94">
        <f t="shared" si="54"/>
        <v>0.14135216512645429</v>
      </c>
      <c r="K495" s="94">
        <f t="shared" si="54"/>
        <v>0.14135216512645429</v>
      </c>
      <c r="L495" s="94">
        <f t="shared" si="54"/>
        <v>0.14135216512645429</v>
      </c>
      <c r="M495" s="94">
        <f t="shared" si="54"/>
        <v>0.14135216512645429</v>
      </c>
      <c r="N495" s="94">
        <f t="shared" si="54"/>
        <v>0.14135216512645429</v>
      </c>
      <c r="O495" s="94">
        <f t="shared" si="54"/>
        <v>0.14135216512645429</v>
      </c>
      <c r="P495" s="94">
        <f t="shared" si="54"/>
        <v>0.14135216512645429</v>
      </c>
      <c r="Q495" s="94">
        <f t="shared" si="54"/>
        <v>0.14135216512645429</v>
      </c>
      <c r="R495" s="94">
        <f t="shared" si="54"/>
        <v>0.14135216512645429</v>
      </c>
      <c r="S495" s="93">
        <f>(1+H495)^((5-Dashboard!$F$9)*3/12)</f>
        <v>1.0683408468866358</v>
      </c>
      <c r="T495" s="93">
        <f t="shared" si="51"/>
        <v>1.2193531386870915</v>
      </c>
      <c r="U495" s="93">
        <f t="shared" si="51"/>
        <v>1.3917113448942495</v>
      </c>
      <c r="V495" s="93">
        <f t="shared" si="51"/>
        <v>1.5884327567261012</v>
      </c>
      <c r="W495" s="93">
        <f t="shared" si="51"/>
        <v>1.8129611660471179</v>
      </c>
      <c r="X495" s="93">
        <f t="shared" si="51"/>
        <v>2.0692271521580592</v>
      </c>
      <c r="Y495" s="93">
        <f t="shared" si="50"/>
        <v>2.3617168902540477</v>
      </c>
      <c r="Z495" s="93">
        <f t="shared" si="50"/>
        <v>2.6955506861071736</v>
      </c>
      <c r="AA495" s="93">
        <f t="shared" si="50"/>
        <v>3.076572611796522</v>
      </c>
      <c r="AB495" s="93">
        <f t="shared" si="50"/>
        <v>3.5114528116427106</v>
      </c>
      <c r="AC495" s="95">
        <f t="shared" si="50"/>
        <v>4.0078042693077833</v>
      </c>
      <c r="AE495" s="96"/>
    </row>
    <row r="496" spans="3:31" ht="24.75" customHeight="1" x14ac:dyDescent="0.25">
      <c r="C496" s="91">
        <f>ABS(E496-Dashboard!$F$13)</f>
        <v>39.75500641294591</v>
      </c>
      <c r="D496" s="92">
        <f t="shared" si="53"/>
        <v>0.14145216512645428</v>
      </c>
      <c r="E496" s="93" cm="1">
        <f t="array" ref="E496">SUM('DRE + DCF'!$S$41/TIR!S496,'DRE + DCF'!$U$41:$AD$41/TIR!T496:AC496,TIR!F496)</f>
        <v>87.375006412945908</v>
      </c>
      <c r="F496" s="100">
        <f>'DRE + DCF'!$AE$38*'DRE + DCF'!$AE$39*(1+G496)/(R496-G496)/AC496</f>
        <v>55.731977220728012</v>
      </c>
      <c r="G496" s="92">
        <f>R496*(1-'DRE + DCF'!$AE$39)</f>
        <v>8.4871299075872569E-2</v>
      </c>
      <c r="H496" s="94">
        <f t="shared" si="49"/>
        <v>0.14145216512645428</v>
      </c>
      <c r="I496" s="94">
        <f t="shared" si="54"/>
        <v>0.14145216512645428</v>
      </c>
      <c r="J496" s="94">
        <f t="shared" si="54"/>
        <v>0.14145216512645428</v>
      </c>
      <c r="K496" s="94">
        <f t="shared" si="54"/>
        <v>0.14145216512645428</v>
      </c>
      <c r="L496" s="94">
        <f t="shared" si="54"/>
        <v>0.14145216512645428</v>
      </c>
      <c r="M496" s="94">
        <f t="shared" si="54"/>
        <v>0.14145216512645428</v>
      </c>
      <c r="N496" s="94">
        <f t="shared" si="54"/>
        <v>0.14145216512645428</v>
      </c>
      <c r="O496" s="94">
        <f t="shared" si="54"/>
        <v>0.14145216512645428</v>
      </c>
      <c r="P496" s="94">
        <f t="shared" si="54"/>
        <v>0.14145216512645428</v>
      </c>
      <c r="Q496" s="94">
        <f t="shared" si="54"/>
        <v>0.14145216512645428</v>
      </c>
      <c r="R496" s="94">
        <f t="shared" si="54"/>
        <v>0.14145216512645428</v>
      </c>
      <c r="S496" s="93">
        <f>(1+H496)^((5-Dashboard!$F$9)*3/12)</f>
        <v>1.0683876474044682</v>
      </c>
      <c r="T496" s="93">
        <f t="shared" si="51"/>
        <v>1.2195133933241891</v>
      </c>
      <c r="U496" s="93">
        <f t="shared" si="51"/>
        <v>1.3920162032106047</v>
      </c>
      <c r="V496" s="93">
        <f t="shared" si="51"/>
        <v>1.588919909045851</v>
      </c>
      <c r="W496" s="93">
        <f t="shared" si="51"/>
        <v>1.8136760703929153</v>
      </c>
      <c r="X496" s="93">
        <f t="shared" si="51"/>
        <v>2.0702244773880327</v>
      </c>
      <c r="Y496" s="93">
        <f t="shared" si="50"/>
        <v>2.3630622120123519</v>
      </c>
      <c r="Z496" s="93">
        <f t="shared" si="50"/>
        <v>2.6973224782300074</v>
      </c>
      <c r="AA496" s="93">
        <f t="shared" si="50"/>
        <v>3.0788645828198948</v>
      </c>
      <c r="AB496" s="93">
        <f t="shared" si="50"/>
        <v>3.5143766441909263</v>
      </c>
      <c r="AC496" s="95">
        <f t="shared" si="50"/>
        <v>4.0114928295815755</v>
      </c>
      <c r="AE496" s="96"/>
    </row>
    <row r="497" spans="3:31" ht="24.75" customHeight="1" x14ac:dyDescent="0.25">
      <c r="C497" s="91">
        <f>ABS(E497-Dashboard!$F$13)</f>
        <v>39.652492803133462</v>
      </c>
      <c r="D497" s="92">
        <f t="shared" si="53"/>
        <v>0.14155216512645427</v>
      </c>
      <c r="E497" s="93" cm="1">
        <f t="array" ref="E497">SUM('DRE + DCF'!$S$41/TIR!S497,'DRE + DCF'!$U$41:$AD$41/TIR!T497:AC497,TIR!F497)</f>
        <v>87.27249280313346</v>
      </c>
      <c r="F497" s="100">
        <f>'DRE + DCF'!$AE$38*'DRE + DCF'!$AE$39*(1+G497)/(R497-G497)/AC497</f>
        <v>55.644477724141872</v>
      </c>
      <c r="G497" s="92">
        <f>R497*(1-'DRE + DCF'!$AE$39)</f>
        <v>8.493129907587256E-2</v>
      </c>
      <c r="H497" s="94">
        <f t="shared" si="49"/>
        <v>0.14155216512645427</v>
      </c>
      <c r="I497" s="94">
        <f t="shared" si="54"/>
        <v>0.14155216512645427</v>
      </c>
      <c r="J497" s="94">
        <f t="shared" si="54"/>
        <v>0.14155216512645427</v>
      </c>
      <c r="K497" s="94">
        <f t="shared" si="54"/>
        <v>0.14155216512645427</v>
      </c>
      <c r="L497" s="94">
        <f t="shared" si="54"/>
        <v>0.14155216512645427</v>
      </c>
      <c r="M497" s="94">
        <f t="shared" si="54"/>
        <v>0.14155216512645427</v>
      </c>
      <c r="N497" s="94">
        <f t="shared" si="54"/>
        <v>0.14155216512645427</v>
      </c>
      <c r="O497" s="94">
        <f t="shared" si="54"/>
        <v>0.14155216512645427</v>
      </c>
      <c r="P497" s="94">
        <f t="shared" si="54"/>
        <v>0.14155216512645427</v>
      </c>
      <c r="Q497" s="94">
        <f t="shared" si="54"/>
        <v>0.14155216512645427</v>
      </c>
      <c r="R497" s="94">
        <f t="shared" si="54"/>
        <v>0.14155216512645427</v>
      </c>
      <c r="S497" s="93">
        <f>(1+H497)^((5-Dashboard!$F$9)*3/12)</f>
        <v>1.0684344458723025</v>
      </c>
      <c r="T497" s="93">
        <f t="shared" si="51"/>
        <v>1.2196736549812102</v>
      </c>
      <c r="U497" s="93">
        <f t="shared" si="51"/>
        <v>1.3923211015914962</v>
      </c>
      <c r="V497" s="93">
        <f t="shared" si="51"/>
        <v>1.5894071680730224</v>
      </c>
      <c r="W497" s="93">
        <f t="shared" si="51"/>
        <v>1.8143911939812647</v>
      </c>
      <c r="X497" s="93">
        <f t="shared" si="51"/>
        <v>2.0712221958756851</v>
      </c>
      <c r="Y497" s="93">
        <f t="shared" ref="Y497:AC547" si="55">(X497)*(1+N497)</f>
        <v>2.364408182159857</v>
      </c>
      <c r="Z497" s="93">
        <f t="shared" si="55"/>
        <v>2.6990952795872887</v>
      </c>
      <c r="AA497" s="93">
        <f t="shared" si="55"/>
        <v>3.0811580602954618</v>
      </c>
      <c r="AB497" s="93">
        <f t="shared" si="55"/>
        <v>3.5173026548271102</v>
      </c>
      <c r="AC497" s="95">
        <f t="shared" si="55"/>
        <v>4.0151844610229128</v>
      </c>
      <c r="AE497" s="96"/>
    </row>
    <row r="498" spans="3:31" ht="24.75" customHeight="1" x14ac:dyDescent="0.25">
      <c r="C498" s="91">
        <f>ABS(E498-Dashboard!$F$13)</f>
        <v>39.550159389910768</v>
      </c>
      <c r="D498" s="92">
        <f t="shared" si="53"/>
        <v>0.14165216512645426</v>
      </c>
      <c r="E498" s="93" cm="1">
        <f t="array" ref="E498">SUM('DRE + DCF'!$S$41/TIR!S498,'DRE + DCF'!$U$41:$AD$41/TIR!T498:AC498,TIR!F498)</f>
        <v>87.170159389910765</v>
      </c>
      <c r="F498" s="100">
        <f>'DRE + DCF'!$AE$38*'DRE + DCF'!$AE$39*(1+G498)/(R498-G498)/AC498</f>
        <v>55.557147636052584</v>
      </c>
      <c r="G498" s="92">
        <f>R498*(1-'DRE + DCF'!$AE$39)</f>
        <v>8.4991299075872551E-2</v>
      </c>
      <c r="H498" s="94">
        <f t="shared" si="49"/>
        <v>0.14165216512645426</v>
      </c>
      <c r="I498" s="94">
        <f t="shared" si="54"/>
        <v>0.14165216512645426</v>
      </c>
      <c r="J498" s="94">
        <f t="shared" si="54"/>
        <v>0.14165216512645426</v>
      </c>
      <c r="K498" s="94">
        <f t="shared" si="54"/>
        <v>0.14165216512645426</v>
      </c>
      <c r="L498" s="94">
        <f t="shared" si="54"/>
        <v>0.14165216512645426</v>
      </c>
      <c r="M498" s="94">
        <f t="shared" si="54"/>
        <v>0.14165216512645426</v>
      </c>
      <c r="N498" s="94">
        <f t="shared" si="54"/>
        <v>0.14165216512645426</v>
      </c>
      <c r="O498" s="94">
        <f t="shared" si="54"/>
        <v>0.14165216512645426</v>
      </c>
      <c r="P498" s="94">
        <f t="shared" si="54"/>
        <v>0.14165216512645426</v>
      </c>
      <c r="Q498" s="94">
        <f t="shared" si="54"/>
        <v>0.14165216512645426</v>
      </c>
      <c r="R498" s="94">
        <f t="shared" si="54"/>
        <v>0.14165216512645426</v>
      </c>
      <c r="S498" s="93">
        <f>(1+H498)^((5-Dashboard!$F$9)*3/12)</f>
        <v>1.0684812422904082</v>
      </c>
      <c r="T498" s="93">
        <f t="shared" ref="T498:X548" si="56">(S498)*(1+I498)</f>
        <v>1.2198339236578479</v>
      </c>
      <c r="U498" s="93">
        <f t="shared" si="56"/>
        <v>1.3926260400386798</v>
      </c>
      <c r="V498" s="93">
        <f t="shared" si="56"/>
        <v>1.5898945338216388</v>
      </c>
      <c r="W498" s="93">
        <f t="shared" si="56"/>
        <v>1.8151065368601884</v>
      </c>
      <c r="X498" s="93">
        <f t="shared" si="56"/>
        <v>2.0722203077416141</v>
      </c>
      <c r="Y498" s="93">
        <f t="shared" si="55"/>
        <v>2.3657548009522209</v>
      </c>
      <c r="Z498" s="93">
        <f t="shared" si="55"/>
        <v>2.7008690906654067</v>
      </c>
      <c r="AA498" s="93">
        <f t="shared" si="55"/>
        <v>3.0834530450812792</v>
      </c>
      <c r="AB498" s="93">
        <f t="shared" si="55"/>
        <v>3.5202308449828004</v>
      </c>
      <c r="AC498" s="95">
        <f t="shared" si="55"/>
        <v>4.0188791659195413</v>
      </c>
      <c r="AE498" s="96"/>
    </row>
    <row r="499" spans="3:31" ht="24.75" customHeight="1" x14ac:dyDescent="0.25">
      <c r="C499" s="91">
        <f>ABS(E499-Dashboard!$F$13)</f>
        <v>39.44800575743789</v>
      </c>
      <c r="D499" s="92">
        <f t="shared" si="53"/>
        <v>0.14175216512645425</v>
      </c>
      <c r="E499" s="93" cm="1">
        <f t="array" ref="E499">SUM('DRE + DCF'!$S$41/TIR!S499,'DRE + DCF'!$U$41:$AD$41/TIR!T499:AC499,TIR!F499)</f>
        <v>87.068005757437888</v>
      </c>
      <c r="F499" s="100">
        <f>'DRE + DCF'!$AE$38*'DRE + DCF'!$AE$39*(1+G499)/(R499-G499)/AC499</f>
        <v>55.469986550119295</v>
      </c>
      <c r="G499" s="92">
        <f>R499*(1-'DRE + DCF'!$AE$39)</f>
        <v>8.5051299075872541E-2</v>
      </c>
      <c r="H499" s="94">
        <f t="shared" ref="H499:H562" si="57">$D499</f>
        <v>0.14175216512645425</v>
      </c>
      <c r="I499" s="94">
        <f t="shared" si="54"/>
        <v>0.14175216512645425</v>
      </c>
      <c r="J499" s="94">
        <f t="shared" si="54"/>
        <v>0.14175216512645425</v>
      </c>
      <c r="K499" s="94">
        <f t="shared" si="54"/>
        <v>0.14175216512645425</v>
      </c>
      <c r="L499" s="94">
        <f t="shared" si="54"/>
        <v>0.14175216512645425</v>
      </c>
      <c r="M499" s="94">
        <f t="shared" si="54"/>
        <v>0.14175216512645425</v>
      </c>
      <c r="N499" s="94">
        <f t="shared" si="54"/>
        <v>0.14175216512645425</v>
      </c>
      <c r="O499" s="94">
        <f t="shared" si="54"/>
        <v>0.14175216512645425</v>
      </c>
      <c r="P499" s="94">
        <f t="shared" si="54"/>
        <v>0.14175216512645425</v>
      </c>
      <c r="Q499" s="94">
        <f t="shared" si="54"/>
        <v>0.14175216512645425</v>
      </c>
      <c r="R499" s="94">
        <f t="shared" si="54"/>
        <v>0.14175216512645425</v>
      </c>
      <c r="S499" s="93">
        <f>(1+H499)^((5-Dashboard!$F$9)*3/12)</f>
        <v>1.0685280366590546</v>
      </c>
      <c r="T499" s="93">
        <f t="shared" si="56"/>
        <v>1.2199941993537948</v>
      </c>
      <c r="U499" s="93">
        <f t="shared" si="56"/>
        <v>1.3929310185539101</v>
      </c>
      <c r="V499" s="93">
        <f t="shared" si="56"/>
        <v>1.5903820063057239</v>
      </c>
      <c r="W499" s="93">
        <f t="shared" si="56"/>
        <v>1.8158220990777143</v>
      </c>
      <c r="X499" s="93">
        <f t="shared" si="56"/>
        <v>2.0732188131064433</v>
      </c>
      <c r="Y499" s="93">
        <f t="shared" si="55"/>
        <v>2.3671020686451794</v>
      </c>
      <c r="Z499" s="93">
        <f t="shared" si="55"/>
        <v>2.702643911950942</v>
      </c>
      <c r="AA499" s="93">
        <f t="shared" si="55"/>
        <v>3.085749538035818</v>
      </c>
      <c r="AB499" s="93">
        <f t="shared" si="55"/>
        <v>3.5231612160903509</v>
      </c>
      <c r="AC499" s="95">
        <f t="shared" si="55"/>
        <v>4.0225769465607097</v>
      </c>
      <c r="AE499" s="96"/>
    </row>
    <row r="500" spans="3:31" ht="24.75" customHeight="1" x14ac:dyDescent="0.25">
      <c r="C500" s="91">
        <f>ABS(E500-Dashboard!$F$13)</f>
        <v>39.346031491084524</v>
      </c>
      <c r="D500" s="92">
        <f t="shared" si="53"/>
        <v>0.14185216512645424</v>
      </c>
      <c r="E500" s="93" cm="1">
        <f t="array" ref="E500">SUM('DRE + DCF'!$S$41/TIR!S500,'DRE + DCF'!$U$41:$AD$41/TIR!T500:AC500,TIR!F500)</f>
        <v>86.966031491084522</v>
      </c>
      <c r="F500" s="100">
        <f>'DRE + DCF'!$AE$38*'DRE + DCF'!$AE$39*(1+G500)/(R500-G500)/AC500</f>
        <v>55.382994061201167</v>
      </c>
      <c r="G500" s="92">
        <f>R500*(1-'DRE + DCF'!$AE$39)</f>
        <v>8.5111299075872546E-2</v>
      </c>
      <c r="H500" s="94">
        <f t="shared" si="57"/>
        <v>0.14185216512645424</v>
      </c>
      <c r="I500" s="94">
        <f t="shared" si="54"/>
        <v>0.14185216512645424</v>
      </c>
      <c r="J500" s="94">
        <f t="shared" si="54"/>
        <v>0.14185216512645424</v>
      </c>
      <c r="K500" s="94">
        <f t="shared" si="54"/>
        <v>0.14185216512645424</v>
      </c>
      <c r="L500" s="94">
        <f t="shared" si="54"/>
        <v>0.14185216512645424</v>
      </c>
      <c r="M500" s="94">
        <f t="shared" si="54"/>
        <v>0.14185216512645424</v>
      </c>
      <c r="N500" s="94">
        <f t="shared" si="54"/>
        <v>0.14185216512645424</v>
      </c>
      <c r="O500" s="94">
        <f t="shared" si="54"/>
        <v>0.14185216512645424</v>
      </c>
      <c r="P500" s="94">
        <f t="shared" si="54"/>
        <v>0.14185216512645424</v>
      </c>
      <c r="Q500" s="94">
        <f t="shared" si="54"/>
        <v>0.14185216512645424</v>
      </c>
      <c r="R500" s="94">
        <f t="shared" si="54"/>
        <v>0.14185216512645424</v>
      </c>
      <c r="S500" s="93">
        <f>(1+H500)^((5-Dashboard!$F$9)*3/12)</f>
        <v>1.0685748289785111</v>
      </c>
      <c r="T500" s="93">
        <f t="shared" si="56"/>
        <v>1.2201544820687433</v>
      </c>
      <c r="U500" s="93">
        <f t="shared" si="56"/>
        <v>1.3932360371389418</v>
      </c>
      <c r="V500" s="93">
        <f t="shared" si="56"/>
        <v>1.5908695855393016</v>
      </c>
      <c r="W500" s="93">
        <f t="shared" si="56"/>
        <v>1.8165378806818762</v>
      </c>
      <c r="X500" s="93">
        <f t="shared" si="56"/>
        <v>2.074217712090821</v>
      </c>
      <c r="Y500" s="93">
        <f t="shared" si="55"/>
        <v>2.3684499854945442</v>
      </c>
      <c r="Z500" s="93">
        <f t="shared" si="55"/>
        <v>2.7044197439306643</v>
      </c>
      <c r="AA500" s="93">
        <f t="shared" si="55"/>
        <v>3.0880475400179597</v>
      </c>
      <c r="AB500" s="93">
        <f t="shared" si="55"/>
        <v>3.526093769582928</v>
      </c>
      <c r="AC500" s="95">
        <f t="shared" si="55"/>
        <v>4.0262778052371671</v>
      </c>
      <c r="AE500" s="96"/>
    </row>
    <row r="501" spans="3:31" ht="24.75" customHeight="1" x14ac:dyDescent="0.25">
      <c r="C501" s="91">
        <f>ABS(E501-Dashboard!$F$13)</f>
        <v>39.244236177425499</v>
      </c>
      <c r="D501" s="92">
        <f t="shared" si="53"/>
        <v>0.14195216512645423</v>
      </c>
      <c r="E501" s="93" cm="1">
        <f t="array" ref="E501">SUM('DRE + DCF'!$S$41/TIR!S501,'DRE + DCF'!$U$41:$AD$41/TIR!T501:AC501,TIR!F501)</f>
        <v>86.864236177425497</v>
      </c>
      <c r="F501" s="100">
        <f>'DRE + DCF'!$AE$38*'DRE + DCF'!$AE$39*(1+G501)/(R501-G501)/AC501</f>
        <v>55.296169765352893</v>
      </c>
      <c r="G501" s="92">
        <f>R501*(1-'DRE + DCF'!$AE$39)</f>
        <v>8.5171299075872536E-2</v>
      </c>
      <c r="H501" s="94">
        <f t="shared" si="57"/>
        <v>0.14195216512645423</v>
      </c>
      <c r="I501" s="94">
        <f t="shared" si="54"/>
        <v>0.14195216512645423</v>
      </c>
      <c r="J501" s="94">
        <f t="shared" si="54"/>
        <v>0.14195216512645423</v>
      </c>
      <c r="K501" s="94">
        <f t="shared" si="54"/>
        <v>0.14195216512645423</v>
      </c>
      <c r="L501" s="94">
        <f t="shared" si="54"/>
        <v>0.14195216512645423</v>
      </c>
      <c r="M501" s="94">
        <f t="shared" si="54"/>
        <v>0.14195216512645423</v>
      </c>
      <c r="N501" s="94">
        <f t="shared" si="54"/>
        <v>0.14195216512645423</v>
      </c>
      <c r="O501" s="94">
        <f t="shared" si="54"/>
        <v>0.14195216512645423</v>
      </c>
      <c r="P501" s="94">
        <f t="shared" si="54"/>
        <v>0.14195216512645423</v>
      </c>
      <c r="Q501" s="94">
        <f t="shared" si="54"/>
        <v>0.14195216512645423</v>
      </c>
      <c r="R501" s="94">
        <f t="shared" si="54"/>
        <v>0.14195216512645423</v>
      </c>
      <c r="S501" s="93">
        <f>(1+H501)^((5-Dashboard!$F$9)*3/12)</f>
        <v>1.0686216192490465</v>
      </c>
      <c r="T501" s="93">
        <f t="shared" si="56"/>
        <v>1.2203147718023859</v>
      </c>
      <c r="U501" s="93">
        <f t="shared" si="56"/>
        <v>1.3935410957955294</v>
      </c>
      <c r="V501" s="93">
        <f t="shared" si="56"/>
        <v>1.5913572715363962</v>
      </c>
      <c r="W501" s="93">
        <f t="shared" si="56"/>
        <v>1.8172538817207142</v>
      </c>
      <c r="X501" s="93">
        <f t="shared" si="56"/>
        <v>2.075217004815423</v>
      </c>
      <c r="Y501" s="93">
        <f t="shared" si="55"/>
        <v>2.3697985517562077</v>
      </c>
      <c r="Z501" s="93">
        <f t="shared" si="55"/>
        <v>2.7061965870915365</v>
      </c>
      <c r="AA501" s="93">
        <f t="shared" si="55"/>
        <v>3.0903470518870009</v>
      </c>
      <c r="AB501" s="93">
        <f t="shared" si="55"/>
        <v>3.5290285068945151</v>
      </c>
      <c r="AC501" s="95">
        <f t="shared" si="55"/>
        <v>4.0299817442411694</v>
      </c>
      <c r="AE501" s="96"/>
    </row>
    <row r="502" spans="3:31" ht="24.75" customHeight="1" x14ac:dyDescent="0.25">
      <c r="C502" s="91">
        <f>ABS(E502-Dashboard!$F$13)</f>
        <v>39.142619404236576</v>
      </c>
      <c r="D502" s="92">
        <f t="shared" si="53"/>
        <v>0.14205216512645422</v>
      </c>
      <c r="E502" s="93" cm="1">
        <f t="array" ref="E502">SUM('DRE + DCF'!$S$41/TIR!S502,'DRE + DCF'!$U$41:$AD$41/TIR!T502:AC502,TIR!F502)</f>
        <v>86.762619404236574</v>
      </c>
      <c r="F502" s="100">
        <f>'DRE + DCF'!$AE$38*'DRE + DCF'!$AE$39*(1+G502)/(R502-G502)/AC502</f>
        <v>55.209513259820483</v>
      </c>
      <c r="G502" s="92">
        <f>R502*(1-'DRE + DCF'!$AE$39)</f>
        <v>8.5231299075872527E-2</v>
      </c>
      <c r="H502" s="94">
        <f t="shared" si="57"/>
        <v>0.14205216512645422</v>
      </c>
      <c r="I502" s="94">
        <f t="shared" si="54"/>
        <v>0.14205216512645422</v>
      </c>
      <c r="J502" s="94">
        <f t="shared" si="54"/>
        <v>0.14205216512645422</v>
      </c>
      <c r="K502" s="94">
        <f t="shared" si="54"/>
        <v>0.14205216512645422</v>
      </c>
      <c r="L502" s="94">
        <f t="shared" si="54"/>
        <v>0.14205216512645422</v>
      </c>
      <c r="M502" s="94">
        <f t="shared" si="54"/>
        <v>0.14205216512645422</v>
      </c>
      <c r="N502" s="94">
        <f t="shared" si="54"/>
        <v>0.14205216512645422</v>
      </c>
      <c r="O502" s="94">
        <f t="shared" si="54"/>
        <v>0.14205216512645422</v>
      </c>
      <c r="P502" s="94">
        <f t="shared" si="54"/>
        <v>0.14205216512645422</v>
      </c>
      <c r="Q502" s="94">
        <f t="shared" si="54"/>
        <v>0.14205216512645422</v>
      </c>
      <c r="R502" s="94">
        <f t="shared" si="54"/>
        <v>0.14205216512645422</v>
      </c>
      <c r="S502" s="93">
        <f>(1+H502)^((5-Dashboard!$F$9)*3/12)</f>
        <v>1.0686684074709303</v>
      </c>
      <c r="T502" s="93">
        <f t="shared" si="56"/>
        <v>1.2204750685544157</v>
      </c>
      <c r="U502" s="93">
        <f t="shared" si="56"/>
        <v>1.3938461945254279</v>
      </c>
      <c r="V502" s="93">
        <f t="shared" si="56"/>
        <v>1.5918450643110338</v>
      </c>
      <c r="W502" s="93">
        <f t="shared" si="56"/>
        <v>1.8179701022422758</v>
      </c>
      <c r="X502" s="93">
        <f t="shared" si="56"/>
        <v>2.0762166914009521</v>
      </c>
      <c r="Y502" s="93">
        <f t="shared" si="55"/>
        <v>2.3711477676861406</v>
      </c>
      <c r="Z502" s="93">
        <f t="shared" si="55"/>
        <v>2.7079744419207152</v>
      </c>
      <c r="AA502" s="93">
        <f t="shared" si="55"/>
        <v>3.0926480745026543</v>
      </c>
      <c r="AB502" s="93">
        <f t="shared" si="55"/>
        <v>3.5319654294599157</v>
      </c>
      <c r="AC502" s="95">
        <f t="shared" si="55"/>
        <v>4.0336887658664828</v>
      </c>
      <c r="AE502" s="96"/>
    </row>
    <row r="503" spans="3:31" ht="24.75" customHeight="1" x14ac:dyDescent="0.25">
      <c r="C503" s="91">
        <f>ABS(E503-Dashboard!$F$13)</f>
        <v>39.041180760490242</v>
      </c>
      <c r="D503" s="92">
        <f t="shared" si="53"/>
        <v>0.14215216512645421</v>
      </c>
      <c r="E503" s="93" cm="1">
        <f t="array" ref="E503">SUM('DRE + DCF'!$S$41/TIR!S503,'DRE + DCF'!$U$41:$AD$41/TIR!T503:AC503,TIR!F503)</f>
        <v>86.66118076049024</v>
      </c>
      <c r="F503" s="100">
        <f>'DRE + DCF'!$AE$38*'DRE + DCF'!$AE$39*(1+G503)/(R503-G503)/AC503</f>
        <v>55.123024143037128</v>
      </c>
      <c r="G503" s="92">
        <f>R503*(1-'DRE + DCF'!$AE$39)</f>
        <v>8.5291299075872518E-2</v>
      </c>
      <c r="H503" s="94">
        <f t="shared" si="57"/>
        <v>0.14215216512645421</v>
      </c>
      <c r="I503" s="94">
        <f t="shared" si="54"/>
        <v>0.14215216512645421</v>
      </c>
      <c r="J503" s="94">
        <f t="shared" si="54"/>
        <v>0.14215216512645421</v>
      </c>
      <c r="K503" s="94">
        <f t="shared" si="54"/>
        <v>0.14215216512645421</v>
      </c>
      <c r="L503" s="94">
        <f t="shared" si="54"/>
        <v>0.14215216512645421</v>
      </c>
      <c r="M503" s="94">
        <f t="shared" si="54"/>
        <v>0.14215216512645421</v>
      </c>
      <c r="N503" s="94">
        <f t="shared" si="54"/>
        <v>0.14215216512645421</v>
      </c>
      <c r="O503" s="94">
        <f t="shared" si="54"/>
        <v>0.14215216512645421</v>
      </c>
      <c r="P503" s="94">
        <f t="shared" si="54"/>
        <v>0.14215216512645421</v>
      </c>
      <c r="Q503" s="94">
        <f t="shared" si="54"/>
        <v>0.14215216512645421</v>
      </c>
      <c r="R503" s="94">
        <f t="shared" si="54"/>
        <v>0.14215216512645421</v>
      </c>
      <c r="S503" s="93">
        <f>(1+H503)^((5-Dashboard!$F$9)*3/12)</f>
        <v>1.0687151936444312</v>
      </c>
      <c r="T503" s="93">
        <f t="shared" si="56"/>
        <v>1.2206353723245249</v>
      </c>
      <c r="U503" s="93">
        <f t="shared" si="56"/>
        <v>1.3941513333303917</v>
      </c>
      <c r="V503" s="93">
        <f t="shared" si="56"/>
        <v>1.5923329638772397</v>
      </c>
      <c r="W503" s="93">
        <f t="shared" si="56"/>
        <v>1.8186865422946132</v>
      </c>
      <c r="X503" s="93">
        <f t="shared" si="56"/>
        <v>2.0772167719681369</v>
      </c>
      <c r="Y503" s="93">
        <f t="shared" si="55"/>
        <v>2.3724976335403913</v>
      </c>
      <c r="Z503" s="93">
        <f t="shared" si="55"/>
        <v>2.7097533089055466</v>
      </c>
      <c r="AA503" s="93">
        <f t="shared" si="55"/>
        <v>3.0949506087250431</v>
      </c>
      <c r="AB503" s="93">
        <f t="shared" si="55"/>
        <v>3.5349045387147453</v>
      </c>
      <c r="AC503" s="95">
        <f t="shared" si="55"/>
        <v>4.0373988724083762</v>
      </c>
      <c r="AE503" s="96"/>
    </row>
    <row r="504" spans="3:31" ht="24.75" customHeight="1" x14ac:dyDescent="0.25">
      <c r="C504" s="91">
        <f>ABS(E504-Dashboard!$F$13)</f>
        <v>38.939919836351415</v>
      </c>
      <c r="D504" s="92">
        <f t="shared" si="53"/>
        <v>0.14225216512645419</v>
      </c>
      <c r="E504" s="93" cm="1">
        <f t="array" ref="E504">SUM('DRE + DCF'!$S$41/TIR!S504,'DRE + DCF'!$U$41:$AD$41/TIR!T504:AC504,TIR!F504)</f>
        <v>86.559919836351412</v>
      </c>
      <c r="F504" s="100">
        <f>'DRE + DCF'!$AE$38*'DRE + DCF'!$AE$39*(1+G504)/(R504-G504)/AC504</f>
        <v>55.036702014618818</v>
      </c>
      <c r="G504" s="92">
        <f>R504*(1-'DRE + DCF'!$AE$39)</f>
        <v>8.5351299075872508E-2</v>
      </c>
      <c r="H504" s="94">
        <f t="shared" si="57"/>
        <v>0.14225216512645419</v>
      </c>
      <c r="I504" s="94">
        <f t="shared" si="54"/>
        <v>0.14225216512645419</v>
      </c>
      <c r="J504" s="94">
        <f t="shared" si="54"/>
        <v>0.14225216512645419</v>
      </c>
      <c r="K504" s="94">
        <f t="shared" si="54"/>
        <v>0.14225216512645419</v>
      </c>
      <c r="L504" s="94">
        <f t="shared" si="54"/>
        <v>0.14225216512645419</v>
      </c>
      <c r="M504" s="94">
        <f t="shared" si="54"/>
        <v>0.14225216512645419</v>
      </c>
      <c r="N504" s="94">
        <f t="shared" si="54"/>
        <v>0.14225216512645419</v>
      </c>
      <c r="O504" s="94">
        <f t="shared" si="54"/>
        <v>0.14225216512645419</v>
      </c>
      <c r="P504" s="94">
        <f t="shared" si="54"/>
        <v>0.14225216512645419</v>
      </c>
      <c r="Q504" s="94">
        <f t="shared" si="54"/>
        <v>0.14225216512645419</v>
      </c>
      <c r="R504" s="94">
        <f t="shared" si="54"/>
        <v>0.14225216512645419</v>
      </c>
      <c r="S504" s="93">
        <f>(1+H504)^((5-Dashboard!$F$9)*3/12)</f>
        <v>1.0687619777698185</v>
      </c>
      <c r="T504" s="93">
        <f t="shared" si="56"/>
        <v>1.2207956831124065</v>
      </c>
      <c r="U504" s="93">
        <f t="shared" si="56"/>
        <v>1.3944565122121748</v>
      </c>
      <c r="V504" s="93">
        <f t="shared" si="56"/>
        <v>1.5928209702490403</v>
      </c>
      <c r="W504" s="93">
        <f t="shared" si="56"/>
        <v>1.8194032019257858</v>
      </c>
      <c r="X504" s="93">
        <f t="shared" si="56"/>
        <v>2.078217246637732</v>
      </c>
      <c r="Y504" s="93">
        <f t="shared" si="55"/>
        <v>2.3738481495750876</v>
      </c>
      <c r="Z504" s="93">
        <f t="shared" si="55"/>
        <v>2.7115331885335707</v>
      </c>
      <c r="AA504" s="93">
        <f t="shared" si="55"/>
        <v>3.0972546554147087</v>
      </c>
      <c r="AB504" s="93">
        <f t="shared" si="55"/>
        <v>3.5378458360954403</v>
      </c>
      <c r="AC504" s="95">
        <f t="shared" si="55"/>
        <v>4.0411120661636266</v>
      </c>
      <c r="AE504" s="96"/>
    </row>
    <row r="505" spans="3:31" ht="24.75" customHeight="1" x14ac:dyDescent="0.25">
      <c r="C505" s="91">
        <f>ABS(E505-Dashboard!$F$13)</f>
        <v>38.838836223173168</v>
      </c>
      <c r="D505" s="92">
        <f t="shared" si="53"/>
        <v>0.14235216512645418</v>
      </c>
      <c r="E505" s="93" cm="1">
        <f t="array" ref="E505">SUM('DRE + DCF'!$S$41/TIR!S505,'DRE + DCF'!$U$41:$AD$41/TIR!T505:AC505,TIR!F505)</f>
        <v>86.458836223173165</v>
      </c>
      <c r="F505" s="100">
        <f>'DRE + DCF'!$AE$38*'DRE + DCF'!$AE$39*(1+G505)/(R505-G505)/AC505</f>
        <v>54.950546475360191</v>
      </c>
      <c r="G505" s="92">
        <f>R505*(1-'DRE + DCF'!$AE$39)</f>
        <v>8.5411299075872513E-2</v>
      </c>
      <c r="H505" s="94">
        <f t="shared" si="57"/>
        <v>0.14235216512645418</v>
      </c>
      <c r="I505" s="94">
        <f t="shared" si="54"/>
        <v>0.14235216512645418</v>
      </c>
      <c r="J505" s="94">
        <f t="shared" si="54"/>
        <v>0.14235216512645418</v>
      </c>
      <c r="K505" s="94">
        <f t="shared" si="54"/>
        <v>0.14235216512645418</v>
      </c>
      <c r="L505" s="94">
        <f t="shared" si="54"/>
        <v>0.14235216512645418</v>
      </c>
      <c r="M505" s="94">
        <f t="shared" si="54"/>
        <v>0.14235216512645418</v>
      </c>
      <c r="N505" s="94">
        <f t="shared" si="54"/>
        <v>0.14235216512645418</v>
      </c>
      <c r="O505" s="94">
        <f t="shared" si="54"/>
        <v>0.14235216512645418</v>
      </c>
      <c r="P505" s="94">
        <f t="shared" si="54"/>
        <v>0.14235216512645418</v>
      </c>
      <c r="Q505" s="94">
        <f t="shared" si="54"/>
        <v>0.14235216512645418</v>
      </c>
      <c r="R505" s="94">
        <f t="shared" si="54"/>
        <v>0.14235216512645418</v>
      </c>
      <c r="S505" s="93">
        <f>(1+H505)^((5-Dashboard!$F$9)*3/12)</f>
        <v>1.0688087598473612</v>
      </c>
      <c r="T505" s="93">
        <f t="shared" si="56"/>
        <v>1.2209560009177534</v>
      </c>
      <c r="U505" s="93">
        <f t="shared" si="56"/>
        <v>1.3947617311725324</v>
      </c>
      <c r="V505" s="93">
        <f t="shared" si="56"/>
        <v>1.5933090834404637</v>
      </c>
      <c r="W505" s="93">
        <f t="shared" si="56"/>
        <v>1.8201200811838598</v>
      </c>
      <c r="X505" s="93">
        <f t="shared" si="56"/>
        <v>2.0792181155305198</v>
      </c>
      <c r="Y505" s="93">
        <f t="shared" si="55"/>
        <v>2.3751993160464351</v>
      </c>
      <c r="Z505" s="93">
        <f t="shared" si="55"/>
        <v>2.7133140812925181</v>
      </c>
      <c r="AA505" s="93">
        <f t="shared" si="55"/>
        <v>3.0995602154326036</v>
      </c>
      <c r="AB505" s="93">
        <f t="shared" si="55"/>
        <v>3.5407893230392533</v>
      </c>
      <c r="AC505" s="95">
        <f t="shared" si="55"/>
        <v>4.0448283494305226</v>
      </c>
      <c r="AE505" s="96"/>
    </row>
    <row r="506" spans="3:31" ht="24.75" customHeight="1" x14ac:dyDescent="0.25">
      <c r="C506" s="91">
        <f>ABS(E506-Dashboard!$F$13)</f>
        <v>38.73792951349261</v>
      </c>
      <c r="D506" s="92">
        <f t="shared" si="53"/>
        <v>0.14245216512645417</v>
      </c>
      <c r="E506" s="93" cm="1">
        <f t="array" ref="E506">SUM('DRE + DCF'!$S$41/TIR!S506,'DRE + DCF'!$U$41:$AD$41/TIR!T506:AC506,TIR!F506)</f>
        <v>86.357929513492607</v>
      </c>
      <c r="F506" s="100">
        <f>'DRE + DCF'!$AE$38*'DRE + DCF'!$AE$39*(1+G506)/(R506-G506)/AC506</f>
        <v>54.864557127230313</v>
      </c>
      <c r="G506" s="92">
        <f>R506*(1-'DRE + DCF'!$AE$39)</f>
        <v>8.5471299075872503E-2</v>
      </c>
      <c r="H506" s="94">
        <f t="shared" si="57"/>
        <v>0.14245216512645417</v>
      </c>
      <c r="I506" s="94">
        <f t="shared" si="54"/>
        <v>0.14245216512645417</v>
      </c>
      <c r="J506" s="94">
        <f t="shared" si="54"/>
        <v>0.14245216512645417</v>
      </c>
      <c r="K506" s="94">
        <f t="shared" si="54"/>
        <v>0.14245216512645417</v>
      </c>
      <c r="L506" s="94">
        <f t="shared" si="54"/>
        <v>0.14245216512645417</v>
      </c>
      <c r="M506" s="94">
        <f t="shared" si="54"/>
        <v>0.14245216512645417</v>
      </c>
      <c r="N506" s="94">
        <f t="shared" si="54"/>
        <v>0.14245216512645417</v>
      </c>
      <c r="O506" s="94">
        <f t="shared" si="54"/>
        <v>0.14245216512645417</v>
      </c>
      <c r="P506" s="94">
        <f t="shared" si="54"/>
        <v>0.14245216512645417</v>
      </c>
      <c r="Q506" s="94">
        <f t="shared" si="54"/>
        <v>0.14245216512645417</v>
      </c>
      <c r="R506" s="94">
        <f t="shared" si="54"/>
        <v>0.14245216512645417</v>
      </c>
      <c r="S506" s="93">
        <f>(1+H506)^((5-Dashboard!$F$9)*3/12)</f>
        <v>1.0688555398773278</v>
      </c>
      <c r="T506" s="93">
        <f t="shared" si="56"/>
        <v>1.2211163257402582</v>
      </c>
      <c r="U506" s="93">
        <f t="shared" si="56"/>
        <v>1.3950669902132184</v>
      </c>
      <c r="V506" s="93">
        <f t="shared" si="56"/>
        <v>1.5937973034655371</v>
      </c>
      <c r="W506" s="93">
        <f t="shared" si="56"/>
        <v>1.820837180116907</v>
      </c>
      <c r="X506" s="93">
        <f t="shared" si="56"/>
        <v>2.0802193787673078</v>
      </c>
      <c r="Y506" s="93">
        <f t="shared" si="55"/>
        <v>2.3765511332107181</v>
      </c>
      <c r="Z506" s="93">
        <f t="shared" si="55"/>
        <v>2.7150959876703129</v>
      </c>
      <c r="AA506" s="93">
        <f t="shared" si="55"/>
        <v>3.1018672896400972</v>
      </c>
      <c r="AB506" s="93">
        <f t="shared" si="55"/>
        <v>3.5437350009842548</v>
      </c>
      <c r="AC506" s="95">
        <f t="shared" si="55"/>
        <v>4.0485477245088584</v>
      </c>
      <c r="AE506" s="96"/>
    </row>
    <row r="507" spans="3:31" ht="24.75" customHeight="1" x14ac:dyDescent="0.25">
      <c r="C507" s="91">
        <f>ABS(E507-Dashboard!$F$13)</f>
        <v>38.637199301026548</v>
      </c>
      <c r="D507" s="92">
        <f t="shared" si="53"/>
        <v>0.14255216512645416</v>
      </c>
      <c r="E507" s="93" cm="1">
        <f t="array" ref="E507">SUM('DRE + DCF'!$S$41/TIR!S507,'DRE + DCF'!$U$41:$AD$41/TIR!T507:AC507,TIR!F507)</f>
        <v>86.257199301026546</v>
      </c>
      <c r="F507" s="100">
        <f>'DRE + DCF'!$AE$38*'DRE + DCF'!$AE$39*(1+G507)/(R507-G507)/AC507</f>
        <v>54.778733573368456</v>
      </c>
      <c r="G507" s="92">
        <f>R507*(1-'DRE + DCF'!$AE$39)</f>
        <v>8.5531299075872494E-2</v>
      </c>
      <c r="H507" s="94">
        <f t="shared" si="57"/>
        <v>0.14255216512645416</v>
      </c>
      <c r="I507" s="94">
        <f t="shared" si="54"/>
        <v>0.14255216512645416</v>
      </c>
      <c r="J507" s="94">
        <f t="shared" si="54"/>
        <v>0.14255216512645416</v>
      </c>
      <c r="K507" s="94">
        <f t="shared" si="54"/>
        <v>0.14255216512645416</v>
      </c>
      <c r="L507" s="94">
        <f t="shared" si="54"/>
        <v>0.14255216512645416</v>
      </c>
      <c r="M507" s="94">
        <f t="shared" si="54"/>
        <v>0.14255216512645416</v>
      </c>
      <c r="N507" s="94">
        <f t="shared" si="54"/>
        <v>0.14255216512645416</v>
      </c>
      <c r="O507" s="94">
        <f t="shared" si="54"/>
        <v>0.14255216512645416</v>
      </c>
      <c r="P507" s="94">
        <f t="shared" si="54"/>
        <v>0.14255216512645416</v>
      </c>
      <c r="Q507" s="94">
        <f t="shared" si="54"/>
        <v>0.14255216512645416</v>
      </c>
      <c r="R507" s="94">
        <f t="shared" si="54"/>
        <v>0.14255216512645416</v>
      </c>
      <c r="S507" s="93">
        <f>(1+H507)^((5-Dashboard!$F$9)*3/12)</f>
        <v>1.0689023178599877</v>
      </c>
      <c r="T507" s="93">
        <f t="shared" si="56"/>
        <v>1.2212766575796141</v>
      </c>
      <c r="U507" s="93">
        <f t="shared" si="56"/>
        <v>1.3953722893359872</v>
      </c>
      <c r="V507" s="93">
        <f t="shared" si="56"/>
        <v>1.5942856303382891</v>
      </c>
      <c r="W507" s="93">
        <f t="shared" si="56"/>
        <v>1.8215544987730057</v>
      </c>
      <c r="X507" s="93">
        <f t="shared" si="56"/>
        <v>2.0812210364689303</v>
      </c>
      <c r="Y507" s="93">
        <f t="shared" si="55"/>
        <v>2.3779036013242991</v>
      </c>
      <c r="Z507" s="93">
        <f t="shared" si="55"/>
        <v>2.7168789081550706</v>
      </c>
      <c r="AA507" s="93">
        <f t="shared" si="55"/>
        <v>3.1041758788989724</v>
      </c>
      <c r="AB507" s="93">
        <f t="shared" si="55"/>
        <v>3.5466828713693346</v>
      </c>
      <c r="AC507" s="95">
        <f t="shared" si="55"/>
        <v>4.0522701936999423</v>
      </c>
      <c r="AE507" s="96"/>
    </row>
    <row r="508" spans="3:31" ht="24.75" customHeight="1" x14ac:dyDescent="0.25">
      <c r="C508" s="91">
        <f>ABS(E508-Dashboard!$F$13)</f>
        <v>38.536645180667485</v>
      </c>
      <c r="D508" s="92">
        <f t="shared" si="53"/>
        <v>0.14265216512645415</v>
      </c>
      <c r="E508" s="93" cm="1">
        <f t="array" ref="E508">SUM('DRE + DCF'!$S$41/TIR!S508,'DRE + DCF'!$U$41:$AD$41/TIR!T508:AC508,TIR!F508)</f>
        <v>86.156645180667482</v>
      </c>
      <c r="F508" s="100">
        <f>'DRE + DCF'!$AE$38*'DRE + DCF'!$AE$39*(1+G508)/(R508-G508)/AC508</f>
        <v>54.693075418080021</v>
      </c>
      <c r="G508" s="92">
        <f>R508*(1-'DRE + DCF'!$AE$39)</f>
        <v>8.5591299075872485E-2</v>
      </c>
      <c r="H508" s="94">
        <f t="shared" si="57"/>
        <v>0.14265216512645415</v>
      </c>
      <c r="I508" s="94">
        <f t="shared" si="54"/>
        <v>0.14265216512645415</v>
      </c>
      <c r="J508" s="94">
        <f t="shared" si="54"/>
        <v>0.14265216512645415</v>
      </c>
      <c r="K508" s="94">
        <f t="shared" si="54"/>
        <v>0.14265216512645415</v>
      </c>
      <c r="L508" s="94">
        <f t="shared" si="54"/>
        <v>0.14265216512645415</v>
      </c>
      <c r="M508" s="94">
        <f t="shared" si="54"/>
        <v>0.14265216512645415</v>
      </c>
      <c r="N508" s="94">
        <f t="shared" si="54"/>
        <v>0.14265216512645415</v>
      </c>
      <c r="O508" s="94">
        <f t="shared" si="54"/>
        <v>0.14265216512645415</v>
      </c>
      <c r="P508" s="94">
        <f t="shared" si="54"/>
        <v>0.14265216512645415</v>
      </c>
      <c r="Q508" s="94">
        <f t="shared" si="54"/>
        <v>0.14265216512645415</v>
      </c>
      <c r="R508" s="94">
        <f t="shared" si="54"/>
        <v>0.14265216512645415</v>
      </c>
      <c r="S508" s="93">
        <f>(1+H508)^((5-Dashboard!$F$9)*3/12)</f>
        <v>1.0689490937956092</v>
      </c>
      <c r="T508" s="93">
        <f t="shared" si="56"/>
        <v>1.2214369964355138</v>
      </c>
      <c r="U508" s="93">
        <f t="shared" si="56"/>
        <v>1.3956776285425929</v>
      </c>
      <c r="V508" s="93">
        <f t="shared" si="56"/>
        <v>1.5947740640727488</v>
      </c>
      <c r="W508" s="93">
        <f t="shared" si="56"/>
        <v>1.8222720372002408</v>
      </c>
      <c r="X508" s="93">
        <f t="shared" si="56"/>
        <v>2.0822230887562494</v>
      </c>
      <c r="Y508" s="93">
        <f t="shared" si="55"/>
        <v>2.379256720643621</v>
      </c>
      <c r="Z508" s="93">
        <f t="shared" si="55"/>
        <v>2.7186628432351005</v>
      </c>
      <c r="AA508" s="93">
        <f t="shared" si="55"/>
        <v>3.1064859840714294</v>
      </c>
      <c r="AB508" s="93">
        <f t="shared" si="55"/>
        <v>3.549632935634202</v>
      </c>
      <c r="AC508" s="95">
        <f t="shared" si="55"/>
        <v>4.0559957593065921</v>
      </c>
      <c r="AE508" s="96"/>
    </row>
    <row r="509" spans="3:31" ht="24.75" customHeight="1" x14ac:dyDescent="0.25">
      <c r="C509" s="91">
        <f>ABS(E509-Dashboard!$F$13)</f>
        <v>38.436266748479376</v>
      </c>
      <c r="D509" s="92">
        <f t="shared" si="53"/>
        <v>0.14275216512645414</v>
      </c>
      <c r="E509" s="93" cm="1">
        <f t="array" ref="E509">SUM('DRE + DCF'!$S$41/TIR!S509,'DRE + DCF'!$U$41:$AD$41/TIR!T509:AC509,TIR!F509)</f>
        <v>86.056266748479374</v>
      </c>
      <c r="F509" s="100">
        <f>'DRE + DCF'!$AE$38*'DRE + DCF'!$AE$39*(1+G509)/(R509-G509)/AC509</f>
        <v>54.607582266832324</v>
      </c>
      <c r="G509" s="92">
        <f>R509*(1-'DRE + DCF'!$AE$39)</f>
        <v>8.5651299075872475E-2</v>
      </c>
      <c r="H509" s="94">
        <f t="shared" si="57"/>
        <v>0.14275216512645414</v>
      </c>
      <c r="I509" s="94">
        <f t="shared" si="54"/>
        <v>0.14275216512645414</v>
      </c>
      <c r="J509" s="94">
        <f t="shared" si="54"/>
        <v>0.14275216512645414</v>
      </c>
      <c r="K509" s="94">
        <f t="shared" si="54"/>
        <v>0.14275216512645414</v>
      </c>
      <c r="L509" s="94">
        <f t="shared" si="54"/>
        <v>0.14275216512645414</v>
      </c>
      <c r="M509" s="94">
        <f t="shared" si="54"/>
        <v>0.14275216512645414</v>
      </c>
      <c r="N509" s="94">
        <f t="shared" si="54"/>
        <v>0.14275216512645414</v>
      </c>
      <c r="O509" s="94">
        <f t="shared" si="54"/>
        <v>0.14275216512645414</v>
      </c>
      <c r="P509" s="94">
        <f t="shared" si="54"/>
        <v>0.14275216512645414</v>
      </c>
      <c r="Q509" s="94">
        <f t="shared" ref="I509:R535" si="58">$D509</f>
        <v>0.14275216512645414</v>
      </c>
      <c r="R509" s="94">
        <f t="shared" si="58"/>
        <v>0.14275216512645414</v>
      </c>
      <c r="S509" s="93">
        <f>(1+H509)^((5-Dashboard!$F$9)*3/12)</f>
        <v>1.0689958676844611</v>
      </c>
      <c r="T509" s="93">
        <f t="shared" si="56"/>
        <v>1.2215973423076503</v>
      </c>
      <c r="U509" s="93">
        <f t="shared" si="56"/>
        <v>1.3959830078347895</v>
      </c>
      <c r="V509" s="93">
        <f t="shared" si="56"/>
        <v>1.5952626046829452</v>
      </c>
      <c r="W509" s="93">
        <f t="shared" si="56"/>
        <v>1.8229897954467023</v>
      </c>
      <c r="X509" s="93">
        <f t="shared" si="56"/>
        <v>2.0832255357501506</v>
      </c>
      <c r="Y509" s="93">
        <f t="shared" si="55"/>
        <v>2.3806104914252018</v>
      </c>
      <c r="Z509" s="93">
        <f t="shared" si="55"/>
        <v>2.7204477933989013</v>
      </c>
      <c r="AA509" s="93">
        <f t="shared" si="55"/>
        <v>3.108797606020079</v>
      </c>
      <c r="AB509" s="93">
        <f t="shared" si="55"/>
        <v>3.5525851952193825</v>
      </c>
      <c r="AC509" s="95">
        <f t="shared" si="55"/>
        <v>4.0597244236331358</v>
      </c>
      <c r="AE509" s="96"/>
    </row>
    <row r="510" spans="3:31" ht="24.75" customHeight="1" x14ac:dyDescent="0.25">
      <c r="C510" s="91">
        <f>ABS(E510-Dashboard!$F$13)</f>
        <v>38.336063601693418</v>
      </c>
      <c r="D510" s="92">
        <f t="shared" si="53"/>
        <v>0.14285216512645413</v>
      </c>
      <c r="E510" s="93" cm="1">
        <f t="array" ref="E510">SUM('DRE + DCF'!$S$41/TIR!S510,'DRE + DCF'!$U$41:$AD$41/TIR!T510:AC510,TIR!F510)</f>
        <v>85.956063601693415</v>
      </c>
      <c r="F510" s="100">
        <f>'DRE + DCF'!$AE$38*'DRE + DCF'!$AE$39*(1+G510)/(R510-G510)/AC510</f>
        <v>54.52225372625049</v>
      </c>
      <c r="G510" s="92">
        <f>R510*(1-'DRE + DCF'!$AE$39)</f>
        <v>8.571129907587248E-2</v>
      </c>
      <c r="H510" s="94">
        <f t="shared" si="57"/>
        <v>0.14285216512645413</v>
      </c>
      <c r="I510" s="94">
        <f t="shared" si="58"/>
        <v>0.14285216512645413</v>
      </c>
      <c r="J510" s="94">
        <f t="shared" si="58"/>
        <v>0.14285216512645413</v>
      </c>
      <c r="K510" s="94">
        <f t="shared" si="58"/>
        <v>0.14285216512645413</v>
      </c>
      <c r="L510" s="94">
        <f t="shared" si="58"/>
        <v>0.14285216512645413</v>
      </c>
      <c r="M510" s="94">
        <f t="shared" si="58"/>
        <v>0.14285216512645413</v>
      </c>
      <c r="N510" s="94">
        <f t="shared" si="58"/>
        <v>0.14285216512645413</v>
      </c>
      <c r="O510" s="94">
        <f t="shared" si="58"/>
        <v>0.14285216512645413</v>
      </c>
      <c r="P510" s="94">
        <f t="shared" si="58"/>
        <v>0.14285216512645413</v>
      </c>
      <c r="Q510" s="94">
        <f t="shared" si="58"/>
        <v>0.14285216512645413</v>
      </c>
      <c r="R510" s="94">
        <f t="shared" si="58"/>
        <v>0.14285216512645413</v>
      </c>
      <c r="S510" s="93">
        <f>(1+H510)^((5-Dashboard!$F$9)*3/12)</f>
        <v>1.0690426395268124</v>
      </c>
      <c r="T510" s="93">
        <f t="shared" si="56"/>
        <v>1.221757695195717</v>
      </c>
      <c r="U510" s="93">
        <f t="shared" si="56"/>
        <v>1.3962884272143314</v>
      </c>
      <c r="V510" s="93">
        <f t="shared" si="56"/>
        <v>1.59575125218291</v>
      </c>
      <c r="W510" s="93">
        <f t="shared" si="56"/>
        <v>1.823707773560489</v>
      </c>
      <c r="X510" s="93">
        <f t="shared" si="56"/>
        <v>2.08422837757155</v>
      </c>
      <c r="Y510" s="93">
        <f t="shared" si="55"/>
        <v>2.3819649139256422</v>
      </c>
      <c r="Z510" s="93">
        <f t="shared" si="55"/>
        <v>2.7222337591351682</v>
      </c>
      <c r="AA510" s="93">
        <f t="shared" si="55"/>
        <v>3.1111107456079528</v>
      </c>
      <c r="AB510" s="93">
        <f t="shared" si="55"/>
        <v>3.5555396515662254</v>
      </c>
      <c r="AC510" s="95">
        <f t="shared" si="55"/>
        <v>4.0634561889854188</v>
      </c>
      <c r="AE510" s="96"/>
    </row>
    <row r="511" spans="3:31" ht="24.75" customHeight="1" x14ac:dyDescent="0.25">
      <c r="C511" s="91">
        <f>ABS(E511-Dashboard!$F$13)</f>
        <v>38.236035338704092</v>
      </c>
      <c r="D511" s="92">
        <f t="shared" si="53"/>
        <v>0.14295216512645412</v>
      </c>
      <c r="E511" s="93" cm="1">
        <f t="array" ref="E511">SUM('DRE + DCF'!$S$41/TIR!S511,'DRE + DCF'!$U$41:$AD$41/TIR!T511:AC511,TIR!F511)</f>
        <v>85.856035338704089</v>
      </c>
      <c r="F511" s="100">
        <f>'DRE + DCF'!$AE$38*'DRE + DCF'!$AE$39*(1+G511)/(R511-G511)/AC511</f>
        <v>54.437089404113308</v>
      </c>
      <c r="G511" s="92">
        <f>R511*(1-'DRE + DCF'!$AE$39)</f>
        <v>8.577129907587247E-2</v>
      </c>
      <c r="H511" s="94">
        <f t="shared" si="57"/>
        <v>0.14295216512645412</v>
      </c>
      <c r="I511" s="94">
        <f t="shared" si="58"/>
        <v>0.14295216512645412</v>
      </c>
      <c r="J511" s="94">
        <f t="shared" si="58"/>
        <v>0.14295216512645412</v>
      </c>
      <c r="K511" s="94">
        <f t="shared" si="58"/>
        <v>0.14295216512645412</v>
      </c>
      <c r="L511" s="94">
        <f t="shared" si="58"/>
        <v>0.14295216512645412</v>
      </c>
      <c r="M511" s="94">
        <f t="shared" si="58"/>
        <v>0.14295216512645412</v>
      </c>
      <c r="N511" s="94">
        <f t="shared" si="58"/>
        <v>0.14295216512645412</v>
      </c>
      <c r="O511" s="94">
        <f t="shared" si="58"/>
        <v>0.14295216512645412</v>
      </c>
      <c r="P511" s="94">
        <f t="shared" si="58"/>
        <v>0.14295216512645412</v>
      </c>
      <c r="Q511" s="94">
        <f t="shared" si="58"/>
        <v>0.14295216512645412</v>
      </c>
      <c r="R511" s="94">
        <f t="shared" si="58"/>
        <v>0.14295216512645412</v>
      </c>
      <c r="S511" s="93">
        <f>(1+H511)^((5-Dashboard!$F$9)*3/12)</f>
        <v>1.0690894093229313</v>
      </c>
      <c r="T511" s="93">
        <f t="shared" si="56"/>
        <v>1.2219180550994062</v>
      </c>
      <c r="U511" s="93">
        <f t="shared" si="56"/>
        <v>1.3965938866829721</v>
      </c>
      <c r="V511" s="93">
        <f t="shared" si="56"/>
        <v>1.5962400065866726</v>
      </c>
      <c r="W511" s="93">
        <f t="shared" si="56"/>
        <v>1.8244259715897027</v>
      </c>
      <c r="X511" s="93">
        <f t="shared" si="56"/>
        <v>2.0852316143413852</v>
      </c>
      <c r="Y511" s="93">
        <f t="shared" si="55"/>
        <v>2.3833199884016172</v>
      </c>
      <c r="Z511" s="93">
        <f t="shared" si="55"/>
        <v>2.7240207409327835</v>
      </c>
      <c r="AA511" s="93">
        <f t="shared" si="55"/>
        <v>3.1134254036984923</v>
      </c>
      <c r="AB511" s="93">
        <f t="shared" si="55"/>
        <v>3.5584963061168962</v>
      </c>
      <c r="AC511" s="95">
        <f t="shared" si="55"/>
        <v>4.0671910576707955</v>
      </c>
      <c r="AE511" s="96"/>
    </row>
    <row r="512" spans="3:31" ht="24.75" customHeight="1" x14ac:dyDescent="0.25">
      <c r="C512" s="91">
        <f>ABS(E512-Dashboard!$F$13)</f>
        <v>38.136181559064788</v>
      </c>
      <c r="D512" s="92">
        <f t="shared" si="53"/>
        <v>0.14305216512645411</v>
      </c>
      <c r="E512" s="93" cm="1">
        <f t="array" ref="E512">SUM('DRE + DCF'!$S$41/TIR!S512,'DRE + DCF'!$U$41:$AD$41/TIR!T512:AC512,TIR!F512)</f>
        <v>85.756181559064785</v>
      </c>
      <c r="F512" s="100">
        <f>'DRE + DCF'!$AE$38*'DRE + DCF'!$AE$39*(1+G512)/(R512-G512)/AC512</f>
        <v>54.352088909349114</v>
      </c>
      <c r="G512" s="92">
        <f>R512*(1-'DRE + DCF'!$AE$39)</f>
        <v>8.5831299075872461E-2</v>
      </c>
      <c r="H512" s="94">
        <f t="shared" si="57"/>
        <v>0.14305216512645411</v>
      </c>
      <c r="I512" s="94">
        <f t="shared" si="58"/>
        <v>0.14305216512645411</v>
      </c>
      <c r="J512" s="94">
        <f t="shared" si="58"/>
        <v>0.14305216512645411</v>
      </c>
      <c r="K512" s="94">
        <f t="shared" si="58"/>
        <v>0.14305216512645411</v>
      </c>
      <c r="L512" s="94">
        <f t="shared" si="58"/>
        <v>0.14305216512645411</v>
      </c>
      <c r="M512" s="94">
        <f t="shared" si="58"/>
        <v>0.14305216512645411</v>
      </c>
      <c r="N512" s="94">
        <f t="shared" si="58"/>
        <v>0.14305216512645411</v>
      </c>
      <c r="O512" s="94">
        <f t="shared" si="58"/>
        <v>0.14305216512645411</v>
      </c>
      <c r="P512" s="94">
        <f t="shared" si="58"/>
        <v>0.14305216512645411</v>
      </c>
      <c r="Q512" s="94">
        <f t="shared" si="58"/>
        <v>0.14305216512645411</v>
      </c>
      <c r="R512" s="94">
        <f t="shared" si="58"/>
        <v>0.14305216512645411</v>
      </c>
      <c r="S512" s="93">
        <f>(1+H512)^((5-Dashboard!$F$9)*3/12)</f>
        <v>1.0691361770730865</v>
      </c>
      <c r="T512" s="93">
        <f t="shared" si="56"/>
        <v>1.2220784220184115</v>
      </c>
      <c r="U512" s="93">
        <f t="shared" si="56"/>
        <v>1.3968993862424657</v>
      </c>
      <c r="V512" s="93">
        <f t="shared" si="56"/>
        <v>1.5967288679082652</v>
      </c>
      <c r="W512" s="93">
        <f t="shared" si="56"/>
        <v>1.8251443895824544</v>
      </c>
      <c r="X512" s="93">
        <f t="shared" si="56"/>
        <v>2.0862352461806246</v>
      </c>
      <c r="Y512" s="93">
        <f t="shared" si="55"/>
        <v>2.3846757151098839</v>
      </c>
      <c r="Z512" s="93">
        <f t="shared" si="55"/>
        <v>2.7258087392808279</v>
      </c>
      <c r="AA512" s="93">
        <f t="shared" si="55"/>
        <v>3.1157415811555604</v>
      </c>
      <c r="AB512" s="93">
        <f t="shared" si="55"/>
        <v>3.5614551603143845</v>
      </c>
      <c r="AC512" s="95">
        <f t="shared" si="55"/>
        <v>4.0709290319981397</v>
      </c>
      <c r="AE512" s="96"/>
    </row>
    <row r="513" spans="3:31" ht="24.75" customHeight="1" x14ac:dyDescent="0.25">
      <c r="C513" s="91">
        <f>ABS(E513-Dashboard!$F$13)</f>
        <v>38.036501863484098</v>
      </c>
      <c r="D513" s="92">
        <f t="shared" si="53"/>
        <v>0.1431521651264541</v>
      </c>
      <c r="E513" s="93" cm="1">
        <f t="array" ref="E513">SUM('DRE + DCF'!$S$41/TIR!S513,'DRE + DCF'!$U$41:$AD$41/TIR!T513:AC513,TIR!F513)</f>
        <v>85.656501863484095</v>
      </c>
      <c r="F513" s="100">
        <f>'DRE + DCF'!$AE$38*'DRE + DCF'!$AE$39*(1+G513)/(R513-G513)/AC513</f>
        <v>54.267251852031855</v>
      </c>
      <c r="G513" s="92">
        <f>R513*(1-'DRE + DCF'!$AE$39)</f>
        <v>8.5891299075872451E-2</v>
      </c>
      <c r="H513" s="94">
        <f t="shared" si="57"/>
        <v>0.1431521651264541</v>
      </c>
      <c r="I513" s="94">
        <f t="shared" si="58"/>
        <v>0.1431521651264541</v>
      </c>
      <c r="J513" s="94">
        <f t="shared" si="58"/>
        <v>0.1431521651264541</v>
      </c>
      <c r="K513" s="94">
        <f t="shared" si="58"/>
        <v>0.1431521651264541</v>
      </c>
      <c r="L513" s="94">
        <f t="shared" si="58"/>
        <v>0.1431521651264541</v>
      </c>
      <c r="M513" s="94">
        <f t="shared" si="58"/>
        <v>0.1431521651264541</v>
      </c>
      <c r="N513" s="94">
        <f t="shared" si="58"/>
        <v>0.1431521651264541</v>
      </c>
      <c r="O513" s="94">
        <f t="shared" si="58"/>
        <v>0.1431521651264541</v>
      </c>
      <c r="P513" s="94">
        <f t="shared" si="58"/>
        <v>0.1431521651264541</v>
      </c>
      <c r="Q513" s="94">
        <f t="shared" si="58"/>
        <v>0.1431521651264541</v>
      </c>
      <c r="R513" s="94">
        <f t="shared" si="58"/>
        <v>0.1431521651264541</v>
      </c>
      <c r="S513" s="93">
        <f>(1+H513)^((5-Dashboard!$F$9)*3/12)</f>
        <v>1.0691829427775463</v>
      </c>
      <c r="T513" s="93">
        <f t="shared" si="56"/>
        <v>1.2222387959524257</v>
      </c>
      <c r="U513" s="93">
        <f t="shared" si="56"/>
        <v>1.3972049258945656</v>
      </c>
      <c r="V513" s="93">
        <f t="shared" si="56"/>
        <v>1.5972178361617193</v>
      </c>
      <c r="W513" s="93">
        <f t="shared" si="56"/>
        <v>1.8258630275868593</v>
      </c>
      <c r="X513" s="93">
        <f t="shared" si="56"/>
        <v>2.0872392732102605</v>
      </c>
      <c r="Y513" s="93">
        <f t="shared" si="55"/>
        <v>2.3860320943072755</v>
      </c>
      <c r="Z513" s="93">
        <f t="shared" si="55"/>
        <v>2.7275977546685697</v>
      </c>
      <c r="AA513" s="93">
        <f t="shared" si="55"/>
        <v>3.1180592788434298</v>
      </c>
      <c r="AB513" s="93">
        <f t="shared" si="55"/>
        <v>3.5644162156024968</v>
      </c>
      <c r="AC513" s="95">
        <f t="shared" si="55"/>
        <v>4.0746701142778354</v>
      </c>
      <c r="AE513" s="96"/>
    </row>
    <row r="514" spans="3:31" ht="24.75" customHeight="1" x14ac:dyDescent="0.25">
      <c r="C514" s="91">
        <f>ABS(E514-Dashboard!$F$13)</f>
        <v>37.936995853821337</v>
      </c>
      <c r="D514" s="92">
        <f t="shared" si="53"/>
        <v>0.14325216512645408</v>
      </c>
      <c r="E514" s="93" cm="1">
        <f t="array" ref="E514">SUM('DRE + DCF'!$S$41/TIR!S514,'DRE + DCF'!$U$41:$AD$41/TIR!T514:AC514,TIR!F514)</f>
        <v>85.556995853821334</v>
      </c>
      <c r="F514" s="100">
        <f>'DRE + DCF'!$AE$38*'DRE + DCF'!$AE$39*(1+G514)/(R514-G514)/AC514</f>
        <v>54.182577843376791</v>
      </c>
      <c r="G514" s="92">
        <f>R514*(1-'DRE + DCF'!$AE$39)</f>
        <v>8.5951299075872442E-2</v>
      </c>
      <c r="H514" s="94">
        <f t="shared" si="57"/>
        <v>0.14325216512645408</v>
      </c>
      <c r="I514" s="94">
        <f t="shared" si="58"/>
        <v>0.14325216512645408</v>
      </c>
      <c r="J514" s="94">
        <f t="shared" si="58"/>
        <v>0.14325216512645408</v>
      </c>
      <c r="K514" s="94">
        <f t="shared" si="58"/>
        <v>0.14325216512645408</v>
      </c>
      <c r="L514" s="94">
        <f t="shared" si="58"/>
        <v>0.14325216512645408</v>
      </c>
      <c r="M514" s="94">
        <f t="shared" si="58"/>
        <v>0.14325216512645408</v>
      </c>
      <c r="N514" s="94">
        <f t="shared" si="58"/>
        <v>0.14325216512645408</v>
      </c>
      <c r="O514" s="94">
        <f t="shared" si="58"/>
        <v>0.14325216512645408</v>
      </c>
      <c r="P514" s="94">
        <f t="shared" si="58"/>
        <v>0.14325216512645408</v>
      </c>
      <c r="Q514" s="94">
        <f t="shared" si="58"/>
        <v>0.14325216512645408</v>
      </c>
      <c r="R514" s="94">
        <f t="shared" si="58"/>
        <v>0.14325216512645408</v>
      </c>
      <c r="S514" s="93">
        <f>(1+H514)^((5-Dashboard!$F$9)*3/12)</f>
        <v>1.0692297064365794</v>
      </c>
      <c r="T514" s="93">
        <f t="shared" si="56"/>
        <v>1.2223991769011422</v>
      </c>
      <c r="U514" s="93">
        <f t="shared" si="56"/>
        <v>1.397510505641026</v>
      </c>
      <c r="V514" s="93">
        <f t="shared" si="56"/>
        <v>1.5977069113610685</v>
      </c>
      <c r="W514" s="93">
        <f t="shared" si="56"/>
        <v>1.826581885651041</v>
      </c>
      <c r="X514" s="93">
        <f t="shared" si="56"/>
        <v>2.0882436955513137</v>
      </c>
      <c r="Y514" s="93">
        <f t="shared" si="55"/>
        <v>2.387389126250707</v>
      </c>
      <c r="Z514" s="93">
        <f t="shared" si="55"/>
        <v>2.7293877875854742</v>
      </c>
      <c r="AA514" s="93">
        <f t="shared" si="55"/>
        <v>3.1203784976267954</v>
      </c>
      <c r="AB514" s="93">
        <f t="shared" si="55"/>
        <v>3.5673794734258655</v>
      </c>
      <c r="AC514" s="95">
        <f t="shared" si="55"/>
        <v>4.0784143068217897</v>
      </c>
      <c r="AE514" s="96"/>
    </row>
    <row r="515" spans="3:31" ht="24.75" customHeight="1" x14ac:dyDescent="0.25">
      <c r="C515" s="91">
        <f>ABS(E515-Dashboard!$F$13)</f>
        <v>37.837663133082749</v>
      </c>
      <c r="D515" s="92">
        <f t="shared" si="53"/>
        <v>0.14335216512645407</v>
      </c>
      <c r="E515" s="93" cm="1">
        <f t="array" ref="E515">SUM('DRE + DCF'!$S$41/TIR!S515,'DRE + DCF'!$U$41:$AD$41/TIR!T515:AC515,TIR!F515)</f>
        <v>85.457663133082747</v>
      </c>
      <c r="F515" s="100">
        <f>'DRE + DCF'!$AE$38*'DRE + DCF'!$AE$39*(1+G515)/(R515-G515)/AC515</f>
        <v>54.098066495736695</v>
      </c>
      <c r="G515" s="92">
        <f>R515*(1-'DRE + DCF'!$AE$39)</f>
        <v>8.6011299075872447E-2</v>
      </c>
      <c r="H515" s="94">
        <f t="shared" si="57"/>
        <v>0.14335216512645407</v>
      </c>
      <c r="I515" s="94">
        <f t="shared" si="58"/>
        <v>0.14335216512645407</v>
      </c>
      <c r="J515" s="94">
        <f t="shared" si="58"/>
        <v>0.14335216512645407</v>
      </c>
      <c r="K515" s="94">
        <f t="shared" si="58"/>
        <v>0.14335216512645407</v>
      </c>
      <c r="L515" s="94">
        <f t="shared" si="58"/>
        <v>0.14335216512645407</v>
      </c>
      <c r="M515" s="94">
        <f t="shared" si="58"/>
        <v>0.14335216512645407</v>
      </c>
      <c r="N515" s="94">
        <f t="shared" si="58"/>
        <v>0.14335216512645407</v>
      </c>
      <c r="O515" s="94">
        <f t="shared" si="58"/>
        <v>0.14335216512645407</v>
      </c>
      <c r="P515" s="94">
        <f t="shared" si="58"/>
        <v>0.14335216512645407</v>
      </c>
      <c r="Q515" s="94">
        <f t="shared" si="58"/>
        <v>0.14335216512645407</v>
      </c>
      <c r="R515" s="94">
        <f t="shared" si="58"/>
        <v>0.14335216512645407</v>
      </c>
      <c r="S515" s="93">
        <f>(1+H515)^((5-Dashboard!$F$9)*3/12)</f>
        <v>1.0692764680504543</v>
      </c>
      <c r="T515" s="93">
        <f t="shared" si="56"/>
        <v>1.2225595648642544</v>
      </c>
      <c r="U515" s="93">
        <f t="shared" si="56"/>
        <v>1.3978161254836008</v>
      </c>
      <c r="V515" s="93">
        <f t="shared" si="56"/>
        <v>1.5981960935203461</v>
      </c>
      <c r="W515" s="93">
        <f t="shared" si="56"/>
        <v>1.8273009638231283</v>
      </c>
      <c r="X515" s="93">
        <f t="shared" si="56"/>
        <v>2.0892485133248297</v>
      </c>
      <c r="Y515" s="93">
        <f t="shared" si="55"/>
        <v>2.3887468111971693</v>
      </c>
      <c r="Z515" s="93">
        <f t="shared" si="55"/>
        <v>2.7311788385211964</v>
      </c>
      <c r="AA515" s="93">
        <f t="shared" si="55"/>
        <v>3.1226992383707639</v>
      </c>
      <c r="AB515" s="93">
        <f t="shared" si="55"/>
        <v>3.5703449352299419</v>
      </c>
      <c r="AC515" s="95">
        <f t="shared" si="55"/>
        <v>4.0821616119434232</v>
      </c>
      <c r="AE515" s="96"/>
    </row>
    <row r="516" spans="3:31" ht="24.75" customHeight="1" x14ac:dyDescent="0.25">
      <c r="C516" s="91">
        <f>ABS(E516-Dashboard!$F$13)</f>
        <v>37.738503305417431</v>
      </c>
      <c r="D516" s="92">
        <f t="shared" si="53"/>
        <v>0.14345216512645406</v>
      </c>
      <c r="E516" s="93" cm="1">
        <f t="array" ref="E516">SUM('DRE + DCF'!$S$41/TIR!S516,'DRE + DCF'!$U$41:$AD$41/TIR!T516:AC516,TIR!F516)</f>
        <v>85.358503305417429</v>
      </c>
      <c r="F516" s="100">
        <f>'DRE + DCF'!$AE$38*'DRE + DCF'!$AE$39*(1+G516)/(R516-G516)/AC516</f>
        <v>54.013717422597644</v>
      </c>
      <c r="G516" s="92">
        <f>R516*(1-'DRE + DCF'!$AE$39)</f>
        <v>8.6071299075872437E-2</v>
      </c>
      <c r="H516" s="94">
        <f t="shared" si="57"/>
        <v>0.14345216512645406</v>
      </c>
      <c r="I516" s="94">
        <f t="shared" si="58"/>
        <v>0.14345216512645406</v>
      </c>
      <c r="J516" s="94">
        <f t="shared" si="58"/>
        <v>0.14345216512645406</v>
      </c>
      <c r="K516" s="94">
        <f t="shared" si="58"/>
        <v>0.14345216512645406</v>
      </c>
      <c r="L516" s="94">
        <f t="shared" si="58"/>
        <v>0.14345216512645406</v>
      </c>
      <c r="M516" s="94">
        <f t="shared" si="58"/>
        <v>0.14345216512645406</v>
      </c>
      <c r="N516" s="94">
        <f t="shared" si="58"/>
        <v>0.14345216512645406</v>
      </c>
      <c r="O516" s="94">
        <f t="shared" si="58"/>
        <v>0.14345216512645406</v>
      </c>
      <c r="P516" s="94">
        <f t="shared" si="58"/>
        <v>0.14345216512645406</v>
      </c>
      <c r="Q516" s="94">
        <f t="shared" si="58"/>
        <v>0.14345216512645406</v>
      </c>
      <c r="R516" s="94">
        <f t="shared" si="58"/>
        <v>0.14345216512645406</v>
      </c>
      <c r="S516" s="93">
        <f>(1+H516)^((5-Dashboard!$F$9)*3/12)</f>
        <v>1.0693232276194387</v>
      </c>
      <c r="T516" s="93">
        <f t="shared" si="56"/>
        <v>1.2227199598414551</v>
      </c>
      <c r="U516" s="93">
        <f t="shared" si="56"/>
        <v>1.3981217854240426</v>
      </c>
      <c r="V516" s="93">
        <f t="shared" si="56"/>
        <v>1.598685382653585</v>
      </c>
      <c r="W516" s="93">
        <f t="shared" si="56"/>
        <v>1.8280202621512553</v>
      </c>
      <c r="X516" s="93">
        <f t="shared" si="56"/>
        <v>2.090253726651881</v>
      </c>
      <c r="Y516" s="93">
        <f t="shared" si="55"/>
        <v>2.3901051494037326</v>
      </c>
      <c r="Z516" s="93">
        <f t="shared" si="55"/>
        <v>2.7329709079655848</v>
      </c>
      <c r="AA516" s="93">
        <f t="shared" si="55"/>
        <v>3.1250215019408589</v>
      </c>
      <c r="AB516" s="93">
        <f t="shared" si="55"/>
        <v>3.573312602460998</v>
      </c>
      <c r="AC516" s="95">
        <f t="shared" si="55"/>
        <v>4.0859120319576725</v>
      </c>
      <c r="AE516" s="96"/>
    </row>
    <row r="517" spans="3:31" ht="24.75" customHeight="1" x14ac:dyDescent="0.25">
      <c r="C517" s="91">
        <f>ABS(E517-Dashboard!$F$13)</f>
        <v>37.639515976113238</v>
      </c>
      <c r="D517" s="92">
        <f t="shared" si="53"/>
        <v>0.14355216512645405</v>
      </c>
      <c r="E517" s="93" cm="1">
        <f t="array" ref="E517">SUM('DRE + DCF'!$S$41/TIR!S517,'DRE + DCF'!$U$41:$AD$41/TIR!T517:AC517,TIR!F517)</f>
        <v>85.259515976113235</v>
      </c>
      <c r="F517" s="100">
        <f>'DRE + DCF'!$AE$38*'DRE + DCF'!$AE$39*(1+G517)/(R517-G517)/AC517</f>
        <v>53.929530238575097</v>
      </c>
      <c r="G517" s="92">
        <f>R517*(1-'DRE + DCF'!$AE$39)</f>
        <v>8.6131299075872428E-2</v>
      </c>
      <c r="H517" s="94">
        <f t="shared" si="57"/>
        <v>0.14355216512645405</v>
      </c>
      <c r="I517" s="94">
        <f t="shared" si="58"/>
        <v>0.14355216512645405</v>
      </c>
      <c r="J517" s="94">
        <f t="shared" si="58"/>
        <v>0.14355216512645405</v>
      </c>
      <c r="K517" s="94">
        <f t="shared" si="58"/>
        <v>0.14355216512645405</v>
      </c>
      <c r="L517" s="94">
        <f t="shared" si="58"/>
        <v>0.14355216512645405</v>
      </c>
      <c r="M517" s="94">
        <f t="shared" si="58"/>
        <v>0.14355216512645405</v>
      </c>
      <c r="N517" s="94">
        <f t="shared" si="58"/>
        <v>0.14355216512645405</v>
      </c>
      <c r="O517" s="94">
        <f t="shared" si="58"/>
        <v>0.14355216512645405</v>
      </c>
      <c r="P517" s="94">
        <f t="shared" si="58"/>
        <v>0.14355216512645405</v>
      </c>
      <c r="Q517" s="94">
        <f t="shared" si="58"/>
        <v>0.14355216512645405</v>
      </c>
      <c r="R517" s="94">
        <f t="shared" si="58"/>
        <v>0.14355216512645405</v>
      </c>
      <c r="S517" s="93">
        <f>(1+H517)^((5-Dashboard!$F$9)*3/12)</f>
        <v>1.0693699851438014</v>
      </c>
      <c r="T517" s="93">
        <f t="shared" si="56"/>
        <v>1.222880361832438</v>
      </c>
      <c r="U517" s="93">
        <f t="shared" si="56"/>
        <v>1.3984274854641059</v>
      </c>
      <c r="V517" s="93">
        <f t="shared" si="56"/>
        <v>1.5991747787748209</v>
      </c>
      <c r="W517" s="93">
        <f t="shared" si="56"/>
        <v>1.8287397806835646</v>
      </c>
      <c r="X517" s="93">
        <f t="shared" si="56"/>
        <v>2.0912593356535667</v>
      </c>
      <c r="Y517" s="93">
        <f t="shared" si="55"/>
        <v>2.3914641411275461</v>
      </c>
      <c r="Z517" s="93">
        <f t="shared" si="55"/>
        <v>2.734763996408681</v>
      </c>
      <c r="AA517" s="93">
        <f t="shared" si="55"/>
        <v>3.1273452892030211</v>
      </c>
      <c r="AB517" s="93">
        <f t="shared" si="55"/>
        <v>3.576282476566131</v>
      </c>
      <c r="AC517" s="95">
        <f t="shared" si="55"/>
        <v>4.0896655691809958</v>
      </c>
      <c r="AE517" s="96"/>
    </row>
    <row r="518" spans="3:31" ht="24.75" customHeight="1" x14ac:dyDescent="0.25">
      <c r="C518" s="91">
        <f>ABS(E518-Dashboard!$F$13)</f>
        <v>37.540700751592787</v>
      </c>
      <c r="D518" s="92">
        <f t="shared" si="53"/>
        <v>0.14365216512645404</v>
      </c>
      <c r="E518" s="93" cm="1">
        <f t="array" ref="E518">SUM('DRE + DCF'!$S$41/TIR!S518,'DRE + DCF'!$U$41:$AD$41/TIR!T518:AC518,TIR!F518)</f>
        <v>85.160700751592785</v>
      </c>
      <c r="F518" s="100">
        <f>'DRE + DCF'!$AE$38*'DRE + DCF'!$AE$39*(1+G518)/(R518-G518)/AC518</f>
        <v>53.845504559409861</v>
      </c>
      <c r="G518" s="92">
        <f>R518*(1-'DRE + DCF'!$AE$39)</f>
        <v>8.6191299075872418E-2</v>
      </c>
      <c r="H518" s="94">
        <f t="shared" si="57"/>
        <v>0.14365216512645404</v>
      </c>
      <c r="I518" s="94">
        <f t="shared" si="58"/>
        <v>0.14365216512645404</v>
      </c>
      <c r="J518" s="94">
        <f t="shared" si="58"/>
        <v>0.14365216512645404</v>
      </c>
      <c r="K518" s="94">
        <f t="shared" si="58"/>
        <v>0.14365216512645404</v>
      </c>
      <c r="L518" s="94">
        <f t="shared" si="58"/>
        <v>0.14365216512645404</v>
      </c>
      <c r="M518" s="94">
        <f t="shared" si="58"/>
        <v>0.14365216512645404</v>
      </c>
      <c r="N518" s="94">
        <f t="shared" si="58"/>
        <v>0.14365216512645404</v>
      </c>
      <c r="O518" s="94">
        <f t="shared" si="58"/>
        <v>0.14365216512645404</v>
      </c>
      <c r="P518" s="94">
        <f t="shared" si="58"/>
        <v>0.14365216512645404</v>
      </c>
      <c r="Q518" s="94">
        <f t="shared" si="58"/>
        <v>0.14365216512645404</v>
      </c>
      <c r="R518" s="94">
        <f t="shared" si="58"/>
        <v>0.14365216512645404</v>
      </c>
      <c r="S518" s="93">
        <f>(1+H518)^((5-Dashboard!$F$9)*3/12)</f>
        <v>1.0694167406238102</v>
      </c>
      <c r="T518" s="93">
        <f t="shared" si="56"/>
        <v>1.223040770836896</v>
      </c>
      <c r="U518" s="93">
        <f t="shared" si="56"/>
        <v>1.3987332256055434</v>
      </c>
      <c r="V518" s="93">
        <f t="shared" si="56"/>
        <v>1.5996642818980884</v>
      </c>
      <c r="W518" s="93">
        <f t="shared" si="56"/>
        <v>1.8294595194682031</v>
      </c>
      <c r="X518" s="93">
        <f t="shared" si="56"/>
        <v>2.0922653404510125</v>
      </c>
      <c r="Y518" s="93">
        <f t="shared" si="55"/>
        <v>2.3928237866258377</v>
      </c>
      <c r="Z518" s="93">
        <f t="shared" si="55"/>
        <v>2.7365581043407192</v>
      </c>
      <c r="AA518" s="93">
        <f t="shared" si="55"/>
        <v>3.1296706010236082</v>
      </c>
      <c r="AB518" s="93">
        <f t="shared" si="55"/>
        <v>3.5792545589932598</v>
      </c>
      <c r="AC518" s="95">
        <f t="shared" si="55"/>
        <v>4.0934222259313726</v>
      </c>
      <c r="AE518" s="96"/>
    </row>
    <row r="519" spans="3:31" ht="24.75" customHeight="1" x14ac:dyDescent="0.25">
      <c r="C519" s="91">
        <f>ABS(E519-Dashboard!$F$13)</f>
        <v>37.442057239409515</v>
      </c>
      <c r="D519" s="92">
        <f t="shared" si="53"/>
        <v>0.14375216512645403</v>
      </c>
      <c r="E519" s="93" cm="1">
        <f t="array" ref="E519">SUM('DRE + DCF'!$S$41/TIR!S519,'DRE + DCF'!$U$41:$AD$41/TIR!T519:AC519,TIR!F519)</f>
        <v>85.062057239409512</v>
      </c>
      <c r="F519" s="100">
        <f>'DRE + DCF'!$AE$38*'DRE + DCF'!$AE$39*(1+G519)/(R519-G519)/AC519</f>
        <v>53.761640001964118</v>
      </c>
      <c r="G519" s="92">
        <f>R519*(1-'DRE + DCF'!$AE$39)</f>
        <v>8.6251299075872409E-2</v>
      </c>
      <c r="H519" s="94">
        <f t="shared" si="57"/>
        <v>0.14375216512645403</v>
      </c>
      <c r="I519" s="94">
        <f t="shared" si="58"/>
        <v>0.14375216512645403</v>
      </c>
      <c r="J519" s="94">
        <f t="shared" si="58"/>
        <v>0.14375216512645403</v>
      </c>
      <c r="K519" s="94">
        <f t="shared" si="58"/>
        <v>0.14375216512645403</v>
      </c>
      <c r="L519" s="94">
        <f t="shared" si="58"/>
        <v>0.14375216512645403</v>
      </c>
      <c r="M519" s="94">
        <f t="shared" si="58"/>
        <v>0.14375216512645403</v>
      </c>
      <c r="N519" s="94">
        <f t="shared" si="58"/>
        <v>0.14375216512645403</v>
      </c>
      <c r="O519" s="94">
        <f t="shared" si="58"/>
        <v>0.14375216512645403</v>
      </c>
      <c r="P519" s="94">
        <f t="shared" si="58"/>
        <v>0.14375216512645403</v>
      </c>
      <c r="Q519" s="94">
        <f t="shared" si="58"/>
        <v>0.14375216512645403</v>
      </c>
      <c r="R519" s="94">
        <f t="shared" si="58"/>
        <v>0.14375216512645403</v>
      </c>
      <c r="S519" s="93">
        <f>(1+H519)^((5-Dashboard!$F$9)*3/12)</f>
        <v>1.0694634940597336</v>
      </c>
      <c r="T519" s="93">
        <f t="shared" si="56"/>
        <v>1.2232011868545229</v>
      </c>
      <c r="U519" s="93">
        <f t="shared" si="56"/>
        <v>1.3990390058501088</v>
      </c>
      <c r="V519" s="93">
        <f t="shared" si="56"/>
        <v>1.6001538920374236</v>
      </c>
      <c r="W519" s="93">
        <f t="shared" si="56"/>
        <v>1.8301794785533254</v>
      </c>
      <c r="X519" s="93">
        <f t="shared" si="56"/>
        <v>2.0932717411653705</v>
      </c>
      <c r="Y519" s="93">
        <f t="shared" si="55"/>
        <v>2.3941840861559145</v>
      </c>
      <c r="Z519" s="93">
        <f t="shared" si="55"/>
        <v>2.7383532322521278</v>
      </c>
      <c r="AA519" s="93">
        <f t="shared" si="55"/>
        <v>3.1319974382693947</v>
      </c>
      <c r="AB519" s="93">
        <f t="shared" si="55"/>
        <v>3.5822288511911275</v>
      </c>
      <c r="AC519" s="95">
        <f t="shared" si="55"/>
        <v>4.0971820045283023</v>
      </c>
      <c r="AE519" s="96"/>
    </row>
    <row r="520" spans="3:31" ht="24.75" customHeight="1" x14ac:dyDescent="0.25">
      <c r="C520" s="91">
        <f>ABS(E520-Dashboard!$F$13)</f>
        <v>37.343585048243789</v>
      </c>
      <c r="D520" s="92">
        <f t="shared" si="53"/>
        <v>0.14385216512645402</v>
      </c>
      <c r="E520" s="93" cm="1">
        <f t="array" ref="E520">SUM('DRE + DCF'!$S$41/TIR!S520,'DRE + DCF'!$U$41:$AD$41/TIR!T520:AC520,TIR!F520)</f>
        <v>84.963585048243786</v>
      </c>
      <c r="F520" s="100">
        <f>'DRE + DCF'!$AE$38*'DRE + DCF'!$AE$39*(1+G520)/(R520-G520)/AC520</f>
        <v>53.677936184217579</v>
      </c>
      <c r="G520" s="92">
        <f>R520*(1-'DRE + DCF'!$AE$39)</f>
        <v>8.6311299075872414E-2</v>
      </c>
      <c r="H520" s="94">
        <f t="shared" si="57"/>
        <v>0.14385216512645402</v>
      </c>
      <c r="I520" s="94">
        <f t="shared" si="58"/>
        <v>0.14385216512645402</v>
      </c>
      <c r="J520" s="94">
        <f t="shared" si="58"/>
        <v>0.14385216512645402</v>
      </c>
      <c r="K520" s="94">
        <f t="shared" si="58"/>
        <v>0.14385216512645402</v>
      </c>
      <c r="L520" s="94">
        <f t="shared" si="58"/>
        <v>0.14385216512645402</v>
      </c>
      <c r="M520" s="94">
        <f t="shared" si="58"/>
        <v>0.14385216512645402</v>
      </c>
      <c r="N520" s="94">
        <f t="shared" si="58"/>
        <v>0.14385216512645402</v>
      </c>
      <c r="O520" s="94">
        <f t="shared" si="58"/>
        <v>0.14385216512645402</v>
      </c>
      <c r="P520" s="94">
        <f t="shared" si="58"/>
        <v>0.14385216512645402</v>
      </c>
      <c r="Q520" s="94">
        <f t="shared" si="58"/>
        <v>0.14385216512645402</v>
      </c>
      <c r="R520" s="94">
        <f t="shared" si="58"/>
        <v>0.14385216512645402</v>
      </c>
      <c r="S520" s="93">
        <f>(1+H520)^((5-Dashboard!$F$9)*3/12)</f>
        <v>1.0695102454518395</v>
      </c>
      <c r="T520" s="93">
        <f t="shared" si="56"/>
        <v>1.2233616098850117</v>
      </c>
      <c r="U520" s="93">
        <f t="shared" si="56"/>
        <v>1.3993448261995549</v>
      </c>
      <c r="V520" s="93">
        <f t="shared" si="56"/>
        <v>1.6006436092068623</v>
      </c>
      <c r="W520" s="93">
        <f t="shared" si="56"/>
        <v>1.8308996579870911</v>
      </c>
      <c r="X520" s="93">
        <f t="shared" si="56"/>
        <v>2.0942785379178179</v>
      </c>
      <c r="Y520" s="93">
        <f t="shared" si="55"/>
        <v>2.3955450399751603</v>
      </c>
      <c r="Z520" s="93">
        <f t="shared" si="55"/>
        <v>2.7401493806335249</v>
      </c>
      <c r="AA520" s="93">
        <f t="shared" si="55"/>
        <v>3.1343258018075693</v>
      </c>
      <c r="AB520" s="93">
        <f t="shared" si="55"/>
        <v>3.5852053546092968</v>
      </c>
      <c r="AC520" s="95">
        <f t="shared" si="55"/>
        <v>4.1009449072928001</v>
      </c>
      <c r="AE520" s="96"/>
    </row>
    <row r="521" spans="3:31" ht="24.75" customHeight="1" x14ac:dyDescent="0.25">
      <c r="C521" s="91">
        <f>ABS(E521-Dashboard!$F$13)</f>
        <v>37.245283787898636</v>
      </c>
      <c r="D521" s="92">
        <f t="shared" si="53"/>
        <v>0.14395216512645401</v>
      </c>
      <c r="E521" s="93" cm="1">
        <f t="array" ref="E521">SUM('DRE + DCF'!$S$41/TIR!S521,'DRE + DCF'!$U$41:$AD$41/TIR!T521:AC521,TIR!F521)</f>
        <v>84.865283787898633</v>
      </c>
      <c r="F521" s="100">
        <f>'DRE + DCF'!$AE$38*'DRE + DCF'!$AE$39*(1+G521)/(R521-G521)/AC521</f>
        <v>53.594392725263248</v>
      </c>
      <c r="G521" s="92">
        <f>R521*(1-'DRE + DCF'!$AE$39)</f>
        <v>8.6371299075872404E-2</v>
      </c>
      <c r="H521" s="94">
        <f t="shared" si="57"/>
        <v>0.14395216512645401</v>
      </c>
      <c r="I521" s="94">
        <f t="shared" si="58"/>
        <v>0.14395216512645401</v>
      </c>
      <c r="J521" s="94">
        <f t="shared" si="58"/>
        <v>0.14395216512645401</v>
      </c>
      <c r="K521" s="94">
        <f t="shared" si="58"/>
        <v>0.14395216512645401</v>
      </c>
      <c r="L521" s="94">
        <f t="shared" si="58"/>
        <v>0.14395216512645401</v>
      </c>
      <c r="M521" s="94">
        <f t="shared" si="58"/>
        <v>0.14395216512645401</v>
      </c>
      <c r="N521" s="94">
        <f t="shared" si="58"/>
        <v>0.14395216512645401</v>
      </c>
      <c r="O521" s="94">
        <f t="shared" si="58"/>
        <v>0.14395216512645401</v>
      </c>
      <c r="P521" s="94">
        <f t="shared" si="58"/>
        <v>0.14395216512645401</v>
      </c>
      <c r="Q521" s="94">
        <f t="shared" si="58"/>
        <v>0.14395216512645401</v>
      </c>
      <c r="R521" s="94">
        <f t="shared" si="58"/>
        <v>0.14395216512645401</v>
      </c>
      <c r="S521" s="93">
        <f>(1+H521)^((5-Dashboard!$F$9)*3/12)</f>
        <v>1.0695569948003958</v>
      </c>
      <c r="T521" s="93">
        <f t="shared" si="56"/>
        <v>1.2235220399280562</v>
      </c>
      <c r="U521" s="93">
        <f t="shared" si="56"/>
        <v>1.3996506866556355</v>
      </c>
      <c r="V521" s="93">
        <f t="shared" si="56"/>
        <v>1.6011334334204421</v>
      </c>
      <c r="W521" s="93">
        <f t="shared" si="56"/>
        <v>1.8316200578176678</v>
      </c>
      <c r="X521" s="93">
        <f t="shared" si="56"/>
        <v>2.0952857308295618</v>
      </c>
      <c r="Y521" s="93">
        <f t="shared" si="55"/>
        <v>2.3969066483410417</v>
      </c>
      <c r="Z521" s="93">
        <f t="shared" si="55"/>
        <v>2.7419465499757267</v>
      </c>
      <c r="AA521" s="93">
        <f t="shared" si="55"/>
        <v>3.1366556925057432</v>
      </c>
      <c r="AB521" s="93">
        <f t="shared" si="55"/>
        <v>3.5881840706981616</v>
      </c>
      <c r="AC521" s="95">
        <f t="shared" si="55"/>
        <v>4.1047109365474146</v>
      </c>
      <c r="AE521" s="96"/>
    </row>
    <row r="522" spans="3:31" ht="24.75" customHeight="1" x14ac:dyDescent="0.25">
      <c r="C522" s="91">
        <f>ABS(E522-Dashboard!$F$13)</f>
        <v>37.147153069296188</v>
      </c>
      <c r="D522" s="92">
        <f t="shared" si="53"/>
        <v>0.144052165126454</v>
      </c>
      <c r="E522" s="93" cm="1">
        <f t="array" ref="E522">SUM('DRE + DCF'!$S$41/TIR!S522,'DRE + DCF'!$U$41:$AD$41/TIR!T522:AC522,TIR!F522)</f>
        <v>84.767153069296185</v>
      </c>
      <c r="F522" s="100">
        <f>'DRE + DCF'!$AE$38*'DRE + DCF'!$AE$39*(1+G522)/(R522-G522)/AC522</f>
        <v>53.511009245303818</v>
      </c>
      <c r="G522" s="92">
        <f>R522*(1-'DRE + DCF'!$AE$39)</f>
        <v>8.6431299075872395E-2</v>
      </c>
      <c r="H522" s="94">
        <f t="shared" si="57"/>
        <v>0.144052165126454</v>
      </c>
      <c r="I522" s="94">
        <f t="shared" si="58"/>
        <v>0.144052165126454</v>
      </c>
      <c r="J522" s="94">
        <f t="shared" si="58"/>
        <v>0.144052165126454</v>
      </c>
      <c r="K522" s="94">
        <f t="shared" si="58"/>
        <v>0.144052165126454</v>
      </c>
      <c r="L522" s="94">
        <f t="shared" si="58"/>
        <v>0.144052165126454</v>
      </c>
      <c r="M522" s="94">
        <f t="shared" si="58"/>
        <v>0.144052165126454</v>
      </c>
      <c r="N522" s="94">
        <f t="shared" si="58"/>
        <v>0.144052165126454</v>
      </c>
      <c r="O522" s="94">
        <f t="shared" si="58"/>
        <v>0.144052165126454</v>
      </c>
      <c r="P522" s="94">
        <f t="shared" si="58"/>
        <v>0.144052165126454</v>
      </c>
      <c r="Q522" s="94">
        <f t="shared" si="58"/>
        <v>0.144052165126454</v>
      </c>
      <c r="R522" s="94">
        <f t="shared" si="58"/>
        <v>0.144052165126454</v>
      </c>
      <c r="S522" s="93">
        <f>(1+H522)^((5-Dashboard!$F$9)*3/12)</f>
        <v>1.0696037421056706</v>
      </c>
      <c r="T522" s="93">
        <f t="shared" si="56"/>
        <v>1.2236824769833496</v>
      </c>
      <c r="U522" s="93">
        <f t="shared" si="56"/>
        <v>1.3999565872201032</v>
      </c>
      <c r="V522" s="93">
        <f t="shared" si="56"/>
        <v>1.6016233646922005</v>
      </c>
      <c r="W522" s="93">
        <f t="shared" si="56"/>
        <v>1.8323406780932281</v>
      </c>
      <c r="X522" s="93">
        <f t="shared" si="56"/>
        <v>2.0962933200218323</v>
      </c>
      <c r="Y522" s="93">
        <f t="shared" si="55"/>
        <v>2.3982689115110998</v>
      </c>
      <c r="Z522" s="93">
        <f t="shared" si="55"/>
        <v>2.7437447407697375</v>
      </c>
      <c r="AA522" s="93">
        <f t="shared" si="55"/>
        <v>3.1389871112319394</v>
      </c>
      <c r="AB522" s="93">
        <f t="shared" si="55"/>
        <v>3.5911650009089331</v>
      </c>
      <c r="AC522" s="95">
        <f t="shared" si="55"/>
        <v>4.1084800946162083</v>
      </c>
      <c r="AE522" s="96"/>
    </row>
    <row r="523" spans="3:31" ht="24.75" customHeight="1" x14ac:dyDescent="0.25">
      <c r="C523" s="91">
        <f>ABS(E523-Dashboard!$F$13)</f>
        <v>37.049192504473517</v>
      </c>
      <c r="D523" s="92">
        <f t="shared" si="53"/>
        <v>0.14415216512645398</v>
      </c>
      <c r="E523" s="93" cm="1">
        <f t="array" ref="E523">SUM('DRE + DCF'!$S$41/TIR!S523,'DRE + DCF'!$U$41:$AD$41/TIR!T523:AC523,TIR!F523)</f>
        <v>84.669192504473514</v>
      </c>
      <c r="F523" s="100">
        <f>'DRE + DCF'!$AE$38*'DRE + DCF'!$AE$39*(1+G523)/(R523-G523)/AC523</f>
        <v>53.427785365647573</v>
      </c>
      <c r="G523" s="92">
        <f>R523*(1-'DRE + DCF'!$AE$39)</f>
        <v>8.6491299075872385E-2</v>
      </c>
      <c r="H523" s="94">
        <f t="shared" si="57"/>
        <v>0.14415216512645398</v>
      </c>
      <c r="I523" s="94">
        <f t="shared" si="58"/>
        <v>0.14415216512645398</v>
      </c>
      <c r="J523" s="94">
        <f t="shared" si="58"/>
        <v>0.14415216512645398</v>
      </c>
      <c r="K523" s="94">
        <f t="shared" si="58"/>
        <v>0.14415216512645398</v>
      </c>
      <c r="L523" s="94">
        <f t="shared" si="58"/>
        <v>0.14415216512645398</v>
      </c>
      <c r="M523" s="94">
        <f t="shared" si="58"/>
        <v>0.14415216512645398</v>
      </c>
      <c r="N523" s="94">
        <f t="shared" si="58"/>
        <v>0.14415216512645398</v>
      </c>
      <c r="O523" s="94">
        <f t="shared" si="58"/>
        <v>0.14415216512645398</v>
      </c>
      <c r="P523" s="94">
        <f t="shared" si="58"/>
        <v>0.14415216512645398</v>
      </c>
      <c r="Q523" s="94">
        <f t="shared" si="58"/>
        <v>0.14415216512645398</v>
      </c>
      <c r="R523" s="94">
        <f t="shared" si="58"/>
        <v>0.14415216512645398</v>
      </c>
      <c r="S523" s="93">
        <f>(1+H523)^((5-Dashboard!$F$9)*3/12)</f>
        <v>1.0696504873679318</v>
      </c>
      <c r="T523" s="93">
        <f t="shared" si="56"/>
        <v>1.2238429210505857</v>
      </c>
      <c r="U523" s="93">
        <f t="shared" si="56"/>
        <v>1.4002625278947114</v>
      </c>
      <c r="V523" s="93">
        <f t="shared" si="56"/>
        <v>1.6021134030361757</v>
      </c>
      <c r="W523" s="93">
        <f t="shared" si="56"/>
        <v>1.8330615188619515</v>
      </c>
      <c r="X523" s="93">
        <f t="shared" si="56"/>
        <v>2.097301305615888</v>
      </c>
      <c r="Y523" s="93">
        <f t="shared" si="55"/>
        <v>2.3996318297429569</v>
      </c>
      <c r="Z523" s="93">
        <f t="shared" si="55"/>
        <v>2.7455439535067585</v>
      </c>
      <c r="AA523" s="93">
        <f t="shared" si="55"/>
        <v>3.141320058854602</v>
      </c>
      <c r="AB523" s="93">
        <f t="shared" si="55"/>
        <v>3.5941481466936525</v>
      </c>
      <c r="AC523" s="95">
        <f t="shared" si="55"/>
        <v>4.1122523838247744</v>
      </c>
      <c r="AE523" s="96"/>
    </row>
    <row r="524" spans="3:31" ht="24.75" customHeight="1" x14ac:dyDescent="0.25">
      <c r="C524" s="91">
        <f>ABS(E524-Dashboard!$F$13)</f>
        <v>36.951401706578871</v>
      </c>
      <c r="D524" s="92">
        <f t="shared" si="53"/>
        <v>0.14425216512645397</v>
      </c>
      <c r="E524" s="93" cm="1">
        <f t="array" ref="E524">SUM('DRE + DCF'!$S$41/TIR!S524,'DRE + DCF'!$U$41:$AD$41/TIR!T524:AC524,TIR!F524)</f>
        <v>84.571401706578868</v>
      </c>
      <c r="F524" s="100">
        <f>'DRE + DCF'!$AE$38*'DRE + DCF'!$AE$39*(1+G524)/(R524-G524)/AC524</f>
        <v>53.344720708704592</v>
      </c>
      <c r="G524" s="92">
        <f>R524*(1-'DRE + DCF'!$AE$39)</f>
        <v>8.6551299075872376E-2</v>
      </c>
      <c r="H524" s="94">
        <f t="shared" si="57"/>
        <v>0.14425216512645397</v>
      </c>
      <c r="I524" s="94">
        <f t="shared" si="58"/>
        <v>0.14425216512645397</v>
      </c>
      <c r="J524" s="94">
        <f t="shared" si="58"/>
        <v>0.14425216512645397</v>
      </c>
      <c r="K524" s="94">
        <f t="shared" si="58"/>
        <v>0.14425216512645397</v>
      </c>
      <c r="L524" s="94">
        <f t="shared" si="58"/>
        <v>0.14425216512645397</v>
      </c>
      <c r="M524" s="94">
        <f t="shared" si="58"/>
        <v>0.14425216512645397</v>
      </c>
      <c r="N524" s="94">
        <f t="shared" si="58"/>
        <v>0.14425216512645397</v>
      </c>
      <c r="O524" s="94">
        <f t="shared" si="58"/>
        <v>0.14425216512645397</v>
      </c>
      <c r="P524" s="94">
        <f t="shared" si="58"/>
        <v>0.14425216512645397</v>
      </c>
      <c r="Q524" s="94">
        <f t="shared" si="58"/>
        <v>0.14425216512645397</v>
      </c>
      <c r="R524" s="94">
        <f t="shared" si="58"/>
        <v>0.14425216512645397</v>
      </c>
      <c r="S524" s="93">
        <f>(1+H524)^((5-Dashboard!$F$9)*3/12)</f>
        <v>1.069697230587447</v>
      </c>
      <c r="T524" s="93">
        <f t="shared" si="56"/>
        <v>1.2240033721294579</v>
      </c>
      <c r="U524" s="93">
        <f t="shared" si="56"/>
        <v>1.4005685086812127</v>
      </c>
      <c r="V524" s="93">
        <f t="shared" si="56"/>
        <v>1.6026035484664063</v>
      </c>
      <c r="W524" s="93">
        <f t="shared" si="56"/>
        <v>1.8337825801720233</v>
      </c>
      <c r="X524" s="93">
        <f t="shared" si="56"/>
        <v>2.0983096877330127</v>
      </c>
      <c r="Y524" s="93">
        <f t="shared" si="55"/>
        <v>2.400995403294313</v>
      </c>
      <c r="Z524" s="93">
        <f t="shared" si="55"/>
        <v>2.7473441886781811</v>
      </c>
      <c r="AA524" s="93">
        <f t="shared" si="55"/>
        <v>3.1436545362425896</v>
      </c>
      <c r="AB524" s="93">
        <f t="shared" si="55"/>
        <v>3.5971335095051815</v>
      </c>
      <c r="AC524" s="95">
        <f t="shared" si="55"/>
        <v>4.1160278065002238</v>
      </c>
      <c r="AE524" s="96"/>
    </row>
    <row r="525" spans="3:31" ht="24.75" customHeight="1" x14ac:dyDescent="0.25">
      <c r="C525" s="91">
        <f>ABS(E525-Dashboard!$F$13)</f>
        <v>36.85378028986765</v>
      </c>
      <c r="D525" s="92">
        <f t="shared" si="53"/>
        <v>0.14435216512645396</v>
      </c>
      <c r="E525" s="93" cm="1">
        <f t="array" ref="E525">SUM('DRE + DCF'!$S$41/TIR!S525,'DRE + DCF'!$U$41:$AD$41/TIR!T525:AC525,TIR!F525)</f>
        <v>84.473780289867648</v>
      </c>
      <c r="F525" s="100">
        <f>'DRE + DCF'!$AE$38*'DRE + DCF'!$AE$39*(1+G525)/(R525-G525)/AC525</f>
        <v>53.261814897982759</v>
      </c>
      <c r="G525" s="92">
        <f>R525*(1-'DRE + DCF'!$AE$39)</f>
        <v>8.6611299075872381E-2</v>
      </c>
      <c r="H525" s="94">
        <f t="shared" si="57"/>
        <v>0.14435216512645396</v>
      </c>
      <c r="I525" s="94">
        <f t="shared" si="58"/>
        <v>0.14435216512645396</v>
      </c>
      <c r="J525" s="94">
        <f t="shared" si="58"/>
        <v>0.14435216512645396</v>
      </c>
      <c r="K525" s="94">
        <f t="shared" si="58"/>
        <v>0.14435216512645396</v>
      </c>
      <c r="L525" s="94">
        <f t="shared" si="58"/>
        <v>0.14435216512645396</v>
      </c>
      <c r="M525" s="94">
        <f t="shared" si="58"/>
        <v>0.14435216512645396</v>
      </c>
      <c r="N525" s="94">
        <f t="shared" si="58"/>
        <v>0.14435216512645396</v>
      </c>
      <c r="O525" s="94">
        <f t="shared" si="58"/>
        <v>0.14435216512645396</v>
      </c>
      <c r="P525" s="94">
        <f t="shared" si="58"/>
        <v>0.14435216512645396</v>
      </c>
      <c r="Q525" s="94">
        <f t="shared" si="58"/>
        <v>0.14435216512645396</v>
      </c>
      <c r="R525" s="94">
        <f t="shared" si="58"/>
        <v>0.14435216512645396</v>
      </c>
      <c r="S525" s="93">
        <f>(1+H525)^((5-Dashboard!$F$9)*3/12)</f>
        <v>1.0697439717644843</v>
      </c>
      <c r="T525" s="93">
        <f t="shared" si="56"/>
        <v>1.2241638302196598</v>
      </c>
      <c r="U525" s="93">
        <f t="shared" si="56"/>
        <v>1.4008745295813603</v>
      </c>
      <c r="V525" s="93">
        <f t="shared" si="56"/>
        <v>1.6030938009969322</v>
      </c>
      <c r="W525" s="93">
        <f t="shared" si="56"/>
        <v>1.8345038620716361</v>
      </c>
      <c r="X525" s="93">
        <f t="shared" si="56"/>
        <v>2.0993184664945184</v>
      </c>
      <c r="Y525" s="93">
        <f t="shared" si="55"/>
        <v>2.4023596324229488</v>
      </c>
      <c r="Z525" s="93">
        <f t="shared" si="55"/>
        <v>2.7491454467755934</v>
      </c>
      <c r="AA525" s="93">
        <f t="shared" si="55"/>
        <v>3.1459905442651825</v>
      </c>
      <c r="AB525" s="93">
        <f t="shared" si="55"/>
        <v>3.6001210907972125</v>
      </c>
      <c r="AC525" s="95">
        <f t="shared" si="55"/>
        <v>4.1198063649712013</v>
      </c>
      <c r="AE525" s="96"/>
    </row>
    <row r="526" spans="3:31" ht="24.75" customHeight="1" x14ac:dyDescent="0.25">
      <c r="C526" s="91">
        <f>ABS(E526-Dashboard!$F$13)</f>
        <v>36.756327869698559</v>
      </c>
      <c r="D526" s="92">
        <f t="shared" si="53"/>
        <v>0.14445216512645395</v>
      </c>
      <c r="E526" s="93" cm="1">
        <f t="array" ref="E526">SUM('DRE + DCF'!$S$41/TIR!S526,'DRE + DCF'!$U$41:$AD$41/TIR!T526:AC526,TIR!F526)</f>
        <v>84.376327869698557</v>
      </c>
      <c r="F526" s="100">
        <f>'DRE + DCF'!$AE$38*'DRE + DCF'!$AE$39*(1+G526)/(R526-G526)/AC526</f>
        <v>53.179067558083958</v>
      </c>
      <c r="G526" s="92">
        <f>R526*(1-'DRE + DCF'!$AE$39)</f>
        <v>8.6671299075872371E-2</v>
      </c>
      <c r="H526" s="94">
        <f t="shared" si="57"/>
        <v>0.14445216512645395</v>
      </c>
      <c r="I526" s="94">
        <f t="shared" si="58"/>
        <v>0.14445216512645395</v>
      </c>
      <c r="J526" s="94">
        <f t="shared" si="58"/>
        <v>0.14445216512645395</v>
      </c>
      <c r="K526" s="94">
        <f t="shared" si="58"/>
        <v>0.14445216512645395</v>
      </c>
      <c r="L526" s="94">
        <f t="shared" si="58"/>
        <v>0.14445216512645395</v>
      </c>
      <c r="M526" s="94">
        <f t="shared" si="58"/>
        <v>0.14445216512645395</v>
      </c>
      <c r="N526" s="94">
        <f t="shared" si="58"/>
        <v>0.14445216512645395</v>
      </c>
      <c r="O526" s="94">
        <f t="shared" si="58"/>
        <v>0.14445216512645395</v>
      </c>
      <c r="P526" s="94">
        <f t="shared" si="58"/>
        <v>0.14445216512645395</v>
      </c>
      <c r="Q526" s="94">
        <f t="shared" si="58"/>
        <v>0.14445216512645395</v>
      </c>
      <c r="R526" s="94">
        <f t="shared" si="58"/>
        <v>0.14445216512645395</v>
      </c>
      <c r="S526" s="93">
        <f>(1+H526)^((5-Dashboard!$F$9)*3/12)</f>
        <v>1.0697907108993112</v>
      </c>
      <c r="T526" s="93">
        <f t="shared" si="56"/>
        <v>1.224324295320885</v>
      </c>
      <c r="U526" s="93">
        <f t="shared" si="56"/>
        <v>1.4011805905969068</v>
      </c>
      <c r="V526" s="93">
        <f t="shared" si="56"/>
        <v>1.6035841606417933</v>
      </c>
      <c r="W526" s="93">
        <f t="shared" si="56"/>
        <v>1.8352253646089876</v>
      </c>
      <c r="X526" s="93">
        <f t="shared" si="56"/>
        <v>2.1003276420217416</v>
      </c>
      <c r="Y526" s="93">
        <f t="shared" si="55"/>
        <v>2.4037245173867219</v>
      </c>
      <c r="Z526" s="93">
        <f t="shared" si="55"/>
        <v>2.7509477282907744</v>
      </c>
      <c r="AA526" s="93">
        <f t="shared" si="55"/>
        <v>3.1483280837920766</v>
      </c>
      <c r="AB526" s="93">
        <f t="shared" si="55"/>
        <v>3.6031108920242616</v>
      </c>
      <c r="AC526" s="95">
        <f t="shared" si="55"/>
        <v>4.1235880615678751</v>
      </c>
      <c r="AE526" s="96"/>
    </row>
    <row r="527" spans="3:31" ht="24.75" customHeight="1" x14ac:dyDescent="0.25">
      <c r="C527" s="91">
        <f>ABS(E527-Dashboard!$F$13)</f>
        <v>36.659044062529922</v>
      </c>
      <c r="D527" s="92">
        <f t="shared" ref="D527:D590" si="59">D526+0.0001</f>
        <v>0.14455216512645394</v>
      </c>
      <c r="E527" s="93" cm="1">
        <f t="array" ref="E527">SUM('DRE + DCF'!$S$41/TIR!S527,'DRE + DCF'!$U$41:$AD$41/TIR!T527:AC527,TIR!F527)</f>
        <v>84.27904406252992</v>
      </c>
      <c r="F527" s="100">
        <f>'DRE + DCF'!$AE$38*'DRE + DCF'!$AE$39*(1+G527)/(R527-G527)/AC527</f>
        <v>53.096478314700292</v>
      </c>
      <c r="G527" s="92">
        <f>R527*(1-'DRE + DCF'!$AE$39)</f>
        <v>8.6731299075872362E-2</v>
      </c>
      <c r="H527" s="94">
        <f t="shared" si="57"/>
        <v>0.14455216512645394</v>
      </c>
      <c r="I527" s="94">
        <f t="shared" si="58"/>
        <v>0.14455216512645394</v>
      </c>
      <c r="J527" s="94">
        <f t="shared" si="58"/>
        <v>0.14455216512645394</v>
      </c>
      <c r="K527" s="94">
        <f t="shared" si="58"/>
        <v>0.14455216512645394</v>
      </c>
      <c r="L527" s="94">
        <f t="shared" si="58"/>
        <v>0.14455216512645394</v>
      </c>
      <c r="M527" s="94">
        <f t="shared" si="58"/>
        <v>0.14455216512645394</v>
      </c>
      <c r="N527" s="94">
        <f t="shared" si="58"/>
        <v>0.14455216512645394</v>
      </c>
      <c r="O527" s="94">
        <f t="shared" si="58"/>
        <v>0.14455216512645394</v>
      </c>
      <c r="P527" s="94">
        <f t="shared" si="58"/>
        <v>0.14455216512645394</v>
      </c>
      <c r="Q527" s="94">
        <f t="shared" si="58"/>
        <v>0.14455216512645394</v>
      </c>
      <c r="R527" s="94">
        <f t="shared" si="58"/>
        <v>0.14455216512645394</v>
      </c>
      <c r="S527" s="93">
        <f>(1+H527)^((5-Dashboard!$F$9)*3/12)</f>
        <v>1.0698374479921957</v>
      </c>
      <c r="T527" s="93">
        <f t="shared" si="56"/>
        <v>1.2244847674328276</v>
      </c>
      <c r="U527" s="93">
        <f t="shared" si="56"/>
        <v>1.4014866917296052</v>
      </c>
      <c r="V527" s="93">
        <f t="shared" si="56"/>
        <v>1.6040746274150306</v>
      </c>
      <c r="W527" s="93">
        <f t="shared" si="56"/>
        <v>1.835947087832283</v>
      </c>
      <c r="X527" s="93">
        <f t="shared" si="56"/>
        <v>2.1013372144360472</v>
      </c>
      <c r="Y527" s="93">
        <f t="shared" si="55"/>
        <v>2.405090058443569</v>
      </c>
      <c r="Z527" s="93">
        <f t="shared" si="55"/>
        <v>2.7527510337156964</v>
      </c>
      <c r="AA527" s="93">
        <f t="shared" si="55"/>
        <v>3.1506671556933843</v>
      </c>
      <c r="AB527" s="93">
        <f t="shared" si="55"/>
        <v>3.606102914641669</v>
      </c>
      <c r="AC527" s="95">
        <f t="shared" si="55"/>
        <v>4.127372898621938</v>
      </c>
      <c r="AE527" s="96"/>
    </row>
    <row r="528" spans="3:31" ht="24.75" customHeight="1" x14ac:dyDescent="0.25">
      <c r="C528" s="91">
        <f>ABS(E528-Dashboard!$F$13)</f>
        <v>36.561928485915551</v>
      </c>
      <c r="D528" s="92">
        <f t="shared" si="59"/>
        <v>0.14465216512645393</v>
      </c>
      <c r="E528" s="93" cm="1">
        <f t="array" ref="E528">SUM('DRE + DCF'!$S$41/TIR!S528,'DRE + DCF'!$U$41:$AD$41/TIR!T528:AC528,TIR!F528)</f>
        <v>84.181928485915549</v>
      </c>
      <c r="F528" s="100">
        <f>'DRE + DCF'!$AE$38*'DRE + DCF'!$AE$39*(1+G528)/(R528-G528)/AC528</f>
        <v>53.014046794610096</v>
      </c>
      <c r="G528" s="92">
        <f>R528*(1-'DRE + DCF'!$AE$39)</f>
        <v>8.6791299075872352E-2</v>
      </c>
      <c r="H528" s="94">
        <f t="shared" si="57"/>
        <v>0.14465216512645393</v>
      </c>
      <c r="I528" s="94">
        <f t="shared" si="58"/>
        <v>0.14465216512645393</v>
      </c>
      <c r="J528" s="94">
        <f t="shared" si="58"/>
        <v>0.14465216512645393</v>
      </c>
      <c r="K528" s="94">
        <f t="shared" si="58"/>
        <v>0.14465216512645393</v>
      </c>
      <c r="L528" s="94">
        <f t="shared" si="58"/>
        <v>0.14465216512645393</v>
      </c>
      <c r="M528" s="94">
        <f t="shared" si="58"/>
        <v>0.14465216512645393</v>
      </c>
      <c r="N528" s="94">
        <f t="shared" si="58"/>
        <v>0.14465216512645393</v>
      </c>
      <c r="O528" s="94">
        <f t="shared" si="58"/>
        <v>0.14465216512645393</v>
      </c>
      <c r="P528" s="94">
        <f t="shared" si="58"/>
        <v>0.14465216512645393</v>
      </c>
      <c r="Q528" s="94">
        <f t="shared" si="58"/>
        <v>0.14465216512645393</v>
      </c>
      <c r="R528" s="94">
        <f t="shared" si="58"/>
        <v>0.14465216512645393</v>
      </c>
      <c r="S528" s="93">
        <f>(1+H528)^((5-Dashboard!$F$9)*3/12)</f>
        <v>1.0698841830434049</v>
      </c>
      <c r="T528" s="93">
        <f t="shared" si="56"/>
        <v>1.2246452465551807</v>
      </c>
      <c r="U528" s="93">
        <f t="shared" si="56"/>
        <v>1.4017928329812075</v>
      </c>
      <c r="V528" s="93">
        <f t="shared" si="56"/>
        <v>1.6045652013306846</v>
      </c>
      <c r="W528" s="93">
        <f t="shared" si="56"/>
        <v>1.8366690317897325</v>
      </c>
      <c r="X528" s="93">
        <f t="shared" si="56"/>
        <v>2.102347183858825</v>
      </c>
      <c r="Y528" s="93">
        <f t="shared" si="55"/>
        <v>2.406456255851507</v>
      </c>
      <c r="Z528" s="93">
        <f t="shared" si="55"/>
        <v>2.7545553635425271</v>
      </c>
      <c r="AA528" s="93">
        <f t="shared" si="55"/>
        <v>3.1530077608396399</v>
      </c>
      <c r="AB528" s="93">
        <f t="shared" si="55"/>
        <v>3.6090971601056059</v>
      </c>
      <c r="AC528" s="95">
        <f t="shared" si="55"/>
        <v>4.1311608784666181</v>
      </c>
      <c r="AE528" s="96"/>
    </row>
    <row r="529" spans="3:31" ht="24.75" customHeight="1" x14ac:dyDescent="0.25">
      <c r="C529" s="91">
        <f>ABS(E529-Dashboard!$F$13)</f>
        <v>36.464980758501206</v>
      </c>
      <c r="D529" s="92">
        <f t="shared" si="59"/>
        <v>0.14475216512645392</v>
      </c>
      <c r="E529" s="93" cm="1">
        <f t="array" ref="E529">SUM('DRE + DCF'!$S$41/TIR!S529,'DRE + DCF'!$U$41:$AD$41/TIR!T529:AC529,TIR!F529)</f>
        <v>84.084980758501203</v>
      </c>
      <c r="F529" s="100">
        <f>'DRE + DCF'!$AE$38*'DRE + DCF'!$AE$39*(1+G529)/(R529-G529)/AC529</f>
        <v>52.931772625674306</v>
      </c>
      <c r="G529" s="92">
        <f>R529*(1-'DRE + DCF'!$AE$39)</f>
        <v>8.6851299075872343E-2</v>
      </c>
      <c r="H529" s="94">
        <f t="shared" si="57"/>
        <v>0.14475216512645392</v>
      </c>
      <c r="I529" s="94">
        <f t="shared" si="58"/>
        <v>0.14475216512645392</v>
      </c>
      <c r="J529" s="94">
        <f t="shared" si="58"/>
        <v>0.14475216512645392</v>
      </c>
      <c r="K529" s="94">
        <f t="shared" si="58"/>
        <v>0.14475216512645392</v>
      </c>
      <c r="L529" s="94">
        <f t="shared" si="58"/>
        <v>0.14475216512645392</v>
      </c>
      <c r="M529" s="94">
        <f t="shared" si="58"/>
        <v>0.14475216512645392</v>
      </c>
      <c r="N529" s="94">
        <f t="shared" si="58"/>
        <v>0.14475216512645392</v>
      </c>
      <c r="O529" s="94">
        <f t="shared" si="58"/>
        <v>0.14475216512645392</v>
      </c>
      <c r="P529" s="94">
        <f t="shared" si="58"/>
        <v>0.14475216512645392</v>
      </c>
      <c r="Q529" s="94">
        <f t="shared" si="58"/>
        <v>0.14475216512645392</v>
      </c>
      <c r="R529" s="94">
        <f t="shared" si="58"/>
        <v>0.14475216512645392</v>
      </c>
      <c r="S529" s="93">
        <f>(1+H529)^((5-Dashboard!$F$9)*3/12)</f>
        <v>1.0699309160532067</v>
      </c>
      <c r="T529" s="93">
        <f t="shared" si="56"/>
        <v>1.2248057326876385</v>
      </c>
      <c r="U529" s="93">
        <f t="shared" si="56"/>
        <v>1.4020990143534668</v>
      </c>
      <c r="V529" s="93">
        <f t="shared" si="56"/>
        <v>1.6050558824027981</v>
      </c>
      <c r="W529" s="93">
        <f t="shared" si="56"/>
        <v>1.837391196529554</v>
      </c>
      <c r="X529" s="93">
        <f t="shared" si="56"/>
        <v>2.1033575504114927</v>
      </c>
      <c r="Y529" s="93">
        <f t="shared" si="55"/>
        <v>2.4078231098686307</v>
      </c>
      <c r="Z529" s="93">
        <f t="shared" si="55"/>
        <v>2.7563607182636263</v>
      </c>
      <c r="AA529" s="93">
        <f t="shared" si="55"/>
        <v>3.1553499001017937</v>
      </c>
      <c r="AB529" s="93">
        <f t="shared" si="55"/>
        <v>3.6120936298730681</v>
      </c>
      <c r="AC529" s="95">
        <f t="shared" si="55"/>
        <v>4.1349520034366662</v>
      </c>
      <c r="AE529" s="96"/>
    </row>
    <row r="530" spans="3:31" ht="24.75" customHeight="1" x14ac:dyDescent="0.25">
      <c r="C530" s="91">
        <f>ABS(E530-Dashboard!$F$13)</f>
        <v>36.368200500020642</v>
      </c>
      <c r="D530" s="92">
        <f t="shared" si="59"/>
        <v>0.14485216512645391</v>
      </c>
      <c r="E530" s="93" cm="1">
        <f t="array" ref="E530">SUM('DRE + DCF'!$S$41/TIR!S530,'DRE + DCF'!$U$41:$AD$41/TIR!T530:AC530,TIR!F530)</f>
        <v>83.988200500020639</v>
      </c>
      <c r="F530" s="100">
        <f>'DRE + DCF'!$AE$38*'DRE + DCF'!$AE$39*(1+G530)/(R530-G530)/AC530</f>
        <v>52.849655436832563</v>
      </c>
      <c r="G530" s="92">
        <f>R530*(1-'DRE + DCF'!$AE$39)</f>
        <v>8.6911299075872347E-2</v>
      </c>
      <c r="H530" s="94">
        <f t="shared" si="57"/>
        <v>0.14485216512645391</v>
      </c>
      <c r="I530" s="94">
        <f t="shared" si="58"/>
        <v>0.14485216512645391</v>
      </c>
      <c r="J530" s="94">
        <f t="shared" si="58"/>
        <v>0.14485216512645391</v>
      </c>
      <c r="K530" s="94">
        <f t="shared" si="58"/>
        <v>0.14485216512645391</v>
      </c>
      <c r="L530" s="94">
        <f t="shared" si="58"/>
        <v>0.14485216512645391</v>
      </c>
      <c r="M530" s="94">
        <f t="shared" si="58"/>
        <v>0.14485216512645391</v>
      </c>
      <c r="N530" s="94">
        <f t="shared" si="58"/>
        <v>0.14485216512645391</v>
      </c>
      <c r="O530" s="94">
        <f t="shared" si="58"/>
        <v>0.14485216512645391</v>
      </c>
      <c r="P530" s="94">
        <f t="shared" si="58"/>
        <v>0.14485216512645391</v>
      </c>
      <c r="Q530" s="94">
        <f t="shared" si="58"/>
        <v>0.14485216512645391</v>
      </c>
      <c r="R530" s="94">
        <f t="shared" si="58"/>
        <v>0.14485216512645391</v>
      </c>
      <c r="S530" s="93">
        <f>(1+H530)^((5-Dashboard!$F$9)*3/12)</f>
        <v>1.0699776470218683</v>
      </c>
      <c r="T530" s="93">
        <f t="shared" si="56"/>
        <v>1.2249662258298943</v>
      </c>
      <c r="U530" s="93">
        <f t="shared" si="56"/>
        <v>1.4024052358481351</v>
      </c>
      <c r="V530" s="93">
        <f t="shared" si="56"/>
        <v>1.6055466706454127</v>
      </c>
      <c r="W530" s="93">
        <f t="shared" si="56"/>
        <v>1.8381135820999701</v>
      </c>
      <c r="X530" s="93">
        <f t="shared" si="56"/>
        <v>2.1043683142154923</v>
      </c>
      <c r="Y530" s="93">
        <f t="shared" si="55"/>
        <v>2.4091906207531122</v>
      </c>
      <c r="Z530" s="93">
        <f t="shared" si="55"/>
        <v>2.7581670983715458</v>
      </c>
      <c r="AA530" s="93">
        <f t="shared" si="55"/>
        <v>3.1576935743512129</v>
      </c>
      <c r="AB530" s="93">
        <f t="shared" si="55"/>
        <v>3.6150923254018772</v>
      </c>
      <c r="AC530" s="95">
        <f t="shared" si="55"/>
        <v>4.1387462758683657</v>
      </c>
      <c r="AE530" s="96"/>
    </row>
    <row r="531" spans="3:31" ht="24.75" customHeight="1" x14ac:dyDescent="0.25">
      <c r="C531" s="91">
        <f>ABS(E531-Dashboard!$F$13)</f>
        <v>36.271587331291691</v>
      </c>
      <c r="D531" s="92">
        <f t="shared" si="59"/>
        <v>0.1449521651264539</v>
      </c>
      <c r="E531" s="93" cm="1">
        <f t="array" ref="E531">SUM('DRE + DCF'!$S$41/TIR!S531,'DRE + DCF'!$U$41:$AD$41/TIR!T531:AC531,TIR!F531)</f>
        <v>83.891587331291689</v>
      </c>
      <c r="F531" s="100">
        <f>'DRE + DCF'!$AE$38*'DRE + DCF'!$AE$39*(1+G531)/(R531-G531)/AC531</f>
        <v>52.767694858099325</v>
      </c>
      <c r="G531" s="92">
        <f>R531*(1-'DRE + DCF'!$AE$39)</f>
        <v>8.6971299075872338E-2</v>
      </c>
      <c r="H531" s="94">
        <f t="shared" si="57"/>
        <v>0.1449521651264539</v>
      </c>
      <c r="I531" s="94">
        <f t="shared" si="58"/>
        <v>0.1449521651264539</v>
      </c>
      <c r="J531" s="94">
        <f t="shared" si="58"/>
        <v>0.1449521651264539</v>
      </c>
      <c r="K531" s="94">
        <f t="shared" si="58"/>
        <v>0.1449521651264539</v>
      </c>
      <c r="L531" s="94">
        <f t="shared" si="58"/>
        <v>0.1449521651264539</v>
      </c>
      <c r="M531" s="94">
        <f t="shared" si="58"/>
        <v>0.1449521651264539</v>
      </c>
      <c r="N531" s="94">
        <f t="shared" si="58"/>
        <v>0.1449521651264539</v>
      </c>
      <c r="O531" s="94">
        <f t="shared" si="58"/>
        <v>0.1449521651264539</v>
      </c>
      <c r="P531" s="94">
        <f t="shared" si="58"/>
        <v>0.1449521651264539</v>
      </c>
      <c r="Q531" s="94">
        <f t="shared" si="58"/>
        <v>0.1449521651264539</v>
      </c>
      <c r="R531" s="94">
        <f t="shared" si="58"/>
        <v>0.1449521651264539</v>
      </c>
      <c r="S531" s="93">
        <f>(1+H531)^((5-Dashboard!$F$9)*3/12)</f>
        <v>1.0700243759496575</v>
      </c>
      <c r="T531" s="93">
        <f t="shared" si="56"/>
        <v>1.225126725981643</v>
      </c>
      <c r="U531" s="93">
        <f t="shared" si="56"/>
        <v>1.4027114974669659</v>
      </c>
      <c r="V531" s="93">
        <f t="shared" si="56"/>
        <v>1.6060375660725728</v>
      </c>
      <c r="W531" s="93">
        <f t="shared" si="56"/>
        <v>1.8388361885492124</v>
      </c>
      <c r="X531" s="93">
        <f t="shared" si="56"/>
        <v>2.1053794753922968</v>
      </c>
      <c r="Y531" s="93">
        <f t="shared" si="55"/>
        <v>2.4105587887632076</v>
      </c>
      <c r="Z531" s="93">
        <f t="shared" si="55"/>
        <v>2.7599745043590365</v>
      </c>
      <c r="AA531" s="93">
        <f t="shared" si="55"/>
        <v>3.1600387844596902</v>
      </c>
      <c r="AB531" s="93">
        <f t="shared" si="55"/>
        <v>3.6180932481506898</v>
      </c>
      <c r="AC531" s="95">
        <f t="shared" si="55"/>
        <v>4.1425436980995363</v>
      </c>
      <c r="AE531" s="96"/>
    </row>
    <row r="532" spans="3:31" ht="24.75" customHeight="1" x14ac:dyDescent="0.25">
      <c r="C532" s="91">
        <f>ABS(E532-Dashboard!$F$13)</f>
        <v>36.175140874212822</v>
      </c>
      <c r="D532" s="92">
        <f t="shared" si="59"/>
        <v>0.14505216512645389</v>
      </c>
      <c r="E532" s="93" cm="1">
        <f t="array" ref="E532">SUM('DRE + DCF'!$S$41/TIR!S532,'DRE + DCF'!$U$41:$AD$41/TIR!T532:AC532,TIR!F532)</f>
        <v>83.795140874212819</v>
      </c>
      <c r="F532" s="100">
        <f>'DRE + DCF'!$AE$38*'DRE + DCF'!$AE$39*(1+G532)/(R532-G532)/AC532</f>
        <v>52.685890520560349</v>
      </c>
      <c r="G532" s="92">
        <f>R532*(1-'DRE + DCF'!$AE$39)</f>
        <v>8.7031299075872329E-2</v>
      </c>
      <c r="H532" s="94">
        <f t="shared" si="57"/>
        <v>0.14505216512645389</v>
      </c>
      <c r="I532" s="94">
        <f t="shared" si="58"/>
        <v>0.14505216512645389</v>
      </c>
      <c r="J532" s="94">
        <f t="shared" si="58"/>
        <v>0.14505216512645389</v>
      </c>
      <c r="K532" s="94">
        <f t="shared" si="58"/>
        <v>0.14505216512645389</v>
      </c>
      <c r="L532" s="94">
        <f t="shared" si="58"/>
        <v>0.14505216512645389</v>
      </c>
      <c r="M532" s="94">
        <f t="shared" si="58"/>
        <v>0.14505216512645389</v>
      </c>
      <c r="N532" s="94">
        <f t="shared" si="58"/>
        <v>0.14505216512645389</v>
      </c>
      <c r="O532" s="94">
        <f t="shared" si="58"/>
        <v>0.14505216512645389</v>
      </c>
      <c r="P532" s="94">
        <f t="shared" si="58"/>
        <v>0.14505216512645389</v>
      </c>
      <c r="Q532" s="94">
        <f t="shared" si="58"/>
        <v>0.14505216512645389</v>
      </c>
      <c r="R532" s="94">
        <f t="shared" si="58"/>
        <v>0.14505216512645389</v>
      </c>
      <c r="S532" s="93">
        <f>(1+H532)^((5-Dashboard!$F$9)*3/12)</f>
        <v>1.0700711028368413</v>
      </c>
      <c r="T532" s="93">
        <f t="shared" si="56"/>
        <v>1.2252872331425773</v>
      </c>
      <c r="U532" s="93">
        <f t="shared" si="56"/>
        <v>1.4030177992117101</v>
      </c>
      <c r="V532" s="93">
        <f t="shared" si="56"/>
        <v>1.6065285686983208</v>
      </c>
      <c r="W532" s="93">
        <f t="shared" si="56"/>
        <v>1.8395590159255151</v>
      </c>
      <c r="X532" s="93">
        <f t="shared" si="56"/>
        <v>2.1063910340633996</v>
      </c>
      <c r="Y532" s="93">
        <f t="shared" si="55"/>
        <v>2.4119276141572454</v>
      </c>
      <c r="Z532" s="93">
        <f t="shared" si="55"/>
        <v>2.7617829367190359</v>
      </c>
      <c r="AA532" s="93">
        <f t="shared" si="55"/>
        <v>3.162385531299428</v>
      </c>
      <c r="AB532" s="93">
        <f t="shared" si="55"/>
        <v>3.6210963995789811</v>
      </c>
      <c r="AC532" s="95">
        <f t="shared" si="55"/>
        <v>4.146344272469519</v>
      </c>
      <c r="AE532" s="96"/>
    </row>
    <row r="533" spans="3:31" ht="24.75" customHeight="1" x14ac:dyDescent="0.25">
      <c r="C533" s="91">
        <f>ABS(E533-Dashboard!$F$13)</f>
        <v>36.078860751759002</v>
      </c>
      <c r="D533" s="92">
        <f t="shared" si="59"/>
        <v>0.14515216512645387</v>
      </c>
      <c r="E533" s="93" cm="1">
        <f t="array" ref="E533">SUM('DRE + DCF'!$S$41/TIR!S533,'DRE + DCF'!$U$41:$AD$41/TIR!T533:AC533,TIR!F533)</f>
        <v>83.698860751759</v>
      </c>
      <c r="F533" s="100">
        <f>'DRE + DCF'!$AE$38*'DRE + DCF'!$AE$39*(1+G533)/(R533-G533)/AC533</f>
        <v>52.604242056368697</v>
      </c>
      <c r="G533" s="92">
        <f>R533*(1-'DRE + DCF'!$AE$39)</f>
        <v>8.7091299075872319E-2</v>
      </c>
      <c r="H533" s="94">
        <f t="shared" si="57"/>
        <v>0.14515216512645387</v>
      </c>
      <c r="I533" s="94">
        <f t="shared" si="58"/>
        <v>0.14515216512645387</v>
      </c>
      <c r="J533" s="94">
        <f t="shared" si="58"/>
        <v>0.14515216512645387</v>
      </c>
      <c r="K533" s="94">
        <f t="shared" si="58"/>
        <v>0.14515216512645387</v>
      </c>
      <c r="L533" s="94">
        <f t="shared" si="58"/>
        <v>0.14515216512645387</v>
      </c>
      <c r="M533" s="94">
        <f t="shared" si="58"/>
        <v>0.14515216512645387</v>
      </c>
      <c r="N533" s="94">
        <f t="shared" si="58"/>
        <v>0.14515216512645387</v>
      </c>
      <c r="O533" s="94">
        <f t="shared" si="58"/>
        <v>0.14515216512645387</v>
      </c>
      <c r="P533" s="94">
        <f t="shared" si="58"/>
        <v>0.14515216512645387</v>
      </c>
      <c r="Q533" s="94">
        <f t="shared" si="58"/>
        <v>0.14515216512645387</v>
      </c>
      <c r="R533" s="94">
        <f t="shared" si="58"/>
        <v>0.14515216512645387</v>
      </c>
      <c r="S533" s="93">
        <f>(1+H533)^((5-Dashboard!$F$9)*3/12)</f>
        <v>1.0701178276836874</v>
      </c>
      <c r="T533" s="93">
        <f t="shared" si="56"/>
        <v>1.2254477473123919</v>
      </c>
      <c r="U533" s="93">
        <f t="shared" si="56"/>
        <v>1.4033241410841211</v>
      </c>
      <c r="V533" s="93">
        <f t="shared" si="56"/>
        <v>1.6070196785367024</v>
      </c>
      <c r="W533" s="93">
        <f t="shared" si="56"/>
        <v>1.8402820642771225</v>
      </c>
      <c r="X533" s="93">
        <f t="shared" si="56"/>
        <v>2.1074029903503266</v>
      </c>
      <c r="Y533" s="93">
        <f t="shared" si="55"/>
        <v>2.4132970971936398</v>
      </c>
      <c r="Z533" s="93">
        <f t="shared" si="55"/>
        <v>2.7635923959446824</v>
      </c>
      <c r="AA533" s="93">
        <f t="shared" si="55"/>
        <v>3.1647338157430571</v>
      </c>
      <c r="AB533" s="93">
        <f t="shared" si="55"/>
        <v>3.6241017811470657</v>
      </c>
      <c r="AC533" s="95">
        <f t="shared" si="55"/>
        <v>4.1501480013191996</v>
      </c>
      <c r="AE533" s="96"/>
    </row>
    <row r="534" spans="3:31" ht="24.75" customHeight="1" x14ac:dyDescent="0.25">
      <c r="C534" s="91">
        <f>ABS(E534-Dashboard!$F$13)</f>
        <v>35.982746587978262</v>
      </c>
      <c r="D534" s="92">
        <f t="shared" si="59"/>
        <v>0.14525216512645386</v>
      </c>
      <c r="E534" s="93" cm="1">
        <f t="array" ref="E534">SUM('DRE + DCF'!$S$41/TIR!S534,'DRE + DCF'!$U$41:$AD$41/TIR!T534:AC534,TIR!F534)</f>
        <v>83.60274658797826</v>
      </c>
      <c r="F534" s="100">
        <f>'DRE + DCF'!$AE$38*'DRE + DCF'!$AE$39*(1+G534)/(R534-G534)/AC534</f>
        <v>52.522749098741166</v>
      </c>
      <c r="G534" s="92">
        <f>R534*(1-'DRE + DCF'!$AE$39)</f>
        <v>8.715129907587231E-2</v>
      </c>
      <c r="H534" s="94">
        <f t="shared" si="57"/>
        <v>0.14525216512645386</v>
      </c>
      <c r="I534" s="94">
        <f t="shared" si="58"/>
        <v>0.14525216512645386</v>
      </c>
      <c r="J534" s="94">
        <f t="shared" si="58"/>
        <v>0.14525216512645386</v>
      </c>
      <c r="K534" s="94">
        <f t="shared" si="58"/>
        <v>0.14525216512645386</v>
      </c>
      <c r="L534" s="94">
        <f t="shared" si="58"/>
        <v>0.14525216512645386</v>
      </c>
      <c r="M534" s="94">
        <f t="shared" si="58"/>
        <v>0.14525216512645386</v>
      </c>
      <c r="N534" s="94">
        <f t="shared" si="58"/>
        <v>0.14525216512645386</v>
      </c>
      <c r="O534" s="94">
        <f t="shared" si="58"/>
        <v>0.14525216512645386</v>
      </c>
      <c r="P534" s="94">
        <f t="shared" si="58"/>
        <v>0.14525216512645386</v>
      </c>
      <c r="Q534" s="94">
        <f t="shared" si="58"/>
        <v>0.14525216512645386</v>
      </c>
      <c r="R534" s="94">
        <f t="shared" si="58"/>
        <v>0.14525216512645386</v>
      </c>
      <c r="S534" s="93">
        <f>(1+H534)^((5-Dashboard!$F$9)*3/12)</f>
        <v>1.0701645504904627</v>
      </c>
      <c r="T534" s="93">
        <f t="shared" si="56"/>
        <v>1.2256082684907805</v>
      </c>
      <c r="U534" s="93">
        <f t="shared" si="56"/>
        <v>1.4036305230859505</v>
      </c>
      <c r="V534" s="93">
        <f t="shared" si="56"/>
        <v>1.6075108956017616</v>
      </c>
      <c r="W534" s="93">
        <f t="shared" si="56"/>
        <v>1.8410053336522822</v>
      </c>
      <c r="X534" s="93">
        <f t="shared" si="56"/>
        <v>2.1084153443746256</v>
      </c>
      <c r="Y534" s="93">
        <f t="shared" si="55"/>
        <v>2.4146672381308778</v>
      </c>
      <c r="Z534" s="93">
        <f t="shared" si="55"/>
        <v>2.765402882529302</v>
      </c>
      <c r="AA534" s="93">
        <f t="shared" si="55"/>
        <v>3.1670836386636196</v>
      </c>
      <c r="AB534" s="93">
        <f t="shared" si="55"/>
        <v>3.6271093943160779</v>
      </c>
      <c r="AC534" s="95">
        <f t="shared" si="55"/>
        <v>4.1539548869909888</v>
      </c>
      <c r="AE534" s="96"/>
    </row>
    <row r="535" spans="3:31" ht="24.75" customHeight="1" x14ac:dyDescent="0.25">
      <c r="C535" s="91">
        <f>ABS(E535-Dashboard!$F$13)</f>
        <v>35.886798007987814</v>
      </c>
      <c r="D535" s="92">
        <f t="shared" si="59"/>
        <v>0.14535216512645385</v>
      </c>
      <c r="E535" s="93" cm="1">
        <f t="array" ref="E535">SUM('DRE + DCF'!$S$41/TIR!S535,'DRE + DCF'!$U$41:$AD$41/TIR!T535:AC535,TIR!F535)</f>
        <v>83.506798007987811</v>
      </c>
      <c r="F535" s="100">
        <f>'DRE + DCF'!$AE$38*'DRE + DCF'!$AE$39*(1+G535)/(R535-G535)/AC535</f>
        <v>52.441411281954529</v>
      </c>
      <c r="G535" s="92">
        <f>R535*(1-'DRE + DCF'!$AE$39)</f>
        <v>8.7211299075872314E-2</v>
      </c>
      <c r="H535" s="94">
        <f t="shared" si="57"/>
        <v>0.14535216512645385</v>
      </c>
      <c r="I535" s="94">
        <f t="shared" si="58"/>
        <v>0.14535216512645385</v>
      </c>
      <c r="J535" s="94">
        <f t="shared" si="58"/>
        <v>0.14535216512645385</v>
      </c>
      <c r="K535" s="94">
        <f t="shared" si="58"/>
        <v>0.14535216512645385</v>
      </c>
      <c r="L535" s="94">
        <f t="shared" ref="I535:R560" si="60">$D535</f>
        <v>0.14535216512645385</v>
      </c>
      <c r="M535" s="94">
        <f t="shared" si="60"/>
        <v>0.14535216512645385</v>
      </c>
      <c r="N535" s="94">
        <f t="shared" si="60"/>
        <v>0.14535216512645385</v>
      </c>
      <c r="O535" s="94">
        <f t="shared" si="60"/>
        <v>0.14535216512645385</v>
      </c>
      <c r="P535" s="94">
        <f t="shared" si="60"/>
        <v>0.14535216512645385</v>
      </c>
      <c r="Q535" s="94">
        <f t="shared" si="60"/>
        <v>0.14535216512645385</v>
      </c>
      <c r="R535" s="94">
        <f t="shared" si="60"/>
        <v>0.14535216512645385</v>
      </c>
      <c r="S535" s="93">
        <f>(1+H535)^((5-Dashboard!$F$9)*3/12)</f>
        <v>1.0702112712574343</v>
      </c>
      <c r="T535" s="93">
        <f t="shared" si="56"/>
        <v>1.2257687966774369</v>
      </c>
      <c r="U535" s="93">
        <f t="shared" si="56"/>
        <v>1.4039369452189503</v>
      </c>
      <c r="V535" s="93">
        <f t="shared" si="56"/>
        <v>1.6080022199075443</v>
      </c>
      <c r="W535" s="93">
        <f t="shared" si="56"/>
        <v>1.84172882409925</v>
      </c>
      <c r="X535" s="93">
        <f t="shared" si="56"/>
        <v>2.1094280962578735</v>
      </c>
      <c r="Y535" s="93">
        <f t="shared" si="55"/>
        <v>2.416038037227529</v>
      </c>
      <c r="Z535" s="93">
        <f t="shared" si="55"/>
        <v>2.767214396966418</v>
      </c>
      <c r="AA535" s="93">
        <f t="shared" si="55"/>
        <v>3.1694350009345809</v>
      </c>
      <c r="AB535" s="93">
        <f t="shared" si="55"/>
        <v>3.6301192405479861</v>
      </c>
      <c r="AC535" s="95">
        <f t="shared" si="55"/>
        <v>4.1577649318288339</v>
      </c>
      <c r="AE535" s="96"/>
    </row>
    <row r="536" spans="3:31" ht="24.75" customHeight="1" x14ac:dyDescent="0.25">
      <c r="C536" s="91">
        <f>ABS(E536-Dashboard!$F$13)</f>
        <v>35.791014637970257</v>
      </c>
      <c r="D536" s="92">
        <f t="shared" si="59"/>
        <v>0.14545216512645384</v>
      </c>
      <c r="E536" s="93" cm="1">
        <f t="array" ref="E536">SUM('DRE + DCF'!$S$41/TIR!S536,'DRE + DCF'!$U$41:$AD$41/TIR!T536:AC536,TIR!F536)</f>
        <v>83.411014637970254</v>
      </c>
      <c r="F536" s="100">
        <f>'DRE + DCF'!$AE$38*'DRE + DCF'!$AE$39*(1+G536)/(R536-G536)/AC536</f>
        <v>52.360228241341702</v>
      </c>
      <c r="G536" s="92">
        <f>R536*(1-'DRE + DCF'!$AE$39)</f>
        <v>8.7271299075872305E-2</v>
      </c>
      <c r="H536" s="94">
        <f t="shared" si="57"/>
        <v>0.14545216512645384</v>
      </c>
      <c r="I536" s="94">
        <f t="shared" si="60"/>
        <v>0.14545216512645384</v>
      </c>
      <c r="J536" s="94">
        <f t="shared" si="60"/>
        <v>0.14545216512645384</v>
      </c>
      <c r="K536" s="94">
        <f t="shared" si="60"/>
        <v>0.14545216512645384</v>
      </c>
      <c r="L536" s="94">
        <f t="shared" si="60"/>
        <v>0.14545216512645384</v>
      </c>
      <c r="M536" s="94">
        <f t="shared" si="60"/>
        <v>0.14545216512645384</v>
      </c>
      <c r="N536" s="94">
        <f t="shared" si="60"/>
        <v>0.14545216512645384</v>
      </c>
      <c r="O536" s="94">
        <f t="shared" si="60"/>
        <v>0.14545216512645384</v>
      </c>
      <c r="P536" s="94">
        <f t="shared" si="60"/>
        <v>0.14545216512645384</v>
      </c>
      <c r="Q536" s="94">
        <f t="shared" si="60"/>
        <v>0.14545216512645384</v>
      </c>
      <c r="R536" s="94">
        <f t="shared" si="60"/>
        <v>0.14545216512645384</v>
      </c>
      <c r="S536" s="93">
        <f>(1+H536)^((5-Dashboard!$F$9)*3/12)</f>
        <v>1.0702579899848699</v>
      </c>
      <c r="T536" s="93">
        <f t="shared" si="56"/>
        <v>1.2259293318720557</v>
      </c>
      <c r="U536" s="93">
        <f t="shared" si="56"/>
        <v>1.4042434074848731</v>
      </c>
      <c r="V536" s="93">
        <f t="shared" si="56"/>
        <v>1.608493651468097</v>
      </c>
      <c r="W536" s="93">
        <f t="shared" si="56"/>
        <v>1.8424525356662871</v>
      </c>
      <c r="X536" s="93">
        <f t="shared" si="56"/>
        <v>2.1104412461216735</v>
      </c>
      <c r="Y536" s="93">
        <f t="shared" si="55"/>
        <v>2.417409494742242</v>
      </c>
      <c r="Z536" s="93">
        <f t="shared" si="55"/>
        <v>2.7690269397497476</v>
      </c>
      <c r="AA536" s="93">
        <f t="shared" si="55"/>
        <v>3.1717879034298266</v>
      </c>
      <c r="AB536" s="93">
        <f t="shared" si="55"/>
        <v>3.6331313213055902</v>
      </c>
      <c r="AC536" s="95">
        <f t="shared" si="55"/>
        <v>4.1615781381782222</v>
      </c>
      <c r="AE536" s="96"/>
    </row>
    <row r="537" spans="3:31" ht="24.75" customHeight="1" x14ac:dyDescent="0.25">
      <c r="C537" s="91">
        <f>ABS(E537-Dashboard!$F$13)</f>
        <v>35.695396105170012</v>
      </c>
      <c r="D537" s="92">
        <f t="shared" si="59"/>
        <v>0.14555216512645383</v>
      </c>
      <c r="E537" s="93" cm="1">
        <f t="array" ref="E537">SUM('DRE + DCF'!$S$41/TIR!S537,'DRE + DCF'!$U$41:$AD$41/TIR!T537:AC537,TIR!F537)</f>
        <v>83.315396105170009</v>
      </c>
      <c r="F537" s="100">
        <f>'DRE + DCF'!$AE$38*'DRE + DCF'!$AE$39*(1+G537)/(R537-G537)/AC537</f>
        <v>52.279199613288228</v>
      </c>
      <c r="G537" s="92">
        <f>R537*(1-'DRE + DCF'!$AE$39)</f>
        <v>8.7331299075872296E-2</v>
      </c>
      <c r="H537" s="94">
        <f t="shared" si="57"/>
        <v>0.14555216512645383</v>
      </c>
      <c r="I537" s="94">
        <f t="shared" si="60"/>
        <v>0.14555216512645383</v>
      </c>
      <c r="J537" s="94">
        <f t="shared" si="60"/>
        <v>0.14555216512645383</v>
      </c>
      <c r="K537" s="94">
        <f t="shared" si="60"/>
        <v>0.14555216512645383</v>
      </c>
      <c r="L537" s="94">
        <f t="shared" si="60"/>
        <v>0.14555216512645383</v>
      </c>
      <c r="M537" s="94">
        <f t="shared" si="60"/>
        <v>0.14555216512645383</v>
      </c>
      <c r="N537" s="94">
        <f t="shared" si="60"/>
        <v>0.14555216512645383</v>
      </c>
      <c r="O537" s="94">
        <f t="shared" si="60"/>
        <v>0.14555216512645383</v>
      </c>
      <c r="P537" s="94">
        <f t="shared" si="60"/>
        <v>0.14555216512645383</v>
      </c>
      <c r="Q537" s="94">
        <f t="shared" si="60"/>
        <v>0.14555216512645383</v>
      </c>
      <c r="R537" s="94">
        <f t="shared" si="60"/>
        <v>0.14555216512645383</v>
      </c>
      <c r="S537" s="93">
        <f>(1+H537)^((5-Dashboard!$F$9)*3/12)</f>
        <v>1.070304706673036</v>
      </c>
      <c r="T537" s="93">
        <f t="shared" si="56"/>
        <v>1.2260898740743305</v>
      </c>
      <c r="U537" s="93">
        <f t="shared" si="56"/>
        <v>1.4045499098854703</v>
      </c>
      <c r="V537" s="93">
        <f t="shared" si="56"/>
        <v>1.6089851902974661</v>
      </c>
      <c r="W537" s="93">
        <f t="shared" si="56"/>
        <v>1.8431764684016616</v>
      </c>
      <c r="X537" s="93">
        <f t="shared" si="56"/>
        <v>2.111454794087654</v>
      </c>
      <c r="Y537" s="93">
        <f t="shared" si="55"/>
        <v>2.4187816109337428</v>
      </c>
      <c r="Z537" s="93">
        <f t="shared" si="55"/>
        <v>2.7708405113732009</v>
      </c>
      <c r="AA537" s="93">
        <f t="shared" si="55"/>
        <v>3.1741423470236607</v>
      </c>
      <c r="AB537" s="93">
        <f t="shared" si="55"/>
        <v>3.6361456380525179</v>
      </c>
      <c r="AC537" s="95">
        <f t="shared" si="55"/>
        <v>4.1653945083861723</v>
      </c>
      <c r="AE537" s="96"/>
    </row>
    <row r="538" spans="3:31" ht="24.75" customHeight="1" x14ac:dyDescent="0.25">
      <c r="C538" s="91">
        <f>ABS(E538-Dashboard!$F$13)</f>
        <v>35.599942037889711</v>
      </c>
      <c r="D538" s="92">
        <f t="shared" si="59"/>
        <v>0.14565216512645382</v>
      </c>
      <c r="E538" s="93" cm="1">
        <f t="array" ref="E538">SUM('DRE + DCF'!$S$41/TIR!S538,'DRE + DCF'!$U$41:$AD$41/TIR!T538:AC538,TIR!F538)</f>
        <v>83.219942037889709</v>
      </c>
      <c r="F538" s="100">
        <f>'DRE + DCF'!$AE$38*'DRE + DCF'!$AE$39*(1+G538)/(R538-G538)/AC538</f>
        <v>52.198325035228549</v>
      </c>
      <c r="G538" s="92">
        <f>R538*(1-'DRE + DCF'!$AE$39)</f>
        <v>8.7391299075872286E-2</v>
      </c>
      <c r="H538" s="94">
        <f t="shared" si="57"/>
        <v>0.14565216512645382</v>
      </c>
      <c r="I538" s="94">
        <f t="shared" si="60"/>
        <v>0.14565216512645382</v>
      </c>
      <c r="J538" s="94">
        <f t="shared" si="60"/>
        <v>0.14565216512645382</v>
      </c>
      <c r="K538" s="94">
        <f t="shared" si="60"/>
        <v>0.14565216512645382</v>
      </c>
      <c r="L538" s="94">
        <f t="shared" si="60"/>
        <v>0.14565216512645382</v>
      </c>
      <c r="M538" s="94">
        <f t="shared" si="60"/>
        <v>0.14565216512645382</v>
      </c>
      <c r="N538" s="94">
        <f t="shared" si="60"/>
        <v>0.14565216512645382</v>
      </c>
      <c r="O538" s="94">
        <f t="shared" si="60"/>
        <v>0.14565216512645382</v>
      </c>
      <c r="P538" s="94">
        <f t="shared" si="60"/>
        <v>0.14565216512645382</v>
      </c>
      <c r="Q538" s="94">
        <f t="shared" si="60"/>
        <v>0.14565216512645382</v>
      </c>
      <c r="R538" s="94">
        <f t="shared" si="60"/>
        <v>0.14565216512645382</v>
      </c>
      <c r="S538" s="93">
        <f>(1+H538)^((5-Dashboard!$F$9)*3/12)</f>
        <v>1.0703514213222001</v>
      </c>
      <c r="T538" s="93">
        <f t="shared" si="56"/>
        <v>1.2262504232839555</v>
      </c>
      <c r="U538" s="93">
        <f t="shared" si="56"/>
        <v>1.404856452422494</v>
      </c>
      <c r="V538" s="93">
        <f t="shared" si="56"/>
        <v>1.6094768364096992</v>
      </c>
      <c r="W538" s="93">
        <f t="shared" si="56"/>
        <v>1.8439006223536472</v>
      </c>
      <c r="X538" s="93">
        <f t="shared" si="56"/>
        <v>2.1124687402774716</v>
      </c>
      <c r="Y538" s="93">
        <f t="shared" si="55"/>
        <v>2.4201543860608377</v>
      </c>
      <c r="Z538" s="93">
        <f t="shared" si="55"/>
        <v>2.7726551123308822</v>
      </c>
      <c r="AA538" s="93">
        <f t="shared" si="55"/>
        <v>3.1764983325908061</v>
      </c>
      <c r="AB538" s="93">
        <f t="shared" si="55"/>
        <v>3.6391621922532269</v>
      </c>
      <c r="AC538" s="95">
        <f t="shared" si="55"/>
        <v>4.1692140448012411</v>
      </c>
      <c r="AE538" s="96"/>
    </row>
    <row r="539" spans="3:31" ht="24.75" customHeight="1" x14ac:dyDescent="0.25">
      <c r="C539" s="91">
        <f>ABS(E539-Dashboard!$F$13)</f>
        <v>35.504652065486319</v>
      </c>
      <c r="D539" s="92">
        <f t="shared" si="59"/>
        <v>0.14575216512645381</v>
      </c>
      <c r="E539" s="93" cm="1">
        <f t="array" ref="E539">SUM('DRE + DCF'!$S$41/TIR!S539,'DRE + DCF'!$U$41:$AD$41/TIR!T539:AC539,TIR!F539)</f>
        <v>83.124652065486316</v>
      </c>
      <c r="F539" s="100">
        <f>'DRE + DCF'!$AE$38*'DRE + DCF'!$AE$39*(1+G539)/(R539-G539)/AC539</f>
        <v>52.117604145642325</v>
      </c>
      <c r="G539" s="92">
        <f>R539*(1-'DRE + DCF'!$AE$39)</f>
        <v>8.7451299075872277E-2</v>
      </c>
      <c r="H539" s="94">
        <f t="shared" si="57"/>
        <v>0.14575216512645381</v>
      </c>
      <c r="I539" s="94">
        <f t="shared" si="60"/>
        <v>0.14575216512645381</v>
      </c>
      <c r="J539" s="94">
        <f t="shared" si="60"/>
        <v>0.14575216512645381</v>
      </c>
      <c r="K539" s="94">
        <f t="shared" si="60"/>
        <v>0.14575216512645381</v>
      </c>
      <c r="L539" s="94">
        <f t="shared" si="60"/>
        <v>0.14575216512645381</v>
      </c>
      <c r="M539" s="94">
        <f t="shared" si="60"/>
        <v>0.14575216512645381</v>
      </c>
      <c r="N539" s="94">
        <f t="shared" si="60"/>
        <v>0.14575216512645381</v>
      </c>
      <c r="O539" s="94">
        <f t="shared" si="60"/>
        <v>0.14575216512645381</v>
      </c>
      <c r="P539" s="94">
        <f t="shared" si="60"/>
        <v>0.14575216512645381</v>
      </c>
      <c r="Q539" s="94">
        <f t="shared" si="60"/>
        <v>0.14575216512645381</v>
      </c>
      <c r="R539" s="94">
        <f t="shared" si="60"/>
        <v>0.14575216512645381</v>
      </c>
      <c r="S539" s="93">
        <f>(1+H539)^((5-Dashboard!$F$9)*3/12)</f>
        <v>1.0703981339326287</v>
      </c>
      <c r="T539" s="93">
        <f t="shared" si="56"/>
        <v>1.2264109795006251</v>
      </c>
      <c r="U539" s="93">
        <f t="shared" si="56"/>
        <v>1.405163035097696</v>
      </c>
      <c r="V539" s="93">
        <f t="shared" si="56"/>
        <v>1.6099685898188443</v>
      </c>
      <c r="W539" s="93">
        <f t="shared" si="56"/>
        <v>1.8446249975705242</v>
      </c>
      <c r="X539" s="93">
        <f t="shared" si="56"/>
        <v>2.1134830848128074</v>
      </c>
      <c r="Y539" s="93">
        <f t="shared" si="55"/>
        <v>2.4215278203824107</v>
      </c>
      <c r="Z539" s="93">
        <f t="shared" si="55"/>
        <v>2.7744707431170892</v>
      </c>
      <c r="AA539" s="93">
        <f t="shared" si="55"/>
        <v>3.1788558610064062</v>
      </c>
      <c r="AB539" s="93">
        <f t="shared" si="55"/>
        <v>3.6421809853730069</v>
      </c>
      <c r="AC539" s="95">
        <f t="shared" si="55"/>
        <v>4.173036749773523</v>
      </c>
      <c r="AE539" s="96"/>
    </row>
    <row r="540" spans="3:31" ht="24.75" customHeight="1" x14ac:dyDescent="0.25">
      <c r="C540" s="91">
        <f>ABS(E540-Dashboard!$F$13)</f>
        <v>35.409525818367463</v>
      </c>
      <c r="D540" s="92">
        <f t="shared" si="59"/>
        <v>0.1458521651264538</v>
      </c>
      <c r="E540" s="93" cm="1">
        <f t="array" ref="E540">SUM('DRE + DCF'!$S$41/TIR!S540,'DRE + DCF'!$U$41:$AD$41/TIR!T540:AC540,TIR!F540)</f>
        <v>83.02952581836746</v>
      </c>
      <c r="F540" s="100">
        <f>'DRE + DCF'!$AE$38*'DRE + DCF'!$AE$39*(1+G540)/(R540-G540)/AC540</f>
        <v>52.037036584050703</v>
      </c>
      <c r="G540" s="92">
        <f>R540*(1-'DRE + DCF'!$AE$39)</f>
        <v>8.7511299075872281E-2</v>
      </c>
      <c r="H540" s="94">
        <f t="shared" si="57"/>
        <v>0.1458521651264538</v>
      </c>
      <c r="I540" s="94">
        <f t="shared" si="60"/>
        <v>0.1458521651264538</v>
      </c>
      <c r="J540" s="94">
        <f t="shared" si="60"/>
        <v>0.1458521651264538</v>
      </c>
      <c r="K540" s="94">
        <f t="shared" si="60"/>
        <v>0.1458521651264538</v>
      </c>
      <c r="L540" s="94">
        <f t="shared" si="60"/>
        <v>0.1458521651264538</v>
      </c>
      <c r="M540" s="94">
        <f t="shared" si="60"/>
        <v>0.1458521651264538</v>
      </c>
      <c r="N540" s="94">
        <f t="shared" si="60"/>
        <v>0.1458521651264538</v>
      </c>
      <c r="O540" s="94">
        <f t="shared" si="60"/>
        <v>0.1458521651264538</v>
      </c>
      <c r="P540" s="94">
        <f t="shared" si="60"/>
        <v>0.1458521651264538</v>
      </c>
      <c r="Q540" s="94">
        <f t="shared" si="60"/>
        <v>0.1458521651264538</v>
      </c>
      <c r="R540" s="94">
        <f t="shared" si="60"/>
        <v>0.1458521651264538</v>
      </c>
      <c r="S540" s="93">
        <f>(1+H540)^((5-Dashboard!$F$9)*3/12)</f>
        <v>1.0704448445045891</v>
      </c>
      <c r="T540" s="93">
        <f t="shared" si="56"/>
        <v>1.2265715427240336</v>
      </c>
      <c r="U540" s="93">
        <f t="shared" si="56"/>
        <v>1.4054696579128283</v>
      </c>
      <c r="V540" s="93">
        <f t="shared" si="56"/>
        <v>1.6104604505389506</v>
      </c>
      <c r="W540" s="93">
        <f t="shared" si="56"/>
        <v>1.8453495941005806</v>
      </c>
      <c r="X540" s="93">
        <f t="shared" si="56"/>
        <v>2.1144978278153728</v>
      </c>
      <c r="Y540" s="93">
        <f t="shared" si="55"/>
        <v>2.4229019141574284</v>
      </c>
      <c r="Z540" s="93">
        <f t="shared" si="55"/>
        <v>2.7762874042263186</v>
      </c>
      <c r="AA540" s="93">
        <f t="shared" si="55"/>
        <v>3.1812149331460291</v>
      </c>
      <c r="AB540" s="93">
        <f t="shared" si="55"/>
        <v>3.6452020188779843</v>
      </c>
      <c r="AC540" s="95">
        <f t="shared" si="55"/>
        <v>4.1768626256546586</v>
      </c>
      <c r="AE540" s="96"/>
    </row>
    <row r="541" spans="3:31" ht="24.75" customHeight="1" x14ac:dyDescent="0.25">
      <c r="C541" s="91">
        <f>ABS(E541-Dashboard!$F$13)</f>
        <v>35.314562927988142</v>
      </c>
      <c r="D541" s="92">
        <f t="shared" si="59"/>
        <v>0.14595216512645379</v>
      </c>
      <c r="E541" s="93" cm="1">
        <f t="array" ref="E541">SUM('DRE + DCF'!$S$41/TIR!S541,'DRE + DCF'!$U$41:$AD$41/TIR!T541:AC541,TIR!F541)</f>
        <v>82.934562927988139</v>
      </c>
      <c r="F541" s="100">
        <f>'DRE + DCF'!$AE$38*'DRE + DCF'!$AE$39*(1+G541)/(R541-G541)/AC541</f>
        <v>51.956621991012923</v>
      </c>
      <c r="G541" s="92">
        <f>R541*(1-'DRE + DCF'!$AE$39)</f>
        <v>8.7571299075872272E-2</v>
      </c>
      <c r="H541" s="94">
        <f t="shared" si="57"/>
        <v>0.14595216512645379</v>
      </c>
      <c r="I541" s="94">
        <f t="shared" si="60"/>
        <v>0.14595216512645379</v>
      </c>
      <c r="J541" s="94">
        <f t="shared" si="60"/>
        <v>0.14595216512645379</v>
      </c>
      <c r="K541" s="94">
        <f t="shared" si="60"/>
        <v>0.14595216512645379</v>
      </c>
      <c r="L541" s="94">
        <f t="shared" si="60"/>
        <v>0.14595216512645379</v>
      </c>
      <c r="M541" s="94">
        <f t="shared" si="60"/>
        <v>0.14595216512645379</v>
      </c>
      <c r="N541" s="94">
        <f t="shared" si="60"/>
        <v>0.14595216512645379</v>
      </c>
      <c r="O541" s="94">
        <f t="shared" si="60"/>
        <v>0.14595216512645379</v>
      </c>
      <c r="P541" s="94">
        <f t="shared" si="60"/>
        <v>0.14595216512645379</v>
      </c>
      <c r="Q541" s="94">
        <f t="shared" si="60"/>
        <v>0.14595216512645379</v>
      </c>
      <c r="R541" s="94">
        <f t="shared" si="60"/>
        <v>0.14595216512645379</v>
      </c>
      <c r="S541" s="93">
        <f>(1+H541)^((5-Dashboard!$F$9)*3/12)</f>
        <v>1.0704915530383479</v>
      </c>
      <c r="T541" s="93">
        <f t="shared" si="56"/>
        <v>1.2267321129538746</v>
      </c>
      <c r="U541" s="93">
        <f t="shared" si="56"/>
        <v>1.4057763208696421</v>
      </c>
      <c r="V541" s="93">
        <f t="shared" si="56"/>
        <v>1.6109524185840667</v>
      </c>
      <c r="W541" s="93">
        <f t="shared" si="56"/>
        <v>1.8460744119921084</v>
      </c>
      <c r="X541" s="93">
        <f t="shared" si="56"/>
        <v>2.1155129694069017</v>
      </c>
      <c r="Y541" s="93">
        <f t="shared" si="55"/>
        <v>2.4242766676449321</v>
      </c>
      <c r="Z541" s="93">
        <f t="shared" si="55"/>
        <v>2.7781050961532543</v>
      </c>
      <c r="AA541" s="93">
        <f t="shared" si="55"/>
        <v>3.1835755498856564</v>
      </c>
      <c r="AB541" s="93">
        <f t="shared" si="55"/>
        <v>3.6482252942351083</v>
      </c>
      <c r="AC541" s="95">
        <f t="shared" si="55"/>
        <v>4.1806916747978162</v>
      </c>
      <c r="AE541" s="96"/>
    </row>
    <row r="542" spans="3:31" ht="24.75" customHeight="1" x14ac:dyDescent="0.25">
      <c r="C542" s="91">
        <f>ABS(E542-Dashboard!$F$13)</f>
        <v>35.219763026846728</v>
      </c>
      <c r="D542" s="92">
        <f t="shared" si="59"/>
        <v>0.14605216512645378</v>
      </c>
      <c r="E542" s="93" cm="1">
        <f t="array" ref="E542">SUM('DRE + DCF'!$S$41/TIR!S542,'DRE + DCF'!$U$41:$AD$41/TIR!T542:AC542,TIR!F542)</f>
        <v>82.839763026846725</v>
      </c>
      <c r="F542" s="100">
        <f>'DRE + DCF'!$AE$38*'DRE + DCF'!$AE$39*(1+G542)/(R542-G542)/AC542</f>
        <v>51.876360008122468</v>
      </c>
      <c r="G542" s="92">
        <f>R542*(1-'DRE + DCF'!$AE$39)</f>
        <v>8.7631299075872263E-2</v>
      </c>
      <c r="H542" s="94">
        <f t="shared" si="57"/>
        <v>0.14605216512645378</v>
      </c>
      <c r="I542" s="94">
        <f t="shared" si="60"/>
        <v>0.14605216512645378</v>
      </c>
      <c r="J542" s="94">
        <f t="shared" si="60"/>
        <v>0.14605216512645378</v>
      </c>
      <c r="K542" s="94">
        <f t="shared" si="60"/>
        <v>0.14605216512645378</v>
      </c>
      <c r="L542" s="94">
        <f t="shared" si="60"/>
        <v>0.14605216512645378</v>
      </c>
      <c r="M542" s="94">
        <f t="shared" si="60"/>
        <v>0.14605216512645378</v>
      </c>
      <c r="N542" s="94">
        <f t="shared" si="60"/>
        <v>0.14605216512645378</v>
      </c>
      <c r="O542" s="94">
        <f t="shared" si="60"/>
        <v>0.14605216512645378</v>
      </c>
      <c r="P542" s="94">
        <f t="shared" si="60"/>
        <v>0.14605216512645378</v>
      </c>
      <c r="Q542" s="94">
        <f t="shared" si="60"/>
        <v>0.14605216512645378</v>
      </c>
      <c r="R542" s="94">
        <f t="shared" si="60"/>
        <v>0.14605216512645378</v>
      </c>
      <c r="S542" s="93">
        <f>(1+H542)^((5-Dashboard!$F$9)*3/12)</f>
        <v>1.0705382595341717</v>
      </c>
      <c r="T542" s="93">
        <f t="shared" si="56"/>
        <v>1.2268926901898429</v>
      </c>
      <c r="U542" s="93">
        <f t="shared" si="56"/>
        <v>1.4060830239698889</v>
      </c>
      <c r="V542" s="93">
        <f t="shared" si="56"/>
        <v>1.6114444939682424</v>
      </c>
      <c r="W542" s="93">
        <f t="shared" si="56"/>
        <v>1.8467994512934067</v>
      </c>
      <c r="X542" s="93">
        <f t="shared" si="56"/>
        <v>2.1165285097091555</v>
      </c>
      <c r="Y542" s="93">
        <f t="shared" si="55"/>
        <v>2.4256520811040438</v>
      </c>
      <c r="Z542" s="93">
        <f t="shared" si="55"/>
        <v>2.7799238193927778</v>
      </c>
      <c r="AA542" s="93">
        <f t="shared" si="55"/>
        <v>3.1859377121016936</v>
      </c>
      <c r="AB542" s="93">
        <f t="shared" si="55"/>
        <v>3.6512508129121661</v>
      </c>
      <c r="AC542" s="95">
        <f t="shared" si="55"/>
        <v>4.1845238995577123</v>
      </c>
      <c r="AE542" s="96"/>
    </row>
    <row r="543" spans="3:31" ht="24.75" customHeight="1" x14ac:dyDescent="0.25">
      <c r="C543" s="91">
        <f>ABS(E543-Dashboard!$F$13)</f>
        <v>35.125125748481445</v>
      </c>
      <c r="D543" s="92">
        <f t="shared" si="59"/>
        <v>0.14615216512645376</v>
      </c>
      <c r="E543" s="93" cm="1">
        <f t="array" ref="E543">SUM('DRE + DCF'!$S$41/TIR!S543,'DRE + DCF'!$U$41:$AD$41/TIR!T543:AC543,TIR!F543)</f>
        <v>82.745125748481442</v>
      </c>
      <c r="F543" s="100">
        <f>'DRE + DCF'!$AE$38*'DRE + DCF'!$AE$39*(1+G543)/(R543-G543)/AC543</f>
        <v>51.796250278003541</v>
      </c>
      <c r="G543" s="92">
        <f>R543*(1-'DRE + DCF'!$AE$39)</f>
        <v>8.7691299075872253E-2</v>
      </c>
      <c r="H543" s="94">
        <f t="shared" si="57"/>
        <v>0.14615216512645376</v>
      </c>
      <c r="I543" s="94">
        <f t="shared" si="60"/>
        <v>0.14615216512645376</v>
      </c>
      <c r="J543" s="94">
        <f t="shared" si="60"/>
        <v>0.14615216512645376</v>
      </c>
      <c r="K543" s="94">
        <f t="shared" si="60"/>
        <v>0.14615216512645376</v>
      </c>
      <c r="L543" s="94">
        <f t="shared" si="60"/>
        <v>0.14615216512645376</v>
      </c>
      <c r="M543" s="94">
        <f t="shared" si="60"/>
        <v>0.14615216512645376</v>
      </c>
      <c r="N543" s="94">
        <f t="shared" si="60"/>
        <v>0.14615216512645376</v>
      </c>
      <c r="O543" s="94">
        <f t="shared" si="60"/>
        <v>0.14615216512645376</v>
      </c>
      <c r="P543" s="94">
        <f t="shared" si="60"/>
        <v>0.14615216512645376</v>
      </c>
      <c r="Q543" s="94">
        <f t="shared" si="60"/>
        <v>0.14615216512645376</v>
      </c>
      <c r="R543" s="94">
        <f t="shared" si="60"/>
        <v>0.14615216512645376</v>
      </c>
      <c r="S543" s="93">
        <f>(1+H543)^((5-Dashboard!$F$9)*3/12)</f>
        <v>1.0705849639923277</v>
      </c>
      <c r="T543" s="93">
        <f t="shared" si="56"/>
        <v>1.2270532744316329</v>
      </c>
      <c r="U543" s="93">
        <f t="shared" si="56"/>
        <v>1.4063897672153207</v>
      </c>
      <c r="V543" s="93">
        <f t="shared" si="56"/>
        <v>1.611936676705529</v>
      </c>
      <c r="W543" s="93">
        <f t="shared" si="56"/>
        <v>1.8475247120527825</v>
      </c>
      <c r="X543" s="93">
        <f t="shared" si="56"/>
        <v>2.1175444488439243</v>
      </c>
      <c r="Y543" s="93">
        <f t="shared" si="55"/>
        <v>2.4270281547939669</v>
      </c>
      <c r="Z543" s="93">
        <f t="shared" si="55"/>
        <v>2.7817435744399668</v>
      </c>
      <c r="AA543" s="93">
        <f t="shared" si="55"/>
        <v>3.1883014206709683</v>
      </c>
      <c r="AB543" s="93">
        <f t="shared" si="55"/>
        <v>3.6542785763777785</v>
      </c>
      <c r="AC543" s="95">
        <f t="shared" si="55"/>
        <v>4.188359302290606</v>
      </c>
      <c r="AE543" s="96"/>
    </row>
    <row r="544" spans="3:31" ht="24.75" customHeight="1" x14ac:dyDescent="0.25">
      <c r="C544" s="91">
        <f>ABS(E544-Dashboard!$F$13)</f>
        <v>35.030650727466941</v>
      </c>
      <c r="D544" s="92">
        <f t="shared" si="59"/>
        <v>0.14625216512645375</v>
      </c>
      <c r="E544" s="93" cm="1">
        <f t="array" ref="E544">SUM('DRE + DCF'!$S$41/TIR!S544,'DRE + DCF'!$U$41:$AD$41/TIR!T544:AC544,TIR!F544)</f>
        <v>82.650650727466939</v>
      </c>
      <c r="F544" s="100">
        <f>'DRE + DCF'!$AE$38*'DRE + DCF'!$AE$39*(1+G544)/(R544-G544)/AC544</f>
        <v>51.716292444307591</v>
      </c>
      <c r="G544" s="92">
        <f>R544*(1-'DRE + DCF'!$AE$39)</f>
        <v>8.7751299075872244E-2</v>
      </c>
      <c r="H544" s="94">
        <f t="shared" si="57"/>
        <v>0.14625216512645375</v>
      </c>
      <c r="I544" s="94">
        <f t="shared" si="60"/>
        <v>0.14625216512645375</v>
      </c>
      <c r="J544" s="94">
        <f t="shared" si="60"/>
        <v>0.14625216512645375</v>
      </c>
      <c r="K544" s="94">
        <f t="shared" si="60"/>
        <v>0.14625216512645375</v>
      </c>
      <c r="L544" s="94">
        <f t="shared" si="60"/>
        <v>0.14625216512645375</v>
      </c>
      <c r="M544" s="94">
        <f t="shared" si="60"/>
        <v>0.14625216512645375</v>
      </c>
      <c r="N544" s="94">
        <f t="shared" si="60"/>
        <v>0.14625216512645375</v>
      </c>
      <c r="O544" s="94">
        <f t="shared" si="60"/>
        <v>0.14625216512645375</v>
      </c>
      <c r="P544" s="94">
        <f t="shared" si="60"/>
        <v>0.14625216512645375</v>
      </c>
      <c r="Q544" s="94">
        <f t="shared" si="60"/>
        <v>0.14625216512645375</v>
      </c>
      <c r="R544" s="94">
        <f t="shared" si="60"/>
        <v>0.14625216512645375</v>
      </c>
      <c r="S544" s="93">
        <f>(1+H544)^((5-Dashboard!$F$9)*3/12)</f>
        <v>1.0706316664130824</v>
      </c>
      <c r="T544" s="93">
        <f t="shared" si="56"/>
        <v>1.2272138656789389</v>
      </c>
      <c r="U544" s="93">
        <f t="shared" si="56"/>
        <v>1.4066965506076885</v>
      </c>
      <c r="V544" s="93">
        <f t="shared" si="56"/>
        <v>1.6124289668099769</v>
      </c>
      <c r="W544" s="93">
        <f t="shared" si="56"/>
        <v>1.8482501943185468</v>
      </c>
      <c r="X544" s="93">
        <f t="shared" si="56"/>
        <v>2.1185607869330227</v>
      </c>
      <c r="Y544" s="93">
        <f t="shared" si="55"/>
        <v>2.4284048889739807</v>
      </c>
      <c r="Z544" s="93">
        <f t="shared" si="55"/>
        <v>2.7835643617900905</v>
      </c>
      <c r="AA544" s="93">
        <f t="shared" si="55"/>
        <v>3.1906666764707263</v>
      </c>
      <c r="AB544" s="93">
        <f t="shared" si="55"/>
        <v>3.6573085861013963</v>
      </c>
      <c r="AC544" s="95">
        <f t="shared" si="55"/>
        <v>4.1921978853542949</v>
      </c>
      <c r="AE544" s="96"/>
    </row>
    <row r="545" spans="3:31" ht="24.75" customHeight="1" x14ac:dyDescent="0.25">
      <c r="C545" s="91">
        <f>ABS(E545-Dashboard!$F$13)</f>
        <v>34.936337599410528</v>
      </c>
      <c r="D545" s="92">
        <f t="shared" si="59"/>
        <v>0.14635216512645374</v>
      </c>
      <c r="E545" s="93" cm="1">
        <f t="array" ref="E545">SUM('DRE + DCF'!$S$41/TIR!S545,'DRE + DCF'!$U$41:$AD$41/TIR!T545:AC545,TIR!F545)</f>
        <v>82.556337599410526</v>
      </c>
      <c r="F545" s="100">
        <f>'DRE + DCF'!$AE$38*'DRE + DCF'!$AE$39*(1+G545)/(R545-G545)/AC545</f>
        <v>51.636486151709562</v>
      </c>
      <c r="G545" s="92">
        <f>R545*(1-'DRE + DCF'!$AE$39)</f>
        <v>8.7811299075872248E-2</v>
      </c>
      <c r="H545" s="94">
        <f t="shared" si="57"/>
        <v>0.14635216512645374</v>
      </c>
      <c r="I545" s="94">
        <f t="shared" si="60"/>
        <v>0.14635216512645374</v>
      </c>
      <c r="J545" s="94">
        <f t="shared" si="60"/>
        <v>0.14635216512645374</v>
      </c>
      <c r="K545" s="94">
        <f t="shared" si="60"/>
        <v>0.14635216512645374</v>
      </c>
      <c r="L545" s="94">
        <f t="shared" si="60"/>
        <v>0.14635216512645374</v>
      </c>
      <c r="M545" s="94">
        <f t="shared" si="60"/>
        <v>0.14635216512645374</v>
      </c>
      <c r="N545" s="94">
        <f t="shared" si="60"/>
        <v>0.14635216512645374</v>
      </c>
      <c r="O545" s="94">
        <f t="shared" si="60"/>
        <v>0.14635216512645374</v>
      </c>
      <c r="P545" s="94">
        <f t="shared" si="60"/>
        <v>0.14635216512645374</v>
      </c>
      <c r="Q545" s="94">
        <f t="shared" si="60"/>
        <v>0.14635216512645374</v>
      </c>
      <c r="R545" s="94">
        <f t="shared" si="60"/>
        <v>0.14635216512645374</v>
      </c>
      <c r="S545" s="93">
        <f>(1+H545)^((5-Dashboard!$F$9)*3/12)</f>
        <v>1.0706783667967021</v>
      </c>
      <c r="T545" s="93">
        <f t="shared" si="56"/>
        <v>1.2273744639314548</v>
      </c>
      <c r="U545" s="93">
        <f t="shared" si="56"/>
        <v>1.4070033741487435</v>
      </c>
      <c r="V545" s="93">
        <f t="shared" si="56"/>
        <v>1.6129213642956379</v>
      </c>
      <c r="W545" s="93">
        <f t="shared" si="56"/>
        <v>1.8489758981390181</v>
      </c>
      <c r="X545" s="93">
        <f t="shared" si="56"/>
        <v>2.1195775240982928</v>
      </c>
      <c r="Y545" s="93">
        <f t="shared" si="55"/>
        <v>2.429782283903446</v>
      </c>
      <c r="Z545" s="93">
        <f t="shared" si="55"/>
        <v>2.7853861819386148</v>
      </c>
      <c r="AA545" s="93">
        <f t="shared" si="55"/>
        <v>3.1930334803786371</v>
      </c>
      <c r="AB545" s="93">
        <f t="shared" si="55"/>
        <v>3.6603408435533065</v>
      </c>
      <c r="AC545" s="95">
        <f t="shared" si="55"/>
        <v>4.1960396511081228</v>
      </c>
      <c r="AE545" s="96"/>
    </row>
    <row r="546" spans="3:31" ht="24.75" customHeight="1" x14ac:dyDescent="0.25">
      <c r="C546" s="91">
        <f>ABS(E546-Dashboard!$F$13)</f>
        <v>34.842186000948679</v>
      </c>
      <c r="D546" s="92">
        <f t="shared" si="59"/>
        <v>0.14645216512645373</v>
      </c>
      <c r="E546" s="93" cm="1">
        <f t="array" ref="E546">SUM('DRE + DCF'!$S$41/TIR!S546,'DRE + DCF'!$U$41:$AD$41/TIR!T546:AC546,TIR!F546)</f>
        <v>82.462186000948677</v>
      </c>
      <c r="F546" s="100">
        <f>'DRE + DCF'!$AE$38*'DRE + DCF'!$AE$39*(1+G546)/(R546-G546)/AC546</f>
        <v>51.556831045904467</v>
      </c>
      <c r="G546" s="92">
        <f>R546*(1-'DRE + DCF'!$AE$39)</f>
        <v>8.7871299075872239E-2</v>
      </c>
      <c r="H546" s="94">
        <f t="shared" si="57"/>
        <v>0.14645216512645373</v>
      </c>
      <c r="I546" s="94">
        <f t="shared" si="60"/>
        <v>0.14645216512645373</v>
      </c>
      <c r="J546" s="94">
        <f t="shared" si="60"/>
        <v>0.14645216512645373</v>
      </c>
      <c r="K546" s="94">
        <f t="shared" si="60"/>
        <v>0.14645216512645373</v>
      </c>
      <c r="L546" s="94">
        <f t="shared" si="60"/>
        <v>0.14645216512645373</v>
      </c>
      <c r="M546" s="94">
        <f t="shared" si="60"/>
        <v>0.14645216512645373</v>
      </c>
      <c r="N546" s="94">
        <f t="shared" si="60"/>
        <v>0.14645216512645373</v>
      </c>
      <c r="O546" s="94">
        <f t="shared" si="60"/>
        <v>0.14645216512645373</v>
      </c>
      <c r="P546" s="94">
        <f t="shared" si="60"/>
        <v>0.14645216512645373</v>
      </c>
      <c r="Q546" s="94">
        <f t="shared" si="60"/>
        <v>0.14645216512645373</v>
      </c>
      <c r="R546" s="94">
        <f t="shared" si="60"/>
        <v>0.14645216512645373</v>
      </c>
      <c r="S546" s="93">
        <f>(1+H546)^((5-Dashboard!$F$9)*3/12)</f>
        <v>1.0707250651434539</v>
      </c>
      <c r="T546" s="93">
        <f t="shared" si="56"/>
        <v>1.2275350691888758</v>
      </c>
      <c r="U546" s="93">
        <f t="shared" si="56"/>
        <v>1.4073102378402378</v>
      </c>
      <c r="V546" s="93">
        <f t="shared" si="56"/>
        <v>1.6134138691765652</v>
      </c>
      <c r="W546" s="93">
        <f t="shared" si="56"/>
        <v>1.849701823562522</v>
      </c>
      <c r="X546" s="93">
        <f t="shared" si="56"/>
        <v>2.1205946604616028</v>
      </c>
      <c r="Y546" s="93">
        <f t="shared" si="55"/>
        <v>2.4311603398418016</v>
      </c>
      <c r="Z546" s="93">
        <f t="shared" si="55"/>
        <v>2.7872090353811982</v>
      </c>
      <c r="AA546" s="93">
        <f t="shared" si="55"/>
        <v>3.1954018332727889</v>
      </c>
      <c r="AB546" s="93">
        <f t="shared" si="55"/>
        <v>3.6633753502046282</v>
      </c>
      <c r="AC546" s="95">
        <f t="shared" si="55"/>
        <v>4.1998846019129763</v>
      </c>
      <c r="AE546" s="96"/>
    </row>
    <row r="547" spans="3:31" ht="24.75" customHeight="1" x14ac:dyDescent="0.25">
      <c r="C547" s="91">
        <f>ABS(E547-Dashboard!$F$13)</f>
        <v>34.74819556974348</v>
      </c>
      <c r="D547" s="92">
        <f t="shared" si="59"/>
        <v>0.14655216512645372</v>
      </c>
      <c r="E547" s="93" cm="1">
        <f t="array" ref="E547">SUM('DRE + DCF'!$S$41/TIR!S547,'DRE + DCF'!$U$41:$AD$41/TIR!T547:AC547,TIR!F547)</f>
        <v>82.368195569743477</v>
      </c>
      <c r="F547" s="100">
        <f>'DRE + DCF'!$AE$38*'DRE + DCF'!$AE$39*(1+G547)/(R547-G547)/AC547</f>
        <v>51.477326773603778</v>
      </c>
      <c r="G547" s="92">
        <f>R547*(1-'DRE + DCF'!$AE$39)</f>
        <v>8.793129907587223E-2</v>
      </c>
      <c r="H547" s="94">
        <f t="shared" si="57"/>
        <v>0.14655216512645372</v>
      </c>
      <c r="I547" s="94">
        <f t="shared" si="60"/>
        <v>0.14655216512645372</v>
      </c>
      <c r="J547" s="94">
        <f t="shared" si="60"/>
        <v>0.14655216512645372</v>
      </c>
      <c r="K547" s="94">
        <f t="shared" si="60"/>
        <v>0.14655216512645372</v>
      </c>
      <c r="L547" s="94">
        <f t="shared" si="60"/>
        <v>0.14655216512645372</v>
      </c>
      <c r="M547" s="94">
        <f t="shared" si="60"/>
        <v>0.14655216512645372</v>
      </c>
      <c r="N547" s="94">
        <f t="shared" si="60"/>
        <v>0.14655216512645372</v>
      </c>
      <c r="O547" s="94">
        <f t="shared" si="60"/>
        <v>0.14655216512645372</v>
      </c>
      <c r="P547" s="94">
        <f t="shared" si="60"/>
        <v>0.14655216512645372</v>
      </c>
      <c r="Q547" s="94">
        <f t="shared" si="60"/>
        <v>0.14655216512645372</v>
      </c>
      <c r="R547" s="94">
        <f t="shared" si="60"/>
        <v>0.14655216512645372</v>
      </c>
      <c r="S547" s="93">
        <f>(1+H547)^((5-Dashboard!$F$9)*3/12)</f>
        <v>1.0707717614536039</v>
      </c>
      <c r="T547" s="93">
        <f t="shared" si="56"/>
        <v>1.2276956814508961</v>
      </c>
      <c r="U547" s="93">
        <f t="shared" si="56"/>
        <v>1.4076171416839218</v>
      </c>
      <c r="V547" s="93">
        <f t="shared" si="56"/>
        <v>1.6139064814668107</v>
      </c>
      <c r="W547" s="93">
        <f t="shared" si="56"/>
        <v>1.8504279706373885</v>
      </c>
      <c r="X547" s="93">
        <f t="shared" si="56"/>
        <v>2.1216121961448478</v>
      </c>
      <c r="Y547" s="93">
        <f t="shared" si="55"/>
        <v>2.4325390570485652</v>
      </c>
      <c r="Z547" s="93">
        <f t="shared" si="55"/>
        <v>2.7890329226136945</v>
      </c>
      <c r="AA547" s="93">
        <f t="shared" si="55"/>
        <v>3.1977717360316924</v>
      </c>
      <c r="AB547" s="93">
        <f t="shared" si="55"/>
        <v>3.6664121075273153</v>
      </c>
      <c r="AC547" s="95">
        <f t="shared" si="55"/>
        <v>4.2037327401312874</v>
      </c>
      <c r="AE547" s="96"/>
    </row>
    <row r="548" spans="3:31" ht="24.75" customHeight="1" x14ac:dyDescent="0.25">
      <c r="C548" s="91">
        <f>ABS(E548-Dashboard!$F$13)</f>
        <v>34.654365944479061</v>
      </c>
      <c r="D548" s="92">
        <f t="shared" si="59"/>
        <v>0.14665216512645371</v>
      </c>
      <c r="E548" s="93" cm="1">
        <f t="array" ref="E548">SUM('DRE + DCF'!$S$41/TIR!S548,'DRE + DCF'!$U$41:$AD$41/TIR!T548:AC548,TIR!F548)</f>
        <v>82.274365944479058</v>
      </c>
      <c r="F548" s="100">
        <f>'DRE + DCF'!$AE$38*'DRE + DCF'!$AE$39*(1+G548)/(R548-G548)/AC548</f>
        <v>51.397972982531954</v>
      </c>
      <c r="G548" s="92">
        <f>R548*(1-'DRE + DCF'!$AE$39)</f>
        <v>8.799129907587222E-2</v>
      </c>
      <c r="H548" s="94">
        <f t="shared" si="57"/>
        <v>0.14665216512645371</v>
      </c>
      <c r="I548" s="94">
        <f t="shared" si="60"/>
        <v>0.14665216512645371</v>
      </c>
      <c r="J548" s="94">
        <f t="shared" si="60"/>
        <v>0.14665216512645371</v>
      </c>
      <c r="K548" s="94">
        <f t="shared" si="60"/>
        <v>0.14665216512645371</v>
      </c>
      <c r="L548" s="94">
        <f t="shared" si="60"/>
        <v>0.14665216512645371</v>
      </c>
      <c r="M548" s="94">
        <f t="shared" si="60"/>
        <v>0.14665216512645371</v>
      </c>
      <c r="N548" s="94">
        <f t="shared" si="60"/>
        <v>0.14665216512645371</v>
      </c>
      <c r="O548" s="94">
        <f t="shared" si="60"/>
        <v>0.14665216512645371</v>
      </c>
      <c r="P548" s="94">
        <f t="shared" si="60"/>
        <v>0.14665216512645371</v>
      </c>
      <c r="Q548" s="94">
        <f t="shared" si="60"/>
        <v>0.14665216512645371</v>
      </c>
      <c r="R548" s="94">
        <f t="shared" si="60"/>
        <v>0.14665216512645371</v>
      </c>
      <c r="S548" s="93">
        <f>(1+H548)^((5-Dashboard!$F$9)*3/12)</f>
        <v>1.0708184557274187</v>
      </c>
      <c r="T548" s="93">
        <f t="shared" si="56"/>
        <v>1.2278563007172103</v>
      </c>
      <c r="U548" s="93">
        <f t="shared" si="56"/>
        <v>1.4079240856815471</v>
      </c>
      <c r="V548" s="93">
        <f t="shared" si="56"/>
        <v>1.6143992011804287</v>
      </c>
      <c r="W548" s="93">
        <f t="shared" si="56"/>
        <v>1.8511543394119558</v>
      </c>
      <c r="X548" s="93">
        <f t="shared" si="56"/>
        <v>2.1226301312699491</v>
      </c>
      <c r="Y548" s="93">
        <f t="shared" ref="Y548:AC598" si="61">(X548)*(1+N548)</f>
        <v>2.4339184357833359</v>
      </c>
      <c r="Z548" s="93">
        <f t="shared" si="61"/>
        <v>2.7908578441321534</v>
      </c>
      <c r="AA548" s="93">
        <f t="shared" si="61"/>
        <v>3.2001431895342805</v>
      </c>
      <c r="AB548" s="93">
        <f t="shared" si="61"/>
        <v>3.6694511169941579</v>
      </c>
      <c r="AC548" s="95">
        <f t="shared" si="61"/>
        <v>4.2075840681270344</v>
      </c>
      <c r="AE548" s="96"/>
    </row>
    <row r="549" spans="3:31" ht="24.75" customHeight="1" x14ac:dyDescent="0.25">
      <c r="C549" s="91">
        <f>ABS(E549-Dashboard!$F$13)</f>
        <v>34.560696764858257</v>
      </c>
      <c r="D549" s="92">
        <f t="shared" si="59"/>
        <v>0.1467521651264537</v>
      </c>
      <c r="E549" s="93" cm="1">
        <f t="array" ref="E549">SUM('DRE + DCF'!$S$41/TIR!S549,'DRE + DCF'!$U$41:$AD$41/TIR!T549:AC549,TIR!F549)</f>
        <v>82.180696764858254</v>
      </c>
      <c r="F549" s="100">
        <f>'DRE + DCF'!$AE$38*'DRE + DCF'!$AE$39*(1+G549)/(R549-G549)/AC549</f>
        <v>51.318769321422941</v>
      </c>
      <c r="G549" s="92">
        <f>R549*(1-'DRE + DCF'!$AE$39)</f>
        <v>8.8051299075872211E-2</v>
      </c>
      <c r="H549" s="94">
        <f t="shared" si="57"/>
        <v>0.1467521651264537</v>
      </c>
      <c r="I549" s="94">
        <f t="shared" si="60"/>
        <v>0.1467521651264537</v>
      </c>
      <c r="J549" s="94">
        <f t="shared" si="60"/>
        <v>0.1467521651264537</v>
      </c>
      <c r="K549" s="94">
        <f t="shared" si="60"/>
        <v>0.1467521651264537</v>
      </c>
      <c r="L549" s="94">
        <f t="shared" si="60"/>
        <v>0.1467521651264537</v>
      </c>
      <c r="M549" s="94">
        <f t="shared" si="60"/>
        <v>0.1467521651264537</v>
      </c>
      <c r="N549" s="94">
        <f t="shared" si="60"/>
        <v>0.1467521651264537</v>
      </c>
      <c r="O549" s="94">
        <f t="shared" si="60"/>
        <v>0.1467521651264537</v>
      </c>
      <c r="P549" s="94">
        <f t="shared" si="60"/>
        <v>0.1467521651264537</v>
      </c>
      <c r="Q549" s="94">
        <f t="shared" si="60"/>
        <v>0.1467521651264537</v>
      </c>
      <c r="R549" s="94">
        <f t="shared" si="60"/>
        <v>0.1467521651264537</v>
      </c>
      <c r="S549" s="93">
        <f>(1+H549)^((5-Dashboard!$F$9)*3/12)</f>
        <v>1.0708651479651645</v>
      </c>
      <c r="T549" s="93">
        <f t="shared" ref="T549:X599" si="62">(S549)*(1+I549)</f>
        <v>1.2280169269875125</v>
      </c>
      <c r="U549" s="93">
        <f t="shared" si="62"/>
        <v>1.4082310698348641</v>
      </c>
      <c r="V549" s="93">
        <f t="shared" si="62"/>
        <v>1.6148920283314725</v>
      </c>
      <c r="W549" s="93">
        <f t="shared" si="62"/>
        <v>1.8518809299345664</v>
      </c>
      <c r="X549" s="93">
        <f t="shared" si="62"/>
        <v>2.1236484659588544</v>
      </c>
      <c r="Y549" s="93">
        <f t="shared" si="61"/>
        <v>2.4352984763057881</v>
      </c>
      <c r="Z549" s="93">
        <f t="shared" si="61"/>
        <v>2.7926838004328158</v>
      </c>
      <c r="AA549" s="93">
        <f t="shared" si="61"/>
        <v>3.2025161946599043</v>
      </c>
      <c r="AB549" s="93">
        <f t="shared" si="61"/>
        <v>3.6724923800787765</v>
      </c>
      <c r="AC549" s="95">
        <f t="shared" si="61"/>
        <v>4.2114385882657395</v>
      </c>
      <c r="AE549" s="96"/>
    </row>
    <row r="550" spans="3:31" ht="24.75" customHeight="1" x14ac:dyDescent="0.25">
      <c r="C550" s="91">
        <f>ABS(E550-Dashboard!$F$13)</f>
        <v>34.467187671598715</v>
      </c>
      <c r="D550" s="92">
        <f t="shared" si="59"/>
        <v>0.14685216512645369</v>
      </c>
      <c r="E550" s="93" cm="1">
        <f t="array" ref="E550">SUM('DRE + DCF'!$S$41/TIR!S550,'DRE + DCF'!$U$41:$AD$41/TIR!T550:AC550,TIR!F550)</f>
        <v>82.087187671598713</v>
      </c>
      <c r="F550" s="100">
        <f>'DRE + DCF'!$AE$38*'DRE + DCF'!$AE$39*(1+G550)/(R550-G550)/AC550</f>
        <v>51.239715440016539</v>
      </c>
      <c r="G550" s="92">
        <f>R550*(1-'DRE + DCF'!$AE$39)</f>
        <v>8.8111299075872215E-2</v>
      </c>
      <c r="H550" s="94">
        <f t="shared" si="57"/>
        <v>0.14685216512645369</v>
      </c>
      <c r="I550" s="94">
        <f t="shared" si="60"/>
        <v>0.14685216512645369</v>
      </c>
      <c r="J550" s="94">
        <f t="shared" si="60"/>
        <v>0.14685216512645369</v>
      </c>
      <c r="K550" s="94">
        <f t="shared" si="60"/>
        <v>0.14685216512645369</v>
      </c>
      <c r="L550" s="94">
        <f t="shared" si="60"/>
        <v>0.14685216512645369</v>
      </c>
      <c r="M550" s="94">
        <f t="shared" si="60"/>
        <v>0.14685216512645369</v>
      </c>
      <c r="N550" s="94">
        <f t="shared" si="60"/>
        <v>0.14685216512645369</v>
      </c>
      <c r="O550" s="94">
        <f t="shared" si="60"/>
        <v>0.14685216512645369</v>
      </c>
      <c r="P550" s="94">
        <f t="shared" si="60"/>
        <v>0.14685216512645369</v>
      </c>
      <c r="Q550" s="94">
        <f t="shared" si="60"/>
        <v>0.14685216512645369</v>
      </c>
      <c r="R550" s="94">
        <f t="shared" si="60"/>
        <v>0.14685216512645369</v>
      </c>
      <c r="S550" s="93">
        <f>(1+H550)^((5-Dashboard!$F$9)*3/12)</f>
        <v>1.0709118381671077</v>
      </c>
      <c r="T550" s="93">
        <f t="shared" si="62"/>
        <v>1.2281775602614977</v>
      </c>
      <c r="U550" s="93">
        <f t="shared" si="62"/>
        <v>1.408538094145624</v>
      </c>
      <c r="V550" s="93">
        <f t="shared" si="62"/>
        <v>1.6153849629339974</v>
      </c>
      <c r="W550" s="93">
        <f t="shared" si="62"/>
        <v>1.8526077422535709</v>
      </c>
      <c r="X550" s="93">
        <f t="shared" si="62"/>
        <v>2.1246672003335387</v>
      </c>
      <c r="Y550" s="93">
        <f t="shared" si="61"/>
        <v>2.4366791788756794</v>
      </c>
      <c r="Z550" s="93">
        <f t="shared" si="61"/>
        <v>2.7945107920121219</v>
      </c>
      <c r="AA550" s="93">
        <f t="shared" si="61"/>
        <v>3.2048907522883425</v>
      </c>
      <c r="AB550" s="93">
        <f t="shared" si="61"/>
        <v>3.6755358982556343</v>
      </c>
      <c r="AC550" s="95">
        <f t="shared" si="61"/>
        <v>4.2152963029144788</v>
      </c>
      <c r="AE550" s="96"/>
    </row>
    <row r="551" spans="3:31" ht="24.75" customHeight="1" x14ac:dyDescent="0.25">
      <c r="C551" s="91">
        <f>ABS(E551-Dashboard!$F$13)</f>
        <v>34.373838306429725</v>
      </c>
      <c r="D551" s="92">
        <f t="shared" si="59"/>
        <v>0.14695216512645368</v>
      </c>
      <c r="E551" s="93" cm="1">
        <f t="array" ref="E551">SUM('DRE + DCF'!$S$41/TIR!S551,'DRE + DCF'!$U$41:$AD$41/TIR!T551:AC551,TIR!F551)</f>
        <v>81.993838306429723</v>
      </c>
      <c r="F551" s="100">
        <f>'DRE + DCF'!$AE$38*'DRE + DCF'!$AE$39*(1+G551)/(R551-G551)/AC551</f>
        <v>51.160810989055051</v>
      </c>
      <c r="G551" s="92">
        <f>R551*(1-'DRE + DCF'!$AE$39)</f>
        <v>8.8171299075872206E-2</v>
      </c>
      <c r="H551" s="94">
        <f t="shared" si="57"/>
        <v>0.14695216512645368</v>
      </c>
      <c r="I551" s="94">
        <f t="shared" si="60"/>
        <v>0.14695216512645368</v>
      </c>
      <c r="J551" s="94">
        <f t="shared" si="60"/>
        <v>0.14695216512645368</v>
      </c>
      <c r="K551" s="94">
        <f t="shared" si="60"/>
        <v>0.14695216512645368</v>
      </c>
      <c r="L551" s="94">
        <f t="shared" si="60"/>
        <v>0.14695216512645368</v>
      </c>
      <c r="M551" s="94">
        <f t="shared" si="60"/>
        <v>0.14695216512645368</v>
      </c>
      <c r="N551" s="94">
        <f t="shared" si="60"/>
        <v>0.14695216512645368</v>
      </c>
      <c r="O551" s="94">
        <f t="shared" si="60"/>
        <v>0.14695216512645368</v>
      </c>
      <c r="P551" s="94">
        <f t="shared" si="60"/>
        <v>0.14695216512645368</v>
      </c>
      <c r="Q551" s="94">
        <f t="shared" si="60"/>
        <v>0.14695216512645368</v>
      </c>
      <c r="R551" s="94">
        <f t="shared" si="60"/>
        <v>0.14695216512645368</v>
      </c>
      <c r="S551" s="93">
        <f>(1+H551)^((5-Dashboard!$F$9)*3/12)</f>
        <v>1.0709585263335148</v>
      </c>
      <c r="T551" s="93">
        <f t="shared" si="62"/>
        <v>1.228338200538861</v>
      </c>
      <c r="U551" s="93">
        <f t="shared" si="62"/>
        <v>1.4088451586155786</v>
      </c>
      <c r="V551" s="93">
        <f t="shared" si="62"/>
        <v>1.6158780050020598</v>
      </c>
      <c r="W551" s="93">
        <f t="shared" si="62"/>
        <v>1.8533347764173269</v>
      </c>
      <c r="X551" s="93">
        <f t="shared" si="62"/>
        <v>2.1256863345160051</v>
      </c>
      <c r="Y551" s="93">
        <f t="shared" si="61"/>
        <v>2.4380605437528469</v>
      </c>
      <c r="Z551" s="93">
        <f t="shared" si="61"/>
        <v>2.7963388193667065</v>
      </c>
      <c r="AA551" s="93">
        <f t="shared" si="61"/>
        <v>3.2072668632997949</v>
      </c>
      <c r="AB551" s="93">
        <f t="shared" si="61"/>
        <v>3.6785816730000294</v>
      </c>
      <c r="AC551" s="95">
        <f t="shared" si="61"/>
        <v>4.2191572144418759</v>
      </c>
      <c r="AE551" s="96"/>
    </row>
    <row r="552" spans="3:31" ht="24.75" customHeight="1" x14ac:dyDescent="0.25">
      <c r="C552" s="91">
        <f>ABS(E552-Dashboard!$F$13)</f>
        <v>34.280648312088807</v>
      </c>
      <c r="D552" s="92">
        <f t="shared" si="59"/>
        <v>0.14705216512645367</v>
      </c>
      <c r="E552" s="93" cm="1">
        <f t="array" ref="E552">SUM('DRE + DCF'!$S$41/TIR!S552,'DRE + DCF'!$U$41:$AD$41/TIR!T552:AC552,TIR!F552)</f>
        <v>81.900648312088805</v>
      </c>
      <c r="F552" s="100">
        <f>'DRE + DCF'!$AE$38*'DRE + DCF'!$AE$39*(1+G552)/(R552-G552)/AC552</f>
        <v>51.082055620279903</v>
      </c>
      <c r="G552" s="92">
        <f>R552*(1-'DRE + DCF'!$AE$39)</f>
        <v>8.8231299075872197E-2</v>
      </c>
      <c r="H552" s="94">
        <f t="shared" si="57"/>
        <v>0.14705216512645367</v>
      </c>
      <c r="I552" s="94">
        <f t="shared" si="60"/>
        <v>0.14705216512645367</v>
      </c>
      <c r="J552" s="94">
        <f t="shared" si="60"/>
        <v>0.14705216512645367</v>
      </c>
      <c r="K552" s="94">
        <f t="shared" si="60"/>
        <v>0.14705216512645367</v>
      </c>
      <c r="L552" s="94">
        <f t="shared" si="60"/>
        <v>0.14705216512645367</v>
      </c>
      <c r="M552" s="94">
        <f t="shared" si="60"/>
        <v>0.14705216512645367</v>
      </c>
      <c r="N552" s="94">
        <f t="shared" si="60"/>
        <v>0.14705216512645367</v>
      </c>
      <c r="O552" s="94">
        <f t="shared" si="60"/>
        <v>0.14705216512645367</v>
      </c>
      <c r="P552" s="94">
        <f t="shared" si="60"/>
        <v>0.14705216512645367</v>
      </c>
      <c r="Q552" s="94">
        <f t="shared" si="60"/>
        <v>0.14705216512645367</v>
      </c>
      <c r="R552" s="94">
        <f t="shared" si="60"/>
        <v>0.14705216512645367</v>
      </c>
      <c r="S552" s="93">
        <f>(1+H552)^((5-Dashboard!$F$9)*3/12)</f>
        <v>1.0710052124646516</v>
      </c>
      <c r="T552" s="93">
        <f t="shared" si="62"/>
        <v>1.2284988478192962</v>
      </c>
      <c r="U552" s="93">
        <f t="shared" si="62"/>
        <v>1.4091522632464772</v>
      </c>
      <c r="V552" s="93">
        <f t="shared" si="62"/>
        <v>1.6163711545497139</v>
      </c>
      <c r="W552" s="93">
        <f t="shared" si="62"/>
        <v>1.8540620324741948</v>
      </c>
      <c r="X552" s="93">
        <f t="shared" si="62"/>
        <v>2.126705868628278</v>
      </c>
      <c r="Y552" s="93">
        <f t="shared" si="61"/>
        <v>2.4394425711972016</v>
      </c>
      <c r="Z552" s="93">
        <f t="shared" si="61"/>
        <v>2.7981678829933929</v>
      </c>
      <c r="AA552" s="93">
        <f t="shared" si="61"/>
        <v>3.2096445285748763</v>
      </c>
      <c r="AB552" s="93">
        <f t="shared" si="61"/>
        <v>3.6816297057880871</v>
      </c>
      <c r="AC552" s="95">
        <f t="shared" si="61"/>
        <v>4.2230213252180935</v>
      </c>
      <c r="AE552" s="96"/>
    </row>
    <row r="553" spans="3:31" ht="24.75" customHeight="1" x14ac:dyDescent="0.25">
      <c r="C553" s="91">
        <f>ABS(E553-Dashboard!$F$13)</f>
        <v>34.187617332317807</v>
      </c>
      <c r="D553" s="92">
        <f t="shared" si="59"/>
        <v>0.14715216512645365</v>
      </c>
      <c r="E553" s="93" cm="1">
        <f t="array" ref="E553">SUM('DRE + DCF'!$S$41/TIR!S553,'DRE + DCF'!$U$41:$AD$41/TIR!T553:AC553,TIR!F553)</f>
        <v>81.807617332317804</v>
      </c>
      <c r="F553" s="100">
        <f>'DRE + DCF'!$AE$38*'DRE + DCF'!$AE$39*(1+G553)/(R553-G553)/AC553</f>
        <v>51.003448986427848</v>
      </c>
      <c r="G553" s="92">
        <f>R553*(1-'DRE + DCF'!$AE$39)</f>
        <v>8.8291299075872187E-2</v>
      </c>
      <c r="H553" s="94">
        <f t="shared" si="57"/>
        <v>0.14715216512645365</v>
      </c>
      <c r="I553" s="94">
        <f t="shared" si="60"/>
        <v>0.14715216512645365</v>
      </c>
      <c r="J553" s="94">
        <f t="shared" si="60"/>
        <v>0.14715216512645365</v>
      </c>
      <c r="K553" s="94">
        <f t="shared" si="60"/>
        <v>0.14715216512645365</v>
      </c>
      <c r="L553" s="94">
        <f t="shared" si="60"/>
        <v>0.14715216512645365</v>
      </c>
      <c r="M553" s="94">
        <f t="shared" si="60"/>
        <v>0.14715216512645365</v>
      </c>
      <c r="N553" s="94">
        <f t="shared" si="60"/>
        <v>0.14715216512645365</v>
      </c>
      <c r="O553" s="94">
        <f t="shared" si="60"/>
        <v>0.14715216512645365</v>
      </c>
      <c r="P553" s="94">
        <f t="shared" si="60"/>
        <v>0.14715216512645365</v>
      </c>
      <c r="Q553" s="94">
        <f t="shared" si="60"/>
        <v>0.14715216512645365</v>
      </c>
      <c r="R553" s="94">
        <f t="shared" si="60"/>
        <v>0.14715216512645365</v>
      </c>
      <c r="S553" s="93">
        <f>(1+H553)^((5-Dashboard!$F$9)*3/12)</f>
        <v>1.0710518965607845</v>
      </c>
      <c r="T553" s="93">
        <f t="shared" si="62"/>
        <v>1.2286595021024984</v>
      </c>
      <c r="U553" s="93">
        <f t="shared" si="62"/>
        <v>1.4094594080400715</v>
      </c>
      <c r="V553" s="93">
        <f t="shared" si="62"/>
        <v>1.6168644115910176</v>
      </c>
      <c r="W553" s="93">
        <f t="shared" si="62"/>
        <v>1.8547895104725451</v>
      </c>
      <c r="X553" s="93">
        <f t="shared" si="62"/>
        <v>2.1277258027924151</v>
      </c>
      <c r="Y553" s="93">
        <f t="shared" si="61"/>
        <v>2.4408252614687407</v>
      </c>
      <c r="Z553" s="93">
        <f t="shared" si="61"/>
        <v>2.7999979833892081</v>
      </c>
      <c r="AA553" s="93">
        <f t="shared" si="61"/>
        <v>3.2120237489946337</v>
      </c>
      <c r="AB553" s="93">
        <f t="shared" si="61"/>
        <v>3.6846799980967826</v>
      </c>
      <c r="AC553" s="95">
        <f t="shared" si="61"/>
        <v>4.2268886376148611</v>
      </c>
      <c r="AE553" s="96"/>
    </row>
    <row r="554" spans="3:31" ht="24.75" customHeight="1" x14ac:dyDescent="0.25">
      <c r="C554" s="91">
        <f>ABS(E554-Dashboard!$F$13)</f>
        <v>34.094745011859978</v>
      </c>
      <c r="D554" s="92">
        <f t="shared" si="59"/>
        <v>0.14725216512645364</v>
      </c>
      <c r="E554" s="93" cm="1">
        <f t="array" ref="E554">SUM('DRE + DCF'!$S$41/TIR!S554,'DRE + DCF'!$U$41:$AD$41/TIR!T554:AC554,TIR!F554)</f>
        <v>81.714745011859975</v>
      </c>
      <c r="F554" s="100">
        <f>'DRE + DCF'!$AE$38*'DRE + DCF'!$AE$39*(1+G554)/(R554-G554)/AC554</f>
        <v>50.924990741227951</v>
      </c>
      <c r="G554" s="92">
        <f>R554*(1-'DRE + DCF'!$AE$39)</f>
        <v>8.8351299075872178E-2</v>
      </c>
      <c r="H554" s="94">
        <f t="shared" si="57"/>
        <v>0.14725216512645364</v>
      </c>
      <c r="I554" s="94">
        <f t="shared" si="60"/>
        <v>0.14725216512645364</v>
      </c>
      <c r="J554" s="94">
        <f t="shared" si="60"/>
        <v>0.14725216512645364</v>
      </c>
      <c r="K554" s="94">
        <f t="shared" si="60"/>
        <v>0.14725216512645364</v>
      </c>
      <c r="L554" s="94">
        <f t="shared" si="60"/>
        <v>0.14725216512645364</v>
      </c>
      <c r="M554" s="94">
        <f t="shared" si="60"/>
        <v>0.14725216512645364</v>
      </c>
      <c r="N554" s="94">
        <f t="shared" si="60"/>
        <v>0.14725216512645364</v>
      </c>
      <c r="O554" s="94">
        <f t="shared" si="60"/>
        <v>0.14725216512645364</v>
      </c>
      <c r="P554" s="94">
        <f t="shared" si="60"/>
        <v>0.14725216512645364</v>
      </c>
      <c r="Q554" s="94">
        <f t="shared" si="60"/>
        <v>0.14725216512645364</v>
      </c>
      <c r="R554" s="94">
        <f t="shared" si="60"/>
        <v>0.14725216512645364</v>
      </c>
      <c r="S554" s="93">
        <f>(1+H554)^((5-Dashboard!$F$9)*3/12)</f>
        <v>1.0710985786221796</v>
      </c>
      <c r="T554" s="93">
        <f t="shared" si="62"/>
        <v>1.2288201633881626</v>
      </c>
      <c r="U554" s="93">
        <f t="shared" si="62"/>
        <v>1.409766592998112</v>
      </c>
      <c r="V554" s="93">
        <f t="shared" si="62"/>
        <v>1.617357776140028</v>
      </c>
      <c r="W554" s="93">
        <f t="shared" si="62"/>
        <v>1.8555172104607531</v>
      </c>
      <c r="X554" s="93">
        <f t="shared" si="62"/>
        <v>2.1287461371304963</v>
      </c>
      <c r="Y554" s="93">
        <f t="shared" si="61"/>
        <v>2.4422086148275364</v>
      </c>
      <c r="Z554" s="93">
        <f t="shared" si="61"/>
        <v>2.8018291210513682</v>
      </c>
      <c r="AA554" s="93">
        <f t="shared" si="61"/>
        <v>3.2144045254405307</v>
      </c>
      <c r="AB554" s="93">
        <f t="shared" si="61"/>
        <v>3.6877325514039194</v>
      </c>
      <c r="AC554" s="95">
        <f t="shared" si="61"/>
        <v>4.2307591540054474</v>
      </c>
      <c r="AE554" s="96"/>
    </row>
    <row r="555" spans="3:31" ht="24.75" customHeight="1" x14ac:dyDescent="0.25">
      <c r="C555" s="91">
        <f>ABS(E555-Dashboard!$F$13)</f>
        <v>34.002030996456206</v>
      </c>
      <c r="D555" s="92">
        <f t="shared" si="59"/>
        <v>0.14735216512645363</v>
      </c>
      <c r="E555" s="93" cm="1">
        <f t="array" ref="E555">SUM('DRE + DCF'!$S$41/TIR!S555,'DRE + DCF'!$U$41:$AD$41/TIR!T555:AC555,TIR!F555)</f>
        <v>81.622030996456203</v>
      </c>
      <c r="F555" s="100">
        <f>'DRE + DCF'!$AE$38*'DRE + DCF'!$AE$39*(1+G555)/(R555-G555)/AC555</f>
        <v>50.846680539397887</v>
      </c>
      <c r="G555" s="92">
        <f>R555*(1-'DRE + DCF'!$AE$39)</f>
        <v>8.8411299075872182E-2</v>
      </c>
      <c r="H555" s="94">
        <f t="shared" si="57"/>
        <v>0.14735216512645363</v>
      </c>
      <c r="I555" s="94">
        <f t="shared" si="60"/>
        <v>0.14735216512645363</v>
      </c>
      <c r="J555" s="94">
        <f t="shared" si="60"/>
        <v>0.14735216512645363</v>
      </c>
      <c r="K555" s="94">
        <f t="shared" si="60"/>
        <v>0.14735216512645363</v>
      </c>
      <c r="L555" s="94">
        <f t="shared" si="60"/>
        <v>0.14735216512645363</v>
      </c>
      <c r="M555" s="94">
        <f t="shared" si="60"/>
        <v>0.14735216512645363</v>
      </c>
      <c r="N555" s="94">
        <f t="shared" si="60"/>
        <v>0.14735216512645363</v>
      </c>
      <c r="O555" s="94">
        <f t="shared" si="60"/>
        <v>0.14735216512645363</v>
      </c>
      <c r="P555" s="94">
        <f t="shared" si="60"/>
        <v>0.14735216512645363</v>
      </c>
      <c r="Q555" s="94">
        <f t="shared" si="60"/>
        <v>0.14735216512645363</v>
      </c>
      <c r="R555" s="94">
        <f t="shared" si="60"/>
        <v>0.14735216512645363</v>
      </c>
      <c r="S555" s="93">
        <f>(1+H555)^((5-Dashboard!$F$9)*3/12)</f>
        <v>1.0711452586491028</v>
      </c>
      <c r="T555" s="93">
        <f t="shared" si="62"/>
        <v>1.2289808316759832</v>
      </c>
      <c r="U555" s="93">
        <f t="shared" si="62"/>
        <v>1.4100738181223489</v>
      </c>
      <c r="V555" s="93">
        <f t="shared" si="62"/>
        <v>1.6178512482108021</v>
      </c>
      <c r="W555" s="93">
        <f t="shared" si="62"/>
        <v>1.8562451324871991</v>
      </c>
      <c r="X555" s="93">
        <f t="shared" si="62"/>
        <v>2.1297668717646285</v>
      </c>
      <c r="Y555" s="93">
        <f t="shared" si="61"/>
        <v>2.4435926315337406</v>
      </c>
      <c r="Z555" s="93">
        <f t="shared" si="61"/>
        <v>2.8036612964772853</v>
      </c>
      <c r="AA555" s="93">
        <f t="shared" si="61"/>
        <v>3.2167868587944533</v>
      </c>
      <c r="AB555" s="93">
        <f t="shared" si="61"/>
        <v>3.6907873671881393</v>
      </c>
      <c r="AC555" s="95">
        <f t="shared" si="61"/>
        <v>4.2346328767646746</v>
      </c>
      <c r="AE555" s="96"/>
    </row>
    <row r="556" spans="3:31" ht="24.75" customHeight="1" x14ac:dyDescent="0.25">
      <c r="C556" s="91">
        <f>ABS(E556-Dashboard!$F$13)</f>
        <v>33.909474932841626</v>
      </c>
      <c r="D556" s="92">
        <f t="shared" si="59"/>
        <v>0.14745216512645362</v>
      </c>
      <c r="E556" s="93" cm="1">
        <f t="array" ref="E556">SUM('DRE + DCF'!$S$41/TIR!S556,'DRE + DCF'!$U$41:$AD$41/TIR!T556:AC556,TIR!F556)</f>
        <v>81.529474932841623</v>
      </c>
      <c r="F556" s="100">
        <f>'DRE + DCF'!$AE$38*'DRE + DCF'!$AE$39*(1+G556)/(R556-G556)/AC556</f>
        <v>50.76851803664055</v>
      </c>
      <c r="G556" s="92">
        <f>R556*(1-'DRE + DCF'!$AE$39)</f>
        <v>8.8471299075872173E-2</v>
      </c>
      <c r="H556" s="94">
        <f t="shared" si="57"/>
        <v>0.14745216512645362</v>
      </c>
      <c r="I556" s="94">
        <f t="shared" si="60"/>
        <v>0.14745216512645362</v>
      </c>
      <c r="J556" s="94">
        <f t="shared" si="60"/>
        <v>0.14745216512645362</v>
      </c>
      <c r="K556" s="94">
        <f t="shared" si="60"/>
        <v>0.14745216512645362</v>
      </c>
      <c r="L556" s="94">
        <f t="shared" si="60"/>
        <v>0.14745216512645362</v>
      </c>
      <c r="M556" s="94">
        <f t="shared" si="60"/>
        <v>0.14745216512645362</v>
      </c>
      <c r="N556" s="94">
        <f t="shared" si="60"/>
        <v>0.14745216512645362</v>
      </c>
      <c r="O556" s="94">
        <f t="shared" si="60"/>
        <v>0.14745216512645362</v>
      </c>
      <c r="P556" s="94">
        <f t="shared" si="60"/>
        <v>0.14745216512645362</v>
      </c>
      <c r="Q556" s="94">
        <f t="shared" si="60"/>
        <v>0.14745216512645362</v>
      </c>
      <c r="R556" s="94">
        <f t="shared" si="60"/>
        <v>0.14745216512645362</v>
      </c>
      <c r="S556" s="93">
        <f>(1+H556)^((5-Dashboard!$F$9)*3/12)</f>
        <v>1.0711919366418203</v>
      </c>
      <c r="T556" s="93">
        <f t="shared" si="62"/>
        <v>1.2291415069656555</v>
      </c>
      <c r="U556" s="93">
        <f t="shared" si="62"/>
        <v>1.4103810834145332</v>
      </c>
      <c r="V556" s="93">
        <f t="shared" si="62"/>
        <v>1.6183448278173993</v>
      </c>
      <c r="W556" s="93">
        <f t="shared" si="62"/>
        <v>1.8569732766002724</v>
      </c>
      <c r="X556" s="93">
        <f t="shared" si="62"/>
        <v>2.1307880068169474</v>
      </c>
      <c r="Y556" s="93">
        <f t="shared" si="61"/>
        <v>2.4449773118475866</v>
      </c>
      <c r="Z556" s="93">
        <f t="shared" si="61"/>
        <v>2.8054945101645696</v>
      </c>
      <c r="AA556" s="93">
        <f t="shared" si="61"/>
        <v>3.2191707499387148</v>
      </c>
      <c r="AB556" s="93">
        <f t="shared" si="61"/>
        <v>3.6938444469289275</v>
      </c>
      <c r="AC556" s="95">
        <f t="shared" si="61"/>
        <v>4.2385098082689252</v>
      </c>
      <c r="AE556" s="96"/>
    </row>
    <row r="557" spans="3:31" ht="24.75" customHeight="1" x14ac:dyDescent="0.25">
      <c r="C557" s="91">
        <f>ABS(E557-Dashboard!$F$13)</f>
        <v>33.817076468742307</v>
      </c>
      <c r="D557" s="92">
        <f t="shared" si="59"/>
        <v>0.14755216512645361</v>
      </c>
      <c r="E557" s="93" cm="1">
        <f t="array" ref="E557">SUM('DRE + DCF'!$S$41/TIR!S557,'DRE + DCF'!$U$41:$AD$41/TIR!T557:AC557,TIR!F557)</f>
        <v>81.437076468742305</v>
      </c>
      <c r="F557" s="100">
        <f>'DRE + DCF'!$AE$38*'DRE + DCF'!$AE$39*(1+G557)/(R557-G557)/AC557</f>
        <v>50.690502889640769</v>
      </c>
      <c r="G557" s="92">
        <f>R557*(1-'DRE + DCF'!$AE$39)</f>
        <v>8.8531299075872164E-2</v>
      </c>
      <c r="H557" s="94">
        <f t="shared" si="57"/>
        <v>0.14755216512645361</v>
      </c>
      <c r="I557" s="94">
        <f t="shared" si="60"/>
        <v>0.14755216512645361</v>
      </c>
      <c r="J557" s="94">
        <f t="shared" si="60"/>
        <v>0.14755216512645361</v>
      </c>
      <c r="K557" s="94">
        <f t="shared" si="60"/>
        <v>0.14755216512645361</v>
      </c>
      <c r="L557" s="94">
        <f t="shared" si="60"/>
        <v>0.14755216512645361</v>
      </c>
      <c r="M557" s="94">
        <f t="shared" si="60"/>
        <v>0.14755216512645361</v>
      </c>
      <c r="N557" s="94">
        <f t="shared" si="60"/>
        <v>0.14755216512645361</v>
      </c>
      <c r="O557" s="94">
        <f t="shared" si="60"/>
        <v>0.14755216512645361</v>
      </c>
      <c r="P557" s="94">
        <f t="shared" si="60"/>
        <v>0.14755216512645361</v>
      </c>
      <c r="Q557" s="94">
        <f t="shared" si="60"/>
        <v>0.14755216512645361</v>
      </c>
      <c r="R557" s="94">
        <f t="shared" si="60"/>
        <v>0.14755216512645361</v>
      </c>
      <c r="S557" s="93">
        <f>(1+H557)^((5-Dashboard!$F$9)*3/12)</f>
        <v>1.0712386126005977</v>
      </c>
      <c r="T557" s="93">
        <f t="shared" si="62"/>
        <v>1.2293021892568741</v>
      </c>
      <c r="U557" s="93">
        <f t="shared" si="62"/>
        <v>1.4106883888764152</v>
      </c>
      <c r="V557" s="93">
        <f t="shared" si="62"/>
        <v>1.6188385149738787</v>
      </c>
      <c r="W557" s="93">
        <f t="shared" si="62"/>
        <v>1.8577016428483673</v>
      </c>
      <c r="X557" s="93">
        <f t="shared" si="62"/>
        <v>2.1318095424096137</v>
      </c>
      <c r="Y557" s="93">
        <f t="shared" si="61"/>
        <v>2.4463626560293865</v>
      </c>
      <c r="Z557" s="93">
        <f t="shared" si="61"/>
        <v>2.8073287626110242</v>
      </c>
      <c r="AA557" s="93">
        <f t="shared" si="61"/>
        <v>3.2215561997560482</v>
      </c>
      <c r="AB557" s="93">
        <f t="shared" si="61"/>
        <v>3.6969037921066028</v>
      </c>
      <c r="AC557" s="95">
        <f t="shared" si="61"/>
        <v>4.2423899508961282</v>
      </c>
      <c r="AE557" s="96"/>
    </row>
    <row r="558" spans="3:31" ht="24.75" customHeight="1" x14ac:dyDescent="0.25">
      <c r="C558" s="91">
        <f>ABS(E558-Dashboard!$F$13)</f>
        <v>33.724835252871877</v>
      </c>
      <c r="D558" s="92">
        <f t="shared" si="59"/>
        <v>0.1476521651264536</v>
      </c>
      <c r="E558" s="93" cm="1">
        <f t="array" ref="E558">SUM('DRE + DCF'!$S$41/TIR!S558,'DRE + DCF'!$U$41:$AD$41/TIR!T558:AC558,TIR!F558)</f>
        <v>81.344835252871874</v>
      </c>
      <c r="F558" s="100">
        <f>'DRE + DCF'!$AE$38*'DRE + DCF'!$AE$39*(1+G558)/(R558-G558)/AC558</f>
        <v>50.612634756061851</v>
      </c>
      <c r="G558" s="92">
        <f>R558*(1-'DRE + DCF'!$AE$39)</f>
        <v>8.8591299075872154E-2</v>
      </c>
      <c r="H558" s="94">
        <f t="shared" si="57"/>
        <v>0.1476521651264536</v>
      </c>
      <c r="I558" s="94">
        <f t="shared" si="60"/>
        <v>0.1476521651264536</v>
      </c>
      <c r="J558" s="94">
        <f t="shared" si="60"/>
        <v>0.1476521651264536</v>
      </c>
      <c r="K558" s="94">
        <f t="shared" si="60"/>
        <v>0.1476521651264536</v>
      </c>
      <c r="L558" s="94">
        <f t="shared" si="60"/>
        <v>0.1476521651264536</v>
      </c>
      <c r="M558" s="94">
        <f t="shared" si="60"/>
        <v>0.1476521651264536</v>
      </c>
      <c r="N558" s="94">
        <f t="shared" si="60"/>
        <v>0.1476521651264536</v>
      </c>
      <c r="O558" s="94">
        <f t="shared" si="60"/>
        <v>0.1476521651264536</v>
      </c>
      <c r="P558" s="94">
        <f t="shared" si="60"/>
        <v>0.1476521651264536</v>
      </c>
      <c r="Q558" s="94">
        <f t="shared" si="60"/>
        <v>0.1476521651264536</v>
      </c>
      <c r="R558" s="94">
        <f t="shared" si="60"/>
        <v>0.1476521651264536</v>
      </c>
      <c r="S558" s="93">
        <f>(1+H558)^((5-Dashboard!$F$9)*3/12)</f>
        <v>1.0712852865257012</v>
      </c>
      <c r="T558" s="93">
        <f t="shared" si="62"/>
        <v>1.229462878549334</v>
      </c>
      <c r="U558" s="93">
        <f t="shared" si="62"/>
        <v>1.410995734509745</v>
      </c>
      <c r="V558" s="93">
        <f t="shared" si="62"/>
        <v>1.6193323096942995</v>
      </c>
      <c r="W558" s="93">
        <f t="shared" si="62"/>
        <v>1.8584302312798837</v>
      </c>
      <c r="X558" s="93">
        <f t="shared" si="62"/>
        <v>2.1328314786648144</v>
      </c>
      <c r="Y558" s="93">
        <f t="shared" si="61"/>
        <v>2.4477486643395294</v>
      </c>
      <c r="Z558" s="93">
        <f t="shared" si="61"/>
        <v>2.8091640543146457</v>
      </c>
      <c r="AA558" s="93">
        <f t="shared" si="61"/>
        <v>3.2239432091296094</v>
      </c>
      <c r="AB558" s="93">
        <f t="shared" si="61"/>
        <v>3.6999654042023229</v>
      </c>
      <c r="AC558" s="95">
        <f t="shared" si="61"/>
        <v>4.2462733070257697</v>
      </c>
      <c r="AE558" s="96"/>
    </row>
    <row r="559" spans="3:31" ht="24.75" customHeight="1" x14ac:dyDescent="0.25">
      <c r="C559" s="91">
        <f>ABS(E559-Dashboard!$F$13)</f>
        <v>33.632750934928005</v>
      </c>
      <c r="D559" s="92">
        <f t="shared" si="59"/>
        <v>0.14775216512645359</v>
      </c>
      <c r="E559" s="93" cm="1">
        <f t="array" ref="E559">SUM('DRE + DCF'!$S$41/TIR!S559,'DRE + DCF'!$U$41:$AD$41/TIR!T559:AC559,TIR!F559)</f>
        <v>81.252750934928002</v>
      </c>
      <c r="F559" s="100">
        <f>'DRE + DCF'!$AE$38*'DRE + DCF'!$AE$39*(1+G559)/(R559-G559)/AC559</f>
        <v>50.534913294542221</v>
      </c>
      <c r="G559" s="92">
        <f>R559*(1-'DRE + DCF'!$AE$39)</f>
        <v>8.8651299075872145E-2</v>
      </c>
      <c r="H559" s="94">
        <f t="shared" si="57"/>
        <v>0.14775216512645359</v>
      </c>
      <c r="I559" s="94">
        <f t="shared" si="60"/>
        <v>0.14775216512645359</v>
      </c>
      <c r="J559" s="94">
        <f t="shared" si="60"/>
        <v>0.14775216512645359</v>
      </c>
      <c r="K559" s="94">
        <f t="shared" si="60"/>
        <v>0.14775216512645359</v>
      </c>
      <c r="L559" s="94">
        <f t="shared" si="60"/>
        <v>0.14775216512645359</v>
      </c>
      <c r="M559" s="94">
        <f t="shared" si="60"/>
        <v>0.14775216512645359</v>
      </c>
      <c r="N559" s="94">
        <f t="shared" si="60"/>
        <v>0.14775216512645359</v>
      </c>
      <c r="O559" s="94">
        <f t="shared" si="60"/>
        <v>0.14775216512645359</v>
      </c>
      <c r="P559" s="94">
        <f t="shared" si="60"/>
        <v>0.14775216512645359</v>
      </c>
      <c r="Q559" s="94">
        <f t="shared" si="60"/>
        <v>0.14775216512645359</v>
      </c>
      <c r="R559" s="94">
        <f t="shared" si="60"/>
        <v>0.14775216512645359</v>
      </c>
      <c r="S559" s="93">
        <f>(1+H559)^((5-Dashboard!$F$9)*3/12)</f>
        <v>1.0713319584173961</v>
      </c>
      <c r="T559" s="93">
        <f t="shared" si="62"/>
        <v>1.22962357484273</v>
      </c>
      <c r="U559" s="93">
        <f t="shared" si="62"/>
        <v>1.4113031203162731</v>
      </c>
      <c r="V559" s="93">
        <f t="shared" si="62"/>
        <v>1.6198262119927223</v>
      </c>
      <c r="W559" s="93">
        <f t="shared" si="62"/>
        <v>1.8591590419432287</v>
      </c>
      <c r="X559" s="93">
        <f t="shared" si="62"/>
        <v>2.1338538157047635</v>
      </c>
      <c r="Y559" s="93">
        <f t="shared" si="61"/>
        <v>2.4491353370384865</v>
      </c>
      <c r="Z559" s="93">
        <f t="shared" si="61"/>
        <v>2.8110003857736294</v>
      </c>
      <c r="AA559" s="93">
        <f t="shared" si="61"/>
        <v>3.2263317789429791</v>
      </c>
      <c r="AB559" s="93">
        <f t="shared" si="61"/>
        <v>3.7030292846980868</v>
      </c>
      <c r="AC559" s="95">
        <f t="shared" si="61"/>
        <v>4.2501598790388915</v>
      </c>
      <c r="AE559" s="96"/>
    </row>
    <row r="560" spans="3:31" ht="24.75" customHeight="1" x14ac:dyDescent="0.25">
      <c r="C560" s="91">
        <f>ABS(E560-Dashboard!$F$13)</f>
        <v>33.540823165589138</v>
      </c>
      <c r="D560" s="92">
        <f t="shared" si="59"/>
        <v>0.14785216512645358</v>
      </c>
      <c r="E560" s="93" cm="1">
        <f t="array" ref="E560">SUM('DRE + DCF'!$S$41/TIR!S560,'DRE + DCF'!$U$41:$AD$41/TIR!T560:AC560,TIR!F560)</f>
        <v>81.160823165589136</v>
      </c>
      <c r="F560" s="100">
        <f>'DRE + DCF'!$AE$38*'DRE + DCF'!$AE$39*(1+G560)/(R560-G560)/AC560</f>
        <v>50.457338164692061</v>
      </c>
      <c r="G560" s="92">
        <f>R560*(1-'DRE + DCF'!$AE$39)</f>
        <v>8.8711299075872149E-2</v>
      </c>
      <c r="H560" s="94">
        <f t="shared" si="57"/>
        <v>0.14785216512645358</v>
      </c>
      <c r="I560" s="94">
        <f t="shared" si="60"/>
        <v>0.14785216512645358</v>
      </c>
      <c r="J560" s="94">
        <f t="shared" si="60"/>
        <v>0.14785216512645358</v>
      </c>
      <c r="K560" s="94">
        <f t="shared" si="60"/>
        <v>0.14785216512645358</v>
      </c>
      <c r="L560" s="94">
        <f t="shared" si="60"/>
        <v>0.14785216512645358</v>
      </c>
      <c r="M560" s="94">
        <f t="shared" si="60"/>
        <v>0.14785216512645358</v>
      </c>
      <c r="N560" s="94">
        <f t="shared" si="60"/>
        <v>0.14785216512645358</v>
      </c>
      <c r="O560" s="94">
        <f t="shared" si="60"/>
        <v>0.14785216512645358</v>
      </c>
      <c r="P560" s="94">
        <f t="shared" si="60"/>
        <v>0.14785216512645358</v>
      </c>
      <c r="Q560" s="94">
        <f t="shared" ref="I560:R586" si="63">$D560</f>
        <v>0.14785216512645358</v>
      </c>
      <c r="R560" s="94">
        <f t="shared" si="63"/>
        <v>0.14785216512645358</v>
      </c>
      <c r="S560" s="93">
        <f>(1+H560)^((5-Dashboard!$F$9)*3/12)</f>
        <v>1.0713786282759488</v>
      </c>
      <c r="T560" s="93">
        <f t="shared" si="62"/>
        <v>1.2297842781367576</v>
      </c>
      <c r="U560" s="93">
        <f t="shared" si="62"/>
        <v>1.41161054629775</v>
      </c>
      <c r="V560" s="93">
        <f t="shared" si="62"/>
        <v>1.620320221883208</v>
      </c>
      <c r="W560" s="93">
        <f t="shared" si="62"/>
        <v>1.8598880748868158</v>
      </c>
      <c r="X560" s="93">
        <f t="shared" si="62"/>
        <v>2.1348765536517029</v>
      </c>
      <c r="Y560" s="93">
        <f t="shared" si="61"/>
        <v>2.4505226743868085</v>
      </c>
      <c r="Z560" s="93">
        <f t="shared" si="61"/>
        <v>2.8128377574863652</v>
      </c>
      <c r="AA560" s="93">
        <f t="shared" si="61"/>
        <v>3.2287219100801625</v>
      </c>
      <c r="AB560" s="93">
        <f t="shared" si="61"/>
        <v>3.7060954350767332</v>
      </c>
      <c r="AC560" s="95">
        <f t="shared" si="61"/>
        <v>4.2540496693180936</v>
      </c>
      <c r="AE560" s="96"/>
    </row>
    <row r="561" spans="3:31" ht="24.75" customHeight="1" x14ac:dyDescent="0.25">
      <c r="C561" s="91">
        <f>ABS(E561-Dashboard!$F$13)</f>
        <v>33.449051596511147</v>
      </c>
      <c r="D561" s="92">
        <f t="shared" si="59"/>
        <v>0.14795216512645357</v>
      </c>
      <c r="E561" s="93" cm="1">
        <f t="array" ref="E561">SUM('DRE + DCF'!$S$41/TIR!S561,'DRE + DCF'!$U$41:$AD$41/TIR!T561:AC561,TIR!F561)</f>
        <v>81.069051596511144</v>
      </c>
      <c r="F561" s="100">
        <f>'DRE + DCF'!$AE$38*'DRE + DCF'!$AE$39*(1+G561)/(R561-G561)/AC561</f>
        <v>50.379909027089987</v>
      </c>
      <c r="G561" s="92">
        <f>R561*(1-'DRE + DCF'!$AE$39)</f>
        <v>8.877129907587214E-2</v>
      </c>
      <c r="H561" s="94">
        <f t="shared" si="57"/>
        <v>0.14795216512645357</v>
      </c>
      <c r="I561" s="94">
        <f t="shared" si="63"/>
        <v>0.14795216512645357</v>
      </c>
      <c r="J561" s="94">
        <f t="shared" si="63"/>
        <v>0.14795216512645357</v>
      </c>
      <c r="K561" s="94">
        <f t="shared" si="63"/>
        <v>0.14795216512645357</v>
      </c>
      <c r="L561" s="94">
        <f t="shared" si="63"/>
        <v>0.14795216512645357</v>
      </c>
      <c r="M561" s="94">
        <f t="shared" si="63"/>
        <v>0.14795216512645357</v>
      </c>
      <c r="N561" s="94">
        <f t="shared" si="63"/>
        <v>0.14795216512645357</v>
      </c>
      <c r="O561" s="94">
        <f t="shared" si="63"/>
        <v>0.14795216512645357</v>
      </c>
      <c r="P561" s="94">
        <f t="shared" si="63"/>
        <v>0.14795216512645357</v>
      </c>
      <c r="Q561" s="94">
        <f t="shared" si="63"/>
        <v>0.14795216512645357</v>
      </c>
      <c r="R561" s="94">
        <f t="shared" si="63"/>
        <v>0.14795216512645357</v>
      </c>
      <c r="S561" s="93">
        <f>(1+H561)^((5-Dashboard!$F$9)*3/12)</f>
        <v>1.0714252961016244</v>
      </c>
      <c r="T561" s="93">
        <f t="shared" si="62"/>
        <v>1.2299449884311113</v>
      </c>
      <c r="U561" s="93">
        <f t="shared" si="62"/>
        <v>1.411918012455925</v>
      </c>
      <c r="V561" s="93">
        <f t="shared" si="62"/>
        <v>1.620814339379818</v>
      </c>
      <c r="W561" s="93">
        <f t="shared" si="62"/>
        <v>1.8606173301590645</v>
      </c>
      <c r="X561" s="93">
        <f t="shared" si="62"/>
        <v>2.1358996926278992</v>
      </c>
      <c r="Y561" s="93">
        <f t="shared" si="61"/>
        <v>2.4519106766451233</v>
      </c>
      <c r="Z561" s="93">
        <f t="shared" si="61"/>
        <v>2.8146761699514369</v>
      </c>
      <c r="AA561" s="93">
        <f t="shared" si="61"/>
        <v>3.2311136034255856</v>
      </c>
      <c r="AB561" s="93">
        <f t="shared" si="61"/>
        <v>3.7091638568219381</v>
      </c>
      <c r="AC561" s="95">
        <f t="shared" si="61"/>
        <v>4.2579426802475302</v>
      </c>
      <c r="AE561" s="96"/>
    </row>
    <row r="562" spans="3:31" ht="24.75" customHeight="1" x14ac:dyDescent="0.25">
      <c r="C562" s="91">
        <f>ABS(E562-Dashboard!$F$13)</f>
        <v>33.357435880323898</v>
      </c>
      <c r="D562" s="92">
        <f t="shared" si="59"/>
        <v>0.14805216512645356</v>
      </c>
      <c r="E562" s="93" cm="1">
        <f t="array" ref="E562">SUM('DRE + DCF'!$S$41/TIR!S562,'DRE + DCF'!$U$41:$AD$41/TIR!T562:AC562,TIR!F562)</f>
        <v>80.977435880323895</v>
      </c>
      <c r="F562" s="100">
        <f>'DRE + DCF'!$AE$38*'DRE + DCF'!$AE$39*(1+G562)/(R562-G562)/AC562</f>
        <v>50.30262554327966</v>
      </c>
      <c r="G562" s="92">
        <f>R562*(1-'DRE + DCF'!$AE$39)</f>
        <v>8.883129907587213E-2</v>
      </c>
      <c r="H562" s="94">
        <f t="shared" si="57"/>
        <v>0.14805216512645356</v>
      </c>
      <c r="I562" s="94">
        <f t="shared" si="63"/>
        <v>0.14805216512645356</v>
      </c>
      <c r="J562" s="94">
        <f t="shared" si="63"/>
        <v>0.14805216512645356</v>
      </c>
      <c r="K562" s="94">
        <f t="shared" si="63"/>
        <v>0.14805216512645356</v>
      </c>
      <c r="L562" s="94">
        <f t="shared" si="63"/>
        <v>0.14805216512645356</v>
      </c>
      <c r="M562" s="94">
        <f t="shared" si="63"/>
        <v>0.14805216512645356</v>
      </c>
      <c r="N562" s="94">
        <f t="shared" si="63"/>
        <v>0.14805216512645356</v>
      </c>
      <c r="O562" s="94">
        <f t="shared" si="63"/>
        <v>0.14805216512645356</v>
      </c>
      <c r="P562" s="94">
        <f t="shared" si="63"/>
        <v>0.14805216512645356</v>
      </c>
      <c r="Q562" s="94">
        <f t="shared" si="63"/>
        <v>0.14805216512645356</v>
      </c>
      <c r="R562" s="94">
        <f t="shared" si="63"/>
        <v>0.14805216512645356</v>
      </c>
      <c r="S562" s="93">
        <f>(1+H562)^((5-Dashboard!$F$9)*3/12)</f>
        <v>1.0714719618946889</v>
      </c>
      <c r="T562" s="93">
        <f t="shared" si="62"/>
        <v>1.2301057057254865</v>
      </c>
      <c r="U562" s="93">
        <f t="shared" si="62"/>
        <v>1.4122255187925488</v>
      </c>
      <c r="V562" s="93">
        <f t="shared" si="62"/>
        <v>1.6213085644966145</v>
      </c>
      <c r="W562" s="93">
        <f t="shared" si="62"/>
        <v>1.8613468078084006</v>
      </c>
      <c r="X562" s="93">
        <f t="shared" si="62"/>
        <v>2.1369232327556471</v>
      </c>
      <c r="Y562" s="93">
        <f t="shared" si="61"/>
        <v>2.4532993440741411</v>
      </c>
      <c r="Z562" s="93">
        <f t="shared" si="61"/>
        <v>2.8165156236676259</v>
      </c>
      <c r="AA562" s="93">
        <f t="shared" si="61"/>
        <v>3.2335068598641015</v>
      </c>
      <c r="AB562" s="93">
        <f t="shared" si="61"/>
        <v>3.7122345514182213</v>
      </c>
      <c r="AC562" s="95">
        <f t="shared" si="61"/>
        <v>4.2618389142129178</v>
      </c>
      <c r="AE562" s="96"/>
    </row>
    <row r="563" spans="3:31" ht="24.75" customHeight="1" x14ac:dyDescent="0.25">
      <c r="C563" s="91">
        <f>ABS(E563-Dashboard!$F$13)</f>
        <v>33.265975670628102</v>
      </c>
      <c r="D563" s="92">
        <f t="shared" si="59"/>
        <v>0.14815216512645354</v>
      </c>
      <c r="E563" s="93" cm="1">
        <f t="array" ref="E563">SUM('DRE + DCF'!$S$41/TIR!S563,'DRE + DCF'!$U$41:$AD$41/TIR!T563:AC563,TIR!F563)</f>
        <v>80.885975670628099</v>
      </c>
      <c r="F563" s="100">
        <f>'DRE + DCF'!$AE$38*'DRE + DCF'!$AE$39*(1+G563)/(R563-G563)/AC563</f>
        <v>50.225487375766583</v>
      </c>
      <c r="G563" s="92">
        <f>R563*(1-'DRE + DCF'!$AE$39)</f>
        <v>8.8891299075872121E-2</v>
      </c>
      <c r="H563" s="94">
        <f t="shared" ref="H563:H626" si="64">$D563</f>
        <v>0.14815216512645354</v>
      </c>
      <c r="I563" s="94">
        <f t="shared" si="63"/>
        <v>0.14815216512645354</v>
      </c>
      <c r="J563" s="94">
        <f t="shared" si="63"/>
        <v>0.14815216512645354</v>
      </c>
      <c r="K563" s="94">
        <f t="shared" si="63"/>
        <v>0.14815216512645354</v>
      </c>
      <c r="L563" s="94">
        <f t="shared" si="63"/>
        <v>0.14815216512645354</v>
      </c>
      <c r="M563" s="94">
        <f t="shared" si="63"/>
        <v>0.14815216512645354</v>
      </c>
      <c r="N563" s="94">
        <f t="shared" si="63"/>
        <v>0.14815216512645354</v>
      </c>
      <c r="O563" s="94">
        <f t="shared" si="63"/>
        <v>0.14815216512645354</v>
      </c>
      <c r="P563" s="94">
        <f t="shared" si="63"/>
        <v>0.14815216512645354</v>
      </c>
      <c r="Q563" s="94">
        <f t="shared" si="63"/>
        <v>0.14815216512645354</v>
      </c>
      <c r="R563" s="94">
        <f t="shared" si="63"/>
        <v>0.14815216512645354</v>
      </c>
      <c r="S563" s="93">
        <f>(1+H563)^((5-Dashboard!$F$9)*3/12)</f>
        <v>1.0715186256554077</v>
      </c>
      <c r="T563" s="93">
        <f t="shared" si="62"/>
        <v>1.230266430019578</v>
      </c>
      <c r="U563" s="93">
        <f t="shared" si="62"/>
        <v>1.4125330653093711</v>
      </c>
      <c r="V563" s="93">
        <f t="shared" si="62"/>
        <v>1.6218028972476606</v>
      </c>
      <c r="W563" s="93">
        <f t="shared" si="62"/>
        <v>1.8620765078832566</v>
      </c>
      <c r="X563" s="93">
        <f t="shared" si="62"/>
        <v>2.1379471741572669</v>
      </c>
      <c r="Y563" s="93">
        <f t="shared" si="61"/>
        <v>2.4546886769346488</v>
      </c>
      <c r="Z563" s="93">
        <f t="shared" si="61"/>
        <v>2.8183561191339064</v>
      </c>
      <c r="AA563" s="93">
        <f t="shared" si="61"/>
        <v>3.2359016802809832</v>
      </c>
      <c r="AB563" s="93">
        <f t="shared" si="61"/>
        <v>3.7153075203509398</v>
      </c>
      <c r="AC563" s="95">
        <f t="shared" si="61"/>
        <v>4.2657383736015264</v>
      </c>
      <c r="AE563" s="96"/>
    </row>
    <row r="564" spans="3:31" ht="24.75" customHeight="1" x14ac:dyDescent="0.25">
      <c r="C564" s="91">
        <f>ABS(E564-Dashboard!$F$13)</f>
        <v>33.174670621991829</v>
      </c>
      <c r="D564" s="92">
        <f t="shared" si="59"/>
        <v>0.14825216512645353</v>
      </c>
      <c r="E564" s="93" cm="1">
        <f t="array" ref="E564">SUM('DRE + DCF'!$S$41/TIR!S564,'DRE + DCF'!$U$41:$AD$41/TIR!T564:AC564,TIR!F564)</f>
        <v>80.794670621991827</v>
      </c>
      <c r="F564" s="100">
        <f>'DRE + DCF'!$AE$38*'DRE + DCF'!$AE$39*(1+G564)/(R564-G564)/AC564</f>
        <v>50.148494188014723</v>
      </c>
      <c r="G564" s="92">
        <f>R564*(1-'DRE + DCF'!$AE$39)</f>
        <v>8.8951299075872112E-2</v>
      </c>
      <c r="H564" s="94">
        <f t="shared" si="64"/>
        <v>0.14825216512645353</v>
      </c>
      <c r="I564" s="94">
        <f t="shared" si="63"/>
        <v>0.14825216512645353</v>
      </c>
      <c r="J564" s="94">
        <f t="shared" si="63"/>
        <v>0.14825216512645353</v>
      </c>
      <c r="K564" s="94">
        <f t="shared" si="63"/>
        <v>0.14825216512645353</v>
      </c>
      <c r="L564" s="94">
        <f t="shared" si="63"/>
        <v>0.14825216512645353</v>
      </c>
      <c r="M564" s="94">
        <f t="shared" si="63"/>
        <v>0.14825216512645353</v>
      </c>
      <c r="N564" s="94">
        <f t="shared" si="63"/>
        <v>0.14825216512645353</v>
      </c>
      <c r="O564" s="94">
        <f t="shared" si="63"/>
        <v>0.14825216512645353</v>
      </c>
      <c r="P564" s="94">
        <f t="shared" si="63"/>
        <v>0.14825216512645353</v>
      </c>
      <c r="Q564" s="94">
        <f t="shared" si="63"/>
        <v>0.14825216512645353</v>
      </c>
      <c r="R564" s="94">
        <f t="shared" si="63"/>
        <v>0.14825216512645353</v>
      </c>
      <c r="S564" s="93">
        <f>(1+H564)^((5-Dashboard!$F$9)*3/12)</f>
        <v>1.0715652873840462</v>
      </c>
      <c r="T564" s="93">
        <f t="shared" si="62"/>
        <v>1.2304271613130813</v>
      </c>
      <c r="U564" s="93">
        <f t="shared" si="62"/>
        <v>1.4128406520081416</v>
      </c>
      <c r="V564" s="93">
        <f t="shared" si="62"/>
        <v>1.6222973376470187</v>
      </c>
      <c r="W564" s="93">
        <f t="shared" si="62"/>
        <v>1.8628064304320704</v>
      </c>
      <c r="X564" s="93">
        <f t="shared" si="62"/>
        <v>2.1389715169551051</v>
      </c>
      <c r="Y564" s="93">
        <f t="shared" si="61"/>
        <v>2.4560786754875141</v>
      </c>
      <c r="Z564" s="93">
        <f t="shared" si="61"/>
        <v>2.8201976568494502</v>
      </c>
      <c r="AA564" s="93">
        <f t="shared" si="61"/>
        <v>3.2382980655619322</v>
      </c>
      <c r="AB564" s="93">
        <f t="shared" si="61"/>
        <v>3.7183827651062944</v>
      </c>
      <c r="AC564" s="95">
        <f t="shared" si="61"/>
        <v>4.2696410608021917</v>
      </c>
      <c r="AE564" s="96"/>
    </row>
    <row r="565" spans="3:31" ht="24.75" customHeight="1" x14ac:dyDescent="0.25">
      <c r="C565" s="91">
        <f>ABS(E565-Dashboard!$F$13)</f>
        <v>33.083520389947246</v>
      </c>
      <c r="D565" s="92">
        <f t="shared" si="59"/>
        <v>0.14835216512645352</v>
      </c>
      <c r="E565" s="93" cm="1">
        <f t="array" ref="E565">SUM('DRE + DCF'!$S$41/TIR!S565,'DRE + DCF'!$U$41:$AD$41/TIR!T565:AC565,TIR!F565)</f>
        <v>80.703520389947244</v>
      </c>
      <c r="F565" s="100">
        <f>'DRE + DCF'!$AE$38*'DRE + DCF'!$AE$39*(1+G565)/(R565-G565)/AC565</f>
        <v>50.071645644443201</v>
      </c>
      <c r="G565" s="92">
        <f>R565*(1-'DRE + DCF'!$AE$39)</f>
        <v>8.9011299075872116E-2</v>
      </c>
      <c r="H565" s="94">
        <f t="shared" si="64"/>
        <v>0.14835216512645352</v>
      </c>
      <c r="I565" s="94">
        <f t="shared" si="63"/>
        <v>0.14835216512645352</v>
      </c>
      <c r="J565" s="94">
        <f t="shared" si="63"/>
        <v>0.14835216512645352</v>
      </c>
      <c r="K565" s="94">
        <f t="shared" si="63"/>
        <v>0.14835216512645352</v>
      </c>
      <c r="L565" s="94">
        <f t="shared" si="63"/>
        <v>0.14835216512645352</v>
      </c>
      <c r="M565" s="94">
        <f t="shared" si="63"/>
        <v>0.14835216512645352</v>
      </c>
      <c r="N565" s="94">
        <f t="shared" si="63"/>
        <v>0.14835216512645352</v>
      </c>
      <c r="O565" s="94">
        <f t="shared" si="63"/>
        <v>0.14835216512645352</v>
      </c>
      <c r="P565" s="94">
        <f t="shared" si="63"/>
        <v>0.14835216512645352</v>
      </c>
      <c r="Q565" s="94">
        <f t="shared" si="63"/>
        <v>0.14835216512645352</v>
      </c>
      <c r="R565" s="94">
        <f t="shared" si="63"/>
        <v>0.14835216512645352</v>
      </c>
      <c r="S565" s="93">
        <f>(1+H565)^((5-Dashboard!$F$9)*3/12)</f>
        <v>1.07161194708087</v>
      </c>
      <c r="T565" s="93">
        <f t="shared" si="62"/>
        <v>1.2305878996056916</v>
      </c>
      <c r="U565" s="93">
        <f t="shared" si="62"/>
        <v>1.4131482788906107</v>
      </c>
      <c r="V565" s="93">
        <f t="shared" si="62"/>
        <v>1.622791885708754</v>
      </c>
      <c r="W565" s="93">
        <f t="shared" si="62"/>
        <v>1.8635365755032878</v>
      </c>
      <c r="X565" s="93">
        <f t="shared" si="62"/>
        <v>2.1399962612715373</v>
      </c>
      <c r="Y565" s="93">
        <f t="shared" si="61"/>
        <v>2.4574693399936853</v>
      </c>
      <c r="Z565" s="93">
        <f t="shared" si="61"/>
        <v>2.8220402373136251</v>
      </c>
      <c r="AA565" s="93">
        <f t="shared" si="61"/>
        <v>3.240696016593072</v>
      </c>
      <c r="AB565" s="93">
        <f t="shared" si="61"/>
        <v>3.7214602871713272</v>
      </c>
      <c r="AC565" s="95">
        <f t="shared" si="61"/>
        <v>4.2735469782053066</v>
      </c>
      <c r="AE565" s="96"/>
    </row>
    <row r="566" spans="3:31" ht="24.75" customHeight="1" x14ac:dyDescent="0.25">
      <c r="C566" s="91">
        <f>ABS(E566-Dashboard!$F$13)</f>
        <v>32.992524630987397</v>
      </c>
      <c r="D566" s="92">
        <f t="shared" si="59"/>
        <v>0.14845216512645351</v>
      </c>
      <c r="E566" s="93" cm="1">
        <f t="array" ref="E566">SUM('DRE + DCF'!$S$41/TIR!S566,'DRE + DCF'!$U$41:$AD$41/TIR!T566:AC566,TIR!F566)</f>
        <v>80.612524630987394</v>
      </c>
      <c r="F566" s="100">
        <f>'DRE + DCF'!$AE$38*'DRE + DCF'!$AE$39*(1+G566)/(R566-G566)/AC566</f>
        <v>49.994941410423039</v>
      </c>
      <c r="G566" s="92">
        <f>R566*(1-'DRE + DCF'!$AE$39)</f>
        <v>8.9071299075872107E-2</v>
      </c>
      <c r="H566" s="94">
        <f t="shared" si="64"/>
        <v>0.14845216512645351</v>
      </c>
      <c r="I566" s="94">
        <f t="shared" si="63"/>
        <v>0.14845216512645351</v>
      </c>
      <c r="J566" s="94">
        <f t="shared" si="63"/>
        <v>0.14845216512645351</v>
      </c>
      <c r="K566" s="94">
        <f t="shared" si="63"/>
        <v>0.14845216512645351</v>
      </c>
      <c r="L566" s="94">
        <f t="shared" si="63"/>
        <v>0.14845216512645351</v>
      </c>
      <c r="M566" s="94">
        <f t="shared" si="63"/>
        <v>0.14845216512645351</v>
      </c>
      <c r="N566" s="94">
        <f t="shared" si="63"/>
        <v>0.14845216512645351</v>
      </c>
      <c r="O566" s="94">
        <f t="shared" si="63"/>
        <v>0.14845216512645351</v>
      </c>
      <c r="P566" s="94">
        <f t="shared" si="63"/>
        <v>0.14845216512645351</v>
      </c>
      <c r="Q566" s="94">
        <f t="shared" si="63"/>
        <v>0.14845216512645351</v>
      </c>
      <c r="R566" s="94">
        <f t="shared" si="63"/>
        <v>0.14845216512645351</v>
      </c>
      <c r="S566" s="93">
        <f>(1+H566)^((5-Dashboard!$F$9)*3/12)</f>
        <v>1.0716586047461447</v>
      </c>
      <c r="T566" s="93">
        <f t="shared" si="62"/>
        <v>1.2307486448971041</v>
      </c>
      <c r="U566" s="93">
        <f t="shared" si="62"/>
        <v>1.4134559459585279</v>
      </c>
      <c r="V566" s="93">
        <f t="shared" si="62"/>
        <v>1.6232865414469306</v>
      </c>
      <c r="W566" s="93">
        <f t="shared" si="62"/>
        <v>1.8642669431453598</v>
      </c>
      <c r="X566" s="93">
        <f t="shared" si="62"/>
        <v>2.1410214072289633</v>
      </c>
      <c r="Y566" s="93">
        <f t="shared" si="61"/>
        <v>2.4588606707141891</v>
      </c>
      <c r="Z566" s="93">
        <f t="shared" si="61"/>
        <v>2.823883861025994</v>
      </c>
      <c r="AA566" s="93">
        <f t="shared" si="61"/>
        <v>3.2430955342609518</v>
      </c>
      <c r="AB566" s="93">
        <f t="shared" si="61"/>
        <v>3.7245400880339221</v>
      </c>
      <c r="AC566" s="95">
        <f t="shared" si="61"/>
        <v>4.2774561282028296</v>
      </c>
      <c r="AE566" s="96"/>
    </row>
    <row r="567" spans="3:31" ht="24.75" customHeight="1" x14ac:dyDescent="0.25">
      <c r="C567" s="91">
        <f>ABS(E567-Dashboard!$F$13)</f>
        <v>32.901683002562955</v>
      </c>
      <c r="D567" s="92">
        <f t="shared" si="59"/>
        <v>0.1485521651264535</v>
      </c>
      <c r="E567" s="93" cm="1">
        <f t="array" ref="E567">SUM('DRE + DCF'!$S$41/TIR!S567,'DRE + DCF'!$U$41:$AD$41/TIR!T567:AC567,TIR!F567)</f>
        <v>80.521683002562952</v>
      </c>
      <c r="F567" s="100">
        <f>'DRE + DCF'!$AE$38*'DRE + DCF'!$AE$39*(1+G567)/(R567-G567)/AC567</f>
        <v>49.918381152273987</v>
      </c>
      <c r="G567" s="92">
        <f>R567*(1-'DRE + DCF'!$AE$39)</f>
        <v>8.9131299075872097E-2</v>
      </c>
      <c r="H567" s="94">
        <f t="shared" si="64"/>
        <v>0.1485521651264535</v>
      </c>
      <c r="I567" s="94">
        <f t="shared" si="63"/>
        <v>0.1485521651264535</v>
      </c>
      <c r="J567" s="94">
        <f t="shared" si="63"/>
        <v>0.1485521651264535</v>
      </c>
      <c r="K567" s="94">
        <f t="shared" si="63"/>
        <v>0.1485521651264535</v>
      </c>
      <c r="L567" s="94">
        <f t="shared" si="63"/>
        <v>0.1485521651264535</v>
      </c>
      <c r="M567" s="94">
        <f t="shared" si="63"/>
        <v>0.1485521651264535</v>
      </c>
      <c r="N567" s="94">
        <f t="shared" si="63"/>
        <v>0.1485521651264535</v>
      </c>
      <c r="O567" s="94">
        <f t="shared" si="63"/>
        <v>0.1485521651264535</v>
      </c>
      <c r="P567" s="94">
        <f t="shared" si="63"/>
        <v>0.1485521651264535</v>
      </c>
      <c r="Q567" s="94">
        <f t="shared" si="63"/>
        <v>0.1485521651264535</v>
      </c>
      <c r="R567" s="94">
        <f t="shared" si="63"/>
        <v>0.1485521651264535</v>
      </c>
      <c r="S567" s="93">
        <f>(1+H567)^((5-Dashboard!$F$9)*3/12)</f>
        <v>1.0717052603801351</v>
      </c>
      <c r="T567" s="93">
        <f t="shared" si="62"/>
        <v>1.2309093971870138</v>
      </c>
      <c r="U567" s="93">
        <f t="shared" si="62"/>
        <v>1.4137636532136422</v>
      </c>
      <c r="V567" s="93">
        <f t="shared" si="62"/>
        <v>1.6237813048756131</v>
      </c>
      <c r="W567" s="93">
        <f t="shared" si="62"/>
        <v>1.8649975334067432</v>
      </c>
      <c r="X567" s="93">
        <f t="shared" si="62"/>
        <v>2.14204695494981</v>
      </c>
      <c r="Y567" s="93">
        <f t="shared" si="61"/>
        <v>2.4602526679101309</v>
      </c>
      <c r="Z567" s="93">
        <f t="shared" si="61"/>
        <v>2.8257285284863141</v>
      </c>
      <c r="AA567" s="93">
        <f t="shared" si="61"/>
        <v>3.2454966194525432</v>
      </c>
      <c r="AB567" s="93">
        <f t="shared" si="61"/>
        <v>3.7276221691828035</v>
      </c>
      <c r="AC567" s="95">
        <f t="shared" si="61"/>
        <v>4.2813685131882755</v>
      </c>
      <c r="AE567" s="96"/>
    </row>
    <row r="568" spans="3:31" ht="24.75" customHeight="1" x14ac:dyDescent="0.25">
      <c r="C568" s="91">
        <f>ABS(E568-Dashboard!$F$13)</f>
        <v>32.810995163078694</v>
      </c>
      <c r="D568" s="92">
        <f t="shared" si="59"/>
        <v>0.14865216512645349</v>
      </c>
      <c r="E568" s="93" cm="1">
        <f t="array" ref="E568">SUM('DRE + DCF'!$S$41/TIR!S568,'DRE + DCF'!$U$41:$AD$41/TIR!T568:AC568,TIR!F568)</f>
        <v>80.430995163078691</v>
      </c>
      <c r="F568" s="100">
        <f>'DRE + DCF'!$AE$38*'DRE + DCF'!$AE$39*(1+G568)/(R568-G568)/AC568</f>
        <v>49.841964537261035</v>
      </c>
      <c r="G568" s="92">
        <f>R568*(1-'DRE + DCF'!$AE$39)</f>
        <v>8.9191299075872088E-2</v>
      </c>
      <c r="H568" s="94">
        <f t="shared" si="64"/>
        <v>0.14865216512645349</v>
      </c>
      <c r="I568" s="94">
        <f t="shared" si="63"/>
        <v>0.14865216512645349</v>
      </c>
      <c r="J568" s="94">
        <f t="shared" si="63"/>
        <v>0.14865216512645349</v>
      </c>
      <c r="K568" s="94">
        <f t="shared" si="63"/>
        <v>0.14865216512645349</v>
      </c>
      <c r="L568" s="94">
        <f t="shared" si="63"/>
        <v>0.14865216512645349</v>
      </c>
      <c r="M568" s="94">
        <f t="shared" si="63"/>
        <v>0.14865216512645349</v>
      </c>
      <c r="N568" s="94">
        <f t="shared" si="63"/>
        <v>0.14865216512645349</v>
      </c>
      <c r="O568" s="94">
        <f t="shared" si="63"/>
        <v>0.14865216512645349</v>
      </c>
      <c r="P568" s="94">
        <f t="shared" si="63"/>
        <v>0.14865216512645349</v>
      </c>
      <c r="Q568" s="94">
        <f t="shared" si="63"/>
        <v>0.14865216512645349</v>
      </c>
      <c r="R568" s="94">
        <f t="shared" si="63"/>
        <v>0.14865216512645349</v>
      </c>
      <c r="S568" s="93">
        <f>(1+H568)^((5-Dashboard!$F$9)*3/12)</f>
        <v>1.0717519139831071</v>
      </c>
      <c r="T568" s="93">
        <f t="shared" si="62"/>
        <v>1.2310701564751165</v>
      </c>
      <c r="U568" s="93">
        <f t="shared" si="62"/>
        <v>1.4140714006577044</v>
      </c>
      <c r="V568" s="93">
        <f t="shared" si="62"/>
        <v>1.6242761760088689</v>
      </c>
      <c r="W568" s="93">
        <f t="shared" si="62"/>
        <v>1.8657283463359036</v>
      </c>
      <c r="X568" s="93">
        <f t="shared" si="62"/>
        <v>2.1430729045565333</v>
      </c>
      <c r="Y568" s="93">
        <f t="shared" si="61"/>
        <v>2.4616453318426994</v>
      </c>
      <c r="Z568" s="93">
        <f t="shared" si="61"/>
        <v>2.8275742401945436</v>
      </c>
      <c r="AA568" s="93">
        <f t="shared" si="61"/>
        <v>3.2478992730552489</v>
      </c>
      <c r="AB568" s="93">
        <f t="shared" si="61"/>
        <v>3.7307065321075457</v>
      </c>
      <c r="AC568" s="95">
        <f t="shared" si="61"/>
        <v>4.2852841355567346</v>
      </c>
      <c r="AE568" s="96"/>
    </row>
    <row r="569" spans="3:31" ht="24.75" customHeight="1" x14ac:dyDescent="0.25">
      <c r="C569" s="91">
        <f>ABS(E569-Dashboard!$F$13)</f>
        <v>32.720460771890764</v>
      </c>
      <c r="D569" s="92">
        <f t="shared" si="59"/>
        <v>0.14875216512645348</v>
      </c>
      <c r="E569" s="93" cm="1">
        <f t="array" ref="E569">SUM('DRE + DCF'!$S$41/TIR!S569,'DRE + DCF'!$U$41:$AD$41/TIR!T569:AC569,TIR!F569)</f>
        <v>80.340460771890761</v>
      </c>
      <c r="F569" s="100">
        <f>'DRE + DCF'!$AE$38*'DRE + DCF'!$AE$39*(1+G569)/(R569-G569)/AC569</f>
        <v>49.765691233591568</v>
      </c>
      <c r="G569" s="92">
        <f>R569*(1-'DRE + DCF'!$AE$39)</f>
        <v>8.9251299075872079E-2</v>
      </c>
      <c r="H569" s="94">
        <f t="shared" si="64"/>
        <v>0.14875216512645348</v>
      </c>
      <c r="I569" s="94">
        <f t="shared" si="63"/>
        <v>0.14875216512645348</v>
      </c>
      <c r="J569" s="94">
        <f t="shared" si="63"/>
        <v>0.14875216512645348</v>
      </c>
      <c r="K569" s="94">
        <f t="shared" si="63"/>
        <v>0.14875216512645348</v>
      </c>
      <c r="L569" s="94">
        <f t="shared" si="63"/>
        <v>0.14875216512645348</v>
      </c>
      <c r="M569" s="94">
        <f t="shared" si="63"/>
        <v>0.14875216512645348</v>
      </c>
      <c r="N569" s="94">
        <f t="shared" si="63"/>
        <v>0.14875216512645348</v>
      </c>
      <c r="O569" s="94">
        <f t="shared" si="63"/>
        <v>0.14875216512645348</v>
      </c>
      <c r="P569" s="94">
        <f t="shared" si="63"/>
        <v>0.14875216512645348</v>
      </c>
      <c r="Q569" s="94">
        <f t="shared" si="63"/>
        <v>0.14875216512645348</v>
      </c>
      <c r="R569" s="94">
        <f t="shared" si="63"/>
        <v>0.14875216512645348</v>
      </c>
      <c r="S569" s="93">
        <f>(1+H569)^((5-Dashboard!$F$9)*3/12)</f>
        <v>1.0717985655553255</v>
      </c>
      <c r="T569" s="93">
        <f t="shared" si="62"/>
        <v>1.2312309227611071</v>
      </c>
      <c r="U569" s="93">
        <f t="shared" si="62"/>
        <v>1.414379188292463</v>
      </c>
      <c r="V569" s="93">
        <f t="shared" si="62"/>
        <v>1.6247711548607626</v>
      </c>
      <c r="W569" s="93">
        <f t="shared" si="62"/>
        <v>1.8664593819813091</v>
      </c>
      <c r="X569" s="93">
        <f t="shared" si="62"/>
        <v>2.1440992561716108</v>
      </c>
      <c r="Y569" s="93">
        <f t="shared" si="61"/>
        <v>2.463038662773156</v>
      </c>
      <c r="Z569" s="93">
        <f t="shared" si="61"/>
        <v>2.8294209966508275</v>
      </c>
      <c r="AA569" s="93">
        <f t="shared" si="61"/>
        <v>3.2503034959568855</v>
      </c>
      <c r="AB569" s="93">
        <f t="shared" si="61"/>
        <v>3.7337931782985527</v>
      </c>
      <c r="AC569" s="95">
        <f t="shared" si="61"/>
        <v>4.2892029977048445</v>
      </c>
      <c r="AE569" s="96"/>
    </row>
    <row r="570" spans="3:31" ht="24.75" customHeight="1" x14ac:dyDescent="0.25">
      <c r="C570" s="91">
        <f>ABS(E570-Dashboard!$F$13)</f>
        <v>32.630079489302865</v>
      </c>
      <c r="D570" s="92">
        <f t="shared" si="59"/>
        <v>0.14885216512645347</v>
      </c>
      <c r="E570" s="93" cm="1">
        <f t="array" ref="E570">SUM('DRE + DCF'!$S$41/TIR!S570,'DRE + DCF'!$U$41:$AD$41/TIR!T570:AC570,TIR!F570)</f>
        <v>80.250079489302863</v>
      </c>
      <c r="F570" s="100">
        <f>'DRE + DCF'!$AE$38*'DRE + DCF'!$AE$39*(1+G570)/(R570-G570)/AC570</f>
        <v>49.689560910411693</v>
      </c>
      <c r="G570" s="92">
        <f>R570*(1-'DRE + DCF'!$AE$39)</f>
        <v>8.9311299075872083E-2</v>
      </c>
      <c r="H570" s="94">
        <f t="shared" si="64"/>
        <v>0.14885216512645347</v>
      </c>
      <c r="I570" s="94">
        <f t="shared" si="63"/>
        <v>0.14885216512645347</v>
      </c>
      <c r="J570" s="94">
        <f t="shared" si="63"/>
        <v>0.14885216512645347</v>
      </c>
      <c r="K570" s="94">
        <f t="shared" si="63"/>
        <v>0.14885216512645347</v>
      </c>
      <c r="L570" s="94">
        <f t="shared" si="63"/>
        <v>0.14885216512645347</v>
      </c>
      <c r="M570" s="94">
        <f t="shared" si="63"/>
        <v>0.14885216512645347</v>
      </c>
      <c r="N570" s="94">
        <f t="shared" si="63"/>
        <v>0.14885216512645347</v>
      </c>
      <c r="O570" s="94">
        <f t="shared" si="63"/>
        <v>0.14885216512645347</v>
      </c>
      <c r="P570" s="94">
        <f t="shared" si="63"/>
        <v>0.14885216512645347</v>
      </c>
      <c r="Q570" s="94">
        <f t="shared" si="63"/>
        <v>0.14885216512645347</v>
      </c>
      <c r="R570" s="94">
        <f t="shared" si="63"/>
        <v>0.14885216512645347</v>
      </c>
      <c r="S570" s="93">
        <f>(1+H570)^((5-Dashboard!$F$9)*3/12)</f>
        <v>1.0718452150970557</v>
      </c>
      <c r="T570" s="93">
        <f t="shared" si="62"/>
        <v>1.2313916960446816</v>
      </c>
      <c r="U570" s="93">
        <f t="shared" si="62"/>
        <v>1.4146870161196681</v>
      </c>
      <c r="V570" s="93">
        <f t="shared" si="62"/>
        <v>1.6252662414453625</v>
      </c>
      <c r="W570" s="93">
        <f t="shared" si="62"/>
        <v>1.8671906403914378</v>
      </c>
      <c r="X570" s="93">
        <f t="shared" si="62"/>
        <v>2.1451260099175524</v>
      </c>
      <c r="Y570" s="93">
        <f t="shared" si="61"/>
        <v>2.4644326609628502</v>
      </c>
      <c r="Z570" s="93">
        <f t="shared" si="61"/>
        <v>2.8312687983555174</v>
      </c>
      <c r="AA570" s="93">
        <f t="shared" si="61"/>
        <v>3.2527092890457081</v>
      </c>
      <c r="AB570" s="93">
        <f t="shared" si="61"/>
        <v>3.7368821092470887</v>
      </c>
      <c r="AC570" s="95">
        <f t="shared" si="61"/>
        <v>4.2931251020308254</v>
      </c>
      <c r="AE570" s="96"/>
    </row>
    <row r="571" spans="3:31" ht="24.75" customHeight="1" x14ac:dyDescent="0.25">
      <c r="C571" s="91">
        <f>ABS(E571-Dashboard!$F$13)</f>
        <v>32.539850976563535</v>
      </c>
      <c r="D571" s="92">
        <f t="shared" si="59"/>
        <v>0.14895216512645346</v>
      </c>
      <c r="E571" s="93" cm="1">
        <f t="array" ref="E571">SUM('DRE + DCF'!$S$41/TIR!S571,'DRE + DCF'!$U$41:$AD$41/TIR!T571:AC571,TIR!F571)</f>
        <v>80.159850976563533</v>
      </c>
      <c r="F571" s="100">
        <f>'DRE + DCF'!$AE$38*'DRE + DCF'!$AE$39*(1+G571)/(R571-G571)/AC571</f>
        <v>49.613573237803415</v>
      </c>
      <c r="G571" s="92">
        <f>R571*(1-'DRE + DCF'!$AE$39)</f>
        <v>8.9371299075872074E-2</v>
      </c>
      <c r="H571" s="94">
        <f t="shared" si="64"/>
        <v>0.14895216512645346</v>
      </c>
      <c r="I571" s="94">
        <f t="shared" si="63"/>
        <v>0.14895216512645346</v>
      </c>
      <c r="J571" s="94">
        <f t="shared" si="63"/>
        <v>0.14895216512645346</v>
      </c>
      <c r="K571" s="94">
        <f t="shared" si="63"/>
        <v>0.14895216512645346</v>
      </c>
      <c r="L571" s="94">
        <f t="shared" si="63"/>
        <v>0.14895216512645346</v>
      </c>
      <c r="M571" s="94">
        <f t="shared" si="63"/>
        <v>0.14895216512645346</v>
      </c>
      <c r="N571" s="94">
        <f t="shared" si="63"/>
        <v>0.14895216512645346</v>
      </c>
      <c r="O571" s="94">
        <f t="shared" si="63"/>
        <v>0.14895216512645346</v>
      </c>
      <c r="P571" s="94">
        <f t="shared" si="63"/>
        <v>0.14895216512645346</v>
      </c>
      <c r="Q571" s="94">
        <f t="shared" si="63"/>
        <v>0.14895216512645346</v>
      </c>
      <c r="R571" s="94">
        <f t="shared" si="63"/>
        <v>0.14895216512645346</v>
      </c>
      <c r="S571" s="93">
        <f>(1+H571)^((5-Dashboard!$F$9)*3/12)</f>
        <v>1.0718918626085625</v>
      </c>
      <c r="T571" s="93">
        <f t="shared" si="62"/>
        <v>1.2315524763255348</v>
      </c>
      <c r="U571" s="93">
        <f t="shared" si="62"/>
        <v>1.4149948841410684</v>
      </c>
      <c r="V571" s="93">
        <f t="shared" si="62"/>
        <v>1.6257614357767356</v>
      </c>
      <c r="W571" s="93">
        <f t="shared" si="62"/>
        <v>1.8679221216147719</v>
      </c>
      <c r="X571" s="93">
        <f t="shared" si="62"/>
        <v>2.1461531659168904</v>
      </c>
      <c r="Y571" s="93">
        <f t="shared" si="61"/>
        <v>2.4658273266732036</v>
      </c>
      <c r="Z571" s="93">
        <f t="shared" si="61"/>
        <v>2.8331176458091516</v>
      </c>
      <c r="AA571" s="93">
        <f t="shared" si="61"/>
        <v>3.255116653210385</v>
      </c>
      <c r="AB571" s="93">
        <f t="shared" si="61"/>
        <v>3.7399733264452464</v>
      </c>
      <c r="AC571" s="95">
        <f t="shared" si="61"/>
        <v>4.2970504509344503</v>
      </c>
      <c r="AE571" s="96"/>
    </row>
    <row r="572" spans="3:31" ht="24.75" customHeight="1" x14ac:dyDescent="0.25">
      <c r="C572" s="91">
        <f>ABS(E572-Dashboard!$F$13)</f>
        <v>32.449774895862511</v>
      </c>
      <c r="D572" s="92">
        <f t="shared" si="59"/>
        <v>0.14905216512645345</v>
      </c>
      <c r="E572" s="93" cm="1">
        <f t="array" ref="E572">SUM('DRE + DCF'!$S$41/TIR!S572,'DRE + DCF'!$U$41:$AD$41/TIR!T572:AC572,TIR!F572)</f>
        <v>80.069774895862508</v>
      </c>
      <c r="F572" s="100">
        <f>'DRE + DCF'!$AE$38*'DRE + DCF'!$AE$39*(1+G572)/(R572-G572)/AC572</f>
        <v>49.537727886781155</v>
      </c>
      <c r="G572" s="92">
        <f>R572*(1-'DRE + DCF'!$AE$39)</f>
        <v>8.9431299075872064E-2</v>
      </c>
      <c r="H572" s="94">
        <f t="shared" si="64"/>
        <v>0.14905216512645345</v>
      </c>
      <c r="I572" s="94">
        <f t="shared" si="63"/>
        <v>0.14905216512645345</v>
      </c>
      <c r="J572" s="94">
        <f t="shared" si="63"/>
        <v>0.14905216512645345</v>
      </c>
      <c r="K572" s="94">
        <f t="shared" si="63"/>
        <v>0.14905216512645345</v>
      </c>
      <c r="L572" s="94">
        <f t="shared" si="63"/>
        <v>0.14905216512645345</v>
      </c>
      <c r="M572" s="94">
        <f t="shared" si="63"/>
        <v>0.14905216512645345</v>
      </c>
      <c r="N572" s="94">
        <f t="shared" si="63"/>
        <v>0.14905216512645345</v>
      </c>
      <c r="O572" s="94">
        <f t="shared" si="63"/>
        <v>0.14905216512645345</v>
      </c>
      <c r="P572" s="94">
        <f t="shared" si="63"/>
        <v>0.14905216512645345</v>
      </c>
      <c r="Q572" s="94">
        <f t="shared" si="63"/>
        <v>0.14905216512645345</v>
      </c>
      <c r="R572" s="94">
        <f t="shared" si="63"/>
        <v>0.14905216512645345</v>
      </c>
      <c r="S572" s="93">
        <f>(1+H572)^((5-Dashboard!$F$9)*3/12)</f>
        <v>1.0719385080901112</v>
      </c>
      <c r="T572" s="93">
        <f t="shared" si="62"/>
        <v>1.2317132636033625</v>
      </c>
      <c r="U572" s="93">
        <f t="shared" si="62"/>
        <v>1.4153027923584136</v>
      </c>
      <c r="V572" s="93">
        <f t="shared" si="62"/>
        <v>1.6262567378689503</v>
      </c>
      <c r="W572" s="93">
        <f t="shared" si="62"/>
        <v>1.8686538256998004</v>
      </c>
      <c r="X572" s="93">
        <f t="shared" si="62"/>
        <v>2.1471807242921859</v>
      </c>
      <c r="Y572" s="93">
        <f t="shared" si="61"/>
        <v>2.4672226601657226</v>
      </c>
      <c r="Z572" s="93">
        <f t="shared" si="61"/>
        <v>2.8349675395124714</v>
      </c>
      <c r="AA572" s="93">
        <f t="shared" si="61"/>
        <v>3.2575255893400197</v>
      </c>
      <c r="AB572" s="93">
        <f t="shared" si="61"/>
        <v>3.7430668313859754</v>
      </c>
      <c r="AC572" s="95">
        <f t="shared" si="61"/>
        <v>4.3009790468170683</v>
      </c>
      <c r="AE572" s="96"/>
    </row>
    <row r="573" spans="3:31" ht="24.75" customHeight="1" x14ac:dyDescent="0.25">
      <c r="C573" s="91">
        <f>ABS(E573-Dashboard!$F$13)</f>
        <v>32.359850910327886</v>
      </c>
      <c r="D573" s="92">
        <f t="shared" si="59"/>
        <v>0.14915216512645343</v>
      </c>
      <c r="E573" s="93" cm="1">
        <f t="array" ref="E573">SUM('DRE + DCF'!$S$41/TIR!S573,'DRE + DCF'!$U$41:$AD$41/TIR!T573:AC573,TIR!F573)</f>
        <v>79.979850910327883</v>
      </c>
      <c r="F573" s="100">
        <f>'DRE + DCF'!$AE$38*'DRE + DCF'!$AE$39*(1+G573)/(R573-G573)/AC573</f>
        <v>49.46202452928874</v>
      </c>
      <c r="G573" s="92">
        <f>R573*(1-'DRE + DCF'!$AE$39)</f>
        <v>8.9491299075872055E-2</v>
      </c>
      <c r="H573" s="94">
        <f t="shared" si="64"/>
        <v>0.14915216512645343</v>
      </c>
      <c r="I573" s="94">
        <f t="shared" si="63"/>
        <v>0.14915216512645343</v>
      </c>
      <c r="J573" s="94">
        <f t="shared" si="63"/>
        <v>0.14915216512645343</v>
      </c>
      <c r="K573" s="94">
        <f t="shared" si="63"/>
        <v>0.14915216512645343</v>
      </c>
      <c r="L573" s="94">
        <f t="shared" si="63"/>
        <v>0.14915216512645343</v>
      </c>
      <c r="M573" s="94">
        <f t="shared" si="63"/>
        <v>0.14915216512645343</v>
      </c>
      <c r="N573" s="94">
        <f t="shared" si="63"/>
        <v>0.14915216512645343</v>
      </c>
      <c r="O573" s="94">
        <f t="shared" si="63"/>
        <v>0.14915216512645343</v>
      </c>
      <c r="P573" s="94">
        <f t="shared" si="63"/>
        <v>0.14915216512645343</v>
      </c>
      <c r="Q573" s="94">
        <f t="shared" si="63"/>
        <v>0.14915216512645343</v>
      </c>
      <c r="R573" s="94">
        <f t="shared" si="63"/>
        <v>0.14915216512645343</v>
      </c>
      <c r="S573" s="93">
        <f>(1+H573)^((5-Dashboard!$F$9)*3/12)</f>
        <v>1.0719851515419667</v>
      </c>
      <c r="T573" s="93">
        <f t="shared" si="62"/>
        <v>1.2318740578778602</v>
      </c>
      <c r="U573" s="93">
        <f t="shared" si="62"/>
        <v>1.4156107407734531</v>
      </c>
      <c r="V573" s="93">
        <f t="shared" si="62"/>
        <v>1.626752147736076</v>
      </c>
      <c r="W573" s="93">
        <f t="shared" si="62"/>
        <v>1.8693857526950199</v>
      </c>
      <c r="X573" s="93">
        <f t="shared" si="62"/>
        <v>2.1482086851660269</v>
      </c>
      <c r="Y573" s="93">
        <f t="shared" si="61"/>
        <v>2.4686186617019916</v>
      </c>
      <c r="Z573" s="93">
        <f t="shared" si="61"/>
        <v>2.8368184799664116</v>
      </c>
      <c r="AA573" s="93">
        <f t="shared" si="61"/>
        <v>3.2599360983241361</v>
      </c>
      <c r="AB573" s="93">
        <f t="shared" si="61"/>
        <v>3.7461626255630636</v>
      </c>
      <c r="AC573" s="95">
        <f t="shared" si="61"/>
        <v>4.3049108920815939</v>
      </c>
      <c r="AE573" s="96"/>
    </row>
    <row r="574" spans="3:31" ht="24.75" customHeight="1" x14ac:dyDescent="0.25">
      <c r="C574" s="91">
        <f>ABS(E574-Dashboard!$F$13)</f>
        <v>32.270078684022742</v>
      </c>
      <c r="D574" s="92">
        <f t="shared" si="59"/>
        <v>0.14925216512645342</v>
      </c>
      <c r="E574" s="93" cm="1">
        <f t="array" ref="E574">SUM('DRE + DCF'!$S$41/TIR!S574,'DRE + DCF'!$U$41:$AD$41/TIR!T574:AC574,TIR!F574)</f>
        <v>79.89007868402274</v>
      </c>
      <c r="F574" s="100">
        <f>'DRE + DCF'!$AE$38*'DRE + DCF'!$AE$39*(1+G574)/(R574-G574)/AC574</f>
        <v>49.386462838196209</v>
      </c>
      <c r="G574" s="92">
        <f>R574*(1-'DRE + DCF'!$AE$39)</f>
        <v>8.9551299075872046E-2</v>
      </c>
      <c r="H574" s="94">
        <f t="shared" si="64"/>
        <v>0.14925216512645342</v>
      </c>
      <c r="I574" s="94">
        <f t="shared" si="63"/>
        <v>0.14925216512645342</v>
      </c>
      <c r="J574" s="94">
        <f t="shared" si="63"/>
        <v>0.14925216512645342</v>
      </c>
      <c r="K574" s="94">
        <f t="shared" si="63"/>
        <v>0.14925216512645342</v>
      </c>
      <c r="L574" s="94">
        <f t="shared" si="63"/>
        <v>0.14925216512645342</v>
      </c>
      <c r="M574" s="94">
        <f t="shared" si="63"/>
        <v>0.14925216512645342</v>
      </c>
      <c r="N574" s="94">
        <f t="shared" si="63"/>
        <v>0.14925216512645342</v>
      </c>
      <c r="O574" s="94">
        <f t="shared" si="63"/>
        <v>0.14925216512645342</v>
      </c>
      <c r="P574" s="94">
        <f t="shared" si="63"/>
        <v>0.14925216512645342</v>
      </c>
      <c r="Q574" s="94">
        <f t="shared" si="63"/>
        <v>0.14925216512645342</v>
      </c>
      <c r="R574" s="94">
        <f t="shared" si="63"/>
        <v>0.14925216512645342</v>
      </c>
      <c r="S574" s="93">
        <f>(1+H574)^((5-Dashboard!$F$9)*3/12)</f>
        <v>1.0720317929643941</v>
      </c>
      <c r="T574" s="93">
        <f t="shared" si="62"/>
        <v>1.2320348591487238</v>
      </c>
      <c r="U574" s="93">
        <f t="shared" si="62"/>
        <v>1.4159187293879358</v>
      </c>
      <c r="V574" s="93">
        <f t="shared" si="62"/>
        <v>1.6272476653921821</v>
      </c>
      <c r="W574" s="93">
        <f t="shared" si="62"/>
        <v>1.8701179026489319</v>
      </c>
      <c r="X574" s="93">
        <f t="shared" si="62"/>
        <v>2.1492370486610266</v>
      </c>
      <c r="Y574" s="93">
        <f t="shared" si="61"/>
        <v>2.4700153315436735</v>
      </c>
      <c r="Z574" s="93">
        <f t="shared" si="61"/>
        <v>2.8386704676721011</v>
      </c>
      <c r="AA574" s="93">
        <f t="shared" si="61"/>
        <v>3.2623481810526842</v>
      </c>
      <c r="AB574" s="93">
        <f t="shared" si="61"/>
        <v>3.7492607104711442</v>
      </c>
      <c r="AC574" s="95">
        <f t="shared" si="61"/>
        <v>4.3088459891325073</v>
      </c>
      <c r="AE574" s="96"/>
    </row>
    <row r="575" spans="3:31" ht="24.75" customHeight="1" x14ac:dyDescent="0.25">
      <c r="C575" s="91">
        <f>ABS(E575-Dashboard!$F$13)</f>
        <v>32.180457881942054</v>
      </c>
      <c r="D575" s="92">
        <f t="shared" si="59"/>
        <v>0.14935216512645341</v>
      </c>
      <c r="E575" s="93" cm="1">
        <f t="array" ref="E575">SUM('DRE + DCF'!$S$41/TIR!S575,'DRE + DCF'!$U$41:$AD$41/TIR!T575:AC575,TIR!F575)</f>
        <v>79.800457881942052</v>
      </c>
      <c r="F575" s="100">
        <f>'DRE + DCF'!$AE$38*'DRE + DCF'!$AE$39*(1+G575)/(R575-G575)/AC575</f>
        <v>49.311042487296596</v>
      </c>
      <c r="G575" s="92">
        <f>R575*(1-'DRE + DCF'!$AE$39)</f>
        <v>8.961129907587205E-2</v>
      </c>
      <c r="H575" s="94">
        <f t="shared" si="64"/>
        <v>0.14935216512645341</v>
      </c>
      <c r="I575" s="94">
        <f t="shared" si="63"/>
        <v>0.14935216512645341</v>
      </c>
      <c r="J575" s="94">
        <f t="shared" si="63"/>
        <v>0.14935216512645341</v>
      </c>
      <c r="K575" s="94">
        <f t="shared" si="63"/>
        <v>0.14935216512645341</v>
      </c>
      <c r="L575" s="94">
        <f t="shared" si="63"/>
        <v>0.14935216512645341</v>
      </c>
      <c r="M575" s="94">
        <f t="shared" si="63"/>
        <v>0.14935216512645341</v>
      </c>
      <c r="N575" s="94">
        <f t="shared" si="63"/>
        <v>0.14935216512645341</v>
      </c>
      <c r="O575" s="94">
        <f t="shared" si="63"/>
        <v>0.14935216512645341</v>
      </c>
      <c r="P575" s="94">
        <f t="shared" si="63"/>
        <v>0.14935216512645341</v>
      </c>
      <c r="Q575" s="94">
        <f t="shared" si="63"/>
        <v>0.14935216512645341</v>
      </c>
      <c r="R575" s="94">
        <f t="shared" si="63"/>
        <v>0.14935216512645341</v>
      </c>
      <c r="S575" s="93">
        <f>(1+H575)^((5-Dashboard!$F$9)*3/12)</f>
        <v>1.072078432357658</v>
      </c>
      <c r="T575" s="93">
        <f t="shared" si="62"/>
        <v>1.2321956674156482</v>
      </c>
      <c r="U575" s="93">
        <f t="shared" si="62"/>
        <v>1.4162267582036105</v>
      </c>
      <c r="V575" s="93">
        <f t="shared" si="62"/>
        <v>1.6277432908513378</v>
      </c>
      <c r="W575" s="93">
        <f t="shared" si="62"/>
        <v>1.8708502756100434</v>
      </c>
      <c r="X575" s="93">
        <f t="shared" si="62"/>
        <v>2.1502658148998255</v>
      </c>
      <c r="Y575" s="93">
        <f t="shared" si="61"/>
        <v>2.4714126699525121</v>
      </c>
      <c r="Z575" s="93">
        <f t="shared" si="61"/>
        <v>2.8405235031308687</v>
      </c>
      <c r="AA575" s="93">
        <f t="shared" si="61"/>
        <v>3.264761838416042</v>
      </c>
      <c r="AB575" s="93">
        <f t="shared" si="61"/>
        <v>3.7523610876056979</v>
      </c>
      <c r="AC575" s="95">
        <f t="shared" si="61"/>
        <v>4.3127843403758623</v>
      </c>
      <c r="AE575" s="96"/>
    </row>
    <row r="576" spans="3:31" ht="24.75" customHeight="1" x14ac:dyDescent="0.25">
      <c r="C576" s="91">
        <f>ABS(E576-Dashboard!$F$13)</f>
        <v>32.090988170009489</v>
      </c>
      <c r="D576" s="92">
        <f t="shared" si="59"/>
        <v>0.1494521651264534</v>
      </c>
      <c r="E576" s="93" cm="1">
        <f t="array" ref="E576">SUM('DRE + DCF'!$S$41/TIR!S576,'DRE + DCF'!$U$41:$AD$41/TIR!T576:AC576,TIR!F576)</f>
        <v>79.710988170009486</v>
      </c>
      <c r="F576" s="100">
        <f>'DRE + DCF'!$AE$38*'DRE + DCF'!$AE$39*(1+G576)/(R576-G576)/AC576</f>
        <v>49.235763151302827</v>
      </c>
      <c r="G576" s="92">
        <f>R576*(1-'DRE + DCF'!$AE$39)</f>
        <v>8.9671299075872041E-2</v>
      </c>
      <c r="H576" s="94">
        <f t="shared" si="64"/>
        <v>0.1494521651264534</v>
      </c>
      <c r="I576" s="94">
        <f t="shared" si="63"/>
        <v>0.1494521651264534</v>
      </c>
      <c r="J576" s="94">
        <f t="shared" si="63"/>
        <v>0.1494521651264534</v>
      </c>
      <c r="K576" s="94">
        <f t="shared" si="63"/>
        <v>0.1494521651264534</v>
      </c>
      <c r="L576" s="94">
        <f t="shared" si="63"/>
        <v>0.1494521651264534</v>
      </c>
      <c r="M576" s="94">
        <f t="shared" si="63"/>
        <v>0.1494521651264534</v>
      </c>
      <c r="N576" s="94">
        <f t="shared" si="63"/>
        <v>0.1494521651264534</v>
      </c>
      <c r="O576" s="94">
        <f t="shared" si="63"/>
        <v>0.1494521651264534</v>
      </c>
      <c r="P576" s="94">
        <f t="shared" si="63"/>
        <v>0.1494521651264534</v>
      </c>
      <c r="Q576" s="94">
        <f t="shared" si="63"/>
        <v>0.1494521651264534</v>
      </c>
      <c r="R576" s="94">
        <f t="shared" si="63"/>
        <v>0.1494521651264534</v>
      </c>
      <c r="S576" s="93">
        <f>(1+H576)^((5-Dashboard!$F$9)*3/12)</f>
        <v>1.0721250697220233</v>
      </c>
      <c r="T576" s="93">
        <f t="shared" si="62"/>
        <v>1.2323564826783293</v>
      </c>
      <c r="U576" s="93">
        <f t="shared" si="62"/>
        <v>1.4165348272222262</v>
      </c>
      <c r="V576" s="93">
        <f t="shared" si="62"/>
        <v>1.6282390241276143</v>
      </c>
      <c r="W576" s="93">
        <f t="shared" si="62"/>
        <v>1.8715828716268699</v>
      </c>
      <c r="X576" s="93">
        <f t="shared" si="62"/>
        <v>2.1512949840050903</v>
      </c>
      <c r="Y576" s="93">
        <f t="shared" si="61"/>
        <v>2.47281067719033</v>
      </c>
      <c r="Z576" s="93">
        <f t="shared" si="61"/>
        <v>2.8423775868442362</v>
      </c>
      <c r="AA576" s="93">
        <f t="shared" si="61"/>
        <v>3.267177071305011</v>
      </c>
      <c r="AB576" s="93">
        <f t="shared" si="61"/>
        <v>3.7554637584630495</v>
      </c>
      <c r="AC576" s="95">
        <f t="shared" si="61"/>
        <v>4.3167259482192799</v>
      </c>
      <c r="AE576" s="96"/>
    </row>
    <row r="577" spans="3:31" ht="24.75" customHeight="1" x14ac:dyDescent="0.25">
      <c r="C577" s="91">
        <f>ABS(E577-Dashboard!$F$13)</f>
        <v>32.001669215074209</v>
      </c>
      <c r="D577" s="92">
        <f t="shared" si="59"/>
        <v>0.14955216512645339</v>
      </c>
      <c r="E577" s="93" cm="1">
        <f t="array" ref="E577">SUM('DRE + DCF'!$S$41/TIR!S577,'DRE + DCF'!$U$41:$AD$41/TIR!T577:AC577,TIR!F577)</f>
        <v>79.621669215074206</v>
      </c>
      <c r="F577" s="100">
        <f>'DRE + DCF'!$AE$38*'DRE + DCF'!$AE$39*(1+G577)/(R577-G577)/AC577</f>
        <v>49.160624505844517</v>
      </c>
      <c r="G577" s="92">
        <f>R577*(1-'DRE + DCF'!$AE$39)</f>
        <v>8.9731299075872031E-2</v>
      </c>
      <c r="H577" s="94">
        <f t="shared" si="64"/>
        <v>0.14955216512645339</v>
      </c>
      <c r="I577" s="94">
        <f t="shared" si="63"/>
        <v>0.14955216512645339</v>
      </c>
      <c r="J577" s="94">
        <f t="shared" si="63"/>
        <v>0.14955216512645339</v>
      </c>
      <c r="K577" s="94">
        <f t="shared" si="63"/>
        <v>0.14955216512645339</v>
      </c>
      <c r="L577" s="94">
        <f t="shared" si="63"/>
        <v>0.14955216512645339</v>
      </c>
      <c r="M577" s="94">
        <f t="shared" si="63"/>
        <v>0.14955216512645339</v>
      </c>
      <c r="N577" s="94">
        <f t="shared" si="63"/>
        <v>0.14955216512645339</v>
      </c>
      <c r="O577" s="94">
        <f t="shared" si="63"/>
        <v>0.14955216512645339</v>
      </c>
      <c r="P577" s="94">
        <f t="shared" si="63"/>
        <v>0.14955216512645339</v>
      </c>
      <c r="Q577" s="94">
        <f t="shared" si="63"/>
        <v>0.14955216512645339</v>
      </c>
      <c r="R577" s="94">
        <f t="shared" si="63"/>
        <v>0.14955216512645339</v>
      </c>
      <c r="S577" s="93">
        <f>(1+H577)^((5-Dashboard!$F$9)*3/12)</f>
        <v>1.0721717050577548</v>
      </c>
      <c r="T577" s="93">
        <f t="shared" si="62"/>
        <v>1.2325173049364633</v>
      </c>
      <c r="U577" s="93">
        <f t="shared" si="62"/>
        <v>1.4168429364455324</v>
      </c>
      <c r="V577" s="93">
        <f t="shared" si="62"/>
        <v>1.6287348652350837</v>
      </c>
      <c r="W577" s="93">
        <f t="shared" si="62"/>
        <v>1.8723156907479326</v>
      </c>
      <c r="X577" s="93">
        <f t="shared" si="62"/>
        <v>2.1523245560995168</v>
      </c>
      <c r="Y577" s="93">
        <f t="shared" si="61"/>
        <v>2.4742093535190319</v>
      </c>
      <c r="Z577" s="93">
        <f t="shared" si="61"/>
        <v>2.8442327193139256</v>
      </c>
      <c r="AA577" s="93">
        <f t="shared" si="61"/>
        <v>3.2695938806108233</v>
      </c>
      <c r="AB577" s="93">
        <f t="shared" si="61"/>
        <v>3.7585687245403743</v>
      </c>
      <c r="AC577" s="95">
        <f t="shared" si="61"/>
        <v>4.320670815071959</v>
      </c>
      <c r="AE577" s="96"/>
    </row>
    <row r="578" spans="3:31" ht="24.75" customHeight="1" x14ac:dyDescent="0.25">
      <c r="C578" s="91">
        <f>ABS(E578-Dashboard!$F$13)</f>
        <v>31.912500684907947</v>
      </c>
      <c r="D578" s="92">
        <f t="shared" si="59"/>
        <v>0.14965216512645338</v>
      </c>
      <c r="E578" s="93" cm="1">
        <f t="array" ref="E578">SUM('DRE + DCF'!$S$41/TIR!S578,'DRE + DCF'!$U$41:$AD$41/TIR!T578:AC578,TIR!F578)</f>
        <v>79.532500684907944</v>
      </c>
      <c r="F578" s="100">
        <f>'DRE + DCF'!$AE$38*'DRE + DCF'!$AE$39*(1+G578)/(R578-G578)/AC578</f>
        <v>49.085626227464985</v>
      </c>
      <c r="G578" s="92">
        <f>R578*(1-'DRE + DCF'!$AE$39)</f>
        <v>8.9791299075872022E-2</v>
      </c>
      <c r="H578" s="94">
        <f t="shared" si="64"/>
        <v>0.14965216512645338</v>
      </c>
      <c r="I578" s="94">
        <f t="shared" si="63"/>
        <v>0.14965216512645338</v>
      </c>
      <c r="J578" s="94">
        <f t="shared" si="63"/>
        <v>0.14965216512645338</v>
      </c>
      <c r="K578" s="94">
        <f t="shared" si="63"/>
        <v>0.14965216512645338</v>
      </c>
      <c r="L578" s="94">
        <f t="shared" si="63"/>
        <v>0.14965216512645338</v>
      </c>
      <c r="M578" s="94">
        <f t="shared" si="63"/>
        <v>0.14965216512645338</v>
      </c>
      <c r="N578" s="94">
        <f t="shared" si="63"/>
        <v>0.14965216512645338</v>
      </c>
      <c r="O578" s="94">
        <f t="shared" si="63"/>
        <v>0.14965216512645338</v>
      </c>
      <c r="P578" s="94">
        <f t="shared" si="63"/>
        <v>0.14965216512645338</v>
      </c>
      <c r="Q578" s="94">
        <f t="shared" si="63"/>
        <v>0.14965216512645338</v>
      </c>
      <c r="R578" s="94">
        <f t="shared" si="63"/>
        <v>0.14965216512645338</v>
      </c>
      <c r="S578" s="93">
        <f>(1+H578)^((5-Dashboard!$F$9)*3/12)</f>
        <v>1.0722183383651174</v>
      </c>
      <c r="T578" s="93">
        <f t="shared" si="62"/>
        <v>1.2326781341897453</v>
      </c>
      <c r="U578" s="93">
        <f t="shared" si="62"/>
        <v>1.4171510858752774</v>
      </c>
      <c r="V578" s="93">
        <f t="shared" si="62"/>
        <v>1.6292308141878169</v>
      </c>
      <c r="W578" s="93">
        <f t="shared" si="62"/>
        <v>1.873048733021758</v>
      </c>
      <c r="X578" s="93">
        <f t="shared" si="62"/>
        <v>2.1533545313058244</v>
      </c>
      <c r="Y578" s="93">
        <f t="shared" si="61"/>
        <v>2.4756086992006003</v>
      </c>
      <c r="Z578" s="93">
        <f t="shared" si="61"/>
        <v>2.8460889010418526</v>
      </c>
      <c r="AA578" s="93">
        <f t="shared" si="61"/>
        <v>3.2720122672251342</v>
      </c>
      <c r="AB578" s="93">
        <f t="shared" si="61"/>
        <v>3.7616759873356909</v>
      </c>
      <c r="AC578" s="95">
        <f t="shared" si="61"/>
        <v>4.3246189433446656</v>
      </c>
      <c r="AE578" s="96"/>
    </row>
    <row r="579" spans="3:31" ht="24.75" customHeight="1" x14ac:dyDescent="0.25">
      <c r="C579" s="91">
        <f>ABS(E579-Dashboard!$F$13)</f>
        <v>31.823482248201692</v>
      </c>
      <c r="D579" s="92">
        <f t="shared" si="59"/>
        <v>0.14975216512645337</v>
      </c>
      <c r="E579" s="93" cm="1">
        <f t="array" ref="E579">SUM('DRE + DCF'!$S$41/TIR!S579,'DRE + DCF'!$U$41:$AD$41/TIR!T579:AC579,TIR!F579)</f>
        <v>79.44348224820169</v>
      </c>
      <c r="F579" s="100">
        <f>'DRE + DCF'!$AE$38*'DRE + DCF'!$AE$39*(1+G579)/(R579-G579)/AC579</f>
        <v>49.010767993618074</v>
      </c>
      <c r="G579" s="92">
        <f>R579*(1-'DRE + DCF'!$AE$39)</f>
        <v>8.9851299075872013E-2</v>
      </c>
      <c r="H579" s="94">
        <f t="shared" si="64"/>
        <v>0.14975216512645337</v>
      </c>
      <c r="I579" s="94">
        <f t="shared" si="63"/>
        <v>0.14975216512645337</v>
      </c>
      <c r="J579" s="94">
        <f t="shared" si="63"/>
        <v>0.14975216512645337</v>
      </c>
      <c r="K579" s="94">
        <f t="shared" si="63"/>
        <v>0.14975216512645337</v>
      </c>
      <c r="L579" s="94">
        <f t="shared" si="63"/>
        <v>0.14975216512645337</v>
      </c>
      <c r="M579" s="94">
        <f t="shared" si="63"/>
        <v>0.14975216512645337</v>
      </c>
      <c r="N579" s="94">
        <f t="shared" si="63"/>
        <v>0.14975216512645337</v>
      </c>
      <c r="O579" s="94">
        <f t="shared" si="63"/>
        <v>0.14975216512645337</v>
      </c>
      <c r="P579" s="94">
        <f t="shared" si="63"/>
        <v>0.14975216512645337</v>
      </c>
      <c r="Q579" s="94">
        <f t="shared" si="63"/>
        <v>0.14975216512645337</v>
      </c>
      <c r="R579" s="94">
        <f t="shared" si="63"/>
        <v>0.14975216512645337</v>
      </c>
      <c r="S579" s="93">
        <f>(1+H579)^((5-Dashboard!$F$9)*3/12)</f>
        <v>1.0722649696443753</v>
      </c>
      <c r="T579" s="93">
        <f t="shared" si="62"/>
        <v>1.2328389704378713</v>
      </c>
      <c r="U579" s="93">
        <f t="shared" si="62"/>
        <v>1.41745927551321</v>
      </c>
      <c r="V579" s="93">
        <f t="shared" si="62"/>
        <v>1.6297268709998871</v>
      </c>
      <c r="W579" s="93">
        <f t="shared" si="62"/>
        <v>1.8737819984968802</v>
      </c>
      <c r="X579" s="93">
        <f t="shared" si="62"/>
        <v>2.1543849097467604</v>
      </c>
      <c r="Y579" s="93">
        <f t="shared" si="61"/>
        <v>2.4770087144970963</v>
      </c>
      <c r="Z579" s="93">
        <f t="shared" si="61"/>
        <v>2.8479461325301294</v>
      </c>
      <c r="AA579" s="93">
        <f t="shared" si="61"/>
        <v>3.2744322320400254</v>
      </c>
      <c r="AB579" s="93">
        <f t="shared" si="61"/>
        <v>3.7647855483478643</v>
      </c>
      <c r="AC579" s="95">
        <f t="shared" si="61"/>
        <v>4.3285703354497382</v>
      </c>
      <c r="AE579" s="96"/>
    </row>
    <row r="580" spans="3:31" ht="24.75" customHeight="1" x14ac:dyDescent="0.25">
      <c r="C580" s="91">
        <f>ABS(E580-Dashboard!$F$13)</f>
        <v>31.734613574562609</v>
      </c>
      <c r="D580" s="92">
        <f t="shared" si="59"/>
        <v>0.14985216512645336</v>
      </c>
      <c r="E580" s="93" cm="1">
        <f t="array" ref="E580">SUM('DRE + DCF'!$S$41/TIR!S580,'DRE + DCF'!$U$41:$AD$41/TIR!T580:AC580,TIR!F580)</f>
        <v>79.354613574562606</v>
      </c>
      <c r="F580" s="100">
        <f>'DRE + DCF'!$AE$38*'DRE + DCF'!$AE$39*(1+G580)/(R580-G580)/AC580</f>
        <v>48.936049482664977</v>
      </c>
      <c r="G580" s="92">
        <f>R580*(1-'DRE + DCF'!$AE$39)</f>
        <v>8.9911299075872017E-2</v>
      </c>
      <c r="H580" s="94">
        <f t="shared" si="64"/>
        <v>0.14985216512645336</v>
      </c>
      <c r="I580" s="94">
        <f t="shared" si="63"/>
        <v>0.14985216512645336</v>
      </c>
      <c r="J580" s="94">
        <f t="shared" si="63"/>
        <v>0.14985216512645336</v>
      </c>
      <c r="K580" s="94">
        <f t="shared" si="63"/>
        <v>0.14985216512645336</v>
      </c>
      <c r="L580" s="94">
        <f t="shared" si="63"/>
        <v>0.14985216512645336</v>
      </c>
      <c r="M580" s="94">
        <f t="shared" si="63"/>
        <v>0.14985216512645336</v>
      </c>
      <c r="N580" s="94">
        <f t="shared" si="63"/>
        <v>0.14985216512645336</v>
      </c>
      <c r="O580" s="94">
        <f t="shared" si="63"/>
        <v>0.14985216512645336</v>
      </c>
      <c r="P580" s="94">
        <f t="shared" si="63"/>
        <v>0.14985216512645336</v>
      </c>
      <c r="Q580" s="94">
        <f t="shared" si="63"/>
        <v>0.14985216512645336</v>
      </c>
      <c r="R580" s="94">
        <f t="shared" si="63"/>
        <v>0.14985216512645336</v>
      </c>
      <c r="S580" s="93">
        <f>(1+H580)^((5-Dashboard!$F$9)*3/12)</f>
        <v>1.0723115988957936</v>
      </c>
      <c r="T580" s="93">
        <f t="shared" si="62"/>
        <v>1.2329998136805371</v>
      </c>
      <c r="U580" s="93">
        <f t="shared" si="62"/>
        <v>1.4177675053610792</v>
      </c>
      <c r="V580" s="93">
        <f t="shared" si="62"/>
        <v>1.6302230356853673</v>
      </c>
      <c r="W580" s="93">
        <f t="shared" si="62"/>
        <v>1.8745154872218388</v>
      </c>
      <c r="X580" s="93">
        <f t="shared" si="62"/>
        <v>2.1554156915450999</v>
      </c>
      <c r="Y580" s="93">
        <f t="shared" si="61"/>
        <v>2.4784093996706646</v>
      </c>
      <c r="Z580" s="93">
        <f t="shared" si="61"/>
        <v>2.849804414281067</v>
      </c>
      <c r="AA580" s="93">
        <f t="shared" si="61"/>
        <v>3.276853775948009</v>
      </c>
      <c r="AB580" s="93">
        <f t="shared" si="61"/>
        <v>3.7678974090766117</v>
      </c>
      <c r="AC580" s="95">
        <f t="shared" si="61"/>
        <v>4.3325249938010959</v>
      </c>
      <c r="AE580" s="96"/>
    </row>
    <row r="581" spans="3:31" ht="24.75" customHeight="1" x14ac:dyDescent="0.25">
      <c r="C581" s="91">
        <f>ABS(E581-Dashboard!$F$13)</f>
        <v>31.645894334511077</v>
      </c>
      <c r="D581" s="92">
        <f t="shared" si="59"/>
        <v>0.14995216512645335</v>
      </c>
      <c r="E581" s="93" cm="1">
        <f t="array" ref="E581">SUM('DRE + DCF'!$S$41/TIR!S581,'DRE + DCF'!$U$41:$AD$41/TIR!T581:AC581,TIR!F581)</f>
        <v>79.265894334511074</v>
      </c>
      <c r="F581" s="100">
        <f>'DRE + DCF'!$AE$38*'DRE + DCF'!$AE$39*(1+G581)/(R581-G581)/AC581</f>
        <v>48.861470373871313</v>
      </c>
      <c r="G581" s="92">
        <f>R581*(1-'DRE + DCF'!$AE$39)</f>
        <v>8.9971299075872008E-2</v>
      </c>
      <c r="H581" s="94">
        <f t="shared" si="64"/>
        <v>0.14995216512645335</v>
      </c>
      <c r="I581" s="94">
        <f t="shared" si="63"/>
        <v>0.14995216512645335</v>
      </c>
      <c r="J581" s="94">
        <f t="shared" si="63"/>
        <v>0.14995216512645335</v>
      </c>
      <c r="K581" s="94">
        <f t="shared" si="63"/>
        <v>0.14995216512645335</v>
      </c>
      <c r="L581" s="94">
        <f t="shared" si="63"/>
        <v>0.14995216512645335</v>
      </c>
      <c r="M581" s="94">
        <f t="shared" si="63"/>
        <v>0.14995216512645335</v>
      </c>
      <c r="N581" s="94">
        <f t="shared" si="63"/>
        <v>0.14995216512645335</v>
      </c>
      <c r="O581" s="94">
        <f t="shared" si="63"/>
        <v>0.14995216512645335</v>
      </c>
      <c r="P581" s="94">
        <f t="shared" si="63"/>
        <v>0.14995216512645335</v>
      </c>
      <c r="Q581" s="94">
        <f t="shared" si="63"/>
        <v>0.14995216512645335</v>
      </c>
      <c r="R581" s="94">
        <f t="shared" si="63"/>
        <v>0.14995216512645335</v>
      </c>
      <c r="S581" s="93">
        <f>(1+H581)^((5-Dashboard!$F$9)*3/12)</f>
        <v>1.0723582261196365</v>
      </c>
      <c r="T581" s="93">
        <f t="shared" si="62"/>
        <v>1.2331606639174388</v>
      </c>
      <c r="U581" s="93">
        <f t="shared" si="62"/>
        <v>1.4180757754206335</v>
      </c>
      <c r="V581" s="93">
        <f t="shared" si="62"/>
        <v>1.6307193082583316</v>
      </c>
      <c r="W581" s="93">
        <f t="shared" si="62"/>
        <v>1.8752491992451805</v>
      </c>
      <c r="X581" s="93">
        <f t="shared" si="62"/>
        <v>2.1564468768236429</v>
      </c>
      <c r="Y581" s="93">
        <f t="shared" si="61"/>
        <v>2.479810754983526</v>
      </c>
      <c r="Z581" s="93">
        <f t="shared" si="61"/>
        <v>2.8516637467971706</v>
      </c>
      <c r="AA581" s="93">
        <f t="shared" si="61"/>
        <v>3.2792768998420203</v>
      </c>
      <c r="AB581" s="93">
        <f t="shared" si="61"/>
        <v>3.7710115710224947</v>
      </c>
      <c r="AC581" s="95">
        <f t="shared" si="61"/>
        <v>4.3364829208142259</v>
      </c>
      <c r="AE581" s="96"/>
    </row>
    <row r="582" spans="3:31" ht="24.75" customHeight="1" x14ac:dyDescent="0.25">
      <c r="C582" s="91">
        <f>ABS(E582-Dashboard!$F$13)</f>
        <v>31.557324199477513</v>
      </c>
      <c r="D582" s="92">
        <f t="shared" si="59"/>
        <v>0.15005216512645334</v>
      </c>
      <c r="E582" s="93" cm="1">
        <f t="array" ref="E582">SUM('DRE + DCF'!$S$41/TIR!S582,'DRE + DCF'!$U$41:$AD$41/TIR!T582:AC582,TIR!F582)</f>
        <v>79.177324199477511</v>
      </c>
      <c r="F582" s="100">
        <f>'DRE + DCF'!$AE$38*'DRE + DCF'!$AE$39*(1+G582)/(R582-G582)/AC582</f>
        <v>48.787030347403963</v>
      </c>
      <c r="G582" s="92">
        <f>R582*(1-'DRE + DCF'!$AE$39)</f>
        <v>9.0031299075871998E-2</v>
      </c>
      <c r="H582" s="94">
        <f t="shared" si="64"/>
        <v>0.15005216512645334</v>
      </c>
      <c r="I582" s="94">
        <f t="shared" si="63"/>
        <v>0.15005216512645334</v>
      </c>
      <c r="J582" s="94">
        <f t="shared" si="63"/>
        <v>0.15005216512645334</v>
      </c>
      <c r="K582" s="94">
        <f t="shared" si="63"/>
        <v>0.15005216512645334</v>
      </c>
      <c r="L582" s="94">
        <f t="shared" si="63"/>
        <v>0.15005216512645334</v>
      </c>
      <c r="M582" s="94">
        <f t="shared" si="63"/>
        <v>0.15005216512645334</v>
      </c>
      <c r="N582" s="94">
        <f t="shared" si="63"/>
        <v>0.15005216512645334</v>
      </c>
      <c r="O582" s="94">
        <f t="shared" si="63"/>
        <v>0.15005216512645334</v>
      </c>
      <c r="P582" s="94">
        <f t="shared" si="63"/>
        <v>0.15005216512645334</v>
      </c>
      <c r="Q582" s="94">
        <f t="shared" si="63"/>
        <v>0.15005216512645334</v>
      </c>
      <c r="R582" s="94">
        <f t="shared" si="63"/>
        <v>0.15005216512645334</v>
      </c>
      <c r="S582" s="93">
        <f>(1+H582)^((5-Dashboard!$F$9)*3/12)</f>
        <v>1.0724048513161684</v>
      </c>
      <c r="T582" s="93">
        <f t="shared" si="62"/>
        <v>1.2333215211482715</v>
      </c>
      <c r="U582" s="93">
        <f t="shared" si="62"/>
        <v>1.4183840856936205</v>
      </c>
      <c r="V582" s="93">
        <f t="shared" si="62"/>
        <v>1.6312156887328531</v>
      </c>
      <c r="W582" s="93">
        <f t="shared" si="62"/>
        <v>1.8759831346154563</v>
      </c>
      <c r="X582" s="93">
        <f t="shared" si="62"/>
        <v>2.157478465705216</v>
      </c>
      <c r="Y582" s="93">
        <f t="shared" si="61"/>
        <v>2.481212780697982</v>
      </c>
      <c r="Z582" s="93">
        <f t="shared" si="61"/>
        <v>2.8535241305811416</v>
      </c>
      <c r="AA582" s="93">
        <f t="shared" si="61"/>
        <v>3.2817016046154222</v>
      </c>
      <c r="AB582" s="93">
        <f t="shared" si="61"/>
        <v>3.774128035686922</v>
      </c>
      <c r="AC582" s="95">
        <f t="shared" si="61"/>
        <v>4.3404441189061931</v>
      </c>
      <c r="AE582" s="96"/>
    </row>
    <row r="583" spans="3:31" ht="24.75" customHeight="1" x14ac:dyDescent="0.25">
      <c r="C583" s="91">
        <f>ABS(E583-Dashboard!$F$13)</f>
        <v>31.468902841799185</v>
      </c>
      <c r="D583" s="92">
        <f t="shared" si="59"/>
        <v>0.15015216512645332</v>
      </c>
      <c r="E583" s="93" cm="1">
        <f t="array" ref="E583">SUM('DRE + DCF'!$S$41/TIR!S583,'DRE + DCF'!$U$41:$AD$41/TIR!T583:AC583,TIR!F583)</f>
        <v>79.088902841799182</v>
      </c>
      <c r="F583" s="100">
        <f>'DRE + DCF'!$AE$38*'DRE + DCF'!$AE$39*(1+G583)/(R583-G583)/AC583</f>
        <v>48.712729084327947</v>
      </c>
      <c r="G583" s="92">
        <f>R583*(1-'DRE + DCF'!$AE$39)</f>
        <v>9.0091299075871989E-2</v>
      </c>
      <c r="H583" s="94">
        <f t="shared" si="64"/>
        <v>0.15015216512645332</v>
      </c>
      <c r="I583" s="94">
        <f t="shared" si="63"/>
        <v>0.15015216512645332</v>
      </c>
      <c r="J583" s="94">
        <f t="shared" si="63"/>
        <v>0.15015216512645332</v>
      </c>
      <c r="K583" s="94">
        <f t="shared" si="63"/>
        <v>0.15015216512645332</v>
      </c>
      <c r="L583" s="94">
        <f t="shared" si="63"/>
        <v>0.15015216512645332</v>
      </c>
      <c r="M583" s="94">
        <f t="shared" si="63"/>
        <v>0.15015216512645332</v>
      </c>
      <c r="N583" s="94">
        <f t="shared" si="63"/>
        <v>0.15015216512645332</v>
      </c>
      <c r="O583" s="94">
        <f t="shared" si="63"/>
        <v>0.15015216512645332</v>
      </c>
      <c r="P583" s="94">
        <f t="shared" si="63"/>
        <v>0.15015216512645332</v>
      </c>
      <c r="Q583" s="94">
        <f t="shared" si="63"/>
        <v>0.15015216512645332</v>
      </c>
      <c r="R583" s="94">
        <f t="shared" si="63"/>
        <v>0.15015216512645332</v>
      </c>
      <c r="S583" s="93">
        <f>(1+H583)^((5-Dashboard!$F$9)*3/12)</f>
        <v>1.0724514744856539</v>
      </c>
      <c r="T583" s="93">
        <f t="shared" si="62"/>
        <v>1.2334823853727321</v>
      </c>
      <c r="U583" s="93">
        <f t="shared" si="62"/>
        <v>1.4186924361817901</v>
      </c>
      <c r="V583" s="93">
        <f t="shared" si="62"/>
        <v>1.6317121771230085</v>
      </c>
      <c r="W583" s="93">
        <f t="shared" si="62"/>
        <v>1.8767172933812271</v>
      </c>
      <c r="X583" s="93">
        <f t="shared" si="62"/>
        <v>2.1585104583126755</v>
      </c>
      <c r="Y583" s="93">
        <f t="shared" si="61"/>
        <v>2.4826154770764166</v>
      </c>
      <c r="Z583" s="93">
        <f t="shared" si="61"/>
        <v>2.8553855661358831</v>
      </c>
      <c r="AA583" s="93">
        <f t="shared" si="61"/>
        <v>3.2841278911620093</v>
      </c>
      <c r="AB583" s="93">
        <f t="shared" si="61"/>
        <v>3.7772468045721581</v>
      </c>
      <c r="AC583" s="95">
        <f t="shared" si="61"/>
        <v>4.3444085904956449</v>
      </c>
      <c r="AE583" s="96"/>
    </row>
    <row r="584" spans="3:31" ht="24.75" customHeight="1" x14ac:dyDescent="0.25">
      <c r="C584" s="91">
        <f>ABS(E584-Dashboard!$F$13)</f>
        <v>31.380629934717483</v>
      </c>
      <c r="D584" s="92">
        <f t="shared" si="59"/>
        <v>0.15025216512645331</v>
      </c>
      <c r="E584" s="93" cm="1">
        <f t="array" ref="E584">SUM('DRE + DCF'!$S$41/TIR!S584,'DRE + DCF'!$U$41:$AD$41/TIR!T584:AC584,TIR!F584)</f>
        <v>79.00062993471748</v>
      </c>
      <c r="F584" s="100">
        <f>'DRE + DCF'!$AE$38*'DRE + DCF'!$AE$39*(1+G584)/(R584-G584)/AC584</f>
        <v>48.63856626660359</v>
      </c>
      <c r="G584" s="92">
        <f>R584*(1-'DRE + DCF'!$AE$39)</f>
        <v>9.015129907587198E-2</v>
      </c>
      <c r="H584" s="94">
        <f t="shared" si="64"/>
        <v>0.15025216512645331</v>
      </c>
      <c r="I584" s="94">
        <f t="shared" si="63"/>
        <v>0.15025216512645331</v>
      </c>
      <c r="J584" s="94">
        <f t="shared" si="63"/>
        <v>0.15025216512645331</v>
      </c>
      <c r="K584" s="94">
        <f t="shared" si="63"/>
        <v>0.15025216512645331</v>
      </c>
      <c r="L584" s="94">
        <f t="shared" si="63"/>
        <v>0.15025216512645331</v>
      </c>
      <c r="M584" s="94">
        <f t="shared" si="63"/>
        <v>0.15025216512645331</v>
      </c>
      <c r="N584" s="94">
        <f t="shared" si="63"/>
        <v>0.15025216512645331</v>
      </c>
      <c r="O584" s="94">
        <f t="shared" si="63"/>
        <v>0.15025216512645331</v>
      </c>
      <c r="P584" s="94">
        <f t="shared" si="63"/>
        <v>0.15025216512645331</v>
      </c>
      <c r="Q584" s="94">
        <f t="shared" si="63"/>
        <v>0.15025216512645331</v>
      </c>
      <c r="R584" s="94">
        <f t="shared" si="63"/>
        <v>0.15025216512645331</v>
      </c>
      <c r="S584" s="93">
        <f>(1+H584)^((5-Dashboard!$F$9)*3/12)</f>
        <v>1.0724980956283574</v>
      </c>
      <c r="T584" s="93">
        <f t="shared" si="62"/>
        <v>1.233643256590516</v>
      </c>
      <c r="U584" s="93">
        <f t="shared" si="62"/>
        <v>1.4190008268868897</v>
      </c>
      <c r="V584" s="93">
        <f t="shared" si="62"/>
        <v>1.6322087734428723</v>
      </c>
      <c r="W584" s="93">
        <f t="shared" si="62"/>
        <v>1.8774516755910564</v>
      </c>
      <c r="X584" s="93">
        <f t="shared" si="62"/>
        <v>2.1595428547689002</v>
      </c>
      <c r="Y584" s="93">
        <f t="shared" si="61"/>
        <v>2.4840188443812892</v>
      </c>
      <c r="Z584" s="93">
        <f t="shared" si="61"/>
        <v>2.8572480539644882</v>
      </c>
      <c r="AA584" s="93">
        <f t="shared" si="61"/>
        <v>3.2865557603759976</v>
      </c>
      <c r="AB584" s="93">
        <f t="shared" si="61"/>
        <v>3.7803678791813082</v>
      </c>
      <c r="AC584" s="95">
        <f t="shared" si="61"/>
        <v>4.3483763380027982</v>
      </c>
      <c r="AE584" s="96"/>
    </row>
    <row r="585" spans="3:31" ht="24.75" customHeight="1" x14ac:dyDescent="0.25">
      <c r="C585" s="91">
        <f>ABS(E585-Dashboard!$F$13)</f>
        <v>31.292505152374552</v>
      </c>
      <c r="D585" s="92">
        <f t="shared" si="59"/>
        <v>0.1503521651264533</v>
      </c>
      <c r="E585" s="93" cm="1">
        <f t="array" ref="E585">SUM('DRE + DCF'!$S$41/TIR!S585,'DRE + DCF'!$U$41:$AD$41/TIR!T585:AC585,TIR!F585)</f>
        <v>78.91250515237455</v>
      </c>
      <c r="F585" s="100">
        <f>'DRE + DCF'!$AE$38*'DRE + DCF'!$AE$39*(1+G585)/(R585-G585)/AC585</f>
        <v>48.564541577083283</v>
      </c>
      <c r="G585" s="92">
        <f>R585*(1-'DRE + DCF'!$AE$39)</f>
        <v>9.0211299075871984E-2</v>
      </c>
      <c r="H585" s="94">
        <f t="shared" si="64"/>
        <v>0.1503521651264533</v>
      </c>
      <c r="I585" s="94">
        <f t="shared" si="63"/>
        <v>0.1503521651264533</v>
      </c>
      <c r="J585" s="94">
        <f t="shared" si="63"/>
        <v>0.1503521651264533</v>
      </c>
      <c r="K585" s="94">
        <f t="shared" si="63"/>
        <v>0.1503521651264533</v>
      </c>
      <c r="L585" s="94">
        <f t="shared" si="63"/>
        <v>0.1503521651264533</v>
      </c>
      <c r="M585" s="94">
        <f t="shared" si="63"/>
        <v>0.1503521651264533</v>
      </c>
      <c r="N585" s="94">
        <f t="shared" si="63"/>
        <v>0.1503521651264533</v>
      </c>
      <c r="O585" s="94">
        <f t="shared" si="63"/>
        <v>0.1503521651264533</v>
      </c>
      <c r="P585" s="94">
        <f t="shared" si="63"/>
        <v>0.1503521651264533</v>
      </c>
      <c r="Q585" s="94">
        <f t="shared" si="63"/>
        <v>0.1503521651264533</v>
      </c>
      <c r="R585" s="94">
        <f t="shared" si="63"/>
        <v>0.1503521651264533</v>
      </c>
      <c r="S585" s="93">
        <f>(1+H585)^((5-Dashboard!$F$9)*3/12)</f>
        <v>1.072544714744543</v>
      </c>
      <c r="T585" s="93">
        <f t="shared" si="62"/>
        <v>1.2338041348013193</v>
      </c>
      <c r="U585" s="93">
        <f t="shared" si="62"/>
        <v>1.4193092578106681</v>
      </c>
      <c r="V585" s="93">
        <f t="shared" si="62"/>
        <v>1.6327054777065213</v>
      </c>
      <c r="W585" s="93">
        <f t="shared" si="62"/>
        <v>1.8781862812935168</v>
      </c>
      <c r="X585" s="93">
        <f t="shared" si="62"/>
        <v>2.1605756551967987</v>
      </c>
      <c r="Y585" s="93">
        <f t="shared" si="61"/>
        <v>2.4854228828751426</v>
      </c>
      <c r="Z585" s="93">
        <f t="shared" si="61"/>
        <v>2.8591115945702512</v>
      </c>
      <c r="AA585" s="93">
        <f t="shared" si="61"/>
        <v>3.2889852131520345</v>
      </c>
      <c r="AB585" s="93">
        <f t="shared" si="61"/>
        <v>3.783491261018332</v>
      </c>
      <c r="AC585" s="95">
        <f t="shared" si="61"/>
        <v>4.3523473638494528</v>
      </c>
      <c r="AE585" s="96"/>
    </row>
    <row r="586" spans="3:31" ht="24.75" customHeight="1" x14ac:dyDescent="0.25">
      <c r="C586" s="91">
        <f>ABS(E586-Dashboard!$F$13)</f>
        <v>31.204528169810395</v>
      </c>
      <c r="D586" s="92">
        <f t="shared" si="59"/>
        <v>0.15045216512645329</v>
      </c>
      <c r="E586" s="93" cm="1">
        <f t="array" ref="E586">SUM('DRE + DCF'!$S$41/TIR!S586,'DRE + DCF'!$U$41:$AD$41/TIR!T586:AC586,TIR!F586)</f>
        <v>78.824528169810392</v>
      </c>
      <c r="F586" s="100">
        <f>'DRE + DCF'!$AE$38*'DRE + DCF'!$AE$39*(1+G586)/(R586-G586)/AC586</f>
        <v>48.490654699508504</v>
      </c>
      <c r="G586" s="92">
        <f>R586*(1-'DRE + DCF'!$AE$39)</f>
        <v>9.0271299075871975E-2</v>
      </c>
      <c r="H586" s="94">
        <f t="shared" si="64"/>
        <v>0.15045216512645329</v>
      </c>
      <c r="I586" s="94">
        <f t="shared" si="63"/>
        <v>0.15045216512645329</v>
      </c>
      <c r="J586" s="94">
        <f t="shared" si="63"/>
        <v>0.15045216512645329</v>
      </c>
      <c r="K586" s="94">
        <f t="shared" si="63"/>
        <v>0.15045216512645329</v>
      </c>
      <c r="L586" s="94">
        <f t="shared" ref="I586:R611" si="65">$D586</f>
        <v>0.15045216512645329</v>
      </c>
      <c r="M586" s="94">
        <f t="shared" si="65"/>
        <v>0.15045216512645329</v>
      </c>
      <c r="N586" s="94">
        <f t="shared" si="65"/>
        <v>0.15045216512645329</v>
      </c>
      <c r="O586" s="94">
        <f t="shared" si="65"/>
        <v>0.15045216512645329</v>
      </c>
      <c r="P586" s="94">
        <f t="shared" si="65"/>
        <v>0.15045216512645329</v>
      </c>
      <c r="Q586" s="94">
        <f t="shared" si="65"/>
        <v>0.15045216512645329</v>
      </c>
      <c r="R586" s="94">
        <f t="shared" si="65"/>
        <v>0.15045216512645329</v>
      </c>
      <c r="S586" s="93">
        <f>(1+H586)^((5-Dashboard!$F$9)*3/12)</f>
        <v>1.0725913318344751</v>
      </c>
      <c r="T586" s="93">
        <f t="shared" si="62"/>
        <v>1.233965020004838</v>
      </c>
      <c r="U586" s="93">
        <f t="shared" si="62"/>
        <v>1.419617728954873</v>
      </c>
      <c r="V586" s="93">
        <f t="shared" si="62"/>
        <v>1.6332022899280321</v>
      </c>
      <c r="W586" s="93">
        <f t="shared" si="62"/>
        <v>1.8789211105371859</v>
      </c>
      <c r="X586" s="93">
        <f t="shared" si="62"/>
        <v>2.1616088597193053</v>
      </c>
      <c r="Y586" s="93">
        <f t="shared" si="61"/>
        <v>2.4868275928205983</v>
      </c>
      <c r="Z586" s="93">
        <f t="shared" si="61"/>
        <v>2.8609761884566631</v>
      </c>
      <c r="AA586" s="93">
        <f t="shared" si="61"/>
        <v>3.2914162503851956</v>
      </c>
      <c r="AB586" s="93">
        <f t="shared" si="61"/>
        <v>3.7866169515880403</v>
      </c>
      <c r="AC586" s="95">
        <f t="shared" si="61"/>
        <v>4.3563216704589909</v>
      </c>
      <c r="AE586" s="96"/>
    </row>
    <row r="587" spans="3:31" ht="24.75" customHeight="1" x14ac:dyDescent="0.25">
      <c r="C587" s="91">
        <f>ABS(E587-Dashboard!$F$13)</f>
        <v>31.116698662959841</v>
      </c>
      <c r="D587" s="92">
        <f t="shared" si="59"/>
        <v>0.15055216512645328</v>
      </c>
      <c r="E587" s="93" cm="1">
        <f t="array" ref="E587">SUM('DRE + DCF'!$S$41/TIR!S587,'DRE + DCF'!$U$41:$AD$41/TIR!T587:AC587,TIR!F587)</f>
        <v>78.736698662959839</v>
      </c>
      <c r="F587" s="100">
        <f>'DRE + DCF'!$AE$38*'DRE + DCF'!$AE$39*(1+G587)/(R587-G587)/AC587</f>
        <v>48.416905318506871</v>
      </c>
      <c r="G587" s="92">
        <f>R587*(1-'DRE + DCF'!$AE$39)</f>
        <v>9.0331299075871965E-2</v>
      </c>
      <c r="H587" s="94">
        <f t="shared" si="64"/>
        <v>0.15055216512645328</v>
      </c>
      <c r="I587" s="94">
        <f t="shared" si="65"/>
        <v>0.15055216512645328</v>
      </c>
      <c r="J587" s="94">
        <f t="shared" si="65"/>
        <v>0.15055216512645328</v>
      </c>
      <c r="K587" s="94">
        <f t="shared" si="65"/>
        <v>0.15055216512645328</v>
      </c>
      <c r="L587" s="94">
        <f t="shared" si="65"/>
        <v>0.15055216512645328</v>
      </c>
      <c r="M587" s="94">
        <f t="shared" si="65"/>
        <v>0.15055216512645328</v>
      </c>
      <c r="N587" s="94">
        <f t="shared" si="65"/>
        <v>0.15055216512645328</v>
      </c>
      <c r="O587" s="94">
        <f t="shared" si="65"/>
        <v>0.15055216512645328</v>
      </c>
      <c r="P587" s="94">
        <f t="shared" si="65"/>
        <v>0.15055216512645328</v>
      </c>
      <c r="Q587" s="94">
        <f t="shared" si="65"/>
        <v>0.15055216512645328</v>
      </c>
      <c r="R587" s="94">
        <f t="shared" si="65"/>
        <v>0.15055216512645328</v>
      </c>
      <c r="S587" s="93">
        <f>(1+H587)^((5-Dashboard!$F$9)*3/12)</f>
        <v>1.072637946898418</v>
      </c>
      <c r="T587" s="93">
        <f t="shared" si="62"/>
        <v>1.2341259122007684</v>
      </c>
      <c r="U587" s="93">
        <f t="shared" si="62"/>
        <v>1.4199262403212531</v>
      </c>
      <c r="V587" s="93">
        <f t="shared" si="62"/>
        <v>1.6336992101214822</v>
      </c>
      <c r="W587" s="93">
        <f t="shared" si="62"/>
        <v>1.8796561633706477</v>
      </c>
      <c r="X587" s="93">
        <f t="shared" si="62"/>
        <v>2.162642468459381</v>
      </c>
      <c r="Y587" s="93">
        <f t="shared" si="61"/>
        <v>2.4882329744803582</v>
      </c>
      <c r="Z587" s="93">
        <f t="shared" si="61"/>
        <v>2.8628418361274108</v>
      </c>
      <c r="AA587" s="93">
        <f t="shared" si="61"/>
        <v>3.2938488729709832</v>
      </c>
      <c r="AB587" s="93">
        <f t="shared" si="61"/>
        <v>3.7897449523960924</v>
      </c>
      <c r="AC587" s="95">
        <f t="shared" si="61"/>
        <v>4.3602992602563715</v>
      </c>
      <c r="AE587" s="96"/>
    </row>
    <row r="588" spans="3:31" ht="24.75" customHeight="1" x14ac:dyDescent="0.25">
      <c r="C588" s="91">
        <f>ABS(E588-Dashboard!$F$13)</f>
        <v>31.029016308649638</v>
      </c>
      <c r="D588" s="92">
        <f t="shared" si="59"/>
        <v>0.15065216512645327</v>
      </c>
      <c r="E588" s="93" cm="1">
        <f t="array" ref="E588">SUM('DRE + DCF'!$S$41/TIR!S588,'DRE + DCF'!$U$41:$AD$41/TIR!T588:AC588,TIR!F588)</f>
        <v>78.649016308649635</v>
      </c>
      <c r="F588" s="100">
        <f>'DRE + DCF'!$AE$38*'DRE + DCF'!$AE$39*(1+G588)/(R588-G588)/AC588</f>
        <v>48.343293119589177</v>
      </c>
      <c r="G588" s="92">
        <f>R588*(1-'DRE + DCF'!$AE$39)</f>
        <v>9.0391299075871956E-2</v>
      </c>
      <c r="H588" s="94">
        <f t="shared" si="64"/>
        <v>0.15065216512645327</v>
      </c>
      <c r="I588" s="94">
        <f t="shared" si="65"/>
        <v>0.15065216512645327</v>
      </c>
      <c r="J588" s="94">
        <f t="shared" si="65"/>
        <v>0.15065216512645327</v>
      </c>
      <c r="K588" s="94">
        <f t="shared" si="65"/>
        <v>0.15065216512645327</v>
      </c>
      <c r="L588" s="94">
        <f t="shared" si="65"/>
        <v>0.15065216512645327</v>
      </c>
      <c r="M588" s="94">
        <f t="shared" si="65"/>
        <v>0.15065216512645327</v>
      </c>
      <c r="N588" s="94">
        <f t="shared" si="65"/>
        <v>0.15065216512645327</v>
      </c>
      <c r="O588" s="94">
        <f t="shared" si="65"/>
        <v>0.15065216512645327</v>
      </c>
      <c r="P588" s="94">
        <f t="shared" si="65"/>
        <v>0.15065216512645327</v>
      </c>
      <c r="Q588" s="94">
        <f t="shared" si="65"/>
        <v>0.15065216512645327</v>
      </c>
      <c r="R588" s="94">
        <f t="shared" si="65"/>
        <v>0.15065216512645327</v>
      </c>
      <c r="S588" s="93">
        <f>(1+H588)^((5-Dashboard!$F$9)*3/12)</f>
        <v>1.0726845599366355</v>
      </c>
      <c r="T588" s="93">
        <f t="shared" si="62"/>
        <v>1.2342868113888064</v>
      </c>
      <c r="U588" s="93">
        <f t="shared" si="62"/>
        <v>1.4202347919115561</v>
      </c>
      <c r="V588" s="93">
        <f t="shared" si="62"/>
        <v>1.6341962383009498</v>
      </c>
      <c r="W588" s="93">
        <f t="shared" si="62"/>
        <v>1.8803914398424932</v>
      </c>
      <c r="X588" s="93">
        <f t="shared" si="62"/>
        <v>2.1636764815400138</v>
      </c>
      <c r="Y588" s="93">
        <f t="shared" si="61"/>
        <v>2.4896390281172032</v>
      </c>
      <c r="Z588" s="93">
        <f t="shared" si="61"/>
        <v>2.8647085380863784</v>
      </c>
      <c r="AA588" s="93">
        <f t="shared" si="61"/>
        <v>3.2962830818053277</v>
      </c>
      <c r="AB588" s="93">
        <f t="shared" si="61"/>
        <v>3.7928752649489978</v>
      </c>
      <c r="AC588" s="95">
        <f t="shared" si="61"/>
        <v>4.3642801356681344</v>
      </c>
      <c r="AE588" s="96"/>
    </row>
    <row r="589" spans="3:31" ht="24.75" customHeight="1" x14ac:dyDescent="0.25">
      <c r="C589" s="91">
        <f>ABS(E589-Dashboard!$F$13)</f>
        <v>30.941480784595264</v>
      </c>
      <c r="D589" s="92">
        <f t="shared" si="59"/>
        <v>0.15075216512645326</v>
      </c>
      <c r="E589" s="93" cm="1">
        <f t="array" ref="E589">SUM('DRE + DCF'!$S$41/TIR!S589,'DRE + DCF'!$U$41:$AD$41/TIR!T589:AC589,TIR!F589)</f>
        <v>78.561480784595261</v>
      </c>
      <c r="F589" s="100">
        <f>'DRE + DCF'!$AE$38*'DRE + DCF'!$AE$39*(1+G589)/(R589-G589)/AC589</f>
        <v>48.269817789146266</v>
      </c>
      <c r="G589" s="92">
        <f>R589*(1-'DRE + DCF'!$AE$39)</f>
        <v>9.0451299075871947E-2</v>
      </c>
      <c r="H589" s="94">
        <f t="shared" si="64"/>
        <v>0.15075216512645326</v>
      </c>
      <c r="I589" s="94">
        <f t="shared" si="65"/>
        <v>0.15075216512645326</v>
      </c>
      <c r="J589" s="94">
        <f t="shared" si="65"/>
        <v>0.15075216512645326</v>
      </c>
      <c r="K589" s="94">
        <f t="shared" si="65"/>
        <v>0.15075216512645326</v>
      </c>
      <c r="L589" s="94">
        <f t="shared" si="65"/>
        <v>0.15075216512645326</v>
      </c>
      <c r="M589" s="94">
        <f t="shared" si="65"/>
        <v>0.15075216512645326</v>
      </c>
      <c r="N589" s="94">
        <f t="shared" si="65"/>
        <v>0.15075216512645326</v>
      </c>
      <c r="O589" s="94">
        <f t="shared" si="65"/>
        <v>0.15075216512645326</v>
      </c>
      <c r="P589" s="94">
        <f t="shared" si="65"/>
        <v>0.15075216512645326</v>
      </c>
      <c r="Q589" s="94">
        <f t="shared" si="65"/>
        <v>0.15075216512645326</v>
      </c>
      <c r="R589" s="94">
        <f t="shared" si="65"/>
        <v>0.15075216512645326</v>
      </c>
      <c r="S589" s="93">
        <f>(1+H589)^((5-Dashboard!$F$9)*3/12)</f>
        <v>1.0727311709493919</v>
      </c>
      <c r="T589" s="93">
        <f t="shared" si="62"/>
        <v>1.2344477175686481</v>
      </c>
      <c r="U589" s="93">
        <f t="shared" si="62"/>
        <v>1.4205433837275303</v>
      </c>
      <c r="V589" s="93">
        <f t="shared" si="62"/>
        <v>1.6346933744805134</v>
      </c>
      <c r="W589" s="93">
        <f t="shared" si="62"/>
        <v>1.8811269400013189</v>
      </c>
      <c r="X589" s="93">
        <f t="shared" si="62"/>
        <v>2.1647108990842172</v>
      </c>
      <c r="Y589" s="93">
        <f t="shared" si="61"/>
        <v>2.4910457539939941</v>
      </c>
      <c r="Z589" s="93">
        <f t="shared" si="61"/>
        <v>2.8665762948376465</v>
      </c>
      <c r="AA589" s="93">
        <f t="shared" si="61"/>
        <v>3.2987188777845877</v>
      </c>
      <c r="AB589" s="93">
        <f t="shared" si="61"/>
        <v>3.7960078907541184</v>
      </c>
      <c r="AC589" s="95">
        <f t="shared" si="61"/>
        <v>4.3682642991224023</v>
      </c>
      <c r="AE589" s="96"/>
    </row>
    <row r="590" spans="3:31" ht="24.75" customHeight="1" x14ac:dyDescent="0.25">
      <c r="C590" s="91">
        <f>ABS(E590-Dashboard!$F$13)</f>
        <v>30.85409176939816</v>
      </c>
      <c r="D590" s="92">
        <f t="shared" si="59"/>
        <v>0.15085216512645325</v>
      </c>
      <c r="E590" s="93" cm="1">
        <f t="array" ref="E590">SUM('DRE + DCF'!$S$41/TIR!S590,'DRE + DCF'!$U$41:$AD$41/TIR!T590:AC590,TIR!F590)</f>
        <v>78.474091769398157</v>
      </c>
      <c r="F590" s="100">
        <f>'DRE + DCF'!$AE$38*'DRE + DCF'!$AE$39*(1+G590)/(R590-G590)/AC590</f>
        <v>48.196479014446211</v>
      </c>
      <c r="G590" s="92">
        <f>R590*(1-'DRE + DCF'!$AE$39)</f>
        <v>9.0511299075871951E-2</v>
      </c>
      <c r="H590" s="94">
        <f t="shared" si="64"/>
        <v>0.15085216512645325</v>
      </c>
      <c r="I590" s="94">
        <f t="shared" si="65"/>
        <v>0.15085216512645325</v>
      </c>
      <c r="J590" s="94">
        <f t="shared" si="65"/>
        <v>0.15085216512645325</v>
      </c>
      <c r="K590" s="94">
        <f t="shared" si="65"/>
        <v>0.15085216512645325</v>
      </c>
      <c r="L590" s="94">
        <f t="shared" si="65"/>
        <v>0.15085216512645325</v>
      </c>
      <c r="M590" s="94">
        <f t="shared" si="65"/>
        <v>0.15085216512645325</v>
      </c>
      <c r="N590" s="94">
        <f t="shared" si="65"/>
        <v>0.15085216512645325</v>
      </c>
      <c r="O590" s="94">
        <f t="shared" si="65"/>
        <v>0.15085216512645325</v>
      </c>
      <c r="P590" s="94">
        <f t="shared" si="65"/>
        <v>0.15085216512645325</v>
      </c>
      <c r="Q590" s="94">
        <f t="shared" si="65"/>
        <v>0.15085216512645325</v>
      </c>
      <c r="R590" s="94">
        <f t="shared" si="65"/>
        <v>0.15085216512645325</v>
      </c>
      <c r="S590" s="93">
        <f>(1+H590)^((5-Dashboard!$F$9)*3/12)</f>
        <v>1.0727777799369509</v>
      </c>
      <c r="T590" s="93">
        <f t="shared" si="62"/>
        <v>1.2346086307399897</v>
      </c>
      <c r="U590" s="93">
        <f t="shared" si="62"/>
        <v>1.4208520157709228</v>
      </c>
      <c r="V590" s="93">
        <f t="shared" si="62"/>
        <v>1.635190618674252</v>
      </c>
      <c r="W590" s="93">
        <f t="shared" si="62"/>
        <v>1.8818626638957274</v>
      </c>
      <c r="X590" s="93">
        <f t="shared" si="62"/>
        <v>2.1657457212150328</v>
      </c>
      <c r="Y590" s="93">
        <f t="shared" si="61"/>
        <v>2.4924531523736722</v>
      </c>
      <c r="Z590" s="93">
        <f t="shared" si="61"/>
        <v>2.8684451068854941</v>
      </c>
      <c r="AA590" s="93">
        <f t="shared" si="61"/>
        <v>3.3011562618055512</v>
      </c>
      <c r="AB590" s="93">
        <f t="shared" si="61"/>
        <v>3.7991428313196671</v>
      </c>
      <c r="AC590" s="95">
        <f t="shared" si="61"/>
        <v>4.3722517530488823</v>
      </c>
      <c r="AE590" s="96"/>
    </row>
    <row r="591" spans="3:31" ht="24.75" customHeight="1" x14ac:dyDescent="0.25">
      <c r="C591" s="91">
        <f>ABS(E591-Dashboard!$F$13)</f>
        <v>30.766848942542516</v>
      </c>
      <c r="D591" s="92">
        <f t="shared" ref="D591:D654" si="66">D590+0.0001</f>
        <v>0.15095216512645324</v>
      </c>
      <c r="E591" s="93" cm="1">
        <f t="array" ref="E591">SUM('DRE + DCF'!$S$41/TIR!S591,'DRE + DCF'!$U$41:$AD$41/TIR!T591:AC591,TIR!F591)</f>
        <v>78.386848942542514</v>
      </c>
      <c r="F591" s="100">
        <f>'DRE + DCF'!$AE$38*'DRE + DCF'!$AE$39*(1+G591)/(R591-G591)/AC591</f>
        <v>48.123276483631216</v>
      </c>
      <c r="G591" s="92">
        <f>R591*(1-'DRE + DCF'!$AE$39)</f>
        <v>9.0571299075871942E-2</v>
      </c>
      <c r="H591" s="94">
        <f t="shared" si="64"/>
        <v>0.15095216512645324</v>
      </c>
      <c r="I591" s="94">
        <f t="shared" si="65"/>
        <v>0.15095216512645324</v>
      </c>
      <c r="J591" s="94">
        <f t="shared" si="65"/>
        <v>0.15095216512645324</v>
      </c>
      <c r="K591" s="94">
        <f t="shared" si="65"/>
        <v>0.15095216512645324</v>
      </c>
      <c r="L591" s="94">
        <f t="shared" si="65"/>
        <v>0.15095216512645324</v>
      </c>
      <c r="M591" s="94">
        <f t="shared" si="65"/>
        <v>0.15095216512645324</v>
      </c>
      <c r="N591" s="94">
        <f t="shared" si="65"/>
        <v>0.15095216512645324</v>
      </c>
      <c r="O591" s="94">
        <f t="shared" si="65"/>
        <v>0.15095216512645324</v>
      </c>
      <c r="P591" s="94">
        <f t="shared" si="65"/>
        <v>0.15095216512645324</v>
      </c>
      <c r="Q591" s="94">
        <f t="shared" si="65"/>
        <v>0.15095216512645324</v>
      </c>
      <c r="R591" s="94">
        <f t="shared" si="65"/>
        <v>0.15095216512645324</v>
      </c>
      <c r="S591" s="93">
        <f>(1+H591)^((5-Dashboard!$F$9)*3/12)</f>
        <v>1.072824386899577</v>
      </c>
      <c r="T591" s="93">
        <f t="shared" si="62"/>
        <v>1.2347695509025278</v>
      </c>
      <c r="U591" s="93">
        <f t="shared" si="62"/>
        <v>1.4211606880434826</v>
      </c>
      <c r="V591" s="93">
        <f t="shared" si="62"/>
        <v>1.6356879708962462</v>
      </c>
      <c r="W591" s="93">
        <f t="shared" si="62"/>
        <v>1.8825986115743294</v>
      </c>
      <c r="X591" s="93">
        <f t="shared" si="62"/>
        <v>2.1667809480555289</v>
      </c>
      <c r="Y591" s="93">
        <f t="shared" si="61"/>
        <v>2.4938612235192599</v>
      </c>
      <c r="Z591" s="93">
        <f t="shared" si="61"/>
        <v>2.8703149747343977</v>
      </c>
      <c r="AA591" s="93">
        <f t="shared" si="61"/>
        <v>3.3035952347654356</v>
      </c>
      <c r="AB591" s="93">
        <f t="shared" si="61"/>
        <v>3.8022800881547112</v>
      </c>
      <c r="AC591" s="95">
        <f t="shared" si="61"/>
        <v>4.3762424998788658</v>
      </c>
      <c r="AE591" s="96"/>
    </row>
    <row r="592" spans="3:31" ht="24.75" customHeight="1" x14ac:dyDescent="0.25">
      <c r="C592" s="91">
        <f>ABS(E592-Dashboard!$F$13)</f>
        <v>30.679751984392489</v>
      </c>
      <c r="D592" s="92">
        <f t="shared" si="66"/>
        <v>0.15105216512645323</v>
      </c>
      <c r="E592" s="93" cm="1">
        <f t="array" ref="E592">SUM('DRE + DCF'!$S$41/TIR!S592,'DRE + DCF'!$U$41:$AD$41/TIR!T592:AC592,TIR!F592)</f>
        <v>78.299751984392486</v>
      </c>
      <c r="F592" s="100">
        <f>'DRE + DCF'!$AE$38*'DRE + DCF'!$AE$39*(1+G592)/(R592-G592)/AC592</f>
        <v>48.050209885714722</v>
      </c>
      <c r="G592" s="92">
        <f>R592*(1-'DRE + DCF'!$AE$39)</f>
        <v>9.0631299075871932E-2</v>
      </c>
      <c r="H592" s="94">
        <f t="shared" si="64"/>
        <v>0.15105216512645323</v>
      </c>
      <c r="I592" s="94">
        <f t="shared" si="65"/>
        <v>0.15105216512645323</v>
      </c>
      <c r="J592" s="94">
        <f t="shared" si="65"/>
        <v>0.15105216512645323</v>
      </c>
      <c r="K592" s="94">
        <f t="shared" si="65"/>
        <v>0.15105216512645323</v>
      </c>
      <c r="L592" s="94">
        <f t="shared" si="65"/>
        <v>0.15105216512645323</v>
      </c>
      <c r="M592" s="94">
        <f t="shared" si="65"/>
        <v>0.15105216512645323</v>
      </c>
      <c r="N592" s="94">
        <f t="shared" si="65"/>
        <v>0.15105216512645323</v>
      </c>
      <c r="O592" s="94">
        <f t="shared" si="65"/>
        <v>0.15105216512645323</v>
      </c>
      <c r="P592" s="94">
        <f t="shared" si="65"/>
        <v>0.15105216512645323</v>
      </c>
      <c r="Q592" s="94">
        <f t="shared" si="65"/>
        <v>0.15105216512645323</v>
      </c>
      <c r="R592" s="94">
        <f t="shared" si="65"/>
        <v>0.15105216512645323</v>
      </c>
      <c r="S592" s="93">
        <f>(1+H592)^((5-Dashboard!$F$9)*3/12)</f>
        <v>1.0728709918375336</v>
      </c>
      <c r="T592" s="93">
        <f t="shared" si="62"/>
        <v>1.2349304780559582</v>
      </c>
      <c r="U592" s="93">
        <f t="shared" si="62"/>
        <v>1.4214694005469566</v>
      </c>
      <c r="V592" s="93">
        <f t="shared" si="62"/>
        <v>1.6361854311605759</v>
      </c>
      <c r="W592" s="93">
        <f t="shared" si="62"/>
        <v>1.8833347830857401</v>
      </c>
      <c r="X592" s="93">
        <f t="shared" si="62"/>
        <v>2.1678165797288003</v>
      </c>
      <c r="Y592" s="93">
        <f t="shared" si="61"/>
        <v>2.4952699676938579</v>
      </c>
      <c r="Z592" s="93">
        <f t="shared" si="61"/>
        <v>2.8721858988890299</v>
      </c>
      <c r="AA592" s="93">
        <f t="shared" si="61"/>
        <v>3.3060357975618859</v>
      </c>
      <c r="AB592" s="93">
        <f t="shared" si="61"/>
        <v>3.805419662769169</v>
      </c>
      <c r="AC592" s="95">
        <f t="shared" si="61"/>
        <v>4.3802365420452292</v>
      </c>
      <c r="AE592" s="96"/>
    </row>
    <row r="593" spans="3:31" ht="24.75" customHeight="1" x14ac:dyDescent="0.25">
      <c r="C593" s="91">
        <f>ABS(E593-Dashboard!$F$13)</f>
        <v>30.592800576189255</v>
      </c>
      <c r="D593" s="92">
        <f t="shared" si="66"/>
        <v>0.15115216512645321</v>
      </c>
      <c r="E593" s="93" cm="1">
        <f t="array" ref="E593">SUM('DRE + DCF'!$S$41/TIR!S593,'DRE + DCF'!$U$41:$AD$41/TIR!T593:AC593,TIR!F593)</f>
        <v>78.212800576189252</v>
      </c>
      <c r="F593" s="100">
        <f>'DRE + DCF'!$AE$38*'DRE + DCF'!$AE$39*(1+G593)/(R593-G593)/AC593</f>
        <v>47.977278910578562</v>
      </c>
      <c r="G593" s="92">
        <f>R593*(1-'DRE + DCF'!$AE$39)</f>
        <v>9.0691299075871923E-2</v>
      </c>
      <c r="H593" s="94">
        <f t="shared" si="64"/>
        <v>0.15115216512645321</v>
      </c>
      <c r="I593" s="94">
        <f t="shared" si="65"/>
        <v>0.15115216512645321</v>
      </c>
      <c r="J593" s="94">
        <f t="shared" si="65"/>
        <v>0.15115216512645321</v>
      </c>
      <c r="K593" s="94">
        <f t="shared" si="65"/>
        <v>0.15115216512645321</v>
      </c>
      <c r="L593" s="94">
        <f t="shared" si="65"/>
        <v>0.15115216512645321</v>
      </c>
      <c r="M593" s="94">
        <f t="shared" si="65"/>
        <v>0.15115216512645321</v>
      </c>
      <c r="N593" s="94">
        <f t="shared" si="65"/>
        <v>0.15115216512645321</v>
      </c>
      <c r="O593" s="94">
        <f t="shared" si="65"/>
        <v>0.15115216512645321</v>
      </c>
      <c r="P593" s="94">
        <f t="shared" si="65"/>
        <v>0.15115216512645321</v>
      </c>
      <c r="Q593" s="94">
        <f t="shared" si="65"/>
        <v>0.15115216512645321</v>
      </c>
      <c r="R593" s="94">
        <f t="shared" si="65"/>
        <v>0.15115216512645321</v>
      </c>
      <c r="S593" s="93">
        <f>(1+H593)^((5-Dashboard!$F$9)*3/12)</f>
        <v>1.0729175947510849</v>
      </c>
      <c r="T593" s="93">
        <f t="shared" si="62"/>
        <v>1.2350914121999779</v>
      </c>
      <c r="U593" s="93">
        <f t="shared" si="62"/>
        <v>1.4217781532830931</v>
      </c>
      <c r="V593" s="93">
        <f t="shared" si="62"/>
        <v>1.6366829994813228</v>
      </c>
      <c r="W593" s="93">
        <f t="shared" si="62"/>
        <v>1.8840711784785822</v>
      </c>
      <c r="X593" s="93">
        <f t="shared" si="62"/>
        <v>2.168852616357968</v>
      </c>
      <c r="Y593" s="93">
        <f t="shared" si="61"/>
        <v>2.4966793851606477</v>
      </c>
      <c r="Z593" s="93">
        <f t="shared" si="61"/>
        <v>2.8740578798542615</v>
      </c>
      <c r="AA593" s="93">
        <f t="shared" si="61"/>
        <v>3.3084779510929767</v>
      </c>
      <c r="AB593" s="93">
        <f t="shared" si="61"/>
        <v>3.8085615566738116</v>
      </c>
      <c r="AC593" s="95">
        <f t="shared" si="61"/>
        <v>4.3842338819824329</v>
      </c>
      <c r="AE593" s="96"/>
    </row>
    <row r="594" spans="3:31" ht="24.75" customHeight="1" x14ac:dyDescent="0.25">
      <c r="C594" s="91">
        <f>ABS(E594-Dashboard!$F$13)</f>
        <v>30.505994400048031</v>
      </c>
      <c r="D594" s="92">
        <f t="shared" si="66"/>
        <v>0.1512521651264532</v>
      </c>
      <c r="E594" s="93" cm="1">
        <f t="array" ref="E594">SUM('DRE + DCF'!$S$41/TIR!S594,'DRE + DCF'!$U$41:$AD$41/TIR!T594:AC594,TIR!F594)</f>
        <v>78.125994400048029</v>
      </c>
      <c r="F594" s="100">
        <f>'DRE + DCF'!$AE$38*'DRE + DCF'!$AE$39*(1+G594)/(R594-G594)/AC594</f>
        <v>47.904483248969925</v>
      </c>
      <c r="G594" s="92">
        <f>R594*(1-'DRE + DCF'!$AE$39)</f>
        <v>9.0751299075871913E-2</v>
      </c>
      <c r="H594" s="94">
        <f t="shared" si="64"/>
        <v>0.1512521651264532</v>
      </c>
      <c r="I594" s="94">
        <f t="shared" si="65"/>
        <v>0.1512521651264532</v>
      </c>
      <c r="J594" s="94">
        <f t="shared" si="65"/>
        <v>0.1512521651264532</v>
      </c>
      <c r="K594" s="94">
        <f t="shared" si="65"/>
        <v>0.1512521651264532</v>
      </c>
      <c r="L594" s="94">
        <f t="shared" si="65"/>
        <v>0.1512521651264532</v>
      </c>
      <c r="M594" s="94">
        <f t="shared" si="65"/>
        <v>0.1512521651264532</v>
      </c>
      <c r="N594" s="94">
        <f t="shared" si="65"/>
        <v>0.1512521651264532</v>
      </c>
      <c r="O594" s="94">
        <f t="shared" si="65"/>
        <v>0.1512521651264532</v>
      </c>
      <c r="P594" s="94">
        <f t="shared" si="65"/>
        <v>0.1512521651264532</v>
      </c>
      <c r="Q594" s="94">
        <f t="shared" si="65"/>
        <v>0.1512521651264532</v>
      </c>
      <c r="R594" s="94">
        <f t="shared" si="65"/>
        <v>0.1512521651264532</v>
      </c>
      <c r="S594" s="93">
        <f>(1+H594)^((5-Dashboard!$F$9)*3/12)</f>
        <v>1.0729641956404945</v>
      </c>
      <c r="T594" s="93">
        <f t="shared" si="62"/>
        <v>1.2352523533342825</v>
      </c>
      <c r="U594" s="93">
        <f t="shared" si="62"/>
        <v>1.4220869462536392</v>
      </c>
      <c r="V594" s="93">
        <f t="shared" si="62"/>
        <v>1.637180675872568</v>
      </c>
      <c r="W594" s="93">
        <f t="shared" si="62"/>
        <v>1.8848077978014837</v>
      </c>
      <c r="X594" s="93">
        <f t="shared" si="62"/>
        <v>2.1698890580661803</v>
      </c>
      <c r="Y594" s="93">
        <f t="shared" si="61"/>
        <v>2.4980894761828898</v>
      </c>
      <c r="Z594" s="93">
        <f t="shared" si="61"/>
        <v>2.8759309181351589</v>
      </c>
      <c r="AA594" s="93">
        <f t="shared" si="61"/>
        <v>3.3109216962572097</v>
      </c>
      <c r="AB594" s="93">
        <f t="shared" si="61"/>
        <v>3.8117057713802613</v>
      </c>
      <c r="AC594" s="95">
        <f t="shared" si="61"/>
        <v>4.3882345221265231</v>
      </c>
      <c r="AE594" s="96"/>
    </row>
    <row r="595" spans="3:31" ht="24.75" customHeight="1" x14ac:dyDescent="0.25">
      <c r="C595" s="91">
        <f>ABS(E595-Dashboard!$F$13)</f>
        <v>30.419333138955075</v>
      </c>
      <c r="D595" s="92">
        <f t="shared" si="66"/>
        <v>0.15135216512645319</v>
      </c>
      <c r="E595" s="93" cm="1">
        <f t="array" ref="E595">SUM('DRE + DCF'!$S$41/TIR!S595,'DRE + DCF'!$U$41:$AD$41/TIR!T595:AC595,TIR!F595)</f>
        <v>78.039333138955072</v>
      </c>
      <c r="F595" s="100">
        <f>'DRE + DCF'!$AE$38*'DRE + DCF'!$AE$39*(1+G595)/(R595-G595)/AC595</f>
        <v>47.83182259249844</v>
      </c>
      <c r="G595" s="92">
        <f>R595*(1-'DRE + DCF'!$AE$39)</f>
        <v>9.0811299075871918E-2</v>
      </c>
      <c r="H595" s="94">
        <f t="shared" si="64"/>
        <v>0.15135216512645319</v>
      </c>
      <c r="I595" s="94">
        <f t="shared" si="65"/>
        <v>0.15135216512645319</v>
      </c>
      <c r="J595" s="94">
        <f t="shared" si="65"/>
        <v>0.15135216512645319</v>
      </c>
      <c r="K595" s="94">
        <f t="shared" si="65"/>
        <v>0.15135216512645319</v>
      </c>
      <c r="L595" s="94">
        <f t="shared" si="65"/>
        <v>0.15135216512645319</v>
      </c>
      <c r="M595" s="94">
        <f t="shared" si="65"/>
        <v>0.15135216512645319</v>
      </c>
      <c r="N595" s="94">
        <f t="shared" si="65"/>
        <v>0.15135216512645319</v>
      </c>
      <c r="O595" s="94">
        <f t="shared" si="65"/>
        <v>0.15135216512645319</v>
      </c>
      <c r="P595" s="94">
        <f t="shared" si="65"/>
        <v>0.15135216512645319</v>
      </c>
      <c r="Q595" s="94">
        <f t="shared" si="65"/>
        <v>0.15135216512645319</v>
      </c>
      <c r="R595" s="94">
        <f t="shared" si="65"/>
        <v>0.15135216512645319</v>
      </c>
      <c r="S595" s="93">
        <f>(1+H595)^((5-Dashboard!$F$9)*3/12)</f>
        <v>1.0730107945060259</v>
      </c>
      <c r="T595" s="93">
        <f t="shared" si="62"/>
        <v>1.2354133014585686</v>
      </c>
      <c r="U595" s="93">
        <f t="shared" si="62"/>
        <v>1.4223957794603426</v>
      </c>
      <c r="V595" s="93">
        <f t="shared" si="62"/>
        <v>1.6376784603483943</v>
      </c>
      <c r="W595" s="93">
        <f t="shared" si="62"/>
        <v>1.8855446411030798</v>
      </c>
      <c r="X595" s="93">
        <f t="shared" si="62"/>
        <v>2.1709259049766119</v>
      </c>
      <c r="Y595" s="93">
        <f t="shared" si="61"/>
        <v>2.4995002410239269</v>
      </c>
      <c r="Z595" s="93">
        <f t="shared" si="61"/>
        <v>2.8778050142369898</v>
      </c>
      <c r="AA595" s="93">
        <f t="shared" si="61"/>
        <v>3.3133670339535213</v>
      </c>
      <c r="AB595" s="93">
        <f t="shared" si="61"/>
        <v>3.8148523084010009</v>
      </c>
      <c r="AC595" s="95">
        <f t="shared" si="61"/>
        <v>4.39223846491514</v>
      </c>
      <c r="AE595" s="96"/>
    </row>
    <row r="596" spans="3:31" ht="24.75" customHeight="1" x14ac:dyDescent="0.25">
      <c r="C596" s="91">
        <f>ABS(E596-Dashboard!$F$13)</f>
        <v>30.332816476764954</v>
      </c>
      <c r="D596" s="92">
        <f t="shared" si="66"/>
        <v>0.15145216512645318</v>
      </c>
      <c r="E596" s="93" cm="1">
        <f t="array" ref="E596">SUM('DRE + DCF'!$S$41/TIR!S596,'DRE + DCF'!$U$41:$AD$41/TIR!T596:AC596,TIR!F596)</f>
        <v>77.952816476764951</v>
      </c>
      <c r="F596" s="100">
        <f>'DRE + DCF'!$AE$38*'DRE + DCF'!$AE$39*(1+G596)/(R596-G596)/AC596</f>
        <v>47.759296633633333</v>
      </c>
      <c r="G596" s="92">
        <f>R596*(1-'DRE + DCF'!$AE$39)</f>
        <v>9.0871299075871909E-2</v>
      </c>
      <c r="H596" s="94">
        <f t="shared" si="64"/>
        <v>0.15145216512645318</v>
      </c>
      <c r="I596" s="94">
        <f t="shared" si="65"/>
        <v>0.15145216512645318</v>
      </c>
      <c r="J596" s="94">
        <f t="shared" si="65"/>
        <v>0.15145216512645318</v>
      </c>
      <c r="K596" s="94">
        <f t="shared" si="65"/>
        <v>0.15145216512645318</v>
      </c>
      <c r="L596" s="94">
        <f t="shared" si="65"/>
        <v>0.15145216512645318</v>
      </c>
      <c r="M596" s="94">
        <f t="shared" si="65"/>
        <v>0.15145216512645318</v>
      </c>
      <c r="N596" s="94">
        <f t="shared" si="65"/>
        <v>0.15145216512645318</v>
      </c>
      <c r="O596" s="94">
        <f t="shared" si="65"/>
        <v>0.15145216512645318</v>
      </c>
      <c r="P596" s="94">
        <f t="shared" si="65"/>
        <v>0.15145216512645318</v>
      </c>
      <c r="Q596" s="94">
        <f t="shared" si="65"/>
        <v>0.15145216512645318</v>
      </c>
      <c r="R596" s="94">
        <f t="shared" si="65"/>
        <v>0.15145216512645318</v>
      </c>
      <c r="S596" s="93">
        <f>(1+H596)^((5-Dashboard!$F$9)*3/12)</f>
        <v>1.0730573913479433</v>
      </c>
      <c r="T596" s="93">
        <f t="shared" si="62"/>
        <v>1.2355742565725329</v>
      </c>
      <c r="U596" s="93">
        <f t="shared" si="62"/>
        <v>1.4227046529049507</v>
      </c>
      <c r="V596" s="93">
        <f t="shared" si="62"/>
        <v>1.6381763529228845</v>
      </c>
      <c r="W596" s="93">
        <f t="shared" si="62"/>
        <v>1.886281708432012</v>
      </c>
      <c r="X596" s="93">
        <f t="shared" si="62"/>
        <v>2.1719631572124651</v>
      </c>
      <c r="Y596" s="93">
        <f t="shared" si="61"/>
        <v>2.5009116799471798</v>
      </c>
      <c r="Z596" s="93">
        <f t="shared" si="61"/>
        <v>2.8796801686652151</v>
      </c>
      <c r="AA596" s="93">
        <f t="shared" si="61"/>
        <v>3.3158139650812717</v>
      </c>
      <c r="AB596" s="93">
        <f t="shared" si="61"/>
        <v>3.8180011692493596</v>
      </c>
      <c r="AC596" s="95">
        <f t="shared" si="61"/>
        <v>4.396245712787505</v>
      </c>
      <c r="AE596" s="96"/>
    </row>
    <row r="597" spans="3:31" ht="24.75" customHeight="1" x14ac:dyDescent="0.25">
      <c r="C597" s="91">
        <f>ABS(E597-Dashboard!$F$13)</f>
        <v>30.246444098197436</v>
      </c>
      <c r="D597" s="92">
        <f t="shared" si="66"/>
        <v>0.15155216512645317</v>
      </c>
      <c r="E597" s="93" cm="1">
        <f t="array" ref="E597">SUM('DRE + DCF'!$S$41/TIR!S597,'DRE + DCF'!$U$41:$AD$41/TIR!T597:AC597,TIR!F597)</f>
        <v>77.866444098197434</v>
      </c>
      <c r="F597" s="100">
        <f>'DRE + DCF'!$AE$38*'DRE + DCF'!$AE$39*(1+G597)/(R597-G597)/AC597</f>
        <v>47.6869050657005</v>
      </c>
      <c r="G597" s="92">
        <f>R597*(1-'DRE + DCF'!$AE$39)</f>
        <v>9.0931299075871899E-2</v>
      </c>
      <c r="H597" s="94">
        <f t="shared" si="64"/>
        <v>0.15155216512645317</v>
      </c>
      <c r="I597" s="94">
        <f t="shared" si="65"/>
        <v>0.15155216512645317</v>
      </c>
      <c r="J597" s="94">
        <f t="shared" si="65"/>
        <v>0.15155216512645317</v>
      </c>
      <c r="K597" s="94">
        <f t="shared" si="65"/>
        <v>0.15155216512645317</v>
      </c>
      <c r="L597" s="94">
        <f t="shared" si="65"/>
        <v>0.15155216512645317</v>
      </c>
      <c r="M597" s="94">
        <f t="shared" si="65"/>
        <v>0.15155216512645317</v>
      </c>
      <c r="N597" s="94">
        <f t="shared" si="65"/>
        <v>0.15155216512645317</v>
      </c>
      <c r="O597" s="94">
        <f t="shared" si="65"/>
        <v>0.15155216512645317</v>
      </c>
      <c r="P597" s="94">
        <f t="shared" si="65"/>
        <v>0.15155216512645317</v>
      </c>
      <c r="Q597" s="94">
        <f t="shared" si="65"/>
        <v>0.15155216512645317</v>
      </c>
      <c r="R597" s="94">
        <f t="shared" si="65"/>
        <v>0.15155216512645317</v>
      </c>
      <c r="S597" s="93">
        <f>(1+H597)^((5-Dashboard!$F$9)*3/12)</f>
        <v>1.0731039861665099</v>
      </c>
      <c r="T597" s="93">
        <f t="shared" si="62"/>
        <v>1.2357352186758719</v>
      </c>
      <c r="U597" s="93">
        <f t="shared" si="62"/>
        <v>1.4230135665892112</v>
      </c>
      <c r="V597" s="93">
        <f t="shared" si="62"/>
        <v>1.6386743536101223</v>
      </c>
      <c r="W597" s="93">
        <f t="shared" si="62"/>
        <v>1.8870189998369273</v>
      </c>
      <c r="X597" s="93">
        <f t="shared" si="62"/>
        <v>2.1730008148969677</v>
      </c>
      <c r="Y597" s="93">
        <f t="shared" si="61"/>
        <v>2.5023237932161502</v>
      </c>
      <c r="Z597" s="93">
        <f t="shared" si="61"/>
        <v>2.8815563819254968</v>
      </c>
      <c r="AA597" s="93">
        <f t="shared" si="61"/>
        <v>3.3182624905402545</v>
      </c>
      <c r="AB597" s="93">
        <f t="shared" si="61"/>
        <v>3.8211523554395264</v>
      </c>
      <c r="AC597" s="95">
        <f t="shared" si="61"/>
        <v>4.4002562681844326</v>
      </c>
      <c r="AE597" s="96"/>
    </row>
    <row r="598" spans="3:31" ht="24.75" customHeight="1" x14ac:dyDescent="0.25">
      <c r="C598" s="91">
        <f>ABS(E598-Dashboard!$F$13)</f>
        <v>30.160215688834761</v>
      </c>
      <c r="D598" s="92">
        <f t="shared" si="66"/>
        <v>0.15165216512645316</v>
      </c>
      <c r="E598" s="93" cm="1">
        <f t="array" ref="E598">SUM('DRE + DCF'!$S$41/TIR!S598,'DRE + DCF'!$U$41:$AD$41/TIR!T598:AC598,TIR!F598)</f>
        <v>77.780215688834758</v>
      </c>
      <c r="F598" s="100">
        <f>'DRE + DCF'!$AE$38*'DRE + DCF'!$AE$39*(1+G598)/(R598-G598)/AC598</f>
        <v>47.614647582879648</v>
      </c>
      <c r="G598" s="92">
        <f>R598*(1-'DRE + DCF'!$AE$39)</f>
        <v>9.099129907587189E-2</v>
      </c>
      <c r="H598" s="94">
        <f t="shared" si="64"/>
        <v>0.15165216512645316</v>
      </c>
      <c r="I598" s="94">
        <f t="shared" si="65"/>
        <v>0.15165216512645316</v>
      </c>
      <c r="J598" s="94">
        <f t="shared" si="65"/>
        <v>0.15165216512645316</v>
      </c>
      <c r="K598" s="94">
        <f t="shared" si="65"/>
        <v>0.15165216512645316</v>
      </c>
      <c r="L598" s="94">
        <f t="shared" si="65"/>
        <v>0.15165216512645316</v>
      </c>
      <c r="M598" s="94">
        <f t="shared" si="65"/>
        <v>0.15165216512645316</v>
      </c>
      <c r="N598" s="94">
        <f t="shared" si="65"/>
        <v>0.15165216512645316</v>
      </c>
      <c r="O598" s="94">
        <f t="shared" si="65"/>
        <v>0.15165216512645316</v>
      </c>
      <c r="P598" s="94">
        <f t="shared" si="65"/>
        <v>0.15165216512645316</v>
      </c>
      <c r="Q598" s="94">
        <f t="shared" si="65"/>
        <v>0.15165216512645316</v>
      </c>
      <c r="R598" s="94">
        <f t="shared" si="65"/>
        <v>0.15165216512645316</v>
      </c>
      <c r="S598" s="93">
        <f>(1+H598)^((5-Dashboard!$F$9)*3/12)</f>
        <v>1.0731505789619895</v>
      </c>
      <c r="T598" s="93">
        <f t="shared" si="62"/>
        <v>1.2358961877682819</v>
      </c>
      <c r="U598" s="93">
        <f t="shared" si="62"/>
        <v>1.4233225205148712</v>
      </c>
      <c r="V598" s="93">
        <f t="shared" si="62"/>
        <v>1.6391724624241919</v>
      </c>
      <c r="W598" s="93">
        <f t="shared" si="62"/>
        <v>1.8877565153664801</v>
      </c>
      <c r="X598" s="93">
        <f t="shared" si="62"/>
        <v>2.1740388781533753</v>
      </c>
      <c r="Y598" s="93">
        <f t="shared" si="61"/>
        <v>2.5037365810944197</v>
      </c>
      <c r="Z598" s="93">
        <f t="shared" si="61"/>
        <v>2.8834336545236918</v>
      </c>
      <c r="AA598" s="93">
        <f t="shared" si="61"/>
        <v>3.3207126112306908</v>
      </c>
      <c r="AB598" s="93">
        <f t="shared" si="61"/>
        <v>3.8243058684865425</v>
      </c>
      <c r="AC598" s="95">
        <f t="shared" si="61"/>
        <v>4.4042701335483274</v>
      </c>
      <c r="AE598" s="96"/>
    </row>
    <row r="599" spans="3:31" ht="24.75" customHeight="1" x14ac:dyDescent="0.25">
      <c r="C599" s="91">
        <f>ABS(E599-Dashboard!$F$13)</f>
        <v>30.074130935118738</v>
      </c>
      <c r="D599" s="92">
        <f t="shared" si="66"/>
        <v>0.15175216512645315</v>
      </c>
      <c r="E599" s="93" cm="1">
        <f t="array" ref="E599">SUM('DRE + DCF'!$S$41/TIR!S599,'DRE + DCF'!$U$41:$AD$41/TIR!T599:AC599,TIR!F599)</f>
        <v>77.694130935118736</v>
      </c>
      <c r="F599" s="100">
        <f>'DRE + DCF'!$AE$38*'DRE + DCF'!$AE$39*(1+G599)/(R599-G599)/AC599</f>
        <v>47.542523880201415</v>
      </c>
      <c r="G599" s="92">
        <f>R599*(1-'DRE + DCF'!$AE$39)</f>
        <v>9.105129907587188E-2</v>
      </c>
      <c r="H599" s="94">
        <f t="shared" si="64"/>
        <v>0.15175216512645315</v>
      </c>
      <c r="I599" s="94">
        <f t="shared" si="65"/>
        <v>0.15175216512645315</v>
      </c>
      <c r="J599" s="94">
        <f t="shared" si="65"/>
        <v>0.15175216512645315</v>
      </c>
      <c r="K599" s="94">
        <f t="shared" si="65"/>
        <v>0.15175216512645315</v>
      </c>
      <c r="L599" s="94">
        <f t="shared" si="65"/>
        <v>0.15175216512645315</v>
      </c>
      <c r="M599" s="94">
        <f t="shared" si="65"/>
        <v>0.15175216512645315</v>
      </c>
      <c r="N599" s="94">
        <f t="shared" si="65"/>
        <v>0.15175216512645315</v>
      </c>
      <c r="O599" s="94">
        <f t="shared" si="65"/>
        <v>0.15175216512645315</v>
      </c>
      <c r="P599" s="94">
        <f t="shared" si="65"/>
        <v>0.15175216512645315</v>
      </c>
      <c r="Q599" s="94">
        <f t="shared" si="65"/>
        <v>0.15175216512645315</v>
      </c>
      <c r="R599" s="94">
        <f t="shared" si="65"/>
        <v>0.15175216512645315</v>
      </c>
      <c r="S599" s="93">
        <f>(1+H599)^((5-Dashboard!$F$9)*3/12)</f>
        <v>1.0731971697346454</v>
      </c>
      <c r="T599" s="93">
        <f t="shared" si="62"/>
        <v>1.2360571638494593</v>
      </c>
      <c r="U599" s="93">
        <f t="shared" si="62"/>
        <v>1.4236315146836778</v>
      </c>
      <c r="V599" s="93">
        <f t="shared" si="62"/>
        <v>1.6396706793791778</v>
      </c>
      <c r="W599" s="93">
        <f t="shared" si="62"/>
        <v>1.8884942550693302</v>
      </c>
      <c r="X599" s="93">
        <f t="shared" si="62"/>
        <v>2.1750773471049691</v>
      </c>
      <c r="Y599" s="93">
        <f t="shared" ref="Y599:AC649" si="67">(X599)*(1+N599)</f>
        <v>2.5051500438456498</v>
      </c>
      <c r="Z599" s="93">
        <f t="shared" si="67"/>
        <v>2.8853119869658559</v>
      </c>
      <c r="AA599" s="93">
        <f t="shared" si="67"/>
        <v>3.3231643280532328</v>
      </c>
      <c r="AB599" s="93">
        <f t="shared" si="67"/>
        <v>3.8274617099063053</v>
      </c>
      <c r="AC599" s="95">
        <f t="shared" si="67"/>
        <v>4.4082873113231837</v>
      </c>
      <c r="AE599" s="96"/>
    </row>
    <row r="600" spans="3:31" ht="24.75" customHeight="1" x14ac:dyDescent="0.25">
      <c r="C600" s="91">
        <f>ABS(E600-Dashboard!$F$13)</f>
        <v>29.988189524347824</v>
      </c>
      <c r="D600" s="92">
        <f t="shared" si="66"/>
        <v>0.15185216512645314</v>
      </c>
      <c r="E600" s="93" cm="1">
        <f t="array" ref="E600">SUM('DRE + DCF'!$S$41/TIR!S600,'DRE + DCF'!$U$41:$AD$41/TIR!T600:AC600,TIR!F600)</f>
        <v>77.608189524347821</v>
      </c>
      <c r="F600" s="100">
        <f>'DRE + DCF'!$AE$38*'DRE + DCF'!$AE$39*(1+G600)/(R600-G600)/AC600</f>
        <v>47.47053365354455</v>
      </c>
      <c r="G600" s="92">
        <f>R600*(1-'DRE + DCF'!$AE$39)</f>
        <v>9.1111299075871885E-2</v>
      </c>
      <c r="H600" s="94">
        <f t="shared" si="64"/>
        <v>0.15185216512645314</v>
      </c>
      <c r="I600" s="94">
        <f t="shared" si="65"/>
        <v>0.15185216512645314</v>
      </c>
      <c r="J600" s="94">
        <f t="shared" si="65"/>
        <v>0.15185216512645314</v>
      </c>
      <c r="K600" s="94">
        <f t="shared" si="65"/>
        <v>0.15185216512645314</v>
      </c>
      <c r="L600" s="94">
        <f t="shared" si="65"/>
        <v>0.15185216512645314</v>
      </c>
      <c r="M600" s="94">
        <f t="shared" si="65"/>
        <v>0.15185216512645314</v>
      </c>
      <c r="N600" s="94">
        <f t="shared" si="65"/>
        <v>0.15185216512645314</v>
      </c>
      <c r="O600" s="94">
        <f t="shared" si="65"/>
        <v>0.15185216512645314</v>
      </c>
      <c r="P600" s="94">
        <f t="shared" si="65"/>
        <v>0.15185216512645314</v>
      </c>
      <c r="Q600" s="94">
        <f t="shared" si="65"/>
        <v>0.15185216512645314</v>
      </c>
      <c r="R600" s="94">
        <f t="shared" si="65"/>
        <v>0.15185216512645314</v>
      </c>
      <c r="S600" s="93">
        <f>(1+H600)^((5-Dashboard!$F$9)*3/12)</f>
        <v>1.073243758484741</v>
      </c>
      <c r="T600" s="93">
        <f t="shared" ref="T600:X650" si="68">(S600)*(1+I600)</f>
        <v>1.2362181469191009</v>
      </c>
      <c r="U600" s="93">
        <f t="shared" si="68"/>
        <v>1.423940549097378</v>
      </c>
      <c r="V600" s="93">
        <f t="shared" si="68"/>
        <v>1.6401690044891652</v>
      </c>
      <c r="W600" s="93">
        <f t="shared" si="68"/>
        <v>1.8892322189941442</v>
      </c>
      <c r="X600" s="93">
        <f t="shared" si="68"/>
        <v>2.1761162218750583</v>
      </c>
      <c r="Y600" s="93">
        <f t="shared" si="67"/>
        <v>2.5065641817335829</v>
      </c>
      <c r="Z600" s="93">
        <f t="shared" si="67"/>
        <v>2.8871913797582436</v>
      </c>
      <c r="AA600" s="93">
        <f t="shared" si="67"/>
        <v>3.325617641908964</v>
      </c>
      <c r="AB600" s="93">
        <f t="shared" si="67"/>
        <v>3.8306198812155694</v>
      </c>
      <c r="AC600" s="95">
        <f t="shared" si="67"/>
        <v>4.4123078039545902</v>
      </c>
      <c r="AE600" s="96"/>
    </row>
    <row r="601" spans="3:31" ht="24.75" customHeight="1" x14ac:dyDescent="0.25">
      <c r="C601" s="91">
        <f>ABS(E601-Dashboard!$F$13)</f>
        <v>29.902391144674219</v>
      </c>
      <c r="D601" s="92">
        <f t="shared" si="66"/>
        <v>0.15195216512645313</v>
      </c>
      <c r="E601" s="93" cm="1">
        <f t="array" ref="E601">SUM('DRE + DCF'!$S$41/TIR!S601,'DRE + DCF'!$U$41:$AD$41/TIR!T601:AC601,TIR!F601)</f>
        <v>77.522391144674216</v>
      </c>
      <c r="F601" s="100">
        <f>'DRE + DCF'!$AE$38*'DRE + DCF'!$AE$39*(1+G601)/(R601-G601)/AC601</f>
        <v>47.398676599632935</v>
      </c>
      <c r="G601" s="92">
        <f>R601*(1-'DRE + DCF'!$AE$39)</f>
        <v>9.1171299075871876E-2</v>
      </c>
      <c r="H601" s="94">
        <f t="shared" si="64"/>
        <v>0.15195216512645313</v>
      </c>
      <c r="I601" s="94">
        <f t="shared" si="65"/>
        <v>0.15195216512645313</v>
      </c>
      <c r="J601" s="94">
        <f t="shared" si="65"/>
        <v>0.15195216512645313</v>
      </c>
      <c r="K601" s="94">
        <f t="shared" si="65"/>
        <v>0.15195216512645313</v>
      </c>
      <c r="L601" s="94">
        <f t="shared" si="65"/>
        <v>0.15195216512645313</v>
      </c>
      <c r="M601" s="94">
        <f t="shared" si="65"/>
        <v>0.15195216512645313</v>
      </c>
      <c r="N601" s="94">
        <f t="shared" si="65"/>
        <v>0.15195216512645313</v>
      </c>
      <c r="O601" s="94">
        <f t="shared" si="65"/>
        <v>0.15195216512645313</v>
      </c>
      <c r="P601" s="94">
        <f t="shared" si="65"/>
        <v>0.15195216512645313</v>
      </c>
      <c r="Q601" s="94">
        <f t="shared" si="65"/>
        <v>0.15195216512645313</v>
      </c>
      <c r="R601" s="94">
        <f t="shared" si="65"/>
        <v>0.15195216512645313</v>
      </c>
      <c r="S601" s="93">
        <f>(1+H601)^((5-Dashboard!$F$9)*3/12)</f>
        <v>1.07329034521254</v>
      </c>
      <c r="T601" s="93">
        <f t="shared" si="68"/>
        <v>1.2363791369769037</v>
      </c>
      <c r="U601" s="93">
        <f t="shared" si="68"/>
        <v>1.4242496237577198</v>
      </c>
      <c r="V601" s="93">
        <f t="shared" si="68"/>
        <v>1.6406674377682415</v>
      </c>
      <c r="W601" s="93">
        <f t="shared" si="68"/>
        <v>1.889970407189596</v>
      </c>
      <c r="X601" s="93">
        <f t="shared" si="68"/>
        <v>2.1771555025869791</v>
      </c>
      <c r="Y601" s="93">
        <f t="shared" si="67"/>
        <v>2.5079789950220417</v>
      </c>
      <c r="Z601" s="93">
        <f t="shared" si="67"/>
        <v>2.8890718334073067</v>
      </c>
      <c r="AA601" s="93">
        <f t="shared" si="67"/>
        <v>3.328072553699398</v>
      </c>
      <c r="AB601" s="93">
        <f t="shared" si="67"/>
        <v>3.8337803839319453</v>
      </c>
      <c r="AC601" s="95">
        <f t="shared" si="67"/>
        <v>4.4163316138897288</v>
      </c>
      <c r="AE601" s="96"/>
    </row>
    <row r="602" spans="3:31" ht="24.75" customHeight="1" x14ac:dyDescent="0.25">
      <c r="C602" s="91">
        <f>ABS(E602-Dashboard!$F$13)</f>
        <v>29.816735485101226</v>
      </c>
      <c r="D602" s="92">
        <f t="shared" si="66"/>
        <v>0.15205216512645311</v>
      </c>
      <c r="E602" s="93" cm="1">
        <f t="array" ref="E602">SUM('DRE + DCF'!$S$41/TIR!S602,'DRE + DCF'!$U$41:$AD$41/TIR!T602:AC602,TIR!F602)</f>
        <v>77.436735485101224</v>
      </c>
      <c r="F602" s="100">
        <f>'DRE + DCF'!$AE$38*'DRE + DCF'!$AE$39*(1+G602)/(R602-G602)/AC602</f>
        <v>47.326952416032952</v>
      </c>
      <c r="G602" s="92">
        <f>R602*(1-'DRE + DCF'!$AE$39)</f>
        <v>9.1231299075871866E-2</v>
      </c>
      <c r="H602" s="94">
        <f t="shared" si="64"/>
        <v>0.15205216512645311</v>
      </c>
      <c r="I602" s="94">
        <f t="shared" si="65"/>
        <v>0.15205216512645311</v>
      </c>
      <c r="J602" s="94">
        <f t="shared" si="65"/>
        <v>0.15205216512645311</v>
      </c>
      <c r="K602" s="94">
        <f t="shared" si="65"/>
        <v>0.15205216512645311</v>
      </c>
      <c r="L602" s="94">
        <f t="shared" si="65"/>
        <v>0.15205216512645311</v>
      </c>
      <c r="M602" s="94">
        <f t="shared" si="65"/>
        <v>0.15205216512645311</v>
      </c>
      <c r="N602" s="94">
        <f t="shared" si="65"/>
        <v>0.15205216512645311</v>
      </c>
      <c r="O602" s="94">
        <f t="shared" si="65"/>
        <v>0.15205216512645311</v>
      </c>
      <c r="P602" s="94">
        <f t="shared" si="65"/>
        <v>0.15205216512645311</v>
      </c>
      <c r="Q602" s="94">
        <f t="shared" si="65"/>
        <v>0.15205216512645311</v>
      </c>
      <c r="R602" s="94">
        <f t="shared" si="65"/>
        <v>0.15205216512645311</v>
      </c>
      <c r="S602" s="93">
        <f>(1+H602)^((5-Dashboard!$F$9)*3/12)</f>
        <v>1.0733369299183053</v>
      </c>
      <c r="T602" s="93">
        <f t="shared" si="68"/>
        <v>1.2365401340225637</v>
      </c>
      <c r="U602" s="93">
        <f t="shared" si="68"/>
        <v>1.4245587386664489</v>
      </c>
      <c r="V602" s="93">
        <f t="shared" si="68"/>
        <v>1.6411659792304913</v>
      </c>
      <c r="W602" s="93">
        <f t="shared" si="68"/>
        <v>1.8907088197043631</v>
      </c>
      <c r="X602" s="93">
        <f t="shared" si="68"/>
        <v>2.1781951893640921</v>
      </c>
      <c r="Y602" s="93">
        <f t="shared" si="67"/>
        <v>2.5093944839749267</v>
      </c>
      <c r="Z602" s="93">
        <f t="shared" si="67"/>
        <v>2.8909533484196928</v>
      </c>
      <c r="AA602" s="93">
        <f t="shared" si="67"/>
        <v>3.330529064326476</v>
      </c>
      <c r="AB602" s="93">
        <f t="shared" si="67"/>
        <v>3.8369432195738966</v>
      </c>
      <c r="AC602" s="95">
        <f t="shared" si="67"/>
        <v>4.4203587435773715</v>
      </c>
      <c r="AE602" s="96"/>
    </row>
    <row r="603" spans="3:31" ht="24.75" customHeight="1" x14ac:dyDescent="0.25">
      <c r="C603" s="91">
        <f>ABS(E603-Dashboard!$F$13)</f>
        <v>29.731222235480253</v>
      </c>
      <c r="D603" s="92">
        <f t="shared" si="66"/>
        <v>0.1521521651264531</v>
      </c>
      <c r="E603" s="93" cm="1">
        <f t="array" ref="E603">SUM('DRE + DCF'!$S$41/TIR!S603,'DRE + DCF'!$U$41:$AD$41/TIR!T603:AC603,TIR!F603)</f>
        <v>77.35122223548025</v>
      </c>
      <c r="F603" s="100">
        <f>'DRE + DCF'!$AE$38*'DRE + DCF'!$AE$39*(1+G603)/(R603-G603)/AC603</f>
        <v>47.255360801150545</v>
      </c>
      <c r="G603" s="92">
        <f>R603*(1-'DRE + DCF'!$AE$39)</f>
        <v>9.1291299075871857E-2</v>
      </c>
      <c r="H603" s="94">
        <f t="shared" si="64"/>
        <v>0.1521521651264531</v>
      </c>
      <c r="I603" s="94">
        <f t="shared" si="65"/>
        <v>0.1521521651264531</v>
      </c>
      <c r="J603" s="94">
        <f t="shared" si="65"/>
        <v>0.1521521651264531</v>
      </c>
      <c r="K603" s="94">
        <f t="shared" si="65"/>
        <v>0.1521521651264531</v>
      </c>
      <c r="L603" s="94">
        <f t="shared" si="65"/>
        <v>0.1521521651264531</v>
      </c>
      <c r="M603" s="94">
        <f t="shared" si="65"/>
        <v>0.1521521651264531</v>
      </c>
      <c r="N603" s="94">
        <f t="shared" si="65"/>
        <v>0.1521521651264531</v>
      </c>
      <c r="O603" s="94">
        <f t="shared" si="65"/>
        <v>0.1521521651264531</v>
      </c>
      <c r="P603" s="94">
        <f t="shared" si="65"/>
        <v>0.1521521651264531</v>
      </c>
      <c r="Q603" s="94">
        <f t="shared" si="65"/>
        <v>0.1521521651264531</v>
      </c>
      <c r="R603" s="94">
        <f t="shared" si="65"/>
        <v>0.1521521651264531</v>
      </c>
      <c r="S603" s="93">
        <f>(1+H603)^((5-Dashboard!$F$9)*3/12)</f>
        <v>1.0733835126023006</v>
      </c>
      <c r="T603" s="93">
        <f t="shared" si="68"/>
        <v>1.236701138055778</v>
      </c>
      <c r="U603" s="93">
        <f t="shared" si="68"/>
        <v>1.424867893825313</v>
      </c>
      <c r="V603" s="93">
        <f t="shared" si="68"/>
        <v>1.6416646288900034</v>
      </c>
      <c r="W603" s="93">
        <f t="shared" si="68"/>
        <v>1.8914474565871324</v>
      </c>
      <c r="X603" s="93">
        <f t="shared" si="68"/>
        <v>2.1792352823297874</v>
      </c>
      <c r="Y603" s="93">
        <f t="shared" si="67"/>
        <v>2.5108106488562218</v>
      </c>
      <c r="Z603" s="93">
        <f t="shared" si="67"/>
        <v>2.8928359253022502</v>
      </c>
      <c r="AA603" s="93">
        <f t="shared" si="67"/>
        <v>3.3329871746925739</v>
      </c>
      <c r="AB603" s="93">
        <f t="shared" si="67"/>
        <v>3.8401083896607484</v>
      </c>
      <c r="AC603" s="95">
        <f t="shared" si="67"/>
        <v>4.4243891954678878</v>
      </c>
      <c r="AE603" s="96"/>
    </row>
    <row r="604" spans="3:31" ht="24.75" customHeight="1" x14ac:dyDescent="0.25">
      <c r="C604" s="91">
        <f>ABS(E604-Dashboard!$F$13)</f>
        <v>29.645851086507982</v>
      </c>
      <c r="D604" s="92">
        <f t="shared" si="66"/>
        <v>0.15225216512645309</v>
      </c>
      <c r="E604" s="93" cm="1">
        <f t="array" ref="E604">SUM('DRE + DCF'!$S$41/TIR!S604,'DRE + DCF'!$U$41:$AD$41/TIR!T604:AC604,TIR!F604)</f>
        <v>77.265851086507979</v>
      </c>
      <c r="F604" s="100">
        <f>'DRE + DCF'!$AE$38*'DRE + DCF'!$AE$39*(1+G604)/(R604-G604)/AC604</f>
        <v>47.183901454228391</v>
      </c>
      <c r="G604" s="92">
        <f>R604*(1-'DRE + DCF'!$AE$39)</f>
        <v>9.1351299075871847E-2</v>
      </c>
      <c r="H604" s="94">
        <f t="shared" si="64"/>
        <v>0.15225216512645309</v>
      </c>
      <c r="I604" s="94">
        <f t="shared" si="65"/>
        <v>0.15225216512645309</v>
      </c>
      <c r="J604" s="94">
        <f t="shared" si="65"/>
        <v>0.15225216512645309</v>
      </c>
      <c r="K604" s="94">
        <f t="shared" si="65"/>
        <v>0.15225216512645309</v>
      </c>
      <c r="L604" s="94">
        <f t="shared" si="65"/>
        <v>0.15225216512645309</v>
      </c>
      <c r="M604" s="94">
        <f t="shared" si="65"/>
        <v>0.15225216512645309</v>
      </c>
      <c r="N604" s="94">
        <f t="shared" si="65"/>
        <v>0.15225216512645309</v>
      </c>
      <c r="O604" s="94">
        <f t="shared" si="65"/>
        <v>0.15225216512645309</v>
      </c>
      <c r="P604" s="94">
        <f t="shared" si="65"/>
        <v>0.15225216512645309</v>
      </c>
      <c r="Q604" s="94">
        <f t="shared" si="65"/>
        <v>0.15225216512645309</v>
      </c>
      <c r="R604" s="94">
        <f t="shared" si="65"/>
        <v>0.15225216512645309</v>
      </c>
      <c r="S604" s="93">
        <f>(1+H604)^((5-Dashboard!$F$9)*3/12)</f>
        <v>1.0734300932647887</v>
      </c>
      <c r="T604" s="93">
        <f t="shared" si="68"/>
        <v>1.236862149076243</v>
      </c>
      <c r="U604" s="93">
        <f t="shared" si="68"/>
        <v>1.4251770892360587</v>
      </c>
      <c r="V604" s="93">
        <f t="shared" si="68"/>
        <v>1.6421633867608647</v>
      </c>
      <c r="W604" s="93">
        <f t="shared" si="68"/>
        <v>1.8921863178865952</v>
      </c>
      <c r="X604" s="93">
        <f t="shared" si="68"/>
        <v>2.18027578160748</v>
      </c>
      <c r="Y604" s="93">
        <f t="shared" si="67"/>
        <v>2.5122274899299883</v>
      </c>
      <c r="Z604" s="93">
        <f t="shared" si="67"/>
        <v>2.8947195645620236</v>
      </c>
      <c r="AA604" s="93">
        <f t="shared" si="67"/>
        <v>3.3354468857004949</v>
      </c>
      <c r="AB604" s="93">
        <f t="shared" si="67"/>
        <v>3.8432758957126802</v>
      </c>
      <c r="AC604" s="95">
        <f t="shared" si="67"/>
        <v>4.4284229720132435</v>
      </c>
      <c r="AE604" s="96"/>
    </row>
    <row r="605" spans="3:31" ht="24.75" customHeight="1" x14ac:dyDescent="0.25">
      <c r="C605" s="91">
        <f>ABS(E605-Dashboard!$F$13)</f>
        <v>29.560621729723614</v>
      </c>
      <c r="D605" s="92">
        <f t="shared" si="66"/>
        <v>0.15235216512645308</v>
      </c>
      <c r="E605" s="93" cm="1">
        <f t="array" ref="E605">SUM('DRE + DCF'!$S$41/TIR!S605,'DRE + DCF'!$U$41:$AD$41/TIR!T605:AC605,TIR!F605)</f>
        <v>77.180621729723612</v>
      </c>
      <c r="F605" s="100">
        <f>'DRE + DCF'!$AE$38*'DRE + DCF'!$AE$39*(1+G605)/(R605-G605)/AC605</f>
        <v>47.112574075343133</v>
      </c>
      <c r="G605" s="92">
        <f>R605*(1-'DRE + DCF'!$AE$39)</f>
        <v>9.1411299075871852E-2</v>
      </c>
      <c r="H605" s="94">
        <f t="shared" si="64"/>
        <v>0.15235216512645308</v>
      </c>
      <c r="I605" s="94">
        <f t="shared" si="65"/>
        <v>0.15235216512645308</v>
      </c>
      <c r="J605" s="94">
        <f t="shared" si="65"/>
        <v>0.15235216512645308</v>
      </c>
      <c r="K605" s="94">
        <f t="shared" si="65"/>
        <v>0.15235216512645308</v>
      </c>
      <c r="L605" s="94">
        <f t="shared" si="65"/>
        <v>0.15235216512645308</v>
      </c>
      <c r="M605" s="94">
        <f t="shared" si="65"/>
        <v>0.15235216512645308</v>
      </c>
      <c r="N605" s="94">
        <f t="shared" si="65"/>
        <v>0.15235216512645308</v>
      </c>
      <c r="O605" s="94">
        <f t="shared" si="65"/>
        <v>0.15235216512645308</v>
      </c>
      <c r="P605" s="94">
        <f t="shared" si="65"/>
        <v>0.15235216512645308</v>
      </c>
      <c r="Q605" s="94">
        <f t="shared" si="65"/>
        <v>0.15235216512645308</v>
      </c>
      <c r="R605" s="94">
        <f t="shared" si="65"/>
        <v>0.15235216512645308</v>
      </c>
      <c r="S605" s="93">
        <f>(1+H605)^((5-Dashboard!$F$9)*3/12)</f>
        <v>1.0734766719060331</v>
      </c>
      <c r="T605" s="93">
        <f t="shared" si="68"/>
        <v>1.2370231670836562</v>
      </c>
      <c r="U605" s="93">
        <f t="shared" si="68"/>
        <v>1.4254863249004333</v>
      </c>
      <c r="V605" s="93">
        <f t="shared" si="68"/>
        <v>1.6426622528571646</v>
      </c>
      <c r="W605" s="93">
        <f t="shared" si="68"/>
        <v>1.8929254036514507</v>
      </c>
      <c r="X605" s="93">
        <f t="shared" si="68"/>
        <v>2.181316687320614</v>
      </c>
      <c r="Y605" s="93">
        <f t="shared" si="67"/>
        <v>2.5136450074603718</v>
      </c>
      <c r="Z605" s="93">
        <f t="shared" si="67"/>
        <v>2.8966042667062584</v>
      </c>
      <c r="AA605" s="93">
        <f t="shared" si="67"/>
        <v>3.3379081982534786</v>
      </c>
      <c r="AB605" s="93">
        <f t="shared" si="67"/>
        <v>3.8464457392507336</v>
      </c>
      <c r="AC605" s="95">
        <f t="shared" si="67"/>
        <v>4.4324600756670032</v>
      </c>
      <c r="AE605" s="96"/>
    </row>
    <row r="606" spans="3:31" ht="24.75" customHeight="1" x14ac:dyDescent="0.25">
      <c r="C606" s="91">
        <f>ABS(E606-Dashboard!$F$13)</f>
        <v>29.475533857506157</v>
      </c>
      <c r="D606" s="92">
        <f t="shared" si="66"/>
        <v>0.15245216512645307</v>
      </c>
      <c r="E606" s="93" cm="1">
        <f t="array" ref="E606">SUM('DRE + DCF'!$S$41/TIR!S606,'DRE + DCF'!$U$41:$AD$41/TIR!T606:AC606,TIR!F606)</f>
        <v>77.095533857506155</v>
      </c>
      <c r="F606" s="100">
        <f>'DRE + DCF'!$AE$38*'DRE + DCF'!$AE$39*(1+G606)/(R606-G606)/AC606</f>
        <v>47.041378365402629</v>
      </c>
      <c r="G606" s="92">
        <f>R606*(1-'DRE + DCF'!$AE$39)</f>
        <v>9.1471299075871842E-2</v>
      </c>
      <c r="H606" s="94">
        <f t="shared" si="64"/>
        <v>0.15245216512645307</v>
      </c>
      <c r="I606" s="94">
        <f t="shared" si="65"/>
        <v>0.15245216512645307</v>
      </c>
      <c r="J606" s="94">
        <f t="shared" si="65"/>
        <v>0.15245216512645307</v>
      </c>
      <c r="K606" s="94">
        <f t="shared" si="65"/>
        <v>0.15245216512645307</v>
      </c>
      <c r="L606" s="94">
        <f t="shared" si="65"/>
        <v>0.15245216512645307</v>
      </c>
      <c r="M606" s="94">
        <f t="shared" si="65"/>
        <v>0.15245216512645307</v>
      </c>
      <c r="N606" s="94">
        <f t="shared" si="65"/>
        <v>0.15245216512645307</v>
      </c>
      <c r="O606" s="94">
        <f t="shared" si="65"/>
        <v>0.15245216512645307</v>
      </c>
      <c r="P606" s="94">
        <f t="shared" si="65"/>
        <v>0.15245216512645307</v>
      </c>
      <c r="Q606" s="94">
        <f t="shared" si="65"/>
        <v>0.15245216512645307</v>
      </c>
      <c r="R606" s="94">
        <f t="shared" si="65"/>
        <v>0.15245216512645307</v>
      </c>
      <c r="S606" s="93">
        <f>(1+H606)^((5-Dashboard!$F$9)*3/12)</f>
        <v>1.0735232485262967</v>
      </c>
      <c r="T606" s="93">
        <f t="shared" si="68"/>
        <v>1.2371841920777138</v>
      </c>
      <c r="U606" s="93">
        <f t="shared" si="68"/>
        <v>1.4257956008201826</v>
      </c>
      <c r="V606" s="93">
        <f t="shared" si="68"/>
        <v>1.6431612271929914</v>
      </c>
      <c r="W606" s="93">
        <f t="shared" si="68"/>
        <v>1.8936647139304024</v>
      </c>
      <c r="X606" s="93">
        <f t="shared" si="68"/>
        <v>2.1823579995926576</v>
      </c>
      <c r="Y606" s="93">
        <f t="shared" si="67"/>
        <v>2.5150632017115933</v>
      </c>
      <c r="Z606" s="93">
        <f t="shared" si="67"/>
        <v>2.8984900322423948</v>
      </c>
      <c r="AA606" s="93">
        <f t="shared" si="67"/>
        <v>3.3403711132551903</v>
      </c>
      <c r="AB606" s="93">
        <f t="shared" si="67"/>
        <v>3.8496179217968041</v>
      </c>
      <c r="AC606" s="95">
        <f t="shared" si="67"/>
        <v>4.4365005088843228</v>
      </c>
      <c r="AE606" s="96"/>
    </row>
    <row r="607" spans="3:31" ht="24.75" customHeight="1" x14ac:dyDescent="0.25">
      <c r="C607" s="91">
        <f>ABS(E607-Dashboard!$F$13)</f>
        <v>29.390587163071437</v>
      </c>
      <c r="D607" s="92">
        <f t="shared" si="66"/>
        <v>0.15255216512645306</v>
      </c>
      <c r="E607" s="93" cm="1">
        <f t="array" ref="E607">SUM('DRE + DCF'!$S$41/TIR!S607,'DRE + DCF'!$U$41:$AD$41/TIR!T607:AC607,TIR!F607)</f>
        <v>77.010587163071435</v>
      </c>
      <c r="F607" s="100">
        <f>'DRE + DCF'!$AE$38*'DRE + DCF'!$AE$39*(1+G607)/(R607-G607)/AC607</f>
        <v>46.970314026143093</v>
      </c>
      <c r="G607" s="92">
        <f>R607*(1-'DRE + DCF'!$AE$39)</f>
        <v>9.1531299075871833E-2</v>
      </c>
      <c r="H607" s="94">
        <f t="shared" si="64"/>
        <v>0.15255216512645306</v>
      </c>
      <c r="I607" s="94">
        <f t="shared" si="65"/>
        <v>0.15255216512645306</v>
      </c>
      <c r="J607" s="94">
        <f t="shared" si="65"/>
        <v>0.15255216512645306</v>
      </c>
      <c r="K607" s="94">
        <f t="shared" si="65"/>
        <v>0.15255216512645306</v>
      </c>
      <c r="L607" s="94">
        <f t="shared" si="65"/>
        <v>0.15255216512645306</v>
      </c>
      <c r="M607" s="94">
        <f t="shared" si="65"/>
        <v>0.15255216512645306</v>
      </c>
      <c r="N607" s="94">
        <f t="shared" si="65"/>
        <v>0.15255216512645306</v>
      </c>
      <c r="O607" s="94">
        <f t="shared" si="65"/>
        <v>0.15255216512645306</v>
      </c>
      <c r="P607" s="94">
        <f t="shared" si="65"/>
        <v>0.15255216512645306</v>
      </c>
      <c r="Q607" s="94">
        <f t="shared" si="65"/>
        <v>0.15255216512645306</v>
      </c>
      <c r="R607" s="94">
        <f t="shared" si="65"/>
        <v>0.15255216512645306</v>
      </c>
      <c r="S607" s="93">
        <f>(1+H607)^((5-Dashboard!$F$9)*3/12)</f>
        <v>1.0735698231258426</v>
      </c>
      <c r="T607" s="93">
        <f t="shared" si="68"/>
        <v>1.2373452240581131</v>
      </c>
      <c r="U607" s="93">
        <f t="shared" si="68"/>
        <v>1.4261049169970543</v>
      </c>
      <c r="V607" s="93">
        <f t="shared" si="68"/>
        <v>1.6436603097824354</v>
      </c>
      <c r="W607" s="93">
        <f t="shared" si="68"/>
        <v>1.8944042487721624</v>
      </c>
      <c r="X607" s="93">
        <f t="shared" si="68"/>
        <v>2.1833997185471072</v>
      </c>
      <c r="Y607" s="93">
        <f t="shared" si="67"/>
        <v>2.5164820729479564</v>
      </c>
      <c r="Z607" s="93">
        <f t="shared" si="67"/>
        <v>2.9003768616780716</v>
      </c>
      <c r="AA607" s="93">
        <f t="shared" si="67"/>
        <v>3.3428356316097281</v>
      </c>
      <c r="AB607" s="93">
        <f t="shared" si="67"/>
        <v>3.8527924448736459</v>
      </c>
      <c r="AC607" s="95">
        <f t="shared" si="67"/>
        <v>4.4405442741219607</v>
      </c>
      <c r="AE607" s="96"/>
    </row>
    <row r="608" spans="3:31" ht="24.75" customHeight="1" x14ac:dyDescent="0.25">
      <c r="C608" s="91">
        <f>ABS(E608-Dashboard!$F$13)</f>
        <v>29.305781340469501</v>
      </c>
      <c r="D608" s="92">
        <f t="shared" si="66"/>
        <v>0.15265216512645305</v>
      </c>
      <c r="E608" s="93" cm="1">
        <f t="array" ref="E608">SUM('DRE + DCF'!$S$41/TIR!S608,'DRE + DCF'!$U$41:$AD$41/TIR!T608:AC608,TIR!F608)</f>
        <v>76.925781340469499</v>
      </c>
      <c r="F608" s="100">
        <f>'DRE + DCF'!$AE$38*'DRE + DCF'!$AE$39*(1+G608)/(R608-G608)/AC608</f>
        <v>46.899380760126405</v>
      </c>
      <c r="G608" s="92">
        <f>R608*(1-'DRE + DCF'!$AE$39)</f>
        <v>9.1591299075871824E-2</v>
      </c>
      <c r="H608" s="94">
        <f t="shared" si="64"/>
        <v>0.15265216512645305</v>
      </c>
      <c r="I608" s="94">
        <f t="shared" si="65"/>
        <v>0.15265216512645305</v>
      </c>
      <c r="J608" s="94">
        <f t="shared" si="65"/>
        <v>0.15265216512645305</v>
      </c>
      <c r="K608" s="94">
        <f t="shared" si="65"/>
        <v>0.15265216512645305</v>
      </c>
      <c r="L608" s="94">
        <f t="shared" si="65"/>
        <v>0.15265216512645305</v>
      </c>
      <c r="M608" s="94">
        <f t="shared" si="65"/>
        <v>0.15265216512645305</v>
      </c>
      <c r="N608" s="94">
        <f t="shared" si="65"/>
        <v>0.15265216512645305</v>
      </c>
      <c r="O608" s="94">
        <f t="shared" si="65"/>
        <v>0.15265216512645305</v>
      </c>
      <c r="P608" s="94">
        <f t="shared" si="65"/>
        <v>0.15265216512645305</v>
      </c>
      <c r="Q608" s="94">
        <f t="shared" si="65"/>
        <v>0.15265216512645305</v>
      </c>
      <c r="R608" s="94">
        <f t="shared" si="65"/>
        <v>0.15265216512645305</v>
      </c>
      <c r="S608" s="93">
        <f>(1+H608)^((5-Dashboard!$F$9)*3/12)</f>
        <v>1.0736163957049338</v>
      </c>
      <c r="T608" s="93">
        <f t="shared" si="68"/>
        <v>1.2375062630245506</v>
      </c>
      <c r="U608" s="93">
        <f t="shared" si="68"/>
        <v>1.426414273432794</v>
      </c>
      <c r="V608" s="93">
        <f t="shared" si="68"/>
        <v>1.6441595006395864</v>
      </c>
      <c r="W608" s="93">
        <f t="shared" si="68"/>
        <v>1.8951440082254469</v>
      </c>
      <c r="X608" s="93">
        <f t="shared" si="68"/>
        <v>2.1844418443074858</v>
      </c>
      <c r="Y608" s="93">
        <f t="shared" si="67"/>
        <v>2.5179016214338454</v>
      </c>
      <c r="Z608" s="93">
        <f t="shared" si="67"/>
        <v>2.9022647555211285</v>
      </c>
      <c r="AA608" s="93">
        <f t="shared" si="67"/>
        <v>3.3453017542216243</v>
      </c>
      <c r="AB608" s="93">
        <f t="shared" si="67"/>
        <v>3.8559693100048764</v>
      </c>
      <c r="AC608" s="95">
        <f t="shared" si="67"/>
        <v>4.4445913738382758</v>
      </c>
      <c r="AE608" s="96"/>
    </row>
    <row r="609" spans="3:31" ht="24.75" customHeight="1" x14ac:dyDescent="0.25">
      <c r="C609" s="91">
        <f>ABS(E609-Dashboard!$F$13)</f>
        <v>29.221116084581773</v>
      </c>
      <c r="D609" s="92">
        <f t="shared" si="66"/>
        <v>0.15275216512645304</v>
      </c>
      <c r="E609" s="93" cm="1">
        <f t="array" ref="E609">SUM('DRE + DCF'!$S$41/TIR!S609,'DRE + DCF'!$U$41:$AD$41/TIR!T609:AC609,TIR!F609)</f>
        <v>76.84111608458177</v>
      </c>
      <c r="F609" s="100">
        <f>'DRE + DCF'!$AE$38*'DRE + DCF'!$AE$39*(1+G609)/(R609-G609)/AC609</f>
        <v>46.828578270737317</v>
      </c>
      <c r="G609" s="92">
        <f>R609*(1-'DRE + DCF'!$AE$39)</f>
        <v>9.1651299075871814E-2</v>
      </c>
      <c r="H609" s="94">
        <f t="shared" si="64"/>
        <v>0.15275216512645304</v>
      </c>
      <c r="I609" s="94">
        <f t="shared" si="65"/>
        <v>0.15275216512645304</v>
      </c>
      <c r="J609" s="94">
        <f t="shared" si="65"/>
        <v>0.15275216512645304</v>
      </c>
      <c r="K609" s="94">
        <f t="shared" si="65"/>
        <v>0.15275216512645304</v>
      </c>
      <c r="L609" s="94">
        <f t="shared" si="65"/>
        <v>0.15275216512645304</v>
      </c>
      <c r="M609" s="94">
        <f t="shared" si="65"/>
        <v>0.15275216512645304</v>
      </c>
      <c r="N609" s="94">
        <f t="shared" si="65"/>
        <v>0.15275216512645304</v>
      </c>
      <c r="O609" s="94">
        <f t="shared" si="65"/>
        <v>0.15275216512645304</v>
      </c>
      <c r="P609" s="94">
        <f t="shared" si="65"/>
        <v>0.15275216512645304</v>
      </c>
      <c r="Q609" s="94">
        <f t="shared" si="65"/>
        <v>0.15275216512645304</v>
      </c>
      <c r="R609" s="94">
        <f t="shared" si="65"/>
        <v>0.15275216512645304</v>
      </c>
      <c r="S609" s="93">
        <f>(1+H609)^((5-Dashboard!$F$9)*3/12)</f>
        <v>1.0736629662638331</v>
      </c>
      <c r="T609" s="93">
        <f t="shared" si="68"/>
        <v>1.2376673089767234</v>
      </c>
      <c r="U609" s="93">
        <f t="shared" si="68"/>
        <v>1.4267236701291486</v>
      </c>
      <c r="V609" s="93">
        <f t="shared" si="68"/>
        <v>1.6446587997785354</v>
      </c>
      <c r="W609" s="93">
        <f t="shared" si="68"/>
        <v>1.8958839923389801</v>
      </c>
      <c r="X609" s="93">
        <f t="shared" si="68"/>
        <v>2.1854843769973429</v>
      </c>
      <c r="Y609" s="93">
        <f t="shared" si="67"/>
        <v>2.5193218474337242</v>
      </c>
      <c r="Z609" s="93">
        <f t="shared" si="67"/>
        <v>2.9041537142796008</v>
      </c>
      <c r="AA609" s="93">
        <f t="shared" si="67"/>
        <v>3.3477694819958401</v>
      </c>
      <c r="AB609" s="93">
        <f t="shared" si="67"/>
        <v>3.8591485187149686</v>
      </c>
      <c r="AC609" s="95">
        <f t="shared" si="67"/>
        <v>4.4486418104932239</v>
      </c>
      <c r="AE609" s="96"/>
    </row>
    <row r="610" spans="3:31" ht="24.75" customHeight="1" x14ac:dyDescent="0.25">
      <c r="C610" s="91">
        <f>ABS(E610-Dashboard!$F$13)</f>
        <v>29.136591091118312</v>
      </c>
      <c r="D610" s="92">
        <f t="shared" si="66"/>
        <v>0.15285216512645303</v>
      </c>
      <c r="E610" s="93" cm="1">
        <f t="array" ref="E610">SUM('DRE + DCF'!$S$41/TIR!S610,'DRE + DCF'!$U$41:$AD$41/TIR!T610:AC610,TIR!F610)</f>
        <v>76.75659109111831</v>
      </c>
      <c r="F610" s="100">
        <f>'DRE + DCF'!$AE$38*'DRE + DCF'!$AE$39*(1+G610)/(R610-G610)/AC610</f>
        <v>46.757906262180725</v>
      </c>
      <c r="G610" s="92">
        <f>R610*(1-'DRE + DCF'!$AE$39)</f>
        <v>9.1711299075871819E-2</v>
      </c>
      <c r="H610" s="94">
        <f t="shared" si="64"/>
        <v>0.15285216512645303</v>
      </c>
      <c r="I610" s="94">
        <f t="shared" si="65"/>
        <v>0.15285216512645303</v>
      </c>
      <c r="J610" s="94">
        <f t="shared" si="65"/>
        <v>0.15285216512645303</v>
      </c>
      <c r="K610" s="94">
        <f t="shared" si="65"/>
        <v>0.15285216512645303</v>
      </c>
      <c r="L610" s="94">
        <f t="shared" si="65"/>
        <v>0.15285216512645303</v>
      </c>
      <c r="M610" s="94">
        <f t="shared" si="65"/>
        <v>0.15285216512645303</v>
      </c>
      <c r="N610" s="94">
        <f t="shared" si="65"/>
        <v>0.15285216512645303</v>
      </c>
      <c r="O610" s="94">
        <f t="shared" si="65"/>
        <v>0.15285216512645303</v>
      </c>
      <c r="P610" s="94">
        <f t="shared" si="65"/>
        <v>0.15285216512645303</v>
      </c>
      <c r="Q610" s="94">
        <f t="shared" si="65"/>
        <v>0.15285216512645303</v>
      </c>
      <c r="R610" s="94">
        <f t="shared" si="65"/>
        <v>0.15285216512645303</v>
      </c>
      <c r="S610" s="93">
        <f>(1+H610)^((5-Dashboard!$F$9)*3/12)</f>
        <v>1.0737095348028036</v>
      </c>
      <c r="T610" s="93">
        <f t="shared" si="68"/>
        <v>1.2378283619143287</v>
      </c>
      <c r="U610" s="93">
        <f t="shared" si="68"/>
        <v>1.4270331070878643</v>
      </c>
      <c r="V610" s="93">
        <f t="shared" si="68"/>
        <v>1.6451582072133737</v>
      </c>
      <c r="W610" s="93">
        <f t="shared" si="68"/>
        <v>1.8966242011614916</v>
      </c>
      <c r="X610" s="93">
        <f t="shared" si="68"/>
        <v>2.1865273167402548</v>
      </c>
      <c r="Y610" s="93">
        <f t="shared" si="67"/>
        <v>2.5207427512121363</v>
      </c>
      <c r="Z610" s="93">
        <f t="shared" si="67"/>
        <v>2.9060437384617233</v>
      </c>
      <c r="AA610" s="93">
        <f t="shared" si="67"/>
        <v>3.3502388158377694</v>
      </c>
      <c r="AB610" s="93">
        <f t="shared" si="67"/>
        <v>3.8623300725292564</v>
      </c>
      <c r="AC610" s="95">
        <f t="shared" si="67"/>
        <v>4.4526955865483631</v>
      </c>
      <c r="AE610" s="96"/>
    </row>
    <row r="611" spans="3:31" ht="24.75" customHeight="1" x14ac:dyDescent="0.25">
      <c r="C611" s="91">
        <f>ABS(E611-Dashboard!$F$13)</f>
        <v>29.052206056615027</v>
      </c>
      <c r="D611" s="92">
        <f t="shared" si="66"/>
        <v>0.15295216512645302</v>
      </c>
      <c r="E611" s="93" cm="1">
        <f t="array" ref="E611">SUM('DRE + DCF'!$S$41/TIR!S611,'DRE + DCF'!$U$41:$AD$41/TIR!T611:AC611,TIR!F611)</f>
        <v>76.672206056615025</v>
      </c>
      <c r="F611" s="100">
        <f>'DRE + DCF'!$AE$38*'DRE + DCF'!$AE$39*(1+G611)/(R611-G611)/AC611</f>
        <v>46.687364439478877</v>
      </c>
      <c r="G611" s="92">
        <f>R611*(1-'DRE + DCF'!$AE$39)</f>
        <v>9.1771299075871809E-2</v>
      </c>
      <c r="H611" s="94">
        <f t="shared" si="64"/>
        <v>0.15295216512645302</v>
      </c>
      <c r="I611" s="94">
        <f t="shared" si="65"/>
        <v>0.15295216512645302</v>
      </c>
      <c r="J611" s="94">
        <f t="shared" si="65"/>
        <v>0.15295216512645302</v>
      </c>
      <c r="K611" s="94">
        <f t="shared" si="65"/>
        <v>0.15295216512645302</v>
      </c>
      <c r="L611" s="94">
        <f t="shared" si="65"/>
        <v>0.15295216512645302</v>
      </c>
      <c r="M611" s="94">
        <f t="shared" si="65"/>
        <v>0.15295216512645302</v>
      </c>
      <c r="N611" s="94">
        <f t="shared" si="65"/>
        <v>0.15295216512645302</v>
      </c>
      <c r="O611" s="94">
        <f t="shared" si="65"/>
        <v>0.15295216512645302</v>
      </c>
      <c r="P611" s="94">
        <f t="shared" si="65"/>
        <v>0.15295216512645302</v>
      </c>
      <c r="Q611" s="94">
        <f t="shared" ref="I611:R637" si="69">$D611</f>
        <v>0.15295216512645302</v>
      </c>
      <c r="R611" s="94">
        <f t="shared" si="69"/>
        <v>0.15295216512645302</v>
      </c>
      <c r="S611" s="93">
        <f>(1+H611)^((5-Dashboard!$F$9)*3/12)</f>
        <v>1.073756101322108</v>
      </c>
      <c r="T611" s="93">
        <f t="shared" si="68"/>
        <v>1.2379894218370633</v>
      </c>
      <c r="U611" s="93">
        <f t="shared" si="68"/>
        <v>1.4273425843106877</v>
      </c>
      <c r="V611" s="93">
        <f t="shared" si="68"/>
        <v>1.6456577229581941</v>
      </c>
      <c r="W611" s="93">
        <f t="shared" si="68"/>
        <v>1.8973646347417183</v>
      </c>
      <c r="X611" s="93">
        <f t="shared" si="68"/>
        <v>2.1875706636598258</v>
      </c>
      <c r="Y611" s="93">
        <f t="shared" si="67"/>
        <v>2.5221643330337078</v>
      </c>
      <c r="Z611" s="93">
        <f t="shared" si="67"/>
        <v>2.9079348285759297</v>
      </c>
      <c r="AA611" s="93">
        <f t="shared" si="67"/>
        <v>3.3527097566532387</v>
      </c>
      <c r="AB611" s="93">
        <f t="shared" si="67"/>
        <v>3.8655139729739347</v>
      </c>
      <c r="AC611" s="95">
        <f t="shared" si="67"/>
        <v>4.4567527044668553</v>
      </c>
      <c r="AE611" s="96"/>
    </row>
    <row r="612" spans="3:31" ht="24.75" customHeight="1" x14ac:dyDescent="0.25">
      <c r="C612" s="91">
        <f>ABS(E612-Dashboard!$F$13)</f>
        <v>28.967960678431048</v>
      </c>
      <c r="D612" s="92">
        <f t="shared" si="66"/>
        <v>0.153052165126453</v>
      </c>
      <c r="E612" s="93" cm="1">
        <f t="array" ref="E612">SUM('DRE + DCF'!$S$41/TIR!S612,'DRE + DCF'!$U$41:$AD$41/TIR!T612:AC612,TIR!F612)</f>
        <v>76.587960678431045</v>
      </c>
      <c r="F612" s="100">
        <f>'DRE + DCF'!$AE$38*'DRE + DCF'!$AE$39*(1+G612)/(R612-G612)/AC612</f>
        <v>46.616952508468749</v>
      </c>
      <c r="G612" s="92">
        <f>R612*(1-'DRE + DCF'!$AE$39)</f>
        <v>9.18312990758718E-2</v>
      </c>
      <c r="H612" s="94">
        <f t="shared" si="64"/>
        <v>0.153052165126453</v>
      </c>
      <c r="I612" s="94">
        <f t="shared" si="69"/>
        <v>0.153052165126453</v>
      </c>
      <c r="J612" s="94">
        <f t="shared" si="69"/>
        <v>0.153052165126453</v>
      </c>
      <c r="K612" s="94">
        <f t="shared" si="69"/>
        <v>0.153052165126453</v>
      </c>
      <c r="L612" s="94">
        <f t="shared" si="69"/>
        <v>0.153052165126453</v>
      </c>
      <c r="M612" s="94">
        <f t="shared" si="69"/>
        <v>0.153052165126453</v>
      </c>
      <c r="N612" s="94">
        <f t="shared" si="69"/>
        <v>0.153052165126453</v>
      </c>
      <c r="O612" s="94">
        <f t="shared" si="69"/>
        <v>0.153052165126453</v>
      </c>
      <c r="P612" s="94">
        <f t="shared" si="69"/>
        <v>0.153052165126453</v>
      </c>
      <c r="Q612" s="94">
        <f t="shared" si="69"/>
        <v>0.153052165126453</v>
      </c>
      <c r="R612" s="94">
        <f t="shared" si="69"/>
        <v>0.153052165126453</v>
      </c>
      <c r="S612" s="93">
        <f>(1+H612)^((5-Dashboard!$F$9)*3/12)</f>
        <v>1.073802665822009</v>
      </c>
      <c r="T612" s="93">
        <f t="shared" si="68"/>
        <v>1.2381504887446244</v>
      </c>
      <c r="U612" s="93">
        <f t="shared" si="68"/>
        <v>1.4276521017993651</v>
      </c>
      <c r="V612" s="93">
        <f t="shared" si="68"/>
        <v>1.6461573470270892</v>
      </c>
      <c r="W612" s="93">
        <f t="shared" si="68"/>
        <v>1.8981052931284028</v>
      </c>
      <c r="X612" s="93">
        <f t="shared" si="68"/>
        <v>2.1886144178796854</v>
      </c>
      <c r="Y612" s="93">
        <f t="shared" si="67"/>
        <v>2.5235865931631425</v>
      </c>
      <c r="Z612" s="93">
        <f t="shared" si="67"/>
        <v>2.9098269851308505</v>
      </c>
      <c r="AA612" s="93">
        <f t="shared" si="67"/>
        <v>3.3551823053485061</v>
      </c>
      <c r="AB612" s="93">
        <f t="shared" si="67"/>
        <v>3.8687002215760589</v>
      </c>
      <c r="AC612" s="95">
        <f t="shared" si="67"/>
        <v>4.4608131667134625</v>
      </c>
      <c r="AE612" s="96"/>
    </row>
    <row r="613" spans="3:31" ht="24.75" customHeight="1" x14ac:dyDescent="0.25">
      <c r="C613" s="91">
        <f>ABS(E613-Dashboard!$F$13)</f>
        <v>28.883854654745882</v>
      </c>
      <c r="D613" s="92">
        <f t="shared" si="66"/>
        <v>0.15315216512645299</v>
      </c>
      <c r="E613" s="93" cm="1">
        <f t="array" ref="E613">SUM('DRE + DCF'!$S$41/TIR!S613,'DRE + DCF'!$U$41:$AD$41/TIR!T613:AC613,TIR!F613)</f>
        <v>76.503854654745879</v>
      </c>
      <c r="F613" s="100">
        <f>'DRE + DCF'!$AE$38*'DRE + DCF'!$AE$39*(1+G613)/(R613-G613)/AC613</f>
        <v>46.546670175799242</v>
      </c>
      <c r="G613" s="92">
        <f>R613*(1-'DRE + DCF'!$AE$39)</f>
        <v>9.1891299075871791E-2</v>
      </c>
      <c r="H613" s="94">
        <f t="shared" si="64"/>
        <v>0.15315216512645299</v>
      </c>
      <c r="I613" s="94">
        <f t="shared" si="69"/>
        <v>0.15315216512645299</v>
      </c>
      <c r="J613" s="94">
        <f t="shared" si="69"/>
        <v>0.15315216512645299</v>
      </c>
      <c r="K613" s="94">
        <f t="shared" si="69"/>
        <v>0.15315216512645299</v>
      </c>
      <c r="L613" s="94">
        <f t="shared" si="69"/>
        <v>0.15315216512645299</v>
      </c>
      <c r="M613" s="94">
        <f t="shared" si="69"/>
        <v>0.15315216512645299</v>
      </c>
      <c r="N613" s="94">
        <f t="shared" si="69"/>
        <v>0.15315216512645299</v>
      </c>
      <c r="O613" s="94">
        <f t="shared" si="69"/>
        <v>0.15315216512645299</v>
      </c>
      <c r="P613" s="94">
        <f t="shared" si="69"/>
        <v>0.15315216512645299</v>
      </c>
      <c r="Q613" s="94">
        <f t="shared" si="69"/>
        <v>0.15315216512645299</v>
      </c>
      <c r="R613" s="94">
        <f t="shared" si="69"/>
        <v>0.15315216512645299</v>
      </c>
      <c r="S613" s="93">
        <f>(1+H613)^((5-Dashboard!$F$9)*3/12)</f>
        <v>1.0738492283027692</v>
      </c>
      <c r="T613" s="93">
        <f t="shared" si="68"/>
        <v>1.2383115626367089</v>
      </c>
      <c r="U613" s="93">
        <f t="shared" si="68"/>
        <v>1.4279616595556421</v>
      </c>
      <c r="V613" s="93">
        <f t="shared" si="68"/>
        <v>1.6466570794341515</v>
      </c>
      <c r="W613" s="93">
        <f t="shared" si="68"/>
        <v>1.8988461763702933</v>
      </c>
      <c r="X613" s="93">
        <f t="shared" si="68"/>
        <v>2.1896585795234902</v>
      </c>
      <c r="Y613" s="93">
        <f t="shared" si="67"/>
        <v>2.5250095318652259</v>
      </c>
      <c r="Z613" s="93">
        <f t="shared" si="67"/>
        <v>2.9117202086353164</v>
      </c>
      <c r="AA613" s="93">
        <f t="shared" si="67"/>
        <v>3.3576564628302625</v>
      </c>
      <c r="AB613" s="93">
        <f t="shared" si="67"/>
        <v>3.8718888198635448</v>
      </c>
      <c r="AC613" s="95">
        <f t="shared" si="67"/>
        <v>4.464876975754553</v>
      </c>
      <c r="AE613" s="96"/>
    </row>
    <row r="614" spans="3:31" ht="24.75" customHeight="1" x14ac:dyDescent="0.25">
      <c r="C614" s="91">
        <f>ABS(E614-Dashboard!$F$13)</f>
        <v>28.799887684556758</v>
      </c>
      <c r="D614" s="92">
        <f t="shared" si="66"/>
        <v>0.15325216512645298</v>
      </c>
      <c r="E614" s="93" cm="1">
        <f t="array" ref="E614">SUM('DRE + DCF'!$S$41/TIR!S614,'DRE + DCF'!$U$41:$AD$41/TIR!T614:AC614,TIR!F614)</f>
        <v>76.419887684556755</v>
      </c>
      <c r="F614" s="100">
        <f>'DRE + DCF'!$AE$38*'DRE + DCF'!$AE$39*(1+G614)/(R614-G614)/AC614</f>
        <v>46.476517148928515</v>
      </c>
      <c r="G614" s="92">
        <f>R614*(1-'DRE + DCF'!$AE$39)</f>
        <v>9.1951299075871781E-2</v>
      </c>
      <c r="H614" s="94">
        <f t="shared" si="64"/>
        <v>0.15325216512645298</v>
      </c>
      <c r="I614" s="94">
        <f t="shared" si="69"/>
        <v>0.15325216512645298</v>
      </c>
      <c r="J614" s="94">
        <f t="shared" si="69"/>
        <v>0.15325216512645298</v>
      </c>
      <c r="K614" s="94">
        <f t="shared" si="69"/>
        <v>0.15325216512645298</v>
      </c>
      <c r="L614" s="94">
        <f t="shared" si="69"/>
        <v>0.15325216512645298</v>
      </c>
      <c r="M614" s="94">
        <f t="shared" si="69"/>
        <v>0.15325216512645298</v>
      </c>
      <c r="N614" s="94">
        <f t="shared" si="69"/>
        <v>0.15325216512645298</v>
      </c>
      <c r="O614" s="94">
        <f t="shared" si="69"/>
        <v>0.15325216512645298</v>
      </c>
      <c r="P614" s="94">
        <f t="shared" si="69"/>
        <v>0.15325216512645298</v>
      </c>
      <c r="Q614" s="94">
        <f t="shared" si="69"/>
        <v>0.15325216512645298</v>
      </c>
      <c r="R614" s="94">
        <f t="shared" si="69"/>
        <v>0.15325216512645298</v>
      </c>
      <c r="S614" s="93">
        <f>(1+H614)^((5-Dashboard!$F$9)*3/12)</f>
        <v>1.0738957887646514</v>
      </c>
      <c r="T614" s="93">
        <f t="shared" si="68"/>
        <v>1.2384726435130142</v>
      </c>
      <c r="U614" s="93">
        <f t="shared" si="68"/>
        <v>1.4282712575812653</v>
      </c>
      <c r="V614" s="93">
        <f t="shared" si="68"/>
        <v>1.6471569201934759</v>
      </c>
      <c r="W614" s="93">
        <f t="shared" si="68"/>
        <v>1.8995872845161461</v>
      </c>
      <c r="X614" s="93">
        <f t="shared" si="68"/>
        <v>2.1907031487149249</v>
      </c>
      <c r="Y614" s="93">
        <f t="shared" si="67"/>
        <v>2.5264331494048249</v>
      </c>
      <c r="Z614" s="93">
        <f t="shared" si="67"/>
        <v>2.9136144995983577</v>
      </c>
      <c r="AA614" s="93">
        <f t="shared" si="67"/>
        <v>3.3601322300056329</v>
      </c>
      <c r="AB614" s="93">
        <f t="shared" si="67"/>
        <v>3.8750797693651724</v>
      </c>
      <c r="AC614" s="95">
        <f t="shared" si="67"/>
        <v>4.4689441340581011</v>
      </c>
      <c r="AE614" s="96"/>
    </row>
    <row r="615" spans="3:31" ht="24.75" customHeight="1" x14ac:dyDescent="0.25">
      <c r="C615" s="91">
        <f>ABS(E615-Dashboard!$F$13)</f>
        <v>28.716059467676025</v>
      </c>
      <c r="D615" s="92">
        <f t="shared" si="66"/>
        <v>0.15335216512645297</v>
      </c>
      <c r="E615" s="93" cm="1">
        <f t="array" ref="E615">SUM('DRE + DCF'!$S$41/TIR!S615,'DRE + DCF'!$U$41:$AD$41/TIR!T615:AC615,TIR!F615)</f>
        <v>76.336059467676023</v>
      </c>
      <c r="F615" s="100">
        <f>'DRE + DCF'!$AE$38*'DRE + DCF'!$AE$39*(1+G615)/(R615-G615)/AC615</f>
        <v>46.406493136121377</v>
      </c>
      <c r="G615" s="92">
        <f>R615*(1-'DRE + DCF'!$AE$39)</f>
        <v>9.2011299075871786E-2</v>
      </c>
      <c r="H615" s="94">
        <f t="shared" si="64"/>
        <v>0.15335216512645297</v>
      </c>
      <c r="I615" s="94">
        <f t="shared" si="69"/>
        <v>0.15335216512645297</v>
      </c>
      <c r="J615" s="94">
        <f t="shared" si="69"/>
        <v>0.15335216512645297</v>
      </c>
      <c r="K615" s="94">
        <f t="shared" si="69"/>
        <v>0.15335216512645297</v>
      </c>
      <c r="L615" s="94">
        <f t="shared" si="69"/>
        <v>0.15335216512645297</v>
      </c>
      <c r="M615" s="94">
        <f t="shared" si="69"/>
        <v>0.15335216512645297</v>
      </c>
      <c r="N615" s="94">
        <f t="shared" si="69"/>
        <v>0.15335216512645297</v>
      </c>
      <c r="O615" s="94">
        <f t="shared" si="69"/>
        <v>0.15335216512645297</v>
      </c>
      <c r="P615" s="94">
        <f t="shared" si="69"/>
        <v>0.15335216512645297</v>
      </c>
      <c r="Q615" s="94">
        <f t="shared" si="69"/>
        <v>0.15335216512645297</v>
      </c>
      <c r="R615" s="94">
        <f t="shared" si="69"/>
        <v>0.15335216512645297</v>
      </c>
      <c r="S615" s="93">
        <f>(1+H615)^((5-Dashboard!$F$9)*3/12)</f>
        <v>1.0739423472079184</v>
      </c>
      <c r="T615" s="93">
        <f t="shared" si="68"/>
        <v>1.2386337313732374</v>
      </c>
      <c r="U615" s="93">
        <f t="shared" si="68"/>
        <v>1.4285808958779806</v>
      </c>
      <c r="V615" s="93">
        <f t="shared" si="68"/>
        <v>1.6476568693191567</v>
      </c>
      <c r="W615" s="93">
        <f t="shared" si="68"/>
        <v>1.9003286176147225</v>
      </c>
      <c r="X615" s="93">
        <f t="shared" si="68"/>
        <v>2.1917481255776994</v>
      </c>
      <c r="Y615" s="93">
        <f t="shared" si="67"/>
        <v>2.5278574460468843</v>
      </c>
      <c r="Z615" s="93">
        <f t="shared" si="67"/>
        <v>2.9155098585291994</v>
      </c>
      <c r="AA615" s="93">
        <f t="shared" si="67"/>
        <v>3.3626096077821703</v>
      </c>
      <c r="AB615" s="93">
        <f t="shared" si="67"/>
        <v>3.8782730716105789</v>
      </c>
      <c r="AC615" s="95">
        <f t="shared" si="67"/>
        <v>4.4730146440936798</v>
      </c>
      <c r="AE615" s="96"/>
    </row>
    <row r="616" spans="3:31" ht="24.75" customHeight="1" x14ac:dyDescent="0.25">
      <c r="C616" s="91">
        <f>ABS(E616-Dashboard!$F$13)</f>
        <v>28.632369704728241</v>
      </c>
      <c r="D616" s="92">
        <f t="shared" si="66"/>
        <v>0.15345216512645296</v>
      </c>
      <c r="E616" s="93" cm="1">
        <f t="array" ref="E616">SUM('DRE + DCF'!$S$41/TIR!S616,'DRE + DCF'!$U$41:$AD$41/TIR!T616:AC616,TIR!F616)</f>
        <v>76.252369704728238</v>
      </c>
      <c r="F616" s="100">
        <f>'DRE + DCF'!$AE$38*'DRE + DCF'!$AE$39*(1+G616)/(R616-G616)/AC616</f>
        <v>46.336597846446409</v>
      </c>
      <c r="G616" s="92">
        <f>R616*(1-'DRE + DCF'!$AE$39)</f>
        <v>9.2071299075871776E-2</v>
      </c>
      <c r="H616" s="94">
        <f t="shared" si="64"/>
        <v>0.15345216512645296</v>
      </c>
      <c r="I616" s="94">
        <f t="shared" si="69"/>
        <v>0.15345216512645296</v>
      </c>
      <c r="J616" s="94">
        <f t="shared" si="69"/>
        <v>0.15345216512645296</v>
      </c>
      <c r="K616" s="94">
        <f t="shared" si="69"/>
        <v>0.15345216512645296</v>
      </c>
      <c r="L616" s="94">
        <f t="shared" si="69"/>
        <v>0.15345216512645296</v>
      </c>
      <c r="M616" s="94">
        <f t="shared" si="69"/>
        <v>0.15345216512645296</v>
      </c>
      <c r="N616" s="94">
        <f t="shared" si="69"/>
        <v>0.15345216512645296</v>
      </c>
      <c r="O616" s="94">
        <f t="shared" si="69"/>
        <v>0.15345216512645296</v>
      </c>
      <c r="P616" s="94">
        <f t="shared" si="69"/>
        <v>0.15345216512645296</v>
      </c>
      <c r="Q616" s="94">
        <f t="shared" si="69"/>
        <v>0.15345216512645296</v>
      </c>
      <c r="R616" s="94">
        <f t="shared" si="69"/>
        <v>0.15345216512645296</v>
      </c>
      <c r="S616" s="93">
        <f>(1+H616)^((5-Dashboard!$F$9)*3/12)</f>
        <v>1.0739889036328323</v>
      </c>
      <c r="T616" s="93">
        <f t="shared" si="68"/>
        <v>1.2387948262170758</v>
      </c>
      <c r="U616" s="93">
        <f t="shared" si="68"/>
        <v>1.428890574447534</v>
      </c>
      <c r="V616" s="93">
        <f t="shared" si="68"/>
        <v>1.6481569268252891</v>
      </c>
      <c r="W616" s="93">
        <f t="shared" si="68"/>
        <v>1.9010701757147905</v>
      </c>
      <c r="X616" s="93">
        <f t="shared" si="68"/>
        <v>2.1927935102355511</v>
      </c>
      <c r="Y616" s="93">
        <f t="shared" si="67"/>
        <v>2.5292824220564309</v>
      </c>
      <c r="Z616" s="93">
        <f t="shared" si="67"/>
        <v>2.9174062859372691</v>
      </c>
      <c r="AA616" s="93">
        <f t="shared" si="67"/>
        <v>3.3650885970678668</v>
      </c>
      <c r="AB616" s="93">
        <f t="shared" si="67"/>
        <v>3.8814687281302689</v>
      </c>
      <c r="AC616" s="95">
        <f t="shared" si="67"/>
        <v>4.4770885083324776</v>
      </c>
      <c r="AE616" s="96"/>
    </row>
    <row r="617" spans="3:31" ht="24.75" customHeight="1" x14ac:dyDescent="0.25">
      <c r="C617" s="91">
        <f>ABS(E617-Dashboard!$F$13)</f>
        <v>28.548818097147695</v>
      </c>
      <c r="D617" s="92">
        <f t="shared" si="66"/>
        <v>0.15355216512645295</v>
      </c>
      <c r="E617" s="93" cm="1">
        <f t="array" ref="E617">SUM('DRE + DCF'!$S$41/TIR!S617,'DRE + DCF'!$U$41:$AD$41/TIR!T617:AC617,TIR!F617)</f>
        <v>76.168818097147692</v>
      </c>
      <c r="F617" s="100">
        <f>'DRE + DCF'!$AE$38*'DRE + DCF'!$AE$39*(1+G617)/(R617-G617)/AC617</f>
        <v>46.266830989773474</v>
      </c>
      <c r="G617" s="92">
        <f>R617*(1-'DRE + DCF'!$AE$39)</f>
        <v>9.2131299075871767E-2</v>
      </c>
      <c r="H617" s="94">
        <f t="shared" si="64"/>
        <v>0.15355216512645295</v>
      </c>
      <c r="I617" s="94">
        <f t="shared" si="69"/>
        <v>0.15355216512645295</v>
      </c>
      <c r="J617" s="94">
        <f t="shared" si="69"/>
        <v>0.15355216512645295</v>
      </c>
      <c r="K617" s="94">
        <f t="shared" si="69"/>
        <v>0.15355216512645295</v>
      </c>
      <c r="L617" s="94">
        <f t="shared" si="69"/>
        <v>0.15355216512645295</v>
      </c>
      <c r="M617" s="94">
        <f t="shared" si="69"/>
        <v>0.15355216512645295</v>
      </c>
      <c r="N617" s="94">
        <f t="shared" si="69"/>
        <v>0.15355216512645295</v>
      </c>
      <c r="O617" s="94">
        <f t="shared" si="69"/>
        <v>0.15355216512645295</v>
      </c>
      <c r="P617" s="94">
        <f t="shared" si="69"/>
        <v>0.15355216512645295</v>
      </c>
      <c r="Q617" s="94">
        <f t="shared" si="69"/>
        <v>0.15355216512645295</v>
      </c>
      <c r="R617" s="94">
        <f t="shared" si="69"/>
        <v>0.15355216512645295</v>
      </c>
      <c r="S617" s="93">
        <f>(1+H617)^((5-Dashboard!$F$9)*3/12)</f>
        <v>1.0740354580396556</v>
      </c>
      <c r="T617" s="93">
        <f t="shared" si="68"/>
        <v>1.2389559280442262</v>
      </c>
      <c r="U617" s="93">
        <f t="shared" si="68"/>
        <v>1.4292002932916708</v>
      </c>
      <c r="V617" s="93">
        <f t="shared" si="68"/>
        <v>1.6486570927259683</v>
      </c>
      <c r="W617" s="93">
        <f t="shared" si="68"/>
        <v>1.9018119588651239</v>
      </c>
      <c r="X617" s="93">
        <f t="shared" si="68"/>
        <v>2.1938393028122443</v>
      </c>
      <c r="Y617" s="93">
        <f t="shared" si="67"/>
        <v>2.5307080776985722</v>
      </c>
      <c r="Z617" s="93">
        <f t="shared" si="67"/>
        <v>2.9193037823321917</v>
      </c>
      <c r="AA617" s="93">
        <f t="shared" si="67"/>
        <v>3.3675691987711427</v>
      </c>
      <c r="AB617" s="93">
        <f t="shared" si="67"/>
        <v>3.8846667404556059</v>
      </c>
      <c r="AC617" s="95">
        <f t="shared" si="67"/>
        <v>4.4811657292472846</v>
      </c>
      <c r="AE617" s="96"/>
    </row>
    <row r="618" spans="3:31" ht="24.75" customHeight="1" x14ac:dyDescent="0.25">
      <c r="C618" s="91">
        <f>ABS(E618-Dashboard!$F$13)</f>
        <v>28.465404347175614</v>
      </c>
      <c r="D618" s="92">
        <f t="shared" si="66"/>
        <v>0.15365216512645294</v>
      </c>
      <c r="E618" s="93" cm="1">
        <f t="array" ref="E618">SUM('DRE + DCF'!$S$41/TIR!S618,'DRE + DCF'!$U$41:$AD$41/TIR!T618:AC618,TIR!F618)</f>
        <v>76.085404347175611</v>
      </c>
      <c r="F618" s="100">
        <f>'DRE + DCF'!$AE$38*'DRE + DCF'!$AE$39*(1+G618)/(R618-G618)/AC618</f>
        <v>46.197192276770998</v>
      </c>
      <c r="G618" s="92">
        <f>R618*(1-'DRE + DCF'!$AE$39)</f>
        <v>9.2191299075871758E-2</v>
      </c>
      <c r="H618" s="94">
        <f t="shared" si="64"/>
        <v>0.15365216512645294</v>
      </c>
      <c r="I618" s="94">
        <f t="shared" si="69"/>
        <v>0.15365216512645294</v>
      </c>
      <c r="J618" s="94">
        <f t="shared" si="69"/>
        <v>0.15365216512645294</v>
      </c>
      <c r="K618" s="94">
        <f t="shared" si="69"/>
        <v>0.15365216512645294</v>
      </c>
      <c r="L618" s="94">
        <f t="shared" si="69"/>
        <v>0.15365216512645294</v>
      </c>
      <c r="M618" s="94">
        <f t="shared" si="69"/>
        <v>0.15365216512645294</v>
      </c>
      <c r="N618" s="94">
        <f t="shared" si="69"/>
        <v>0.15365216512645294</v>
      </c>
      <c r="O618" s="94">
        <f t="shared" si="69"/>
        <v>0.15365216512645294</v>
      </c>
      <c r="P618" s="94">
        <f t="shared" si="69"/>
        <v>0.15365216512645294</v>
      </c>
      <c r="Q618" s="94">
        <f t="shared" si="69"/>
        <v>0.15365216512645294</v>
      </c>
      <c r="R618" s="94">
        <f t="shared" si="69"/>
        <v>0.15365216512645294</v>
      </c>
      <c r="S618" s="93">
        <f>(1+H618)^((5-Dashboard!$F$9)*3/12)</f>
        <v>1.074082010428651</v>
      </c>
      <c r="T618" s="93">
        <f t="shared" si="68"/>
        <v>1.2391170368543867</v>
      </c>
      <c r="U618" s="93">
        <f t="shared" si="68"/>
        <v>1.4295100524121378</v>
      </c>
      <c r="V618" s="93">
        <f t="shared" si="68"/>
        <v>1.6491573670352919</v>
      </c>
      <c r="W618" s="93">
        <f t="shared" si="68"/>
        <v>1.9025539671145049</v>
      </c>
      <c r="X618" s="93">
        <f t="shared" si="68"/>
        <v>2.1948855034315709</v>
      </c>
      <c r="Y618" s="93">
        <f t="shared" si="67"/>
        <v>2.532134413238496</v>
      </c>
      <c r="Z618" s="93">
        <f t="shared" si="67"/>
        <v>2.9212023482237912</v>
      </c>
      <c r="AA618" s="93">
        <f t="shared" si="67"/>
        <v>3.370051413800855</v>
      </c>
      <c r="AB618" s="93">
        <f t="shared" si="67"/>
        <v>3.8878671101188198</v>
      </c>
      <c r="AC618" s="95">
        <f t="shared" si="67"/>
        <v>4.4852463093125019</v>
      </c>
      <c r="AE618" s="96"/>
    </row>
    <row r="619" spans="3:31" ht="24.75" customHeight="1" x14ac:dyDescent="0.25">
      <c r="C619" s="91">
        <f>ABS(E619-Dashboard!$F$13)</f>
        <v>28.382128157857558</v>
      </c>
      <c r="D619" s="92">
        <f t="shared" si="66"/>
        <v>0.15375216512645293</v>
      </c>
      <c r="E619" s="93" cm="1">
        <f t="array" ref="E619">SUM('DRE + DCF'!$S$41/TIR!S619,'DRE + DCF'!$U$41:$AD$41/TIR!T619:AC619,TIR!F619)</f>
        <v>76.002128157857555</v>
      </c>
      <c r="F619" s="100">
        <f>'DRE + DCF'!$AE$38*'DRE + DCF'!$AE$39*(1+G619)/(R619-G619)/AC619</f>
        <v>46.127681418903272</v>
      </c>
      <c r="G619" s="92">
        <f>R619*(1-'DRE + DCF'!$AE$39)</f>
        <v>9.2251299075871748E-2</v>
      </c>
      <c r="H619" s="94">
        <f t="shared" si="64"/>
        <v>0.15375216512645293</v>
      </c>
      <c r="I619" s="94">
        <f t="shared" si="69"/>
        <v>0.15375216512645293</v>
      </c>
      <c r="J619" s="94">
        <f t="shared" si="69"/>
        <v>0.15375216512645293</v>
      </c>
      <c r="K619" s="94">
        <f t="shared" si="69"/>
        <v>0.15375216512645293</v>
      </c>
      <c r="L619" s="94">
        <f t="shared" si="69"/>
        <v>0.15375216512645293</v>
      </c>
      <c r="M619" s="94">
        <f t="shared" si="69"/>
        <v>0.15375216512645293</v>
      </c>
      <c r="N619" s="94">
        <f t="shared" si="69"/>
        <v>0.15375216512645293</v>
      </c>
      <c r="O619" s="94">
        <f t="shared" si="69"/>
        <v>0.15375216512645293</v>
      </c>
      <c r="P619" s="94">
        <f t="shared" si="69"/>
        <v>0.15375216512645293</v>
      </c>
      <c r="Q619" s="94">
        <f t="shared" si="69"/>
        <v>0.15375216512645293</v>
      </c>
      <c r="R619" s="94">
        <f t="shared" si="69"/>
        <v>0.15375216512645293</v>
      </c>
      <c r="S619" s="93">
        <f>(1+H619)^((5-Dashboard!$F$9)*3/12)</f>
        <v>1.0741285608000808</v>
      </c>
      <c r="T619" s="93">
        <f t="shared" si="68"/>
        <v>1.239278152647254</v>
      </c>
      <c r="U619" s="93">
        <f t="shared" si="68"/>
        <v>1.4298198518106802</v>
      </c>
      <c r="V619" s="93">
        <f t="shared" si="68"/>
        <v>1.6496577497673561</v>
      </c>
      <c r="W619" s="93">
        <f t="shared" si="68"/>
        <v>1.9032962005117193</v>
      </c>
      <c r="X619" s="93">
        <f t="shared" si="68"/>
        <v>2.1959321122173474</v>
      </c>
      <c r="Y619" s="93">
        <f t="shared" si="67"/>
        <v>2.5335614289414692</v>
      </c>
      <c r="Z619" s="93">
        <f t="shared" si="67"/>
        <v>2.92310198412209</v>
      </c>
      <c r="AA619" s="93">
        <f t="shared" si="67"/>
        <v>3.3725352430662916</v>
      </c>
      <c r="AB619" s="93">
        <f t="shared" si="67"/>
        <v>3.891069838653002</v>
      </c>
      <c r="AC619" s="95">
        <f t="shared" si="67"/>
        <v>4.4893302510041391</v>
      </c>
      <c r="AE619" s="96"/>
    </row>
    <row r="620" spans="3:31" ht="24.75" customHeight="1" x14ac:dyDescent="0.25">
      <c r="C620" s="91">
        <f>ABS(E620-Dashboard!$F$13)</f>
        <v>28.298989233040864</v>
      </c>
      <c r="D620" s="92">
        <f t="shared" si="66"/>
        <v>0.15385216512645292</v>
      </c>
      <c r="E620" s="93" cm="1">
        <f t="array" ref="E620">SUM('DRE + DCF'!$S$41/TIR!S620,'DRE + DCF'!$U$41:$AD$41/TIR!T620:AC620,TIR!F620)</f>
        <v>75.918989233040861</v>
      </c>
      <c r="F620" s="100">
        <f>'DRE + DCF'!$AE$38*'DRE + DCF'!$AE$39*(1+G620)/(R620-G620)/AC620</f>
        <v>46.058298128427978</v>
      </c>
      <c r="G620" s="92">
        <f>R620*(1-'DRE + DCF'!$AE$39)</f>
        <v>9.2311299075871753E-2</v>
      </c>
      <c r="H620" s="94">
        <f t="shared" si="64"/>
        <v>0.15385216512645292</v>
      </c>
      <c r="I620" s="94">
        <f t="shared" si="69"/>
        <v>0.15385216512645292</v>
      </c>
      <c r="J620" s="94">
        <f t="shared" si="69"/>
        <v>0.15385216512645292</v>
      </c>
      <c r="K620" s="94">
        <f t="shared" si="69"/>
        <v>0.15385216512645292</v>
      </c>
      <c r="L620" s="94">
        <f t="shared" si="69"/>
        <v>0.15385216512645292</v>
      </c>
      <c r="M620" s="94">
        <f t="shared" si="69"/>
        <v>0.15385216512645292</v>
      </c>
      <c r="N620" s="94">
        <f t="shared" si="69"/>
        <v>0.15385216512645292</v>
      </c>
      <c r="O620" s="94">
        <f t="shared" si="69"/>
        <v>0.15385216512645292</v>
      </c>
      <c r="P620" s="94">
        <f t="shared" si="69"/>
        <v>0.15385216512645292</v>
      </c>
      <c r="Q620" s="94">
        <f t="shared" si="69"/>
        <v>0.15385216512645292</v>
      </c>
      <c r="R620" s="94">
        <f t="shared" si="69"/>
        <v>0.15385216512645292</v>
      </c>
      <c r="S620" s="93">
        <f>(1+H620)^((5-Dashboard!$F$9)*3/12)</f>
        <v>1.0741751091542071</v>
      </c>
      <c r="T620" s="93">
        <f t="shared" si="68"/>
        <v>1.2394392754225256</v>
      </c>
      <c r="U620" s="93">
        <f t="shared" si="68"/>
        <v>1.4301296914890431</v>
      </c>
      <c r="V620" s="93">
        <f t="shared" si="68"/>
        <v>1.6501582409362585</v>
      </c>
      <c r="W620" s="93">
        <f t="shared" si="68"/>
        <v>1.9040386591055607</v>
      </c>
      <c r="X620" s="93">
        <f t="shared" si="68"/>
        <v>2.1969791292934193</v>
      </c>
      <c r="Y620" s="93">
        <f t="shared" si="67"/>
        <v>2.5349891250728409</v>
      </c>
      <c r="Z620" s="93">
        <f t="shared" si="67"/>
        <v>2.9250026905373097</v>
      </c>
      <c r="AA620" s="93">
        <f t="shared" si="67"/>
        <v>3.3750206874771744</v>
      </c>
      <c r="AB620" s="93">
        <f t="shared" si="67"/>
        <v>3.8942749275921069</v>
      </c>
      <c r="AC620" s="95">
        <f t="shared" si="67"/>
        <v>4.4934175567998125</v>
      </c>
      <c r="AE620" s="96"/>
    </row>
    <row r="621" spans="3:31" ht="24.75" customHeight="1" x14ac:dyDescent="0.25">
      <c r="C621" s="91">
        <f>ABS(E621-Dashboard!$F$13)</f>
        <v>28.215987277371674</v>
      </c>
      <c r="D621" s="92">
        <f t="shared" si="66"/>
        <v>0.15395216512645291</v>
      </c>
      <c r="E621" s="93" cm="1">
        <f t="array" ref="E621">SUM('DRE + DCF'!$S$41/TIR!S621,'DRE + DCF'!$U$41:$AD$41/TIR!T621:AC621,TIR!F621)</f>
        <v>75.835987277371672</v>
      </c>
      <c r="F621" s="100">
        <f>'DRE + DCF'!$AE$38*'DRE + DCF'!$AE$39*(1+G621)/(R621-G621)/AC621</f>
        <v>45.989042118393222</v>
      </c>
      <c r="G621" s="92">
        <f>R621*(1-'DRE + DCF'!$AE$39)</f>
        <v>9.2371299075871743E-2</v>
      </c>
      <c r="H621" s="94">
        <f t="shared" si="64"/>
        <v>0.15395216512645291</v>
      </c>
      <c r="I621" s="94">
        <f t="shared" si="69"/>
        <v>0.15395216512645291</v>
      </c>
      <c r="J621" s="94">
        <f t="shared" si="69"/>
        <v>0.15395216512645291</v>
      </c>
      <c r="K621" s="94">
        <f t="shared" si="69"/>
        <v>0.15395216512645291</v>
      </c>
      <c r="L621" s="94">
        <f t="shared" si="69"/>
        <v>0.15395216512645291</v>
      </c>
      <c r="M621" s="94">
        <f t="shared" si="69"/>
        <v>0.15395216512645291</v>
      </c>
      <c r="N621" s="94">
        <f t="shared" si="69"/>
        <v>0.15395216512645291</v>
      </c>
      <c r="O621" s="94">
        <f t="shared" si="69"/>
        <v>0.15395216512645291</v>
      </c>
      <c r="P621" s="94">
        <f t="shared" si="69"/>
        <v>0.15395216512645291</v>
      </c>
      <c r="Q621" s="94">
        <f t="shared" si="69"/>
        <v>0.15395216512645291</v>
      </c>
      <c r="R621" s="94">
        <f t="shared" si="69"/>
        <v>0.15395216512645291</v>
      </c>
      <c r="S621" s="93">
        <f>(1+H621)^((5-Dashboard!$F$9)*3/12)</f>
        <v>1.0742216554912924</v>
      </c>
      <c r="T621" s="93">
        <f t="shared" si="68"/>
        <v>1.2396004051798994</v>
      </c>
      <c r="U621" s="93">
        <f t="shared" si="68"/>
        <v>1.430439571448973</v>
      </c>
      <c r="V621" s="93">
        <f t="shared" si="68"/>
        <v>1.6506588405560978</v>
      </c>
      <c r="W621" s="93">
        <f t="shared" si="68"/>
        <v>1.9047813429448293</v>
      </c>
      <c r="X621" s="93">
        <f t="shared" si="68"/>
        <v>2.1980265547836582</v>
      </c>
      <c r="Y621" s="93">
        <f t="shared" si="67"/>
        <v>2.5364175018980402</v>
      </c>
      <c r="Z621" s="93">
        <f t="shared" si="67"/>
        <v>2.9269044679798721</v>
      </c>
      <c r="AA621" s="93">
        <f t="shared" si="67"/>
        <v>3.3775077479436622</v>
      </c>
      <c r="AB621" s="93">
        <f t="shared" si="67"/>
        <v>3.8974823784709587</v>
      </c>
      <c r="AC621" s="95">
        <f t="shared" si="67"/>
        <v>4.4975082291787603</v>
      </c>
      <c r="AE621" s="96"/>
    </row>
    <row r="622" spans="3:31" ht="24.75" customHeight="1" x14ac:dyDescent="0.25">
      <c r="C622" s="91">
        <f>ABS(E622-Dashboard!$F$13)</f>
        <v>28.133121996292836</v>
      </c>
      <c r="D622" s="92">
        <f t="shared" si="66"/>
        <v>0.15405216512645289</v>
      </c>
      <c r="E622" s="93" cm="1">
        <f t="array" ref="E622">SUM('DRE + DCF'!$S$41/TIR!S622,'DRE + DCF'!$U$41:$AD$41/TIR!T622:AC622,TIR!F622)</f>
        <v>75.753121996292833</v>
      </c>
      <c r="F622" s="100">
        <f>'DRE + DCF'!$AE$38*'DRE + DCF'!$AE$39*(1+G622)/(R622-G622)/AC622</f>
        <v>45.91991310263537</v>
      </c>
      <c r="G622" s="92">
        <f>R622*(1-'DRE + DCF'!$AE$39)</f>
        <v>9.2431299075871734E-2</v>
      </c>
      <c r="H622" s="94">
        <f t="shared" si="64"/>
        <v>0.15405216512645289</v>
      </c>
      <c r="I622" s="94">
        <f t="shared" si="69"/>
        <v>0.15405216512645289</v>
      </c>
      <c r="J622" s="94">
        <f t="shared" si="69"/>
        <v>0.15405216512645289</v>
      </c>
      <c r="K622" s="94">
        <f t="shared" si="69"/>
        <v>0.15405216512645289</v>
      </c>
      <c r="L622" s="94">
        <f t="shared" si="69"/>
        <v>0.15405216512645289</v>
      </c>
      <c r="M622" s="94">
        <f t="shared" si="69"/>
        <v>0.15405216512645289</v>
      </c>
      <c r="N622" s="94">
        <f t="shared" si="69"/>
        <v>0.15405216512645289</v>
      </c>
      <c r="O622" s="94">
        <f t="shared" si="69"/>
        <v>0.15405216512645289</v>
      </c>
      <c r="P622" s="94">
        <f t="shared" si="69"/>
        <v>0.15405216512645289</v>
      </c>
      <c r="Q622" s="94">
        <f t="shared" si="69"/>
        <v>0.15405216512645289</v>
      </c>
      <c r="R622" s="94">
        <f t="shared" si="69"/>
        <v>0.15405216512645289</v>
      </c>
      <c r="S622" s="93">
        <f>(1+H622)^((5-Dashboard!$F$9)*3/12)</f>
        <v>1.0742681998115986</v>
      </c>
      <c r="T622" s="93">
        <f t="shared" si="68"/>
        <v>1.2397615419190722</v>
      </c>
      <c r="U622" s="93">
        <f t="shared" si="68"/>
        <v>1.4307494916922148</v>
      </c>
      <c r="V622" s="93">
        <f t="shared" si="68"/>
        <v>1.6511595486409723</v>
      </c>
      <c r="W622" s="93">
        <f t="shared" si="68"/>
        <v>1.9055242520783306</v>
      </c>
      <c r="X622" s="93">
        <f t="shared" si="68"/>
        <v>2.1990743888119622</v>
      </c>
      <c r="Y622" s="93">
        <f t="shared" si="67"/>
        <v>2.5378465596825759</v>
      </c>
      <c r="Z622" s="93">
        <f t="shared" si="67"/>
        <v>2.9288073169603961</v>
      </c>
      <c r="AA622" s="93">
        <f t="shared" si="67"/>
        <v>3.3799964253763424</v>
      </c>
      <c r="AB622" s="93">
        <f t="shared" si="67"/>
        <v>3.9006921928252387</v>
      </c>
      <c r="AC622" s="95">
        <f t="shared" si="67"/>
        <v>4.5016022706218175</v>
      </c>
      <c r="AE622" s="96"/>
    </row>
    <row r="623" spans="3:31" ht="24.75" customHeight="1" x14ac:dyDescent="0.25">
      <c r="C623" s="91">
        <f>ABS(E623-Dashboard!$F$13)</f>
        <v>28.050393096040757</v>
      </c>
      <c r="D623" s="92">
        <f t="shared" si="66"/>
        <v>0.15415216512645288</v>
      </c>
      <c r="E623" s="93" cm="1">
        <f t="array" ref="E623">SUM('DRE + DCF'!$S$41/TIR!S623,'DRE + DCF'!$U$41:$AD$41/TIR!T623:AC623,TIR!F623)</f>
        <v>75.670393096040755</v>
      </c>
      <c r="F623" s="100">
        <f>'DRE + DCF'!$AE$38*'DRE + DCF'!$AE$39*(1+G623)/(R623-G623)/AC623</f>
        <v>45.850910795776052</v>
      </c>
      <c r="G623" s="92">
        <f>R623*(1-'DRE + DCF'!$AE$39)</f>
        <v>9.2491299075871725E-2</v>
      </c>
      <c r="H623" s="94">
        <f t="shared" si="64"/>
        <v>0.15415216512645288</v>
      </c>
      <c r="I623" s="94">
        <f t="shared" si="69"/>
        <v>0.15415216512645288</v>
      </c>
      <c r="J623" s="94">
        <f t="shared" si="69"/>
        <v>0.15415216512645288</v>
      </c>
      <c r="K623" s="94">
        <f t="shared" si="69"/>
        <v>0.15415216512645288</v>
      </c>
      <c r="L623" s="94">
        <f t="shared" si="69"/>
        <v>0.15415216512645288</v>
      </c>
      <c r="M623" s="94">
        <f t="shared" si="69"/>
        <v>0.15415216512645288</v>
      </c>
      <c r="N623" s="94">
        <f t="shared" si="69"/>
        <v>0.15415216512645288</v>
      </c>
      <c r="O623" s="94">
        <f t="shared" si="69"/>
        <v>0.15415216512645288</v>
      </c>
      <c r="P623" s="94">
        <f t="shared" si="69"/>
        <v>0.15415216512645288</v>
      </c>
      <c r="Q623" s="94">
        <f t="shared" si="69"/>
        <v>0.15415216512645288</v>
      </c>
      <c r="R623" s="94">
        <f t="shared" si="69"/>
        <v>0.15415216512645288</v>
      </c>
      <c r="S623" s="93">
        <f>(1+H623)^((5-Dashboard!$F$9)*3/12)</f>
        <v>1.074314742115388</v>
      </c>
      <c r="T623" s="93">
        <f t="shared" si="68"/>
        <v>1.2399226856397418</v>
      </c>
      <c r="U623" s="93">
        <f t="shared" si="68"/>
        <v>1.4310594522205142</v>
      </c>
      <c r="V623" s="93">
        <f t="shared" si="68"/>
        <v>1.6516603652049819</v>
      </c>
      <c r="W623" s="93">
        <f t="shared" si="68"/>
        <v>1.9062673865548776</v>
      </c>
      <c r="X623" s="93">
        <f t="shared" si="68"/>
        <v>2.2001226315022566</v>
      </c>
      <c r="Y623" s="93">
        <f t="shared" si="67"/>
        <v>2.5392762986920383</v>
      </c>
      <c r="Z623" s="93">
        <f t="shared" si="67"/>
        <v>2.9307112379897013</v>
      </c>
      <c r="AA623" s="93">
        <f t="shared" si="67"/>
        <v>3.3824867206862406</v>
      </c>
      <c r="AB623" s="93">
        <f t="shared" si="67"/>
        <v>3.9039043721914997</v>
      </c>
      <c r="AC623" s="95">
        <f t="shared" si="67"/>
        <v>4.5056996836114447</v>
      </c>
      <c r="AE623" s="96"/>
    </row>
    <row r="624" spans="3:31" ht="24.75" customHeight="1" x14ac:dyDescent="0.25">
      <c r="C624" s="91">
        <f>ABS(E624-Dashboard!$F$13)</f>
        <v>27.967800283643136</v>
      </c>
      <c r="D624" s="92">
        <f t="shared" si="66"/>
        <v>0.15425216512645287</v>
      </c>
      <c r="E624" s="93" cm="1">
        <f t="array" ref="E624">SUM('DRE + DCF'!$S$41/TIR!S624,'DRE + DCF'!$U$41:$AD$41/TIR!T624:AC624,TIR!F624)</f>
        <v>75.587800283643134</v>
      </c>
      <c r="F624" s="100">
        <f>'DRE + DCF'!$AE$38*'DRE + DCF'!$AE$39*(1+G624)/(R624-G624)/AC624</f>
        <v>45.782034913219753</v>
      </c>
      <c r="G624" s="92">
        <f>R624*(1-'DRE + DCF'!$AE$39)</f>
        <v>9.2551299075871715E-2</v>
      </c>
      <c r="H624" s="94">
        <f t="shared" si="64"/>
        <v>0.15425216512645287</v>
      </c>
      <c r="I624" s="94">
        <f t="shared" si="69"/>
        <v>0.15425216512645287</v>
      </c>
      <c r="J624" s="94">
        <f t="shared" si="69"/>
        <v>0.15425216512645287</v>
      </c>
      <c r="K624" s="94">
        <f t="shared" si="69"/>
        <v>0.15425216512645287</v>
      </c>
      <c r="L624" s="94">
        <f t="shared" si="69"/>
        <v>0.15425216512645287</v>
      </c>
      <c r="M624" s="94">
        <f t="shared" si="69"/>
        <v>0.15425216512645287</v>
      </c>
      <c r="N624" s="94">
        <f t="shared" si="69"/>
        <v>0.15425216512645287</v>
      </c>
      <c r="O624" s="94">
        <f t="shared" si="69"/>
        <v>0.15425216512645287</v>
      </c>
      <c r="P624" s="94">
        <f t="shared" si="69"/>
        <v>0.15425216512645287</v>
      </c>
      <c r="Q624" s="94">
        <f t="shared" si="69"/>
        <v>0.15425216512645287</v>
      </c>
      <c r="R624" s="94">
        <f t="shared" si="69"/>
        <v>0.15425216512645287</v>
      </c>
      <c r="S624" s="93">
        <f>(1+H624)^((5-Dashboard!$F$9)*3/12)</f>
        <v>1.0743612824029227</v>
      </c>
      <c r="T624" s="93">
        <f t="shared" si="68"/>
        <v>1.240083836341606</v>
      </c>
      <c r="U624" s="93">
        <f t="shared" si="68"/>
        <v>1.4313694530356165</v>
      </c>
      <c r="V624" s="93">
        <f t="shared" si="68"/>
        <v>1.6521612902622267</v>
      </c>
      <c r="W624" s="93">
        <f t="shared" si="68"/>
        <v>1.907010746423289</v>
      </c>
      <c r="X624" s="93">
        <f t="shared" si="68"/>
        <v>2.2011712829784944</v>
      </c>
      <c r="Y624" s="93">
        <f t="shared" si="67"/>
        <v>2.5407067191920989</v>
      </c>
      <c r="Z624" s="93">
        <f t="shared" si="67"/>
        <v>2.9326162315788067</v>
      </c>
      <c r="AA624" s="93">
        <f t="shared" si="67"/>
        <v>3.3849786347848165</v>
      </c>
      <c r="AB624" s="93">
        <f t="shared" si="67"/>
        <v>3.9071189181071588</v>
      </c>
      <c r="AC624" s="95">
        <f t="shared" si="67"/>
        <v>4.5098004706317116</v>
      </c>
      <c r="AE624" s="96"/>
    </row>
    <row r="625" spans="3:31" ht="24.75" customHeight="1" x14ac:dyDescent="0.25">
      <c r="C625" s="91">
        <f>ABS(E625-Dashboard!$F$13)</f>
        <v>27.885343266916273</v>
      </c>
      <c r="D625" s="92">
        <f t="shared" si="66"/>
        <v>0.15435216512645286</v>
      </c>
      <c r="E625" s="93" cm="1">
        <f t="array" ref="E625">SUM('DRE + DCF'!$S$41/TIR!S625,'DRE + DCF'!$U$41:$AD$41/TIR!T625:AC625,TIR!F625)</f>
        <v>75.50534326691627</v>
      </c>
      <c r="F625" s="100">
        <f>'DRE + DCF'!$AE$38*'DRE + DCF'!$AE$39*(1+G625)/(R625-G625)/AC625</f>
        <v>45.713285171151249</v>
      </c>
      <c r="G625" s="92">
        <f>R625*(1-'DRE + DCF'!$AE$39)</f>
        <v>9.261129907587172E-2</v>
      </c>
      <c r="H625" s="94">
        <f t="shared" si="64"/>
        <v>0.15435216512645286</v>
      </c>
      <c r="I625" s="94">
        <f t="shared" si="69"/>
        <v>0.15435216512645286</v>
      </c>
      <c r="J625" s="94">
        <f t="shared" si="69"/>
        <v>0.15435216512645286</v>
      </c>
      <c r="K625" s="94">
        <f t="shared" si="69"/>
        <v>0.15435216512645286</v>
      </c>
      <c r="L625" s="94">
        <f t="shared" si="69"/>
        <v>0.15435216512645286</v>
      </c>
      <c r="M625" s="94">
        <f t="shared" si="69"/>
        <v>0.15435216512645286</v>
      </c>
      <c r="N625" s="94">
        <f t="shared" si="69"/>
        <v>0.15435216512645286</v>
      </c>
      <c r="O625" s="94">
        <f t="shared" si="69"/>
        <v>0.15435216512645286</v>
      </c>
      <c r="P625" s="94">
        <f t="shared" si="69"/>
        <v>0.15435216512645286</v>
      </c>
      <c r="Q625" s="94">
        <f t="shared" si="69"/>
        <v>0.15435216512645286</v>
      </c>
      <c r="R625" s="94">
        <f t="shared" si="69"/>
        <v>0.15435216512645286</v>
      </c>
      <c r="S625" s="93">
        <f>(1+H625)^((5-Dashboard!$F$9)*3/12)</f>
        <v>1.0744078206744647</v>
      </c>
      <c r="T625" s="93">
        <f t="shared" si="68"/>
        <v>1.2402449940243621</v>
      </c>
      <c r="U625" s="93">
        <f t="shared" si="68"/>
        <v>1.4316794941392668</v>
      </c>
      <c r="V625" s="93">
        <f t="shared" si="68"/>
        <v>1.6526623238268072</v>
      </c>
      <c r="W625" s="93">
        <f t="shared" si="68"/>
        <v>1.9077543317323897</v>
      </c>
      <c r="X625" s="93">
        <f t="shared" si="68"/>
        <v>2.2022203433646532</v>
      </c>
      <c r="Y625" s="93">
        <f t="shared" si="67"/>
        <v>2.5421378214485078</v>
      </c>
      <c r="Z625" s="93">
        <f t="shared" si="67"/>
        <v>2.934522298238929</v>
      </c>
      <c r="AA625" s="93">
        <f t="shared" si="67"/>
        <v>3.3874721685839617</v>
      </c>
      <c r="AB625" s="93">
        <f t="shared" si="67"/>
        <v>3.9103358321104964</v>
      </c>
      <c r="AC625" s="95">
        <f t="shared" si="67"/>
        <v>4.5139046341683011</v>
      </c>
      <c r="AE625" s="96"/>
    </row>
    <row r="626" spans="3:31" ht="24.75" customHeight="1" x14ac:dyDescent="0.25">
      <c r="C626" s="91">
        <f>ABS(E626-Dashboard!$F$13)</f>
        <v>27.80302175446247</v>
      </c>
      <c r="D626" s="92">
        <f t="shared" si="66"/>
        <v>0.15445216512645285</v>
      </c>
      <c r="E626" s="93" cm="1">
        <f t="array" ref="E626">SUM('DRE + DCF'!$S$41/TIR!S626,'DRE + DCF'!$U$41:$AD$41/TIR!T626:AC626,TIR!F626)</f>
        <v>75.423021754462468</v>
      </c>
      <c r="F626" s="100">
        <f>'DRE + DCF'!$AE$38*'DRE + DCF'!$AE$39*(1+G626)/(R626-G626)/AC626</f>
        <v>45.644661286532916</v>
      </c>
      <c r="G626" s="92">
        <f>R626*(1-'DRE + DCF'!$AE$39)</f>
        <v>9.267129907587171E-2</v>
      </c>
      <c r="H626" s="94">
        <f t="shared" si="64"/>
        <v>0.15445216512645285</v>
      </c>
      <c r="I626" s="94">
        <f t="shared" si="69"/>
        <v>0.15445216512645285</v>
      </c>
      <c r="J626" s="94">
        <f t="shared" si="69"/>
        <v>0.15445216512645285</v>
      </c>
      <c r="K626" s="94">
        <f t="shared" si="69"/>
        <v>0.15445216512645285</v>
      </c>
      <c r="L626" s="94">
        <f t="shared" si="69"/>
        <v>0.15445216512645285</v>
      </c>
      <c r="M626" s="94">
        <f t="shared" si="69"/>
        <v>0.15445216512645285</v>
      </c>
      <c r="N626" s="94">
        <f t="shared" si="69"/>
        <v>0.15445216512645285</v>
      </c>
      <c r="O626" s="94">
        <f t="shared" si="69"/>
        <v>0.15445216512645285</v>
      </c>
      <c r="P626" s="94">
        <f t="shared" si="69"/>
        <v>0.15445216512645285</v>
      </c>
      <c r="Q626" s="94">
        <f t="shared" si="69"/>
        <v>0.15445216512645285</v>
      </c>
      <c r="R626" s="94">
        <f t="shared" si="69"/>
        <v>0.15445216512645285</v>
      </c>
      <c r="S626" s="93">
        <f>(1+H626)^((5-Dashboard!$F$9)*3/12)</f>
        <v>1.074454356930276</v>
      </c>
      <c r="T626" s="93">
        <f t="shared" si="68"/>
        <v>1.2404061586877075</v>
      </c>
      <c r="U626" s="93">
        <f t="shared" si="68"/>
        <v>1.4319895755332104</v>
      </c>
      <c r="V626" s="93">
        <f t="shared" si="68"/>
        <v>1.6531634659128247</v>
      </c>
      <c r="W626" s="93">
        <f t="shared" si="68"/>
        <v>1.9084981425310112</v>
      </c>
      <c r="X626" s="93">
        <f t="shared" si="68"/>
        <v>2.2032698127847392</v>
      </c>
      <c r="Y626" s="93">
        <f t="shared" si="67"/>
        <v>2.5435696057270962</v>
      </c>
      <c r="Z626" s="93">
        <f t="shared" si="67"/>
        <v>2.936429438481484</v>
      </c>
      <c r="AA626" s="93">
        <f t="shared" si="67"/>
        <v>3.3899673229960032</v>
      </c>
      <c r="AB626" s="93">
        <f t="shared" si="67"/>
        <v>3.9135551157406612</v>
      </c>
      <c r="AC626" s="95">
        <f t="shared" si="67"/>
        <v>4.5180121767085115</v>
      </c>
      <c r="AE626" s="96"/>
    </row>
    <row r="627" spans="3:31" ht="24.75" customHeight="1" x14ac:dyDescent="0.25">
      <c r="C627" s="91">
        <f>ABS(E627-Dashboard!$F$13)</f>
        <v>27.720835455667391</v>
      </c>
      <c r="D627" s="92">
        <f t="shared" si="66"/>
        <v>0.15455216512645284</v>
      </c>
      <c r="E627" s="93" cm="1">
        <f t="array" ref="E627">SUM('DRE + DCF'!$S$41/TIR!S627,'DRE + DCF'!$U$41:$AD$41/TIR!T627:AC627,TIR!F627)</f>
        <v>75.340835455667388</v>
      </c>
      <c r="F627" s="100">
        <f>'DRE + DCF'!$AE$38*'DRE + DCF'!$AE$39*(1+G627)/(R627-G627)/AC627</f>
        <v>45.576162977102172</v>
      </c>
      <c r="G627" s="92">
        <f>R627*(1-'DRE + DCF'!$AE$39)</f>
        <v>9.2731299075871701E-2</v>
      </c>
      <c r="H627" s="94">
        <f t="shared" ref="H627:H690" si="70">$D627</f>
        <v>0.15455216512645284</v>
      </c>
      <c r="I627" s="94">
        <f t="shared" si="69"/>
        <v>0.15455216512645284</v>
      </c>
      <c r="J627" s="94">
        <f t="shared" si="69"/>
        <v>0.15455216512645284</v>
      </c>
      <c r="K627" s="94">
        <f t="shared" si="69"/>
        <v>0.15455216512645284</v>
      </c>
      <c r="L627" s="94">
        <f t="shared" si="69"/>
        <v>0.15455216512645284</v>
      </c>
      <c r="M627" s="94">
        <f t="shared" si="69"/>
        <v>0.15455216512645284</v>
      </c>
      <c r="N627" s="94">
        <f t="shared" si="69"/>
        <v>0.15455216512645284</v>
      </c>
      <c r="O627" s="94">
        <f t="shared" si="69"/>
        <v>0.15455216512645284</v>
      </c>
      <c r="P627" s="94">
        <f t="shared" si="69"/>
        <v>0.15455216512645284</v>
      </c>
      <c r="Q627" s="94">
        <f t="shared" si="69"/>
        <v>0.15455216512645284</v>
      </c>
      <c r="R627" s="94">
        <f t="shared" si="69"/>
        <v>0.15455216512645284</v>
      </c>
      <c r="S627" s="93">
        <f>(1+H627)^((5-Dashboard!$F$9)*3/12)</f>
        <v>1.0745008911706182</v>
      </c>
      <c r="T627" s="93">
        <f t="shared" si="68"/>
        <v>1.2405673303313403</v>
      </c>
      <c r="U627" s="93">
        <f t="shared" si="68"/>
        <v>1.4322996972191921</v>
      </c>
      <c r="V627" s="93">
        <f t="shared" si="68"/>
        <v>1.653664716534381</v>
      </c>
      <c r="W627" s="93">
        <f t="shared" si="68"/>
        <v>1.9092421788679912</v>
      </c>
      <c r="X627" s="93">
        <f t="shared" si="68"/>
        <v>2.2043196913627856</v>
      </c>
      <c r="Y627" s="93">
        <f t="shared" si="67"/>
        <v>2.5450020722937783</v>
      </c>
      <c r="Z627" s="93">
        <f t="shared" si="67"/>
        <v>2.9383376528180909</v>
      </c>
      <c r="AA627" s="93">
        <f t="shared" si="67"/>
        <v>3.392464098933706</v>
      </c>
      <c r="AB627" s="93">
        <f t="shared" si="67"/>
        <v>3.916776770537671</v>
      </c>
      <c r="AC627" s="95">
        <f t="shared" si="67"/>
        <v>4.5221231007412639</v>
      </c>
      <c r="AE627" s="96"/>
    </row>
    <row r="628" spans="3:31" ht="24.75" customHeight="1" x14ac:dyDescent="0.25">
      <c r="C628" s="91">
        <f>ABS(E628-Dashboard!$F$13)</f>
        <v>27.638784080697612</v>
      </c>
      <c r="D628" s="92">
        <f t="shared" si="66"/>
        <v>0.15465216512645283</v>
      </c>
      <c r="E628" s="93" cm="1">
        <f t="array" ref="E628">SUM('DRE + DCF'!$S$41/TIR!S628,'DRE + DCF'!$U$41:$AD$41/TIR!T628:AC628,TIR!F628)</f>
        <v>75.258784080697609</v>
      </c>
      <c r="F628" s="100">
        <f>'DRE + DCF'!$AE$38*'DRE + DCF'!$AE$39*(1+G628)/(R628-G628)/AC628</f>
        <v>45.50778996136907</v>
      </c>
      <c r="G628" s="92">
        <f>R628*(1-'DRE + DCF'!$AE$39)</f>
        <v>9.2791299075871692E-2</v>
      </c>
      <c r="H628" s="94">
        <f t="shared" si="70"/>
        <v>0.15465216512645283</v>
      </c>
      <c r="I628" s="94">
        <f t="shared" si="69"/>
        <v>0.15465216512645283</v>
      </c>
      <c r="J628" s="94">
        <f t="shared" si="69"/>
        <v>0.15465216512645283</v>
      </c>
      <c r="K628" s="94">
        <f t="shared" si="69"/>
        <v>0.15465216512645283</v>
      </c>
      <c r="L628" s="94">
        <f t="shared" si="69"/>
        <v>0.15465216512645283</v>
      </c>
      <c r="M628" s="94">
        <f t="shared" si="69"/>
        <v>0.15465216512645283</v>
      </c>
      <c r="N628" s="94">
        <f t="shared" si="69"/>
        <v>0.15465216512645283</v>
      </c>
      <c r="O628" s="94">
        <f t="shared" si="69"/>
        <v>0.15465216512645283</v>
      </c>
      <c r="P628" s="94">
        <f t="shared" si="69"/>
        <v>0.15465216512645283</v>
      </c>
      <c r="Q628" s="94">
        <f t="shared" si="69"/>
        <v>0.15465216512645283</v>
      </c>
      <c r="R628" s="94">
        <f t="shared" si="69"/>
        <v>0.15465216512645283</v>
      </c>
      <c r="S628" s="93">
        <f>(1+H628)^((5-Dashboard!$F$9)*3/12)</f>
        <v>1.0745474233957535</v>
      </c>
      <c r="T628" s="93">
        <f t="shared" si="68"/>
        <v>1.2407285089549578</v>
      </c>
      <c r="U628" s="93">
        <f t="shared" si="68"/>
        <v>1.4326098591989573</v>
      </c>
      <c r="V628" s="93">
        <f t="shared" si="68"/>
        <v>1.6541660757055787</v>
      </c>
      <c r="W628" s="93">
        <f t="shared" si="68"/>
        <v>1.9099864407921743</v>
      </c>
      <c r="X628" s="93">
        <f t="shared" si="68"/>
        <v>2.2053699792228514</v>
      </c>
      <c r="Y628" s="93">
        <f t="shared" si="67"/>
        <v>2.5464352214145456</v>
      </c>
      <c r="Z628" s="93">
        <f t="shared" si="67"/>
        <v>2.940246941760563</v>
      </c>
      <c r="AA628" s="93">
        <f t="shared" si="67"/>
        <v>3.3949624973102654</v>
      </c>
      <c r="AB628" s="93">
        <f t="shared" si="67"/>
        <v>3.9200007980424072</v>
      </c>
      <c r="AC628" s="95">
        <f t="shared" si="67"/>
        <v>4.5262374087570878</v>
      </c>
      <c r="AE628" s="96"/>
    </row>
    <row r="629" spans="3:31" ht="24.75" customHeight="1" x14ac:dyDescent="0.25">
      <c r="C629" s="91">
        <f>ABS(E629-Dashboard!$F$13)</f>
        <v>27.556867340498023</v>
      </c>
      <c r="D629" s="92">
        <f t="shared" si="66"/>
        <v>0.15475216512645282</v>
      </c>
      <c r="E629" s="93" cm="1">
        <f t="array" ref="E629">SUM('DRE + DCF'!$S$41/TIR!S629,'DRE + DCF'!$U$41:$AD$41/TIR!T629:AC629,TIR!F629)</f>
        <v>75.176867340498021</v>
      </c>
      <c r="F629" s="100">
        <f>'DRE + DCF'!$AE$38*'DRE + DCF'!$AE$39*(1+G629)/(R629-G629)/AC629</f>
        <v>45.439541958613567</v>
      </c>
      <c r="G629" s="92">
        <f>R629*(1-'DRE + DCF'!$AE$39)</f>
        <v>9.2851299075871682E-2</v>
      </c>
      <c r="H629" s="94">
        <f t="shared" si="70"/>
        <v>0.15475216512645282</v>
      </c>
      <c r="I629" s="94">
        <f t="shared" si="69"/>
        <v>0.15475216512645282</v>
      </c>
      <c r="J629" s="94">
        <f t="shared" si="69"/>
        <v>0.15475216512645282</v>
      </c>
      <c r="K629" s="94">
        <f t="shared" si="69"/>
        <v>0.15475216512645282</v>
      </c>
      <c r="L629" s="94">
        <f t="shared" si="69"/>
        <v>0.15475216512645282</v>
      </c>
      <c r="M629" s="94">
        <f t="shared" si="69"/>
        <v>0.15475216512645282</v>
      </c>
      <c r="N629" s="94">
        <f t="shared" si="69"/>
        <v>0.15475216512645282</v>
      </c>
      <c r="O629" s="94">
        <f t="shared" si="69"/>
        <v>0.15475216512645282</v>
      </c>
      <c r="P629" s="94">
        <f t="shared" si="69"/>
        <v>0.15475216512645282</v>
      </c>
      <c r="Q629" s="94">
        <f t="shared" si="69"/>
        <v>0.15475216512645282</v>
      </c>
      <c r="R629" s="94">
        <f t="shared" si="69"/>
        <v>0.15475216512645282</v>
      </c>
      <c r="S629" s="93">
        <f>(1+H629)^((5-Dashboard!$F$9)*3/12)</f>
        <v>1.0745939536059435</v>
      </c>
      <c r="T629" s="93">
        <f t="shared" si="68"/>
        <v>1.2408896945582581</v>
      </c>
      <c r="U629" s="93">
        <f t="shared" si="68"/>
        <v>1.4329200614742512</v>
      </c>
      <c r="V629" s="93">
        <f t="shared" si="68"/>
        <v>1.6546675434405214</v>
      </c>
      <c r="W629" s="93">
        <f t="shared" si="68"/>
        <v>1.9107309283524108</v>
      </c>
      <c r="X629" s="93">
        <f t="shared" si="68"/>
        <v>2.2064206764890235</v>
      </c>
      <c r="Y629" s="93">
        <f t="shared" si="67"/>
        <v>2.5478690533554724</v>
      </c>
      <c r="Z629" s="93">
        <f t="shared" si="67"/>
        <v>2.9421573058209174</v>
      </c>
      <c r="AA629" s="93">
        <f t="shared" si="67"/>
        <v>3.3974625190393155</v>
      </c>
      <c r="AB629" s="93">
        <f t="shared" si="67"/>
        <v>3.9232271997966217</v>
      </c>
      <c r="AC629" s="95">
        <f t="shared" si="67"/>
        <v>4.5303551032481391</v>
      </c>
      <c r="AE629" s="96"/>
    </row>
    <row r="630" spans="3:31" ht="24.75" customHeight="1" x14ac:dyDescent="0.25">
      <c r="C630" s="91">
        <f>ABS(E630-Dashboard!$F$13)</f>
        <v>27.475084946789259</v>
      </c>
      <c r="D630" s="92">
        <f t="shared" si="66"/>
        <v>0.15485216512645281</v>
      </c>
      <c r="E630" s="93" cm="1">
        <f t="array" ref="E630">SUM('DRE + DCF'!$S$41/TIR!S630,'DRE + DCF'!$U$41:$AD$41/TIR!T630:AC630,TIR!F630)</f>
        <v>75.095084946789257</v>
      </c>
      <c r="F630" s="100">
        <f>'DRE + DCF'!$AE$38*'DRE + DCF'!$AE$39*(1+G630)/(R630-G630)/AC630</f>
        <v>45.371418688883111</v>
      </c>
      <c r="G630" s="92">
        <f>R630*(1-'DRE + DCF'!$AE$39)</f>
        <v>9.2911299075871687E-2</v>
      </c>
      <c r="H630" s="94">
        <f t="shared" si="70"/>
        <v>0.15485216512645281</v>
      </c>
      <c r="I630" s="94">
        <f t="shared" si="69"/>
        <v>0.15485216512645281</v>
      </c>
      <c r="J630" s="94">
        <f t="shared" si="69"/>
        <v>0.15485216512645281</v>
      </c>
      <c r="K630" s="94">
        <f t="shared" si="69"/>
        <v>0.15485216512645281</v>
      </c>
      <c r="L630" s="94">
        <f t="shared" si="69"/>
        <v>0.15485216512645281</v>
      </c>
      <c r="M630" s="94">
        <f t="shared" si="69"/>
        <v>0.15485216512645281</v>
      </c>
      <c r="N630" s="94">
        <f t="shared" si="69"/>
        <v>0.15485216512645281</v>
      </c>
      <c r="O630" s="94">
        <f t="shared" si="69"/>
        <v>0.15485216512645281</v>
      </c>
      <c r="P630" s="94">
        <f t="shared" si="69"/>
        <v>0.15485216512645281</v>
      </c>
      <c r="Q630" s="94">
        <f t="shared" si="69"/>
        <v>0.15485216512645281</v>
      </c>
      <c r="R630" s="94">
        <f t="shared" si="69"/>
        <v>0.15485216512645281</v>
      </c>
      <c r="S630" s="93">
        <f>(1+H630)^((5-Dashboard!$F$9)*3/12)</f>
        <v>1.0746404818014501</v>
      </c>
      <c r="T630" s="93">
        <f t="shared" si="68"/>
        <v>1.2410508871409389</v>
      </c>
      <c r="U630" s="93">
        <f t="shared" si="68"/>
        <v>1.4332303040468182</v>
      </c>
      <c r="V630" s="93">
        <f t="shared" si="68"/>
        <v>1.655169119753312</v>
      </c>
      <c r="W630" s="93">
        <f t="shared" si="68"/>
        <v>1.9114756415975573</v>
      </c>
      <c r="X630" s="93">
        <f t="shared" si="68"/>
        <v>2.2074717832854143</v>
      </c>
      <c r="Y630" s="93">
        <f t="shared" si="67"/>
        <v>2.5493035683827121</v>
      </c>
      <c r="Z630" s="93">
        <f t="shared" si="67"/>
        <v>2.944068745511367</v>
      </c>
      <c r="AA630" s="93">
        <f t="shared" si="67"/>
        <v>3.3999641650349215</v>
      </c>
      <c r="AB630" s="93">
        <f t="shared" si="67"/>
        <v>3.9264559773429313</v>
      </c>
      <c r="AC630" s="95">
        <f t="shared" si="67"/>
        <v>4.5344761867081864</v>
      </c>
      <c r="AE630" s="96"/>
    </row>
    <row r="631" spans="3:31" ht="24.75" customHeight="1" x14ac:dyDescent="0.25">
      <c r="C631" s="91">
        <f>ABS(E631-Dashboard!$F$13)</f>
        <v>27.393436612065152</v>
      </c>
      <c r="D631" s="92">
        <f t="shared" si="66"/>
        <v>0.1549521651264528</v>
      </c>
      <c r="E631" s="93" cm="1">
        <f t="array" ref="E631">SUM('DRE + DCF'!$S$41/TIR!S631,'DRE + DCF'!$U$41:$AD$41/TIR!T631:AC631,TIR!F631)</f>
        <v>75.013436612065149</v>
      </c>
      <c r="F631" s="100">
        <f>'DRE + DCF'!$AE$38*'DRE + DCF'!$AE$39*(1+G631)/(R631-G631)/AC631</f>
        <v>45.30341987299002</v>
      </c>
      <c r="G631" s="92">
        <f>R631*(1-'DRE + DCF'!$AE$39)</f>
        <v>9.2971299075871677E-2</v>
      </c>
      <c r="H631" s="94">
        <f t="shared" si="70"/>
        <v>0.1549521651264528</v>
      </c>
      <c r="I631" s="94">
        <f t="shared" si="69"/>
        <v>0.1549521651264528</v>
      </c>
      <c r="J631" s="94">
        <f t="shared" si="69"/>
        <v>0.1549521651264528</v>
      </c>
      <c r="K631" s="94">
        <f t="shared" si="69"/>
        <v>0.1549521651264528</v>
      </c>
      <c r="L631" s="94">
        <f t="shared" si="69"/>
        <v>0.1549521651264528</v>
      </c>
      <c r="M631" s="94">
        <f t="shared" si="69"/>
        <v>0.1549521651264528</v>
      </c>
      <c r="N631" s="94">
        <f t="shared" si="69"/>
        <v>0.1549521651264528</v>
      </c>
      <c r="O631" s="94">
        <f t="shared" si="69"/>
        <v>0.1549521651264528</v>
      </c>
      <c r="P631" s="94">
        <f t="shared" si="69"/>
        <v>0.1549521651264528</v>
      </c>
      <c r="Q631" s="94">
        <f t="shared" si="69"/>
        <v>0.1549521651264528</v>
      </c>
      <c r="R631" s="94">
        <f t="shared" si="69"/>
        <v>0.1549521651264528</v>
      </c>
      <c r="S631" s="93">
        <f>(1+H631)^((5-Dashboard!$F$9)*3/12)</f>
        <v>1.0746870079825348</v>
      </c>
      <c r="T631" s="93">
        <f t="shared" si="68"/>
        <v>1.2412120867026979</v>
      </c>
      <c r="U631" s="93">
        <f t="shared" si="68"/>
        <v>1.4335405869184032</v>
      </c>
      <c r="V631" s="93">
        <f t="shared" si="68"/>
        <v>1.6556708046580555</v>
      </c>
      <c r="W631" s="93">
        <f t="shared" si="68"/>
        <v>1.9122205805764774</v>
      </c>
      <c r="X631" s="93">
        <f t="shared" si="68"/>
        <v>2.2085232997361648</v>
      </c>
      <c r="Y631" s="93">
        <f t="shared" si="67"/>
        <v>2.550738766762501</v>
      </c>
      <c r="Z631" s="93">
        <f t="shared" si="67"/>
        <v>2.9459812613443286</v>
      </c>
      <c r="AA631" s="93">
        <f t="shared" si="67"/>
        <v>3.4024674362115905</v>
      </c>
      <c r="AB631" s="93">
        <f t="shared" si="67"/>
        <v>3.929687132224827</v>
      </c>
      <c r="AC631" s="95">
        <f t="shared" si="67"/>
        <v>4.5386006616326249</v>
      </c>
      <c r="AE631" s="96"/>
    </row>
    <row r="632" spans="3:31" ht="24.75" customHeight="1" x14ac:dyDescent="0.25">
      <c r="C632" s="91">
        <f>ABS(E632-Dashboard!$F$13)</f>
        <v>27.311922049590258</v>
      </c>
      <c r="D632" s="92">
        <f t="shared" si="66"/>
        <v>0.15505216512645278</v>
      </c>
      <c r="E632" s="93" cm="1">
        <f t="array" ref="E632">SUM('DRE + DCF'!$S$41/TIR!S632,'DRE + DCF'!$U$41:$AD$41/TIR!T632:AC632,TIR!F632)</f>
        <v>74.931922049590256</v>
      </c>
      <c r="F632" s="100">
        <f>'DRE + DCF'!$AE$38*'DRE + DCF'!$AE$39*(1+G632)/(R632-G632)/AC632</f>
        <v>45.235545232509047</v>
      </c>
      <c r="G632" s="92">
        <f>R632*(1-'DRE + DCF'!$AE$39)</f>
        <v>9.3031299075871668E-2</v>
      </c>
      <c r="H632" s="94">
        <f t="shared" si="70"/>
        <v>0.15505216512645278</v>
      </c>
      <c r="I632" s="94">
        <f t="shared" si="69"/>
        <v>0.15505216512645278</v>
      </c>
      <c r="J632" s="94">
        <f t="shared" si="69"/>
        <v>0.15505216512645278</v>
      </c>
      <c r="K632" s="94">
        <f t="shared" si="69"/>
        <v>0.15505216512645278</v>
      </c>
      <c r="L632" s="94">
        <f t="shared" si="69"/>
        <v>0.15505216512645278</v>
      </c>
      <c r="M632" s="94">
        <f t="shared" si="69"/>
        <v>0.15505216512645278</v>
      </c>
      <c r="N632" s="94">
        <f t="shared" si="69"/>
        <v>0.15505216512645278</v>
      </c>
      <c r="O632" s="94">
        <f t="shared" si="69"/>
        <v>0.15505216512645278</v>
      </c>
      <c r="P632" s="94">
        <f t="shared" si="69"/>
        <v>0.15505216512645278</v>
      </c>
      <c r="Q632" s="94">
        <f t="shared" si="69"/>
        <v>0.15505216512645278</v>
      </c>
      <c r="R632" s="94">
        <f t="shared" si="69"/>
        <v>0.15505216512645278</v>
      </c>
      <c r="S632" s="93">
        <f>(1+H632)^((5-Dashboard!$F$9)*3/12)</f>
        <v>1.0747335321494593</v>
      </c>
      <c r="T632" s="93">
        <f t="shared" si="68"/>
        <v>1.2413732932432331</v>
      </c>
      <c r="U632" s="93">
        <f t="shared" si="68"/>
        <v>1.4338509100907513</v>
      </c>
      <c r="V632" s="93">
        <f t="shared" si="68"/>
        <v>1.6561725981688569</v>
      </c>
      <c r="W632" s="93">
        <f t="shared" si="68"/>
        <v>1.9129657453380406</v>
      </c>
      <c r="X632" s="93">
        <f t="shared" si="68"/>
        <v>2.209575225965442</v>
      </c>
      <c r="Y632" s="93">
        <f t="shared" si="67"/>
        <v>2.5521746487611545</v>
      </c>
      <c r="Z632" s="93">
        <f t="shared" si="67"/>
        <v>2.9478948538324157</v>
      </c>
      <c r="AA632" s="93">
        <f t="shared" si="67"/>
        <v>3.4049723334842597</v>
      </c>
      <c r="AB632" s="93">
        <f t="shared" si="67"/>
        <v>3.9329206659866642</v>
      </c>
      <c r="AC632" s="95">
        <f t="shared" si="67"/>
        <v>4.5427285305184668</v>
      </c>
      <c r="AE632" s="96"/>
    </row>
    <row r="633" spans="3:31" ht="24.75" customHeight="1" x14ac:dyDescent="0.25">
      <c r="C633" s="91">
        <f>ABS(E633-Dashboard!$F$13)</f>
        <v>27.230540973397332</v>
      </c>
      <c r="D633" s="92">
        <f t="shared" si="66"/>
        <v>0.15515216512645277</v>
      </c>
      <c r="E633" s="93" cm="1">
        <f t="array" ref="E633">SUM('DRE + DCF'!$S$41/TIR!S633,'DRE + DCF'!$U$41:$AD$41/TIR!T633:AC633,TIR!F633)</f>
        <v>74.850540973397329</v>
      </c>
      <c r="F633" s="100">
        <f>'DRE + DCF'!$AE$38*'DRE + DCF'!$AE$39*(1+G633)/(R633-G633)/AC633</f>
        <v>45.167794489774842</v>
      </c>
      <c r="G633" s="92">
        <f>R633*(1-'DRE + DCF'!$AE$39)</f>
        <v>9.3091299075871659E-2</v>
      </c>
      <c r="H633" s="94">
        <f t="shared" si="70"/>
        <v>0.15515216512645277</v>
      </c>
      <c r="I633" s="94">
        <f t="shared" si="69"/>
        <v>0.15515216512645277</v>
      </c>
      <c r="J633" s="94">
        <f t="shared" si="69"/>
        <v>0.15515216512645277</v>
      </c>
      <c r="K633" s="94">
        <f t="shared" si="69"/>
        <v>0.15515216512645277</v>
      </c>
      <c r="L633" s="94">
        <f t="shared" si="69"/>
        <v>0.15515216512645277</v>
      </c>
      <c r="M633" s="94">
        <f t="shared" si="69"/>
        <v>0.15515216512645277</v>
      </c>
      <c r="N633" s="94">
        <f t="shared" si="69"/>
        <v>0.15515216512645277</v>
      </c>
      <c r="O633" s="94">
        <f t="shared" si="69"/>
        <v>0.15515216512645277</v>
      </c>
      <c r="P633" s="94">
        <f t="shared" si="69"/>
        <v>0.15515216512645277</v>
      </c>
      <c r="Q633" s="94">
        <f t="shared" si="69"/>
        <v>0.15515216512645277</v>
      </c>
      <c r="R633" s="94">
        <f t="shared" si="69"/>
        <v>0.15515216512645277</v>
      </c>
      <c r="S633" s="93">
        <f>(1+H633)^((5-Dashboard!$F$9)*3/12)</f>
        <v>1.074780054302485</v>
      </c>
      <c r="T633" s="93">
        <f t="shared" si="68"/>
        <v>1.2415345067622419</v>
      </c>
      <c r="U633" s="93">
        <f t="shared" si="68"/>
        <v>1.4341612735656062</v>
      </c>
      <c r="V633" s="93">
        <f t="shared" si="68"/>
        <v>1.6566745002998209</v>
      </c>
      <c r="W633" s="93">
        <f t="shared" si="68"/>
        <v>1.9137111359311223</v>
      </c>
      <c r="X633" s="93">
        <f t="shared" si="68"/>
        <v>2.2106275620974389</v>
      </c>
      <c r="Y633" s="93">
        <f t="shared" si="67"/>
        <v>2.5536112146450685</v>
      </c>
      <c r="Z633" s="93">
        <f t="shared" si="67"/>
        <v>2.9498095234884416</v>
      </c>
      <c r="AA633" s="93">
        <f t="shared" si="67"/>
        <v>3.4074788577683028</v>
      </c>
      <c r="AB633" s="93">
        <f t="shared" si="67"/>
        <v>3.9361565801736669</v>
      </c>
      <c r="AC633" s="95">
        <f t="shared" si="67"/>
        <v>4.5468597958643446</v>
      </c>
      <c r="AE633" s="96"/>
    </row>
    <row r="634" spans="3:31" ht="24.75" customHeight="1" x14ac:dyDescent="0.25">
      <c r="C634" s="91">
        <f>ABS(E634-Dashboard!$F$13)</f>
        <v>27.149293098284751</v>
      </c>
      <c r="D634" s="92">
        <f t="shared" si="66"/>
        <v>0.15525216512645276</v>
      </c>
      <c r="E634" s="93" cm="1">
        <f t="array" ref="E634">SUM('DRE + DCF'!$S$41/TIR!S634,'DRE + DCF'!$U$41:$AD$41/TIR!T634:AC634,TIR!F634)</f>
        <v>74.769293098284749</v>
      </c>
      <c r="F634" s="100">
        <f>'DRE + DCF'!$AE$38*'DRE + DCF'!$AE$39*(1+G634)/(R634-G634)/AC634</f>
        <v>45.100167367879422</v>
      </c>
      <c r="G634" s="92">
        <f>R634*(1-'DRE + DCF'!$AE$39)</f>
        <v>9.3151299075871649E-2</v>
      </c>
      <c r="H634" s="94">
        <f t="shared" si="70"/>
        <v>0.15525216512645276</v>
      </c>
      <c r="I634" s="94">
        <f t="shared" si="69"/>
        <v>0.15525216512645276</v>
      </c>
      <c r="J634" s="94">
        <f t="shared" si="69"/>
        <v>0.15525216512645276</v>
      </c>
      <c r="K634" s="94">
        <f t="shared" si="69"/>
        <v>0.15525216512645276</v>
      </c>
      <c r="L634" s="94">
        <f t="shared" si="69"/>
        <v>0.15525216512645276</v>
      </c>
      <c r="M634" s="94">
        <f t="shared" si="69"/>
        <v>0.15525216512645276</v>
      </c>
      <c r="N634" s="94">
        <f t="shared" si="69"/>
        <v>0.15525216512645276</v>
      </c>
      <c r="O634" s="94">
        <f t="shared" si="69"/>
        <v>0.15525216512645276</v>
      </c>
      <c r="P634" s="94">
        <f t="shared" si="69"/>
        <v>0.15525216512645276</v>
      </c>
      <c r="Q634" s="94">
        <f t="shared" si="69"/>
        <v>0.15525216512645276</v>
      </c>
      <c r="R634" s="94">
        <f t="shared" si="69"/>
        <v>0.15525216512645276</v>
      </c>
      <c r="S634" s="93">
        <f>(1+H634)^((5-Dashboard!$F$9)*3/12)</f>
        <v>1.0748265744418737</v>
      </c>
      <c r="T634" s="93">
        <f t="shared" si="68"/>
        <v>1.2416957272594229</v>
      </c>
      <c r="U634" s="93">
        <f t="shared" si="68"/>
        <v>1.4344716773447135</v>
      </c>
      <c r="V634" s="93">
        <f t="shared" si="68"/>
        <v>1.6571765110650545</v>
      </c>
      <c r="W634" s="93">
        <f t="shared" si="68"/>
        <v>1.914456752404605</v>
      </c>
      <c r="X634" s="93">
        <f t="shared" si="68"/>
        <v>2.2116803082563772</v>
      </c>
      <c r="Y634" s="93">
        <f t="shared" si="67"/>
        <v>2.5550484646807199</v>
      </c>
      <c r="Z634" s="93">
        <f t="shared" si="67"/>
        <v>2.9517252708254205</v>
      </c>
      <c r="AA634" s="93">
        <f t="shared" si="67"/>
        <v>3.409987009979532</v>
      </c>
      <c r="AB634" s="93">
        <f t="shared" si="67"/>
        <v>3.9393948763319329</v>
      </c>
      <c r="AC634" s="95">
        <f t="shared" si="67"/>
        <v>4.5509944601705197</v>
      </c>
      <c r="AE634" s="96"/>
    </row>
    <row r="635" spans="3:31" ht="24.75" customHeight="1" x14ac:dyDescent="0.25">
      <c r="C635" s="91">
        <f>ABS(E635-Dashboard!$F$13)</f>
        <v>27.068178139814087</v>
      </c>
      <c r="D635" s="92">
        <f t="shared" si="66"/>
        <v>0.15535216512645275</v>
      </c>
      <c r="E635" s="93" cm="1">
        <f t="array" ref="E635">SUM('DRE + DCF'!$S$41/TIR!S635,'DRE + DCF'!$U$41:$AD$41/TIR!T635:AC635,TIR!F635)</f>
        <v>74.688178139814084</v>
      </c>
      <c r="F635" s="100">
        <f>'DRE + DCF'!$AE$38*'DRE + DCF'!$AE$39*(1+G635)/(R635-G635)/AC635</f>
        <v>45.032663590669749</v>
      </c>
      <c r="G635" s="92">
        <f>R635*(1-'DRE + DCF'!$AE$39)</f>
        <v>9.3211299075871654E-2</v>
      </c>
      <c r="H635" s="94">
        <f t="shared" si="70"/>
        <v>0.15535216512645275</v>
      </c>
      <c r="I635" s="94">
        <f t="shared" si="69"/>
        <v>0.15535216512645275</v>
      </c>
      <c r="J635" s="94">
        <f t="shared" si="69"/>
        <v>0.15535216512645275</v>
      </c>
      <c r="K635" s="94">
        <f t="shared" si="69"/>
        <v>0.15535216512645275</v>
      </c>
      <c r="L635" s="94">
        <f t="shared" si="69"/>
        <v>0.15535216512645275</v>
      </c>
      <c r="M635" s="94">
        <f t="shared" si="69"/>
        <v>0.15535216512645275</v>
      </c>
      <c r="N635" s="94">
        <f t="shared" si="69"/>
        <v>0.15535216512645275</v>
      </c>
      <c r="O635" s="94">
        <f t="shared" si="69"/>
        <v>0.15535216512645275</v>
      </c>
      <c r="P635" s="94">
        <f t="shared" si="69"/>
        <v>0.15535216512645275</v>
      </c>
      <c r="Q635" s="94">
        <f t="shared" si="69"/>
        <v>0.15535216512645275</v>
      </c>
      <c r="R635" s="94">
        <f t="shared" si="69"/>
        <v>0.15535216512645275</v>
      </c>
      <c r="S635" s="93">
        <f>(1+H635)^((5-Dashboard!$F$9)*3/12)</f>
        <v>1.0748730925678867</v>
      </c>
      <c r="T635" s="93">
        <f t="shared" si="68"/>
        <v>1.2418569547344738</v>
      </c>
      <c r="U635" s="93">
        <f t="shared" si="68"/>
        <v>1.4347821214298173</v>
      </c>
      <c r="V635" s="93">
        <f t="shared" si="68"/>
        <v>1.6576786304786644</v>
      </c>
      <c r="W635" s="93">
        <f t="shared" si="68"/>
        <v>1.9152025948073776</v>
      </c>
      <c r="X635" s="93">
        <f t="shared" si="68"/>
        <v>2.212733464566504</v>
      </c>
      <c r="Y635" s="93">
        <f t="shared" si="67"/>
        <v>2.5564863991346671</v>
      </c>
      <c r="Z635" s="93">
        <f t="shared" si="67"/>
        <v>2.9536420963565662</v>
      </c>
      <c r="AA635" s="93">
        <f t="shared" si="67"/>
        <v>3.4124967910341932</v>
      </c>
      <c r="AB635" s="93">
        <f t="shared" si="67"/>
        <v>3.942635556008427</v>
      </c>
      <c r="AC635" s="95">
        <f t="shared" si="67"/>
        <v>4.5551325259388715</v>
      </c>
      <c r="AE635" s="96"/>
    </row>
    <row r="636" spans="3:31" ht="24.75" customHeight="1" x14ac:dyDescent="0.25">
      <c r="C636" s="91">
        <f>ABS(E636-Dashboard!$F$13)</f>
        <v>26.987195814307604</v>
      </c>
      <c r="D636" s="92">
        <f t="shared" si="66"/>
        <v>0.15545216512645274</v>
      </c>
      <c r="E636" s="93" cm="1">
        <f t="array" ref="E636">SUM('DRE + DCF'!$S$41/TIR!S636,'DRE + DCF'!$U$41:$AD$41/TIR!T636:AC636,TIR!F636)</f>
        <v>74.607195814307602</v>
      </c>
      <c r="F636" s="100">
        <f>'DRE + DCF'!$AE$38*'DRE + DCF'!$AE$39*(1+G636)/(R636-G636)/AC636</f>
        <v>44.965282882745164</v>
      </c>
      <c r="G636" s="92">
        <f>R636*(1-'DRE + DCF'!$AE$39)</f>
        <v>9.3271299075871644E-2</v>
      </c>
      <c r="H636" s="94">
        <f t="shared" si="70"/>
        <v>0.15545216512645274</v>
      </c>
      <c r="I636" s="94">
        <f t="shared" si="69"/>
        <v>0.15545216512645274</v>
      </c>
      <c r="J636" s="94">
        <f t="shared" si="69"/>
        <v>0.15545216512645274</v>
      </c>
      <c r="K636" s="94">
        <f t="shared" si="69"/>
        <v>0.15545216512645274</v>
      </c>
      <c r="L636" s="94">
        <f t="shared" si="69"/>
        <v>0.15545216512645274</v>
      </c>
      <c r="M636" s="94">
        <f t="shared" si="69"/>
        <v>0.15545216512645274</v>
      </c>
      <c r="N636" s="94">
        <f t="shared" si="69"/>
        <v>0.15545216512645274</v>
      </c>
      <c r="O636" s="94">
        <f t="shared" si="69"/>
        <v>0.15545216512645274</v>
      </c>
      <c r="P636" s="94">
        <f t="shared" si="69"/>
        <v>0.15545216512645274</v>
      </c>
      <c r="Q636" s="94">
        <f t="shared" si="69"/>
        <v>0.15545216512645274</v>
      </c>
      <c r="R636" s="94">
        <f t="shared" si="69"/>
        <v>0.15545216512645274</v>
      </c>
      <c r="S636" s="93">
        <f>(1+H636)^((5-Dashboard!$F$9)*3/12)</f>
        <v>1.0749196086807853</v>
      </c>
      <c r="T636" s="93">
        <f t="shared" si="68"/>
        <v>1.2420181891870925</v>
      </c>
      <c r="U636" s="93">
        <f t="shared" si="68"/>
        <v>1.4350926058226621</v>
      </c>
      <c r="V636" s="93">
        <f t="shared" si="68"/>
        <v>1.6581808585547577</v>
      </c>
      <c r="W636" s="93">
        <f t="shared" si="68"/>
        <v>1.9159486631883349</v>
      </c>
      <c r="X636" s="93">
        <f t="shared" si="68"/>
        <v>2.2137870311520942</v>
      </c>
      <c r="Y636" s="93">
        <f t="shared" si="67"/>
        <v>2.5579250182735489</v>
      </c>
      <c r="Z636" s="93">
        <f t="shared" si="67"/>
        <v>2.9555600005952929</v>
      </c>
      <c r="AA636" s="93">
        <f t="shared" si="67"/>
        <v>3.4150082018489707</v>
      </c>
      <c r="AB636" s="93">
        <f t="shared" si="67"/>
        <v>3.9458786207509871</v>
      </c>
      <c r="AC636" s="95">
        <f t="shared" si="67"/>
        <v>4.5592739956729087</v>
      </c>
      <c r="AE636" s="96"/>
    </row>
    <row r="637" spans="3:31" ht="24.75" customHeight="1" x14ac:dyDescent="0.25">
      <c r="C637" s="91">
        <f>ABS(E637-Dashboard!$F$13)</f>
        <v>26.906345838845688</v>
      </c>
      <c r="D637" s="92">
        <f t="shared" si="66"/>
        <v>0.15555216512645273</v>
      </c>
      <c r="E637" s="93" cm="1">
        <f t="array" ref="E637">SUM('DRE + DCF'!$S$41/TIR!S637,'DRE + DCF'!$U$41:$AD$41/TIR!T637:AC637,TIR!F637)</f>
        <v>74.526345838845685</v>
      </c>
      <c r="F637" s="100">
        <f>'DRE + DCF'!$AE$38*'DRE + DCF'!$AE$39*(1+G637)/(R637-G637)/AC637</f>
        <v>44.898024969454966</v>
      </c>
      <c r="G637" s="92">
        <f>R637*(1-'DRE + DCF'!$AE$39)</f>
        <v>9.3331299075871635E-2</v>
      </c>
      <c r="H637" s="94">
        <f t="shared" si="70"/>
        <v>0.15555216512645273</v>
      </c>
      <c r="I637" s="94">
        <f t="shared" si="69"/>
        <v>0.15555216512645273</v>
      </c>
      <c r="J637" s="94">
        <f t="shared" si="69"/>
        <v>0.15555216512645273</v>
      </c>
      <c r="K637" s="94">
        <f t="shared" si="69"/>
        <v>0.15555216512645273</v>
      </c>
      <c r="L637" s="94">
        <f t="shared" ref="I637:R662" si="71">$D637</f>
        <v>0.15555216512645273</v>
      </c>
      <c r="M637" s="94">
        <f t="shared" si="71"/>
        <v>0.15555216512645273</v>
      </c>
      <c r="N637" s="94">
        <f t="shared" si="71"/>
        <v>0.15555216512645273</v>
      </c>
      <c r="O637" s="94">
        <f t="shared" si="71"/>
        <v>0.15555216512645273</v>
      </c>
      <c r="P637" s="94">
        <f t="shared" si="71"/>
        <v>0.15555216512645273</v>
      </c>
      <c r="Q637" s="94">
        <f t="shared" si="71"/>
        <v>0.15555216512645273</v>
      </c>
      <c r="R637" s="94">
        <f t="shared" si="71"/>
        <v>0.15555216512645273</v>
      </c>
      <c r="S637" s="93">
        <f>(1+H637)^((5-Dashboard!$F$9)*3/12)</f>
        <v>1.0749661227808309</v>
      </c>
      <c r="T637" s="93">
        <f t="shared" si="68"/>
        <v>1.2421794306169773</v>
      </c>
      <c r="U637" s="93">
        <f t="shared" si="68"/>
        <v>1.4354031305249924</v>
      </c>
      <c r="V637" s="93">
        <f t="shared" si="68"/>
        <v>1.658683195307443</v>
      </c>
      <c r="W637" s="93">
        <f t="shared" si="68"/>
        <v>1.9166949575963785</v>
      </c>
      <c r="X637" s="93">
        <f t="shared" si="68"/>
        <v>2.2148410081374497</v>
      </c>
      <c r="Y637" s="93">
        <f t="shared" si="67"/>
        <v>2.5593643223640852</v>
      </c>
      <c r="Z637" s="93">
        <f t="shared" si="67"/>
        <v>2.9574789840552151</v>
      </c>
      <c r="AA637" s="93">
        <f t="shared" si="67"/>
        <v>3.4175212433409854</v>
      </c>
      <c r="AB637" s="93">
        <f t="shared" si="67"/>
        <v>3.9491240721083223</v>
      </c>
      <c r="AC637" s="95">
        <f t="shared" si="67"/>
        <v>4.5634188718777651</v>
      </c>
      <c r="AE637" s="96"/>
    </row>
    <row r="638" spans="3:31" ht="24.75" customHeight="1" x14ac:dyDescent="0.25">
      <c r="C638" s="91">
        <f>ABS(E638-Dashboard!$F$13)</f>
        <v>26.825627931264684</v>
      </c>
      <c r="D638" s="92">
        <f t="shared" si="66"/>
        <v>0.15565216512645272</v>
      </c>
      <c r="E638" s="93" cm="1">
        <f t="array" ref="E638">SUM('DRE + DCF'!$S$41/TIR!S638,'DRE + DCF'!$U$41:$AD$41/TIR!T638:AC638,TIR!F638)</f>
        <v>74.445627931264681</v>
      </c>
      <c r="F638" s="100">
        <f>'DRE + DCF'!$AE$38*'DRE + DCF'!$AE$39*(1+G638)/(R638-G638)/AC638</f>
        <v>44.830889576896048</v>
      </c>
      <c r="G638" s="92">
        <f>R638*(1-'DRE + DCF'!$AE$39)</f>
        <v>9.3391299075871625E-2</v>
      </c>
      <c r="H638" s="94">
        <f t="shared" si="70"/>
        <v>0.15565216512645272</v>
      </c>
      <c r="I638" s="94">
        <f t="shared" si="71"/>
        <v>0.15565216512645272</v>
      </c>
      <c r="J638" s="94">
        <f t="shared" si="71"/>
        <v>0.15565216512645272</v>
      </c>
      <c r="K638" s="94">
        <f t="shared" si="71"/>
        <v>0.15565216512645272</v>
      </c>
      <c r="L638" s="94">
        <f t="shared" si="71"/>
        <v>0.15565216512645272</v>
      </c>
      <c r="M638" s="94">
        <f t="shared" si="71"/>
        <v>0.15565216512645272</v>
      </c>
      <c r="N638" s="94">
        <f t="shared" si="71"/>
        <v>0.15565216512645272</v>
      </c>
      <c r="O638" s="94">
        <f t="shared" si="71"/>
        <v>0.15565216512645272</v>
      </c>
      <c r="P638" s="94">
        <f t="shared" si="71"/>
        <v>0.15565216512645272</v>
      </c>
      <c r="Q638" s="94">
        <f t="shared" si="71"/>
        <v>0.15565216512645272</v>
      </c>
      <c r="R638" s="94">
        <f t="shared" si="71"/>
        <v>0.15565216512645272</v>
      </c>
      <c r="S638" s="93">
        <f>(1+H638)^((5-Dashboard!$F$9)*3/12)</f>
        <v>1.0750126348682849</v>
      </c>
      <c r="T638" s="93">
        <f t="shared" si="68"/>
        <v>1.2423406790238261</v>
      </c>
      <c r="U638" s="93">
        <f t="shared" si="68"/>
        <v>1.4357136955385519</v>
      </c>
      <c r="V638" s="93">
        <f t="shared" si="68"/>
        <v>1.6591856407508281</v>
      </c>
      <c r="W638" s="93">
        <f t="shared" si="68"/>
        <v>1.9174414780804152</v>
      </c>
      <c r="X638" s="93">
        <f t="shared" si="68"/>
        <v>2.2158953956468972</v>
      </c>
      <c r="Y638" s="93">
        <f t="shared" si="67"/>
        <v>2.5608043116730741</v>
      </c>
      <c r="Z638" s="93">
        <f t="shared" si="67"/>
        <v>2.9593990472501432</v>
      </c>
      <c r="AA638" s="93">
        <f t="shared" si="67"/>
        <v>3.4200359164277891</v>
      </c>
      <c r="AB638" s="93">
        <f t="shared" si="67"/>
        <v>3.952371911630006</v>
      </c>
      <c r="AC638" s="95">
        <f t="shared" si="67"/>
        <v>4.5675671570601928</v>
      </c>
      <c r="AE638" s="96"/>
    </row>
    <row r="639" spans="3:31" ht="24.75" customHeight="1" x14ac:dyDescent="0.25">
      <c r="C639" s="91">
        <f>ABS(E639-Dashboard!$F$13)</f>
        <v>26.745041810153943</v>
      </c>
      <c r="D639" s="92">
        <f t="shared" si="66"/>
        <v>0.15575216512645271</v>
      </c>
      <c r="E639" s="93" cm="1">
        <f t="array" ref="E639">SUM('DRE + DCF'!$S$41/TIR!S639,'DRE + DCF'!$U$41:$AD$41/TIR!T639:AC639,TIR!F639)</f>
        <v>74.36504181015394</v>
      </c>
      <c r="F639" s="100">
        <f>'DRE + DCF'!$AE$38*'DRE + DCF'!$AE$39*(1+G639)/(R639-G639)/AC639</f>
        <v>44.763876431910212</v>
      </c>
      <c r="G639" s="92">
        <f>R639*(1-'DRE + DCF'!$AE$39)</f>
        <v>9.3451299075871616E-2</v>
      </c>
      <c r="H639" s="94">
        <f t="shared" si="70"/>
        <v>0.15575216512645271</v>
      </c>
      <c r="I639" s="94">
        <f t="shared" si="71"/>
        <v>0.15575216512645271</v>
      </c>
      <c r="J639" s="94">
        <f t="shared" si="71"/>
        <v>0.15575216512645271</v>
      </c>
      <c r="K639" s="94">
        <f t="shared" si="71"/>
        <v>0.15575216512645271</v>
      </c>
      <c r="L639" s="94">
        <f t="shared" si="71"/>
        <v>0.15575216512645271</v>
      </c>
      <c r="M639" s="94">
        <f t="shared" si="71"/>
        <v>0.15575216512645271</v>
      </c>
      <c r="N639" s="94">
        <f t="shared" si="71"/>
        <v>0.15575216512645271</v>
      </c>
      <c r="O639" s="94">
        <f t="shared" si="71"/>
        <v>0.15575216512645271</v>
      </c>
      <c r="P639" s="94">
        <f t="shared" si="71"/>
        <v>0.15575216512645271</v>
      </c>
      <c r="Q639" s="94">
        <f t="shared" si="71"/>
        <v>0.15575216512645271</v>
      </c>
      <c r="R639" s="94">
        <f t="shared" si="71"/>
        <v>0.15575216512645271</v>
      </c>
      <c r="S639" s="93">
        <f>(1+H639)^((5-Dashboard!$F$9)*3/12)</f>
        <v>1.0750591449434086</v>
      </c>
      <c r="T639" s="93">
        <f t="shared" si="68"/>
        <v>1.2425019344073374</v>
      </c>
      <c r="U639" s="93">
        <f t="shared" si="68"/>
        <v>1.4360243008650857</v>
      </c>
      <c r="V639" s="93">
        <f t="shared" si="68"/>
        <v>1.6596881948990232</v>
      </c>
      <c r="W639" s="93">
        <f t="shared" si="68"/>
        <v>1.91818822468936</v>
      </c>
      <c r="X639" s="93">
        <f t="shared" si="68"/>
        <v>2.2169501938047942</v>
      </c>
      <c r="Y639" s="93">
        <f t="shared" si="67"/>
        <v>2.5622449864673995</v>
      </c>
      <c r="Z639" s="93">
        <f t="shared" si="67"/>
        <v>2.9613201906940954</v>
      </c>
      <c r="AA639" s="93">
        <f t="shared" si="67"/>
        <v>3.4225522220273801</v>
      </c>
      <c r="AB639" s="93">
        <f t="shared" si="67"/>
        <v>3.9556221408664958</v>
      </c>
      <c r="AC639" s="95">
        <f t="shared" si="67"/>
        <v>4.5717188537285862</v>
      </c>
      <c r="AE639" s="96"/>
    </row>
    <row r="640" spans="3:31" ht="24.75" customHeight="1" x14ac:dyDescent="0.25">
      <c r="C640" s="91">
        <f>ABS(E640-Dashboard!$F$13)</f>
        <v>26.664587194853816</v>
      </c>
      <c r="D640" s="92">
        <f t="shared" si="66"/>
        <v>0.1558521651264527</v>
      </c>
      <c r="E640" s="93" cm="1">
        <f t="array" ref="E640">SUM('DRE + DCF'!$S$41/TIR!S640,'DRE + DCF'!$U$41:$AD$41/TIR!T640:AC640,TIR!F640)</f>
        <v>74.284587194853813</v>
      </c>
      <c r="F640" s="100">
        <f>'DRE + DCF'!$AE$38*'DRE + DCF'!$AE$39*(1+G640)/(R640-G640)/AC640</f>
        <v>44.696985262081952</v>
      </c>
      <c r="G640" s="92">
        <f>R640*(1-'DRE + DCF'!$AE$39)</f>
        <v>9.3511299075871621E-2</v>
      </c>
      <c r="H640" s="94">
        <f t="shared" si="70"/>
        <v>0.1558521651264527</v>
      </c>
      <c r="I640" s="94">
        <f t="shared" si="71"/>
        <v>0.1558521651264527</v>
      </c>
      <c r="J640" s="94">
        <f t="shared" si="71"/>
        <v>0.1558521651264527</v>
      </c>
      <c r="K640" s="94">
        <f t="shared" si="71"/>
        <v>0.1558521651264527</v>
      </c>
      <c r="L640" s="94">
        <f t="shared" si="71"/>
        <v>0.1558521651264527</v>
      </c>
      <c r="M640" s="94">
        <f t="shared" si="71"/>
        <v>0.1558521651264527</v>
      </c>
      <c r="N640" s="94">
        <f t="shared" si="71"/>
        <v>0.1558521651264527</v>
      </c>
      <c r="O640" s="94">
        <f t="shared" si="71"/>
        <v>0.1558521651264527</v>
      </c>
      <c r="P640" s="94">
        <f t="shared" si="71"/>
        <v>0.1558521651264527</v>
      </c>
      <c r="Q640" s="94">
        <f t="shared" si="71"/>
        <v>0.1558521651264527</v>
      </c>
      <c r="R640" s="94">
        <f t="shared" si="71"/>
        <v>0.1558521651264527</v>
      </c>
      <c r="S640" s="93">
        <f>(1+H640)^((5-Dashboard!$F$9)*3/12)</f>
        <v>1.0751056530064627</v>
      </c>
      <c r="T640" s="93">
        <f t="shared" si="68"/>
        <v>1.2426631967672086</v>
      </c>
      <c r="U640" s="93">
        <f t="shared" si="68"/>
        <v>1.4363349465063371</v>
      </c>
      <c r="V640" s="93">
        <f t="shared" si="68"/>
        <v>1.6601908577661373</v>
      </c>
      <c r="W640" s="93">
        <f t="shared" si="68"/>
        <v>1.9189351974721323</v>
      </c>
      <c r="X640" s="93">
        <f t="shared" si="68"/>
        <v>2.2180054027355212</v>
      </c>
      <c r="Y640" s="93">
        <f t="shared" si="67"/>
        <v>2.5636863470140216</v>
      </c>
      <c r="Z640" s="93">
        <f t="shared" si="67"/>
        <v>2.9632424149012833</v>
      </c>
      <c r="AA640" s="93">
        <f t="shared" si="67"/>
        <v>3.4250701610581862</v>
      </c>
      <c r="AB640" s="93">
        <f t="shared" si="67"/>
        <v>3.9588747613691124</v>
      </c>
      <c r="AC640" s="95">
        <f t="shared" si="67"/>
        <v>4.5758739643929571</v>
      </c>
      <c r="AE640" s="96"/>
    </row>
    <row r="641" spans="3:31" ht="24.75" customHeight="1" x14ac:dyDescent="0.25">
      <c r="C641" s="91">
        <f>ABS(E641-Dashboard!$F$13)</f>
        <v>26.584263805453055</v>
      </c>
      <c r="D641" s="92">
        <f t="shared" si="66"/>
        <v>0.15595216512645269</v>
      </c>
      <c r="E641" s="93" cm="1">
        <f t="array" ref="E641">SUM('DRE + DCF'!$S$41/TIR!S641,'DRE + DCF'!$U$41:$AD$41/TIR!T641:AC641,TIR!F641)</f>
        <v>74.204263805453053</v>
      </c>
      <c r="F641" s="100">
        <f>'DRE + DCF'!$AE$38*'DRE + DCF'!$AE$39*(1+G641)/(R641-G641)/AC641</f>
        <v>44.630215795735985</v>
      </c>
      <c r="G641" s="92">
        <f>R641*(1-'DRE + DCF'!$AE$39)</f>
        <v>9.3571299075871611E-2</v>
      </c>
      <c r="H641" s="94">
        <f t="shared" si="70"/>
        <v>0.15595216512645269</v>
      </c>
      <c r="I641" s="94">
        <f t="shared" si="71"/>
        <v>0.15595216512645269</v>
      </c>
      <c r="J641" s="94">
        <f t="shared" si="71"/>
        <v>0.15595216512645269</v>
      </c>
      <c r="K641" s="94">
        <f t="shared" si="71"/>
        <v>0.15595216512645269</v>
      </c>
      <c r="L641" s="94">
        <f t="shared" si="71"/>
        <v>0.15595216512645269</v>
      </c>
      <c r="M641" s="94">
        <f t="shared" si="71"/>
        <v>0.15595216512645269</v>
      </c>
      <c r="N641" s="94">
        <f t="shared" si="71"/>
        <v>0.15595216512645269</v>
      </c>
      <c r="O641" s="94">
        <f t="shared" si="71"/>
        <v>0.15595216512645269</v>
      </c>
      <c r="P641" s="94">
        <f t="shared" si="71"/>
        <v>0.15595216512645269</v>
      </c>
      <c r="Q641" s="94">
        <f t="shared" si="71"/>
        <v>0.15595216512645269</v>
      </c>
      <c r="R641" s="94">
        <f t="shared" si="71"/>
        <v>0.15595216512645269</v>
      </c>
      <c r="S641" s="93">
        <f>(1+H641)^((5-Dashboard!$F$9)*3/12)</f>
        <v>1.0751521590577087</v>
      </c>
      <c r="T641" s="93">
        <f t="shared" si="68"/>
        <v>1.2428244661031385</v>
      </c>
      <c r="U641" s="93">
        <f t="shared" si="68"/>
        <v>1.4366456324640504</v>
      </c>
      <c r="V641" s="93">
        <f t="shared" si="68"/>
        <v>1.6606936293662808</v>
      </c>
      <c r="W641" s="93">
        <f t="shared" si="68"/>
        <v>1.919682396477659</v>
      </c>
      <c r="X641" s="93">
        <f t="shared" si="68"/>
        <v>2.219061022563487</v>
      </c>
      <c r="Y641" s="93">
        <f t="shared" si="67"/>
        <v>2.5651283935799829</v>
      </c>
      <c r="Z641" s="93">
        <f t="shared" si="67"/>
        <v>2.9651657203861204</v>
      </c>
      <c r="AA641" s="93">
        <f t="shared" si="67"/>
        <v>3.4275897344390733</v>
      </c>
      <c r="AB641" s="93">
        <f t="shared" si="67"/>
        <v>3.9621297746900495</v>
      </c>
      <c r="AC641" s="95">
        <f t="shared" si="67"/>
        <v>4.5800324915649462</v>
      </c>
      <c r="AE641" s="96"/>
    </row>
    <row r="642" spans="3:31" ht="24.75" customHeight="1" x14ac:dyDescent="0.25">
      <c r="C642" s="91">
        <f>ABS(E642-Dashboard!$F$13)</f>
        <v>26.504071362786213</v>
      </c>
      <c r="D642" s="92">
        <f t="shared" si="66"/>
        <v>0.15605216512645267</v>
      </c>
      <c r="E642" s="93" cm="1">
        <f t="array" ref="E642">SUM('DRE + DCF'!$S$41/TIR!S642,'DRE + DCF'!$U$41:$AD$41/TIR!T642:AC642,TIR!F642)</f>
        <v>74.124071362786211</v>
      </c>
      <c r="F642" s="100">
        <f>'DRE + DCF'!$AE$38*'DRE + DCF'!$AE$39*(1+G642)/(R642-G642)/AC642</f>
        <v>44.563567761934628</v>
      </c>
      <c r="G642" s="92">
        <f>R642*(1-'DRE + DCF'!$AE$39)</f>
        <v>9.3631299075871602E-2</v>
      </c>
      <c r="H642" s="94">
        <f t="shared" si="70"/>
        <v>0.15605216512645267</v>
      </c>
      <c r="I642" s="94">
        <f t="shared" si="71"/>
        <v>0.15605216512645267</v>
      </c>
      <c r="J642" s="94">
        <f t="shared" si="71"/>
        <v>0.15605216512645267</v>
      </c>
      <c r="K642" s="94">
        <f t="shared" si="71"/>
        <v>0.15605216512645267</v>
      </c>
      <c r="L642" s="94">
        <f t="shared" si="71"/>
        <v>0.15605216512645267</v>
      </c>
      <c r="M642" s="94">
        <f t="shared" si="71"/>
        <v>0.15605216512645267</v>
      </c>
      <c r="N642" s="94">
        <f t="shared" si="71"/>
        <v>0.15605216512645267</v>
      </c>
      <c r="O642" s="94">
        <f t="shared" si="71"/>
        <v>0.15605216512645267</v>
      </c>
      <c r="P642" s="94">
        <f t="shared" si="71"/>
        <v>0.15605216512645267</v>
      </c>
      <c r="Q642" s="94">
        <f t="shared" si="71"/>
        <v>0.15605216512645267</v>
      </c>
      <c r="R642" s="94">
        <f t="shared" si="71"/>
        <v>0.15605216512645267</v>
      </c>
      <c r="S642" s="93">
        <f>(1+H642)^((5-Dashboard!$F$9)*3/12)</f>
        <v>1.0751986630974075</v>
      </c>
      <c r="T642" s="93">
        <f t="shared" si="68"/>
        <v>1.2429857424148252</v>
      </c>
      <c r="U642" s="93">
        <f t="shared" si="68"/>
        <v>1.4369563587399699</v>
      </c>
      <c r="V642" s="93">
        <f t="shared" si="68"/>
        <v>1.6611965097135657</v>
      </c>
      <c r="W642" s="93">
        <f t="shared" si="68"/>
        <v>1.9204298217548736</v>
      </c>
      <c r="X642" s="93">
        <f t="shared" si="68"/>
        <v>2.2201170534131291</v>
      </c>
      <c r="Y642" s="93">
        <f t="shared" si="67"/>
        <v>2.5665711264324083</v>
      </c>
      <c r="Z642" s="93">
        <f t="shared" si="67"/>
        <v>2.9670901076632239</v>
      </c>
      <c r="AA642" s="93">
        <f t="shared" si="67"/>
        <v>3.4301109430893493</v>
      </c>
      <c r="AB642" s="93">
        <f t="shared" si="67"/>
        <v>3.9653871823823805</v>
      </c>
      <c r="AC642" s="95">
        <f t="shared" si="67"/>
        <v>4.5841944377578345</v>
      </c>
      <c r="AE642" s="96"/>
    </row>
    <row r="643" spans="3:31" ht="24.75" customHeight="1" x14ac:dyDescent="0.25">
      <c r="C643" s="91">
        <f>ABS(E643-Dashboard!$F$13)</f>
        <v>26.424009588431552</v>
      </c>
      <c r="D643" s="92">
        <f t="shared" si="66"/>
        <v>0.15615216512645266</v>
      </c>
      <c r="E643" s="93" cm="1">
        <f t="array" ref="E643">SUM('DRE + DCF'!$S$41/TIR!S643,'DRE + DCF'!$U$41:$AD$41/TIR!T643:AC643,TIR!F643)</f>
        <v>74.04400958843155</v>
      </c>
      <c r="F643" s="100">
        <f>'DRE + DCF'!$AE$38*'DRE + DCF'!$AE$39*(1+G643)/(R643-G643)/AC643</f>
        <v>44.497040890475695</v>
      </c>
      <c r="G643" s="92">
        <f>R643*(1-'DRE + DCF'!$AE$39)</f>
        <v>9.3691299075871592E-2</v>
      </c>
      <c r="H643" s="94">
        <f t="shared" si="70"/>
        <v>0.15615216512645266</v>
      </c>
      <c r="I643" s="94">
        <f t="shared" si="71"/>
        <v>0.15615216512645266</v>
      </c>
      <c r="J643" s="94">
        <f t="shared" si="71"/>
        <v>0.15615216512645266</v>
      </c>
      <c r="K643" s="94">
        <f t="shared" si="71"/>
        <v>0.15615216512645266</v>
      </c>
      <c r="L643" s="94">
        <f t="shared" si="71"/>
        <v>0.15615216512645266</v>
      </c>
      <c r="M643" s="94">
        <f t="shared" si="71"/>
        <v>0.15615216512645266</v>
      </c>
      <c r="N643" s="94">
        <f t="shared" si="71"/>
        <v>0.15615216512645266</v>
      </c>
      <c r="O643" s="94">
        <f t="shared" si="71"/>
        <v>0.15615216512645266</v>
      </c>
      <c r="P643" s="94">
        <f t="shared" si="71"/>
        <v>0.15615216512645266</v>
      </c>
      <c r="Q643" s="94">
        <f t="shared" si="71"/>
        <v>0.15615216512645266</v>
      </c>
      <c r="R643" s="94">
        <f t="shared" si="71"/>
        <v>0.15615216512645266</v>
      </c>
      <c r="S643" s="93">
        <f>(1+H643)^((5-Dashboard!$F$9)*3/12)</f>
        <v>1.0752451651258204</v>
      </c>
      <c r="T643" s="93">
        <f t="shared" si="68"/>
        <v>1.2431470257019672</v>
      </c>
      <c r="U643" s="93">
        <f t="shared" si="68"/>
        <v>1.4372671253358391</v>
      </c>
      <c r="V643" s="93">
        <f t="shared" si="68"/>
        <v>1.6616994988221028</v>
      </c>
      <c r="W643" s="93">
        <f t="shared" si="68"/>
        <v>1.9211774733527152</v>
      </c>
      <c r="X643" s="93">
        <f t="shared" si="68"/>
        <v>2.2211734954089093</v>
      </c>
      <c r="Y643" s="93">
        <f t="shared" si="67"/>
        <v>2.5680145458385013</v>
      </c>
      <c r="Z643" s="93">
        <f t="shared" si="67"/>
        <v>2.9690155772474069</v>
      </c>
      <c r="AA643" s="93">
        <f t="shared" si="67"/>
        <v>3.4326337879287538</v>
      </c>
      <c r="AB643" s="93">
        <f t="shared" si="67"/>
        <v>3.9686469860000448</v>
      </c>
      <c r="AC643" s="95">
        <f t="shared" si="67"/>
        <v>4.5883598054865224</v>
      </c>
      <c r="AE643" s="96"/>
    </row>
    <row r="644" spans="3:31" ht="24.75" customHeight="1" x14ac:dyDescent="0.25">
      <c r="C644" s="91">
        <f>ABS(E644-Dashboard!$F$13)</f>
        <v>26.34407820470836</v>
      </c>
      <c r="D644" s="92">
        <f t="shared" si="66"/>
        <v>0.15625216512645265</v>
      </c>
      <c r="E644" s="93" cm="1">
        <f t="array" ref="E644">SUM('DRE + DCF'!$S$41/TIR!S644,'DRE + DCF'!$U$41:$AD$41/TIR!T644:AC644,TIR!F644)</f>
        <v>73.964078204708358</v>
      </c>
      <c r="F644" s="100">
        <f>'DRE + DCF'!$AE$38*'DRE + DCF'!$AE$39*(1+G644)/(R644-G644)/AC644</f>
        <v>44.430634911889854</v>
      </c>
      <c r="G644" s="92">
        <f>R644*(1-'DRE + DCF'!$AE$39)</f>
        <v>9.3751299075871583E-2</v>
      </c>
      <c r="H644" s="94">
        <f t="shared" si="70"/>
        <v>0.15625216512645265</v>
      </c>
      <c r="I644" s="94">
        <f t="shared" si="71"/>
        <v>0.15625216512645265</v>
      </c>
      <c r="J644" s="94">
        <f t="shared" si="71"/>
        <v>0.15625216512645265</v>
      </c>
      <c r="K644" s="94">
        <f t="shared" si="71"/>
        <v>0.15625216512645265</v>
      </c>
      <c r="L644" s="94">
        <f t="shared" si="71"/>
        <v>0.15625216512645265</v>
      </c>
      <c r="M644" s="94">
        <f t="shared" si="71"/>
        <v>0.15625216512645265</v>
      </c>
      <c r="N644" s="94">
        <f t="shared" si="71"/>
        <v>0.15625216512645265</v>
      </c>
      <c r="O644" s="94">
        <f t="shared" si="71"/>
        <v>0.15625216512645265</v>
      </c>
      <c r="P644" s="94">
        <f t="shared" si="71"/>
        <v>0.15625216512645265</v>
      </c>
      <c r="Q644" s="94">
        <f t="shared" si="71"/>
        <v>0.15625216512645265</v>
      </c>
      <c r="R644" s="94">
        <f t="shared" si="71"/>
        <v>0.15625216512645265</v>
      </c>
      <c r="S644" s="93">
        <f>(1+H644)^((5-Dashboard!$F$9)*3/12)</f>
        <v>1.0752916651432078</v>
      </c>
      <c r="T644" s="93">
        <f t="shared" si="68"/>
        <v>1.2433083159642624</v>
      </c>
      <c r="U644" s="93">
        <f t="shared" si="68"/>
        <v>1.4375779322534019</v>
      </c>
      <c r="V644" s="93">
        <f t="shared" si="68"/>
        <v>1.6622025967060048</v>
      </c>
      <c r="W644" s="93">
        <f t="shared" si="68"/>
        <v>1.9219253513201298</v>
      </c>
      <c r="X644" s="93">
        <f t="shared" si="68"/>
        <v>2.2222303486753181</v>
      </c>
      <c r="Y644" s="93">
        <f t="shared" si="67"/>
        <v>2.5694586520655482</v>
      </c>
      <c r="Z644" s="93">
        <f t="shared" si="67"/>
        <v>2.9709421296536864</v>
      </c>
      <c r="AA644" s="93">
        <f t="shared" si="67"/>
        <v>3.4351582698774688</v>
      </c>
      <c r="AB644" s="93">
        <f t="shared" si="67"/>
        <v>3.9719091870978622</v>
      </c>
      <c r="AC644" s="95">
        <f t="shared" si="67"/>
        <v>4.5925285972675516</v>
      </c>
      <c r="AE644" s="96"/>
    </row>
    <row r="645" spans="3:31" ht="24.75" customHeight="1" x14ac:dyDescent="0.25">
      <c r="C645" s="91">
        <f>ABS(E645-Dashboard!$F$13)</f>
        <v>26.264276934674704</v>
      </c>
      <c r="D645" s="92">
        <f t="shared" si="66"/>
        <v>0.15635216512645264</v>
      </c>
      <c r="E645" s="93" cm="1">
        <f t="array" ref="E645">SUM('DRE + DCF'!$S$41/TIR!S645,'DRE + DCF'!$U$41:$AD$41/TIR!T645:AC645,TIR!F645)</f>
        <v>73.884276934674702</v>
      </c>
      <c r="F645" s="100">
        <f>'DRE + DCF'!$AE$38*'DRE + DCF'!$AE$39*(1+G645)/(R645-G645)/AC645</f>
        <v>44.364349557438381</v>
      </c>
      <c r="G645" s="92">
        <f>R645*(1-'DRE + DCF'!$AE$39)</f>
        <v>9.3811299075871588E-2</v>
      </c>
      <c r="H645" s="94">
        <f t="shared" si="70"/>
        <v>0.15635216512645264</v>
      </c>
      <c r="I645" s="94">
        <f t="shared" si="71"/>
        <v>0.15635216512645264</v>
      </c>
      <c r="J645" s="94">
        <f t="shared" si="71"/>
        <v>0.15635216512645264</v>
      </c>
      <c r="K645" s="94">
        <f t="shared" si="71"/>
        <v>0.15635216512645264</v>
      </c>
      <c r="L645" s="94">
        <f t="shared" si="71"/>
        <v>0.15635216512645264</v>
      </c>
      <c r="M645" s="94">
        <f t="shared" si="71"/>
        <v>0.15635216512645264</v>
      </c>
      <c r="N645" s="94">
        <f t="shared" si="71"/>
        <v>0.15635216512645264</v>
      </c>
      <c r="O645" s="94">
        <f t="shared" si="71"/>
        <v>0.15635216512645264</v>
      </c>
      <c r="P645" s="94">
        <f t="shared" si="71"/>
        <v>0.15635216512645264</v>
      </c>
      <c r="Q645" s="94">
        <f t="shared" si="71"/>
        <v>0.15635216512645264</v>
      </c>
      <c r="R645" s="94">
        <f t="shared" si="71"/>
        <v>0.15635216512645264</v>
      </c>
      <c r="S645" s="93">
        <f>(1+H645)^((5-Dashboard!$F$9)*3/12)</f>
        <v>1.0753381631498311</v>
      </c>
      <c r="T645" s="93">
        <f t="shared" si="68"/>
        <v>1.2434696132014096</v>
      </c>
      <c r="U645" s="93">
        <f t="shared" si="68"/>
        <v>1.4378887794944024</v>
      </c>
      <c r="V645" s="93">
        <f t="shared" si="68"/>
        <v>1.6627058033793845</v>
      </c>
      <c r="W645" s="93">
        <f t="shared" si="68"/>
        <v>1.922673455706069</v>
      </c>
      <c r="X645" s="93">
        <f t="shared" si="68"/>
        <v>2.2232876133368715</v>
      </c>
      <c r="Y645" s="93">
        <f t="shared" si="67"/>
        <v>2.5709034453809148</v>
      </c>
      <c r="Z645" s="93">
        <f t="shared" si="67"/>
        <v>2.9728697653972773</v>
      </c>
      <c r="AA645" s="93">
        <f t="shared" si="67"/>
        <v>3.4376843898561109</v>
      </c>
      <c r="AB645" s="93">
        <f t="shared" si="67"/>
        <v>3.975173787231522</v>
      </c>
      <c r="AC645" s="95">
        <f t="shared" si="67"/>
        <v>4.5967008156190907</v>
      </c>
      <c r="AE645" s="96"/>
    </row>
    <row r="646" spans="3:31" ht="24.75" customHeight="1" x14ac:dyDescent="0.25">
      <c r="C646" s="91">
        <f>ABS(E646-Dashboard!$F$13)</f>
        <v>26.184605502124946</v>
      </c>
      <c r="D646" s="92">
        <f t="shared" si="66"/>
        <v>0.15645216512645263</v>
      </c>
      <c r="E646" s="93" cm="1">
        <f t="array" ref="E646">SUM('DRE + DCF'!$S$41/TIR!S646,'DRE + DCF'!$U$41:$AD$41/TIR!T646:AC646,TIR!F646)</f>
        <v>73.804605502124943</v>
      </c>
      <c r="F646" s="100">
        <f>'DRE + DCF'!$AE$38*'DRE + DCF'!$AE$39*(1+G646)/(R646-G646)/AC646</f>
        <v>44.298184559110666</v>
      </c>
      <c r="G646" s="92">
        <f>R646*(1-'DRE + DCF'!$AE$39)</f>
        <v>9.3871299075871578E-2</v>
      </c>
      <c r="H646" s="94">
        <f t="shared" si="70"/>
        <v>0.15645216512645263</v>
      </c>
      <c r="I646" s="94">
        <f t="shared" si="71"/>
        <v>0.15645216512645263</v>
      </c>
      <c r="J646" s="94">
        <f t="shared" si="71"/>
        <v>0.15645216512645263</v>
      </c>
      <c r="K646" s="94">
        <f t="shared" si="71"/>
        <v>0.15645216512645263</v>
      </c>
      <c r="L646" s="94">
        <f t="shared" si="71"/>
        <v>0.15645216512645263</v>
      </c>
      <c r="M646" s="94">
        <f t="shared" si="71"/>
        <v>0.15645216512645263</v>
      </c>
      <c r="N646" s="94">
        <f t="shared" si="71"/>
        <v>0.15645216512645263</v>
      </c>
      <c r="O646" s="94">
        <f t="shared" si="71"/>
        <v>0.15645216512645263</v>
      </c>
      <c r="P646" s="94">
        <f t="shared" si="71"/>
        <v>0.15645216512645263</v>
      </c>
      <c r="Q646" s="94">
        <f t="shared" si="71"/>
        <v>0.15645216512645263</v>
      </c>
      <c r="R646" s="94">
        <f t="shared" si="71"/>
        <v>0.15645216512645263</v>
      </c>
      <c r="S646" s="93">
        <f>(1+H646)^((5-Dashboard!$F$9)*3/12)</f>
        <v>1.0753846591459506</v>
      </c>
      <c r="T646" s="93">
        <f t="shared" si="68"/>
        <v>1.2436309174131068</v>
      </c>
      <c r="U646" s="93">
        <f t="shared" si="68"/>
        <v>1.4381996670605839</v>
      </c>
      <c r="V646" s="93">
        <f t="shared" si="68"/>
        <v>1.6632091188563554</v>
      </c>
      <c r="W646" s="93">
        <f t="shared" si="68"/>
        <v>1.9234217865594916</v>
      </c>
      <c r="X646" s="93">
        <f t="shared" si="68"/>
        <v>2.2243452895181135</v>
      </c>
      <c r="Y646" s="93">
        <f t="shared" si="67"/>
        <v>2.5723489260520482</v>
      </c>
      <c r="Z646" s="93">
        <f t="shared" si="67"/>
        <v>2.9747984849935962</v>
      </c>
      <c r="AA646" s="93">
        <f t="shared" si="67"/>
        <v>3.4402121487857351</v>
      </c>
      <c r="AB646" s="93">
        <f t="shared" si="67"/>
        <v>3.9784407879575889</v>
      </c>
      <c r="AC646" s="95">
        <f t="shared" si="67"/>
        <v>4.6008764630609438</v>
      </c>
      <c r="AE646" s="96"/>
    </row>
    <row r="647" spans="3:31" ht="24.75" customHeight="1" x14ac:dyDescent="0.25">
      <c r="C647" s="91">
        <f>ABS(E647-Dashboard!$F$13)</f>
        <v>26.105063631587377</v>
      </c>
      <c r="D647" s="92">
        <f t="shared" si="66"/>
        <v>0.15655216512645262</v>
      </c>
      <c r="E647" s="93" cm="1">
        <f t="array" ref="E647">SUM('DRE + DCF'!$S$41/TIR!S647,'DRE + DCF'!$U$41:$AD$41/TIR!T647:AC647,TIR!F647)</f>
        <v>73.725063631587375</v>
      </c>
      <c r="F647" s="100">
        <f>'DRE + DCF'!$AE$38*'DRE + DCF'!$AE$39*(1+G647)/(R647-G647)/AC647</f>
        <v>44.232139649621892</v>
      </c>
      <c r="G647" s="92">
        <f>R647*(1-'DRE + DCF'!$AE$39)</f>
        <v>9.3931299075871569E-2</v>
      </c>
      <c r="H647" s="94">
        <f t="shared" si="70"/>
        <v>0.15655216512645262</v>
      </c>
      <c r="I647" s="94">
        <f t="shared" si="71"/>
        <v>0.15655216512645262</v>
      </c>
      <c r="J647" s="94">
        <f t="shared" si="71"/>
        <v>0.15655216512645262</v>
      </c>
      <c r="K647" s="94">
        <f t="shared" si="71"/>
        <v>0.15655216512645262</v>
      </c>
      <c r="L647" s="94">
        <f t="shared" si="71"/>
        <v>0.15655216512645262</v>
      </c>
      <c r="M647" s="94">
        <f t="shared" si="71"/>
        <v>0.15655216512645262</v>
      </c>
      <c r="N647" s="94">
        <f t="shared" si="71"/>
        <v>0.15655216512645262</v>
      </c>
      <c r="O647" s="94">
        <f t="shared" si="71"/>
        <v>0.15655216512645262</v>
      </c>
      <c r="P647" s="94">
        <f t="shared" si="71"/>
        <v>0.15655216512645262</v>
      </c>
      <c r="Q647" s="94">
        <f t="shared" si="71"/>
        <v>0.15655216512645262</v>
      </c>
      <c r="R647" s="94">
        <f t="shared" si="71"/>
        <v>0.15655216512645262</v>
      </c>
      <c r="S647" s="93">
        <f>(1+H647)^((5-Dashboard!$F$9)*3/12)</f>
        <v>1.0754311531318277</v>
      </c>
      <c r="T647" s="93">
        <f t="shared" si="68"/>
        <v>1.2437922285990528</v>
      </c>
      <c r="U647" s="93">
        <f t="shared" si="68"/>
        <v>1.43851059495369</v>
      </c>
      <c r="V647" s="93">
        <f t="shared" si="68"/>
        <v>1.6637125431510316</v>
      </c>
      <c r="W647" s="93">
        <f t="shared" si="68"/>
        <v>1.924170343929362</v>
      </c>
      <c r="X647" s="93">
        <f t="shared" si="68"/>
        <v>2.2254033773436146</v>
      </c>
      <c r="Y647" s="93">
        <f t="shared" si="67"/>
        <v>2.5737950943464774</v>
      </c>
      <c r="Z647" s="93">
        <f t="shared" si="67"/>
        <v>2.9767282889582605</v>
      </c>
      <c r="AA647" s="93">
        <f t="shared" si="67"/>
        <v>3.4427415475878367</v>
      </c>
      <c r="AB647" s="93">
        <f t="shared" si="67"/>
        <v>3.9817101908335064</v>
      </c>
      <c r="AC647" s="95">
        <f t="shared" si="67"/>
        <v>4.6050555421145525</v>
      </c>
      <c r="AE647" s="96"/>
    </row>
    <row r="648" spans="3:31" ht="24.75" customHeight="1" x14ac:dyDescent="0.25">
      <c r="C648" s="91">
        <f>ABS(E648-Dashboard!$F$13)</f>
        <v>26.025651048321897</v>
      </c>
      <c r="D648" s="92">
        <f t="shared" si="66"/>
        <v>0.15665216512645261</v>
      </c>
      <c r="E648" s="93" cm="1">
        <f t="array" ref="E648">SUM('DRE + DCF'!$S$41/TIR!S648,'DRE + DCF'!$U$41:$AD$41/TIR!T648:AC648,TIR!F648)</f>
        <v>73.645651048321895</v>
      </c>
      <c r="F648" s="100">
        <f>'DRE + DCF'!$AE$38*'DRE + DCF'!$AE$39*(1+G648)/(R648-G648)/AC648</f>
        <v>44.16621456241068</v>
      </c>
      <c r="G648" s="92">
        <f>R648*(1-'DRE + DCF'!$AE$39)</f>
        <v>9.3991299075871559E-2</v>
      </c>
      <c r="H648" s="94">
        <f t="shared" si="70"/>
        <v>0.15665216512645261</v>
      </c>
      <c r="I648" s="94">
        <f t="shared" si="71"/>
        <v>0.15665216512645261</v>
      </c>
      <c r="J648" s="94">
        <f t="shared" si="71"/>
        <v>0.15665216512645261</v>
      </c>
      <c r="K648" s="94">
        <f t="shared" si="71"/>
        <v>0.15665216512645261</v>
      </c>
      <c r="L648" s="94">
        <f t="shared" si="71"/>
        <v>0.15665216512645261</v>
      </c>
      <c r="M648" s="94">
        <f t="shared" si="71"/>
        <v>0.15665216512645261</v>
      </c>
      <c r="N648" s="94">
        <f t="shared" si="71"/>
        <v>0.15665216512645261</v>
      </c>
      <c r="O648" s="94">
        <f t="shared" si="71"/>
        <v>0.15665216512645261</v>
      </c>
      <c r="P648" s="94">
        <f t="shared" si="71"/>
        <v>0.15665216512645261</v>
      </c>
      <c r="Q648" s="94">
        <f t="shared" si="71"/>
        <v>0.15665216512645261</v>
      </c>
      <c r="R648" s="94">
        <f t="shared" si="71"/>
        <v>0.15665216512645261</v>
      </c>
      <c r="S648" s="93">
        <f>(1+H648)^((5-Dashboard!$F$9)*3/12)</f>
        <v>1.0754776451077226</v>
      </c>
      <c r="T648" s="93">
        <f t="shared" si="68"/>
        <v>1.2439535467589458</v>
      </c>
      <c r="U648" s="93">
        <f t="shared" si="68"/>
        <v>1.4388215631754644</v>
      </c>
      <c r="V648" s="93">
        <f t="shared" si="68"/>
        <v>1.6642160762775278</v>
      </c>
      <c r="W648" s="93">
        <f t="shared" si="68"/>
        <v>1.924919127864652</v>
      </c>
      <c r="X648" s="93">
        <f t="shared" si="68"/>
        <v>2.2264618769379725</v>
      </c>
      <c r="Y648" s="93">
        <f t="shared" si="67"/>
        <v>2.5752419505318112</v>
      </c>
      <c r="Z648" s="93">
        <f t="shared" si="67"/>
        <v>2.9786591778070881</v>
      </c>
      <c r="AA648" s="93">
        <f t="shared" si="67"/>
        <v>3.4452725871843475</v>
      </c>
      <c r="AB648" s="93">
        <f t="shared" si="67"/>
        <v>3.9849819974175902</v>
      </c>
      <c r="AC648" s="95">
        <f t="shared" si="67"/>
        <v>4.609238055302991</v>
      </c>
      <c r="AE648" s="96"/>
    </row>
    <row r="649" spans="3:31" ht="24.75" customHeight="1" x14ac:dyDescent="0.25">
      <c r="C649" s="91">
        <f>ABS(E649-Dashboard!$F$13)</f>
        <v>25.94636747831759</v>
      </c>
      <c r="D649" s="92">
        <f t="shared" si="66"/>
        <v>0.1567521651264526</v>
      </c>
      <c r="E649" s="93" cm="1">
        <f t="array" ref="E649">SUM('DRE + DCF'!$S$41/TIR!S649,'DRE + DCF'!$U$41:$AD$41/TIR!T649:AC649,TIR!F649)</f>
        <v>73.566367478317588</v>
      </c>
      <c r="F649" s="100">
        <f>'DRE + DCF'!$AE$38*'DRE + DCF'!$AE$39*(1+G649)/(R649-G649)/AC649</f>
        <v>44.100409031636715</v>
      </c>
      <c r="G649" s="92">
        <f>R649*(1-'DRE + DCF'!$AE$39)</f>
        <v>9.405129907587155E-2</v>
      </c>
      <c r="H649" s="94">
        <f t="shared" si="70"/>
        <v>0.1567521651264526</v>
      </c>
      <c r="I649" s="94">
        <f t="shared" si="71"/>
        <v>0.1567521651264526</v>
      </c>
      <c r="J649" s="94">
        <f t="shared" si="71"/>
        <v>0.1567521651264526</v>
      </c>
      <c r="K649" s="94">
        <f t="shared" si="71"/>
        <v>0.1567521651264526</v>
      </c>
      <c r="L649" s="94">
        <f t="shared" si="71"/>
        <v>0.1567521651264526</v>
      </c>
      <c r="M649" s="94">
        <f t="shared" si="71"/>
        <v>0.1567521651264526</v>
      </c>
      <c r="N649" s="94">
        <f t="shared" si="71"/>
        <v>0.1567521651264526</v>
      </c>
      <c r="O649" s="94">
        <f t="shared" si="71"/>
        <v>0.1567521651264526</v>
      </c>
      <c r="P649" s="94">
        <f t="shared" si="71"/>
        <v>0.1567521651264526</v>
      </c>
      <c r="Q649" s="94">
        <f t="shared" si="71"/>
        <v>0.1567521651264526</v>
      </c>
      <c r="R649" s="94">
        <f t="shared" si="71"/>
        <v>0.1567521651264526</v>
      </c>
      <c r="S649" s="93">
        <f>(1+H649)^((5-Dashboard!$F$9)*3/12)</f>
        <v>1.0755241350738962</v>
      </c>
      <c r="T649" s="93">
        <f t="shared" si="68"/>
        <v>1.2441148718924846</v>
      </c>
      <c r="U649" s="93">
        <f t="shared" si="68"/>
        <v>1.4391325717276506</v>
      </c>
      <c r="V649" s="93">
        <f t="shared" si="68"/>
        <v>1.6647197182499596</v>
      </c>
      <c r="W649" s="93">
        <f t="shared" si="68"/>
        <v>1.9256681384143388</v>
      </c>
      <c r="X649" s="93">
        <f t="shared" si="68"/>
        <v>2.2275207884258115</v>
      </c>
      <c r="Y649" s="93">
        <f t="shared" si="67"/>
        <v>2.5766894948757399</v>
      </c>
      <c r="Z649" s="93">
        <f t="shared" si="67"/>
        <v>2.9805911520560975</v>
      </c>
      <c r="AA649" s="93">
        <f t="shared" si="67"/>
        <v>3.4478052684976381</v>
      </c>
      <c r="AB649" s="93">
        <f t="shared" si="67"/>
        <v>3.988256209269033</v>
      </c>
      <c r="AC649" s="95">
        <f t="shared" si="67"/>
        <v>4.6134240051509723</v>
      </c>
      <c r="AE649" s="96"/>
    </row>
    <row r="650" spans="3:31" ht="24.75" customHeight="1" x14ac:dyDescent="0.25">
      <c r="C650" s="91">
        <f>ABS(E650-Dashboard!$F$13)</f>
        <v>25.867212648290426</v>
      </c>
      <c r="D650" s="92">
        <f t="shared" si="66"/>
        <v>0.15685216512645259</v>
      </c>
      <c r="E650" s="93" cm="1">
        <f t="array" ref="E650">SUM('DRE + DCF'!$S$41/TIR!S650,'DRE + DCF'!$U$41:$AD$41/TIR!T650:AC650,TIR!F650)</f>
        <v>73.487212648290424</v>
      </c>
      <c r="F650" s="100">
        <f>'DRE + DCF'!$AE$38*'DRE + DCF'!$AE$39*(1+G650)/(R650-G650)/AC650</f>
        <v>44.034722792178414</v>
      </c>
      <c r="G650" s="92">
        <f>R650*(1-'DRE + DCF'!$AE$39)</f>
        <v>9.4111299075871555E-2</v>
      </c>
      <c r="H650" s="94">
        <f t="shared" si="70"/>
        <v>0.15685216512645259</v>
      </c>
      <c r="I650" s="94">
        <f t="shared" si="71"/>
        <v>0.15685216512645259</v>
      </c>
      <c r="J650" s="94">
        <f t="shared" si="71"/>
        <v>0.15685216512645259</v>
      </c>
      <c r="K650" s="94">
        <f t="shared" si="71"/>
        <v>0.15685216512645259</v>
      </c>
      <c r="L650" s="94">
        <f t="shared" si="71"/>
        <v>0.15685216512645259</v>
      </c>
      <c r="M650" s="94">
        <f t="shared" si="71"/>
        <v>0.15685216512645259</v>
      </c>
      <c r="N650" s="94">
        <f t="shared" si="71"/>
        <v>0.15685216512645259</v>
      </c>
      <c r="O650" s="94">
        <f t="shared" si="71"/>
        <v>0.15685216512645259</v>
      </c>
      <c r="P650" s="94">
        <f t="shared" si="71"/>
        <v>0.15685216512645259</v>
      </c>
      <c r="Q650" s="94">
        <f t="shared" si="71"/>
        <v>0.15685216512645259</v>
      </c>
      <c r="R650" s="94">
        <f t="shared" si="71"/>
        <v>0.15685216512645259</v>
      </c>
      <c r="S650" s="93">
        <f>(1+H650)^((5-Dashboard!$F$9)*3/12)</f>
        <v>1.075570623030609</v>
      </c>
      <c r="T650" s="93">
        <f t="shared" si="68"/>
        <v>1.2442762039993676</v>
      </c>
      <c r="U650" s="93">
        <f t="shared" si="68"/>
        <v>1.4394436206119918</v>
      </c>
      <c r="V650" s="93">
        <f t="shared" si="68"/>
        <v>1.6652234690824426</v>
      </c>
      <c r="W650" s="93">
        <f t="shared" si="68"/>
        <v>1.9264173756274059</v>
      </c>
      <c r="X650" s="93">
        <f t="shared" si="68"/>
        <v>2.228580111931783</v>
      </c>
      <c r="Y650" s="93">
        <f t="shared" ref="Y650:AC700" si="72">(X650)*(1+N650)</f>
        <v>2.5781377276460349</v>
      </c>
      <c r="Z650" s="93">
        <f t="shared" si="72"/>
        <v>2.9825242122215077</v>
      </c>
      <c r="AA650" s="93">
        <f t="shared" si="72"/>
        <v>3.450339592450518</v>
      </c>
      <c r="AB650" s="93">
        <f t="shared" si="72"/>
        <v>3.9915328279479034</v>
      </c>
      <c r="AC650" s="95">
        <f t="shared" si="72"/>
        <v>4.6176133941848443</v>
      </c>
      <c r="AE650" s="96"/>
    </row>
    <row r="651" spans="3:31" ht="24.75" customHeight="1" x14ac:dyDescent="0.25">
      <c r="C651" s="91">
        <f>ABS(E651-Dashboard!$F$13)</f>
        <v>25.788186285680787</v>
      </c>
      <c r="D651" s="92">
        <f t="shared" si="66"/>
        <v>0.15695216512645258</v>
      </c>
      <c r="E651" s="93" cm="1">
        <f t="array" ref="E651">SUM('DRE + DCF'!$S$41/TIR!S651,'DRE + DCF'!$U$41:$AD$41/TIR!T651:AC651,TIR!F651)</f>
        <v>73.408186285680785</v>
      </c>
      <c r="F651" s="100">
        <f>'DRE + DCF'!$AE$38*'DRE + DCF'!$AE$39*(1+G651)/(R651-G651)/AC651</f>
        <v>43.969155579630524</v>
      </c>
      <c r="G651" s="92">
        <f>R651*(1-'DRE + DCF'!$AE$39)</f>
        <v>9.4171299075871545E-2</v>
      </c>
      <c r="H651" s="94">
        <f t="shared" si="70"/>
        <v>0.15695216512645258</v>
      </c>
      <c r="I651" s="94">
        <f t="shared" si="71"/>
        <v>0.15695216512645258</v>
      </c>
      <c r="J651" s="94">
        <f t="shared" si="71"/>
        <v>0.15695216512645258</v>
      </c>
      <c r="K651" s="94">
        <f t="shared" si="71"/>
        <v>0.15695216512645258</v>
      </c>
      <c r="L651" s="94">
        <f t="shared" si="71"/>
        <v>0.15695216512645258</v>
      </c>
      <c r="M651" s="94">
        <f t="shared" si="71"/>
        <v>0.15695216512645258</v>
      </c>
      <c r="N651" s="94">
        <f t="shared" si="71"/>
        <v>0.15695216512645258</v>
      </c>
      <c r="O651" s="94">
        <f t="shared" si="71"/>
        <v>0.15695216512645258</v>
      </c>
      <c r="P651" s="94">
        <f t="shared" si="71"/>
        <v>0.15695216512645258</v>
      </c>
      <c r="Q651" s="94">
        <f t="shared" si="71"/>
        <v>0.15695216512645258</v>
      </c>
      <c r="R651" s="94">
        <f t="shared" si="71"/>
        <v>0.15695216512645258</v>
      </c>
      <c r="S651" s="93">
        <f>(1+H651)^((5-Dashboard!$F$9)*3/12)</f>
        <v>1.0756171089781217</v>
      </c>
      <c r="T651" s="93">
        <f t="shared" ref="T651:X701" si="73">(S651)*(1+I651)</f>
        <v>1.2444375430792933</v>
      </c>
      <c r="U651" s="93">
        <f t="shared" si="73"/>
        <v>1.4397547098302315</v>
      </c>
      <c r="V651" s="93">
        <f t="shared" si="73"/>
        <v>1.6657273287890937</v>
      </c>
      <c r="W651" s="93">
        <f t="shared" si="73"/>
        <v>1.9271668395528441</v>
      </c>
      <c r="X651" s="93">
        <f t="shared" si="73"/>
        <v>2.2296398475805654</v>
      </c>
      <c r="Y651" s="93">
        <f t="shared" si="72"/>
        <v>2.5795866491105488</v>
      </c>
      <c r="Z651" s="93">
        <f t="shared" si="72"/>
        <v>2.9844583588197398</v>
      </c>
      <c r="AA651" s="93">
        <f t="shared" si="72"/>
        <v>3.4528755599662371</v>
      </c>
      <c r="AB651" s="93">
        <f t="shared" si="72"/>
        <v>3.9948118550151501</v>
      </c>
      <c r="AC651" s="95">
        <f t="shared" si="72"/>
        <v>4.6218062249325982</v>
      </c>
      <c r="AE651" s="96"/>
    </row>
    <row r="652" spans="3:31" ht="24.75" customHeight="1" x14ac:dyDescent="0.25">
      <c r="C652" s="91">
        <f>ABS(E652-Dashboard!$F$13)</f>
        <v>25.709288118651308</v>
      </c>
      <c r="D652" s="92">
        <f t="shared" si="66"/>
        <v>0.15705216512645256</v>
      </c>
      <c r="E652" s="93" cm="1">
        <f t="array" ref="E652">SUM('DRE + DCF'!$S$41/TIR!S652,'DRE + DCF'!$U$41:$AD$41/TIR!T652:AC652,TIR!F652)</f>
        <v>73.329288118651306</v>
      </c>
      <c r="F652" s="100">
        <f>'DRE + DCF'!$AE$38*'DRE + DCF'!$AE$39*(1+G652)/(R652-G652)/AC652</f>
        <v>43.903707130301882</v>
      </c>
      <c r="G652" s="92">
        <f>R652*(1-'DRE + DCF'!$AE$39)</f>
        <v>9.4231299075871536E-2</v>
      </c>
      <c r="H652" s="94">
        <f t="shared" si="70"/>
        <v>0.15705216512645256</v>
      </c>
      <c r="I652" s="94">
        <f t="shared" si="71"/>
        <v>0.15705216512645256</v>
      </c>
      <c r="J652" s="94">
        <f t="shared" si="71"/>
        <v>0.15705216512645256</v>
      </c>
      <c r="K652" s="94">
        <f t="shared" si="71"/>
        <v>0.15705216512645256</v>
      </c>
      <c r="L652" s="94">
        <f t="shared" si="71"/>
        <v>0.15705216512645256</v>
      </c>
      <c r="M652" s="94">
        <f t="shared" si="71"/>
        <v>0.15705216512645256</v>
      </c>
      <c r="N652" s="94">
        <f t="shared" si="71"/>
        <v>0.15705216512645256</v>
      </c>
      <c r="O652" s="94">
        <f t="shared" si="71"/>
        <v>0.15705216512645256</v>
      </c>
      <c r="P652" s="94">
        <f t="shared" si="71"/>
        <v>0.15705216512645256</v>
      </c>
      <c r="Q652" s="94">
        <f t="shared" si="71"/>
        <v>0.15705216512645256</v>
      </c>
      <c r="R652" s="94">
        <f t="shared" si="71"/>
        <v>0.15705216512645256</v>
      </c>
      <c r="S652" s="93">
        <f>(1+H652)^((5-Dashboard!$F$9)*3/12)</f>
        <v>1.0756635929166947</v>
      </c>
      <c r="T652" s="93">
        <f t="shared" si="73"/>
        <v>1.2445988891319606</v>
      </c>
      <c r="U652" s="93">
        <f t="shared" si="73"/>
        <v>1.4400658393841126</v>
      </c>
      <c r="V652" s="93">
        <f t="shared" si="73"/>
        <v>1.6662312973840296</v>
      </c>
      <c r="W652" s="93">
        <f t="shared" si="73"/>
        <v>1.9279165302396495</v>
      </c>
      <c r="X652" s="93">
        <f t="shared" si="73"/>
        <v>2.230699995496864</v>
      </c>
      <c r="Y652" s="93">
        <f t="shared" si="72"/>
        <v>2.5810362595372145</v>
      </c>
      <c r="Z652" s="93">
        <f t="shared" si="72"/>
        <v>2.9863935923674143</v>
      </c>
      <c r="AA652" s="93">
        <f t="shared" si="72"/>
        <v>3.4554131719684809</v>
      </c>
      <c r="AB652" s="93">
        <f t="shared" si="72"/>
        <v>3.9980932920325936</v>
      </c>
      <c r="AC652" s="95">
        <f t="shared" si="72"/>
        <v>4.6260024999238585</v>
      </c>
      <c r="AE652" s="96"/>
    </row>
    <row r="653" spans="3:31" ht="24.75" customHeight="1" x14ac:dyDescent="0.25">
      <c r="C653" s="91">
        <f>ABS(E653-Dashboard!$F$13)</f>
        <v>25.630517876084419</v>
      </c>
      <c r="D653" s="92">
        <f t="shared" si="66"/>
        <v>0.15715216512645255</v>
      </c>
      <c r="E653" s="93" cm="1">
        <f t="array" ref="E653">SUM('DRE + DCF'!$S$41/TIR!S653,'DRE + DCF'!$U$41:$AD$41/TIR!T653:AC653,TIR!F653)</f>
        <v>73.250517876084416</v>
      </c>
      <c r="F653" s="100">
        <f>'DRE + DCF'!$AE$38*'DRE + DCF'!$AE$39*(1+G653)/(R653-G653)/AC653</f>
        <v>43.838377181213048</v>
      </c>
      <c r="G653" s="92">
        <f>R653*(1-'DRE + DCF'!$AE$39)</f>
        <v>9.4291299075871526E-2</v>
      </c>
      <c r="H653" s="94">
        <f t="shared" si="70"/>
        <v>0.15715216512645255</v>
      </c>
      <c r="I653" s="94">
        <f t="shared" si="71"/>
        <v>0.15715216512645255</v>
      </c>
      <c r="J653" s="94">
        <f t="shared" si="71"/>
        <v>0.15715216512645255</v>
      </c>
      <c r="K653" s="94">
        <f t="shared" si="71"/>
        <v>0.15715216512645255</v>
      </c>
      <c r="L653" s="94">
        <f t="shared" si="71"/>
        <v>0.15715216512645255</v>
      </c>
      <c r="M653" s="94">
        <f t="shared" si="71"/>
        <v>0.15715216512645255</v>
      </c>
      <c r="N653" s="94">
        <f t="shared" si="71"/>
        <v>0.15715216512645255</v>
      </c>
      <c r="O653" s="94">
        <f t="shared" si="71"/>
        <v>0.15715216512645255</v>
      </c>
      <c r="P653" s="94">
        <f t="shared" si="71"/>
        <v>0.15715216512645255</v>
      </c>
      <c r="Q653" s="94">
        <f t="shared" si="71"/>
        <v>0.15715216512645255</v>
      </c>
      <c r="R653" s="94">
        <f t="shared" si="71"/>
        <v>0.15715216512645255</v>
      </c>
      <c r="S653" s="93">
        <f>(1+H653)^((5-Dashboard!$F$9)*3/12)</f>
        <v>1.0757100748465882</v>
      </c>
      <c r="T653" s="93">
        <f t="shared" si="73"/>
        <v>1.2447602421570678</v>
      </c>
      <c r="U653" s="93">
        <f t="shared" si="73"/>
        <v>1.4403770092753783</v>
      </c>
      <c r="V653" s="93">
        <f t="shared" si="73"/>
        <v>1.6667353748813682</v>
      </c>
      <c r="W653" s="93">
        <f t="shared" si="73"/>
        <v>1.9286664477368247</v>
      </c>
      <c r="X653" s="93">
        <f t="shared" si="73"/>
        <v>2.2317605558054106</v>
      </c>
      <c r="Y653" s="93">
        <f t="shared" si="72"/>
        <v>2.5824865591940456</v>
      </c>
      <c r="Z653" s="93">
        <f t="shared" si="72"/>
        <v>2.9883299133813521</v>
      </c>
      <c r="AA653" s="93">
        <f t="shared" si="72"/>
        <v>3.4579524293813759</v>
      </c>
      <c r="AB653" s="93">
        <f t="shared" si="72"/>
        <v>4.0013771405629353</v>
      </c>
      <c r="AC653" s="95">
        <f t="shared" si="72"/>
        <v>4.6302022216898937</v>
      </c>
      <c r="AE653" s="96"/>
    </row>
    <row r="654" spans="3:31" ht="24.75" customHeight="1" x14ac:dyDescent="0.25">
      <c r="C654" s="91">
        <f>ABS(E654-Dashboard!$F$13)</f>
        <v>25.55187528758001</v>
      </c>
      <c r="D654" s="92">
        <f t="shared" si="66"/>
        <v>0.15725216512645254</v>
      </c>
      <c r="E654" s="93" cm="1">
        <f t="array" ref="E654">SUM('DRE + DCF'!$S$41/TIR!S654,'DRE + DCF'!$U$41:$AD$41/TIR!T654:AC654,TIR!F654)</f>
        <v>73.171875287580008</v>
      </c>
      <c r="F654" s="100">
        <f>'DRE + DCF'!$AE$38*'DRE + DCF'!$AE$39*(1+G654)/(R654-G654)/AC654</f>
        <v>43.773165470093964</v>
      </c>
      <c r="G654" s="92">
        <f>R654*(1-'DRE + DCF'!$AE$39)</f>
        <v>9.4351299075871517E-2</v>
      </c>
      <c r="H654" s="94">
        <f t="shared" si="70"/>
        <v>0.15725216512645254</v>
      </c>
      <c r="I654" s="94">
        <f t="shared" si="71"/>
        <v>0.15725216512645254</v>
      </c>
      <c r="J654" s="94">
        <f t="shared" si="71"/>
        <v>0.15725216512645254</v>
      </c>
      <c r="K654" s="94">
        <f t="shared" si="71"/>
        <v>0.15725216512645254</v>
      </c>
      <c r="L654" s="94">
        <f t="shared" si="71"/>
        <v>0.15725216512645254</v>
      </c>
      <c r="M654" s="94">
        <f t="shared" si="71"/>
        <v>0.15725216512645254</v>
      </c>
      <c r="N654" s="94">
        <f t="shared" si="71"/>
        <v>0.15725216512645254</v>
      </c>
      <c r="O654" s="94">
        <f t="shared" si="71"/>
        <v>0.15725216512645254</v>
      </c>
      <c r="P654" s="94">
        <f t="shared" si="71"/>
        <v>0.15725216512645254</v>
      </c>
      <c r="Q654" s="94">
        <f t="shared" si="71"/>
        <v>0.15725216512645254</v>
      </c>
      <c r="R654" s="94">
        <f t="shared" si="71"/>
        <v>0.15725216512645254</v>
      </c>
      <c r="S654" s="93">
        <f>(1+H654)^((5-Dashboard!$F$9)*3/12)</f>
        <v>1.075756554768063</v>
      </c>
      <c r="T654" s="93">
        <f t="shared" si="73"/>
        <v>1.2449216021543139</v>
      </c>
      <c r="U654" s="93">
        <f t="shared" si="73"/>
        <v>1.4406882195057717</v>
      </c>
      <c r="V654" s="93">
        <f t="shared" si="73"/>
        <v>1.6672395612952282</v>
      </c>
      <c r="W654" s="93">
        <f t="shared" si="73"/>
        <v>1.9294165920933797</v>
      </c>
      <c r="X654" s="93">
        <f t="shared" si="73"/>
        <v>2.2328215286309652</v>
      </c>
      <c r="Y654" s="93">
        <f t="shared" si="72"/>
        <v>2.5839375483491396</v>
      </c>
      <c r="Z654" s="93">
        <f t="shared" si="72"/>
        <v>2.9902673223785792</v>
      </c>
      <c r="AA654" s="93">
        <f t="shared" si="72"/>
        <v>3.4604933331294903</v>
      </c>
      <c r="AB654" s="93">
        <f t="shared" si="72"/>
        <v>4.0046634021697569</v>
      </c>
      <c r="AC654" s="95">
        <f t="shared" si="72"/>
        <v>4.6344053927636164</v>
      </c>
      <c r="AE654" s="96"/>
    </row>
    <row r="655" spans="3:31" ht="24.75" customHeight="1" x14ac:dyDescent="0.25">
      <c r="C655" s="91">
        <f>ABS(E655-Dashboard!$F$13)</f>
        <v>25.473360083453279</v>
      </c>
      <c r="D655" s="92">
        <f t="shared" ref="D655:D718" si="74">D654+0.0001</f>
        <v>0.15735216512645253</v>
      </c>
      <c r="E655" s="93" cm="1">
        <f t="array" ref="E655">SUM('DRE + DCF'!$S$41/TIR!S655,'DRE + DCF'!$U$41:$AD$41/TIR!T655:AC655,TIR!F655)</f>
        <v>73.093360083453277</v>
      </c>
      <c r="F655" s="100">
        <f>'DRE + DCF'!$AE$38*'DRE + DCF'!$AE$39*(1+G655)/(R655-G655)/AC655</f>
        <v>43.708071735381772</v>
      </c>
      <c r="G655" s="92">
        <f>R655*(1-'DRE + DCF'!$AE$39)</f>
        <v>9.4411299075871521E-2</v>
      </c>
      <c r="H655" s="94">
        <f t="shared" si="70"/>
        <v>0.15735216512645253</v>
      </c>
      <c r="I655" s="94">
        <f t="shared" si="71"/>
        <v>0.15735216512645253</v>
      </c>
      <c r="J655" s="94">
        <f t="shared" si="71"/>
        <v>0.15735216512645253</v>
      </c>
      <c r="K655" s="94">
        <f t="shared" si="71"/>
        <v>0.15735216512645253</v>
      </c>
      <c r="L655" s="94">
        <f t="shared" si="71"/>
        <v>0.15735216512645253</v>
      </c>
      <c r="M655" s="94">
        <f t="shared" si="71"/>
        <v>0.15735216512645253</v>
      </c>
      <c r="N655" s="94">
        <f t="shared" si="71"/>
        <v>0.15735216512645253</v>
      </c>
      <c r="O655" s="94">
        <f t="shared" si="71"/>
        <v>0.15735216512645253</v>
      </c>
      <c r="P655" s="94">
        <f t="shared" si="71"/>
        <v>0.15735216512645253</v>
      </c>
      <c r="Q655" s="94">
        <f t="shared" si="71"/>
        <v>0.15735216512645253</v>
      </c>
      <c r="R655" s="94">
        <f t="shared" si="71"/>
        <v>0.15735216512645253</v>
      </c>
      <c r="S655" s="93">
        <f>(1+H655)^((5-Dashboard!$F$9)*3/12)</f>
        <v>1.075803032681379</v>
      </c>
      <c r="T655" s="93">
        <f t="shared" si="73"/>
        <v>1.2450829691233978</v>
      </c>
      <c r="U655" s="93">
        <f t="shared" si="73"/>
        <v>1.4409994700770363</v>
      </c>
      <c r="V655" s="93">
        <f t="shared" si="73"/>
        <v>1.6677438566397287</v>
      </c>
      <c r="W655" s="93">
        <f t="shared" si="73"/>
        <v>1.9301669633583298</v>
      </c>
      <c r="X655" s="93">
        <f t="shared" si="73"/>
        <v>2.233882914098313</v>
      </c>
      <c r="Y655" s="93">
        <f t="shared" si="72"/>
        <v>2.5853892272706713</v>
      </c>
      <c r="Z655" s="93">
        <f t="shared" si="72"/>
        <v>2.9922058198763173</v>
      </c>
      <c r="AA655" s="93">
        <f t="shared" si="72"/>
        <v>3.4630358841378275</v>
      </c>
      <c r="AB655" s="93">
        <f t="shared" si="72"/>
        <v>4.0079520784175129</v>
      </c>
      <c r="AC655" s="95">
        <f t="shared" si="72"/>
        <v>4.6386120156795734</v>
      </c>
      <c r="AE655" s="96"/>
    </row>
    <row r="656" spans="3:31" ht="24.75" customHeight="1" x14ac:dyDescent="0.25">
      <c r="C656" s="91">
        <f>ABS(E656-Dashboard!$F$13)</f>
        <v>25.394971994732181</v>
      </c>
      <c r="D656" s="92">
        <f t="shared" si="74"/>
        <v>0.15745216512645252</v>
      </c>
      <c r="E656" s="93" cm="1">
        <f t="array" ref="E656">SUM('DRE + DCF'!$S$41/TIR!S656,'DRE + DCF'!$U$41:$AD$41/TIR!T656:AC656,TIR!F656)</f>
        <v>73.014971994732178</v>
      </c>
      <c r="F656" s="100">
        <f>'DRE + DCF'!$AE$38*'DRE + DCF'!$AE$39*(1+G656)/(R656-G656)/AC656</f>
        <v>43.643095716218298</v>
      </c>
      <c r="G656" s="92">
        <f>R656*(1-'DRE + DCF'!$AE$39)</f>
        <v>9.4471299075871512E-2</v>
      </c>
      <c r="H656" s="94">
        <f t="shared" si="70"/>
        <v>0.15745216512645252</v>
      </c>
      <c r="I656" s="94">
        <f t="shared" si="71"/>
        <v>0.15745216512645252</v>
      </c>
      <c r="J656" s="94">
        <f t="shared" si="71"/>
        <v>0.15745216512645252</v>
      </c>
      <c r="K656" s="94">
        <f t="shared" si="71"/>
        <v>0.15745216512645252</v>
      </c>
      <c r="L656" s="94">
        <f t="shared" si="71"/>
        <v>0.15745216512645252</v>
      </c>
      <c r="M656" s="94">
        <f t="shared" si="71"/>
        <v>0.15745216512645252</v>
      </c>
      <c r="N656" s="94">
        <f t="shared" si="71"/>
        <v>0.15745216512645252</v>
      </c>
      <c r="O656" s="94">
        <f t="shared" si="71"/>
        <v>0.15745216512645252</v>
      </c>
      <c r="P656" s="94">
        <f t="shared" si="71"/>
        <v>0.15745216512645252</v>
      </c>
      <c r="Q656" s="94">
        <f t="shared" si="71"/>
        <v>0.15745216512645252</v>
      </c>
      <c r="R656" s="94">
        <f t="shared" si="71"/>
        <v>0.15745216512645252</v>
      </c>
      <c r="S656" s="93">
        <f>(1+H656)^((5-Dashboard!$F$9)*3/12)</f>
        <v>1.075849508586797</v>
      </c>
      <c r="T656" s="93">
        <f t="shared" si="73"/>
        <v>1.2452443430640181</v>
      </c>
      <c r="U656" s="93">
        <f t="shared" si="73"/>
        <v>1.4413107609909146</v>
      </c>
      <c r="V656" s="93">
        <f t="shared" si="73"/>
        <v>1.6682482609289888</v>
      </c>
      <c r="W656" s="93">
        <f t="shared" si="73"/>
        <v>1.9309175615806971</v>
      </c>
      <c r="X656" s="93">
        <f t="shared" si="73"/>
        <v>2.2349447123322679</v>
      </c>
      <c r="Y656" s="93">
        <f t="shared" si="72"/>
        <v>2.5868415962269</v>
      </c>
      <c r="Z656" s="93">
        <f t="shared" si="72"/>
        <v>2.9941454063919939</v>
      </c>
      <c r="AA656" s="93">
        <f t="shared" si="72"/>
        <v>3.4655800833318353</v>
      </c>
      <c r="AB656" s="93">
        <f t="shared" si="72"/>
        <v>4.0112431708715439</v>
      </c>
      <c r="AC656" s="95">
        <f t="shared" si="72"/>
        <v>4.6428220929739652</v>
      </c>
      <c r="AE656" s="96"/>
    </row>
    <row r="657" spans="3:31" ht="24.75" customHeight="1" x14ac:dyDescent="0.25">
      <c r="C657" s="91">
        <f>ABS(E657-Dashboard!$F$13)</f>
        <v>25.316710753155441</v>
      </c>
      <c r="D657" s="92">
        <f t="shared" si="74"/>
        <v>0.15755216512645251</v>
      </c>
      <c r="E657" s="93" cm="1">
        <f t="array" ref="E657">SUM('DRE + DCF'!$S$41/TIR!S657,'DRE + DCF'!$U$41:$AD$41/TIR!T657:AC657,TIR!F657)</f>
        <v>72.936710753155438</v>
      </c>
      <c r="F657" s="100">
        <f>'DRE + DCF'!$AE$38*'DRE + DCF'!$AE$39*(1+G657)/(R657-G657)/AC657</f>
        <v>43.578237152448047</v>
      </c>
      <c r="G657" s="92">
        <f>R657*(1-'DRE + DCF'!$AE$39)</f>
        <v>9.4531299075871503E-2</v>
      </c>
      <c r="H657" s="94">
        <f t="shared" si="70"/>
        <v>0.15755216512645251</v>
      </c>
      <c r="I657" s="94">
        <f t="shared" si="71"/>
        <v>0.15755216512645251</v>
      </c>
      <c r="J657" s="94">
        <f t="shared" si="71"/>
        <v>0.15755216512645251</v>
      </c>
      <c r="K657" s="94">
        <f t="shared" si="71"/>
        <v>0.15755216512645251</v>
      </c>
      <c r="L657" s="94">
        <f t="shared" si="71"/>
        <v>0.15755216512645251</v>
      </c>
      <c r="M657" s="94">
        <f t="shared" si="71"/>
        <v>0.15755216512645251</v>
      </c>
      <c r="N657" s="94">
        <f t="shared" si="71"/>
        <v>0.15755216512645251</v>
      </c>
      <c r="O657" s="94">
        <f t="shared" si="71"/>
        <v>0.15755216512645251</v>
      </c>
      <c r="P657" s="94">
        <f t="shared" si="71"/>
        <v>0.15755216512645251</v>
      </c>
      <c r="Q657" s="94">
        <f t="shared" si="71"/>
        <v>0.15755216512645251</v>
      </c>
      <c r="R657" s="94">
        <f t="shared" si="71"/>
        <v>0.15755216512645251</v>
      </c>
      <c r="S657" s="93">
        <f>(1+H657)^((5-Dashboard!$F$9)*3/12)</f>
        <v>1.0758959824845766</v>
      </c>
      <c r="T657" s="93">
        <f t="shared" si="73"/>
        <v>1.2454057239758733</v>
      </c>
      <c r="U657" s="93">
        <f t="shared" si="73"/>
        <v>1.4416220922491492</v>
      </c>
      <c r="V657" s="93">
        <f t="shared" si="73"/>
        <v>1.6687527741771289</v>
      </c>
      <c r="W657" s="93">
        <f t="shared" si="73"/>
        <v>1.9316683868095095</v>
      </c>
      <c r="X657" s="93">
        <f t="shared" si="73"/>
        <v>2.2360069234576692</v>
      </c>
      <c r="Y657" s="93">
        <f t="shared" si="72"/>
        <v>2.5882946554861626</v>
      </c>
      <c r="Z657" s="93">
        <f t="shared" si="72"/>
        <v>2.9960860824432327</v>
      </c>
      <c r="AA657" s="93">
        <f t="shared" si="72"/>
        <v>3.4681259316373949</v>
      </c>
      <c r="AB657" s="93">
        <f t="shared" si="72"/>
        <v>4.0145366810980612</v>
      </c>
      <c r="AC657" s="95">
        <f t="shared" si="72"/>
        <v>4.6470356271846232</v>
      </c>
      <c r="AE657" s="96"/>
    </row>
    <row r="658" spans="3:31" ht="24.75" customHeight="1" x14ac:dyDescent="0.25">
      <c r="C658" s="91">
        <f>ABS(E658-Dashboard!$F$13)</f>
        <v>25.238576091169897</v>
      </c>
      <c r="D658" s="92">
        <f t="shared" si="74"/>
        <v>0.1576521651264525</v>
      </c>
      <c r="E658" s="93" cm="1">
        <f t="array" ref="E658">SUM('DRE + DCF'!$S$41/TIR!S658,'DRE + DCF'!$U$41:$AD$41/TIR!T658:AC658,TIR!F658)</f>
        <v>72.858576091169894</v>
      </c>
      <c r="F658" s="100">
        <f>'DRE + DCF'!$AE$38*'DRE + DCF'!$AE$39*(1+G658)/(R658-G658)/AC658</f>
        <v>43.513495784615642</v>
      </c>
      <c r="G658" s="92">
        <f>R658*(1-'DRE + DCF'!$AE$39)</f>
        <v>9.4591299075871493E-2</v>
      </c>
      <c r="H658" s="94">
        <f t="shared" si="70"/>
        <v>0.1576521651264525</v>
      </c>
      <c r="I658" s="94">
        <f t="shared" si="71"/>
        <v>0.1576521651264525</v>
      </c>
      <c r="J658" s="94">
        <f t="shared" si="71"/>
        <v>0.1576521651264525</v>
      </c>
      <c r="K658" s="94">
        <f t="shared" si="71"/>
        <v>0.1576521651264525</v>
      </c>
      <c r="L658" s="94">
        <f t="shared" si="71"/>
        <v>0.1576521651264525</v>
      </c>
      <c r="M658" s="94">
        <f t="shared" si="71"/>
        <v>0.1576521651264525</v>
      </c>
      <c r="N658" s="94">
        <f t="shared" si="71"/>
        <v>0.1576521651264525</v>
      </c>
      <c r="O658" s="94">
        <f t="shared" si="71"/>
        <v>0.1576521651264525</v>
      </c>
      <c r="P658" s="94">
        <f t="shared" si="71"/>
        <v>0.1576521651264525</v>
      </c>
      <c r="Q658" s="94">
        <f t="shared" si="71"/>
        <v>0.1576521651264525</v>
      </c>
      <c r="R658" s="94">
        <f t="shared" si="71"/>
        <v>0.1576521651264525</v>
      </c>
      <c r="S658" s="93">
        <f>(1+H658)^((5-Dashboard!$F$9)*3/12)</f>
        <v>1.0759424543749783</v>
      </c>
      <c r="T658" s="93">
        <f t="shared" si="73"/>
        <v>1.2455671118586629</v>
      </c>
      <c r="U658" s="93">
        <f t="shared" si="73"/>
        <v>1.4419334638534833</v>
      </c>
      <c r="V658" s="93">
        <f t="shared" si="73"/>
        <v>1.6692573963982702</v>
      </c>
      <c r="W658" s="93">
        <f t="shared" si="73"/>
        <v>1.9324194390938023</v>
      </c>
      <c r="X658" s="93">
        <f t="shared" si="73"/>
        <v>2.2370695475993849</v>
      </c>
      <c r="Y658" s="93">
        <f t="shared" si="72"/>
        <v>2.5897484053168816</v>
      </c>
      <c r="Z658" s="93">
        <f t="shared" si="72"/>
        <v>2.9980278485478653</v>
      </c>
      <c r="AA658" s="93">
        <f t="shared" si="72"/>
        <v>3.4706734299808364</v>
      </c>
      <c r="AB658" s="93">
        <f t="shared" si="72"/>
        <v>4.0178326106641657</v>
      </c>
      <c r="AC658" s="95">
        <f t="shared" si="72"/>
        <v>4.6512526208510385</v>
      </c>
      <c r="AE658" s="96"/>
    </row>
    <row r="659" spans="3:31" ht="24.75" customHeight="1" x14ac:dyDescent="0.25">
      <c r="C659" s="91">
        <f>ABS(E659-Dashboard!$F$13)</f>
        <v>25.160567741928624</v>
      </c>
      <c r="D659" s="92">
        <f t="shared" si="74"/>
        <v>0.15775216512645249</v>
      </c>
      <c r="E659" s="93" cm="1">
        <f t="array" ref="E659">SUM('DRE + DCF'!$S$41/TIR!S659,'DRE + DCF'!$U$41:$AD$41/TIR!T659:AC659,TIR!F659)</f>
        <v>72.780567741928621</v>
      </c>
      <c r="F659" s="100">
        <f>'DRE + DCF'!$AE$38*'DRE + DCF'!$AE$39*(1+G659)/(R659-G659)/AC659</f>
        <v>43.448871353963838</v>
      </c>
      <c r="G659" s="92">
        <f>R659*(1-'DRE + DCF'!$AE$39)</f>
        <v>9.4651299075871484E-2</v>
      </c>
      <c r="H659" s="94">
        <f t="shared" si="70"/>
        <v>0.15775216512645249</v>
      </c>
      <c r="I659" s="94">
        <f t="shared" si="71"/>
        <v>0.15775216512645249</v>
      </c>
      <c r="J659" s="94">
        <f t="shared" si="71"/>
        <v>0.15775216512645249</v>
      </c>
      <c r="K659" s="94">
        <f t="shared" si="71"/>
        <v>0.15775216512645249</v>
      </c>
      <c r="L659" s="94">
        <f t="shared" si="71"/>
        <v>0.15775216512645249</v>
      </c>
      <c r="M659" s="94">
        <f t="shared" si="71"/>
        <v>0.15775216512645249</v>
      </c>
      <c r="N659" s="94">
        <f t="shared" si="71"/>
        <v>0.15775216512645249</v>
      </c>
      <c r="O659" s="94">
        <f t="shared" si="71"/>
        <v>0.15775216512645249</v>
      </c>
      <c r="P659" s="94">
        <f t="shared" si="71"/>
        <v>0.15775216512645249</v>
      </c>
      <c r="Q659" s="94">
        <f t="shared" si="71"/>
        <v>0.15775216512645249</v>
      </c>
      <c r="R659" s="94">
        <f t="shared" si="71"/>
        <v>0.15775216512645249</v>
      </c>
      <c r="S659" s="93">
        <f>(1+H659)^((5-Dashboard!$F$9)*3/12)</f>
        <v>1.0759889242582623</v>
      </c>
      <c r="T659" s="93">
        <f t="shared" si="73"/>
        <v>1.2457285067120856</v>
      </c>
      <c r="U659" s="93">
        <f t="shared" si="73"/>
        <v>1.4422448758056594</v>
      </c>
      <c r="V659" s="93">
        <f t="shared" si="73"/>
        <v>1.6697621276065335</v>
      </c>
      <c r="W659" s="93">
        <f t="shared" si="73"/>
        <v>1.9331707184826159</v>
      </c>
      <c r="X659" s="93">
        <f t="shared" si="73"/>
        <v>2.2381325848823082</v>
      </c>
      <c r="Y659" s="93">
        <f t="shared" si="72"/>
        <v>2.5912028459875556</v>
      </c>
      <c r="Z659" s="93">
        <f t="shared" si="72"/>
        <v>2.9999707052239177</v>
      </c>
      <c r="AA659" s="93">
        <f t="shared" si="72"/>
        <v>3.4732225792889211</v>
      </c>
      <c r="AB659" s="93">
        <f t="shared" si="72"/>
        <v>4.0211309611378301</v>
      </c>
      <c r="AC659" s="95">
        <f t="shared" si="72"/>
        <v>4.6554730765143351</v>
      </c>
      <c r="AE659" s="96"/>
    </row>
    <row r="660" spans="3:31" ht="24.75" customHeight="1" x14ac:dyDescent="0.25">
      <c r="C660" s="91">
        <f>ABS(E660-Dashboard!$F$13)</f>
        <v>25.082685439288348</v>
      </c>
      <c r="D660" s="92">
        <f t="shared" si="74"/>
        <v>0.15785216512645248</v>
      </c>
      <c r="E660" s="93" cm="1">
        <f t="array" ref="E660">SUM('DRE + DCF'!$S$41/TIR!S660,'DRE + DCF'!$U$41:$AD$41/TIR!T660:AC660,TIR!F660)</f>
        <v>72.702685439288345</v>
      </c>
      <c r="F660" s="100">
        <f>'DRE + DCF'!$AE$38*'DRE + DCF'!$AE$39*(1+G660)/(R660-G660)/AC660</f>
        <v>43.384363602431002</v>
      </c>
      <c r="G660" s="92">
        <f>R660*(1-'DRE + DCF'!$AE$39)</f>
        <v>9.4711299075871488E-2</v>
      </c>
      <c r="H660" s="94">
        <f t="shared" si="70"/>
        <v>0.15785216512645248</v>
      </c>
      <c r="I660" s="94">
        <f t="shared" si="71"/>
        <v>0.15785216512645248</v>
      </c>
      <c r="J660" s="94">
        <f t="shared" si="71"/>
        <v>0.15785216512645248</v>
      </c>
      <c r="K660" s="94">
        <f t="shared" si="71"/>
        <v>0.15785216512645248</v>
      </c>
      <c r="L660" s="94">
        <f t="shared" si="71"/>
        <v>0.15785216512645248</v>
      </c>
      <c r="M660" s="94">
        <f t="shared" si="71"/>
        <v>0.15785216512645248</v>
      </c>
      <c r="N660" s="94">
        <f t="shared" si="71"/>
        <v>0.15785216512645248</v>
      </c>
      <c r="O660" s="94">
        <f t="shared" si="71"/>
        <v>0.15785216512645248</v>
      </c>
      <c r="P660" s="94">
        <f t="shared" si="71"/>
        <v>0.15785216512645248</v>
      </c>
      <c r="Q660" s="94">
        <f t="shared" si="71"/>
        <v>0.15785216512645248</v>
      </c>
      <c r="R660" s="94">
        <f t="shared" si="71"/>
        <v>0.15785216512645248</v>
      </c>
      <c r="S660" s="93">
        <f>(1+H660)^((5-Dashboard!$F$9)*3/12)</f>
        <v>1.0760353921346884</v>
      </c>
      <c r="T660" s="93">
        <f t="shared" si="73"/>
        <v>1.2458899085358401</v>
      </c>
      <c r="U660" s="93">
        <f t="shared" si="73"/>
        <v>1.4425563281074203</v>
      </c>
      <c r="V660" s="93">
        <f t="shared" si="73"/>
        <v>1.6702669678160416</v>
      </c>
      <c r="W660" s="93">
        <f t="shared" si="73"/>
        <v>1.9339222250249983</v>
      </c>
      <c r="X660" s="93">
        <f t="shared" si="73"/>
        <v>2.2391960354313607</v>
      </c>
      <c r="Y660" s="93">
        <f t="shared" si="72"/>
        <v>2.5926579777667693</v>
      </c>
      <c r="Z660" s="93">
        <f t="shared" si="72"/>
        <v>3.0019146529896235</v>
      </c>
      <c r="AA660" s="93">
        <f t="shared" si="72"/>
        <v>3.4757733804888584</v>
      </c>
      <c r="AB660" s="93">
        <f t="shared" si="72"/>
        <v>4.024431734087913</v>
      </c>
      <c r="AC660" s="95">
        <f t="shared" si="72"/>
        <v>4.659696996717293</v>
      </c>
      <c r="AE660" s="96"/>
    </row>
    <row r="661" spans="3:31" ht="24.75" customHeight="1" x14ac:dyDescent="0.25">
      <c r="C661" s="91">
        <f>ABS(E661-Dashboard!$F$13)</f>
        <v>25.004928917807341</v>
      </c>
      <c r="D661" s="92">
        <f t="shared" si="74"/>
        <v>0.15795216512645247</v>
      </c>
      <c r="E661" s="93" cm="1">
        <f t="array" ref="E661">SUM('DRE + DCF'!$S$41/TIR!S661,'DRE + DCF'!$U$41:$AD$41/TIR!T661:AC661,TIR!F661)</f>
        <v>72.624928917807338</v>
      </c>
      <c r="F661" s="100">
        <f>'DRE + DCF'!$AE$38*'DRE + DCF'!$AE$39*(1+G661)/(R661-G661)/AC661</f>
        <v>43.319972272649046</v>
      </c>
      <c r="G661" s="92">
        <f>R661*(1-'DRE + DCF'!$AE$39)</f>
        <v>9.4771299075871479E-2</v>
      </c>
      <c r="H661" s="94">
        <f t="shared" si="70"/>
        <v>0.15795216512645247</v>
      </c>
      <c r="I661" s="94">
        <f t="shared" si="71"/>
        <v>0.15795216512645247</v>
      </c>
      <c r="J661" s="94">
        <f t="shared" si="71"/>
        <v>0.15795216512645247</v>
      </c>
      <c r="K661" s="94">
        <f t="shared" si="71"/>
        <v>0.15795216512645247</v>
      </c>
      <c r="L661" s="94">
        <f t="shared" si="71"/>
        <v>0.15795216512645247</v>
      </c>
      <c r="M661" s="94">
        <f t="shared" si="71"/>
        <v>0.15795216512645247</v>
      </c>
      <c r="N661" s="94">
        <f t="shared" si="71"/>
        <v>0.15795216512645247</v>
      </c>
      <c r="O661" s="94">
        <f t="shared" si="71"/>
        <v>0.15795216512645247</v>
      </c>
      <c r="P661" s="94">
        <f t="shared" si="71"/>
        <v>0.15795216512645247</v>
      </c>
      <c r="Q661" s="94">
        <f t="shared" si="71"/>
        <v>0.15795216512645247</v>
      </c>
      <c r="R661" s="94">
        <f t="shared" si="71"/>
        <v>0.15795216512645247</v>
      </c>
      <c r="S661" s="93">
        <f>(1+H661)^((5-Dashboard!$F$9)*3/12)</f>
        <v>1.0760818580045164</v>
      </c>
      <c r="T661" s="93">
        <f t="shared" si="73"/>
        <v>1.2460513173296255</v>
      </c>
      <c r="U661" s="93">
        <f t="shared" si="73"/>
        <v>1.4428678207605079</v>
      </c>
      <c r="V661" s="93">
        <f t="shared" si="73"/>
        <v>1.6707719170409161</v>
      </c>
      <c r="W661" s="93">
        <f t="shared" si="73"/>
        <v>1.9346739587700024</v>
      </c>
      <c r="X661" s="93">
        <f t="shared" si="73"/>
        <v>2.2402598993714893</v>
      </c>
      <c r="Y661" s="93">
        <f t="shared" si="72"/>
        <v>2.5941138009231843</v>
      </c>
      <c r="Z661" s="93">
        <f t="shared" si="72"/>
        <v>3.0038596923634122</v>
      </c>
      <c r="AA661" s="93">
        <f t="shared" si="72"/>
        <v>3.4783258345082921</v>
      </c>
      <c r="AB661" s="93">
        <f t="shared" si="72"/>
        <v>4.0277349310841508</v>
      </c>
      <c r="AC661" s="95">
        <f t="shared" si="72"/>
        <v>4.6639243840043347</v>
      </c>
      <c r="AE661" s="96"/>
    </row>
    <row r="662" spans="3:31" ht="24.75" customHeight="1" x14ac:dyDescent="0.25">
      <c r="C662" s="91">
        <f>ABS(E662-Dashboard!$F$13)</f>
        <v>24.927297912743093</v>
      </c>
      <c r="D662" s="92">
        <f t="shared" si="74"/>
        <v>0.15805216512645245</v>
      </c>
      <c r="E662" s="93" cm="1">
        <f t="array" ref="E662">SUM('DRE + DCF'!$S$41/TIR!S662,'DRE + DCF'!$U$41:$AD$41/TIR!T662:AC662,TIR!F662)</f>
        <v>72.54729791274309</v>
      </c>
      <c r="F662" s="100">
        <f>'DRE + DCF'!$AE$38*'DRE + DCF'!$AE$39*(1+G662)/(R662-G662)/AC662</f>
        <v>43.255697107941081</v>
      </c>
      <c r="G662" s="92">
        <f>R662*(1-'DRE + DCF'!$AE$39)</f>
        <v>9.483129907587147E-2</v>
      </c>
      <c r="H662" s="94">
        <f t="shared" si="70"/>
        <v>0.15805216512645245</v>
      </c>
      <c r="I662" s="94">
        <f t="shared" si="71"/>
        <v>0.15805216512645245</v>
      </c>
      <c r="J662" s="94">
        <f t="shared" si="71"/>
        <v>0.15805216512645245</v>
      </c>
      <c r="K662" s="94">
        <f t="shared" si="71"/>
        <v>0.15805216512645245</v>
      </c>
      <c r="L662" s="94">
        <f t="shared" si="71"/>
        <v>0.15805216512645245</v>
      </c>
      <c r="M662" s="94">
        <f t="shared" si="71"/>
        <v>0.15805216512645245</v>
      </c>
      <c r="N662" s="94">
        <f t="shared" si="71"/>
        <v>0.15805216512645245</v>
      </c>
      <c r="O662" s="94">
        <f t="shared" si="71"/>
        <v>0.15805216512645245</v>
      </c>
      <c r="P662" s="94">
        <f t="shared" si="71"/>
        <v>0.15805216512645245</v>
      </c>
      <c r="Q662" s="94">
        <f t="shared" ref="I662:R688" si="75">$D662</f>
        <v>0.15805216512645245</v>
      </c>
      <c r="R662" s="94">
        <f t="shared" si="75"/>
        <v>0.15805216512645245</v>
      </c>
      <c r="S662" s="93">
        <f>(1+H662)^((5-Dashboard!$F$9)*3/12)</f>
        <v>1.0761283218680067</v>
      </c>
      <c r="T662" s="93">
        <f t="shared" si="73"/>
        <v>1.246212733093141</v>
      </c>
      <c r="U662" s="93">
        <f t="shared" si="73"/>
        <v>1.4431793537666655</v>
      </c>
      <c r="V662" s="93">
        <f t="shared" si="73"/>
        <v>1.6712769752952814</v>
      </c>
      <c r="W662" s="93">
        <f t="shared" si="73"/>
        <v>1.935425919766689</v>
      </c>
      <c r="X662" s="93">
        <f t="shared" si="73"/>
        <v>2.2413241768276695</v>
      </c>
      <c r="Y662" s="93">
        <f t="shared" si="72"/>
        <v>2.5955703157255461</v>
      </c>
      <c r="Z662" s="93">
        <f t="shared" si="72"/>
        <v>3.005805823863918</v>
      </c>
      <c r="AA662" s="93">
        <f t="shared" si="72"/>
        <v>3.4808799422753101</v>
      </c>
      <c r="AB662" s="93">
        <f t="shared" si="72"/>
        <v>4.0310405536971636</v>
      </c>
      <c r="AC662" s="95">
        <f t="shared" si="72"/>
        <v>4.6681552409215339</v>
      </c>
      <c r="AE662" s="96"/>
    </row>
    <row r="663" spans="3:31" ht="24.75" customHeight="1" x14ac:dyDescent="0.25">
      <c r="C663" s="91">
        <f>ABS(E663-Dashboard!$F$13)</f>
        <v>24.84979216005015</v>
      </c>
      <c r="D663" s="92">
        <f t="shared" si="74"/>
        <v>0.15815216512645244</v>
      </c>
      <c r="E663" s="93" cm="1">
        <f t="array" ref="E663">SUM('DRE + DCF'!$S$41/TIR!S663,'DRE + DCF'!$U$41:$AD$41/TIR!T663:AC663,TIR!F663)</f>
        <v>72.469792160050147</v>
      </c>
      <c r="F663" s="100">
        <f>'DRE + DCF'!$AE$38*'DRE + DCF'!$AE$39*(1+G663)/(R663-G663)/AC663</f>
        <v>43.191537852319229</v>
      </c>
      <c r="G663" s="92">
        <f>R663*(1-'DRE + DCF'!$AE$39)</f>
        <v>9.489129907587146E-2</v>
      </c>
      <c r="H663" s="94">
        <f t="shared" si="70"/>
        <v>0.15815216512645244</v>
      </c>
      <c r="I663" s="94">
        <f t="shared" si="75"/>
        <v>0.15815216512645244</v>
      </c>
      <c r="J663" s="94">
        <f t="shared" si="75"/>
        <v>0.15815216512645244</v>
      </c>
      <c r="K663" s="94">
        <f t="shared" si="75"/>
        <v>0.15815216512645244</v>
      </c>
      <c r="L663" s="94">
        <f t="shared" si="75"/>
        <v>0.15815216512645244</v>
      </c>
      <c r="M663" s="94">
        <f t="shared" si="75"/>
        <v>0.15815216512645244</v>
      </c>
      <c r="N663" s="94">
        <f t="shared" si="75"/>
        <v>0.15815216512645244</v>
      </c>
      <c r="O663" s="94">
        <f t="shared" si="75"/>
        <v>0.15815216512645244</v>
      </c>
      <c r="P663" s="94">
        <f t="shared" si="75"/>
        <v>0.15815216512645244</v>
      </c>
      <c r="Q663" s="94">
        <f t="shared" si="75"/>
        <v>0.15815216512645244</v>
      </c>
      <c r="R663" s="94">
        <f t="shared" si="75"/>
        <v>0.15815216512645244</v>
      </c>
      <c r="S663" s="93">
        <f>(1+H663)^((5-Dashboard!$F$9)*3/12)</f>
        <v>1.076174783725419</v>
      </c>
      <c r="T663" s="93">
        <f t="shared" si="73"/>
        <v>1.2463741558260857</v>
      </c>
      <c r="U663" s="93">
        <f t="shared" si="73"/>
        <v>1.4434909271276355</v>
      </c>
      <c r="V663" s="93">
        <f t="shared" si="73"/>
        <v>1.6717821425932611</v>
      </c>
      <c r="W663" s="93">
        <f t="shared" si="73"/>
        <v>1.9361781080641249</v>
      </c>
      <c r="X663" s="93">
        <f t="shared" si="73"/>
        <v>2.2423888679249044</v>
      </c>
      <c r="Y663" s="93">
        <f t="shared" si="72"/>
        <v>2.5970275224426826</v>
      </c>
      <c r="Z663" s="93">
        <f t="shared" si="72"/>
        <v>3.0077530480099792</v>
      </c>
      <c r="AA663" s="93">
        <f t="shared" si="72"/>
        <v>3.4834357047184437</v>
      </c>
      <c r="AB663" s="93">
        <f t="shared" si="72"/>
        <v>4.0343486034984553</v>
      </c>
      <c r="AC663" s="95">
        <f t="shared" si="72"/>
        <v>4.6723895700166151</v>
      </c>
      <c r="AE663" s="96"/>
    </row>
    <row r="664" spans="3:31" ht="24.75" customHeight="1" x14ac:dyDescent="0.25">
      <c r="C664" s="91">
        <f>ABS(E664-Dashboard!$F$13)</f>
        <v>24.772411396377883</v>
      </c>
      <c r="D664" s="92">
        <f t="shared" si="74"/>
        <v>0.15825216512645243</v>
      </c>
      <c r="E664" s="93" cm="1">
        <f t="array" ref="E664">SUM('DRE + DCF'!$S$41/TIR!S664,'DRE + DCF'!$U$41:$AD$41/TIR!T664:AC664,TIR!F664)</f>
        <v>72.392411396377881</v>
      </c>
      <c r="F664" s="100">
        <f>'DRE + DCF'!$AE$38*'DRE + DCF'!$AE$39*(1+G664)/(R664-G664)/AC664</f>
        <v>43.127494250482435</v>
      </c>
      <c r="G664" s="92">
        <f>R664*(1-'DRE + DCF'!$AE$39)</f>
        <v>9.4951299075871451E-2</v>
      </c>
      <c r="H664" s="94">
        <f t="shared" si="70"/>
        <v>0.15825216512645243</v>
      </c>
      <c r="I664" s="94">
        <f t="shared" si="75"/>
        <v>0.15825216512645243</v>
      </c>
      <c r="J664" s="94">
        <f t="shared" si="75"/>
        <v>0.15825216512645243</v>
      </c>
      <c r="K664" s="94">
        <f t="shared" si="75"/>
        <v>0.15825216512645243</v>
      </c>
      <c r="L664" s="94">
        <f t="shared" si="75"/>
        <v>0.15825216512645243</v>
      </c>
      <c r="M664" s="94">
        <f t="shared" si="75"/>
        <v>0.15825216512645243</v>
      </c>
      <c r="N664" s="94">
        <f t="shared" si="75"/>
        <v>0.15825216512645243</v>
      </c>
      <c r="O664" s="94">
        <f t="shared" si="75"/>
        <v>0.15825216512645243</v>
      </c>
      <c r="P664" s="94">
        <f t="shared" si="75"/>
        <v>0.15825216512645243</v>
      </c>
      <c r="Q664" s="94">
        <f t="shared" si="75"/>
        <v>0.15825216512645243</v>
      </c>
      <c r="R664" s="94">
        <f t="shared" si="75"/>
        <v>0.15825216512645243</v>
      </c>
      <c r="S664" s="93">
        <f>(1+H664)^((5-Dashboard!$F$9)*3/12)</f>
        <v>1.0762212435770131</v>
      </c>
      <c r="T664" s="93">
        <f t="shared" si="73"/>
        <v>1.2465355855281586</v>
      </c>
      <c r="U664" s="93">
        <f t="shared" si="73"/>
        <v>1.4438025408451598</v>
      </c>
      <c r="V664" s="93">
        <f t="shared" si="73"/>
        <v>1.6722874189489796</v>
      </c>
      <c r="W664" s="93">
        <f t="shared" si="73"/>
        <v>1.9369305237113823</v>
      </c>
      <c r="X664" s="93">
        <f t="shared" si="73"/>
        <v>2.2434539727882217</v>
      </c>
      <c r="Y664" s="93">
        <f t="shared" si="72"/>
        <v>2.5984854213434989</v>
      </c>
      <c r="Z664" s="93">
        <f t="shared" si="72"/>
        <v>3.0097013653206295</v>
      </c>
      <c r="AA664" s="93">
        <f t="shared" si="72"/>
        <v>3.4859931227666587</v>
      </c>
      <c r="AB664" s="93">
        <f t="shared" si="72"/>
        <v>4.0376590820604052</v>
      </c>
      <c r="AC664" s="95">
        <f t="shared" si="72"/>
        <v>4.6766273738389481</v>
      </c>
      <c r="AE664" s="96"/>
    </row>
    <row r="665" spans="3:31" ht="24.75" customHeight="1" x14ac:dyDescent="0.25">
      <c r="C665" s="91">
        <f>ABS(E665-Dashboard!$F$13)</f>
        <v>24.69515535906816</v>
      </c>
      <c r="D665" s="92">
        <f t="shared" si="74"/>
        <v>0.15835216512645242</v>
      </c>
      <c r="E665" s="93" cm="1">
        <f t="array" ref="E665">SUM('DRE + DCF'!$S$41/TIR!S665,'DRE + DCF'!$U$41:$AD$41/TIR!T665:AC665,TIR!F665)</f>
        <v>72.315155359068157</v>
      </c>
      <c r="F665" s="100">
        <f>'DRE + DCF'!$AE$38*'DRE + DCF'!$AE$39*(1+G665)/(R665-G665)/AC665</f>
        <v>43.063566047814177</v>
      </c>
      <c r="G665" s="92">
        <f>R665*(1-'DRE + DCF'!$AE$39)</f>
        <v>9.5011299075871455E-2</v>
      </c>
      <c r="H665" s="94">
        <f t="shared" si="70"/>
        <v>0.15835216512645242</v>
      </c>
      <c r="I665" s="94">
        <f t="shared" si="75"/>
        <v>0.15835216512645242</v>
      </c>
      <c r="J665" s="94">
        <f t="shared" si="75"/>
        <v>0.15835216512645242</v>
      </c>
      <c r="K665" s="94">
        <f t="shared" si="75"/>
        <v>0.15835216512645242</v>
      </c>
      <c r="L665" s="94">
        <f t="shared" si="75"/>
        <v>0.15835216512645242</v>
      </c>
      <c r="M665" s="94">
        <f t="shared" si="75"/>
        <v>0.15835216512645242</v>
      </c>
      <c r="N665" s="94">
        <f t="shared" si="75"/>
        <v>0.15835216512645242</v>
      </c>
      <c r="O665" s="94">
        <f t="shared" si="75"/>
        <v>0.15835216512645242</v>
      </c>
      <c r="P665" s="94">
        <f t="shared" si="75"/>
        <v>0.15835216512645242</v>
      </c>
      <c r="Q665" s="94">
        <f t="shared" si="75"/>
        <v>0.15835216512645242</v>
      </c>
      <c r="R665" s="94">
        <f t="shared" si="75"/>
        <v>0.15835216512645242</v>
      </c>
      <c r="S665" s="93">
        <f>(1+H665)^((5-Dashboard!$F$9)*3/12)</f>
        <v>1.0762677014230486</v>
      </c>
      <c r="T665" s="93">
        <f t="shared" si="73"/>
        <v>1.2466970221990585</v>
      </c>
      <c r="U665" s="93">
        <f t="shared" si="73"/>
        <v>1.4441141949209804</v>
      </c>
      <c r="V665" s="93">
        <f t="shared" si="73"/>
        <v>1.6727928043765612</v>
      </c>
      <c r="W665" s="93">
        <f t="shared" si="73"/>
        <v>1.9376831667575396</v>
      </c>
      <c r="X665" s="93">
        <f t="shared" si="73"/>
        <v>2.2445194915426767</v>
      </c>
      <c r="Y665" s="93">
        <f t="shared" si="72"/>
        <v>2.5999440126969837</v>
      </c>
      <c r="Z665" s="93">
        <f t="shared" si="72"/>
        <v>3.0116507763151077</v>
      </c>
      <c r="AA665" s="93">
        <f t="shared" si="72"/>
        <v>3.4885521973493661</v>
      </c>
      <c r="AB665" s="93">
        <f t="shared" si="72"/>
        <v>4.0409719909562813</v>
      </c>
      <c r="AC665" s="95">
        <f t="shared" si="72"/>
        <v>4.6808686549395588</v>
      </c>
      <c r="AE665" s="96"/>
    </row>
    <row r="666" spans="3:31" ht="24.75" customHeight="1" x14ac:dyDescent="0.25">
      <c r="C666" s="91">
        <f>ABS(E666-Dashboard!$F$13)</f>
        <v>24.618023786153223</v>
      </c>
      <c r="D666" s="92">
        <f t="shared" si="74"/>
        <v>0.15845216512645241</v>
      </c>
      <c r="E666" s="93" cm="1">
        <f t="array" ref="E666">SUM('DRE + DCF'!$S$41/TIR!S666,'DRE + DCF'!$U$41:$AD$41/TIR!T666:AC666,TIR!F666)</f>
        <v>72.238023786153221</v>
      </c>
      <c r="F666" s="100">
        <f>'DRE + DCF'!$AE$38*'DRE + DCF'!$AE$39*(1+G666)/(R666-G666)/AC666</f>
        <v>42.99975299038028</v>
      </c>
      <c r="G666" s="92">
        <f>R666*(1-'DRE + DCF'!$AE$39)</f>
        <v>9.5071299075871446E-2</v>
      </c>
      <c r="H666" s="94">
        <f t="shared" si="70"/>
        <v>0.15845216512645241</v>
      </c>
      <c r="I666" s="94">
        <f t="shared" si="75"/>
        <v>0.15845216512645241</v>
      </c>
      <c r="J666" s="94">
        <f t="shared" si="75"/>
        <v>0.15845216512645241</v>
      </c>
      <c r="K666" s="94">
        <f t="shared" si="75"/>
        <v>0.15845216512645241</v>
      </c>
      <c r="L666" s="94">
        <f t="shared" si="75"/>
        <v>0.15845216512645241</v>
      </c>
      <c r="M666" s="94">
        <f t="shared" si="75"/>
        <v>0.15845216512645241</v>
      </c>
      <c r="N666" s="94">
        <f t="shared" si="75"/>
        <v>0.15845216512645241</v>
      </c>
      <c r="O666" s="94">
        <f t="shared" si="75"/>
        <v>0.15845216512645241</v>
      </c>
      <c r="P666" s="94">
        <f t="shared" si="75"/>
        <v>0.15845216512645241</v>
      </c>
      <c r="Q666" s="94">
        <f t="shared" si="75"/>
        <v>0.15845216512645241</v>
      </c>
      <c r="R666" s="94">
        <f t="shared" si="75"/>
        <v>0.15845216512645241</v>
      </c>
      <c r="S666" s="93">
        <f>(1+H666)^((5-Dashboard!$F$9)*3/12)</f>
        <v>1.0763141572637853</v>
      </c>
      <c r="T666" s="93">
        <f t="shared" si="73"/>
        <v>1.2468584658384849</v>
      </c>
      <c r="U666" s="93">
        <f t="shared" si="73"/>
        <v>1.4444258893568396</v>
      </c>
      <c r="V666" s="93">
        <f t="shared" si="73"/>
        <v>1.6732982988901324</v>
      </c>
      <c r="W666" s="93">
        <f t="shared" si="73"/>
        <v>1.9384360372516833</v>
      </c>
      <c r="X666" s="93">
        <f t="shared" si="73"/>
        <v>2.2455854243133531</v>
      </c>
      <c r="Y666" s="93">
        <f t="shared" si="72"/>
        <v>2.6014032967722072</v>
      </c>
      <c r="Z666" s="93">
        <f t="shared" si="72"/>
        <v>3.0136012815128543</v>
      </c>
      <c r="AA666" s="93">
        <f t="shared" si="72"/>
        <v>3.4911129293964174</v>
      </c>
      <c r="AB666" s="93">
        <f t="shared" si="72"/>
        <v>4.0442873317602315</v>
      </c>
      <c r="AC666" s="95">
        <f t="shared" si="72"/>
        <v>4.6851134158711227</v>
      </c>
      <c r="AE666" s="96"/>
    </row>
    <row r="667" spans="3:31" ht="24.75" customHeight="1" x14ac:dyDescent="0.25">
      <c r="C667" s="91">
        <f>ABS(E667-Dashboard!$F$13)</f>
        <v>24.541016416353393</v>
      </c>
      <c r="D667" s="92">
        <f t="shared" si="74"/>
        <v>0.1585521651264524</v>
      </c>
      <c r="E667" s="93" cm="1">
        <f t="array" ref="E667">SUM('DRE + DCF'!$S$41/TIR!S667,'DRE + DCF'!$U$41:$AD$41/TIR!T667:AC667,TIR!F667)</f>
        <v>72.161016416353391</v>
      </c>
      <c r="F667" s="100">
        <f>'DRE + DCF'!$AE$38*'DRE + DCF'!$AE$39*(1+G667)/(R667-G667)/AC667</f>
        <v>42.936054824926714</v>
      </c>
      <c r="G667" s="92">
        <f>R667*(1-'DRE + DCF'!$AE$39)</f>
        <v>9.5131299075871437E-2</v>
      </c>
      <c r="H667" s="94">
        <f t="shared" si="70"/>
        <v>0.1585521651264524</v>
      </c>
      <c r="I667" s="94">
        <f t="shared" si="75"/>
        <v>0.1585521651264524</v>
      </c>
      <c r="J667" s="94">
        <f t="shared" si="75"/>
        <v>0.1585521651264524</v>
      </c>
      <c r="K667" s="94">
        <f t="shared" si="75"/>
        <v>0.1585521651264524</v>
      </c>
      <c r="L667" s="94">
        <f t="shared" si="75"/>
        <v>0.1585521651264524</v>
      </c>
      <c r="M667" s="94">
        <f t="shared" si="75"/>
        <v>0.1585521651264524</v>
      </c>
      <c r="N667" s="94">
        <f t="shared" si="75"/>
        <v>0.1585521651264524</v>
      </c>
      <c r="O667" s="94">
        <f t="shared" si="75"/>
        <v>0.1585521651264524</v>
      </c>
      <c r="P667" s="94">
        <f t="shared" si="75"/>
        <v>0.1585521651264524</v>
      </c>
      <c r="Q667" s="94">
        <f t="shared" si="75"/>
        <v>0.1585521651264524</v>
      </c>
      <c r="R667" s="94">
        <f t="shared" si="75"/>
        <v>0.1585521651264524</v>
      </c>
      <c r="S667" s="93">
        <f>(1+H667)^((5-Dashboard!$F$9)*3/12)</f>
        <v>1.076360611099483</v>
      </c>
      <c r="T667" s="93">
        <f t="shared" si="73"/>
        <v>1.2470199164461373</v>
      </c>
      <c r="U667" s="93">
        <f t="shared" si="73"/>
        <v>1.44473762415448</v>
      </c>
      <c r="V667" s="93">
        <f t="shared" si="73"/>
        <v>1.6738039025038196</v>
      </c>
      <c r="W667" s="93">
        <f t="shared" si="73"/>
        <v>1.9391891352429056</v>
      </c>
      <c r="X667" s="93">
        <f t="shared" si="73"/>
        <v>2.2466517712253609</v>
      </c>
      <c r="Y667" s="93">
        <f t="shared" si="72"/>
        <v>2.6028632738383211</v>
      </c>
      <c r="Z667" s="93">
        <f t="shared" si="72"/>
        <v>3.0155528814335129</v>
      </c>
      <c r="AA667" s="93">
        <f t="shared" si="72"/>
        <v>3.4936753198381081</v>
      </c>
      <c r="AB667" s="93">
        <f t="shared" si="72"/>
        <v>4.0476051060472908</v>
      </c>
      <c r="AC667" s="95">
        <f t="shared" si="72"/>
        <v>4.6893616591879725</v>
      </c>
      <c r="AE667" s="96"/>
    </row>
    <row r="668" spans="3:31" ht="24.75" customHeight="1" x14ac:dyDescent="0.25">
      <c r="C668" s="91">
        <f>ABS(E668-Dashboard!$F$13)</f>
        <v>24.46413298907499</v>
      </c>
      <c r="D668" s="92">
        <f t="shared" si="74"/>
        <v>0.15865216512645239</v>
      </c>
      <c r="E668" s="93" cm="1">
        <f t="array" ref="E668">SUM('DRE + DCF'!$S$41/TIR!S668,'DRE + DCF'!$U$41:$AD$41/TIR!T668:AC668,TIR!F668)</f>
        <v>72.084132989074988</v>
      </c>
      <c r="F668" s="100">
        <f>'DRE + DCF'!$AE$38*'DRE + DCF'!$AE$39*(1+G668)/(R668-G668)/AC668</f>
        <v>42.872471298877443</v>
      </c>
      <c r="G668" s="92">
        <f>R668*(1-'DRE + DCF'!$AE$39)</f>
        <v>9.5191299075871427E-2</v>
      </c>
      <c r="H668" s="94">
        <f t="shared" si="70"/>
        <v>0.15865216512645239</v>
      </c>
      <c r="I668" s="94">
        <f t="shared" si="75"/>
        <v>0.15865216512645239</v>
      </c>
      <c r="J668" s="94">
        <f t="shared" si="75"/>
        <v>0.15865216512645239</v>
      </c>
      <c r="K668" s="94">
        <f t="shared" si="75"/>
        <v>0.15865216512645239</v>
      </c>
      <c r="L668" s="94">
        <f t="shared" si="75"/>
        <v>0.15865216512645239</v>
      </c>
      <c r="M668" s="94">
        <f t="shared" si="75"/>
        <v>0.15865216512645239</v>
      </c>
      <c r="N668" s="94">
        <f t="shared" si="75"/>
        <v>0.15865216512645239</v>
      </c>
      <c r="O668" s="94">
        <f t="shared" si="75"/>
        <v>0.15865216512645239</v>
      </c>
      <c r="P668" s="94">
        <f t="shared" si="75"/>
        <v>0.15865216512645239</v>
      </c>
      <c r="Q668" s="94">
        <f t="shared" si="75"/>
        <v>0.15865216512645239</v>
      </c>
      <c r="R668" s="94">
        <f t="shared" si="75"/>
        <v>0.15865216512645239</v>
      </c>
      <c r="S668" s="93">
        <f>(1+H668)^((5-Dashboard!$F$9)*3/12)</f>
        <v>1.076407062930401</v>
      </c>
      <c r="T668" s="93">
        <f t="shared" si="73"/>
        <v>1.2471813740217146</v>
      </c>
      <c r="U668" s="93">
        <f t="shared" si="73"/>
        <v>1.4450493993156432</v>
      </c>
      <c r="V668" s="93">
        <f t="shared" si="73"/>
        <v>1.6743096152317494</v>
      </c>
      <c r="W668" s="93">
        <f t="shared" si="73"/>
        <v>1.9399424607803037</v>
      </c>
      <c r="X668" s="93">
        <f t="shared" si="73"/>
        <v>2.2477185324038369</v>
      </c>
      <c r="Y668" s="93">
        <f t="shared" si="72"/>
        <v>2.6043239441645576</v>
      </c>
      <c r="Z668" s="93">
        <f t="shared" si="72"/>
        <v>3.0175055765969265</v>
      </c>
      <c r="AA668" s="93">
        <f t="shared" si="72"/>
        <v>3.4962393696051728</v>
      </c>
      <c r="AB668" s="93">
        <f t="shared" si="72"/>
        <v>4.0509253153933757</v>
      </c>
      <c r="AC668" s="95">
        <f t="shared" si="72"/>
        <v>4.6936133874460912</v>
      </c>
      <c r="AE668" s="96"/>
    </row>
    <row r="669" spans="3:31" ht="24.75" customHeight="1" x14ac:dyDescent="0.25">
      <c r="C669" s="91">
        <f>ABS(E669-Dashboard!$F$13)</f>
        <v>24.38737324440806</v>
      </c>
      <c r="D669" s="92">
        <f t="shared" si="74"/>
        <v>0.15875216512645238</v>
      </c>
      <c r="E669" s="93" cm="1">
        <f t="array" ref="E669">SUM('DRE + DCF'!$S$41/TIR!S669,'DRE + DCF'!$U$41:$AD$41/TIR!T669:AC669,TIR!F669)</f>
        <v>72.007373244408058</v>
      </c>
      <c r="F669" s="100">
        <f>'DRE + DCF'!$AE$38*'DRE + DCF'!$AE$39*(1+G669)/(R669-G669)/AC669</f>
        <v>42.809002160332206</v>
      </c>
      <c r="G669" s="92">
        <f>R669*(1-'DRE + DCF'!$AE$39)</f>
        <v>9.5251299075871418E-2</v>
      </c>
      <c r="H669" s="94">
        <f t="shared" si="70"/>
        <v>0.15875216512645238</v>
      </c>
      <c r="I669" s="94">
        <f t="shared" si="75"/>
        <v>0.15875216512645238</v>
      </c>
      <c r="J669" s="94">
        <f t="shared" si="75"/>
        <v>0.15875216512645238</v>
      </c>
      <c r="K669" s="94">
        <f t="shared" si="75"/>
        <v>0.15875216512645238</v>
      </c>
      <c r="L669" s="94">
        <f t="shared" si="75"/>
        <v>0.15875216512645238</v>
      </c>
      <c r="M669" s="94">
        <f t="shared" si="75"/>
        <v>0.15875216512645238</v>
      </c>
      <c r="N669" s="94">
        <f t="shared" si="75"/>
        <v>0.15875216512645238</v>
      </c>
      <c r="O669" s="94">
        <f t="shared" si="75"/>
        <v>0.15875216512645238</v>
      </c>
      <c r="P669" s="94">
        <f t="shared" si="75"/>
        <v>0.15875216512645238</v>
      </c>
      <c r="Q669" s="94">
        <f t="shared" si="75"/>
        <v>0.15875216512645238</v>
      </c>
      <c r="R669" s="94">
        <f t="shared" si="75"/>
        <v>0.15875216512645238</v>
      </c>
      <c r="S669" s="93">
        <f>(1+H669)^((5-Dashboard!$F$9)*3/12)</f>
        <v>1.0764535127567991</v>
      </c>
      <c r="T669" s="93">
        <f t="shared" si="73"/>
        <v>1.2473428385649161</v>
      </c>
      <c r="U669" s="93">
        <f t="shared" si="73"/>
        <v>1.4453612148420714</v>
      </c>
      <c r="V669" s="93">
        <f t="shared" si="73"/>
        <v>1.6748154370880495</v>
      </c>
      <c r="W669" s="93">
        <f t="shared" si="73"/>
        <v>1.940696013912983</v>
      </c>
      <c r="X669" s="93">
        <f t="shared" si="73"/>
        <v>2.2487857079739446</v>
      </c>
      <c r="Y669" s="93">
        <f t="shared" si="72"/>
        <v>2.6057853080202302</v>
      </c>
      <c r="Z669" s="93">
        <f t="shared" si="72"/>
        <v>3.0194593675231411</v>
      </c>
      <c r="AA669" s="93">
        <f t="shared" si="72"/>
        <v>3.498805079628788</v>
      </c>
      <c r="AB669" s="93">
        <f t="shared" si="72"/>
        <v>4.0542479613752871</v>
      </c>
      <c r="AC669" s="95">
        <f t="shared" si="72"/>
        <v>4.6978686032031192</v>
      </c>
      <c r="AE669" s="96"/>
    </row>
    <row r="670" spans="3:31" ht="24.75" customHeight="1" x14ac:dyDescent="0.25">
      <c r="C670" s="91">
        <f>ABS(E670-Dashboard!$F$13)</f>
        <v>24.310736923124175</v>
      </c>
      <c r="D670" s="92">
        <f t="shared" si="74"/>
        <v>0.15885216512645237</v>
      </c>
      <c r="E670" s="93" cm="1">
        <f t="array" ref="E670">SUM('DRE + DCF'!$S$41/TIR!S670,'DRE + DCF'!$U$41:$AD$41/TIR!T670:AC670,TIR!F670)</f>
        <v>71.930736923124172</v>
      </c>
      <c r="F670" s="100">
        <f>'DRE + DCF'!$AE$38*'DRE + DCF'!$AE$39*(1+G670)/(R670-G670)/AC670</f>
        <v>42.745647158064337</v>
      </c>
      <c r="G670" s="92">
        <f>R670*(1-'DRE + DCF'!$AE$39)</f>
        <v>9.5311299075871422E-2</v>
      </c>
      <c r="H670" s="94">
        <f t="shared" si="70"/>
        <v>0.15885216512645237</v>
      </c>
      <c r="I670" s="94">
        <f t="shared" si="75"/>
        <v>0.15885216512645237</v>
      </c>
      <c r="J670" s="94">
        <f t="shared" si="75"/>
        <v>0.15885216512645237</v>
      </c>
      <c r="K670" s="94">
        <f t="shared" si="75"/>
        <v>0.15885216512645237</v>
      </c>
      <c r="L670" s="94">
        <f t="shared" si="75"/>
        <v>0.15885216512645237</v>
      </c>
      <c r="M670" s="94">
        <f t="shared" si="75"/>
        <v>0.15885216512645237</v>
      </c>
      <c r="N670" s="94">
        <f t="shared" si="75"/>
        <v>0.15885216512645237</v>
      </c>
      <c r="O670" s="94">
        <f t="shared" si="75"/>
        <v>0.15885216512645237</v>
      </c>
      <c r="P670" s="94">
        <f t="shared" si="75"/>
        <v>0.15885216512645237</v>
      </c>
      <c r="Q670" s="94">
        <f t="shared" si="75"/>
        <v>0.15885216512645237</v>
      </c>
      <c r="R670" s="94">
        <f t="shared" si="75"/>
        <v>0.15885216512645237</v>
      </c>
      <c r="S670" s="93">
        <f>(1+H670)^((5-Dashboard!$F$9)*3/12)</f>
        <v>1.0764999605789367</v>
      </c>
      <c r="T670" s="93">
        <f t="shared" si="73"/>
        <v>1.2475043100754413</v>
      </c>
      <c r="U670" s="93">
        <f t="shared" si="73"/>
        <v>1.4456730707355061</v>
      </c>
      <c r="V670" s="93">
        <f t="shared" si="73"/>
        <v>1.675321368086848</v>
      </c>
      <c r="W670" s="93">
        <f t="shared" si="73"/>
        <v>1.941449794690054</v>
      </c>
      <c r="X670" s="93">
        <f t="shared" si="73"/>
        <v>2.2498532980608754</v>
      </c>
      <c r="Y670" s="93">
        <f t="shared" si="72"/>
        <v>2.607247365674735</v>
      </c>
      <c r="Z670" s="93">
        <f t="shared" si="72"/>
        <v>3.0214142547324059</v>
      </c>
      <c r="AA670" s="93">
        <f t="shared" si="72"/>
        <v>3.5013724508405746</v>
      </c>
      <c r="AB670" s="93">
        <f t="shared" si="72"/>
        <v>4.0575730455707122</v>
      </c>
      <c r="AC670" s="95">
        <f t="shared" si="72"/>
        <v>4.7021273090183531</v>
      </c>
      <c r="AE670" s="96"/>
    </row>
    <row r="671" spans="3:31" ht="24.75" customHeight="1" x14ac:dyDescent="0.25">
      <c r="C671" s="91">
        <f>ABS(E671-Dashboard!$F$13)</f>
        <v>24.23422376667434</v>
      </c>
      <c r="D671" s="92">
        <f t="shared" si="74"/>
        <v>0.15895216512645235</v>
      </c>
      <c r="E671" s="93" cm="1">
        <f t="array" ref="E671">SUM('DRE + DCF'!$S$41/TIR!S671,'DRE + DCF'!$U$41:$AD$41/TIR!T671:AC671,TIR!F671)</f>
        <v>71.854223766674338</v>
      </c>
      <c r="F671" s="100">
        <f>'DRE + DCF'!$AE$38*'DRE + DCF'!$AE$39*(1+G671)/(R671-G671)/AC671</f>
        <v>42.682406041518632</v>
      </c>
      <c r="G671" s="92">
        <f>R671*(1-'DRE + DCF'!$AE$39)</f>
        <v>9.5371299075871413E-2</v>
      </c>
      <c r="H671" s="94">
        <f t="shared" si="70"/>
        <v>0.15895216512645235</v>
      </c>
      <c r="I671" s="94">
        <f t="shared" si="75"/>
        <v>0.15895216512645235</v>
      </c>
      <c r="J671" s="94">
        <f t="shared" si="75"/>
        <v>0.15895216512645235</v>
      </c>
      <c r="K671" s="94">
        <f t="shared" si="75"/>
        <v>0.15895216512645235</v>
      </c>
      <c r="L671" s="94">
        <f t="shared" si="75"/>
        <v>0.15895216512645235</v>
      </c>
      <c r="M671" s="94">
        <f t="shared" si="75"/>
        <v>0.15895216512645235</v>
      </c>
      <c r="N671" s="94">
        <f t="shared" si="75"/>
        <v>0.15895216512645235</v>
      </c>
      <c r="O671" s="94">
        <f t="shared" si="75"/>
        <v>0.15895216512645235</v>
      </c>
      <c r="P671" s="94">
        <f t="shared" si="75"/>
        <v>0.15895216512645235</v>
      </c>
      <c r="Q671" s="94">
        <f t="shared" si="75"/>
        <v>0.15895216512645235</v>
      </c>
      <c r="R671" s="94">
        <f t="shared" si="75"/>
        <v>0.15895216512645235</v>
      </c>
      <c r="S671" s="93">
        <f>(1+H671)^((5-Dashboard!$F$9)*3/12)</f>
        <v>1.0765464063970731</v>
      </c>
      <c r="T671" s="93">
        <f t="shared" si="73"/>
        <v>1.2476657885529894</v>
      </c>
      <c r="U671" s="93">
        <f t="shared" si="73"/>
        <v>1.4459849669976894</v>
      </c>
      <c r="V671" s="93">
        <f t="shared" si="73"/>
        <v>1.6758274082422737</v>
      </c>
      <c r="W671" s="93">
        <f t="shared" si="73"/>
        <v>1.9422038031606341</v>
      </c>
      <c r="X671" s="93">
        <f t="shared" si="73"/>
        <v>2.2509213027898469</v>
      </c>
      <c r="Y671" s="93">
        <f t="shared" si="72"/>
        <v>2.6087101173975475</v>
      </c>
      <c r="Z671" s="93">
        <f t="shared" si="72"/>
        <v>3.0233702387451693</v>
      </c>
      <c r="AA671" s="93">
        <f t="shared" si="72"/>
        <v>3.5039414841725929</v>
      </c>
      <c r="AB671" s="93">
        <f t="shared" si="72"/>
        <v>4.0609005695582212</v>
      </c>
      <c r="AC671" s="95">
        <f t="shared" si="72"/>
        <v>4.7063895074527435</v>
      </c>
      <c r="AE671" s="96"/>
    </row>
    <row r="672" spans="3:31" ht="24.75" customHeight="1" x14ac:dyDescent="0.25">
      <c r="C672" s="91">
        <f>ABS(E672-Dashboard!$F$13)</f>
        <v>24.157833517186724</v>
      </c>
      <c r="D672" s="92">
        <f t="shared" si="74"/>
        <v>0.15905216512645234</v>
      </c>
      <c r="E672" s="93" cm="1">
        <f t="array" ref="E672">SUM('DRE + DCF'!$S$41/TIR!S672,'DRE + DCF'!$U$41:$AD$41/TIR!T672:AC672,TIR!F672)</f>
        <v>71.777833517186721</v>
      </c>
      <c r="F672" s="100">
        <f>'DRE + DCF'!$AE$38*'DRE + DCF'!$AE$39*(1+G672)/(R672-G672)/AC672</f>
        <v>42.619278560809128</v>
      </c>
      <c r="G672" s="92">
        <f>R672*(1-'DRE + DCF'!$AE$39)</f>
        <v>9.5431299075871404E-2</v>
      </c>
      <c r="H672" s="94">
        <f t="shared" si="70"/>
        <v>0.15905216512645234</v>
      </c>
      <c r="I672" s="94">
        <f t="shared" si="75"/>
        <v>0.15905216512645234</v>
      </c>
      <c r="J672" s="94">
        <f t="shared" si="75"/>
        <v>0.15905216512645234</v>
      </c>
      <c r="K672" s="94">
        <f t="shared" si="75"/>
        <v>0.15905216512645234</v>
      </c>
      <c r="L672" s="94">
        <f t="shared" si="75"/>
        <v>0.15905216512645234</v>
      </c>
      <c r="M672" s="94">
        <f t="shared" si="75"/>
        <v>0.15905216512645234</v>
      </c>
      <c r="N672" s="94">
        <f t="shared" si="75"/>
        <v>0.15905216512645234</v>
      </c>
      <c r="O672" s="94">
        <f t="shared" si="75"/>
        <v>0.15905216512645234</v>
      </c>
      <c r="P672" s="94">
        <f t="shared" si="75"/>
        <v>0.15905216512645234</v>
      </c>
      <c r="Q672" s="94">
        <f t="shared" si="75"/>
        <v>0.15905216512645234</v>
      </c>
      <c r="R672" s="94">
        <f t="shared" si="75"/>
        <v>0.15905216512645234</v>
      </c>
      <c r="S672" s="93">
        <f>(1+H672)^((5-Dashboard!$F$9)*3/12)</f>
        <v>1.0765928502114679</v>
      </c>
      <c r="T672" s="93">
        <f t="shared" si="73"/>
        <v>1.2478272739972602</v>
      </c>
      <c r="U672" s="93">
        <f t="shared" si="73"/>
        <v>1.4462969036303632</v>
      </c>
      <c r="V672" s="93">
        <f t="shared" si="73"/>
        <v>1.6763335575684564</v>
      </c>
      <c r="W672" s="93">
        <f t="shared" si="73"/>
        <v>1.9429580393738477</v>
      </c>
      <c r="X672" s="93">
        <f t="shared" si="73"/>
        <v>2.2519897222861047</v>
      </c>
      <c r="Y672" s="93">
        <f t="shared" si="72"/>
        <v>2.6101735634582277</v>
      </c>
      <c r="Z672" s="93">
        <f t="shared" si="72"/>
        <v>3.025327320082086</v>
      </c>
      <c r="AA672" s="93">
        <f t="shared" si="72"/>
        <v>3.5065121805573494</v>
      </c>
      <c r="AB672" s="93">
        <f t="shared" si="72"/>
        <v>4.0642305349172734</v>
      </c>
      <c r="AC672" s="95">
        <f t="shared" si="72"/>
        <v>4.7106552010689047</v>
      </c>
      <c r="AE672" s="96"/>
    </row>
    <row r="673" spans="3:31" ht="24.75" customHeight="1" x14ac:dyDescent="0.25">
      <c r="C673" s="91">
        <f>ABS(E673-Dashboard!$F$13)</f>
        <v>24.081565917464609</v>
      </c>
      <c r="D673" s="92">
        <f t="shared" si="74"/>
        <v>0.15915216512645233</v>
      </c>
      <c r="E673" s="93" cm="1">
        <f t="array" ref="E673">SUM('DRE + DCF'!$S$41/TIR!S673,'DRE + DCF'!$U$41:$AD$41/TIR!T673:AC673,TIR!F673)</f>
        <v>71.701565917464606</v>
      </c>
      <c r="F673" s="100">
        <f>'DRE + DCF'!$AE$38*'DRE + DCF'!$AE$39*(1+G673)/(R673-G673)/AC673</f>
        <v>42.556264466717046</v>
      </c>
      <c r="G673" s="92">
        <f>R673*(1-'DRE + DCF'!$AE$39)</f>
        <v>9.5491299075871394E-2</v>
      </c>
      <c r="H673" s="94">
        <f t="shared" si="70"/>
        <v>0.15915216512645233</v>
      </c>
      <c r="I673" s="94">
        <f t="shared" si="75"/>
        <v>0.15915216512645233</v>
      </c>
      <c r="J673" s="94">
        <f t="shared" si="75"/>
        <v>0.15915216512645233</v>
      </c>
      <c r="K673" s="94">
        <f t="shared" si="75"/>
        <v>0.15915216512645233</v>
      </c>
      <c r="L673" s="94">
        <f t="shared" si="75"/>
        <v>0.15915216512645233</v>
      </c>
      <c r="M673" s="94">
        <f t="shared" si="75"/>
        <v>0.15915216512645233</v>
      </c>
      <c r="N673" s="94">
        <f t="shared" si="75"/>
        <v>0.15915216512645233</v>
      </c>
      <c r="O673" s="94">
        <f t="shared" si="75"/>
        <v>0.15915216512645233</v>
      </c>
      <c r="P673" s="94">
        <f t="shared" si="75"/>
        <v>0.15915216512645233</v>
      </c>
      <c r="Q673" s="94">
        <f t="shared" si="75"/>
        <v>0.15915216512645233</v>
      </c>
      <c r="R673" s="94">
        <f t="shared" si="75"/>
        <v>0.15915216512645233</v>
      </c>
      <c r="S673" s="93">
        <f>(1+H673)^((5-Dashboard!$F$9)*3/12)</f>
        <v>1.0766392920223802</v>
      </c>
      <c r="T673" s="93">
        <f t="shared" si="73"/>
        <v>1.2479887664079528</v>
      </c>
      <c r="U673" s="93">
        <f t="shared" si="73"/>
        <v>1.4466088806352686</v>
      </c>
      <c r="V673" s="93">
        <f t="shared" si="73"/>
        <v>1.676839816079525</v>
      </c>
      <c r="W673" s="93">
        <f t="shared" si="73"/>
        <v>1.9437125033788234</v>
      </c>
      <c r="X673" s="93">
        <f t="shared" si="73"/>
        <v>2.2530585566749197</v>
      </c>
      <c r="Y673" s="93">
        <f t="shared" si="72"/>
        <v>2.6116377041264127</v>
      </c>
      <c r="Z673" s="93">
        <f t="shared" si="72"/>
        <v>3.0272854992640084</v>
      </c>
      <c r="AA673" s="93">
        <f t="shared" si="72"/>
        <v>3.5090845409277884</v>
      </c>
      <c r="AB673" s="93">
        <f t="shared" si="72"/>
        <v>4.067562943228209</v>
      </c>
      <c r="AC673" s="95">
        <f t="shared" si="72"/>
        <v>4.7149243924311026</v>
      </c>
      <c r="AE673" s="96"/>
    </row>
    <row r="674" spans="3:31" ht="24.75" customHeight="1" x14ac:dyDescent="0.25">
      <c r="C674" s="91">
        <f>ABS(E674-Dashboard!$F$13)</f>
        <v>24.005420710984133</v>
      </c>
      <c r="D674" s="92">
        <f t="shared" si="74"/>
        <v>0.15925216512645232</v>
      </c>
      <c r="E674" s="93" cm="1">
        <f t="array" ref="E674">SUM('DRE + DCF'!$S$41/TIR!S674,'DRE + DCF'!$U$41:$AD$41/TIR!T674:AC674,TIR!F674)</f>
        <v>71.62542071098413</v>
      </c>
      <c r="F674" s="100">
        <f>'DRE + DCF'!$AE$38*'DRE + DCF'!$AE$39*(1+G674)/(R674-G674)/AC674</f>
        <v>42.493363510688582</v>
      </c>
      <c r="G674" s="92">
        <f>R674*(1-'DRE + DCF'!$AE$39)</f>
        <v>9.5551299075871385E-2</v>
      </c>
      <c r="H674" s="94">
        <f t="shared" si="70"/>
        <v>0.15925216512645232</v>
      </c>
      <c r="I674" s="94">
        <f t="shared" si="75"/>
        <v>0.15925216512645232</v>
      </c>
      <c r="J674" s="94">
        <f t="shared" si="75"/>
        <v>0.15925216512645232</v>
      </c>
      <c r="K674" s="94">
        <f t="shared" si="75"/>
        <v>0.15925216512645232</v>
      </c>
      <c r="L674" s="94">
        <f t="shared" si="75"/>
        <v>0.15925216512645232</v>
      </c>
      <c r="M674" s="94">
        <f t="shared" si="75"/>
        <v>0.15925216512645232</v>
      </c>
      <c r="N674" s="94">
        <f t="shared" si="75"/>
        <v>0.15925216512645232</v>
      </c>
      <c r="O674" s="94">
        <f t="shared" si="75"/>
        <v>0.15925216512645232</v>
      </c>
      <c r="P674" s="94">
        <f t="shared" si="75"/>
        <v>0.15925216512645232</v>
      </c>
      <c r="Q674" s="94">
        <f t="shared" si="75"/>
        <v>0.15925216512645232</v>
      </c>
      <c r="R674" s="94">
        <f t="shared" si="75"/>
        <v>0.15925216512645232</v>
      </c>
      <c r="S674" s="93">
        <f>(1+H674)^((5-Dashboard!$F$9)*3/12)</f>
        <v>1.0766857318300695</v>
      </c>
      <c r="T674" s="93">
        <f t="shared" si="73"/>
        <v>1.248150265784767</v>
      </c>
      <c r="U674" s="93">
        <f t="shared" si="73"/>
        <v>1.4469208980141479</v>
      </c>
      <c r="V674" s="93">
        <f t="shared" si="73"/>
        <v>1.6773461837896115</v>
      </c>
      <c r="W674" s="93">
        <f t="shared" si="73"/>
        <v>1.9444671952246992</v>
      </c>
      <c r="X674" s="93">
        <f t="shared" si="73"/>
        <v>2.2541278060815926</v>
      </c>
      <c r="Y674" s="93">
        <f t="shared" si="72"/>
        <v>2.6131025396718259</v>
      </c>
      <c r="Z674" s="93">
        <f t="shared" si="72"/>
        <v>3.0292447768119954</v>
      </c>
      <c r="AA674" s="93">
        <f t="shared" si="72"/>
        <v>3.5116585662173021</v>
      </c>
      <c r="AB674" s="93">
        <f t="shared" si="72"/>
        <v>4.0708977960722601</v>
      </c>
      <c r="AC674" s="95">
        <f t="shared" si="72"/>
        <v>4.7191970841052697</v>
      </c>
      <c r="AE674" s="96"/>
    </row>
    <row r="675" spans="3:31" ht="24.75" customHeight="1" x14ac:dyDescent="0.25">
      <c r="C675" s="91">
        <f>ABS(E675-Dashboard!$F$13)</f>
        <v>23.929397641892244</v>
      </c>
      <c r="D675" s="92">
        <f t="shared" si="74"/>
        <v>0.15935216512645231</v>
      </c>
      <c r="E675" s="93" cm="1">
        <f t="array" ref="E675">SUM('DRE + DCF'!$S$41/TIR!S675,'DRE + DCF'!$U$41:$AD$41/TIR!T675:AC675,TIR!F675)</f>
        <v>71.549397641892241</v>
      </c>
      <c r="F675" s="100">
        <f>'DRE + DCF'!$AE$38*'DRE + DCF'!$AE$39*(1+G675)/(R675-G675)/AC675</f>
        <v>42.430575444832776</v>
      </c>
      <c r="G675" s="92">
        <f>R675*(1-'DRE + DCF'!$AE$39)</f>
        <v>9.5611299075871389E-2</v>
      </c>
      <c r="H675" s="94">
        <f t="shared" si="70"/>
        <v>0.15935216512645231</v>
      </c>
      <c r="I675" s="94">
        <f t="shared" si="75"/>
        <v>0.15935216512645231</v>
      </c>
      <c r="J675" s="94">
        <f t="shared" si="75"/>
        <v>0.15935216512645231</v>
      </c>
      <c r="K675" s="94">
        <f t="shared" si="75"/>
        <v>0.15935216512645231</v>
      </c>
      <c r="L675" s="94">
        <f t="shared" si="75"/>
        <v>0.15935216512645231</v>
      </c>
      <c r="M675" s="94">
        <f t="shared" si="75"/>
        <v>0.15935216512645231</v>
      </c>
      <c r="N675" s="94">
        <f t="shared" si="75"/>
        <v>0.15935216512645231</v>
      </c>
      <c r="O675" s="94">
        <f t="shared" si="75"/>
        <v>0.15935216512645231</v>
      </c>
      <c r="P675" s="94">
        <f t="shared" si="75"/>
        <v>0.15935216512645231</v>
      </c>
      <c r="Q675" s="94">
        <f t="shared" si="75"/>
        <v>0.15935216512645231</v>
      </c>
      <c r="R675" s="94">
        <f t="shared" si="75"/>
        <v>0.15935216512645231</v>
      </c>
      <c r="S675" s="93">
        <f>(1+H675)^((5-Dashboard!$F$9)*3/12)</f>
        <v>1.0767321696347947</v>
      </c>
      <c r="T675" s="93">
        <f t="shared" si="73"/>
        <v>1.2483117721274017</v>
      </c>
      <c r="U675" s="93">
        <f t="shared" si="73"/>
        <v>1.4472329557687418</v>
      </c>
      <c r="V675" s="93">
        <f t="shared" si="73"/>
        <v>1.6778526607128459</v>
      </c>
      <c r="W675" s="93">
        <f t="shared" si="73"/>
        <v>1.9452221149606166</v>
      </c>
      <c r="X675" s="93">
        <f t="shared" si="73"/>
        <v>2.2551974706314475</v>
      </c>
      <c r="Y675" s="93">
        <f t="shared" si="72"/>
        <v>2.6145680703642675</v>
      </c>
      <c r="Z675" s="93">
        <f t="shared" si="72"/>
        <v>3.0312051532473037</v>
      </c>
      <c r="AA675" s="93">
        <f t="shared" si="72"/>
        <v>3.5142342573597207</v>
      </c>
      <c r="AB675" s="93">
        <f t="shared" si="72"/>
        <v>4.0742350950315425</v>
      </c>
      <c r="AC675" s="95">
        <f t="shared" si="72"/>
        <v>4.7234732786589957</v>
      </c>
      <c r="AE675" s="96"/>
    </row>
    <row r="676" spans="3:31" ht="24.75" customHeight="1" x14ac:dyDescent="0.25">
      <c r="C676" s="91">
        <f>ABS(E676-Dashboard!$F$13)</f>
        <v>23.853496455004553</v>
      </c>
      <c r="D676" s="92">
        <f t="shared" si="74"/>
        <v>0.1594521651264523</v>
      </c>
      <c r="E676" s="93" cm="1">
        <f t="array" ref="E676">SUM('DRE + DCF'!$S$41/TIR!S676,'DRE + DCF'!$U$41:$AD$41/TIR!T676:AC676,TIR!F676)</f>
        <v>71.47349645500455</v>
      </c>
      <c r="F676" s="100">
        <f>'DRE + DCF'!$AE$38*'DRE + DCF'!$AE$39*(1+G676)/(R676-G676)/AC676</f>
        <v>42.367900021919446</v>
      </c>
      <c r="G676" s="92">
        <f>R676*(1-'DRE + DCF'!$AE$39)</f>
        <v>9.567129907587138E-2</v>
      </c>
      <c r="H676" s="94">
        <f t="shared" si="70"/>
        <v>0.1594521651264523</v>
      </c>
      <c r="I676" s="94">
        <f t="shared" si="75"/>
        <v>0.1594521651264523</v>
      </c>
      <c r="J676" s="94">
        <f t="shared" si="75"/>
        <v>0.1594521651264523</v>
      </c>
      <c r="K676" s="94">
        <f t="shared" si="75"/>
        <v>0.1594521651264523</v>
      </c>
      <c r="L676" s="94">
        <f t="shared" si="75"/>
        <v>0.1594521651264523</v>
      </c>
      <c r="M676" s="94">
        <f t="shared" si="75"/>
        <v>0.1594521651264523</v>
      </c>
      <c r="N676" s="94">
        <f t="shared" si="75"/>
        <v>0.1594521651264523</v>
      </c>
      <c r="O676" s="94">
        <f t="shared" si="75"/>
        <v>0.1594521651264523</v>
      </c>
      <c r="P676" s="94">
        <f t="shared" si="75"/>
        <v>0.1594521651264523</v>
      </c>
      <c r="Q676" s="94">
        <f t="shared" si="75"/>
        <v>0.1594521651264523</v>
      </c>
      <c r="R676" s="94">
        <f t="shared" si="75"/>
        <v>0.1594521651264523</v>
      </c>
      <c r="S676" s="93">
        <f>(1+H676)^((5-Dashboard!$F$9)*3/12)</f>
        <v>1.0767786054368151</v>
      </c>
      <c r="T676" s="93">
        <f t="shared" si="73"/>
        <v>1.2484732854355571</v>
      </c>
      <c r="U676" s="93">
        <f t="shared" si="73"/>
        <v>1.4475450539007919</v>
      </c>
      <c r="V676" s="93">
        <f t="shared" si="73"/>
        <v>1.6783592468633601</v>
      </c>
      <c r="W676" s="93">
        <f t="shared" si="73"/>
        <v>1.9459772626357246</v>
      </c>
      <c r="X676" s="93">
        <f t="shared" si="73"/>
        <v>2.2562675504498375</v>
      </c>
      <c r="Y676" s="93">
        <f t="shared" si="72"/>
        <v>2.6160342964736207</v>
      </c>
      <c r="Z676" s="93">
        <f t="shared" si="72"/>
        <v>3.0331666290913946</v>
      </c>
      <c r="AA676" s="93">
        <f t="shared" si="72"/>
        <v>3.5168116152893201</v>
      </c>
      <c r="AB676" s="93">
        <f t="shared" si="72"/>
        <v>4.0775748416890583</v>
      </c>
      <c r="AC676" s="95">
        <f t="shared" si="72"/>
        <v>4.7277529786615293</v>
      </c>
      <c r="AE676" s="96"/>
    </row>
    <row r="677" spans="3:31" ht="24.75" customHeight="1" x14ac:dyDescent="0.25">
      <c r="C677" s="91">
        <f>ABS(E677-Dashboard!$F$13)</f>
        <v>23.777716895803032</v>
      </c>
      <c r="D677" s="92">
        <f t="shared" si="74"/>
        <v>0.15955216512645229</v>
      </c>
      <c r="E677" s="93" cm="1">
        <f t="array" ref="E677">SUM('DRE + DCF'!$S$41/TIR!S677,'DRE + DCF'!$U$41:$AD$41/TIR!T677:AC677,TIR!F677)</f>
        <v>71.397716895803029</v>
      </c>
      <c r="F677" s="100">
        <f>'DRE + DCF'!$AE$38*'DRE + DCF'!$AE$39*(1+G677)/(R677-G677)/AC677</f>
        <v>42.305336995376948</v>
      </c>
      <c r="G677" s="92">
        <f>R677*(1-'DRE + DCF'!$AE$39)</f>
        <v>9.5731299075871371E-2</v>
      </c>
      <c r="H677" s="94">
        <f t="shared" si="70"/>
        <v>0.15955216512645229</v>
      </c>
      <c r="I677" s="94">
        <f t="shared" si="75"/>
        <v>0.15955216512645229</v>
      </c>
      <c r="J677" s="94">
        <f t="shared" si="75"/>
        <v>0.15955216512645229</v>
      </c>
      <c r="K677" s="94">
        <f t="shared" si="75"/>
        <v>0.15955216512645229</v>
      </c>
      <c r="L677" s="94">
        <f t="shared" si="75"/>
        <v>0.15955216512645229</v>
      </c>
      <c r="M677" s="94">
        <f t="shared" si="75"/>
        <v>0.15955216512645229</v>
      </c>
      <c r="N677" s="94">
        <f t="shared" si="75"/>
        <v>0.15955216512645229</v>
      </c>
      <c r="O677" s="94">
        <f t="shared" si="75"/>
        <v>0.15955216512645229</v>
      </c>
      <c r="P677" s="94">
        <f t="shared" si="75"/>
        <v>0.15955216512645229</v>
      </c>
      <c r="Q677" s="94">
        <f t="shared" si="75"/>
        <v>0.15955216512645229</v>
      </c>
      <c r="R677" s="94">
        <f t="shared" si="75"/>
        <v>0.15955216512645229</v>
      </c>
      <c r="S677" s="93">
        <f>(1+H677)^((5-Dashboard!$F$9)*3/12)</f>
        <v>1.0768250392363896</v>
      </c>
      <c r="T677" s="93">
        <f t="shared" si="73"/>
        <v>1.2486348057089325</v>
      </c>
      <c r="U677" s="93">
        <f t="shared" si="73"/>
        <v>1.4478571924120396</v>
      </c>
      <c r="V677" s="93">
        <f t="shared" si="73"/>
        <v>1.6788659422552867</v>
      </c>
      <c r="W677" s="93">
        <f t="shared" si="73"/>
        <v>1.946732638299179</v>
      </c>
      <c r="X677" s="93">
        <f t="shared" si="73"/>
        <v>2.2573380456621437</v>
      </c>
      <c r="Y677" s="93">
        <f t="shared" si="72"/>
        <v>2.6175012182698532</v>
      </c>
      <c r="Z677" s="93">
        <f t="shared" si="72"/>
        <v>3.0351292048659344</v>
      </c>
      <c r="AA677" s="93">
        <f t="shared" si="72"/>
        <v>3.5193906409408218</v>
      </c>
      <c r="AB677" s="93">
        <f t="shared" si="72"/>
        <v>4.0809170376287023</v>
      </c>
      <c r="AC677" s="95">
        <f t="shared" si="72"/>
        <v>4.7320361866837892</v>
      </c>
      <c r="AE677" s="96"/>
    </row>
    <row r="678" spans="3:31" ht="24.75" customHeight="1" x14ac:dyDescent="0.25">
      <c r="C678" s="91">
        <f>ABS(E678-Dashboard!$F$13)</f>
        <v>23.702058710434194</v>
      </c>
      <c r="D678" s="92">
        <f t="shared" si="74"/>
        <v>0.15965216512645228</v>
      </c>
      <c r="E678" s="93" cm="1">
        <f t="array" ref="E678">SUM('DRE + DCF'!$S$41/TIR!S678,'DRE + DCF'!$U$41:$AD$41/TIR!T678:AC678,TIR!F678)</f>
        <v>71.322058710434192</v>
      </c>
      <c r="F678" s="100">
        <f>'DRE + DCF'!$AE$38*'DRE + DCF'!$AE$39*(1+G678)/(R678-G678)/AC678</f>
        <v>42.242886119290205</v>
      </c>
      <c r="G678" s="92">
        <f>R678*(1-'DRE + DCF'!$AE$39)</f>
        <v>9.5791299075871361E-2</v>
      </c>
      <c r="H678" s="94">
        <f t="shared" si="70"/>
        <v>0.15965216512645228</v>
      </c>
      <c r="I678" s="94">
        <f t="shared" si="75"/>
        <v>0.15965216512645228</v>
      </c>
      <c r="J678" s="94">
        <f t="shared" si="75"/>
        <v>0.15965216512645228</v>
      </c>
      <c r="K678" s="94">
        <f t="shared" si="75"/>
        <v>0.15965216512645228</v>
      </c>
      <c r="L678" s="94">
        <f t="shared" si="75"/>
        <v>0.15965216512645228</v>
      </c>
      <c r="M678" s="94">
        <f t="shared" si="75"/>
        <v>0.15965216512645228</v>
      </c>
      <c r="N678" s="94">
        <f t="shared" si="75"/>
        <v>0.15965216512645228</v>
      </c>
      <c r="O678" s="94">
        <f t="shared" si="75"/>
        <v>0.15965216512645228</v>
      </c>
      <c r="P678" s="94">
        <f t="shared" si="75"/>
        <v>0.15965216512645228</v>
      </c>
      <c r="Q678" s="94">
        <f t="shared" si="75"/>
        <v>0.15965216512645228</v>
      </c>
      <c r="R678" s="94">
        <f t="shared" si="75"/>
        <v>0.15965216512645228</v>
      </c>
      <c r="S678" s="93">
        <f>(1+H678)^((5-Dashboard!$F$9)*3/12)</f>
        <v>1.0768714710337777</v>
      </c>
      <c r="T678" s="93">
        <f t="shared" si="73"/>
        <v>1.2487963329472278</v>
      </c>
      <c r="U678" s="93">
        <f t="shared" si="73"/>
        <v>1.4481693713042265</v>
      </c>
      <c r="V678" s="93">
        <f t="shared" si="73"/>
        <v>1.6793727469027593</v>
      </c>
      <c r="W678" s="93">
        <f t="shared" si="73"/>
        <v>1.9474882420001423</v>
      </c>
      <c r="X678" s="93">
        <f t="shared" si="73"/>
        <v>2.2584089563937733</v>
      </c>
      <c r="Y678" s="93">
        <f t="shared" si="72"/>
        <v>2.6189688360230106</v>
      </c>
      <c r="Z678" s="93">
        <f t="shared" si="72"/>
        <v>3.0370928810927884</v>
      </c>
      <c r="AA678" s="93">
        <f t="shared" si="72"/>
        <v>3.5219713352493867</v>
      </c>
      <c r="AB678" s="93">
        <f t="shared" si="72"/>
        <v>4.0842616844352531</v>
      </c>
      <c r="AC678" s="95">
        <f t="shared" si="72"/>
        <v>4.7363229052983522</v>
      </c>
      <c r="AE678" s="96"/>
    </row>
    <row r="679" spans="3:31" ht="24.75" customHeight="1" x14ac:dyDescent="0.25">
      <c r="C679" s="91">
        <f>ABS(E679-Dashboard!$F$13)</f>
        <v>23.626521645706795</v>
      </c>
      <c r="D679" s="92">
        <f t="shared" si="74"/>
        <v>0.15975216512645227</v>
      </c>
      <c r="E679" s="93" cm="1">
        <f t="array" ref="E679">SUM('DRE + DCF'!$S$41/TIR!S679,'DRE + DCF'!$U$41:$AD$41/TIR!T679:AC679,TIR!F679)</f>
        <v>71.246521645706792</v>
      </c>
      <c r="F679" s="100">
        <f>'DRE + DCF'!$AE$38*'DRE + DCF'!$AE$39*(1+G679)/(R679-G679)/AC679</f>
        <v>42.180547148398539</v>
      </c>
      <c r="G679" s="92">
        <f>R679*(1-'DRE + DCF'!$AE$39)</f>
        <v>9.5851299075871352E-2</v>
      </c>
      <c r="H679" s="94">
        <f t="shared" si="70"/>
        <v>0.15975216512645227</v>
      </c>
      <c r="I679" s="94">
        <f t="shared" si="75"/>
        <v>0.15975216512645227</v>
      </c>
      <c r="J679" s="94">
        <f t="shared" si="75"/>
        <v>0.15975216512645227</v>
      </c>
      <c r="K679" s="94">
        <f t="shared" si="75"/>
        <v>0.15975216512645227</v>
      </c>
      <c r="L679" s="94">
        <f t="shared" si="75"/>
        <v>0.15975216512645227</v>
      </c>
      <c r="M679" s="94">
        <f t="shared" si="75"/>
        <v>0.15975216512645227</v>
      </c>
      <c r="N679" s="94">
        <f t="shared" si="75"/>
        <v>0.15975216512645227</v>
      </c>
      <c r="O679" s="94">
        <f t="shared" si="75"/>
        <v>0.15975216512645227</v>
      </c>
      <c r="P679" s="94">
        <f t="shared" si="75"/>
        <v>0.15975216512645227</v>
      </c>
      <c r="Q679" s="94">
        <f t="shared" si="75"/>
        <v>0.15975216512645227</v>
      </c>
      <c r="R679" s="94">
        <f t="shared" si="75"/>
        <v>0.15975216512645227</v>
      </c>
      <c r="S679" s="93">
        <f>(1+H679)^((5-Dashboard!$F$9)*3/12)</f>
        <v>1.0769179008292378</v>
      </c>
      <c r="T679" s="93">
        <f t="shared" si="73"/>
        <v>1.2489578671501425</v>
      </c>
      <c r="U679" s="93">
        <f t="shared" si="73"/>
        <v>1.4484815905790935</v>
      </c>
      <c r="V679" s="93">
        <f t="shared" si="73"/>
        <v>1.6798796608199109</v>
      </c>
      <c r="W679" s="93">
        <f t="shared" si="73"/>
        <v>1.9482440737877817</v>
      </c>
      <c r="X679" s="93">
        <f t="shared" si="73"/>
        <v>2.2594802827701592</v>
      </c>
      <c r="Y679" s="93">
        <f t="shared" si="72"/>
        <v>2.6204371500032204</v>
      </c>
      <c r="Z679" s="93">
        <f t="shared" si="72"/>
        <v>3.0390576582940247</v>
      </c>
      <c r="AA679" s="93">
        <f t="shared" si="72"/>
        <v>3.524553699150621</v>
      </c>
      <c r="AB679" s="93">
        <f t="shared" si="72"/>
        <v>4.0876087836943791</v>
      </c>
      <c r="AC679" s="95">
        <f t="shared" si="72"/>
        <v>4.7406131370794595</v>
      </c>
      <c r="AE679" s="96"/>
    </row>
    <row r="680" spans="3:31" ht="24.75" customHeight="1" x14ac:dyDescent="0.25">
      <c r="C680" s="91">
        <f>ABS(E680-Dashboard!$F$13)</f>
        <v>23.551105449089683</v>
      </c>
      <c r="D680" s="92">
        <f t="shared" si="74"/>
        <v>0.15985216512645226</v>
      </c>
      <c r="E680" s="93" cm="1">
        <f t="array" ref="E680">SUM('DRE + DCF'!$S$41/TIR!S680,'DRE + DCF'!$U$41:$AD$41/TIR!T680:AC680,TIR!F680)</f>
        <v>71.17110544908968</v>
      </c>
      <c r="F680" s="100">
        <f>'DRE + DCF'!$AE$38*'DRE + DCF'!$AE$39*(1+G680)/(R680-G680)/AC680</f>
        <v>42.118319838093569</v>
      </c>
      <c r="G680" s="92">
        <f>R680*(1-'DRE + DCF'!$AE$39)</f>
        <v>9.5911299075871356E-2</v>
      </c>
      <c r="H680" s="94">
        <f t="shared" si="70"/>
        <v>0.15985216512645226</v>
      </c>
      <c r="I680" s="94">
        <f t="shared" si="75"/>
        <v>0.15985216512645226</v>
      </c>
      <c r="J680" s="94">
        <f t="shared" si="75"/>
        <v>0.15985216512645226</v>
      </c>
      <c r="K680" s="94">
        <f t="shared" si="75"/>
        <v>0.15985216512645226</v>
      </c>
      <c r="L680" s="94">
        <f t="shared" si="75"/>
        <v>0.15985216512645226</v>
      </c>
      <c r="M680" s="94">
        <f t="shared" si="75"/>
        <v>0.15985216512645226</v>
      </c>
      <c r="N680" s="94">
        <f t="shared" si="75"/>
        <v>0.15985216512645226</v>
      </c>
      <c r="O680" s="94">
        <f t="shared" si="75"/>
        <v>0.15985216512645226</v>
      </c>
      <c r="P680" s="94">
        <f t="shared" si="75"/>
        <v>0.15985216512645226</v>
      </c>
      <c r="Q680" s="94">
        <f t="shared" si="75"/>
        <v>0.15985216512645226</v>
      </c>
      <c r="R680" s="94">
        <f t="shared" si="75"/>
        <v>0.15985216512645226</v>
      </c>
      <c r="S680" s="93">
        <f>(1+H680)^((5-Dashboard!$F$9)*3/12)</f>
        <v>1.0769643286230293</v>
      </c>
      <c r="T680" s="93">
        <f t="shared" si="73"/>
        <v>1.2491194083173764</v>
      </c>
      <c r="U680" s="93">
        <f t="shared" si="73"/>
        <v>1.4487938502383819</v>
      </c>
      <c r="V680" s="93">
        <f t="shared" si="73"/>
        <v>1.6803866840208761</v>
      </c>
      <c r="W680" s="93">
        <f t="shared" si="73"/>
        <v>1.9490001337112726</v>
      </c>
      <c r="X680" s="93">
        <f t="shared" si="73"/>
        <v>2.2605520249167643</v>
      </c>
      <c r="Y680" s="93">
        <f t="shared" si="72"/>
        <v>2.6219061604806946</v>
      </c>
      <c r="Z680" s="93">
        <f t="shared" si="72"/>
        <v>3.0410235369919167</v>
      </c>
      <c r="AA680" s="93">
        <f t="shared" si="72"/>
        <v>3.5271377335805765</v>
      </c>
      <c r="AB680" s="93">
        <f t="shared" si="72"/>
        <v>4.0909583369926388</v>
      </c>
      <c r="AC680" s="95">
        <f t="shared" si="72"/>
        <v>4.7449068846030222</v>
      </c>
      <c r="AE680" s="96"/>
    </row>
    <row r="681" spans="3:31" ht="24.75" customHeight="1" x14ac:dyDescent="0.25">
      <c r="C681" s="91">
        <f>ABS(E681-Dashboard!$F$13)</f>
        <v>23.475809868709867</v>
      </c>
      <c r="D681" s="92">
        <f t="shared" si="74"/>
        <v>0.15995216512645224</v>
      </c>
      <c r="E681" s="93" cm="1">
        <f t="array" ref="E681">SUM('DRE + DCF'!$S$41/TIR!S681,'DRE + DCF'!$U$41:$AD$41/TIR!T681:AC681,TIR!F681)</f>
        <v>71.095809868709864</v>
      </c>
      <c r="F681" s="100">
        <f>'DRE + DCF'!$AE$38*'DRE + DCF'!$AE$39*(1+G681)/(R681-G681)/AC681</f>
        <v>42.056203944417142</v>
      </c>
      <c r="G681" s="92">
        <f>R681*(1-'DRE + DCF'!$AE$39)</f>
        <v>9.5971299075871347E-2</v>
      </c>
      <c r="H681" s="94">
        <f t="shared" si="70"/>
        <v>0.15995216512645224</v>
      </c>
      <c r="I681" s="94">
        <f t="shared" si="75"/>
        <v>0.15995216512645224</v>
      </c>
      <c r="J681" s="94">
        <f t="shared" si="75"/>
        <v>0.15995216512645224</v>
      </c>
      <c r="K681" s="94">
        <f t="shared" si="75"/>
        <v>0.15995216512645224</v>
      </c>
      <c r="L681" s="94">
        <f t="shared" si="75"/>
        <v>0.15995216512645224</v>
      </c>
      <c r="M681" s="94">
        <f t="shared" si="75"/>
        <v>0.15995216512645224</v>
      </c>
      <c r="N681" s="94">
        <f t="shared" si="75"/>
        <v>0.15995216512645224</v>
      </c>
      <c r="O681" s="94">
        <f t="shared" si="75"/>
        <v>0.15995216512645224</v>
      </c>
      <c r="P681" s="94">
        <f t="shared" si="75"/>
        <v>0.15995216512645224</v>
      </c>
      <c r="Q681" s="94">
        <f t="shared" si="75"/>
        <v>0.15995216512645224</v>
      </c>
      <c r="R681" s="94">
        <f t="shared" si="75"/>
        <v>0.15995216512645224</v>
      </c>
      <c r="S681" s="93">
        <f>(1+H681)^((5-Dashboard!$F$9)*3/12)</f>
        <v>1.0770107544154108</v>
      </c>
      <c r="T681" s="93">
        <f t="shared" si="73"/>
        <v>1.2492809564486294</v>
      </c>
      <c r="U681" s="93">
        <f t="shared" si="73"/>
        <v>1.4491061502838327</v>
      </c>
      <c r="V681" s="93">
        <f t="shared" si="73"/>
        <v>1.6808938165197898</v>
      </c>
      <c r="W681" s="93">
        <f t="shared" si="73"/>
        <v>1.9497564218197956</v>
      </c>
      <c r="X681" s="93">
        <f t="shared" si="73"/>
        <v>2.2616241829590762</v>
      </c>
      <c r="Y681" s="93">
        <f t="shared" si="72"/>
        <v>2.623375867725724</v>
      </c>
      <c r="Z681" s="93">
        <f t="shared" si="72"/>
        <v>3.0429905177089385</v>
      </c>
      <c r="AA681" s="93">
        <f t="shared" si="72"/>
        <v>3.5297234394757466</v>
      </c>
      <c r="AB681" s="93">
        <f t="shared" si="72"/>
        <v>4.0943103459174797</v>
      </c>
      <c r="AC681" s="95">
        <f t="shared" si="72"/>
        <v>4.749204150446614</v>
      </c>
      <c r="AE681" s="96"/>
    </row>
    <row r="682" spans="3:31" ht="24.75" customHeight="1" x14ac:dyDescent="0.25">
      <c r="C682" s="91">
        <f>ABS(E682-Dashboard!$F$13)</f>
        <v>23.400634653350373</v>
      </c>
      <c r="D682" s="92">
        <f t="shared" si="74"/>
        <v>0.16005216512645223</v>
      </c>
      <c r="E682" s="93" cm="1">
        <f t="array" ref="E682">SUM('DRE + DCF'!$S$41/TIR!S682,'DRE + DCF'!$U$41:$AD$41/TIR!T682:AC682,TIR!F682)</f>
        <v>71.020634653350371</v>
      </c>
      <c r="F682" s="100">
        <f>'DRE + DCF'!$AE$38*'DRE + DCF'!$AE$39*(1+G682)/(R682-G682)/AC682</f>
        <v>41.994199224059265</v>
      </c>
      <c r="G682" s="92">
        <f>R682*(1-'DRE + DCF'!$AE$39)</f>
        <v>9.6031299075871338E-2</v>
      </c>
      <c r="H682" s="94">
        <f t="shared" si="70"/>
        <v>0.16005216512645223</v>
      </c>
      <c r="I682" s="94">
        <f t="shared" si="75"/>
        <v>0.16005216512645223</v>
      </c>
      <c r="J682" s="94">
        <f t="shared" si="75"/>
        <v>0.16005216512645223</v>
      </c>
      <c r="K682" s="94">
        <f t="shared" si="75"/>
        <v>0.16005216512645223</v>
      </c>
      <c r="L682" s="94">
        <f t="shared" si="75"/>
        <v>0.16005216512645223</v>
      </c>
      <c r="M682" s="94">
        <f t="shared" si="75"/>
        <v>0.16005216512645223</v>
      </c>
      <c r="N682" s="94">
        <f t="shared" si="75"/>
        <v>0.16005216512645223</v>
      </c>
      <c r="O682" s="94">
        <f t="shared" si="75"/>
        <v>0.16005216512645223</v>
      </c>
      <c r="P682" s="94">
        <f t="shared" si="75"/>
        <v>0.16005216512645223</v>
      </c>
      <c r="Q682" s="94">
        <f t="shared" si="75"/>
        <v>0.16005216512645223</v>
      </c>
      <c r="R682" s="94">
        <f t="shared" si="75"/>
        <v>0.16005216512645223</v>
      </c>
      <c r="S682" s="93">
        <f>(1+H682)^((5-Dashboard!$F$9)*3/12)</f>
        <v>1.0770571782066412</v>
      </c>
      <c r="T682" s="93">
        <f t="shared" si="73"/>
        <v>1.249442511543601</v>
      </c>
      <c r="U682" s="93">
        <f t="shared" si="73"/>
        <v>1.4494184907171865</v>
      </c>
      <c r="V682" s="93">
        <f t="shared" si="73"/>
        <v>1.6814010583307868</v>
      </c>
      <c r="W682" s="93">
        <f t="shared" si="73"/>
        <v>1.9505129381625372</v>
      </c>
      <c r="X682" s="93">
        <f t="shared" si="73"/>
        <v>2.2626967570226091</v>
      </c>
      <c r="Y682" s="93">
        <f t="shared" si="72"/>
        <v>2.6248462720086794</v>
      </c>
      <c r="Z682" s="93">
        <f t="shared" si="72"/>
        <v>3.0449586009677647</v>
      </c>
      <c r="AA682" s="93">
        <f t="shared" si="72"/>
        <v>3.5323108177730682</v>
      </c>
      <c r="AB682" s="93">
        <f t="shared" si="72"/>
        <v>4.0976648120572365</v>
      </c>
      <c r="AC682" s="95">
        <f t="shared" si="72"/>
        <v>4.753504937189474</v>
      </c>
      <c r="AE682" s="96"/>
    </row>
    <row r="683" spans="3:31" ht="24.75" customHeight="1" x14ac:dyDescent="0.25">
      <c r="C683" s="91">
        <f>ABS(E683-Dashboard!$F$13)</f>
        <v>23.325579552448083</v>
      </c>
      <c r="D683" s="92">
        <f t="shared" si="74"/>
        <v>0.16015216512645222</v>
      </c>
      <c r="E683" s="93" cm="1">
        <f t="array" ref="E683">SUM('DRE + DCF'!$S$41/TIR!S683,'DRE + DCF'!$U$41:$AD$41/TIR!T683:AC683,TIR!F683)</f>
        <v>70.945579552448081</v>
      </c>
      <c r="F683" s="100">
        <f>'DRE + DCF'!$AE$38*'DRE + DCF'!$AE$39*(1+G683)/(R683-G683)/AC683</f>
        <v>41.932305434356017</v>
      </c>
      <c r="G683" s="92">
        <f>R683*(1-'DRE + DCF'!$AE$39)</f>
        <v>9.6091299075871328E-2</v>
      </c>
      <c r="H683" s="94">
        <f t="shared" si="70"/>
        <v>0.16015216512645222</v>
      </c>
      <c r="I683" s="94">
        <f t="shared" si="75"/>
        <v>0.16015216512645222</v>
      </c>
      <c r="J683" s="94">
        <f t="shared" si="75"/>
        <v>0.16015216512645222</v>
      </c>
      <c r="K683" s="94">
        <f t="shared" si="75"/>
        <v>0.16015216512645222</v>
      </c>
      <c r="L683" s="94">
        <f t="shared" si="75"/>
        <v>0.16015216512645222</v>
      </c>
      <c r="M683" s="94">
        <f t="shared" si="75"/>
        <v>0.16015216512645222</v>
      </c>
      <c r="N683" s="94">
        <f t="shared" si="75"/>
        <v>0.16015216512645222</v>
      </c>
      <c r="O683" s="94">
        <f t="shared" si="75"/>
        <v>0.16015216512645222</v>
      </c>
      <c r="P683" s="94">
        <f t="shared" si="75"/>
        <v>0.16015216512645222</v>
      </c>
      <c r="Q683" s="94">
        <f t="shared" si="75"/>
        <v>0.16015216512645222</v>
      </c>
      <c r="R683" s="94">
        <f t="shared" si="75"/>
        <v>0.16015216512645222</v>
      </c>
      <c r="S683" s="93">
        <f>(1+H683)^((5-Dashboard!$F$9)*3/12)</f>
        <v>1.0771035999969789</v>
      </c>
      <c r="T683" s="93">
        <f t="shared" si="73"/>
        <v>1.2496040736019911</v>
      </c>
      <c r="U683" s="93">
        <f t="shared" si="73"/>
        <v>1.4497308715401844</v>
      </c>
      <c r="V683" s="93">
        <f t="shared" si="73"/>
        <v>1.6819084094680035</v>
      </c>
      <c r="W683" s="93">
        <f t="shared" si="73"/>
        <v>1.9512696827886917</v>
      </c>
      <c r="X683" s="93">
        <f t="shared" si="73"/>
        <v>2.2637697472329061</v>
      </c>
      <c r="Y683" s="93">
        <f t="shared" si="72"/>
        <v>2.6263173736000174</v>
      </c>
      <c r="Z683" s="93">
        <f t="shared" si="72"/>
        <v>3.0469277872912777</v>
      </c>
      <c r="AA683" s="93">
        <f t="shared" si="72"/>
        <v>3.5348998694099256</v>
      </c>
      <c r="AB683" s="93">
        <f t="shared" si="72"/>
        <v>4.1010217370011377</v>
      </c>
      <c r="AC683" s="95">
        <f t="shared" si="72"/>
        <v>4.7578092474125135</v>
      </c>
      <c r="AE683" s="96"/>
    </row>
    <row r="684" spans="3:31" ht="24.75" customHeight="1" x14ac:dyDescent="0.25">
      <c r="C684" s="91">
        <f>ABS(E684-Dashboard!$F$13)</f>
        <v>23.250644316091716</v>
      </c>
      <c r="D684" s="92">
        <f t="shared" si="74"/>
        <v>0.16025216512645221</v>
      </c>
      <c r="E684" s="93" cm="1">
        <f t="array" ref="E684">SUM('DRE + DCF'!$S$41/TIR!S684,'DRE + DCF'!$U$41:$AD$41/TIR!T684:AC684,TIR!F684)</f>
        <v>70.870644316091713</v>
      </c>
      <c r="F684" s="100">
        <f>'DRE + DCF'!$AE$38*'DRE + DCF'!$AE$39*(1+G684)/(R684-G684)/AC684</f>
        <v>41.870522333287482</v>
      </c>
      <c r="G684" s="92">
        <f>R684*(1-'DRE + DCF'!$AE$39)</f>
        <v>9.6151299075871319E-2</v>
      </c>
      <c r="H684" s="94">
        <f t="shared" si="70"/>
        <v>0.16025216512645221</v>
      </c>
      <c r="I684" s="94">
        <f t="shared" si="75"/>
        <v>0.16025216512645221</v>
      </c>
      <c r="J684" s="94">
        <f t="shared" si="75"/>
        <v>0.16025216512645221</v>
      </c>
      <c r="K684" s="94">
        <f t="shared" si="75"/>
        <v>0.16025216512645221</v>
      </c>
      <c r="L684" s="94">
        <f t="shared" si="75"/>
        <v>0.16025216512645221</v>
      </c>
      <c r="M684" s="94">
        <f t="shared" si="75"/>
        <v>0.16025216512645221</v>
      </c>
      <c r="N684" s="94">
        <f t="shared" si="75"/>
        <v>0.16025216512645221</v>
      </c>
      <c r="O684" s="94">
        <f t="shared" si="75"/>
        <v>0.16025216512645221</v>
      </c>
      <c r="P684" s="94">
        <f t="shared" si="75"/>
        <v>0.16025216512645221</v>
      </c>
      <c r="Q684" s="94">
        <f t="shared" si="75"/>
        <v>0.16025216512645221</v>
      </c>
      <c r="R684" s="94">
        <f t="shared" si="75"/>
        <v>0.16025216512645221</v>
      </c>
      <c r="S684" s="93">
        <f>(1+H684)^((5-Dashboard!$F$9)*3/12)</f>
        <v>1.0771500197866832</v>
      </c>
      <c r="T684" s="93">
        <f t="shared" si="73"/>
        <v>1.2497656426235</v>
      </c>
      <c r="U684" s="93">
        <f t="shared" si="73"/>
        <v>1.4500432927545677</v>
      </c>
      <c r="V684" s="93">
        <f t="shared" si="73"/>
        <v>1.6824158699455769</v>
      </c>
      <c r="W684" s="93">
        <f t="shared" si="73"/>
        <v>1.952026655747459</v>
      </c>
      <c r="X684" s="93">
        <f t="shared" si="73"/>
        <v>2.2648431537155371</v>
      </c>
      <c r="Y684" s="93">
        <f t="shared" si="72"/>
        <v>2.627789172770274</v>
      </c>
      <c r="Z684" s="93">
        <f t="shared" si="72"/>
        <v>3.0488980772025589</v>
      </c>
      <c r="AA684" s="93">
        <f t="shared" si="72"/>
        <v>3.5374905953241456</v>
      </c>
      <c r="AB684" s="93">
        <f t="shared" si="72"/>
        <v>4.1043811223393023</v>
      </c>
      <c r="AC684" s="95">
        <f t="shared" si="72"/>
        <v>4.7621170836983131</v>
      </c>
      <c r="AE684" s="96"/>
    </row>
    <row r="685" spans="3:31" ht="24.75" customHeight="1" x14ac:dyDescent="0.25">
      <c r="C685" s="91">
        <f>ABS(E685-Dashboard!$F$13)</f>
        <v>23.175828695019852</v>
      </c>
      <c r="D685" s="92">
        <f t="shared" si="74"/>
        <v>0.1603521651264522</v>
      </c>
      <c r="E685" s="93" cm="1">
        <f t="array" ref="E685">SUM('DRE + DCF'!$S$41/TIR!S685,'DRE + DCF'!$U$41:$AD$41/TIR!T685:AC685,TIR!F685)</f>
        <v>70.79582869501985</v>
      </c>
      <c r="F685" s="100">
        <f>'DRE + DCF'!$AE$38*'DRE + DCF'!$AE$39*(1+G685)/(R685-G685)/AC685</f>
        <v>41.808849679475749</v>
      </c>
      <c r="G685" s="92">
        <f>R685*(1-'DRE + DCF'!$AE$39)</f>
        <v>9.6211299075871323E-2</v>
      </c>
      <c r="H685" s="94">
        <f t="shared" si="70"/>
        <v>0.1603521651264522</v>
      </c>
      <c r="I685" s="94">
        <f t="shared" si="75"/>
        <v>0.1603521651264522</v>
      </c>
      <c r="J685" s="94">
        <f t="shared" si="75"/>
        <v>0.1603521651264522</v>
      </c>
      <c r="K685" s="94">
        <f t="shared" si="75"/>
        <v>0.1603521651264522</v>
      </c>
      <c r="L685" s="94">
        <f t="shared" si="75"/>
        <v>0.1603521651264522</v>
      </c>
      <c r="M685" s="94">
        <f t="shared" si="75"/>
        <v>0.1603521651264522</v>
      </c>
      <c r="N685" s="94">
        <f t="shared" si="75"/>
        <v>0.1603521651264522</v>
      </c>
      <c r="O685" s="94">
        <f t="shared" si="75"/>
        <v>0.1603521651264522</v>
      </c>
      <c r="P685" s="94">
        <f t="shared" si="75"/>
        <v>0.1603521651264522</v>
      </c>
      <c r="Q685" s="94">
        <f t="shared" si="75"/>
        <v>0.1603521651264522</v>
      </c>
      <c r="R685" s="94">
        <f t="shared" si="75"/>
        <v>0.1603521651264522</v>
      </c>
      <c r="S685" s="93">
        <f>(1+H685)^((5-Dashboard!$F$9)*3/12)</f>
        <v>1.0771964375760124</v>
      </c>
      <c r="T685" s="93">
        <f t="shared" si="73"/>
        <v>1.249927218607827</v>
      </c>
      <c r="U685" s="93">
        <f t="shared" si="73"/>
        <v>1.4503557543620762</v>
      </c>
      <c r="V685" s="93">
        <f t="shared" si="73"/>
        <v>1.6829234397776438</v>
      </c>
      <c r="W685" s="93">
        <f t="shared" si="73"/>
        <v>1.9527838570880454</v>
      </c>
      <c r="X685" s="93">
        <f t="shared" si="73"/>
        <v>2.2659169765960976</v>
      </c>
      <c r="Y685" s="93">
        <f t="shared" si="72"/>
        <v>2.6292616697900661</v>
      </c>
      <c r="Z685" s="93">
        <f t="shared" si="72"/>
        <v>3.0508694712248943</v>
      </c>
      <c r="AA685" s="93">
        <f t="shared" si="72"/>
        <v>3.5400829964540002</v>
      </c>
      <c r="AB685" s="93">
        <f t="shared" si="72"/>
        <v>4.1077429696627377</v>
      </c>
      <c r="AC685" s="95">
        <f t="shared" si="72"/>
        <v>4.7664284486311201</v>
      </c>
      <c r="AE685" s="96"/>
    </row>
    <row r="686" spans="3:31" ht="24.75" customHeight="1" x14ac:dyDescent="0.25">
      <c r="C686" s="91">
        <f>ABS(E686-Dashboard!$F$13)</f>
        <v>23.101132440618706</v>
      </c>
      <c r="D686" s="92">
        <f t="shared" si="74"/>
        <v>0.16045216512645219</v>
      </c>
      <c r="E686" s="93" cm="1">
        <f t="array" ref="E686">SUM('DRE + DCF'!$S$41/TIR!S686,'DRE + DCF'!$U$41:$AD$41/TIR!T686:AC686,TIR!F686)</f>
        <v>70.721132440618703</v>
      </c>
      <c r="F686" s="100">
        <f>'DRE + DCF'!$AE$38*'DRE + DCF'!$AE$39*(1+G686)/(R686-G686)/AC686</f>
        <v>41.747287232182764</v>
      </c>
      <c r="G686" s="92">
        <f>R686*(1-'DRE + DCF'!$AE$39)</f>
        <v>9.6271299075871314E-2</v>
      </c>
      <c r="H686" s="94">
        <f t="shared" si="70"/>
        <v>0.16045216512645219</v>
      </c>
      <c r="I686" s="94">
        <f t="shared" si="75"/>
        <v>0.16045216512645219</v>
      </c>
      <c r="J686" s="94">
        <f t="shared" si="75"/>
        <v>0.16045216512645219</v>
      </c>
      <c r="K686" s="94">
        <f t="shared" si="75"/>
        <v>0.16045216512645219</v>
      </c>
      <c r="L686" s="94">
        <f t="shared" si="75"/>
        <v>0.16045216512645219</v>
      </c>
      <c r="M686" s="94">
        <f t="shared" si="75"/>
        <v>0.16045216512645219</v>
      </c>
      <c r="N686" s="94">
        <f t="shared" si="75"/>
        <v>0.16045216512645219</v>
      </c>
      <c r="O686" s="94">
        <f t="shared" si="75"/>
        <v>0.16045216512645219</v>
      </c>
      <c r="P686" s="94">
        <f t="shared" si="75"/>
        <v>0.16045216512645219</v>
      </c>
      <c r="Q686" s="94">
        <f t="shared" si="75"/>
        <v>0.16045216512645219</v>
      </c>
      <c r="R686" s="94">
        <f t="shared" si="75"/>
        <v>0.16045216512645219</v>
      </c>
      <c r="S686" s="93">
        <f>(1+H686)^((5-Dashboard!$F$9)*3/12)</f>
        <v>1.0772428533652252</v>
      </c>
      <c r="T686" s="93">
        <f t="shared" si="73"/>
        <v>1.2500888015546727</v>
      </c>
      <c r="U686" s="93">
        <f t="shared" si="73"/>
        <v>1.4506682563644517</v>
      </c>
      <c r="V686" s="93">
        <f t="shared" si="73"/>
        <v>1.6834311189783431</v>
      </c>
      <c r="W686" s="93">
        <f t="shared" si="73"/>
        <v>1.9535412868596642</v>
      </c>
      <c r="X686" s="93">
        <f t="shared" si="73"/>
        <v>2.2669912160002128</v>
      </c>
      <c r="Y686" s="93">
        <f t="shared" si="72"/>
        <v>2.6307348649300955</v>
      </c>
      <c r="Z686" s="93">
        <f t="shared" si="72"/>
        <v>3.0528419698817739</v>
      </c>
      <c r="AA686" s="93">
        <f t="shared" si="72"/>
        <v>3.5426770737382078</v>
      </c>
      <c r="AB686" s="93">
        <f t="shared" si="72"/>
        <v>4.1111072805633473</v>
      </c>
      <c r="AC686" s="95">
        <f t="shared" si="72"/>
        <v>4.7707433447968572</v>
      </c>
      <c r="AE686" s="96"/>
    </row>
    <row r="687" spans="3:31" ht="24.75" customHeight="1" x14ac:dyDescent="0.25">
      <c r="C687" s="91">
        <f>ABS(E687-Dashboard!$F$13)</f>
        <v>23.026555304920272</v>
      </c>
      <c r="D687" s="92">
        <f t="shared" si="74"/>
        <v>0.16055216512645218</v>
      </c>
      <c r="E687" s="93" cm="1">
        <f t="array" ref="E687">SUM('DRE + DCF'!$S$41/TIR!S687,'DRE + DCF'!$U$41:$AD$41/TIR!T687:AC687,TIR!F687)</f>
        <v>70.64655530492027</v>
      </c>
      <c r="F687" s="100">
        <f>'DRE + DCF'!$AE$38*'DRE + DCF'!$AE$39*(1+G687)/(R687-G687)/AC687</f>
        <v>41.685834751308413</v>
      </c>
      <c r="G687" s="92">
        <f>R687*(1-'DRE + DCF'!$AE$39)</f>
        <v>9.6331299075871304E-2</v>
      </c>
      <c r="H687" s="94">
        <f t="shared" si="70"/>
        <v>0.16055216512645218</v>
      </c>
      <c r="I687" s="94">
        <f t="shared" si="75"/>
        <v>0.16055216512645218</v>
      </c>
      <c r="J687" s="94">
        <f t="shared" si="75"/>
        <v>0.16055216512645218</v>
      </c>
      <c r="K687" s="94">
        <f t="shared" si="75"/>
        <v>0.16055216512645218</v>
      </c>
      <c r="L687" s="94">
        <f t="shared" si="75"/>
        <v>0.16055216512645218</v>
      </c>
      <c r="M687" s="94">
        <f t="shared" si="75"/>
        <v>0.16055216512645218</v>
      </c>
      <c r="N687" s="94">
        <f t="shared" si="75"/>
        <v>0.16055216512645218</v>
      </c>
      <c r="O687" s="94">
        <f t="shared" si="75"/>
        <v>0.16055216512645218</v>
      </c>
      <c r="P687" s="94">
        <f t="shared" si="75"/>
        <v>0.16055216512645218</v>
      </c>
      <c r="Q687" s="94">
        <f t="shared" si="75"/>
        <v>0.16055216512645218</v>
      </c>
      <c r="R687" s="94">
        <f t="shared" si="75"/>
        <v>0.16055216512645218</v>
      </c>
      <c r="S687" s="93">
        <f>(1+H687)^((5-Dashboard!$F$9)*3/12)</f>
        <v>1.07728926715458</v>
      </c>
      <c r="T687" s="93">
        <f t="shared" si="73"/>
        <v>1.2502503914637366</v>
      </c>
      <c r="U687" s="93">
        <f t="shared" si="73"/>
        <v>1.4509807987634338</v>
      </c>
      <c r="V687" s="93">
        <f t="shared" si="73"/>
        <v>1.6839389075618119</v>
      </c>
      <c r="W687" s="93">
        <f t="shared" si="73"/>
        <v>1.9542989451115331</v>
      </c>
      <c r="X687" s="93">
        <f t="shared" si="73"/>
        <v>2.2680658720535312</v>
      </c>
      <c r="Y687" s="93">
        <f t="shared" si="72"/>
        <v>2.6322087584611404</v>
      </c>
      <c r="Z687" s="93">
        <f t="shared" si="72"/>
        <v>3.0548155736968869</v>
      </c>
      <c r="AA687" s="93">
        <f t="shared" si="72"/>
        <v>3.5452728281159271</v>
      </c>
      <c r="AB687" s="93">
        <f t="shared" si="72"/>
        <v>4.1144740566339193</v>
      </c>
      <c r="AC687" s="95">
        <f t="shared" si="72"/>
        <v>4.7750617747831114</v>
      </c>
      <c r="AE687" s="96"/>
    </row>
    <row r="688" spans="3:31" ht="24.75" customHeight="1" x14ac:dyDescent="0.25">
      <c r="C688" s="91">
        <f>ABS(E688-Dashboard!$F$13)</f>
        <v>22.952097040600115</v>
      </c>
      <c r="D688" s="92">
        <f t="shared" si="74"/>
        <v>0.16065216512645217</v>
      </c>
      <c r="E688" s="93" cm="1">
        <f t="array" ref="E688">SUM('DRE + DCF'!$S$41/TIR!S688,'DRE + DCF'!$U$41:$AD$41/TIR!T688:AC688,TIR!F688)</f>
        <v>70.572097040600113</v>
      </c>
      <c r="F688" s="100">
        <f>'DRE + DCF'!$AE$38*'DRE + DCF'!$AE$39*(1+G688)/(R688-G688)/AC688</f>
        <v>41.624491997388375</v>
      </c>
      <c r="G688" s="92">
        <f>R688*(1-'DRE + DCF'!$AE$39)</f>
        <v>9.6391299075871295E-2</v>
      </c>
      <c r="H688" s="94">
        <f t="shared" si="70"/>
        <v>0.16065216512645217</v>
      </c>
      <c r="I688" s="94">
        <f t="shared" si="75"/>
        <v>0.16065216512645217</v>
      </c>
      <c r="J688" s="94">
        <f t="shared" si="75"/>
        <v>0.16065216512645217</v>
      </c>
      <c r="K688" s="94">
        <f t="shared" si="75"/>
        <v>0.16065216512645217</v>
      </c>
      <c r="L688" s="94">
        <f t="shared" ref="I688:R713" si="76">$D688</f>
        <v>0.16065216512645217</v>
      </c>
      <c r="M688" s="94">
        <f t="shared" si="76"/>
        <v>0.16065216512645217</v>
      </c>
      <c r="N688" s="94">
        <f t="shared" si="76"/>
        <v>0.16065216512645217</v>
      </c>
      <c r="O688" s="94">
        <f t="shared" si="76"/>
        <v>0.16065216512645217</v>
      </c>
      <c r="P688" s="94">
        <f t="shared" si="76"/>
        <v>0.16065216512645217</v>
      </c>
      <c r="Q688" s="94">
        <f t="shared" si="76"/>
        <v>0.16065216512645217</v>
      </c>
      <c r="R688" s="94">
        <f t="shared" si="76"/>
        <v>0.16065216512645217</v>
      </c>
      <c r="S688" s="93">
        <f>(1+H688)^((5-Dashboard!$F$9)*3/12)</f>
        <v>1.0773356789443354</v>
      </c>
      <c r="T688" s="93">
        <f t="shared" si="73"/>
        <v>1.2504119883347191</v>
      </c>
      <c r="U688" s="93">
        <f t="shared" si="73"/>
        <v>1.4512933815607636</v>
      </c>
      <c r="V688" s="93">
        <f t="shared" si="73"/>
        <v>1.6844468055421904</v>
      </c>
      <c r="W688" s="93">
        <f t="shared" si="73"/>
        <v>1.9550568318928792</v>
      </c>
      <c r="X688" s="93">
        <f t="shared" si="73"/>
        <v>2.2691409448817321</v>
      </c>
      <c r="Y688" s="93">
        <f t="shared" si="72"/>
        <v>2.6336833506540658</v>
      </c>
      <c r="Z688" s="93">
        <f t="shared" si="72"/>
        <v>3.0567902831941303</v>
      </c>
      <c r="AA688" s="93">
        <f t="shared" si="72"/>
        <v>3.5478702605267678</v>
      </c>
      <c r="AB688" s="93">
        <f t="shared" si="72"/>
        <v>4.1178432994681424</v>
      </c>
      <c r="AC688" s="95">
        <f t="shared" si="72"/>
        <v>4.7793837411791529</v>
      </c>
      <c r="AE688" s="96"/>
    </row>
    <row r="689" spans="3:31" ht="24.75" customHeight="1" x14ac:dyDescent="0.25">
      <c r="C689" s="91">
        <f>ABS(E689-Dashboard!$F$13)</f>
        <v>22.877757400975376</v>
      </c>
      <c r="D689" s="92">
        <f t="shared" si="74"/>
        <v>0.16075216512645216</v>
      </c>
      <c r="E689" s="93" cm="1">
        <f t="array" ref="E689">SUM('DRE + DCF'!$S$41/TIR!S689,'DRE + DCF'!$U$41:$AD$41/TIR!T689:AC689,TIR!F689)</f>
        <v>70.497757400975374</v>
      </c>
      <c r="F689" s="100">
        <f>'DRE + DCF'!$AE$38*'DRE + DCF'!$AE$39*(1+G689)/(R689-G689)/AC689</f>
        <v>41.563258731592171</v>
      </c>
      <c r="G689" s="92">
        <f>R689*(1-'DRE + DCF'!$AE$39)</f>
        <v>9.6451299075871286E-2</v>
      </c>
      <c r="H689" s="94">
        <f t="shared" si="70"/>
        <v>0.16075216512645216</v>
      </c>
      <c r="I689" s="94">
        <f t="shared" si="76"/>
        <v>0.16075216512645216</v>
      </c>
      <c r="J689" s="94">
        <f t="shared" si="76"/>
        <v>0.16075216512645216</v>
      </c>
      <c r="K689" s="94">
        <f t="shared" si="76"/>
        <v>0.16075216512645216</v>
      </c>
      <c r="L689" s="94">
        <f t="shared" si="76"/>
        <v>0.16075216512645216</v>
      </c>
      <c r="M689" s="94">
        <f t="shared" si="76"/>
        <v>0.16075216512645216</v>
      </c>
      <c r="N689" s="94">
        <f t="shared" si="76"/>
        <v>0.16075216512645216</v>
      </c>
      <c r="O689" s="94">
        <f t="shared" si="76"/>
        <v>0.16075216512645216</v>
      </c>
      <c r="P689" s="94">
        <f t="shared" si="76"/>
        <v>0.16075216512645216</v>
      </c>
      <c r="Q689" s="94">
        <f t="shared" si="76"/>
        <v>0.16075216512645216</v>
      </c>
      <c r="R689" s="94">
        <f t="shared" si="76"/>
        <v>0.16075216512645216</v>
      </c>
      <c r="S689" s="93">
        <f>(1+H689)^((5-Dashboard!$F$9)*3/12)</f>
        <v>1.0773820887347496</v>
      </c>
      <c r="T689" s="93">
        <f t="shared" si="73"/>
        <v>1.25057359216732</v>
      </c>
      <c r="U689" s="93">
        <f t="shared" si="73"/>
        <v>1.4516060047581814</v>
      </c>
      <c r="V689" s="93">
        <f t="shared" si="73"/>
        <v>1.6849548129336178</v>
      </c>
      <c r="W689" s="93">
        <f t="shared" si="73"/>
        <v>1.9558149472529329</v>
      </c>
      <c r="X689" s="93">
        <f t="shared" si="73"/>
        <v>2.2702164346105196</v>
      </c>
      <c r="Y689" s="93">
        <f t="shared" si="72"/>
        <v>2.6351586417798152</v>
      </c>
      <c r="Z689" s="93">
        <f t="shared" si="72"/>
        <v>3.0587660988976011</v>
      </c>
      <c r="AA689" s="93">
        <f t="shared" si="72"/>
        <v>3.5504693719107818</v>
      </c>
      <c r="AB689" s="93">
        <f t="shared" si="72"/>
        <v>4.1212150106605945</v>
      </c>
      <c r="AC689" s="95">
        <f t="shared" si="72"/>
        <v>4.7837092465759197</v>
      </c>
      <c r="AE689" s="96"/>
    </row>
    <row r="690" spans="3:31" ht="24.75" customHeight="1" x14ac:dyDescent="0.25">
      <c r="C690" s="91">
        <f>ABS(E690-Dashboard!$F$13)</f>
        <v>22.803536140002898</v>
      </c>
      <c r="D690" s="92">
        <f t="shared" si="74"/>
        <v>0.16085216512645215</v>
      </c>
      <c r="E690" s="93" cm="1">
        <f t="array" ref="E690">SUM('DRE + DCF'!$S$41/TIR!S690,'DRE + DCF'!$U$41:$AD$41/TIR!T690:AC690,TIR!F690)</f>
        <v>70.423536140002895</v>
      </c>
      <c r="F690" s="100">
        <f>'DRE + DCF'!$AE$38*'DRE + DCF'!$AE$39*(1+G690)/(R690-G690)/AC690</f>
        <v>41.502134715721162</v>
      </c>
      <c r="G690" s="92">
        <f>R690*(1-'DRE + DCF'!$AE$39)</f>
        <v>9.651129907587129E-2</v>
      </c>
      <c r="H690" s="94">
        <f t="shared" si="70"/>
        <v>0.16085216512645215</v>
      </c>
      <c r="I690" s="94">
        <f t="shared" si="76"/>
        <v>0.16085216512645215</v>
      </c>
      <c r="J690" s="94">
        <f t="shared" si="76"/>
        <v>0.16085216512645215</v>
      </c>
      <c r="K690" s="94">
        <f t="shared" si="76"/>
        <v>0.16085216512645215</v>
      </c>
      <c r="L690" s="94">
        <f t="shared" si="76"/>
        <v>0.16085216512645215</v>
      </c>
      <c r="M690" s="94">
        <f t="shared" si="76"/>
        <v>0.16085216512645215</v>
      </c>
      <c r="N690" s="94">
        <f t="shared" si="76"/>
        <v>0.16085216512645215</v>
      </c>
      <c r="O690" s="94">
        <f t="shared" si="76"/>
        <v>0.16085216512645215</v>
      </c>
      <c r="P690" s="94">
        <f t="shared" si="76"/>
        <v>0.16085216512645215</v>
      </c>
      <c r="Q690" s="94">
        <f t="shared" si="76"/>
        <v>0.16085216512645215</v>
      </c>
      <c r="R690" s="94">
        <f t="shared" si="76"/>
        <v>0.16085216512645215</v>
      </c>
      <c r="S690" s="93">
        <f>(1+H690)^((5-Dashboard!$F$9)*3/12)</f>
        <v>1.0774284965260814</v>
      </c>
      <c r="T690" s="93">
        <f t="shared" si="73"/>
        <v>1.2507352029612397</v>
      </c>
      <c r="U690" s="93">
        <f t="shared" si="73"/>
        <v>1.4519186683574277</v>
      </c>
      <c r="V690" s="93">
        <f t="shared" si="73"/>
        <v>1.685462929750235</v>
      </c>
      <c r="W690" s="93">
        <f t="shared" si="73"/>
        <v>1.9565732912409335</v>
      </c>
      <c r="X690" s="93">
        <f t="shared" si="73"/>
        <v>2.2712923413656259</v>
      </c>
      <c r="Y690" s="93">
        <f t="shared" si="72"/>
        <v>2.6366346321094154</v>
      </c>
      <c r="Z690" s="93">
        <f t="shared" si="72"/>
        <v>3.0607430213316014</v>
      </c>
      <c r="AA690" s="93">
        <f t="shared" si="72"/>
        <v>3.553070163208468</v>
      </c>
      <c r="AB690" s="93">
        <f t="shared" si="72"/>
        <v>4.1245891918067468</v>
      </c>
      <c r="AC690" s="95">
        <f t="shared" si="72"/>
        <v>4.7880382935660251</v>
      </c>
      <c r="AE690" s="96"/>
    </row>
    <row r="691" spans="3:31" ht="24.75" customHeight="1" x14ac:dyDescent="0.25">
      <c r="C691" s="91">
        <f>ABS(E691-Dashboard!$F$13)</f>
        <v>22.729433012277035</v>
      </c>
      <c r="D691" s="92">
        <f t="shared" si="74"/>
        <v>0.16095216512645213</v>
      </c>
      <c r="E691" s="93" cm="1">
        <f t="array" ref="E691">SUM('DRE + DCF'!$S$41/TIR!S691,'DRE + DCF'!$U$41:$AD$41/TIR!T691:AC691,TIR!F691)</f>
        <v>70.349433012277032</v>
      </c>
      <c r="F691" s="100">
        <f>'DRE + DCF'!$AE$38*'DRE + DCF'!$AE$39*(1+G691)/(R691-G691)/AC691</f>
        <v>41.441119712206479</v>
      </c>
      <c r="G691" s="92">
        <f>R691*(1-'DRE + DCF'!$AE$39)</f>
        <v>9.6571299075871281E-2</v>
      </c>
      <c r="H691" s="94">
        <f t="shared" ref="H691:H754" si="77">$D691</f>
        <v>0.16095216512645213</v>
      </c>
      <c r="I691" s="94">
        <f t="shared" si="76"/>
        <v>0.16095216512645213</v>
      </c>
      <c r="J691" s="94">
        <f t="shared" si="76"/>
        <v>0.16095216512645213</v>
      </c>
      <c r="K691" s="94">
        <f t="shared" si="76"/>
        <v>0.16095216512645213</v>
      </c>
      <c r="L691" s="94">
        <f t="shared" si="76"/>
        <v>0.16095216512645213</v>
      </c>
      <c r="M691" s="94">
        <f t="shared" si="76"/>
        <v>0.16095216512645213</v>
      </c>
      <c r="N691" s="94">
        <f t="shared" si="76"/>
        <v>0.16095216512645213</v>
      </c>
      <c r="O691" s="94">
        <f t="shared" si="76"/>
        <v>0.16095216512645213</v>
      </c>
      <c r="P691" s="94">
        <f t="shared" si="76"/>
        <v>0.16095216512645213</v>
      </c>
      <c r="Q691" s="94">
        <f t="shared" si="76"/>
        <v>0.16095216512645213</v>
      </c>
      <c r="R691" s="94">
        <f t="shared" si="76"/>
        <v>0.16095216512645213</v>
      </c>
      <c r="S691" s="93">
        <f>(1+H691)^((5-Dashboard!$F$9)*3/12)</f>
        <v>1.0774749023185886</v>
      </c>
      <c r="T691" s="93">
        <f t="shared" si="73"/>
        <v>1.2508968207161779</v>
      </c>
      <c r="U691" s="93">
        <f t="shared" si="73"/>
        <v>1.452231372360242</v>
      </c>
      <c r="V691" s="93">
        <f t="shared" si="73"/>
        <v>1.6859711560061819</v>
      </c>
      <c r="W691" s="93">
        <f t="shared" si="73"/>
        <v>1.9573318639061241</v>
      </c>
      <c r="X691" s="93">
        <f t="shared" si="73"/>
        <v>2.272368665272809</v>
      </c>
      <c r="Y691" s="93">
        <f t="shared" si="72"/>
        <v>2.6381113219139736</v>
      </c>
      <c r="Z691" s="93">
        <f t="shared" si="72"/>
        <v>3.0627210510206342</v>
      </c>
      <c r="AA691" s="93">
        <f t="shared" si="72"/>
        <v>3.5556726353607679</v>
      </c>
      <c r="AB691" s="93">
        <f t="shared" si="72"/>
        <v>4.1279658445029614</v>
      </c>
      <c r="AC691" s="95">
        <f t="shared" si="72"/>
        <v>4.7923708847437565</v>
      </c>
      <c r="AE691" s="96"/>
    </row>
    <row r="692" spans="3:31" ht="24.75" customHeight="1" x14ac:dyDescent="0.25">
      <c r="C692" s="91">
        <f>ABS(E692-Dashboard!$F$13)</f>
        <v>22.655447773027639</v>
      </c>
      <c r="D692" s="92">
        <f t="shared" si="74"/>
        <v>0.16105216512645212</v>
      </c>
      <c r="E692" s="93" cm="1">
        <f t="array" ref="E692">SUM('DRE + DCF'!$S$41/TIR!S692,'DRE + DCF'!$U$41:$AD$41/TIR!T692:AC692,TIR!F692)</f>
        <v>70.275447773027636</v>
      </c>
      <c r="F692" s="100">
        <f>'DRE + DCF'!$AE$38*'DRE + DCF'!$AE$39*(1+G692)/(R692-G692)/AC692</f>
        <v>41.380213484107045</v>
      </c>
      <c r="G692" s="92">
        <f>R692*(1-'DRE + DCF'!$AE$39)</f>
        <v>9.6631299075871271E-2</v>
      </c>
      <c r="H692" s="94">
        <f t="shared" si="77"/>
        <v>0.16105216512645212</v>
      </c>
      <c r="I692" s="94">
        <f t="shared" si="76"/>
        <v>0.16105216512645212</v>
      </c>
      <c r="J692" s="94">
        <f t="shared" si="76"/>
        <v>0.16105216512645212</v>
      </c>
      <c r="K692" s="94">
        <f t="shared" si="76"/>
        <v>0.16105216512645212</v>
      </c>
      <c r="L692" s="94">
        <f t="shared" si="76"/>
        <v>0.16105216512645212</v>
      </c>
      <c r="M692" s="94">
        <f t="shared" si="76"/>
        <v>0.16105216512645212</v>
      </c>
      <c r="N692" s="94">
        <f t="shared" si="76"/>
        <v>0.16105216512645212</v>
      </c>
      <c r="O692" s="94">
        <f t="shared" si="76"/>
        <v>0.16105216512645212</v>
      </c>
      <c r="P692" s="94">
        <f t="shared" si="76"/>
        <v>0.16105216512645212</v>
      </c>
      <c r="Q692" s="94">
        <f t="shared" si="76"/>
        <v>0.16105216512645212</v>
      </c>
      <c r="R692" s="94">
        <f t="shared" si="76"/>
        <v>0.16105216512645212</v>
      </c>
      <c r="S692" s="93">
        <f>(1+H692)^((5-Dashboard!$F$9)*3/12)</f>
        <v>1.0775213061125297</v>
      </c>
      <c r="T692" s="93">
        <f t="shared" si="73"/>
        <v>1.2510584454318352</v>
      </c>
      <c r="U692" s="93">
        <f t="shared" si="73"/>
        <v>1.4525441167683655</v>
      </c>
      <c r="V692" s="93">
        <f t="shared" si="73"/>
        <v>1.6864794917156007</v>
      </c>
      <c r="W692" s="93">
        <f t="shared" si="73"/>
        <v>1.9580906652977565</v>
      </c>
      <c r="X692" s="93">
        <f t="shared" si="73"/>
        <v>2.2734454064578551</v>
      </c>
      <c r="Y692" s="93">
        <f t="shared" si="72"/>
        <v>2.6395887114646794</v>
      </c>
      <c r="Z692" s="93">
        <f t="shared" si="72"/>
        <v>3.0647001884894078</v>
      </c>
      <c r="AA692" s="93">
        <f t="shared" si="72"/>
        <v>3.5582767893090725</v>
      </c>
      <c r="AB692" s="93">
        <f t="shared" si="72"/>
        <v>4.1313449703464986</v>
      </c>
      <c r="AC692" s="95">
        <f t="shared" si="72"/>
        <v>4.7967070227050801</v>
      </c>
      <c r="AE692" s="96"/>
    </row>
    <row r="693" spans="3:31" ht="24.75" customHeight="1" x14ac:dyDescent="0.25">
      <c r="C693" s="91">
        <f>ABS(E693-Dashboard!$F$13)</f>
        <v>22.581580178118209</v>
      </c>
      <c r="D693" s="92">
        <f t="shared" si="74"/>
        <v>0.16115216512645211</v>
      </c>
      <c r="E693" s="93" cm="1">
        <f t="array" ref="E693">SUM('DRE + DCF'!$S$41/TIR!S693,'DRE + DCF'!$U$41:$AD$41/TIR!T693:AC693,TIR!F693)</f>
        <v>70.201580178118206</v>
      </c>
      <c r="F693" s="100">
        <f>'DRE + DCF'!$AE$38*'DRE + DCF'!$AE$39*(1+G693)/(R693-G693)/AC693</f>
        <v>41.319415795107595</v>
      </c>
      <c r="G693" s="92">
        <f>R693*(1-'DRE + DCF'!$AE$39)</f>
        <v>9.6691299075871262E-2</v>
      </c>
      <c r="H693" s="94">
        <f t="shared" si="77"/>
        <v>0.16115216512645211</v>
      </c>
      <c r="I693" s="94">
        <f t="shared" si="76"/>
        <v>0.16115216512645211</v>
      </c>
      <c r="J693" s="94">
        <f t="shared" si="76"/>
        <v>0.16115216512645211</v>
      </c>
      <c r="K693" s="94">
        <f t="shared" si="76"/>
        <v>0.16115216512645211</v>
      </c>
      <c r="L693" s="94">
        <f t="shared" si="76"/>
        <v>0.16115216512645211</v>
      </c>
      <c r="M693" s="94">
        <f t="shared" si="76"/>
        <v>0.16115216512645211</v>
      </c>
      <c r="N693" s="94">
        <f t="shared" si="76"/>
        <v>0.16115216512645211</v>
      </c>
      <c r="O693" s="94">
        <f t="shared" si="76"/>
        <v>0.16115216512645211</v>
      </c>
      <c r="P693" s="94">
        <f t="shared" si="76"/>
        <v>0.16115216512645211</v>
      </c>
      <c r="Q693" s="94">
        <f t="shared" si="76"/>
        <v>0.16115216512645211</v>
      </c>
      <c r="R693" s="94">
        <f t="shared" si="76"/>
        <v>0.16115216512645211</v>
      </c>
      <c r="S693" s="93">
        <f>(1+H693)^((5-Dashboard!$F$9)*3/12)</f>
        <v>1.0775677079081629</v>
      </c>
      <c r="T693" s="93">
        <f t="shared" si="73"/>
        <v>1.2512200771079116</v>
      </c>
      <c r="U693" s="93">
        <f t="shared" si="73"/>
        <v>1.4528569015835378</v>
      </c>
      <c r="V693" s="93">
        <f t="shared" si="73"/>
        <v>1.6869879368926335</v>
      </c>
      <c r="W693" s="93">
        <f t="shared" si="73"/>
        <v>1.9588496954650878</v>
      </c>
      <c r="X693" s="93">
        <f t="shared" si="73"/>
        <v>2.2745225650465777</v>
      </c>
      <c r="Y693" s="93">
        <f t="shared" si="72"/>
        <v>2.6410668010328049</v>
      </c>
      <c r="Z693" s="93">
        <f t="shared" si="72"/>
        <v>3.066680434262834</v>
      </c>
      <c r="AA693" s="93">
        <f t="shared" si="72"/>
        <v>3.5608826259952178</v>
      </c>
      <c r="AB693" s="93">
        <f t="shared" si="72"/>
        <v>4.1347265709355137</v>
      </c>
      <c r="AC693" s="95">
        <f t="shared" si="72"/>
        <v>4.8010467100476424</v>
      </c>
      <c r="AE693" s="96"/>
    </row>
    <row r="694" spans="3:31" ht="24.75" customHeight="1" x14ac:dyDescent="0.25">
      <c r="C694" s="91">
        <f>ABS(E694-Dashboard!$F$13)</f>
        <v>22.507829984043759</v>
      </c>
      <c r="D694" s="92">
        <f t="shared" si="74"/>
        <v>0.1612521651264521</v>
      </c>
      <c r="E694" s="93" cm="1">
        <f t="array" ref="E694">SUM('DRE + DCF'!$S$41/TIR!S694,'DRE + DCF'!$U$41:$AD$41/TIR!T694:AC694,TIR!F694)</f>
        <v>70.127829984043757</v>
      </c>
      <c r="F694" s="100">
        <f>'DRE + DCF'!$AE$38*'DRE + DCF'!$AE$39*(1+G694)/(R694-G694)/AC694</f>
        <v>41.258726409516697</v>
      </c>
      <c r="G694" s="92">
        <f>R694*(1-'DRE + DCF'!$AE$39)</f>
        <v>9.6751299075871253E-2</v>
      </c>
      <c r="H694" s="94">
        <f t="shared" si="77"/>
        <v>0.1612521651264521</v>
      </c>
      <c r="I694" s="94">
        <f t="shared" si="76"/>
        <v>0.1612521651264521</v>
      </c>
      <c r="J694" s="94">
        <f t="shared" si="76"/>
        <v>0.1612521651264521</v>
      </c>
      <c r="K694" s="94">
        <f t="shared" si="76"/>
        <v>0.1612521651264521</v>
      </c>
      <c r="L694" s="94">
        <f t="shared" si="76"/>
        <v>0.1612521651264521</v>
      </c>
      <c r="M694" s="94">
        <f t="shared" si="76"/>
        <v>0.1612521651264521</v>
      </c>
      <c r="N694" s="94">
        <f t="shared" si="76"/>
        <v>0.1612521651264521</v>
      </c>
      <c r="O694" s="94">
        <f t="shared" si="76"/>
        <v>0.1612521651264521</v>
      </c>
      <c r="P694" s="94">
        <f t="shared" si="76"/>
        <v>0.1612521651264521</v>
      </c>
      <c r="Q694" s="94">
        <f t="shared" si="76"/>
        <v>0.1612521651264521</v>
      </c>
      <c r="R694" s="94">
        <f t="shared" si="76"/>
        <v>0.1612521651264521</v>
      </c>
      <c r="S694" s="93">
        <f>(1+H694)^((5-Dashboard!$F$9)*3/12)</f>
        <v>1.0776141077057464</v>
      </c>
      <c r="T694" s="93">
        <f t="shared" si="73"/>
        <v>1.2513817157441076</v>
      </c>
      <c r="U694" s="93">
        <f t="shared" si="73"/>
        <v>1.4531697268074992</v>
      </c>
      <c r="V694" s="93">
        <f t="shared" si="73"/>
        <v>1.6874964915514232</v>
      </c>
      <c r="W694" s="93">
        <f t="shared" si="73"/>
        <v>1.9596089544573818</v>
      </c>
      <c r="X694" s="93">
        <f t="shared" si="73"/>
        <v>2.2756001411648175</v>
      </c>
      <c r="Y694" s="93">
        <f t="shared" si="72"/>
        <v>2.642545590889704</v>
      </c>
      <c r="Z694" s="93">
        <f t="shared" si="72"/>
        <v>3.0686617888660281</v>
      </c>
      <c r="AA694" s="93">
        <f t="shared" si="72"/>
        <v>3.5634901463614868</v>
      </c>
      <c r="AB694" s="93">
        <f t="shared" si="72"/>
        <v>4.1381106478690537</v>
      </c>
      <c r="AC694" s="95">
        <f t="shared" si="72"/>
        <v>4.8053899493707632</v>
      </c>
      <c r="AE694" s="96"/>
    </row>
    <row r="695" spans="3:31" ht="24.75" customHeight="1" x14ac:dyDescent="0.25">
      <c r="C695" s="91">
        <f>ABS(E695-Dashboard!$F$13)</f>
        <v>22.434196947928875</v>
      </c>
      <c r="D695" s="92">
        <f t="shared" si="74"/>
        <v>0.16135216512645209</v>
      </c>
      <c r="E695" s="93" cm="1">
        <f t="array" ref="E695">SUM('DRE + DCF'!$S$41/TIR!S695,'DRE + DCF'!$U$41:$AD$41/TIR!T695:AC695,TIR!F695)</f>
        <v>70.054196947928872</v>
      </c>
      <c r="F695" s="100">
        <f>'DRE + DCF'!$AE$38*'DRE + DCF'!$AE$39*(1+G695)/(R695-G695)/AC695</f>
        <v>41.198145092264731</v>
      </c>
      <c r="G695" s="92">
        <f>R695*(1-'DRE + DCF'!$AE$39)</f>
        <v>9.6811299075871257E-2</v>
      </c>
      <c r="H695" s="94">
        <f t="shared" si="77"/>
        <v>0.16135216512645209</v>
      </c>
      <c r="I695" s="94">
        <f t="shared" si="76"/>
        <v>0.16135216512645209</v>
      </c>
      <c r="J695" s="94">
        <f t="shared" si="76"/>
        <v>0.16135216512645209</v>
      </c>
      <c r="K695" s="94">
        <f t="shared" si="76"/>
        <v>0.16135216512645209</v>
      </c>
      <c r="L695" s="94">
        <f t="shared" si="76"/>
        <v>0.16135216512645209</v>
      </c>
      <c r="M695" s="94">
        <f t="shared" si="76"/>
        <v>0.16135216512645209</v>
      </c>
      <c r="N695" s="94">
        <f t="shared" si="76"/>
        <v>0.16135216512645209</v>
      </c>
      <c r="O695" s="94">
        <f t="shared" si="76"/>
        <v>0.16135216512645209</v>
      </c>
      <c r="P695" s="94">
        <f t="shared" si="76"/>
        <v>0.16135216512645209</v>
      </c>
      <c r="Q695" s="94">
        <f t="shared" si="76"/>
        <v>0.16135216512645209</v>
      </c>
      <c r="R695" s="94">
        <f t="shared" si="76"/>
        <v>0.16135216512645209</v>
      </c>
      <c r="S695" s="93">
        <f>(1+H695)^((5-Dashboard!$F$9)*3/12)</f>
        <v>1.0776605055055382</v>
      </c>
      <c r="T695" s="93">
        <f t="shared" si="73"/>
        <v>1.2515433613401235</v>
      </c>
      <c r="U695" s="93">
        <f t="shared" si="73"/>
        <v>1.4534825924419899</v>
      </c>
      <c r="V695" s="93">
        <f t="shared" si="73"/>
        <v>1.6880051557061133</v>
      </c>
      <c r="W695" s="93">
        <f t="shared" si="73"/>
        <v>1.9603684423239085</v>
      </c>
      <c r="X695" s="93">
        <f t="shared" si="73"/>
        <v>2.2766781349384413</v>
      </c>
      <c r="Y695" s="93">
        <f t="shared" si="72"/>
        <v>2.6440250813068116</v>
      </c>
      <c r="Z695" s="93">
        <f t="shared" si="72"/>
        <v>3.0706442528243088</v>
      </c>
      <c r="AA695" s="93">
        <f t="shared" si="72"/>
        <v>3.5660993513506076</v>
      </c>
      <c r="AB695" s="93">
        <f t="shared" si="72"/>
        <v>4.1414972027470647</v>
      </c>
      <c r="AC695" s="95">
        <f t="shared" si="72"/>
        <v>4.8097367432754483</v>
      </c>
      <c r="AE695" s="96"/>
    </row>
    <row r="696" spans="3:31" ht="24.75" customHeight="1" x14ac:dyDescent="0.25">
      <c r="C696" s="91">
        <f>ABS(E696-Dashboard!$F$13)</f>
        <v>22.360680827525805</v>
      </c>
      <c r="D696" s="92">
        <f t="shared" si="74"/>
        <v>0.16145216512645208</v>
      </c>
      <c r="E696" s="93" cm="1">
        <f t="array" ref="E696">SUM('DRE + DCF'!$S$41/TIR!S696,'DRE + DCF'!$U$41:$AD$41/TIR!T696:AC696,TIR!F696)</f>
        <v>69.980680827525802</v>
      </c>
      <c r="F696" s="100">
        <f>'DRE + DCF'!$AE$38*'DRE + DCF'!$AE$39*(1+G696)/(R696-G696)/AC696</f>
        <v>41.137671608902025</v>
      </c>
      <c r="G696" s="92">
        <f>R696*(1-'DRE + DCF'!$AE$39)</f>
        <v>9.6871299075871248E-2</v>
      </c>
      <c r="H696" s="94">
        <f t="shared" si="77"/>
        <v>0.16145216512645208</v>
      </c>
      <c r="I696" s="94">
        <f t="shared" si="76"/>
        <v>0.16145216512645208</v>
      </c>
      <c r="J696" s="94">
        <f t="shared" si="76"/>
        <v>0.16145216512645208</v>
      </c>
      <c r="K696" s="94">
        <f t="shared" si="76"/>
        <v>0.16145216512645208</v>
      </c>
      <c r="L696" s="94">
        <f t="shared" si="76"/>
        <v>0.16145216512645208</v>
      </c>
      <c r="M696" s="94">
        <f t="shared" si="76"/>
        <v>0.16145216512645208</v>
      </c>
      <c r="N696" s="94">
        <f t="shared" si="76"/>
        <v>0.16145216512645208</v>
      </c>
      <c r="O696" s="94">
        <f t="shared" si="76"/>
        <v>0.16145216512645208</v>
      </c>
      <c r="P696" s="94">
        <f t="shared" si="76"/>
        <v>0.16145216512645208</v>
      </c>
      <c r="Q696" s="94">
        <f t="shared" si="76"/>
        <v>0.16145216512645208</v>
      </c>
      <c r="R696" s="94">
        <f t="shared" si="76"/>
        <v>0.16145216512645208</v>
      </c>
      <c r="S696" s="93">
        <f>(1+H696)^((5-Dashboard!$F$9)*3/12)</f>
        <v>1.0777069013077962</v>
      </c>
      <c r="T696" s="93">
        <f t="shared" si="73"/>
        <v>1.2517050138956594</v>
      </c>
      <c r="U696" s="93">
        <f t="shared" si="73"/>
        <v>1.4537954984887493</v>
      </c>
      <c r="V696" s="93">
        <f t="shared" si="73"/>
        <v>1.6885139293708475</v>
      </c>
      <c r="W696" s="93">
        <f t="shared" si="73"/>
        <v>1.961128159113944</v>
      </c>
      <c r="X696" s="93">
        <f t="shared" si="73"/>
        <v>2.2777565464933431</v>
      </c>
      <c r="Y696" s="93">
        <f t="shared" si="72"/>
        <v>2.6455052725556434</v>
      </c>
      <c r="Z696" s="93">
        <f t="shared" si="72"/>
        <v>3.0726278266631963</v>
      </c>
      <c r="AA696" s="93">
        <f t="shared" si="72"/>
        <v>3.5687102419057539</v>
      </c>
      <c r="AB696" s="93">
        <f t="shared" si="72"/>
        <v>4.1448862371703825</v>
      </c>
      <c r="AC696" s="95">
        <f t="shared" si="72"/>
        <v>4.814087094364373</v>
      </c>
      <c r="AE696" s="96"/>
    </row>
    <row r="697" spans="3:31" ht="24.75" customHeight="1" x14ac:dyDescent="0.25">
      <c r="C697" s="91">
        <f>ABS(E697-Dashboard!$F$13)</f>
        <v>22.287281381212303</v>
      </c>
      <c r="D697" s="92">
        <f t="shared" si="74"/>
        <v>0.16155216512645207</v>
      </c>
      <c r="E697" s="93" cm="1">
        <f t="array" ref="E697">SUM('DRE + DCF'!$S$41/TIR!S697,'DRE + DCF'!$U$41:$AD$41/TIR!T697:AC697,TIR!F697)</f>
        <v>69.9072813812123</v>
      </c>
      <c r="F697" s="100">
        <f>'DRE + DCF'!$AE$38*'DRE + DCF'!$AE$39*(1+G697)/(R697-G697)/AC697</f>
        <v>41.077305725596695</v>
      </c>
      <c r="G697" s="92">
        <f>R697*(1-'DRE + DCF'!$AE$39)</f>
        <v>9.6931299075871238E-2</v>
      </c>
      <c r="H697" s="94">
        <f t="shared" si="77"/>
        <v>0.16155216512645207</v>
      </c>
      <c r="I697" s="94">
        <f t="shared" si="76"/>
        <v>0.16155216512645207</v>
      </c>
      <c r="J697" s="94">
        <f t="shared" si="76"/>
        <v>0.16155216512645207</v>
      </c>
      <c r="K697" s="94">
        <f t="shared" si="76"/>
        <v>0.16155216512645207</v>
      </c>
      <c r="L697" s="94">
        <f t="shared" si="76"/>
        <v>0.16155216512645207</v>
      </c>
      <c r="M697" s="94">
        <f t="shared" si="76"/>
        <v>0.16155216512645207</v>
      </c>
      <c r="N697" s="94">
        <f t="shared" si="76"/>
        <v>0.16155216512645207</v>
      </c>
      <c r="O697" s="94">
        <f t="shared" si="76"/>
        <v>0.16155216512645207</v>
      </c>
      <c r="P697" s="94">
        <f t="shared" si="76"/>
        <v>0.16155216512645207</v>
      </c>
      <c r="Q697" s="94">
        <f t="shared" si="76"/>
        <v>0.16155216512645207</v>
      </c>
      <c r="R697" s="94">
        <f t="shared" si="76"/>
        <v>0.16155216512645207</v>
      </c>
      <c r="S697" s="93">
        <f>(1+H697)^((5-Dashboard!$F$9)*3/12)</f>
        <v>1.0777532951127786</v>
      </c>
      <c r="T697" s="93">
        <f t="shared" si="73"/>
        <v>1.251866673410416</v>
      </c>
      <c r="U697" s="93">
        <f t="shared" si="73"/>
        <v>1.4541084449495176</v>
      </c>
      <c r="V697" s="93">
        <f t="shared" si="73"/>
        <v>1.6890228125597704</v>
      </c>
      <c r="W697" s="93">
        <f t="shared" si="73"/>
        <v>1.9618881048767707</v>
      </c>
      <c r="X697" s="93">
        <f t="shared" si="73"/>
        <v>2.2788353759554445</v>
      </c>
      <c r="Y697" s="93">
        <f t="shared" si="72"/>
        <v>2.6469861649077986</v>
      </c>
      <c r="Z697" s="93">
        <f t="shared" si="72"/>
        <v>3.074612510908417</v>
      </c>
      <c r="AA697" s="93">
        <f t="shared" si="72"/>
        <v>3.5713228189705486</v>
      </c>
      <c r="AB697" s="93">
        <f t="shared" si="72"/>
        <v>4.1482777527407446</v>
      </c>
      <c r="AC697" s="95">
        <f t="shared" si="72"/>
        <v>4.8184410052419047</v>
      </c>
      <c r="AE697" s="96"/>
    </row>
    <row r="698" spans="3:31" ht="24.75" customHeight="1" x14ac:dyDescent="0.25">
      <c r="C698" s="91">
        <f>ABS(E698-Dashboard!$F$13)</f>
        <v>22.213998367989895</v>
      </c>
      <c r="D698" s="92">
        <f t="shared" si="74"/>
        <v>0.16165216512645206</v>
      </c>
      <c r="E698" s="93" cm="1">
        <f t="array" ref="E698">SUM('DRE + DCF'!$S$41/TIR!S698,'DRE + DCF'!$U$41:$AD$41/TIR!T698:AC698,TIR!F698)</f>
        <v>69.833998367989892</v>
      </c>
      <c r="F698" s="100">
        <f>'DRE + DCF'!$AE$38*'DRE + DCF'!$AE$39*(1+G698)/(R698-G698)/AC698</f>
        <v>41.017047209132905</v>
      </c>
      <c r="G698" s="92">
        <f>R698*(1-'DRE + DCF'!$AE$39)</f>
        <v>9.6991299075871229E-2</v>
      </c>
      <c r="H698" s="94">
        <f t="shared" si="77"/>
        <v>0.16165216512645206</v>
      </c>
      <c r="I698" s="94">
        <f t="shared" si="76"/>
        <v>0.16165216512645206</v>
      </c>
      <c r="J698" s="94">
        <f t="shared" si="76"/>
        <v>0.16165216512645206</v>
      </c>
      <c r="K698" s="94">
        <f t="shared" si="76"/>
        <v>0.16165216512645206</v>
      </c>
      <c r="L698" s="94">
        <f t="shared" si="76"/>
        <v>0.16165216512645206</v>
      </c>
      <c r="M698" s="94">
        <f t="shared" si="76"/>
        <v>0.16165216512645206</v>
      </c>
      <c r="N698" s="94">
        <f t="shared" si="76"/>
        <v>0.16165216512645206</v>
      </c>
      <c r="O698" s="94">
        <f t="shared" si="76"/>
        <v>0.16165216512645206</v>
      </c>
      <c r="P698" s="94">
        <f t="shared" si="76"/>
        <v>0.16165216512645206</v>
      </c>
      <c r="Q698" s="94">
        <f t="shared" si="76"/>
        <v>0.16165216512645206</v>
      </c>
      <c r="R698" s="94">
        <f t="shared" si="76"/>
        <v>0.16165216512645206</v>
      </c>
      <c r="S698" s="93">
        <f>(1+H698)^((5-Dashboard!$F$9)*3/12)</f>
        <v>1.0777996869207431</v>
      </c>
      <c r="T698" s="93">
        <f t="shared" si="73"/>
        <v>1.2520283398840932</v>
      </c>
      <c r="U698" s="93">
        <f t="shared" si="73"/>
        <v>1.4544214318260342</v>
      </c>
      <c r="V698" s="93">
        <f t="shared" si="73"/>
        <v>1.689531805287027</v>
      </c>
      <c r="W698" s="93">
        <f t="shared" si="73"/>
        <v>1.962648279661678</v>
      </c>
      <c r="X698" s="93">
        <f t="shared" si="73"/>
        <v>2.2799146234506944</v>
      </c>
      <c r="Y698" s="93">
        <f t="shared" si="72"/>
        <v>2.6484677586349585</v>
      </c>
      <c r="Z698" s="93">
        <f t="shared" si="72"/>
        <v>3.0765983060859008</v>
      </c>
      <c r="AA698" s="93">
        <f t="shared" si="72"/>
        <v>3.5739370834890614</v>
      </c>
      <c r="AB698" s="93">
        <f t="shared" si="72"/>
        <v>4.1516717510607855</v>
      </c>
      <c r="AC698" s="95">
        <f t="shared" si="72"/>
        <v>4.8227984785140894</v>
      </c>
      <c r="AE698" s="96"/>
    </row>
    <row r="699" spans="3:31" ht="24.75" customHeight="1" x14ac:dyDescent="0.25">
      <c r="C699" s="91">
        <f>ABS(E699-Dashboard!$F$13)</f>
        <v>22.140831547481746</v>
      </c>
      <c r="D699" s="92">
        <f t="shared" si="74"/>
        <v>0.16175216512645205</v>
      </c>
      <c r="E699" s="93" cm="1">
        <f t="array" ref="E699">SUM('DRE + DCF'!$S$41/TIR!S699,'DRE + DCF'!$U$41:$AD$41/TIR!T699:AC699,TIR!F699)</f>
        <v>69.760831547481743</v>
      </c>
      <c r="F699" s="100">
        <f>'DRE + DCF'!$AE$38*'DRE + DCF'!$AE$39*(1+G699)/(R699-G699)/AC699</f>
        <v>40.956895826908777</v>
      </c>
      <c r="G699" s="92">
        <f>R699*(1-'DRE + DCF'!$AE$39)</f>
        <v>9.705129907587122E-2</v>
      </c>
      <c r="H699" s="94">
        <f t="shared" si="77"/>
        <v>0.16175216512645205</v>
      </c>
      <c r="I699" s="94">
        <f t="shared" si="76"/>
        <v>0.16175216512645205</v>
      </c>
      <c r="J699" s="94">
        <f t="shared" si="76"/>
        <v>0.16175216512645205</v>
      </c>
      <c r="K699" s="94">
        <f t="shared" si="76"/>
        <v>0.16175216512645205</v>
      </c>
      <c r="L699" s="94">
        <f t="shared" si="76"/>
        <v>0.16175216512645205</v>
      </c>
      <c r="M699" s="94">
        <f t="shared" si="76"/>
        <v>0.16175216512645205</v>
      </c>
      <c r="N699" s="94">
        <f t="shared" si="76"/>
        <v>0.16175216512645205</v>
      </c>
      <c r="O699" s="94">
        <f t="shared" si="76"/>
        <v>0.16175216512645205</v>
      </c>
      <c r="P699" s="94">
        <f t="shared" si="76"/>
        <v>0.16175216512645205</v>
      </c>
      <c r="Q699" s="94">
        <f t="shared" si="76"/>
        <v>0.16175216512645205</v>
      </c>
      <c r="R699" s="94">
        <f t="shared" si="76"/>
        <v>0.16175216512645205</v>
      </c>
      <c r="S699" s="93">
        <f>(1+H699)^((5-Dashboard!$F$9)*3/12)</f>
        <v>1.0778460767319478</v>
      </c>
      <c r="T699" s="93">
        <f t="shared" si="73"/>
        <v>1.2521900133163921</v>
      </c>
      <c r="U699" s="93">
        <f t="shared" si="73"/>
        <v>1.4547344591200393</v>
      </c>
      <c r="V699" s="93">
        <f t="shared" si="73"/>
        <v>1.6900409075667637</v>
      </c>
      <c r="W699" s="93">
        <f t="shared" si="73"/>
        <v>1.9634086835179616</v>
      </c>
      <c r="X699" s="93">
        <f t="shared" si="73"/>
        <v>2.2809942891050685</v>
      </c>
      <c r="Y699" s="93">
        <f t="shared" si="72"/>
        <v>2.6499500540088854</v>
      </c>
      <c r="Z699" s="93">
        <f t="shared" si="72"/>
        <v>3.078585212721781</v>
      </c>
      <c r="AA699" s="93">
        <f t="shared" si="72"/>
        <v>3.5765530364058078</v>
      </c>
      <c r="AB699" s="93">
        <f t="shared" si="72"/>
        <v>4.155068233734033</v>
      </c>
      <c r="AC699" s="95">
        <f t="shared" si="72"/>
        <v>4.8271595167886554</v>
      </c>
      <c r="AE699" s="96"/>
    </row>
    <row r="700" spans="3:31" ht="24.75" customHeight="1" x14ac:dyDescent="0.25">
      <c r="C700" s="91">
        <f>ABS(E700-Dashboard!$F$13)</f>
        <v>22.067780679930827</v>
      </c>
      <c r="D700" s="92">
        <f t="shared" si="74"/>
        <v>0.16185216512645204</v>
      </c>
      <c r="E700" s="93" cm="1">
        <f t="array" ref="E700">SUM('DRE + DCF'!$S$41/TIR!S700,'DRE + DCF'!$U$41:$AD$41/TIR!T700:AC700,TIR!F700)</f>
        <v>69.687780679930825</v>
      </c>
      <c r="F700" s="100">
        <f>'DRE + DCF'!$AE$38*'DRE + DCF'!$AE$39*(1+G700)/(R700-G700)/AC700</f>
        <v>40.896851346934533</v>
      </c>
      <c r="G700" s="92">
        <f>R700*(1-'DRE + DCF'!$AE$39)</f>
        <v>9.7111299075871224E-2</v>
      </c>
      <c r="H700" s="94">
        <f t="shared" si="77"/>
        <v>0.16185216512645204</v>
      </c>
      <c r="I700" s="94">
        <f t="shared" si="76"/>
        <v>0.16185216512645204</v>
      </c>
      <c r="J700" s="94">
        <f t="shared" si="76"/>
        <v>0.16185216512645204</v>
      </c>
      <c r="K700" s="94">
        <f t="shared" si="76"/>
        <v>0.16185216512645204</v>
      </c>
      <c r="L700" s="94">
        <f t="shared" si="76"/>
        <v>0.16185216512645204</v>
      </c>
      <c r="M700" s="94">
        <f t="shared" si="76"/>
        <v>0.16185216512645204</v>
      </c>
      <c r="N700" s="94">
        <f t="shared" si="76"/>
        <v>0.16185216512645204</v>
      </c>
      <c r="O700" s="94">
        <f t="shared" si="76"/>
        <v>0.16185216512645204</v>
      </c>
      <c r="P700" s="94">
        <f t="shared" si="76"/>
        <v>0.16185216512645204</v>
      </c>
      <c r="Q700" s="94">
        <f t="shared" si="76"/>
        <v>0.16185216512645204</v>
      </c>
      <c r="R700" s="94">
        <f t="shared" si="76"/>
        <v>0.16185216512645204</v>
      </c>
      <c r="S700" s="93">
        <f>(1+H700)^((5-Dashboard!$F$9)*3/12)</f>
        <v>1.0778924645466503</v>
      </c>
      <c r="T700" s="93">
        <f t="shared" si="73"/>
        <v>1.2523516937070129</v>
      </c>
      <c r="U700" s="93">
        <f t="shared" si="73"/>
        <v>1.4550475268332721</v>
      </c>
      <c r="V700" s="93">
        <f t="shared" si="73"/>
        <v>1.6905501194131263</v>
      </c>
      <c r="W700" s="93">
        <f t="shared" si="73"/>
        <v>1.9641693164949225</v>
      </c>
      <c r="X700" s="93">
        <f t="shared" si="73"/>
        <v>2.2820743730445692</v>
      </c>
      <c r="Y700" s="93">
        <f t="shared" si="72"/>
        <v>2.651433051301423</v>
      </c>
      <c r="Z700" s="93">
        <f t="shared" si="72"/>
        <v>3.0805732313423935</v>
      </c>
      <c r="AA700" s="93">
        <f t="shared" si="72"/>
        <v>3.5791706786657502</v>
      </c>
      <c r="AB700" s="93">
        <f t="shared" si="72"/>
        <v>4.1584672023649141</v>
      </c>
      <c r="AC700" s="95">
        <f t="shared" si="72"/>
        <v>4.831524122675015</v>
      </c>
      <c r="AE700" s="96"/>
    </row>
    <row r="701" spans="3:31" ht="24.75" customHeight="1" x14ac:dyDescent="0.25">
      <c r="C701" s="91">
        <f>ABS(E701-Dashboard!$F$13)</f>
        <v>21.994845526197857</v>
      </c>
      <c r="D701" s="92">
        <f t="shared" si="74"/>
        <v>0.16195216512645202</v>
      </c>
      <c r="E701" s="93" cm="1">
        <f t="array" ref="E701">SUM('DRE + DCF'!$S$41/TIR!S701,'DRE + DCF'!$U$41:$AD$41/TIR!T701:AC701,TIR!F701)</f>
        <v>69.614845526197854</v>
      </c>
      <c r="F701" s="100">
        <f>'DRE + DCF'!$AE$38*'DRE + DCF'!$AE$39*(1+G701)/(R701-G701)/AC701</f>
        <v>40.836913537830469</v>
      </c>
      <c r="G701" s="92">
        <f>R701*(1-'DRE + DCF'!$AE$39)</f>
        <v>9.7171299075871215E-2</v>
      </c>
      <c r="H701" s="94">
        <f t="shared" si="77"/>
        <v>0.16195216512645202</v>
      </c>
      <c r="I701" s="94">
        <f t="shared" si="76"/>
        <v>0.16195216512645202</v>
      </c>
      <c r="J701" s="94">
        <f t="shared" si="76"/>
        <v>0.16195216512645202</v>
      </c>
      <c r="K701" s="94">
        <f t="shared" si="76"/>
        <v>0.16195216512645202</v>
      </c>
      <c r="L701" s="94">
        <f t="shared" si="76"/>
        <v>0.16195216512645202</v>
      </c>
      <c r="M701" s="94">
        <f t="shared" si="76"/>
        <v>0.16195216512645202</v>
      </c>
      <c r="N701" s="94">
        <f t="shared" si="76"/>
        <v>0.16195216512645202</v>
      </c>
      <c r="O701" s="94">
        <f t="shared" si="76"/>
        <v>0.16195216512645202</v>
      </c>
      <c r="P701" s="94">
        <f t="shared" si="76"/>
        <v>0.16195216512645202</v>
      </c>
      <c r="Q701" s="94">
        <f t="shared" si="76"/>
        <v>0.16195216512645202</v>
      </c>
      <c r="R701" s="94">
        <f t="shared" si="76"/>
        <v>0.16195216512645202</v>
      </c>
      <c r="S701" s="93">
        <f>(1+H701)^((5-Dashboard!$F$9)*3/12)</f>
        <v>1.0779388503651086</v>
      </c>
      <c r="T701" s="93">
        <f t="shared" si="73"/>
        <v>1.2525133810556563</v>
      </c>
      <c r="U701" s="93">
        <f t="shared" si="73"/>
        <v>1.4553606349674726</v>
      </c>
      <c r="V701" s="93">
        <f t="shared" si="73"/>
        <v>1.6910594408402626</v>
      </c>
      <c r="W701" s="93">
        <f t="shared" si="73"/>
        <v>1.9649301786418703</v>
      </c>
      <c r="X701" s="93">
        <f t="shared" si="73"/>
        <v>2.2831548753952271</v>
      </c>
      <c r="Y701" s="93">
        <f t="shared" ref="Y701:AC751" si="78">(X701)*(1+N701)</f>
        <v>2.6529167507844988</v>
      </c>
      <c r="Z701" s="93">
        <f t="shared" si="78"/>
        <v>3.0825623624742802</v>
      </c>
      <c r="AA701" s="93">
        <f t="shared" si="78"/>
        <v>3.5817900112143004</v>
      </c>
      <c r="AB701" s="93">
        <f t="shared" si="78"/>
        <v>4.1618686585587552</v>
      </c>
      <c r="AC701" s="95">
        <f t="shared" si="78"/>
        <v>4.8358922987842679</v>
      </c>
      <c r="AE701" s="96"/>
    </row>
    <row r="702" spans="3:31" ht="24.75" customHeight="1" x14ac:dyDescent="0.25">
      <c r="C702" s="91">
        <f>ABS(E702-Dashboard!$F$13)</f>
        <v>21.92202584775945</v>
      </c>
      <c r="D702" s="92">
        <f t="shared" si="74"/>
        <v>0.16205216512645201</v>
      </c>
      <c r="E702" s="93" cm="1">
        <f t="array" ref="E702">SUM('DRE + DCF'!$S$41/TIR!S702,'DRE + DCF'!$U$41:$AD$41/TIR!T702:AC702,TIR!F702)</f>
        <v>69.542025847759447</v>
      </c>
      <c r="F702" s="100">
        <f>'DRE + DCF'!$AE$38*'DRE + DCF'!$AE$39*(1+G702)/(R702-G702)/AC702</f>
        <v>40.777082168825103</v>
      </c>
      <c r="G702" s="92">
        <f>R702*(1-'DRE + DCF'!$AE$39)</f>
        <v>9.7231299075871205E-2</v>
      </c>
      <c r="H702" s="94">
        <f t="shared" si="77"/>
        <v>0.16205216512645201</v>
      </c>
      <c r="I702" s="94">
        <f t="shared" si="76"/>
        <v>0.16205216512645201</v>
      </c>
      <c r="J702" s="94">
        <f t="shared" si="76"/>
        <v>0.16205216512645201</v>
      </c>
      <c r="K702" s="94">
        <f t="shared" si="76"/>
        <v>0.16205216512645201</v>
      </c>
      <c r="L702" s="94">
        <f t="shared" si="76"/>
        <v>0.16205216512645201</v>
      </c>
      <c r="M702" s="94">
        <f t="shared" si="76"/>
        <v>0.16205216512645201</v>
      </c>
      <c r="N702" s="94">
        <f t="shared" si="76"/>
        <v>0.16205216512645201</v>
      </c>
      <c r="O702" s="94">
        <f t="shared" si="76"/>
        <v>0.16205216512645201</v>
      </c>
      <c r="P702" s="94">
        <f t="shared" si="76"/>
        <v>0.16205216512645201</v>
      </c>
      <c r="Q702" s="94">
        <f t="shared" si="76"/>
        <v>0.16205216512645201</v>
      </c>
      <c r="R702" s="94">
        <f t="shared" si="76"/>
        <v>0.16205216512645201</v>
      </c>
      <c r="S702" s="93">
        <f>(1+H702)^((5-Dashboard!$F$9)*3/12)</f>
        <v>1.0779852341875802</v>
      </c>
      <c r="T702" s="93">
        <f t="shared" ref="T702:X752" si="79">(S702)*(1+I702)</f>
        <v>1.2526750753620228</v>
      </c>
      <c r="U702" s="93">
        <f t="shared" si="79"/>
        <v>1.45567378352438</v>
      </c>
      <c r="V702" s="93">
        <f t="shared" si="79"/>
        <v>1.6915688718623199</v>
      </c>
      <c r="W702" s="93">
        <f t="shared" si="79"/>
        <v>1.9656912700081186</v>
      </c>
      <c r="X702" s="93">
        <f t="shared" si="79"/>
        <v>2.2842357962830993</v>
      </c>
      <c r="Y702" s="93">
        <f t="shared" si="78"/>
        <v>2.6544011527301206</v>
      </c>
      <c r="Z702" s="93">
        <f t="shared" si="78"/>
        <v>3.0845526066441864</v>
      </c>
      <c r="AA702" s="93">
        <f t="shared" si="78"/>
        <v>3.5844110349973177</v>
      </c>
      <c r="AB702" s="93">
        <f t="shared" si="78"/>
        <v>4.1652726039217791</v>
      </c>
      <c r="AC702" s="95">
        <f t="shared" si="78"/>
        <v>4.8402640477291978</v>
      </c>
      <c r="AE702" s="96"/>
    </row>
    <row r="703" spans="3:31" ht="24.75" customHeight="1" x14ac:dyDescent="0.25">
      <c r="C703" s="91">
        <f>ABS(E703-Dashboard!$F$13)</f>
        <v>21.849321406706188</v>
      </c>
      <c r="D703" s="92">
        <f t="shared" si="74"/>
        <v>0.162152165126452</v>
      </c>
      <c r="E703" s="93" cm="1">
        <f t="array" ref="E703">SUM('DRE + DCF'!$S$41/TIR!S703,'DRE + DCF'!$U$41:$AD$41/TIR!T703:AC703,TIR!F703)</f>
        <v>69.469321406706186</v>
      </c>
      <c r="F703" s="100">
        <f>'DRE + DCF'!$AE$38*'DRE + DCF'!$AE$39*(1+G703)/(R703-G703)/AC703</f>
        <v>40.717357009753265</v>
      </c>
      <c r="G703" s="92">
        <f>R703*(1-'DRE + DCF'!$AE$39)</f>
        <v>9.7291299075871196E-2</v>
      </c>
      <c r="H703" s="94">
        <f t="shared" si="77"/>
        <v>0.162152165126452</v>
      </c>
      <c r="I703" s="94">
        <f t="shared" si="76"/>
        <v>0.162152165126452</v>
      </c>
      <c r="J703" s="94">
        <f t="shared" si="76"/>
        <v>0.162152165126452</v>
      </c>
      <c r="K703" s="94">
        <f t="shared" si="76"/>
        <v>0.162152165126452</v>
      </c>
      <c r="L703" s="94">
        <f t="shared" si="76"/>
        <v>0.162152165126452</v>
      </c>
      <c r="M703" s="94">
        <f t="shared" si="76"/>
        <v>0.162152165126452</v>
      </c>
      <c r="N703" s="94">
        <f t="shared" si="76"/>
        <v>0.162152165126452</v>
      </c>
      <c r="O703" s="94">
        <f t="shared" si="76"/>
        <v>0.162152165126452</v>
      </c>
      <c r="P703" s="94">
        <f t="shared" si="76"/>
        <v>0.162152165126452</v>
      </c>
      <c r="Q703" s="94">
        <f t="shared" si="76"/>
        <v>0.162152165126452</v>
      </c>
      <c r="R703" s="94">
        <f t="shared" si="76"/>
        <v>0.162152165126452</v>
      </c>
      <c r="S703" s="93">
        <f>(1+H703)^((5-Dashboard!$F$9)*3/12)</f>
        <v>1.0780316160143226</v>
      </c>
      <c r="T703" s="93">
        <f t="shared" si="79"/>
        <v>1.2528367766258128</v>
      </c>
      <c r="U703" s="93">
        <f t="shared" si="79"/>
        <v>1.4559869725057335</v>
      </c>
      <c r="V703" s="93">
        <f t="shared" si="79"/>
        <v>1.692078412493446</v>
      </c>
      <c r="W703" s="93">
        <f t="shared" si="79"/>
        <v>1.9664525906429879</v>
      </c>
      <c r="X703" s="93">
        <f t="shared" si="79"/>
        <v>2.2853171358342688</v>
      </c>
      <c r="Y703" s="93">
        <f t="shared" si="78"/>
        <v>2.6558862574103772</v>
      </c>
      <c r="Z703" s="93">
        <f t="shared" si="78"/>
        <v>3.0865439643790591</v>
      </c>
      <c r="AA703" s="93">
        <f t="shared" si="78"/>
        <v>3.5870337509611057</v>
      </c>
      <c r="AB703" s="93">
        <f t="shared" si="78"/>
        <v>4.1686790400611073</v>
      </c>
      <c r="AC703" s="95">
        <f t="shared" si="78"/>
        <v>4.8446393721242753</v>
      </c>
      <c r="AE703" s="96"/>
    </row>
    <row r="704" spans="3:31" ht="24.75" customHeight="1" x14ac:dyDescent="0.25">
      <c r="C704" s="91">
        <f>ABS(E704-Dashboard!$F$13)</f>
        <v>21.776731965740687</v>
      </c>
      <c r="D704" s="92">
        <f t="shared" si="74"/>
        <v>0.16225216512645199</v>
      </c>
      <c r="E704" s="93" cm="1">
        <f t="array" ref="E704">SUM('DRE + DCF'!$S$41/TIR!S704,'DRE + DCF'!$U$41:$AD$41/TIR!T704:AC704,TIR!F704)</f>
        <v>69.396731965740685</v>
      </c>
      <c r="F704" s="100">
        <f>'DRE + DCF'!$AE$38*'DRE + DCF'!$AE$39*(1+G704)/(R704-G704)/AC704</f>
        <v>40.657737831054114</v>
      </c>
      <c r="G704" s="92">
        <f>R704*(1-'DRE + DCF'!$AE$39)</f>
        <v>9.7351299075871187E-2</v>
      </c>
      <c r="H704" s="94">
        <f t="shared" si="77"/>
        <v>0.16225216512645199</v>
      </c>
      <c r="I704" s="94">
        <f t="shared" si="76"/>
        <v>0.16225216512645199</v>
      </c>
      <c r="J704" s="94">
        <f t="shared" si="76"/>
        <v>0.16225216512645199</v>
      </c>
      <c r="K704" s="94">
        <f t="shared" si="76"/>
        <v>0.16225216512645199</v>
      </c>
      <c r="L704" s="94">
        <f t="shared" si="76"/>
        <v>0.16225216512645199</v>
      </c>
      <c r="M704" s="94">
        <f t="shared" si="76"/>
        <v>0.16225216512645199</v>
      </c>
      <c r="N704" s="94">
        <f t="shared" si="76"/>
        <v>0.16225216512645199</v>
      </c>
      <c r="O704" s="94">
        <f t="shared" si="76"/>
        <v>0.16225216512645199</v>
      </c>
      <c r="P704" s="94">
        <f t="shared" si="76"/>
        <v>0.16225216512645199</v>
      </c>
      <c r="Q704" s="94">
        <f t="shared" si="76"/>
        <v>0.16225216512645199</v>
      </c>
      <c r="R704" s="94">
        <f t="shared" si="76"/>
        <v>0.16225216512645199</v>
      </c>
      <c r="S704" s="93">
        <f>(1+H704)^((5-Dashboard!$F$9)*3/12)</f>
        <v>1.0780779958455937</v>
      </c>
      <c r="T704" s="93">
        <f t="shared" si="79"/>
        <v>1.2529984848467273</v>
      </c>
      <c r="U704" s="93">
        <f t="shared" si="79"/>
        <v>1.4563002019132725</v>
      </c>
      <c r="V704" s="93">
        <f t="shared" si="79"/>
        <v>1.6925880627477901</v>
      </c>
      <c r="W704" s="93">
        <f t="shared" si="79"/>
        <v>1.9672141405958059</v>
      </c>
      <c r="X704" s="93">
        <f t="shared" si="79"/>
        <v>2.2863988941748477</v>
      </c>
      <c r="Y704" s="93">
        <f t="shared" si="78"/>
        <v>2.6573720650974422</v>
      </c>
      <c r="Z704" s="93">
        <f t="shared" si="78"/>
        <v>3.088536436206053</v>
      </c>
      <c r="AA704" s="93">
        <f t="shared" si="78"/>
        <v>3.5896581600524207</v>
      </c>
      <c r="AB704" s="93">
        <f t="shared" si="78"/>
        <v>4.1720879685847612</v>
      </c>
      <c r="AC704" s="95">
        <f t="shared" si="78"/>
        <v>4.8490182745856591</v>
      </c>
      <c r="AE704" s="96"/>
    </row>
    <row r="705" spans="3:31" ht="24.75" customHeight="1" x14ac:dyDescent="0.25">
      <c r="C705" s="91">
        <f>ABS(E705-Dashboard!$F$13)</f>
        <v>21.704257288175604</v>
      </c>
      <c r="D705" s="92">
        <f t="shared" si="74"/>
        <v>0.16235216512645198</v>
      </c>
      <c r="E705" s="93" cm="1">
        <f t="array" ref="E705">SUM('DRE + DCF'!$S$41/TIR!S705,'DRE + DCF'!$U$41:$AD$41/TIR!T705:AC705,TIR!F705)</f>
        <v>69.324257288175602</v>
      </c>
      <c r="F705" s="100">
        <f>'DRE + DCF'!$AE$38*'DRE + DCF'!$AE$39*(1+G705)/(R705-G705)/AC705</f>
        <v>40.598224403769287</v>
      </c>
      <c r="G705" s="92">
        <f>R705*(1-'DRE + DCF'!$AE$39)</f>
        <v>9.7411299075871191E-2</v>
      </c>
      <c r="H705" s="94">
        <f t="shared" si="77"/>
        <v>0.16235216512645198</v>
      </c>
      <c r="I705" s="94">
        <f t="shared" si="76"/>
        <v>0.16235216512645198</v>
      </c>
      <c r="J705" s="94">
        <f t="shared" si="76"/>
        <v>0.16235216512645198</v>
      </c>
      <c r="K705" s="94">
        <f t="shared" si="76"/>
        <v>0.16235216512645198</v>
      </c>
      <c r="L705" s="94">
        <f t="shared" si="76"/>
        <v>0.16235216512645198</v>
      </c>
      <c r="M705" s="94">
        <f t="shared" si="76"/>
        <v>0.16235216512645198</v>
      </c>
      <c r="N705" s="94">
        <f t="shared" si="76"/>
        <v>0.16235216512645198</v>
      </c>
      <c r="O705" s="94">
        <f t="shared" si="76"/>
        <v>0.16235216512645198</v>
      </c>
      <c r="P705" s="94">
        <f t="shared" si="76"/>
        <v>0.16235216512645198</v>
      </c>
      <c r="Q705" s="94">
        <f t="shared" si="76"/>
        <v>0.16235216512645198</v>
      </c>
      <c r="R705" s="94">
        <f t="shared" si="76"/>
        <v>0.16235216512645198</v>
      </c>
      <c r="S705" s="93">
        <f>(1+H705)^((5-Dashboard!$F$9)*3/12)</f>
        <v>1.0781243736816508</v>
      </c>
      <c r="T705" s="93">
        <f t="shared" si="79"/>
        <v>1.2531602000244668</v>
      </c>
      <c r="U705" s="93">
        <f t="shared" si="79"/>
        <v>1.4566134717487365</v>
      </c>
      <c r="V705" s="93">
        <f t="shared" si="79"/>
        <v>1.6930978226395017</v>
      </c>
      <c r="W705" s="93">
        <f t="shared" si="79"/>
        <v>1.9679759199159061</v>
      </c>
      <c r="X705" s="93">
        <f t="shared" si="79"/>
        <v>2.2874810714309746</v>
      </c>
      <c r="Y705" s="93">
        <f t="shared" si="78"/>
        <v>2.6588585760635692</v>
      </c>
      <c r="Z705" s="93">
        <f t="shared" si="78"/>
        <v>3.0905300226525245</v>
      </c>
      <c r="AA705" s="93">
        <f t="shared" si="78"/>
        <v>3.5922842632184642</v>
      </c>
      <c r="AB705" s="93">
        <f t="shared" si="78"/>
        <v>4.1754993911016625</v>
      </c>
      <c r="AC705" s="95">
        <f t="shared" si="78"/>
        <v>4.8534007577311993</v>
      </c>
      <c r="AE705" s="96"/>
    </row>
    <row r="706" spans="3:31" ht="24.75" customHeight="1" x14ac:dyDescent="0.25">
      <c r="C706" s="91">
        <f>ABS(E706-Dashboard!$F$13)</f>
        <v>21.631897137931908</v>
      </c>
      <c r="D706" s="92">
        <f t="shared" si="74"/>
        <v>0.16245216512645197</v>
      </c>
      <c r="E706" s="93" cm="1">
        <f t="array" ref="E706">SUM('DRE + DCF'!$S$41/TIR!S706,'DRE + DCF'!$U$41:$AD$41/TIR!T706:AC706,TIR!F706)</f>
        <v>69.251897137931905</v>
      </c>
      <c r="F706" s="100">
        <f>'DRE + DCF'!$AE$38*'DRE + DCF'!$AE$39*(1+G706)/(R706-G706)/AC706</f>
        <v>40.538816499540978</v>
      </c>
      <c r="G706" s="92">
        <f>R706*(1-'DRE + DCF'!$AE$39)</f>
        <v>9.7471299075871182E-2</v>
      </c>
      <c r="H706" s="94">
        <f t="shared" si="77"/>
        <v>0.16245216512645197</v>
      </c>
      <c r="I706" s="94">
        <f t="shared" si="76"/>
        <v>0.16245216512645197</v>
      </c>
      <c r="J706" s="94">
        <f t="shared" si="76"/>
        <v>0.16245216512645197</v>
      </c>
      <c r="K706" s="94">
        <f t="shared" si="76"/>
        <v>0.16245216512645197</v>
      </c>
      <c r="L706" s="94">
        <f t="shared" si="76"/>
        <v>0.16245216512645197</v>
      </c>
      <c r="M706" s="94">
        <f t="shared" si="76"/>
        <v>0.16245216512645197</v>
      </c>
      <c r="N706" s="94">
        <f t="shared" si="76"/>
        <v>0.16245216512645197</v>
      </c>
      <c r="O706" s="94">
        <f t="shared" si="76"/>
        <v>0.16245216512645197</v>
      </c>
      <c r="P706" s="94">
        <f t="shared" si="76"/>
        <v>0.16245216512645197</v>
      </c>
      <c r="Q706" s="94">
        <f t="shared" si="76"/>
        <v>0.16245216512645197</v>
      </c>
      <c r="R706" s="94">
        <f t="shared" si="76"/>
        <v>0.16245216512645197</v>
      </c>
      <c r="S706" s="93">
        <f>(1+H706)^((5-Dashboard!$F$9)*3/12)</f>
        <v>1.0781707495227515</v>
      </c>
      <c r="T706" s="93">
        <f t="shared" si="79"/>
        <v>1.2533219221587319</v>
      </c>
      <c r="U706" s="93">
        <f t="shared" si="79"/>
        <v>1.4569267820138643</v>
      </c>
      <c r="V706" s="93">
        <f t="shared" si="79"/>
        <v>1.6936076921827308</v>
      </c>
      <c r="W706" s="93">
        <f t="shared" si="79"/>
        <v>1.9687379286526288</v>
      </c>
      <c r="X706" s="93">
        <f t="shared" si="79"/>
        <v>2.2885636677288144</v>
      </c>
      <c r="Y706" s="93">
        <f t="shared" si="78"/>
        <v>2.6603457905810939</v>
      </c>
      <c r="Z706" s="93">
        <f t="shared" si="78"/>
        <v>3.0925247242460348</v>
      </c>
      <c r="AA706" s="93">
        <f t="shared" si="78"/>
        <v>3.5949120614068866</v>
      </c>
      <c r="AB706" s="93">
        <f t="shared" si="78"/>
        <v>4.178913309221632</v>
      </c>
      <c r="AC706" s="95">
        <f t="shared" si="78"/>
        <v>4.8577868241804323</v>
      </c>
      <c r="AE706" s="96"/>
    </row>
    <row r="707" spans="3:31" ht="24.75" customHeight="1" x14ac:dyDescent="0.25">
      <c r="C707" s="91">
        <f>ABS(E707-Dashboard!$F$13)</f>
        <v>21.559651279536745</v>
      </c>
      <c r="D707" s="92">
        <f t="shared" si="74"/>
        <v>0.16255216512645196</v>
      </c>
      <c r="E707" s="93" cm="1">
        <f t="array" ref="E707">SUM('DRE + DCF'!$S$41/TIR!S707,'DRE + DCF'!$U$41:$AD$41/TIR!T707:AC707,TIR!F707)</f>
        <v>69.179651279536742</v>
      </c>
      <c r="F707" s="100">
        <f>'DRE + DCF'!$AE$38*'DRE + DCF'!$AE$39*(1+G707)/(R707-G707)/AC707</f>
        <v>40.479513890610036</v>
      </c>
      <c r="G707" s="92">
        <f>R707*(1-'DRE + DCF'!$AE$39)</f>
        <v>9.7531299075871172E-2</v>
      </c>
      <c r="H707" s="94">
        <f t="shared" si="77"/>
        <v>0.16255216512645196</v>
      </c>
      <c r="I707" s="94">
        <f t="shared" si="76"/>
        <v>0.16255216512645196</v>
      </c>
      <c r="J707" s="94">
        <f t="shared" si="76"/>
        <v>0.16255216512645196</v>
      </c>
      <c r="K707" s="94">
        <f t="shared" si="76"/>
        <v>0.16255216512645196</v>
      </c>
      <c r="L707" s="94">
        <f t="shared" si="76"/>
        <v>0.16255216512645196</v>
      </c>
      <c r="M707" s="94">
        <f t="shared" si="76"/>
        <v>0.16255216512645196</v>
      </c>
      <c r="N707" s="94">
        <f t="shared" si="76"/>
        <v>0.16255216512645196</v>
      </c>
      <c r="O707" s="94">
        <f t="shared" si="76"/>
        <v>0.16255216512645196</v>
      </c>
      <c r="P707" s="94">
        <f t="shared" si="76"/>
        <v>0.16255216512645196</v>
      </c>
      <c r="Q707" s="94">
        <f t="shared" si="76"/>
        <v>0.16255216512645196</v>
      </c>
      <c r="R707" s="94">
        <f t="shared" si="76"/>
        <v>0.16255216512645196</v>
      </c>
      <c r="S707" s="93">
        <f>(1+H707)^((5-Dashboard!$F$9)*3/12)</f>
        <v>1.0782171233691533</v>
      </c>
      <c r="T707" s="93">
        <f t="shared" si="79"/>
        <v>1.2534836512492238</v>
      </c>
      <c r="U707" s="93">
        <f t="shared" si="79"/>
        <v>1.4572401327103954</v>
      </c>
      <c r="V707" s="93">
        <f t="shared" si="79"/>
        <v>1.6941176713916282</v>
      </c>
      <c r="W707" s="93">
        <f t="shared" si="79"/>
        <v>1.9695001668553203</v>
      </c>
      <c r="X707" s="93">
        <f t="shared" si="79"/>
        <v>2.2896466831945608</v>
      </c>
      <c r="Y707" s="93">
        <f t="shared" si="78"/>
        <v>2.661833708922436</v>
      </c>
      <c r="Z707" s="93">
        <f t="shared" si="78"/>
        <v>3.0945205415143517</v>
      </c>
      <c r="AA707" s="93">
        <f t="shared" si="78"/>
        <v>3.5975415555657899</v>
      </c>
      <c r="AB707" s="93">
        <f t="shared" si="78"/>
        <v>4.1823297245553928</v>
      </c>
      <c r="AC707" s="95">
        <f t="shared" si="78"/>
        <v>4.8621764765545885</v>
      </c>
      <c r="AE707" s="96"/>
    </row>
    <row r="708" spans="3:31" ht="24.75" customHeight="1" x14ac:dyDescent="0.25">
      <c r="C708" s="91">
        <f>ABS(E708-Dashboard!$F$13)</f>
        <v>21.487519478121762</v>
      </c>
      <c r="D708" s="92">
        <f t="shared" si="74"/>
        <v>0.16265216512645195</v>
      </c>
      <c r="E708" s="93" cm="1">
        <f t="array" ref="E708">SUM('DRE + DCF'!$S$41/TIR!S708,'DRE + DCF'!$U$41:$AD$41/TIR!T708:AC708,TIR!F708)</f>
        <v>69.107519478121759</v>
      </c>
      <c r="F708" s="100">
        <f>'DRE + DCF'!$AE$38*'DRE + DCF'!$AE$39*(1+G708)/(R708-G708)/AC708</f>
        <v>40.420316349814136</v>
      </c>
      <c r="G708" s="92">
        <f>R708*(1-'DRE + DCF'!$AE$39)</f>
        <v>9.7591299075871163E-2</v>
      </c>
      <c r="H708" s="94">
        <f t="shared" si="77"/>
        <v>0.16265216512645195</v>
      </c>
      <c r="I708" s="94">
        <f t="shared" si="76"/>
        <v>0.16265216512645195</v>
      </c>
      <c r="J708" s="94">
        <f t="shared" si="76"/>
        <v>0.16265216512645195</v>
      </c>
      <c r="K708" s="94">
        <f t="shared" si="76"/>
        <v>0.16265216512645195</v>
      </c>
      <c r="L708" s="94">
        <f t="shared" si="76"/>
        <v>0.16265216512645195</v>
      </c>
      <c r="M708" s="94">
        <f t="shared" si="76"/>
        <v>0.16265216512645195</v>
      </c>
      <c r="N708" s="94">
        <f t="shared" si="76"/>
        <v>0.16265216512645195</v>
      </c>
      <c r="O708" s="94">
        <f t="shared" si="76"/>
        <v>0.16265216512645195</v>
      </c>
      <c r="P708" s="94">
        <f t="shared" si="76"/>
        <v>0.16265216512645195</v>
      </c>
      <c r="Q708" s="94">
        <f t="shared" si="76"/>
        <v>0.16265216512645195</v>
      </c>
      <c r="R708" s="94">
        <f t="shared" si="76"/>
        <v>0.16265216512645195</v>
      </c>
      <c r="S708" s="93">
        <f>(1+H708)^((5-Dashboard!$F$9)*3/12)</f>
        <v>1.0782634952211134</v>
      </c>
      <c r="T708" s="93">
        <f t="shared" si="79"/>
        <v>1.253645387295643</v>
      </c>
      <c r="U708" s="93">
        <f t="shared" si="79"/>
        <v>1.4575535238400685</v>
      </c>
      <c r="V708" s="93">
        <f t="shared" si="79"/>
        <v>1.6946277602803452</v>
      </c>
      <c r="W708" s="93">
        <f t="shared" si="79"/>
        <v>1.9702626345733332</v>
      </c>
      <c r="X708" s="93">
        <f t="shared" si="79"/>
        <v>2.2907301179544333</v>
      </c>
      <c r="Y708" s="93">
        <f t="shared" si="78"/>
        <v>2.6633223313600944</v>
      </c>
      <c r="Z708" s="93">
        <f t="shared" si="78"/>
        <v>3.0965174749854434</v>
      </c>
      <c r="AA708" s="93">
        <f t="shared" si="78"/>
        <v>3.6001727466437194</v>
      </c>
      <c r="AB708" s="93">
        <f t="shared" si="78"/>
        <v>4.185748638714565</v>
      </c>
      <c r="AC708" s="95">
        <f t="shared" si="78"/>
        <v>4.8665697174765876</v>
      </c>
      <c r="AE708" s="96"/>
    </row>
    <row r="709" spans="3:31" ht="24.75" customHeight="1" x14ac:dyDescent="0.25">
      <c r="C709" s="91">
        <f>ABS(E709-Dashboard!$F$13)</f>
        <v>21.415501499421147</v>
      </c>
      <c r="D709" s="92">
        <f t="shared" si="74"/>
        <v>0.16275216512645194</v>
      </c>
      <c r="E709" s="93" cm="1">
        <f t="array" ref="E709">SUM('DRE + DCF'!$S$41/TIR!S709,'DRE + DCF'!$U$41:$AD$41/TIR!T709:AC709,TIR!F709)</f>
        <v>69.035501499421144</v>
      </c>
      <c r="F709" s="100">
        <f>'DRE + DCF'!$AE$38*'DRE + DCF'!$AE$39*(1+G709)/(R709-G709)/AC709</f>
        <v>40.361223650585842</v>
      </c>
      <c r="G709" s="92">
        <f>R709*(1-'DRE + DCF'!$AE$39)</f>
        <v>9.7651299075871154E-2</v>
      </c>
      <c r="H709" s="94">
        <f t="shared" si="77"/>
        <v>0.16275216512645194</v>
      </c>
      <c r="I709" s="94">
        <f t="shared" si="76"/>
        <v>0.16275216512645194</v>
      </c>
      <c r="J709" s="94">
        <f t="shared" si="76"/>
        <v>0.16275216512645194</v>
      </c>
      <c r="K709" s="94">
        <f t="shared" si="76"/>
        <v>0.16275216512645194</v>
      </c>
      <c r="L709" s="94">
        <f t="shared" si="76"/>
        <v>0.16275216512645194</v>
      </c>
      <c r="M709" s="94">
        <f t="shared" si="76"/>
        <v>0.16275216512645194</v>
      </c>
      <c r="N709" s="94">
        <f t="shared" si="76"/>
        <v>0.16275216512645194</v>
      </c>
      <c r="O709" s="94">
        <f t="shared" si="76"/>
        <v>0.16275216512645194</v>
      </c>
      <c r="P709" s="94">
        <f t="shared" si="76"/>
        <v>0.16275216512645194</v>
      </c>
      <c r="Q709" s="94">
        <f t="shared" si="76"/>
        <v>0.16275216512645194</v>
      </c>
      <c r="R709" s="94">
        <f t="shared" si="76"/>
        <v>0.16275216512645194</v>
      </c>
      <c r="S709" s="93">
        <f>(1+H709)^((5-Dashboard!$F$9)*3/12)</f>
        <v>1.0783098650788889</v>
      </c>
      <c r="T709" s="93">
        <f t="shared" si="79"/>
        <v>1.2538071302976903</v>
      </c>
      <c r="U709" s="93">
        <f t="shared" si="79"/>
        <v>1.4578669554046226</v>
      </c>
      <c r="V709" s="93">
        <f t="shared" si="79"/>
        <v>1.6951379588630333</v>
      </c>
      <c r="W709" s="93">
        <f t="shared" si="79"/>
        <v>1.9710253318560262</v>
      </c>
      <c r="X709" s="93">
        <f t="shared" si="79"/>
        <v>2.291813972134678</v>
      </c>
      <c r="Y709" s="93">
        <f t="shared" si="78"/>
        <v>2.6648116581666508</v>
      </c>
      <c r="Z709" s="93">
        <f t="shared" si="78"/>
        <v>3.0985155251874836</v>
      </c>
      <c r="AA709" s="93">
        <f t="shared" si="78"/>
        <v>3.6028056355896716</v>
      </c>
      <c r="AB709" s="93">
        <f t="shared" si="78"/>
        <v>4.1891700533116731</v>
      </c>
      <c r="AC709" s="95">
        <f t="shared" si="78"/>
        <v>4.8709665495710412</v>
      </c>
      <c r="AE709" s="96"/>
    </row>
    <row r="710" spans="3:31" ht="24.75" customHeight="1" x14ac:dyDescent="0.25">
      <c r="C710" s="91">
        <f>ABS(E710-Dashboard!$F$13)</f>
        <v>21.343597109769654</v>
      </c>
      <c r="D710" s="92">
        <f t="shared" si="74"/>
        <v>0.16285216512645193</v>
      </c>
      <c r="E710" s="93" cm="1">
        <f t="array" ref="E710">SUM('DRE + DCF'!$S$41/TIR!S710,'DRE + DCF'!$U$41:$AD$41/TIR!T710:AC710,TIR!F710)</f>
        <v>68.963597109769651</v>
      </c>
      <c r="F710" s="100">
        <f>'DRE + DCF'!$AE$38*'DRE + DCF'!$AE$39*(1+G710)/(R710-G710)/AC710</f>
        <v>40.30223556695077</v>
      </c>
      <c r="G710" s="92">
        <f>R710*(1-'DRE + DCF'!$AE$39)</f>
        <v>9.7711299075871158E-2</v>
      </c>
      <c r="H710" s="94">
        <f t="shared" si="77"/>
        <v>0.16285216512645193</v>
      </c>
      <c r="I710" s="94">
        <f t="shared" si="76"/>
        <v>0.16285216512645193</v>
      </c>
      <c r="J710" s="94">
        <f t="shared" si="76"/>
        <v>0.16285216512645193</v>
      </c>
      <c r="K710" s="94">
        <f t="shared" si="76"/>
        <v>0.16285216512645193</v>
      </c>
      <c r="L710" s="94">
        <f t="shared" si="76"/>
        <v>0.16285216512645193</v>
      </c>
      <c r="M710" s="94">
        <f t="shared" si="76"/>
        <v>0.16285216512645193</v>
      </c>
      <c r="N710" s="94">
        <f t="shared" si="76"/>
        <v>0.16285216512645193</v>
      </c>
      <c r="O710" s="94">
        <f t="shared" si="76"/>
        <v>0.16285216512645193</v>
      </c>
      <c r="P710" s="94">
        <f t="shared" si="76"/>
        <v>0.16285216512645193</v>
      </c>
      <c r="Q710" s="94">
        <f t="shared" si="76"/>
        <v>0.16285216512645193</v>
      </c>
      <c r="R710" s="94">
        <f t="shared" si="76"/>
        <v>0.16285216512645193</v>
      </c>
      <c r="S710" s="93">
        <f>(1+H710)^((5-Dashboard!$F$9)*3/12)</f>
        <v>1.0783562329427376</v>
      </c>
      <c r="T710" s="93">
        <f t="shared" si="79"/>
        <v>1.2539688802550668</v>
      </c>
      <c r="U710" s="93">
        <f t="shared" si="79"/>
        <v>1.4581804274057968</v>
      </c>
      <c r="V710" s="93">
        <f t="shared" si="79"/>
        <v>1.6956482671538458</v>
      </c>
      <c r="W710" s="93">
        <f t="shared" si="79"/>
        <v>1.9717882587527658</v>
      </c>
      <c r="X710" s="93">
        <f t="shared" si="79"/>
        <v>2.2928982458615703</v>
      </c>
      <c r="Y710" s="93">
        <f t="shared" si="78"/>
        <v>2.6663016896147704</v>
      </c>
      <c r="Z710" s="93">
        <f t="shared" si="78"/>
        <v>3.1005146926488525</v>
      </c>
      <c r="AA710" s="93">
        <f t="shared" si="78"/>
        <v>3.6054402233530936</v>
      </c>
      <c r="AB710" s="93">
        <f t="shared" si="78"/>
        <v>4.1925939699601429</v>
      </c>
      <c r="AC710" s="95">
        <f t="shared" si="78"/>
        <v>4.8753669754642583</v>
      </c>
      <c r="AE710" s="96"/>
    </row>
    <row r="711" spans="3:31" ht="24.75" customHeight="1" x14ac:dyDescent="0.25">
      <c r="C711" s="91">
        <f>ABS(E711-Dashboard!$F$13)</f>
        <v>21.271806076100837</v>
      </c>
      <c r="D711" s="92">
        <f t="shared" si="74"/>
        <v>0.16295216512645191</v>
      </c>
      <c r="E711" s="93" cm="1">
        <f t="array" ref="E711">SUM('DRE + DCF'!$S$41/TIR!S711,'DRE + DCF'!$U$41:$AD$41/TIR!T711:AC711,TIR!F711)</f>
        <v>68.891806076100835</v>
      </c>
      <c r="F711" s="100">
        <f>'DRE + DCF'!$AE$38*'DRE + DCF'!$AE$39*(1+G711)/(R711-G711)/AC711</f>
        <v>40.243351873525683</v>
      </c>
      <c r="G711" s="92">
        <f>R711*(1-'DRE + DCF'!$AE$39)</f>
        <v>9.7771299075871149E-2</v>
      </c>
      <c r="H711" s="94">
        <f t="shared" si="77"/>
        <v>0.16295216512645191</v>
      </c>
      <c r="I711" s="94">
        <f t="shared" si="76"/>
        <v>0.16295216512645191</v>
      </c>
      <c r="J711" s="94">
        <f t="shared" si="76"/>
        <v>0.16295216512645191</v>
      </c>
      <c r="K711" s="94">
        <f t="shared" si="76"/>
        <v>0.16295216512645191</v>
      </c>
      <c r="L711" s="94">
        <f t="shared" si="76"/>
        <v>0.16295216512645191</v>
      </c>
      <c r="M711" s="94">
        <f t="shared" si="76"/>
        <v>0.16295216512645191</v>
      </c>
      <c r="N711" s="94">
        <f t="shared" si="76"/>
        <v>0.16295216512645191</v>
      </c>
      <c r="O711" s="94">
        <f t="shared" si="76"/>
        <v>0.16295216512645191</v>
      </c>
      <c r="P711" s="94">
        <f t="shared" si="76"/>
        <v>0.16295216512645191</v>
      </c>
      <c r="Q711" s="94">
        <f t="shared" si="76"/>
        <v>0.16295216512645191</v>
      </c>
      <c r="R711" s="94">
        <f t="shared" si="76"/>
        <v>0.16295216512645191</v>
      </c>
      <c r="S711" s="93">
        <f>(1+H711)^((5-Dashboard!$F$9)*3/12)</f>
        <v>1.0784025988129164</v>
      </c>
      <c r="T711" s="93">
        <f t="shared" si="79"/>
        <v>1.2541306371674736</v>
      </c>
      <c r="U711" s="93">
        <f t="shared" si="79"/>
        <v>1.45849393984533</v>
      </c>
      <c r="V711" s="93">
        <f t="shared" si="79"/>
        <v>1.6961586851669355</v>
      </c>
      <c r="W711" s="93">
        <f t="shared" si="79"/>
        <v>1.9725514153129233</v>
      </c>
      <c r="X711" s="93">
        <f t="shared" si="79"/>
        <v>2.2939829392614111</v>
      </c>
      <c r="Y711" s="93">
        <f t="shared" si="78"/>
        <v>2.6677924259771997</v>
      </c>
      <c r="Z711" s="93">
        <f t="shared" si="78"/>
        <v>3.1025149778981338</v>
      </c>
      <c r="AA711" s="93">
        <f t="shared" si="78"/>
        <v>3.6080765108838806</v>
      </c>
      <c r="AB711" s="93">
        <f t="shared" si="78"/>
        <v>4.1960203902743025</v>
      </c>
      <c r="AC711" s="95">
        <f t="shared" si="78"/>
        <v>4.8797709977842398</v>
      </c>
      <c r="AE711" s="96"/>
    </row>
    <row r="712" spans="3:31" ht="24.75" customHeight="1" x14ac:dyDescent="0.25">
      <c r="C712" s="91">
        <f>ABS(E712-Dashboard!$F$13)</f>
        <v>21.200128165945223</v>
      </c>
      <c r="D712" s="92">
        <f t="shared" si="74"/>
        <v>0.1630521651264519</v>
      </c>
      <c r="E712" s="93" cm="1">
        <f t="array" ref="E712">SUM('DRE + DCF'!$S$41/TIR!S712,'DRE + DCF'!$U$41:$AD$41/TIR!T712:AC712,TIR!F712)</f>
        <v>68.820128165945221</v>
      </c>
      <c r="F712" s="100">
        <f>'DRE + DCF'!$AE$38*'DRE + DCF'!$AE$39*(1+G712)/(R712-G712)/AC712</f>
        <v>40.184572345516678</v>
      </c>
      <c r="G712" s="92">
        <f>R712*(1-'DRE + DCF'!$AE$39)</f>
        <v>9.7831299075871139E-2</v>
      </c>
      <c r="H712" s="94">
        <f t="shared" si="77"/>
        <v>0.1630521651264519</v>
      </c>
      <c r="I712" s="94">
        <f t="shared" si="76"/>
        <v>0.1630521651264519</v>
      </c>
      <c r="J712" s="94">
        <f t="shared" si="76"/>
        <v>0.1630521651264519</v>
      </c>
      <c r="K712" s="94">
        <f t="shared" si="76"/>
        <v>0.1630521651264519</v>
      </c>
      <c r="L712" s="94">
        <f t="shared" si="76"/>
        <v>0.1630521651264519</v>
      </c>
      <c r="M712" s="94">
        <f t="shared" si="76"/>
        <v>0.1630521651264519</v>
      </c>
      <c r="N712" s="94">
        <f t="shared" si="76"/>
        <v>0.1630521651264519</v>
      </c>
      <c r="O712" s="94">
        <f t="shared" si="76"/>
        <v>0.1630521651264519</v>
      </c>
      <c r="P712" s="94">
        <f t="shared" si="76"/>
        <v>0.1630521651264519</v>
      </c>
      <c r="Q712" s="94">
        <f t="shared" si="76"/>
        <v>0.1630521651264519</v>
      </c>
      <c r="R712" s="94">
        <f t="shared" si="76"/>
        <v>0.1630521651264519</v>
      </c>
      <c r="S712" s="93">
        <f>(1+H712)^((5-Dashboard!$F$9)*3/12)</f>
        <v>1.0784489626896823</v>
      </c>
      <c r="T712" s="93">
        <f t="shared" si="79"/>
        <v>1.254292401034611</v>
      </c>
      <c r="U712" s="93">
        <f t="shared" si="79"/>
        <v>1.4588074927249601</v>
      </c>
      <c r="V712" s="93">
        <f t="shared" si="79"/>
        <v>1.6966692129164556</v>
      </c>
      <c r="W712" s="93">
        <f t="shared" si="79"/>
        <v>1.9733148015858766</v>
      </c>
      <c r="X712" s="93">
        <f t="shared" si="79"/>
        <v>2.2950680524605285</v>
      </c>
      <c r="Y712" s="93">
        <f t="shared" si="78"/>
        <v>2.6692838675267669</v>
      </c>
      <c r="Z712" s="93">
        <f t="shared" si="78"/>
        <v>3.1045163814641152</v>
      </c>
      <c r="AA712" s="93">
        <f t="shared" si="78"/>
        <v>3.610714499132377</v>
      </c>
      <c r="AB712" s="93">
        <f t="shared" si="78"/>
        <v>4.1994493158693826</v>
      </c>
      <c r="AC712" s="95">
        <f t="shared" si="78"/>
        <v>4.8841786191606822</v>
      </c>
      <c r="AE712" s="96"/>
    </row>
    <row r="713" spans="3:31" ht="24.75" customHeight="1" x14ac:dyDescent="0.25">
      <c r="C713" s="91">
        <f>ABS(E713-Dashboard!$F$13)</f>
        <v>21.128563147428316</v>
      </c>
      <c r="D713" s="92">
        <f t="shared" si="74"/>
        <v>0.16315216512645189</v>
      </c>
      <c r="E713" s="93" cm="1">
        <f t="array" ref="E713">SUM('DRE + DCF'!$S$41/TIR!S713,'DRE + DCF'!$U$41:$AD$41/TIR!T713:AC713,TIR!F713)</f>
        <v>68.748563147428314</v>
      </c>
      <c r="F713" s="100">
        <f>'DRE + DCF'!$AE$38*'DRE + DCF'!$AE$39*(1+G713)/(R713-G713)/AC713</f>
        <v>40.125896758717346</v>
      </c>
      <c r="G713" s="92">
        <f>R713*(1-'DRE + DCF'!$AE$39)</f>
        <v>9.789129907587113E-2</v>
      </c>
      <c r="H713" s="94">
        <f t="shared" si="77"/>
        <v>0.16315216512645189</v>
      </c>
      <c r="I713" s="94">
        <f t="shared" si="76"/>
        <v>0.16315216512645189</v>
      </c>
      <c r="J713" s="94">
        <f t="shared" si="76"/>
        <v>0.16315216512645189</v>
      </c>
      <c r="K713" s="94">
        <f t="shared" si="76"/>
        <v>0.16315216512645189</v>
      </c>
      <c r="L713" s="94">
        <f t="shared" si="76"/>
        <v>0.16315216512645189</v>
      </c>
      <c r="M713" s="94">
        <f t="shared" si="76"/>
        <v>0.16315216512645189</v>
      </c>
      <c r="N713" s="94">
        <f t="shared" si="76"/>
        <v>0.16315216512645189</v>
      </c>
      <c r="O713" s="94">
        <f t="shared" si="76"/>
        <v>0.16315216512645189</v>
      </c>
      <c r="P713" s="94">
        <f t="shared" si="76"/>
        <v>0.16315216512645189</v>
      </c>
      <c r="Q713" s="94">
        <f t="shared" ref="I713:R739" si="80">$D713</f>
        <v>0.16315216512645189</v>
      </c>
      <c r="R713" s="94">
        <f t="shared" si="80"/>
        <v>0.16315216512645189</v>
      </c>
      <c r="S713" s="93">
        <f>(1+H713)^((5-Dashboard!$F$9)*3/12)</f>
        <v>1.0784953245732927</v>
      </c>
      <c r="T713" s="93">
        <f t="shared" si="79"/>
        <v>1.2544541718561808</v>
      </c>
      <c r="U713" s="93">
        <f t="shared" si="79"/>
        <v>1.4591210860464268</v>
      </c>
      <c r="V713" s="93">
        <f t="shared" si="79"/>
        <v>1.6971798504165612</v>
      </c>
      <c r="W713" s="93">
        <f t="shared" si="79"/>
        <v>1.9740784176210107</v>
      </c>
      <c r="X713" s="93">
        <f t="shared" si="79"/>
        <v>2.2961535855852784</v>
      </c>
      <c r="Y713" s="93">
        <f t="shared" si="78"/>
        <v>2.6707760145363819</v>
      </c>
      <c r="Z713" s="93">
        <f t="shared" si="78"/>
        <v>3.1065189038757888</v>
      </c>
      <c r="AA713" s="93">
        <f t="shared" si="78"/>
        <v>3.6133541890493754</v>
      </c>
      <c r="AB713" s="93">
        <f t="shared" si="78"/>
        <v>4.2028807483615154</v>
      </c>
      <c r="AC713" s="95">
        <f t="shared" si="78"/>
        <v>4.8885898422249783</v>
      </c>
      <c r="AE713" s="96"/>
    </row>
    <row r="714" spans="3:31" ht="24.75" customHeight="1" x14ac:dyDescent="0.25">
      <c r="C714" s="91">
        <f>ABS(E714-Dashboard!$F$13)</f>
        <v>21.057110789268854</v>
      </c>
      <c r="D714" s="92">
        <f t="shared" si="74"/>
        <v>0.16325216512645188</v>
      </c>
      <c r="E714" s="93" cm="1">
        <f t="array" ref="E714">SUM('DRE + DCF'!$S$41/TIR!S714,'DRE + DCF'!$U$41:$AD$41/TIR!T714:AC714,TIR!F714)</f>
        <v>68.677110789268852</v>
      </c>
      <c r="F714" s="100">
        <f>'DRE + DCF'!$AE$38*'DRE + DCF'!$AE$39*(1+G714)/(R714-G714)/AC714</f>
        <v>40.067324889506871</v>
      </c>
      <c r="G714" s="92">
        <f>R714*(1-'DRE + DCF'!$AE$39)</f>
        <v>9.7951299075871121E-2</v>
      </c>
      <c r="H714" s="94">
        <f t="shared" si="77"/>
        <v>0.16325216512645188</v>
      </c>
      <c r="I714" s="94">
        <f t="shared" si="80"/>
        <v>0.16325216512645188</v>
      </c>
      <c r="J714" s="94">
        <f t="shared" si="80"/>
        <v>0.16325216512645188</v>
      </c>
      <c r="K714" s="94">
        <f t="shared" si="80"/>
        <v>0.16325216512645188</v>
      </c>
      <c r="L714" s="94">
        <f t="shared" si="80"/>
        <v>0.16325216512645188</v>
      </c>
      <c r="M714" s="94">
        <f t="shared" si="80"/>
        <v>0.16325216512645188</v>
      </c>
      <c r="N714" s="94">
        <f t="shared" si="80"/>
        <v>0.16325216512645188</v>
      </c>
      <c r="O714" s="94">
        <f t="shared" si="80"/>
        <v>0.16325216512645188</v>
      </c>
      <c r="P714" s="94">
        <f t="shared" si="80"/>
        <v>0.16325216512645188</v>
      </c>
      <c r="Q714" s="94">
        <f t="shared" si="80"/>
        <v>0.16325216512645188</v>
      </c>
      <c r="R714" s="94">
        <f t="shared" si="80"/>
        <v>0.16325216512645188</v>
      </c>
      <c r="S714" s="93">
        <f>(1+H714)^((5-Dashboard!$F$9)*3/12)</f>
        <v>1.0785416844640043</v>
      </c>
      <c r="T714" s="93">
        <f t="shared" si="79"/>
        <v>1.2546159496318834</v>
      </c>
      <c r="U714" s="93">
        <f t="shared" si="79"/>
        <v>1.4594347198114677</v>
      </c>
      <c r="V714" s="93">
        <f t="shared" si="79"/>
        <v>1.6976905976814063</v>
      </c>
      <c r="W714" s="93">
        <f t="shared" si="79"/>
        <v>1.9748422634677159</v>
      </c>
      <c r="X714" s="93">
        <f t="shared" si="79"/>
        <v>2.2972395387620432</v>
      </c>
      <c r="Y714" s="93">
        <f t="shared" si="78"/>
        <v>2.6722688672790382</v>
      </c>
      <c r="Z714" s="93">
        <f t="shared" si="78"/>
        <v>3.108522545662352</v>
      </c>
      <c r="AA714" s="93">
        <f t="shared" si="78"/>
        <v>3.6159955815861204</v>
      </c>
      <c r="AB714" s="93">
        <f t="shared" si="78"/>
        <v>4.2063146893677379</v>
      </c>
      <c r="AC714" s="95">
        <f t="shared" si="78"/>
        <v>4.8930046696102201</v>
      </c>
      <c r="AE714" s="96"/>
    </row>
    <row r="715" spans="3:31" ht="24.75" customHeight="1" x14ac:dyDescent="0.25">
      <c r="C715" s="91">
        <f>ABS(E715-Dashboard!$F$13)</f>
        <v>20.985770860776931</v>
      </c>
      <c r="D715" s="92">
        <f t="shared" si="74"/>
        <v>0.16335216512645187</v>
      </c>
      <c r="E715" s="93" cm="1">
        <f t="array" ref="E715">SUM('DRE + DCF'!$S$41/TIR!S715,'DRE + DCF'!$U$41:$AD$41/TIR!T715:AC715,TIR!F715)</f>
        <v>68.605770860776929</v>
      </c>
      <c r="F715" s="100">
        <f>'DRE + DCF'!$AE$38*'DRE + DCF'!$AE$39*(1+G715)/(R715-G715)/AC715</f>
        <v>40.008856514848269</v>
      </c>
      <c r="G715" s="92">
        <f>R715*(1-'DRE + DCF'!$AE$39)</f>
        <v>9.8011299075871125E-2</v>
      </c>
      <c r="H715" s="94">
        <f t="shared" si="77"/>
        <v>0.16335216512645187</v>
      </c>
      <c r="I715" s="94">
        <f t="shared" si="80"/>
        <v>0.16335216512645187</v>
      </c>
      <c r="J715" s="94">
        <f t="shared" si="80"/>
        <v>0.16335216512645187</v>
      </c>
      <c r="K715" s="94">
        <f t="shared" si="80"/>
        <v>0.16335216512645187</v>
      </c>
      <c r="L715" s="94">
        <f t="shared" si="80"/>
        <v>0.16335216512645187</v>
      </c>
      <c r="M715" s="94">
        <f t="shared" si="80"/>
        <v>0.16335216512645187</v>
      </c>
      <c r="N715" s="94">
        <f t="shared" si="80"/>
        <v>0.16335216512645187</v>
      </c>
      <c r="O715" s="94">
        <f t="shared" si="80"/>
        <v>0.16335216512645187</v>
      </c>
      <c r="P715" s="94">
        <f t="shared" si="80"/>
        <v>0.16335216512645187</v>
      </c>
      <c r="Q715" s="94">
        <f t="shared" si="80"/>
        <v>0.16335216512645187</v>
      </c>
      <c r="R715" s="94">
        <f t="shared" si="80"/>
        <v>0.16335216512645187</v>
      </c>
      <c r="S715" s="93">
        <f>(1+H715)^((5-Dashboard!$F$9)*3/12)</f>
        <v>1.0785880423620744</v>
      </c>
      <c r="T715" s="93">
        <f t="shared" si="79"/>
        <v>1.2547777343614204</v>
      </c>
      <c r="U715" s="93">
        <f t="shared" si="79"/>
        <v>1.4597483940218221</v>
      </c>
      <c r="V715" s="93">
        <f t="shared" si="79"/>
        <v>1.6982014547251476</v>
      </c>
      <c r="W715" s="93">
        <f t="shared" si="79"/>
        <v>1.9756063391753906</v>
      </c>
      <c r="X715" s="93">
        <f t="shared" si="79"/>
        <v>2.2983259121172339</v>
      </c>
      <c r="Y715" s="93">
        <f t="shared" si="78"/>
        <v>2.6737624260278112</v>
      </c>
      <c r="Z715" s="93">
        <f t="shared" si="78"/>
        <v>3.1105273073532085</v>
      </c>
      <c r="AA715" s="93">
        <f t="shared" si="78"/>
        <v>3.6186386776943071</v>
      </c>
      <c r="AB715" s="93">
        <f t="shared" si="78"/>
        <v>4.2097511405059924</v>
      </c>
      <c r="AC715" s="95">
        <f t="shared" si="78"/>
        <v>4.897423103951196</v>
      </c>
      <c r="AE715" s="96"/>
    </row>
    <row r="716" spans="3:31" ht="24.75" customHeight="1" x14ac:dyDescent="0.25">
      <c r="C716" s="91">
        <f>ABS(E716-Dashboard!$F$13)</f>
        <v>20.914543131852149</v>
      </c>
      <c r="D716" s="92">
        <f t="shared" si="74"/>
        <v>0.16345216512645186</v>
      </c>
      <c r="E716" s="93" cm="1">
        <f t="array" ref="E716">SUM('DRE + DCF'!$S$41/TIR!S716,'DRE + DCF'!$U$41:$AD$41/TIR!T716:AC716,TIR!F716)</f>
        <v>68.534543131852146</v>
      </c>
      <c r="F716" s="100">
        <f>'DRE + DCF'!$AE$38*'DRE + DCF'!$AE$39*(1+G716)/(R716-G716)/AC716</f>
        <v>39.950491412286468</v>
      </c>
      <c r="G716" s="92">
        <f>R716*(1-'DRE + DCF'!$AE$39)</f>
        <v>9.8071299075871116E-2</v>
      </c>
      <c r="H716" s="94">
        <f t="shared" si="77"/>
        <v>0.16345216512645186</v>
      </c>
      <c r="I716" s="94">
        <f t="shared" si="80"/>
        <v>0.16345216512645186</v>
      </c>
      <c r="J716" s="94">
        <f t="shared" si="80"/>
        <v>0.16345216512645186</v>
      </c>
      <c r="K716" s="94">
        <f t="shared" si="80"/>
        <v>0.16345216512645186</v>
      </c>
      <c r="L716" s="94">
        <f t="shared" si="80"/>
        <v>0.16345216512645186</v>
      </c>
      <c r="M716" s="94">
        <f t="shared" si="80"/>
        <v>0.16345216512645186</v>
      </c>
      <c r="N716" s="94">
        <f t="shared" si="80"/>
        <v>0.16345216512645186</v>
      </c>
      <c r="O716" s="94">
        <f t="shared" si="80"/>
        <v>0.16345216512645186</v>
      </c>
      <c r="P716" s="94">
        <f t="shared" si="80"/>
        <v>0.16345216512645186</v>
      </c>
      <c r="Q716" s="94">
        <f t="shared" si="80"/>
        <v>0.16345216512645186</v>
      </c>
      <c r="R716" s="94">
        <f t="shared" si="80"/>
        <v>0.16345216512645186</v>
      </c>
      <c r="S716" s="93">
        <f>(1+H716)^((5-Dashboard!$F$9)*3/12)</f>
        <v>1.0786343982677595</v>
      </c>
      <c r="T716" s="93">
        <f t="shared" si="79"/>
        <v>1.2549395260444922</v>
      </c>
      <c r="U716" s="93">
        <f t="shared" si="79"/>
        <v>1.4600621086792276</v>
      </c>
      <c r="V716" s="93">
        <f t="shared" si="79"/>
        <v>1.69871242156194</v>
      </c>
      <c r="W716" s="93">
        <f t="shared" si="79"/>
        <v>1.976370644793437</v>
      </c>
      <c r="X716" s="93">
        <f t="shared" si="79"/>
        <v>2.2994127057772857</v>
      </c>
      <c r="Y716" s="93">
        <f t="shared" si="78"/>
        <v>2.6752566910558557</v>
      </c>
      <c r="Z716" s="93">
        <f t="shared" si="78"/>
        <v>3.1125331894779626</v>
      </c>
      <c r="AA716" s="93">
        <f t="shared" si="78"/>
        <v>3.6212834783260761</v>
      </c>
      <c r="AB716" s="93">
        <f t="shared" si="78"/>
        <v>4.2131901033951218</v>
      </c>
      <c r="AC716" s="95">
        <f t="shared" si="78"/>
        <v>4.9018451478843934</v>
      </c>
      <c r="AE716" s="96"/>
    </row>
    <row r="717" spans="3:31" ht="24.75" customHeight="1" x14ac:dyDescent="0.25">
      <c r="C717" s="91">
        <f>ABS(E717-Dashboard!$F$13)</f>
        <v>20.843427372981786</v>
      </c>
      <c r="D717" s="92">
        <f t="shared" si="74"/>
        <v>0.16355216512645185</v>
      </c>
      <c r="E717" s="93" cm="1">
        <f t="array" ref="E717">SUM('DRE + DCF'!$S$41/TIR!S717,'DRE + DCF'!$U$41:$AD$41/TIR!T717:AC717,TIR!F717)</f>
        <v>68.463427372981783</v>
      </c>
      <c r="F717" s="100">
        <f>'DRE + DCF'!$AE$38*'DRE + DCF'!$AE$39*(1+G717)/(R717-G717)/AC717</f>
        <v>39.892229359946548</v>
      </c>
      <c r="G717" s="92">
        <f>R717*(1-'DRE + DCF'!$AE$39)</f>
        <v>9.8131299075871106E-2</v>
      </c>
      <c r="H717" s="94">
        <f t="shared" si="77"/>
        <v>0.16355216512645185</v>
      </c>
      <c r="I717" s="94">
        <f t="shared" si="80"/>
        <v>0.16355216512645185</v>
      </c>
      <c r="J717" s="94">
        <f t="shared" si="80"/>
        <v>0.16355216512645185</v>
      </c>
      <c r="K717" s="94">
        <f t="shared" si="80"/>
        <v>0.16355216512645185</v>
      </c>
      <c r="L717" s="94">
        <f t="shared" si="80"/>
        <v>0.16355216512645185</v>
      </c>
      <c r="M717" s="94">
        <f t="shared" si="80"/>
        <v>0.16355216512645185</v>
      </c>
      <c r="N717" s="94">
        <f t="shared" si="80"/>
        <v>0.16355216512645185</v>
      </c>
      <c r="O717" s="94">
        <f t="shared" si="80"/>
        <v>0.16355216512645185</v>
      </c>
      <c r="P717" s="94">
        <f t="shared" si="80"/>
        <v>0.16355216512645185</v>
      </c>
      <c r="Q717" s="94">
        <f t="shared" si="80"/>
        <v>0.16355216512645185</v>
      </c>
      <c r="R717" s="94">
        <f t="shared" si="80"/>
        <v>0.16355216512645185</v>
      </c>
      <c r="S717" s="93">
        <f>(1+H717)^((5-Dashboard!$F$9)*3/12)</f>
        <v>1.0786807521813169</v>
      </c>
      <c r="T717" s="93">
        <f t="shared" si="79"/>
        <v>1.2551013246808007</v>
      </c>
      <c r="U717" s="93">
        <f t="shared" si="79"/>
        <v>1.4603758637854234</v>
      </c>
      <c r="V717" s="93">
        <f t="shared" si="79"/>
        <v>1.6992234982059415</v>
      </c>
      <c r="W717" s="93">
        <f t="shared" si="79"/>
        <v>1.9771351803712667</v>
      </c>
      <c r="X717" s="93">
        <f t="shared" si="79"/>
        <v>2.3004999198686651</v>
      </c>
      <c r="Y717" s="93">
        <f t="shared" si="78"/>
        <v>2.6767516626364141</v>
      </c>
      <c r="Z717" s="93">
        <f t="shared" si="78"/>
        <v>3.1145401925664293</v>
      </c>
      <c r="AA717" s="93">
        <f t="shared" si="78"/>
        <v>3.6239299844340249</v>
      </c>
      <c r="AB717" s="93">
        <f t="shared" si="78"/>
        <v>4.2166315796548783</v>
      </c>
      <c r="AC717" s="95">
        <f t="shared" si="78"/>
        <v>4.9062708040480043</v>
      </c>
      <c r="AE717" s="96"/>
    </row>
    <row r="718" spans="3:31" ht="24.75" customHeight="1" x14ac:dyDescent="0.25">
      <c r="C718" s="91">
        <f>ABS(E718-Dashboard!$F$13)</f>
        <v>20.77242335523902</v>
      </c>
      <c r="D718" s="92">
        <f t="shared" si="74"/>
        <v>0.16365216512645184</v>
      </c>
      <c r="E718" s="93" cm="1">
        <f t="array" ref="E718">SUM('DRE + DCF'!$S$41/TIR!S718,'DRE + DCF'!$U$41:$AD$41/TIR!T718:AC718,TIR!F718)</f>
        <v>68.392423355239018</v>
      </c>
      <c r="F718" s="100">
        <f>'DRE + DCF'!$AE$38*'DRE + DCF'!$AE$39*(1+G718)/(R718-G718)/AC718</f>
        <v>39.834070136531956</v>
      </c>
      <c r="G718" s="92">
        <f>R718*(1-'DRE + DCF'!$AE$39)</f>
        <v>9.8191299075871097E-2</v>
      </c>
      <c r="H718" s="94">
        <f t="shared" si="77"/>
        <v>0.16365216512645184</v>
      </c>
      <c r="I718" s="94">
        <f t="shared" si="80"/>
        <v>0.16365216512645184</v>
      </c>
      <c r="J718" s="94">
        <f t="shared" si="80"/>
        <v>0.16365216512645184</v>
      </c>
      <c r="K718" s="94">
        <f t="shared" si="80"/>
        <v>0.16365216512645184</v>
      </c>
      <c r="L718" s="94">
        <f t="shared" si="80"/>
        <v>0.16365216512645184</v>
      </c>
      <c r="M718" s="94">
        <f t="shared" si="80"/>
        <v>0.16365216512645184</v>
      </c>
      <c r="N718" s="94">
        <f t="shared" si="80"/>
        <v>0.16365216512645184</v>
      </c>
      <c r="O718" s="94">
        <f t="shared" si="80"/>
        <v>0.16365216512645184</v>
      </c>
      <c r="P718" s="94">
        <f t="shared" si="80"/>
        <v>0.16365216512645184</v>
      </c>
      <c r="Q718" s="94">
        <f t="shared" si="80"/>
        <v>0.16365216512645184</v>
      </c>
      <c r="R718" s="94">
        <f t="shared" si="80"/>
        <v>0.16365216512645184</v>
      </c>
      <c r="S718" s="93">
        <f>(1+H718)^((5-Dashboard!$F$9)*3/12)</f>
        <v>1.0787271041030033</v>
      </c>
      <c r="T718" s="93">
        <f t="shared" si="79"/>
        <v>1.2552631302700472</v>
      </c>
      <c r="U718" s="93">
        <f t="shared" si="79"/>
        <v>1.4606896593421477</v>
      </c>
      <c r="V718" s="93">
        <f t="shared" si="79"/>
        <v>1.6997346846713093</v>
      </c>
      <c r="W718" s="93">
        <f t="shared" si="79"/>
        <v>1.9778999459582958</v>
      </c>
      <c r="X718" s="93">
        <f t="shared" si="79"/>
        <v>2.3015875545178628</v>
      </c>
      <c r="Y718" s="93">
        <f t="shared" si="78"/>
        <v>2.6782473410428063</v>
      </c>
      <c r="Z718" s="93">
        <f t="shared" si="78"/>
        <v>3.1165483171486241</v>
      </c>
      <c r="AA718" s="93">
        <f t="shared" si="78"/>
        <v>3.6265781969711961</v>
      </c>
      <c r="AB718" s="93">
        <f t="shared" si="78"/>
        <v>4.2200755709059159</v>
      </c>
      <c r="AC718" s="95">
        <f t="shared" si="78"/>
        <v>4.9107000750819161</v>
      </c>
      <c r="AE718" s="96"/>
    </row>
    <row r="719" spans="3:31" ht="24.75" customHeight="1" x14ac:dyDescent="0.25">
      <c r="C719" s="91">
        <f>ABS(E719-Dashboard!$F$13)</f>
        <v>20.701530850281053</v>
      </c>
      <c r="D719" s="92">
        <f t="shared" ref="D719:D782" si="81">D718+0.0001</f>
        <v>0.16375216512645183</v>
      </c>
      <c r="E719" s="93" cm="1">
        <f t="array" ref="E719">SUM('DRE + DCF'!$S$41/TIR!S719,'DRE + DCF'!$U$41:$AD$41/TIR!T719:AC719,TIR!F719)</f>
        <v>68.32153085028105</v>
      </c>
      <c r="F719" s="100">
        <f>'DRE + DCF'!$AE$38*'DRE + DCF'!$AE$39*(1+G719)/(R719-G719)/AC719</f>
        <v>39.776013521322596</v>
      </c>
      <c r="G719" s="92">
        <f>R719*(1-'DRE + DCF'!$AE$39)</f>
        <v>9.8251299075871087E-2</v>
      </c>
      <c r="H719" s="94">
        <f t="shared" si="77"/>
        <v>0.16375216512645183</v>
      </c>
      <c r="I719" s="94">
        <f t="shared" si="80"/>
        <v>0.16375216512645183</v>
      </c>
      <c r="J719" s="94">
        <f t="shared" si="80"/>
        <v>0.16375216512645183</v>
      </c>
      <c r="K719" s="94">
        <f t="shared" si="80"/>
        <v>0.16375216512645183</v>
      </c>
      <c r="L719" s="94">
        <f t="shared" si="80"/>
        <v>0.16375216512645183</v>
      </c>
      <c r="M719" s="94">
        <f t="shared" si="80"/>
        <v>0.16375216512645183</v>
      </c>
      <c r="N719" s="94">
        <f t="shared" si="80"/>
        <v>0.16375216512645183</v>
      </c>
      <c r="O719" s="94">
        <f t="shared" si="80"/>
        <v>0.16375216512645183</v>
      </c>
      <c r="P719" s="94">
        <f t="shared" si="80"/>
        <v>0.16375216512645183</v>
      </c>
      <c r="Q719" s="94">
        <f t="shared" si="80"/>
        <v>0.16375216512645183</v>
      </c>
      <c r="R719" s="94">
        <f t="shared" si="80"/>
        <v>0.16375216512645183</v>
      </c>
      <c r="S719" s="93">
        <f>(1+H719)^((5-Dashboard!$F$9)*3/12)</f>
        <v>1.0787734540330753</v>
      </c>
      <c r="T719" s="93">
        <f t="shared" si="79"/>
        <v>1.2554249428119322</v>
      </c>
      <c r="U719" s="93">
        <f t="shared" si="79"/>
        <v>1.4610034953511379</v>
      </c>
      <c r="V719" s="93">
        <f t="shared" si="79"/>
        <v>1.7002459809722006</v>
      </c>
      <c r="W719" s="93">
        <f t="shared" si="79"/>
        <v>1.9786649416039463</v>
      </c>
      <c r="X719" s="93">
        <f t="shared" si="79"/>
        <v>2.3026756098513967</v>
      </c>
      <c r="Y719" s="93">
        <f t="shared" si="78"/>
        <v>2.6797437265484358</v>
      </c>
      <c r="Z719" s="93">
        <f t="shared" si="78"/>
        <v>3.1185575637547687</v>
      </c>
      <c r="AA719" s="93">
        <f t="shared" si="78"/>
        <v>3.6292281168910847</v>
      </c>
      <c r="AB719" s="93">
        <f t="shared" si="78"/>
        <v>4.2235220787697951</v>
      </c>
      <c r="AC719" s="95">
        <f t="shared" si="78"/>
        <v>4.9151329636277215</v>
      </c>
      <c r="AE719" s="96"/>
    </row>
    <row r="720" spans="3:31" ht="24.75" customHeight="1" x14ac:dyDescent="0.25">
      <c r="C720" s="91">
        <f>ABS(E720-Dashboard!$F$13)</f>
        <v>20.630749630347346</v>
      </c>
      <c r="D720" s="92">
        <f t="shared" si="81"/>
        <v>0.16385216512645182</v>
      </c>
      <c r="E720" s="93" cm="1">
        <f t="array" ref="E720">SUM('DRE + DCF'!$S$41/TIR!S720,'DRE + DCF'!$U$41:$AD$41/TIR!T720:AC720,TIR!F720)</f>
        <v>68.250749630347343</v>
      </c>
      <c r="F720" s="100">
        <f>'DRE + DCF'!$AE$38*'DRE + DCF'!$AE$39*(1+G720)/(R720-G720)/AC720</f>
        <v>39.718059294173152</v>
      </c>
      <c r="G720" s="92">
        <f>R720*(1-'DRE + DCF'!$AE$39)</f>
        <v>9.8311299075871092E-2</v>
      </c>
      <c r="H720" s="94">
        <f t="shared" si="77"/>
        <v>0.16385216512645182</v>
      </c>
      <c r="I720" s="94">
        <f t="shared" si="80"/>
        <v>0.16385216512645182</v>
      </c>
      <c r="J720" s="94">
        <f t="shared" si="80"/>
        <v>0.16385216512645182</v>
      </c>
      <c r="K720" s="94">
        <f t="shared" si="80"/>
        <v>0.16385216512645182</v>
      </c>
      <c r="L720" s="94">
        <f t="shared" si="80"/>
        <v>0.16385216512645182</v>
      </c>
      <c r="M720" s="94">
        <f t="shared" si="80"/>
        <v>0.16385216512645182</v>
      </c>
      <c r="N720" s="94">
        <f t="shared" si="80"/>
        <v>0.16385216512645182</v>
      </c>
      <c r="O720" s="94">
        <f t="shared" si="80"/>
        <v>0.16385216512645182</v>
      </c>
      <c r="P720" s="94">
        <f t="shared" si="80"/>
        <v>0.16385216512645182</v>
      </c>
      <c r="Q720" s="94">
        <f t="shared" si="80"/>
        <v>0.16385216512645182</v>
      </c>
      <c r="R720" s="94">
        <f t="shared" si="80"/>
        <v>0.16385216512645182</v>
      </c>
      <c r="S720" s="93">
        <f>(1+H720)^((5-Dashboard!$F$9)*3/12)</f>
        <v>1.0788198019717898</v>
      </c>
      <c r="T720" s="93">
        <f t="shared" si="79"/>
        <v>1.2555867623061574</v>
      </c>
      <c r="U720" s="93">
        <f t="shared" si="79"/>
        <v>1.4613173718141328</v>
      </c>
      <c r="V720" s="93">
        <f t="shared" si="79"/>
        <v>1.7007573871227746</v>
      </c>
      <c r="W720" s="93">
        <f t="shared" si="79"/>
        <v>1.979430167357648</v>
      </c>
      <c r="X720" s="93">
        <f t="shared" si="79"/>
        <v>2.3037640859958133</v>
      </c>
      <c r="Y720" s="93">
        <f t="shared" si="78"/>
        <v>2.6812408194267885</v>
      </c>
      <c r="Z720" s="93">
        <f t="shared" si="78"/>
        <v>3.1205679329152893</v>
      </c>
      <c r="AA720" s="93">
        <f t="shared" si="78"/>
        <v>3.6318797451476357</v>
      </c>
      <c r="AB720" s="93">
        <f t="shared" si="78"/>
        <v>4.2269711048689818</v>
      </c>
      <c r="AC720" s="95">
        <f t="shared" si="78"/>
        <v>4.919569472328714</v>
      </c>
      <c r="AE720" s="96"/>
    </row>
    <row r="721" spans="3:31" ht="24.75" customHeight="1" x14ac:dyDescent="0.25">
      <c r="C721" s="91">
        <f>ABS(E721-Dashboard!$F$13)</f>
        <v>20.560079468257761</v>
      </c>
      <c r="D721" s="92">
        <f t="shared" si="81"/>
        <v>0.1639521651264518</v>
      </c>
      <c r="E721" s="93" cm="1">
        <f t="array" ref="E721">SUM('DRE + DCF'!$S$41/TIR!S721,'DRE + DCF'!$U$41:$AD$41/TIR!T721:AC721,TIR!F721)</f>
        <v>68.180079468257759</v>
      </c>
      <c r="F721" s="100">
        <f>'DRE + DCF'!$AE$38*'DRE + DCF'!$AE$39*(1+G721)/(R721-G721)/AC721</f>
        <v>39.660207235511159</v>
      </c>
      <c r="G721" s="92">
        <f>R721*(1-'DRE + DCF'!$AE$39)</f>
        <v>9.8371299075871083E-2</v>
      </c>
      <c r="H721" s="94">
        <f t="shared" si="77"/>
        <v>0.1639521651264518</v>
      </c>
      <c r="I721" s="94">
        <f t="shared" si="80"/>
        <v>0.1639521651264518</v>
      </c>
      <c r="J721" s="94">
        <f t="shared" si="80"/>
        <v>0.1639521651264518</v>
      </c>
      <c r="K721" s="94">
        <f t="shared" si="80"/>
        <v>0.1639521651264518</v>
      </c>
      <c r="L721" s="94">
        <f t="shared" si="80"/>
        <v>0.1639521651264518</v>
      </c>
      <c r="M721" s="94">
        <f t="shared" si="80"/>
        <v>0.1639521651264518</v>
      </c>
      <c r="N721" s="94">
        <f t="shared" si="80"/>
        <v>0.1639521651264518</v>
      </c>
      <c r="O721" s="94">
        <f t="shared" si="80"/>
        <v>0.1639521651264518</v>
      </c>
      <c r="P721" s="94">
        <f t="shared" si="80"/>
        <v>0.1639521651264518</v>
      </c>
      <c r="Q721" s="94">
        <f t="shared" si="80"/>
        <v>0.1639521651264518</v>
      </c>
      <c r="R721" s="94">
        <f t="shared" si="80"/>
        <v>0.1639521651264518</v>
      </c>
      <c r="S721" s="93">
        <f>(1+H721)^((5-Dashboard!$F$9)*3/12)</f>
        <v>1.0788661479194033</v>
      </c>
      <c r="T721" s="93">
        <f t="shared" si="79"/>
        <v>1.2557485887524242</v>
      </c>
      <c r="U721" s="93">
        <f t="shared" si="79"/>
        <v>1.4616312887328704</v>
      </c>
      <c r="V721" s="93">
        <f t="shared" si="79"/>
        <v>1.7012689031371904</v>
      </c>
      <c r="W721" s="93">
        <f t="shared" si="79"/>
        <v>1.9801956232688365</v>
      </c>
      <c r="X721" s="93">
        <f t="shared" si="79"/>
        <v>2.3048529830776858</v>
      </c>
      <c r="Y721" s="93">
        <f t="shared" si="78"/>
        <v>2.6827386199514334</v>
      </c>
      <c r="Z721" s="93">
        <f t="shared" si="78"/>
        <v>3.1225794251608199</v>
      </c>
      <c r="AA721" s="93">
        <f t="shared" si="78"/>
        <v>3.6345330826952473</v>
      </c>
      <c r="AB721" s="93">
        <f t="shared" si="78"/>
        <v>4.2304226508268501</v>
      </c>
      <c r="AC721" s="95">
        <f t="shared" si="78"/>
        <v>4.9240096038298953</v>
      </c>
      <c r="AE721" s="96"/>
    </row>
    <row r="722" spans="3:31" ht="24.75" customHeight="1" x14ac:dyDescent="0.25">
      <c r="C722" s="91">
        <f>ABS(E722-Dashboard!$F$13)</f>
        <v>20.489520137410771</v>
      </c>
      <c r="D722" s="92">
        <f t="shared" si="81"/>
        <v>0.16405216512645179</v>
      </c>
      <c r="E722" s="93" cm="1">
        <f t="array" ref="E722">SUM('DRE + DCF'!$S$41/TIR!S722,'DRE + DCF'!$U$41:$AD$41/TIR!T722:AC722,TIR!F722)</f>
        <v>68.109520137410769</v>
      </c>
      <c r="F722" s="100">
        <f>'DRE + DCF'!$AE$38*'DRE + DCF'!$AE$39*(1+G722)/(R722-G722)/AC722</f>
        <v>39.602457126335295</v>
      </c>
      <c r="G722" s="92">
        <f>R722*(1-'DRE + DCF'!$AE$39)</f>
        <v>9.8431299075871073E-2</v>
      </c>
      <c r="H722" s="94">
        <f t="shared" si="77"/>
        <v>0.16405216512645179</v>
      </c>
      <c r="I722" s="94">
        <f t="shared" si="80"/>
        <v>0.16405216512645179</v>
      </c>
      <c r="J722" s="94">
        <f t="shared" si="80"/>
        <v>0.16405216512645179</v>
      </c>
      <c r="K722" s="94">
        <f t="shared" si="80"/>
        <v>0.16405216512645179</v>
      </c>
      <c r="L722" s="94">
        <f t="shared" si="80"/>
        <v>0.16405216512645179</v>
      </c>
      <c r="M722" s="94">
        <f t="shared" si="80"/>
        <v>0.16405216512645179</v>
      </c>
      <c r="N722" s="94">
        <f t="shared" si="80"/>
        <v>0.16405216512645179</v>
      </c>
      <c r="O722" s="94">
        <f t="shared" si="80"/>
        <v>0.16405216512645179</v>
      </c>
      <c r="P722" s="94">
        <f t="shared" si="80"/>
        <v>0.16405216512645179</v>
      </c>
      <c r="Q722" s="94">
        <f t="shared" si="80"/>
        <v>0.16405216512645179</v>
      </c>
      <c r="R722" s="94">
        <f t="shared" si="80"/>
        <v>0.16405216512645179</v>
      </c>
      <c r="S722" s="93">
        <f>(1+H722)^((5-Dashboard!$F$9)*3/12)</f>
        <v>1.0789124918761723</v>
      </c>
      <c r="T722" s="93">
        <f t="shared" si="79"/>
        <v>1.2559104221504336</v>
      </c>
      <c r="U722" s="93">
        <f t="shared" si="79"/>
        <v>1.4619452461090883</v>
      </c>
      <c r="V722" s="93">
        <f t="shared" si="79"/>
        <v>1.7017805290296075</v>
      </c>
      <c r="W722" s="93">
        <f t="shared" si="79"/>
        <v>1.9809613093869531</v>
      </c>
      <c r="X722" s="93">
        <f t="shared" si="79"/>
        <v>2.3059423012236135</v>
      </c>
      <c r="Y722" s="93">
        <f t="shared" si="78"/>
        <v>2.68423712839602</v>
      </c>
      <c r="Z722" s="93">
        <f t="shared" si="78"/>
        <v>3.1245920410221966</v>
      </c>
      <c r="AA722" s="93">
        <f t="shared" si="78"/>
        <v>3.6371881304887665</v>
      </c>
      <c r="AB722" s="93">
        <f t="shared" si="78"/>
        <v>4.2338767182676795</v>
      </c>
      <c r="AC722" s="95">
        <f t="shared" si="78"/>
        <v>4.9284533607779686</v>
      </c>
      <c r="AE722" s="96"/>
    </row>
    <row r="723" spans="3:31" ht="24.75" customHeight="1" x14ac:dyDescent="0.25">
      <c r="C723" s="91">
        <f>ABS(E723-Dashboard!$F$13)</f>
        <v>20.419071411781779</v>
      </c>
      <c r="D723" s="92">
        <f t="shared" si="81"/>
        <v>0.16415216512645178</v>
      </c>
      <c r="E723" s="93" cm="1">
        <f t="array" ref="E723">SUM('DRE + DCF'!$S$41/TIR!S723,'DRE + DCF'!$U$41:$AD$41/TIR!T723:AC723,TIR!F723)</f>
        <v>68.039071411781777</v>
      </c>
      <c r="F723" s="100">
        <f>'DRE + DCF'!$AE$38*'DRE + DCF'!$AE$39*(1+G723)/(R723-G723)/AC723</f>
        <v>39.544808748213619</v>
      </c>
      <c r="G723" s="92">
        <f>R723*(1-'DRE + DCF'!$AE$39)</f>
        <v>9.8491299075871064E-2</v>
      </c>
      <c r="H723" s="94">
        <f t="shared" si="77"/>
        <v>0.16415216512645178</v>
      </c>
      <c r="I723" s="94">
        <f t="shared" si="80"/>
        <v>0.16415216512645178</v>
      </c>
      <c r="J723" s="94">
        <f t="shared" si="80"/>
        <v>0.16415216512645178</v>
      </c>
      <c r="K723" s="94">
        <f t="shared" si="80"/>
        <v>0.16415216512645178</v>
      </c>
      <c r="L723" s="94">
        <f t="shared" si="80"/>
        <v>0.16415216512645178</v>
      </c>
      <c r="M723" s="94">
        <f t="shared" si="80"/>
        <v>0.16415216512645178</v>
      </c>
      <c r="N723" s="94">
        <f t="shared" si="80"/>
        <v>0.16415216512645178</v>
      </c>
      <c r="O723" s="94">
        <f t="shared" si="80"/>
        <v>0.16415216512645178</v>
      </c>
      <c r="P723" s="94">
        <f t="shared" si="80"/>
        <v>0.16415216512645178</v>
      </c>
      <c r="Q723" s="94">
        <f t="shared" si="80"/>
        <v>0.16415216512645178</v>
      </c>
      <c r="R723" s="94">
        <f t="shared" si="80"/>
        <v>0.16415216512645178</v>
      </c>
      <c r="S723" s="93">
        <f>(1+H723)^((5-Dashboard!$F$9)*3/12)</f>
        <v>1.0789588338423537</v>
      </c>
      <c r="T723" s="93">
        <f t="shared" si="79"/>
        <v>1.2560722624998875</v>
      </c>
      <c r="U723" s="93">
        <f t="shared" si="79"/>
        <v>1.4622592439445248</v>
      </c>
      <c r="V723" s="93">
        <f t="shared" si="79"/>
        <v>1.7022922648141867</v>
      </c>
      <c r="W723" s="93">
        <f t="shared" si="79"/>
        <v>1.9817272257614464</v>
      </c>
      <c r="X723" s="93">
        <f t="shared" si="79"/>
        <v>2.3070320405602245</v>
      </c>
      <c r="Y723" s="93">
        <f t="shared" si="78"/>
        <v>2.685736345034281</v>
      </c>
      <c r="Z723" s="93">
        <f t="shared" si="78"/>
        <v>3.1266057810304613</v>
      </c>
      <c r="AA723" s="93">
        <f t="shared" si="78"/>
        <v>3.6398448894834918</v>
      </c>
      <c r="AB723" s="93">
        <f t="shared" si="78"/>
        <v>4.2373333088166572</v>
      </c>
      <c r="AC723" s="95">
        <f t="shared" si="78"/>
        <v>4.9329007458213434</v>
      </c>
      <c r="AE723" s="96"/>
    </row>
    <row r="724" spans="3:31" ht="24.75" customHeight="1" x14ac:dyDescent="0.25">
      <c r="C724" s="91">
        <f>ABS(E724-Dashboard!$F$13)</f>
        <v>20.348733065921159</v>
      </c>
      <c r="D724" s="92">
        <f t="shared" si="81"/>
        <v>0.16425216512645177</v>
      </c>
      <c r="E724" s="93" cm="1">
        <f t="array" ref="E724">SUM('DRE + DCF'!$S$41/TIR!S724,'DRE + DCF'!$U$41:$AD$41/TIR!T724:AC724,TIR!F724)</f>
        <v>67.968733065921157</v>
      </c>
      <c r="F724" s="100">
        <f>'DRE + DCF'!$AE$38*'DRE + DCF'!$AE$39*(1+G724)/(R724-G724)/AC724</f>
        <v>39.487261883281718</v>
      </c>
      <c r="G724" s="92">
        <f>R724*(1-'DRE + DCF'!$AE$39)</f>
        <v>9.8551299075871054E-2</v>
      </c>
      <c r="H724" s="94">
        <f t="shared" si="77"/>
        <v>0.16425216512645177</v>
      </c>
      <c r="I724" s="94">
        <f t="shared" si="80"/>
        <v>0.16425216512645177</v>
      </c>
      <c r="J724" s="94">
        <f t="shared" si="80"/>
        <v>0.16425216512645177</v>
      </c>
      <c r="K724" s="94">
        <f t="shared" si="80"/>
        <v>0.16425216512645177</v>
      </c>
      <c r="L724" s="94">
        <f t="shared" si="80"/>
        <v>0.16425216512645177</v>
      </c>
      <c r="M724" s="94">
        <f t="shared" si="80"/>
        <v>0.16425216512645177</v>
      </c>
      <c r="N724" s="94">
        <f t="shared" si="80"/>
        <v>0.16425216512645177</v>
      </c>
      <c r="O724" s="94">
        <f t="shared" si="80"/>
        <v>0.16425216512645177</v>
      </c>
      <c r="P724" s="94">
        <f t="shared" si="80"/>
        <v>0.16425216512645177</v>
      </c>
      <c r="Q724" s="94">
        <f t="shared" si="80"/>
        <v>0.16425216512645177</v>
      </c>
      <c r="R724" s="94">
        <f t="shared" si="80"/>
        <v>0.16425216512645177</v>
      </c>
      <c r="S724" s="93">
        <f>(1+H724)^((5-Dashboard!$F$9)*3/12)</f>
        <v>1.0790051738182036</v>
      </c>
      <c r="T724" s="93">
        <f t="shared" si="79"/>
        <v>1.2562341098004868</v>
      </c>
      <c r="U724" s="93">
        <f t="shared" si="79"/>
        <v>1.4625732822409174</v>
      </c>
      <c r="V724" s="93">
        <f t="shared" si="79"/>
        <v>1.7028041105050891</v>
      </c>
      <c r="W724" s="93">
        <f t="shared" si="79"/>
        <v>1.9824933724417717</v>
      </c>
      <c r="X724" s="93">
        <f t="shared" si="79"/>
        <v>2.3081222012141738</v>
      </c>
      <c r="Y724" s="93">
        <f t="shared" si="78"/>
        <v>2.6872362701400334</v>
      </c>
      <c r="Z724" s="93">
        <f t="shared" si="78"/>
        <v>3.1286206457168642</v>
      </c>
      <c r="AA724" s="93">
        <f t="shared" si="78"/>
        <v>3.6425033606351764</v>
      </c>
      <c r="AB724" s="93">
        <f t="shared" si="78"/>
        <v>4.2407924240998804</v>
      </c>
      <c r="AC724" s="95">
        <f t="shared" si="78"/>
        <v>4.937351761610139</v>
      </c>
      <c r="AE724" s="96"/>
    </row>
    <row r="725" spans="3:31" ht="24.75" customHeight="1" x14ac:dyDescent="0.25">
      <c r="C725" s="91">
        <f>ABS(E725-Dashboard!$F$13)</f>
        <v>20.278504874952638</v>
      </c>
      <c r="D725" s="92">
        <f t="shared" si="81"/>
        <v>0.16435216512645176</v>
      </c>
      <c r="E725" s="93" cm="1">
        <f t="array" ref="E725">SUM('DRE + DCF'!$S$41/TIR!S725,'DRE + DCF'!$U$41:$AD$41/TIR!T725:AC725,TIR!F725)</f>
        <v>67.898504874952636</v>
      </c>
      <c r="F725" s="100">
        <f>'DRE + DCF'!$AE$38*'DRE + DCF'!$AE$39*(1+G725)/(R725-G725)/AC725</f>
        <v>39.429816314241002</v>
      </c>
      <c r="G725" s="92">
        <f>R725*(1-'DRE + DCF'!$AE$39)</f>
        <v>9.8611299075871059E-2</v>
      </c>
      <c r="H725" s="94">
        <f t="shared" si="77"/>
        <v>0.16435216512645176</v>
      </c>
      <c r="I725" s="94">
        <f t="shared" si="80"/>
        <v>0.16435216512645176</v>
      </c>
      <c r="J725" s="94">
        <f t="shared" si="80"/>
        <v>0.16435216512645176</v>
      </c>
      <c r="K725" s="94">
        <f t="shared" si="80"/>
        <v>0.16435216512645176</v>
      </c>
      <c r="L725" s="94">
        <f t="shared" si="80"/>
        <v>0.16435216512645176</v>
      </c>
      <c r="M725" s="94">
        <f t="shared" si="80"/>
        <v>0.16435216512645176</v>
      </c>
      <c r="N725" s="94">
        <f t="shared" si="80"/>
        <v>0.16435216512645176</v>
      </c>
      <c r="O725" s="94">
        <f t="shared" si="80"/>
        <v>0.16435216512645176</v>
      </c>
      <c r="P725" s="94">
        <f t="shared" si="80"/>
        <v>0.16435216512645176</v>
      </c>
      <c r="Q725" s="94">
        <f t="shared" si="80"/>
        <v>0.16435216512645176</v>
      </c>
      <c r="R725" s="94">
        <f t="shared" si="80"/>
        <v>0.16435216512645176</v>
      </c>
      <c r="S725" s="93">
        <f>(1+H725)^((5-Dashboard!$F$9)*3/12)</f>
        <v>1.0790515118039785</v>
      </c>
      <c r="T725" s="93">
        <f t="shared" si="79"/>
        <v>1.2563959640519333</v>
      </c>
      <c r="U725" s="93">
        <f t="shared" si="79"/>
        <v>1.4628873610000042</v>
      </c>
      <c r="V725" s="93">
        <f t="shared" si="79"/>
        <v>1.7033160661164759</v>
      </c>
      <c r="W725" s="93">
        <f t="shared" si="79"/>
        <v>1.9832597494773889</v>
      </c>
      <c r="X725" s="93">
        <f t="shared" si="79"/>
        <v>2.3092127833121419</v>
      </c>
      <c r="Y725" s="93">
        <f t="shared" si="78"/>
        <v>2.6887369039871722</v>
      </c>
      <c r="Z725" s="93">
        <f t="shared" si="78"/>
        <v>3.1306366356128565</v>
      </c>
      <c r="AA725" s="93">
        <f t="shared" si="78"/>
        <v>3.6451635449000199</v>
      </c>
      <c r="AB725" s="93">
        <f t="shared" si="78"/>
        <v>4.2442540657443502</v>
      </c>
      <c r="AC725" s="95">
        <f t="shared" si="78"/>
        <v>4.9418064107961799</v>
      </c>
      <c r="AE725" s="96"/>
    </row>
    <row r="726" spans="3:31" ht="24.75" customHeight="1" x14ac:dyDescent="0.25">
      <c r="C726" s="91">
        <f>ABS(E726-Dashboard!$F$13)</f>
        <v>20.208386614571431</v>
      </c>
      <c r="D726" s="92">
        <f t="shared" si="81"/>
        <v>0.16445216512645175</v>
      </c>
      <c r="E726" s="93" cm="1">
        <f t="array" ref="E726">SUM('DRE + DCF'!$S$41/TIR!S726,'DRE + DCF'!$U$41:$AD$41/TIR!T726:AC726,TIR!F726)</f>
        <v>67.828386614571428</v>
      </c>
      <c r="F726" s="100">
        <f>'DRE + DCF'!$AE$38*'DRE + DCF'!$AE$39*(1+G726)/(R726-G726)/AC726</f>
        <v>39.372471824356936</v>
      </c>
      <c r="G726" s="92">
        <f>R726*(1-'DRE + DCF'!$AE$39)</f>
        <v>9.867129907587105E-2</v>
      </c>
      <c r="H726" s="94">
        <f t="shared" si="77"/>
        <v>0.16445216512645175</v>
      </c>
      <c r="I726" s="94">
        <f t="shared" si="80"/>
        <v>0.16445216512645175</v>
      </c>
      <c r="J726" s="94">
        <f t="shared" si="80"/>
        <v>0.16445216512645175</v>
      </c>
      <c r="K726" s="94">
        <f t="shared" si="80"/>
        <v>0.16445216512645175</v>
      </c>
      <c r="L726" s="94">
        <f t="shared" si="80"/>
        <v>0.16445216512645175</v>
      </c>
      <c r="M726" s="94">
        <f t="shared" si="80"/>
        <v>0.16445216512645175</v>
      </c>
      <c r="N726" s="94">
        <f t="shared" si="80"/>
        <v>0.16445216512645175</v>
      </c>
      <c r="O726" s="94">
        <f t="shared" si="80"/>
        <v>0.16445216512645175</v>
      </c>
      <c r="P726" s="94">
        <f t="shared" si="80"/>
        <v>0.16445216512645175</v>
      </c>
      <c r="Q726" s="94">
        <f t="shared" si="80"/>
        <v>0.16445216512645175</v>
      </c>
      <c r="R726" s="94">
        <f t="shared" si="80"/>
        <v>0.16445216512645175</v>
      </c>
      <c r="S726" s="93">
        <f>(1+H726)^((5-Dashboard!$F$9)*3/12)</f>
        <v>1.0790978477999349</v>
      </c>
      <c r="T726" s="93">
        <f t="shared" si="79"/>
        <v>1.2565578252539285</v>
      </c>
      <c r="U726" s="93">
        <f t="shared" si="79"/>
        <v>1.4632014802235225</v>
      </c>
      <c r="V726" s="93">
        <f t="shared" si="79"/>
        <v>1.7038281316625097</v>
      </c>
      <c r="W726" s="93">
        <f t="shared" si="79"/>
        <v>1.9840263569177663</v>
      </c>
      <c r="X726" s="93">
        <f t="shared" si="79"/>
        <v>2.3103037869808389</v>
      </c>
      <c r="Y726" s="93">
        <f t="shared" si="78"/>
        <v>2.6902382468496784</v>
      </c>
      <c r="Z726" s="93">
        <f t="shared" si="78"/>
        <v>3.1326537512500976</v>
      </c>
      <c r="AA726" s="93">
        <f t="shared" si="78"/>
        <v>3.6478254432346771</v>
      </c>
      <c r="AB726" s="93">
        <f t="shared" si="78"/>
        <v>4.2477182353779783</v>
      </c>
      <c r="AC726" s="95">
        <f t="shared" si="78"/>
        <v>4.9462646960329977</v>
      </c>
      <c r="AE726" s="96"/>
    </row>
    <row r="727" spans="3:31" ht="24.75" customHeight="1" x14ac:dyDescent="0.25">
      <c r="C727" s="91">
        <f>ABS(E727-Dashboard!$F$13)</f>
        <v>20.138378061042438</v>
      </c>
      <c r="D727" s="92">
        <f t="shared" si="81"/>
        <v>0.16455216512645174</v>
      </c>
      <c r="E727" s="93" cm="1">
        <f t="array" ref="E727">SUM('DRE + DCF'!$S$41/TIR!S727,'DRE + DCF'!$U$41:$AD$41/TIR!T727:AC727,TIR!F727)</f>
        <v>67.758378061042436</v>
      </c>
      <c r="F727" s="100">
        <f>'DRE + DCF'!$AE$38*'DRE + DCF'!$AE$39*(1+G727)/(R727-G727)/AC727</f>
        <v>39.315228197457209</v>
      </c>
      <c r="G727" s="92">
        <f>R727*(1-'DRE + DCF'!$AE$39)</f>
        <v>9.873129907587104E-2</v>
      </c>
      <c r="H727" s="94">
        <f t="shared" si="77"/>
        <v>0.16455216512645174</v>
      </c>
      <c r="I727" s="94">
        <f t="shared" si="80"/>
        <v>0.16455216512645174</v>
      </c>
      <c r="J727" s="94">
        <f t="shared" si="80"/>
        <v>0.16455216512645174</v>
      </c>
      <c r="K727" s="94">
        <f t="shared" si="80"/>
        <v>0.16455216512645174</v>
      </c>
      <c r="L727" s="94">
        <f t="shared" si="80"/>
        <v>0.16455216512645174</v>
      </c>
      <c r="M727" s="94">
        <f t="shared" si="80"/>
        <v>0.16455216512645174</v>
      </c>
      <c r="N727" s="94">
        <f t="shared" si="80"/>
        <v>0.16455216512645174</v>
      </c>
      <c r="O727" s="94">
        <f t="shared" si="80"/>
        <v>0.16455216512645174</v>
      </c>
      <c r="P727" s="94">
        <f t="shared" si="80"/>
        <v>0.16455216512645174</v>
      </c>
      <c r="Q727" s="94">
        <f t="shared" si="80"/>
        <v>0.16455216512645174</v>
      </c>
      <c r="R727" s="94">
        <f t="shared" si="80"/>
        <v>0.16455216512645174</v>
      </c>
      <c r="S727" s="93">
        <f>(1+H727)^((5-Dashboard!$F$9)*3/12)</f>
        <v>1.0791441818063292</v>
      </c>
      <c r="T727" s="93">
        <f t="shared" si="79"/>
        <v>1.256719693406174</v>
      </c>
      <c r="U727" s="93">
        <f t="shared" si="79"/>
        <v>1.4635156399132103</v>
      </c>
      <c r="V727" s="93">
        <f t="shared" si="79"/>
        <v>1.7043403071573535</v>
      </c>
      <c r="W727" s="93">
        <f t="shared" si="79"/>
        <v>1.9847931948123776</v>
      </c>
      <c r="X727" s="93">
        <f t="shared" si="79"/>
        <v>2.3113952123470014</v>
      </c>
      <c r="Y727" s="93">
        <f t="shared" si="78"/>
        <v>2.6917402990016148</v>
      </c>
      <c r="Z727" s="93">
        <f t="shared" si="78"/>
        <v>3.134671993160453</v>
      </c>
      <c r="AA727" s="93">
        <f t="shared" si="78"/>
        <v>3.6504890565962551</v>
      </c>
      <c r="AB727" s="93">
        <f t="shared" si="78"/>
        <v>4.2511849346295865</v>
      </c>
      <c r="AC727" s="95">
        <f t="shared" si="78"/>
        <v>4.9507266199758382</v>
      </c>
      <c r="AE727" s="96"/>
    </row>
    <row r="728" spans="3:31" ht="24.75" customHeight="1" x14ac:dyDescent="0.25">
      <c r="C728" s="91">
        <f>ABS(E728-Dashboard!$F$13)</f>
        <v>20.068478991198639</v>
      </c>
      <c r="D728" s="92">
        <f t="shared" si="81"/>
        <v>0.16465216512645173</v>
      </c>
      <c r="E728" s="93" cm="1">
        <f t="array" ref="E728">SUM('DRE + DCF'!$S$41/TIR!S728,'DRE + DCF'!$U$41:$AD$41/TIR!T728:AC728,TIR!F728)</f>
        <v>67.688478991198636</v>
      </c>
      <c r="F728" s="100">
        <f>'DRE + DCF'!$AE$38*'DRE + DCF'!$AE$39*(1+G728)/(R728-G728)/AC728</f>
        <v>39.258085217930095</v>
      </c>
      <c r="G728" s="92">
        <f>R728*(1-'DRE + DCF'!$AE$39)</f>
        <v>9.8791299075871031E-2</v>
      </c>
      <c r="H728" s="94">
        <f t="shared" si="77"/>
        <v>0.16465216512645173</v>
      </c>
      <c r="I728" s="94">
        <f t="shared" si="80"/>
        <v>0.16465216512645173</v>
      </c>
      <c r="J728" s="94">
        <f t="shared" si="80"/>
        <v>0.16465216512645173</v>
      </c>
      <c r="K728" s="94">
        <f t="shared" si="80"/>
        <v>0.16465216512645173</v>
      </c>
      <c r="L728" s="94">
        <f t="shared" si="80"/>
        <v>0.16465216512645173</v>
      </c>
      <c r="M728" s="94">
        <f t="shared" si="80"/>
        <v>0.16465216512645173</v>
      </c>
      <c r="N728" s="94">
        <f t="shared" si="80"/>
        <v>0.16465216512645173</v>
      </c>
      <c r="O728" s="94">
        <f t="shared" si="80"/>
        <v>0.16465216512645173</v>
      </c>
      <c r="P728" s="94">
        <f t="shared" si="80"/>
        <v>0.16465216512645173</v>
      </c>
      <c r="Q728" s="94">
        <f t="shared" si="80"/>
        <v>0.16465216512645173</v>
      </c>
      <c r="R728" s="94">
        <f t="shared" si="80"/>
        <v>0.16465216512645173</v>
      </c>
      <c r="S728" s="93">
        <f>(1+H728)^((5-Dashboard!$F$9)*3/12)</f>
        <v>1.0791905138234175</v>
      </c>
      <c r="T728" s="93">
        <f t="shared" si="79"/>
        <v>1.256881568508371</v>
      </c>
      <c r="U728" s="93">
        <f t="shared" si="79"/>
        <v>1.4638298400708047</v>
      </c>
      <c r="V728" s="93">
        <f t="shared" si="79"/>
        <v>1.7048525926151701</v>
      </c>
      <c r="W728" s="93">
        <f t="shared" si="79"/>
        <v>1.9855602632107023</v>
      </c>
      <c r="X728" s="93">
        <f t="shared" si="79"/>
        <v>2.3124870595373919</v>
      </c>
      <c r="Y728" s="93">
        <f t="shared" si="78"/>
        <v>2.6932430607171249</v>
      </c>
      <c r="Z728" s="93">
        <f t="shared" si="78"/>
        <v>3.1366913618759908</v>
      </c>
      <c r="AA728" s="93">
        <f t="shared" si="78"/>
        <v>3.6531543859423108</v>
      </c>
      <c r="AB728" s="93">
        <f t="shared" si="78"/>
        <v>4.2546541651289056</v>
      </c>
      <c r="AC728" s="95">
        <f t="shared" si="78"/>
        <v>4.9551921852816552</v>
      </c>
      <c r="AE728" s="96"/>
    </row>
    <row r="729" spans="3:31" ht="24.75" customHeight="1" x14ac:dyDescent="0.25">
      <c r="C729" s="91">
        <f>ABS(E729-Dashboard!$F$13)</f>
        <v>19.998689182439186</v>
      </c>
      <c r="D729" s="92">
        <f t="shared" si="81"/>
        <v>0.16475216512645172</v>
      </c>
      <c r="E729" s="93" cm="1">
        <f t="array" ref="E729">SUM('DRE + DCF'!$S$41/TIR!S729,'DRE + DCF'!$U$41:$AD$41/TIR!T729:AC729,TIR!F729)</f>
        <v>67.618689182439184</v>
      </c>
      <c r="F729" s="100">
        <f>'DRE + DCF'!$AE$38*'DRE + DCF'!$AE$39*(1+G729)/(R729-G729)/AC729</f>
        <v>39.201042670722629</v>
      </c>
      <c r="G729" s="92">
        <f>R729*(1-'DRE + DCF'!$AE$39)</f>
        <v>9.8851299075871021E-2</v>
      </c>
      <c r="H729" s="94">
        <f t="shared" si="77"/>
        <v>0.16475216512645172</v>
      </c>
      <c r="I729" s="94">
        <f t="shared" si="80"/>
        <v>0.16475216512645172</v>
      </c>
      <c r="J729" s="94">
        <f t="shared" si="80"/>
        <v>0.16475216512645172</v>
      </c>
      <c r="K729" s="94">
        <f t="shared" si="80"/>
        <v>0.16475216512645172</v>
      </c>
      <c r="L729" s="94">
        <f t="shared" si="80"/>
        <v>0.16475216512645172</v>
      </c>
      <c r="M729" s="94">
        <f t="shared" si="80"/>
        <v>0.16475216512645172</v>
      </c>
      <c r="N729" s="94">
        <f t="shared" si="80"/>
        <v>0.16475216512645172</v>
      </c>
      <c r="O729" s="94">
        <f t="shared" si="80"/>
        <v>0.16475216512645172</v>
      </c>
      <c r="P729" s="94">
        <f t="shared" si="80"/>
        <v>0.16475216512645172</v>
      </c>
      <c r="Q729" s="94">
        <f t="shared" si="80"/>
        <v>0.16475216512645172</v>
      </c>
      <c r="R729" s="94">
        <f t="shared" si="80"/>
        <v>0.16475216512645172</v>
      </c>
      <c r="S729" s="93">
        <f>(1+H729)^((5-Dashboard!$F$9)*3/12)</f>
        <v>1.0792368438514559</v>
      </c>
      <c r="T729" s="93">
        <f t="shared" si="79"/>
        <v>1.2570434505602215</v>
      </c>
      <c r="U729" s="93">
        <f t="shared" si="79"/>
        <v>1.4641440806980437</v>
      </c>
      <c r="V729" s="93">
        <f t="shared" si="79"/>
        <v>1.7053649880501245</v>
      </c>
      <c r="W729" s="93">
        <f t="shared" si="79"/>
        <v>1.9863275621622278</v>
      </c>
      <c r="X729" s="93">
        <f t="shared" si="79"/>
        <v>2.3135793286788013</v>
      </c>
      <c r="Y729" s="93">
        <f t="shared" si="78"/>
        <v>2.6947465322704365</v>
      </c>
      <c r="Z729" s="93">
        <f t="shared" si="78"/>
        <v>3.1387118579289885</v>
      </c>
      <c r="AA729" s="93">
        <f t="shared" si="78"/>
        <v>3.6558214322308569</v>
      </c>
      <c r="AB729" s="93">
        <f t="shared" si="78"/>
        <v>4.2581259285065762</v>
      </c>
      <c r="AC729" s="95">
        <f t="shared" si="78"/>
        <v>4.9596613946091166</v>
      </c>
      <c r="AE729" s="96"/>
    </row>
    <row r="730" spans="3:31" ht="24.75" customHeight="1" x14ac:dyDescent="0.25">
      <c r="C730" s="91">
        <f>ABS(E730-Dashboard!$F$13)</f>
        <v>19.929008412727804</v>
      </c>
      <c r="D730" s="92">
        <f t="shared" si="81"/>
        <v>0.16485216512645171</v>
      </c>
      <c r="E730" s="93" cm="1">
        <f t="array" ref="E730">SUM('DRE + DCF'!$S$41/TIR!S730,'DRE + DCF'!$U$41:$AD$41/TIR!T730:AC730,TIR!F730)</f>
        <v>67.549008412727801</v>
      </c>
      <c r="F730" s="100">
        <f>'DRE + DCF'!$AE$38*'DRE + DCF'!$AE$39*(1+G730)/(R730-G730)/AC730</f>
        <v>39.144100341338934</v>
      </c>
      <c r="G730" s="92">
        <f>R730*(1-'DRE + DCF'!$AE$39)</f>
        <v>9.8911299075871026E-2</v>
      </c>
      <c r="H730" s="94">
        <f t="shared" si="77"/>
        <v>0.16485216512645171</v>
      </c>
      <c r="I730" s="94">
        <f t="shared" si="80"/>
        <v>0.16485216512645171</v>
      </c>
      <c r="J730" s="94">
        <f t="shared" si="80"/>
        <v>0.16485216512645171</v>
      </c>
      <c r="K730" s="94">
        <f t="shared" si="80"/>
        <v>0.16485216512645171</v>
      </c>
      <c r="L730" s="94">
        <f t="shared" si="80"/>
        <v>0.16485216512645171</v>
      </c>
      <c r="M730" s="94">
        <f t="shared" si="80"/>
        <v>0.16485216512645171</v>
      </c>
      <c r="N730" s="94">
        <f t="shared" si="80"/>
        <v>0.16485216512645171</v>
      </c>
      <c r="O730" s="94">
        <f t="shared" si="80"/>
        <v>0.16485216512645171</v>
      </c>
      <c r="P730" s="94">
        <f t="shared" si="80"/>
        <v>0.16485216512645171</v>
      </c>
      <c r="Q730" s="94">
        <f t="shared" si="80"/>
        <v>0.16485216512645171</v>
      </c>
      <c r="R730" s="94">
        <f t="shared" si="80"/>
        <v>0.16485216512645171</v>
      </c>
      <c r="S730" s="93">
        <f>(1+H730)^((5-Dashboard!$F$9)*3/12)</f>
        <v>1.0792831718907006</v>
      </c>
      <c r="T730" s="93">
        <f t="shared" si="79"/>
        <v>1.2572053395614269</v>
      </c>
      <c r="U730" s="93">
        <f t="shared" si="79"/>
        <v>1.464458361796664</v>
      </c>
      <c r="V730" s="93">
        <f t="shared" si="79"/>
        <v>1.7058774934763805</v>
      </c>
      <c r="W730" s="93">
        <f t="shared" si="79"/>
        <v>1.9870950917164463</v>
      </c>
      <c r="X730" s="93">
        <f t="shared" si="79"/>
        <v>2.3146720198980475</v>
      </c>
      <c r="Y730" s="93">
        <f t="shared" si="78"/>
        <v>2.6962507139358576</v>
      </c>
      <c r="Z730" s="93">
        <f t="shared" si="78"/>
        <v>3.1407334818519246</v>
      </c>
      <c r="AA730" s="93">
        <f t="shared" si="78"/>
        <v>3.6584901964203533</v>
      </c>
      <c r="AB730" s="93">
        <f t="shared" si="78"/>
        <v>4.2616002263941457</v>
      </c>
      <c r="AC730" s="95">
        <f t="shared" si="78"/>
        <v>4.9641342506185966</v>
      </c>
      <c r="AE730" s="96"/>
    </row>
    <row r="731" spans="3:31" ht="24.75" customHeight="1" x14ac:dyDescent="0.25">
      <c r="C731" s="91">
        <f>ABS(E731-Dashboard!$F$13)</f>
        <v>19.859436460590864</v>
      </c>
      <c r="D731" s="92">
        <f t="shared" si="81"/>
        <v>0.16495216512645169</v>
      </c>
      <c r="E731" s="93" cm="1">
        <f t="array" ref="E731">SUM('DRE + DCF'!$S$41/TIR!S731,'DRE + DCF'!$U$41:$AD$41/TIR!T731:AC731,TIR!F731)</f>
        <v>67.479436460590861</v>
      </c>
      <c r="F731" s="100">
        <f>'DRE + DCF'!$AE$38*'DRE + DCF'!$AE$39*(1+G731)/(R731-G731)/AC731</f>
        <v>39.087258015838394</v>
      </c>
      <c r="G731" s="92">
        <f>R731*(1-'DRE + DCF'!$AE$39)</f>
        <v>9.8971299075871016E-2</v>
      </c>
      <c r="H731" s="94">
        <f t="shared" si="77"/>
        <v>0.16495216512645169</v>
      </c>
      <c r="I731" s="94">
        <f t="shared" si="80"/>
        <v>0.16495216512645169</v>
      </c>
      <c r="J731" s="94">
        <f t="shared" si="80"/>
        <v>0.16495216512645169</v>
      </c>
      <c r="K731" s="94">
        <f t="shared" si="80"/>
        <v>0.16495216512645169</v>
      </c>
      <c r="L731" s="94">
        <f t="shared" si="80"/>
        <v>0.16495216512645169</v>
      </c>
      <c r="M731" s="94">
        <f t="shared" si="80"/>
        <v>0.16495216512645169</v>
      </c>
      <c r="N731" s="94">
        <f t="shared" si="80"/>
        <v>0.16495216512645169</v>
      </c>
      <c r="O731" s="94">
        <f t="shared" si="80"/>
        <v>0.16495216512645169</v>
      </c>
      <c r="P731" s="94">
        <f t="shared" si="80"/>
        <v>0.16495216512645169</v>
      </c>
      <c r="Q731" s="94">
        <f t="shared" si="80"/>
        <v>0.16495216512645169</v>
      </c>
      <c r="R731" s="94">
        <f t="shared" si="80"/>
        <v>0.16495216512645169</v>
      </c>
      <c r="S731" s="93">
        <f>(1+H731)^((5-Dashboard!$F$9)*3/12)</f>
        <v>1.0793294979414079</v>
      </c>
      <c r="T731" s="93">
        <f t="shared" si="79"/>
        <v>1.2573672355116892</v>
      </c>
      <c r="U731" s="93">
        <f t="shared" si="79"/>
        <v>1.4647726833684034</v>
      </c>
      <c r="V731" s="93">
        <f t="shared" si="79"/>
        <v>1.7063901089081039</v>
      </c>
      <c r="W731" s="93">
        <f t="shared" si="79"/>
        <v>1.9878628519228572</v>
      </c>
      <c r="X731" s="93">
        <f t="shared" si="79"/>
        <v>2.3157651333219755</v>
      </c>
      <c r="Y731" s="93">
        <f t="shared" si="78"/>
        <v>2.6977556059877812</v>
      </c>
      <c r="Z731" s="93">
        <f t="shared" si="78"/>
        <v>3.1427562341774884</v>
      </c>
      <c r="AA731" s="93">
        <f t="shared" si="78"/>
        <v>3.6611606794697189</v>
      </c>
      <c r="AB731" s="93">
        <f t="shared" si="78"/>
        <v>4.2650770604240797</v>
      </c>
      <c r="AC731" s="95">
        <f t="shared" si="78"/>
        <v>4.9686107559721933</v>
      </c>
      <c r="AE731" s="96"/>
    </row>
    <row r="732" spans="3:31" ht="24.75" customHeight="1" x14ac:dyDescent="0.25">
      <c r="C732" s="91">
        <f>ABS(E732-Dashboard!$F$13)</f>
        <v>19.789973105115841</v>
      </c>
      <c r="D732" s="92">
        <f t="shared" si="81"/>
        <v>0.16505216512645168</v>
      </c>
      <c r="E732" s="93" cm="1">
        <f t="array" ref="E732">SUM('DRE + DCF'!$S$41/TIR!S732,'DRE + DCF'!$U$41:$AD$41/TIR!T732:AC732,TIR!F732)</f>
        <v>67.409973105115839</v>
      </c>
      <c r="F732" s="100">
        <f>'DRE + DCF'!$AE$38*'DRE + DCF'!$AE$39*(1+G732)/(R732-G732)/AC732</f>
        <v>39.03051548083404</v>
      </c>
      <c r="G732" s="92">
        <f>R732*(1-'DRE + DCF'!$AE$39)</f>
        <v>9.9031299075871007E-2</v>
      </c>
      <c r="H732" s="94">
        <f t="shared" si="77"/>
        <v>0.16505216512645168</v>
      </c>
      <c r="I732" s="94">
        <f t="shared" si="80"/>
        <v>0.16505216512645168</v>
      </c>
      <c r="J732" s="94">
        <f t="shared" si="80"/>
        <v>0.16505216512645168</v>
      </c>
      <c r="K732" s="94">
        <f t="shared" si="80"/>
        <v>0.16505216512645168</v>
      </c>
      <c r="L732" s="94">
        <f t="shared" si="80"/>
        <v>0.16505216512645168</v>
      </c>
      <c r="M732" s="94">
        <f t="shared" si="80"/>
        <v>0.16505216512645168</v>
      </c>
      <c r="N732" s="94">
        <f t="shared" si="80"/>
        <v>0.16505216512645168</v>
      </c>
      <c r="O732" s="94">
        <f t="shared" si="80"/>
        <v>0.16505216512645168</v>
      </c>
      <c r="P732" s="94">
        <f t="shared" si="80"/>
        <v>0.16505216512645168</v>
      </c>
      <c r="Q732" s="94">
        <f t="shared" si="80"/>
        <v>0.16505216512645168</v>
      </c>
      <c r="R732" s="94">
        <f t="shared" si="80"/>
        <v>0.16505216512645168</v>
      </c>
      <c r="S732" s="93">
        <f>(1+H732)^((5-Dashboard!$F$9)*3/12)</f>
        <v>1.0793758220038336</v>
      </c>
      <c r="T732" s="93">
        <f t="shared" si="79"/>
        <v>1.2575291384107099</v>
      </c>
      <c r="U732" s="93">
        <f t="shared" si="79"/>
        <v>1.4650870454149989</v>
      </c>
      <c r="V732" s="93">
        <f t="shared" si="79"/>
        <v>1.7069028343594603</v>
      </c>
      <c r="W732" s="93">
        <f t="shared" si="79"/>
        <v>1.9886308428309662</v>
      </c>
      <c r="X732" s="93">
        <f t="shared" si="79"/>
        <v>2.3168586690774573</v>
      </c>
      <c r="Y732" s="93">
        <f t="shared" si="78"/>
        <v>2.6992612087006806</v>
      </c>
      <c r="Z732" s="93">
        <f t="shared" si="78"/>
        <v>3.1447801154385706</v>
      </c>
      <c r="AA732" s="93">
        <f t="shared" si="78"/>
        <v>3.6638328823383191</v>
      </c>
      <c r="AB732" s="93">
        <f t="shared" si="78"/>
        <v>4.2685564322297465</v>
      </c>
      <c r="AC732" s="95">
        <f t="shared" si="78"/>
        <v>4.9730909133337073</v>
      </c>
      <c r="AE732" s="96"/>
    </row>
    <row r="733" spans="3:31" ht="24.75" customHeight="1" x14ac:dyDescent="0.25">
      <c r="C733" s="91">
        <f>ABS(E733-Dashboard!$F$13)</f>
        <v>19.720618125949436</v>
      </c>
      <c r="D733" s="92">
        <f t="shared" si="81"/>
        <v>0.16515216512645167</v>
      </c>
      <c r="E733" s="93" cm="1">
        <f t="array" ref="E733">SUM('DRE + DCF'!$S$41/TIR!S733,'DRE + DCF'!$U$41:$AD$41/TIR!T733:AC733,TIR!F733)</f>
        <v>67.340618125949433</v>
      </c>
      <c r="F733" s="100">
        <f>'DRE + DCF'!$AE$38*'DRE + DCF'!$AE$39*(1+G733)/(R733-G733)/AC733</f>
        <v>38.973872523490733</v>
      </c>
      <c r="G733" s="92">
        <f>R733*(1-'DRE + DCF'!$AE$39)</f>
        <v>9.9091299075870998E-2</v>
      </c>
      <c r="H733" s="94">
        <f t="shared" si="77"/>
        <v>0.16515216512645167</v>
      </c>
      <c r="I733" s="94">
        <f t="shared" si="80"/>
        <v>0.16515216512645167</v>
      </c>
      <c r="J733" s="94">
        <f t="shared" si="80"/>
        <v>0.16515216512645167</v>
      </c>
      <c r="K733" s="94">
        <f t="shared" si="80"/>
        <v>0.16515216512645167</v>
      </c>
      <c r="L733" s="94">
        <f t="shared" si="80"/>
        <v>0.16515216512645167</v>
      </c>
      <c r="M733" s="94">
        <f t="shared" si="80"/>
        <v>0.16515216512645167</v>
      </c>
      <c r="N733" s="94">
        <f t="shared" si="80"/>
        <v>0.16515216512645167</v>
      </c>
      <c r="O733" s="94">
        <f t="shared" si="80"/>
        <v>0.16515216512645167</v>
      </c>
      <c r="P733" s="94">
        <f t="shared" si="80"/>
        <v>0.16515216512645167</v>
      </c>
      <c r="Q733" s="94">
        <f t="shared" si="80"/>
        <v>0.16515216512645167</v>
      </c>
      <c r="R733" s="94">
        <f t="shared" si="80"/>
        <v>0.16515216512645167</v>
      </c>
      <c r="S733" s="93">
        <f>(1+H733)^((5-Dashboard!$F$9)*3/12)</f>
        <v>1.0794221440782339</v>
      </c>
      <c r="T733" s="93">
        <f t="shared" si="79"/>
        <v>1.2576910482581909</v>
      </c>
      <c r="U733" s="93">
        <f t="shared" si="79"/>
        <v>1.4654014479381876</v>
      </c>
      <c r="V733" s="93">
        <f t="shared" si="79"/>
        <v>1.7074156698446163</v>
      </c>
      <c r="W733" s="93">
        <f t="shared" si="79"/>
        <v>1.9893990644902855</v>
      </c>
      <c r="X733" s="93">
        <f t="shared" si="79"/>
        <v>2.3179526272913935</v>
      </c>
      <c r="Y733" s="93">
        <f t="shared" si="78"/>
        <v>2.7007675223491141</v>
      </c>
      <c r="Z733" s="93">
        <f t="shared" si="78"/>
        <v>3.1468051261682723</v>
      </c>
      <c r="AA733" s="93">
        <f t="shared" si="78"/>
        <v>3.6665068059859793</v>
      </c>
      <c r="AB733" s="93">
        <f t="shared" si="78"/>
        <v>4.2720383434454341</v>
      </c>
      <c r="AC733" s="95">
        <f t="shared" si="78"/>
        <v>4.9775747253686671</v>
      </c>
      <c r="AE733" s="96"/>
    </row>
    <row r="734" spans="3:31" ht="24.75" customHeight="1" x14ac:dyDescent="0.25">
      <c r="C734" s="91">
        <f>ABS(E734-Dashboard!$F$13)</f>
        <v>19.65137130329601</v>
      </c>
      <c r="D734" s="92">
        <f t="shared" si="81"/>
        <v>0.16525216512645166</v>
      </c>
      <c r="E734" s="93" cm="1">
        <f t="array" ref="E734">SUM('DRE + DCF'!$S$41/TIR!S734,'DRE + DCF'!$U$41:$AD$41/TIR!T734:AC734,TIR!F734)</f>
        <v>67.271371303296007</v>
      </c>
      <c r="F734" s="100">
        <f>'DRE + DCF'!$AE$38*'DRE + DCF'!$AE$39*(1+G734)/(R734-G734)/AC734</f>
        <v>38.917328931523571</v>
      </c>
      <c r="G734" s="92">
        <f>R734*(1-'DRE + DCF'!$AE$39)</f>
        <v>9.9151299075870988E-2</v>
      </c>
      <c r="H734" s="94">
        <f t="shared" si="77"/>
        <v>0.16525216512645166</v>
      </c>
      <c r="I734" s="94">
        <f t="shared" si="80"/>
        <v>0.16525216512645166</v>
      </c>
      <c r="J734" s="94">
        <f t="shared" si="80"/>
        <v>0.16525216512645166</v>
      </c>
      <c r="K734" s="94">
        <f t="shared" si="80"/>
        <v>0.16525216512645166</v>
      </c>
      <c r="L734" s="94">
        <f t="shared" si="80"/>
        <v>0.16525216512645166</v>
      </c>
      <c r="M734" s="94">
        <f t="shared" si="80"/>
        <v>0.16525216512645166</v>
      </c>
      <c r="N734" s="94">
        <f t="shared" si="80"/>
        <v>0.16525216512645166</v>
      </c>
      <c r="O734" s="94">
        <f t="shared" si="80"/>
        <v>0.16525216512645166</v>
      </c>
      <c r="P734" s="94">
        <f t="shared" si="80"/>
        <v>0.16525216512645166</v>
      </c>
      <c r="Q734" s="94">
        <f t="shared" si="80"/>
        <v>0.16525216512645166</v>
      </c>
      <c r="R734" s="94">
        <f t="shared" si="80"/>
        <v>0.16525216512645166</v>
      </c>
      <c r="S734" s="93">
        <f>(1+H734)^((5-Dashboard!$F$9)*3/12)</f>
        <v>1.0794684641648646</v>
      </c>
      <c r="T734" s="93">
        <f t="shared" si="79"/>
        <v>1.2578529650538339</v>
      </c>
      <c r="U734" s="93">
        <f t="shared" si="79"/>
        <v>1.4657158909397068</v>
      </c>
      <c r="V734" s="93">
        <f t="shared" si="79"/>
        <v>1.7079286153777393</v>
      </c>
      <c r="W734" s="93">
        <f t="shared" si="79"/>
        <v>1.9901675169503332</v>
      </c>
      <c r="X734" s="93">
        <f t="shared" si="79"/>
        <v>2.3190470080907097</v>
      </c>
      <c r="Y734" s="93">
        <f t="shared" si="78"/>
        <v>2.7022745472077192</v>
      </c>
      <c r="Z734" s="93">
        <f t="shared" si="78"/>
        <v>3.1488312668998963</v>
      </c>
      <c r="AA734" s="93">
        <f t="shared" si="78"/>
        <v>3.6691824513729716</v>
      </c>
      <c r="AB734" s="93">
        <f t="shared" si="78"/>
        <v>4.275522795706336</v>
      </c>
      <c r="AC734" s="95">
        <f t="shared" si="78"/>
        <v>4.9820621947443069</v>
      </c>
      <c r="AE734" s="96"/>
    </row>
    <row r="735" spans="3:31" ht="24.75" customHeight="1" x14ac:dyDescent="0.25">
      <c r="C735" s="91">
        <f>ABS(E735-Dashboard!$F$13)</f>
        <v>19.582232417915669</v>
      </c>
      <c r="D735" s="92">
        <f t="shared" si="81"/>
        <v>0.16535216512645165</v>
      </c>
      <c r="E735" s="93" cm="1">
        <f t="array" ref="E735">SUM('DRE + DCF'!$S$41/TIR!S735,'DRE + DCF'!$U$41:$AD$41/TIR!T735:AC735,TIR!F735)</f>
        <v>67.202232417915667</v>
      </c>
      <c r="F735" s="100">
        <f>'DRE + DCF'!$AE$38*'DRE + DCF'!$AE$39*(1+G735)/(R735-G735)/AC735</f>
        <v>38.860884493196018</v>
      </c>
      <c r="G735" s="92">
        <f>R735*(1-'DRE + DCF'!$AE$39)</f>
        <v>9.9211299075870993E-2</v>
      </c>
      <c r="H735" s="94">
        <f t="shared" si="77"/>
        <v>0.16535216512645165</v>
      </c>
      <c r="I735" s="94">
        <f t="shared" si="80"/>
        <v>0.16535216512645165</v>
      </c>
      <c r="J735" s="94">
        <f t="shared" si="80"/>
        <v>0.16535216512645165</v>
      </c>
      <c r="K735" s="94">
        <f t="shared" si="80"/>
        <v>0.16535216512645165</v>
      </c>
      <c r="L735" s="94">
        <f t="shared" si="80"/>
        <v>0.16535216512645165</v>
      </c>
      <c r="M735" s="94">
        <f t="shared" si="80"/>
        <v>0.16535216512645165</v>
      </c>
      <c r="N735" s="94">
        <f t="shared" si="80"/>
        <v>0.16535216512645165</v>
      </c>
      <c r="O735" s="94">
        <f t="shared" si="80"/>
        <v>0.16535216512645165</v>
      </c>
      <c r="P735" s="94">
        <f t="shared" si="80"/>
        <v>0.16535216512645165</v>
      </c>
      <c r="Q735" s="94">
        <f t="shared" si="80"/>
        <v>0.16535216512645165</v>
      </c>
      <c r="R735" s="94">
        <f t="shared" si="80"/>
        <v>0.16535216512645165</v>
      </c>
      <c r="S735" s="93">
        <f>(1+H735)^((5-Dashboard!$F$9)*3/12)</f>
        <v>1.0795147822639817</v>
      </c>
      <c r="T735" s="93">
        <f t="shared" si="79"/>
        <v>1.258014888797341</v>
      </c>
      <c r="U735" s="93">
        <f t="shared" si="79"/>
        <v>1.4660303744212935</v>
      </c>
      <c r="V735" s="93">
        <f t="shared" si="79"/>
        <v>1.7084416709729968</v>
      </c>
      <c r="W735" s="93">
        <f t="shared" si="79"/>
        <v>1.9909362002606346</v>
      </c>
      <c r="X735" s="93">
        <f t="shared" si="79"/>
        <v>2.3201418116023609</v>
      </c>
      <c r="Y735" s="93">
        <f t="shared" si="78"/>
        <v>2.7037822835512189</v>
      </c>
      <c r="Z735" s="93">
        <f t="shared" si="78"/>
        <v>3.1508585381669545</v>
      </c>
      <c r="AA735" s="93">
        <f t="shared" si="78"/>
        <v>3.6718598194600265</v>
      </c>
      <c r="AB735" s="93">
        <f t="shared" si="78"/>
        <v>4.2790097906485638</v>
      </c>
      <c r="AC735" s="95">
        <f t="shared" si="78"/>
        <v>4.9865533241295878</v>
      </c>
      <c r="AE735" s="96"/>
    </row>
    <row r="736" spans="3:31" ht="24.75" customHeight="1" x14ac:dyDescent="0.25">
      <c r="C736" s="91">
        <f>ABS(E736-Dashboard!$F$13)</f>
        <v>19.513201251122815</v>
      </c>
      <c r="D736" s="92">
        <f t="shared" si="81"/>
        <v>0.16545216512645164</v>
      </c>
      <c r="E736" s="93" cm="1">
        <f t="array" ref="E736">SUM('DRE + DCF'!$S$41/TIR!S736,'DRE + DCF'!$U$41:$AD$41/TIR!T736:AC736,TIR!F736)</f>
        <v>67.133201251122813</v>
      </c>
      <c r="F736" s="100">
        <f>'DRE + DCF'!$AE$38*'DRE + DCF'!$AE$39*(1+G736)/(R736-G736)/AC736</f>
        <v>38.804538997318403</v>
      </c>
      <c r="G736" s="92">
        <f>R736*(1-'DRE + DCF'!$AE$39)</f>
        <v>9.9271299075870983E-2</v>
      </c>
      <c r="H736" s="94">
        <f t="shared" si="77"/>
        <v>0.16545216512645164</v>
      </c>
      <c r="I736" s="94">
        <f t="shared" si="80"/>
        <v>0.16545216512645164</v>
      </c>
      <c r="J736" s="94">
        <f t="shared" si="80"/>
        <v>0.16545216512645164</v>
      </c>
      <c r="K736" s="94">
        <f t="shared" si="80"/>
        <v>0.16545216512645164</v>
      </c>
      <c r="L736" s="94">
        <f t="shared" si="80"/>
        <v>0.16545216512645164</v>
      </c>
      <c r="M736" s="94">
        <f t="shared" si="80"/>
        <v>0.16545216512645164</v>
      </c>
      <c r="N736" s="94">
        <f t="shared" si="80"/>
        <v>0.16545216512645164</v>
      </c>
      <c r="O736" s="94">
        <f t="shared" si="80"/>
        <v>0.16545216512645164</v>
      </c>
      <c r="P736" s="94">
        <f t="shared" si="80"/>
        <v>0.16545216512645164</v>
      </c>
      <c r="Q736" s="94">
        <f t="shared" si="80"/>
        <v>0.16545216512645164</v>
      </c>
      <c r="R736" s="94">
        <f t="shared" si="80"/>
        <v>0.16545216512645164</v>
      </c>
      <c r="S736" s="93">
        <f>(1+H736)^((5-Dashboard!$F$9)*3/12)</f>
        <v>1.0795610983758406</v>
      </c>
      <c r="T736" s="93">
        <f t="shared" si="79"/>
        <v>1.2581768194884135</v>
      </c>
      <c r="U736" s="93">
        <f t="shared" si="79"/>
        <v>1.4663448983846841</v>
      </c>
      <c r="V736" s="93">
        <f t="shared" si="79"/>
        <v>1.7089548366445566</v>
      </c>
      <c r="W736" s="93">
        <f t="shared" si="79"/>
        <v>1.9917051144707199</v>
      </c>
      <c r="X736" s="93">
        <f t="shared" si="79"/>
        <v>2.3212370379533276</v>
      </c>
      <c r="Y736" s="93">
        <f t="shared" si="78"/>
        <v>2.7052907316544168</v>
      </c>
      <c r="Z736" s="93">
        <f t="shared" si="78"/>
        <v>3.1528869405031621</v>
      </c>
      <c r="AA736" s="93">
        <f t="shared" si="78"/>
        <v>3.674538911208324</v>
      </c>
      <c r="AB736" s="93">
        <f t="shared" si="78"/>
        <v>4.2824993299091352</v>
      </c>
      <c r="AC736" s="95">
        <f t="shared" si="78"/>
        <v>4.9910481161951799</v>
      </c>
      <c r="AE736" s="96"/>
    </row>
    <row r="737" spans="3:31" ht="24.75" customHeight="1" x14ac:dyDescent="0.25">
      <c r="C737" s="91">
        <f>ABS(E737-Dashboard!$F$13)</f>
        <v>19.444277584784153</v>
      </c>
      <c r="D737" s="92">
        <f t="shared" si="81"/>
        <v>0.16555216512645163</v>
      </c>
      <c r="E737" s="93" cm="1">
        <f t="array" ref="E737">SUM('DRE + DCF'!$S$41/TIR!S737,'DRE + DCF'!$U$41:$AD$41/TIR!T737:AC737,TIR!F737)</f>
        <v>67.064277584784151</v>
      </c>
      <c r="F737" s="100">
        <f>'DRE + DCF'!$AE$38*'DRE + DCF'!$AE$39*(1+G737)/(R737-G737)/AC737</f>
        <v>38.748292233246033</v>
      </c>
      <c r="G737" s="92">
        <f>R737*(1-'DRE + DCF'!$AE$39)</f>
        <v>9.9331299075870974E-2</v>
      </c>
      <c r="H737" s="94">
        <f t="shared" si="77"/>
        <v>0.16555216512645163</v>
      </c>
      <c r="I737" s="94">
        <f t="shared" si="80"/>
        <v>0.16555216512645163</v>
      </c>
      <c r="J737" s="94">
        <f t="shared" si="80"/>
        <v>0.16555216512645163</v>
      </c>
      <c r="K737" s="94">
        <f t="shared" si="80"/>
        <v>0.16555216512645163</v>
      </c>
      <c r="L737" s="94">
        <f t="shared" si="80"/>
        <v>0.16555216512645163</v>
      </c>
      <c r="M737" s="94">
        <f t="shared" si="80"/>
        <v>0.16555216512645163</v>
      </c>
      <c r="N737" s="94">
        <f t="shared" si="80"/>
        <v>0.16555216512645163</v>
      </c>
      <c r="O737" s="94">
        <f t="shared" si="80"/>
        <v>0.16555216512645163</v>
      </c>
      <c r="P737" s="94">
        <f t="shared" si="80"/>
        <v>0.16555216512645163</v>
      </c>
      <c r="Q737" s="94">
        <f t="shared" si="80"/>
        <v>0.16555216512645163</v>
      </c>
      <c r="R737" s="94">
        <f t="shared" si="80"/>
        <v>0.16555216512645163</v>
      </c>
      <c r="S737" s="93">
        <f>(1+H737)^((5-Dashboard!$F$9)*3/12)</f>
        <v>1.0796074125006976</v>
      </c>
      <c r="T737" s="93">
        <f t="shared" si="79"/>
        <v>1.2583387571267541</v>
      </c>
      <c r="U737" s="93">
        <f t="shared" si="79"/>
        <v>1.4666594628316163</v>
      </c>
      <c r="V737" s="93">
        <f t="shared" si="79"/>
        <v>1.7094681124065887</v>
      </c>
      <c r="W737" s="93">
        <f t="shared" si="79"/>
        <v>1.9924742596301277</v>
      </c>
      <c r="X737" s="93">
        <f t="shared" si="79"/>
        <v>2.3223326872706189</v>
      </c>
      <c r="Y737" s="93">
        <f t="shared" si="78"/>
        <v>2.7067998917922003</v>
      </c>
      <c r="Z737" s="93">
        <f t="shared" si="78"/>
        <v>3.1549164744424436</v>
      </c>
      <c r="AA737" s="93">
        <f t="shared" si="78"/>
        <v>3.6772197275795016</v>
      </c>
      <c r="AB737" s="93">
        <f t="shared" si="78"/>
        <v>4.2859914151259888</v>
      </c>
      <c r="AC737" s="95">
        <f t="shared" si="78"/>
        <v>4.9955465736134803</v>
      </c>
      <c r="AE737" s="96"/>
    </row>
    <row r="738" spans="3:31" ht="24.75" customHeight="1" x14ac:dyDescent="0.25">
      <c r="C738" s="91">
        <f>ABS(E738-Dashboard!$F$13)</f>
        <v>19.375461201317258</v>
      </c>
      <c r="D738" s="92">
        <f t="shared" si="81"/>
        <v>0.16565216512645162</v>
      </c>
      <c r="E738" s="93" cm="1">
        <f t="array" ref="E738">SUM('DRE + DCF'!$S$41/TIR!S738,'DRE + DCF'!$U$41:$AD$41/TIR!T738:AC738,TIR!F738)</f>
        <v>66.995461201317255</v>
      </c>
      <c r="F738" s="100">
        <f>'DRE + DCF'!$AE$38*'DRE + DCF'!$AE$39*(1+G738)/(R738-G738)/AC738</f>
        <v>38.692143990877646</v>
      </c>
      <c r="G738" s="92">
        <f>R738*(1-'DRE + DCF'!$AE$39)</f>
        <v>9.9391299075870965E-2</v>
      </c>
      <c r="H738" s="94">
        <f t="shared" si="77"/>
        <v>0.16565216512645162</v>
      </c>
      <c r="I738" s="94">
        <f t="shared" si="80"/>
        <v>0.16565216512645162</v>
      </c>
      <c r="J738" s="94">
        <f t="shared" si="80"/>
        <v>0.16565216512645162</v>
      </c>
      <c r="K738" s="94">
        <f t="shared" si="80"/>
        <v>0.16565216512645162</v>
      </c>
      <c r="L738" s="94">
        <f t="shared" si="80"/>
        <v>0.16565216512645162</v>
      </c>
      <c r="M738" s="94">
        <f t="shared" si="80"/>
        <v>0.16565216512645162</v>
      </c>
      <c r="N738" s="94">
        <f t="shared" si="80"/>
        <v>0.16565216512645162</v>
      </c>
      <c r="O738" s="94">
        <f t="shared" si="80"/>
        <v>0.16565216512645162</v>
      </c>
      <c r="P738" s="94">
        <f t="shared" si="80"/>
        <v>0.16565216512645162</v>
      </c>
      <c r="Q738" s="94">
        <f t="shared" si="80"/>
        <v>0.16565216512645162</v>
      </c>
      <c r="R738" s="94">
        <f t="shared" si="80"/>
        <v>0.16565216512645162</v>
      </c>
      <c r="S738" s="93">
        <f>(1+H738)^((5-Dashboard!$F$9)*3/12)</f>
        <v>1.0796537246388083</v>
      </c>
      <c r="T738" s="93">
        <f t="shared" si="79"/>
        <v>1.2585007017120646</v>
      </c>
      <c r="U738" s="93">
        <f t="shared" si="79"/>
        <v>1.4669740677638268</v>
      </c>
      <c r="V738" s="93">
        <f t="shared" si="79"/>
        <v>1.7099814982732624</v>
      </c>
      <c r="W738" s="93">
        <f t="shared" si="79"/>
        <v>1.9932436357884018</v>
      </c>
      <c r="X738" s="93">
        <f t="shared" si="79"/>
        <v>2.3234287596812706</v>
      </c>
      <c r="Y738" s="93">
        <f t="shared" si="78"/>
        <v>2.7083097642395391</v>
      </c>
      <c r="Z738" s="93">
        <f t="shared" si="78"/>
        <v>3.1569471405189282</v>
      </c>
      <c r="AA738" s="93">
        <f t="shared" si="78"/>
        <v>3.6799022695356487</v>
      </c>
      <c r="AB738" s="93">
        <f t="shared" si="78"/>
        <v>4.2894860479379719</v>
      </c>
      <c r="AC738" s="95">
        <f t="shared" si="78"/>
        <v>5.0000486990586026</v>
      </c>
      <c r="AE738" s="96"/>
    </row>
    <row r="739" spans="3:31" ht="24.75" customHeight="1" x14ac:dyDescent="0.25">
      <c r="C739" s="91">
        <f>ABS(E739-Dashboard!$F$13)</f>
        <v>19.30675188368874</v>
      </c>
      <c r="D739" s="92">
        <f t="shared" si="81"/>
        <v>0.16575216512645161</v>
      </c>
      <c r="E739" s="93" cm="1">
        <f t="array" ref="E739">SUM('DRE + DCF'!$S$41/TIR!S739,'DRE + DCF'!$U$41:$AD$41/TIR!T739:AC739,TIR!F739)</f>
        <v>66.926751883688738</v>
      </c>
      <c r="F739" s="100">
        <f>'DRE + DCF'!$AE$38*'DRE + DCF'!$AE$39*(1+G739)/(R739-G739)/AC739</f>
        <v>38.63609406065369</v>
      </c>
      <c r="G739" s="92">
        <f>R739*(1-'DRE + DCF'!$AE$39)</f>
        <v>9.9451299075870955E-2</v>
      </c>
      <c r="H739" s="94">
        <f t="shared" si="77"/>
        <v>0.16575216512645161</v>
      </c>
      <c r="I739" s="94">
        <f t="shared" si="80"/>
        <v>0.16575216512645161</v>
      </c>
      <c r="J739" s="94">
        <f t="shared" si="80"/>
        <v>0.16575216512645161</v>
      </c>
      <c r="K739" s="94">
        <f t="shared" si="80"/>
        <v>0.16575216512645161</v>
      </c>
      <c r="L739" s="94">
        <f t="shared" ref="I739:R764" si="82">$D739</f>
        <v>0.16575216512645161</v>
      </c>
      <c r="M739" s="94">
        <f t="shared" si="82"/>
        <v>0.16575216512645161</v>
      </c>
      <c r="N739" s="94">
        <f t="shared" si="82"/>
        <v>0.16575216512645161</v>
      </c>
      <c r="O739" s="94">
        <f t="shared" si="82"/>
        <v>0.16575216512645161</v>
      </c>
      <c r="P739" s="94">
        <f t="shared" si="82"/>
        <v>0.16575216512645161</v>
      </c>
      <c r="Q739" s="94">
        <f t="shared" si="82"/>
        <v>0.16575216512645161</v>
      </c>
      <c r="R739" s="94">
        <f t="shared" si="82"/>
        <v>0.16575216512645161</v>
      </c>
      <c r="S739" s="93">
        <f>(1+H739)^((5-Dashboard!$F$9)*3/12)</f>
        <v>1.079700034790428</v>
      </c>
      <c r="T739" s="93">
        <f t="shared" si="79"/>
        <v>1.2586626532440464</v>
      </c>
      <c r="U739" s="93">
        <f t="shared" si="79"/>
        <v>1.4672887131830512</v>
      </c>
      <c r="V739" s="93">
        <f t="shared" si="79"/>
        <v>1.7104949942587468</v>
      </c>
      <c r="W739" s="93">
        <f t="shared" si="79"/>
        <v>1.9940132429950914</v>
      </c>
      <c r="X739" s="93">
        <f t="shared" si="79"/>
        <v>2.324525255312345</v>
      </c>
      <c r="Y739" s="93">
        <f t="shared" si="78"/>
        <v>2.7098203492714839</v>
      </c>
      <c r="Z739" s="93">
        <f t="shared" si="78"/>
        <v>3.1589789392669494</v>
      </c>
      <c r="AA739" s="93">
        <f t="shared" si="78"/>
        <v>3.6825865380393075</v>
      </c>
      <c r="AB739" s="93">
        <f t="shared" si="78"/>
        <v>4.2929832299848458</v>
      </c>
      <c r="AC739" s="95">
        <f t="shared" si="78"/>
        <v>5.0045544952063814</v>
      </c>
      <c r="AE739" s="96"/>
    </row>
    <row r="740" spans="3:31" ht="24.75" customHeight="1" x14ac:dyDescent="0.25">
      <c r="C740" s="91">
        <f>ABS(E740-Dashboard!$F$13)</f>
        <v>19.238149415412572</v>
      </c>
      <c r="D740" s="92">
        <f t="shared" si="81"/>
        <v>0.1658521651264516</v>
      </c>
      <c r="E740" s="93" cm="1">
        <f t="array" ref="E740">SUM('DRE + DCF'!$S$41/TIR!S740,'DRE + DCF'!$U$41:$AD$41/TIR!T740:AC740,TIR!F740)</f>
        <v>66.858149415412569</v>
      </c>
      <c r="F740" s="100">
        <f>'DRE + DCF'!$AE$38*'DRE + DCF'!$AE$39*(1+G740)/(R740-G740)/AC740</f>
        <v>38.580142233554611</v>
      </c>
      <c r="G740" s="92">
        <f>R740*(1-'DRE + DCF'!$AE$39)</f>
        <v>9.951129907587096E-2</v>
      </c>
      <c r="H740" s="94">
        <f t="shared" si="77"/>
        <v>0.1658521651264516</v>
      </c>
      <c r="I740" s="94">
        <f t="shared" si="82"/>
        <v>0.1658521651264516</v>
      </c>
      <c r="J740" s="94">
        <f t="shared" si="82"/>
        <v>0.1658521651264516</v>
      </c>
      <c r="K740" s="94">
        <f t="shared" si="82"/>
        <v>0.1658521651264516</v>
      </c>
      <c r="L740" s="94">
        <f t="shared" si="82"/>
        <v>0.1658521651264516</v>
      </c>
      <c r="M740" s="94">
        <f t="shared" si="82"/>
        <v>0.1658521651264516</v>
      </c>
      <c r="N740" s="94">
        <f t="shared" si="82"/>
        <v>0.1658521651264516</v>
      </c>
      <c r="O740" s="94">
        <f t="shared" si="82"/>
        <v>0.1658521651264516</v>
      </c>
      <c r="P740" s="94">
        <f t="shared" si="82"/>
        <v>0.1658521651264516</v>
      </c>
      <c r="Q740" s="94">
        <f t="shared" si="82"/>
        <v>0.1658521651264516</v>
      </c>
      <c r="R740" s="94">
        <f t="shared" si="82"/>
        <v>0.1658521651264516</v>
      </c>
      <c r="S740" s="93">
        <f>(1+H740)^((5-Dashboard!$F$9)*3/12)</f>
        <v>1.0797463429558127</v>
      </c>
      <c r="T740" s="93">
        <f t="shared" si="79"/>
        <v>1.2588246117224022</v>
      </c>
      <c r="U740" s="93">
        <f t="shared" si="79"/>
        <v>1.4676033990910273</v>
      </c>
      <c r="V740" s="93">
        <f t="shared" si="79"/>
        <v>1.7110086003772138</v>
      </c>
      <c r="W740" s="93">
        <f t="shared" si="79"/>
        <v>1.9947830812997542</v>
      </c>
      <c r="X740" s="93">
        <f t="shared" si="79"/>
        <v>2.3256221742909329</v>
      </c>
      <c r="Y740" s="93">
        <f t="shared" si="78"/>
        <v>2.7113316471631697</v>
      </c>
      <c r="Z740" s="93">
        <f t="shared" si="78"/>
        <v>3.1610118712210493</v>
      </c>
      <c r="AA740" s="93">
        <f t="shared" si="78"/>
        <v>3.6852725340534764</v>
      </c>
      <c r="AB740" s="93">
        <f t="shared" si="78"/>
        <v>4.29648296290729</v>
      </c>
      <c r="AC740" s="95">
        <f t="shared" si="78"/>
        <v>5.0090639647343753</v>
      </c>
      <c r="AE740" s="96"/>
    </row>
    <row r="741" spans="3:31" ht="24.75" customHeight="1" x14ac:dyDescent="0.25">
      <c r="C741" s="91">
        <f>ABS(E741-Dashboard!$F$13)</f>
        <v>19.169653580548463</v>
      </c>
      <c r="D741" s="92">
        <f t="shared" si="81"/>
        <v>0.16595216512645158</v>
      </c>
      <c r="E741" s="93" cm="1">
        <f t="array" ref="E741">SUM('DRE + DCF'!$S$41/TIR!S741,'DRE + DCF'!$U$41:$AD$41/TIR!T741:AC741,TIR!F741)</f>
        <v>66.78965358054846</v>
      </c>
      <c r="F741" s="100">
        <f>'DRE + DCF'!$AE$38*'DRE + DCF'!$AE$39*(1+G741)/(R741-G741)/AC741</f>
        <v>38.524288301099212</v>
      </c>
      <c r="G741" s="92">
        <f>R741*(1-'DRE + DCF'!$AE$39)</f>
        <v>9.957129907587095E-2</v>
      </c>
      <c r="H741" s="94">
        <f t="shared" si="77"/>
        <v>0.16595216512645158</v>
      </c>
      <c r="I741" s="94">
        <f t="shared" si="82"/>
        <v>0.16595216512645158</v>
      </c>
      <c r="J741" s="94">
        <f t="shared" si="82"/>
        <v>0.16595216512645158</v>
      </c>
      <c r="K741" s="94">
        <f t="shared" si="82"/>
        <v>0.16595216512645158</v>
      </c>
      <c r="L741" s="94">
        <f t="shared" si="82"/>
        <v>0.16595216512645158</v>
      </c>
      <c r="M741" s="94">
        <f t="shared" si="82"/>
        <v>0.16595216512645158</v>
      </c>
      <c r="N741" s="94">
        <f t="shared" si="82"/>
        <v>0.16595216512645158</v>
      </c>
      <c r="O741" s="94">
        <f t="shared" si="82"/>
        <v>0.16595216512645158</v>
      </c>
      <c r="P741" s="94">
        <f t="shared" si="82"/>
        <v>0.16595216512645158</v>
      </c>
      <c r="Q741" s="94">
        <f t="shared" si="82"/>
        <v>0.16595216512645158</v>
      </c>
      <c r="R741" s="94">
        <f t="shared" si="82"/>
        <v>0.16595216512645158</v>
      </c>
      <c r="S741" s="93">
        <f>(1+H741)^((5-Dashboard!$F$9)*3/12)</f>
        <v>1.0797926491352177</v>
      </c>
      <c r="T741" s="93">
        <f t="shared" si="79"/>
        <v>1.2589865771468338</v>
      </c>
      <c r="U741" s="93">
        <f t="shared" si="79"/>
        <v>1.4679181254894911</v>
      </c>
      <c r="V741" s="93">
        <f t="shared" si="79"/>
        <v>1.7115223166428342</v>
      </c>
      <c r="W741" s="93">
        <f t="shared" si="79"/>
        <v>1.9955531507519526</v>
      </c>
      <c r="X741" s="93">
        <f t="shared" si="79"/>
        <v>2.3267195167441512</v>
      </c>
      <c r="Y741" s="93">
        <f t="shared" si="78"/>
        <v>2.7128436581898141</v>
      </c>
      <c r="Z741" s="93">
        <f t="shared" si="78"/>
        <v>3.1630459369159767</v>
      </c>
      <c r="AA741" s="93">
        <f t="shared" si="78"/>
        <v>3.6879602585416085</v>
      </c>
      <c r="AB741" s="93">
        <f t="shared" si="78"/>
        <v>4.2999852483468963</v>
      </c>
      <c r="AC741" s="95">
        <f t="shared" si="78"/>
        <v>5.013577110321866</v>
      </c>
      <c r="AE741" s="96"/>
    </row>
    <row r="742" spans="3:31" ht="24.75" customHeight="1" x14ac:dyDescent="0.25">
      <c r="C742" s="91">
        <f>ABS(E742-Dashboard!$F$13)</f>
        <v>19.101264163700115</v>
      </c>
      <c r="D742" s="92">
        <f t="shared" si="81"/>
        <v>0.16605216512645157</v>
      </c>
      <c r="E742" s="93" cm="1">
        <f t="array" ref="E742">SUM('DRE + DCF'!$S$41/TIR!S742,'DRE + DCF'!$U$41:$AD$41/TIR!T742:AC742,TIR!F742)</f>
        <v>66.721264163700113</v>
      </c>
      <c r="F742" s="100">
        <f>'DRE + DCF'!$AE$38*'DRE + DCF'!$AE$39*(1+G742)/(R742-G742)/AC742</f>
        <v>38.468532055342997</v>
      </c>
      <c r="G742" s="92">
        <f>R742*(1-'DRE + DCF'!$AE$39)</f>
        <v>9.9631299075870941E-2</v>
      </c>
      <c r="H742" s="94">
        <f t="shared" si="77"/>
        <v>0.16605216512645157</v>
      </c>
      <c r="I742" s="94">
        <f t="shared" si="82"/>
        <v>0.16605216512645157</v>
      </c>
      <c r="J742" s="94">
        <f t="shared" si="82"/>
        <v>0.16605216512645157</v>
      </c>
      <c r="K742" s="94">
        <f t="shared" si="82"/>
        <v>0.16605216512645157</v>
      </c>
      <c r="L742" s="94">
        <f t="shared" si="82"/>
        <v>0.16605216512645157</v>
      </c>
      <c r="M742" s="94">
        <f t="shared" si="82"/>
        <v>0.16605216512645157</v>
      </c>
      <c r="N742" s="94">
        <f t="shared" si="82"/>
        <v>0.16605216512645157</v>
      </c>
      <c r="O742" s="94">
        <f t="shared" si="82"/>
        <v>0.16605216512645157</v>
      </c>
      <c r="P742" s="94">
        <f t="shared" si="82"/>
        <v>0.16605216512645157</v>
      </c>
      <c r="Q742" s="94">
        <f t="shared" si="82"/>
        <v>0.16605216512645157</v>
      </c>
      <c r="R742" s="94">
        <f t="shared" si="82"/>
        <v>0.16605216512645157</v>
      </c>
      <c r="S742" s="93">
        <f>(1+H742)^((5-Dashboard!$F$9)*3/12)</f>
        <v>1.0798389533288988</v>
      </c>
      <c r="T742" s="93">
        <f t="shared" si="79"/>
        <v>1.2591485495170436</v>
      </c>
      <c r="U742" s="93">
        <f t="shared" si="79"/>
        <v>1.4682328923801795</v>
      </c>
      <c r="V742" s="93">
        <f t="shared" si="79"/>
        <v>1.7120361430697806</v>
      </c>
      <c r="W742" s="93">
        <f t="shared" si="79"/>
        <v>1.9963234514012569</v>
      </c>
      <c r="X742" s="93">
        <f t="shared" si="79"/>
        <v>2.3278172827991459</v>
      </c>
      <c r="Y742" s="93">
        <f t="shared" si="78"/>
        <v>2.7143563826267174</v>
      </c>
      <c r="Z742" s="93">
        <f t="shared" si="78"/>
        <v>3.1650811368866867</v>
      </c>
      <c r="AA742" s="93">
        <f t="shared" si="78"/>
        <v>3.6906497124676116</v>
      </c>
      <c r="AB742" s="93">
        <f t="shared" si="78"/>
        <v>4.3034900879461739</v>
      </c>
      <c r="AC742" s="95">
        <f t="shared" si="78"/>
        <v>5.0180939346498592</v>
      </c>
      <c r="AE742" s="96"/>
    </row>
    <row r="743" spans="3:31" ht="24.75" customHeight="1" x14ac:dyDescent="0.25">
      <c r="C743" s="91">
        <f>ABS(E743-Dashboard!$F$13)</f>
        <v>19.032980950013673</v>
      </c>
      <c r="D743" s="92">
        <f t="shared" si="81"/>
        <v>0.16615216512645156</v>
      </c>
      <c r="E743" s="93" cm="1">
        <f t="array" ref="E743">SUM('DRE + DCF'!$S$41/TIR!S743,'DRE + DCF'!$U$41:$AD$41/TIR!T743:AC743,TIR!F743)</f>
        <v>66.652980950013671</v>
      </c>
      <c r="F743" s="100">
        <f>'DRE + DCF'!$AE$38*'DRE + DCF'!$AE$39*(1+G743)/(R743-G743)/AC743</f>
        <v>38.412873288876526</v>
      </c>
      <c r="G743" s="92">
        <f>R743*(1-'DRE + DCF'!$AE$39)</f>
        <v>9.9691299075870932E-2</v>
      </c>
      <c r="H743" s="94">
        <f t="shared" si="77"/>
        <v>0.16615216512645156</v>
      </c>
      <c r="I743" s="94">
        <f t="shared" si="82"/>
        <v>0.16615216512645156</v>
      </c>
      <c r="J743" s="94">
        <f t="shared" si="82"/>
        <v>0.16615216512645156</v>
      </c>
      <c r="K743" s="94">
        <f t="shared" si="82"/>
        <v>0.16615216512645156</v>
      </c>
      <c r="L743" s="94">
        <f t="shared" si="82"/>
        <v>0.16615216512645156</v>
      </c>
      <c r="M743" s="94">
        <f t="shared" si="82"/>
        <v>0.16615216512645156</v>
      </c>
      <c r="N743" s="94">
        <f t="shared" si="82"/>
        <v>0.16615216512645156</v>
      </c>
      <c r="O743" s="94">
        <f t="shared" si="82"/>
        <v>0.16615216512645156</v>
      </c>
      <c r="P743" s="94">
        <f t="shared" si="82"/>
        <v>0.16615216512645156</v>
      </c>
      <c r="Q743" s="94">
        <f t="shared" si="82"/>
        <v>0.16615216512645156</v>
      </c>
      <c r="R743" s="94">
        <f t="shared" si="82"/>
        <v>0.16615216512645156</v>
      </c>
      <c r="S743" s="93">
        <f>(1+H743)^((5-Dashboard!$F$9)*3/12)</f>
        <v>1.079885255537111</v>
      </c>
      <c r="T743" s="93">
        <f t="shared" si="79"/>
        <v>1.2593105288327333</v>
      </c>
      <c r="U743" s="93">
        <f t="shared" si="79"/>
        <v>1.4685476997648286</v>
      </c>
      <c r="V743" s="93">
        <f t="shared" si="79"/>
        <v>1.7125500796722248</v>
      </c>
      <c r="W743" s="93">
        <f t="shared" si="79"/>
        <v>1.9970939832972421</v>
      </c>
      <c r="X743" s="93">
        <f t="shared" si="79"/>
        <v>2.3289154725830881</v>
      </c>
      <c r="Y743" s="93">
        <f t="shared" si="78"/>
        <v>2.7158698207492611</v>
      </c>
      <c r="Z743" s="93">
        <f t="shared" si="78"/>
        <v>3.1671174716683383</v>
      </c>
      <c r="AA743" s="93">
        <f t="shared" si="78"/>
        <v>3.6933408967958457</v>
      </c>
      <c r="AB743" s="93">
        <f t="shared" si="78"/>
        <v>4.3069974833485452</v>
      </c>
      <c r="AC743" s="95">
        <f t="shared" si="78"/>
        <v>5.0226144404010835</v>
      </c>
      <c r="AE743" s="96"/>
    </row>
    <row r="744" spans="3:31" ht="24.75" customHeight="1" x14ac:dyDescent="0.25">
      <c r="C744" s="91">
        <f>ABS(E744-Dashboard!$F$13)</f>
        <v>18.964803725175948</v>
      </c>
      <c r="D744" s="92">
        <f t="shared" si="81"/>
        <v>0.16625216512645155</v>
      </c>
      <c r="E744" s="93" cm="1">
        <f t="array" ref="E744">SUM('DRE + DCF'!$S$41/TIR!S744,'DRE + DCF'!$U$41:$AD$41/TIR!T744:AC744,TIR!F744)</f>
        <v>66.584803725175945</v>
      </c>
      <c r="F744" s="100">
        <f>'DRE + DCF'!$AE$38*'DRE + DCF'!$AE$39*(1+G744)/(R744-G744)/AC744</f>
        <v>38.357311794823737</v>
      </c>
      <c r="G744" s="92">
        <f>R744*(1-'DRE + DCF'!$AE$39)</f>
        <v>9.9751299075870922E-2</v>
      </c>
      <c r="H744" s="94">
        <f t="shared" si="77"/>
        <v>0.16625216512645155</v>
      </c>
      <c r="I744" s="94">
        <f t="shared" si="82"/>
        <v>0.16625216512645155</v>
      </c>
      <c r="J744" s="94">
        <f t="shared" si="82"/>
        <v>0.16625216512645155</v>
      </c>
      <c r="K744" s="94">
        <f t="shared" si="82"/>
        <v>0.16625216512645155</v>
      </c>
      <c r="L744" s="94">
        <f t="shared" si="82"/>
        <v>0.16625216512645155</v>
      </c>
      <c r="M744" s="94">
        <f t="shared" si="82"/>
        <v>0.16625216512645155</v>
      </c>
      <c r="N744" s="94">
        <f t="shared" si="82"/>
        <v>0.16625216512645155</v>
      </c>
      <c r="O744" s="94">
        <f t="shared" si="82"/>
        <v>0.16625216512645155</v>
      </c>
      <c r="P744" s="94">
        <f t="shared" si="82"/>
        <v>0.16625216512645155</v>
      </c>
      <c r="Q744" s="94">
        <f t="shared" si="82"/>
        <v>0.16625216512645155</v>
      </c>
      <c r="R744" s="94">
        <f t="shared" si="82"/>
        <v>0.16625216512645155</v>
      </c>
      <c r="S744" s="93">
        <f>(1+H744)^((5-Dashboard!$F$9)*3/12)</f>
        <v>1.0799315557601099</v>
      </c>
      <c r="T744" s="93">
        <f t="shared" si="79"/>
        <v>1.2594725150936052</v>
      </c>
      <c r="U744" s="93">
        <f t="shared" si="79"/>
        <v>1.4688625476451744</v>
      </c>
      <c r="V744" s="93">
        <f t="shared" si="79"/>
        <v>1.7130641264643403</v>
      </c>
      <c r="W744" s="93">
        <f t="shared" si="79"/>
        <v>1.9978647464894901</v>
      </c>
      <c r="X744" s="93">
        <f t="shared" si="79"/>
        <v>2.3300140862231769</v>
      </c>
      <c r="Y744" s="93">
        <f t="shared" si="78"/>
        <v>2.7173839728329106</v>
      </c>
      <c r="Z744" s="93">
        <f t="shared" si="78"/>
        <v>3.1691549417963003</v>
      </c>
      <c r="AA744" s="93">
        <f t="shared" si="78"/>
        <v>3.6960338124911285</v>
      </c>
      <c r="AB744" s="93">
        <f t="shared" si="78"/>
        <v>4.3105074361983515</v>
      </c>
      <c r="AC744" s="95">
        <f t="shared" si="78"/>
        <v>5.027138630259997</v>
      </c>
      <c r="AE744" s="96"/>
    </row>
    <row r="745" spans="3:31" ht="24.75" customHeight="1" x14ac:dyDescent="0.25">
      <c r="C745" s="91">
        <f>ABS(E745-Dashboard!$F$13)</f>
        <v>18.896732275412852</v>
      </c>
      <c r="D745" s="92">
        <f t="shared" si="81"/>
        <v>0.16635216512645154</v>
      </c>
      <c r="E745" s="93" cm="1">
        <f t="array" ref="E745">SUM('DRE + DCF'!$S$41/TIR!S745,'DRE + DCF'!$U$41:$AD$41/TIR!T745:AC745,TIR!F745)</f>
        <v>66.516732275412849</v>
      </c>
      <c r="F745" s="100">
        <f>'DRE + DCF'!$AE$38*'DRE + DCF'!$AE$39*(1+G745)/(R745-G745)/AC745</f>
        <v>38.301847366840313</v>
      </c>
      <c r="G745" s="92">
        <f>R745*(1-'DRE + DCF'!$AE$39)</f>
        <v>9.9811299075870927E-2</v>
      </c>
      <c r="H745" s="94">
        <f t="shared" si="77"/>
        <v>0.16635216512645154</v>
      </c>
      <c r="I745" s="94">
        <f t="shared" si="82"/>
        <v>0.16635216512645154</v>
      </c>
      <c r="J745" s="94">
        <f t="shared" si="82"/>
        <v>0.16635216512645154</v>
      </c>
      <c r="K745" s="94">
        <f t="shared" si="82"/>
        <v>0.16635216512645154</v>
      </c>
      <c r="L745" s="94">
        <f t="shared" si="82"/>
        <v>0.16635216512645154</v>
      </c>
      <c r="M745" s="94">
        <f t="shared" si="82"/>
        <v>0.16635216512645154</v>
      </c>
      <c r="N745" s="94">
        <f t="shared" si="82"/>
        <v>0.16635216512645154</v>
      </c>
      <c r="O745" s="94">
        <f t="shared" si="82"/>
        <v>0.16635216512645154</v>
      </c>
      <c r="P745" s="94">
        <f t="shared" si="82"/>
        <v>0.16635216512645154</v>
      </c>
      <c r="Q745" s="94">
        <f t="shared" si="82"/>
        <v>0.16635216512645154</v>
      </c>
      <c r="R745" s="94">
        <f t="shared" si="82"/>
        <v>0.16635216512645154</v>
      </c>
      <c r="S745" s="93">
        <f>(1+H745)^((5-Dashboard!$F$9)*3/12)</f>
        <v>1.079977853998151</v>
      </c>
      <c r="T745" s="93">
        <f t="shared" si="79"/>
        <v>1.2596345082993621</v>
      </c>
      <c r="U745" s="93">
        <f t="shared" si="79"/>
        <v>1.4691774360229541</v>
      </c>
      <c r="V745" s="93">
        <f t="shared" si="79"/>
        <v>1.7135782834603013</v>
      </c>
      <c r="W745" s="93">
        <f t="shared" si="79"/>
        <v>1.9986357410275906</v>
      </c>
      <c r="X745" s="93">
        <f t="shared" si="79"/>
        <v>2.3311131238466398</v>
      </c>
      <c r="Y745" s="93">
        <f t="shared" si="78"/>
        <v>2.7188988391532143</v>
      </c>
      <c r="Z745" s="93">
        <f t="shared" si="78"/>
        <v>3.1711935478061468</v>
      </c>
      <c r="AA745" s="93">
        <f t="shared" si="78"/>
        <v>3.6987284605187325</v>
      </c>
      <c r="AB745" s="93">
        <f t="shared" si="78"/>
        <v>4.3140199481408503</v>
      </c>
      <c r="AC745" s="95">
        <f t="shared" si="78"/>
        <v>5.0316665069127824</v>
      </c>
      <c r="AE745" s="96"/>
    </row>
    <row r="746" spans="3:31" ht="24.75" customHeight="1" x14ac:dyDescent="0.25">
      <c r="C746" s="91">
        <f>ABS(E746-Dashboard!$F$13)</f>
        <v>18.828766387487683</v>
      </c>
      <c r="D746" s="92">
        <f t="shared" si="81"/>
        <v>0.16645216512645153</v>
      </c>
      <c r="E746" s="93" cm="1">
        <f t="array" ref="E746">SUM('DRE + DCF'!$S$41/TIR!S746,'DRE + DCF'!$U$41:$AD$41/TIR!T746:AC746,TIR!F746)</f>
        <v>66.44876638748768</v>
      </c>
      <c r="F746" s="100">
        <f>'DRE + DCF'!$AE$38*'DRE + DCF'!$AE$39*(1+G746)/(R746-G746)/AC746</f>
        <v>38.246479799112059</v>
      </c>
      <c r="G746" s="92">
        <f>R746*(1-'DRE + DCF'!$AE$39)</f>
        <v>9.9871299075870917E-2</v>
      </c>
      <c r="H746" s="94">
        <f t="shared" si="77"/>
        <v>0.16645216512645153</v>
      </c>
      <c r="I746" s="94">
        <f t="shared" si="82"/>
        <v>0.16645216512645153</v>
      </c>
      <c r="J746" s="94">
        <f t="shared" si="82"/>
        <v>0.16645216512645153</v>
      </c>
      <c r="K746" s="94">
        <f t="shared" si="82"/>
        <v>0.16645216512645153</v>
      </c>
      <c r="L746" s="94">
        <f t="shared" si="82"/>
        <v>0.16645216512645153</v>
      </c>
      <c r="M746" s="94">
        <f t="shared" si="82"/>
        <v>0.16645216512645153</v>
      </c>
      <c r="N746" s="94">
        <f t="shared" si="82"/>
        <v>0.16645216512645153</v>
      </c>
      <c r="O746" s="94">
        <f t="shared" si="82"/>
        <v>0.16645216512645153</v>
      </c>
      <c r="P746" s="94">
        <f t="shared" si="82"/>
        <v>0.16645216512645153</v>
      </c>
      <c r="Q746" s="94">
        <f t="shared" si="82"/>
        <v>0.16645216512645153</v>
      </c>
      <c r="R746" s="94">
        <f t="shared" si="82"/>
        <v>0.16645216512645153</v>
      </c>
      <c r="S746" s="93">
        <f>(1+H746)^((5-Dashboard!$F$9)*3/12)</f>
        <v>1.0800241502514893</v>
      </c>
      <c r="T746" s="93">
        <f t="shared" si="79"/>
        <v>1.2597965084497056</v>
      </c>
      <c r="U746" s="93">
        <f t="shared" si="79"/>
        <v>1.469492364899903</v>
      </c>
      <c r="V746" s="93">
        <f t="shared" si="79"/>
        <v>1.7140925506742812</v>
      </c>
      <c r="W746" s="93">
        <f t="shared" si="79"/>
        <v>1.999406966961137</v>
      </c>
      <c r="X746" s="93">
        <f t="shared" si="79"/>
        <v>2.3322125855807294</v>
      </c>
      <c r="Y746" s="93">
        <f t="shared" si="78"/>
        <v>2.7204144199858011</v>
      </c>
      <c r="Z746" s="93">
        <f t="shared" si="78"/>
        <v>3.1732332902336573</v>
      </c>
      <c r="AA746" s="93">
        <f t="shared" si="78"/>
        <v>3.7014248418443829</v>
      </c>
      <c r="AB746" s="93">
        <f t="shared" si="78"/>
        <v>4.3175350208222136</v>
      </c>
      <c r="AC746" s="95">
        <f t="shared" si="78"/>
        <v>5.0361980730473501</v>
      </c>
      <c r="AE746" s="96"/>
    </row>
    <row r="747" spans="3:31" ht="24.75" customHeight="1" x14ac:dyDescent="0.25">
      <c r="C747" s="91">
        <f>ABS(E747-Dashboard!$F$13)</f>
        <v>18.760905848699487</v>
      </c>
      <c r="D747" s="92">
        <f t="shared" si="81"/>
        <v>0.16655216512645152</v>
      </c>
      <c r="E747" s="93" cm="1">
        <f t="array" ref="E747">SUM('DRE + DCF'!$S$41/TIR!S747,'DRE + DCF'!$U$41:$AD$41/TIR!T747:AC747,TIR!F747)</f>
        <v>66.380905848699484</v>
      </c>
      <c r="F747" s="100">
        <f>'DRE + DCF'!$AE$38*'DRE + DCF'!$AE$39*(1+G747)/(R747-G747)/AC747</f>
        <v>38.191208886353188</v>
      </c>
      <c r="G747" s="92">
        <f>R747*(1-'DRE + DCF'!$AE$39)</f>
        <v>9.9931299075870908E-2</v>
      </c>
      <c r="H747" s="94">
        <f t="shared" si="77"/>
        <v>0.16655216512645152</v>
      </c>
      <c r="I747" s="94">
        <f t="shared" si="82"/>
        <v>0.16655216512645152</v>
      </c>
      <c r="J747" s="94">
        <f t="shared" si="82"/>
        <v>0.16655216512645152</v>
      </c>
      <c r="K747" s="94">
        <f t="shared" si="82"/>
        <v>0.16655216512645152</v>
      </c>
      <c r="L747" s="94">
        <f t="shared" si="82"/>
        <v>0.16655216512645152</v>
      </c>
      <c r="M747" s="94">
        <f t="shared" si="82"/>
        <v>0.16655216512645152</v>
      </c>
      <c r="N747" s="94">
        <f t="shared" si="82"/>
        <v>0.16655216512645152</v>
      </c>
      <c r="O747" s="94">
        <f t="shared" si="82"/>
        <v>0.16655216512645152</v>
      </c>
      <c r="P747" s="94">
        <f t="shared" si="82"/>
        <v>0.16655216512645152</v>
      </c>
      <c r="Q747" s="94">
        <f t="shared" si="82"/>
        <v>0.16655216512645152</v>
      </c>
      <c r="R747" s="94">
        <f t="shared" si="82"/>
        <v>0.16655216512645152</v>
      </c>
      <c r="S747" s="93">
        <f>(1+H747)^((5-Dashboard!$F$9)*3/12)</f>
        <v>1.0800704445203801</v>
      </c>
      <c r="T747" s="93">
        <f t="shared" si="79"/>
        <v>1.2599585155443382</v>
      </c>
      <c r="U747" s="93">
        <f t="shared" si="79"/>
        <v>1.4698073342777576</v>
      </c>
      <c r="V747" s="93">
        <f t="shared" si="79"/>
        <v>1.7146069281204561</v>
      </c>
      <c r="W747" s="93">
        <f t="shared" si="79"/>
        <v>2.0001784243397318</v>
      </c>
      <c r="X747" s="93">
        <f t="shared" si="79"/>
        <v>2.3333124715527283</v>
      </c>
      <c r="Y747" s="93">
        <f t="shared" si="78"/>
        <v>2.7219307156063866</v>
      </c>
      <c r="Z747" s="93">
        <f t="shared" si="78"/>
        <v>3.1752741696148217</v>
      </c>
      <c r="AA747" s="93">
        <f t="shared" si="78"/>
        <v>3.7041229574342656</v>
      </c>
      <c r="AB747" s="93">
        <f t="shared" si="78"/>
        <v>4.3210526558895372</v>
      </c>
      <c r="AC747" s="95">
        <f t="shared" si="78"/>
        <v>5.0407333313533433</v>
      </c>
      <c r="AE747" s="96"/>
    </row>
    <row r="748" spans="3:31" ht="24.75" customHeight="1" x14ac:dyDescent="0.25">
      <c r="C748" s="91">
        <f>ABS(E748-Dashboard!$F$13)</f>
        <v>18.693150446881539</v>
      </c>
      <c r="D748" s="92">
        <f t="shared" si="81"/>
        <v>0.16665216512645151</v>
      </c>
      <c r="E748" s="93" cm="1">
        <f t="array" ref="E748">SUM('DRE + DCF'!$S$41/TIR!S748,'DRE + DCF'!$U$41:$AD$41/TIR!T748:AC748,TIR!F748)</f>
        <v>66.313150446881536</v>
      </c>
      <c r="F748" s="100">
        <f>'DRE + DCF'!$AE$38*'DRE + DCF'!$AE$39*(1+G748)/(R748-G748)/AC748</f>
        <v>38.136034423804858</v>
      </c>
      <c r="G748" s="92">
        <f>R748*(1-'DRE + DCF'!$AE$39)</f>
        <v>9.9991299075870899E-2</v>
      </c>
      <c r="H748" s="94">
        <f t="shared" si="77"/>
        <v>0.16665216512645151</v>
      </c>
      <c r="I748" s="94">
        <f t="shared" si="82"/>
        <v>0.16665216512645151</v>
      </c>
      <c r="J748" s="94">
        <f t="shared" si="82"/>
        <v>0.16665216512645151</v>
      </c>
      <c r="K748" s="94">
        <f t="shared" si="82"/>
        <v>0.16665216512645151</v>
      </c>
      <c r="L748" s="94">
        <f t="shared" si="82"/>
        <v>0.16665216512645151</v>
      </c>
      <c r="M748" s="94">
        <f t="shared" si="82"/>
        <v>0.16665216512645151</v>
      </c>
      <c r="N748" s="94">
        <f t="shared" si="82"/>
        <v>0.16665216512645151</v>
      </c>
      <c r="O748" s="94">
        <f t="shared" si="82"/>
        <v>0.16665216512645151</v>
      </c>
      <c r="P748" s="94">
        <f t="shared" si="82"/>
        <v>0.16665216512645151</v>
      </c>
      <c r="Q748" s="94">
        <f t="shared" si="82"/>
        <v>0.16665216512645151</v>
      </c>
      <c r="R748" s="94">
        <f t="shared" si="82"/>
        <v>0.16665216512645151</v>
      </c>
      <c r="S748" s="93">
        <f>(1+H748)^((5-Dashboard!$F$9)*3/12)</f>
        <v>1.0801167368050786</v>
      </c>
      <c r="T748" s="93">
        <f t="shared" si="79"/>
        <v>1.2601205295829625</v>
      </c>
      <c r="U748" s="93">
        <f t="shared" si="79"/>
        <v>1.4701223441582538</v>
      </c>
      <c r="V748" s="93">
        <f t="shared" si="79"/>
        <v>1.715121415813001</v>
      </c>
      <c r="W748" s="93">
        <f t="shared" si="79"/>
        <v>2.0009501132129826</v>
      </c>
      <c r="X748" s="93">
        <f t="shared" si="79"/>
        <v>2.3344127818899443</v>
      </c>
      <c r="Y748" s="93">
        <f t="shared" si="78"/>
        <v>2.7234477262907659</v>
      </c>
      <c r="Z748" s="93">
        <f t="shared" si="78"/>
        <v>3.1773161864858332</v>
      </c>
      <c r="AA748" s="93">
        <f t="shared" si="78"/>
        <v>3.7068228082550174</v>
      </c>
      <c r="AB748" s="93">
        <f t="shared" si="78"/>
        <v>4.3245728549908291</v>
      </c>
      <c r="AC748" s="95">
        <f t="shared" si="78"/>
        <v>5.0452722845221301</v>
      </c>
      <c r="AE748" s="96"/>
    </row>
    <row r="749" spans="3:31" ht="24.75" customHeight="1" x14ac:dyDescent="0.25">
      <c r="C749" s="91">
        <f>ABS(E749-Dashboard!$F$13)</f>
        <v>18.625499970399581</v>
      </c>
      <c r="D749" s="92">
        <f t="shared" si="81"/>
        <v>0.1667521651264515</v>
      </c>
      <c r="E749" s="93" cm="1">
        <f t="array" ref="E749">SUM('DRE + DCF'!$S$41/TIR!S749,'DRE + DCF'!$U$41:$AD$41/TIR!T749:AC749,TIR!F749)</f>
        <v>66.245499970399578</v>
      </c>
      <c r="F749" s="100">
        <f>'DRE + DCF'!$AE$38*'DRE + DCF'!$AE$39*(1+G749)/(R749-G749)/AC749</f>
        <v>38.080956207233399</v>
      </c>
      <c r="G749" s="92">
        <f>R749*(1-'DRE + DCF'!$AE$39)</f>
        <v>0.10005129907587089</v>
      </c>
      <c r="H749" s="94">
        <f t="shared" si="77"/>
        <v>0.1667521651264515</v>
      </c>
      <c r="I749" s="94">
        <f t="shared" si="82"/>
        <v>0.1667521651264515</v>
      </c>
      <c r="J749" s="94">
        <f t="shared" si="82"/>
        <v>0.1667521651264515</v>
      </c>
      <c r="K749" s="94">
        <f t="shared" si="82"/>
        <v>0.1667521651264515</v>
      </c>
      <c r="L749" s="94">
        <f t="shared" si="82"/>
        <v>0.1667521651264515</v>
      </c>
      <c r="M749" s="94">
        <f t="shared" si="82"/>
        <v>0.1667521651264515</v>
      </c>
      <c r="N749" s="94">
        <f t="shared" si="82"/>
        <v>0.1667521651264515</v>
      </c>
      <c r="O749" s="94">
        <f t="shared" si="82"/>
        <v>0.1667521651264515</v>
      </c>
      <c r="P749" s="94">
        <f t="shared" si="82"/>
        <v>0.1667521651264515</v>
      </c>
      <c r="Q749" s="94">
        <f t="shared" si="82"/>
        <v>0.1667521651264515</v>
      </c>
      <c r="R749" s="94">
        <f t="shared" si="82"/>
        <v>0.1667521651264515</v>
      </c>
      <c r="S749" s="93">
        <f>(1+H749)^((5-Dashboard!$F$9)*3/12)</f>
        <v>1.08016302710584</v>
      </c>
      <c r="T749" s="93">
        <f t="shared" si="79"/>
        <v>1.2602825505652806</v>
      </c>
      <c r="U749" s="93">
        <f t="shared" si="79"/>
        <v>1.4704373945431277</v>
      </c>
      <c r="V749" s="93">
        <f t="shared" si="79"/>
        <v>1.7156360137660924</v>
      </c>
      <c r="W749" s="93">
        <f t="shared" si="79"/>
        <v>2.0017220336305028</v>
      </c>
      <c r="X749" s="93">
        <f t="shared" si="79"/>
        <v>2.3355135167197125</v>
      </c>
      <c r="Y749" s="93">
        <f t="shared" si="78"/>
        <v>2.7249654523148172</v>
      </c>
      <c r="Z749" s="93">
        <f t="shared" si="78"/>
        <v>3.1793593413830932</v>
      </c>
      <c r="AA749" s="93">
        <f t="shared" si="78"/>
        <v>3.7095243952737325</v>
      </c>
      <c r="AB749" s="93">
        <f t="shared" si="78"/>
        <v>4.3280956197750173</v>
      </c>
      <c r="AC749" s="95">
        <f t="shared" si="78"/>
        <v>5.049814935246812</v>
      </c>
      <c r="AE749" s="96"/>
    </row>
    <row r="750" spans="3:31" ht="24.75" customHeight="1" x14ac:dyDescent="0.25">
      <c r="C750" s="91">
        <f>ABS(E750-Dashboard!$F$13)</f>
        <v>18.557954208150228</v>
      </c>
      <c r="D750" s="92">
        <f t="shared" si="81"/>
        <v>0.16685216512645148</v>
      </c>
      <c r="E750" s="93" cm="1">
        <f t="array" ref="E750">SUM('DRE + DCF'!$S$41/TIR!S750,'DRE + DCF'!$U$41:$AD$41/TIR!T750:AC750,TIR!F750)</f>
        <v>66.177954208150226</v>
      </c>
      <c r="F750" s="100">
        <f>'DRE + DCF'!$AE$38*'DRE + DCF'!$AE$39*(1+G750)/(R750-G750)/AC750</f>
        <v>38.025974032928772</v>
      </c>
      <c r="G750" s="92">
        <f>R750*(1-'DRE + DCF'!$AE$39)</f>
        <v>0.10011129907587089</v>
      </c>
      <c r="H750" s="94">
        <f t="shared" si="77"/>
        <v>0.16685216512645148</v>
      </c>
      <c r="I750" s="94">
        <f t="shared" si="82"/>
        <v>0.16685216512645148</v>
      </c>
      <c r="J750" s="94">
        <f t="shared" si="82"/>
        <v>0.16685216512645148</v>
      </c>
      <c r="K750" s="94">
        <f t="shared" si="82"/>
        <v>0.16685216512645148</v>
      </c>
      <c r="L750" s="94">
        <f t="shared" si="82"/>
        <v>0.16685216512645148</v>
      </c>
      <c r="M750" s="94">
        <f t="shared" si="82"/>
        <v>0.16685216512645148</v>
      </c>
      <c r="N750" s="94">
        <f t="shared" si="82"/>
        <v>0.16685216512645148</v>
      </c>
      <c r="O750" s="94">
        <f t="shared" si="82"/>
        <v>0.16685216512645148</v>
      </c>
      <c r="P750" s="94">
        <f t="shared" si="82"/>
        <v>0.16685216512645148</v>
      </c>
      <c r="Q750" s="94">
        <f t="shared" si="82"/>
        <v>0.16685216512645148</v>
      </c>
      <c r="R750" s="94">
        <f t="shared" si="82"/>
        <v>0.16685216512645148</v>
      </c>
      <c r="S750" s="93">
        <f>(1+H750)^((5-Dashboard!$F$9)*3/12)</f>
        <v>1.0802093154229191</v>
      </c>
      <c r="T750" s="93">
        <f t="shared" si="79"/>
        <v>1.260444578490995</v>
      </c>
      <c r="U750" s="93">
        <f t="shared" si="79"/>
        <v>1.470752485434115</v>
      </c>
      <c r="V750" s="93">
        <f t="shared" si="79"/>
        <v>1.7161507219939067</v>
      </c>
      <c r="W750" s="93">
        <f t="shared" si="79"/>
        <v>2.0024941856419129</v>
      </c>
      <c r="X750" s="93">
        <f t="shared" si="79"/>
        <v>2.3366146761693964</v>
      </c>
      <c r="Y750" s="93">
        <f t="shared" si="78"/>
        <v>2.7264838939545024</v>
      </c>
      <c r="Z750" s="93">
        <f t="shared" si="78"/>
        <v>3.1814036348432091</v>
      </c>
      <c r="AA750" s="93">
        <f t="shared" si="78"/>
        <v>3.7122277194579607</v>
      </c>
      <c r="AB750" s="93">
        <f t="shared" si="78"/>
        <v>4.3316209518919502</v>
      </c>
      <c r="AC750" s="95">
        <f t="shared" si="78"/>
        <v>5.054361286222222</v>
      </c>
      <c r="AE750" s="96"/>
    </row>
    <row r="751" spans="3:31" ht="24.75" customHeight="1" x14ac:dyDescent="0.25">
      <c r="C751" s="91">
        <f>ABS(E751-Dashboard!$F$13)</f>
        <v>18.49051294955941</v>
      </c>
      <c r="D751" s="92">
        <f t="shared" si="81"/>
        <v>0.16695216512645147</v>
      </c>
      <c r="E751" s="93" cm="1">
        <f t="array" ref="E751">SUM('DRE + DCF'!$S$41/TIR!S751,'DRE + DCF'!$U$41:$AD$41/TIR!T751:AC751,TIR!F751)</f>
        <v>66.110512949559407</v>
      </c>
      <c r="F751" s="100">
        <f>'DRE + DCF'!$AE$38*'DRE + DCF'!$AE$39*(1+G751)/(R751-G751)/AC751</f>
        <v>37.971087697702913</v>
      </c>
      <c r="G751" s="92">
        <f>R751*(1-'DRE + DCF'!$AE$39)</f>
        <v>0.10017129907587088</v>
      </c>
      <c r="H751" s="94">
        <f t="shared" si="77"/>
        <v>0.16695216512645147</v>
      </c>
      <c r="I751" s="94">
        <f t="shared" si="82"/>
        <v>0.16695216512645147</v>
      </c>
      <c r="J751" s="94">
        <f t="shared" si="82"/>
        <v>0.16695216512645147</v>
      </c>
      <c r="K751" s="94">
        <f t="shared" si="82"/>
        <v>0.16695216512645147</v>
      </c>
      <c r="L751" s="94">
        <f t="shared" si="82"/>
        <v>0.16695216512645147</v>
      </c>
      <c r="M751" s="94">
        <f t="shared" si="82"/>
        <v>0.16695216512645147</v>
      </c>
      <c r="N751" s="94">
        <f t="shared" si="82"/>
        <v>0.16695216512645147</v>
      </c>
      <c r="O751" s="94">
        <f t="shared" si="82"/>
        <v>0.16695216512645147</v>
      </c>
      <c r="P751" s="94">
        <f t="shared" si="82"/>
        <v>0.16695216512645147</v>
      </c>
      <c r="Q751" s="94">
        <f t="shared" si="82"/>
        <v>0.16695216512645147</v>
      </c>
      <c r="R751" s="94">
        <f t="shared" si="82"/>
        <v>0.16695216512645147</v>
      </c>
      <c r="S751" s="93">
        <f>(1+H751)^((5-Dashboard!$F$9)*3/12)</f>
        <v>1.080255601756571</v>
      </c>
      <c r="T751" s="93">
        <f t="shared" si="79"/>
        <v>1.2606066133598082</v>
      </c>
      <c r="U751" s="93">
        <f t="shared" si="79"/>
        <v>1.4710676168329515</v>
      </c>
      <c r="V751" s="93">
        <f t="shared" si="79"/>
        <v>1.7166655405106217</v>
      </c>
      <c r="W751" s="93">
        <f t="shared" si="79"/>
        <v>2.0032665692968399</v>
      </c>
      <c r="X751" s="93">
        <f t="shared" si="79"/>
        <v>2.3377162603663857</v>
      </c>
      <c r="Y751" s="93">
        <f t="shared" si="78"/>
        <v>2.7280030514858651</v>
      </c>
      <c r="Z751" s="93">
        <f t="shared" si="78"/>
        <v>3.1834490674029965</v>
      </c>
      <c r="AA751" s="93">
        <f t="shared" si="78"/>
        <v>3.7149327817757092</v>
      </c>
      <c r="AB751" s="93">
        <f t="shared" si="78"/>
        <v>4.3351488529923952</v>
      </c>
      <c r="AC751" s="95">
        <f t="shared" si="78"/>
        <v>5.0589113401449275</v>
      </c>
      <c r="AE751" s="96"/>
    </row>
    <row r="752" spans="3:31" ht="24.75" customHeight="1" x14ac:dyDescent="0.25">
      <c r="C752" s="91">
        <f>ABS(E752-Dashboard!$F$13)</f>
        <v>18.423175984580645</v>
      </c>
      <c r="D752" s="92">
        <f t="shared" si="81"/>
        <v>0.16705216512645146</v>
      </c>
      <c r="E752" s="93" cm="1">
        <f t="array" ref="E752">SUM('DRE + DCF'!$S$41/TIR!S752,'DRE + DCF'!$U$41:$AD$41/TIR!T752:AC752,TIR!F752)</f>
        <v>66.043175984580643</v>
      </c>
      <c r="F752" s="100">
        <f>'DRE + DCF'!$AE$38*'DRE + DCF'!$AE$39*(1+G752)/(R752-G752)/AC752</f>
        <v>37.916296998888171</v>
      </c>
      <c r="G752" s="92">
        <f>R752*(1-'DRE + DCF'!$AE$39)</f>
        <v>0.10023129907587087</v>
      </c>
      <c r="H752" s="94">
        <f t="shared" si="77"/>
        <v>0.16705216512645146</v>
      </c>
      <c r="I752" s="94">
        <f t="shared" si="82"/>
        <v>0.16705216512645146</v>
      </c>
      <c r="J752" s="94">
        <f t="shared" si="82"/>
        <v>0.16705216512645146</v>
      </c>
      <c r="K752" s="94">
        <f t="shared" si="82"/>
        <v>0.16705216512645146</v>
      </c>
      <c r="L752" s="94">
        <f t="shared" si="82"/>
        <v>0.16705216512645146</v>
      </c>
      <c r="M752" s="94">
        <f t="shared" si="82"/>
        <v>0.16705216512645146</v>
      </c>
      <c r="N752" s="94">
        <f t="shared" si="82"/>
        <v>0.16705216512645146</v>
      </c>
      <c r="O752" s="94">
        <f t="shared" si="82"/>
        <v>0.16705216512645146</v>
      </c>
      <c r="P752" s="94">
        <f t="shared" si="82"/>
        <v>0.16705216512645146</v>
      </c>
      <c r="Q752" s="94">
        <f t="shared" si="82"/>
        <v>0.16705216512645146</v>
      </c>
      <c r="R752" s="94">
        <f t="shared" si="82"/>
        <v>0.16705216512645146</v>
      </c>
      <c r="S752" s="93">
        <f>(1+H752)^((5-Dashboard!$F$9)*3/12)</f>
        <v>1.0803018861070508</v>
      </c>
      <c r="T752" s="93">
        <f t="shared" si="79"/>
        <v>1.2607686551714228</v>
      </c>
      <c r="U752" s="93">
        <f t="shared" si="79"/>
        <v>1.4713827887413733</v>
      </c>
      <c r="V752" s="93">
        <f t="shared" si="79"/>
        <v>1.7171804693304158</v>
      </c>
      <c r="W752" s="93">
        <f t="shared" si="79"/>
        <v>2.0040391846449177</v>
      </c>
      <c r="X752" s="93">
        <f t="shared" si="79"/>
        <v>2.3388182694380997</v>
      </c>
      <c r="Y752" s="93">
        <f t="shared" ref="Y752:AC802" si="83">(X752)*(1+N752)</f>
        <v>2.7295229251850341</v>
      </c>
      <c r="Z752" s="93">
        <f t="shared" si="83"/>
        <v>3.1854956395994791</v>
      </c>
      <c r="AA752" s="93">
        <f t="shared" si="83"/>
        <v>3.7176395831954423</v>
      </c>
      <c r="AB752" s="93">
        <f t="shared" si="83"/>
        <v>4.3386793247280391</v>
      </c>
      <c r="AC752" s="95">
        <f t="shared" si="83"/>
        <v>5.0634650997132278</v>
      </c>
      <c r="AE752" s="96"/>
    </row>
    <row r="753" spans="3:31" ht="24.75" customHeight="1" x14ac:dyDescent="0.25">
      <c r="C753" s="91">
        <f>ABS(E753-Dashboard!$F$13)</f>
        <v>18.355943103693626</v>
      </c>
      <c r="D753" s="92">
        <f t="shared" si="81"/>
        <v>0.16715216512645145</v>
      </c>
      <c r="E753" s="93" cm="1">
        <f t="array" ref="E753">SUM('DRE + DCF'!$S$41/TIR!S753,'DRE + DCF'!$U$41:$AD$41/TIR!T753:AC753,TIR!F753)</f>
        <v>65.975943103693623</v>
      </c>
      <c r="F753" s="100">
        <f>'DRE + DCF'!$AE$38*'DRE + DCF'!$AE$39*(1+G753)/(R753-G753)/AC753</f>
        <v>37.861601734335736</v>
      </c>
      <c r="G753" s="92">
        <f>R753*(1-'DRE + DCF'!$AE$39)</f>
        <v>0.10029129907587087</v>
      </c>
      <c r="H753" s="94">
        <f t="shared" si="77"/>
        <v>0.16715216512645145</v>
      </c>
      <c r="I753" s="94">
        <f t="shared" si="82"/>
        <v>0.16715216512645145</v>
      </c>
      <c r="J753" s="94">
        <f t="shared" si="82"/>
        <v>0.16715216512645145</v>
      </c>
      <c r="K753" s="94">
        <f t="shared" si="82"/>
        <v>0.16715216512645145</v>
      </c>
      <c r="L753" s="94">
        <f t="shared" si="82"/>
        <v>0.16715216512645145</v>
      </c>
      <c r="M753" s="94">
        <f t="shared" si="82"/>
        <v>0.16715216512645145</v>
      </c>
      <c r="N753" s="94">
        <f t="shared" si="82"/>
        <v>0.16715216512645145</v>
      </c>
      <c r="O753" s="94">
        <f t="shared" si="82"/>
        <v>0.16715216512645145</v>
      </c>
      <c r="P753" s="94">
        <f t="shared" si="82"/>
        <v>0.16715216512645145</v>
      </c>
      <c r="Q753" s="94">
        <f t="shared" si="82"/>
        <v>0.16715216512645145</v>
      </c>
      <c r="R753" s="94">
        <f t="shared" si="82"/>
        <v>0.16715216512645145</v>
      </c>
      <c r="S753" s="93">
        <f>(1+H753)^((5-Dashboard!$F$9)*3/12)</f>
        <v>1.0803481684746132</v>
      </c>
      <c r="T753" s="93">
        <f t="shared" ref="T753:X803" si="84">(S753)*(1+I753)</f>
        <v>1.2609307039255411</v>
      </c>
      <c r="U753" s="93">
        <f t="shared" si="84"/>
        <v>1.4716980011611156</v>
      </c>
      <c r="V753" s="93">
        <f t="shared" si="84"/>
        <v>1.7176955084674668</v>
      </c>
      <c r="W753" s="93">
        <f t="shared" si="84"/>
        <v>2.0048120317357845</v>
      </c>
      <c r="X753" s="93">
        <f t="shared" si="84"/>
        <v>2.3399207035119809</v>
      </c>
      <c r="Y753" s="93">
        <f t="shared" si="83"/>
        <v>2.731043515328218</v>
      </c>
      <c r="Z753" s="93">
        <f t="shared" si="83"/>
        <v>3.1875433519698846</v>
      </c>
      <c r="AA753" s="93">
        <f t="shared" si="83"/>
        <v>3.720348124686077</v>
      </c>
      <c r="AB753" s="93">
        <f t="shared" si="83"/>
        <v>4.342212368751488</v>
      </c>
      <c r="AC753" s="95">
        <f t="shared" si="83"/>
        <v>5.068022567627156</v>
      </c>
      <c r="AE753" s="96"/>
    </row>
    <row r="754" spans="3:31" ht="24.75" customHeight="1" x14ac:dyDescent="0.25">
      <c r="C754" s="91">
        <f>ABS(E754-Dashboard!$F$13)</f>
        <v>18.288814097902396</v>
      </c>
      <c r="D754" s="92">
        <f t="shared" si="81"/>
        <v>0.16725216512645144</v>
      </c>
      <c r="E754" s="93" cm="1">
        <f t="array" ref="E754">SUM('DRE + DCF'!$S$41/TIR!S754,'DRE + DCF'!$U$41:$AD$41/TIR!T754:AC754,TIR!F754)</f>
        <v>65.908814097902393</v>
      </c>
      <c r="F754" s="100">
        <f>'DRE + DCF'!$AE$38*'DRE + DCF'!$AE$39*(1+G754)/(R754-G754)/AC754</f>
        <v>37.807001702413963</v>
      </c>
      <c r="G754" s="92">
        <f>R754*(1-'DRE + DCF'!$AE$39)</f>
        <v>0.10035129907587086</v>
      </c>
      <c r="H754" s="94">
        <f t="shared" si="77"/>
        <v>0.16725216512645144</v>
      </c>
      <c r="I754" s="94">
        <f t="shared" si="82"/>
        <v>0.16725216512645144</v>
      </c>
      <c r="J754" s="94">
        <f t="shared" si="82"/>
        <v>0.16725216512645144</v>
      </c>
      <c r="K754" s="94">
        <f t="shared" si="82"/>
        <v>0.16725216512645144</v>
      </c>
      <c r="L754" s="94">
        <f t="shared" si="82"/>
        <v>0.16725216512645144</v>
      </c>
      <c r="M754" s="94">
        <f t="shared" si="82"/>
        <v>0.16725216512645144</v>
      </c>
      <c r="N754" s="94">
        <f t="shared" si="82"/>
        <v>0.16725216512645144</v>
      </c>
      <c r="O754" s="94">
        <f t="shared" si="82"/>
        <v>0.16725216512645144</v>
      </c>
      <c r="P754" s="94">
        <f t="shared" si="82"/>
        <v>0.16725216512645144</v>
      </c>
      <c r="Q754" s="94">
        <f t="shared" si="82"/>
        <v>0.16725216512645144</v>
      </c>
      <c r="R754" s="94">
        <f t="shared" si="82"/>
        <v>0.16725216512645144</v>
      </c>
      <c r="S754" s="93">
        <f>(1+H754)^((5-Dashboard!$F$9)*3/12)</f>
        <v>1.0803944488595132</v>
      </c>
      <c r="T754" s="93">
        <f t="shared" si="84"/>
        <v>1.261092759621866</v>
      </c>
      <c r="U754" s="93">
        <f t="shared" si="84"/>
        <v>1.4720132540939146</v>
      </c>
      <c r="V754" s="93">
        <f t="shared" si="84"/>
        <v>1.7182106579359551</v>
      </c>
      <c r="W754" s="93">
        <f t="shared" si="84"/>
        <v>2.0055851106190881</v>
      </c>
      <c r="X754" s="93">
        <f t="shared" si="84"/>
        <v>2.3410235627155038</v>
      </c>
      <c r="Y754" s="93">
        <f t="shared" si="83"/>
        <v>2.7325648221917107</v>
      </c>
      <c r="Z754" s="93">
        <f t="shared" si="83"/>
        <v>3.189592205051651</v>
      </c>
      <c r="AA754" s="93">
        <f t="shared" si="83"/>
        <v>3.7230584072169917</v>
      </c>
      <c r="AB754" s="93">
        <f t="shared" si="83"/>
        <v>4.3457479867162707</v>
      </c>
      <c r="AC754" s="95">
        <f t="shared" si="83"/>
        <v>5.0725837465884842</v>
      </c>
      <c r="AE754" s="96"/>
    </row>
    <row r="755" spans="3:31" ht="24.75" customHeight="1" x14ac:dyDescent="0.25">
      <c r="C755" s="91">
        <f>ABS(E755-Dashboard!$F$13)</f>
        <v>18.221788758733929</v>
      </c>
      <c r="D755" s="92">
        <f t="shared" si="81"/>
        <v>0.16735216512645143</v>
      </c>
      <c r="E755" s="93" cm="1">
        <f t="array" ref="E755">SUM('DRE + DCF'!$S$41/TIR!S755,'DRE + DCF'!$U$41:$AD$41/TIR!T755:AC755,TIR!F755)</f>
        <v>65.841788758733927</v>
      </c>
      <c r="F755" s="100">
        <f>'DRE + DCF'!$AE$38*'DRE + DCF'!$AE$39*(1+G755)/(R755-G755)/AC755</f>
        <v>37.752496702006866</v>
      </c>
      <c r="G755" s="92">
        <f>R755*(1-'DRE + DCF'!$AE$39)</f>
        <v>0.10041129907587086</v>
      </c>
      <c r="H755" s="94">
        <f t="shared" ref="H755:H818" si="85">$D755</f>
        <v>0.16735216512645143</v>
      </c>
      <c r="I755" s="94">
        <f t="shared" si="82"/>
        <v>0.16735216512645143</v>
      </c>
      <c r="J755" s="94">
        <f t="shared" si="82"/>
        <v>0.16735216512645143</v>
      </c>
      <c r="K755" s="94">
        <f t="shared" si="82"/>
        <v>0.16735216512645143</v>
      </c>
      <c r="L755" s="94">
        <f t="shared" si="82"/>
        <v>0.16735216512645143</v>
      </c>
      <c r="M755" s="94">
        <f t="shared" si="82"/>
        <v>0.16735216512645143</v>
      </c>
      <c r="N755" s="94">
        <f t="shared" si="82"/>
        <v>0.16735216512645143</v>
      </c>
      <c r="O755" s="94">
        <f t="shared" si="82"/>
        <v>0.16735216512645143</v>
      </c>
      <c r="P755" s="94">
        <f t="shared" si="82"/>
        <v>0.16735216512645143</v>
      </c>
      <c r="Q755" s="94">
        <f t="shared" si="82"/>
        <v>0.16735216512645143</v>
      </c>
      <c r="R755" s="94">
        <f t="shared" si="82"/>
        <v>0.16735216512645143</v>
      </c>
      <c r="S755" s="93">
        <f>(1+H755)^((5-Dashboard!$F$9)*3/12)</f>
        <v>1.0804407272620056</v>
      </c>
      <c r="T755" s="93">
        <f t="shared" si="84"/>
        <v>1.2612548222600999</v>
      </c>
      <c r="U755" s="93">
        <f t="shared" si="84"/>
        <v>1.4723285475415051</v>
      </c>
      <c r="V755" s="93">
        <f t="shared" si="84"/>
        <v>1.7187259177500593</v>
      </c>
      <c r="W755" s="93">
        <f t="shared" si="84"/>
        <v>2.0063584213444789</v>
      </c>
      <c r="X755" s="93">
        <f t="shared" si="84"/>
        <v>2.3421268471761665</v>
      </c>
      <c r="Y755" s="93">
        <f t="shared" si="83"/>
        <v>2.7340868460518872</v>
      </c>
      <c r="Z755" s="93">
        <f t="shared" si="83"/>
        <v>3.1916421993824211</v>
      </c>
      <c r="AA755" s="93">
        <f t="shared" si="83"/>
        <v>3.7257704317580185</v>
      </c>
      <c r="AB755" s="93">
        <f t="shared" si="83"/>
        <v>4.3492861802768363</v>
      </c>
      <c r="AC755" s="95">
        <f t="shared" si="83"/>
        <v>5.0771486393007184</v>
      </c>
      <c r="AE755" s="96"/>
    </row>
    <row r="756" spans="3:31" ht="24.75" customHeight="1" x14ac:dyDescent="0.25">
      <c r="C756" s="91">
        <f>ABS(E756-Dashboard!$F$13)</f>
        <v>18.154866878236469</v>
      </c>
      <c r="D756" s="92">
        <f t="shared" si="81"/>
        <v>0.16745216512645142</v>
      </c>
      <c r="E756" s="93" cm="1">
        <f t="array" ref="E756">SUM('DRE + DCF'!$S$41/TIR!S756,'DRE + DCF'!$U$41:$AD$41/TIR!T756:AC756,TIR!F756)</f>
        <v>65.774866878236466</v>
      </c>
      <c r="F756" s="100">
        <f>'DRE + DCF'!$AE$38*'DRE + DCF'!$AE$39*(1+G756)/(R756-G756)/AC756</f>
        <v>37.698086532512484</v>
      </c>
      <c r="G756" s="92">
        <f>R756*(1-'DRE + DCF'!$AE$39)</f>
        <v>0.10047129907587085</v>
      </c>
      <c r="H756" s="94">
        <f t="shared" si="85"/>
        <v>0.16745216512645142</v>
      </c>
      <c r="I756" s="94">
        <f t="shared" si="82"/>
        <v>0.16745216512645142</v>
      </c>
      <c r="J756" s="94">
        <f t="shared" si="82"/>
        <v>0.16745216512645142</v>
      </c>
      <c r="K756" s="94">
        <f t="shared" si="82"/>
        <v>0.16745216512645142</v>
      </c>
      <c r="L756" s="94">
        <f t="shared" si="82"/>
        <v>0.16745216512645142</v>
      </c>
      <c r="M756" s="94">
        <f t="shared" si="82"/>
        <v>0.16745216512645142</v>
      </c>
      <c r="N756" s="94">
        <f t="shared" si="82"/>
        <v>0.16745216512645142</v>
      </c>
      <c r="O756" s="94">
        <f t="shared" si="82"/>
        <v>0.16745216512645142</v>
      </c>
      <c r="P756" s="94">
        <f t="shared" si="82"/>
        <v>0.16745216512645142</v>
      </c>
      <c r="Q756" s="94">
        <f t="shared" si="82"/>
        <v>0.16745216512645142</v>
      </c>
      <c r="R756" s="94">
        <f t="shared" si="82"/>
        <v>0.16745216512645142</v>
      </c>
      <c r="S756" s="93">
        <f>(1+H756)^((5-Dashboard!$F$9)*3/12)</f>
        <v>1.0804870036823448</v>
      </c>
      <c r="T756" s="93">
        <f t="shared" si="84"/>
        <v>1.2614168918399455</v>
      </c>
      <c r="U756" s="93">
        <f t="shared" si="84"/>
        <v>1.4726438815056231</v>
      </c>
      <c r="V756" s="93">
        <f t="shared" si="84"/>
        <v>1.7192412879239609</v>
      </c>
      <c r="W756" s="93">
        <f t="shared" si="84"/>
        <v>2.007131963961617</v>
      </c>
      <c r="X756" s="93">
        <f t="shared" si="84"/>
        <v>2.3432305570214962</v>
      </c>
      <c r="Y756" s="93">
        <f t="shared" si="83"/>
        <v>2.7356095871852064</v>
      </c>
      <c r="Z756" s="93">
        <f t="shared" si="83"/>
        <v>3.193693335500047</v>
      </c>
      <c r="AA756" s="93">
        <f t="shared" si="83"/>
        <v>3.728484199279448</v>
      </c>
      <c r="AB756" s="93">
        <f t="shared" si="83"/>
        <v>4.3528269510885549</v>
      </c>
      <c r="AC756" s="95">
        <f t="shared" si="83"/>
        <v>5.0817172484691033</v>
      </c>
      <c r="AE756" s="96"/>
    </row>
    <row r="757" spans="3:31" ht="24.75" customHeight="1" x14ac:dyDescent="0.25">
      <c r="C757" s="91">
        <f>ABS(E757-Dashboard!$F$13)</f>
        <v>18.088048248977948</v>
      </c>
      <c r="D757" s="92">
        <f t="shared" si="81"/>
        <v>0.16755216512645141</v>
      </c>
      <c r="E757" s="93" cm="1">
        <f t="array" ref="E757">SUM('DRE + DCF'!$S$41/TIR!S757,'DRE + DCF'!$U$41:$AD$41/TIR!T757:AC757,TIR!F757)</f>
        <v>65.708048248977946</v>
      </c>
      <c r="F757" s="100">
        <f>'DRE + DCF'!$AE$38*'DRE + DCF'!$AE$39*(1+G757)/(R757-G757)/AC757</f>
        <v>37.643770993841351</v>
      </c>
      <c r="G757" s="92">
        <f>R757*(1-'DRE + DCF'!$AE$39)</f>
        <v>0.10053129907587084</v>
      </c>
      <c r="H757" s="94">
        <f t="shared" si="85"/>
        <v>0.16755216512645141</v>
      </c>
      <c r="I757" s="94">
        <f t="shared" si="82"/>
        <v>0.16755216512645141</v>
      </c>
      <c r="J757" s="94">
        <f t="shared" si="82"/>
        <v>0.16755216512645141</v>
      </c>
      <c r="K757" s="94">
        <f t="shared" si="82"/>
        <v>0.16755216512645141</v>
      </c>
      <c r="L757" s="94">
        <f t="shared" si="82"/>
        <v>0.16755216512645141</v>
      </c>
      <c r="M757" s="94">
        <f t="shared" si="82"/>
        <v>0.16755216512645141</v>
      </c>
      <c r="N757" s="94">
        <f t="shared" si="82"/>
        <v>0.16755216512645141</v>
      </c>
      <c r="O757" s="94">
        <f t="shared" si="82"/>
        <v>0.16755216512645141</v>
      </c>
      <c r="P757" s="94">
        <f t="shared" si="82"/>
        <v>0.16755216512645141</v>
      </c>
      <c r="Q757" s="94">
        <f t="shared" si="82"/>
        <v>0.16755216512645141</v>
      </c>
      <c r="R757" s="94">
        <f t="shared" si="82"/>
        <v>0.16755216512645141</v>
      </c>
      <c r="S757" s="93">
        <f>(1+H757)^((5-Dashboard!$F$9)*3/12)</f>
        <v>1.0805332781207857</v>
      </c>
      <c r="T757" s="93">
        <f t="shared" si="84"/>
        <v>1.2615789683611054</v>
      </c>
      <c r="U757" s="93">
        <f t="shared" si="84"/>
        <v>1.4729592559880034</v>
      </c>
      <c r="V757" s="93">
        <f t="shared" si="84"/>
        <v>1.7197567684718402</v>
      </c>
      <c r="W757" s="93">
        <f t="shared" si="84"/>
        <v>2.0079057385201664</v>
      </c>
      <c r="X757" s="93">
        <f t="shared" si="84"/>
        <v>2.3443346923790465</v>
      </c>
      <c r="Y757" s="93">
        <f t="shared" si="83"/>
        <v>2.7371330458682088</v>
      </c>
      <c r="Z757" s="93">
        <f t="shared" si="83"/>
        <v>3.1957456139425857</v>
      </c>
      <c r="AA757" s="93">
        <f t="shared" si="83"/>
        <v>3.7311997107520263</v>
      </c>
      <c r="AB757" s="93">
        <f t="shared" si="83"/>
        <v>4.3563703008077175</v>
      </c>
      <c r="AC757" s="95">
        <f t="shared" si="83"/>
        <v>5.0862895768006204</v>
      </c>
      <c r="AE757" s="96"/>
    </row>
    <row r="758" spans="3:31" ht="24.75" customHeight="1" x14ac:dyDescent="0.25">
      <c r="C758" s="91">
        <f>ABS(E758-Dashboard!$F$13)</f>
        <v>18.021332664044358</v>
      </c>
      <c r="D758" s="92">
        <f t="shared" si="81"/>
        <v>0.1676521651264514</v>
      </c>
      <c r="E758" s="93" cm="1">
        <f t="array" ref="E758">SUM('DRE + DCF'!$S$41/TIR!S758,'DRE + DCF'!$U$41:$AD$41/TIR!T758:AC758,TIR!F758)</f>
        <v>65.641332664044356</v>
      </c>
      <c r="F758" s="100">
        <f>'DRE + DCF'!$AE$38*'DRE + DCF'!$AE$39*(1+G758)/(R758-G758)/AC758</f>
        <v>37.589549886414865</v>
      </c>
      <c r="G758" s="92">
        <f>R758*(1-'DRE + DCF'!$AE$39)</f>
        <v>0.10059129907587083</v>
      </c>
      <c r="H758" s="94">
        <f t="shared" si="85"/>
        <v>0.1676521651264514</v>
      </c>
      <c r="I758" s="94">
        <f t="shared" si="82"/>
        <v>0.1676521651264514</v>
      </c>
      <c r="J758" s="94">
        <f t="shared" si="82"/>
        <v>0.1676521651264514</v>
      </c>
      <c r="K758" s="94">
        <f t="shared" si="82"/>
        <v>0.1676521651264514</v>
      </c>
      <c r="L758" s="94">
        <f t="shared" si="82"/>
        <v>0.1676521651264514</v>
      </c>
      <c r="M758" s="94">
        <f t="shared" si="82"/>
        <v>0.1676521651264514</v>
      </c>
      <c r="N758" s="94">
        <f t="shared" si="82"/>
        <v>0.1676521651264514</v>
      </c>
      <c r="O758" s="94">
        <f t="shared" si="82"/>
        <v>0.1676521651264514</v>
      </c>
      <c r="P758" s="94">
        <f t="shared" si="82"/>
        <v>0.1676521651264514</v>
      </c>
      <c r="Q758" s="94">
        <f t="shared" si="82"/>
        <v>0.1676521651264514</v>
      </c>
      <c r="R758" s="94">
        <f t="shared" si="82"/>
        <v>0.1676521651264514</v>
      </c>
      <c r="S758" s="93">
        <f>(1+H758)^((5-Dashboard!$F$9)*3/12)</f>
        <v>1.080579550577583</v>
      </c>
      <c r="T758" s="93">
        <f t="shared" si="84"/>
        <v>1.2617410518232826</v>
      </c>
      <c r="U758" s="93">
        <f t="shared" si="84"/>
        <v>1.4732746709903819</v>
      </c>
      <c r="V758" s="93">
        <f t="shared" si="84"/>
        <v>1.7202723594078797</v>
      </c>
      <c r="W758" s="93">
        <f t="shared" si="84"/>
        <v>2.0086797450697995</v>
      </c>
      <c r="X758" s="93">
        <f t="shared" si="84"/>
        <v>2.3454392533763997</v>
      </c>
      <c r="Y758" s="93">
        <f t="shared" si="83"/>
        <v>2.7386572223775207</v>
      </c>
      <c r="Z758" s="93">
        <f t="shared" si="83"/>
        <v>3.1977990352483054</v>
      </c>
      <c r="AA758" s="93">
        <f t="shared" si="83"/>
        <v>3.733916967146961</v>
      </c>
      <c r="AB758" s="93">
        <f t="shared" si="83"/>
        <v>4.3599162310915416</v>
      </c>
      <c r="AC758" s="95">
        <f t="shared" si="83"/>
        <v>5.0908656270039963</v>
      </c>
      <c r="AE758" s="96"/>
    </row>
    <row r="759" spans="3:31" ht="24.75" customHeight="1" x14ac:dyDescent="0.25">
      <c r="C759" s="91">
        <f>ABS(E759-Dashboard!$F$13)</f>
        <v>17.954719917038396</v>
      </c>
      <c r="D759" s="92">
        <f t="shared" si="81"/>
        <v>0.16775216512645139</v>
      </c>
      <c r="E759" s="93" cm="1">
        <f t="array" ref="E759">SUM('DRE + DCF'!$S$41/TIR!S759,'DRE + DCF'!$U$41:$AD$41/TIR!T759:AC759,TIR!F759)</f>
        <v>65.574719917038394</v>
      </c>
      <c r="F759" s="100">
        <f>'DRE + DCF'!$AE$38*'DRE + DCF'!$AE$39*(1+G759)/(R759-G759)/AC759</f>
        <v>37.535423011163843</v>
      </c>
      <c r="G759" s="92">
        <f>R759*(1-'DRE + DCF'!$AE$39)</f>
        <v>0.10065129907587082</v>
      </c>
      <c r="H759" s="94">
        <f t="shared" si="85"/>
        <v>0.16775216512645139</v>
      </c>
      <c r="I759" s="94">
        <f t="shared" si="82"/>
        <v>0.16775216512645139</v>
      </c>
      <c r="J759" s="94">
        <f t="shared" si="82"/>
        <v>0.16775216512645139</v>
      </c>
      <c r="K759" s="94">
        <f t="shared" si="82"/>
        <v>0.16775216512645139</v>
      </c>
      <c r="L759" s="94">
        <f t="shared" si="82"/>
        <v>0.16775216512645139</v>
      </c>
      <c r="M759" s="94">
        <f t="shared" si="82"/>
        <v>0.16775216512645139</v>
      </c>
      <c r="N759" s="94">
        <f t="shared" si="82"/>
        <v>0.16775216512645139</v>
      </c>
      <c r="O759" s="94">
        <f t="shared" si="82"/>
        <v>0.16775216512645139</v>
      </c>
      <c r="P759" s="94">
        <f t="shared" si="82"/>
        <v>0.16775216512645139</v>
      </c>
      <c r="Q759" s="94">
        <f t="shared" si="82"/>
        <v>0.16775216512645139</v>
      </c>
      <c r="R759" s="94">
        <f t="shared" si="82"/>
        <v>0.16775216512645139</v>
      </c>
      <c r="S759" s="93">
        <f>(1+H759)^((5-Dashboard!$F$9)*3/12)</f>
        <v>1.0806258210529911</v>
      </c>
      <c r="T759" s="93">
        <f t="shared" si="84"/>
        <v>1.2619031422261795</v>
      </c>
      <c r="U759" s="93">
        <f t="shared" si="84"/>
        <v>1.4735901265144933</v>
      </c>
      <c r="V759" s="93">
        <f t="shared" si="84"/>
        <v>1.7207880607462609</v>
      </c>
      <c r="W759" s="93">
        <f t="shared" si="84"/>
        <v>2.0094539836601935</v>
      </c>
      <c r="X759" s="93">
        <f t="shared" si="84"/>
        <v>2.3465442401411636</v>
      </c>
      <c r="Y759" s="93">
        <f t="shared" si="83"/>
        <v>2.740182116989847</v>
      </c>
      <c r="Z759" s="93">
        <f t="shared" si="83"/>
        <v>3.1998535999556768</v>
      </c>
      <c r="AA759" s="93">
        <f t="shared" si="83"/>
        <v>3.7366359694359113</v>
      </c>
      <c r="AB759" s="93">
        <f t="shared" si="83"/>
        <v>4.3634647435981613</v>
      </c>
      <c r="AC759" s="95">
        <f t="shared" si="83"/>
        <v>5.0954454017896884</v>
      </c>
      <c r="AE759" s="96"/>
    </row>
    <row r="760" spans="3:31" ht="24.75" customHeight="1" x14ac:dyDescent="0.25">
      <c r="C760" s="91">
        <f>ABS(E760-Dashboard!$F$13)</f>
        <v>17.888209802077576</v>
      </c>
      <c r="D760" s="92">
        <f t="shared" si="81"/>
        <v>0.16785216512645137</v>
      </c>
      <c r="E760" s="93" cm="1">
        <f t="array" ref="E760">SUM('DRE + DCF'!$S$41/TIR!S760,'DRE + DCF'!$U$41:$AD$41/TIR!T760:AC760,TIR!F760)</f>
        <v>65.508209802077573</v>
      </c>
      <c r="F760" s="100">
        <f>'DRE + DCF'!$AE$38*'DRE + DCF'!$AE$39*(1+G760)/(R760-G760)/AC760</f>
        <v>37.481390169526797</v>
      </c>
      <c r="G760" s="92">
        <f>R760*(1-'DRE + DCF'!$AE$39)</f>
        <v>0.10071129907587083</v>
      </c>
      <c r="H760" s="94">
        <f t="shared" si="85"/>
        <v>0.16785216512645137</v>
      </c>
      <c r="I760" s="94">
        <f t="shared" si="82"/>
        <v>0.16785216512645137</v>
      </c>
      <c r="J760" s="94">
        <f t="shared" si="82"/>
        <v>0.16785216512645137</v>
      </c>
      <c r="K760" s="94">
        <f t="shared" si="82"/>
        <v>0.16785216512645137</v>
      </c>
      <c r="L760" s="94">
        <f t="shared" si="82"/>
        <v>0.16785216512645137</v>
      </c>
      <c r="M760" s="94">
        <f t="shared" si="82"/>
        <v>0.16785216512645137</v>
      </c>
      <c r="N760" s="94">
        <f t="shared" si="82"/>
        <v>0.16785216512645137</v>
      </c>
      <c r="O760" s="94">
        <f t="shared" si="82"/>
        <v>0.16785216512645137</v>
      </c>
      <c r="P760" s="94">
        <f t="shared" si="82"/>
        <v>0.16785216512645137</v>
      </c>
      <c r="Q760" s="94">
        <f t="shared" si="82"/>
        <v>0.16785216512645137</v>
      </c>
      <c r="R760" s="94">
        <f t="shared" si="82"/>
        <v>0.16785216512645137</v>
      </c>
      <c r="S760" s="93">
        <f>(1+H760)^((5-Dashboard!$F$9)*3/12)</f>
        <v>1.0806720895472648</v>
      </c>
      <c r="T760" s="93">
        <f t="shared" si="84"/>
        <v>1.2620652395694993</v>
      </c>
      <c r="U760" s="93">
        <f t="shared" si="84"/>
        <v>1.4739056225620732</v>
      </c>
      <c r="V760" s="93">
        <f t="shared" si="84"/>
        <v>1.7213038725011673</v>
      </c>
      <c r="W760" s="93">
        <f t="shared" si="84"/>
        <v>2.0102284543410334</v>
      </c>
      <c r="X760" s="93">
        <f t="shared" si="84"/>
        <v>2.3476496528009756</v>
      </c>
      <c r="Y760" s="93">
        <f t="shared" si="83"/>
        <v>2.741707729981981</v>
      </c>
      <c r="Z760" s="93">
        <f t="shared" si="83"/>
        <v>3.2019093086033843</v>
      </c>
      <c r="AA760" s="93">
        <f t="shared" si="83"/>
        <v>3.7393567185910008</v>
      </c>
      <c r="AB760" s="93">
        <f t="shared" si="83"/>
        <v>4.3670158399866423</v>
      </c>
      <c r="AC760" s="95">
        <f t="shared" si="83"/>
        <v>5.1000289038699087</v>
      </c>
      <c r="AE760" s="96"/>
    </row>
    <row r="761" spans="3:31" ht="24.75" customHeight="1" x14ac:dyDescent="0.25">
      <c r="C761" s="91">
        <f>ABS(E761-Dashboard!$F$13)</f>
        <v>17.821802113792891</v>
      </c>
      <c r="D761" s="92">
        <f t="shared" si="81"/>
        <v>0.16795216512645136</v>
      </c>
      <c r="E761" s="93" cm="1">
        <f t="array" ref="E761">SUM('DRE + DCF'!$S$41/TIR!S761,'DRE + DCF'!$U$41:$AD$41/TIR!T761:AC761,TIR!F761)</f>
        <v>65.441802113792889</v>
      </c>
      <c r="F761" s="100">
        <f>'DRE + DCF'!$AE$38*'DRE + DCF'!$AE$39*(1+G761)/(R761-G761)/AC761</f>
        <v>37.427451163448524</v>
      </c>
      <c r="G761" s="92">
        <f>R761*(1-'DRE + DCF'!$AE$39)</f>
        <v>0.10077129907587082</v>
      </c>
      <c r="H761" s="94">
        <f t="shared" si="85"/>
        <v>0.16795216512645136</v>
      </c>
      <c r="I761" s="94">
        <f t="shared" si="82"/>
        <v>0.16795216512645136</v>
      </c>
      <c r="J761" s="94">
        <f t="shared" si="82"/>
        <v>0.16795216512645136</v>
      </c>
      <c r="K761" s="94">
        <f t="shared" si="82"/>
        <v>0.16795216512645136</v>
      </c>
      <c r="L761" s="94">
        <f t="shared" si="82"/>
        <v>0.16795216512645136</v>
      </c>
      <c r="M761" s="94">
        <f t="shared" si="82"/>
        <v>0.16795216512645136</v>
      </c>
      <c r="N761" s="94">
        <f t="shared" si="82"/>
        <v>0.16795216512645136</v>
      </c>
      <c r="O761" s="94">
        <f t="shared" si="82"/>
        <v>0.16795216512645136</v>
      </c>
      <c r="P761" s="94">
        <f t="shared" si="82"/>
        <v>0.16795216512645136</v>
      </c>
      <c r="Q761" s="94">
        <f t="shared" si="82"/>
        <v>0.16795216512645136</v>
      </c>
      <c r="R761" s="94">
        <f t="shared" si="82"/>
        <v>0.16795216512645136</v>
      </c>
      <c r="S761" s="93">
        <f>(1+H761)^((5-Dashboard!$F$9)*3/12)</f>
        <v>1.0807183560606581</v>
      </c>
      <c r="T761" s="93">
        <f t="shared" si="84"/>
        <v>1.2622273438529448</v>
      </c>
      <c r="U761" s="93">
        <f t="shared" si="84"/>
        <v>1.4742211591348566</v>
      </c>
      <c r="V761" s="93">
        <f t="shared" si="84"/>
        <v>1.7218197946867826</v>
      </c>
      <c r="W761" s="93">
        <f t="shared" si="84"/>
        <v>2.0110031571620097</v>
      </c>
      <c r="X761" s="93">
        <f t="shared" si="84"/>
        <v>2.3487554914834985</v>
      </c>
      <c r="Y761" s="93">
        <f t="shared" si="83"/>
        <v>2.7432340616307944</v>
      </c>
      <c r="Z761" s="93">
        <f t="shared" si="83"/>
        <v>3.2039661617303152</v>
      </c>
      <c r="AA761" s="93">
        <f t="shared" si="83"/>
        <v>3.7420792155848073</v>
      </c>
      <c r="AB761" s="93">
        <f t="shared" si="83"/>
        <v>4.370569521916968</v>
      </c>
      <c r="AC761" s="95">
        <f t="shared" si="83"/>
        <v>5.1046161359586018</v>
      </c>
      <c r="AE761" s="96"/>
    </row>
    <row r="762" spans="3:31" ht="24.75" customHeight="1" x14ac:dyDescent="0.25">
      <c r="C762" s="91">
        <f>ABS(E762-Dashboard!$F$13)</f>
        <v>17.755496647327284</v>
      </c>
      <c r="D762" s="92">
        <f t="shared" si="81"/>
        <v>0.16805216512645135</v>
      </c>
      <c r="E762" s="93" cm="1">
        <f t="array" ref="E762">SUM('DRE + DCF'!$S$41/TIR!S762,'DRE + DCF'!$U$41:$AD$41/TIR!T762:AC762,TIR!F762)</f>
        <v>65.375496647327282</v>
      </c>
      <c r="F762" s="100">
        <f>'DRE + DCF'!$AE$38*'DRE + DCF'!$AE$39*(1+G762)/(R762-G762)/AC762</f>
        <v>37.373605795378509</v>
      </c>
      <c r="G762" s="92">
        <f>R762*(1-'DRE + DCF'!$AE$39)</f>
        <v>0.10083129907587081</v>
      </c>
      <c r="H762" s="94">
        <f t="shared" si="85"/>
        <v>0.16805216512645135</v>
      </c>
      <c r="I762" s="94">
        <f t="shared" si="82"/>
        <v>0.16805216512645135</v>
      </c>
      <c r="J762" s="94">
        <f t="shared" si="82"/>
        <v>0.16805216512645135</v>
      </c>
      <c r="K762" s="94">
        <f t="shared" si="82"/>
        <v>0.16805216512645135</v>
      </c>
      <c r="L762" s="94">
        <f t="shared" si="82"/>
        <v>0.16805216512645135</v>
      </c>
      <c r="M762" s="94">
        <f t="shared" si="82"/>
        <v>0.16805216512645135</v>
      </c>
      <c r="N762" s="94">
        <f t="shared" si="82"/>
        <v>0.16805216512645135</v>
      </c>
      <c r="O762" s="94">
        <f t="shared" si="82"/>
        <v>0.16805216512645135</v>
      </c>
      <c r="P762" s="94">
        <f t="shared" si="82"/>
        <v>0.16805216512645135</v>
      </c>
      <c r="Q762" s="94">
        <f t="shared" si="82"/>
        <v>0.16805216512645135</v>
      </c>
      <c r="R762" s="94">
        <f t="shared" si="82"/>
        <v>0.16805216512645135</v>
      </c>
      <c r="S762" s="93">
        <f>(1+H762)^((5-Dashboard!$F$9)*3/12)</f>
        <v>1.0807646205934256</v>
      </c>
      <c r="T762" s="93">
        <f t="shared" si="84"/>
        <v>1.2623894550762185</v>
      </c>
      <c r="U762" s="93">
        <f t="shared" si="84"/>
        <v>1.474536736234578</v>
      </c>
      <c r="V762" s="93">
        <f t="shared" si="84"/>
        <v>1.72233582731729</v>
      </c>
      <c r="W762" s="93">
        <f t="shared" si="84"/>
        <v>2.0117780921728183</v>
      </c>
      <c r="X762" s="93">
        <f t="shared" si="84"/>
        <v>2.3498617563164217</v>
      </c>
      <c r="Y762" s="93">
        <f t="shared" si="83"/>
        <v>2.7447611122132418</v>
      </c>
      <c r="Z762" s="93">
        <f t="shared" si="83"/>
        <v>3.2060241598755637</v>
      </c>
      <c r="AA762" s="93">
        <f t="shared" si="83"/>
        <v>3.7448034613903642</v>
      </c>
      <c r="AB762" s="93">
        <f t="shared" si="83"/>
        <v>4.3741257910500444</v>
      </c>
      <c r="AC762" s="95">
        <f t="shared" si="83"/>
        <v>5.1092071007714557</v>
      </c>
      <c r="AE762" s="96"/>
    </row>
    <row r="763" spans="3:31" ht="24.75" customHeight="1" x14ac:dyDescent="0.25">
      <c r="C763" s="91">
        <f>ABS(E763-Dashboard!$F$13)</f>
        <v>17.689293198333893</v>
      </c>
      <c r="D763" s="92">
        <f t="shared" si="81"/>
        <v>0.16815216512645134</v>
      </c>
      <c r="E763" s="93" cm="1">
        <f t="array" ref="E763">SUM('DRE + DCF'!$S$41/TIR!S763,'DRE + DCF'!$U$41:$AD$41/TIR!T763:AC763,TIR!F763)</f>
        <v>65.30929319833389</v>
      </c>
      <c r="F763" s="100">
        <f>'DRE + DCF'!$AE$38*'DRE + DCF'!$AE$39*(1+G763)/(R763-G763)/AC763</f>
        <v>37.319853868269369</v>
      </c>
      <c r="G763" s="92">
        <f>R763*(1-'DRE + DCF'!$AE$39)</f>
        <v>0.1008912990758708</v>
      </c>
      <c r="H763" s="94">
        <f t="shared" si="85"/>
        <v>0.16815216512645134</v>
      </c>
      <c r="I763" s="94">
        <f t="shared" si="82"/>
        <v>0.16815216512645134</v>
      </c>
      <c r="J763" s="94">
        <f t="shared" si="82"/>
        <v>0.16815216512645134</v>
      </c>
      <c r="K763" s="94">
        <f t="shared" si="82"/>
        <v>0.16815216512645134</v>
      </c>
      <c r="L763" s="94">
        <f t="shared" si="82"/>
        <v>0.16815216512645134</v>
      </c>
      <c r="M763" s="94">
        <f t="shared" si="82"/>
        <v>0.16815216512645134</v>
      </c>
      <c r="N763" s="94">
        <f t="shared" si="82"/>
        <v>0.16815216512645134</v>
      </c>
      <c r="O763" s="94">
        <f t="shared" si="82"/>
        <v>0.16815216512645134</v>
      </c>
      <c r="P763" s="94">
        <f t="shared" si="82"/>
        <v>0.16815216512645134</v>
      </c>
      <c r="Q763" s="94">
        <f t="shared" si="82"/>
        <v>0.16815216512645134</v>
      </c>
      <c r="R763" s="94">
        <f t="shared" si="82"/>
        <v>0.16815216512645134</v>
      </c>
      <c r="S763" s="93">
        <f>(1+H763)^((5-Dashboard!$F$9)*3/12)</f>
        <v>1.0808108831458219</v>
      </c>
      <c r="T763" s="93">
        <f t="shared" si="84"/>
        <v>1.2625515732390238</v>
      </c>
      <c r="U763" s="93">
        <f t="shared" si="84"/>
        <v>1.474852353862973</v>
      </c>
      <c r="V763" s="93">
        <f t="shared" si="84"/>
        <v>1.722851970406875</v>
      </c>
      <c r="W763" s="93">
        <f t="shared" si="84"/>
        <v>2.0125532594231639</v>
      </c>
      <c r="X763" s="93">
        <f t="shared" si="84"/>
        <v>2.3509684474274652</v>
      </c>
      <c r="Y763" s="93">
        <f t="shared" si="83"/>
        <v>2.7462888820063651</v>
      </c>
      <c r="Z763" s="93">
        <f t="shared" si="83"/>
        <v>3.2080833035784369</v>
      </c>
      <c r="AA763" s="93">
        <f t="shared" si="83"/>
        <v>3.7475294569811695</v>
      </c>
      <c r="AB763" s="93">
        <f t="shared" si="83"/>
        <v>4.3776846490477075</v>
      </c>
      <c r="AC763" s="95">
        <f t="shared" si="83"/>
        <v>5.1138018010259083</v>
      </c>
      <c r="AE763" s="96"/>
    </row>
    <row r="764" spans="3:31" ht="24.75" customHeight="1" x14ac:dyDescent="0.25">
      <c r="C764" s="91">
        <f>ABS(E764-Dashboard!$F$13)</f>
        <v>17.62319156297476</v>
      </c>
      <c r="D764" s="92">
        <f t="shared" si="81"/>
        <v>0.16825216512645133</v>
      </c>
      <c r="E764" s="93" cm="1">
        <f t="array" ref="E764">SUM('DRE + DCF'!$S$41/TIR!S764,'DRE + DCF'!$U$41:$AD$41/TIR!T764:AC764,TIR!F764)</f>
        <v>65.243191562974758</v>
      </c>
      <c r="F764" s="100">
        <f>'DRE + DCF'!$AE$38*'DRE + DCF'!$AE$39*(1+G764)/(R764-G764)/AC764</f>
        <v>37.266195185575356</v>
      </c>
      <c r="G764" s="92">
        <f>R764*(1-'DRE + DCF'!$AE$39)</f>
        <v>0.10095129907587079</v>
      </c>
      <c r="H764" s="94">
        <f t="shared" si="85"/>
        <v>0.16825216512645133</v>
      </c>
      <c r="I764" s="94">
        <f t="shared" si="82"/>
        <v>0.16825216512645133</v>
      </c>
      <c r="J764" s="94">
        <f t="shared" si="82"/>
        <v>0.16825216512645133</v>
      </c>
      <c r="K764" s="94">
        <f t="shared" si="82"/>
        <v>0.16825216512645133</v>
      </c>
      <c r="L764" s="94">
        <f t="shared" si="82"/>
        <v>0.16825216512645133</v>
      </c>
      <c r="M764" s="94">
        <f t="shared" si="82"/>
        <v>0.16825216512645133</v>
      </c>
      <c r="N764" s="94">
        <f t="shared" si="82"/>
        <v>0.16825216512645133</v>
      </c>
      <c r="O764" s="94">
        <f t="shared" si="82"/>
        <v>0.16825216512645133</v>
      </c>
      <c r="P764" s="94">
        <f t="shared" si="82"/>
        <v>0.16825216512645133</v>
      </c>
      <c r="Q764" s="94">
        <f t="shared" ref="I764:R790" si="86">$D764</f>
        <v>0.16825216512645133</v>
      </c>
      <c r="R764" s="94">
        <f t="shared" si="86"/>
        <v>0.16825216512645133</v>
      </c>
      <c r="S764" s="93">
        <f>(1+H764)^((5-Dashboard!$F$9)*3/12)</f>
        <v>1.0808571437181007</v>
      </c>
      <c r="T764" s="93">
        <f t="shared" si="84"/>
        <v>1.262713698341063</v>
      </c>
      <c r="U764" s="93">
        <f t="shared" si="84"/>
        <v>1.4751680120217754</v>
      </c>
      <c r="V764" s="93">
        <f t="shared" si="84"/>
        <v>1.7233682239697219</v>
      </c>
      <c r="W764" s="93">
        <f t="shared" si="84"/>
        <v>2.0133286589627546</v>
      </c>
      <c r="X764" s="93">
        <f t="shared" si="84"/>
        <v>2.3520755649443728</v>
      </c>
      <c r="Y764" s="93">
        <f t="shared" si="83"/>
        <v>2.7478173712872844</v>
      </c>
      <c r="Z764" s="93">
        <f t="shared" si="83"/>
        <v>3.2101435933784437</v>
      </c>
      <c r="AA764" s="93">
        <f t="shared" si="83"/>
        <v>3.7502572033311732</v>
      </c>
      <c r="AB764" s="93">
        <f t="shared" si="83"/>
        <v>4.3812460975727126</v>
      </c>
      <c r="AC764" s="95">
        <f t="shared" si="83"/>
        <v>5.1184002394411365</v>
      </c>
      <c r="AE764" s="96"/>
    </row>
    <row r="765" spans="3:31" ht="24.75" customHeight="1" x14ac:dyDescent="0.25">
      <c r="C765" s="91">
        <f>ABS(E765-Dashboard!$F$13)</f>
        <v>17.557191537919046</v>
      </c>
      <c r="D765" s="92">
        <f t="shared" si="81"/>
        <v>0.16835216512645132</v>
      </c>
      <c r="E765" s="93" cm="1">
        <f t="array" ref="E765">SUM('DRE + DCF'!$S$41/TIR!S765,'DRE + DCF'!$U$41:$AD$41/TIR!T765:AC765,TIR!F765)</f>
        <v>65.177191537919043</v>
      </c>
      <c r="F765" s="100">
        <f>'DRE + DCF'!$AE$38*'DRE + DCF'!$AE$39*(1+G765)/(R765-G765)/AC765</f>
        <v>37.212629551250743</v>
      </c>
      <c r="G765" s="92">
        <f>R765*(1-'DRE + DCF'!$AE$39)</f>
        <v>0.10101129907587079</v>
      </c>
      <c r="H765" s="94">
        <f t="shared" si="85"/>
        <v>0.16835216512645132</v>
      </c>
      <c r="I765" s="94">
        <f t="shared" si="86"/>
        <v>0.16835216512645132</v>
      </c>
      <c r="J765" s="94">
        <f t="shared" si="86"/>
        <v>0.16835216512645132</v>
      </c>
      <c r="K765" s="94">
        <f t="shared" si="86"/>
        <v>0.16835216512645132</v>
      </c>
      <c r="L765" s="94">
        <f t="shared" si="86"/>
        <v>0.16835216512645132</v>
      </c>
      <c r="M765" s="94">
        <f t="shared" si="86"/>
        <v>0.16835216512645132</v>
      </c>
      <c r="N765" s="94">
        <f t="shared" si="86"/>
        <v>0.16835216512645132</v>
      </c>
      <c r="O765" s="94">
        <f t="shared" si="86"/>
        <v>0.16835216512645132</v>
      </c>
      <c r="P765" s="94">
        <f t="shared" si="86"/>
        <v>0.16835216512645132</v>
      </c>
      <c r="Q765" s="94">
        <f t="shared" si="86"/>
        <v>0.16835216512645132</v>
      </c>
      <c r="R765" s="94">
        <f t="shared" si="86"/>
        <v>0.16835216512645132</v>
      </c>
      <c r="S765" s="93">
        <f>(1+H765)^((5-Dashboard!$F$9)*3/12)</f>
        <v>1.0809034023105168</v>
      </c>
      <c r="T765" s="93">
        <f t="shared" si="84"/>
        <v>1.26287583038204</v>
      </c>
      <c r="U765" s="93">
        <f t="shared" si="84"/>
        <v>1.4754837107127214</v>
      </c>
      <c r="V765" s="93">
        <f t="shared" si="84"/>
        <v>1.7238845880200184</v>
      </c>
      <c r="W765" s="93">
        <f t="shared" si="84"/>
        <v>2.0141042908413089</v>
      </c>
      <c r="X765" s="93">
        <f t="shared" si="84"/>
        <v>2.3531831089949189</v>
      </c>
      <c r="Y765" s="93">
        <f t="shared" si="83"/>
        <v>2.7493465803332073</v>
      </c>
      <c r="Z765" s="93">
        <f t="shared" si="83"/>
        <v>3.2122050298153075</v>
      </c>
      <c r="AA765" s="93">
        <f t="shared" si="83"/>
        <v>3.7529867014147915</v>
      </c>
      <c r="AB765" s="93">
        <f t="shared" si="83"/>
        <v>4.3848101382887501</v>
      </c>
      <c r="AC765" s="95">
        <f t="shared" si="83"/>
        <v>5.1230024187380749</v>
      </c>
      <c r="AE765" s="96"/>
    </row>
    <row r="766" spans="3:31" ht="24.75" customHeight="1" x14ac:dyDescent="0.25">
      <c r="C766" s="91">
        <f>ABS(E766-Dashboard!$F$13)</f>
        <v>17.491292920341714</v>
      </c>
      <c r="D766" s="92">
        <f t="shared" si="81"/>
        <v>0.16845216512645131</v>
      </c>
      <c r="E766" s="93" cm="1">
        <f t="array" ref="E766">SUM('DRE + DCF'!$S$41/TIR!S766,'DRE + DCF'!$U$41:$AD$41/TIR!T766:AC766,TIR!F766)</f>
        <v>65.111292920341711</v>
      </c>
      <c r="F766" s="100">
        <f>'DRE + DCF'!$AE$38*'DRE + DCF'!$AE$39*(1+G766)/(R766-G766)/AC766</f>
        <v>37.159156769748449</v>
      </c>
      <c r="G766" s="92">
        <f>R766*(1-'DRE + DCF'!$AE$39)</f>
        <v>0.10107129907587079</v>
      </c>
      <c r="H766" s="94">
        <f t="shared" si="85"/>
        <v>0.16845216512645131</v>
      </c>
      <c r="I766" s="94">
        <f t="shared" si="86"/>
        <v>0.16845216512645131</v>
      </c>
      <c r="J766" s="94">
        <f t="shared" si="86"/>
        <v>0.16845216512645131</v>
      </c>
      <c r="K766" s="94">
        <f t="shared" si="86"/>
        <v>0.16845216512645131</v>
      </c>
      <c r="L766" s="94">
        <f t="shared" si="86"/>
        <v>0.16845216512645131</v>
      </c>
      <c r="M766" s="94">
        <f t="shared" si="86"/>
        <v>0.16845216512645131</v>
      </c>
      <c r="N766" s="94">
        <f t="shared" si="86"/>
        <v>0.16845216512645131</v>
      </c>
      <c r="O766" s="94">
        <f t="shared" si="86"/>
        <v>0.16845216512645131</v>
      </c>
      <c r="P766" s="94">
        <f t="shared" si="86"/>
        <v>0.16845216512645131</v>
      </c>
      <c r="Q766" s="94">
        <f t="shared" si="86"/>
        <v>0.16845216512645131</v>
      </c>
      <c r="R766" s="94">
        <f t="shared" si="86"/>
        <v>0.16845216512645131</v>
      </c>
      <c r="S766" s="93">
        <f>(1+H766)^((5-Dashboard!$F$9)*3/12)</f>
        <v>1.0809496589233243</v>
      </c>
      <c r="T766" s="93">
        <f t="shared" si="84"/>
        <v>1.2630379693616571</v>
      </c>
      <c r="U766" s="93">
        <f t="shared" si="84"/>
        <v>1.4757994499375446</v>
      </c>
      <c r="V766" s="93">
        <f t="shared" si="84"/>
        <v>1.7244010625719497</v>
      </c>
      <c r="W766" s="93">
        <f t="shared" si="84"/>
        <v>2.0148801551085476</v>
      </c>
      <c r="X766" s="93">
        <f t="shared" si="84"/>
        <v>2.3542910797069023</v>
      </c>
      <c r="Y766" s="93">
        <f t="shared" si="83"/>
        <v>2.7508765094214205</v>
      </c>
      <c r="Z766" s="93">
        <f t="shared" si="83"/>
        <v>3.2142676134289534</v>
      </c>
      <c r="AA766" s="93">
        <f t="shared" si="83"/>
        <v>3.7557179522068918</v>
      </c>
      <c r="AB766" s="93">
        <f t="shared" si="83"/>
        <v>4.3883767728604246</v>
      </c>
      <c r="AC766" s="95">
        <f t="shared" si="83"/>
        <v>5.1276083416393918</v>
      </c>
      <c r="AE766" s="96"/>
    </row>
    <row r="767" spans="3:31" ht="24.75" customHeight="1" x14ac:dyDescent="0.25">
      <c r="C767" s="91">
        <f>ABS(E767-Dashboard!$F$13)</f>
        <v>17.425495507921845</v>
      </c>
      <c r="D767" s="92">
        <f t="shared" si="81"/>
        <v>0.1685521651264513</v>
      </c>
      <c r="E767" s="93" cm="1">
        <f t="array" ref="E767">SUM('DRE + DCF'!$S$41/TIR!S767,'DRE + DCF'!$U$41:$AD$41/TIR!T767:AC767,TIR!F767)</f>
        <v>65.045495507921842</v>
      </c>
      <c r="F767" s="100">
        <f>'DRE + DCF'!$AE$38*'DRE + DCF'!$AE$39*(1+G767)/(R767-G767)/AC767</f>
        <v>37.105776646018342</v>
      </c>
      <c r="G767" s="92">
        <f>R767*(1-'DRE + DCF'!$AE$39)</f>
        <v>0.10113129907587078</v>
      </c>
      <c r="H767" s="94">
        <f t="shared" si="85"/>
        <v>0.1685521651264513</v>
      </c>
      <c r="I767" s="94">
        <f t="shared" si="86"/>
        <v>0.1685521651264513</v>
      </c>
      <c r="J767" s="94">
        <f t="shared" si="86"/>
        <v>0.1685521651264513</v>
      </c>
      <c r="K767" s="94">
        <f t="shared" si="86"/>
        <v>0.1685521651264513</v>
      </c>
      <c r="L767" s="94">
        <f t="shared" si="86"/>
        <v>0.1685521651264513</v>
      </c>
      <c r="M767" s="94">
        <f t="shared" si="86"/>
        <v>0.1685521651264513</v>
      </c>
      <c r="N767" s="94">
        <f t="shared" si="86"/>
        <v>0.1685521651264513</v>
      </c>
      <c r="O767" s="94">
        <f t="shared" si="86"/>
        <v>0.1685521651264513</v>
      </c>
      <c r="P767" s="94">
        <f t="shared" si="86"/>
        <v>0.1685521651264513</v>
      </c>
      <c r="Q767" s="94">
        <f t="shared" si="86"/>
        <v>0.1685521651264513</v>
      </c>
      <c r="R767" s="94">
        <f t="shared" si="86"/>
        <v>0.1685521651264513</v>
      </c>
      <c r="S767" s="93">
        <f>(1+H767)^((5-Dashboard!$F$9)*3/12)</f>
        <v>1.080995913556777</v>
      </c>
      <c r="T767" s="93">
        <f t="shared" si="84"/>
        <v>1.263200115279618</v>
      </c>
      <c r="U767" s="93">
        <f t="shared" si="84"/>
        <v>1.4761152296979803</v>
      </c>
      <c r="V767" s="93">
        <f t="shared" si="84"/>
        <v>1.7249176476397037</v>
      </c>
      <c r="W767" s="93">
        <f t="shared" si="84"/>
        <v>2.0156562518142009</v>
      </c>
      <c r="X767" s="93">
        <f t="shared" si="84"/>
        <v>2.3553994772081519</v>
      </c>
      <c r="Y767" s="93">
        <f t="shared" si="83"/>
        <v>2.7524071588292971</v>
      </c>
      <c r="Z767" s="93">
        <f t="shared" si="83"/>
        <v>3.2163313447595194</v>
      </c>
      <c r="AA767" s="93">
        <f t="shared" si="83"/>
        <v>3.758450956682807</v>
      </c>
      <c r="AB767" s="93">
        <f t="shared" si="83"/>
        <v>4.3919460029532758</v>
      </c>
      <c r="AC767" s="95">
        <f t="shared" si="83"/>
        <v>5.1322180108695132</v>
      </c>
      <c r="AE767" s="96"/>
    </row>
    <row r="768" spans="3:31" ht="24.75" customHeight="1" x14ac:dyDescent="0.25">
      <c r="C768" s="91">
        <f>ABS(E768-Dashboard!$F$13)</f>
        <v>17.359799098841258</v>
      </c>
      <c r="D768" s="92">
        <f t="shared" si="81"/>
        <v>0.16865216512645129</v>
      </c>
      <c r="E768" s="93" cm="1">
        <f t="array" ref="E768">SUM('DRE + DCF'!$S$41/TIR!S768,'DRE + DCF'!$U$41:$AD$41/TIR!T768:AC768,TIR!F768)</f>
        <v>64.979799098841255</v>
      </c>
      <c r="F768" s="100">
        <f>'DRE + DCF'!$AE$38*'DRE + DCF'!$AE$39*(1+G768)/(R768-G768)/AC768</f>
        <v>37.052488985505903</v>
      </c>
      <c r="G768" s="92">
        <f>R768*(1-'DRE + DCF'!$AE$39)</f>
        <v>0.10119129907587077</v>
      </c>
      <c r="H768" s="94">
        <f t="shared" si="85"/>
        <v>0.16865216512645129</v>
      </c>
      <c r="I768" s="94">
        <f t="shared" si="86"/>
        <v>0.16865216512645129</v>
      </c>
      <c r="J768" s="94">
        <f t="shared" si="86"/>
        <v>0.16865216512645129</v>
      </c>
      <c r="K768" s="94">
        <f t="shared" si="86"/>
        <v>0.16865216512645129</v>
      </c>
      <c r="L768" s="94">
        <f t="shared" si="86"/>
        <v>0.16865216512645129</v>
      </c>
      <c r="M768" s="94">
        <f t="shared" si="86"/>
        <v>0.16865216512645129</v>
      </c>
      <c r="N768" s="94">
        <f t="shared" si="86"/>
        <v>0.16865216512645129</v>
      </c>
      <c r="O768" s="94">
        <f t="shared" si="86"/>
        <v>0.16865216512645129</v>
      </c>
      <c r="P768" s="94">
        <f t="shared" si="86"/>
        <v>0.16865216512645129</v>
      </c>
      <c r="Q768" s="94">
        <f t="shared" si="86"/>
        <v>0.16865216512645129</v>
      </c>
      <c r="R768" s="94">
        <f t="shared" si="86"/>
        <v>0.16865216512645129</v>
      </c>
      <c r="S768" s="93">
        <f>(1+H768)^((5-Dashboard!$F$9)*3/12)</f>
        <v>1.0810421662111294</v>
      </c>
      <c r="T768" s="93">
        <f t="shared" si="84"/>
        <v>1.2633622681356254</v>
      </c>
      <c r="U768" s="93">
        <f t="shared" si="84"/>
        <v>1.4764310499957627</v>
      </c>
      <c r="V768" s="93">
        <f t="shared" si="84"/>
        <v>1.7254343432374677</v>
      </c>
      <c r="W768" s="93">
        <f t="shared" si="84"/>
        <v>2.016432581008003</v>
      </c>
      <c r="X768" s="93">
        <f t="shared" si="84"/>
        <v>2.3565083016265209</v>
      </c>
      <c r="Y768" s="93">
        <f t="shared" si="83"/>
        <v>2.7539385288342899</v>
      </c>
      <c r="Z768" s="93">
        <f t="shared" si="83"/>
        <v>3.2183962243473467</v>
      </c>
      <c r="AA768" s="93">
        <f t="shared" si="83"/>
        <v>3.7611857158183226</v>
      </c>
      <c r="AB768" s="93">
        <f t="shared" si="83"/>
        <v>4.3955178302337643</v>
      </c>
      <c r="AC768" s="95">
        <f t="shared" si="83"/>
        <v>5.1368314291546096</v>
      </c>
      <c r="AE768" s="96"/>
    </row>
    <row r="769" spans="3:31" ht="24.75" customHeight="1" x14ac:dyDescent="0.25">
      <c r="C769" s="91">
        <f>ABS(E769-Dashboard!$F$13)</f>
        <v>17.294203491782859</v>
      </c>
      <c r="D769" s="92">
        <f t="shared" si="81"/>
        <v>0.16875216512645128</v>
      </c>
      <c r="E769" s="93" cm="1">
        <f t="array" ref="E769">SUM('DRE + DCF'!$S$41/TIR!S769,'DRE + DCF'!$U$41:$AD$41/TIR!T769:AC769,TIR!F769)</f>
        <v>64.914203491782857</v>
      </c>
      <c r="F769" s="100">
        <f>'DRE + DCF'!$AE$38*'DRE + DCF'!$AE$39*(1+G769)/(R769-G769)/AC769</f>
        <v>36.999293594150586</v>
      </c>
      <c r="G769" s="92">
        <f>R769*(1-'DRE + DCF'!$AE$39)</f>
        <v>0.10125129907587076</v>
      </c>
      <c r="H769" s="94">
        <f t="shared" si="85"/>
        <v>0.16875216512645128</v>
      </c>
      <c r="I769" s="94">
        <f t="shared" si="86"/>
        <v>0.16875216512645128</v>
      </c>
      <c r="J769" s="94">
        <f t="shared" si="86"/>
        <v>0.16875216512645128</v>
      </c>
      <c r="K769" s="94">
        <f t="shared" si="86"/>
        <v>0.16875216512645128</v>
      </c>
      <c r="L769" s="94">
        <f t="shared" si="86"/>
        <v>0.16875216512645128</v>
      </c>
      <c r="M769" s="94">
        <f t="shared" si="86"/>
        <v>0.16875216512645128</v>
      </c>
      <c r="N769" s="94">
        <f t="shared" si="86"/>
        <v>0.16875216512645128</v>
      </c>
      <c r="O769" s="94">
        <f t="shared" si="86"/>
        <v>0.16875216512645128</v>
      </c>
      <c r="P769" s="94">
        <f t="shared" si="86"/>
        <v>0.16875216512645128</v>
      </c>
      <c r="Q769" s="94">
        <f t="shared" si="86"/>
        <v>0.16875216512645128</v>
      </c>
      <c r="R769" s="94">
        <f t="shared" si="86"/>
        <v>0.16875216512645128</v>
      </c>
      <c r="S769" s="93">
        <f>(1+H769)^((5-Dashboard!$F$9)*3/12)</f>
        <v>1.0810884168866353</v>
      </c>
      <c r="T769" s="93">
        <f t="shared" si="84"/>
        <v>1.2635244279293825</v>
      </c>
      <c r="U769" s="93">
        <f t="shared" si="84"/>
        <v>1.4767469108326263</v>
      </c>
      <c r="V769" s="93">
        <f t="shared" si="84"/>
        <v>1.7259511493794304</v>
      </c>
      <c r="W769" s="93">
        <f t="shared" si="84"/>
        <v>2.0172091427396963</v>
      </c>
      <c r="X769" s="93">
        <f t="shared" si="84"/>
        <v>2.3576175530898924</v>
      </c>
      <c r="Y769" s="93">
        <f t="shared" si="83"/>
        <v>2.7554706197139378</v>
      </c>
      <c r="Z769" s="93">
        <f t="shared" si="83"/>
        <v>3.2204622527329891</v>
      </c>
      <c r="AA769" s="93">
        <f t="shared" si="83"/>
        <v>3.7639222305896896</v>
      </c>
      <c r="AB769" s="93">
        <f t="shared" si="83"/>
        <v>4.3990922563692809</v>
      </c>
      <c r="AC769" s="95">
        <f t="shared" si="83"/>
        <v>5.1414485992226027</v>
      </c>
      <c r="AE769" s="96"/>
    </row>
    <row r="770" spans="3:31" ht="24.75" customHeight="1" x14ac:dyDescent="0.25">
      <c r="C770" s="91">
        <f>ABS(E770-Dashboard!$F$13)</f>
        <v>17.228708485929253</v>
      </c>
      <c r="D770" s="92">
        <f t="shared" si="81"/>
        <v>0.16885216512645126</v>
      </c>
      <c r="E770" s="93" cm="1">
        <f t="array" ref="E770">SUM('DRE + DCF'!$S$41/TIR!S770,'DRE + DCF'!$U$41:$AD$41/TIR!T770:AC770,TIR!F770)</f>
        <v>64.848708485929251</v>
      </c>
      <c r="F770" s="100">
        <f>'DRE + DCF'!$AE$38*'DRE + DCF'!$AE$39*(1+G770)/(R770-G770)/AC770</f>
        <v>36.946190278384393</v>
      </c>
      <c r="G770" s="92">
        <f>R770*(1-'DRE + DCF'!$AE$39)</f>
        <v>0.10131129907587076</v>
      </c>
      <c r="H770" s="94">
        <f t="shared" si="85"/>
        <v>0.16885216512645126</v>
      </c>
      <c r="I770" s="94">
        <f t="shared" si="86"/>
        <v>0.16885216512645126</v>
      </c>
      <c r="J770" s="94">
        <f t="shared" si="86"/>
        <v>0.16885216512645126</v>
      </c>
      <c r="K770" s="94">
        <f t="shared" si="86"/>
        <v>0.16885216512645126</v>
      </c>
      <c r="L770" s="94">
        <f t="shared" si="86"/>
        <v>0.16885216512645126</v>
      </c>
      <c r="M770" s="94">
        <f t="shared" si="86"/>
        <v>0.16885216512645126</v>
      </c>
      <c r="N770" s="94">
        <f t="shared" si="86"/>
        <v>0.16885216512645126</v>
      </c>
      <c r="O770" s="94">
        <f t="shared" si="86"/>
        <v>0.16885216512645126</v>
      </c>
      <c r="P770" s="94">
        <f t="shared" si="86"/>
        <v>0.16885216512645126</v>
      </c>
      <c r="Q770" s="94">
        <f t="shared" si="86"/>
        <v>0.16885216512645126</v>
      </c>
      <c r="R770" s="94">
        <f t="shared" si="86"/>
        <v>0.16885216512645126</v>
      </c>
      <c r="S770" s="93">
        <f>(1+H770)^((5-Dashboard!$F$9)*3/12)</f>
        <v>1.0811346655835485</v>
      </c>
      <c r="T770" s="93">
        <f t="shared" si="84"/>
        <v>1.2636865946605924</v>
      </c>
      <c r="U770" s="93">
        <f t="shared" si="84"/>
        <v>1.4770628122103056</v>
      </c>
      <c r="V770" s="93">
        <f t="shared" si="84"/>
        <v>1.7264680660797804</v>
      </c>
      <c r="W770" s="93">
        <f t="shared" si="84"/>
        <v>2.0179859370590285</v>
      </c>
      <c r="X770" s="93">
        <f t="shared" si="84"/>
        <v>2.358727231726176</v>
      </c>
      <c r="Y770" s="93">
        <f t="shared" si="83"/>
        <v>2.7570034317458614</v>
      </c>
      <c r="Z770" s="93">
        <f t="shared" si="83"/>
        <v>3.2225294304572061</v>
      </c>
      <c r="AA770" s="93">
        <f t="shared" si="83"/>
        <v>3.766660501973615</v>
      </c>
      <c r="AB770" s="93">
        <f t="shared" si="83"/>
        <v>4.4026692830281453</v>
      </c>
      <c r="AC770" s="95">
        <f t="shared" si="83"/>
        <v>5.1460695238031677</v>
      </c>
      <c r="AE770" s="96"/>
    </row>
    <row r="771" spans="3:31" ht="24.75" customHeight="1" x14ac:dyDescent="0.25">
      <c r="C771" s="91">
        <f>ABS(E771-Dashboard!$F$13)</f>
        <v>17.16331388096112</v>
      </c>
      <c r="D771" s="92">
        <f t="shared" si="81"/>
        <v>0.16895216512645125</v>
      </c>
      <c r="E771" s="93" cm="1">
        <f t="array" ref="E771">SUM('DRE + DCF'!$S$41/TIR!S771,'DRE + DCF'!$U$41:$AD$41/TIR!T771:AC771,TIR!F771)</f>
        <v>64.783313880961117</v>
      </c>
      <c r="F771" s="100">
        <f>'DRE + DCF'!$AE$38*'DRE + DCF'!$AE$39*(1+G771)/(R771-G771)/AC771</f>
        <v>36.893178845130315</v>
      </c>
      <c r="G771" s="92">
        <f>R771*(1-'DRE + DCF'!$AE$39)</f>
        <v>0.10137129907587075</v>
      </c>
      <c r="H771" s="94">
        <f t="shared" si="85"/>
        <v>0.16895216512645125</v>
      </c>
      <c r="I771" s="94">
        <f t="shared" si="86"/>
        <v>0.16895216512645125</v>
      </c>
      <c r="J771" s="94">
        <f t="shared" si="86"/>
        <v>0.16895216512645125</v>
      </c>
      <c r="K771" s="94">
        <f t="shared" si="86"/>
        <v>0.16895216512645125</v>
      </c>
      <c r="L771" s="94">
        <f t="shared" si="86"/>
        <v>0.16895216512645125</v>
      </c>
      <c r="M771" s="94">
        <f t="shared" si="86"/>
        <v>0.16895216512645125</v>
      </c>
      <c r="N771" s="94">
        <f t="shared" si="86"/>
        <v>0.16895216512645125</v>
      </c>
      <c r="O771" s="94">
        <f t="shared" si="86"/>
        <v>0.16895216512645125</v>
      </c>
      <c r="P771" s="94">
        <f t="shared" si="86"/>
        <v>0.16895216512645125</v>
      </c>
      <c r="Q771" s="94">
        <f t="shared" si="86"/>
        <v>0.16895216512645125</v>
      </c>
      <c r="R771" s="94">
        <f t="shared" si="86"/>
        <v>0.16895216512645125</v>
      </c>
      <c r="S771" s="93">
        <f>(1+H771)^((5-Dashboard!$F$9)*3/12)</f>
        <v>1.081180912302123</v>
      </c>
      <c r="T771" s="93">
        <f t="shared" si="84"/>
        <v>1.2638487683289583</v>
      </c>
      <c r="U771" s="93">
        <f t="shared" si="84"/>
        <v>1.4773787541305343</v>
      </c>
      <c r="V771" s="93">
        <f t="shared" si="84"/>
        <v>1.7269850933527071</v>
      </c>
      <c r="W771" s="93">
        <f t="shared" si="84"/>
        <v>2.0187629640157532</v>
      </c>
      <c r="X771" s="93">
        <f t="shared" si="84"/>
        <v>2.3598373376633068</v>
      </c>
      <c r="Y771" s="93">
        <f t="shared" si="83"/>
        <v>2.7585369652077629</v>
      </c>
      <c r="Z771" s="93">
        <f t="shared" si="83"/>
        <v>3.2245977580609644</v>
      </c>
      <c r="AA771" s="93">
        <f t="shared" si="83"/>
        <v>3.7694005309472645</v>
      </c>
      <c r="AB771" s="93">
        <f t="shared" si="83"/>
        <v>4.4062489118795991</v>
      </c>
      <c r="AC771" s="95">
        <f t="shared" si="83"/>
        <v>5.150694205627727</v>
      </c>
      <c r="AE771" s="96"/>
    </row>
    <row r="772" spans="3:31" ht="24.75" customHeight="1" x14ac:dyDescent="0.25">
      <c r="C772" s="91">
        <f>ABS(E772-Dashboard!$F$13)</f>
        <v>17.09801947705575</v>
      </c>
      <c r="D772" s="92">
        <f t="shared" si="81"/>
        <v>0.16905216512645124</v>
      </c>
      <c r="E772" s="93" cm="1">
        <f t="array" ref="E772">SUM('DRE + DCF'!$S$41/TIR!S772,'DRE + DCF'!$U$41:$AD$41/TIR!T772:AC772,TIR!F772)</f>
        <v>64.718019477055748</v>
      </c>
      <c r="F772" s="100">
        <f>'DRE + DCF'!$AE$38*'DRE + DCF'!$AE$39*(1+G772)/(R772-G772)/AC772</f>
        <v>36.840259101800854</v>
      </c>
      <c r="G772" s="92">
        <f>R772*(1-'DRE + DCF'!$AE$39)</f>
        <v>0.10143129907587074</v>
      </c>
      <c r="H772" s="94">
        <f t="shared" si="85"/>
        <v>0.16905216512645124</v>
      </c>
      <c r="I772" s="94">
        <f t="shared" si="86"/>
        <v>0.16905216512645124</v>
      </c>
      <c r="J772" s="94">
        <f t="shared" si="86"/>
        <v>0.16905216512645124</v>
      </c>
      <c r="K772" s="94">
        <f t="shared" si="86"/>
        <v>0.16905216512645124</v>
      </c>
      <c r="L772" s="94">
        <f t="shared" si="86"/>
        <v>0.16905216512645124</v>
      </c>
      <c r="M772" s="94">
        <f t="shared" si="86"/>
        <v>0.16905216512645124</v>
      </c>
      <c r="N772" s="94">
        <f t="shared" si="86"/>
        <v>0.16905216512645124</v>
      </c>
      <c r="O772" s="94">
        <f t="shared" si="86"/>
        <v>0.16905216512645124</v>
      </c>
      <c r="P772" s="94">
        <f t="shared" si="86"/>
        <v>0.16905216512645124</v>
      </c>
      <c r="Q772" s="94">
        <f t="shared" si="86"/>
        <v>0.16905216512645124</v>
      </c>
      <c r="R772" s="94">
        <f t="shared" si="86"/>
        <v>0.16905216512645124</v>
      </c>
      <c r="S772" s="93">
        <f>(1+H772)^((5-Dashboard!$F$9)*3/12)</f>
        <v>1.0812271570426129</v>
      </c>
      <c r="T772" s="93">
        <f t="shared" si="84"/>
        <v>1.264010948934184</v>
      </c>
      <c r="U772" s="93">
        <f t="shared" si="84"/>
        <v>1.4776947365950479</v>
      </c>
      <c r="V772" s="93">
        <f t="shared" si="84"/>
        <v>1.7275022312124018</v>
      </c>
      <c r="W772" s="93">
        <f t="shared" si="84"/>
        <v>2.0195402236596336</v>
      </c>
      <c r="X772" s="93">
        <f t="shared" si="84"/>
        <v>2.3609478710292522</v>
      </c>
      <c r="Y772" s="93">
        <f t="shared" si="83"/>
        <v>2.7600712203774327</v>
      </c>
      <c r="Z772" s="93">
        <f t="shared" si="83"/>
        <v>3.226667236085444</v>
      </c>
      <c r="AA772" s="93">
        <f t="shared" si="83"/>
        <v>3.7721423184882701</v>
      </c>
      <c r="AB772" s="93">
        <f t="shared" si="83"/>
        <v>4.4098311445938236</v>
      </c>
      <c r="AC772" s="95">
        <f t="shared" si="83"/>
        <v>5.1553226474294656</v>
      </c>
      <c r="AE772" s="96"/>
    </row>
    <row r="773" spans="3:31" ht="24.75" customHeight="1" x14ac:dyDescent="0.25">
      <c r="C773" s="91">
        <f>ABS(E773-Dashboard!$F$13)</f>
        <v>17.0328250748857</v>
      </c>
      <c r="D773" s="92">
        <f t="shared" si="81"/>
        <v>0.16915216512645123</v>
      </c>
      <c r="E773" s="93" cm="1">
        <f t="array" ref="E773">SUM('DRE + DCF'!$S$41/TIR!S773,'DRE + DCF'!$U$41:$AD$41/TIR!T773:AC773,TIR!F773)</f>
        <v>64.652825074885698</v>
      </c>
      <c r="F773" s="100">
        <f>'DRE + DCF'!$AE$38*'DRE + DCF'!$AE$39*(1+G773)/(R773-G773)/AC773</f>
        <v>36.787430856296638</v>
      </c>
      <c r="G773" s="92">
        <f>R773*(1-'DRE + DCF'!$AE$39)</f>
        <v>0.10149129907587073</v>
      </c>
      <c r="H773" s="94">
        <f t="shared" si="85"/>
        <v>0.16915216512645123</v>
      </c>
      <c r="I773" s="94">
        <f t="shared" si="86"/>
        <v>0.16915216512645123</v>
      </c>
      <c r="J773" s="94">
        <f t="shared" si="86"/>
        <v>0.16915216512645123</v>
      </c>
      <c r="K773" s="94">
        <f t="shared" si="86"/>
        <v>0.16915216512645123</v>
      </c>
      <c r="L773" s="94">
        <f t="shared" si="86"/>
        <v>0.16915216512645123</v>
      </c>
      <c r="M773" s="94">
        <f t="shared" si="86"/>
        <v>0.16915216512645123</v>
      </c>
      <c r="N773" s="94">
        <f t="shared" si="86"/>
        <v>0.16915216512645123</v>
      </c>
      <c r="O773" s="94">
        <f t="shared" si="86"/>
        <v>0.16915216512645123</v>
      </c>
      <c r="P773" s="94">
        <f t="shared" si="86"/>
        <v>0.16915216512645123</v>
      </c>
      <c r="Q773" s="94">
        <f t="shared" si="86"/>
        <v>0.16915216512645123</v>
      </c>
      <c r="R773" s="94">
        <f t="shared" si="86"/>
        <v>0.16915216512645123</v>
      </c>
      <c r="S773" s="93">
        <f>(1+H773)^((5-Dashboard!$F$9)*3/12)</f>
        <v>1.0812733998052717</v>
      </c>
      <c r="T773" s="93">
        <f t="shared" si="84"/>
        <v>1.2641731364759723</v>
      </c>
      <c r="U773" s="93">
        <f t="shared" si="84"/>
        <v>1.4780107596055796</v>
      </c>
      <c r="V773" s="93">
        <f t="shared" si="84"/>
        <v>1.7280194796730541</v>
      </c>
      <c r="W773" s="93">
        <f t="shared" si="84"/>
        <v>2.0203177160404349</v>
      </c>
      <c r="X773" s="93">
        <f t="shared" si="84"/>
        <v>2.3620588319520013</v>
      </c>
      <c r="Y773" s="93">
        <f t="shared" si="83"/>
        <v>2.7616061975327386</v>
      </c>
      <c r="Z773" s="93">
        <f t="shared" si="83"/>
        <v>3.2287378650720271</v>
      </c>
      <c r="AA773" s="93">
        <f t="shared" si="83"/>
        <v>3.7748858655747162</v>
      </c>
      <c r="AB773" s="93">
        <f t="shared" si="83"/>
        <v>4.4134159828419168</v>
      </c>
      <c r="AC773" s="95">
        <f t="shared" si="83"/>
        <v>5.1599548519433114</v>
      </c>
      <c r="AE773" s="96"/>
    </row>
    <row r="774" spans="3:31" ht="24.75" customHeight="1" x14ac:dyDescent="0.25">
      <c r="C774" s="91">
        <f>ABS(E774-Dashboard!$F$13)</f>
        <v>16.967730475617053</v>
      </c>
      <c r="D774" s="92">
        <f t="shared" si="81"/>
        <v>0.16925216512645122</v>
      </c>
      <c r="E774" s="93" cm="1">
        <f t="array" ref="E774">SUM('DRE + DCF'!$S$41/TIR!S774,'DRE + DCF'!$U$41:$AD$41/TIR!T774:AC774,TIR!F774)</f>
        <v>64.58773047561705</v>
      </c>
      <c r="F774" s="100">
        <f>'DRE + DCF'!$AE$38*'DRE + DCF'!$AE$39*(1+G774)/(R774-G774)/AC774</f>
        <v>36.734693917004776</v>
      </c>
      <c r="G774" s="92">
        <f>R774*(1-'DRE + DCF'!$AE$39)</f>
        <v>0.10155129907587072</v>
      </c>
      <c r="H774" s="94">
        <f t="shared" si="85"/>
        <v>0.16925216512645122</v>
      </c>
      <c r="I774" s="94">
        <f t="shared" si="86"/>
        <v>0.16925216512645122</v>
      </c>
      <c r="J774" s="94">
        <f t="shared" si="86"/>
        <v>0.16925216512645122</v>
      </c>
      <c r="K774" s="94">
        <f t="shared" si="86"/>
        <v>0.16925216512645122</v>
      </c>
      <c r="L774" s="94">
        <f t="shared" si="86"/>
        <v>0.16925216512645122</v>
      </c>
      <c r="M774" s="94">
        <f t="shared" si="86"/>
        <v>0.16925216512645122</v>
      </c>
      <c r="N774" s="94">
        <f t="shared" si="86"/>
        <v>0.16925216512645122</v>
      </c>
      <c r="O774" s="94">
        <f t="shared" si="86"/>
        <v>0.16925216512645122</v>
      </c>
      <c r="P774" s="94">
        <f t="shared" si="86"/>
        <v>0.16925216512645122</v>
      </c>
      <c r="Q774" s="94">
        <f t="shared" si="86"/>
        <v>0.16925216512645122</v>
      </c>
      <c r="R774" s="94">
        <f t="shared" si="86"/>
        <v>0.16925216512645122</v>
      </c>
      <c r="S774" s="93">
        <f>(1+H774)^((5-Dashboard!$F$9)*3/12)</f>
        <v>1.0813196405903533</v>
      </c>
      <c r="T774" s="93">
        <f t="shared" si="84"/>
        <v>1.2643353309540266</v>
      </c>
      <c r="U774" s="93">
        <f t="shared" si="84"/>
        <v>1.4783268231638638</v>
      </c>
      <c r="V774" s="93">
        <f t="shared" si="84"/>
        <v>1.728536838748856</v>
      </c>
      <c r="W774" s="93">
        <f t="shared" si="84"/>
        <v>2.0210954412079314</v>
      </c>
      <c r="X774" s="93">
        <f t="shared" si="84"/>
        <v>2.3631702205595739</v>
      </c>
      <c r="Y774" s="93">
        <f t="shared" si="83"/>
        <v>2.7631418969516348</v>
      </c>
      <c r="Z774" s="93">
        <f t="shared" si="83"/>
        <v>3.2308096455623083</v>
      </c>
      <c r="AA774" s="93">
        <f t="shared" si="83"/>
        <v>3.7776311731851511</v>
      </c>
      <c r="AB774" s="93">
        <f t="shared" si="83"/>
        <v>4.4170034282959136</v>
      </c>
      <c r="AC774" s="95">
        <f t="shared" si="83"/>
        <v>5.1645908219059544</v>
      </c>
      <c r="AE774" s="96"/>
    </row>
    <row r="775" spans="3:31" ht="24.75" customHeight="1" x14ac:dyDescent="0.25">
      <c r="C775" s="91">
        <f>ABS(E775-Dashboard!$F$13)</f>
        <v>16.902735480908142</v>
      </c>
      <c r="D775" s="92">
        <f t="shared" si="81"/>
        <v>0.16935216512645121</v>
      </c>
      <c r="E775" s="93" cm="1">
        <f t="array" ref="E775">SUM('DRE + DCF'!$S$41/TIR!S775,'DRE + DCF'!$U$41:$AD$41/TIR!T775:AC775,TIR!F775)</f>
        <v>64.522735480908139</v>
      </c>
      <c r="F775" s="100">
        <f>'DRE + DCF'!$AE$38*'DRE + DCF'!$AE$39*(1+G775)/(R775-G775)/AC775</f>
        <v>36.682048092797537</v>
      </c>
      <c r="G775" s="92">
        <f>R775*(1-'DRE + DCF'!$AE$39)</f>
        <v>0.10161129907587073</v>
      </c>
      <c r="H775" s="94">
        <f t="shared" si="85"/>
        <v>0.16935216512645121</v>
      </c>
      <c r="I775" s="94">
        <f t="shared" si="86"/>
        <v>0.16935216512645121</v>
      </c>
      <c r="J775" s="94">
        <f t="shared" si="86"/>
        <v>0.16935216512645121</v>
      </c>
      <c r="K775" s="94">
        <f t="shared" si="86"/>
        <v>0.16935216512645121</v>
      </c>
      <c r="L775" s="94">
        <f t="shared" si="86"/>
        <v>0.16935216512645121</v>
      </c>
      <c r="M775" s="94">
        <f t="shared" si="86"/>
        <v>0.16935216512645121</v>
      </c>
      <c r="N775" s="94">
        <f t="shared" si="86"/>
        <v>0.16935216512645121</v>
      </c>
      <c r="O775" s="94">
        <f t="shared" si="86"/>
        <v>0.16935216512645121</v>
      </c>
      <c r="P775" s="94">
        <f t="shared" si="86"/>
        <v>0.16935216512645121</v>
      </c>
      <c r="Q775" s="94">
        <f t="shared" si="86"/>
        <v>0.16935216512645121</v>
      </c>
      <c r="R775" s="94">
        <f t="shared" si="86"/>
        <v>0.16935216512645121</v>
      </c>
      <c r="S775" s="93">
        <f>(1+H775)^((5-Dashboard!$F$9)*3/12)</f>
        <v>1.0813658793981116</v>
      </c>
      <c r="T775" s="93">
        <f t="shared" si="84"/>
        <v>1.2644975323680505</v>
      </c>
      <c r="U775" s="93">
        <f t="shared" si="84"/>
        <v>1.4786429272716346</v>
      </c>
      <c r="V775" s="93">
        <f t="shared" si="84"/>
        <v>1.7290543084539995</v>
      </c>
      <c r="W775" s="93">
        <f t="shared" si="84"/>
        <v>2.0218733992119029</v>
      </c>
      <c r="X775" s="93">
        <f t="shared" si="84"/>
        <v>2.3642820369800162</v>
      </c>
      <c r="Y775" s="93">
        <f t="shared" si="83"/>
        <v>2.764678318912158</v>
      </c>
      <c r="Z775" s="93">
        <f t="shared" si="83"/>
        <v>3.232882578098089</v>
      </c>
      <c r="AA775" s="93">
        <f t="shared" si="83"/>
        <v>3.7803782422985837</v>
      </c>
      <c r="AB775" s="93">
        <f t="shared" si="83"/>
        <v>4.4205934826287763</v>
      </c>
      <c r="AC775" s="95">
        <f t="shared" si="83"/>
        <v>5.1692305600558388</v>
      </c>
      <c r="AE775" s="96"/>
    </row>
    <row r="776" spans="3:31" ht="24.75" customHeight="1" x14ac:dyDescent="0.25">
      <c r="C776" s="91">
        <f>ABS(E776-Dashboard!$F$13)</f>
        <v>16.837839892907915</v>
      </c>
      <c r="D776" s="92">
        <f t="shared" si="81"/>
        <v>0.1694521651264512</v>
      </c>
      <c r="E776" s="93" cm="1">
        <f t="array" ref="E776">SUM('DRE + DCF'!$S$41/TIR!S776,'DRE + DCF'!$U$41:$AD$41/TIR!T776:AC776,TIR!F776)</f>
        <v>64.457839892907913</v>
      </c>
      <c r="F776" s="100">
        <f>'DRE + DCF'!$AE$38*'DRE + DCF'!$AE$39*(1+G776)/(R776-G776)/AC776</f>
        <v>36.629493193030733</v>
      </c>
      <c r="G776" s="92">
        <f>R776*(1-'DRE + DCF'!$AE$39)</f>
        <v>0.10167129907587072</v>
      </c>
      <c r="H776" s="94">
        <f t="shared" si="85"/>
        <v>0.1694521651264512</v>
      </c>
      <c r="I776" s="94">
        <f t="shared" si="86"/>
        <v>0.1694521651264512</v>
      </c>
      <c r="J776" s="94">
        <f t="shared" si="86"/>
        <v>0.1694521651264512</v>
      </c>
      <c r="K776" s="94">
        <f t="shared" si="86"/>
        <v>0.1694521651264512</v>
      </c>
      <c r="L776" s="94">
        <f t="shared" si="86"/>
        <v>0.1694521651264512</v>
      </c>
      <c r="M776" s="94">
        <f t="shared" si="86"/>
        <v>0.1694521651264512</v>
      </c>
      <c r="N776" s="94">
        <f t="shared" si="86"/>
        <v>0.1694521651264512</v>
      </c>
      <c r="O776" s="94">
        <f t="shared" si="86"/>
        <v>0.1694521651264512</v>
      </c>
      <c r="P776" s="94">
        <f t="shared" si="86"/>
        <v>0.1694521651264512</v>
      </c>
      <c r="Q776" s="94">
        <f t="shared" si="86"/>
        <v>0.1694521651264512</v>
      </c>
      <c r="R776" s="94">
        <f t="shared" si="86"/>
        <v>0.1694521651264512</v>
      </c>
      <c r="S776" s="93">
        <f>(1+H776)^((5-Dashboard!$F$9)*3/12)</f>
        <v>1.0814121162287997</v>
      </c>
      <c r="T776" s="93">
        <f t="shared" si="84"/>
        <v>1.2646597407177473</v>
      </c>
      <c r="U776" s="93">
        <f t="shared" si="84"/>
        <v>1.4789590719306258</v>
      </c>
      <c r="V776" s="93">
        <f t="shared" si="84"/>
        <v>1.7295718888026772</v>
      </c>
      <c r="W776" s="93">
        <f t="shared" si="84"/>
        <v>2.0226515901021362</v>
      </c>
      <c r="X776" s="93">
        <f t="shared" si="84"/>
        <v>2.3653942813414024</v>
      </c>
      <c r="Y776" s="93">
        <f t="shared" si="83"/>
        <v>2.7662154636924288</v>
      </c>
      <c r="Z776" s="93">
        <f t="shared" si="83"/>
        <v>3.2349566632213809</v>
      </c>
      <c r="AA776" s="93">
        <f t="shared" si="83"/>
        <v>3.7831270738944838</v>
      </c>
      <c r="AB776" s="93">
        <f t="shared" si="83"/>
        <v>4.4241861475143995</v>
      </c>
      <c r="AC776" s="95">
        <f t="shared" si="83"/>
        <v>5.1738740691331673</v>
      </c>
      <c r="AE776" s="96"/>
    </row>
    <row r="777" spans="3:31" ht="24.75" customHeight="1" x14ac:dyDescent="0.25">
      <c r="C777" s="91">
        <f>ABS(E777-Dashboard!$F$13)</f>
        <v>16.773043514254631</v>
      </c>
      <c r="D777" s="92">
        <f t="shared" si="81"/>
        <v>0.16955216512645119</v>
      </c>
      <c r="E777" s="93" cm="1">
        <f t="array" ref="E777">SUM('DRE + DCF'!$S$41/TIR!S777,'DRE + DCF'!$U$41:$AD$41/TIR!T777:AC777,TIR!F777)</f>
        <v>64.393043514254629</v>
      </c>
      <c r="F777" s="100">
        <f>'DRE + DCF'!$AE$38*'DRE + DCF'!$AE$39*(1+G777)/(R777-G777)/AC777</f>
        <v>36.577029027542387</v>
      </c>
      <c r="G777" s="92">
        <f>R777*(1-'DRE + DCF'!$AE$39)</f>
        <v>0.10173129907587071</v>
      </c>
      <c r="H777" s="94">
        <f t="shared" si="85"/>
        <v>0.16955216512645119</v>
      </c>
      <c r="I777" s="94">
        <f t="shared" si="86"/>
        <v>0.16955216512645119</v>
      </c>
      <c r="J777" s="94">
        <f t="shared" si="86"/>
        <v>0.16955216512645119</v>
      </c>
      <c r="K777" s="94">
        <f t="shared" si="86"/>
        <v>0.16955216512645119</v>
      </c>
      <c r="L777" s="94">
        <f t="shared" si="86"/>
        <v>0.16955216512645119</v>
      </c>
      <c r="M777" s="94">
        <f t="shared" si="86"/>
        <v>0.16955216512645119</v>
      </c>
      <c r="N777" s="94">
        <f t="shared" si="86"/>
        <v>0.16955216512645119</v>
      </c>
      <c r="O777" s="94">
        <f t="shared" si="86"/>
        <v>0.16955216512645119</v>
      </c>
      <c r="P777" s="94">
        <f t="shared" si="86"/>
        <v>0.16955216512645119</v>
      </c>
      <c r="Q777" s="94">
        <f t="shared" si="86"/>
        <v>0.16955216512645119</v>
      </c>
      <c r="R777" s="94">
        <f t="shared" si="86"/>
        <v>0.16955216512645119</v>
      </c>
      <c r="S777" s="93">
        <f>(1+H777)^((5-Dashboard!$F$9)*3/12)</f>
        <v>1.0814583510826716</v>
      </c>
      <c r="T777" s="93">
        <f t="shared" si="84"/>
        <v>1.2648219560028202</v>
      </c>
      <c r="U777" s="93">
        <f t="shared" si="84"/>
        <v>1.4792752571425714</v>
      </c>
      <c r="V777" s="93">
        <f t="shared" si="84"/>
        <v>1.7300895798090821</v>
      </c>
      <c r="W777" s="93">
        <f t="shared" si="84"/>
        <v>2.023430013928424</v>
      </c>
      <c r="X777" s="93">
        <f t="shared" si="84"/>
        <v>2.3665069537718333</v>
      </c>
      <c r="Y777" s="93">
        <f t="shared" si="83"/>
        <v>2.76775333157065</v>
      </c>
      <c r="Z777" s="93">
        <f t="shared" si="83"/>
        <v>3.2370319014744018</v>
      </c>
      <c r="AA777" s="93">
        <f t="shared" si="83"/>
        <v>3.7858776689527796</v>
      </c>
      <c r="AB777" s="93">
        <f t="shared" si="83"/>
        <v>4.4277814246276046</v>
      </c>
      <c r="AC777" s="95">
        <f t="shared" si="83"/>
        <v>5.1785213518798967</v>
      </c>
      <c r="AE777" s="96"/>
    </row>
    <row r="778" spans="3:31" ht="24.75" customHeight="1" x14ac:dyDescent="0.25">
      <c r="C778" s="91">
        <f>ABS(E778-Dashboard!$F$13)</f>
        <v>16.708346148074192</v>
      </c>
      <c r="D778" s="92">
        <f t="shared" si="81"/>
        <v>0.16965216512645118</v>
      </c>
      <c r="E778" s="93" cm="1">
        <f t="array" ref="E778">SUM('DRE + DCF'!$S$41/TIR!S778,'DRE + DCF'!$U$41:$AD$41/TIR!T778:AC778,TIR!F778)</f>
        <v>64.328346148074189</v>
      </c>
      <c r="F778" s="100">
        <f>'DRE + DCF'!$AE$38*'DRE + DCF'!$AE$39*(1+G778)/(R778-G778)/AC778</f>
        <v>36.524655406651164</v>
      </c>
      <c r="G778" s="92">
        <f>R778*(1-'DRE + DCF'!$AE$39)</f>
        <v>0.1017912990758707</v>
      </c>
      <c r="H778" s="94">
        <f t="shared" si="85"/>
        <v>0.16965216512645118</v>
      </c>
      <c r="I778" s="94">
        <f t="shared" si="86"/>
        <v>0.16965216512645118</v>
      </c>
      <c r="J778" s="94">
        <f t="shared" si="86"/>
        <v>0.16965216512645118</v>
      </c>
      <c r="K778" s="94">
        <f t="shared" si="86"/>
        <v>0.16965216512645118</v>
      </c>
      <c r="L778" s="94">
        <f t="shared" si="86"/>
        <v>0.16965216512645118</v>
      </c>
      <c r="M778" s="94">
        <f t="shared" si="86"/>
        <v>0.16965216512645118</v>
      </c>
      <c r="N778" s="94">
        <f t="shared" si="86"/>
        <v>0.16965216512645118</v>
      </c>
      <c r="O778" s="94">
        <f t="shared" si="86"/>
        <v>0.16965216512645118</v>
      </c>
      <c r="P778" s="94">
        <f t="shared" si="86"/>
        <v>0.16965216512645118</v>
      </c>
      <c r="Q778" s="94">
        <f t="shared" si="86"/>
        <v>0.16965216512645118</v>
      </c>
      <c r="R778" s="94">
        <f t="shared" si="86"/>
        <v>0.16965216512645118</v>
      </c>
      <c r="S778" s="93">
        <f>(1+H778)^((5-Dashboard!$F$9)*3/12)</f>
        <v>1.0815045839599808</v>
      </c>
      <c r="T778" s="93">
        <f t="shared" si="84"/>
        <v>1.2649841782229734</v>
      </c>
      <c r="U778" s="93">
        <f t="shared" si="84"/>
        <v>1.4795914829092054</v>
      </c>
      <c r="V778" s="93">
        <f t="shared" si="84"/>
        <v>1.7306073814874086</v>
      </c>
      <c r="W778" s="93">
        <f t="shared" si="84"/>
        <v>2.0242086707405655</v>
      </c>
      <c r="X778" s="93">
        <f t="shared" si="84"/>
        <v>2.3676200543994379</v>
      </c>
      <c r="Y778" s="93">
        <f t="shared" si="83"/>
        <v>2.7692919228251083</v>
      </c>
      <c r="Z778" s="93">
        <f t="shared" si="83"/>
        <v>3.239108293399581</v>
      </c>
      <c r="AA778" s="93">
        <f t="shared" si="83"/>
        <v>3.7886300284538637</v>
      </c>
      <c r="AB778" s="93">
        <f t="shared" si="83"/>
        <v>4.4313793156441497</v>
      </c>
      <c r="AC778" s="95">
        <f t="shared" si="83"/>
        <v>5.1831724110397506</v>
      </c>
      <c r="AE778" s="96"/>
    </row>
    <row r="779" spans="3:31" ht="24.75" customHeight="1" x14ac:dyDescent="0.25">
      <c r="C779" s="91">
        <f>ABS(E779-Dashboard!$F$13)</f>
        <v>16.643747597978951</v>
      </c>
      <c r="D779" s="92">
        <f t="shared" si="81"/>
        <v>0.16975216512645117</v>
      </c>
      <c r="E779" s="93" cm="1">
        <f t="array" ref="E779">SUM('DRE + DCF'!$S$41/TIR!S779,'DRE + DCF'!$U$41:$AD$41/TIR!T779:AC779,TIR!F779)</f>
        <v>64.263747597978949</v>
      </c>
      <c r="F779" s="100">
        <f>'DRE + DCF'!$AE$38*'DRE + DCF'!$AE$39*(1+G779)/(R779-G779)/AC779</f>
        <v>36.472372141155049</v>
      </c>
      <c r="G779" s="92">
        <f>R779*(1-'DRE + DCF'!$AE$39)</f>
        <v>0.10185129907587069</v>
      </c>
      <c r="H779" s="94">
        <f t="shared" si="85"/>
        <v>0.16975216512645117</v>
      </c>
      <c r="I779" s="94">
        <f t="shared" si="86"/>
        <v>0.16975216512645117</v>
      </c>
      <c r="J779" s="94">
        <f t="shared" si="86"/>
        <v>0.16975216512645117</v>
      </c>
      <c r="K779" s="94">
        <f t="shared" si="86"/>
        <v>0.16975216512645117</v>
      </c>
      <c r="L779" s="94">
        <f t="shared" si="86"/>
        <v>0.16975216512645117</v>
      </c>
      <c r="M779" s="94">
        <f t="shared" si="86"/>
        <v>0.16975216512645117</v>
      </c>
      <c r="N779" s="94">
        <f t="shared" si="86"/>
        <v>0.16975216512645117</v>
      </c>
      <c r="O779" s="94">
        <f t="shared" si="86"/>
        <v>0.16975216512645117</v>
      </c>
      <c r="P779" s="94">
        <f t="shared" si="86"/>
        <v>0.16975216512645117</v>
      </c>
      <c r="Q779" s="94">
        <f t="shared" si="86"/>
        <v>0.16975216512645117</v>
      </c>
      <c r="R779" s="94">
        <f t="shared" si="86"/>
        <v>0.16975216512645117</v>
      </c>
      <c r="S779" s="93">
        <f>(1+H779)^((5-Dashboard!$F$9)*3/12)</f>
        <v>1.0815508148609805</v>
      </c>
      <c r="T779" s="93">
        <f t="shared" si="84"/>
        <v>1.2651464073779093</v>
      </c>
      <c r="U779" s="93">
        <f t="shared" si="84"/>
        <v>1.4799077492322605</v>
      </c>
      <c r="V779" s="93">
        <f t="shared" si="84"/>
        <v>1.7311252938518498</v>
      </c>
      <c r="W779" s="93">
        <f t="shared" si="84"/>
        <v>2.0249875605883649</v>
      </c>
      <c r="X779" s="93">
        <f t="shared" si="84"/>
        <v>2.3687335833523706</v>
      </c>
      <c r="Y779" s="93">
        <f t="shared" si="83"/>
        <v>2.7708312377341726</v>
      </c>
      <c r="Z779" s="93">
        <f t="shared" si="83"/>
        <v>3.2411858395395527</v>
      </c>
      <c r="AA779" s="93">
        <f t="shared" si="83"/>
        <v>3.7913841533785857</v>
      </c>
      <c r="AB779" s="93">
        <f t="shared" si="83"/>
        <v>4.4349798222407175</v>
      </c>
      <c r="AC779" s="95">
        <f t="shared" si="83"/>
        <v>5.1878272493582021</v>
      </c>
      <c r="AE779" s="96"/>
    </row>
    <row r="780" spans="3:31" ht="24.75" customHeight="1" x14ac:dyDescent="0.25">
      <c r="C780" s="91">
        <f>ABS(E780-Dashboard!$F$13)</f>
        <v>16.579247668065882</v>
      </c>
      <c r="D780" s="92">
        <f t="shared" si="81"/>
        <v>0.16985216512645115</v>
      </c>
      <c r="E780" s="93" cm="1">
        <f t="array" ref="E780">SUM('DRE + DCF'!$S$41/TIR!S780,'DRE + DCF'!$U$41:$AD$41/TIR!T780:AC780,TIR!F780)</f>
        <v>64.19924766806588</v>
      </c>
      <c r="F780" s="100">
        <f>'DRE + DCF'!$AE$38*'DRE + DCF'!$AE$39*(1+G780)/(R780-G780)/AC780</f>
        <v>36.420179042329728</v>
      </c>
      <c r="G780" s="92">
        <f>R780*(1-'DRE + DCF'!$AE$39)</f>
        <v>0.1019112990758707</v>
      </c>
      <c r="H780" s="94">
        <f t="shared" si="85"/>
        <v>0.16985216512645115</v>
      </c>
      <c r="I780" s="94">
        <f t="shared" si="86"/>
        <v>0.16985216512645115</v>
      </c>
      <c r="J780" s="94">
        <f t="shared" si="86"/>
        <v>0.16985216512645115</v>
      </c>
      <c r="K780" s="94">
        <f t="shared" si="86"/>
        <v>0.16985216512645115</v>
      </c>
      <c r="L780" s="94">
        <f t="shared" si="86"/>
        <v>0.16985216512645115</v>
      </c>
      <c r="M780" s="94">
        <f t="shared" si="86"/>
        <v>0.16985216512645115</v>
      </c>
      <c r="N780" s="94">
        <f t="shared" si="86"/>
        <v>0.16985216512645115</v>
      </c>
      <c r="O780" s="94">
        <f t="shared" si="86"/>
        <v>0.16985216512645115</v>
      </c>
      <c r="P780" s="94">
        <f t="shared" si="86"/>
        <v>0.16985216512645115</v>
      </c>
      <c r="Q780" s="94">
        <f t="shared" si="86"/>
        <v>0.16985216512645115</v>
      </c>
      <c r="R780" s="94">
        <f t="shared" si="86"/>
        <v>0.16985216512645115</v>
      </c>
      <c r="S780" s="93">
        <f>(1+H780)^((5-Dashboard!$F$9)*3/12)</f>
        <v>1.0815970437859246</v>
      </c>
      <c r="T780" s="93">
        <f t="shared" si="84"/>
        <v>1.2653086434673328</v>
      </c>
      <c r="U780" s="93">
        <f t="shared" si="84"/>
        <v>1.4802240561134721</v>
      </c>
      <c r="V780" s="93">
        <f t="shared" si="84"/>
        <v>1.7316433169166028</v>
      </c>
      <c r="W780" s="93">
        <f t="shared" si="84"/>
        <v>2.025766683521637</v>
      </c>
      <c r="X780" s="93">
        <f t="shared" si="84"/>
        <v>2.3698475407588173</v>
      </c>
      <c r="Y780" s="93">
        <f t="shared" si="83"/>
        <v>2.772371276576298</v>
      </c>
      <c r="Z780" s="93">
        <f t="shared" si="83"/>
        <v>3.2432645404371652</v>
      </c>
      <c r="AA780" s="93">
        <f t="shared" si="83"/>
        <v>3.794140044708262</v>
      </c>
      <c r="AB780" s="93">
        <f t="shared" si="83"/>
        <v>4.4385829460949306</v>
      </c>
      <c r="AC780" s="95">
        <f t="shared" si="83"/>
        <v>5.1924858695824962</v>
      </c>
      <c r="AE780" s="96"/>
    </row>
    <row r="781" spans="3:31" ht="24.75" customHeight="1" x14ac:dyDescent="0.25">
      <c r="C781" s="91">
        <f>ABS(E781-Dashboard!$F$13)</f>
        <v>16.514846162915539</v>
      </c>
      <c r="D781" s="92">
        <f t="shared" si="81"/>
        <v>0.16995216512645114</v>
      </c>
      <c r="E781" s="93" cm="1">
        <f t="array" ref="E781">SUM('DRE + DCF'!$S$41/TIR!S781,'DRE + DCF'!$U$41:$AD$41/TIR!T781:AC781,TIR!F781)</f>
        <v>64.134846162915537</v>
      </c>
      <c r="F781" s="100">
        <f>'DRE + DCF'!$AE$38*'DRE + DCF'!$AE$39*(1+G781)/(R781-G781)/AC781</f>
        <v>36.368075921927314</v>
      </c>
      <c r="G781" s="92">
        <f>R781*(1-'DRE + DCF'!$AE$39)</f>
        <v>0.10197129907587069</v>
      </c>
      <c r="H781" s="94">
        <f t="shared" si="85"/>
        <v>0.16995216512645114</v>
      </c>
      <c r="I781" s="94">
        <f t="shared" si="86"/>
        <v>0.16995216512645114</v>
      </c>
      <c r="J781" s="94">
        <f t="shared" si="86"/>
        <v>0.16995216512645114</v>
      </c>
      <c r="K781" s="94">
        <f t="shared" si="86"/>
        <v>0.16995216512645114</v>
      </c>
      <c r="L781" s="94">
        <f t="shared" si="86"/>
        <v>0.16995216512645114</v>
      </c>
      <c r="M781" s="94">
        <f t="shared" si="86"/>
        <v>0.16995216512645114</v>
      </c>
      <c r="N781" s="94">
        <f t="shared" si="86"/>
        <v>0.16995216512645114</v>
      </c>
      <c r="O781" s="94">
        <f t="shared" si="86"/>
        <v>0.16995216512645114</v>
      </c>
      <c r="P781" s="94">
        <f t="shared" si="86"/>
        <v>0.16995216512645114</v>
      </c>
      <c r="Q781" s="94">
        <f t="shared" si="86"/>
        <v>0.16995216512645114</v>
      </c>
      <c r="R781" s="94">
        <f t="shared" si="86"/>
        <v>0.16995216512645114</v>
      </c>
      <c r="S781" s="93">
        <f>(1+H781)^((5-Dashboard!$F$9)*3/12)</f>
        <v>1.0816432707350658</v>
      </c>
      <c r="T781" s="93">
        <f t="shared" si="84"/>
        <v>1.2654708864909463</v>
      </c>
      <c r="U781" s="93">
        <f t="shared" si="84"/>
        <v>1.4805404035545719</v>
      </c>
      <c r="V781" s="93">
        <f t="shared" si="84"/>
        <v>1.7321614506958611</v>
      </c>
      <c r="W781" s="93">
        <f t="shared" si="84"/>
        <v>2.0265460395901971</v>
      </c>
      <c r="X781" s="93">
        <f t="shared" si="84"/>
        <v>2.3709619267469857</v>
      </c>
      <c r="Y781" s="93">
        <f t="shared" si="83"/>
        <v>2.7739120396300181</v>
      </c>
      <c r="Z781" s="93">
        <f t="shared" si="83"/>
        <v>3.2453443966354696</v>
      </c>
      <c r="AA781" s="93">
        <f t="shared" si="83"/>
        <v>3.7968977034246638</v>
      </c>
      <c r="AB781" s="93">
        <f t="shared" si="83"/>
        <v>4.4421886888853352</v>
      </c>
      <c r="AC781" s="95">
        <f t="shared" si="83"/>
        <v>5.1971482744616289</v>
      </c>
      <c r="AE781" s="96"/>
    </row>
    <row r="782" spans="3:31" ht="24.75" customHeight="1" x14ac:dyDescent="0.25">
      <c r="C782" s="91">
        <f>ABS(E782-Dashboard!$F$13)</f>
        <v>16.450542887590281</v>
      </c>
      <c r="D782" s="92">
        <f t="shared" si="81"/>
        <v>0.17005216512645113</v>
      </c>
      <c r="E782" s="93" cm="1">
        <f t="array" ref="E782">SUM('DRE + DCF'!$S$41/TIR!S782,'DRE + DCF'!$U$41:$AD$41/TIR!T782:AC782,TIR!F782)</f>
        <v>64.070542887590278</v>
      </c>
      <c r="F782" s="100">
        <f>'DRE + DCF'!$AE$38*'DRE + DCF'!$AE$39*(1+G782)/(R782-G782)/AC782</f>
        <v>36.316062592174745</v>
      </c>
      <c r="G782" s="92">
        <f>R782*(1-'DRE + DCF'!$AE$39)</f>
        <v>0.10203129907587068</v>
      </c>
      <c r="H782" s="94">
        <f t="shared" si="85"/>
        <v>0.17005216512645113</v>
      </c>
      <c r="I782" s="94">
        <f t="shared" si="86"/>
        <v>0.17005216512645113</v>
      </c>
      <c r="J782" s="94">
        <f t="shared" si="86"/>
        <v>0.17005216512645113</v>
      </c>
      <c r="K782" s="94">
        <f t="shared" si="86"/>
        <v>0.17005216512645113</v>
      </c>
      <c r="L782" s="94">
        <f t="shared" si="86"/>
        <v>0.17005216512645113</v>
      </c>
      <c r="M782" s="94">
        <f t="shared" si="86"/>
        <v>0.17005216512645113</v>
      </c>
      <c r="N782" s="94">
        <f t="shared" si="86"/>
        <v>0.17005216512645113</v>
      </c>
      <c r="O782" s="94">
        <f t="shared" si="86"/>
        <v>0.17005216512645113</v>
      </c>
      <c r="P782" s="94">
        <f t="shared" si="86"/>
        <v>0.17005216512645113</v>
      </c>
      <c r="Q782" s="94">
        <f t="shared" si="86"/>
        <v>0.17005216512645113</v>
      </c>
      <c r="R782" s="94">
        <f t="shared" si="86"/>
        <v>0.17005216512645113</v>
      </c>
      <c r="S782" s="93">
        <f>(1+H782)^((5-Dashboard!$F$9)*3/12)</f>
        <v>1.081689495708658</v>
      </c>
      <c r="T782" s="93">
        <f t="shared" si="84"/>
        <v>1.2656331364484543</v>
      </c>
      <c r="U782" s="93">
        <f t="shared" si="84"/>
        <v>1.480856791557295</v>
      </c>
      <c r="V782" s="93">
        <f t="shared" si="84"/>
        <v>1.7326796952038226</v>
      </c>
      <c r="W782" s="93">
        <f t="shared" si="84"/>
        <v>2.0273256288438719</v>
      </c>
      <c r="X782" s="93">
        <f t="shared" si="84"/>
        <v>2.3720767414451163</v>
      </c>
      <c r="Y782" s="93">
        <f t="shared" si="83"/>
        <v>2.7754535271739553</v>
      </c>
      <c r="Z782" s="93">
        <f t="shared" si="83"/>
        <v>3.2474254086777319</v>
      </c>
      <c r="AA782" s="93">
        <f t="shared" si="83"/>
        <v>3.7996571305100302</v>
      </c>
      <c r="AB782" s="93">
        <f t="shared" si="83"/>
        <v>4.445797052291419</v>
      </c>
      <c r="AC782" s="95">
        <f t="shared" si="83"/>
        <v>5.2018144667463684</v>
      </c>
      <c r="AE782" s="96"/>
    </row>
    <row r="783" spans="3:31" ht="24.75" customHeight="1" x14ac:dyDescent="0.25">
      <c r="C783" s="91">
        <f>ABS(E783-Dashboard!$F$13)</f>
        <v>16.386337647633006</v>
      </c>
      <c r="D783" s="92">
        <f t="shared" ref="D783:D846" si="87">D782+0.0001</f>
        <v>0.17015216512645112</v>
      </c>
      <c r="E783" s="93" cm="1">
        <f t="array" ref="E783">SUM('DRE + DCF'!$S$41/TIR!S783,'DRE + DCF'!$U$41:$AD$41/TIR!T783:AC783,TIR!F783)</f>
        <v>64.006337647633003</v>
      </c>
      <c r="F783" s="100">
        <f>'DRE + DCF'!$AE$38*'DRE + DCF'!$AE$39*(1+G783)/(R783-G783)/AC783</f>
        <v>36.264138865772495</v>
      </c>
      <c r="G783" s="92">
        <f>R783*(1-'DRE + DCF'!$AE$39)</f>
        <v>0.10209129907587067</v>
      </c>
      <c r="H783" s="94">
        <f t="shared" si="85"/>
        <v>0.17015216512645112</v>
      </c>
      <c r="I783" s="94">
        <f t="shared" si="86"/>
        <v>0.17015216512645112</v>
      </c>
      <c r="J783" s="94">
        <f t="shared" si="86"/>
        <v>0.17015216512645112</v>
      </c>
      <c r="K783" s="94">
        <f t="shared" si="86"/>
        <v>0.17015216512645112</v>
      </c>
      <c r="L783" s="94">
        <f t="shared" si="86"/>
        <v>0.17015216512645112</v>
      </c>
      <c r="M783" s="94">
        <f t="shared" si="86"/>
        <v>0.17015216512645112</v>
      </c>
      <c r="N783" s="94">
        <f t="shared" si="86"/>
        <v>0.17015216512645112</v>
      </c>
      <c r="O783" s="94">
        <f t="shared" si="86"/>
        <v>0.17015216512645112</v>
      </c>
      <c r="P783" s="94">
        <f t="shared" si="86"/>
        <v>0.17015216512645112</v>
      </c>
      <c r="Q783" s="94">
        <f t="shared" si="86"/>
        <v>0.17015216512645112</v>
      </c>
      <c r="R783" s="94">
        <f t="shared" si="86"/>
        <v>0.17015216512645112</v>
      </c>
      <c r="S783" s="93">
        <f>(1+H783)^((5-Dashboard!$F$9)*3/12)</f>
        <v>1.0817357187069543</v>
      </c>
      <c r="T783" s="93">
        <f t="shared" si="84"/>
        <v>1.2657953933395603</v>
      </c>
      <c r="U783" s="93">
        <f t="shared" si="84"/>
        <v>1.4811732201233743</v>
      </c>
      <c r="V783" s="93">
        <f t="shared" si="84"/>
        <v>1.7331980504546838</v>
      </c>
      <c r="W783" s="93">
        <f t="shared" si="84"/>
        <v>2.0281054513324923</v>
      </c>
      <c r="X783" s="93">
        <f t="shared" si="84"/>
        <v>2.373191984981474</v>
      </c>
      <c r="Y783" s="93">
        <f t="shared" si="83"/>
        <v>2.7769957394868117</v>
      </c>
      <c r="Z783" s="93">
        <f t="shared" si="83"/>
        <v>3.2495075771074227</v>
      </c>
      <c r="AA783" s="93">
        <f t="shared" si="83"/>
        <v>3.8024183269470586</v>
      </c>
      <c r="AB783" s="93">
        <f t="shared" si="83"/>
        <v>4.4494080379935985</v>
      </c>
      <c r="AC783" s="95">
        <f t="shared" si="83"/>
        <v>5.2064844491892437</v>
      </c>
      <c r="AE783" s="96"/>
    </row>
    <row r="784" spans="3:31" ht="24.75" customHeight="1" x14ac:dyDescent="0.25">
      <c r="C784" s="91">
        <f>ABS(E784-Dashboard!$F$13)</f>
        <v>16.322230249065676</v>
      </c>
      <c r="D784" s="92">
        <f t="shared" si="87"/>
        <v>0.17025216512645111</v>
      </c>
      <c r="E784" s="93" cm="1">
        <f t="array" ref="E784">SUM('DRE + DCF'!$S$41/TIR!S784,'DRE + DCF'!$U$41:$AD$41/TIR!T784:AC784,TIR!F784)</f>
        <v>63.942230249065673</v>
      </c>
      <c r="F784" s="100">
        <f>'DRE + DCF'!$AE$38*'DRE + DCF'!$AE$39*(1+G784)/(R784-G784)/AC784</f>
        <v>36.212304555893063</v>
      </c>
      <c r="G784" s="92">
        <f>R784*(1-'DRE + DCF'!$AE$39)</f>
        <v>0.10215129907587066</v>
      </c>
      <c r="H784" s="94">
        <f t="shared" si="85"/>
        <v>0.17025216512645111</v>
      </c>
      <c r="I784" s="94">
        <f t="shared" si="86"/>
        <v>0.17025216512645111</v>
      </c>
      <c r="J784" s="94">
        <f t="shared" si="86"/>
        <v>0.17025216512645111</v>
      </c>
      <c r="K784" s="94">
        <f t="shared" si="86"/>
        <v>0.17025216512645111</v>
      </c>
      <c r="L784" s="94">
        <f t="shared" si="86"/>
        <v>0.17025216512645111</v>
      </c>
      <c r="M784" s="94">
        <f t="shared" si="86"/>
        <v>0.17025216512645111</v>
      </c>
      <c r="N784" s="94">
        <f t="shared" si="86"/>
        <v>0.17025216512645111</v>
      </c>
      <c r="O784" s="94">
        <f t="shared" si="86"/>
        <v>0.17025216512645111</v>
      </c>
      <c r="P784" s="94">
        <f t="shared" si="86"/>
        <v>0.17025216512645111</v>
      </c>
      <c r="Q784" s="94">
        <f t="shared" si="86"/>
        <v>0.17025216512645111</v>
      </c>
      <c r="R784" s="94">
        <f t="shared" si="86"/>
        <v>0.17025216512645111</v>
      </c>
      <c r="S784" s="93">
        <f>(1+H784)^((5-Dashboard!$F$9)*3/12)</f>
        <v>1.0817819397302078</v>
      </c>
      <c r="T784" s="93">
        <f t="shared" si="84"/>
        <v>1.2659576571639677</v>
      </c>
      <c r="U784" s="93">
        <f t="shared" si="84"/>
        <v>1.4814896892545426</v>
      </c>
      <c r="V784" s="93">
        <f t="shared" si="84"/>
        <v>1.7337165164626416</v>
      </c>
      <c r="W784" s="93">
        <f t="shared" si="84"/>
        <v>2.0288855071058949</v>
      </c>
      <c r="X784" s="93">
        <f t="shared" si="84"/>
        <v>2.3743076574843509</v>
      </c>
      <c r="Y784" s="93">
        <f t="shared" si="83"/>
        <v>2.7785386768473739</v>
      </c>
      <c r="Z784" s="93">
        <f t="shared" si="83"/>
        <v>3.2515909024682239</v>
      </c>
      <c r="AA784" s="93">
        <f t="shared" si="83"/>
        <v>3.8051812937189098</v>
      </c>
      <c r="AB784" s="93">
        <f t="shared" si="83"/>
        <v>4.4530216476732241</v>
      </c>
      <c r="AC784" s="95">
        <f t="shared" si="83"/>
        <v>5.2111582245445467</v>
      </c>
      <c r="AE784" s="96"/>
    </row>
    <row r="785" spans="3:31" ht="24.75" customHeight="1" x14ac:dyDescent="0.25">
      <c r="C785" s="91">
        <f>ABS(E785-Dashboard!$F$13)</f>
        <v>16.258220498387878</v>
      </c>
      <c r="D785" s="92">
        <f t="shared" si="87"/>
        <v>0.1703521651264511</v>
      </c>
      <c r="E785" s="93" cm="1">
        <f t="array" ref="E785">SUM('DRE + DCF'!$S$41/TIR!S785,'DRE + DCF'!$U$41:$AD$41/TIR!T785:AC785,TIR!F785)</f>
        <v>63.878220498387876</v>
      </c>
      <c r="F785" s="100">
        <f>'DRE + DCF'!$AE$38*'DRE + DCF'!$AE$39*(1+G785)/(R785-G785)/AC785</f>
        <v>36.160559476179571</v>
      </c>
      <c r="G785" s="92">
        <f>R785*(1-'DRE + DCF'!$AE$39)</f>
        <v>0.10221129907587066</v>
      </c>
      <c r="H785" s="94">
        <f t="shared" si="85"/>
        <v>0.1703521651264511</v>
      </c>
      <c r="I785" s="94">
        <f t="shared" si="86"/>
        <v>0.1703521651264511</v>
      </c>
      <c r="J785" s="94">
        <f t="shared" si="86"/>
        <v>0.1703521651264511</v>
      </c>
      <c r="K785" s="94">
        <f t="shared" si="86"/>
        <v>0.1703521651264511</v>
      </c>
      <c r="L785" s="94">
        <f t="shared" si="86"/>
        <v>0.1703521651264511</v>
      </c>
      <c r="M785" s="94">
        <f t="shared" si="86"/>
        <v>0.1703521651264511</v>
      </c>
      <c r="N785" s="94">
        <f t="shared" si="86"/>
        <v>0.1703521651264511</v>
      </c>
      <c r="O785" s="94">
        <f t="shared" si="86"/>
        <v>0.1703521651264511</v>
      </c>
      <c r="P785" s="94">
        <f t="shared" si="86"/>
        <v>0.1703521651264511</v>
      </c>
      <c r="Q785" s="94">
        <f t="shared" si="86"/>
        <v>0.1703521651264511</v>
      </c>
      <c r="R785" s="94">
        <f t="shared" si="86"/>
        <v>0.1703521651264511</v>
      </c>
      <c r="S785" s="93">
        <f>(1+H785)^((5-Dashboard!$F$9)*3/12)</f>
        <v>1.0818281587786718</v>
      </c>
      <c r="T785" s="93">
        <f t="shared" si="84"/>
        <v>1.2661199279213806</v>
      </c>
      <c r="U785" s="93">
        <f t="shared" si="84"/>
        <v>1.481806198952534</v>
      </c>
      <c r="V785" s="93">
        <f t="shared" si="84"/>
        <v>1.7342350932418948</v>
      </c>
      <c r="W785" s="93">
        <f t="shared" si="84"/>
        <v>2.0296657962139242</v>
      </c>
      <c r="X785" s="93">
        <f t="shared" si="84"/>
        <v>2.3754237590820684</v>
      </c>
      <c r="Y785" s="93">
        <f t="shared" si="83"/>
        <v>2.7800823395345118</v>
      </c>
      <c r="Z785" s="93">
        <f t="shared" si="83"/>
        <v>3.253675385304025</v>
      </c>
      <c r="AA785" s="93">
        <f t="shared" si="83"/>
        <v>3.8079460318092053</v>
      </c>
      <c r="AB785" s="93">
        <f t="shared" si="83"/>
        <v>4.456637883012581</v>
      </c>
      <c r="AC785" s="95">
        <f t="shared" si="83"/>
        <v>5.2158357955683377</v>
      </c>
      <c r="AE785" s="96"/>
    </row>
    <row r="786" spans="3:31" ht="24.75" customHeight="1" x14ac:dyDescent="0.25">
      <c r="C786" s="91">
        <f>ABS(E786-Dashboard!$F$13)</f>
        <v>16.194308202575378</v>
      </c>
      <c r="D786" s="92">
        <f t="shared" si="87"/>
        <v>0.17045216512645109</v>
      </c>
      <c r="E786" s="93" cm="1">
        <f t="array" ref="E786">SUM('DRE + DCF'!$S$41/TIR!S786,'DRE + DCF'!$U$41:$AD$41/TIR!T786:AC786,TIR!F786)</f>
        <v>63.814308202575376</v>
      </c>
      <c r="F786" s="100">
        <f>'DRE + DCF'!$AE$38*'DRE + DCF'!$AE$39*(1+G786)/(R786-G786)/AC786</f>
        <v>36.108903440744342</v>
      </c>
      <c r="G786" s="92">
        <f>R786*(1-'DRE + DCF'!$AE$39)</f>
        <v>0.10227129907587065</v>
      </c>
      <c r="H786" s="94">
        <f t="shared" si="85"/>
        <v>0.17045216512645109</v>
      </c>
      <c r="I786" s="94">
        <f t="shared" si="86"/>
        <v>0.17045216512645109</v>
      </c>
      <c r="J786" s="94">
        <f t="shared" si="86"/>
        <v>0.17045216512645109</v>
      </c>
      <c r="K786" s="94">
        <f t="shared" si="86"/>
        <v>0.17045216512645109</v>
      </c>
      <c r="L786" s="94">
        <f t="shared" si="86"/>
        <v>0.17045216512645109</v>
      </c>
      <c r="M786" s="94">
        <f t="shared" si="86"/>
        <v>0.17045216512645109</v>
      </c>
      <c r="N786" s="94">
        <f t="shared" si="86"/>
        <v>0.17045216512645109</v>
      </c>
      <c r="O786" s="94">
        <f t="shared" si="86"/>
        <v>0.17045216512645109</v>
      </c>
      <c r="P786" s="94">
        <f t="shared" si="86"/>
        <v>0.17045216512645109</v>
      </c>
      <c r="Q786" s="94">
        <f t="shared" si="86"/>
        <v>0.17045216512645109</v>
      </c>
      <c r="R786" s="94">
        <f t="shared" si="86"/>
        <v>0.17045216512645109</v>
      </c>
      <c r="S786" s="93">
        <f>(1+H786)^((5-Dashboard!$F$9)*3/12)</f>
        <v>1.0818743758525993</v>
      </c>
      <c r="T786" s="93">
        <f t="shared" si="84"/>
        <v>1.2662822056115026</v>
      </c>
      <c r="U786" s="93">
        <f t="shared" si="84"/>
        <v>1.4821227492190812</v>
      </c>
      <c r="V786" s="93">
        <f t="shared" si="84"/>
        <v>1.7347537808066416</v>
      </c>
      <c r="W786" s="93">
        <f t="shared" si="84"/>
        <v>2.0304463187064306</v>
      </c>
      <c r="X786" s="93">
        <f t="shared" si="84"/>
        <v>2.3765402899029735</v>
      </c>
      <c r="Y786" s="93">
        <f t="shared" si="83"/>
        <v>2.7816267278271787</v>
      </c>
      <c r="Z786" s="93">
        <f t="shared" si="83"/>
        <v>3.2557610261589267</v>
      </c>
      <c r="AA786" s="93">
        <f t="shared" si="83"/>
        <v>3.8107125422020318</v>
      </c>
      <c r="AB786" s="93">
        <f t="shared" si="83"/>
        <v>4.4602567456948901</v>
      </c>
      <c r="AC786" s="95">
        <f t="shared" si="83"/>
        <v>5.2205171650184425</v>
      </c>
      <c r="AE786" s="96"/>
    </row>
    <row r="787" spans="3:31" ht="24.75" customHeight="1" x14ac:dyDescent="0.25">
      <c r="C787" s="91">
        <f>ABS(E787-Dashboard!$F$13)</f>
        <v>16.130493169078754</v>
      </c>
      <c r="D787" s="92">
        <f t="shared" si="87"/>
        <v>0.17055216512645108</v>
      </c>
      <c r="E787" s="93" cm="1">
        <f t="array" ref="E787">SUM('DRE + DCF'!$S$41/TIR!S787,'DRE + DCF'!$U$41:$AD$41/TIR!T787:AC787,TIR!F787)</f>
        <v>63.750493169078752</v>
      </c>
      <c r="F787" s="100">
        <f>'DRE + DCF'!$AE$38*'DRE + DCF'!$AE$39*(1+G787)/(R787-G787)/AC787</f>
        <v>36.057336264167489</v>
      </c>
      <c r="G787" s="92">
        <f>R787*(1-'DRE + DCF'!$AE$39)</f>
        <v>0.10233129907587064</v>
      </c>
      <c r="H787" s="94">
        <f t="shared" si="85"/>
        <v>0.17055216512645108</v>
      </c>
      <c r="I787" s="94">
        <f t="shared" si="86"/>
        <v>0.17055216512645108</v>
      </c>
      <c r="J787" s="94">
        <f t="shared" si="86"/>
        <v>0.17055216512645108</v>
      </c>
      <c r="K787" s="94">
        <f t="shared" si="86"/>
        <v>0.17055216512645108</v>
      </c>
      <c r="L787" s="94">
        <f t="shared" si="86"/>
        <v>0.17055216512645108</v>
      </c>
      <c r="M787" s="94">
        <f t="shared" si="86"/>
        <v>0.17055216512645108</v>
      </c>
      <c r="N787" s="94">
        <f t="shared" si="86"/>
        <v>0.17055216512645108</v>
      </c>
      <c r="O787" s="94">
        <f t="shared" si="86"/>
        <v>0.17055216512645108</v>
      </c>
      <c r="P787" s="94">
        <f t="shared" si="86"/>
        <v>0.17055216512645108</v>
      </c>
      <c r="Q787" s="94">
        <f t="shared" si="86"/>
        <v>0.17055216512645108</v>
      </c>
      <c r="R787" s="94">
        <f t="shared" si="86"/>
        <v>0.17055216512645108</v>
      </c>
      <c r="S787" s="93">
        <f>(1+H787)^((5-Dashboard!$F$9)*3/12)</f>
        <v>1.0819205909522431</v>
      </c>
      <c r="T787" s="93">
        <f t="shared" si="84"/>
        <v>1.2664444902340375</v>
      </c>
      <c r="U787" s="93">
        <f t="shared" si="84"/>
        <v>1.482439340055917</v>
      </c>
      <c r="V787" s="93">
        <f t="shared" si="84"/>
        <v>1.7352725791710808</v>
      </c>
      <c r="W787" s="93">
        <f t="shared" si="84"/>
        <v>2.0312270746332697</v>
      </c>
      <c r="X787" s="93">
        <f t="shared" si="84"/>
        <v>2.3776572500754409</v>
      </c>
      <c r="Y787" s="93">
        <f t="shared" si="83"/>
        <v>2.7831718420044109</v>
      </c>
      <c r="Z787" s="93">
        <f t="shared" si="83"/>
        <v>3.2578478255772358</v>
      </c>
      <c r="AA787" s="93">
        <f t="shared" si="83"/>
        <v>3.8134808258819337</v>
      </c>
      <c r="AB787" s="93">
        <f t="shared" si="83"/>
        <v>4.4638782374043036</v>
      </c>
      <c r="AC787" s="95">
        <f t="shared" si="83"/>
        <v>5.225202335654453</v>
      </c>
      <c r="AE787" s="96"/>
    </row>
    <row r="788" spans="3:31" ht="24.75" customHeight="1" x14ac:dyDescent="0.25">
      <c r="C788" s="91">
        <f>ABS(E788-Dashboard!$F$13)</f>
        <v>16.066775205821848</v>
      </c>
      <c r="D788" s="92">
        <f t="shared" si="87"/>
        <v>0.17065216512645107</v>
      </c>
      <c r="E788" s="93" cm="1">
        <f t="array" ref="E788">SUM('DRE + DCF'!$S$41/TIR!S788,'DRE + DCF'!$U$41:$AD$41/TIR!T788:AC788,TIR!F788)</f>
        <v>63.686775205821846</v>
      </c>
      <c r="F788" s="100">
        <f>'DRE + DCF'!$AE$38*'DRE + DCF'!$AE$39*(1+G788)/(R788-G788)/AC788</f>
        <v>36.00585776149547</v>
      </c>
      <c r="G788" s="92">
        <f>R788*(1-'DRE + DCF'!$AE$39)</f>
        <v>0.10239129907587063</v>
      </c>
      <c r="H788" s="94">
        <f t="shared" si="85"/>
        <v>0.17065216512645107</v>
      </c>
      <c r="I788" s="94">
        <f t="shared" si="86"/>
        <v>0.17065216512645107</v>
      </c>
      <c r="J788" s="94">
        <f t="shared" si="86"/>
        <v>0.17065216512645107</v>
      </c>
      <c r="K788" s="94">
        <f t="shared" si="86"/>
        <v>0.17065216512645107</v>
      </c>
      <c r="L788" s="94">
        <f t="shared" si="86"/>
        <v>0.17065216512645107</v>
      </c>
      <c r="M788" s="94">
        <f t="shared" si="86"/>
        <v>0.17065216512645107</v>
      </c>
      <c r="N788" s="94">
        <f t="shared" si="86"/>
        <v>0.17065216512645107</v>
      </c>
      <c r="O788" s="94">
        <f t="shared" si="86"/>
        <v>0.17065216512645107</v>
      </c>
      <c r="P788" s="94">
        <f t="shared" si="86"/>
        <v>0.17065216512645107</v>
      </c>
      <c r="Q788" s="94">
        <f t="shared" si="86"/>
        <v>0.17065216512645107</v>
      </c>
      <c r="R788" s="94">
        <f t="shared" si="86"/>
        <v>0.17065216512645107</v>
      </c>
      <c r="S788" s="93">
        <f>(1+H788)^((5-Dashboard!$F$9)*3/12)</f>
        <v>1.0819668040778567</v>
      </c>
      <c r="T788" s="93">
        <f t="shared" si="84"/>
        <v>1.2666067817886895</v>
      </c>
      <c r="U788" s="93">
        <f t="shared" si="84"/>
        <v>1.4827559714647756</v>
      </c>
      <c r="V788" s="93">
        <f t="shared" si="84"/>
        <v>1.7357914883494137</v>
      </c>
      <c r="W788" s="93">
        <f t="shared" si="84"/>
        <v>2.0320080640443061</v>
      </c>
      <c r="X788" s="93">
        <f t="shared" si="84"/>
        <v>2.3787746397278751</v>
      </c>
      <c r="Y788" s="93">
        <f t="shared" si="83"/>
        <v>2.7847176823453301</v>
      </c>
      <c r="Z788" s="93">
        <f t="shared" si="83"/>
        <v>3.2599357841034733</v>
      </c>
      <c r="AA788" s="93">
        <f t="shared" si="83"/>
        <v>3.8162508838339257</v>
      </c>
      <c r="AB788" s="93">
        <f t="shared" si="83"/>
        <v>4.4675023598259171</v>
      </c>
      <c r="AC788" s="95">
        <f t="shared" si="83"/>
        <v>5.2298913102377389</v>
      </c>
      <c r="AE788" s="96"/>
    </row>
    <row r="789" spans="3:31" ht="24.75" customHeight="1" x14ac:dyDescent="0.25">
      <c r="C789" s="91">
        <f>ABS(E789-Dashboard!$F$13)</f>
        <v>16.003154121200609</v>
      </c>
      <c r="D789" s="92">
        <f t="shared" si="87"/>
        <v>0.17075216512645106</v>
      </c>
      <c r="E789" s="93" cm="1">
        <f t="array" ref="E789">SUM('DRE + DCF'!$S$41/TIR!S789,'DRE + DCF'!$U$41:$AD$41/TIR!T789:AC789,TIR!F789)</f>
        <v>63.623154121200606</v>
      </c>
      <c r="F789" s="100">
        <f>'DRE + DCF'!$AE$38*'DRE + DCF'!$AE$39*(1+G789)/(R789-G789)/AC789</f>
        <v>35.954467748239793</v>
      </c>
      <c r="G789" s="92">
        <f>R789*(1-'DRE + DCF'!$AE$39)</f>
        <v>0.10245129907587062</v>
      </c>
      <c r="H789" s="94">
        <f t="shared" si="85"/>
        <v>0.17075216512645106</v>
      </c>
      <c r="I789" s="94">
        <f t="shared" si="86"/>
        <v>0.17075216512645106</v>
      </c>
      <c r="J789" s="94">
        <f t="shared" si="86"/>
        <v>0.17075216512645106</v>
      </c>
      <c r="K789" s="94">
        <f t="shared" si="86"/>
        <v>0.17075216512645106</v>
      </c>
      <c r="L789" s="94">
        <f t="shared" si="86"/>
        <v>0.17075216512645106</v>
      </c>
      <c r="M789" s="94">
        <f t="shared" si="86"/>
        <v>0.17075216512645106</v>
      </c>
      <c r="N789" s="94">
        <f t="shared" si="86"/>
        <v>0.17075216512645106</v>
      </c>
      <c r="O789" s="94">
        <f t="shared" si="86"/>
        <v>0.17075216512645106</v>
      </c>
      <c r="P789" s="94">
        <f t="shared" si="86"/>
        <v>0.17075216512645106</v>
      </c>
      <c r="Q789" s="94">
        <f t="shared" si="86"/>
        <v>0.17075216512645106</v>
      </c>
      <c r="R789" s="94">
        <f t="shared" si="86"/>
        <v>0.17075216512645106</v>
      </c>
      <c r="S789" s="93">
        <f>(1+H789)^((5-Dashboard!$F$9)*3/12)</f>
        <v>1.0820130152296925</v>
      </c>
      <c r="T789" s="93">
        <f t="shared" si="84"/>
        <v>1.2667690802751621</v>
      </c>
      <c r="U789" s="93">
        <f t="shared" si="84"/>
        <v>1.4830726434473891</v>
      </c>
      <c r="V789" s="93">
        <f t="shared" si="84"/>
        <v>1.7363105083558399</v>
      </c>
      <c r="W789" s="93">
        <f t="shared" si="84"/>
        <v>2.0327892869894084</v>
      </c>
      <c r="X789" s="93">
        <f t="shared" si="84"/>
        <v>2.3798924589887043</v>
      </c>
      <c r="Y789" s="93">
        <f t="shared" si="83"/>
        <v>2.7862642491291392</v>
      </c>
      <c r="Z789" s="93">
        <f t="shared" si="83"/>
        <v>3.2620249022823651</v>
      </c>
      <c r="AA789" s="93">
        <f t="shared" si="83"/>
        <v>3.8190227170434787</v>
      </c>
      <c r="AB789" s="93">
        <f t="shared" si="83"/>
        <v>4.4711291146457546</v>
      </c>
      <c r="AC789" s="95">
        <f t="shared" si="83"/>
        <v>5.2345840915314286</v>
      </c>
      <c r="AE789" s="96"/>
    </row>
    <row r="790" spans="3:31" ht="24.75" customHeight="1" x14ac:dyDescent="0.25">
      <c r="C790" s="91">
        <f>ABS(E790-Dashboard!$F$13)</f>
        <v>15.939629724081435</v>
      </c>
      <c r="D790" s="92">
        <f t="shared" si="87"/>
        <v>0.17085216512645104</v>
      </c>
      <c r="E790" s="93" cm="1">
        <f t="array" ref="E790">SUM('DRE + DCF'!$S$41/TIR!S790,'DRE + DCF'!$U$41:$AD$41/TIR!T790:AC790,TIR!F790)</f>
        <v>63.559629724081432</v>
      </c>
      <c r="F790" s="100">
        <f>'DRE + DCF'!$AE$38*'DRE + DCF'!$AE$39*(1+G790)/(R790-G790)/AC790</f>
        <v>35.903166040375517</v>
      </c>
      <c r="G790" s="92">
        <f>R790*(1-'DRE + DCF'!$AE$39)</f>
        <v>0.10251129907587063</v>
      </c>
      <c r="H790" s="94">
        <f t="shared" si="85"/>
        <v>0.17085216512645104</v>
      </c>
      <c r="I790" s="94">
        <f t="shared" si="86"/>
        <v>0.17085216512645104</v>
      </c>
      <c r="J790" s="94">
        <f t="shared" si="86"/>
        <v>0.17085216512645104</v>
      </c>
      <c r="K790" s="94">
        <f t="shared" si="86"/>
        <v>0.17085216512645104</v>
      </c>
      <c r="L790" s="94">
        <f t="shared" ref="I790:R815" si="88">$D790</f>
        <v>0.17085216512645104</v>
      </c>
      <c r="M790" s="94">
        <f t="shared" si="88"/>
        <v>0.17085216512645104</v>
      </c>
      <c r="N790" s="94">
        <f t="shared" si="88"/>
        <v>0.17085216512645104</v>
      </c>
      <c r="O790" s="94">
        <f t="shared" si="88"/>
        <v>0.17085216512645104</v>
      </c>
      <c r="P790" s="94">
        <f t="shared" si="88"/>
        <v>0.17085216512645104</v>
      </c>
      <c r="Q790" s="94">
        <f t="shared" si="88"/>
        <v>0.17085216512645104</v>
      </c>
      <c r="R790" s="94">
        <f t="shared" si="88"/>
        <v>0.17085216512645104</v>
      </c>
      <c r="S790" s="93">
        <f>(1+H790)^((5-Dashboard!$F$9)*3/12)</f>
        <v>1.0820592244080038</v>
      </c>
      <c r="T790" s="93">
        <f t="shared" si="84"/>
        <v>1.2669313856931597</v>
      </c>
      <c r="U790" s="93">
        <f t="shared" si="84"/>
        <v>1.4833893560054907</v>
      </c>
      <c r="V790" s="93">
        <f t="shared" si="84"/>
        <v>1.7368296392045606</v>
      </c>
      <c r="W790" s="93">
        <f t="shared" si="84"/>
        <v>2.0335707435184522</v>
      </c>
      <c r="X790" s="93">
        <f t="shared" si="84"/>
        <v>2.3810107079863867</v>
      </c>
      <c r="Y790" s="93">
        <f t="shared" si="83"/>
        <v>2.7878115426351249</v>
      </c>
      <c r="Z790" s="93">
        <f t="shared" si="83"/>
        <v>3.2641151806588473</v>
      </c>
      <c r="AA790" s="93">
        <f t="shared" si="83"/>
        <v>3.821796326496528</v>
      </c>
      <c r="AB790" s="93">
        <f t="shared" si="83"/>
        <v>4.4747585035507766</v>
      </c>
      <c r="AC790" s="95">
        <f t="shared" si="83"/>
        <v>5.2392806823004241</v>
      </c>
      <c r="AE790" s="96"/>
    </row>
    <row r="791" spans="3:31" ht="24.75" customHeight="1" x14ac:dyDescent="0.25">
      <c r="C791" s="91">
        <f>ABS(E791-Dashboard!$F$13)</f>
        <v>15.876201823799853</v>
      </c>
      <c r="D791" s="92">
        <f t="shared" si="87"/>
        <v>0.17095216512645103</v>
      </c>
      <c r="E791" s="93" cm="1">
        <f t="array" ref="E791">SUM('DRE + DCF'!$S$41/TIR!S791,'DRE + DCF'!$U$41:$AD$41/TIR!T791:AC791,TIR!F791)</f>
        <v>63.496201823799851</v>
      </c>
      <c r="F791" s="100">
        <f>'DRE + DCF'!$AE$38*'DRE + DCF'!$AE$39*(1+G791)/(R791-G791)/AC791</f>
        <v>35.851952454339852</v>
      </c>
      <c r="G791" s="92">
        <f>R791*(1-'DRE + DCF'!$AE$39)</f>
        <v>0.10257129907587062</v>
      </c>
      <c r="H791" s="94">
        <f t="shared" si="85"/>
        <v>0.17095216512645103</v>
      </c>
      <c r="I791" s="94">
        <f t="shared" si="88"/>
        <v>0.17095216512645103</v>
      </c>
      <c r="J791" s="94">
        <f t="shared" si="88"/>
        <v>0.17095216512645103</v>
      </c>
      <c r="K791" s="94">
        <f t="shared" si="88"/>
        <v>0.17095216512645103</v>
      </c>
      <c r="L791" s="94">
        <f t="shared" si="88"/>
        <v>0.17095216512645103</v>
      </c>
      <c r="M791" s="94">
        <f t="shared" si="88"/>
        <v>0.17095216512645103</v>
      </c>
      <c r="N791" s="94">
        <f t="shared" si="88"/>
        <v>0.17095216512645103</v>
      </c>
      <c r="O791" s="94">
        <f t="shared" si="88"/>
        <v>0.17095216512645103</v>
      </c>
      <c r="P791" s="94">
        <f t="shared" si="88"/>
        <v>0.17095216512645103</v>
      </c>
      <c r="Q791" s="94">
        <f t="shared" si="88"/>
        <v>0.17095216512645103</v>
      </c>
      <c r="R791" s="94">
        <f t="shared" si="88"/>
        <v>0.17095216512645103</v>
      </c>
      <c r="S791" s="93">
        <f>(1+H791)^((5-Dashboard!$F$9)*3/12)</f>
        <v>1.0821054316130434</v>
      </c>
      <c r="T791" s="93">
        <f t="shared" si="84"/>
        <v>1.2670936980423859</v>
      </c>
      <c r="U791" s="93">
        <f t="shared" si="84"/>
        <v>1.4837061091408132</v>
      </c>
      <c r="V791" s="93">
        <f t="shared" si="84"/>
        <v>1.7373488809097777</v>
      </c>
      <c r="W791" s="93">
        <f t="shared" si="84"/>
        <v>2.0343524336813208</v>
      </c>
      <c r="X791" s="93">
        <f t="shared" si="84"/>
        <v>2.3821293868494071</v>
      </c>
      <c r="Y791" s="93">
        <f t="shared" si="83"/>
        <v>2.7893595631426584</v>
      </c>
      <c r="Z791" s="93">
        <f t="shared" si="83"/>
        <v>3.2662066197780675</v>
      </c>
      <c r="AA791" s="93">
        <f t="shared" si="83"/>
        <v>3.8245717131794748</v>
      </c>
      <c r="AB791" s="93">
        <f t="shared" si="83"/>
        <v>4.4783905282288856</v>
      </c>
      <c r="AC791" s="95">
        <f t="shared" si="83"/>
        <v>5.2439810853114039</v>
      </c>
      <c r="AE791" s="96"/>
    </row>
    <row r="792" spans="3:31" ht="24.75" customHeight="1" x14ac:dyDescent="0.25">
      <c r="C792" s="91">
        <f>ABS(E792-Dashboard!$F$13)</f>
        <v>15.812870230159191</v>
      </c>
      <c r="D792" s="92">
        <f t="shared" si="87"/>
        <v>0.17105216512645102</v>
      </c>
      <c r="E792" s="93" cm="1">
        <f t="array" ref="E792">SUM('DRE + DCF'!$S$41/TIR!S792,'DRE + DCF'!$U$41:$AD$41/TIR!T792:AC792,TIR!F792)</f>
        <v>63.432870230159189</v>
      </c>
      <c r="F792" s="100">
        <f>'DRE + DCF'!$AE$38*'DRE + DCF'!$AE$39*(1+G792)/(R792-G792)/AC792</f>
        <v>35.80082680703083</v>
      </c>
      <c r="G792" s="92">
        <f>R792*(1-'DRE + DCF'!$AE$39)</f>
        <v>0.10263129907587061</v>
      </c>
      <c r="H792" s="94">
        <f t="shared" si="85"/>
        <v>0.17105216512645102</v>
      </c>
      <c r="I792" s="94">
        <f t="shared" si="88"/>
        <v>0.17105216512645102</v>
      </c>
      <c r="J792" s="94">
        <f t="shared" si="88"/>
        <v>0.17105216512645102</v>
      </c>
      <c r="K792" s="94">
        <f t="shared" si="88"/>
        <v>0.17105216512645102</v>
      </c>
      <c r="L792" s="94">
        <f t="shared" si="88"/>
        <v>0.17105216512645102</v>
      </c>
      <c r="M792" s="94">
        <f t="shared" si="88"/>
        <v>0.17105216512645102</v>
      </c>
      <c r="N792" s="94">
        <f t="shared" si="88"/>
        <v>0.17105216512645102</v>
      </c>
      <c r="O792" s="94">
        <f t="shared" si="88"/>
        <v>0.17105216512645102</v>
      </c>
      <c r="P792" s="94">
        <f t="shared" si="88"/>
        <v>0.17105216512645102</v>
      </c>
      <c r="Q792" s="94">
        <f t="shared" si="88"/>
        <v>0.17105216512645102</v>
      </c>
      <c r="R792" s="94">
        <f t="shared" si="88"/>
        <v>0.17105216512645102</v>
      </c>
      <c r="S792" s="93">
        <f>(1+H792)^((5-Dashboard!$F$9)*3/12)</f>
        <v>1.0821516368450639</v>
      </c>
      <c r="T792" s="93">
        <f t="shared" si="84"/>
        <v>1.2672560173225449</v>
      </c>
      <c r="U792" s="93">
        <f t="shared" si="84"/>
        <v>1.4840229028550893</v>
      </c>
      <c r="V792" s="93">
        <f t="shared" si="84"/>
        <v>1.7378682334856932</v>
      </c>
      <c r="W792" s="93">
        <f t="shared" si="84"/>
        <v>2.0351343575279017</v>
      </c>
      <c r="X792" s="93">
        <f t="shared" si="84"/>
        <v>2.3832484957062778</v>
      </c>
      <c r="Y792" s="93">
        <f t="shared" si="83"/>
        <v>2.7909083109311941</v>
      </c>
      <c r="Z792" s="93">
        <f t="shared" si="83"/>
        <v>3.2682992201853809</v>
      </c>
      <c r="AA792" s="93">
        <f t="shared" si="83"/>
        <v>3.8273488780791816</v>
      </c>
      <c r="AB792" s="93">
        <f t="shared" si="83"/>
        <v>4.4820251903689181</v>
      </c>
      <c r="AC792" s="95">
        <f t="shared" si="83"/>
        <v>5.2486853033328149</v>
      </c>
      <c r="AE792" s="96"/>
    </row>
    <row r="793" spans="3:31" ht="24.75" customHeight="1" x14ac:dyDescent="0.25">
      <c r="C793" s="91">
        <f>ABS(E793-Dashboard!$F$13)</f>
        <v>15.749634753429085</v>
      </c>
      <c r="D793" s="92">
        <f t="shared" si="87"/>
        <v>0.17115216512645101</v>
      </c>
      <c r="E793" s="93" cm="1">
        <f t="array" ref="E793">SUM('DRE + DCF'!$S$41/TIR!S793,'DRE + DCF'!$U$41:$AD$41/TIR!T793:AC793,TIR!F793)</f>
        <v>63.369634753429082</v>
      </c>
      <c r="F793" s="100">
        <f>'DRE + DCF'!$AE$38*'DRE + DCF'!$AE$39*(1+G793)/(R793-G793)/AC793</f>
        <v>35.749788915805894</v>
      </c>
      <c r="G793" s="92">
        <f>R793*(1-'DRE + DCF'!$AE$39)</f>
        <v>0.1026912990758706</v>
      </c>
      <c r="H793" s="94">
        <f t="shared" si="85"/>
        <v>0.17115216512645101</v>
      </c>
      <c r="I793" s="94">
        <f t="shared" si="88"/>
        <v>0.17115216512645101</v>
      </c>
      <c r="J793" s="94">
        <f t="shared" si="88"/>
        <v>0.17115216512645101</v>
      </c>
      <c r="K793" s="94">
        <f t="shared" si="88"/>
        <v>0.17115216512645101</v>
      </c>
      <c r="L793" s="94">
        <f t="shared" si="88"/>
        <v>0.17115216512645101</v>
      </c>
      <c r="M793" s="94">
        <f t="shared" si="88"/>
        <v>0.17115216512645101</v>
      </c>
      <c r="N793" s="94">
        <f t="shared" si="88"/>
        <v>0.17115216512645101</v>
      </c>
      <c r="O793" s="94">
        <f t="shared" si="88"/>
        <v>0.17115216512645101</v>
      </c>
      <c r="P793" s="94">
        <f t="shared" si="88"/>
        <v>0.17115216512645101</v>
      </c>
      <c r="Q793" s="94">
        <f t="shared" si="88"/>
        <v>0.17115216512645101</v>
      </c>
      <c r="R793" s="94">
        <f t="shared" si="88"/>
        <v>0.17115216512645101</v>
      </c>
      <c r="S793" s="93">
        <f>(1+H793)^((5-Dashboard!$F$9)*3/12)</f>
        <v>1.082197840104318</v>
      </c>
      <c r="T793" s="93">
        <f t="shared" si="84"/>
        <v>1.2674183435333408</v>
      </c>
      <c r="U793" s="93">
        <f t="shared" si="84"/>
        <v>1.4843397371500522</v>
      </c>
      <c r="V793" s="93">
        <f t="shared" si="84"/>
        <v>1.7383876969465106</v>
      </c>
      <c r="W793" s="93">
        <f t="shared" si="84"/>
        <v>2.0359165151080907</v>
      </c>
      <c r="X793" s="93">
        <f t="shared" si="84"/>
        <v>2.3843680346855392</v>
      </c>
      <c r="Y793" s="93">
        <f t="shared" si="83"/>
        <v>2.79245778628027</v>
      </c>
      <c r="Z793" s="93">
        <f t="shared" si="83"/>
        <v>3.2703929824263542</v>
      </c>
      <c r="AA793" s="93">
        <f t="shared" si="83"/>
        <v>3.830127822182976</v>
      </c>
      <c r="AB793" s="93">
        <f t="shared" si="83"/>
        <v>4.4856624916606505</v>
      </c>
      <c r="AC793" s="95">
        <f t="shared" si="83"/>
        <v>5.253393339134881</v>
      </c>
      <c r="AE793" s="96"/>
    </row>
    <row r="794" spans="3:31" ht="24.75" customHeight="1" x14ac:dyDescent="0.25">
      <c r="C794" s="91">
        <f>ABS(E794-Dashboard!$F$13)</f>
        <v>15.686495204344197</v>
      </c>
      <c r="D794" s="92">
        <f t="shared" si="87"/>
        <v>0.171252165126451</v>
      </c>
      <c r="E794" s="93" cm="1">
        <f t="array" ref="E794">SUM('DRE + DCF'!$S$41/TIR!S794,'DRE + DCF'!$U$41:$AD$41/TIR!T794:AC794,TIR!F794)</f>
        <v>63.306495204344195</v>
      </c>
      <c r="F794" s="100">
        <f>'DRE + DCF'!$AE$38*'DRE + DCF'!$AE$39*(1+G794)/(R794-G794)/AC794</f>
        <v>35.698838598480542</v>
      </c>
      <c r="G794" s="92">
        <f>R794*(1-'DRE + DCF'!$AE$39)</f>
        <v>0.10275129907587059</v>
      </c>
      <c r="H794" s="94">
        <f t="shared" si="85"/>
        <v>0.171252165126451</v>
      </c>
      <c r="I794" s="94">
        <f t="shared" si="88"/>
        <v>0.171252165126451</v>
      </c>
      <c r="J794" s="94">
        <f t="shared" si="88"/>
        <v>0.171252165126451</v>
      </c>
      <c r="K794" s="94">
        <f t="shared" si="88"/>
        <v>0.171252165126451</v>
      </c>
      <c r="L794" s="94">
        <f t="shared" si="88"/>
        <v>0.171252165126451</v>
      </c>
      <c r="M794" s="94">
        <f t="shared" si="88"/>
        <v>0.171252165126451</v>
      </c>
      <c r="N794" s="94">
        <f t="shared" si="88"/>
        <v>0.171252165126451</v>
      </c>
      <c r="O794" s="94">
        <f t="shared" si="88"/>
        <v>0.171252165126451</v>
      </c>
      <c r="P794" s="94">
        <f t="shared" si="88"/>
        <v>0.171252165126451</v>
      </c>
      <c r="Q794" s="94">
        <f t="shared" si="88"/>
        <v>0.171252165126451</v>
      </c>
      <c r="R794" s="94">
        <f t="shared" si="88"/>
        <v>0.171252165126451</v>
      </c>
      <c r="S794" s="93">
        <f>(1+H794)^((5-Dashboard!$F$9)*3/12)</f>
        <v>1.0822440413910583</v>
      </c>
      <c r="T794" s="93">
        <f t="shared" si="84"/>
        <v>1.2675806766744775</v>
      </c>
      <c r="U794" s="93">
        <f t="shared" si="84"/>
        <v>1.4846566120274336</v>
      </c>
      <c r="V794" s="93">
        <f t="shared" si="84"/>
        <v>1.7389072713064329</v>
      </c>
      <c r="W794" s="93">
        <f t="shared" si="84"/>
        <v>2.0366989064717882</v>
      </c>
      <c r="X794" s="93">
        <f t="shared" si="84"/>
        <v>2.3854880039157567</v>
      </c>
      <c r="Y794" s="93">
        <f t="shared" si="83"/>
        <v>2.7940079894695056</v>
      </c>
      <c r="Z794" s="93">
        <f t="shared" si="83"/>
        <v>3.2724879070467603</v>
      </c>
      <c r="AA794" s="93">
        <f t="shared" si="83"/>
        <v>3.8329085464786457</v>
      </c>
      <c r="AB794" s="93">
        <f t="shared" si="83"/>
        <v>4.4893024337947915</v>
      </c>
      <c r="AC794" s="95">
        <f t="shared" si="83"/>
        <v>5.2581051954895948</v>
      </c>
      <c r="AE794" s="96"/>
    </row>
    <row r="795" spans="3:31" ht="24.75" customHeight="1" x14ac:dyDescent="0.25">
      <c r="C795" s="91">
        <f>ABS(E795-Dashboard!$F$13)</f>
        <v>15.623451394102723</v>
      </c>
      <c r="D795" s="92">
        <f t="shared" si="87"/>
        <v>0.17135216512645099</v>
      </c>
      <c r="E795" s="93" cm="1">
        <f t="array" ref="E795">SUM('DRE + DCF'!$S$41/TIR!S795,'DRE + DCF'!$U$41:$AD$41/TIR!T795:AC795,TIR!F795)</f>
        <v>63.243451394102721</v>
      </c>
      <c r="F795" s="100">
        <f>'DRE + DCF'!$AE$38*'DRE + DCF'!$AE$39*(1+G795)/(R795-G795)/AC795</f>
        <v>35.647975673326897</v>
      </c>
      <c r="G795" s="92">
        <f>R795*(1-'DRE + DCF'!$AE$39)</f>
        <v>0.1028112990758706</v>
      </c>
      <c r="H795" s="94">
        <f t="shared" si="85"/>
        <v>0.17135216512645099</v>
      </c>
      <c r="I795" s="94">
        <f t="shared" si="88"/>
        <v>0.17135216512645099</v>
      </c>
      <c r="J795" s="94">
        <f t="shared" si="88"/>
        <v>0.17135216512645099</v>
      </c>
      <c r="K795" s="94">
        <f t="shared" si="88"/>
        <v>0.17135216512645099</v>
      </c>
      <c r="L795" s="94">
        <f t="shared" si="88"/>
        <v>0.17135216512645099</v>
      </c>
      <c r="M795" s="94">
        <f t="shared" si="88"/>
        <v>0.17135216512645099</v>
      </c>
      <c r="N795" s="94">
        <f t="shared" si="88"/>
        <v>0.17135216512645099</v>
      </c>
      <c r="O795" s="94">
        <f t="shared" si="88"/>
        <v>0.17135216512645099</v>
      </c>
      <c r="P795" s="94">
        <f t="shared" si="88"/>
        <v>0.17135216512645099</v>
      </c>
      <c r="Q795" s="94">
        <f t="shared" si="88"/>
        <v>0.17135216512645099</v>
      </c>
      <c r="R795" s="94">
        <f t="shared" si="88"/>
        <v>0.17135216512645099</v>
      </c>
      <c r="S795" s="93">
        <f>(1+H795)^((5-Dashboard!$F$9)*3/12)</f>
        <v>1.0822902407055377</v>
      </c>
      <c r="T795" s="93">
        <f t="shared" si="84"/>
        <v>1.2677430167456594</v>
      </c>
      <c r="U795" s="93">
        <f t="shared" si="84"/>
        <v>1.4849735274889666</v>
      </c>
      <c r="V795" s="93">
        <f t="shared" si="84"/>
        <v>1.7394269565796643</v>
      </c>
      <c r="W795" s="93">
        <f t="shared" si="84"/>
        <v>2.0374815316689028</v>
      </c>
      <c r="X795" s="93">
        <f t="shared" si="84"/>
        <v>2.3866084035255266</v>
      </c>
      <c r="Y795" s="93">
        <f t="shared" si="83"/>
        <v>2.7955589207786082</v>
      </c>
      <c r="Z795" s="93">
        <f t="shared" si="83"/>
        <v>3.2745839945925872</v>
      </c>
      <c r="AA795" s="93">
        <f t="shared" si="83"/>
        <v>3.8356910519544494</v>
      </c>
      <c r="AB795" s="93">
        <f t="shared" si="83"/>
        <v>4.492945018462998</v>
      </c>
      <c r="AC795" s="95">
        <f t="shared" si="83"/>
        <v>5.2628208751707346</v>
      </c>
      <c r="AE795" s="96"/>
    </row>
    <row r="796" spans="3:31" ht="24.75" customHeight="1" x14ac:dyDescent="0.25">
      <c r="C796" s="91">
        <f>ABS(E796-Dashboard!$F$13)</f>
        <v>15.560503134365057</v>
      </c>
      <c r="D796" s="92">
        <f t="shared" si="87"/>
        <v>0.17145216512645098</v>
      </c>
      <c r="E796" s="93" cm="1">
        <f t="array" ref="E796">SUM('DRE + DCF'!$S$41/TIR!S796,'DRE + DCF'!$U$41:$AD$41/TIR!T796:AC796,TIR!F796)</f>
        <v>63.180503134365054</v>
      </c>
      <c r="F796" s="100">
        <f>'DRE + DCF'!$AE$38*'DRE + DCF'!$AE$39*(1+G796)/(R796-G796)/AC796</f>
        <v>35.59719995907237</v>
      </c>
      <c r="G796" s="92">
        <f>R796*(1-'DRE + DCF'!$AE$39)</f>
        <v>0.10287129907587059</v>
      </c>
      <c r="H796" s="94">
        <f t="shared" si="85"/>
        <v>0.17145216512645098</v>
      </c>
      <c r="I796" s="94">
        <f t="shared" si="88"/>
        <v>0.17145216512645098</v>
      </c>
      <c r="J796" s="94">
        <f t="shared" si="88"/>
        <v>0.17145216512645098</v>
      </c>
      <c r="K796" s="94">
        <f t="shared" si="88"/>
        <v>0.17145216512645098</v>
      </c>
      <c r="L796" s="94">
        <f t="shared" si="88"/>
        <v>0.17145216512645098</v>
      </c>
      <c r="M796" s="94">
        <f t="shared" si="88"/>
        <v>0.17145216512645098</v>
      </c>
      <c r="N796" s="94">
        <f t="shared" si="88"/>
        <v>0.17145216512645098</v>
      </c>
      <c r="O796" s="94">
        <f t="shared" si="88"/>
        <v>0.17145216512645098</v>
      </c>
      <c r="P796" s="94">
        <f t="shared" si="88"/>
        <v>0.17145216512645098</v>
      </c>
      <c r="Q796" s="94">
        <f t="shared" si="88"/>
        <v>0.17145216512645098</v>
      </c>
      <c r="R796" s="94">
        <f t="shared" si="88"/>
        <v>0.17145216512645098</v>
      </c>
      <c r="S796" s="93">
        <f>(1+H796)^((5-Dashboard!$F$9)*3/12)</f>
        <v>1.0823364380480087</v>
      </c>
      <c r="T796" s="93">
        <f t="shared" si="84"/>
        <v>1.2679053637465907</v>
      </c>
      <c r="U796" s="93">
        <f t="shared" si="84"/>
        <v>1.485290483536384</v>
      </c>
      <c r="V796" s="93">
        <f t="shared" si="84"/>
        <v>1.7399467527804102</v>
      </c>
      <c r="W796" s="93">
        <f t="shared" si="84"/>
        <v>2.0382643907493492</v>
      </c>
      <c r="X796" s="93">
        <f t="shared" si="84"/>
        <v>2.3877292336434714</v>
      </c>
      <c r="Y796" s="93">
        <f t="shared" si="83"/>
        <v>2.7971105804873662</v>
      </c>
      <c r="Z796" s="93">
        <f t="shared" si="83"/>
        <v>3.2766812456100292</v>
      </c>
      <c r="AA796" s="93">
        <f t="shared" si="83"/>
        <v>3.8384753395991047</v>
      </c>
      <c r="AB796" s="93">
        <f t="shared" si="83"/>
        <v>4.4965902473578598</v>
      </c>
      <c r="AC796" s="95">
        <f t="shared" si="83"/>
        <v>5.2675403809538484</v>
      </c>
      <c r="AE796" s="96"/>
    </row>
    <row r="797" spans="3:31" ht="24.75" customHeight="1" x14ac:dyDescent="0.25">
      <c r="C797" s="91">
        <f>ABS(E797-Dashboard!$F$13)</f>
        <v>15.49765023725255</v>
      </c>
      <c r="D797" s="92">
        <f t="shared" si="87"/>
        <v>0.17155216512645097</v>
      </c>
      <c r="E797" s="93" cm="1">
        <f t="array" ref="E797">SUM('DRE + DCF'!$S$41/TIR!S797,'DRE + DCF'!$U$41:$AD$41/TIR!T797:AC797,TIR!F797)</f>
        <v>63.117650237252548</v>
      </c>
      <c r="F797" s="100">
        <f>'DRE + DCF'!$AE$38*'DRE + DCF'!$AE$39*(1+G797)/(R797-G797)/AC797</f>
        <v>35.546511274898364</v>
      </c>
      <c r="G797" s="92">
        <f>R797*(1-'DRE + DCF'!$AE$39)</f>
        <v>0.10293129907587058</v>
      </c>
      <c r="H797" s="94">
        <f t="shared" si="85"/>
        <v>0.17155216512645097</v>
      </c>
      <c r="I797" s="94">
        <f t="shared" si="88"/>
        <v>0.17155216512645097</v>
      </c>
      <c r="J797" s="94">
        <f t="shared" si="88"/>
        <v>0.17155216512645097</v>
      </c>
      <c r="K797" s="94">
        <f t="shared" si="88"/>
        <v>0.17155216512645097</v>
      </c>
      <c r="L797" s="94">
        <f t="shared" si="88"/>
        <v>0.17155216512645097</v>
      </c>
      <c r="M797" s="94">
        <f t="shared" si="88"/>
        <v>0.17155216512645097</v>
      </c>
      <c r="N797" s="94">
        <f t="shared" si="88"/>
        <v>0.17155216512645097</v>
      </c>
      <c r="O797" s="94">
        <f t="shared" si="88"/>
        <v>0.17155216512645097</v>
      </c>
      <c r="P797" s="94">
        <f t="shared" si="88"/>
        <v>0.17155216512645097</v>
      </c>
      <c r="Q797" s="94">
        <f t="shared" si="88"/>
        <v>0.17155216512645097</v>
      </c>
      <c r="R797" s="94">
        <f t="shared" si="88"/>
        <v>0.17155216512645097</v>
      </c>
      <c r="S797" s="93">
        <f>(1+H797)^((5-Dashboard!$F$9)*3/12)</f>
        <v>1.0823826334187236</v>
      </c>
      <c r="T797" s="93">
        <f t="shared" si="84"/>
        <v>1.2680677176769752</v>
      </c>
      <c r="U797" s="93">
        <f t="shared" si="84"/>
        <v>1.4856074801714174</v>
      </c>
      <c r="V797" s="93">
        <f t="shared" si="84"/>
        <v>1.7404666599228751</v>
      </c>
      <c r="W797" s="93">
        <f t="shared" si="84"/>
        <v>2.0390474837630466</v>
      </c>
      <c r="X797" s="93">
        <f t="shared" si="84"/>
        <v>2.3888504943982389</v>
      </c>
      <c r="Y797" s="93">
        <f t="shared" si="83"/>
        <v>2.7986629688756492</v>
      </c>
      <c r="Z797" s="93">
        <f t="shared" si="83"/>
        <v>3.2787796606454878</v>
      </c>
      <c r="AA797" s="93">
        <f t="shared" si="83"/>
        <v>3.841261410401791</v>
      </c>
      <c r="AB797" s="93">
        <f t="shared" si="83"/>
        <v>4.5002381221729024</v>
      </c>
      <c r="AC797" s="95">
        <f t="shared" si="83"/>
        <v>5.2722637156162575</v>
      </c>
      <c r="AE797" s="96"/>
    </row>
    <row r="798" spans="3:31" ht="24.75" customHeight="1" x14ac:dyDescent="0.25">
      <c r="C798" s="91">
        <f>ABS(E798-Dashboard!$F$13)</f>
        <v>15.434892515345872</v>
      </c>
      <c r="D798" s="92">
        <f t="shared" si="87"/>
        <v>0.17165216512645096</v>
      </c>
      <c r="E798" s="93" cm="1">
        <f t="array" ref="E798">SUM('DRE + DCF'!$S$41/TIR!S798,'DRE + DCF'!$U$41:$AD$41/TIR!T798:AC798,TIR!F798)</f>
        <v>63.05489251534587</v>
      </c>
      <c r="F798" s="100">
        <f>'DRE + DCF'!$AE$38*'DRE + DCF'!$AE$39*(1+G798)/(R798-G798)/AC798</f>
        <v>35.495909440438766</v>
      </c>
      <c r="G798" s="92">
        <f>R798*(1-'DRE + DCF'!$AE$39)</f>
        <v>0.10299129907587057</v>
      </c>
      <c r="H798" s="94">
        <f t="shared" si="85"/>
        <v>0.17165216512645096</v>
      </c>
      <c r="I798" s="94">
        <f t="shared" si="88"/>
        <v>0.17165216512645096</v>
      </c>
      <c r="J798" s="94">
        <f t="shared" si="88"/>
        <v>0.17165216512645096</v>
      </c>
      <c r="K798" s="94">
        <f t="shared" si="88"/>
        <v>0.17165216512645096</v>
      </c>
      <c r="L798" s="94">
        <f t="shared" si="88"/>
        <v>0.17165216512645096</v>
      </c>
      <c r="M798" s="94">
        <f t="shared" si="88"/>
        <v>0.17165216512645096</v>
      </c>
      <c r="N798" s="94">
        <f t="shared" si="88"/>
        <v>0.17165216512645096</v>
      </c>
      <c r="O798" s="94">
        <f t="shared" si="88"/>
        <v>0.17165216512645096</v>
      </c>
      <c r="P798" s="94">
        <f t="shared" si="88"/>
        <v>0.17165216512645096</v>
      </c>
      <c r="Q798" s="94">
        <f t="shared" si="88"/>
        <v>0.17165216512645096</v>
      </c>
      <c r="R798" s="94">
        <f t="shared" si="88"/>
        <v>0.17165216512645096</v>
      </c>
      <c r="S798" s="93">
        <f>(1+H798)^((5-Dashboard!$F$9)*3/12)</f>
        <v>1.082428826817935</v>
      </c>
      <c r="T798" s="93">
        <f t="shared" si="84"/>
        <v>1.2682300785365177</v>
      </c>
      <c r="U798" s="93">
        <f t="shared" si="84"/>
        <v>1.4859245173957998</v>
      </c>
      <c r="V798" s="93">
        <f t="shared" si="84"/>
        <v>1.7409866780212655</v>
      </c>
      <c r="W798" s="93">
        <f t="shared" si="84"/>
        <v>2.039830810759923</v>
      </c>
      <c r="X798" s="93">
        <f t="shared" si="84"/>
        <v>2.3899721859185075</v>
      </c>
      <c r="Y798" s="93">
        <f t="shared" si="83"/>
        <v>2.8002160862234158</v>
      </c>
      <c r="Z798" s="93">
        <f t="shared" si="83"/>
        <v>3.2808792402455818</v>
      </c>
      <c r="AA798" s="93">
        <f t="shared" si="83"/>
        <v>3.8440492653521612</v>
      </c>
      <c r="AB798" s="93">
        <f t="shared" si="83"/>
        <v>4.5038886446026023</v>
      </c>
      <c r="AC798" s="95">
        <f t="shared" si="83"/>
        <v>5.276990881937075</v>
      </c>
      <c r="AE798" s="96"/>
    </row>
    <row r="799" spans="3:31" ht="24.75" customHeight="1" x14ac:dyDescent="0.25">
      <c r="C799" s="91">
        <f>ABS(E799-Dashboard!$F$13)</f>
        <v>15.37222978168392</v>
      </c>
      <c r="D799" s="92">
        <f t="shared" si="87"/>
        <v>0.17175216512645095</v>
      </c>
      <c r="E799" s="93" cm="1">
        <f t="array" ref="E799">SUM('DRE + DCF'!$S$41/TIR!S799,'DRE + DCF'!$U$41:$AD$41/TIR!T799:AC799,TIR!F799)</f>
        <v>62.992229781683918</v>
      </c>
      <c r="F799" s="100">
        <f>'DRE + DCF'!$AE$38*'DRE + DCF'!$AE$39*(1+G799)/(R799-G799)/AC799</f>
        <v>35.445394275778732</v>
      </c>
      <c r="G799" s="92">
        <f>R799*(1-'DRE + DCF'!$AE$39)</f>
        <v>0.10305129907587056</v>
      </c>
      <c r="H799" s="94">
        <f t="shared" si="85"/>
        <v>0.17175216512645095</v>
      </c>
      <c r="I799" s="94">
        <f t="shared" si="88"/>
        <v>0.17175216512645095</v>
      </c>
      <c r="J799" s="94">
        <f t="shared" si="88"/>
        <v>0.17175216512645095</v>
      </c>
      <c r="K799" s="94">
        <f t="shared" si="88"/>
        <v>0.17175216512645095</v>
      </c>
      <c r="L799" s="94">
        <f t="shared" si="88"/>
        <v>0.17175216512645095</v>
      </c>
      <c r="M799" s="94">
        <f t="shared" si="88"/>
        <v>0.17175216512645095</v>
      </c>
      <c r="N799" s="94">
        <f t="shared" si="88"/>
        <v>0.17175216512645095</v>
      </c>
      <c r="O799" s="94">
        <f t="shared" si="88"/>
        <v>0.17175216512645095</v>
      </c>
      <c r="P799" s="94">
        <f t="shared" si="88"/>
        <v>0.17175216512645095</v>
      </c>
      <c r="Q799" s="94">
        <f t="shared" si="88"/>
        <v>0.17175216512645095</v>
      </c>
      <c r="R799" s="94">
        <f t="shared" si="88"/>
        <v>0.17175216512645095</v>
      </c>
      <c r="S799" s="93">
        <f>(1+H799)^((5-Dashboard!$F$9)*3/12)</f>
        <v>1.0824750182458951</v>
      </c>
      <c r="T799" s="93">
        <f t="shared" si="84"/>
        <v>1.2683924463249219</v>
      </c>
      <c r="U799" s="93">
        <f t="shared" si="84"/>
        <v>1.4862415952112629</v>
      </c>
      <c r="V799" s="93">
        <f t="shared" si="84"/>
        <v>1.7415068070897874</v>
      </c>
      <c r="W799" s="93">
        <f t="shared" si="84"/>
        <v>2.040614371789911</v>
      </c>
      <c r="X799" s="93">
        <f t="shared" si="84"/>
        <v>2.3910943083329808</v>
      </c>
      <c r="Y799" s="93">
        <f t="shared" si="83"/>
        <v>2.8017699328107035</v>
      </c>
      <c r="Z799" s="93">
        <f t="shared" si="83"/>
        <v>3.2829799849571324</v>
      </c>
      <c r="AA799" s="93">
        <f t="shared" si="83"/>
        <v>3.8468389054403231</v>
      </c>
      <c r="AB799" s="93">
        <f t="shared" si="83"/>
        <v>4.5075418163423651</v>
      </c>
      <c r="AC799" s="95">
        <f t="shared" si="83"/>
        <v>5.2817218826971812</v>
      </c>
      <c r="AE799" s="96"/>
    </row>
    <row r="800" spans="3:31" ht="24.75" customHeight="1" x14ac:dyDescent="0.25">
      <c r="C800" s="91">
        <f>ABS(E800-Dashboard!$F$13)</f>
        <v>15.309661849762279</v>
      </c>
      <c r="D800" s="92">
        <f t="shared" si="87"/>
        <v>0.17185216512645093</v>
      </c>
      <c r="E800" s="93" cm="1">
        <f t="array" ref="E800">SUM('DRE + DCF'!$S$41/TIR!S800,'DRE + DCF'!$U$41:$AD$41/TIR!T800:AC800,TIR!F800)</f>
        <v>62.929661849762276</v>
      </c>
      <c r="F800" s="100">
        <f>'DRE + DCF'!$AE$38*'DRE + DCF'!$AE$39*(1+G800)/(R800-G800)/AC800</f>
        <v>35.394965601453258</v>
      </c>
      <c r="G800" s="92">
        <f>R800*(1-'DRE + DCF'!$AE$39)</f>
        <v>0.10311129907587056</v>
      </c>
      <c r="H800" s="94">
        <f t="shared" si="85"/>
        <v>0.17185216512645093</v>
      </c>
      <c r="I800" s="94">
        <f t="shared" si="88"/>
        <v>0.17185216512645093</v>
      </c>
      <c r="J800" s="94">
        <f t="shared" si="88"/>
        <v>0.17185216512645093</v>
      </c>
      <c r="K800" s="94">
        <f t="shared" si="88"/>
        <v>0.17185216512645093</v>
      </c>
      <c r="L800" s="94">
        <f t="shared" si="88"/>
        <v>0.17185216512645093</v>
      </c>
      <c r="M800" s="94">
        <f t="shared" si="88"/>
        <v>0.17185216512645093</v>
      </c>
      <c r="N800" s="94">
        <f t="shared" si="88"/>
        <v>0.17185216512645093</v>
      </c>
      <c r="O800" s="94">
        <f t="shared" si="88"/>
        <v>0.17185216512645093</v>
      </c>
      <c r="P800" s="94">
        <f t="shared" si="88"/>
        <v>0.17185216512645093</v>
      </c>
      <c r="Q800" s="94">
        <f t="shared" si="88"/>
        <v>0.17185216512645093</v>
      </c>
      <c r="R800" s="94">
        <f t="shared" si="88"/>
        <v>0.17185216512645093</v>
      </c>
      <c r="S800" s="93">
        <f>(1+H800)^((5-Dashboard!$F$9)*3/12)</f>
        <v>1.0825212077028565</v>
      </c>
      <c r="T800" s="93">
        <f t="shared" si="84"/>
        <v>1.2685548210418929</v>
      </c>
      <c r="U800" s="93">
        <f t="shared" si="84"/>
        <v>1.4865587136195395</v>
      </c>
      <c r="V800" s="93">
        <f t="shared" si="84"/>
        <v>1.7420270471426489</v>
      </c>
      <c r="W800" s="93">
        <f t="shared" si="84"/>
        <v>2.0413981669029511</v>
      </c>
      <c r="X800" s="93">
        <f t="shared" si="84"/>
        <v>2.3922168617703909</v>
      </c>
      <c r="Y800" s="93">
        <f t="shared" si="83"/>
        <v>2.8033245089176364</v>
      </c>
      <c r="Z800" s="93">
        <f t="shared" si="83"/>
        <v>3.2850818953271768</v>
      </c>
      <c r="AA800" s="93">
        <f t="shared" si="83"/>
        <v>3.849630331656857</v>
      </c>
      <c r="AB800" s="93">
        <f t="shared" si="83"/>
        <v>4.5111976390885449</v>
      </c>
      <c r="AC800" s="95">
        <f t="shared" si="83"/>
        <v>5.2864567206792445</v>
      </c>
      <c r="AE800" s="96"/>
    </row>
    <row r="801" spans="3:31" ht="24.75" customHeight="1" x14ac:dyDescent="0.25">
      <c r="C801" s="91">
        <f>ABS(E801-Dashboard!$F$13)</f>
        <v>15.247188533531947</v>
      </c>
      <c r="D801" s="92">
        <f t="shared" si="87"/>
        <v>0.17195216512645092</v>
      </c>
      <c r="E801" s="93" cm="1">
        <f t="array" ref="E801">SUM('DRE + DCF'!$S$41/TIR!S801,'DRE + DCF'!$U$41:$AD$41/TIR!T801:AC801,TIR!F801)</f>
        <v>62.867188533531944</v>
      </c>
      <c r="F801" s="100">
        <f>'DRE + DCF'!$AE$38*'DRE + DCF'!$AE$39*(1+G801)/(R801-G801)/AC801</f>
        <v>35.344623238445855</v>
      </c>
      <c r="G801" s="92">
        <f>R801*(1-'DRE + DCF'!$AE$39)</f>
        <v>0.10317129907587055</v>
      </c>
      <c r="H801" s="94">
        <f t="shared" si="85"/>
        <v>0.17195216512645092</v>
      </c>
      <c r="I801" s="94">
        <f t="shared" si="88"/>
        <v>0.17195216512645092</v>
      </c>
      <c r="J801" s="94">
        <f t="shared" si="88"/>
        <v>0.17195216512645092</v>
      </c>
      <c r="K801" s="94">
        <f t="shared" si="88"/>
        <v>0.17195216512645092</v>
      </c>
      <c r="L801" s="94">
        <f t="shared" si="88"/>
        <v>0.17195216512645092</v>
      </c>
      <c r="M801" s="94">
        <f t="shared" si="88"/>
        <v>0.17195216512645092</v>
      </c>
      <c r="N801" s="94">
        <f t="shared" si="88"/>
        <v>0.17195216512645092</v>
      </c>
      <c r="O801" s="94">
        <f t="shared" si="88"/>
        <v>0.17195216512645092</v>
      </c>
      <c r="P801" s="94">
        <f t="shared" si="88"/>
        <v>0.17195216512645092</v>
      </c>
      <c r="Q801" s="94">
        <f t="shared" si="88"/>
        <v>0.17195216512645092</v>
      </c>
      <c r="R801" s="94">
        <f t="shared" si="88"/>
        <v>0.17195216512645092</v>
      </c>
      <c r="S801" s="93">
        <f>(1+H801)^((5-Dashboard!$F$9)*3/12)</f>
        <v>1.0825673951890713</v>
      </c>
      <c r="T801" s="93">
        <f t="shared" si="84"/>
        <v>1.2687172026871343</v>
      </c>
      <c r="U801" s="93">
        <f t="shared" si="84"/>
        <v>1.4868758726223612</v>
      </c>
      <c r="V801" s="93">
        <f t="shared" si="84"/>
        <v>1.7425473981940571</v>
      </c>
      <c r="W801" s="93">
        <f t="shared" si="84"/>
        <v>2.042182196148989</v>
      </c>
      <c r="X801" s="93">
        <f t="shared" si="84"/>
        <v>2.3933398463594981</v>
      </c>
      <c r="Y801" s="93">
        <f t="shared" si="83"/>
        <v>2.8048798148244209</v>
      </c>
      <c r="Z801" s="93">
        <f t="shared" si="83"/>
        <v>3.2871849719029584</v>
      </c>
      <c r="AA801" s="93">
        <f t="shared" si="83"/>
        <v>3.8524235449928037</v>
      </c>
      <c r="AB801" s="93">
        <f t="shared" si="83"/>
        <v>4.5148561145384338</v>
      </c>
      <c r="AC801" s="95">
        <f t="shared" si="83"/>
        <v>5.2911953986677132</v>
      </c>
      <c r="AE801" s="96"/>
    </row>
    <row r="802" spans="3:31" ht="24.75" customHeight="1" x14ac:dyDescent="0.25">
      <c r="C802" s="91">
        <f>ABS(E802-Dashboard!$F$13)</f>
        <v>15.184809647397991</v>
      </c>
      <c r="D802" s="92">
        <f t="shared" si="87"/>
        <v>0.17205216512645091</v>
      </c>
      <c r="E802" s="93" cm="1">
        <f t="array" ref="E802">SUM('DRE + DCF'!$S$41/TIR!S802,'DRE + DCF'!$U$41:$AD$41/TIR!T802:AC802,TIR!F802)</f>
        <v>62.804809647397988</v>
      </c>
      <c r="F802" s="100">
        <f>'DRE + DCF'!$AE$38*'DRE + DCF'!$AE$39*(1+G802)/(R802-G802)/AC802</f>
        <v>35.29436700818723</v>
      </c>
      <c r="G802" s="92">
        <f>R802*(1-'DRE + DCF'!$AE$39)</f>
        <v>0.10323129907587054</v>
      </c>
      <c r="H802" s="94">
        <f t="shared" si="85"/>
        <v>0.17205216512645091</v>
      </c>
      <c r="I802" s="94">
        <f t="shared" si="88"/>
        <v>0.17205216512645091</v>
      </c>
      <c r="J802" s="94">
        <f t="shared" si="88"/>
        <v>0.17205216512645091</v>
      </c>
      <c r="K802" s="94">
        <f t="shared" si="88"/>
        <v>0.17205216512645091</v>
      </c>
      <c r="L802" s="94">
        <f t="shared" si="88"/>
        <v>0.17205216512645091</v>
      </c>
      <c r="M802" s="94">
        <f t="shared" si="88"/>
        <v>0.17205216512645091</v>
      </c>
      <c r="N802" s="94">
        <f t="shared" si="88"/>
        <v>0.17205216512645091</v>
      </c>
      <c r="O802" s="94">
        <f t="shared" si="88"/>
        <v>0.17205216512645091</v>
      </c>
      <c r="P802" s="94">
        <f t="shared" si="88"/>
        <v>0.17205216512645091</v>
      </c>
      <c r="Q802" s="94">
        <f t="shared" si="88"/>
        <v>0.17205216512645091</v>
      </c>
      <c r="R802" s="94">
        <f t="shared" si="88"/>
        <v>0.17205216512645091</v>
      </c>
      <c r="S802" s="93">
        <f>(1+H802)^((5-Dashboard!$F$9)*3/12)</f>
        <v>1.0826135807047919</v>
      </c>
      <c r="T802" s="93">
        <f t="shared" si="84"/>
        <v>1.268879591260351</v>
      </c>
      <c r="U802" s="93">
        <f t="shared" si="84"/>
        <v>1.4871930722214604</v>
      </c>
      <c r="V802" s="93">
        <f t="shared" si="84"/>
        <v>1.7430678602582208</v>
      </c>
      <c r="W802" s="93">
        <f t="shared" si="84"/>
        <v>2.0429664595779777</v>
      </c>
      <c r="X802" s="93">
        <f t="shared" si="84"/>
        <v>2.3944632622290887</v>
      </c>
      <c r="Y802" s="93">
        <f t="shared" si="83"/>
        <v>2.8064358508113481</v>
      </c>
      <c r="Z802" s="93">
        <f t="shared" si="83"/>
        <v>3.2892892152319337</v>
      </c>
      <c r="AA802" s="93">
        <f t="shared" si="83"/>
        <v>3.8552185464396724</v>
      </c>
      <c r="AB802" s="93">
        <f t="shared" si="83"/>
        <v>4.5185172443902664</v>
      </c>
      <c r="AC802" s="95">
        <f t="shared" si="83"/>
        <v>5.2959379194488161</v>
      </c>
      <c r="AE802" s="96"/>
    </row>
    <row r="803" spans="3:31" ht="24.75" customHeight="1" x14ac:dyDescent="0.25">
      <c r="C803" s="91">
        <f>ABS(E803-Dashboard!$F$13)</f>
        <v>15.122525006218211</v>
      </c>
      <c r="D803" s="92">
        <f t="shared" si="87"/>
        <v>0.1721521651264509</v>
      </c>
      <c r="E803" s="93" cm="1">
        <f t="array" ref="E803">SUM('DRE + DCF'!$S$41/TIR!S803,'DRE + DCF'!$U$41:$AD$41/TIR!T803:AC803,TIR!F803)</f>
        <v>62.742525006218209</v>
      </c>
      <c r="F803" s="100">
        <f>'DRE + DCF'!$AE$38*'DRE + DCF'!$AE$39*(1+G803)/(R803-G803)/AC803</f>
        <v>35.244196732553938</v>
      </c>
      <c r="G803" s="92">
        <f>R803*(1-'DRE + DCF'!$AE$39)</f>
        <v>0.10329129907587054</v>
      </c>
      <c r="H803" s="94">
        <f t="shared" si="85"/>
        <v>0.1721521651264509</v>
      </c>
      <c r="I803" s="94">
        <f t="shared" si="88"/>
        <v>0.1721521651264509</v>
      </c>
      <c r="J803" s="94">
        <f t="shared" si="88"/>
        <v>0.1721521651264509</v>
      </c>
      <c r="K803" s="94">
        <f t="shared" si="88"/>
        <v>0.1721521651264509</v>
      </c>
      <c r="L803" s="94">
        <f t="shared" si="88"/>
        <v>0.1721521651264509</v>
      </c>
      <c r="M803" s="94">
        <f t="shared" si="88"/>
        <v>0.1721521651264509</v>
      </c>
      <c r="N803" s="94">
        <f t="shared" si="88"/>
        <v>0.1721521651264509</v>
      </c>
      <c r="O803" s="94">
        <f t="shared" si="88"/>
        <v>0.1721521651264509</v>
      </c>
      <c r="P803" s="94">
        <f t="shared" si="88"/>
        <v>0.1721521651264509</v>
      </c>
      <c r="Q803" s="94">
        <f t="shared" si="88"/>
        <v>0.1721521651264509</v>
      </c>
      <c r="R803" s="94">
        <f t="shared" si="88"/>
        <v>0.1721521651264509</v>
      </c>
      <c r="S803" s="93">
        <f>(1+H803)^((5-Dashboard!$F$9)*3/12)</f>
        <v>1.0826597642502702</v>
      </c>
      <c r="T803" s="93">
        <f t="shared" si="84"/>
        <v>1.269041986761247</v>
      </c>
      <c r="U803" s="93">
        <f t="shared" si="84"/>
        <v>1.4875103124185685</v>
      </c>
      <c r="V803" s="93">
        <f t="shared" si="84"/>
        <v>1.7435884333493483</v>
      </c>
      <c r="W803" s="93">
        <f t="shared" si="84"/>
        <v>2.0437509572398751</v>
      </c>
      <c r="X803" s="93">
        <f t="shared" si="84"/>
        <v>2.3955871095079759</v>
      </c>
      <c r="Y803" s="93">
        <f t="shared" ref="Y803:AC853" si="89">(X803)*(1+N803)</f>
        <v>2.8079926171587899</v>
      </c>
      <c r="Z803" s="93">
        <f t="shared" si="89"/>
        <v>3.2913946258617646</v>
      </c>
      <c r="AA803" s="93">
        <f t="shared" si="89"/>
        <v>3.8580153369894319</v>
      </c>
      <c r="AB803" s="93">
        <f t="shared" si="89"/>
        <v>4.5221810303432166</v>
      </c>
      <c r="AC803" s="95">
        <f t="shared" si="89"/>
        <v>5.3006842858105658</v>
      </c>
      <c r="AE803" s="96"/>
    </row>
    <row r="804" spans="3:31" ht="24.75" customHeight="1" x14ac:dyDescent="0.25">
      <c r="C804" s="91">
        <f>ABS(E804-Dashboard!$F$13)</f>
        <v>15.060334425301697</v>
      </c>
      <c r="D804" s="92">
        <f t="shared" si="87"/>
        <v>0.17225216512645089</v>
      </c>
      <c r="E804" s="93" cm="1">
        <f t="array" ref="E804">SUM('DRE + DCF'!$S$41/TIR!S804,'DRE + DCF'!$U$41:$AD$41/TIR!T804:AC804,TIR!F804)</f>
        <v>62.680334425301695</v>
      </c>
      <c r="F804" s="100">
        <f>'DRE + DCF'!$AE$38*'DRE + DCF'!$AE$39*(1+G804)/(R804-G804)/AC804</f>
        <v>35.194112233867003</v>
      </c>
      <c r="G804" s="92">
        <f>R804*(1-'DRE + DCF'!$AE$39)</f>
        <v>0.10335129907587053</v>
      </c>
      <c r="H804" s="94">
        <f t="shared" si="85"/>
        <v>0.17225216512645089</v>
      </c>
      <c r="I804" s="94">
        <f t="shared" si="88"/>
        <v>0.17225216512645089</v>
      </c>
      <c r="J804" s="94">
        <f t="shared" si="88"/>
        <v>0.17225216512645089</v>
      </c>
      <c r="K804" s="94">
        <f t="shared" si="88"/>
        <v>0.17225216512645089</v>
      </c>
      <c r="L804" s="94">
        <f t="shared" si="88"/>
        <v>0.17225216512645089</v>
      </c>
      <c r="M804" s="94">
        <f t="shared" si="88"/>
        <v>0.17225216512645089</v>
      </c>
      <c r="N804" s="94">
        <f t="shared" si="88"/>
        <v>0.17225216512645089</v>
      </c>
      <c r="O804" s="94">
        <f t="shared" si="88"/>
        <v>0.17225216512645089</v>
      </c>
      <c r="P804" s="94">
        <f t="shared" si="88"/>
        <v>0.17225216512645089</v>
      </c>
      <c r="Q804" s="94">
        <f t="shared" si="88"/>
        <v>0.17225216512645089</v>
      </c>
      <c r="R804" s="94">
        <f t="shared" si="88"/>
        <v>0.17225216512645089</v>
      </c>
      <c r="S804" s="93">
        <f>(1+H804)^((5-Dashboard!$F$9)*3/12)</f>
        <v>1.0827059458257586</v>
      </c>
      <c r="T804" s="93">
        <f t="shared" ref="T804:X854" si="90">(S804)*(1+I804)</f>
        <v>1.2692043891895273</v>
      </c>
      <c r="U804" s="93">
        <f t="shared" si="90"/>
        <v>1.4878275932154179</v>
      </c>
      <c r="V804" s="93">
        <f t="shared" si="90"/>
        <v>1.7441091174816499</v>
      </c>
      <c r="W804" s="93">
        <f t="shared" si="90"/>
        <v>2.0445356891846473</v>
      </c>
      <c r="X804" s="93">
        <f t="shared" si="90"/>
        <v>2.3967113883250031</v>
      </c>
      <c r="Y804" s="93">
        <f t="shared" si="89"/>
        <v>2.8095501141472066</v>
      </c>
      <c r="Z804" s="93">
        <f t="shared" si="89"/>
        <v>3.29350120434033</v>
      </c>
      <c r="AA804" s="93">
        <f t="shared" si="89"/>
        <v>3.8608139176345251</v>
      </c>
      <c r="AB804" s="93">
        <f t="shared" si="89"/>
        <v>4.5258474740974064</v>
      </c>
      <c r="AC804" s="95">
        <f t="shared" si="89"/>
        <v>5.3054345005427628</v>
      </c>
      <c r="AE804" s="96"/>
    </row>
    <row r="805" spans="3:31" ht="24.75" customHeight="1" x14ac:dyDescent="0.25">
      <c r="C805" s="91">
        <f>ABS(E805-Dashboard!$F$13)</f>
        <v>14.998237720407623</v>
      </c>
      <c r="D805" s="92">
        <f t="shared" si="87"/>
        <v>0.17235216512645088</v>
      </c>
      <c r="E805" s="93" cm="1">
        <f t="array" ref="E805">SUM('DRE + DCF'!$S$41/TIR!S805,'DRE + DCF'!$U$41:$AD$41/TIR!T805:AC805,TIR!F805)</f>
        <v>62.61823772040762</v>
      </c>
      <c r="F805" s="100">
        <f>'DRE + DCF'!$AE$38*'DRE + DCF'!$AE$39*(1+G805)/(R805-G805)/AC805</f>
        <v>35.144113334890648</v>
      </c>
      <c r="G805" s="92">
        <f>R805*(1-'DRE + DCF'!$AE$39)</f>
        <v>0.10341129907587053</v>
      </c>
      <c r="H805" s="94">
        <f t="shared" si="85"/>
        <v>0.17235216512645088</v>
      </c>
      <c r="I805" s="94">
        <f t="shared" si="88"/>
        <v>0.17235216512645088</v>
      </c>
      <c r="J805" s="94">
        <f t="shared" si="88"/>
        <v>0.17235216512645088</v>
      </c>
      <c r="K805" s="94">
        <f t="shared" si="88"/>
        <v>0.17235216512645088</v>
      </c>
      <c r="L805" s="94">
        <f t="shared" si="88"/>
        <v>0.17235216512645088</v>
      </c>
      <c r="M805" s="94">
        <f t="shared" si="88"/>
        <v>0.17235216512645088</v>
      </c>
      <c r="N805" s="94">
        <f t="shared" si="88"/>
        <v>0.17235216512645088</v>
      </c>
      <c r="O805" s="94">
        <f t="shared" si="88"/>
        <v>0.17235216512645088</v>
      </c>
      <c r="P805" s="94">
        <f t="shared" si="88"/>
        <v>0.17235216512645088</v>
      </c>
      <c r="Q805" s="94">
        <f t="shared" si="88"/>
        <v>0.17235216512645088</v>
      </c>
      <c r="R805" s="94">
        <f t="shared" si="88"/>
        <v>0.17235216512645088</v>
      </c>
      <c r="S805" s="93">
        <f>(1+H805)^((5-Dashboard!$F$9)*3/12)</f>
        <v>1.0827521254315093</v>
      </c>
      <c r="T805" s="93">
        <f t="shared" si="90"/>
        <v>1.2693667985448964</v>
      </c>
      <c r="U805" s="93">
        <f t="shared" si="90"/>
        <v>1.4881449146137407</v>
      </c>
      <c r="V805" s="93">
        <f t="shared" si="90"/>
        <v>1.7446299126693361</v>
      </c>
      <c r="W805" s="93">
        <f t="shared" si="90"/>
        <v>2.0453206554622669</v>
      </c>
      <c r="X805" s="93">
        <f t="shared" si="90"/>
        <v>2.3978360988090404</v>
      </c>
      <c r="Y805" s="93">
        <f t="shared" si="89"/>
        <v>2.8111083420571408</v>
      </c>
      <c r="Z805" s="93">
        <f t="shared" si="89"/>
        <v>3.2956089512157165</v>
      </c>
      <c r="AA805" s="93">
        <f t="shared" si="89"/>
        <v>3.8636142893678569</v>
      </c>
      <c r="AB805" s="93">
        <f t="shared" si="89"/>
        <v>4.5295165773539008</v>
      </c>
      <c r="AC805" s="95">
        <f t="shared" si="89"/>
        <v>5.3101885664369961</v>
      </c>
      <c r="AE805" s="96"/>
    </row>
    <row r="806" spans="3:31" ht="24.75" customHeight="1" x14ac:dyDescent="0.25">
      <c r="C806" s="91">
        <f>ABS(E806-Dashboard!$F$13)</f>
        <v>14.936234707743928</v>
      </c>
      <c r="D806" s="92">
        <f t="shared" si="87"/>
        <v>0.17245216512645087</v>
      </c>
      <c r="E806" s="93" cm="1">
        <f t="array" ref="E806">SUM('DRE + DCF'!$S$41/TIR!S806,'DRE + DCF'!$U$41:$AD$41/TIR!T806:AC806,TIR!F806)</f>
        <v>62.556234707743926</v>
      </c>
      <c r="F806" s="100">
        <f>'DRE + DCF'!$AE$38*'DRE + DCF'!$AE$39*(1+G806)/(R806-G806)/AC806</f>
        <v>35.094199858831018</v>
      </c>
      <c r="G806" s="92">
        <f>R806*(1-'DRE + DCF'!$AE$39)</f>
        <v>0.10347129907587052</v>
      </c>
      <c r="H806" s="94">
        <f t="shared" si="85"/>
        <v>0.17245216512645087</v>
      </c>
      <c r="I806" s="94">
        <f t="shared" si="88"/>
        <v>0.17245216512645087</v>
      </c>
      <c r="J806" s="94">
        <f t="shared" si="88"/>
        <v>0.17245216512645087</v>
      </c>
      <c r="K806" s="94">
        <f t="shared" si="88"/>
        <v>0.17245216512645087</v>
      </c>
      <c r="L806" s="94">
        <f t="shared" si="88"/>
        <v>0.17245216512645087</v>
      </c>
      <c r="M806" s="94">
        <f t="shared" si="88"/>
        <v>0.17245216512645087</v>
      </c>
      <c r="N806" s="94">
        <f t="shared" si="88"/>
        <v>0.17245216512645087</v>
      </c>
      <c r="O806" s="94">
        <f t="shared" si="88"/>
        <v>0.17245216512645087</v>
      </c>
      <c r="P806" s="94">
        <f t="shared" si="88"/>
        <v>0.17245216512645087</v>
      </c>
      <c r="Q806" s="94">
        <f t="shared" si="88"/>
        <v>0.17245216512645087</v>
      </c>
      <c r="R806" s="94">
        <f t="shared" si="88"/>
        <v>0.17245216512645087</v>
      </c>
      <c r="S806" s="93">
        <f>(1+H806)^((5-Dashboard!$F$9)*3/12)</f>
        <v>1.0827983030677739</v>
      </c>
      <c r="T806" s="93">
        <f t="shared" si="90"/>
        <v>1.2695292148270583</v>
      </c>
      <c r="U806" s="93">
        <f t="shared" si="90"/>
        <v>1.4884622766152675</v>
      </c>
      <c r="V806" s="93">
        <f t="shared" si="90"/>
        <v>1.7451508189266165</v>
      </c>
      <c r="W806" s="93">
        <f t="shared" si="90"/>
        <v>2.0461058561227103</v>
      </c>
      <c r="X806" s="93">
        <f t="shared" si="90"/>
        <v>2.398961241088982</v>
      </c>
      <c r="Y806" s="93">
        <f t="shared" si="89"/>
        <v>2.8126673011692143</v>
      </c>
      <c r="Z806" s="93">
        <f t="shared" si="89"/>
        <v>3.2977178670362162</v>
      </c>
      <c r="AA806" s="93">
        <f t="shared" si="89"/>
        <v>3.8664164531827927</v>
      </c>
      <c r="AB806" s="93">
        <f t="shared" si="89"/>
        <v>4.5331883418146974</v>
      </c>
      <c r="AC806" s="95">
        <f t="shared" si="89"/>
        <v>5.3149464862866269</v>
      </c>
      <c r="AE806" s="96"/>
    </row>
    <row r="807" spans="3:31" ht="24.75" customHeight="1" x14ac:dyDescent="0.25">
      <c r="C807" s="91">
        <f>ABS(E807-Dashboard!$F$13)</f>
        <v>14.874325203965817</v>
      </c>
      <c r="D807" s="92">
        <f t="shared" si="87"/>
        <v>0.17255216512645086</v>
      </c>
      <c r="E807" s="93" cm="1">
        <f t="array" ref="E807">SUM('DRE + DCF'!$S$41/TIR!S807,'DRE + DCF'!$U$41:$AD$41/TIR!T807:AC807,TIR!F807)</f>
        <v>62.494325203965815</v>
      </c>
      <c r="F807" s="100">
        <f>'DRE + DCF'!$AE$38*'DRE + DCF'!$AE$39*(1+G807)/(R807-G807)/AC807</f>
        <v>35.044371629334712</v>
      </c>
      <c r="G807" s="92">
        <f>R807*(1-'DRE + DCF'!$AE$39)</f>
        <v>0.10353129907587051</v>
      </c>
      <c r="H807" s="94">
        <f t="shared" si="85"/>
        <v>0.17255216512645086</v>
      </c>
      <c r="I807" s="94">
        <f t="shared" si="88"/>
        <v>0.17255216512645086</v>
      </c>
      <c r="J807" s="94">
        <f t="shared" si="88"/>
        <v>0.17255216512645086</v>
      </c>
      <c r="K807" s="94">
        <f t="shared" si="88"/>
        <v>0.17255216512645086</v>
      </c>
      <c r="L807" s="94">
        <f t="shared" si="88"/>
        <v>0.17255216512645086</v>
      </c>
      <c r="M807" s="94">
        <f t="shared" si="88"/>
        <v>0.17255216512645086</v>
      </c>
      <c r="N807" s="94">
        <f t="shared" si="88"/>
        <v>0.17255216512645086</v>
      </c>
      <c r="O807" s="94">
        <f t="shared" si="88"/>
        <v>0.17255216512645086</v>
      </c>
      <c r="P807" s="94">
        <f t="shared" si="88"/>
        <v>0.17255216512645086</v>
      </c>
      <c r="Q807" s="94">
        <f t="shared" si="88"/>
        <v>0.17255216512645086</v>
      </c>
      <c r="R807" s="94">
        <f t="shared" si="88"/>
        <v>0.17255216512645086</v>
      </c>
      <c r="S807" s="93">
        <f>(1+H807)^((5-Dashboard!$F$9)*3/12)</f>
        <v>1.0828444787348046</v>
      </c>
      <c r="T807" s="93">
        <f t="shared" si="90"/>
        <v>1.2696916380357182</v>
      </c>
      <c r="U807" s="93">
        <f t="shared" si="90"/>
        <v>1.4887796792217312</v>
      </c>
      <c r="V807" s="93">
        <f t="shared" si="90"/>
        <v>1.7456718362677037</v>
      </c>
      <c r="W807" s="93">
        <f t="shared" si="90"/>
        <v>2.0468912912159629</v>
      </c>
      <c r="X807" s="93">
        <f t="shared" si="90"/>
        <v>2.4000868152937538</v>
      </c>
      <c r="Y807" s="93">
        <f t="shared" si="89"/>
        <v>2.8142269917641389</v>
      </c>
      <c r="Z807" s="93">
        <f t="shared" si="89"/>
        <v>3.2998279523503395</v>
      </c>
      <c r="AA807" s="93">
        <f t="shared" si="89"/>
        <v>3.8692204100731731</v>
      </c>
      <c r="AB807" s="93">
        <f t="shared" si="89"/>
        <v>4.5368627691827532</v>
      </c>
      <c r="AC807" s="95">
        <f t="shared" si="89"/>
        <v>5.319708262886822</v>
      </c>
      <c r="AE807" s="96"/>
    </row>
    <row r="808" spans="3:31" ht="24.75" customHeight="1" x14ac:dyDescent="0.25">
      <c r="C808" s="91">
        <f>ABS(E808-Dashboard!$F$13)</f>
        <v>14.812509026174681</v>
      </c>
      <c r="D808" s="92">
        <f t="shared" si="87"/>
        <v>0.17265216512645085</v>
      </c>
      <c r="E808" s="93" cm="1">
        <f t="array" ref="E808">SUM('DRE + DCF'!$S$41/TIR!S808,'DRE + DCF'!$U$41:$AD$41/TIR!T808:AC808,TIR!F808)</f>
        <v>62.432509026174678</v>
      </c>
      <c r="F808" s="100">
        <f>'DRE + DCF'!$AE$38*'DRE + DCF'!$AE$39*(1+G808)/(R808-G808)/AC808</f>
        <v>34.99462847048764</v>
      </c>
      <c r="G808" s="92">
        <f>R808*(1-'DRE + DCF'!$AE$39)</f>
        <v>0.1035912990758705</v>
      </c>
      <c r="H808" s="94">
        <f t="shared" si="85"/>
        <v>0.17265216512645085</v>
      </c>
      <c r="I808" s="94">
        <f t="shared" si="88"/>
        <v>0.17265216512645085</v>
      </c>
      <c r="J808" s="94">
        <f t="shared" si="88"/>
        <v>0.17265216512645085</v>
      </c>
      <c r="K808" s="94">
        <f t="shared" si="88"/>
        <v>0.17265216512645085</v>
      </c>
      <c r="L808" s="94">
        <f t="shared" si="88"/>
        <v>0.17265216512645085</v>
      </c>
      <c r="M808" s="94">
        <f t="shared" si="88"/>
        <v>0.17265216512645085</v>
      </c>
      <c r="N808" s="94">
        <f t="shared" si="88"/>
        <v>0.17265216512645085</v>
      </c>
      <c r="O808" s="94">
        <f t="shared" si="88"/>
        <v>0.17265216512645085</v>
      </c>
      <c r="P808" s="94">
        <f t="shared" si="88"/>
        <v>0.17265216512645085</v>
      </c>
      <c r="Q808" s="94">
        <f t="shared" si="88"/>
        <v>0.17265216512645085</v>
      </c>
      <c r="R808" s="94">
        <f t="shared" si="88"/>
        <v>0.17265216512645085</v>
      </c>
      <c r="S808" s="93">
        <f>(1+H808)^((5-Dashboard!$F$9)*3/12)</f>
        <v>1.0828906524328534</v>
      </c>
      <c r="T808" s="93">
        <f t="shared" si="90"/>
        <v>1.2698540681705803</v>
      </c>
      <c r="U808" s="93">
        <f t="shared" si="90"/>
        <v>1.4890971224348626</v>
      </c>
      <c r="V808" s="93">
        <f t="shared" si="90"/>
        <v>1.7461929647068091</v>
      </c>
      <c r="W808" s="93">
        <f t="shared" si="90"/>
        <v>2.0476769607920158</v>
      </c>
      <c r="X808" s="93">
        <f t="shared" si="90"/>
        <v>2.4012128215523076</v>
      </c>
      <c r="Y808" s="93">
        <f t="shared" si="89"/>
        <v>2.8157874141227075</v>
      </c>
      <c r="Z808" s="93">
        <f t="shared" si="89"/>
        <v>3.3019392077068028</v>
      </c>
      <c r="AA808" s="93">
        <f t="shared" si="89"/>
        <v>3.8720261610332996</v>
      </c>
      <c r="AB808" s="93">
        <f t="shared" si="89"/>
        <v>4.5405398611619576</v>
      </c>
      <c r="AC808" s="95">
        <f t="shared" si="89"/>
        <v>5.3244738990345235</v>
      </c>
      <c r="AE808" s="96"/>
    </row>
    <row r="809" spans="3:31" ht="24.75" customHeight="1" x14ac:dyDescent="0.25">
      <c r="C809" s="91">
        <f>ABS(E809-Dashboard!$F$13)</f>
        <v>14.750785991916537</v>
      </c>
      <c r="D809" s="92">
        <f t="shared" si="87"/>
        <v>0.17275216512645084</v>
      </c>
      <c r="E809" s="93" cm="1">
        <f t="array" ref="E809">SUM('DRE + DCF'!$S$41/TIR!S809,'DRE + DCF'!$U$41:$AD$41/TIR!T809:AC809,TIR!F809)</f>
        <v>62.370785991916534</v>
      </c>
      <c r="F809" s="100">
        <f>'DRE + DCF'!$AE$38*'DRE + DCF'!$AE$39*(1+G809)/(R809-G809)/AC809</f>
        <v>34.944970206813572</v>
      </c>
      <c r="G809" s="92">
        <f>R809*(1-'DRE + DCF'!$AE$39)</f>
        <v>0.10365129907587049</v>
      </c>
      <c r="H809" s="94">
        <f t="shared" si="85"/>
        <v>0.17275216512645084</v>
      </c>
      <c r="I809" s="94">
        <f t="shared" si="88"/>
        <v>0.17275216512645084</v>
      </c>
      <c r="J809" s="94">
        <f t="shared" si="88"/>
        <v>0.17275216512645084</v>
      </c>
      <c r="K809" s="94">
        <f t="shared" si="88"/>
        <v>0.17275216512645084</v>
      </c>
      <c r="L809" s="94">
        <f t="shared" si="88"/>
        <v>0.17275216512645084</v>
      </c>
      <c r="M809" s="94">
        <f t="shared" si="88"/>
        <v>0.17275216512645084</v>
      </c>
      <c r="N809" s="94">
        <f t="shared" si="88"/>
        <v>0.17275216512645084</v>
      </c>
      <c r="O809" s="94">
        <f t="shared" si="88"/>
        <v>0.17275216512645084</v>
      </c>
      <c r="P809" s="94">
        <f t="shared" si="88"/>
        <v>0.17275216512645084</v>
      </c>
      <c r="Q809" s="94">
        <f t="shared" si="88"/>
        <v>0.17275216512645084</v>
      </c>
      <c r="R809" s="94">
        <f t="shared" si="88"/>
        <v>0.17275216512645084</v>
      </c>
      <c r="S809" s="93">
        <f>(1+H809)^((5-Dashboard!$F$9)*3/12)</f>
        <v>1.082936824162172</v>
      </c>
      <c r="T809" s="93">
        <f t="shared" si="90"/>
        <v>1.2700165052313497</v>
      </c>
      <c r="U809" s="93">
        <f t="shared" si="90"/>
        <v>1.4894146062563938</v>
      </c>
      <c r="V809" s="93">
        <f t="shared" si="90"/>
        <v>1.7467142042581458</v>
      </c>
      <c r="W809" s="93">
        <f t="shared" si="90"/>
        <v>2.0484628649008663</v>
      </c>
      <c r="X809" s="93">
        <f t="shared" si="90"/>
        <v>2.4023392599936231</v>
      </c>
      <c r="Y809" s="93">
        <f t="shared" si="89"/>
        <v>2.8173485685257971</v>
      </c>
      <c r="Z809" s="93">
        <f t="shared" si="89"/>
        <v>3.3040516336545354</v>
      </c>
      <c r="AA809" s="93">
        <f t="shared" si="89"/>
        <v>3.8748337070579431</v>
      </c>
      <c r="AB809" s="93">
        <f t="shared" si="89"/>
        <v>4.544219619457154</v>
      </c>
      <c r="AC809" s="95">
        <f t="shared" si="89"/>
        <v>5.3292433975284732</v>
      </c>
      <c r="AE809" s="96"/>
    </row>
    <row r="810" spans="3:31" ht="24.75" customHeight="1" x14ac:dyDescent="0.25">
      <c r="C810" s="91">
        <f>ABS(E810-Dashboard!$F$13)</f>
        <v>14.689155919180969</v>
      </c>
      <c r="D810" s="92">
        <f t="shared" si="87"/>
        <v>0.17285216512645082</v>
      </c>
      <c r="E810" s="93" cm="1">
        <f t="array" ref="E810">SUM('DRE + DCF'!$S$41/TIR!S810,'DRE + DCF'!$U$41:$AD$41/TIR!T810:AC810,TIR!F810)</f>
        <v>62.309155919180967</v>
      </c>
      <c r="F810" s="100">
        <f>'DRE + DCF'!$AE$38*'DRE + DCF'!$AE$39*(1+G810)/(R810-G810)/AC810</f>
        <v>34.89539666327299</v>
      </c>
      <c r="G810" s="92">
        <f>R810*(1-'DRE + DCF'!$AE$39)</f>
        <v>0.1037112990758705</v>
      </c>
      <c r="H810" s="94">
        <f t="shared" si="85"/>
        <v>0.17285216512645082</v>
      </c>
      <c r="I810" s="94">
        <f t="shared" si="88"/>
        <v>0.17285216512645082</v>
      </c>
      <c r="J810" s="94">
        <f t="shared" si="88"/>
        <v>0.17285216512645082</v>
      </c>
      <c r="K810" s="94">
        <f t="shared" si="88"/>
        <v>0.17285216512645082</v>
      </c>
      <c r="L810" s="94">
        <f t="shared" si="88"/>
        <v>0.17285216512645082</v>
      </c>
      <c r="M810" s="94">
        <f t="shared" si="88"/>
        <v>0.17285216512645082</v>
      </c>
      <c r="N810" s="94">
        <f t="shared" si="88"/>
        <v>0.17285216512645082</v>
      </c>
      <c r="O810" s="94">
        <f t="shared" si="88"/>
        <v>0.17285216512645082</v>
      </c>
      <c r="P810" s="94">
        <f t="shared" si="88"/>
        <v>0.17285216512645082</v>
      </c>
      <c r="Q810" s="94">
        <f t="shared" si="88"/>
        <v>0.17285216512645082</v>
      </c>
      <c r="R810" s="94">
        <f t="shared" si="88"/>
        <v>0.17285216512645082</v>
      </c>
      <c r="S810" s="93">
        <f>(1+H810)^((5-Dashboard!$F$9)*3/12)</f>
        <v>1.082982993923012</v>
      </c>
      <c r="T810" s="93">
        <f t="shared" si="90"/>
        <v>1.2701789492177304</v>
      </c>
      <c r="U810" s="93">
        <f t="shared" si="90"/>
        <v>1.4897321306880553</v>
      </c>
      <c r="V810" s="93">
        <f t="shared" si="90"/>
        <v>1.7472355549359264</v>
      </c>
      <c r="W810" s="93">
        <f t="shared" si="90"/>
        <v>2.049249003592517</v>
      </c>
      <c r="X810" s="93">
        <f t="shared" si="90"/>
        <v>2.4034661307467053</v>
      </c>
      <c r="Y810" s="93">
        <f t="shared" si="89"/>
        <v>2.8189104552543665</v>
      </c>
      <c r="Z810" s="93">
        <f t="shared" si="89"/>
        <v>3.3061652307426725</v>
      </c>
      <c r="AA810" s="93">
        <f t="shared" si="89"/>
        <v>3.877643049142335</v>
      </c>
      <c r="AB810" s="93">
        <f t="shared" si="89"/>
        <v>4.5479020457741202</v>
      </c>
      <c r="AC810" s="95">
        <f t="shared" si="89"/>
        <v>5.3340167611691918</v>
      </c>
      <c r="AE810" s="96"/>
    </row>
    <row r="811" spans="3:31" ht="24.75" customHeight="1" x14ac:dyDescent="0.25">
      <c r="C811" s="91">
        <f>ABS(E811-Dashboard!$F$13)</f>
        <v>14.627618626399602</v>
      </c>
      <c r="D811" s="92">
        <f t="shared" si="87"/>
        <v>0.17295216512645081</v>
      </c>
      <c r="E811" s="93" cm="1">
        <f t="array" ref="E811">SUM('DRE + DCF'!$S$41/TIR!S811,'DRE + DCF'!$U$41:$AD$41/TIR!T811:AC811,TIR!F811)</f>
        <v>62.2476186263996</v>
      </c>
      <c r="F811" s="100">
        <f>'DRE + DCF'!$AE$38*'DRE + DCF'!$AE$39*(1+G811)/(R811-G811)/AC811</f>
        <v>34.845907665261613</v>
      </c>
      <c r="G811" s="92">
        <f>R811*(1-'DRE + DCF'!$AE$39)</f>
        <v>0.10377129907587049</v>
      </c>
      <c r="H811" s="94">
        <f t="shared" si="85"/>
        <v>0.17295216512645081</v>
      </c>
      <c r="I811" s="94">
        <f t="shared" si="88"/>
        <v>0.17295216512645081</v>
      </c>
      <c r="J811" s="94">
        <f t="shared" si="88"/>
        <v>0.17295216512645081</v>
      </c>
      <c r="K811" s="94">
        <f t="shared" si="88"/>
        <v>0.17295216512645081</v>
      </c>
      <c r="L811" s="94">
        <f t="shared" si="88"/>
        <v>0.17295216512645081</v>
      </c>
      <c r="M811" s="94">
        <f t="shared" si="88"/>
        <v>0.17295216512645081</v>
      </c>
      <c r="N811" s="94">
        <f t="shared" si="88"/>
        <v>0.17295216512645081</v>
      </c>
      <c r="O811" s="94">
        <f t="shared" si="88"/>
        <v>0.17295216512645081</v>
      </c>
      <c r="P811" s="94">
        <f t="shared" si="88"/>
        <v>0.17295216512645081</v>
      </c>
      <c r="Q811" s="94">
        <f t="shared" si="88"/>
        <v>0.17295216512645081</v>
      </c>
      <c r="R811" s="94">
        <f t="shared" si="88"/>
        <v>0.17295216512645081</v>
      </c>
      <c r="S811" s="93">
        <f>(1+H811)^((5-Dashboard!$F$9)*3/12)</f>
        <v>1.0830291617156256</v>
      </c>
      <c r="T811" s="93">
        <f t="shared" si="90"/>
        <v>1.270341400129428</v>
      </c>
      <c r="U811" s="93">
        <f t="shared" si="90"/>
        <v>1.4900496957315794</v>
      </c>
      <c r="V811" s="93">
        <f t="shared" si="90"/>
        <v>1.7477570167543652</v>
      </c>
      <c r="W811" s="93">
        <f t="shared" si="90"/>
        <v>2.0500353769169792</v>
      </c>
      <c r="X811" s="93">
        <f t="shared" si="90"/>
        <v>2.4045934339405903</v>
      </c>
      <c r="Y811" s="93">
        <f t="shared" si="89"/>
        <v>2.8204730745894624</v>
      </c>
      <c r="Z811" s="93">
        <f t="shared" si="89"/>
        <v>3.3082799995205674</v>
      </c>
      <c r="AA811" s="93">
        <f t="shared" si="89"/>
        <v>3.880454188282183</v>
      </c>
      <c r="AB811" s="93">
        <f t="shared" si="89"/>
        <v>4.5515871418195903</v>
      </c>
      <c r="AC811" s="95">
        <f t="shared" si="89"/>
        <v>5.338793992759002</v>
      </c>
      <c r="AE811" s="96"/>
    </row>
    <row r="812" spans="3:31" ht="24.75" customHeight="1" x14ac:dyDescent="0.25">
      <c r="C812" s="91">
        <f>ABS(E812-Dashboard!$F$13)</f>
        <v>14.566173932444933</v>
      </c>
      <c r="D812" s="92">
        <f t="shared" si="87"/>
        <v>0.1730521651264508</v>
      </c>
      <c r="E812" s="93" cm="1">
        <f t="array" ref="E812">SUM('DRE + DCF'!$S$41/TIR!S812,'DRE + DCF'!$U$41:$AD$41/TIR!T812:AC812,TIR!F812)</f>
        <v>62.18617393244493</v>
      </c>
      <c r="F812" s="100">
        <f>'DRE + DCF'!$AE$38*'DRE + DCF'!$AE$39*(1+G812)/(R812-G812)/AC812</f>
        <v>34.796503038609238</v>
      </c>
      <c r="G812" s="92">
        <f>R812*(1-'DRE + DCF'!$AE$39)</f>
        <v>0.10383129907587048</v>
      </c>
      <c r="H812" s="94">
        <f t="shared" si="85"/>
        <v>0.1730521651264508</v>
      </c>
      <c r="I812" s="94">
        <f t="shared" si="88"/>
        <v>0.1730521651264508</v>
      </c>
      <c r="J812" s="94">
        <f t="shared" si="88"/>
        <v>0.1730521651264508</v>
      </c>
      <c r="K812" s="94">
        <f t="shared" si="88"/>
        <v>0.1730521651264508</v>
      </c>
      <c r="L812" s="94">
        <f t="shared" si="88"/>
        <v>0.1730521651264508</v>
      </c>
      <c r="M812" s="94">
        <f t="shared" si="88"/>
        <v>0.1730521651264508</v>
      </c>
      <c r="N812" s="94">
        <f t="shared" si="88"/>
        <v>0.1730521651264508</v>
      </c>
      <c r="O812" s="94">
        <f t="shared" si="88"/>
        <v>0.1730521651264508</v>
      </c>
      <c r="P812" s="94">
        <f t="shared" si="88"/>
        <v>0.1730521651264508</v>
      </c>
      <c r="Q812" s="94">
        <f t="shared" si="88"/>
        <v>0.1730521651264508</v>
      </c>
      <c r="R812" s="94">
        <f t="shared" si="88"/>
        <v>0.1730521651264508</v>
      </c>
      <c r="S812" s="93">
        <f>(1+H812)^((5-Dashboard!$F$9)*3/12)</f>
        <v>1.0830753275402643</v>
      </c>
      <c r="T812" s="93">
        <f t="shared" si="90"/>
        <v>1.2705038579661467</v>
      </c>
      <c r="U812" s="93">
        <f t="shared" si="90"/>
        <v>1.4903673013886971</v>
      </c>
      <c r="V812" s="93">
        <f t="shared" si="90"/>
        <v>1.7482785897276767</v>
      </c>
      <c r="W812" s="93">
        <f t="shared" si="90"/>
        <v>2.0508219849242688</v>
      </c>
      <c r="X812" s="93">
        <f t="shared" si="90"/>
        <v>2.4057211697043388</v>
      </c>
      <c r="Y812" s="93">
        <f t="shared" si="89"/>
        <v>2.822036426812212</v>
      </c>
      <c r="Z812" s="93">
        <f t="shared" si="89"/>
        <v>3.3103959405377781</v>
      </c>
      <c r="AA812" s="93">
        <f t="shared" si="89"/>
        <v>3.8832671254736537</v>
      </c>
      <c r="AB812" s="93">
        <f t="shared" si="89"/>
        <v>4.5552749093012377</v>
      </c>
      <c r="AC812" s="95">
        <f t="shared" si="89"/>
        <v>5.3435750951020129</v>
      </c>
      <c r="AE812" s="96"/>
    </row>
    <row r="813" spans="3:31" ht="24.75" customHeight="1" x14ac:dyDescent="0.25">
      <c r="C813" s="91">
        <f>ABS(E813-Dashboard!$F$13)</f>
        <v>14.504821656628927</v>
      </c>
      <c r="D813" s="92">
        <f t="shared" si="87"/>
        <v>0.17315216512645079</v>
      </c>
      <c r="E813" s="93" cm="1">
        <f t="array" ref="E813">SUM('DRE + DCF'!$S$41/TIR!S813,'DRE + DCF'!$U$41:$AD$41/TIR!T813:AC813,TIR!F813)</f>
        <v>62.124821656628924</v>
      </c>
      <c r="F813" s="100">
        <f>'DRE + DCF'!$AE$38*'DRE + DCF'!$AE$39*(1+G813)/(R813-G813)/AC813</f>
        <v>34.747182609578353</v>
      </c>
      <c r="G813" s="92">
        <f>R813*(1-'DRE + DCF'!$AE$39)</f>
        <v>0.10389129907587047</v>
      </c>
      <c r="H813" s="94">
        <f t="shared" si="85"/>
        <v>0.17315216512645079</v>
      </c>
      <c r="I813" s="94">
        <f t="shared" si="88"/>
        <v>0.17315216512645079</v>
      </c>
      <c r="J813" s="94">
        <f t="shared" si="88"/>
        <v>0.17315216512645079</v>
      </c>
      <c r="K813" s="94">
        <f t="shared" si="88"/>
        <v>0.17315216512645079</v>
      </c>
      <c r="L813" s="94">
        <f t="shared" si="88"/>
        <v>0.17315216512645079</v>
      </c>
      <c r="M813" s="94">
        <f t="shared" si="88"/>
        <v>0.17315216512645079</v>
      </c>
      <c r="N813" s="94">
        <f t="shared" si="88"/>
        <v>0.17315216512645079</v>
      </c>
      <c r="O813" s="94">
        <f t="shared" si="88"/>
        <v>0.17315216512645079</v>
      </c>
      <c r="P813" s="94">
        <f t="shared" si="88"/>
        <v>0.17315216512645079</v>
      </c>
      <c r="Q813" s="94">
        <f t="shared" si="88"/>
        <v>0.17315216512645079</v>
      </c>
      <c r="R813" s="94">
        <f t="shared" si="88"/>
        <v>0.17315216512645079</v>
      </c>
      <c r="S813" s="93">
        <f>(1+H813)^((5-Dashboard!$F$9)*3/12)</f>
        <v>1.0831214913971796</v>
      </c>
      <c r="T813" s="93">
        <f t="shared" si="90"/>
        <v>1.2706663227275916</v>
      </c>
      <c r="U813" s="93">
        <f t="shared" si="90"/>
        <v>1.4906849476611395</v>
      </c>
      <c r="V813" s="93">
        <f t="shared" si="90"/>
        <v>1.7488002738700756</v>
      </c>
      <c r="W813" s="93">
        <f t="shared" si="90"/>
        <v>2.0516088276644093</v>
      </c>
      <c r="X813" s="93">
        <f t="shared" si="90"/>
        <v>2.4068493381670413</v>
      </c>
      <c r="Y813" s="93">
        <f t="shared" si="89"/>
        <v>2.8236005122038295</v>
      </c>
      <c r="Z813" s="93">
        <f t="shared" si="89"/>
        <v>3.3125130543440777</v>
      </c>
      <c r="AA813" s="93">
        <f t="shared" si="89"/>
        <v>3.8860818617133872</v>
      </c>
      <c r="AB813" s="93">
        <f t="shared" si="89"/>
        <v>4.5589653499276883</v>
      </c>
      <c r="AC813" s="95">
        <f t="shared" si="89"/>
        <v>5.3483600710041346</v>
      </c>
      <c r="AE813" s="96"/>
    </row>
    <row r="814" spans="3:31" ht="24.75" customHeight="1" x14ac:dyDescent="0.25">
      <c r="C814" s="91">
        <f>ABS(E814-Dashboard!$F$13)</f>
        <v>14.443561618701899</v>
      </c>
      <c r="D814" s="92">
        <f t="shared" si="87"/>
        <v>0.17325216512645078</v>
      </c>
      <c r="E814" s="93" cm="1">
        <f t="array" ref="E814">SUM('DRE + DCF'!$S$41/TIR!S814,'DRE + DCF'!$U$41:$AD$41/TIR!T814:AC814,TIR!F814)</f>
        <v>62.063561618701897</v>
      </c>
      <c r="F814" s="100">
        <f>'DRE + DCF'!$AE$38*'DRE + DCF'!$AE$39*(1+G814)/(R814-G814)/AC814</f>
        <v>34.697946204862987</v>
      </c>
      <c r="G814" s="92">
        <f>R814*(1-'DRE + DCF'!$AE$39)</f>
        <v>0.10395129907587046</v>
      </c>
      <c r="H814" s="94">
        <f t="shared" si="85"/>
        <v>0.17325216512645078</v>
      </c>
      <c r="I814" s="94">
        <f t="shared" si="88"/>
        <v>0.17325216512645078</v>
      </c>
      <c r="J814" s="94">
        <f t="shared" si="88"/>
        <v>0.17325216512645078</v>
      </c>
      <c r="K814" s="94">
        <f t="shared" si="88"/>
        <v>0.17325216512645078</v>
      </c>
      <c r="L814" s="94">
        <f t="shared" si="88"/>
        <v>0.17325216512645078</v>
      </c>
      <c r="M814" s="94">
        <f t="shared" si="88"/>
        <v>0.17325216512645078</v>
      </c>
      <c r="N814" s="94">
        <f t="shared" si="88"/>
        <v>0.17325216512645078</v>
      </c>
      <c r="O814" s="94">
        <f t="shared" si="88"/>
        <v>0.17325216512645078</v>
      </c>
      <c r="P814" s="94">
        <f t="shared" si="88"/>
        <v>0.17325216512645078</v>
      </c>
      <c r="Q814" s="94">
        <f t="shared" si="88"/>
        <v>0.17325216512645078</v>
      </c>
      <c r="R814" s="94">
        <f t="shared" si="88"/>
        <v>0.17325216512645078</v>
      </c>
      <c r="S814" s="93">
        <f>(1+H814)^((5-Dashboard!$F$9)*3/12)</f>
        <v>1.0831676532866235</v>
      </c>
      <c r="T814" s="93">
        <f t="shared" si="90"/>
        <v>1.2708287944134677</v>
      </c>
      <c r="U814" s="93">
        <f t="shared" si="90"/>
        <v>1.4910026345506382</v>
      </c>
      <c r="V814" s="93">
        <f t="shared" si="90"/>
        <v>1.7493220691957785</v>
      </c>
      <c r="W814" s="93">
        <f t="shared" si="90"/>
        <v>2.0523959051874301</v>
      </c>
      <c r="X814" s="93">
        <f t="shared" si="90"/>
        <v>2.407977939457814</v>
      </c>
      <c r="Y814" s="93">
        <f t="shared" si="89"/>
        <v>2.8251653310456097</v>
      </c>
      <c r="Z814" s="93">
        <f t="shared" si="89"/>
        <v>3.3146313414894473</v>
      </c>
      <c r="AA814" s="93">
        <f t="shared" si="89"/>
        <v>3.8888983979984859</v>
      </c>
      <c r="AB814" s="93">
        <f t="shared" si="89"/>
        <v>4.5626584654085089</v>
      </c>
      <c r="AC814" s="95">
        <f t="shared" si="89"/>
        <v>5.3531489232730625</v>
      </c>
      <c r="AE814" s="96"/>
    </row>
    <row r="815" spans="3:31" ht="24.75" customHeight="1" x14ac:dyDescent="0.25">
      <c r="C815" s="91">
        <f>ABS(E815-Dashboard!$F$13)</f>
        <v>14.382393638851092</v>
      </c>
      <c r="D815" s="92">
        <f t="shared" si="87"/>
        <v>0.17335216512645077</v>
      </c>
      <c r="E815" s="93" cm="1">
        <f t="array" ref="E815">SUM('DRE + DCF'!$S$41/TIR!S815,'DRE + DCF'!$U$41:$AD$41/TIR!T815:AC815,TIR!F815)</f>
        <v>62.002393638851089</v>
      </c>
      <c r="F815" s="100">
        <f>'DRE + DCF'!$AE$38*'DRE + DCF'!$AE$39*(1+G815)/(R815-G815)/AC815</f>
        <v>34.648793651587312</v>
      </c>
      <c r="G815" s="92">
        <f>R815*(1-'DRE + DCF'!$AE$39)</f>
        <v>0.10401129907587046</v>
      </c>
      <c r="H815" s="94">
        <f t="shared" si="85"/>
        <v>0.17335216512645077</v>
      </c>
      <c r="I815" s="94">
        <f t="shared" si="88"/>
        <v>0.17335216512645077</v>
      </c>
      <c r="J815" s="94">
        <f t="shared" si="88"/>
        <v>0.17335216512645077</v>
      </c>
      <c r="K815" s="94">
        <f t="shared" si="88"/>
        <v>0.17335216512645077</v>
      </c>
      <c r="L815" s="94">
        <f t="shared" si="88"/>
        <v>0.17335216512645077</v>
      </c>
      <c r="M815" s="94">
        <f t="shared" si="88"/>
        <v>0.17335216512645077</v>
      </c>
      <c r="N815" s="94">
        <f t="shared" si="88"/>
        <v>0.17335216512645077</v>
      </c>
      <c r="O815" s="94">
        <f t="shared" si="88"/>
        <v>0.17335216512645077</v>
      </c>
      <c r="P815" s="94">
        <f t="shared" si="88"/>
        <v>0.17335216512645077</v>
      </c>
      <c r="Q815" s="94">
        <f t="shared" ref="I815:R841" si="91">$D815</f>
        <v>0.17335216512645077</v>
      </c>
      <c r="R815" s="94">
        <f t="shared" si="91"/>
        <v>0.17335216512645077</v>
      </c>
      <c r="S815" s="93">
        <f>(1+H815)^((5-Dashboard!$F$9)*3/12)</f>
        <v>1.0832138132088469</v>
      </c>
      <c r="T815" s="93">
        <f t="shared" si="90"/>
        <v>1.2709912730234791</v>
      </c>
      <c r="U815" s="93">
        <f t="shared" si="90"/>
        <v>1.491320362058923</v>
      </c>
      <c r="V815" s="93">
        <f t="shared" si="90"/>
        <v>1.7498439757189996</v>
      </c>
      <c r="W815" s="93">
        <f t="shared" si="90"/>
        <v>2.0531832175433644</v>
      </c>
      <c r="X815" s="93">
        <f t="shared" si="90"/>
        <v>2.4091069737057991</v>
      </c>
      <c r="Y815" s="93">
        <f t="shared" si="89"/>
        <v>2.8267308836189304</v>
      </c>
      <c r="Z815" s="93">
        <f t="shared" si="89"/>
        <v>3.3167508025240773</v>
      </c>
      <c r="AA815" s="93">
        <f t="shared" si="89"/>
        <v>3.891716735326519</v>
      </c>
      <c r="AB815" s="93">
        <f t="shared" si="89"/>
        <v>4.5663542574542131</v>
      </c>
      <c r="AC815" s="95">
        <f t="shared" si="89"/>
        <v>5.357941654718287</v>
      </c>
      <c r="AE815" s="96"/>
    </row>
    <row r="816" spans="3:31" ht="24.75" customHeight="1" x14ac:dyDescent="0.25">
      <c r="C816" s="91">
        <f>ABS(E816-Dashboard!$F$13)</f>
        <v>14.321317537699279</v>
      </c>
      <c r="D816" s="92">
        <f t="shared" si="87"/>
        <v>0.17345216512645076</v>
      </c>
      <c r="E816" s="93" cm="1">
        <f t="array" ref="E816">SUM('DRE + DCF'!$S$41/TIR!S816,'DRE + DCF'!$U$41:$AD$41/TIR!T816:AC816,TIR!F816)</f>
        <v>61.941317537699277</v>
      </c>
      <c r="F816" s="100">
        <f>'DRE + DCF'!$AE$38*'DRE + DCF'!$AE$39*(1+G816)/(R816-G816)/AC816</f>
        <v>34.599724777304324</v>
      </c>
      <c r="G816" s="92">
        <f>R816*(1-'DRE + DCF'!$AE$39)</f>
        <v>0.10407129907587045</v>
      </c>
      <c r="H816" s="94">
        <f t="shared" si="85"/>
        <v>0.17345216512645076</v>
      </c>
      <c r="I816" s="94">
        <f t="shared" si="91"/>
        <v>0.17345216512645076</v>
      </c>
      <c r="J816" s="94">
        <f t="shared" si="91"/>
        <v>0.17345216512645076</v>
      </c>
      <c r="K816" s="94">
        <f t="shared" si="91"/>
        <v>0.17345216512645076</v>
      </c>
      <c r="L816" s="94">
        <f t="shared" si="91"/>
        <v>0.17345216512645076</v>
      </c>
      <c r="M816" s="94">
        <f t="shared" si="91"/>
        <v>0.17345216512645076</v>
      </c>
      <c r="N816" s="94">
        <f t="shared" si="91"/>
        <v>0.17345216512645076</v>
      </c>
      <c r="O816" s="94">
        <f t="shared" si="91"/>
        <v>0.17345216512645076</v>
      </c>
      <c r="P816" s="94">
        <f t="shared" si="91"/>
        <v>0.17345216512645076</v>
      </c>
      <c r="Q816" s="94">
        <f t="shared" si="91"/>
        <v>0.17345216512645076</v>
      </c>
      <c r="R816" s="94">
        <f t="shared" si="91"/>
        <v>0.17345216512645076</v>
      </c>
      <c r="S816" s="93">
        <f>(1+H816)^((5-Dashboard!$F$9)*3/12)</f>
        <v>1.0832599711641018</v>
      </c>
      <c r="T816" s="93">
        <f t="shared" si="90"/>
        <v>1.2711537585573318</v>
      </c>
      <c r="U816" s="93">
        <f t="shared" si="90"/>
        <v>1.4916381301877266</v>
      </c>
      <c r="V816" s="93">
        <f t="shared" si="90"/>
        <v>1.7503659934539584</v>
      </c>
      <c r="W816" s="93">
        <f t="shared" si="90"/>
        <v>2.053970764782258</v>
      </c>
      <c r="X816" s="93">
        <f t="shared" si="90"/>
        <v>2.4102364410401727</v>
      </c>
      <c r="Y816" s="93">
        <f t="shared" si="89"/>
        <v>2.8282971702052615</v>
      </c>
      <c r="Z816" s="93">
        <f t="shared" si="89"/>
        <v>3.3188714379983777</v>
      </c>
      <c r="AA816" s="93">
        <f t="shared" si="89"/>
        <v>3.8945368746955329</v>
      </c>
      <c r="AB816" s="93">
        <f t="shared" si="89"/>
        <v>4.5700527277762735</v>
      </c>
      <c r="AC816" s="95">
        <f t="shared" si="89"/>
        <v>5.3627382681511104</v>
      </c>
      <c r="AE816" s="96"/>
    </row>
    <row r="817" spans="3:31" ht="24.75" customHeight="1" x14ac:dyDescent="0.25">
      <c r="C817" s="91">
        <f>ABS(E817-Dashboard!$F$13)</f>
        <v>14.260333136303849</v>
      </c>
      <c r="D817" s="92">
        <f t="shared" si="87"/>
        <v>0.17355216512645075</v>
      </c>
      <c r="E817" s="93" cm="1">
        <f t="array" ref="E817">SUM('DRE + DCF'!$S$41/TIR!S817,'DRE + DCF'!$U$41:$AD$41/TIR!T817:AC817,TIR!F817)</f>
        <v>61.880333136303847</v>
      </c>
      <c r="F817" s="100">
        <f>'DRE + DCF'!$AE$38*'DRE + DCF'!$AE$39*(1+G817)/(R817-G817)/AC817</f>
        <v>34.550739409994762</v>
      </c>
      <c r="G817" s="92">
        <f>R817*(1-'DRE + DCF'!$AE$39)</f>
        <v>0.10413129907587045</v>
      </c>
      <c r="H817" s="94">
        <f t="shared" si="85"/>
        <v>0.17355216512645075</v>
      </c>
      <c r="I817" s="94">
        <f t="shared" si="91"/>
        <v>0.17355216512645075</v>
      </c>
      <c r="J817" s="94">
        <f t="shared" si="91"/>
        <v>0.17355216512645075</v>
      </c>
      <c r="K817" s="94">
        <f t="shared" si="91"/>
        <v>0.17355216512645075</v>
      </c>
      <c r="L817" s="94">
        <f t="shared" si="91"/>
        <v>0.17355216512645075</v>
      </c>
      <c r="M817" s="94">
        <f t="shared" si="91"/>
        <v>0.17355216512645075</v>
      </c>
      <c r="N817" s="94">
        <f t="shared" si="91"/>
        <v>0.17355216512645075</v>
      </c>
      <c r="O817" s="94">
        <f t="shared" si="91"/>
        <v>0.17355216512645075</v>
      </c>
      <c r="P817" s="94">
        <f t="shared" si="91"/>
        <v>0.17355216512645075</v>
      </c>
      <c r="Q817" s="94">
        <f t="shared" si="91"/>
        <v>0.17355216512645075</v>
      </c>
      <c r="R817" s="94">
        <f t="shared" si="91"/>
        <v>0.17355216512645075</v>
      </c>
      <c r="S817" s="93">
        <f>(1+H817)^((5-Dashboard!$F$9)*3/12)</f>
        <v>1.0833061271526394</v>
      </c>
      <c r="T817" s="93">
        <f t="shared" si="90"/>
        <v>1.27131625101473</v>
      </c>
      <c r="U817" s="93">
        <f t="shared" si="90"/>
        <v>1.4919559389387786</v>
      </c>
      <c r="V817" s="93">
        <f t="shared" si="90"/>
        <v>1.7508881224148702</v>
      </c>
      <c r="W817" s="93">
        <f t="shared" si="90"/>
        <v>2.0547585469541572</v>
      </c>
      <c r="X817" s="93">
        <f t="shared" si="90"/>
        <v>2.411366341590131</v>
      </c>
      <c r="Y817" s="93">
        <f t="shared" si="89"/>
        <v>2.8298641910861466</v>
      </c>
      <c r="Z817" s="93">
        <f t="shared" si="89"/>
        <v>3.3209932484629592</v>
      </c>
      <c r="AA817" s="93">
        <f t="shared" si="89"/>
        <v>3.8973588171040303</v>
      </c>
      <c r="AB817" s="93">
        <f t="shared" si="89"/>
        <v>4.5737538780870972</v>
      </c>
      <c r="AC817" s="95">
        <f t="shared" si="89"/>
        <v>5.3675387663846132</v>
      </c>
      <c r="AE817" s="96"/>
    </row>
    <row r="818" spans="3:31" ht="24.75" customHeight="1" x14ac:dyDescent="0.25">
      <c r="C818" s="91">
        <f>ABS(E818-Dashboard!$F$13)</f>
        <v>14.199440256155121</v>
      </c>
      <c r="D818" s="92">
        <f t="shared" si="87"/>
        <v>0.17365216512645074</v>
      </c>
      <c r="E818" s="93" cm="1">
        <f t="array" ref="E818">SUM('DRE + DCF'!$S$41/TIR!S818,'DRE + DCF'!$U$41:$AD$41/TIR!T818:AC818,TIR!F818)</f>
        <v>61.819440256155119</v>
      </c>
      <c r="F818" s="100">
        <f>'DRE + DCF'!$AE$38*'DRE + DCF'!$AE$39*(1+G818)/(R818-G818)/AC818</f>
        <v>34.501837378065645</v>
      </c>
      <c r="G818" s="92">
        <f>R818*(1-'DRE + DCF'!$AE$39)</f>
        <v>0.10419129907587044</v>
      </c>
      <c r="H818" s="94">
        <f t="shared" si="85"/>
        <v>0.17365216512645074</v>
      </c>
      <c r="I818" s="94">
        <f t="shared" si="91"/>
        <v>0.17365216512645074</v>
      </c>
      <c r="J818" s="94">
        <f t="shared" si="91"/>
        <v>0.17365216512645074</v>
      </c>
      <c r="K818" s="94">
        <f t="shared" si="91"/>
        <v>0.17365216512645074</v>
      </c>
      <c r="L818" s="94">
        <f t="shared" si="91"/>
        <v>0.17365216512645074</v>
      </c>
      <c r="M818" s="94">
        <f t="shared" si="91"/>
        <v>0.17365216512645074</v>
      </c>
      <c r="N818" s="94">
        <f t="shared" si="91"/>
        <v>0.17365216512645074</v>
      </c>
      <c r="O818" s="94">
        <f t="shared" si="91"/>
        <v>0.17365216512645074</v>
      </c>
      <c r="P818" s="94">
        <f t="shared" si="91"/>
        <v>0.17365216512645074</v>
      </c>
      <c r="Q818" s="94">
        <f t="shared" si="91"/>
        <v>0.17365216512645074</v>
      </c>
      <c r="R818" s="94">
        <f t="shared" si="91"/>
        <v>0.17365216512645074</v>
      </c>
      <c r="S818" s="93">
        <f>(1+H818)^((5-Dashboard!$F$9)*3/12)</f>
        <v>1.0833522811747112</v>
      </c>
      <c r="T818" s="93">
        <f t="shared" si="90"/>
        <v>1.2714787503953791</v>
      </c>
      <c r="U818" s="93">
        <f t="shared" si="90"/>
        <v>1.4922737883138106</v>
      </c>
      <c r="V818" s="93">
        <f t="shared" si="90"/>
        <v>1.7514103626159545</v>
      </c>
      <c r="W818" s="93">
        <f t="shared" si="90"/>
        <v>2.0555465641091168</v>
      </c>
      <c r="X818" s="93">
        <f t="shared" si="90"/>
        <v>2.4124966754849013</v>
      </c>
      <c r="Y818" s="93">
        <f t="shared" si="89"/>
        <v>2.8314319465432187</v>
      </c>
      <c r="Z818" s="93">
        <f t="shared" si="89"/>
        <v>3.3231162344686491</v>
      </c>
      <c r="AA818" s="93">
        <f t="shared" si="89"/>
        <v>3.9001825635509877</v>
      </c>
      <c r="AB818" s="93">
        <f t="shared" si="89"/>
        <v>4.5774577101000471</v>
      </c>
      <c r="AC818" s="95">
        <f t="shared" si="89"/>
        <v>5.3723431522336851</v>
      </c>
      <c r="AE818" s="96"/>
    </row>
    <row r="819" spans="3:31" ht="24.75" customHeight="1" x14ac:dyDescent="0.25">
      <c r="C819" s="91">
        <f>ABS(E819-Dashboard!$F$13)</f>
        <v>14.13863871917534</v>
      </c>
      <c r="D819" s="92">
        <f t="shared" si="87"/>
        <v>0.17375216512645072</v>
      </c>
      <c r="E819" s="93" cm="1">
        <f t="array" ref="E819">SUM('DRE + DCF'!$S$41/TIR!S819,'DRE + DCF'!$U$41:$AD$41/TIR!T819:AC819,TIR!F819)</f>
        <v>61.758638719175337</v>
      </c>
      <c r="F819" s="100">
        <f>'DRE + DCF'!$AE$38*'DRE + DCF'!$AE$39*(1+G819)/(R819-G819)/AC819</f>
        <v>34.453018510349111</v>
      </c>
      <c r="G819" s="92">
        <f>R819*(1-'DRE + DCF'!$AE$39)</f>
        <v>0.10425129907587043</v>
      </c>
      <c r="H819" s="94">
        <f t="shared" ref="H819:H882" si="92">$D819</f>
        <v>0.17375216512645072</v>
      </c>
      <c r="I819" s="94">
        <f t="shared" si="91"/>
        <v>0.17375216512645072</v>
      </c>
      <c r="J819" s="94">
        <f t="shared" si="91"/>
        <v>0.17375216512645072</v>
      </c>
      <c r="K819" s="94">
        <f t="shared" si="91"/>
        <v>0.17375216512645072</v>
      </c>
      <c r="L819" s="94">
        <f t="shared" si="91"/>
        <v>0.17375216512645072</v>
      </c>
      <c r="M819" s="94">
        <f t="shared" si="91"/>
        <v>0.17375216512645072</v>
      </c>
      <c r="N819" s="94">
        <f t="shared" si="91"/>
        <v>0.17375216512645072</v>
      </c>
      <c r="O819" s="94">
        <f t="shared" si="91"/>
        <v>0.17375216512645072</v>
      </c>
      <c r="P819" s="94">
        <f t="shared" si="91"/>
        <v>0.17375216512645072</v>
      </c>
      <c r="Q819" s="94">
        <f t="shared" si="91"/>
        <v>0.17375216512645072</v>
      </c>
      <c r="R819" s="94">
        <f t="shared" si="91"/>
        <v>0.17375216512645072</v>
      </c>
      <c r="S819" s="93">
        <f>(1+H819)^((5-Dashboard!$F$9)*3/12)</f>
        <v>1.0833984332305686</v>
      </c>
      <c r="T819" s="93">
        <f t="shared" si="90"/>
        <v>1.2716412566989843</v>
      </c>
      <c r="U819" s="93">
        <f t="shared" si="90"/>
        <v>1.4925916783145534</v>
      </c>
      <c r="V819" s="93">
        <f t="shared" si="90"/>
        <v>1.7519327140714298</v>
      </c>
      <c r="W819" s="93">
        <f t="shared" si="90"/>
        <v>2.0563348162971997</v>
      </c>
      <c r="X819" s="93">
        <f t="shared" si="90"/>
        <v>2.4136274428537403</v>
      </c>
      <c r="Y819" s="93">
        <f t="shared" si="89"/>
        <v>2.833000436858196</v>
      </c>
      <c r="Z819" s="93">
        <f t="shared" si="89"/>
        <v>3.3252403965664881</v>
      </c>
      <c r="AA819" s="93">
        <f t="shared" si="89"/>
        <v>3.9030081150358527</v>
      </c>
      <c r="AB819" s="93">
        <f t="shared" si="89"/>
        <v>4.5811642255294389</v>
      </c>
      <c r="AC819" s="95">
        <f t="shared" si="89"/>
        <v>5.3771514285150186</v>
      </c>
      <c r="AE819" s="96"/>
    </row>
    <row r="820" spans="3:31" ht="24.75" customHeight="1" x14ac:dyDescent="0.25">
      <c r="C820" s="91">
        <f>ABS(E820-Dashboard!$F$13)</f>
        <v>14.077928347717354</v>
      </c>
      <c r="D820" s="92">
        <f t="shared" si="87"/>
        <v>0.17385216512645071</v>
      </c>
      <c r="E820" s="93" cm="1">
        <f t="array" ref="E820">SUM('DRE + DCF'!$S$41/TIR!S820,'DRE + DCF'!$U$41:$AD$41/TIR!T820:AC820,TIR!F820)</f>
        <v>61.697928347717351</v>
      </c>
      <c r="F820" s="100">
        <f>'DRE + DCF'!$AE$38*'DRE + DCF'!$AE$39*(1+G820)/(R820-G820)/AC820</f>
        <v>34.404282636101172</v>
      </c>
      <c r="G820" s="92">
        <f>R820*(1-'DRE + DCF'!$AE$39)</f>
        <v>0.10431129907587043</v>
      </c>
      <c r="H820" s="94">
        <f t="shared" si="92"/>
        <v>0.17385216512645071</v>
      </c>
      <c r="I820" s="94">
        <f t="shared" si="91"/>
        <v>0.17385216512645071</v>
      </c>
      <c r="J820" s="94">
        <f t="shared" si="91"/>
        <v>0.17385216512645071</v>
      </c>
      <c r="K820" s="94">
        <f t="shared" si="91"/>
        <v>0.17385216512645071</v>
      </c>
      <c r="L820" s="94">
        <f t="shared" si="91"/>
        <v>0.17385216512645071</v>
      </c>
      <c r="M820" s="94">
        <f t="shared" si="91"/>
        <v>0.17385216512645071</v>
      </c>
      <c r="N820" s="94">
        <f t="shared" si="91"/>
        <v>0.17385216512645071</v>
      </c>
      <c r="O820" s="94">
        <f t="shared" si="91"/>
        <v>0.17385216512645071</v>
      </c>
      <c r="P820" s="94">
        <f t="shared" si="91"/>
        <v>0.17385216512645071</v>
      </c>
      <c r="Q820" s="94">
        <f t="shared" si="91"/>
        <v>0.17385216512645071</v>
      </c>
      <c r="R820" s="94">
        <f t="shared" si="91"/>
        <v>0.17385216512645071</v>
      </c>
      <c r="S820" s="93">
        <f>(1+H820)^((5-Dashboard!$F$9)*3/12)</f>
        <v>1.0834445833204625</v>
      </c>
      <c r="T820" s="93">
        <f t="shared" si="90"/>
        <v>1.27180376992525</v>
      </c>
      <c r="U820" s="93">
        <f t="shared" si="90"/>
        <v>1.4929096089427369</v>
      </c>
      <c r="V820" s="93">
        <f t="shared" si="90"/>
        <v>1.7524551767955145</v>
      </c>
      <c r="W820" s="93">
        <f t="shared" si="90"/>
        <v>2.0571233035684715</v>
      </c>
      <c r="X820" s="93">
        <f t="shared" si="90"/>
        <v>2.4147586438259272</v>
      </c>
      <c r="Y820" s="93">
        <f t="shared" si="89"/>
        <v>2.8345696623128762</v>
      </c>
      <c r="Z820" s="93">
        <f t="shared" si="89"/>
        <v>3.3273657353077217</v>
      </c>
      <c r="AA820" s="93">
        <f t="shared" si="89"/>
        <v>3.9058354725585338</v>
      </c>
      <c r="AB820" s="93">
        <f t="shared" si="89"/>
        <v>4.5848734260905282</v>
      </c>
      <c r="AC820" s="95">
        <f t="shared" si="89"/>
        <v>5.3819635980470943</v>
      </c>
      <c r="AE820" s="96"/>
    </row>
    <row r="821" spans="3:31" ht="24.75" customHeight="1" x14ac:dyDescent="0.25">
      <c r="C821" s="91">
        <f>ABS(E821-Dashboard!$F$13)</f>
        <v>14.017308964563306</v>
      </c>
      <c r="D821" s="92">
        <f t="shared" si="87"/>
        <v>0.1739521651264507</v>
      </c>
      <c r="E821" s="93" cm="1">
        <f t="array" ref="E821">SUM('DRE + DCF'!$S$41/TIR!S821,'DRE + DCF'!$U$41:$AD$41/TIR!T821:AC821,TIR!F821)</f>
        <v>61.637308964563303</v>
      </c>
      <c r="F821" s="100">
        <f>'DRE + DCF'!$AE$38*'DRE + DCF'!$AE$39*(1+G821)/(R821-G821)/AC821</f>
        <v>34.355629585000408</v>
      </c>
      <c r="G821" s="92">
        <f>R821*(1-'DRE + DCF'!$AE$39)</f>
        <v>0.10437129907587042</v>
      </c>
      <c r="H821" s="94">
        <f t="shared" si="92"/>
        <v>0.1739521651264507</v>
      </c>
      <c r="I821" s="94">
        <f t="shared" si="91"/>
        <v>0.1739521651264507</v>
      </c>
      <c r="J821" s="94">
        <f t="shared" si="91"/>
        <v>0.1739521651264507</v>
      </c>
      <c r="K821" s="94">
        <f t="shared" si="91"/>
        <v>0.1739521651264507</v>
      </c>
      <c r="L821" s="94">
        <f t="shared" si="91"/>
        <v>0.1739521651264507</v>
      </c>
      <c r="M821" s="94">
        <f t="shared" si="91"/>
        <v>0.1739521651264507</v>
      </c>
      <c r="N821" s="94">
        <f t="shared" si="91"/>
        <v>0.1739521651264507</v>
      </c>
      <c r="O821" s="94">
        <f t="shared" si="91"/>
        <v>0.1739521651264507</v>
      </c>
      <c r="P821" s="94">
        <f t="shared" si="91"/>
        <v>0.1739521651264507</v>
      </c>
      <c r="Q821" s="94">
        <f t="shared" si="91"/>
        <v>0.1739521651264507</v>
      </c>
      <c r="R821" s="94">
        <f t="shared" si="91"/>
        <v>0.1739521651264507</v>
      </c>
      <c r="S821" s="93">
        <f>(1+H821)^((5-Dashboard!$F$9)*3/12)</f>
        <v>1.0834907314446445</v>
      </c>
      <c r="T821" s="93">
        <f t="shared" si="90"/>
        <v>1.271966290073882</v>
      </c>
      <c r="U821" s="93">
        <f t="shared" si="90"/>
        <v>1.4932275802000927</v>
      </c>
      <c r="V821" s="93">
        <f t="shared" si="90"/>
        <v>1.7529777508024296</v>
      </c>
      <c r="W821" s="93">
        <f t="shared" si="90"/>
        <v>2.0579120259730077</v>
      </c>
      <c r="X821" s="93">
        <f t="shared" si="90"/>
        <v>2.4158902785307728</v>
      </c>
      <c r="Y821" s="93">
        <f t="shared" si="89"/>
        <v>2.8361396231891445</v>
      </c>
      <c r="Z821" s="93">
        <f t="shared" si="89"/>
        <v>3.3294922512438121</v>
      </c>
      <c r="AA821" s="93">
        <f t="shared" si="89"/>
        <v>3.9086646371194136</v>
      </c>
      <c r="AB821" s="93">
        <f t="shared" si="89"/>
        <v>4.5885853134995278</v>
      </c>
      <c r="AC821" s="95">
        <f t="shared" si="89"/>
        <v>5.3867796636502039</v>
      </c>
      <c r="AE821" s="96"/>
    </row>
    <row r="822" spans="3:31" ht="24.75" customHeight="1" x14ac:dyDescent="0.25">
      <c r="C822" s="91">
        <f>ABS(E822-Dashboard!$F$13)</f>
        <v>13.95678039292337</v>
      </c>
      <c r="D822" s="92">
        <f t="shared" si="87"/>
        <v>0.17405216512645069</v>
      </c>
      <c r="E822" s="93" cm="1">
        <f t="array" ref="E822">SUM('DRE + DCF'!$S$41/TIR!S822,'DRE + DCF'!$U$41:$AD$41/TIR!T822:AC822,TIR!F822)</f>
        <v>61.576780392923368</v>
      </c>
      <c r="F822" s="100">
        <f>'DRE + DCF'!$AE$38*'DRE + DCF'!$AE$39*(1+G822)/(R822-G822)/AC822</f>
        <v>34.307059187146692</v>
      </c>
      <c r="G822" s="92">
        <f>R822*(1-'DRE + DCF'!$AE$39)</f>
        <v>0.10443129907587041</v>
      </c>
      <c r="H822" s="94">
        <f t="shared" si="92"/>
        <v>0.17405216512645069</v>
      </c>
      <c r="I822" s="94">
        <f t="shared" si="91"/>
        <v>0.17405216512645069</v>
      </c>
      <c r="J822" s="94">
        <f t="shared" si="91"/>
        <v>0.17405216512645069</v>
      </c>
      <c r="K822" s="94">
        <f t="shared" si="91"/>
        <v>0.17405216512645069</v>
      </c>
      <c r="L822" s="94">
        <f t="shared" si="91"/>
        <v>0.17405216512645069</v>
      </c>
      <c r="M822" s="94">
        <f t="shared" si="91"/>
        <v>0.17405216512645069</v>
      </c>
      <c r="N822" s="94">
        <f t="shared" si="91"/>
        <v>0.17405216512645069</v>
      </c>
      <c r="O822" s="94">
        <f t="shared" si="91"/>
        <v>0.17405216512645069</v>
      </c>
      <c r="P822" s="94">
        <f t="shared" si="91"/>
        <v>0.17405216512645069</v>
      </c>
      <c r="Q822" s="94">
        <f t="shared" si="91"/>
        <v>0.17405216512645069</v>
      </c>
      <c r="R822" s="94">
        <f t="shared" si="91"/>
        <v>0.17405216512645069</v>
      </c>
      <c r="S822" s="93">
        <f>(1+H822)^((5-Dashboard!$F$9)*3/12)</f>
        <v>1.0835368776033654</v>
      </c>
      <c r="T822" s="93">
        <f t="shared" si="90"/>
        <v>1.272128817144585</v>
      </c>
      <c r="U822" s="93">
        <f t="shared" si="90"/>
        <v>1.4935455920883507</v>
      </c>
      <c r="V822" s="93">
        <f t="shared" si="90"/>
        <v>1.7535004361063948</v>
      </c>
      <c r="W822" s="93">
        <f t="shared" si="90"/>
        <v>2.0587009835608883</v>
      </c>
      <c r="X822" s="93">
        <f t="shared" si="90"/>
        <v>2.4170223470976144</v>
      </c>
      <c r="Y822" s="93">
        <f t="shared" si="89"/>
        <v>2.8377103197689695</v>
      </c>
      <c r="Z822" s="93">
        <f t="shared" si="89"/>
        <v>3.3316199449264312</v>
      </c>
      <c r="AA822" s="93">
        <f t="shared" si="89"/>
        <v>3.9114956097193425</v>
      </c>
      <c r="AB822" s="93">
        <f t="shared" si="89"/>
        <v>4.5922998894736002</v>
      </c>
      <c r="AC822" s="95">
        <f t="shared" si="89"/>
        <v>5.39159962814644</v>
      </c>
      <c r="AE822" s="96"/>
    </row>
    <row r="823" spans="3:31" ht="24.75" customHeight="1" x14ac:dyDescent="0.25">
      <c r="C823" s="91">
        <f>ABS(E823-Dashboard!$F$13)</f>
        <v>13.89634245643456</v>
      </c>
      <c r="D823" s="92">
        <f t="shared" si="87"/>
        <v>0.17415216512645068</v>
      </c>
      <c r="E823" s="93" cm="1">
        <f t="array" ref="E823">SUM('DRE + DCF'!$S$41/TIR!S823,'DRE + DCF'!$U$41:$AD$41/TIR!T823:AC823,TIR!F823)</f>
        <v>61.516342456434558</v>
      </c>
      <c r="F823" s="100">
        <f>'DRE + DCF'!$AE$38*'DRE + DCF'!$AE$39*(1+G823)/(R823-G823)/AC823</f>
        <v>34.258571273060042</v>
      </c>
      <c r="G823" s="92">
        <f>R823*(1-'DRE + DCF'!$AE$39)</f>
        <v>0.1044912990758704</v>
      </c>
      <c r="H823" s="94">
        <f t="shared" si="92"/>
        <v>0.17415216512645068</v>
      </c>
      <c r="I823" s="94">
        <f t="shared" si="91"/>
        <v>0.17415216512645068</v>
      </c>
      <c r="J823" s="94">
        <f t="shared" si="91"/>
        <v>0.17415216512645068</v>
      </c>
      <c r="K823" s="94">
        <f t="shared" si="91"/>
        <v>0.17415216512645068</v>
      </c>
      <c r="L823" s="94">
        <f t="shared" si="91"/>
        <v>0.17415216512645068</v>
      </c>
      <c r="M823" s="94">
        <f t="shared" si="91"/>
        <v>0.17415216512645068</v>
      </c>
      <c r="N823" s="94">
        <f t="shared" si="91"/>
        <v>0.17415216512645068</v>
      </c>
      <c r="O823" s="94">
        <f t="shared" si="91"/>
        <v>0.17415216512645068</v>
      </c>
      <c r="P823" s="94">
        <f t="shared" si="91"/>
        <v>0.17415216512645068</v>
      </c>
      <c r="Q823" s="94">
        <f t="shared" si="91"/>
        <v>0.17415216512645068</v>
      </c>
      <c r="R823" s="94">
        <f t="shared" si="91"/>
        <v>0.17415216512645068</v>
      </c>
      <c r="S823" s="93">
        <f>(1+H823)^((5-Dashboard!$F$9)*3/12)</f>
        <v>1.0835830217968767</v>
      </c>
      <c r="T823" s="93">
        <f t="shared" si="90"/>
        <v>1.2722913511370646</v>
      </c>
      <c r="U823" s="93">
        <f t="shared" si="90"/>
        <v>1.4938636446092417</v>
      </c>
      <c r="V823" s="93">
        <f t="shared" si="90"/>
        <v>1.7540232327216316</v>
      </c>
      <c r="W823" s="93">
        <f t="shared" si="90"/>
        <v>2.0594901763821998</v>
      </c>
      <c r="X823" s="93">
        <f t="shared" si="90"/>
        <v>2.4181548496558154</v>
      </c>
      <c r="Y823" s="93">
        <f t="shared" si="89"/>
        <v>2.8392817523344025</v>
      </c>
      <c r="Z823" s="93">
        <f t="shared" si="89"/>
        <v>3.3337488169074612</v>
      </c>
      <c r="AA823" s="93">
        <f t="shared" si="89"/>
        <v>3.9143283913596387</v>
      </c>
      <c r="AB823" s="93">
        <f t="shared" si="89"/>
        <v>4.5960171557308565</v>
      </c>
      <c r="AC823" s="95">
        <f t="shared" si="89"/>
        <v>5.3964234943596967</v>
      </c>
      <c r="AE823" s="96"/>
    </row>
    <row r="824" spans="3:31" ht="24.75" customHeight="1" x14ac:dyDescent="0.25">
      <c r="C824" s="91">
        <f>ABS(E824-Dashboard!$F$13)</f>
        <v>13.835994979159473</v>
      </c>
      <c r="D824" s="92">
        <f t="shared" si="87"/>
        <v>0.17425216512645067</v>
      </c>
      <c r="E824" s="93" cm="1">
        <f t="array" ref="E824">SUM('DRE + DCF'!$S$41/TIR!S824,'DRE + DCF'!$U$41:$AD$41/TIR!T824:AC824,TIR!F824)</f>
        <v>61.45599497915947</v>
      </c>
      <c r="F824" s="100">
        <f>'DRE + DCF'!$AE$38*'DRE + DCF'!$AE$39*(1+G824)/(R824-G824)/AC824</f>
        <v>34.210165673679313</v>
      </c>
      <c r="G824" s="92">
        <f>R824*(1-'DRE + DCF'!$AE$39)</f>
        <v>0.10455129907587039</v>
      </c>
      <c r="H824" s="94">
        <f t="shared" si="92"/>
        <v>0.17425216512645067</v>
      </c>
      <c r="I824" s="94">
        <f t="shared" si="91"/>
        <v>0.17425216512645067</v>
      </c>
      <c r="J824" s="94">
        <f t="shared" si="91"/>
        <v>0.17425216512645067</v>
      </c>
      <c r="K824" s="94">
        <f t="shared" si="91"/>
        <v>0.17425216512645067</v>
      </c>
      <c r="L824" s="94">
        <f t="shared" si="91"/>
        <v>0.17425216512645067</v>
      </c>
      <c r="M824" s="94">
        <f t="shared" si="91"/>
        <v>0.17425216512645067</v>
      </c>
      <c r="N824" s="94">
        <f t="shared" si="91"/>
        <v>0.17425216512645067</v>
      </c>
      <c r="O824" s="94">
        <f t="shared" si="91"/>
        <v>0.17425216512645067</v>
      </c>
      <c r="P824" s="94">
        <f t="shared" si="91"/>
        <v>0.17425216512645067</v>
      </c>
      <c r="Q824" s="94">
        <f t="shared" si="91"/>
        <v>0.17425216512645067</v>
      </c>
      <c r="R824" s="94">
        <f t="shared" si="91"/>
        <v>0.17425216512645067</v>
      </c>
      <c r="S824" s="93">
        <f>(1+H824)^((5-Dashboard!$F$9)*3/12)</f>
        <v>1.0836291640254292</v>
      </c>
      <c r="T824" s="93">
        <f t="shared" si="90"/>
        <v>1.272453892051026</v>
      </c>
      <c r="U824" s="93">
        <f t="shared" si="90"/>
        <v>1.4941817377644961</v>
      </c>
      <c r="V824" s="93">
        <f t="shared" si="90"/>
        <v>1.7545461406623619</v>
      </c>
      <c r="W824" s="93">
        <f t="shared" si="90"/>
        <v>2.0602796044870364</v>
      </c>
      <c r="X824" s="93">
        <f t="shared" si="90"/>
        <v>2.4192877863347699</v>
      </c>
      <c r="Y824" s="93">
        <f t="shared" si="89"/>
        <v>2.8408539211675814</v>
      </c>
      <c r="Z824" s="93">
        <f t="shared" si="89"/>
        <v>3.3358788677389994</v>
      </c>
      <c r="AA824" s="93">
        <f t="shared" si="89"/>
        <v>3.9171629830420924</v>
      </c>
      <c r="AB824" s="93">
        <f t="shared" si="89"/>
        <v>4.5997371139903631</v>
      </c>
      <c r="AC824" s="95">
        <f t="shared" si="89"/>
        <v>5.4012512651156754</v>
      </c>
      <c r="AE824" s="96"/>
    </row>
    <row r="825" spans="3:31" ht="24.75" customHeight="1" x14ac:dyDescent="0.25">
      <c r="C825" s="91">
        <f>ABS(E825-Dashboard!$F$13)</f>
        <v>13.775737785585001</v>
      </c>
      <c r="D825" s="92">
        <f t="shared" si="87"/>
        <v>0.17435216512645066</v>
      </c>
      <c r="E825" s="93" cm="1">
        <f t="array" ref="E825">SUM('DRE + DCF'!$S$41/TIR!S825,'DRE + DCF'!$U$41:$AD$41/TIR!T825:AC825,TIR!F825)</f>
        <v>61.395737785584998</v>
      </c>
      <c r="F825" s="100">
        <f>'DRE + DCF'!$AE$38*'DRE + DCF'!$AE$39*(1+G825)/(R825-G825)/AC825</f>
        <v>34.161842220360974</v>
      </c>
      <c r="G825" s="92">
        <f>R825*(1-'DRE + DCF'!$AE$39)</f>
        <v>0.1046112990758704</v>
      </c>
      <c r="H825" s="94">
        <f t="shared" si="92"/>
        <v>0.17435216512645066</v>
      </c>
      <c r="I825" s="94">
        <f t="shared" si="91"/>
        <v>0.17435216512645066</v>
      </c>
      <c r="J825" s="94">
        <f t="shared" si="91"/>
        <v>0.17435216512645066</v>
      </c>
      <c r="K825" s="94">
        <f t="shared" si="91"/>
        <v>0.17435216512645066</v>
      </c>
      <c r="L825" s="94">
        <f t="shared" si="91"/>
        <v>0.17435216512645066</v>
      </c>
      <c r="M825" s="94">
        <f t="shared" si="91"/>
        <v>0.17435216512645066</v>
      </c>
      <c r="N825" s="94">
        <f t="shared" si="91"/>
        <v>0.17435216512645066</v>
      </c>
      <c r="O825" s="94">
        <f t="shared" si="91"/>
        <v>0.17435216512645066</v>
      </c>
      <c r="P825" s="94">
        <f t="shared" si="91"/>
        <v>0.17435216512645066</v>
      </c>
      <c r="Q825" s="94">
        <f t="shared" si="91"/>
        <v>0.17435216512645066</v>
      </c>
      <c r="R825" s="94">
        <f t="shared" si="91"/>
        <v>0.17435216512645066</v>
      </c>
      <c r="S825" s="93">
        <f>(1+H825)^((5-Dashboard!$F$9)*3/12)</f>
        <v>1.0836753042892739</v>
      </c>
      <c r="T825" s="93">
        <f t="shared" si="90"/>
        <v>1.2726164398861739</v>
      </c>
      <c r="U825" s="93">
        <f t="shared" si="90"/>
        <v>1.4944998715558437</v>
      </c>
      <c r="V825" s="93">
        <f t="shared" si="90"/>
        <v>1.7550691599428074</v>
      </c>
      <c r="W825" s="93">
        <f t="shared" si="90"/>
        <v>2.0610692679254967</v>
      </c>
      <c r="X825" s="93">
        <f t="shared" si="90"/>
        <v>2.4204211572638954</v>
      </c>
      <c r="Y825" s="93">
        <f t="shared" si="89"/>
        <v>2.8424268265507249</v>
      </c>
      <c r="Z825" s="93">
        <f t="shared" si="89"/>
        <v>3.3380100979733496</v>
      </c>
      <c r="AA825" s="93">
        <f t="shared" si="89"/>
        <v>3.9199993857689583</v>
      </c>
      <c r="AB825" s="93">
        <f t="shared" si="89"/>
        <v>4.6034597659721328</v>
      </c>
      <c r="AC825" s="95">
        <f t="shared" si="89"/>
        <v>5.406082943241878</v>
      </c>
      <c r="AE825" s="96"/>
    </row>
    <row r="826" spans="3:31" ht="24.75" customHeight="1" x14ac:dyDescent="0.25">
      <c r="C826" s="91">
        <f>ABS(E826-Dashboard!$F$13)</f>
        <v>13.715570700621129</v>
      </c>
      <c r="D826" s="92">
        <f t="shared" si="87"/>
        <v>0.17445216512645065</v>
      </c>
      <c r="E826" s="93" cm="1">
        <f t="array" ref="E826">SUM('DRE + DCF'!$S$41/TIR!S826,'DRE + DCF'!$U$41:$AD$41/TIR!T826:AC826,TIR!F826)</f>
        <v>61.335570700621126</v>
      </c>
      <c r="F826" s="100">
        <f>'DRE + DCF'!$AE$38*'DRE + DCF'!$AE$39*(1+G826)/(R826-G826)/AC826</f>
        <v>34.113600744877878</v>
      </c>
      <c r="G826" s="92">
        <f>R826*(1-'DRE + DCF'!$AE$39)</f>
        <v>0.10467129907587039</v>
      </c>
      <c r="H826" s="94">
        <f t="shared" si="92"/>
        <v>0.17445216512645065</v>
      </c>
      <c r="I826" s="94">
        <f t="shared" si="91"/>
        <v>0.17445216512645065</v>
      </c>
      <c r="J826" s="94">
        <f t="shared" si="91"/>
        <v>0.17445216512645065</v>
      </c>
      <c r="K826" s="94">
        <f t="shared" si="91"/>
        <v>0.17445216512645065</v>
      </c>
      <c r="L826" s="94">
        <f t="shared" si="91"/>
        <v>0.17445216512645065</v>
      </c>
      <c r="M826" s="94">
        <f t="shared" si="91"/>
        <v>0.17445216512645065</v>
      </c>
      <c r="N826" s="94">
        <f t="shared" si="91"/>
        <v>0.17445216512645065</v>
      </c>
      <c r="O826" s="94">
        <f t="shared" si="91"/>
        <v>0.17445216512645065</v>
      </c>
      <c r="P826" s="94">
        <f t="shared" si="91"/>
        <v>0.17445216512645065</v>
      </c>
      <c r="Q826" s="94">
        <f t="shared" si="91"/>
        <v>0.17445216512645065</v>
      </c>
      <c r="R826" s="94">
        <f t="shared" si="91"/>
        <v>0.17445216512645065</v>
      </c>
      <c r="S826" s="93">
        <f>(1+H826)^((5-Dashboard!$F$9)*3/12)</f>
        <v>1.0837214425886619</v>
      </c>
      <c r="T826" s="93">
        <f t="shared" si="90"/>
        <v>1.2727789946422143</v>
      </c>
      <c r="U826" s="93">
        <f t="shared" si="90"/>
        <v>1.4948180459850156</v>
      </c>
      <c r="V826" s="93">
        <f t="shared" si="90"/>
        <v>1.7555922905771917</v>
      </c>
      <c r="W826" s="93">
        <f t="shared" si="90"/>
        <v>2.0618591667476873</v>
      </c>
      <c r="X826" s="93">
        <f t="shared" si="90"/>
        <v>2.4215549625726407</v>
      </c>
      <c r="Y826" s="93">
        <f t="shared" si="89"/>
        <v>2.8440004687661387</v>
      </c>
      <c r="Z826" s="93">
        <f t="shared" si="89"/>
        <v>3.3401425081630318</v>
      </c>
      <c r="AA826" s="93">
        <f t="shared" si="89"/>
        <v>3.9228376005429659</v>
      </c>
      <c r="AB826" s="93">
        <f t="shared" si="89"/>
        <v>4.6071851133971364</v>
      </c>
      <c r="AC826" s="95">
        <f t="shared" si="89"/>
        <v>5.4109185315676189</v>
      </c>
      <c r="AE826" s="96"/>
    </row>
    <row r="827" spans="3:31" ht="24.75" customHeight="1" x14ac:dyDescent="0.25">
      <c r="C827" s="91">
        <f>ABS(E827-Dashboard!$F$13)</f>
        <v>13.655493549599633</v>
      </c>
      <c r="D827" s="92">
        <f t="shared" si="87"/>
        <v>0.17455216512645064</v>
      </c>
      <c r="E827" s="93" cm="1">
        <f t="array" ref="E827">SUM('DRE + DCF'!$S$41/TIR!S827,'DRE + DCF'!$U$41:$AD$41/TIR!T827:AC827,TIR!F827)</f>
        <v>61.275493549599631</v>
      </c>
      <c r="F827" s="100">
        <f>'DRE + DCF'!$AE$38*'DRE + DCF'!$AE$39*(1+G827)/(R827-G827)/AC827</f>
        <v>34.065441079418001</v>
      </c>
      <c r="G827" s="92">
        <f>R827*(1-'DRE + DCF'!$AE$39)</f>
        <v>0.10473129907587038</v>
      </c>
      <c r="H827" s="94">
        <f t="shared" si="92"/>
        <v>0.17455216512645064</v>
      </c>
      <c r="I827" s="94">
        <f t="shared" si="91"/>
        <v>0.17455216512645064</v>
      </c>
      <c r="J827" s="94">
        <f t="shared" si="91"/>
        <v>0.17455216512645064</v>
      </c>
      <c r="K827" s="94">
        <f t="shared" si="91"/>
        <v>0.17455216512645064</v>
      </c>
      <c r="L827" s="94">
        <f t="shared" si="91"/>
        <v>0.17455216512645064</v>
      </c>
      <c r="M827" s="94">
        <f t="shared" si="91"/>
        <v>0.17455216512645064</v>
      </c>
      <c r="N827" s="94">
        <f t="shared" si="91"/>
        <v>0.17455216512645064</v>
      </c>
      <c r="O827" s="94">
        <f t="shared" si="91"/>
        <v>0.17455216512645064</v>
      </c>
      <c r="P827" s="94">
        <f t="shared" si="91"/>
        <v>0.17455216512645064</v>
      </c>
      <c r="Q827" s="94">
        <f t="shared" si="91"/>
        <v>0.17455216512645064</v>
      </c>
      <c r="R827" s="94">
        <f t="shared" si="91"/>
        <v>0.17455216512645064</v>
      </c>
      <c r="S827" s="93">
        <f>(1+H827)^((5-Dashboard!$F$9)*3/12)</f>
        <v>1.0837675789238441</v>
      </c>
      <c r="T827" s="93">
        <f t="shared" si="90"/>
        <v>1.2729415563188524</v>
      </c>
      <c r="U827" s="93">
        <f t="shared" si="90"/>
        <v>1.4951362610537418</v>
      </c>
      <c r="V827" s="93">
        <f t="shared" si="90"/>
        <v>1.7561155325797384</v>
      </c>
      <c r="W827" s="93">
        <f t="shared" si="90"/>
        <v>2.0626493010037215</v>
      </c>
      <c r="X827" s="93">
        <f t="shared" si="90"/>
        <v>2.4226892023904809</v>
      </c>
      <c r="Y827" s="93">
        <f t="shared" si="89"/>
        <v>2.8455748480962129</v>
      </c>
      <c r="Z827" s="93">
        <f t="shared" si="89"/>
        <v>3.3422760988607774</v>
      </c>
      <c r="AA827" s="93">
        <f t="shared" si="89"/>
        <v>3.9256776283673127</v>
      </c>
      <c r="AB827" s="93">
        <f t="shared" si="89"/>
        <v>4.6109131579872971</v>
      </c>
      <c r="AC827" s="95">
        <f t="shared" si="89"/>
        <v>5.4157580329240194</v>
      </c>
      <c r="AE827" s="96"/>
    </row>
    <row r="828" spans="3:31" ht="24.75" customHeight="1" x14ac:dyDescent="0.25">
      <c r="C828" s="91">
        <f>ABS(E828-Dashboard!$F$13)</f>
        <v>13.595506158272947</v>
      </c>
      <c r="D828" s="92">
        <f t="shared" si="87"/>
        <v>0.17465216512645063</v>
      </c>
      <c r="E828" s="93" cm="1">
        <f t="array" ref="E828">SUM('DRE + DCF'!$S$41/TIR!S828,'DRE + DCF'!$U$41:$AD$41/TIR!T828:AC828,TIR!F828)</f>
        <v>61.215506158272945</v>
      </c>
      <c r="F828" s="100">
        <f>'DRE + DCF'!$AE$38*'DRE + DCF'!$AE$39*(1+G828)/(R828-G828)/AC828</f>
        <v>34.017363056583285</v>
      </c>
      <c r="G828" s="92">
        <f>R828*(1-'DRE + DCF'!$AE$39)</f>
        <v>0.10479129907587037</v>
      </c>
      <c r="H828" s="94">
        <f t="shared" si="92"/>
        <v>0.17465216512645063</v>
      </c>
      <c r="I828" s="94">
        <f t="shared" si="91"/>
        <v>0.17465216512645063</v>
      </c>
      <c r="J828" s="94">
        <f t="shared" si="91"/>
        <v>0.17465216512645063</v>
      </c>
      <c r="K828" s="94">
        <f t="shared" si="91"/>
        <v>0.17465216512645063</v>
      </c>
      <c r="L828" s="94">
        <f t="shared" si="91"/>
        <v>0.17465216512645063</v>
      </c>
      <c r="M828" s="94">
        <f t="shared" si="91"/>
        <v>0.17465216512645063</v>
      </c>
      <c r="N828" s="94">
        <f t="shared" si="91"/>
        <v>0.17465216512645063</v>
      </c>
      <c r="O828" s="94">
        <f t="shared" si="91"/>
        <v>0.17465216512645063</v>
      </c>
      <c r="P828" s="94">
        <f t="shared" si="91"/>
        <v>0.17465216512645063</v>
      </c>
      <c r="Q828" s="94">
        <f t="shared" si="91"/>
        <v>0.17465216512645063</v>
      </c>
      <c r="R828" s="94">
        <f t="shared" si="91"/>
        <v>0.17465216512645063</v>
      </c>
      <c r="S828" s="93">
        <f>(1+H828)^((5-Dashboard!$F$9)*3/12)</f>
        <v>1.0838137132950711</v>
      </c>
      <c r="T828" s="93">
        <f t="shared" si="90"/>
        <v>1.2731041249157935</v>
      </c>
      <c r="U828" s="93">
        <f t="shared" si="90"/>
        <v>1.4954545167637521</v>
      </c>
      <c r="V828" s="93">
        <f t="shared" si="90"/>
        <v>1.7566388859646711</v>
      </c>
      <c r="W828" s="93">
        <f t="shared" si="90"/>
        <v>2.0634396707437168</v>
      </c>
      <c r="X828" s="93">
        <f t="shared" si="90"/>
        <v>2.4238238768469174</v>
      </c>
      <c r="Y828" s="93">
        <f t="shared" si="89"/>
        <v>2.8471499648234189</v>
      </c>
      <c r="Z828" s="93">
        <f t="shared" si="89"/>
        <v>3.3444108706195266</v>
      </c>
      <c r="AA828" s="93">
        <f t="shared" si="89"/>
        <v>3.9285194702456643</v>
      </c>
      <c r="AB828" s="93">
        <f t="shared" si="89"/>
        <v>4.6146439014654863</v>
      </c>
      <c r="AC828" s="95">
        <f t="shared" si="89"/>
        <v>5.4206014501440043</v>
      </c>
      <c r="AE828" s="96"/>
    </row>
    <row r="829" spans="3:31" ht="24.75" customHeight="1" x14ac:dyDescent="0.25">
      <c r="C829" s="91">
        <f>ABS(E829-Dashboard!$F$13)</f>
        <v>13.535608352812943</v>
      </c>
      <c r="D829" s="92">
        <f t="shared" si="87"/>
        <v>0.17475216512645061</v>
      </c>
      <c r="E829" s="93" cm="1">
        <f t="array" ref="E829">SUM('DRE + DCF'!$S$41/TIR!S829,'DRE + DCF'!$U$41:$AD$41/TIR!T829:AC829,TIR!F829)</f>
        <v>61.155608352812941</v>
      </c>
      <c r="F829" s="100">
        <f>'DRE + DCF'!$AE$38*'DRE + DCF'!$AE$39*(1+G829)/(R829-G829)/AC829</f>
        <v>33.969366509388401</v>
      </c>
      <c r="G829" s="92">
        <f>R829*(1-'DRE + DCF'!$AE$39)</f>
        <v>0.10485129907587036</v>
      </c>
      <c r="H829" s="94">
        <f t="shared" si="92"/>
        <v>0.17475216512645061</v>
      </c>
      <c r="I829" s="94">
        <f t="shared" si="91"/>
        <v>0.17475216512645061</v>
      </c>
      <c r="J829" s="94">
        <f t="shared" si="91"/>
        <v>0.17475216512645061</v>
      </c>
      <c r="K829" s="94">
        <f t="shared" si="91"/>
        <v>0.17475216512645061</v>
      </c>
      <c r="L829" s="94">
        <f t="shared" si="91"/>
        <v>0.17475216512645061</v>
      </c>
      <c r="M829" s="94">
        <f t="shared" si="91"/>
        <v>0.17475216512645061</v>
      </c>
      <c r="N829" s="94">
        <f t="shared" si="91"/>
        <v>0.17475216512645061</v>
      </c>
      <c r="O829" s="94">
        <f t="shared" si="91"/>
        <v>0.17475216512645061</v>
      </c>
      <c r="P829" s="94">
        <f t="shared" si="91"/>
        <v>0.17475216512645061</v>
      </c>
      <c r="Q829" s="94">
        <f t="shared" si="91"/>
        <v>0.17475216512645061</v>
      </c>
      <c r="R829" s="94">
        <f t="shared" si="91"/>
        <v>0.17475216512645061</v>
      </c>
      <c r="S829" s="93">
        <f>(1+H829)^((5-Dashboard!$F$9)*3/12)</f>
        <v>1.0838598457025939</v>
      </c>
      <c r="T829" s="93">
        <f t="shared" si="90"/>
        <v>1.2732667004327427</v>
      </c>
      <c r="U829" s="93">
        <f t="shared" si="90"/>
        <v>1.4957728131167762</v>
      </c>
      <c r="V829" s="93">
        <f t="shared" si="90"/>
        <v>1.7571623507462146</v>
      </c>
      <c r="W829" s="93">
        <f t="shared" si="90"/>
        <v>2.0642302760177991</v>
      </c>
      <c r="X829" s="93">
        <f t="shared" si="90"/>
        <v>2.4249589860714802</v>
      </c>
      <c r="Y829" s="93">
        <f t="shared" si="89"/>
        <v>2.8487258192303138</v>
      </c>
      <c r="Z829" s="93">
        <f t="shared" si="89"/>
        <v>3.3465468239924325</v>
      </c>
      <c r="AA829" s="93">
        <f t="shared" si="89"/>
        <v>3.9313631271821565</v>
      </c>
      <c r="AB829" s="93">
        <f t="shared" si="89"/>
        <v>4.6183773455555315</v>
      </c>
      <c r="AC829" s="95">
        <f t="shared" si="89"/>
        <v>5.4254487860623097</v>
      </c>
      <c r="AE829" s="96"/>
    </row>
    <row r="830" spans="3:31" ht="24.75" customHeight="1" x14ac:dyDescent="0.25">
      <c r="C830" s="91">
        <f>ABS(E830-Dashboard!$F$13)</f>
        <v>13.475799959809564</v>
      </c>
      <c r="D830" s="92">
        <f t="shared" si="87"/>
        <v>0.1748521651264506</v>
      </c>
      <c r="E830" s="93" cm="1">
        <f t="array" ref="E830">SUM('DRE + DCF'!$S$41/TIR!S830,'DRE + DCF'!$U$41:$AD$41/TIR!T830:AC830,TIR!F830)</f>
        <v>61.095799959809561</v>
      </c>
      <c r="F830" s="100">
        <f>'DRE + DCF'!$AE$38*'DRE + DCF'!$AE$39*(1+G830)/(R830-G830)/AC830</f>
        <v>33.921451271259471</v>
      </c>
      <c r="G830" s="92">
        <f>R830*(1-'DRE + DCF'!$AE$39)</f>
        <v>0.10491129907587037</v>
      </c>
      <c r="H830" s="94">
        <f t="shared" si="92"/>
        <v>0.1748521651264506</v>
      </c>
      <c r="I830" s="94">
        <f t="shared" si="91"/>
        <v>0.1748521651264506</v>
      </c>
      <c r="J830" s="94">
        <f t="shared" si="91"/>
        <v>0.1748521651264506</v>
      </c>
      <c r="K830" s="94">
        <f t="shared" si="91"/>
        <v>0.1748521651264506</v>
      </c>
      <c r="L830" s="94">
        <f t="shared" si="91"/>
        <v>0.1748521651264506</v>
      </c>
      <c r="M830" s="94">
        <f t="shared" si="91"/>
        <v>0.1748521651264506</v>
      </c>
      <c r="N830" s="94">
        <f t="shared" si="91"/>
        <v>0.1748521651264506</v>
      </c>
      <c r="O830" s="94">
        <f t="shared" si="91"/>
        <v>0.1748521651264506</v>
      </c>
      <c r="P830" s="94">
        <f t="shared" si="91"/>
        <v>0.1748521651264506</v>
      </c>
      <c r="Q830" s="94">
        <f t="shared" si="91"/>
        <v>0.1748521651264506</v>
      </c>
      <c r="R830" s="94">
        <f t="shared" si="91"/>
        <v>0.1748521651264506</v>
      </c>
      <c r="S830" s="93">
        <f>(1+H830)^((5-Dashboard!$F$9)*3/12)</f>
        <v>1.0839059761466632</v>
      </c>
      <c r="T830" s="93">
        <f t="shared" si="90"/>
        <v>1.273429282869406</v>
      </c>
      <c r="U830" s="93">
        <f t="shared" si="90"/>
        <v>1.4960911501145449</v>
      </c>
      <c r="V830" s="93">
        <f t="shared" si="90"/>
        <v>1.7576859269385945</v>
      </c>
      <c r="W830" s="93">
        <f t="shared" si="90"/>
        <v>2.0650211168760997</v>
      </c>
      <c r="X830" s="93">
        <f t="shared" si="90"/>
        <v>2.4260945301937267</v>
      </c>
      <c r="Y830" s="93">
        <f t="shared" si="89"/>
        <v>2.8503024115995386</v>
      </c>
      <c r="Z830" s="93">
        <f t="shared" si="89"/>
        <v>3.348683959532861</v>
      </c>
      <c r="AA830" s="93">
        <f t="shared" si="89"/>
        <v>3.934208600181397</v>
      </c>
      <c r="AB830" s="93">
        <f t="shared" si="89"/>
        <v>4.6221134919822164</v>
      </c>
      <c r="AC830" s="95">
        <f t="shared" si="89"/>
        <v>5.4303000435154853</v>
      </c>
      <c r="AE830" s="96"/>
    </row>
    <row r="831" spans="3:31" ht="24.75" customHeight="1" x14ac:dyDescent="0.25">
      <c r="C831" s="91">
        <f>ABS(E831-Dashboard!$F$13)</f>
        <v>13.416080806269726</v>
      </c>
      <c r="D831" s="92">
        <f t="shared" si="87"/>
        <v>0.17495216512645059</v>
      </c>
      <c r="E831" s="93" cm="1">
        <f t="array" ref="E831">SUM('DRE + DCF'!$S$41/TIR!S831,'DRE + DCF'!$U$41:$AD$41/TIR!T831:AC831,TIR!F831)</f>
        <v>61.036080806269723</v>
      </c>
      <c r="F831" s="100">
        <f>'DRE + DCF'!$AE$38*'DRE + DCF'!$AE$39*(1+G831)/(R831-G831)/AC831</f>
        <v>33.873617176032901</v>
      </c>
      <c r="G831" s="92">
        <f>R831*(1-'DRE + DCF'!$AE$39)</f>
        <v>0.10497129907587036</v>
      </c>
      <c r="H831" s="94">
        <f t="shared" si="92"/>
        <v>0.17495216512645059</v>
      </c>
      <c r="I831" s="94">
        <f t="shared" si="91"/>
        <v>0.17495216512645059</v>
      </c>
      <c r="J831" s="94">
        <f t="shared" si="91"/>
        <v>0.17495216512645059</v>
      </c>
      <c r="K831" s="94">
        <f t="shared" si="91"/>
        <v>0.17495216512645059</v>
      </c>
      <c r="L831" s="94">
        <f t="shared" si="91"/>
        <v>0.17495216512645059</v>
      </c>
      <c r="M831" s="94">
        <f t="shared" si="91"/>
        <v>0.17495216512645059</v>
      </c>
      <c r="N831" s="94">
        <f t="shared" si="91"/>
        <v>0.17495216512645059</v>
      </c>
      <c r="O831" s="94">
        <f t="shared" si="91"/>
        <v>0.17495216512645059</v>
      </c>
      <c r="P831" s="94">
        <f t="shared" si="91"/>
        <v>0.17495216512645059</v>
      </c>
      <c r="Q831" s="94">
        <f t="shared" si="91"/>
        <v>0.17495216512645059</v>
      </c>
      <c r="R831" s="94">
        <f t="shared" si="91"/>
        <v>0.17495216512645059</v>
      </c>
      <c r="S831" s="93">
        <f>(1+H831)^((5-Dashboard!$F$9)*3/12)</f>
        <v>1.0839521046275293</v>
      </c>
      <c r="T831" s="93">
        <f t="shared" si="90"/>
        <v>1.2735918722254884</v>
      </c>
      <c r="U831" s="93">
        <f t="shared" si="90"/>
        <v>1.4964095277587872</v>
      </c>
      <c r="V831" s="93">
        <f t="shared" si="90"/>
        <v>1.7582096145560364</v>
      </c>
      <c r="W831" s="93">
        <f t="shared" si="90"/>
        <v>2.0658121933687572</v>
      </c>
      <c r="X831" s="93">
        <f t="shared" si="90"/>
        <v>2.4272305093432429</v>
      </c>
      <c r="Y831" s="93">
        <f t="shared" si="89"/>
        <v>2.8518797422138205</v>
      </c>
      <c r="Z831" s="93">
        <f t="shared" si="89"/>
        <v>3.3508222777943919</v>
      </c>
      <c r="AA831" s="93">
        <f t="shared" si="89"/>
        <v>3.9370558902484656</v>
      </c>
      <c r="AB831" s="93">
        <f t="shared" si="89"/>
        <v>4.6258523424712799</v>
      </c>
      <c r="AC831" s="95">
        <f t="shared" si="89"/>
        <v>5.4351552253418927</v>
      </c>
      <c r="AE831" s="96"/>
    </row>
    <row r="832" spans="3:31" ht="24.75" customHeight="1" x14ac:dyDescent="0.25">
      <c r="C832" s="91">
        <f>ABS(E832-Dashboard!$F$13)</f>
        <v>13.356450719616085</v>
      </c>
      <c r="D832" s="92">
        <f t="shared" si="87"/>
        <v>0.17505216512645058</v>
      </c>
      <c r="E832" s="93" cm="1">
        <f t="array" ref="E832">SUM('DRE + DCF'!$S$41/TIR!S832,'DRE + DCF'!$U$41:$AD$41/TIR!T832:AC832,TIR!F832)</f>
        <v>60.976450719616082</v>
      </c>
      <c r="F832" s="100">
        <f>'DRE + DCF'!$AE$38*'DRE + DCF'!$AE$39*(1+G832)/(R832-G832)/AC832</f>
        <v>33.825864057954206</v>
      </c>
      <c r="G832" s="92">
        <f>R832*(1-'DRE + DCF'!$AE$39)</f>
        <v>0.10503129907587035</v>
      </c>
      <c r="H832" s="94">
        <f t="shared" si="92"/>
        <v>0.17505216512645058</v>
      </c>
      <c r="I832" s="94">
        <f t="shared" si="91"/>
        <v>0.17505216512645058</v>
      </c>
      <c r="J832" s="94">
        <f t="shared" si="91"/>
        <v>0.17505216512645058</v>
      </c>
      <c r="K832" s="94">
        <f t="shared" si="91"/>
        <v>0.17505216512645058</v>
      </c>
      <c r="L832" s="94">
        <f t="shared" si="91"/>
        <v>0.17505216512645058</v>
      </c>
      <c r="M832" s="94">
        <f t="shared" si="91"/>
        <v>0.17505216512645058</v>
      </c>
      <c r="N832" s="94">
        <f t="shared" si="91"/>
        <v>0.17505216512645058</v>
      </c>
      <c r="O832" s="94">
        <f t="shared" si="91"/>
        <v>0.17505216512645058</v>
      </c>
      <c r="P832" s="94">
        <f t="shared" si="91"/>
        <v>0.17505216512645058</v>
      </c>
      <c r="Q832" s="94">
        <f t="shared" si="91"/>
        <v>0.17505216512645058</v>
      </c>
      <c r="R832" s="94">
        <f t="shared" si="91"/>
        <v>0.17505216512645058</v>
      </c>
      <c r="S832" s="93">
        <f>(1+H832)^((5-Dashboard!$F$9)*3/12)</f>
        <v>1.0839982311454435</v>
      </c>
      <c r="T832" s="93">
        <f t="shared" si="90"/>
        <v>1.2737544685006958</v>
      </c>
      <c r="U832" s="93">
        <f t="shared" si="90"/>
        <v>1.4967279460512339</v>
      </c>
      <c r="V832" s="93">
        <f t="shared" si="90"/>
        <v>1.7587334136127677</v>
      </c>
      <c r="W832" s="93">
        <f t="shared" si="90"/>
        <v>2.066603505545916</v>
      </c>
      <c r="X832" s="93">
        <f t="shared" si="90"/>
        <v>2.4283669236496412</v>
      </c>
      <c r="Y832" s="93">
        <f t="shared" si="89"/>
        <v>2.8534578113559688</v>
      </c>
      <c r="Z832" s="93">
        <f t="shared" si="89"/>
        <v>3.3529617793308137</v>
      </c>
      <c r="AA832" s="93">
        <f t="shared" si="89"/>
        <v>3.9399049983889087</v>
      </c>
      <c r="AB832" s="93">
        <f t="shared" si="89"/>
        <v>4.6295938987494116</v>
      </c>
      <c r="AC832" s="95">
        <f t="shared" si="89"/>
        <v>5.4400143343817016</v>
      </c>
      <c r="AE832" s="96"/>
    </row>
    <row r="833" spans="3:31" ht="24.75" customHeight="1" x14ac:dyDescent="0.25">
      <c r="C833" s="91">
        <f>ABS(E833-Dashboard!$F$13)</f>
        <v>13.29690952768582</v>
      </c>
      <c r="D833" s="92">
        <f t="shared" si="87"/>
        <v>0.17515216512645057</v>
      </c>
      <c r="E833" s="93" cm="1">
        <f t="array" ref="E833">SUM('DRE + DCF'!$S$41/TIR!S833,'DRE + DCF'!$U$41:$AD$41/TIR!T833:AC833,TIR!F833)</f>
        <v>60.916909527685817</v>
      </c>
      <c r="F833" s="100">
        <f>'DRE + DCF'!$AE$38*'DRE + DCF'!$AE$39*(1+G833)/(R833-G833)/AC833</f>
        <v>33.778191751676765</v>
      </c>
      <c r="G833" s="92">
        <f>R833*(1-'DRE + DCF'!$AE$39)</f>
        <v>0.10509129907587034</v>
      </c>
      <c r="H833" s="94">
        <f t="shared" si="92"/>
        <v>0.17515216512645057</v>
      </c>
      <c r="I833" s="94">
        <f t="shared" si="91"/>
        <v>0.17515216512645057</v>
      </c>
      <c r="J833" s="94">
        <f t="shared" si="91"/>
        <v>0.17515216512645057</v>
      </c>
      <c r="K833" s="94">
        <f t="shared" si="91"/>
        <v>0.17515216512645057</v>
      </c>
      <c r="L833" s="94">
        <f t="shared" si="91"/>
        <v>0.17515216512645057</v>
      </c>
      <c r="M833" s="94">
        <f t="shared" si="91"/>
        <v>0.17515216512645057</v>
      </c>
      <c r="N833" s="94">
        <f t="shared" si="91"/>
        <v>0.17515216512645057</v>
      </c>
      <c r="O833" s="94">
        <f t="shared" si="91"/>
        <v>0.17515216512645057</v>
      </c>
      <c r="P833" s="94">
        <f t="shared" si="91"/>
        <v>0.17515216512645057</v>
      </c>
      <c r="Q833" s="94">
        <f t="shared" si="91"/>
        <v>0.17515216512645057</v>
      </c>
      <c r="R833" s="94">
        <f t="shared" si="91"/>
        <v>0.17515216512645057</v>
      </c>
      <c r="S833" s="93">
        <f>(1+H833)^((5-Dashboard!$F$9)*3/12)</f>
        <v>1.084044355700656</v>
      </c>
      <c r="T833" s="93">
        <f t="shared" si="90"/>
        <v>1.2739170716947339</v>
      </c>
      <c r="U833" s="93">
        <f t="shared" si="90"/>
        <v>1.4970464049936143</v>
      </c>
      <c r="V833" s="93">
        <f t="shared" si="90"/>
        <v>1.7592573241230149</v>
      </c>
      <c r="W833" s="93">
        <f t="shared" si="90"/>
        <v>2.0673950534577266</v>
      </c>
      <c r="X833" s="93">
        <f t="shared" si="90"/>
        <v>2.4295037732425611</v>
      </c>
      <c r="Y833" s="93">
        <f t="shared" si="89"/>
        <v>2.8550366193088768</v>
      </c>
      <c r="Z833" s="93">
        <f t="shared" si="89"/>
        <v>3.3551024646961283</v>
      </c>
      <c r="AA833" s="93">
        <f t="shared" si="89"/>
        <v>3.9427559256087457</v>
      </c>
      <c r="AB833" s="93">
        <f t="shared" si="89"/>
        <v>4.63333816254426</v>
      </c>
      <c r="AC833" s="95">
        <f t="shared" si="89"/>
        <v>5.4448773734768965</v>
      </c>
      <c r="AE833" s="96"/>
    </row>
    <row r="834" spans="3:31" ht="24.75" customHeight="1" x14ac:dyDescent="0.25">
      <c r="C834" s="91">
        <f>ABS(E834-Dashboard!$F$13)</f>
        <v>13.237457058729454</v>
      </c>
      <c r="D834" s="92">
        <f t="shared" si="87"/>
        <v>0.17525216512645056</v>
      </c>
      <c r="E834" s="93" cm="1">
        <f t="array" ref="E834">SUM('DRE + DCF'!$S$41/TIR!S834,'DRE + DCF'!$U$41:$AD$41/TIR!T834:AC834,TIR!F834)</f>
        <v>60.857457058729452</v>
      </c>
      <c r="F834" s="100">
        <f>'DRE + DCF'!$AE$38*'DRE + DCF'!$AE$39*(1+G834)/(R834-G834)/AC834</f>
        <v>33.730600092260644</v>
      </c>
      <c r="G834" s="92">
        <f>R834*(1-'DRE + DCF'!$AE$39)</f>
        <v>0.10515129907587033</v>
      </c>
      <c r="H834" s="94">
        <f t="shared" si="92"/>
        <v>0.17525216512645056</v>
      </c>
      <c r="I834" s="94">
        <f t="shared" si="91"/>
        <v>0.17525216512645056</v>
      </c>
      <c r="J834" s="94">
        <f t="shared" si="91"/>
        <v>0.17525216512645056</v>
      </c>
      <c r="K834" s="94">
        <f t="shared" si="91"/>
        <v>0.17525216512645056</v>
      </c>
      <c r="L834" s="94">
        <f t="shared" si="91"/>
        <v>0.17525216512645056</v>
      </c>
      <c r="M834" s="94">
        <f t="shared" si="91"/>
        <v>0.17525216512645056</v>
      </c>
      <c r="N834" s="94">
        <f t="shared" si="91"/>
        <v>0.17525216512645056</v>
      </c>
      <c r="O834" s="94">
        <f t="shared" si="91"/>
        <v>0.17525216512645056</v>
      </c>
      <c r="P834" s="94">
        <f t="shared" si="91"/>
        <v>0.17525216512645056</v>
      </c>
      <c r="Q834" s="94">
        <f t="shared" si="91"/>
        <v>0.17525216512645056</v>
      </c>
      <c r="R834" s="94">
        <f t="shared" si="91"/>
        <v>0.17525216512645056</v>
      </c>
      <c r="S834" s="93">
        <f>(1+H834)^((5-Dashboard!$F$9)*3/12)</f>
        <v>1.0840904782934173</v>
      </c>
      <c r="T834" s="93">
        <f t="shared" si="90"/>
        <v>1.2740796818073079</v>
      </c>
      <c r="U834" s="93">
        <f t="shared" si="90"/>
        <v>1.4973649045876578</v>
      </c>
      <c r="V834" s="93">
        <f t="shared" si="90"/>
        <v>1.7597813461010057</v>
      </c>
      <c r="W834" s="93">
        <f t="shared" si="90"/>
        <v>2.0681868371543466</v>
      </c>
      <c r="X834" s="93">
        <f t="shared" si="90"/>
        <v>2.4306410582516715</v>
      </c>
      <c r="Y834" s="93">
        <f t="shared" si="89"/>
        <v>2.8566161663555238</v>
      </c>
      <c r="Z834" s="93">
        <f t="shared" si="89"/>
        <v>3.3572443344445499</v>
      </c>
      <c r="AA834" s="93">
        <f t="shared" si="89"/>
        <v>3.9456086729144664</v>
      </c>
      <c r="AB834" s="93">
        <f t="shared" si="89"/>
        <v>4.6370851355844271</v>
      </c>
      <c r="AC834" s="95">
        <f t="shared" si="89"/>
        <v>5.4497443454712782</v>
      </c>
      <c r="AE834" s="96"/>
    </row>
    <row r="835" spans="3:31" ht="24.75" customHeight="1" x14ac:dyDescent="0.25">
      <c r="C835" s="91">
        <f>ABS(E835-Dashboard!$F$13)</f>
        <v>13.178093141409555</v>
      </c>
      <c r="D835" s="92">
        <f t="shared" si="87"/>
        <v>0.17535216512645055</v>
      </c>
      <c r="E835" s="93" cm="1">
        <f t="array" ref="E835">SUM('DRE + DCF'!$S$41/TIR!S835,'DRE + DCF'!$U$41:$AD$41/TIR!T835:AC835,TIR!F835)</f>
        <v>60.798093141409552</v>
      </c>
      <c r="F835" s="100">
        <f>'DRE + DCF'!$AE$38*'DRE + DCF'!$AE$39*(1+G835)/(R835-G835)/AC835</f>
        <v>33.683088915171354</v>
      </c>
      <c r="G835" s="92">
        <f>R835*(1-'DRE + DCF'!$AE$39)</f>
        <v>0.10521129907587033</v>
      </c>
      <c r="H835" s="94">
        <f t="shared" si="92"/>
        <v>0.17535216512645055</v>
      </c>
      <c r="I835" s="94">
        <f t="shared" si="91"/>
        <v>0.17535216512645055</v>
      </c>
      <c r="J835" s="94">
        <f t="shared" si="91"/>
        <v>0.17535216512645055</v>
      </c>
      <c r="K835" s="94">
        <f t="shared" si="91"/>
        <v>0.17535216512645055</v>
      </c>
      <c r="L835" s="94">
        <f t="shared" si="91"/>
        <v>0.17535216512645055</v>
      </c>
      <c r="M835" s="94">
        <f t="shared" si="91"/>
        <v>0.17535216512645055</v>
      </c>
      <c r="N835" s="94">
        <f t="shared" si="91"/>
        <v>0.17535216512645055</v>
      </c>
      <c r="O835" s="94">
        <f t="shared" si="91"/>
        <v>0.17535216512645055</v>
      </c>
      <c r="P835" s="94">
        <f t="shared" si="91"/>
        <v>0.17535216512645055</v>
      </c>
      <c r="Q835" s="94">
        <f t="shared" si="91"/>
        <v>0.17535216512645055</v>
      </c>
      <c r="R835" s="94">
        <f t="shared" si="91"/>
        <v>0.17535216512645055</v>
      </c>
      <c r="S835" s="93">
        <f>(1+H835)^((5-Dashboard!$F$9)*3/12)</f>
        <v>1.084136598923978</v>
      </c>
      <c r="T835" s="93">
        <f t="shared" si="90"/>
        <v>1.2742422988381237</v>
      </c>
      <c r="U835" s="93">
        <f t="shared" si="90"/>
        <v>1.4976834448350942</v>
      </c>
      <c r="V835" s="93">
        <f t="shared" si="90"/>
        <v>1.7603054795609687</v>
      </c>
      <c r="W835" s="93">
        <f t="shared" si="90"/>
        <v>2.0689788566859395</v>
      </c>
      <c r="X835" s="93">
        <f t="shared" si="90"/>
        <v>2.4317787788066672</v>
      </c>
      <c r="Y835" s="93">
        <f t="shared" si="89"/>
        <v>2.8581964527789721</v>
      </c>
      <c r="Z835" s="93">
        <f t="shared" si="89"/>
        <v>3.3593873891305055</v>
      </c>
      <c r="AA835" s="93">
        <f t="shared" si="89"/>
        <v>3.9484632413130334</v>
      </c>
      <c r="AB835" s="93">
        <f t="shared" si="89"/>
        <v>4.6408348195994762</v>
      </c>
      <c r="AC835" s="95">
        <f t="shared" si="89"/>
        <v>5.4546152532104646</v>
      </c>
      <c r="AE835" s="96"/>
    </row>
    <row r="836" spans="3:31" ht="24.75" customHeight="1" x14ac:dyDescent="0.25">
      <c r="C836" s="91">
        <f>ABS(E836-Dashboard!$F$13)</f>
        <v>13.118817604799695</v>
      </c>
      <c r="D836" s="92">
        <f t="shared" si="87"/>
        <v>0.17545216512645054</v>
      </c>
      <c r="E836" s="93" cm="1">
        <f t="array" ref="E836">SUM('DRE + DCF'!$S$41/TIR!S836,'DRE + DCF'!$U$41:$AD$41/TIR!T836:AC836,TIR!F836)</f>
        <v>60.738817604799692</v>
      </c>
      <c r="F836" s="100">
        <f>'DRE + DCF'!$AE$38*'DRE + DCF'!$AE$39*(1+G836)/(R836-G836)/AC836</f>
        <v>33.635658056278771</v>
      </c>
      <c r="G836" s="92">
        <f>R836*(1-'DRE + DCF'!$AE$39)</f>
        <v>0.10527129907587032</v>
      </c>
      <c r="H836" s="94">
        <f t="shared" si="92"/>
        <v>0.17545216512645054</v>
      </c>
      <c r="I836" s="94">
        <f t="shared" si="91"/>
        <v>0.17545216512645054</v>
      </c>
      <c r="J836" s="94">
        <f t="shared" si="91"/>
        <v>0.17545216512645054</v>
      </c>
      <c r="K836" s="94">
        <f t="shared" si="91"/>
        <v>0.17545216512645054</v>
      </c>
      <c r="L836" s="94">
        <f t="shared" si="91"/>
        <v>0.17545216512645054</v>
      </c>
      <c r="M836" s="94">
        <f t="shared" si="91"/>
        <v>0.17545216512645054</v>
      </c>
      <c r="N836" s="94">
        <f t="shared" si="91"/>
        <v>0.17545216512645054</v>
      </c>
      <c r="O836" s="94">
        <f t="shared" si="91"/>
        <v>0.17545216512645054</v>
      </c>
      <c r="P836" s="94">
        <f t="shared" si="91"/>
        <v>0.17545216512645054</v>
      </c>
      <c r="Q836" s="94">
        <f t="shared" si="91"/>
        <v>0.17545216512645054</v>
      </c>
      <c r="R836" s="94">
        <f t="shared" si="91"/>
        <v>0.17545216512645054</v>
      </c>
      <c r="S836" s="93">
        <f>(1+H836)^((5-Dashboard!$F$9)*3/12)</f>
        <v>1.0841827175925884</v>
      </c>
      <c r="T836" s="93">
        <f t="shared" si="90"/>
        <v>1.274404922786887</v>
      </c>
      <c r="U836" s="93">
        <f t="shared" si="90"/>
        <v>1.4980020257376532</v>
      </c>
      <c r="V836" s="93">
        <f t="shared" si="90"/>
        <v>1.7608297245171332</v>
      </c>
      <c r="W836" s="93">
        <f t="shared" si="90"/>
        <v>2.0697711121026754</v>
      </c>
      <c r="X836" s="93">
        <f t="shared" si="90"/>
        <v>2.4329169350372708</v>
      </c>
      <c r="Y836" s="93">
        <f t="shared" si="89"/>
        <v>2.8597774788623678</v>
      </c>
      <c r="Z836" s="93">
        <f t="shared" si="89"/>
        <v>3.3615316293086321</v>
      </c>
      <c r="AA836" s="93">
        <f t="shared" si="89"/>
        <v>3.9513196318118764</v>
      </c>
      <c r="AB836" s="93">
        <f t="shared" si="89"/>
        <v>4.6445872163199189</v>
      </c>
      <c r="AC836" s="95">
        <f t="shared" si="89"/>
        <v>5.459490099541882</v>
      </c>
      <c r="AE836" s="96"/>
    </row>
    <row r="837" spans="3:31" ht="24.75" customHeight="1" x14ac:dyDescent="0.25">
      <c r="C837" s="91">
        <f>ABS(E837-Dashboard!$F$13)</f>
        <v>13.059630278383061</v>
      </c>
      <c r="D837" s="92">
        <f t="shared" si="87"/>
        <v>0.17555216512645053</v>
      </c>
      <c r="E837" s="93" cm="1">
        <f t="array" ref="E837">SUM('DRE + DCF'!$S$41/TIR!S837,'DRE + DCF'!$U$41:$AD$41/TIR!T837:AC837,TIR!F837)</f>
        <v>60.679630278383058</v>
      </c>
      <c r="F837" s="100">
        <f>'DRE + DCF'!$AE$38*'DRE + DCF'!$AE$39*(1+G837)/(R837-G837)/AC837</f>
        <v>33.588307351855768</v>
      </c>
      <c r="G837" s="92">
        <f>R837*(1-'DRE + DCF'!$AE$39)</f>
        <v>0.10533129907587031</v>
      </c>
      <c r="H837" s="94">
        <f t="shared" si="92"/>
        <v>0.17555216512645053</v>
      </c>
      <c r="I837" s="94">
        <f t="shared" si="91"/>
        <v>0.17555216512645053</v>
      </c>
      <c r="J837" s="94">
        <f t="shared" si="91"/>
        <v>0.17555216512645053</v>
      </c>
      <c r="K837" s="94">
        <f t="shared" si="91"/>
        <v>0.17555216512645053</v>
      </c>
      <c r="L837" s="94">
        <f t="shared" si="91"/>
        <v>0.17555216512645053</v>
      </c>
      <c r="M837" s="94">
        <f t="shared" si="91"/>
        <v>0.17555216512645053</v>
      </c>
      <c r="N837" s="94">
        <f t="shared" si="91"/>
        <v>0.17555216512645053</v>
      </c>
      <c r="O837" s="94">
        <f t="shared" si="91"/>
        <v>0.17555216512645053</v>
      </c>
      <c r="P837" s="94">
        <f t="shared" si="91"/>
        <v>0.17555216512645053</v>
      </c>
      <c r="Q837" s="94">
        <f t="shared" si="91"/>
        <v>0.17555216512645053</v>
      </c>
      <c r="R837" s="94">
        <f t="shared" si="91"/>
        <v>0.17555216512645053</v>
      </c>
      <c r="S837" s="93">
        <f>(1+H837)^((5-Dashboard!$F$9)*3/12)</f>
        <v>1.084228834299499</v>
      </c>
      <c r="T837" s="93">
        <f t="shared" si="90"/>
        <v>1.2745675536533034</v>
      </c>
      <c r="U837" s="93">
        <f t="shared" si="90"/>
        <v>1.498320647297064</v>
      </c>
      <c r="V837" s="93">
        <f t="shared" si="90"/>
        <v>1.7613540809837283</v>
      </c>
      <c r="W837" s="93">
        <f t="shared" si="90"/>
        <v>2.070563603454731</v>
      </c>
      <c r="X837" s="93">
        <f t="shared" si="90"/>
        <v>2.4340555270732342</v>
      </c>
      <c r="Y837" s="93">
        <f t="shared" si="89"/>
        <v>2.861359244888944</v>
      </c>
      <c r="Z837" s="93">
        <f t="shared" si="89"/>
        <v>3.3636770555337834</v>
      </c>
      <c r="AA837" s="93">
        <f t="shared" si="89"/>
        <v>3.9541778454189029</v>
      </c>
      <c r="AB837" s="93">
        <f t="shared" si="89"/>
        <v>4.6483423274772342</v>
      </c>
      <c r="AC837" s="95">
        <f t="shared" si="89"/>
        <v>5.4643688873147864</v>
      </c>
      <c r="AE837" s="96"/>
    </row>
    <row r="838" spans="3:31" ht="24.75" customHeight="1" x14ac:dyDescent="0.25">
      <c r="C838" s="91">
        <f>ABS(E838-Dashboard!$F$13)</f>
        <v>13.000530992051459</v>
      </c>
      <c r="D838" s="92">
        <f t="shared" si="87"/>
        <v>0.17565216512645052</v>
      </c>
      <c r="E838" s="93" cm="1">
        <f t="array" ref="E838">SUM('DRE + DCF'!$S$41/TIR!S838,'DRE + DCF'!$U$41:$AD$41/TIR!T838:AC838,TIR!F838)</f>
        <v>60.620530992051457</v>
      </c>
      <c r="F838" s="100">
        <f>'DRE + DCF'!$AE$38*'DRE + DCF'!$AE$39*(1+G838)/(R838-G838)/AC838</f>
        <v>33.541036638577239</v>
      </c>
      <c r="G838" s="92">
        <f>R838*(1-'DRE + DCF'!$AE$39)</f>
        <v>0.1053912990758703</v>
      </c>
      <c r="H838" s="94">
        <f t="shared" si="92"/>
        <v>0.17565216512645052</v>
      </c>
      <c r="I838" s="94">
        <f t="shared" si="91"/>
        <v>0.17565216512645052</v>
      </c>
      <c r="J838" s="94">
        <f t="shared" si="91"/>
        <v>0.17565216512645052</v>
      </c>
      <c r="K838" s="94">
        <f t="shared" si="91"/>
        <v>0.17565216512645052</v>
      </c>
      <c r="L838" s="94">
        <f t="shared" si="91"/>
        <v>0.17565216512645052</v>
      </c>
      <c r="M838" s="94">
        <f t="shared" si="91"/>
        <v>0.17565216512645052</v>
      </c>
      <c r="N838" s="94">
        <f t="shared" si="91"/>
        <v>0.17565216512645052</v>
      </c>
      <c r="O838" s="94">
        <f t="shared" si="91"/>
        <v>0.17565216512645052</v>
      </c>
      <c r="P838" s="94">
        <f t="shared" si="91"/>
        <v>0.17565216512645052</v>
      </c>
      <c r="Q838" s="94">
        <f t="shared" si="91"/>
        <v>0.17565216512645052</v>
      </c>
      <c r="R838" s="94">
        <f t="shared" si="91"/>
        <v>0.17565216512645052</v>
      </c>
      <c r="S838" s="93">
        <f>(1+H838)^((5-Dashboard!$F$9)*3/12)</f>
        <v>1.0842749490449599</v>
      </c>
      <c r="T838" s="93">
        <f t="shared" si="90"/>
        <v>1.2747301914370788</v>
      </c>
      <c r="U838" s="93">
        <f t="shared" si="90"/>
        <v>1.4986393095150563</v>
      </c>
      <c r="V838" s="93">
        <f t="shared" si="90"/>
        <v>1.7618785489749846</v>
      </c>
      <c r="W838" s="93">
        <f t="shared" si="90"/>
        <v>2.0713563307922893</v>
      </c>
      <c r="X838" s="93">
        <f t="shared" si="90"/>
        <v>2.435194555044335</v>
      </c>
      <c r="Y838" s="93">
        <f t="shared" si="89"/>
        <v>2.8629417511420154</v>
      </c>
      <c r="Z838" s="93">
        <f t="shared" si="89"/>
        <v>3.3658236683610219</v>
      </c>
      <c r="AA838" s="93">
        <f t="shared" si="89"/>
        <v>3.9570378831424873</v>
      </c>
      <c r="AB838" s="93">
        <f t="shared" si="89"/>
        <v>4.6521001548038514</v>
      </c>
      <c r="AC838" s="95">
        <f t="shared" si="89"/>
        <v>5.469251619380243</v>
      </c>
      <c r="AE838" s="96"/>
    </row>
    <row r="839" spans="3:31" ht="24.75" customHeight="1" x14ac:dyDescent="0.25">
      <c r="C839" s="91">
        <f>ABS(E839-Dashboard!$F$13)</f>
        <v>12.941519576104028</v>
      </c>
      <c r="D839" s="92">
        <f t="shared" si="87"/>
        <v>0.1757521651264505</v>
      </c>
      <c r="E839" s="93" cm="1">
        <f t="array" ref="E839">SUM('DRE + DCF'!$S$41/TIR!S839,'DRE + DCF'!$U$41:$AD$41/TIR!T839:AC839,TIR!F839)</f>
        <v>60.561519576104025</v>
      </c>
      <c r="F839" s="100">
        <f>'DRE + DCF'!$AE$38*'DRE + DCF'!$AE$39*(1+G839)/(R839-G839)/AC839</f>
        <v>33.493845753518784</v>
      </c>
      <c r="G839" s="92">
        <f>R839*(1-'DRE + DCF'!$AE$39)</f>
        <v>0.10545129907587029</v>
      </c>
      <c r="H839" s="94">
        <f t="shared" si="92"/>
        <v>0.1757521651264505</v>
      </c>
      <c r="I839" s="94">
        <f t="shared" si="91"/>
        <v>0.1757521651264505</v>
      </c>
      <c r="J839" s="94">
        <f t="shared" si="91"/>
        <v>0.1757521651264505</v>
      </c>
      <c r="K839" s="94">
        <f t="shared" si="91"/>
        <v>0.1757521651264505</v>
      </c>
      <c r="L839" s="94">
        <f t="shared" si="91"/>
        <v>0.1757521651264505</v>
      </c>
      <c r="M839" s="94">
        <f t="shared" si="91"/>
        <v>0.1757521651264505</v>
      </c>
      <c r="N839" s="94">
        <f t="shared" si="91"/>
        <v>0.1757521651264505</v>
      </c>
      <c r="O839" s="94">
        <f t="shared" si="91"/>
        <v>0.1757521651264505</v>
      </c>
      <c r="P839" s="94">
        <f t="shared" si="91"/>
        <v>0.1757521651264505</v>
      </c>
      <c r="Q839" s="94">
        <f t="shared" si="91"/>
        <v>0.1757521651264505</v>
      </c>
      <c r="R839" s="94">
        <f t="shared" si="91"/>
        <v>0.1757521651264505</v>
      </c>
      <c r="S839" s="93">
        <f>(1+H839)^((5-Dashboard!$F$9)*3/12)</f>
        <v>1.0843210618292216</v>
      </c>
      <c r="T839" s="93">
        <f t="shared" si="90"/>
        <v>1.274892836137919</v>
      </c>
      <c r="U839" s="93">
        <f t="shared" si="90"/>
        <v>1.4989580123933592</v>
      </c>
      <c r="V839" s="93">
        <f t="shared" si="90"/>
        <v>1.7624031285051329</v>
      </c>
      <c r="W839" s="93">
        <f t="shared" si="90"/>
        <v>2.0721492941655399</v>
      </c>
      <c r="X839" s="93">
        <f t="shared" si="90"/>
        <v>2.4363340190803795</v>
      </c>
      <c r="Y839" s="93">
        <f t="shared" si="89"/>
        <v>2.8645249979049829</v>
      </c>
      <c r="Z839" s="93">
        <f t="shared" si="89"/>
        <v>3.3679714683456243</v>
      </c>
      <c r="AA839" s="93">
        <f t="shared" si="89"/>
        <v>3.959899745991478</v>
      </c>
      <c r="AB839" s="93">
        <f t="shared" si="89"/>
        <v>4.6558607000331609</v>
      </c>
      <c r="AC839" s="95">
        <f t="shared" si="89"/>
        <v>5.4741382985911402</v>
      </c>
      <c r="AE839" s="96"/>
    </row>
    <row r="840" spans="3:31" ht="24.75" customHeight="1" x14ac:dyDescent="0.25">
      <c r="C840" s="91">
        <f>ABS(E840-Dashboard!$F$13)</f>
        <v>12.882595861246081</v>
      </c>
      <c r="D840" s="92">
        <f t="shared" si="87"/>
        <v>0.17585216512645049</v>
      </c>
      <c r="E840" s="93" cm="1">
        <f t="array" ref="E840">SUM('DRE + DCF'!$S$41/TIR!S840,'DRE + DCF'!$U$41:$AD$41/TIR!T840:AC840,TIR!F840)</f>
        <v>60.502595861246078</v>
      </c>
      <c r="F840" s="100">
        <f>'DRE + DCF'!$AE$38*'DRE + DCF'!$AE$39*(1+G840)/(R840-G840)/AC840</f>
        <v>33.446734534155588</v>
      </c>
      <c r="G840" s="92">
        <f>R840*(1-'DRE + DCF'!$AE$39)</f>
        <v>0.1055112990758703</v>
      </c>
      <c r="H840" s="94">
        <f t="shared" si="92"/>
        <v>0.17585216512645049</v>
      </c>
      <c r="I840" s="94">
        <f t="shared" si="91"/>
        <v>0.17585216512645049</v>
      </c>
      <c r="J840" s="94">
        <f t="shared" si="91"/>
        <v>0.17585216512645049</v>
      </c>
      <c r="K840" s="94">
        <f t="shared" si="91"/>
        <v>0.17585216512645049</v>
      </c>
      <c r="L840" s="94">
        <f t="shared" si="91"/>
        <v>0.17585216512645049</v>
      </c>
      <c r="M840" s="94">
        <f t="shared" si="91"/>
        <v>0.17585216512645049</v>
      </c>
      <c r="N840" s="94">
        <f t="shared" si="91"/>
        <v>0.17585216512645049</v>
      </c>
      <c r="O840" s="94">
        <f t="shared" si="91"/>
        <v>0.17585216512645049</v>
      </c>
      <c r="P840" s="94">
        <f t="shared" si="91"/>
        <v>0.17585216512645049</v>
      </c>
      <c r="Q840" s="94">
        <f t="shared" si="91"/>
        <v>0.17585216512645049</v>
      </c>
      <c r="R840" s="94">
        <f t="shared" si="91"/>
        <v>0.17585216512645049</v>
      </c>
      <c r="S840" s="93">
        <f>(1+H840)^((5-Dashboard!$F$9)*3/12)</f>
        <v>1.0843671726525339</v>
      </c>
      <c r="T840" s="93">
        <f t="shared" si="90"/>
        <v>1.2750554877555296</v>
      </c>
      <c r="U840" s="93">
        <f t="shared" si="90"/>
        <v>1.4992767559337017</v>
      </c>
      <c r="V840" s="93">
        <f t="shared" si="90"/>
        <v>1.7629278195884039</v>
      </c>
      <c r="W840" s="93">
        <f t="shared" si="90"/>
        <v>2.072942493624677</v>
      </c>
      <c r="X840" s="93">
        <f t="shared" si="90"/>
        <v>2.4374739193111994</v>
      </c>
      <c r="Y840" s="93">
        <f t="shared" si="89"/>
        <v>2.8661089854613286</v>
      </c>
      <c r="Z840" s="93">
        <f t="shared" si="89"/>
        <v>3.3701204560430775</v>
      </c>
      <c r="AA840" s="93">
        <f t="shared" si="89"/>
        <v>3.962763434975193</v>
      </c>
      <c r="AB840" s="93">
        <f t="shared" si="89"/>
        <v>4.6596239648995104</v>
      </c>
      <c r="AC840" s="95">
        <f t="shared" si="89"/>
        <v>5.4790289278021849</v>
      </c>
      <c r="AE840" s="96"/>
    </row>
    <row r="841" spans="3:31" ht="24.75" customHeight="1" x14ac:dyDescent="0.25">
      <c r="C841" s="91">
        <f>ABS(E841-Dashboard!$F$13)</f>
        <v>12.823759678587884</v>
      </c>
      <c r="D841" s="92">
        <f t="shared" si="87"/>
        <v>0.17595216512645048</v>
      </c>
      <c r="E841" s="93" cm="1">
        <f t="array" ref="E841">SUM('DRE + DCF'!$S$41/TIR!S841,'DRE + DCF'!$U$41:$AD$41/TIR!T841:AC841,TIR!F841)</f>
        <v>60.443759678587881</v>
      </c>
      <c r="F841" s="100">
        <f>'DRE + DCF'!$AE$38*'DRE + DCF'!$AE$39*(1+G841)/(R841-G841)/AC841</f>
        <v>33.399702818361234</v>
      </c>
      <c r="G841" s="92">
        <f>R841*(1-'DRE + DCF'!$AE$39)</f>
        <v>0.10557129907587029</v>
      </c>
      <c r="H841" s="94">
        <f t="shared" si="92"/>
        <v>0.17595216512645048</v>
      </c>
      <c r="I841" s="94">
        <f t="shared" si="91"/>
        <v>0.17595216512645048</v>
      </c>
      <c r="J841" s="94">
        <f t="shared" si="91"/>
        <v>0.17595216512645048</v>
      </c>
      <c r="K841" s="94">
        <f t="shared" si="91"/>
        <v>0.17595216512645048</v>
      </c>
      <c r="L841" s="94">
        <f t="shared" ref="I841:R866" si="93">$D841</f>
        <v>0.17595216512645048</v>
      </c>
      <c r="M841" s="94">
        <f t="shared" si="93"/>
        <v>0.17595216512645048</v>
      </c>
      <c r="N841" s="94">
        <f t="shared" si="93"/>
        <v>0.17595216512645048</v>
      </c>
      <c r="O841" s="94">
        <f t="shared" si="93"/>
        <v>0.17595216512645048</v>
      </c>
      <c r="P841" s="94">
        <f t="shared" si="93"/>
        <v>0.17595216512645048</v>
      </c>
      <c r="Q841" s="94">
        <f t="shared" si="93"/>
        <v>0.17595216512645048</v>
      </c>
      <c r="R841" s="94">
        <f t="shared" si="93"/>
        <v>0.17595216512645048</v>
      </c>
      <c r="S841" s="93">
        <f>(1+H841)^((5-Dashboard!$F$9)*3/12)</f>
        <v>1.0844132815151475</v>
      </c>
      <c r="T841" s="93">
        <f t="shared" si="90"/>
        <v>1.2752181462896166</v>
      </c>
      <c r="U841" s="93">
        <f t="shared" si="90"/>
        <v>1.4995955401378132</v>
      </c>
      <c r="V841" s="93">
        <f t="shared" si="90"/>
        <v>1.7634526222390303</v>
      </c>
      <c r="W841" s="93">
        <f t="shared" si="90"/>
        <v>2.0737359292199042</v>
      </c>
      <c r="X841" s="93">
        <f t="shared" si="90"/>
        <v>2.4386142558666579</v>
      </c>
      <c r="Y841" s="93">
        <f t="shared" si="89"/>
        <v>2.8676937140946239</v>
      </c>
      <c r="Z841" s="93">
        <f t="shared" si="89"/>
        <v>3.3722706320090849</v>
      </c>
      <c r="AA841" s="93">
        <f t="shared" si="89"/>
        <v>3.9656289511034268</v>
      </c>
      <c r="AB841" s="93">
        <f t="shared" si="89"/>
        <v>4.6633899511382095</v>
      </c>
      <c r="AC841" s="95">
        <f t="shared" si="89"/>
        <v>5.4839235098699088</v>
      </c>
      <c r="AE841" s="96"/>
    </row>
    <row r="842" spans="3:31" ht="24.75" customHeight="1" x14ac:dyDescent="0.25">
      <c r="C842" s="91">
        <f>ABS(E842-Dashboard!$F$13)</f>
        <v>12.765010859643553</v>
      </c>
      <c r="D842" s="92">
        <f t="shared" si="87"/>
        <v>0.17605216512645047</v>
      </c>
      <c r="E842" s="93" cm="1">
        <f t="array" ref="E842">SUM('DRE + DCF'!$S$41/TIR!S842,'DRE + DCF'!$U$41:$AD$41/TIR!T842:AC842,TIR!F842)</f>
        <v>60.38501085964355</v>
      </c>
      <c r="F842" s="100">
        <f>'DRE + DCF'!$AE$38*'DRE + DCF'!$AE$39*(1+G842)/(R842-G842)/AC842</f>
        <v>33.352750444406531</v>
      </c>
      <c r="G842" s="92">
        <f>R842*(1-'DRE + DCF'!$AE$39)</f>
        <v>0.10563129907587028</v>
      </c>
      <c r="H842" s="94">
        <f t="shared" si="92"/>
        <v>0.17605216512645047</v>
      </c>
      <c r="I842" s="94">
        <f t="shared" si="93"/>
        <v>0.17605216512645047</v>
      </c>
      <c r="J842" s="94">
        <f t="shared" si="93"/>
        <v>0.17605216512645047</v>
      </c>
      <c r="K842" s="94">
        <f t="shared" si="93"/>
        <v>0.17605216512645047</v>
      </c>
      <c r="L842" s="94">
        <f t="shared" si="93"/>
        <v>0.17605216512645047</v>
      </c>
      <c r="M842" s="94">
        <f t="shared" si="93"/>
        <v>0.17605216512645047</v>
      </c>
      <c r="N842" s="94">
        <f t="shared" si="93"/>
        <v>0.17605216512645047</v>
      </c>
      <c r="O842" s="94">
        <f t="shared" si="93"/>
        <v>0.17605216512645047</v>
      </c>
      <c r="P842" s="94">
        <f t="shared" si="93"/>
        <v>0.17605216512645047</v>
      </c>
      <c r="Q842" s="94">
        <f t="shared" si="93"/>
        <v>0.17605216512645047</v>
      </c>
      <c r="R842" s="94">
        <f t="shared" si="93"/>
        <v>0.17605216512645047</v>
      </c>
      <c r="S842" s="93">
        <f>(1+H842)^((5-Dashboard!$F$9)*3/12)</f>
        <v>1.0844593884173119</v>
      </c>
      <c r="T842" s="93">
        <f t="shared" si="90"/>
        <v>1.2753808117398859</v>
      </c>
      <c r="U842" s="93">
        <f t="shared" si="90"/>
        <v>1.4999143650074227</v>
      </c>
      <c r="V842" s="93">
        <f t="shared" si="90"/>
        <v>1.7639775364712444</v>
      </c>
      <c r="W842" s="93">
        <f t="shared" si="90"/>
        <v>2.0745296010014291</v>
      </c>
      <c r="X842" s="93">
        <f t="shared" si="90"/>
        <v>2.4397550288766419</v>
      </c>
      <c r="Y842" s="93">
        <f t="shared" si="89"/>
        <v>2.8692791840885201</v>
      </c>
      <c r="Z842" s="93">
        <f t="shared" si="89"/>
        <v>3.3744219967995592</v>
      </c>
      <c r="AA842" s="93">
        <f t="shared" si="89"/>
        <v>3.9684962953864416</v>
      </c>
      <c r="AB842" s="93">
        <f t="shared" si="89"/>
        <v>4.667158660485522</v>
      </c>
      <c r="AC842" s="95">
        <f t="shared" si="89"/>
        <v>5.4888220476526621</v>
      </c>
      <c r="AE842" s="96"/>
    </row>
    <row r="843" spans="3:31" ht="24.75" customHeight="1" x14ac:dyDescent="0.25">
      <c r="C843" s="91">
        <f>ABS(E843-Dashboard!$F$13)</f>
        <v>12.706349236329828</v>
      </c>
      <c r="D843" s="92">
        <f t="shared" si="87"/>
        <v>0.17615216512645046</v>
      </c>
      <c r="E843" s="93" cm="1">
        <f t="array" ref="E843">SUM('DRE + DCF'!$S$41/TIR!S843,'DRE + DCF'!$U$41:$AD$41/TIR!T843:AC843,TIR!F843)</f>
        <v>60.326349236329825</v>
      </c>
      <c r="F843" s="100">
        <f>'DRE + DCF'!$AE$38*'DRE + DCF'!$AE$39*(1+G843)/(R843-G843)/AC843</f>
        <v>33.305877250958375</v>
      </c>
      <c r="G843" s="92">
        <f>R843*(1-'DRE + DCF'!$AE$39)</f>
        <v>0.10569129907587027</v>
      </c>
      <c r="H843" s="94">
        <f t="shared" si="92"/>
        <v>0.17615216512645046</v>
      </c>
      <c r="I843" s="94">
        <f t="shared" si="93"/>
        <v>0.17615216512645046</v>
      </c>
      <c r="J843" s="94">
        <f t="shared" si="93"/>
        <v>0.17615216512645046</v>
      </c>
      <c r="K843" s="94">
        <f t="shared" si="93"/>
        <v>0.17615216512645046</v>
      </c>
      <c r="L843" s="94">
        <f t="shared" si="93"/>
        <v>0.17615216512645046</v>
      </c>
      <c r="M843" s="94">
        <f t="shared" si="93"/>
        <v>0.17615216512645046</v>
      </c>
      <c r="N843" s="94">
        <f t="shared" si="93"/>
        <v>0.17615216512645046</v>
      </c>
      <c r="O843" s="94">
        <f t="shared" si="93"/>
        <v>0.17615216512645046</v>
      </c>
      <c r="P843" s="94">
        <f t="shared" si="93"/>
        <v>0.17615216512645046</v>
      </c>
      <c r="Q843" s="94">
        <f t="shared" si="93"/>
        <v>0.17615216512645046</v>
      </c>
      <c r="R843" s="94">
        <f t="shared" si="93"/>
        <v>0.17615216512645046</v>
      </c>
      <c r="S843" s="93">
        <f>(1+H843)^((5-Dashboard!$F$9)*3/12)</f>
        <v>1.0845054933592777</v>
      </c>
      <c r="T843" s="93">
        <f t="shared" si="90"/>
        <v>1.2755434841060438</v>
      </c>
      <c r="U843" s="93">
        <f t="shared" si="90"/>
        <v>1.5002332305442594</v>
      </c>
      <c r="V843" s="93">
        <f t="shared" si="90"/>
        <v>1.7645025622992798</v>
      </c>
      <c r="W843" s="93">
        <f t="shared" si="90"/>
        <v>2.0753235090194675</v>
      </c>
      <c r="X843" s="93">
        <f t="shared" si="90"/>
        <v>2.4408962384710691</v>
      </c>
      <c r="Y843" s="93">
        <f t="shared" si="89"/>
        <v>2.8708653957267565</v>
      </c>
      <c r="Z843" s="93">
        <f t="shared" si="89"/>
        <v>3.3765745509706284</v>
      </c>
      <c r="AA843" s="93">
        <f t="shared" si="89"/>
        <v>3.9713654688349767</v>
      </c>
      <c r="AB843" s="93">
        <f t="shared" si="89"/>
        <v>4.6709300946786785</v>
      </c>
      <c r="AC843" s="95">
        <f t="shared" si="89"/>
        <v>5.4937245440106235</v>
      </c>
      <c r="AE843" s="96"/>
    </row>
    <row r="844" spans="3:31" ht="24.75" customHeight="1" x14ac:dyDescent="0.25">
      <c r="C844" s="91">
        <f>ABS(E844-Dashboard!$F$13)</f>
        <v>12.64777464096499</v>
      </c>
      <c r="D844" s="92">
        <f t="shared" si="87"/>
        <v>0.17625216512645045</v>
      </c>
      <c r="E844" s="93" cm="1">
        <f t="array" ref="E844">SUM('DRE + DCF'!$S$41/TIR!S844,'DRE + DCF'!$U$41:$AD$41/TIR!T844:AC844,TIR!F844)</f>
        <v>60.267774640964987</v>
      </c>
      <c r="F844" s="100">
        <f>'DRE + DCF'!$AE$38*'DRE + DCF'!$AE$39*(1+G844)/(R844-G844)/AC844</f>
        <v>33.259083077078586</v>
      </c>
      <c r="G844" s="92">
        <f>R844*(1-'DRE + DCF'!$AE$39)</f>
        <v>0.10575129907587026</v>
      </c>
      <c r="H844" s="94">
        <f t="shared" si="92"/>
        <v>0.17625216512645045</v>
      </c>
      <c r="I844" s="94">
        <f t="shared" si="93"/>
        <v>0.17625216512645045</v>
      </c>
      <c r="J844" s="94">
        <f t="shared" si="93"/>
        <v>0.17625216512645045</v>
      </c>
      <c r="K844" s="94">
        <f t="shared" si="93"/>
        <v>0.17625216512645045</v>
      </c>
      <c r="L844" s="94">
        <f t="shared" si="93"/>
        <v>0.17625216512645045</v>
      </c>
      <c r="M844" s="94">
        <f t="shared" si="93"/>
        <v>0.17625216512645045</v>
      </c>
      <c r="N844" s="94">
        <f t="shared" si="93"/>
        <v>0.17625216512645045</v>
      </c>
      <c r="O844" s="94">
        <f t="shared" si="93"/>
        <v>0.17625216512645045</v>
      </c>
      <c r="P844" s="94">
        <f t="shared" si="93"/>
        <v>0.17625216512645045</v>
      </c>
      <c r="Q844" s="94">
        <f t="shared" si="93"/>
        <v>0.17625216512645045</v>
      </c>
      <c r="R844" s="94">
        <f t="shared" si="93"/>
        <v>0.17625216512645045</v>
      </c>
      <c r="S844" s="93">
        <f>(1+H844)^((5-Dashboard!$F$9)*3/12)</f>
        <v>1.0845515963412946</v>
      </c>
      <c r="T844" s="93">
        <f t="shared" si="90"/>
        <v>1.2757061633877957</v>
      </c>
      <c r="U844" s="93">
        <f t="shared" si="90"/>
        <v>1.5005521367500521</v>
      </c>
      <c r="V844" s="93">
        <f t="shared" si="90"/>
        <v>1.7650276997373702</v>
      </c>
      <c r="W844" s="93">
        <f t="shared" si="90"/>
        <v>2.07611765332424</v>
      </c>
      <c r="X844" s="93">
        <f t="shared" si="90"/>
        <v>2.4420378847798827</v>
      </c>
      <c r="Y844" s="93">
        <f t="shared" si="89"/>
        <v>2.872452349293154</v>
      </c>
      <c r="Z844" s="93">
        <f t="shared" si="89"/>
        <v>3.378728295078631</v>
      </c>
      <c r="AA844" s="93">
        <f t="shared" si="89"/>
        <v>3.9742364724602401</v>
      </c>
      <c r="AB844" s="93">
        <f t="shared" si="89"/>
        <v>4.6747042554558638</v>
      </c>
      <c r="AC844" s="95">
        <f t="shared" si="89"/>
        <v>5.4986310018057907</v>
      </c>
      <c r="AE844" s="96"/>
    </row>
    <row r="845" spans="3:31" ht="24.75" customHeight="1" x14ac:dyDescent="0.25">
      <c r="C845" s="91">
        <f>ABS(E845-Dashboard!$F$13)</f>
        <v>12.589286906267581</v>
      </c>
      <c r="D845" s="92">
        <f t="shared" si="87"/>
        <v>0.17635216512645044</v>
      </c>
      <c r="E845" s="93" cm="1">
        <f t="array" ref="E845">SUM('DRE + DCF'!$S$41/TIR!S845,'DRE + DCF'!$U$41:$AD$41/TIR!T845:AC845,TIR!F845)</f>
        <v>60.209286906267579</v>
      </c>
      <c r="F845" s="100">
        <f>'DRE + DCF'!$AE$38*'DRE + DCF'!$AE$39*(1+G845)/(R845-G845)/AC845</f>
        <v>33.21236776222274</v>
      </c>
      <c r="G845" s="92">
        <f>R845*(1-'DRE + DCF'!$AE$39)</f>
        <v>0.10581129907587027</v>
      </c>
      <c r="H845" s="94">
        <f t="shared" si="92"/>
        <v>0.17635216512645044</v>
      </c>
      <c r="I845" s="94">
        <f t="shared" si="93"/>
        <v>0.17635216512645044</v>
      </c>
      <c r="J845" s="94">
        <f t="shared" si="93"/>
        <v>0.17635216512645044</v>
      </c>
      <c r="K845" s="94">
        <f t="shared" si="93"/>
        <v>0.17635216512645044</v>
      </c>
      <c r="L845" s="94">
        <f t="shared" si="93"/>
        <v>0.17635216512645044</v>
      </c>
      <c r="M845" s="94">
        <f t="shared" si="93"/>
        <v>0.17635216512645044</v>
      </c>
      <c r="N845" s="94">
        <f t="shared" si="93"/>
        <v>0.17635216512645044</v>
      </c>
      <c r="O845" s="94">
        <f t="shared" si="93"/>
        <v>0.17635216512645044</v>
      </c>
      <c r="P845" s="94">
        <f t="shared" si="93"/>
        <v>0.17635216512645044</v>
      </c>
      <c r="Q845" s="94">
        <f t="shared" si="93"/>
        <v>0.17635216512645044</v>
      </c>
      <c r="R845" s="94">
        <f t="shared" si="93"/>
        <v>0.17635216512645044</v>
      </c>
      <c r="S845" s="93">
        <f>(1+H845)^((5-Dashboard!$F$9)*3/12)</f>
        <v>1.0845976973636124</v>
      </c>
      <c r="T845" s="93">
        <f t="shared" si="90"/>
        <v>1.275868849584848</v>
      </c>
      <c r="U845" s="93">
        <f t="shared" si="90"/>
        <v>1.5008710836265293</v>
      </c>
      <c r="V845" s="93">
        <f t="shared" si="90"/>
        <v>1.7655529487997494</v>
      </c>
      <c r="W845" s="93">
        <f t="shared" si="90"/>
        <v>2.0769120339659741</v>
      </c>
      <c r="X845" s="93">
        <f t="shared" si="90"/>
        <v>2.4431799679330535</v>
      </c>
      <c r="Y845" s="93">
        <f t="shared" si="89"/>
        <v>2.8740400450716188</v>
      </c>
      <c r="Z845" s="93">
        <f t="shared" si="89"/>
        <v>3.3808832296801197</v>
      </c>
      <c r="AA845" s="93">
        <f t="shared" si="89"/>
        <v>3.9771093072739148</v>
      </c>
      <c r="AB845" s="93">
        <f t="shared" si="89"/>
        <v>4.6784811445562271</v>
      </c>
      <c r="AC845" s="95">
        <f t="shared" si="89"/>
        <v>5.5035414239019911</v>
      </c>
      <c r="AE845" s="96"/>
    </row>
    <row r="846" spans="3:31" ht="24.75" customHeight="1" x14ac:dyDescent="0.25">
      <c r="C846" s="91">
        <f>ABS(E846-Dashboard!$F$13)</f>
        <v>12.530885865355309</v>
      </c>
      <c r="D846" s="92">
        <f t="shared" si="87"/>
        <v>0.17645216512645043</v>
      </c>
      <c r="E846" s="93" cm="1">
        <f t="array" ref="E846">SUM('DRE + DCF'!$S$41/TIR!S846,'DRE + DCF'!$U$41:$AD$41/TIR!T846:AC846,TIR!F846)</f>
        <v>60.150885865355306</v>
      </c>
      <c r="F846" s="100">
        <f>'DRE + DCF'!$AE$38*'DRE + DCF'!$AE$39*(1+G846)/(R846-G846)/AC846</f>
        <v>33.165731146238997</v>
      </c>
      <c r="G846" s="92">
        <f>R846*(1-'DRE + DCF'!$AE$39)</f>
        <v>0.10587129907587026</v>
      </c>
      <c r="H846" s="94">
        <f t="shared" si="92"/>
        <v>0.17645216512645043</v>
      </c>
      <c r="I846" s="94">
        <f t="shared" si="93"/>
        <v>0.17645216512645043</v>
      </c>
      <c r="J846" s="94">
        <f t="shared" si="93"/>
        <v>0.17645216512645043</v>
      </c>
      <c r="K846" s="94">
        <f t="shared" si="93"/>
        <v>0.17645216512645043</v>
      </c>
      <c r="L846" s="94">
        <f t="shared" si="93"/>
        <v>0.17645216512645043</v>
      </c>
      <c r="M846" s="94">
        <f t="shared" si="93"/>
        <v>0.17645216512645043</v>
      </c>
      <c r="N846" s="94">
        <f t="shared" si="93"/>
        <v>0.17645216512645043</v>
      </c>
      <c r="O846" s="94">
        <f t="shared" si="93"/>
        <v>0.17645216512645043</v>
      </c>
      <c r="P846" s="94">
        <f t="shared" si="93"/>
        <v>0.17645216512645043</v>
      </c>
      <c r="Q846" s="94">
        <f t="shared" si="93"/>
        <v>0.17645216512645043</v>
      </c>
      <c r="R846" s="94">
        <f t="shared" si="93"/>
        <v>0.17645216512645043</v>
      </c>
      <c r="S846" s="93">
        <f>(1+H846)^((5-Dashboard!$F$9)*3/12)</f>
        <v>1.0846437964264815</v>
      </c>
      <c r="T846" s="93">
        <f t="shared" si="90"/>
        <v>1.2760315426969069</v>
      </c>
      <c r="U846" s="93">
        <f t="shared" si="90"/>
        <v>1.5011900711754207</v>
      </c>
      <c r="V846" s="93">
        <f t="shared" si="90"/>
        <v>1.7660783095006538</v>
      </c>
      <c r="W846" s="93">
        <f t="shared" si="90"/>
        <v>2.0777066509949056</v>
      </c>
      <c r="X846" s="93">
        <f t="shared" si="90"/>
        <v>2.4443224880605827</v>
      </c>
      <c r="Y846" s="93">
        <f t="shared" si="89"/>
        <v>2.8756284833461447</v>
      </c>
      <c r="Z846" s="93">
        <f t="shared" si="89"/>
        <v>3.3830393553318627</v>
      </c>
      <c r="AA846" s="93">
        <f t="shared" si="89"/>
        <v>3.9799839742881606</v>
      </c>
      <c r="AB846" s="93">
        <f t="shared" si="89"/>
        <v>4.6822607637198814</v>
      </c>
      <c r="AC846" s="95">
        <f t="shared" si="89"/>
        <v>5.5084558131648818</v>
      </c>
      <c r="AE846" s="96"/>
    </row>
    <row r="847" spans="3:31" ht="24.75" customHeight="1" x14ac:dyDescent="0.25">
      <c r="C847" s="91">
        <f>ABS(E847-Dashboard!$F$13)</f>
        <v>12.472571351743959</v>
      </c>
      <c r="D847" s="92">
        <f t="shared" ref="D847:D910" si="94">D846+0.0001</f>
        <v>0.17655216512645042</v>
      </c>
      <c r="E847" s="93" cm="1">
        <f t="array" ref="E847">SUM('DRE + DCF'!$S$41/TIR!S847,'DRE + DCF'!$U$41:$AD$41/TIR!T847:AC847,TIR!F847)</f>
        <v>60.092571351743956</v>
      </c>
      <c r="F847" s="100">
        <f>'DRE + DCF'!$AE$38*'DRE + DCF'!$AE$39*(1+G847)/(R847-G847)/AC847</f>
        <v>33.119173069367058</v>
      </c>
      <c r="G847" s="92">
        <f>R847*(1-'DRE + DCF'!$AE$39)</f>
        <v>0.10593129907587025</v>
      </c>
      <c r="H847" s="94">
        <f t="shared" si="92"/>
        <v>0.17655216512645042</v>
      </c>
      <c r="I847" s="94">
        <f t="shared" si="93"/>
        <v>0.17655216512645042</v>
      </c>
      <c r="J847" s="94">
        <f t="shared" si="93"/>
        <v>0.17655216512645042</v>
      </c>
      <c r="K847" s="94">
        <f t="shared" si="93"/>
        <v>0.17655216512645042</v>
      </c>
      <c r="L847" s="94">
        <f t="shared" si="93"/>
        <v>0.17655216512645042</v>
      </c>
      <c r="M847" s="94">
        <f t="shared" si="93"/>
        <v>0.17655216512645042</v>
      </c>
      <c r="N847" s="94">
        <f t="shared" si="93"/>
        <v>0.17655216512645042</v>
      </c>
      <c r="O847" s="94">
        <f t="shared" si="93"/>
        <v>0.17655216512645042</v>
      </c>
      <c r="P847" s="94">
        <f t="shared" si="93"/>
        <v>0.17655216512645042</v>
      </c>
      <c r="Q847" s="94">
        <f t="shared" si="93"/>
        <v>0.17655216512645042</v>
      </c>
      <c r="R847" s="94">
        <f t="shared" si="93"/>
        <v>0.17655216512645042</v>
      </c>
      <c r="S847" s="93">
        <f>(1+H847)^((5-Dashboard!$F$9)*3/12)</f>
        <v>1.084689893530151</v>
      </c>
      <c r="T847" s="93">
        <f t="shared" si="90"/>
        <v>1.2761942427236781</v>
      </c>
      <c r="U847" s="93">
        <f t="shared" si="90"/>
        <v>1.5015090993984541</v>
      </c>
      <c r="V847" s="93">
        <f t="shared" si="90"/>
        <v>1.7666037818543177</v>
      </c>
      <c r="W847" s="93">
        <f t="shared" si="90"/>
        <v>2.0785015044612729</v>
      </c>
      <c r="X847" s="93">
        <f t="shared" si="90"/>
        <v>2.4454654452924949</v>
      </c>
      <c r="Y847" s="93">
        <f t="shared" si="89"/>
        <v>2.8772176644008036</v>
      </c>
      <c r="Z847" s="93">
        <f t="shared" si="89"/>
        <v>3.3851966725908342</v>
      </c>
      <c r="AA847" s="93">
        <f t="shared" si="89"/>
        <v>3.9828604745156015</v>
      </c>
      <c r="AB847" s="93">
        <f t="shared" si="89"/>
        <v>4.6860431146878927</v>
      </c>
      <c r="AC847" s="95">
        <f t="shared" si="89"/>
        <v>5.5133741724619352</v>
      </c>
      <c r="AE847" s="96"/>
    </row>
    <row r="848" spans="3:31" ht="24.75" customHeight="1" x14ac:dyDescent="0.25">
      <c r="C848" s="91">
        <f>ABS(E848-Dashboard!$F$13)</f>
        <v>12.414343199346128</v>
      </c>
      <c r="D848" s="92">
        <f t="shared" si="94"/>
        <v>0.17665216512645041</v>
      </c>
      <c r="E848" s="93" cm="1">
        <f t="array" ref="E848">SUM('DRE + DCF'!$S$41/TIR!S848,'DRE + DCF'!$U$41:$AD$41/TIR!T848:AC848,TIR!F848)</f>
        <v>60.034343199346125</v>
      </c>
      <c r="F848" s="100">
        <f>'DRE + DCF'!$AE$38*'DRE + DCF'!$AE$39*(1+G848)/(R848-G848)/AC848</f>
        <v>33.072693372236877</v>
      </c>
      <c r="G848" s="92">
        <f>R848*(1-'DRE + DCF'!$AE$39)</f>
        <v>0.10599129907587024</v>
      </c>
      <c r="H848" s="94">
        <f t="shared" si="92"/>
        <v>0.17665216512645041</v>
      </c>
      <c r="I848" s="94">
        <f t="shared" si="93"/>
        <v>0.17665216512645041</v>
      </c>
      <c r="J848" s="94">
        <f t="shared" si="93"/>
        <v>0.17665216512645041</v>
      </c>
      <c r="K848" s="94">
        <f t="shared" si="93"/>
        <v>0.17665216512645041</v>
      </c>
      <c r="L848" s="94">
        <f t="shared" si="93"/>
        <v>0.17665216512645041</v>
      </c>
      <c r="M848" s="94">
        <f t="shared" si="93"/>
        <v>0.17665216512645041</v>
      </c>
      <c r="N848" s="94">
        <f t="shared" si="93"/>
        <v>0.17665216512645041</v>
      </c>
      <c r="O848" s="94">
        <f t="shared" si="93"/>
        <v>0.17665216512645041</v>
      </c>
      <c r="P848" s="94">
        <f t="shared" si="93"/>
        <v>0.17665216512645041</v>
      </c>
      <c r="Q848" s="94">
        <f t="shared" si="93"/>
        <v>0.17665216512645041</v>
      </c>
      <c r="R848" s="94">
        <f t="shared" si="93"/>
        <v>0.17665216512645041</v>
      </c>
      <c r="S848" s="93">
        <f>(1+H848)^((5-Dashboard!$F$9)*3/12)</f>
        <v>1.0847359886748713</v>
      </c>
      <c r="T848" s="93">
        <f t="shared" si="90"/>
        <v>1.2763569496648681</v>
      </c>
      <c r="U848" s="93">
        <f t="shared" si="90"/>
        <v>1.5018281682973589</v>
      </c>
      <c r="V848" s="93">
        <f t="shared" si="90"/>
        <v>1.7671293658749783</v>
      </c>
      <c r="W848" s="93">
        <f t="shared" si="90"/>
        <v>2.0792965944153243</v>
      </c>
      <c r="X848" s="93">
        <f t="shared" si="90"/>
        <v>2.4466088397588459</v>
      </c>
      <c r="Y848" s="93">
        <f t="shared" si="89"/>
        <v>2.8788075885197584</v>
      </c>
      <c r="Z848" s="93">
        <f t="shared" si="89"/>
        <v>3.3873551820142289</v>
      </c>
      <c r="AA848" s="93">
        <f t="shared" si="89"/>
        <v>3.9857388089693435</v>
      </c>
      <c r="AB848" s="93">
        <f t="shared" si="89"/>
        <v>4.6898281992022977</v>
      </c>
      <c r="AC848" s="95">
        <f t="shared" si="89"/>
        <v>5.518296504662465</v>
      </c>
      <c r="AE848" s="96"/>
    </row>
    <row r="849" spans="3:31" ht="24.75" customHeight="1" x14ac:dyDescent="0.25">
      <c r="C849" s="91">
        <f>ABS(E849-Dashboard!$F$13)</f>
        <v>12.356201242470142</v>
      </c>
      <c r="D849" s="92">
        <f t="shared" si="94"/>
        <v>0.17675216512645039</v>
      </c>
      <c r="E849" s="93" cm="1">
        <f t="array" ref="E849">SUM('DRE + DCF'!$S$41/TIR!S849,'DRE + DCF'!$U$41:$AD$41/TIR!T849:AC849,TIR!F849)</f>
        <v>59.97620124247014</v>
      </c>
      <c r="F849" s="100">
        <f>'DRE + DCF'!$AE$38*'DRE + DCF'!$AE$39*(1+G849)/(R849-G849)/AC849</f>
        <v>33.026291895867637</v>
      </c>
      <c r="G849" s="92">
        <f>R849*(1-'DRE + DCF'!$AE$39)</f>
        <v>0.10605129907587023</v>
      </c>
      <c r="H849" s="94">
        <f t="shared" si="92"/>
        <v>0.17675216512645039</v>
      </c>
      <c r="I849" s="94">
        <f t="shared" si="93"/>
        <v>0.17675216512645039</v>
      </c>
      <c r="J849" s="94">
        <f t="shared" si="93"/>
        <v>0.17675216512645039</v>
      </c>
      <c r="K849" s="94">
        <f t="shared" si="93"/>
        <v>0.17675216512645039</v>
      </c>
      <c r="L849" s="94">
        <f t="shared" si="93"/>
        <v>0.17675216512645039</v>
      </c>
      <c r="M849" s="94">
        <f t="shared" si="93"/>
        <v>0.17675216512645039</v>
      </c>
      <c r="N849" s="94">
        <f t="shared" si="93"/>
        <v>0.17675216512645039</v>
      </c>
      <c r="O849" s="94">
        <f t="shared" si="93"/>
        <v>0.17675216512645039</v>
      </c>
      <c r="P849" s="94">
        <f t="shared" si="93"/>
        <v>0.17675216512645039</v>
      </c>
      <c r="Q849" s="94">
        <f t="shared" si="93"/>
        <v>0.17675216512645039</v>
      </c>
      <c r="R849" s="94">
        <f t="shared" si="93"/>
        <v>0.17675216512645039</v>
      </c>
      <c r="S849" s="93">
        <f>(1+H849)^((5-Dashboard!$F$9)*3/12)</f>
        <v>1.0847820818608918</v>
      </c>
      <c r="T849" s="93">
        <f t="shared" si="90"/>
        <v>1.2765196635201825</v>
      </c>
      <c r="U849" s="93">
        <f t="shared" si="90"/>
        <v>1.5021472778738627</v>
      </c>
      <c r="V849" s="93">
        <f t="shared" si="90"/>
        <v>1.7676550615768716</v>
      </c>
      <c r="W849" s="93">
        <f t="shared" si="90"/>
        <v>2.0800919209073125</v>
      </c>
      <c r="X849" s="93">
        <f t="shared" si="90"/>
        <v>2.4477526715897171</v>
      </c>
      <c r="Y849" s="93">
        <f t="shared" si="89"/>
        <v>2.8803982559872527</v>
      </c>
      <c r="Z849" s="93">
        <f t="shared" si="89"/>
        <v>3.3895148841594511</v>
      </c>
      <c r="AA849" s="93">
        <f t="shared" si="89"/>
        <v>3.9886189786629633</v>
      </c>
      <c r="AB849" s="93">
        <f t="shared" si="89"/>
        <v>4.6936160190060932</v>
      </c>
      <c r="AC849" s="95">
        <f t="shared" si="89"/>
        <v>5.5232228126376102</v>
      </c>
      <c r="AE849" s="96"/>
    </row>
    <row r="850" spans="3:31" ht="24.75" customHeight="1" x14ac:dyDescent="0.25">
      <c r="C850" s="91">
        <f>ABS(E850-Dashboard!$F$13)</f>
        <v>12.298145315818893</v>
      </c>
      <c r="D850" s="92">
        <f t="shared" si="94"/>
        <v>0.17685216512645038</v>
      </c>
      <c r="E850" s="93" cm="1">
        <f t="array" ref="E850">SUM('DRE + DCF'!$S$41/TIR!S850,'DRE + DCF'!$U$41:$AD$41/TIR!T850:AC850,TIR!F850)</f>
        <v>59.91814531581889</v>
      </c>
      <c r="F850" s="100">
        <f>'DRE + DCF'!$AE$38*'DRE + DCF'!$AE$39*(1+G850)/(R850-G850)/AC850</f>
        <v>32.979968481666553</v>
      </c>
      <c r="G850" s="92">
        <f>R850*(1-'DRE + DCF'!$AE$39)</f>
        <v>0.10611129907587023</v>
      </c>
      <c r="H850" s="94">
        <f t="shared" si="92"/>
        <v>0.17685216512645038</v>
      </c>
      <c r="I850" s="94">
        <f t="shared" si="93"/>
        <v>0.17685216512645038</v>
      </c>
      <c r="J850" s="94">
        <f t="shared" si="93"/>
        <v>0.17685216512645038</v>
      </c>
      <c r="K850" s="94">
        <f t="shared" si="93"/>
        <v>0.17685216512645038</v>
      </c>
      <c r="L850" s="94">
        <f t="shared" si="93"/>
        <v>0.17685216512645038</v>
      </c>
      <c r="M850" s="94">
        <f t="shared" si="93"/>
        <v>0.17685216512645038</v>
      </c>
      <c r="N850" s="94">
        <f t="shared" si="93"/>
        <v>0.17685216512645038</v>
      </c>
      <c r="O850" s="94">
        <f t="shared" si="93"/>
        <v>0.17685216512645038</v>
      </c>
      <c r="P850" s="94">
        <f t="shared" si="93"/>
        <v>0.17685216512645038</v>
      </c>
      <c r="Q850" s="94">
        <f t="shared" si="93"/>
        <v>0.17685216512645038</v>
      </c>
      <c r="R850" s="94">
        <f t="shared" si="93"/>
        <v>0.17685216512645038</v>
      </c>
      <c r="S850" s="93">
        <f>(1+H850)^((5-Dashboard!$F$9)*3/12)</f>
        <v>1.0848281730884621</v>
      </c>
      <c r="T850" s="93">
        <f t="shared" si="90"/>
        <v>1.2766823842893282</v>
      </c>
      <c r="U850" s="93">
        <f t="shared" si="90"/>
        <v>1.5024664281296949</v>
      </c>
      <c r="V850" s="93">
        <f t="shared" si="90"/>
        <v>1.7681808689742358</v>
      </c>
      <c r="W850" s="93">
        <f t="shared" si="90"/>
        <v>2.0808874839874978</v>
      </c>
      <c r="X850" s="93">
        <f t="shared" si="90"/>
        <v>2.4488969409152186</v>
      </c>
      <c r="Y850" s="93">
        <f t="shared" si="89"/>
        <v>2.8819896670876157</v>
      </c>
      <c r="Z850" s="93">
        <f t="shared" si="89"/>
        <v>3.3916757795841184</v>
      </c>
      <c r="AA850" s="93">
        <f t="shared" si="89"/>
        <v>3.9915009846105107</v>
      </c>
      <c r="AB850" s="93">
        <f t="shared" si="89"/>
        <v>4.697406575843238</v>
      </c>
      <c r="AC850" s="95">
        <f t="shared" si="89"/>
        <v>5.52815309926034</v>
      </c>
      <c r="AE850" s="96"/>
    </row>
    <row r="851" spans="3:31" ht="24.75" customHeight="1" x14ac:dyDescent="0.25">
      <c r="C851" s="91">
        <f>ABS(E851-Dashboard!$F$13)</f>
        <v>12.24017525448879</v>
      </c>
      <c r="D851" s="92">
        <f t="shared" si="94"/>
        <v>0.17695216512645037</v>
      </c>
      <c r="E851" s="93" cm="1">
        <f t="array" ref="E851">SUM('DRE + DCF'!$S$41/TIR!S851,'DRE + DCF'!$U$41:$AD$41/TIR!T851:AC851,TIR!F851)</f>
        <v>59.860175254488787</v>
      </c>
      <c r="F851" s="100">
        <f>'DRE + DCF'!$AE$38*'DRE + DCF'!$AE$39*(1+G851)/(R851-G851)/AC851</f>
        <v>32.933722971427805</v>
      </c>
      <c r="G851" s="92">
        <f>R851*(1-'DRE + DCF'!$AE$39)</f>
        <v>0.10617129907587022</v>
      </c>
      <c r="H851" s="94">
        <f t="shared" si="92"/>
        <v>0.17695216512645037</v>
      </c>
      <c r="I851" s="94">
        <f t="shared" si="93"/>
        <v>0.17695216512645037</v>
      </c>
      <c r="J851" s="94">
        <f t="shared" si="93"/>
        <v>0.17695216512645037</v>
      </c>
      <c r="K851" s="94">
        <f t="shared" si="93"/>
        <v>0.17695216512645037</v>
      </c>
      <c r="L851" s="94">
        <f t="shared" si="93"/>
        <v>0.17695216512645037</v>
      </c>
      <c r="M851" s="94">
        <f t="shared" si="93"/>
        <v>0.17695216512645037</v>
      </c>
      <c r="N851" s="94">
        <f t="shared" si="93"/>
        <v>0.17695216512645037</v>
      </c>
      <c r="O851" s="94">
        <f t="shared" si="93"/>
        <v>0.17695216512645037</v>
      </c>
      <c r="P851" s="94">
        <f t="shared" si="93"/>
        <v>0.17695216512645037</v>
      </c>
      <c r="Q851" s="94">
        <f t="shared" si="93"/>
        <v>0.17695216512645037</v>
      </c>
      <c r="R851" s="94">
        <f t="shared" si="93"/>
        <v>0.17695216512645037</v>
      </c>
      <c r="S851" s="93">
        <f>(1+H851)^((5-Dashboard!$F$9)*3/12)</f>
        <v>1.084874262357832</v>
      </c>
      <c r="T851" s="93">
        <f t="shared" si="90"/>
        <v>1.276845111972011</v>
      </c>
      <c r="U851" s="93">
        <f t="shared" si="90"/>
        <v>1.5027856190665831</v>
      </c>
      <c r="V851" s="93">
        <f t="shared" si="90"/>
        <v>1.7687067880813079</v>
      </c>
      <c r="W851" s="93">
        <f t="shared" si="90"/>
        <v>2.0816832837061452</v>
      </c>
      <c r="X851" s="93">
        <f t="shared" si="90"/>
        <v>2.4500416478654863</v>
      </c>
      <c r="Y851" s="93">
        <f t="shared" si="89"/>
        <v>2.8835818221052603</v>
      </c>
      <c r="Z851" s="93">
        <f t="shared" si="89"/>
        <v>3.3938378688460609</v>
      </c>
      <c r="AA851" s="93">
        <f t="shared" si="89"/>
        <v>3.9943848278265093</v>
      </c>
      <c r="AB851" s="93">
        <f t="shared" si="89"/>
        <v>4.7011998714586536</v>
      </c>
      <c r="AC851" s="95">
        <f t="shared" si="89"/>
        <v>5.5330873674054519</v>
      </c>
      <c r="AE851" s="96"/>
    </row>
    <row r="852" spans="3:31" ht="24.75" customHeight="1" x14ac:dyDescent="0.25">
      <c r="C852" s="91">
        <f>ABS(E852-Dashboard!$F$13)</f>
        <v>12.1822908939684</v>
      </c>
      <c r="D852" s="92">
        <f t="shared" si="94"/>
        <v>0.17705216512645036</v>
      </c>
      <c r="E852" s="93" cm="1">
        <f t="array" ref="E852">SUM('DRE + DCF'!$S$41/TIR!S852,'DRE + DCF'!$U$41:$AD$41/TIR!T852:AC852,TIR!F852)</f>
        <v>59.802290893968397</v>
      </c>
      <c r="F852" s="100">
        <f>'DRE + DCF'!$AE$38*'DRE + DCF'!$AE$39*(1+G852)/(R852-G852)/AC852</f>
        <v>32.887555207331303</v>
      </c>
      <c r="G852" s="92">
        <f>R852*(1-'DRE + DCF'!$AE$39)</f>
        <v>0.10623129907587021</v>
      </c>
      <c r="H852" s="94">
        <f t="shared" si="92"/>
        <v>0.17705216512645036</v>
      </c>
      <c r="I852" s="94">
        <f t="shared" si="93"/>
        <v>0.17705216512645036</v>
      </c>
      <c r="J852" s="94">
        <f t="shared" si="93"/>
        <v>0.17705216512645036</v>
      </c>
      <c r="K852" s="94">
        <f t="shared" si="93"/>
        <v>0.17705216512645036</v>
      </c>
      <c r="L852" s="94">
        <f t="shared" si="93"/>
        <v>0.17705216512645036</v>
      </c>
      <c r="M852" s="94">
        <f t="shared" si="93"/>
        <v>0.17705216512645036</v>
      </c>
      <c r="N852" s="94">
        <f t="shared" si="93"/>
        <v>0.17705216512645036</v>
      </c>
      <c r="O852" s="94">
        <f t="shared" si="93"/>
        <v>0.17705216512645036</v>
      </c>
      <c r="P852" s="94">
        <f t="shared" si="93"/>
        <v>0.17705216512645036</v>
      </c>
      <c r="Q852" s="94">
        <f t="shared" si="93"/>
        <v>0.17705216512645036</v>
      </c>
      <c r="R852" s="94">
        <f t="shared" si="93"/>
        <v>0.17705216512645036</v>
      </c>
      <c r="S852" s="93">
        <f>(1+H852)^((5-Dashboard!$F$9)*3/12)</f>
        <v>1.0849203496692512</v>
      </c>
      <c r="T852" s="93">
        <f t="shared" si="90"/>
        <v>1.2770078465679378</v>
      </c>
      <c r="U852" s="93">
        <f t="shared" si="90"/>
        <v>1.503104850686257</v>
      </c>
      <c r="V852" s="93">
        <f t="shared" si="90"/>
        <v>1.7692328189123285</v>
      </c>
      <c r="W852" s="93">
        <f t="shared" si="90"/>
        <v>2.0824793201135292</v>
      </c>
      <c r="X852" s="93">
        <f t="shared" si="90"/>
        <v>2.4511867925706876</v>
      </c>
      <c r="Y852" s="93">
        <f t="shared" si="89"/>
        <v>2.8851747213246872</v>
      </c>
      <c r="Z852" s="93">
        <f t="shared" si="89"/>
        <v>3.396001152503326</v>
      </c>
      <c r="AA852" s="93">
        <f t="shared" si="89"/>
        <v>3.9972705093259604</v>
      </c>
      <c r="AB852" s="93">
        <f t="shared" si="89"/>
        <v>4.7049959075982306</v>
      </c>
      <c r="AC852" s="95">
        <f t="shared" si="89"/>
        <v>5.5380256199495852</v>
      </c>
      <c r="AE852" s="96"/>
    </row>
    <row r="853" spans="3:31" ht="24.75" customHeight="1" x14ac:dyDescent="0.25">
      <c r="C853" s="91">
        <f>ABS(E853-Dashboard!$F$13)</f>
        <v>12.124492070137627</v>
      </c>
      <c r="D853" s="92">
        <f t="shared" si="94"/>
        <v>0.17715216512645035</v>
      </c>
      <c r="E853" s="93" cm="1">
        <f t="array" ref="E853">SUM('DRE + DCF'!$S$41/TIR!S853,'DRE + DCF'!$U$41:$AD$41/TIR!T853:AC853,TIR!F853)</f>
        <v>59.744492070137625</v>
      </c>
      <c r="F853" s="100">
        <f>'DRE + DCF'!$AE$38*'DRE + DCF'!$AE$39*(1+G853)/(R853-G853)/AC853</f>
        <v>32.841465031941695</v>
      </c>
      <c r="G853" s="92">
        <f>R853*(1-'DRE + DCF'!$AE$39)</f>
        <v>0.1062912990758702</v>
      </c>
      <c r="H853" s="94">
        <f t="shared" si="92"/>
        <v>0.17715216512645035</v>
      </c>
      <c r="I853" s="94">
        <f t="shared" si="93"/>
        <v>0.17715216512645035</v>
      </c>
      <c r="J853" s="94">
        <f t="shared" si="93"/>
        <v>0.17715216512645035</v>
      </c>
      <c r="K853" s="94">
        <f t="shared" si="93"/>
        <v>0.17715216512645035</v>
      </c>
      <c r="L853" s="94">
        <f t="shared" si="93"/>
        <v>0.17715216512645035</v>
      </c>
      <c r="M853" s="94">
        <f t="shared" si="93"/>
        <v>0.17715216512645035</v>
      </c>
      <c r="N853" s="94">
        <f t="shared" si="93"/>
        <v>0.17715216512645035</v>
      </c>
      <c r="O853" s="94">
        <f t="shared" si="93"/>
        <v>0.17715216512645035</v>
      </c>
      <c r="P853" s="94">
        <f t="shared" si="93"/>
        <v>0.17715216512645035</v>
      </c>
      <c r="Q853" s="94">
        <f t="shared" si="93"/>
        <v>0.17715216512645035</v>
      </c>
      <c r="R853" s="94">
        <f t="shared" si="93"/>
        <v>0.17715216512645035</v>
      </c>
      <c r="S853" s="93">
        <f>(1+H853)^((5-Dashboard!$F$9)*3/12)</f>
        <v>1.0849664350229689</v>
      </c>
      <c r="T853" s="93">
        <f t="shared" si="90"/>
        <v>1.2771705880768138</v>
      </c>
      <c r="U853" s="93">
        <f t="shared" si="90"/>
        <v>1.5034241229904433</v>
      </c>
      <c r="V853" s="93">
        <f t="shared" si="90"/>
        <v>1.769758961481535</v>
      </c>
      <c r="W853" s="93">
        <f t="shared" si="90"/>
        <v>2.0832755932599269</v>
      </c>
      <c r="X853" s="93">
        <f t="shared" si="90"/>
        <v>2.4523323751610131</v>
      </c>
      <c r="Y853" s="93">
        <f t="shared" si="89"/>
        <v>2.886768365030477</v>
      </c>
      <c r="Z853" s="93">
        <f t="shared" si="89"/>
        <v>3.398165631114169</v>
      </c>
      <c r="AA853" s="93">
        <f t="shared" si="89"/>
        <v>4.000158030124334</v>
      </c>
      <c r="AB853" s="93">
        <f t="shared" si="89"/>
        <v>4.7087946860088161</v>
      </c>
      <c r="AC853" s="95">
        <f t="shared" si="89"/>
        <v>5.5429678597712018</v>
      </c>
      <c r="AE853" s="96"/>
    </row>
    <row r="854" spans="3:31" ht="24.75" customHeight="1" x14ac:dyDescent="0.25">
      <c r="C854" s="91">
        <f>ABS(E854-Dashboard!$F$13)</f>
        <v>12.066778619266309</v>
      </c>
      <c r="D854" s="92">
        <f t="shared" si="94"/>
        <v>0.17725216512645034</v>
      </c>
      <c r="E854" s="93" cm="1">
        <f t="array" ref="E854">SUM('DRE + DCF'!$S$41/TIR!S854,'DRE + DCF'!$U$41:$AD$41/TIR!T854:AC854,TIR!F854)</f>
        <v>59.686778619266306</v>
      </c>
      <c r="F854" s="100">
        <f>'DRE + DCF'!$AE$38*'DRE + DCF'!$AE$39*(1+G854)/(R854-G854)/AC854</f>
        <v>32.79545228820713</v>
      </c>
      <c r="G854" s="92">
        <f>R854*(1-'DRE + DCF'!$AE$39)</f>
        <v>0.1063512990758702</v>
      </c>
      <c r="H854" s="94">
        <f t="shared" si="92"/>
        <v>0.17725216512645034</v>
      </c>
      <c r="I854" s="94">
        <f t="shared" si="93"/>
        <v>0.17725216512645034</v>
      </c>
      <c r="J854" s="94">
        <f t="shared" si="93"/>
        <v>0.17725216512645034</v>
      </c>
      <c r="K854" s="94">
        <f t="shared" si="93"/>
        <v>0.17725216512645034</v>
      </c>
      <c r="L854" s="94">
        <f t="shared" si="93"/>
        <v>0.17725216512645034</v>
      </c>
      <c r="M854" s="94">
        <f t="shared" si="93"/>
        <v>0.17725216512645034</v>
      </c>
      <c r="N854" s="94">
        <f t="shared" si="93"/>
        <v>0.17725216512645034</v>
      </c>
      <c r="O854" s="94">
        <f t="shared" si="93"/>
        <v>0.17725216512645034</v>
      </c>
      <c r="P854" s="94">
        <f t="shared" si="93"/>
        <v>0.17725216512645034</v>
      </c>
      <c r="Q854" s="94">
        <f t="shared" si="93"/>
        <v>0.17725216512645034</v>
      </c>
      <c r="R854" s="94">
        <f t="shared" si="93"/>
        <v>0.17725216512645034</v>
      </c>
      <c r="S854" s="93">
        <f>(1+H854)^((5-Dashboard!$F$9)*3/12)</f>
        <v>1.0850125184192347</v>
      </c>
      <c r="T854" s="93">
        <f t="shared" si="90"/>
        <v>1.2773333364983466</v>
      </c>
      <c r="U854" s="93">
        <f t="shared" si="90"/>
        <v>1.5037434359808712</v>
      </c>
      <c r="V854" s="93">
        <f t="shared" si="90"/>
        <v>1.7702852158031683</v>
      </c>
      <c r="W854" s="93">
        <f t="shared" si="90"/>
        <v>2.0840721031956253</v>
      </c>
      <c r="X854" s="93">
        <f t="shared" si="90"/>
        <v>2.4534783957666848</v>
      </c>
      <c r="Y854" s="93">
        <f t="shared" ref="Y854:AC904" si="95">(X854)*(1+N854)</f>
        <v>2.8883627535072995</v>
      </c>
      <c r="Z854" s="93">
        <f t="shared" si="95"/>
        <v>3.4003313052370641</v>
      </c>
      <c r="AA854" s="93">
        <f t="shared" si="95"/>
        <v>4.0030473912375824</v>
      </c>
      <c r="AB854" s="93">
        <f t="shared" si="95"/>
        <v>4.7125962084382325</v>
      </c>
      <c r="AC854" s="95">
        <f t="shared" si="95"/>
        <v>5.5479140897506092</v>
      </c>
      <c r="AE854" s="96"/>
    </row>
    <row r="855" spans="3:31" ht="24.75" customHeight="1" x14ac:dyDescent="0.25">
      <c r="C855" s="91">
        <f>ABS(E855-Dashboard!$F$13)</f>
        <v>12.009150378013302</v>
      </c>
      <c r="D855" s="92">
        <f t="shared" si="94"/>
        <v>0.17735216512645033</v>
      </c>
      <c r="E855" s="93" cm="1">
        <f t="array" ref="E855">SUM('DRE + DCF'!$S$41/TIR!S855,'DRE + DCF'!$U$41:$AD$41/TIR!T855:AC855,TIR!F855)</f>
        <v>59.6291503780133</v>
      </c>
      <c r="F855" s="100">
        <f>'DRE + DCF'!$AE$38*'DRE + DCF'!$AE$39*(1+G855)/(R855-G855)/AC855</f>
        <v>32.749516819458272</v>
      </c>
      <c r="G855" s="92">
        <f>R855*(1-'DRE + DCF'!$AE$39)</f>
        <v>0.1064112990758702</v>
      </c>
      <c r="H855" s="94">
        <f t="shared" si="92"/>
        <v>0.17735216512645033</v>
      </c>
      <c r="I855" s="94">
        <f t="shared" si="93"/>
        <v>0.17735216512645033</v>
      </c>
      <c r="J855" s="94">
        <f t="shared" si="93"/>
        <v>0.17735216512645033</v>
      </c>
      <c r="K855" s="94">
        <f t="shared" si="93"/>
        <v>0.17735216512645033</v>
      </c>
      <c r="L855" s="94">
        <f t="shared" si="93"/>
        <v>0.17735216512645033</v>
      </c>
      <c r="M855" s="94">
        <f t="shared" si="93"/>
        <v>0.17735216512645033</v>
      </c>
      <c r="N855" s="94">
        <f t="shared" si="93"/>
        <v>0.17735216512645033</v>
      </c>
      <c r="O855" s="94">
        <f t="shared" si="93"/>
        <v>0.17735216512645033</v>
      </c>
      <c r="P855" s="94">
        <f t="shared" si="93"/>
        <v>0.17735216512645033</v>
      </c>
      <c r="Q855" s="94">
        <f t="shared" si="93"/>
        <v>0.17735216512645033</v>
      </c>
      <c r="R855" s="94">
        <f t="shared" si="93"/>
        <v>0.17735216512645033</v>
      </c>
      <c r="S855" s="93">
        <f>(1+H855)^((5-Dashboard!$F$9)*3/12)</f>
        <v>1.085058599858298</v>
      </c>
      <c r="T855" s="93">
        <f t="shared" ref="T855:X905" si="96">(S855)*(1+I855)</f>
        <v>1.2774960918322418</v>
      </c>
      <c r="U855" s="93">
        <f t="shared" si="96"/>
        <v>1.5040627896592684</v>
      </c>
      <c r="V855" s="93">
        <f t="shared" si="96"/>
        <v>1.7708115818914685</v>
      </c>
      <c r="W855" s="93">
        <f t="shared" si="96"/>
        <v>2.0848688499709147</v>
      </c>
      <c r="X855" s="93">
        <f t="shared" si="96"/>
        <v>2.4546248545179488</v>
      </c>
      <c r="Y855" s="93">
        <f t="shared" si="95"/>
        <v>2.889957887039905</v>
      </c>
      <c r="Z855" s="93">
        <f t="shared" si="95"/>
        <v>3.4024981754306935</v>
      </c>
      <c r="AA855" s="93">
        <f t="shared" si="95"/>
        <v>4.0059385936821235</v>
      </c>
      <c r="AB855" s="93">
        <f t="shared" si="95"/>
        <v>4.716400476635255</v>
      </c>
      <c r="AC855" s="95">
        <f t="shared" si="95"/>
        <v>5.5528643127699393</v>
      </c>
      <c r="AE855" s="96"/>
    </row>
    <row r="856" spans="3:31" ht="24.75" customHeight="1" x14ac:dyDescent="0.25">
      <c r="C856" s="91">
        <f>ABS(E856-Dashboard!$F$13)</f>
        <v>11.951607183425203</v>
      </c>
      <c r="D856" s="92">
        <f t="shared" si="94"/>
        <v>0.17745216512645032</v>
      </c>
      <c r="E856" s="93" cm="1">
        <f t="array" ref="E856">SUM('DRE + DCF'!$S$41/TIR!S856,'DRE + DCF'!$U$41:$AD$41/TIR!T856:AC856,TIR!F856)</f>
        <v>59.571607183425201</v>
      </c>
      <c r="F856" s="100">
        <f>'DRE + DCF'!$AE$38*'DRE + DCF'!$AE$39*(1+G856)/(R856-G856)/AC856</f>
        <v>32.703658469407038</v>
      </c>
      <c r="G856" s="92">
        <f>R856*(1-'DRE + DCF'!$AE$39)</f>
        <v>0.10647129907587019</v>
      </c>
      <c r="H856" s="94">
        <f t="shared" si="92"/>
        <v>0.17745216512645032</v>
      </c>
      <c r="I856" s="94">
        <f t="shared" si="93"/>
        <v>0.17745216512645032</v>
      </c>
      <c r="J856" s="94">
        <f t="shared" si="93"/>
        <v>0.17745216512645032</v>
      </c>
      <c r="K856" s="94">
        <f t="shared" si="93"/>
        <v>0.17745216512645032</v>
      </c>
      <c r="L856" s="94">
        <f t="shared" si="93"/>
        <v>0.17745216512645032</v>
      </c>
      <c r="M856" s="94">
        <f t="shared" si="93"/>
        <v>0.17745216512645032</v>
      </c>
      <c r="N856" s="94">
        <f t="shared" si="93"/>
        <v>0.17745216512645032</v>
      </c>
      <c r="O856" s="94">
        <f t="shared" si="93"/>
        <v>0.17745216512645032</v>
      </c>
      <c r="P856" s="94">
        <f t="shared" si="93"/>
        <v>0.17745216512645032</v>
      </c>
      <c r="Q856" s="94">
        <f t="shared" si="93"/>
        <v>0.17745216512645032</v>
      </c>
      <c r="R856" s="94">
        <f t="shared" si="93"/>
        <v>0.17745216512645032</v>
      </c>
      <c r="S856" s="93">
        <f>(1+H856)^((5-Dashboard!$F$9)*3/12)</f>
        <v>1.0851046793404082</v>
      </c>
      <c r="T856" s="93">
        <f t="shared" si="96"/>
        <v>1.2776588540782061</v>
      </c>
      <c r="U856" s="93">
        <f t="shared" si="96"/>
        <v>1.5043821840273632</v>
      </c>
      <c r="V856" s="93">
        <f t="shared" si="96"/>
        <v>1.7713380597606767</v>
      </c>
      <c r="W856" s="93">
        <f t="shared" si="96"/>
        <v>2.0856658336360945</v>
      </c>
      <c r="X856" s="93">
        <f t="shared" si="96"/>
        <v>2.4557717515450821</v>
      </c>
      <c r="Y856" s="93">
        <f t="shared" si="95"/>
        <v>2.8915537659131321</v>
      </c>
      <c r="Z856" s="93">
        <f t="shared" si="95"/>
        <v>3.4046662422539584</v>
      </c>
      <c r="AA856" s="93">
        <f t="shared" si="95"/>
        <v>4.0088316384748586</v>
      </c>
      <c r="AB856" s="93">
        <f t="shared" si="95"/>
        <v>4.7202074923496369</v>
      </c>
      <c r="AC856" s="95">
        <f t="shared" si="95"/>
        <v>5.5578185317131723</v>
      </c>
      <c r="AE856" s="96"/>
    </row>
    <row r="857" spans="3:31" ht="24.75" customHeight="1" x14ac:dyDescent="0.25">
      <c r="C857" s="91">
        <f>ABS(E857-Dashboard!$F$13)</f>
        <v>11.894148872935361</v>
      </c>
      <c r="D857" s="92">
        <f t="shared" si="94"/>
        <v>0.17755216512645031</v>
      </c>
      <c r="E857" s="93" cm="1">
        <f t="array" ref="E857">SUM('DRE + DCF'!$S$41/TIR!S857,'DRE + DCF'!$U$41:$AD$41/TIR!T857:AC857,TIR!F857)</f>
        <v>59.514148872935358</v>
      </c>
      <c r="F857" s="100">
        <f>'DRE + DCF'!$AE$38*'DRE + DCF'!$AE$39*(1+G857)/(R857-G857)/AC857</f>
        <v>32.657877082145617</v>
      </c>
      <c r="G857" s="92">
        <f>R857*(1-'DRE + DCF'!$AE$39)</f>
        <v>0.10653129907587018</v>
      </c>
      <c r="H857" s="94">
        <f t="shared" si="92"/>
        <v>0.17755216512645031</v>
      </c>
      <c r="I857" s="94">
        <f t="shared" si="93"/>
        <v>0.17755216512645031</v>
      </c>
      <c r="J857" s="94">
        <f t="shared" si="93"/>
        <v>0.17755216512645031</v>
      </c>
      <c r="K857" s="94">
        <f t="shared" si="93"/>
        <v>0.17755216512645031</v>
      </c>
      <c r="L857" s="94">
        <f t="shared" si="93"/>
        <v>0.17755216512645031</v>
      </c>
      <c r="M857" s="94">
        <f t="shared" si="93"/>
        <v>0.17755216512645031</v>
      </c>
      <c r="N857" s="94">
        <f t="shared" si="93"/>
        <v>0.17755216512645031</v>
      </c>
      <c r="O857" s="94">
        <f t="shared" si="93"/>
        <v>0.17755216512645031</v>
      </c>
      <c r="P857" s="94">
        <f t="shared" si="93"/>
        <v>0.17755216512645031</v>
      </c>
      <c r="Q857" s="94">
        <f t="shared" si="93"/>
        <v>0.17755216512645031</v>
      </c>
      <c r="R857" s="94">
        <f t="shared" si="93"/>
        <v>0.17755216512645031</v>
      </c>
      <c r="S857" s="93">
        <f>(1+H857)^((5-Dashboard!$F$9)*3/12)</f>
        <v>1.0851507568658145</v>
      </c>
      <c r="T857" s="93">
        <f t="shared" si="96"/>
        <v>1.2778216232359461</v>
      </c>
      <c r="U857" s="93">
        <f t="shared" si="96"/>
        <v>1.5047016190868834</v>
      </c>
      <c r="V857" s="93">
        <f t="shared" si="96"/>
        <v>1.7718646494250347</v>
      </c>
      <c r="W857" s="93">
        <f t="shared" si="96"/>
        <v>2.0864630542414684</v>
      </c>
      <c r="X857" s="93">
        <f t="shared" si="96"/>
        <v>2.4569190869783872</v>
      </c>
      <c r="Y857" s="93">
        <f t="shared" si="95"/>
        <v>2.8931503904119014</v>
      </c>
      <c r="Z857" s="93">
        <f t="shared" si="95"/>
        <v>3.4068355062659692</v>
      </c>
      <c r="AA857" s="93">
        <f t="shared" si="95"/>
        <v>4.0117265266331579</v>
      </c>
      <c r="AB857" s="93">
        <f t="shared" si="95"/>
        <v>4.7240172573320889</v>
      </c>
      <c r="AC857" s="95">
        <f t="shared" si="95"/>
        <v>5.5627767494661162</v>
      </c>
      <c r="AE857" s="96"/>
    </row>
    <row r="858" spans="3:31" ht="24.75" customHeight="1" x14ac:dyDescent="0.25">
      <c r="C858" s="91">
        <f>ABS(E858-Dashboard!$F$13)</f>
        <v>11.836775284362659</v>
      </c>
      <c r="D858" s="92">
        <f t="shared" si="94"/>
        <v>0.1776521651264503</v>
      </c>
      <c r="E858" s="93" cm="1">
        <f t="array" ref="E858">SUM('DRE + DCF'!$S$41/TIR!S858,'DRE + DCF'!$U$41:$AD$41/TIR!T858:AC858,TIR!F858)</f>
        <v>59.456775284362656</v>
      </c>
      <c r="F858" s="100">
        <f>'DRE + DCF'!$AE$38*'DRE + DCF'!$AE$39*(1+G858)/(R858-G858)/AC858</f>
        <v>32.612172502145292</v>
      </c>
      <c r="G858" s="92">
        <f>R858*(1-'DRE + DCF'!$AE$39)</f>
        <v>0.10659129907587017</v>
      </c>
      <c r="H858" s="94">
        <f t="shared" si="92"/>
        <v>0.1776521651264503</v>
      </c>
      <c r="I858" s="94">
        <f t="shared" si="93"/>
        <v>0.1776521651264503</v>
      </c>
      <c r="J858" s="94">
        <f t="shared" si="93"/>
        <v>0.1776521651264503</v>
      </c>
      <c r="K858" s="94">
        <f t="shared" si="93"/>
        <v>0.1776521651264503</v>
      </c>
      <c r="L858" s="94">
        <f t="shared" si="93"/>
        <v>0.1776521651264503</v>
      </c>
      <c r="M858" s="94">
        <f t="shared" si="93"/>
        <v>0.1776521651264503</v>
      </c>
      <c r="N858" s="94">
        <f t="shared" si="93"/>
        <v>0.1776521651264503</v>
      </c>
      <c r="O858" s="94">
        <f t="shared" si="93"/>
        <v>0.1776521651264503</v>
      </c>
      <c r="P858" s="94">
        <f t="shared" si="93"/>
        <v>0.1776521651264503</v>
      </c>
      <c r="Q858" s="94">
        <f t="shared" si="93"/>
        <v>0.1776521651264503</v>
      </c>
      <c r="R858" s="94">
        <f t="shared" si="93"/>
        <v>0.1776521651264503</v>
      </c>
      <c r="S858" s="93">
        <f>(1+H858)^((5-Dashboard!$F$9)*3/12)</f>
        <v>1.0851968324347663</v>
      </c>
      <c r="T858" s="93">
        <f t="shared" si="96"/>
        <v>1.2779843993051681</v>
      </c>
      <c r="U858" s="93">
        <f t="shared" si="96"/>
        <v>1.505021094839557</v>
      </c>
      <c r="V858" s="93">
        <f t="shared" si="96"/>
        <v>1.772391350898785</v>
      </c>
      <c r="W858" s="93">
        <f t="shared" si="96"/>
        <v>2.0872605118373482</v>
      </c>
      <c r="X858" s="93">
        <f t="shared" si="96"/>
        <v>2.4580668609481959</v>
      </c>
      <c r="Y858" s="93">
        <f t="shared" si="95"/>
        <v>2.89474776082122</v>
      </c>
      <c r="Z858" s="93">
        <f t="shared" si="95"/>
        <v>3.4090059680260532</v>
      </c>
      <c r="AA858" s="93">
        <f t="shared" si="95"/>
        <v>4.0146232591748721</v>
      </c>
      <c r="AB858" s="93">
        <f t="shared" si="95"/>
        <v>4.7278297733342942</v>
      </c>
      <c r="AC858" s="95">
        <f t="shared" si="95"/>
        <v>5.5677389689164256</v>
      </c>
      <c r="AE858" s="96"/>
    </row>
    <row r="859" spans="3:31" ht="24.75" customHeight="1" x14ac:dyDescent="0.25">
      <c r="C859" s="91">
        <f>ABS(E859-Dashboard!$F$13)</f>
        <v>11.779486255910527</v>
      </c>
      <c r="D859" s="92">
        <f t="shared" si="94"/>
        <v>0.17775216512645028</v>
      </c>
      <c r="E859" s="93" cm="1">
        <f t="array" ref="E859">SUM('DRE + DCF'!$S$41/TIR!S859,'DRE + DCF'!$U$41:$AD$41/TIR!T859:AC859,TIR!F859)</f>
        <v>59.399486255910524</v>
      </c>
      <c r="F859" s="100">
        <f>'DRE + DCF'!$AE$38*'DRE + DCF'!$AE$39*(1+G859)/(R859-G859)/AC859</f>
        <v>32.566544574255389</v>
      </c>
      <c r="G859" s="92">
        <f>R859*(1-'DRE + DCF'!$AE$39)</f>
        <v>0.10665129907587016</v>
      </c>
      <c r="H859" s="94">
        <f t="shared" si="92"/>
        <v>0.17775216512645028</v>
      </c>
      <c r="I859" s="94">
        <f t="shared" si="93"/>
        <v>0.17775216512645028</v>
      </c>
      <c r="J859" s="94">
        <f t="shared" si="93"/>
        <v>0.17775216512645028</v>
      </c>
      <c r="K859" s="94">
        <f t="shared" si="93"/>
        <v>0.17775216512645028</v>
      </c>
      <c r="L859" s="94">
        <f t="shared" si="93"/>
        <v>0.17775216512645028</v>
      </c>
      <c r="M859" s="94">
        <f t="shared" si="93"/>
        <v>0.17775216512645028</v>
      </c>
      <c r="N859" s="94">
        <f t="shared" si="93"/>
        <v>0.17775216512645028</v>
      </c>
      <c r="O859" s="94">
        <f t="shared" si="93"/>
        <v>0.17775216512645028</v>
      </c>
      <c r="P859" s="94">
        <f t="shared" si="93"/>
        <v>0.17775216512645028</v>
      </c>
      <c r="Q859" s="94">
        <f t="shared" si="93"/>
        <v>0.17775216512645028</v>
      </c>
      <c r="R859" s="94">
        <f t="shared" si="93"/>
        <v>0.17775216512645028</v>
      </c>
      <c r="S859" s="93">
        <f>(1+H859)^((5-Dashboard!$F$9)*3/12)</f>
        <v>1.0852429060475126</v>
      </c>
      <c r="T859" s="93">
        <f t="shared" si="96"/>
        <v>1.2781471822855788</v>
      </c>
      <c r="U859" s="93">
        <f t="shared" si="96"/>
        <v>1.5053406112871119</v>
      </c>
      <c r="V859" s="93">
        <f t="shared" si="96"/>
        <v>1.7729181641961702</v>
      </c>
      <c r="W859" s="93">
        <f t="shared" si="96"/>
        <v>2.0880582064740509</v>
      </c>
      <c r="X859" s="93">
        <f t="shared" si="96"/>
        <v>2.4592150735848657</v>
      </c>
      <c r="Y859" s="93">
        <f t="shared" si="95"/>
        <v>2.8963458774261781</v>
      </c>
      <c r="Z859" s="93">
        <f t="shared" si="95"/>
        <v>3.4111776280937494</v>
      </c>
      <c r="AA859" s="93">
        <f t="shared" si="95"/>
        <v>4.0175218371183226</v>
      </c>
      <c r="AB859" s="93">
        <f t="shared" si="95"/>
        <v>4.731645042108898</v>
      </c>
      <c r="AC859" s="95">
        <f t="shared" si="95"/>
        <v>5.5727051929535882</v>
      </c>
      <c r="AE859" s="96"/>
    </row>
    <row r="860" spans="3:31" ht="24.75" customHeight="1" x14ac:dyDescent="0.25">
      <c r="C860" s="91">
        <f>ABS(E860-Dashboard!$F$13)</f>
        <v>11.722281626165731</v>
      </c>
      <c r="D860" s="92">
        <f t="shared" si="94"/>
        <v>0.17785216512645027</v>
      </c>
      <c r="E860" s="93" cm="1">
        <f t="array" ref="E860">SUM('DRE + DCF'!$S$41/TIR!S860,'DRE + DCF'!$U$41:$AD$41/TIR!T860:AC860,TIR!F860)</f>
        <v>59.342281626165729</v>
      </c>
      <c r="F860" s="100">
        <f>'DRE + DCF'!$AE$38*'DRE + DCF'!$AE$39*(1+G860)/(R860-G860)/AC860</f>
        <v>32.520993143702164</v>
      </c>
      <c r="G860" s="92">
        <f>R860*(1-'DRE + DCF'!$AE$39)</f>
        <v>0.10671129907587017</v>
      </c>
      <c r="H860" s="94">
        <f t="shared" si="92"/>
        <v>0.17785216512645027</v>
      </c>
      <c r="I860" s="94">
        <f t="shared" si="93"/>
        <v>0.17785216512645027</v>
      </c>
      <c r="J860" s="94">
        <f t="shared" si="93"/>
        <v>0.17785216512645027</v>
      </c>
      <c r="K860" s="94">
        <f t="shared" si="93"/>
        <v>0.17785216512645027</v>
      </c>
      <c r="L860" s="94">
        <f t="shared" si="93"/>
        <v>0.17785216512645027</v>
      </c>
      <c r="M860" s="94">
        <f t="shared" si="93"/>
        <v>0.17785216512645027</v>
      </c>
      <c r="N860" s="94">
        <f t="shared" si="93"/>
        <v>0.17785216512645027</v>
      </c>
      <c r="O860" s="94">
        <f t="shared" si="93"/>
        <v>0.17785216512645027</v>
      </c>
      <c r="P860" s="94">
        <f t="shared" si="93"/>
        <v>0.17785216512645027</v>
      </c>
      <c r="Q860" s="94">
        <f t="shared" si="93"/>
        <v>0.17785216512645027</v>
      </c>
      <c r="R860" s="94">
        <f t="shared" si="93"/>
        <v>0.17785216512645027</v>
      </c>
      <c r="S860" s="93">
        <f>(1+H860)^((5-Dashboard!$F$9)*3/12)</f>
        <v>1.0852889777043027</v>
      </c>
      <c r="T860" s="93">
        <f t="shared" si="96"/>
        <v>1.2783099721768847</v>
      </c>
      <c r="U860" s="93">
        <f t="shared" si="96"/>
        <v>1.505660168431276</v>
      </c>
      <c r="V860" s="93">
        <f t="shared" si="96"/>
        <v>1.7734450893314342</v>
      </c>
      <c r="W860" s="93">
        <f t="shared" si="96"/>
        <v>2.0888561382019004</v>
      </c>
      <c r="X860" s="93">
        <f t="shared" si="96"/>
        <v>2.4603637250187838</v>
      </c>
      <c r="Y860" s="93">
        <f t="shared" si="95"/>
        <v>2.8979447405119525</v>
      </c>
      <c r="Z860" s="93">
        <f t="shared" si="95"/>
        <v>3.4133504870288123</v>
      </c>
      <c r="AA860" s="93">
        <f t="shared" si="95"/>
        <v>4.0204222614823095</v>
      </c>
      <c r="AB860" s="93">
        <f t="shared" si="95"/>
        <v>4.7354630654095171</v>
      </c>
      <c r="AC860" s="95">
        <f t="shared" si="95"/>
        <v>5.5776754244689366</v>
      </c>
      <c r="AE860" s="96"/>
    </row>
    <row r="861" spans="3:31" ht="24.75" customHeight="1" x14ac:dyDescent="0.25">
      <c r="C861" s="91">
        <f>ABS(E861-Dashboard!$F$13)</f>
        <v>11.665161234097326</v>
      </c>
      <c r="D861" s="92">
        <f t="shared" si="94"/>
        <v>0.17795216512645026</v>
      </c>
      <c r="E861" s="93" cm="1">
        <f t="array" ref="E861">SUM('DRE + DCF'!$S$41/TIR!S861,'DRE + DCF'!$U$41:$AD$41/TIR!T861:AC861,TIR!F861)</f>
        <v>59.285161234097323</v>
      </c>
      <c r="F861" s="100">
        <f>'DRE + DCF'!$AE$38*'DRE + DCF'!$AE$39*(1+G861)/(R861-G861)/AC861</f>
        <v>32.475518056087665</v>
      </c>
      <c r="G861" s="92">
        <f>R861*(1-'DRE + DCF'!$AE$39)</f>
        <v>0.10677129907587016</v>
      </c>
      <c r="H861" s="94">
        <f t="shared" si="92"/>
        <v>0.17795216512645026</v>
      </c>
      <c r="I861" s="94">
        <f t="shared" si="93"/>
        <v>0.17795216512645026</v>
      </c>
      <c r="J861" s="94">
        <f t="shared" si="93"/>
        <v>0.17795216512645026</v>
      </c>
      <c r="K861" s="94">
        <f t="shared" si="93"/>
        <v>0.17795216512645026</v>
      </c>
      <c r="L861" s="94">
        <f t="shared" si="93"/>
        <v>0.17795216512645026</v>
      </c>
      <c r="M861" s="94">
        <f t="shared" si="93"/>
        <v>0.17795216512645026</v>
      </c>
      <c r="N861" s="94">
        <f t="shared" si="93"/>
        <v>0.17795216512645026</v>
      </c>
      <c r="O861" s="94">
        <f t="shared" si="93"/>
        <v>0.17795216512645026</v>
      </c>
      <c r="P861" s="94">
        <f t="shared" si="93"/>
        <v>0.17795216512645026</v>
      </c>
      <c r="Q861" s="94">
        <f t="shared" si="93"/>
        <v>0.17795216512645026</v>
      </c>
      <c r="R861" s="94">
        <f t="shared" si="93"/>
        <v>0.17795216512645026</v>
      </c>
      <c r="S861" s="93">
        <f>(1+H861)^((5-Dashboard!$F$9)*3/12)</f>
        <v>1.0853350474053853</v>
      </c>
      <c r="T861" s="93">
        <f t="shared" si="96"/>
        <v>1.278472768978792</v>
      </c>
      <c r="U861" s="93">
        <f t="shared" si="96"/>
        <v>1.5059797662737759</v>
      </c>
      <c r="V861" s="93">
        <f t="shared" si="96"/>
        <v>1.7739721263188197</v>
      </c>
      <c r="W861" s="93">
        <f t="shared" si="96"/>
        <v>2.0896543070712261</v>
      </c>
      <c r="X861" s="93">
        <f t="shared" si="96"/>
        <v>2.4615128153803627</v>
      </c>
      <c r="Y861" s="93">
        <f t="shared" si="95"/>
        <v>2.8995443503638021</v>
      </c>
      <c r="Z861" s="93">
        <f t="shared" si="95"/>
        <v>3.4155245453912073</v>
      </c>
      <c r="AA861" s="93">
        <f t="shared" si="95"/>
        <v>4.0233245332861074</v>
      </c>
      <c r="AB861" s="93">
        <f t="shared" si="95"/>
        <v>4.7392838449907346</v>
      </c>
      <c r="AC861" s="95">
        <f t="shared" si="95"/>
        <v>5.5826496663556435</v>
      </c>
      <c r="AE861" s="96"/>
    </row>
    <row r="862" spans="3:31" ht="24.75" customHeight="1" x14ac:dyDescent="0.25">
      <c r="C862" s="91">
        <f>ABS(E862-Dashboard!$F$13)</f>
        <v>11.608124919055513</v>
      </c>
      <c r="D862" s="92">
        <f t="shared" si="94"/>
        <v>0.17805216512645025</v>
      </c>
      <c r="E862" s="93" cm="1">
        <f t="array" ref="E862">SUM('DRE + DCF'!$S$41/TIR!S862,'DRE + DCF'!$U$41:$AD$41/TIR!T862:AC862,TIR!F862)</f>
        <v>59.22812491905551</v>
      </c>
      <c r="F862" s="100">
        <f>'DRE + DCF'!$AE$38*'DRE + DCF'!$AE$39*(1+G862)/(R862-G862)/AC862</f>
        <v>32.430119157388702</v>
      </c>
      <c r="G862" s="92">
        <f>R862*(1-'DRE + DCF'!$AE$39)</f>
        <v>0.10683129907587015</v>
      </c>
      <c r="H862" s="94">
        <f t="shared" si="92"/>
        <v>0.17805216512645025</v>
      </c>
      <c r="I862" s="94">
        <f t="shared" si="93"/>
        <v>0.17805216512645025</v>
      </c>
      <c r="J862" s="94">
        <f t="shared" si="93"/>
        <v>0.17805216512645025</v>
      </c>
      <c r="K862" s="94">
        <f t="shared" si="93"/>
        <v>0.17805216512645025</v>
      </c>
      <c r="L862" s="94">
        <f t="shared" si="93"/>
        <v>0.17805216512645025</v>
      </c>
      <c r="M862" s="94">
        <f t="shared" si="93"/>
        <v>0.17805216512645025</v>
      </c>
      <c r="N862" s="94">
        <f t="shared" si="93"/>
        <v>0.17805216512645025</v>
      </c>
      <c r="O862" s="94">
        <f t="shared" si="93"/>
        <v>0.17805216512645025</v>
      </c>
      <c r="P862" s="94">
        <f t="shared" si="93"/>
        <v>0.17805216512645025</v>
      </c>
      <c r="Q862" s="94">
        <f t="shared" si="93"/>
        <v>0.17805216512645025</v>
      </c>
      <c r="R862" s="94">
        <f t="shared" si="93"/>
        <v>0.17805216512645025</v>
      </c>
      <c r="S862" s="93">
        <f>(1+H862)^((5-Dashboard!$F$9)*3/12)</f>
        <v>1.08538111515101</v>
      </c>
      <c r="T862" s="93">
        <f t="shared" si="96"/>
        <v>1.2786355726910081</v>
      </c>
      <c r="U862" s="93">
        <f t="shared" si="96"/>
        <v>1.5062994048163407</v>
      </c>
      <c r="V862" s="93">
        <f t="shared" si="96"/>
        <v>1.7744992751725734</v>
      </c>
      <c r="W862" s="93">
        <f t="shared" si="96"/>
        <v>2.0904527131323665</v>
      </c>
      <c r="X862" s="93">
        <f t="shared" si="96"/>
        <v>2.4626623448000462</v>
      </c>
      <c r="Y862" s="93">
        <f t="shared" si="95"/>
        <v>2.9011447072670751</v>
      </c>
      <c r="Z862" s="93">
        <f t="shared" si="95"/>
        <v>3.4176998037411193</v>
      </c>
      <c r="AA862" s="93">
        <f t="shared" si="95"/>
        <v>4.0262286535494693</v>
      </c>
      <c r="AB862" s="93">
        <f t="shared" si="95"/>
        <v>4.7431073826081045</v>
      </c>
      <c r="AC862" s="95">
        <f t="shared" si="95"/>
        <v>5.5876279215087274</v>
      </c>
      <c r="AE862" s="96"/>
    </row>
    <row r="863" spans="3:31" ht="24.75" customHeight="1" x14ac:dyDescent="0.25">
      <c r="C863" s="91">
        <f>ABS(E863-Dashboard!$F$13)</f>
        <v>11.551172520770628</v>
      </c>
      <c r="D863" s="92">
        <f t="shared" si="94"/>
        <v>0.17815216512645024</v>
      </c>
      <c r="E863" s="93" cm="1">
        <f t="array" ref="E863">SUM('DRE + DCF'!$S$41/TIR!S863,'DRE + DCF'!$U$41:$AD$41/TIR!T863:AC863,TIR!F863)</f>
        <v>59.171172520770625</v>
      </c>
      <c r="F863" s="100">
        <f>'DRE + DCF'!$AE$38*'DRE + DCF'!$AE$39*(1+G863)/(R863-G863)/AC863</f>
        <v>32.384796293955752</v>
      </c>
      <c r="G863" s="92">
        <f>R863*(1-'DRE + DCF'!$AE$39)</f>
        <v>0.10689129907587014</v>
      </c>
      <c r="H863" s="94">
        <f t="shared" si="92"/>
        <v>0.17815216512645024</v>
      </c>
      <c r="I863" s="94">
        <f t="shared" si="93"/>
        <v>0.17815216512645024</v>
      </c>
      <c r="J863" s="94">
        <f t="shared" si="93"/>
        <v>0.17815216512645024</v>
      </c>
      <c r="K863" s="94">
        <f t="shared" si="93"/>
        <v>0.17815216512645024</v>
      </c>
      <c r="L863" s="94">
        <f t="shared" si="93"/>
        <v>0.17815216512645024</v>
      </c>
      <c r="M863" s="94">
        <f t="shared" si="93"/>
        <v>0.17815216512645024</v>
      </c>
      <c r="N863" s="94">
        <f t="shared" si="93"/>
        <v>0.17815216512645024</v>
      </c>
      <c r="O863" s="94">
        <f t="shared" si="93"/>
        <v>0.17815216512645024</v>
      </c>
      <c r="P863" s="94">
        <f t="shared" si="93"/>
        <v>0.17815216512645024</v>
      </c>
      <c r="Q863" s="94">
        <f t="shared" si="93"/>
        <v>0.17815216512645024</v>
      </c>
      <c r="R863" s="94">
        <f t="shared" si="93"/>
        <v>0.17815216512645024</v>
      </c>
      <c r="S863" s="93">
        <f>(1+H863)^((5-Dashboard!$F$9)*3/12)</f>
        <v>1.0854271809414255</v>
      </c>
      <c r="T863" s="93">
        <f t="shared" si="96"/>
        <v>1.2787983833132397</v>
      </c>
      <c r="U863" s="93">
        <f t="shared" si="96"/>
        <v>1.5066190840606974</v>
      </c>
      <c r="V863" s="93">
        <f t="shared" si="96"/>
        <v>1.7750265359069399</v>
      </c>
      <c r="W863" s="93">
        <f t="shared" si="96"/>
        <v>2.0912513564356638</v>
      </c>
      <c r="X863" s="93">
        <f t="shared" si="96"/>
        <v>2.4638123134083032</v>
      </c>
      <c r="Y863" s="93">
        <f t="shared" si="95"/>
        <v>2.9027458115072005</v>
      </c>
      <c r="Z863" s="93">
        <f t="shared" si="95"/>
        <v>3.419876262638943</v>
      </c>
      <c r="AA863" s="93">
        <f t="shared" si="95"/>
        <v>4.0291346232926228</v>
      </c>
      <c r="AB863" s="93">
        <f t="shared" si="95"/>
        <v>4.7469336800181479</v>
      </c>
      <c r="AC863" s="95">
        <f t="shared" si="95"/>
        <v>5.5926101928250489</v>
      </c>
      <c r="AE863" s="96"/>
    </row>
    <row r="864" spans="3:31" ht="24.75" customHeight="1" x14ac:dyDescent="0.25">
      <c r="C864" s="91">
        <f>ABS(E864-Dashboard!$F$13)</f>
        <v>11.494303879352053</v>
      </c>
      <c r="D864" s="92">
        <f t="shared" si="94"/>
        <v>0.17825216512645023</v>
      </c>
      <c r="E864" s="93" cm="1">
        <f t="array" ref="E864">SUM('DRE + DCF'!$S$41/TIR!S864,'DRE + DCF'!$U$41:$AD$41/TIR!T864:AC864,TIR!F864)</f>
        <v>59.11430387935205</v>
      </c>
      <c r="F864" s="100">
        <f>'DRE + DCF'!$AE$38*'DRE + DCF'!$AE$39*(1+G864)/(R864-G864)/AC864</f>
        <v>32.339549312511906</v>
      </c>
      <c r="G864" s="92">
        <f>R864*(1-'DRE + DCF'!$AE$39)</f>
        <v>0.10695129907587013</v>
      </c>
      <c r="H864" s="94">
        <f t="shared" si="92"/>
        <v>0.17825216512645023</v>
      </c>
      <c r="I864" s="94">
        <f t="shared" si="93"/>
        <v>0.17825216512645023</v>
      </c>
      <c r="J864" s="94">
        <f t="shared" si="93"/>
        <v>0.17825216512645023</v>
      </c>
      <c r="K864" s="94">
        <f t="shared" si="93"/>
        <v>0.17825216512645023</v>
      </c>
      <c r="L864" s="94">
        <f t="shared" si="93"/>
        <v>0.17825216512645023</v>
      </c>
      <c r="M864" s="94">
        <f t="shared" si="93"/>
        <v>0.17825216512645023</v>
      </c>
      <c r="N864" s="94">
        <f t="shared" si="93"/>
        <v>0.17825216512645023</v>
      </c>
      <c r="O864" s="94">
        <f t="shared" si="93"/>
        <v>0.17825216512645023</v>
      </c>
      <c r="P864" s="94">
        <f t="shared" si="93"/>
        <v>0.17825216512645023</v>
      </c>
      <c r="Q864" s="94">
        <f t="shared" si="93"/>
        <v>0.17825216512645023</v>
      </c>
      <c r="R864" s="94">
        <f t="shared" si="93"/>
        <v>0.17825216512645023</v>
      </c>
      <c r="S864" s="93">
        <f>(1+H864)^((5-Dashboard!$F$9)*3/12)</f>
        <v>1.0854732447768807</v>
      </c>
      <c r="T864" s="93">
        <f t="shared" si="96"/>
        <v>1.2789612008451929</v>
      </c>
      <c r="U864" s="93">
        <f t="shared" si="96"/>
        <v>1.5069388040085732</v>
      </c>
      <c r="V864" s="93">
        <f t="shared" si="96"/>
        <v>1.7755539085361647</v>
      </c>
      <c r="W864" s="93">
        <f t="shared" si="96"/>
        <v>2.0920502370314669</v>
      </c>
      <c r="X864" s="93">
        <f t="shared" si="96"/>
        <v>2.4649627213356289</v>
      </c>
      <c r="Y864" s="93">
        <f t="shared" si="95"/>
        <v>2.9043476633696912</v>
      </c>
      <c r="Z864" s="93">
        <f t="shared" si="95"/>
        <v>3.4220539226452851</v>
      </c>
      <c r="AA864" s="93">
        <f t="shared" si="95"/>
        <v>4.0320424435362687</v>
      </c>
      <c r="AB864" s="93">
        <f t="shared" si="95"/>
        <v>4.7507627389783513</v>
      </c>
      <c r="AC864" s="95">
        <f t="shared" si="95"/>
        <v>5.5975964832033069</v>
      </c>
      <c r="AE864" s="96"/>
    </row>
    <row r="865" spans="3:31" ht="24.75" customHeight="1" x14ac:dyDescent="0.25">
      <c r="C865" s="91">
        <f>ABS(E865-Dashboard!$F$13)</f>
        <v>11.437518835286951</v>
      </c>
      <c r="D865" s="92">
        <f t="shared" si="94"/>
        <v>0.17835216512645022</v>
      </c>
      <c r="E865" s="93" cm="1">
        <f t="array" ref="E865">SUM('DRE + DCF'!$S$41/TIR!S865,'DRE + DCF'!$U$41:$AD$41/TIR!T865:AC865,TIR!F865)</f>
        <v>59.057518835286949</v>
      </c>
      <c r="F865" s="100">
        <f>'DRE + DCF'!$AE$38*'DRE + DCF'!$AE$39*(1+G865)/(R865-G865)/AC865</f>
        <v>32.294378060151665</v>
      </c>
      <c r="G865" s="92">
        <f>R865*(1-'DRE + DCF'!$AE$39)</f>
        <v>0.10701129907587013</v>
      </c>
      <c r="H865" s="94">
        <f t="shared" si="92"/>
        <v>0.17835216512645022</v>
      </c>
      <c r="I865" s="94">
        <f t="shared" si="93"/>
        <v>0.17835216512645022</v>
      </c>
      <c r="J865" s="94">
        <f t="shared" si="93"/>
        <v>0.17835216512645022</v>
      </c>
      <c r="K865" s="94">
        <f t="shared" si="93"/>
        <v>0.17835216512645022</v>
      </c>
      <c r="L865" s="94">
        <f t="shared" si="93"/>
        <v>0.17835216512645022</v>
      </c>
      <c r="M865" s="94">
        <f t="shared" si="93"/>
        <v>0.17835216512645022</v>
      </c>
      <c r="N865" s="94">
        <f t="shared" si="93"/>
        <v>0.17835216512645022</v>
      </c>
      <c r="O865" s="94">
        <f t="shared" si="93"/>
        <v>0.17835216512645022</v>
      </c>
      <c r="P865" s="94">
        <f t="shared" si="93"/>
        <v>0.17835216512645022</v>
      </c>
      <c r="Q865" s="94">
        <f t="shared" si="93"/>
        <v>0.17835216512645022</v>
      </c>
      <c r="R865" s="94">
        <f t="shared" si="93"/>
        <v>0.17835216512645022</v>
      </c>
      <c r="S865" s="93">
        <f>(1+H865)^((5-Dashboard!$F$9)*3/12)</f>
        <v>1.0855193066576247</v>
      </c>
      <c r="T865" s="93">
        <f t="shared" si="96"/>
        <v>1.2791240252865752</v>
      </c>
      <c r="U865" s="93">
        <f t="shared" si="96"/>
        <v>1.5072585646616961</v>
      </c>
      <c r="V865" s="93">
        <f t="shared" si="96"/>
        <v>1.7760813930744952</v>
      </c>
      <c r="W865" s="93">
        <f t="shared" si="96"/>
        <v>2.092849354970133</v>
      </c>
      <c r="X865" s="93">
        <f t="shared" si="96"/>
        <v>2.4661135687125508</v>
      </c>
      <c r="Y865" s="93">
        <f t="shared" si="95"/>
        <v>2.9059502631401508</v>
      </c>
      <c r="Z865" s="93">
        <f t="shared" si="95"/>
        <v>3.4242327843209743</v>
      </c>
      <c r="AA865" s="93">
        <f t="shared" si="95"/>
        <v>4.0349521153015928</v>
      </c>
      <c r="AB865" s="93">
        <f t="shared" si="95"/>
        <v>4.754594561247182</v>
      </c>
      <c r="AC865" s="95">
        <f t="shared" si="95"/>
        <v>5.6025867955440614</v>
      </c>
      <c r="AE865" s="96"/>
    </row>
    <row r="866" spans="3:31" ht="24.75" customHeight="1" x14ac:dyDescent="0.25">
      <c r="C866" s="91">
        <f>ABS(E866-Dashboard!$F$13)</f>
        <v>11.380817229439515</v>
      </c>
      <c r="D866" s="92">
        <f t="shared" si="94"/>
        <v>0.17845216512645021</v>
      </c>
      <c r="E866" s="93" cm="1">
        <f t="array" ref="E866">SUM('DRE + DCF'!$S$41/TIR!S866,'DRE + DCF'!$U$41:$AD$41/TIR!T866:AC866,TIR!F866)</f>
        <v>59.000817229439512</v>
      </c>
      <c r="F866" s="100">
        <f>'DRE + DCF'!$AE$38*'DRE + DCF'!$AE$39*(1+G866)/(R866-G866)/AC866</f>
        <v>32.24928238434007</v>
      </c>
      <c r="G866" s="92">
        <f>R866*(1-'DRE + DCF'!$AE$39)</f>
        <v>0.10707129907587012</v>
      </c>
      <c r="H866" s="94">
        <f t="shared" si="92"/>
        <v>0.17845216512645021</v>
      </c>
      <c r="I866" s="94">
        <f t="shared" si="93"/>
        <v>0.17845216512645021</v>
      </c>
      <c r="J866" s="94">
        <f t="shared" si="93"/>
        <v>0.17845216512645021</v>
      </c>
      <c r="K866" s="94">
        <f t="shared" si="93"/>
        <v>0.17845216512645021</v>
      </c>
      <c r="L866" s="94">
        <f t="shared" si="93"/>
        <v>0.17845216512645021</v>
      </c>
      <c r="M866" s="94">
        <f t="shared" si="93"/>
        <v>0.17845216512645021</v>
      </c>
      <c r="N866" s="94">
        <f t="shared" si="93"/>
        <v>0.17845216512645021</v>
      </c>
      <c r="O866" s="94">
        <f t="shared" si="93"/>
        <v>0.17845216512645021</v>
      </c>
      <c r="P866" s="94">
        <f t="shared" si="93"/>
        <v>0.17845216512645021</v>
      </c>
      <c r="Q866" s="94">
        <f t="shared" ref="I866:R892" si="97">$D866</f>
        <v>0.17845216512645021</v>
      </c>
      <c r="R866" s="94">
        <f t="shared" si="97"/>
        <v>0.17845216512645021</v>
      </c>
      <c r="S866" s="93">
        <f>(1+H866)^((5-Dashboard!$F$9)*3/12)</f>
        <v>1.085565366583906</v>
      </c>
      <c r="T866" s="93">
        <f t="shared" si="96"/>
        <v>1.2792868566370925</v>
      </c>
      <c r="U866" s="93">
        <f t="shared" si="96"/>
        <v>1.5075783660217923</v>
      </c>
      <c r="V866" s="93">
        <f t="shared" si="96"/>
        <v>1.776608989536177</v>
      </c>
      <c r="W866" s="93">
        <f t="shared" si="96"/>
        <v>2.0936487103020225</v>
      </c>
      <c r="X866" s="93">
        <f t="shared" si="96"/>
        <v>2.4672648556696184</v>
      </c>
      <c r="Y866" s="93">
        <f t="shared" si="95"/>
        <v>2.9075536111042601</v>
      </c>
      <c r="Z866" s="93">
        <f t="shared" si="95"/>
        <v>3.4264128482270437</v>
      </c>
      <c r="AA866" s="93">
        <f t="shared" si="95"/>
        <v>4.0378636396102463</v>
      </c>
      <c r="AB866" s="93">
        <f t="shared" si="95"/>
        <v>4.7584291485840629</v>
      </c>
      <c r="AC866" s="95">
        <f t="shared" si="95"/>
        <v>5.6075811327496998</v>
      </c>
      <c r="AE866" s="96"/>
    </row>
    <row r="867" spans="3:31" ht="24.75" customHeight="1" x14ac:dyDescent="0.25">
      <c r="C867" s="91">
        <f>ABS(E867-Dashboard!$F$13)</f>
        <v>11.324198903049499</v>
      </c>
      <c r="D867" s="92">
        <f t="shared" si="94"/>
        <v>0.1785521651264502</v>
      </c>
      <c r="E867" s="93" cm="1">
        <f t="array" ref="E867">SUM('DRE + DCF'!$S$41/TIR!S867,'DRE + DCF'!$U$41:$AD$41/TIR!T867:AC867,TIR!F867)</f>
        <v>58.944198903049497</v>
      </c>
      <c r="F867" s="100">
        <f>'DRE + DCF'!$AE$38*'DRE + DCF'!$AE$39*(1+G867)/(R867-G867)/AC867</f>
        <v>32.204262132911389</v>
      </c>
      <c r="G867" s="92">
        <f>R867*(1-'DRE + DCF'!$AE$39)</f>
        <v>0.10713129907587012</v>
      </c>
      <c r="H867" s="94">
        <f t="shared" si="92"/>
        <v>0.1785521651264502</v>
      </c>
      <c r="I867" s="94">
        <f t="shared" si="97"/>
        <v>0.1785521651264502</v>
      </c>
      <c r="J867" s="94">
        <f t="shared" si="97"/>
        <v>0.1785521651264502</v>
      </c>
      <c r="K867" s="94">
        <f t="shared" si="97"/>
        <v>0.1785521651264502</v>
      </c>
      <c r="L867" s="94">
        <f t="shared" si="97"/>
        <v>0.1785521651264502</v>
      </c>
      <c r="M867" s="94">
        <f t="shared" si="97"/>
        <v>0.1785521651264502</v>
      </c>
      <c r="N867" s="94">
        <f t="shared" si="97"/>
        <v>0.1785521651264502</v>
      </c>
      <c r="O867" s="94">
        <f t="shared" si="97"/>
        <v>0.1785521651264502</v>
      </c>
      <c r="P867" s="94">
        <f t="shared" si="97"/>
        <v>0.1785521651264502</v>
      </c>
      <c r="Q867" s="94">
        <f t="shared" si="97"/>
        <v>0.1785521651264502</v>
      </c>
      <c r="R867" s="94">
        <f t="shared" si="97"/>
        <v>0.1785521651264502</v>
      </c>
      <c r="S867" s="93">
        <f>(1+H867)^((5-Dashboard!$F$9)*3/12)</f>
        <v>1.0856114245559736</v>
      </c>
      <c r="T867" s="93">
        <f t="shared" si="96"/>
        <v>1.2794496948964524</v>
      </c>
      <c r="U867" s="93">
        <f t="shared" si="96"/>
        <v>1.5078982080905901</v>
      </c>
      <c r="V867" s="93">
        <f t="shared" si="96"/>
        <v>1.7771366979354593</v>
      </c>
      <c r="W867" s="93">
        <f t="shared" si="96"/>
        <v>2.0944483030775056</v>
      </c>
      <c r="X867" s="93">
        <f t="shared" si="96"/>
        <v>2.4684165823374138</v>
      </c>
      <c r="Y867" s="93">
        <f t="shared" si="95"/>
        <v>2.9091577075477915</v>
      </c>
      <c r="Z867" s="93">
        <f t="shared" si="95"/>
        <v>3.4285941149247496</v>
      </c>
      <c r="AA867" s="93">
        <f t="shared" si="95"/>
        <v>4.0407770174843689</v>
      </c>
      <c r="AB867" s="93">
        <f t="shared" si="95"/>
        <v>4.7622665027494024</v>
      </c>
      <c r="AC867" s="95">
        <f t="shared" si="95"/>
        <v>5.6125794977244761</v>
      </c>
      <c r="AE867" s="96"/>
    </row>
    <row r="868" spans="3:31" ht="24.75" customHeight="1" x14ac:dyDescent="0.25">
      <c r="C868" s="91">
        <f>ABS(E868-Dashboard!$F$13)</f>
        <v>11.2676636977315</v>
      </c>
      <c r="D868" s="92">
        <f t="shared" si="94"/>
        <v>0.17865216512645019</v>
      </c>
      <c r="E868" s="93" cm="1">
        <f t="array" ref="E868">SUM('DRE + DCF'!$S$41/TIR!S868,'DRE + DCF'!$U$41:$AD$41/TIR!T868:AC868,TIR!F868)</f>
        <v>58.887663697731497</v>
      </c>
      <c r="F868" s="100">
        <f>'DRE + DCF'!$AE$38*'DRE + DCF'!$AE$39*(1+G868)/(R868-G868)/AC868</f>
        <v>32.159317154068312</v>
      </c>
      <c r="G868" s="92">
        <f>R868*(1-'DRE + DCF'!$AE$39)</f>
        <v>0.10719129907587011</v>
      </c>
      <c r="H868" s="94">
        <f t="shared" si="92"/>
        <v>0.17865216512645019</v>
      </c>
      <c r="I868" s="94">
        <f t="shared" si="97"/>
        <v>0.17865216512645019</v>
      </c>
      <c r="J868" s="94">
        <f t="shared" si="97"/>
        <v>0.17865216512645019</v>
      </c>
      <c r="K868" s="94">
        <f t="shared" si="97"/>
        <v>0.17865216512645019</v>
      </c>
      <c r="L868" s="94">
        <f t="shared" si="97"/>
        <v>0.17865216512645019</v>
      </c>
      <c r="M868" s="94">
        <f t="shared" si="97"/>
        <v>0.17865216512645019</v>
      </c>
      <c r="N868" s="94">
        <f t="shared" si="97"/>
        <v>0.17865216512645019</v>
      </c>
      <c r="O868" s="94">
        <f t="shared" si="97"/>
        <v>0.17865216512645019</v>
      </c>
      <c r="P868" s="94">
        <f t="shared" si="97"/>
        <v>0.17865216512645019</v>
      </c>
      <c r="Q868" s="94">
        <f t="shared" si="97"/>
        <v>0.17865216512645019</v>
      </c>
      <c r="R868" s="94">
        <f t="shared" si="97"/>
        <v>0.17865216512645019</v>
      </c>
      <c r="S868" s="93">
        <f>(1+H868)^((5-Dashboard!$F$9)*3/12)</f>
        <v>1.085657480574076</v>
      </c>
      <c r="T868" s="93">
        <f t="shared" si="96"/>
        <v>1.2796125400643616</v>
      </c>
      <c r="U868" s="93">
        <f t="shared" si="96"/>
        <v>1.5082180908698162</v>
      </c>
      <c r="V868" s="93">
        <f t="shared" si="96"/>
        <v>1.77766451828659</v>
      </c>
      <c r="W868" s="93">
        <f t="shared" si="96"/>
        <v>2.0952481333469573</v>
      </c>
      <c r="X868" s="93">
        <f t="shared" si="96"/>
        <v>2.4695687488465441</v>
      </c>
      <c r="Y868" s="93">
        <f t="shared" si="95"/>
        <v>2.9107625527565975</v>
      </c>
      <c r="Z868" s="93">
        <f t="shared" si="95"/>
        <v>3.4307765849755567</v>
      </c>
      <c r="AA868" s="93">
        <f t="shared" si="95"/>
        <v>4.0436922499465684</v>
      </c>
      <c r="AB868" s="93">
        <f t="shared" si="95"/>
        <v>4.7661066255045696</v>
      </c>
      <c r="AC868" s="95">
        <f t="shared" si="95"/>
        <v>5.6175818933744797</v>
      </c>
      <c r="AE868" s="96"/>
    </row>
    <row r="869" spans="3:31" ht="24.75" customHeight="1" x14ac:dyDescent="0.25">
      <c r="C869" s="91">
        <f>ABS(E869-Dashboard!$F$13)</f>
        <v>11.211211455473652</v>
      </c>
      <c r="D869" s="92">
        <f t="shared" si="94"/>
        <v>0.17875216512645017</v>
      </c>
      <c r="E869" s="93" cm="1">
        <f t="array" ref="E869">SUM('DRE + DCF'!$S$41/TIR!S869,'DRE + DCF'!$U$41:$AD$41/TIR!T869:AC869,TIR!F869)</f>
        <v>58.83121145547365</v>
      </c>
      <c r="F869" s="100">
        <f>'DRE + DCF'!$AE$38*'DRE + DCF'!$AE$39*(1+G869)/(R869-G869)/AC869</f>
        <v>32.114447296380668</v>
      </c>
      <c r="G869" s="92">
        <f>R869*(1-'DRE + DCF'!$AE$39)</f>
        <v>0.1072512990758701</v>
      </c>
      <c r="H869" s="94">
        <f t="shared" si="92"/>
        <v>0.17875216512645017</v>
      </c>
      <c r="I869" s="94">
        <f t="shared" si="97"/>
        <v>0.17875216512645017</v>
      </c>
      <c r="J869" s="94">
        <f t="shared" si="97"/>
        <v>0.17875216512645017</v>
      </c>
      <c r="K869" s="94">
        <f t="shared" si="97"/>
        <v>0.17875216512645017</v>
      </c>
      <c r="L869" s="94">
        <f t="shared" si="97"/>
        <v>0.17875216512645017</v>
      </c>
      <c r="M869" s="94">
        <f t="shared" si="97"/>
        <v>0.17875216512645017</v>
      </c>
      <c r="N869" s="94">
        <f t="shared" si="97"/>
        <v>0.17875216512645017</v>
      </c>
      <c r="O869" s="94">
        <f t="shared" si="97"/>
        <v>0.17875216512645017</v>
      </c>
      <c r="P869" s="94">
        <f t="shared" si="97"/>
        <v>0.17875216512645017</v>
      </c>
      <c r="Q869" s="94">
        <f t="shared" si="97"/>
        <v>0.17875216512645017</v>
      </c>
      <c r="R869" s="94">
        <f t="shared" si="97"/>
        <v>0.17875216512645017</v>
      </c>
      <c r="S869" s="93">
        <f>(1+H869)^((5-Dashboard!$F$9)*3/12)</f>
        <v>1.085703534638462</v>
      </c>
      <c r="T869" s="93">
        <f t="shared" si="96"/>
        <v>1.2797753921405268</v>
      </c>
      <c r="U869" s="93">
        <f t="shared" si="96"/>
        <v>1.5085380143611977</v>
      </c>
      <c r="V869" s="93">
        <f t="shared" si="96"/>
        <v>1.7781924506038176</v>
      </c>
      <c r="W869" s="93">
        <f t="shared" si="96"/>
        <v>2.096048201160758</v>
      </c>
      <c r="X869" s="93">
        <f t="shared" si="96"/>
        <v>2.4707213553276444</v>
      </c>
      <c r="Y869" s="93">
        <f t="shared" si="95"/>
        <v>2.9123681470166178</v>
      </c>
      <c r="Z869" s="93">
        <f t="shared" si="95"/>
        <v>3.4329602589411459</v>
      </c>
      <c r="AA869" s="93">
        <f t="shared" si="95"/>
        <v>4.0466093380199348</v>
      </c>
      <c r="AB869" s="93">
        <f t="shared" si="95"/>
        <v>4.7699495186119094</v>
      </c>
      <c r="AC869" s="95">
        <f t="shared" si="95"/>
        <v>5.6225883226076565</v>
      </c>
      <c r="AE869" s="96"/>
    </row>
    <row r="870" spans="3:31" ht="24.75" customHeight="1" x14ac:dyDescent="0.25">
      <c r="C870" s="91">
        <f>ABS(E870-Dashboard!$F$13)</f>
        <v>11.154842018636671</v>
      </c>
      <c r="D870" s="92">
        <f t="shared" si="94"/>
        <v>0.17885216512645016</v>
      </c>
      <c r="E870" s="93" cm="1">
        <f t="array" ref="E870">SUM('DRE + DCF'!$S$41/TIR!S870,'DRE + DCF'!$U$41:$AD$41/TIR!T870:AC870,TIR!F870)</f>
        <v>58.774842018636669</v>
      </c>
      <c r="F870" s="100">
        <f>'DRE + DCF'!$AE$38*'DRE + DCF'!$AE$39*(1+G870)/(R870-G870)/AC870</f>
        <v>32.069652408784485</v>
      </c>
      <c r="G870" s="92">
        <f>R870*(1-'DRE + DCF'!$AE$39)</f>
        <v>0.1073112990758701</v>
      </c>
      <c r="H870" s="94">
        <f t="shared" si="92"/>
        <v>0.17885216512645016</v>
      </c>
      <c r="I870" s="94">
        <f t="shared" si="97"/>
        <v>0.17885216512645016</v>
      </c>
      <c r="J870" s="94">
        <f t="shared" si="97"/>
        <v>0.17885216512645016</v>
      </c>
      <c r="K870" s="94">
        <f t="shared" si="97"/>
        <v>0.17885216512645016</v>
      </c>
      <c r="L870" s="94">
        <f t="shared" si="97"/>
        <v>0.17885216512645016</v>
      </c>
      <c r="M870" s="94">
        <f t="shared" si="97"/>
        <v>0.17885216512645016</v>
      </c>
      <c r="N870" s="94">
        <f t="shared" si="97"/>
        <v>0.17885216512645016</v>
      </c>
      <c r="O870" s="94">
        <f t="shared" si="97"/>
        <v>0.17885216512645016</v>
      </c>
      <c r="P870" s="94">
        <f t="shared" si="97"/>
        <v>0.17885216512645016</v>
      </c>
      <c r="Q870" s="94">
        <f t="shared" si="97"/>
        <v>0.17885216512645016</v>
      </c>
      <c r="R870" s="94">
        <f t="shared" si="97"/>
        <v>0.17885216512645016</v>
      </c>
      <c r="S870" s="93">
        <f>(1+H870)^((5-Dashboard!$F$9)*3/12)</f>
        <v>1.0857495867493803</v>
      </c>
      <c r="T870" s="93">
        <f t="shared" si="96"/>
        <v>1.2799382511246553</v>
      </c>
      <c r="U870" s="93">
        <f t="shared" si="96"/>
        <v>1.508857978566462</v>
      </c>
      <c r="V870" s="93">
        <f t="shared" si="96"/>
        <v>1.7787204949013926</v>
      </c>
      <c r="W870" s="93">
        <f t="shared" si="96"/>
        <v>2.0968485065692977</v>
      </c>
      <c r="X870" s="93">
        <f t="shared" si="96"/>
        <v>2.4718744019113799</v>
      </c>
      <c r="Y870" s="93">
        <f t="shared" si="95"/>
        <v>2.9139744906138789</v>
      </c>
      <c r="Z870" s="93">
        <f t="shared" si="95"/>
        <v>3.4351451373834156</v>
      </c>
      <c r="AA870" s="93">
        <f t="shared" si="95"/>
        <v>4.0495282827280361</v>
      </c>
      <c r="AB870" s="93">
        <f t="shared" si="95"/>
        <v>4.773795183834741</v>
      </c>
      <c r="AC870" s="95">
        <f t="shared" si="95"/>
        <v>5.6275987883338043</v>
      </c>
      <c r="AE870" s="96"/>
    </row>
    <row r="871" spans="3:31" ht="24.75" customHeight="1" x14ac:dyDescent="0.25">
      <c r="C871" s="91">
        <f>ABS(E871-Dashboard!$F$13)</f>
        <v>11.098555229952765</v>
      </c>
      <c r="D871" s="92">
        <f t="shared" si="94"/>
        <v>0.17895216512645015</v>
      </c>
      <c r="E871" s="93" cm="1">
        <f t="array" ref="E871">SUM('DRE + DCF'!$S$41/TIR!S871,'DRE + DCF'!$U$41:$AD$41/TIR!T871:AC871,TIR!F871)</f>
        <v>58.718555229952763</v>
      </c>
      <c r="F871" s="100">
        <f>'DRE + DCF'!$AE$38*'DRE + DCF'!$AE$39*(1+G871)/(R871-G871)/AC871</f>
        <v>32.024932340580918</v>
      </c>
      <c r="G871" s="92">
        <f>R871*(1-'DRE + DCF'!$AE$39)</f>
        <v>0.10737129907587009</v>
      </c>
      <c r="H871" s="94">
        <f t="shared" si="92"/>
        <v>0.17895216512645015</v>
      </c>
      <c r="I871" s="94">
        <f t="shared" si="97"/>
        <v>0.17895216512645015</v>
      </c>
      <c r="J871" s="94">
        <f t="shared" si="97"/>
        <v>0.17895216512645015</v>
      </c>
      <c r="K871" s="94">
        <f t="shared" si="97"/>
        <v>0.17895216512645015</v>
      </c>
      <c r="L871" s="94">
        <f t="shared" si="97"/>
        <v>0.17895216512645015</v>
      </c>
      <c r="M871" s="94">
        <f t="shared" si="97"/>
        <v>0.17895216512645015</v>
      </c>
      <c r="N871" s="94">
        <f t="shared" si="97"/>
        <v>0.17895216512645015</v>
      </c>
      <c r="O871" s="94">
        <f t="shared" si="97"/>
        <v>0.17895216512645015</v>
      </c>
      <c r="P871" s="94">
        <f t="shared" si="97"/>
        <v>0.17895216512645015</v>
      </c>
      <c r="Q871" s="94">
        <f t="shared" si="97"/>
        <v>0.17895216512645015</v>
      </c>
      <c r="R871" s="94">
        <f t="shared" si="97"/>
        <v>0.17895216512645015</v>
      </c>
      <c r="S871" s="93">
        <f>(1+H871)^((5-Dashboard!$F$9)*3/12)</f>
        <v>1.0857956369070794</v>
      </c>
      <c r="T871" s="93">
        <f t="shared" si="96"/>
        <v>1.280101117016454</v>
      </c>
      <c r="U871" s="93">
        <f t="shared" si="96"/>
        <v>1.5091779834873358</v>
      </c>
      <c r="V871" s="93">
        <f t="shared" si="96"/>
        <v>1.7792486511935643</v>
      </c>
      <c r="W871" s="93">
        <f t="shared" si="96"/>
        <v>2.0976490496229685</v>
      </c>
      <c r="X871" s="93">
        <f t="shared" si="96"/>
        <v>2.4730278887284389</v>
      </c>
      <c r="Y871" s="93">
        <f t="shared" si="95"/>
        <v>2.9155815838344865</v>
      </c>
      <c r="Z871" s="93">
        <f t="shared" si="95"/>
        <v>3.4373312208644724</v>
      </c>
      <c r="AA871" s="93">
        <f t="shared" si="95"/>
        <v>4.0524490850949135</v>
      </c>
      <c r="AB871" s="93">
        <f t="shared" si="95"/>
        <v>4.77764362293735</v>
      </c>
      <c r="AC871" s="95">
        <f t="shared" si="95"/>
        <v>5.6326132934645656</v>
      </c>
      <c r="AE871" s="96"/>
    </row>
    <row r="872" spans="3:31" ht="24.75" customHeight="1" x14ac:dyDescent="0.25">
      <c r="C872" s="91">
        <f>ABS(E872-Dashboard!$F$13)</f>
        <v>11.042350932524521</v>
      </c>
      <c r="D872" s="92">
        <f t="shared" si="94"/>
        <v>0.17905216512645014</v>
      </c>
      <c r="E872" s="93" cm="1">
        <f t="array" ref="E872">SUM('DRE + DCF'!$S$41/TIR!S872,'DRE + DCF'!$U$41:$AD$41/TIR!T872:AC872,TIR!F872)</f>
        <v>58.662350932524518</v>
      </c>
      <c r="F872" s="100">
        <f>'DRE + DCF'!$AE$38*'DRE + DCF'!$AE$39*(1+G872)/(R872-G872)/AC872</f>
        <v>31.980286941435132</v>
      </c>
      <c r="G872" s="92">
        <f>R872*(1-'DRE + DCF'!$AE$39)</f>
        <v>0.10743129907587008</v>
      </c>
      <c r="H872" s="94">
        <f t="shared" si="92"/>
        <v>0.17905216512645014</v>
      </c>
      <c r="I872" s="94">
        <f t="shared" si="97"/>
        <v>0.17905216512645014</v>
      </c>
      <c r="J872" s="94">
        <f t="shared" si="97"/>
        <v>0.17905216512645014</v>
      </c>
      <c r="K872" s="94">
        <f t="shared" si="97"/>
        <v>0.17905216512645014</v>
      </c>
      <c r="L872" s="94">
        <f t="shared" si="97"/>
        <v>0.17905216512645014</v>
      </c>
      <c r="M872" s="94">
        <f t="shared" si="97"/>
        <v>0.17905216512645014</v>
      </c>
      <c r="N872" s="94">
        <f t="shared" si="97"/>
        <v>0.17905216512645014</v>
      </c>
      <c r="O872" s="94">
        <f t="shared" si="97"/>
        <v>0.17905216512645014</v>
      </c>
      <c r="P872" s="94">
        <f t="shared" si="97"/>
        <v>0.17905216512645014</v>
      </c>
      <c r="Q872" s="94">
        <f t="shared" si="97"/>
        <v>0.17905216512645014</v>
      </c>
      <c r="R872" s="94">
        <f t="shared" si="97"/>
        <v>0.17905216512645014</v>
      </c>
      <c r="S872" s="93">
        <f>(1+H872)^((5-Dashboard!$F$9)*3/12)</f>
        <v>1.0858416851118076</v>
      </c>
      <c r="T872" s="93">
        <f t="shared" si="96"/>
        <v>1.2802639898156296</v>
      </c>
      <c r="U872" s="93">
        <f t="shared" si="96"/>
        <v>1.5094980291255455</v>
      </c>
      <c r="V872" s="93">
        <f t="shared" si="96"/>
        <v>1.7797769194945836</v>
      </c>
      <c r="W872" s="93">
        <f t="shared" si="96"/>
        <v>2.0984498303721724</v>
      </c>
      <c r="X872" s="93">
        <f t="shared" si="96"/>
        <v>2.4741818159095419</v>
      </c>
      <c r="Y872" s="93">
        <f t="shared" si="95"/>
        <v>2.9171894269646375</v>
      </c>
      <c r="Z872" s="93">
        <f t="shared" si="95"/>
        <v>3.4395185099466441</v>
      </c>
      <c r="AA872" s="93">
        <f t="shared" si="95"/>
        <v>4.0553717461450924</v>
      </c>
      <c r="AB872" s="93">
        <f t="shared" si="95"/>
        <v>4.7814948376850035</v>
      </c>
      <c r="AC872" s="95">
        <f t="shared" si="95"/>
        <v>5.6376318409134472</v>
      </c>
      <c r="AE872" s="96"/>
    </row>
    <row r="873" spans="3:31" ht="24.75" customHeight="1" x14ac:dyDescent="0.25">
      <c r="C873" s="91">
        <f>ABS(E873-Dashboard!$F$13)</f>
        <v>10.986228969824005</v>
      </c>
      <c r="D873" s="92">
        <f t="shared" si="94"/>
        <v>0.17915216512645013</v>
      </c>
      <c r="E873" s="93" cm="1">
        <f t="array" ref="E873">SUM('DRE + DCF'!$S$41/TIR!S873,'DRE + DCF'!$U$41:$AD$41/TIR!T873:AC873,TIR!F873)</f>
        <v>58.606228969824002</v>
      </c>
      <c r="F873" s="100">
        <f>'DRE + DCF'!$AE$38*'DRE + DCF'!$AE$39*(1+G873)/(R873-G873)/AC873</f>
        <v>31.935716061375373</v>
      </c>
      <c r="G873" s="92">
        <f>R873*(1-'DRE + DCF'!$AE$39)</f>
        <v>0.10749129907587007</v>
      </c>
      <c r="H873" s="94">
        <f t="shared" si="92"/>
        <v>0.17915216512645013</v>
      </c>
      <c r="I873" s="94">
        <f t="shared" si="97"/>
        <v>0.17915216512645013</v>
      </c>
      <c r="J873" s="94">
        <f t="shared" si="97"/>
        <v>0.17915216512645013</v>
      </c>
      <c r="K873" s="94">
        <f t="shared" si="97"/>
        <v>0.17915216512645013</v>
      </c>
      <c r="L873" s="94">
        <f t="shared" si="97"/>
        <v>0.17915216512645013</v>
      </c>
      <c r="M873" s="94">
        <f t="shared" si="97"/>
        <v>0.17915216512645013</v>
      </c>
      <c r="N873" s="94">
        <f t="shared" si="97"/>
        <v>0.17915216512645013</v>
      </c>
      <c r="O873" s="94">
        <f t="shared" si="97"/>
        <v>0.17915216512645013</v>
      </c>
      <c r="P873" s="94">
        <f t="shared" si="97"/>
        <v>0.17915216512645013</v>
      </c>
      <c r="Q873" s="94">
        <f t="shared" si="97"/>
        <v>0.17915216512645013</v>
      </c>
      <c r="R873" s="94">
        <f t="shared" si="97"/>
        <v>0.17915216512645013</v>
      </c>
      <c r="S873" s="93">
        <f>(1+H873)^((5-Dashboard!$F$9)*3/12)</f>
        <v>1.0858877313638138</v>
      </c>
      <c r="T873" s="93">
        <f t="shared" si="96"/>
        <v>1.2804268695218899</v>
      </c>
      <c r="U873" s="93">
        <f t="shared" si="96"/>
        <v>1.509818115482819</v>
      </c>
      <c r="V873" s="93">
        <f t="shared" si="96"/>
        <v>1.7803052998187026</v>
      </c>
      <c r="W873" s="93">
        <f t="shared" si="96"/>
        <v>2.0992508488673169</v>
      </c>
      <c r="X873" s="93">
        <f t="shared" si="96"/>
        <v>2.4753361835854348</v>
      </c>
      <c r="Y873" s="93">
        <f t="shared" si="95"/>
        <v>2.9187980202906094</v>
      </c>
      <c r="Z873" s="93">
        <f t="shared" si="95"/>
        <v>3.4417070051924683</v>
      </c>
      <c r="AA873" s="93">
        <f t="shared" si="95"/>
        <v>4.0582962669035689</v>
      </c>
      <c r="AB873" s="93">
        <f t="shared" si="95"/>
        <v>4.7853488298439331</v>
      </c>
      <c r="AC873" s="95">
        <f t="shared" si="95"/>
        <v>5.6426544335957978</v>
      </c>
      <c r="AE873" s="96"/>
    </row>
    <row r="874" spans="3:31" ht="24.75" customHeight="1" x14ac:dyDescent="0.25">
      <c r="C874" s="91">
        <f>ABS(E874-Dashboard!$F$13)</f>
        <v>10.930189185691496</v>
      </c>
      <c r="D874" s="92">
        <f t="shared" si="94"/>
        <v>0.17925216512645012</v>
      </c>
      <c r="E874" s="93" cm="1">
        <f t="array" ref="E874">SUM('DRE + DCF'!$S$41/TIR!S874,'DRE + DCF'!$U$41:$AD$41/TIR!T874:AC874,TIR!F874)</f>
        <v>58.550189185691494</v>
      </c>
      <c r="F874" s="100">
        <f>'DRE + DCF'!$AE$38*'DRE + DCF'!$AE$39*(1+G874)/(R874-G874)/AC874</f>
        <v>31.891219550791799</v>
      </c>
      <c r="G874" s="92">
        <f>R874*(1-'DRE + DCF'!$AE$39)</f>
        <v>0.10755129907587006</v>
      </c>
      <c r="H874" s="94">
        <f t="shared" si="92"/>
        <v>0.17925216512645012</v>
      </c>
      <c r="I874" s="94">
        <f t="shared" si="97"/>
        <v>0.17925216512645012</v>
      </c>
      <c r="J874" s="94">
        <f t="shared" si="97"/>
        <v>0.17925216512645012</v>
      </c>
      <c r="K874" s="94">
        <f t="shared" si="97"/>
        <v>0.17925216512645012</v>
      </c>
      <c r="L874" s="94">
        <f t="shared" si="97"/>
        <v>0.17925216512645012</v>
      </c>
      <c r="M874" s="94">
        <f t="shared" si="97"/>
        <v>0.17925216512645012</v>
      </c>
      <c r="N874" s="94">
        <f t="shared" si="97"/>
        <v>0.17925216512645012</v>
      </c>
      <c r="O874" s="94">
        <f t="shared" si="97"/>
        <v>0.17925216512645012</v>
      </c>
      <c r="P874" s="94">
        <f t="shared" si="97"/>
        <v>0.17925216512645012</v>
      </c>
      <c r="Q874" s="94">
        <f t="shared" si="97"/>
        <v>0.17925216512645012</v>
      </c>
      <c r="R874" s="94">
        <f t="shared" si="97"/>
        <v>0.17925216512645012</v>
      </c>
      <c r="S874" s="93">
        <f>(1+H874)^((5-Dashboard!$F$9)*3/12)</f>
        <v>1.0859337756633458</v>
      </c>
      <c r="T874" s="93">
        <f t="shared" si="96"/>
        <v>1.2805897561349413</v>
      </c>
      <c r="U874" s="93">
        <f t="shared" si="96"/>
        <v>1.5101382425608822</v>
      </c>
      <c r="V874" s="93">
        <f t="shared" si="96"/>
        <v>1.7808337921801727</v>
      </c>
      <c r="W874" s="93">
        <f t="shared" si="96"/>
        <v>2.1000521051588152</v>
      </c>
      <c r="X874" s="93">
        <f t="shared" si="96"/>
        <v>2.4764909918868923</v>
      </c>
      <c r="Y874" s="93">
        <f t="shared" si="95"/>
        <v>2.9204073640987676</v>
      </c>
      <c r="Z874" s="93">
        <f t="shared" si="95"/>
        <v>3.4438967071647006</v>
      </c>
      <c r="AA874" s="93">
        <f t="shared" si="95"/>
        <v>4.0612226483958249</v>
      </c>
      <c r="AB874" s="93">
        <f t="shared" si="95"/>
        <v>4.7892056011813517</v>
      </c>
      <c r="AC874" s="95">
        <f t="shared" si="95"/>
        <v>5.6476810744288306</v>
      </c>
      <c r="AE874" s="96"/>
    </row>
    <row r="875" spans="3:31" ht="24.75" customHeight="1" x14ac:dyDescent="0.25">
      <c r="C875" s="91">
        <f>ABS(E875-Dashboard!$F$13)</f>
        <v>10.874231424334639</v>
      </c>
      <c r="D875" s="92">
        <f t="shared" si="94"/>
        <v>0.17935216512645011</v>
      </c>
      <c r="E875" s="93" cm="1">
        <f t="array" ref="E875">SUM('DRE + DCF'!$S$41/TIR!S875,'DRE + DCF'!$U$41:$AD$41/TIR!T875:AC875,TIR!F875)</f>
        <v>58.494231424334636</v>
      </c>
      <c r="F875" s="100">
        <f>'DRE + DCF'!$AE$38*'DRE + DCF'!$AE$39*(1+G875)/(R875-G875)/AC875</f>
        <v>31.846797260435544</v>
      </c>
      <c r="G875" s="92">
        <f>R875*(1-'DRE + DCF'!$AE$39)</f>
        <v>0.10761129907587007</v>
      </c>
      <c r="H875" s="94">
        <f t="shared" si="92"/>
        <v>0.17935216512645011</v>
      </c>
      <c r="I875" s="94">
        <f t="shared" si="97"/>
        <v>0.17935216512645011</v>
      </c>
      <c r="J875" s="94">
        <f t="shared" si="97"/>
        <v>0.17935216512645011</v>
      </c>
      <c r="K875" s="94">
        <f t="shared" si="97"/>
        <v>0.17935216512645011</v>
      </c>
      <c r="L875" s="94">
        <f t="shared" si="97"/>
        <v>0.17935216512645011</v>
      </c>
      <c r="M875" s="94">
        <f t="shared" si="97"/>
        <v>0.17935216512645011</v>
      </c>
      <c r="N875" s="94">
        <f t="shared" si="97"/>
        <v>0.17935216512645011</v>
      </c>
      <c r="O875" s="94">
        <f t="shared" si="97"/>
        <v>0.17935216512645011</v>
      </c>
      <c r="P875" s="94">
        <f t="shared" si="97"/>
        <v>0.17935216512645011</v>
      </c>
      <c r="Q875" s="94">
        <f t="shared" si="97"/>
        <v>0.17935216512645011</v>
      </c>
      <c r="R875" s="94">
        <f t="shared" si="97"/>
        <v>0.17935216512645011</v>
      </c>
      <c r="S875" s="93">
        <f>(1+H875)^((5-Dashboard!$F$9)*3/12)</f>
        <v>1.0859798180106526</v>
      </c>
      <c r="T875" s="93">
        <f t="shared" si="96"/>
        <v>1.2807526496544912</v>
      </c>
      <c r="U875" s="93">
        <f t="shared" si="96"/>
        <v>1.510458410361462</v>
      </c>
      <c r="V875" s="93">
        <f t="shared" si="96"/>
        <v>1.7813623965932461</v>
      </c>
      <c r="W875" s="93">
        <f t="shared" si="96"/>
        <v>2.1008535992970869</v>
      </c>
      <c r="X875" s="93">
        <f t="shared" si="96"/>
        <v>2.4776462409447149</v>
      </c>
      <c r="Y875" s="93">
        <f t="shared" si="95"/>
        <v>2.9220174586755596</v>
      </c>
      <c r="Z875" s="93">
        <f t="shared" si="95"/>
        <v>3.4460876164263086</v>
      </c>
      <c r="AA875" s="93">
        <f t="shared" si="95"/>
        <v>4.0641508916478148</v>
      </c>
      <c r="AB875" s="93">
        <f t="shared" si="95"/>
        <v>4.7930651534654425</v>
      </c>
      <c r="AC875" s="95">
        <f t="shared" si="95"/>
        <v>5.6527117663316098</v>
      </c>
      <c r="AE875" s="96"/>
    </row>
    <row r="876" spans="3:31" ht="24.75" customHeight="1" x14ac:dyDescent="0.25">
      <c r="C876" s="91">
        <f>ABS(E876-Dashboard!$F$13)</f>
        <v>10.81835553032726</v>
      </c>
      <c r="D876" s="92">
        <f t="shared" si="94"/>
        <v>0.1794521651264501</v>
      </c>
      <c r="E876" s="93" cm="1">
        <f t="array" ref="E876">SUM('DRE + DCF'!$S$41/TIR!S876,'DRE + DCF'!$U$41:$AD$41/TIR!T876:AC876,TIR!F876)</f>
        <v>58.438355530327257</v>
      </c>
      <c r="F876" s="100">
        <f>'DRE + DCF'!$AE$38*'DRE + DCF'!$AE$39*(1+G876)/(R876-G876)/AC876</f>
        <v>31.802449041417592</v>
      </c>
      <c r="G876" s="92">
        <f>R876*(1-'DRE + DCF'!$AE$39)</f>
        <v>0.10767129907587006</v>
      </c>
      <c r="H876" s="94">
        <f t="shared" si="92"/>
        <v>0.1794521651264501</v>
      </c>
      <c r="I876" s="94">
        <f t="shared" si="97"/>
        <v>0.1794521651264501</v>
      </c>
      <c r="J876" s="94">
        <f t="shared" si="97"/>
        <v>0.1794521651264501</v>
      </c>
      <c r="K876" s="94">
        <f t="shared" si="97"/>
        <v>0.1794521651264501</v>
      </c>
      <c r="L876" s="94">
        <f t="shared" si="97"/>
        <v>0.1794521651264501</v>
      </c>
      <c r="M876" s="94">
        <f t="shared" si="97"/>
        <v>0.1794521651264501</v>
      </c>
      <c r="N876" s="94">
        <f t="shared" si="97"/>
        <v>0.1794521651264501</v>
      </c>
      <c r="O876" s="94">
        <f t="shared" si="97"/>
        <v>0.1794521651264501</v>
      </c>
      <c r="P876" s="94">
        <f t="shared" si="97"/>
        <v>0.1794521651264501</v>
      </c>
      <c r="Q876" s="94">
        <f t="shared" si="97"/>
        <v>0.1794521651264501</v>
      </c>
      <c r="R876" s="94">
        <f t="shared" si="97"/>
        <v>0.1794521651264501</v>
      </c>
      <c r="S876" s="93">
        <f>(1+H876)^((5-Dashboard!$F$9)*3/12)</f>
        <v>1.0860258584059819</v>
      </c>
      <c r="T876" s="93">
        <f t="shared" si="96"/>
        <v>1.2809155500802467</v>
      </c>
      <c r="U876" s="93">
        <f t="shared" si="96"/>
        <v>1.5107786188862846</v>
      </c>
      <c r="V876" s="93">
        <f t="shared" si="96"/>
        <v>1.7818911130721762</v>
      </c>
      <c r="W876" s="93">
        <f t="shared" si="96"/>
        <v>2.1016553313325583</v>
      </c>
      <c r="X876" s="93">
        <f t="shared" si="96"/>
        <v>2.4788019308897327</v>
      </c>
      <c r="Y876" s="93">
        <f t="shared" si="95"/>
        <v>2.92362830430752</v>
      </c>
      <c r="Z876" s="93">
        <f t="shared" si="95"/>
        <v>3.4482797335404762</v>
      </c>
      <c r="AA876" s="93">
        <f t="shared" si="95"/>
        <v>4.0670809976859728</v>
      </c>
      <c r="AB876" s="93">
        <f t="shared" si="95"/>
        <v>4.7969274884653634</v>
      </c>
      <c r="AC876" s="95">
        <f t="shared" si="95"/>
        <v>5.6577465122250565</v>
      </c>
      <c r="AE876" s="96"/>
    </row>
    <row r="877" spans="3:31" ht="24.75" customHeight="1" x14ac:dyDescent="0.25">
      <c r="C877" s="91">
        <f>ABS(E877-Dashboard!$F$13)</f>
        <v>10.762561348608365</v>
      </c>
      <c r="D877" s="92">
        <f t="shared" si="94"/>
        <v>0.17955216512645009</v>
      </c>
      <c r="E877" s="93" cm="1">
        <f t="array" ref="E877">SUM('DRE + DCF'!$S$41/TIR!S877,'DRE + DCF'!$U$41:$AD$41/TIR!T877:AC877,TIR!F877)</f>
        <v>58.382561348608363</v>
      </c>
      <c r="F877" s="100">
        <f>'DRE + DCF'!$AE$38*'DRE + DCF'!$AE$39*(1+G877)/(R877-G877)/AC877</f>
        <v>31.758174745207775</v>
      </c>
      <c r="G877" s="92">
        <f>R877*(1-'DRE + DCF'!$AE$39)</f>
        <v>0.10773129907587005</v>
      </c>
      <c r="H877" s="94">
        <f t="shared" si="92"/>
        <v>0.17955216512645009</v>
      </c>
      <c r="I877" s="94">
        <f t="shared" si="97"/>
        <v>0.17955216512645009</v>
      </c>
      <c r="J877" s="94">
        <f t="shared" si="97"/>
        <v>0.17955216512645009</v>
      </c>
      <c r="K877" s="94">
        <f t="shared" si="97"/>
        <v>0.17955216512645009</v>
      </c>
      <c r="L877" s="94">
        <f t="shared" si="97"/>
        <v>0.17955216512645009</v>
      </c>
      <c r="M877" s="94">
        <f t="shared" si="97"/>
        <v>0.17955216512645009</v>
      </c>
      <c r="N877" s="94">
        <f t="shared" si="97"/>
        <v>0.17955216512645009</v>
      </c>
      <c r="O877" s="94">
        <f t="shared" si="97"/>
        <v>0.17955216512645009</v>
      </c>
      <c r="P877" s="94">
        <f t="shared" si="97"/>
        <v>0.17955216512645009</v>
      </c>
      <c r="Q877" s="94">
        <f t="shared" si="97"/>
        <v>0.17955216512645009</v>
      </c>
      <c r="R877" s="94">
        <f t="shared" si="97"/>
        <v>0.17955216512645009</v>
      </c>
      <c r="S877" s="93">
        <f>(1+H877)^((5-Dashboard!$F$9)*3/12)</f>
        <v>1.0860718968495824</v>
      </c>
      <c r="T877" s="93">
        <f t="shared" si="96"/>
        <v>1.2810784574119154</v>
      </c>
      <c r="U877" s="93">
        <f t="shared" si="96"/>
        <v>1.5110988681370774</v>
      </c>
      <c r="V877" s="93">
        <f t="shared" si="96"/>
        <v>1.7824199416312176</v>
      </c>
      <c r="W877" s="93">
        <f t="shared" si="96"/>
        <v>2.1024573013156633</v>
      </c>
      <c r="X877" s="93">
        <f t="shared" si="96"/>
        <v>2.4799580618528037</v>
      </c>
      <c r="Y877" s="93">
        <f t="shared" si="95"/>
        <v>2.9252399012812691</v>
      </c>
      <c r="Z877" s="93">
        <f t="shared" si="95"/>
        <v>3.4504730590706036</v>
      </c>
      <c r="AA877" s="93">
        <f t="shared" si="95"/>
        <v>4.0700129675372159</v>
      </c>
      <c r="AB877" s="93">
        <f t="shared" si="95"/>
        <v>4.8007926079512506</v>
      </c>
      <c r="AC877" s="95">
        <f t="shared" si="95"/>
        <v>5.6627853150319538</v>
      </c>
      <c r="AE877" s="96"/>
    </row>
    <row r="878" spans="3:31" ht="24.75" customHeight="1" x14ac:dyDescent="0.25">
      <c r="C878" s="91">
        <f>ABS(E878-Dashboard!$F$13)</f>
        <v>10.706848724481127</v>
      </c>
      <c r="D878" s="92">
        <f t="shared" si="94"/>
        <v>0.17965216512645008</v>
      </c>
      <c r="E878" s="93" cm="1">
        <f t="array" ref="E878">SUM('DRE + DCF'!$S$41/TIR!S878,'DRE + DCF'!$U$41:$AD$41/TIR!T878:AC878,TIR!F878)</f>
        <v>58.326848724481124</v>
      </c>
      <c r="F878" s="100">
        <f>'DRE + DCF'!$AE$38*'DRE + DCF'!$AE$39*(1+G878)/(R878-G878)/AC878</f>
        <v>31.71397422363377</v>
      </c>
      <c r="G878" s="92">
        <f>R878*(1-'DRE + DCF'!$AE$39)</f>
        <v>0.10779129907587004</v>
      </c>
      <c r="H878" s="94">
        <f t="shared" si="92"/>
        <v>0.17965216512645008</v>
      </c>
      <c r="I878" s="94">
        <f t="shared" si="97"/>
        <v>0.17965216512645008</v>
      </c>
      <c r="J878" s="94">
        <f t="shared" si="97"/>
        <v>0.17965216512645008</v>
      </c>
      <c r="K878" s="94">
        <f t="shared" si="97"/>
        <v>0.17965216512645008</v>
      </c>
      <c r="L878" s="94">
        <f t="shared" si="97"/>
        <v>0.17965216512645008</v>
      </c>
      <c r="M878" s="94">
        <f t="shared" si="97"/>
        <v>0.17965216512645008</v>
      </c>
      <c r="N878" s="94">
        <f t="shared" si="97"/>
        <v>0.17965216512645008</v>
      </c>
      <c r="O878" s="94">
        <f t="shared" si="97"/>
        <v>0.17965216512645008</v>
      </c>
      <c r="P878" s="94">
        <f t="shared" si="97"/>
        <v>0.17965216512645008</v>
      </c>
      <c r="Q878" s="94">
        <f t="shared" si="97"/>
        <v>0.17965216512645008</v>
      </c>
      <c r="R878" s="94">
        <f t="shared" si="97"/>
        <v>0.17965216512645008</v>
      </c>
      <c r="S878" s="93">
        <f>(1+H878)^((5-Dashboard!$F$9)*3/12)</f>
        <v>1.0861179333417021</v>
      </c>
      <c r="T878" s="93">
        <f t="shared" si="96"/>
        <v>1.2812413716492042</v>
      </c>
      <c r="U878" s="93">
        <f t="shared" si="96"/>
        <v>1.5114191581155663</v>
      </c>
      <c r="V878" s="93">
        <f t="shared" si="96"/>
        <v>1.782948882284624</v>
      </c>
      <c r="W878" s="93">
        <f t="shared" si="96"/>
        <v>2.1032595092968407</v>
      </c>
      <c r="X878" s="93">
        <f t="shared" si="96"/>
        <v>2.4811146339648129</v>
      </c>
      <c r="Y878" s="93">
        <f t="shared" si="95"/>
        <v>2.926852249883511</v>
      </c>
      <c r="Z878" s="93">
        <f t="shared" si="95"/>
        <v>3.4526675935803053</v>
      </c>
      <c r="AA878" s="93">
        <f t="shared" si="95"/>
        <v>4.0729468022289375</v>
      </c>
      <c r="AB878" s="93">
        <f t="shared" si="95"/>
        <v>4.8046605136942171</v>
      </c>
      <c r="AC878" s="95">
        <f t="shared" si="95"/>
        <v>5.6678281776769444</v>
      </c>
      <c r="AE878" s="96"/>
    </row>
    <row r="879" spans="3:31" ht="24.75" customHeight="1" x14ac:dyDescent="0.25">
      <c r="C879" s="91">
        <f>ABS(E879-Dashboard!$F$13)</f>
        <v>10.651217503611853</v>
      </c>
      <c r="D879" s="92">
        <f t="shared" si="94"/>
        <v>0.17975216512645006</v>
      </c>
      <c r="E879" s="93" cm="1">
        <f t="array" ref="E879">SUM('DRE + DCF'!$S$41/TIR!S879,'DRE + DCF'!$U$41:$AD$41/TIR!T879:AC879,TIR!F879)</f>
        <v>58.271217503611851</v>
      </c>
      <c r="F879" s="100">
        <f>'DRE + DCF'!$AE$38*'DRE + DCF'!$AE$39*(1+G879)/(R879-G879)/AC879</f>
        <v>31.669847328880053</v>
      </c>
      <c r="G879" s="92">
        <f>R879*(1-'DRE + DCF'!$AE$39)</f>
        <v>0.10785129907587003</v>
      </c>
      <c r="H879" s="94">
        <f t="shared" si="92"/>
        <v>0.17975216512645006</v>
      </c>
      <c r="I879" s="94">
        <f t="shared" si="97"/>
        <v>0.17975216512645006</v>
      </c>
      <c r="J879" s="94">
        <f t="shared" si="97"/>
        <v>0.17975216512645006</v>
      </c>
      <c r="K879" s="94">
        <f t="shared" si="97"/>
        <v>0.17975216512645006</v>
      </c>
      <c r="L879" s="94">
        <f t="shared" si="97"/>
        <v>0.17975216512645006</v>
      </c>
      <c r="M879" s="94">
        <f t="shared" si="97"/>
        <v>0.17975216512645006</v>
      </c>
      <c r="N879" s="94">
        <f t="shared" si="97"/>
        <v>0.17975216512645006</v>
      </c>
      <c r="O879" s="94">
        <f t="shared" si="97"/>
        <v>0.17975216512645006</v>
      </c>
      <c r="P879" s="94">
        <f t="shared" si="97"/>
        <v>0.17975216512645006</v>
      </c>
      <c r="Q879" s="94">
        <f t="shared" si="97"/>
        <v>0.17975216512645006</v>
      </c>
      <c r="R879" s="94">
        <f t="shared" si="97"/>
        <v>0.17975216512645006</v>
      </c>
      <c r="S879" s="93">
        <f>(1+H879)^((5-Dashboard!$F$9)*3/12)</f>
        <v>1.0861639678825892</v>
      </c>
      <c r="T879" s="93">
        <f t="shared" si="96"/>
        <v>1.2814042927918206</v>
      </c>
      <c r="U879" s="93">
        <f t="shared" si="96"/>
        <v>1.5117394888234776</v>
      </c>
      <c r="V879" s="93">
        <f t="shared" si="96"/>
        <v>1.7834779350466505</v>
      </c>
      <c r="W879" s="93">
        <f t="shared" si="96"/>
        <v>2.1040619553265363</v>
      </c>
      <c r="X879" s="93">
        <f t="shared" si="96"/>
        <v>2.482271647356673</v>
      </c>
      <c r="Y879" s="93">
        <f t="shared" si="95"/>
        <v>2.928465350401035</v>
      </c>
      <c r="Z879" s="93">
        <f t="shared" si="95"/>
        <v>3.4548633376334088</v>
      </c>
      <c r="AA879" s="93">
        <f t="shared" si="95"/>
        <v>4.0758825027890078</v>
      </c>
      <c r="AB879" s="93">
        <f t="shared" si="95"/>
        <v>4.8085312074663458</v>
      </c>
      <c r="AC879" s="95">
        <f t="shared" si="95"/>
        <v>5.6728751030865245</v>
      </c>
      <c r="AE879" s="96"/>
    </row>
    <row r="880" spans="3:31" ht="24.75" customHeight="1" x14ac:dyDescent="0.25">
      <c r="C880" s="91">
        <f>ABS(E880-Dashboard!$F$13)</f>
        <v>10.595667532028962</v>
      </c>
      <c r="D880" s="92">
        <f t="shared" si="94"/>
        <v>0.17985216512645005</v>
      </c>
      <c r="E880" s="93" cm="1">
        <f t="array" ref="E880">SUM('DRE + DCF'!$S$41/TIR!S880,'DRE + DCF'!$U$41:$AD$41/TIR!T880:AC880,TIR!F880)</f>
        <v>58.215667532028959</v>
      </c>
      <c r="F880" s="100">
        <f>'DRE + DCF'!$AE$38*'DRE + DCF'!$AE$39*(1+G880)/(R880-G880)/AC880</f>
        <v>31.625793913486902</v>
      </c>
      <c r="G880" s="92">
        <f>R880*(1-'DRE + DCF'!$AE$39)</f>
        <v>0.10791129907587003</v>
      </c>
      <c r="H880" s="94">
        <f t="shared" si="92"/>
        <v>0.17985216512645005</v>
      </c>
      <c r="I880" s="94">
        <f t="shared" si="97"/>
        <v>0.17985216512645005</v>
      </c>
      <c r="J880" s="94">
        <f t="shared" si="97"/>
        <v>0.17985216512645005</v>
      </c>
      <c r="K880" s="94">
        <f t="shared" si="97"/>
        <v>0.17985216512645005</v>
      </c>
      <c r="L880" s="94">
        <f t="shared" si="97"/>
        <v>0.17985216512645005</v>
      </c>
      <c r="M880" s="94">
        <f t="shared" si="97"/>
        <v>0.17985216512645005</v>
      </c>
      <c r="N880" s="94">
        <f t="shared" si="97"/>
        <v>0.17985216512645005</v>
      </c>
      <c r="O880" s="94">
        <f t="shared" si="97"/>
        <v>0.17985216512645005</v>
      </c>
      <c r="P880" s="94">
        <f t="shared" si="97"/>
        <v>0.17985216512645005</v>
      </c>
      <c r="Q880" s="94">
        <f t="shared" si="97"/>
        <v>0.17985216512645005</v>
      </c>
      <c r="R880" s="94">
        <f t="shared" si="97"/>
        <v>0.17985216512645005</v>
      </c>
      <c r="S880" s="93">
        <f>(1+H880)^((5-Dashboard!$F$9)*3/12)</f>
        <v>1.0862100004724915</v>
      </c>
      <c r="T880" s="93">
        <f t="shared" si="96"/>
        <v>1.2815672208394713</v>
      </c>
      <c r="U880" s="93">
        <f t="shared" si="96"/>
        <v>1.5120598602625375</v>
      </c>
      <c r="V880" s="93">
        <f t="shared" si="96"/>
        <v>1.7840070999315523</v>
      </c>
      <c r="W880" s="93">
        <f t="shared" si="96"/>
        <v>2.1048646394552009</v>
      </c>
      <c r="X880" s="93">
        <f t="shared" si="96"/>
        <v>2.4834291021593233</v>
      </c>
      <c r="Y880" s="93">
        <f t="shared" si="95"/>
        <v>2.9300792031207132</v>
      </c>
      <c r="Z880" s="93">
        <f t="shared" si="95"/>
        <v>3.4570602917939568</v>
      </c>
      <c r="AA880" s="93">
        <f t="shared" si="95"/>
        <v>4.0788200702457766</v>
      </c>
      <c r="AB880" s="93">
        <f t="shared" si="95"/>
        <v>4.8124046910406983</v>
      </c>
      <c r="AC880" s="95">
        <f t="shared" si="95"/>
        <v>5.6779260941890524</v>
      </c>
      <c r="AE880" s="96"/>
    </row>
    <row r="881" spans="3:31" ht="24.75" customHeight="1" x14ac:dyDescent="0.25">
      <c r="C881" s="91">
        <f>ABS(E881-Dashboard!$F$13)</f>
        <v>10.540198656121845</v>
      </c>
      <c r="D881" s="92">
        <f t="shared" si="94"/>
        <v>0.17995216512645004</v>
      </c>
      <c r="E881" s="93" cm="1">
        <f t="array" ref="E881">SUM('DRE + DCF'!$S$41/TIR!S881,'DRE + DCF'!$U$41:$AD$41/TIR!T881:AC881,TIR!F881)</f>
        <v>58.160198656121842</v>
      </c>
      <c r="F881" s="100">
        <f>'DRE + DCF'!$AE$38*'DRE + DCF'!$AE$39*(1+G881)/(R881-G881)/AC881</f>
        <v>31.581813830349255</v>
      </c>
      <c r="G881" s="92">
        <f>R881*(1-'DRE + DCF'!$AE$39)</f>
        <v>0.10797129907587003</v>
      </c>
      <c r="H881" s="94">
        <f t="shared" si="92"/>
        <v>0.17995216512645004</v>
      </c>
      <c r="I881" s="94">
        <f t="shared" si="97"/>
        <v>0.17995216512645004</v>
      </c>
      <c r="J881" s="94">
        <f t="shared" si="97"/>
        <v>0.17995216512645004</v>
      </c>
      <c r="K881" s="94">
        <f t="shared" si="97"/>
        <v>0.17995216512645004</v>
      </c>
      <c r="L881" s="94">
        <f t="shared" si="97"/>
        <v>0.17995216512645004</v>
      </c>
      <c r="M881" s="94">
        <f t="shared" si="97"/>
        <v>0.17995216512645004</v>
      </c>
      <c r="N881" s="94">
        <f t="shared" si="97"/>
        <v>0.17995216512645004</v>
      </c>
      <c r="O881" s="94">
        <f t="shared" si="97"/>
        <v>0.17995216512645004</v>
      </c>
      <c r="P881" s="94">
        <f t="shared" si="97"/>
        <v>0.17995216512645004</v>
      </c>
      <c r="Q881" s="94">
        <f t="shared" si="97"/>
        <v>0.17995216512645004</v>
      </c>
      <c r="R881" s="94">
        <f t="shared" si="97"/>
        <v>0.17995216512645004</v>
      </c>
      <c r="S881" s="93">
        <f>(1+H881)^((5-Dashboard!$F$9)*3/12)</f>
        <v>1.0862560311116574</v>
      </c>
      <c r="T881" s="93">
        <f t="shared" si="96"/>
        <v>1.2817301557918646</v>
      </c>
      <c r="U881" s="93">
        <f t="shared" si="96"/>
        <v>1.5123802724344726</v>
      </c>
      <c r="V881" s="93">
        <f t="shared" si="96"/>
        <v>1.7845363769535862</v>
      </c>
      <c r="W881" s="93">
        <f t="shared" si="96"/>
        <v>2.1056675617332949</v>
      </c>
      <c r="X881" s="93">
        <f t="shared" si="96"/>
        <v>2.4845869985037341</v>
      </c>
      <c r="Y881" s="93">
        <f t="shared" si="95"/>
        <v>2.9316938083295088</v>
      </c>
      <c r="Z881" s="93">
        <f t="shared" si="95"/>
        <v>3.4592584566262117</v>
      </c>
      <c r="AA881" s="93">
        <f t="shared" si="95"/>
        <v>4.0817595056280798</v>
      </c>
      <c r="AB881" s="93">
        <f t="shared" si="95"/>
        <v>4.8162809661913206</v>
      </c>
      <c r="AC881" s="95">
        <f t="shared" si="95"/>
        <v>5.682981153914759</v>
      </c>
      <c r="AE881" s="96"/>
    </row>
    <row r="882" spans="3:31" ht="24.75" customHeight="1" x14ac:dyDescent="0.25">
      <c r="C882" s="91">
        <f>ABS(E882-Dashboard!$F$13)</f>
        <v>10.484810722640006</v>
      </c>
      <c r="D882" s="92">
        <f t="shared" si="94"/>
        <v>0.18005216512645003</v>
      </c>
      <c r="E882" s="93" cm="1">
        <f t="array" ref="E882">SUM('DRE + DCF'!$S$41/TIR!S882,'DRE + DCF'!$U$41:$AD$41/TIR!T882:AC882,TIR!F882)</f>
        <v>58.104810722640003</v>
      </c>
      <c r="F882" s="100">
        <f>'DRE + DCF'!$AE$38*'DRE + DCF'!$AE$39*(1+G882)/(R882-G882)/AC882</f>
        <v>31.53790693271586</v>
      </c>
      <c r="G882" s="92">
        <f>R882*(1-'DRE + DCF'!$AE$39)</f>
        <v>0.10803129907587002</v>
      </c>
      <c r="H882" s="94">
        <f t="shared" si="92"/>
        <v>0.18005216512645003</v>
      </c>
      <c r="I882" s="94">
        <f t="shared" si="97"/>
        <v>0.18005216512645003</v>
      </c>
      <c r="J882" s="94">
        <f t="shared" si="97"/>
        <v>0.18005216512645003</v>
      </c>
      <c r="K882" s="94">
        <f t="shared" si="97"/>
        <v>0.18005216512645003</v>
      </c>
      <c r="L882" s="94">
        <f t="shared" si="97"/>
        <v>0.18005216512645003</v>
      </c>
      <c r="M882" s="94">
        <f t="shared" si="97"/>
        <v>0.18005216512645003</v>
      </c>
      <c r="N882" s="94">
        <f t="shared" si="97"/>
        <v>0.18005216512645003</v>
      </c>
      <c r="O882" s="94">
        <f t="shared" si="97"/>
        <v>0.18005216512645003</v>
      </c>
      <c r="P882" s="94">
        <f t="shared" si="97"/>
        <v>0.18005216512645003</v>
      </c>
      <c r="Q882" s="94">
        <f t="shared" si="97"/>
        <v>0.18005216512645003</v>
      </c>
      <c r="R882" s="94">
        <f t="shared" si="97"/>
        <v>0.18005216512645003</v>
      </c>
      <c r="S882" s="93">
        <f>(1+H882)^((5-Dashboard!$F$9)*3/12)</f>
        <v>1.0863020598003348</v>
      </c>
      <c r="T882" s="93">
        <f t="shared" si="96"/>
        <v>1.2818930976487073</v>
      </c>
      <c r="U882" s="93">
        <f t="shared" si="96"/>
        <v>1.5127007253410087</v>
      </c>
      <c r="V882" s="93">
        <f t="shared" si="96"/>
        <v>1.7850657661270086</v>
      </c>
      <c r="W882" s="93">
        <f t="shared" si="96"/>
        <v>2.1064707222112817</v>
      </c>
      <c r="X882" s="93">
        <f t="shared" si="96"/>
        <v>2.4857453365208997</v>
      </c>
      <c r="Y882" s="93">
        <f t="shared" si="95"/>
        <v>2.9333091663144635</v>
      </c>
      <c r="Z882" s="93">
        <f t="shared" si="95"/>
        <v>3.4614578326946446</v>
      </c>
      <c r="AA882" s="93">
        <f t="shared" si="95"/>
        <v>4.0847008099652244</v>
      </c>
      <c r="AB882" s="93">
        <f t="shared" si="95"/>
        <v>4.8201600346932265</v>
      </c>
      <c r="AC882" s="95">
        <f t="shared" si="95"/>
        <v>5.6880402851957257</v>
      </c>
      <c r="AE882" s="96"/>
    </row>
    <row r="883" spans="3:31" ht="24.75" customHeight="1" x14ac:dyDescent="0.25">
      <c r="C883" s="91">
        <f>ABS(E883-Dashboard!$F$13)</f>
        <v>10.429503578691929</v>
      </c>
      <c r="D883" s="92">
        <f t="shared" si="94"/>
        <v>0.18015216512645002</v>
      </c>
      <c r="E883" s="93" cm="1">
        <f t="array" ref="E883">SUM('DRE + DCF'!$S$41/TIR!S883,'DRE + DCF'!$U$41:$AD$41/TIR!T883:AC883,TIR!F883)</f>
        <v>58.049503578691926</v>
      </c>
      <c r="F883" s="100">
        <f>'DRE + DCF'!$AE$38*'DRE + DCF'!$AE$39*(1+G883)/(R883-G883)/AC883</f>
        <v>31.494073074188176</v>
      </c>
      <c r="G883" s="92">
        <f>R883*(1-'DRE + DCF'!$AE$39)</f>
        <v>0.10809129907587001</v>
      </c>
      <c r="H883" s="94">
        <f t="shared" ref="H883:H946" si="98">$D883</f>
        <v>0.18015216512645002</v>
      </c>
      <c r="I883" s="94">
        <f t="shared" si="97"/>
        <v>0.18015216512645002</v>
      </c>
      <c r="J883" s="94">
        <f t="shared" si="97"/>
        <v>0.18015216512645002</v>
      </c>
      <c r="K883" s="94">
        <f t="shared" si="97"/>
        <v>0.18015216512645002</v>
      </c>
      <c r="L883" s="94">
        <f t="shared" si="97"/>
        <v>0.18015216512645002</v>
      </c>
      <c r="M883" s="94">
        <f t="shared" si="97"/>
        <v>0.18015216512645002</v>
      </c>
      <c r="N883" s="94">
        <f t="shared" si="97"/>
        <v>0.18015216512645002</v>
      </c>
      <c r="O883" s="94">
        <f t="shared" si="97"/>
        <v>0.18015216512645002</v>
      </c>
      <c r="P883" s="94">
        <f t="shared" si="97"/>
        <v>0.18015216512645002</v>
      </c>
      <c r="Q883" s="94">
        <f t="shared" si="97"/>
        <v>0.18015216512645002</v>
      </c>
      <c r="R883" s="94">
        <f t="shared" si="97"/>
        <v>0.18015216512645002</v>
      </c>
      <c r="S883" s="93">
        <f>(1+H883)^((5-Dashboard!$F$9)*3/12)</f>
        <v>1.0863480865387714</v>
      </c>
      <c r="T883" s="93">
        <f t="shared" si="96"/>
        <v>1.2820560464097071</v>
      </c>
      <c r="U883" s="93">
        <f t="shared" si="96"/>
        <v>1.5130212189838721</v>
      </c>
      <c r="V883" s="93">
        <f t="shared" si="96"/>
        <v>1.7855952674660771</v>
      </c>
      <c r="W883" s="93">
        <f t="shared" si="96"/>
        <v>2.1072741209396333</v>
      </c>
      <c r="X883" s="93">
        <f t="shared" si="96"/>
        <v>2.4869041163418446</v>
      </c>
      <c r="Y883" s="93">
        <f t="shared" si="95"/>
        <v>2.9349252773627086</v>
      </c>
      <c r="Z883" s="93">
        <f t="shared" si="95"/>
        <v>3.4636584205639473</v>
      </c>
      <c r="AA883" s="93">
        <f t="shared" si="95"/>
        <v>4.087643984287002</v>
      </c>
      <c r="AB883" s="93">
        <f t="shared" si="95"/>
        <v>4.824041898322414</v>
      </c>
      <c r="AC883" s="95">
        <f t="shared" si="95"/>
        <v>5.6931034909659068</v>
      </c>
      <c r="AE883" s="96"/>
    </row>
    <row r="884" spans="3:31" ht="24.75" customHeight="1" x14ac:dyDescent="0.25">
      <c r="C884" s="91">
        <f>ABS(E884-Dashboard!$F$13)</f>
        <v>10.374277071744082</v>
      </c>
      <c r="D884" s="92">
        <f t="shared" si="94"/>
        <v>0.18025216512645001</v>
      </c>
      <c r="E884" s="93" cm="1">
        <f t="array" ref="E884">SUM('DRE + DCF'!$S$41/TIR!S884,'DRE + DCF'!$U$41:$AD$41/TIR!T884:AC884,TIR!F884)</f>
        <v>57.994277071744079</v>
      </c>
      <c r="F884" s="100">
        <f>'DRE + DCF'!$AE$38*'DRE + DCF'!$AE$39*(1+G884)/(R884-G884)/AC884</f>
        <v>31.450312108719341</v>
      </c>
      <c r="G884" s="92">
        <f>R884*(1-'DRE + DCF'!$AE$39)</f>
        <v>0.10815129907587</v>
      </c>
      <c r="H884" s="94">
        <f t="shared" si="98"/>
        <v>0.18025216512645001</v>
      </c>
      <c r="I884" s="94">
        <f t="shared" si="97"/>
        <v>0.18025216512645001</v>
      </c>
      <c r="J884" s="94">
        <f t="shared" si="97"/>
        <v>0.18025216512645001</v>
      </c>
      <c r="K884" s="94">
        <f t="shared" si="97"/>
        <v>0.18025216512645001</v>
      </c>
      <c r="L884" s="94">
        <f t="shared" si="97"/>
        <v>0.18025216512645001</v>
      </c>
      <c r="M884" s="94">
        <f t="shared" si="97"/>
        <v>0.18025216512645001</v>
      </c>
      <c r="N884" s="94">
        <f t="shared" si="97"/>
        <v>0.18025216512645001</v>
      </c>
      <c r="O884" s="94">
        <f t="shared" si="97"/>
        <v>0.18025216512645001</v>
      </c>
      <c r="P884" s="94">
        <f t="shared" si="97"/>
        <v>0.18025216512645001</v>
      </c>
      <c r="Q884" s="94">
        <f t="shared" si="97"/>
        <v>0.18025216512645001</v>
      </c>
      <c r="R884" s="94">
        <f t="shared" si="97"/>
        <v>0.18025216512645001</v>
      </c>
      <c r="S884" s="93">
        <f>(1+H884)^((5-Dashboard!$F$9)*3/12)</f>
        <v>1.0863941113272153</v>
      </c>
      <c r="T884" s="93">
        <f t="shared" si="96"/>
        <v>1.2822190020745714</v>
      </c>
      <c r="U884" s="93">
        <f t="shared" si="96"/>
        <v>1.5133417533647888</v>
      </c>
      <c r="V884" s="93">
        <f t="shared" si="96"/>
        <v>1.7861248809850501</v>
      </c>
      <c r="W884" s="93">
        <f t="shared" si="96"/>
        <v>2.1080777579688279</v>
      </c>
      <c r="X884" s="93">
        <f t="shared" si="96"/>
        <v>2.4880633380976214</v>
      </c>
      <c r="Y884" s="93">
        <f t="shared" si="95"/>
        <v>2.9365421417614601</v>
      </c>
      <c r="Z884" s="93">
        <f t="shared" si="95"/>
        <v>3.4658602207990259</v>
      </c>
      <c r="AA884" s="93">
        <f t="shared" si="95"/>
        <v>4.0905890296236862</v>
      </c>
      <c r="AB884" s="93">
        <f t="shared" si="95"/>
        <v>4.8279265588558591</v>
      </c>
      <c r="AC884" s="95">
        <f t="shared" si="95"/>
        <v>5.6981707741611185</v>
      </c>
      <c r="AE884" s="96"/>
    </row>
    <row r="885" spans="3:31" ht="24.75" customHeight="1" x14ac:dyDescent="0.25">
      <c r="C885" s="91">
        <f>ABS(E885-Dashboard!$F$13)</f>
        <v>10.319131049620005</v>
      </c>
      <c r="D885" s="92">
        <f t="shared" si="94"/>
        <v>0.18035216512645</v>
      </c>
      <c r="E885" s="93" cm="1">
        <f t="array" ref="E885">SUM('DRE + DCF'!$S$41/TIR!S885,'DRE + DCF'!$U$41:$AD$41/TIR!T885:AC885,TIR!F885)</f>
        <v>57.939131049620002</v>
      </c>
      <c r="F885" s="100">
        <f>'DRE + DCF'!$AE$38*'DRE + DCF'!$AE$39*(1+G885)/(R885-G885)/AC885</f>
        <v>31.40662389061325</v>
      </c>
      <c r="G885" s="92">
        <f>R885*(1-'DRE + DCF'!$AE$39)</f>
        <v>0.10821129907587</v>
      </c>
      <c r="H885" s="94">
        <f t="shared" si="98"/>
        <v>0.18035216512645</v>
      </c>
      <c r="I885" s="94">
        <f t="shared" si="97"/>
        <v>0.18035216512645</v>
      </c>
      <c r="J885" s="94">
        <f t="shared" si="97"/>
        <v>0.18035216512645</v>
      </c>
      <c r="K885" s="94">
        <f t="shared" si="97"/>
        <v>0.18035216512645</v>
      </c>
      <c r="L885" s="94">
        <f t="shared" si="97"/>
        <v>0.18035216512645</v>
      </c>
      <c r="M885" s="94">
        <f t="shared" si="97"/>
        <v>0.18035216512645</v>
      </c>
      <c r="N885" s="94">
        <f t="shared" si="97"/>
        <v>0.18035216512645</v>
      </c>
      <c r="O885" s="94">
        <f t="shared" si="97"/>
        <v>0.18035216512645</v>
      </c>
      <c r="P885" s="94">
        <f t="shared" si="97"/>
        <v>0.18035216512645</v>
      </c>
      <c r="Q885" s="94">
        <f t="shared" si="97"/>
        <v>0.18035216512645</v>
      </c>
      <c r="R885" s="94">
        <f t="shared" si="97"/>
        <v>0.18035216512645</v>
      </c>
      <c r="S885" s="93">
        <f>(1+H885)^((5-Dashboard!$F$9)*3/12)</f>
        <v>1.0864401341659142</v>
      </c>
      <c r="T885" s="93">
        <f t="shared" si="96"/>
        <v>1.2823819646430077</v>
      </c>
      <c r="U885" s="93">
        <f t="shared" si="96"/>
        <v>1.5136623284854847</v>
      </c>
      <c r="V885" s="93">
        <f t="shared" si="96"/>
        <v>1.7866546066981854</v>
      </c>
      <c r="W885" s="93">
        <f t="shared" si="96"/>
        <v>2.1088816333493492</v>
      </c>
      <c r="X885" s="93">
        <f t="shared" si="96"/>
        <v>2.4892230019193082</v>
      </c>
      <c r="Y885" s="93">
        <f t="shared" si="95"/>
        <v>2.9381597597980167</v>
      </c>
      <c r="Z885" s="93">
        <f t="shared" si="95"/>
        <v>3.4680632339649988</v>
      </c>
      <c r="AA885" s="93">
        <f t="shared" si="95"/>
        <v>4.093535947006024</v>
      </c>
      <c r="AB885" s="93">
        <f t="shared" si="95"/>
        <v>4.8318140180715128</v>
      </c>
      <c r="AC885" s="95">
        <f t="shared" si="95"/>
        <v>5.7032421377190419</v>
      </c>
      <c r="AE885" s="96"/>
    </row>
    <row r="886" spans="3:31" ht="24.75" customHeight="1" x14ac:dyDescent="0.25">
      <c r="C886" s="91">
        <f>ABS(E886-Dashboard!$F$13)</f>
        <v>10.264065360499082</v>
      </c>
      <c r="D886" s="92">
        <f t="shared" si="94"/>
        <v>0.18045216512644999</v>
      </c>
      <c r="E886" s="93" cm="1">
        <f t="array" ref="E886">SUM('DRE + DCF'!$S$41/TIR!S886,'DRE + DCF'!$U$41:$AD$41/TIR!T886:AC886,TIR!F886)</f>
        <v>57.884065360499079</v>
      </c>
      <c r="F886" s="100">
        <f>'DRE + DCF'!$AE$38*'DRE + DCF'!$AE$39*(1+G886)/(R886-G886)/AC886</f>
        <v>31.363008274523445</v>
      </c>
      <c r="G886" s="92">
        <f>R886*(1-'DRE + DCF'!$AE$39)</f>
        <v>0.10827129907586999</v>
      </c>
      <c r="H886" s="94">
        <f t="shared" si="98"/>
        <v>0.18045216512644999</v>
      </c>
      <c r="I886" s="94">
        <f t="shared" si="97"/>
        <v>0.18045216512644999</v>
      </c>
      <c r="J886" s="94">
        <f t="shared" si="97"/>
        <v>0.18045216512644999</v>
      </c>
      <c r="K886" s="94">
        <f t="shared" si="97"/>
        <v>0.18045216512644999</v>
      </c>
      <c r="L886" s="94">
        <f t="shared" si="97"/>
        <v>0.18045216512644999</v>
      </c>
      <c r="M886" s="94">
        <f t="shared" si="97"/>
        <v>0.18045216512644999</v>
      </c>
      <c r="N886" s="94">
        <f t="shared" si="97"/>
        <v>0.18045216512644999</v>
      </c>
      <c r="O886" s="94">
        <f t="shared" si="97"/>
        <v>0.18045216512644999</v>
      </c>
      <c r="P886" s="94">
        <f t="shared" si="97"/>
        <v>0.18045216512644999</v>
      </c>
      <c r="Q886" s="94">
        <f t="shared" si="97"/>
        <v>0.18045216512644999</v>
      </c>
      <c r="R886" s="94">
        <f t="shared" si="97"/>
        <v>0.18045216512644999</v>
      </c>
      <c r="S886" s="93">
        <f>(1+H886)^((5-Dashboard!$F$9)*3/12)</f>
        <v>1.0864861550551161</v>
      </c>
      <c r="T886" s="93">
        <f t="shared" si="96"/>
        <v>1.2825449341147237</v>
      </c>
      <c r="U886" s="93">
        <f t="shared" si="96"/>
        <v>1.5139829443476855</v>
      </c>
      <c r="V886" s="93">
        <f t="shared" si="96"/>
        <v>1.7871844446197429</v>
      </c>
      <c r="W886" s="93">
        <f t="shared" si="96"/>
        <v>2.1096857471316874</v>
      </c>
      <c r="X886" s="93">
        <f t="shared" si="96"/>
        <v>2.4903831079380123</v>
      </c>
      <c r="Y886" s="93">
        <f t="shared" si="95"/>
        <v>2.939778131759764</v>
      </c>
      <c r="Z886" s="93">
        <f t="shared" si="95"/>
        <v>3.4702674606272033</v>
      </c>
      <c r="AA886" s="93">
        <f t="shared" si="95"/>
        <v>4.0964847374652491</v>
      </c>
      <c r="AB886" s="93">
        <f t="shared" si="95"/>
        <v>4.8357042777483104</v>
      </c>
      <c r="AC886" s="95">
        <f t="shared" si="95"/>
        <v>5.7083175845792287</v>
      </c>
      <c r="AE886" s="96"/>
    </row>
    <row r="887" spans="3:31" ht="24.75" customHeight="1" x14ac:dyDescent="0.25">
      <c r="C887" s="91">
        <f>ABS(E887-Dashboard!$F$13)</f>
        <v>10.209079852915757</v>
      </c>
      <c r="D887" s="92">
        <f t="shared" si="94"/>
        <v>0.18055216512644998</v>
      </c>
      <c r="E887" s="93" cm="1">
        <f t="array" ref="E887">SUM('DRE + DCF'!$S$41/TIR!S887,'DRE + DCF'!$U$41:$AD$41/TIR!T887:AC887,TIR!F887)</f>
        <v>57.829079852915754</v>
      </c>
      <c r="F887" s="100">
        <f>'DRE + DCF'!$AE$38*'DRE + DCF'!$AE$39*(1+G887)/(R887-G887)/AC887</f>
        <v>31.319465115452196</v>
      </c>
      <c r="G887" s="92">
        <f>R887*(1-'DRE + DCF'!$AE$39)</f>
        <v>0.10833129907586998</v>
      </c>
      <c r="H887" s="94">
        <f t="shared" si="98"/>
        <v>0.18055216512644998</v>
      </c>
      <c r="I887" s="94">
        <f t="shared" si="97"/>
        <v>0.18055216512644998</v>
      </c>
      <c r="J887" s="94">
        <f t="shared" si="97"/>
        <v>0.18055216512644998</v>
      </c>
      <c r="K887" s="94">
        <f t="shared" si="97"/>
        <v>0.18055216512644998</v>
      </c>
      <c r="L887" s="94">
        <f t="shared" si="97"/>
        <v>0.18055216512644998</v>
      </c>
      <c r="M887" s="94">
        <f t="shared" si="97"/>
        <v>0.18055216512644998</v>
      </c>
      <c r="N887" s="94">
        <f t="shared" si="97"/>
        <v>0.18055216512644998</v>
      </c>
      <c r="O887" s="94">
        <f t="shared" si="97"/>
        <v>0.18055216512644998</v>
      </c>
      <c r="P887" s="94">
        <f t="shared" si="97"/>
        <v>0.18055216512644998</v>
      </c>
      <c r="Q887" s="94">
        <f t="shared" si="97"/>
        <v>0.18055216512644998</v>
      </c>
      <c r="R887" s="94">
        <f t="shared" si="97"/>
        <v>0.18055216512644998</v>
      </c>
      <c r="S887" s="93">
        <f>(1+H887)^((5-Dashboard!$F$9)*3/12)</f>
        <v>1.0865321739950686</v>
      </c>
      <c r="T887" s="93">
        <f t="shared" si="96"/>
        <v>1.2827079104894268</v>
      </c>
      <c r="U887" s="93">
        <f t="shared" si="96"/>
        <v>1.5143036009531172</v>
      </c>
      <c r="V887" s="93">
        <f t="shared" si="96"/>
        <v>1.7877143947639822</v>
      </c>
      <c r="W887" s="93">
        <f t="shared" si="96"/>
        <v>2.11049009936634</v>
      </c>
      <c r="X887" s="93">
        <f t="shared" si="96"/>
        <v>2.4915436562848692</v>
      </c>
      <c r="Y887" s="93">
        <f t="shared" si="95"/>
        <v>2.9413972579341734</v>
      </c>
      <c r="Z887" s="93">
        <f t="shared" si="95"/>
        <v>3.4724729013511912</v>
      </c>
      <c r="AA887" s="93">
        <f t="shared" si="95"/>
        <v>4.0994354020330741</v>
      </c>
      <c r="AB887" s="93">
        <f t="shared" si="95"/>
        <v>4.839597339666164</v>
      </c>
      <c r="AC887" s="95">
        <f t="shared" si="95"/>
        <v>5.7133971176830967</v>
      </c>
      <c r="AE887" s="96"/>
    </row>
    <row r="888" spans="3:31" ht="24.75" customHeight="1" x14ac:dyDescent="0.25">
      <c r="C888" s="91">
        <f>ABS(E888-Dashboard!$F$13)</f>
        <v>10.154174375758451</v>
      </c>
      <c r="D888" s="92">
        <f t="shared" si="94"/>
        <v>0.18065216512644997</v>
      </c>
      <c r="E888" s="93" cm="1">
        <f t="array" ref="E888">SUM('DRE + DCF'!$S$41/TIR!S888,'DRE + DCF'!$U$41:$AD$41/TIR!T888:AC888,TIR!F888)</f>
        <v>57.774174375758449</v>
      </c>
      <c r="F888" s="100">
        <f>'DRE + DCF'!$AE$38*'DRE + DCF'!$AE$39*(1+G888)/(R888-G888)/AC888</f>
        <v>31.275994268749493</v>
      </c>
      <c r="G888" s="92">
        <f>R888*(1-'DRE + DCF'!$AE$39)</f>
        <v>0.10839129907586997</v>
      </c>
      <c r="H888" s="94">
        <f t="shared" si="98"/>
        <v>0.18065216512644997</v>
      </c>
      <c r="I888" s="94">
        <f t="shared" si="97"/>
        <v>0.18065216512644997</v>
      </c>
      <c r="J888" s="94">
        <f t="shared" si="97"/>
        <v>0.18065216512644997</v>
      </c>
      <c r="K888" s="94">
        <f t="shared" si="97"/>
        <v>0.18065216512644997</v>
      </c>
      <c r="L888" s="94">
        <f t="shared" si="97"/>
        <v>0.18065216512644997</v>
      </c>
      <c r="M888" s="94">
        <f t="shared" si="97"/>
        <v>0.18065216512644997</v>
      </c>
      <c r="N888" s="94">
        <f t="shared" si="97"/>
        <v>0.18065216512644997</v>
      </c>
      <c r="O888" s="94">
        <f t="shared" si="97"/>
        <v>0.18065216512644997</v>
      </c>
      <c r="P888" s="94">
        <f t="shared" si="97"/>
        <v>0.18065216512644997</v>
      </c>
      <c r="Q888" s="94">
        <f t="shared" si="97"/>
        <v>0.18065216512644997</v>
      </c>
      <c r="R888" s="94">
        <f t="shared" si="97"/>
        <v>0.18065216512644997</v>
      </c>
      <c r="S888" s="93">
        <f>(1+H888)^((5-Dashboard!$F$9)*3/12)</f>
        <v>1.086578190986019</v>
      </c>
      <c r="T888" s="93">
        <f t="shared" si="96"/>
        <v>1.2828708937668245</v>
      </c>
      <c r="U888" s="93">
        <f t="shared" si="96"/>
        <v>1.5146242983035052</v>
      </c>
      <c r="V888" s="93">
        <f t="shared" si="96"/>
        <v>1.7882444571451632</v>
      </c>
      <c r="W888" s="93">
        <f t="shared" si="96"/>
        <v>2.1112946901038101</v>
      </c>
      <c r="X888" s="93">
        <f t="shared" si="96"/>
        <v>2.4927046470910406</v>
      </c>
      <c r="Y888" s="93">
        <f t="shared" si="95"/>
        <v>2.9430171386088002</v>
      </c>
      <c r="Z888" s="93">
        <f t="shared" si="95"/>
        <v>3.4746795567027293</v>
      </c>
      <c r="AA888" s="93">
        <f t="shared" si="95"/>
        <v>4.1023879417416902</v>
      </c>
      <c r="AB888" s="93">
        <f t="shared" si="95"/>
        <v>4.8434932056059665</v>
      </c>
      <c r="AC888" s="95">
        <f t="shared" si="95"/>
        <v>5.7184807399739332</v>
      </c>
      <c r="AE888" s="96"/>
    </row>
    <row r="889" spans="3:31" ht="24.75" customHeight="1" x14ac:dyDescent="0.25">
      <c r="C889" s="91">
        <f>ABS(E889-Dashboard!$F$13)</f>
        <v>10.099348778268443</v>
      </c>
      <c r="D889" s="92">
        <f t="shared" si="94"/>
        <v>0.18075216512644995</v>
      </c>
      <c r="E889" s="93" cm="1">
        <f t="array" ref="E889">SUM('DRE + DCF'!$S$41/TIR!S889,'DRE + DCF'!$U$41:$AD$41/TIR!T889:AC889,TIR!F889)</f>
        <v>57.71934877826844</v>
      </c>
      <c r="F889" s="100">
        <f>'DRE + DCF'!$AE$38*'DRE + DCF'!$AE$39*(1+G889)/(R889-G889)/AC889</f>
        <v>31.232595590111973</v>
      </c>
      <c r="G889" s="92">
        <f>R889*(1-'DRE + DCF'!$AE$39)</f>
        <v>0.10845129907586996</v>
      </c>
      <c r="H889" s="94">
        <f t="shared" si="98"/>
        <v>0.18075216512644995</v>
      </c>
      <c r="I889" s="94">
        <f t="shared" si="97"/>
        <v>0.18075216512644995</v>
      </c>
      <c r="J889" s="94">
        <f t="shared" si="97"/>
        <v>0.18075216512644995</v>
      </c>
      <c r="K889" s="94">
        <f t="shared" si="97"/>
        <v>0.18075216512644995</v>
      </c>
      <c r="L889" s="94">
        <f t="shared" si="97"/>
        <v>0.18075216512644995</v>
      </c>
      <c r="M889" s="94">
        <f t="shared" si="97"/>
        <v>0.18075216512644995</v>
      </c>
      <c r="N889" s="94">
        <f t="shared" si="97"/>
        <v>0.18075216512644995</v>
      </c>
      <c r="O889" s="94">
        <f t="shared" si="97"/>
        <v>0.18075216512644995</v>
      </c>
      <c r="P889" s="94">
        <f t="shared" si="97"/>
        <v>0.18075216512644995</v>
      </c>
      <c r="Q889" s="94">
        <f t="shared" si="97"/>
        <v>0.18075216512644995</v>
      </c>
      <c r="R889" s="94">
        <f t="shared" si="97"/>
        <v>0.18075216512644995</v>
      </c>
      <c r="S889" s="93">
        <f>(1+H889)^((5-Dashboard!$F$9)*3/12)</f>
        <v>1.0866242060282156</v>
      </c>
      <c r="T889" s="93">
        <f t="shared" si="96"/>
        <v>1.2830338839466251</v>
      </c>
      <c r="U889" s="93">
        <f t="shared" si="96"/>
        <v>1.5149450364005759</v>
      </c>
      <c r="V889" s="93">
        <f t="shared" si="96"/>
        <v>1.7887746317775484</v>
      </c>
      <c r="W889" s="93">
        <f t="shared" si="96"/>
        <v>2.1120995193946084</v>
      </c>
      <c r="X889" s="93">
        <f t="shared" si="96"/>
        <v>2.493866080487718</v>
      </c>
      <c r="Y889" s="93">
        <f t="shared" si="95"/>
        <v>2.9446377740712864</v>
      </c>
      <c r="Z889" s="93">
        <f t="shared" si="95"/>
        <v>3.4768874272478012</v>
      </c>
      <c r="AA889" s="93">
        <f t="shared" si="95"/>
        <v>4.1053423576237735</v>
      </c>
      <c r="AB889" s="93">
        <f t="shared" si="95"/>
        <v>4.8473918773495948</v>
      </c>
      <c r="AC889" s="95">
        <f t="shared" si="95"/>
        <v>5.7235684543969008</v>
      </c>
      <c r="AE889" s="96"/>
    </row>
    <row r="890" spans="3:31" ht="24.75" customHeight="1" x14ac:dyDescent="0.25">
      <c r="C890" s="91">
        <f>ABS(E890-Dashboard!$F$13)</f>
        <v>10.044602910039117</v>
      </c>
      <c r="D890" s="92">
        <f t="shared" si="94"/>
        <v>0.18085216512644994</v>
      </c>
      <c r="E890" s="93" cm="1">
        <f t="array" ref="E890">SUM('DRE + DCF'!$S$41/TIR!S890,'DRE + DCF'!$U$41:$AD$41/TIR!T890:AC890,TIR!F890)</f>
        <v>57.664602910039115</v>
      </c>
      <c r="F890" s="100">
        <f>'DRE + DCF'!$AE$38*'DRE + DCF'!$AE$39*(1+G890)/(R890-G890)/AC890</f>
        <v>31.18926893558211</v>
      </c>
      <c r="G890" s="92">
        <f>R890*(1-'DRE + DCF'!$AE$39)</f>
        <v>0.10851129907586997</v>
      </c>
      <c r="H890" s="94">
        <f t="shared" si="98"/>
        <v>0.18085216512644994</v>
      </c>
      <c r="I890" s="94">
        <f t="shared" si="97"/>
        <v>0.18085216512644994</v>
      </c>
      <c r="J890" s="94">
        <f t="shared" si="97"/>
        <v>0.18085216512644994</v>
      </c>
      <c r="K890" s="94">
        <f t="shared" si="97"/>
        <v>0.18085216512644994</v>
      </c>
      <c r="L890" s="94">
        <f t="shared" si="97"/>
        <v>0.18085216512644994</v>
      </c>
      <c r="M890" s="94">
        <f t="shared" si="97"/>
        <v>0.18085216512644994</v>
      </c>
      <c r="N890" s="94">
        <f t="shared" si="97"/>
        <v>0.18085216512644994</v>
      </c>
      <c r="O890" s="94">
        <f t="shared" si="97"/>
        <v>0.18085216512644994</v>
      </c>
      <c r="P890" s="94">
        <f t="shared" si="97"/>
        <v>0.18085216512644994</v>
      </c>
      <c r="Q890" s="94">
        <f t="shared" si="97"/>
        <v>0.18085216512644994</v>
      </c>
      <c r="R890" s="94">
        <f t="shared" si="97"/>
        <v>0.18085216512644994</v>
      </c>
      <c r="S890" s="93">
        <f>(1+H890)^((5-Dashboard!$F$9)*3/12)</f>
        <v>1.0866702191219053</v>
      </c>
      <c r="T890" s="93">
        <f t="shared" si="96"/>
        <v>1.2831968810285357</v>
      </c>
      <c r="U890" s="93">
        <f t="shared" si="96"/>
        <v>1.5152658152460539</v>
      </c>
      <c r="V890" s="93">
        <f t="shared" si="96"/>
        <v>1.7893049186753978</v>
      </c>
      <c r="W890" s="93">
        <f t="shared" si="96"/>
        <v>2.1129045872892496</v>
      </c>
      <c r="X890" s="93">
        <f t="shared" si="96"/>
        <v>2.4950279566061182</v>
      </c>
      <c r="Y890" s="93">
        <f t="shared" si="95"/>
        <v>2.9462591646093568</v>
      </c>
      <c r="Z890" s="93">
        <f t="shared" si="95"/>
        <v>3.4790965135526042</v>
      </c>
      <c r="AA890" s="93">
        <f t="shared" si="95"/>
        <v>4.1082986507124755</v>
      </c>
      <c r="AB890" s="93">
        <f t="shared" si="95"/>
        <v>4.851293356679899</v>
      </c>
      <c r="AC890" s="95">
        <f t="shared" si="95"/>
        <v>5.7286602638990214</v>
      </c>
      <c r="AE890" s="96"/>
    </row>
    <row r="891" spans="3:31" ht="24.75" customHeight="1" x14ac:dyDescent="0.25">
      <c r="C891" s="91">
        <f>ABS(E891-Dashboard!$F$13)</f>
        <v>9.9899366210147136</v>
      </c>
      <c r="D891" s="92">
        <f t="shared" si="94"/>
        <v>0.18095216512644993</v>
      </c>
      <c r="E891" s="93" cm="1">
        <f t="array" ref="E891">SUM('DRE + DCF'!$S$41/TIR!S891,'DRE + DCF'!$U$41:$AD$41/TIR!T891:AC891,TIR!F891)</f>
        <v>57.609936621014711</v>
      </c>
      <c r="F891" s="100">
        <f>'DRE + DCF'!$AE$38*'DRE + DCF'!$AE$39*(1+G891)/(R891-G891)/AC891</f>
        <v>31.146014161546983</v>
      </c>
      <c r="G891" s="92">
        <f>R891*(1-'DRE + DCF'!$AE$39)</f>
        <v>0.10857129907586996</v>
      </c>
      <c r="H891" s="94">
        <f t="shared" si="98"/>
        <v>0.18095216512644993</v>
      </c>
      <c r="I891" s="94">
        <f t="shared" si="97"/>
        <v>0.18095216512644993</v>
      </c>
      <c r="J891" s="94">
        <f t="shared" si="97"/>
        <v>0.18095216512644993</v>
      </c>
      <c r="K891" s="94">
        <f t="shared" si="97"/>
        <v>0.18095216512644993</v>
      </c>
      <c r="L891" s="94">
        <f t="shared" si="97"/>
        <v>0.18095216512644993</v>
      </c>
      <c r="M891" s="94">
        <f t="shared" si="97"/>
        <v>0.18095216512644993</v>
      </c>
      <c r="N891" s="94">
        <f t="shared" si="97"/>
        <v>0.18095216512644993</v>
      </c>
      <c r="O891" s="94">
        <f t="shared" si="97"/>
        <v>0.18095216512644993</v>
      </c>
      <c r="P891" s="94">
        <f t="shared" si="97"/>
        <v>0.18095216512644993</v>
      </c>
      <c r="Q891" s="94">
        <f t="shared" si="97"/>
        <v>0.18095216512644993</v>
      </c>
      <c r="R891" s="94">
        <f t="shared" si="97"/>
        <v>0.18095216512644993</v>
      </c>
      <c r="S891" s="93">
        <f>(1+H891)^((5-Dashboard!$F$9)*3/12)</f>
        <v>1.0867162302673361</v>
      </c>
      <c r="T891" s="93">
        <f t="shared" si="96"/>
        <v>1.2833598850122643</v>
      </c>
      <c r="U891" s="93">
        <f t="shared" si="96"/>
        <v>1.5155866348416651</v>
      </c>
      <c r="V891" s="93">
        <f t="shared" si="96"/>
        <v>1.7898353178529745</v>
      </c>
      <c r="W891" s="93">
        <f t="shared" si="96"/>
        <v>2.1137098938382577</v>
      </c>
      <c r="X891" s="93">
        <f t="shared" si="96"/>
        <v>2.4961902755774887</v>
      </c>
      <c r="Y891" s="93">
        <f t="shared" si="95"/>
        <v>2.9478813105108248</v>
      </c>
      <c r="Z891" s="93">
        <f t="shared" si="95"/>
        <v>3.481306816183555</v>
      </c>
      <c r="AA891" s="93">
        <f t="shared" si="95"/>
        <v>4.1112568220414367</v>
      </c>
      <c r="AB891" s="93">
        <f t="shared" si="95"/>
        <v>4.8551976453807226</v>
      </c>
      <c r="AC891" s="95">
        <f t="shared" si="95"/>
        <v>5.7337561714292056</v>
      </c>
      <c r="AE891" s="96"/>
    </row>
    <row r="892" spans="3:31" ht="24.75" customHeight="1" x14ac:dyDescent="0.25">
      <c r="C892" s="91">
        <f>ABS(E892-Dashboard!$F$13)</f>
        <v>9.9353497614895119</v>
      </c>
      <c r="D892" s="92">
        <f t="shared" si="94"/>
        <v>0.18105216512644992</v>
      </c>
      <c r="E892" s="93" cm="1">
        <f t="array" ref="E892">SUM('DRE + DCF'!$S$41/TIR!S892,'DRE + DCF'!$U$41:$AD$41/TIR!T892:AC892,TIR!F892)</f>
        <v>57.555349761489509</v>
      </c>
      <c r="F892" s="100">
        <f>'DRE + DCF'!$AE$38*'DRE + DCF'!$AE$39*(1+G892)/(R892-G892)/AC892</f>
        <v>31.102831124737484</v>
      </c>
      <c r="G892" s="92">
        <f>R892*(1-'DRE + DCF'!$AE$39)</f>
        <v>0.10863129907586995</v>
      </c>
      <c r="H892" s="94">
        <f t="shared" si="98"/>
        <v>0.18105216512644992</v>
      </c>
      <c r="I892" s="94">
        <f t="shared" si="97"/>
        <v>0.18105216512644992</v>
      </c>
      <c r="J892" s="94">
        <f t="shared" si="97"/>
        <v>0.18105216512644992</v>
      </c>
      <c r="K892" s="94">
        <f t="shared" si="97"/>
        <v>0.18105216512644992</v>
      </c>
      <c r="L892" s="94">
        <f t="shared" ref="I892:R917" si="99">$D892</f>
        <v>0.18105216512644992</v>
      </c>
      <c r="M892" s="94">
        <f t="shared" si="99"/>
        <v>0.18105216512644992</v>
      </c>
      <c r="N892" s="94">
        <f t="shared" si="99"/>
        <v>0.18105216512644992</v>
      </c>
      <c r="O892" s="94">
        <f t="shared" si="99"/>
        <v>0.18105216512644992</v>
      </c>
      <c r="P892" s="94">
        <f t="shared" si="99"/>
        <v>0.18105216512644992</v>
      </c>
      <c r="Q892" s="94">
        <f t="shared" si="99"/>
        <v>0.18105216512644992</v>
      </c>
      <c r="R892" s="94">
        <f t="shared" si="99"/>
        <v>0.18105216512644992</v>
      </c>
      <c r="S892" s="93">
        <f>(1+H892)^((5-Dashboard!$F$9)*3/12)</f>
        <v>1.0867622394647551</v>
      </c>
      <c r="T892" s="93">
        <f t="shared" si="96"/>
        <v>1.2835228958975184</v>
      </c>
      <c r="U892" s="93">
        <f t="shared" si="96"/>
        <v>1.5159074951891351</v>
      </c>
      <c r="V892" s="93">
        <f t="shared" si="96"/>
        <v>1.7903658293245415</v>
      </c>
      <c r="W892" s="93">
        <f t="shared" si="96"/>
        <v>2.1145154390921617</v>
      </c>
      <c r="X892" s="93">
        <f t="shared" si="96"/>
        <v>2.4973530375331032</v>
      </c>
      <c r="Y892" s="93">
        <f t="shared" si="95"/>
        <v>2.9495042120635877</v>
      </c>
      <c r="Z892" s="93">
        <f t="shared" si="95"/>
        <v>3.4835183357072839</v>
      </c>
      <c r="AA892" s="93">
        <f t="shared" si="95"/>
        <v>4.114216872644775</v>
      </c>
      <c r="AB892" s="93">
        <f t="shared" si="95"/>
        <v>4.8591047452368832</v>
      </c>
      <c r="AC892" s="95">
        <f t="shared" si="95"/>
        <v>5.7388561799382272</v>
      </c>
      <c r="AE892" s="96"/>
    </row>
    <row r="893" spans="3:31" ht="24.75" customHeight="1" x14ac:dyDescent="0.25">
      <c r="C893" s="91">
        <f>ABS(E893-Dashboard!$F$13)</f>
        <v>9.8808421821068393</v>
      </c>
      <c r="D893" s="92">
        <f t="shared" si="94"/>
        <v>0.18115216512644991</v>
      </c>
      <c r="E893" s="93" cm="1">
        <f t="array" ref="E893">SUM('DRE + DCF'!$S$41/TIR!S893,'DRE + DCF'!$U$41:$AD$41/TIR!T893:AC893,TIR!F893)</f>
        <v>57.500842182106837</v>
      </c>
      <c r="F893" s="100">
        <f>'DRE + DCF'!$AE$38*'DRE + DCF'!$AE$39*(1+G893)/(R893-G893)/AC893</f>
        <v>31.059719682227314</v>
      </c>
      <c r="G893" s="92">
        <f>R893*(1-'DRE + DCF'!$AE$39)</f>
        <v>0.10869129907586994</v>
      </c>
      <c r="H893" s="94">
        <f t="shared" si="98"/>
        <v>0.18115216512644991</v>
      </c>
      <c r="I893" s="94">
        <f t="shared" si="99"/>
        <v>0.18115216512644991</v>
      </c>
      <c r="J893" s="94">
        <f t="shared" si="99"/>
        <v>0.18115216512644991</v>
      </c>
      <c r="K893" s="94">
        <f t="shared" si="99"/>
        <v>0.18115216512644991</v>
      </c>
      <c r="L893" s="94">
        <f t="shared" si="99"/>
        <v>0.18115216512644991</v>
      </c>
      <c r="M893" s="94">
        <f t="shared" si="99"/>
        <v>0.18115216512644991</v>
      </c>
      <c r="N893" s="94">
        <f t="shared" si="99"/>
        <v>0.18115216512644991</v>
      </c>
      <c r="O893" s="94">
        <f t="shared" si="99"/>
        <v>0.18115216512644991</v>
      </c>
      <c r="P893" s="94">
        <f t="shared" si="99"/>
        <v>0.18115216512644991</v>
      </c>
      <c r="Q893" s="94">
        <f t="shared" si="99"/>
        <v>0.18115216512644991</v>
      </c>
      <c r="R893" s="94">
        <f t="shared" si="99"/>
        <v>0.18115216512644991</v>
      </c>
      <c r="S893" s="93">
        <f>(1+H893)^((5-Dashboard!$F$9)*3/12)</f>
        <v>1.08680824671441</v>
      </c>
      <c r="T893" s="93">
        <f t="shared" si="96"/>
        <v>1.2836859136840062</v>
      </c>
      <c r="U893" s="93">
        <f t="shared" si="96"/>
        <v>1.5162283962901888</v>
      </c>
      <c r="V893" s="93">
        <f t="shared" si="96"/>
        <v>1.7908964531043612</v>
      </c>
      <c r="W893" s="93">
        <f t="shared" si="96"/>
        <v>2.1153212231014957</v>
      </c>
      <c r="X893" s="93">
        <f t="shared" si="96"/>
        <v>2.4985162426042615</v>
      </c>
      <c r="Y893" s="93">
        <f t="shared" si="95"/>
        <v>2.9511278695556258</v>
      </c>
      <c r="Z893" s="93">
        <f t="shared" si="95"/>
        <v>3.4857310726906348</v>
      </c>
      <c r="AA893" s="93">
        <f t="shared" si="95"/>
        <v>4.1171788035570858</v>
      </c>
      <c r="AB893" s="93">
        <f t="shared" si="95"/>
        <v>4.863014658034178</v>
      </c>
      <c r="AC893" s="95">
        <f t="shared" si="95"/>
        <v>5.7439602923787314</v>
      </c>
      <c r="AE893" s="96"/>
    </row>
    <row r="894" spans="3:31" ht="24.75" customHeight="1" x14ac:dyDescent="0.25">
      <c r="C894" s="91">
        <f>ABS(E894-Dashboard!$F$13)</f>
        <v>9.8264137338579189</v>
      </c>
      <c r="D894" s="92">
        <f t="shared" si="94"/>
        <v>0.1812521651264499</v>
      </c>
      <c r="E894" s="93" cm="1">
        <f t="array" ref="E894">SUM('DRE + DCF'!$S$41/TIR!S894,'DRE + DCF'!$U$41:$AD$41/TIR!T894:AC894,TIR!F894)</f>
        <v>57.446413733857916</v>
      </c>
      <c r="F894" s="100">
        <f>'DRE + DCF'!$AE$38*'DRE + DCF'!$AE$39*(1+G894)/(R894-G894)/AC894</f>
        <v>31.016679691431889</v>
      </c>
      <c r="G894" s="92">
        <f>R894*(1-'DRE + DCF'!$AE$39)</f>
        <v>0.10875129907586993</v>
      </c>
      <c r="H894" s="94">
        <f t="shared" si="98"/>
        <v>0.1812521651264499</v>
      </c>
      <c r="I894" s="94">
        <f t="shared" si="99"/>
        <v>0.1812521651264499</v>
      </c>
      <c r="J894" s="94">
        <f t="shared" si="99"/>
        <v>0.1812521651264499</v>
      </c>
      <c r="K894" s="94">
        <f t="shared" si="99"/>
        <v>0.1812521651264499</v>
      </c>
      <c r="L894" s="94">
        <f t="shared" si="99"/>
        <v>0.1812521651264499</v>
      </c>
      <c r="M894" s="94">
        <f t="shared" si="99"/>
        <v>0.1812521651264499</v>
      </c>
      <c r="N894" s="94">
        <f t="shared" si="99"/>
        <v>0.1812521651264499</v>
      </c>
      <c r="O894" s="94">
        <f t="shared" si="99"/>
        <v>0.1812521651264499</v>
      </c>
      <c r="P894" s="94">
        <f t="shared" si="99"/>
        <v>0.1812521651264499</v>
      </c>
      <c r="Q894" s="94">
        <f t="shared" si="99"/>
        <v>0.1812521651264499</v>
      </c>
      <c r="R894" s="94">
        <f t="shared" si="99"/>
        <v>0.1812521651264499</v>
      </c>
      <c r="S894" s="93">
        <f>(1+H894)^((5-Dashboard!$F$9)*3/12)</f>
        <v>1.0868542520165478</v>
      </c>
      <c r="T894" s="93">
        <f t="shared" si="96"/>
        <v>1.2838489383714353</v>
      </c>
      <c r="U894" s="93">
        <f t="shared" si="96"/>
        <v>1.516549338146552</v>
      </c>
      <c r="V894" s="93">
        <f t="shared" si="96"/>
        <v>1.7914271892066991</v>
      </c>
      <c r="W894" s="93">
        <f t="shared" si="96"/>
        <v>2.1161272459168035</v>
      </c>
      <c r="X894" s="93">
        <f t="shared" si="96"/>
        <v>2.4996798909222955</v>
      </c>
      <c r="Y894" s="93">
        <f t="shared" si="95"/>
        <v>2.9527522832750095</v>
      </c>
      <c r="Z894" s="93">
        <f t="shared" si="95"/>
        <v>3.4879450277006732</v>
      </c>
      <c r="AA894" s="93">
        <f t="shared" si="95"/>
        <v>4.1201426158134549</v>
      </c>
      <c r="AB894" s="93">
        <f t="shared" si="95"/>
        <v>4.8669273855593982</v>
      </c>
      <c r="AC894" s="95">
        <f t="shared" si="95"/>
        <v>5.7490685117052509</v>
      </c>
      <c r="AE894" s="96"/>
    </row>
    <row r="895" spans="3:31" ht="24.75" customHeight="1" x14ac:dyDescent="0.25">
      <c r="C895" s="91">
        <f>ABS(E895-Dashboard!$F$13)</f>
        <v>9.7720642680811025</v>
      </c>
      <c r="D895" s="92">
        <f t="shared" si="94"/>
        <v>0.18135216512644989</v>
      </c>
      <c r="E895" s="93" cm="1">
        <f t="array" ref="E895">SUM('DRE + DCF'!$S$41/TIR!S895,'DRE + DCF'!$U$41:$AD$41/TIR!T895:AC895,TIR!F895)</f>
        <v>57.3920642680811</v>
      </c>
      <c r="F895" s="100">
        <f>'DRE + DCF'!$AE$38*'DRE + DCF'!$AE$39*(1+G895)/(R895-G895)/AC895</f>
        <v>30.973711010107511</v>
      </c>
      <c r="G895" s="92">
        <f>R895*(1-'DRE + DCF'!$AE$39)</f>
        <v>0.10881129907586994</v>
      </c>
      <c r="H895" s="94">
        <f t="shared" si="98"/>
        <v>0.18135216512644989</v>
      </c>
      <c r="I895" s="94">
        <f t="shared" si="99"/>
        <v>0.18135216512644989</v>
      </c>
      <c r="J895" s="94">
        <f t="shared" si="99"/>
        <v>0.18135216512644989</v>
      </c>
      <c r="K895" s="94">
        <f t="shared" si="99"/>
        <v>0.18135216512644989</v>
      </c>
      <c r="L895" s="94">
        <f t="shared" si="99"/>
        <v>0.18135216512644989</v>
      </c>
      <c r="M895" s="94">
        <f t="shared" si="99"/>
        <v>0.18135216512644989</v>
      </c>
      <c r="N895" s="94">
        <f t="shared" si="99"/>
        <v>0.18135216512644989</v>
      </c>
      <c r="O895" s="94">
        <f t="shared" si="99"/>
        <v>0.18135216512644989</v>
      </c>
      <c r="P895" s="94">
        <f t="shared" si="99"/>
        <v>0.18135216512644989</v>
      </c>
      <c r="Q895" s="94">
        <f t="shared" si="99"/>
        <v>0.18135216512644989</v>
      </c>
      <c r="R895" s="94">
        <f t="shared" si="99"/>
        <v>0.18135216512644989</v>
      </c>
      <c r="S895" s="93">
        <f>(1+H895)^((5-Dashboard!$F$9)*3/12)</f>
        <v>1.0869002553714162</v>
      </c>
      <c r="T895" s="93">
        <f t="shared" si="96"/>
        <v>1.2840119699595138</v>
      </c>
      <c r="U895" s="93">
        <f t="shared" si="96"/>
        <v>1.5168703207599497</v>
      </c>
      <c r="V895" s="93">
        <f t="shared" si="96"/>
        <v>1.7919580376458188</v>
      </c>
      <c r="W895" s="93">
        <f t="shared" si="96"/>
        <v>2.1169335075886324</v>
      </c>
      <c r="X895" s="93">
        <f t="shared" si="96"/>
        <v>2.5008439826185604</v>
      </c>
      <c r="Y895" s="93">
        <f t="shared" si="95"/>
        <v>2.9543774535098901</v>
      </c>
      <c r="Z895" s="93">
        <f t="shared" si="95"/>
        <v>3.490160201304676</v>
      </c>
      <c r="AA895" s="93">
        <f t="shared" si="95"/>
        <v>4.123108310449445</v>
      </c>
      <c r="AB895" s="93">
        <f t="shared" si="95"/>
        <v>4.8708429296003102</v>
      </c>
      <c r="AC895" s="95">
        <f t="shared" si="95"/>
        <v>5.7541808408741861</v>
      </c>
      <c r="AE895" s="96"/>
    </row>
    <row r="896" spans="3:31" ht="24.75" customHeight="1" x14ac:dyDescent="0.25">
      <c r="C896" s="91">
        <f>ABS(E896-Dashboard!$F$13)</f>
        <v>9.7177936364607476</v>
      </c>
      <c r="D896" s="92">
        <f t="shared" si="94"/>
        <v>0.18145216512644988</v>
      </c>
      <c r="E896" s="93" cm="1">
        <f t="array" ref="E896">SUM('DRE + DCF'!$S$41/TIR!S896,'DRE + DCF'!$U$41:$AD$41/TIR!T896:AC896,TIR!F896)</f>
        <v>57.337793636460745</v>
      </c>
      <c r="F896" s="100">
        <f>'DRE + DCF'!$AE$38*'DRE + DCF'!$AE$39*(1+G896)/(R896-G896)/AC896</f>
        <v>30.930813496350286</v>
      </c>
      <c r="G896" s="92">
        <f>R896*(1-'DRE + DCF'!$AE$39)</f>
        <v>0.10887129907586993</v>
      </c>
      <c r="H896" s="94">
        <f t="shared" si="98"/>
        <v>0.18145216512644988</v>
      </c>
      <c r="I896" s="94">
        <f t="shared" si="99"/>
        <v>0.18145216512644988</v>
      </c>
      <c r="J896" s="94">
        <f t="shared" si="99"/>
        <v>0.18145216512644988</v>
      </c>
      <c r="K896" s="94">
        <f t="shared" si="99"/>
        <v>0.18145216512644988</v>
      </c>
      <c r="L896" s="94">
        <f t="shared" si="99"/>
        <v>0.18145216512644988</v>
      </c>
      <c r="M896" s="94">
        <f t="shared" si="99"/>
        <v>0.18145216512644988</v>
      </c>
      <c r="N896" s="94">
        <f t="shared" si="99"/>
        <v>0.18145216512644988</v>
      </c>
      <c r="O896" s="94">
        <f t="shared" si="99"/>
        <v>0.18145216512644988</v>
      </c>
      <c r="P896" s="94">
        <f t="shared" si="99"/>
        <v>0.18145216512644988</v>
      </c>
      <c r="Q896" s="94">
        <f t="shared" si="99"/>
        <v>0.18145216512644988</v>
      </c>
      <c r="R896" s="94">
        <f t="shared" si="99"/>
        <v>0.18145216512644988</v>
      </c>
      <c r="S896" s="93">
        <f>(1+H896)^((5-Dashboard!$F$9)*3/12)</f>
        <v>1.0869462567792623</v>
      </c>
      <c r="T896" s="93">
        <f t="shared" si="96"/>
        <v>1.2841750084479495</v>
      </c>
      <c r="U896" s="93">
        <f t="shared" si="96"/>
        <v>1.517191344132107</v>
      </c>
      <c r="V896" s="93">
        <f t="shared" si="96"/>
        <v>1.7924889984359864</v>
      </c>
      <c r="W896" s="93">
        <f t="shared" si="96"/>
        <v>2.1177400081675377</v>
      </c>
      <c r="X896" s="93">
        <f t="shared" si="96"/>
        <v>2.5020085178244429</v>
      </c>
      <c r="Y896" s="93">
        <f t="shared" si="95"/>
        <v>2.9560033805485078</v>
      </c>
      <c r="Z896" s="93">
        <f t="shared" si="95"/>
        <v>3.4923765940701395</v>
      </c>
      <c r="AA896" s="93">
        <f t="shared" si="95"/>
        <v>4.1260758885011031</v>
      </c>
      <c r="AB896" s="93">
        <f t="shared" si="95"/>
        <v>4.874761291945668</v>
      </c>
      <c r="AC896" s="95">
        <f t="shared" si="95"/>
        <v>5.7592972828438187</v>
      </c>
      <c r="AE896" s="96"/>
    </row>
    <row r="897" spans="3:31" ht="24.75" customHeight="1" x14ac:dyDescent="0.25">
      <c r="C897" s="91">
        <f>ABS(E897-Dashboard!$F$13)</f>
        <v>9.663601691026372</v>
      </c>
      <c r="D897" s="92">
        <f t="shared" si="94"/>
        <v>0.18155216512644987</v>
      </c>
      <c r="E897" s="93" cm="1">
        <f t="array" ref="E897">SUM('DRE + DCF'!$S$41/TIR!S897,'DRE + DCF'!$U$41:$AD$41/TIR!T897:AC897,TIR!F897)</f>
        <v>57.283601691026369</v>
      </c>
      <c r="F897" s="100">
        <f>'DRE + DCF'!$AE$38*'DRE + DCF'!$AE$39*(1+G897)/(R897-G897)/AC897</f>
        <v>30.887987008595246</v>
      </c>
      <c r="G897" s="92">
        <f>R897*(1-'DRE + DCF'!$AE$39)</f>
        <v>0.10893129907586992</v>
      </c>
      <c r="H897" s="94">
        <f t="shared" si="98"/>
        <v>0.18155216512644987</v>
      </c>
      <c r="I897" s="94">
        <f t="shared" si="99"/>
        <v>0.18155216512644987</v>
      </c>
      <c r="J897" s="94">
        <f t="shared" si="99"/>
        <v>0.18155216512644987</v>
      </c>
      <c r="K897" s="94">
        <f t="shared" si="99"/>
        <v>0.18155216512644987</v>
      </c>
      <c r="L897" s="94">
        <f t="shared" si="99"/>
        <v>0.18155216512644987</v>
      </c>
      <c r="M897" s="94">
        <f t="shared" si="99"/>
        <v>0.18155216512644987</v>
      </c>
      <c r="N897" s="94">
        <f t="shared" si="99"/>
        <v>0.18155216512644987</v>
      </c>
      <c r="O897" s="94">
        <f t="shared" si="99"/>
        <v>0.18155216512644987</v>
      </c>
      <c r="P897" s="94">
        <f t="shared" si="99"/>
        <v>0.18155216512644987</v>
      </c>
      <c r="Q897" s="94">
        <f t="shared" si="99"/>
        <v>0.18155216512644987</v>
      </c>
      <c r="R897" s="94">
        <f t="shared" si="99"/>
        <v>0.18155216512644987</v>
      </c>
      <c r="S897" s="93">
        <f>(1+H897)^((5-Dashboard!$F$9)*3/12)</f>
        <v>1.0869922562403329</v>
      </c>
      <c r="T897" s="93">
        <f t="shared" si="96"/>
        <v>1.2843380538364499</v>
      </c>
      <c r="U897" s="93">
        <f t="shared" si="96"/>
        <v>1.5175124082647482</v>
      </c>
      <c r="V897" s="93">
        <f t="shared" si="96"/>
        <v>1.7930200715914661</v>
      </c>
      <c r="W897" s="93">
        <f t="shared" si="96"/>
        <v>2.1185467477040789</v>
      </c>
      <c r="X897" s="93">
        <f t="shared" si="96"/>
        <v>2.5031734966713528</v>
      </c>
      <c r="Y897" s="93">
        <f t="shared" si="95"/>
        <v>2.9576300646791829</v>
      </c>
      <c r="Z897" s="93">
        <f t="shared" si="95"/>
        <v>3.4945942065647704</v>
      </c>
      <c r="AA897" s="93">
        <f t="shared" si="95"/>
        <v>4.1290453510049527</v>
      </c>
      <c r="AB897" s="93">
        <f t="shared" si="95"/>
        <v>4.8786824743852035</v>
      </c>
      <c r="AC897" s="95">
        <f t="shared" si="95"/>
        <v>5.7644178405743025</v>
      </c>
      <c r="AE897" s="96"/>
    </row>
    <row r="898" spans="3:31" ht="24.75" customHeight="1" x14ac:dyDescent="0.25">
      <c r="C898" s="91">
        <f>ABS(E898-Dashboard!$F$13)</f>
        <v>9.6094882841514888</v>
      </c>
      <c r="D898" s="92">
        <f t="shared" si="94"/>
        <v>0.18165216512644985</v>
      </c>
      <c r="E898" s="93" cm="1">
        <f t="array" ref="E898">SUM('DRE + DCF'!$S$41/TIR!S898,'DRE + DCF'!$U$41:$AD$41/TIR!T898:AC898,TIR!F898)</f>
        <v>57.229488284151486</v>
      </c>
      <c r="F898" s="100">
        <f>'DRE + DCF'!$AE$38*'DRE + DCF'!$AE$39*(1+G898)/(R898-G898)/AC898</f>
        <v>30.845231405615305</v>
      </c>
      <c r="G898" s="92">
        <f>R898*(1-'DRE + DCF'!$AE$39)</f>
        <v>0.10899129907586991</v>
      </c>
      <c r="H898" s="94">
        <f t="shared" si="98"/>
        <v>0.18165216512644985</v>
      </c>
      <c r="I898" s="94">
        <f t="shared" si="99"/>
        <v>0.18165216512644985</v>
      </c>
      <c r="J898" s="94">
        <f t="shared" si="99"/>
        <v>0.18165216512644985</v>
      </c>
      <c r="K898" s="94">
        <f t="shared" si="99"/>
        <v>0.18165216512644985</v>
      </c>
      <c r="L898" s="94">
        <f t="shared" si="99"/>
        <v>0.18165216512644985</v>
      </c>
      <c r="M898" s="94">
        <f t="shared" si="99"/>
        <v>0.18165216512644985</v>
      </c>
      <c r="N898" s="94">
        <f t="shared" si="99"/>
        <v>0.18165216512644985</v>
      </c>
      <c r="O898" s="94">
        <f t="shared" si="99"/>
        <v>0.18165216512644985</v>
      </c>
      <c r="P898" s="94">
        <f t="shared" si="99"/>
        <v>0.18165216512644985</v>
      </c>
      <c r="Q898" s="94">
        <f t="shared" si="99"/>
        <v>0.18165216512644985</v>
      </c>
      <c r="R898" s="94">
        <f t="shared" si="99"/>
        <v>0.18165216512644985</v>
      </c>
      <c r="S898" s="93">
        <f>(1+H898)^((5-Dashboard!$F$9)*3/12)</f>
        <v>1.0870382537548757</v>
      </c>
      <c r="T898" s="93">
        <f t="shared" si="96"/>
        <v>1.284501106124724</v>
      </c>
      <c r="U898" s="93">
        <f t="shared" si="96"/>
        <v>1.5178335131595997</v>
      </c>
      <c r="V898" s="93">
        <f t="shared" si="96"/>
        <v>1.7935512571265266</v>
      </c>
      <c r="W898" s="93">
        <f t="shared" si="96"/>
        <v>2.1193537262488262</v>
      </c>
      <c r="X898" s="93">
        <f t="shared" si="96"/>
        <v>2.5043389192907348</v>
      </c>
      <c r="Y898" s="93">
        <f t="shared" si="95"/>
        <v>2.9592575061903301</v>
      </c>
      <c r="Z898" s="93">
        <f t="shared" si="95"/>
        <v>3.496813039356502</v>
      </c>
      <c r="AA898" s="93">
        <f t="shared" si="95"/>
        <v>4.1320166989980116</v>
      </c>
      <c r="AB898" s="93">
        <f t="shared" si="95"/>
        <v>4.8826064787096461</v>
      </c>
      <c r="AC898" s="95">
        <f t="shared" si="95"/>
        <v>5.7695425170276842</v>
      </c>
      <c r="AE898" s="96"/>
    </row>
    <row r="899" spans="3:31" ht="24.75" customHeight="1" x14ac:dyDescent="0.25">
      <c r="C899" s="91">
        <f>ABS(E899-Dashboard!$F$13)</f>
        <v>9.5554532685528244</v>
      </c>
      <c r="D899" s="92">
        <f t="shared" si="94"/>
        <v>0.18175216512644984</v>
      </c>
      <c r="E899" s="93" cm="1">
        <f t="array" ref="E899">SUM('DRE + DCF'!$S$41/TIR!S899,'DRE + DCF'!$U$41:$AD$41/TIR!T899:AC899,TIR!F899)</f>
        <v>57.175453268552822</v>
      </c>
      <c r="F899" s="100">
        <f>'DRE + DCF'!$AE$38*'DRE + DCF'!$AE$39*(1+G899)/(R899-G899)/AC899</f>
        <v>30.80254654652035</v>
      </c>
      <c r="G899" s="92">
        <f>R899*(1-'DRE + DCF'!$AE$39)</f>
        <v>0.1090512990758699</v>
      </c>
      <c r="H899" s="94">
        <f t="shared" si="98"/>
        <v>0.18175216512644984</v>
      </c>
      <c r="I899" s="94">
        <f t="shared" si="99"/>
        <v>0.18175216512644984</v>
      </c>
      <c r="J899" s="94">
        <f t="shared" si="99"/>
        <v>0.18175216512644984</v>
      </c>
      <c r="K899" s="94">
        <f t="shared" si="99"/>
        <v>0.18175216512644984</v>
      </c>
      <c r="L899" s="94">
        <f t="shared" si="99"/>
        <v>0.18175216512644984</v>
      </c>
      <c r="M899" s="94">
        <f t="shared" si="99"/>
        <v>0.18175216512644984</v>
      </c>
      <c r="N899" s="94">
        <f t="shared" si="99"/>
        <v>0.18175216512644984</v>
      </c>
      <c r="O899" s="94">
        <f t="shared" si="99"/>
        <v>0.18175216512644984</v>
      </c>
      <c r="P899" s="94">
        <f t="shared" si="99"/>
        <v>0.18175216512644984</v>
      </c>
      <c r="Q899" s="94">
        <f t="shared" si="99"/>
        <v>0.18175216512644984</v>
      </c>
      <c r="R899" s="94">
        <f t="shared" si="99"/>
        <v>0.18175216512644984</v>
      </c>
      <c r="S899" s="93">
        <f>(1+H899)^((5-Dashboard!$F$9)*3/12)</f>
        <v>1.0870842493231376</v>
      </c>
      <c r="T899" s="93">
        <f t="shared" si="96"/>
        <v>1.2846641653124793</v>
      </c>
      <c r="U899" s="93">
        <f t="shared" si="96"/>
        <v>1.5181546588183858</v>
      </c>
      <c r="V899" s="93">
        <f t="shared" si="96"/>
        <v>1.794082555055434</v>
      </c>
      <c r="W899" s="93">
        <f t="shared" si="96"/>
        <v>2.1201609438523521</v>
      </c>
      <c r="X899" s="93">
        <f t="shared" si="96"/>
        <v>2.5055047858140544</v>
      </c>
      <c r="Y899" s="93">
        <f t="shared" si="95"/>
        <v>2.9608857053704405</v>
      </c>
      <c r="Z899" s="93">
        <f t="shared" si="95"/>
        <v>3.4990330930134736</v>
      </c>
      <c r="AA899" s="93">
        <f t="shared" si="95"/>
        <v>4.1349899335177707</v>
      </c>
      <c r="AB899" s="93">
        <f t="shared" si="95"/>
        <v>4.8865333067107004</v>
      </c>
      <c r="AC899" s="95">
        <f t="shared" si="95"/>
        <v>5.7746713151678799</v>
      </c>
      <c r="AE899" s="96"/>
    </row>
    <row r="900" spans="3:31" ht="24.75" customHeight="1" x14ac:dyDescent="0.25">
      <c r="C900" s="91">
        <f>ABS(E900-Dashboard!$F$13)</f>
        <v>9.5014964972893026</v>
      </c>
      <c r="D900" s="92">
        <f t="shared" si="94"/>
        <v>0.18185216512644983</v>
      </c>
      <c r="E900" s="93" cm="1">
        <f t="array" ref="E900">SUM('DRE + DCF'!$S$41/TIR!S900,'DRE + DCF'!$U$41:$AD$41/TIR!T900:AC900,TIR!F900)</f>
        <v>57.1214964972893</v>
      </c>
      <c r="F900" s="100">
        <f>'DRE + DCF'!$AE$38*'DRE + DCF'!$AE$39*(1+G900)/(R900-G900)/AC900</f>
        <v>30.759932290756289</v>
      </c>
      <c r="G900" s="92">
        <f>R900*(1-'DRE + DCF'!$AE$39)</f>
        <v>0.1091112990758699</v>
      </c>
      <c r="H900" s="94">
        <f t="shared" si="98"/>
        <v>0.18185216512644983</v>
      </c>
      <c r="I900" s="94">
        <f t="shared" si="99"/>
        <v>0.18185216512644983</v>
      </c>
      <c r="J900" s="94">
        <f t="shared" si="99"/>
        <v>0.18185216512644983</v>
      </c>
      <c r="K900" s="94">
        <f t="shared" si="99"/>
        <v>0.18185216512644983</v>
      </c>
      <c r="L900" s="94">
        <f t="shared" si="99"/>
        <v>0.18185216512644983</v>
      </c>
      <c r="M900" s="94">
        <f t="shared" si="99"/>
        <v>0.18185216512644983</v>
      </c>
      <c r="N900" s="94">
        <f t="shared" si="99"/>
        <v>0.18185216512644983</v>
      </c>
      <c r="O900" s="94">
        <f t="shared" si="99"/>
        <v>0.18185216512644983</v>
      </c>
      <c r="P900" s="94">
        <f t="shared" si="99"/>
        <v>0.18185216512644983</v>
      </c>
      <c r="Q900" s="94">
        <f t="shared" si="99"/>
        <v>0.18185216512644983</v>
      </c>
      <c r="R900" s="94">
        <f t="shared" si="99"/>
        <v>0.18185216512644983</v>
      </c>
      <c r="S900" s="93">
        <f>(1+H900)^((5-Dashboard!$F$9)*3/12)</f>
        <v>1.0871302429453658</v>
      </c>
      <c r="T900" s="93">
        <f t="shared" si="96"/>
        <v>1.2848272313994238</v>
      </c>
      <c r="U900" s="93">
        <f t="shared" si="96"/>
        <v>1.5184758452428311</v>
      </c>
      <c r="V900" s="93">
        <f t="shared" si="96"/>
        <v>1.7946139653924558</v>
      </c>
      <c r="W900" s="93">
        <f t="shared" si="96"/>
        <v>2.1209684005652374</v>
      </c>
      <c r="X900" s="93">
        <f t="shared" si="96"/>
        <v>2.5066710963728092</v>
      </c>
      <c r="Y900" s="93">
        <f t="shared" si="95"/>
        <v>2.962514662508096</v>
      </c>
      <c r="Z900" s="93">
        <f t="shared" si="95"/>
        <v>3.5012543681040467</v>
      </c>
      <c r="AA900" s="93">
        <f t="shared" si="95"/>
        <v>4.1379650556022076</v>
      </c>
      <c r="AB900" s="93">
        <f t="shared" si="95"/>
        <v>4.8904629601810594</v>
      </c>
      <c r="AC900" s="95">
        <f t="shared" si="95"/>
        <v>5.7798042379606915</v>
      </c>
      <c r="AE900" s="96"/>
    </row>
    <row r="901" spans="3:31" ht="24.75" customHeight="1" x14ac:dyDescent="0.25">
      <c r="C901" s="91">
        <f>ABS(E901-Dashboard!$F$13)</f>
        <v>9.4476178237610426</v>
      </c>
      <c r="D901" s="92">
        <f t="shared" si="94"/>
        <v>0.18195216512644982</v>
      </c>
      <c r="E901" s="93" cm="1">
        <f t="array" ref="E901">SUM('DRE + DCF'!$S$41/TIR!S901,'DRE + DCF'!$U$41:$AD$41/TIR!T901:AC901,TIR!F901)</f>
        <v>57.06761782376104</v>
      </c>
      <c r="F901" s="100">
        <f>'DRE + DCF'!$AE$38*'DRE + DCF'!$AE$39*(1+G901)/(R901-G901)/AC901</f>
        <v>30.717388498104061</v>
      </c>
      <c r="G901" s="92">
        <f>R901*(1-'DRE + DCF'!$AE$39)</f>
        <v>0.10917129907586989</v>
      </c>
      <c r="H901" s="94">
        <f t="shared" si="98"/>
        <v>0.18195216512644982</v>
      </c>
      <c r="I901" s="94">
        <f t="shared" si="99"/>
        <v>0.18195216512644982</v>
      </c>
      <c r="J901" s="94">
        <f t="shared" si="99"/>
        <v>0.18195216512644982</v>
      </c>
      <c r="K901" s="94">
        <f t="shared" si="99"/>
        <v>0.18195216512644982</v>
      </c>
      <c r="L901" s="94">
        <f t="shared" si="99"/>
        <v>0.18195216512644982</v>
      </c>
      <c r="M901" s="94">
        <f t="shared" si="99"/>
        <v>0.18195216512644982</v>
      </c>
      <c r="N901" s="94">
        <f t="shared" si="99"/>
        <v>0.18195216512644982</v>
      </c>
      <c r="O901" s="94">
        <f t="shared" si="99"/>
        <v>0.18195216512644982</v>
      </c>
      <c r="P901" s="94">
        <f t="shared" si="99"/>
        <v>0.18195216512644982</v>
      </c>
      <c r="Q901" s="94">
        <f t="shared" si="99"/>
        <v>0.18195216512644982</v>
      </c>
      <c r="R901" s="94">
        <f t="shared" si="99"/>
        <v>0.18195216512644982</v>
      </c>
      <c r="S901" s="93">
        <f>(1+H901)^((5-Dashboard!$F$9)*3/12)</f>
        <v>1.0871762346218068</v>
      </c>
      <c r="T901" s="93">
        <f t="shared" si="96"/>
        <v>1.2849903043852657</v>
      </c>
      <c r="U901" s="93">
        <f t="shared" si="96"/>
        <v>1.5187970724346604</v>
      </c>
      <c r="V901" s="93">
        <f t="shared" si="96"/>
        <v>1.7951454881518603</v>
      </c>
      <c r="W901" s="93">
        <f t="shared" si="96"/>
        <v>2.1217760964380687</v>
      </c>
      <c r="X901" s="93">
        <f t="shared" si="96"/>
        <v>2.5078378510985222</v>
      </c>
      <c r="Y901" s="93">
        <f t="shared" si="95"/>
        <v>2.9641443778919614</v>
      </c>
      <c r="Z901" s="93">
        <f t="shared" si="95"/>
        <v>3.5034768651967974</v>
      </c>
      <c r="AA901" s="93">
        <f t="shared" si="95"/>
        <v>4.1409420662897816</v>
      </c>
      <c r="AB901" s="93">
        <f t="shared" si="95"/>
        <v>4.8943954409144022</v>
      </c>
      <c r="AC901" s="95">
        <f t="shared" si="95"/>
        <v>5.7849412883738021</v>
      </c>
      <c r="AE901" s="96"/>
    </row>
    <row r="902" spans="3:31" ht="24.75" customHeight="1" x14ac:dyDescent="0.25">
      <c r="C902" s="91">
        <f>ABS(E902-Dashboard!$F$13)</f>
        <v>9.3938171017084429</v>
      </c>
      <c r="D902" s="92">
        <f t="shared" si="94"/>
        <v>0.18205216512644981</v>
      </c>
      <c r="E902" s="93" cm="1">
        <f t="array" ref="E902">SUM('DRE + DCF'!$S$41/TIR!S902,'DRE + DCF'!$U$41:$AD$41/TIR!T902:AC902,TIR!F902)</f>
        <v>57.01381710170844</v>
      </c>
      <c r="F902" s="100">
        <f>'DRE + DCF'!$AE$38*'DRE + DCF'!$AE$39*(1+G902)/(R902-G902)/AC902</f>
        <v>30.674915028678711</v>
      </c>
      <c r="G902" s="92">
        <f>R902*(1-'DRE + DCF'!$AE$39)</f>
        <v>0.10923129907586988</v>
      </c>
      <c r="H902" s="94">
        <f t="shared" si="98"/>
        <v>0.18205216512644981</v>
      </c>
      <c r="I902" s="94">
        <f t="shared" si="99"/>
        <v>0.18205216512644981</v>
      </c>
      <c r="J902" s="94">
        <f t="shared" si="99"/>
        <v>0.18205216512644981</v>
      </c>
      <c r="K902" s="94">
        <f t="shared" si="99"/>
        <v>0.18205216512644981</v>
      </c>
      <c r="L902" s="94">
        <f t="shared" si="99"/>
        <v>0.18205216512644981</v>
      </c>
      <c r="M902" s="94">
        <f t="shared" si="99"/>
        <v>0.18205216512644981</v>
      </c>
      <c r="N902" s="94">
        <f t="shared" si="99"/>
        <v>0.18205216512644981</v>
      </c>
      <c r="O902" s="94">
        <f t="shared" si="99"/>
        <v>0.18205216512644981</v>
      </c>
      <c r="P902" s="94">
        <f t="shared" si="99"/>
        <v>0.18205216512644981</v>
      </c>
      <c r="Q902" s="94">
        <f t="shared" si="99"/>
        <v>0.18205216512644981</v>
      </c>
      <c r="R902" s="94">
        <f t="shared" si="99"/>
        <v>0.18205216512644981</v>
      </c>
      <c r="S902" s="93">
        <f>(1+H902)^((5-Dashboard!$F$9)*3/12)</f>
        <v>1.0872222243527079</v>
      </c>
      <c r="T902" s="93">
        <f t="shared" si="96"/>
        <v>1.2851533842697129</v>
      </c>
      <c r="U902" s="93">
        <f t="shared" si="96"/>
        <v>1.5191183403955983</v>
      </c>
      <c r="V902" s="93">
        <f t="shared" si="96"/>
        <v>1.7956771233479161</v>
      </c>
      <c r="W902" s="93">
        <f t="shared" si="96"/>
        <v>2.122584031521439</v>
      </c>
      <c r="X902" s="93">
        <f t="shared" si="96"/>
        <v>2.5090050501227452</v>
      </c>
      <c r="Y902" s="93">
        <f t="shared" si="95"/>
        <v>2.9657748518107874</v>
      </c>
      <c r="Z902" s="93">
        <f t="shared" si="95"/>
        <v>3.5057005848605169</v>
      </c>
      <c r="AA902" s="93">
        <f t="shared" si="95"/>
        <v>4.1439209666194348</v>
      </c>
      <c r="AB902" s="93">
        <f t="shared" si="95"/>
        <v>4.8983307507053935</v>
      </c>
      <c r="AC902" s="95">
        <f t="shared" si="95"/>
        <v>5.7900824693767783</v>
      </c>
      <c r="AE902" s="96"/>
    </row>
    <row r="903" spans="3:31" ht="24.75" customHeight="1" x14ac:dyDescent="0.25">
      <c r="C903" s="91">
        <f>ABS(E903-Dashboard!$F$13)</f>
        <v>9.3400941852111572</v>
      </c>
      <c r="D903" s="92">
        <f t="shared" si="94"/>
        <v>0.1821521651264498</v>
      </c>
      <c r="E903" s="93" cm="1">
        <f t="array" ref="E903">SUM('DRE + DCF'!$S$41/TIR!S903,'DRE + DCF'!$U$41:$AD$41/TIR!T903:AC903,TIR!F903)</f>
        <v>56.960094185211155</v>
      </c>
      <c r="F903" s="100">
        <f>'DRE + DCF'!$AE$38*'DRE + DCF'!$AE$39*(1+G903)/(R903-G903)/AC903</f>
        <v>30.632511742928401</v>
      </c>
      <c r="G903" s="92">
        <f>R903*(1-'DRE + DCF'!$AE$39)</f>
        <v>0.10929129907586987</v>
      </c>
      <c r="H903" s="94">
        <f t="shared" si="98"/>
        <v>0.1821521651264498</v>
      </c>
      <c r="I903" s="94">
        <f t="shared" si="99"/>
        <v>0.1821521651264498</v>
      </c>
      <c r="J903" s="94">
        <f t="shared" si="99"/>
        <v>0.1821521651264498</v>
      </c>
      <c r="K903" s="94">
        <f t="shared" si="99"/>
        <v>0.1821521651264498</v>
      </c>
      <c r="L903" s="94">
        <f t="shared" si="99"/>
        <v>0.1821521651264498</v>
      </c>
      <c r="M903" s="94">
        <f t="shared" si="99"/>
        <v>0.1821521651264498</v>
      </c>
      <c r="N903" s="94">
        <f t="shared" si="99"/>
        <v>0.1821521651264498</v>
      </c>
      <c r="O903" s="94">
        <f t="shared" si="99"/>
        <v>0.1821521651264498</v>
      </c>
      <c r="P903" s="94">
        <f t="shared" si="99"/>
        <v>0.1821521651264498</v>
      </c>
      <c r="Q903" s="94">
        <f t="shared" si="99"/>
        <v>0.1821521651264498</v>
      </c>
      <c r="R903" s="94">
        <f t="shared" si="99"/>
        <v>0.1821521651264498</v>
      </c>
      <c r="S903" s="93">
        <f>(1+H903)^((5-Dashboard!$F$9)*3/12)</f>
        <v>1.0872682121383157</v>
      </c>
      <c r="T903" s="93">
        <f t="shared" si="96"/>
        <v>1.285316471052474</v>
      </c>
      <c r="U903" s="93">
        <f t="shared" si="96"/>
        <v>1.5194396491273698</v>
      </c>
      <c r="V903" s="93">
        <f t="shared" si="96"/>
        <v>1.7962088709948933</v>
      </c>
      <c r="W903" s="93">
        <f t="shared" si="96"/>
        <v>2.1233922058659491</v>
      </c>
      <c r="X903" s="93">
        <f t="shared" si="96"/>
        <v>2.5101726935770596</v>
      </c>
      <c r="Y903" s="93">
        <f t="shared" si="95"/>
        <v>2.9674060845534131</v>
      </c>
      <c r="Z903" s="93">
        <f t="shared" si="95"/>
        <v>3.5079255276642183</v>
      </c>
      <c r="AA903" s="93">
        <f t="shared" si="95"/>
        <v>4.1469017576305989</v>
      </c>
      <c r="AB903" s="93">
        <f t="shared" si="95"/>
        <v>4.9022688913496921</v>
      </c>
      <c r="AC903" s="95">
        <f t="shared" si="95"/>
        <v>5.7952277839410788</v>
      </c>
      <c r="AE903" s="96"/>
    </row>
    <row r="904" spans="3:31" ht="24.75" customHeight="1" x14ac:dyDescent="0.25">
      <c r="C904" s="91">
        <f>ABS(E904-Dashboard!$F$13)</f>
        <v>9.2864489286872711</v>
      </c>
      <c r="D904" s="92">
        <f t="shared" si="94"/>
        <v>0.18225216512644979</v>
      </c>
      <c r="E904" s="93" cm="1">
        <f t="array" ref="E904">SUM('DRE + DCF'!$S$41/TIR!S904,'DRE + DCF'!$U$41:$AD$41/TIR!T904:AC904,TIR!F904)</f>
        <v>56.906448928687269</v>
      </c>
      <c r="F904" s="100">
        <f>'DRE + DCF'!$AE$38*'DRE + DCF'!$AE$39*(1+G904)/(R904-G904)/AC904</f>
        <v>30.590178501633545</v>
      </c>
      <c r="G904" s="92">
        <f>R904*(1-'DRE + DCF'!$AE$39)</f>
        <v>0.10935129907586986</v>
      </c>
      <c r="H904" s="94">
        <f t="shared" si="98"/>
        <v>0.18225216512644979</v>
      </c>
      <c r="I904" s="94">
        <f t="shared" si="99"/>
        <v>0.18225216512644979</v>
      </c>
      <c r="J904" s="94">
        <f t="shared" si="99"/>
        <v>0.18225216512644979</v>
      </c>
      <c r="K904" s="94">
        <f t="shared" si="99"/>
        <v>0.18225216512644979</v>
      </c>
      <c r="L904" s="94">
        <f t="shared" si="99"/>
        <v>0.18225216512644979</v>
      </c>
      <c r="M904" s="94">
        <f t="shared" si="99"/>
        <v>0.18225216512644979</v>
      </c>
      <c r="N904" s="94">
        <f t="shared" si="99"/>
        <v>0.18225216512644979</v>
      </c>
      <c r="O904" s="94">
        <f t="shared" si="99"/>
        <v>0.18225216512644979</v>
      </c>
      <c r="P904" s="94">
        <f t="shared" si="99"/>
        <v>0.18225216512644979</v>
      </c>
      <c r="Q904" s="94">
        <f t="shared" si="99"/>
        <v>0.18225216512644979</v>
      </c>
      <c r="R904" s="94">
        <f t="shared" si="99"/>
        <v>0.18225216512644979</v>
      </c>
      <c r="S904" s="93">
        <f>(1+H904)^((5-Dashboard!$F$9)*3/12)</f>
        <v>1.0873141979788776</v>
      </c>
      <c r="T904" s="93">
        <f t="shared" si="96"/>
        <v>1.2854795647332573</v>
      </c>
      <c r="U904" s="93">
        <f t="shared" si="96"/>
        <v>1.5197609986316996</v>
      </c>
      <c r="V904" s="93">
        <f t="shared" si="96"/>
        <v>1.7967407311070622</v>
      </c>
      <c r="W904" s="93">
        <f t="shared" si="96"/>
        <v>2.1242006195222043</v>
      </c>
      <c r="X904" s="93">
        <f t="shared" si="96"/>
        <v>2.5113407815930717</v>
      </c>
      <c r="Y904" s="93">
        <f t="shared" si="95"/>
        <v>2.9690380764087596</v>
      </c>
      <c r="Z904" s="93">
        <f t="shared" si="95"/>
        <v>3.5101516941771256</v>
      </c>
      <c r="AA904" s="93">
        <f t="shared" si="95"/>
        <v>4.1498844403631825</v>
      </c>
      <c r="AB904" s="93">
        <f t="shared" si="95"/>
        <v>4.9062098646439374</v>
      </c>
      <c r="AC904" s="95">
        <f t="shared" si="95"/>
        <v>5.8003772350400409</v>
      </c>
      <c r="AE904" s="96"/>
    </row>
    <row r="905" spans="3:31" ht="24.75" customHeight="1" x14ac:dyDescent="0.25">
      <c r="C905" s="91">
        <f>ABS(E905-Dashboard!$F$13)</f>
        <v>9.23288118689225</v>
      </c>
      <c r="D905" s="92">
        <f t="shared" si="94"/>
        <v>0.18235216512644978</v>
      </c>
      <c r="E905" s="93" cm="1">
        <f t="array" ref="E905">SUM('DRE + DCF'!$S$41/TIR!S905,'DRE + DCF'!$U$41:$AD$41/TIR!T905:AC905,TIR!F905)</f>
        <v>56.852881186892247</v>
      </c>
      <c r="F905" s="100">
        <f>'DRE + DCF'!$AE$38*'DRE + DCF'!$AE$39*(1+G905)/(R905-G905)/AC905</f>
        <v>30.547915165905803</v>
      </c>
      <c r="G905" s="92">
        <f>R905*(1-'DRE + DCF'!$AE$39)</f>
        <v>0.10941129907586987</v>
      </c>
      <c r="H905" s="94">
        <f t="shared" si="98"/>
        <v>0.18235216512644978</v>
      </c>
      <c r="I905" s="94">
        <f t="shared" si="99"/>
        <v>0.18235216512644978</v>
      </c>
      <c r="J905" s="94">
        <f t="shared" si="99"/>
        <v>0.18235216512644978</v>
      </c>
      <c r="K905" s="94">
        <f t="shared" si="99"/>
        <v>0.18235216512644978</v>
      </c>
      <c r="L905" s="94">
        <f t="shared" si="99"/>
        <v>0.18235216512644978</v>
      </c>
      <c r="M905" s="94">
        <f t="shared" si="99"/>
        <v>0.18235216512644978</v>
      </c>
      <c r="N905" s="94">
        <f t="shared" si="99"/>
        <v>0.18235216512644978</v>
      </c>
      <c r="O905" s="94">
        <f t="shared" si="99"/>
        <v>0.18235216512644978</v>
      </c>
      <c r="P905" s="94">
        <f t="shared" si="99"/>
        <v>0.18235216512644978</v>
      </c>
      <c r="Q905" s="94">
        <f t="shared" si="99"/>
        <v>0.18235216512644978</v>
      </c>
      <c r="R905" s="94">
        <f t="shared" si="99"/>
        <v>0.18235216512644978</v>
      </c>
      <c r="S905" s="93">
        <f>(1+H905)^((5-Dashboard!$F$9)*3/12)</f>
        <v>1.0873601818746397</v>
      </c>
      <c r="T905" s="93">
        <f t="shared" si="96"/>
        <v>1.2856426653117703</v>
      </c>
      <c r="U905" s="93">
        <f t="shared" si="96"/>
        <v>1.5200823889103112</v>
      </c>
      <c r="V905" s="93">
        <f t="shared" si="96"/>
        <v>1.7972727036986924</v>
      </c>
      <c r="W905" s="93">
        <f t="shared" si="96"/>
        <v>2.125009272540817</v>
      </c>
      <c r="X905" s="93">
        <f t="shared" si="96"/>
        <v>2.5125093143024166</v>
      </c>
      <c r="Y905" s="93">
        <f t="shared" ref="Y905:AC955" si="100">(X905)*(1+N905)</f>
        <v>2.9706708276658338</v>
      </c>
      <c r="Z905" s="93">
        <f t="shared" si="100"/>
        <v>3.5123790849686811</v>
      </c>
      <c r="AA905" s="93">
        <f t="shared" si="100"/>
        <v>4.1528690158575783</v>
      </c>
      <c r="AB905" s="93">
        <f t="shared" si="100"/>
        <v>4.9101536723857562</v>
      </c>
      <c r="AC905" s="95">
        <f t="shared" si="100"/>
        <v>5.8055308256488871</v>
      </c>
      <c r="AE905" s="96"/>
    </row>
    <row r="906" spans="3:31" ht="24.75" customHeight="1" x14ac:dyDescent="0.25">
      <c r="C906" s="91">
        <f>ABS(E906-Dashboard!$F$13)</f>
        <v>9.1793908149180155</v>
      </c>
      <c r="D906" s="92">
        <f t="shared" si="94"/>
        <v>0.18245216512644977</v>
      </c>
      <c r="E906" s="93" cm="1">
        <f t="array" ref="E906">SUM('DRE + DCF'!$S$41/TIR!S906,'DRE + DCF'!$U$41:$AD$41/TIR!T906:AC906,TIR!F906)</f>
        <v>56.799390814918013</v>
      </c>
      <c r="F906" s="100">
        <f>'DRE + DCF'!$AE$38*'DRE + DCF'!$AE$39*(1+G906)/(R906-G906)/AC906</f>
        <v>30.505721597187158</v>
      </c>
      <c r="G906" s="92">
        <f>R906*(1-'DRE + DCF'!$AE$39)</f>
        <v>0.10947129907586986</v>
      </c>
      <c r="H906" s="94">
        <f t="shared" si="98"/>
        <v>0.18245216512644977</v>
      </c>
      <c r="I906" s="94">
        <f t="shared" si="99"/>
        <v>0.18245216512644977</v>
      </c>
      <c r="J906" s="94">
        <f t="shared" si="99"/>
        <v>0.18245216512644977</v>
      </c>
      <c r="K906" s="94">
        <f t="shared" si="99"/>
        <v>0.18245216512644977</v>
      </c>
      <c r="L906" s="94">
        <f t="shared" si="99"/>
        <v>0.18245216512644977</v>
      </c>
      <c r="M906" s="94">
        <f t="shared" si="99"/>
        <v>0.18245216512644977</v>
      </c>
      <c r="N906" s="94">
        <f t="shared" si="99"/>
        <v>0.18245216512644977</v>
      </c>
      <c r="O906" s="94">
        <f t="shared" si="99"/>
        <v>0.18245216512644977</v>
      </c>
      <c r="P906" s="94">
        <f t="shared" si="99"/>
        <v>0.18245216512644977</v>
      </c>
      <c r="Q906" s="94">
        <f t="shared" si="99"/>
        <v>0.18245216512644977</v>
      </c>
      <c r="R906" s="94">
        <f t="shared" si="99"/>
        <v>0.18245216512644977</v>
      </c>
      <c r="S906" s="93">
        <f>(1+H906)^((5-Dashboard!$F$9)*3/12)</f>
        <v>1.0874061638258492</v>
      </c>
      <c r="T906" s="93">
        <f t="shared" ref="T906:X956" si="101">(S906)*(1+I906)</f>
        <v>1.2858057727877223</v>
      </c>
      <c r="U906" s="93">
        <f t="shared" si="101"/>
        <v>1.5204038199649301</v>
      </c>
      <c r="V906" s="93">
        <f t="shared" si="101"/>
        <v>1.7978047887840565</v>
      </c>
      <c r="W906" s="93">
        <f t="shared" si="101"/>
        <v>2.1258181649724071</v>
      </c>
      <c r="X906" s="93">
        <f t="shared" si="101"/>
        <v>2.5136782918367588</v>
      </c>
      <c r="Y906" s="93">
        <f t="shared" si="100"/>
        <v>2.9723043386137311</v>
      </c>
      <c r="Z906" s="93">
        <f t="shared" si="100"/>
        <v>3.5146077006085465</v>
      </c>
      <c r="AA906" s="93">
        <f t="shared" si="100"/>
        <v>4.1558554851546683</v>
      </c>
      <c r="AB906" s="93">
        <f t="shared" si="100"/>
        <v>4.9141003163737693</v>
      </c>
      <c r="AC906" s="95">
        <f t="shared" si="100"/>
        <v>5.8106885587447348</v>
      </c>
      <c r="AE906" s="96"/>
    </row>
    <row r="907" spans="3:31" ht="24.75" customHeight="1" x14ac:dyDescent="0.25">
      <c r="C907" s="91">
        <f>ABS(E907-Dashboard!$F$13)</f>
        <v>9.125977668191986</v>
      </c>
      <c r="D907" s="92">
        <f t="shared" si="94"/>
        <v>0.18255216512644976</v>
      </c>
      <c r="E907" s="93" cm="1">
        <f t="array" ref="E907">SUM('DRE + DCF'!$S$41/TIR!S907,'DRE + DCF'!$U$41:$AD$41/TIR!T907:AC907,TIR!F907)</f>
        <v>56.745977668191983</v>
      </c>
      <c r="F907" s="100">
        <f>'DRE + DCF'!$AE$38*'DRE + DCF'!$AE$39*(1+G907)/(R907-G907)/AC907</f>
        <v>30.463597657248958</v>
      </c>
      <c r="G907" s="92">
        <f>R907*(1-'DRE + DCF'!$AE$39)</f>
        <v>0.10953129907586985</v>
      </c>
      <c r="H907" s="94">
        <f t="shared" si="98"/>
        <v>0.18255216512644976</v>
      </c>
      <c r="I907" s="94">
        <f t="shared" si="99"/>
        <v>0.18255216512644976</v>
      </c>
      <c r="J907" s="94">
        <f t="shared" si="99"/>
        <v>0.18255216512644976</v>
      </c>
      <c r="K907" s="94">
        <f t="shared" si="99"/>
        <v>0.18255216512644976</v>
      </c>
      <c r="L907" s="94">
        <f t="shared" si="99"/>
        <v>0.18255216512644976</v>
      </c>
      <c r="M907" s="94">
        <f t="shared" si="99"/>
        <v>0.18255216512644976</v>
      </c>
      <c r="N907" s="94">
        <f t="shared" si="99"/>
        <v>0.18255216512644976</v>
      </c>
      <c r="O907" s="94">
        <f t="shared" si="99"/>
        <v>0.18255216512644976</v>
      </c>
      <c r="P907" s="94">
        <f t="shared" si="99"/>
        <v>0.18255216512644976</v>
      </c>
      <c r="Q907" s="94">
        <f t="shared" si="99"/>
        <v>0.18255216512644976</v>
      </c>
      <c r="R907" s="94">
        <f t="shared" si="99"/>
        <v>0.18255216512644976</v>
      </c>
      <c r="S907" s="93">
        <f>(1+H907)^((5-Dashboard!$F$9)*3/12)</f>
        <v>1.0874521438327527</v>
      </c>
      <c r="T907" s="93">
        <f t="shared" si="101"/>
        <v>1.285968887160821</v>
      </c>
      <c r="U907" s="93">
        <f t="shared" si="101"/>
        <v>1.52072529179728</v>
      </c>
      <c r="V907" s="93">
        <f t="shared" si="101"/>
        <v>1.7983369863774255</v>
      </c>
      <c r="W907" s="93">
        <f t="shared" si="101"/>
        <v>2.126627296867599</v>
      </c>
      <c r="X907" s="93">
        <f t="shared" si="101"/>
        <v>2.5148477143277881</v>
      </c>
      <c r="Y907" s="93">
        <f t="shared" si="100"/>
        <v>2.9739386095416291</v>
      </c>
      <c r="Z907" s="93">
        <f t="shared" si="100"/>
        <v>3.5168375416665967</v>
      </c>
      <c r="AA907" s="93">
        <f t="shared" si="100"/>
        <v>4.1588438492958142</v>
      </c>
      <c r="AB907" s="93">
        <f t="shared" si="100"/>
        <v>4.9180497984075835</v>
      </c>
      <c r="AC907" s="95">
        <f t="shared" si="100"/>
        <v>5.8158504373065876</v>
      </c>
      <c r="AE907" s="96"/>
    </row>
    <row r="908" spans="3:31" ht="24.75" customHeight="1" x14ac:dyDescent="0.25">
      <c r="C908" s="91">
        <f>ABS(E908-Dashboard!$F$13)</f>
        <v>9.0726416024762315</v>
      </c>
      <c r="D908" s="92">
        <f t="shared" si="94"/>
        <v>0.18265216512644974</v>
      </c>
      <c r="E908" s="93" cm="1">
        <f t="array" ref="E908">SUM('DRE + DCF'!$S$41/TIR!S908,'DRE + DCF'!$U$41:$AD$41/TIR!T908:AC908,TIR!F908)</f>
        <v>56.692641602476229</v>
      </c>
      <c r="F908" s="100">
        <f>'DRE + DCF'!$AE$38*'DRE + DCF'!$AE$39*(1+G908)/(R908-G908)/AC908</f>
        <v>30.42154320819105</v>
      </c>
      <c r="G908" s="92">
        <f>R908*(1-'DRE + DCF'!$AE$39)</f>
        <v>0.10959129907586984</v>
      </c>
      <c r="H908" s="94">
        <f t="shared" si="98"/>
        <v>0.18265216512644974</v>
      </c>
      <c r="I908" s="94">
        <f t="shared" si="99"/>
        <v>0.18265216512644974</v>
      </c>
      <c r="J908" s="94">
        <f t="shared" si="99"/>
        <v>0.18265216512644974</v>
      </c>
      <c r="K908" s="94">
        <f t="shared" si="99"/>
        <v>0.18265216512644974</v>
      </c>
      <c r="L908" s="94">
        <f t="shared" si="99"/>
        <v>0.18265216512644974</v>
      </c>
      <c r="M908" s="94">
        <f t="shared" si="99"/>
        <v>0.18265216512644974</v>
      </c>
      <c r="N908" s="94">
        <f t="shared" si="99"/>
        <v>0.18265216512644974</v>
      </c>
      <c r="O908" s="94">
        <f t="shared" si="99"/>
        <v>0.18265216512644974</v>
      </c>
      <c r="P908" s="94">
        <f t="shared" si="99"/>
        <v>0.18265216512644974</v>
      </c>
      <c r="Q908" s="94">
        <f t="shared" si="99"/>
        <v>0.18265216512644974</v>
      </c>
      <c r="R908" s="94">
        <f t="shared" si="99"/>
        <v>0.18265216512644974</v>
      </c>
      <c r="S908" s="93">
        <f>(1+H908)^((5-Dashboard!$F$9)*3/12)</f>
        <v>1.0874981218955966</v>
      </c>
      <c r="T908" s="93">
        <f t="shared" si="101"/>
        <v>1.286132008430775</v>
      </c>
      <c r="U908" s="93">
        <f t="shared" si="101"/>
        <v>1.5210468044090852</v>
      </c>
      <c r="V908" s="93">
        <f t="shared" si="101"/>
        <v>1.7988692964930721</v>
      </c>
      <c r="W908" s="93">
        <f t="shared" si="101"/>
        <v>2.1274366682770252</v>
      </c>
      <c r="X908" s="93">
        <f t="shared" si="101"/>
        <v>2.5160175819072244</v>
      </c>
      <c r="Y908" s="93">
        <f t="shared" si="100"/>
        <v>2.9755736407387934</v>
      </c>
      <c r="Z908" s="93">
        <f t="shared" si="100"/>
        <v>3.5190686087129266</v>
      </c>
      <c r="AA908" s="93">
        <f t="shared" si="100"/>
        <v>4.1618341093228652</v>
      </c>
      <c r="AB908" s="93">
        <f t="shared" si="100"/>
        <v>4.9220021202877957</v>
      </c>
      <c r="AC908" s="95">
        <f t="shared" si="100"/>
        <v>5.8210164643153375</v>
      </c>
      <c r="AE908" s="96"/>
    </row>
    <row r="909" spans="3:31" ht="24.75" customHeight="1" x14ac:dyDescent="0.25">
      <c r="C909" s="91">
        <f>ABS(E909-Dashboard!$F$13)</f>
        <v>9.0193824738664645</v>
      </c>
      <c r="D909" s="92">
        <f t="shared" si="94"/>
        <v>0.18275216512644973</v>
      </c>
      <c r="E909" s="93" cm="1">
        <f t="array" ref="E909">SUM('DRE + DCF'!$S$41/TIR!S909,'DRE + DCF'!$U$41:$AD$41/TIR!T909:AC909,TIR!F909)</f>
        <v>56.639382473866462</v>
      </c>
      <c r="F909" s="100">
        <f>'DRE + DCF'!$AE$38*'DRE + DCF'!$AE$39*(1+G909)/(R909-G909)/AC909</f>
        <v>30.379558112440822</v>
      </c>
      <c r="G909" s="92">
        <f>R909*(1-'DRE + DCF'!$AE$39)</f>
        <v>0.10965129907586983</v>
      </c>
      <c r="H909" s="94">
        <f t="shared" si="98"/>
        <v>0.18275216512644973</v>
      </c>
      <c r="I909" s="94">
        <f t="shared" si="99"/>
        <v>0.18275216512644973</v>
      </c>
      <c r="J909" s="94">
        <f t="shared" si="99"/>
        <v>0.18275216512644973</v>
      </c>
      <c r="K909" s="94">
        <f t="shared" si="99"/>
        <v>0.18275216512644973</v>
      </c>
      <c r="L909" s="94">
        <f t="shared" si="99"/>
        <v>0.18275216512644973</v>
      </c>
      <c r="M909" s="94">
        <f t="shared" si="99"/>
        <v>0.18275216512644973</v>
      </c>
      <c r="N909" s="94">
        <f t="shared" si="99"/>
        <v>0.18275216512644973</v>
      </c>
      <c r="O909" s="94">
        <f t="shared" si="99"/>
        <v>0.18275216512644973</v>
      </c>
      <c r="P909" s="94">
        <f t="shared" si="99"/>
        <v>0.18275216512644973</v>
      </c>
      <c r="Q909" s="94">
        <f t="shared" si="99"/>
        <v>0.18275216512644973</v>
      </c>
      <c r="R909" s="94">
        <f t="shared" si="99"/>
        <v>0.18275216512644973</v>
      </c>
      <c r="S909" s="93">
        <f>(1+H909)^((5-Dashboard!$F$9)*3/12)</f>
        <v>1.0875440980146274</v>
      </c>
      <c r="T909" s="93">
        <f t="shared" si="101"/>
        <v>1.2862951365972923</v>
      </c>
      <c r="U909" s="93">
        <f t="shared" si="101"/>
        <v>1.5213683578020698</v>
      </c>
      <c r="V909" s="93">
        <f t="shared" si="101"/>
        <v>1.7994017191452691</v>
      </c>
      <c r="W909" s="93">
        <f t="shared" si="101"/>
        <v>2.1282462792513228</v>
      </c>
      <c r="X909" s="93">
        <f t="shared" si="101"/>
        <v>2.5171878947068125</v>
      </c>
      <c r="Y909" s="93">
        <f t="shared" si="100"/>
        <v>2.9772094324945719</v>
      </c>
      <c r="Z909" s="93">
        <f t="shared" si="100"/>
        <v>3.5213009023178432</v>
      </c>
      <c r="AA909" s="93">
        <f t="shared" si="100"/>
        <v>4.1648262662781494</v>
      </c>
      <c r="AB909" s="93">
        <f t="shared" si="100"/>
        <v>4.9259572838159889</v>
      </c>
      <c r="AC909" s="95">
        <f t="shared" si="100"/>
        <v>5.8261866427537656</v>
      </c>
      <c r="AE909" s="96"/>
    </row>
    <row r="910" spans="3:31" ht="24.75" customHeight="1" x14ac:dyDescent="0.25">
      <c r="C910" s="91">
        <f>ABS(E910-Dashboard!$F$13)</f>
        <v>8.9662001387910166</v>
      </c>
      <c r="D910" s="92">
        <f t="shared" si="94"/>
        <v>0.18285216512644972</v>
      </c>
      <c r="E910" s="93" cm="1">
        <f t="array" ref="E910">SUM('DRE + DCF'!$S$41/TIR!S910,'DRE + DCF'!$U$41:$AD$41/TIR!T910:AC910,TIR!F910)</f>
        <v>56.586200138791014</v>
      </c>
      <c r="F910" s="100">
        <f>'DRE + DCF'!$AE$38*'DRE + DCF'!$AE$39*(1+G910)/(R910-G910)/AC910</f>
        <v>30.337642232752199</v>
      </c>
      <c r="G910" s="92">
        <f>R910*(1-'DRE + DCF'!$AE$39)</f>
        <v>0.10971129907586984</v>
      </c>
      <c r="H910" s="94">
        <f t="shared" si="98"/>
        <v>0.18285216512644972</v>
      </c>
      <c r="I910" s="94">
        <f t="shared" si="99"/>
        <v>0.18285216512644972</v>
      </c>
      <c r="J910" s="94">
        <f t="shared" si="99"/>
        <v>0.18285216512644972</v>
      </c>
      <c r="K910" s="94">
        <f t="shared" si="99"/>
        <v>0.18285216512644972</v>
      </c>
      <c r="L910" s="94">
        <f t="shared" si="99"/>
        <v>0.18285216512644972</v>
      </c>
      <c r="M910" s="94">
        <f t="shared" si="99"/>
        <v>0.18285216512644972</v>
      </c>
      <c r="N910" s="94">
        <f t="shared" si="99"/>
        <v>0.18285216512644972</v>
      </c>
      <c r="O910" s="94">
        <f t="shared" si="99"/>
        <v>0.18285216512644972</v>
      </c>
      <c r="P910" s="94">
        <f t="shared" si="99"/>
        <v>0.18285216512644972</v>
      </c>
      <c r="Q910" s="94">
        <f t="shared" si="99"/>
        <v>0.18285216512644972</v>
      </c>
      <c r="R910" s="94">
        <f t="shared" si="99"/>
        <v>0.18285216512644972</v>
      </c>
      <c r="S910" s="93">
        <f>(1+H910)^((5-Dashboard!$F$9)*3/12)</f>
        <v>1.087590072190092</v>
      </c>
      <c r="T910" s="93">
        <f t="shared" si="101"/>
        <v>1.2864582716600819</v>
      </c>
      <c r="U910" s="93">
        <f t="shared" si="101"/>
        <v>1.5216899519779581</v>
      </c>
      <c r="V910" s="93">
        <f t="shared" si="101"/>
        <v>1.7999342543482908</v>
      </c>
      <c r="W910" s="93">
        <f t="shared" si="101"/>
        <v>2.1290561298411377</v>
      </c>
      <c r="X910" s="93">
        <f t="shared" si="101"/>
        <v>2.5183586528583293</v>
      </c>
      <c r="Y910" s="93">
        <f t="shared" si="100"/>
        <v>2.9788459850984039</v>
      </c>
      <c r="Z910" s="93">
        <f t="shared" si="100"/>
        <v>3.523534423051879</v>
      </c>
      <c r="AA910" s="93">
        <f t="shared" si="100"/>
        <v>4.1678203212044904</v>
      </c>
      <c r="AB910" s="93">
        <f t="shared" si="100"/>
        <v>4.9299152907947459</v>
      </c>
      <c r="AC910" s="95">
        <f t="shared" si="100"/>
        <v>5.8313609756065556</v>
      </c>
      <c r="AE910" s="96"/>
    </row>
    <row r="911" spans="3:31" ht="24.75" customHeight="1" x14ac:dyDescent="0.25">
      <c r="C911" s="91">
        <f>ABS(E911-Dashboard!$F$13)</f>
        <v>8.9130944540101211</v>
      </c>
      <c r="D911" s="92">
        <f t="shared" ref="D911:D974" si="102">D910+0.0001</f>
        <v>0.18295216512644971</v>
      </c>
      <c r="E911" s="93" cm="1">
        <f t="array" ref="E911">SUM('DRE + DCF'!$S$41/TIR!S911,'DRE + DCF'!$U$41:$AD$41/TIR!T911:AC911,TIR!F911)</f>
        <v>56.533094454010119</v>
      </c>
      <c r="F911" s="100">
        <f>'DRE + DCF'!$AE$38*'DRE + DCF'!$AE$39*(1+G911)/(R911-G911)/AC911</f>
        <v>30.295795432204837</v>
      </c>
      <c r="G911" s="92">
        <f>R911*(1-'DRE + DCF'!$AE$39)</f>
        <v>0.10977129907586983</v>
      </c>
      <c r="H911" s="94">
        <f t="shared" si="98"/>
        <v>0.18295216512644971</v>
      </c>
      <c r="I911" s="94">
        <f t="shared" si="99"/>
        <v>0.18295216512644971</v>
      </c>
      <c r="J911" s="94">
        <f t="shared" si="99"/>
        <v>0.18295216512644971</v>
      </c>
      <c r="K911" s="94">
        <f t="shared" si="99"/>
        <v>0.18295216512644971</v>
      </c>
      <c r="L911" s="94">
        <f t="shared" si="99"/>
        <v>0.18295216512644971</v>
      </c>
      <c r="M911" s="94">
        <f t="shared" si="99"/>
        <v>0.18295216512644971</v>
      </c>
      <c r="N911" s="94">
        <f t="shared" si="99"/>
        <v>0.18295216512644971</v>
      </c>
      <c r="O911" s="94">
        <f t="shared" si="99"/>
        <v>0.18295216512644971</v>
      </c>
      <c r="P911" s="94">
        <f t="shared" si="99"/>
        <v>0.18295216512644971</v>
      </c>
      <c r="Q911" s="94">
        <f t="shared" si="99"/>
        <v>0.18295216512644971</v>
      </c>
      <c r="R911" s="94">
        <f t="shared" si="99"/>
        <v>0.18295216512644971</v>
      </c>
      <c r="S911" s="93">
        <f>(1+H911)^((5-Dashboard!$F$9)*3/12)</f>
        <v>1.0876360444222366</v>
      </c>
      <c r="T911" s="93">
        <f t="shared" si="101"/>
        <v>1.2866214136188521</v>
      </c>
      <c r="U911" s="93">
        <f t="shared" si="101"/>
        <v>1.5220115869384743</v>
      </c>
      <c r="V911" s="93">
        <f t="shared" si="101"/>
        <v>1.8004669021164117</v>
      </c>
      <c r="W911" s="93">
        <f t="shared" si="101"/>
        <v>2.1298662200971208</v>
      </c>
      <c r="X911" s="93">
        <f t="shared" si="101"/>
        <v>2.5195298564935764</v>
      </c>
      <c r="Y911" s="93">
        <f t="shared" si="100"/>
        <v>2.9804832988398093</v>
      </c>
      <c r="Z911" s="93">
        <f t="shared" si="100"/>
        <v>3.5257691714857753</v>
      </c>
      <c r="AA911" s="93">
        <f t="shared" si="100"/>
        <v>4.170816275145186</v>
      </c>
      <c r="AB911" s="93">
        <f t="shared" si="100"/>
        <v>4.9338761430276321</v>
      </c>
      <c r="AC911" s="95">
        <f t="shared" si="100"/>
        <v>5.8365394658602741</v>
      </c>
      <c r="AE911" s="96"/>
    </row>
    <row r="912" spans="3:31" ht="24.75" customHeight="1" x14ac:dyDescent="0.25">
      <c r="C912" s="91">
        <f>ABS(E912-Dashboard!$F$13)</f>
        <v>8.8600652766147974</v>
      </c>
      <c r="D912" s="92">
        <f t="shared" si="102"/>
        <v>0.1830521651264497</v>
      </c>
      <c r="E912" s="93" cm="1">
        <f t="array" ref="E912">SUM('DRE + DCF'!$S$41/TIR!S912,'DRE + DCF'!$U$41:$AD$41/TIR!T912:AC912,TIR!F912)</f>
        <v>56.480065276614795</v>
      </c>
      <c r="F912" s="100">
        <f>'DRE + DCF'!$AE$38*'DRE + DCF'!$AE$39*(1+G912)/(R912-G912)/AC912</f>
        <v>30.254017574203143</v>
      </c>
      <c r="G912" s="92">
        <f>R912*(1-'DRE + DCF'!$AE$39)</f>
        <v>0.10983129907586982</v>
      </c>
      <c r="H912" s="94">
        <f t="shared" si="98"/>
        <v>0.1830521651264497</v>
      </c>
      <c r="I912" s="94">
        <f t="shared" si="99"/>
        <v>0.1830521651264497</v>
      </c>
      <c r="J912" s="94">
        <f t="shared" si="99"/>
        <v>0.1830521651264497</v>
      </c>
      <c r="K912" s="94">
        <f t="shared" si="99"/>
        <v>0.1830521651264497</v>
      </c>
      <c r="L912" s="94">
        <f t="shared" si="99"/>
        <v>0.1830521651264497</v>
      </c>
      <c r="M912" s="94">
        <f t="shared" si="99"/>
        <v>0.1830521651264497</v>
      </c>
      <c r="N912" s="94">
        <f t="shared" si="99"/>
        <v>0.1830521651264497</v>
      </c>
      <c r="O912" s="94">
        <f t="shared" si="99"/>
        <v>0.1830521651264497</v>
      </c>
      <c r="P912" s="94">
        <f t="shared" si="99"/>
        <v>0.1830521651264497</v>
      </c>
      <c r="Q912" s="94">
        <f t="shared" si="99"/>
        <v>0.1830521651264497</v>
      </c>
      <c r="R912" s="94">
        <f t="shared" si="99"/>
        <v>0.1830521651264497</v>
      </c>
      <c r="S912" s="93">
        <f>(1+H912)^((5-Dashboard!$F$9)*3/12)</f>
        <v>1.0876820147113078</v>
      </c>
      <c r="T912" s="93">
        <f t="shared" si="101"/>
        <v>1.2867845624733114</v>
      </c>
      <c r="U912" s="93">
        <f t="shared" si="101"/>
        <v>1.5223332626853423</v>
      </c>
      <c r="V912" s="93">
        <f t="shared" si="101"/>
        <v>1.8009996624639064</v>
      </c>
      <c r="W912" s="93">
        <f t="shared" si="101"/>
        <v>2.1306765500699294</v>
      </c>
      <c r="X912" s="93">
        <f t="shared" si="101"/>
        <v>2.520701505744384</v>
      </c>
      <c r="Y912" s="93">
        <f t="shared" si="100"/>
        <v>2.9821213740083952</v>
      </c>
      <c r="Z912" s="93">
        <f t="shared" si="100"/>
        <v>3.5280051481904948</v>
      </c>
      <c r="AA912" s="93">
        <f t="shared" si="100"/>
        <v>4.1738141291440254</v>
      </c>
      <c r="AB912" s="93">
        <f t="shared" si="100"/>
        <v>4.9378398423192058</v>
      </c>
      <c r="AC912" s="95">
        <f t="shared" si="100"/>
        <v>5.8417221165033828</v>
      </c>
      <c r="AE912" s="96"/>
    </row>
    <row r="913" spans="3:31" ht="24.75" customHeight="1" x14ac:dyDescent="0.25">
      <c r="C913" s="91">
        <f>ABS(E913-Dashboard!$F$13)</f>
        <v>8.8071124640260265</v>
      </c>
      <c r="D913" s="92">
        <f t="shared" si="102"/>
        <v>0.18315216512644969</v>
      </c>
      <c r="E913" s="93" cm="1">
        <f t="array" ref="E913">SUM('DRE + DCF'!$S$41/TIR!S913,'DRE + DCF'!$U$41:$AD$41/TIR!T913:AC913,TIR!F913)</f>
        <v>56.427112464026024</v>
      </c>
      <c r="F913" s="100">
        <f>'DRE + DCF'!$AE$38*'DRE + DCF'!$AE$39*(1+G913)/(R913-G913)/AC913</f>
        <v>30.212308522475343</v>
      </c>
      <c r="G913" s="92">
        <f>R913*(1-'DRE + DCF'!$AE$39)</f>
        <v>0.10989129907586981</v>
      </c>
      <c r="H913" s="94">
        <f t="shared" si="98"/>
        <v>0.18315216512644969</v>
      </c>
      <c r="I913" s="94">
        <f t="shared" si="99"/>
        <v>0.18315216512644969</v>
      </c>
      <c r="J913" s="94">
        <f t="shared" si="99"/>
        <v>0.18315216512644969</v>
      </c>
      <c r="K913" s="94">
        <f t="shared" si="99"/>
        <v>0.18315216512644969</v>
      </c>
      <c r="L913" s="94">
        <f t="shared" si="99"/>
        <v>0.18315216512644969</v>
      </c>
      <c r="M913" s="94">
        <f t="shared" si="99"/>
        <v>0.18315216512644969</v>
      </c>
      <c r="N913" s="94">
        <f t="shared" si="99"/>
        <v>0.18315216512644969</v>
      </c>
      <c r="O913" s="94">
        <f t="shared" si="99"/>
        <v>0.18315216512644969</v>
      </c>
      <c r="P913" s="94">
        <f t="shared" si="99"/>
        <v>0.18315216512644969</v>
      </c>
      <c r="Q913" s="94">
        <f t="shared" si="99"/>
        <v>0.18315216512644969</v>
      </c>
      <c r="R913" s="94">
        <f t="shared" si="99"/>
        <v>0.18315216512644969</v>
      </c>
      <c r="S913" s="93">
        <f>(1+H913)^((5-Dashboard!$F$9)*3/12)</f>
        <v>1.0877279830575517</v>
      </c>
      <c r="T913" s="93">
        <f t="shared" si="101"/>
        <v>1.2869477182231683</v>
      </c>
      <c r="U913" s="93">
        <f t="shared" si="101"/>
        <v>1.5226549792202857</v>
      </c>
      <c r="V913" s="93">
        <f t="shared" si="101"/>
        <v>1.8015325354050502</v>
      </c>
      <c r="W913" s="93">
        <f t="shared" si="101"/>
        <v>2.1314871198102274</v>
      </c>
      <c r="X913" s="93">
        <f t="shared" si="101"/>
        <v>2.5218736007426106</v>
      </c>
      <c r="Y913" s="93">
        <f t="shared" si="100"/>
        <v>2.9837602108938555</v>
      </c>
      <c r="Z913" s="93">
        <f t="shared" si="100"/>
        <v>3.5302423537372172</v>
      </c>
      <c r="AA913" s="93">
        <f t="shared" si="100"/>
        <v>4.1768138842452824</v>
      </c>
      <c r="AB913" s="93">
        <f t="shared" si="100"/>
        <v>4.9418063904750218</v>
      </c>
      <c r="AC913" s="95">
        <f t="shared" si="100"/>
        <v>5.8469089305262472</v>
      </c>
      <c r="AE913" s="96"/>
    </row>
    <row r="914" spans="3:31" ht="24.75" customHeight="1" x14ac:dyDescent="0.25">
      <c r="C914" s="91">
        <f>ABS(E914-Dashboard!$F$13)</f>
        <v>8.754235873993828</v>
      </c>
      <c r="D914" s="92">
        <f t="shared" si="102"/>
        <v>0.18325216512644968</v>
      </c>
      <c r="E914" s="93" cm="1">
        <f t="array" ref="E914">SUM('DRE + DCF'!$S$41/TIR!S914,'DRE + DCF'!$U$41:$AD$41/TIR!T914:AC914,TIR!F914)</f>
        <v>56.374235873993825</v>
      </c>
      <c r="F914" s="100">
        <f>'DRE + DCF'!$AE$38*'DRE + DCF'!$AE$39*(1+G914)/(R914-G914)/AC914</f>
        <v>30.170668141072653</v>
      </c>
      <c r="G914" s="92">
        <f>R914*(1-'DRE + DCF'!$AE$39)</f>
        <v>0.1099512990758698</v>
      </c>
      <c r="H914" s="94">
        <f t="shared" si="98"/>
        <v>0.18325216512644968</v>
      </c>
      <c r="I914" s="94">
        <f t="shared" si="99"/>
        <v>0.18325216512644968</v>
      </c>
      <c r="J914" s="94">
        <f t="shared" si="99"/>
        <v>0.18325216512644968</v>
      </c>
      <c r="K914" s="94">
        <f t="shared" si="99"/>
        <v>0.18325216512644968</v>
      </c>
      <c r="L914" s="94">
        <f t="shared" si="99"/>
        <v>0.18325216512644968</v>
      </c>
      <c r="M914" s="94">
        <f t="shared" si="99"/>
        <v>0.18325216512644968</v>
      </c>
      <c r="N914" s="94">
        <f t="shared" si="99"/>
        <v>0.18325216512644968</v>
      </c>
      <c r="O914" s="94">
        <f t="shared" si="99"/>
        <v>0.18325216512644968</v>
      </c>
      <c r="P914" s="94">
        <f t="shared" si="99"/>
        <v>0.18325216512644968</v>
      </c>
      <c r="Q914" s="94">
        <f t="shared" si="99"/>
        <v>0.18325216512644968</v>
      </c>
      <c r="R914" s="94">
        <f t="shared" si="99"/>
        <v>0.18325216512644968</v>
      </c>
      <c r="S914" s="93">
        <f>(1+H914)^((5-Dashboard!$F$9)*3/12)</f>
        <v>1.0877739494612149</v>
      </c>
      <c r="T914" s="93">
        <f t="shared" si="101"/>
        <v>1.2871108808681317</v>
      </c>
      <c r="U914" s="93">
        <f t="shared" si="101"/>
        <v>1.5229767365450286</v>
      </c>
      <c r="V914" s="93">
        <f t="shared" si="101"/>
        <v>1.8020655209541196</v>
      </c>
      <c r="W914" s="93">
        <f t="shared" si="101"/>
        <v>2.1322979293686855</v>
      </c>
      <c r="X914" s="93">
        <f t="shared" si="101"/>
        <v>2.5230461416201422</v>
      </c>
      <c r="Y914" s="93">
        <f t="shared" si="100"/>
        <v>2.9853998097859682</v>
      </c>
      <c r="Z914" s="93">
        <f t="shared" si="100"/>
        <v>3.5324807886973377</v>
      </c>
      <c r="AA914" s="93">
        <f t="shared" si="100"/>
        <v>4.1798155414937135</v>
      </c>
      <c r="AB914" s="93">
        <f t="shared" si="100"/>
        <v>4.9457757893016199</v>
      </c>
      <c r="AC914" s="95">
        <f t="shared" si="100"/>
        <v>5.8520999109211171</v>
      </c>
      <c r="AE914" s="96"/>
    </row>
    <row r="915" spans="3:31" ht="24.75" customHeight="1" x14ac:dyDescent="0.25">
      <c r="C915" s="91">
        <f>ABS(E915-Dashboard!$F$13)</f>
        <v>8.7014353645963283</v>
      </c>
      <c r="D915" s="92">
        <f t="shared" si="102"/>
        <v>0.18335216512644967</v>
      </c>
      <c r="E915" s="93" cm="1">
        <f t="array" ref="E915">SUM('DRE + DCF'!$S$41/TIR!S915,'DRE + DCF'!$U$41:$AD$41/TIR!T915:AC915,TIR!F915)</f>
        <v>56.321435364596326</v>
      </c>
      <c r="F915" s="100">
        <f>'DRE + DCF'!$AE$38*'DRE + DCF'!$AE$39*(1+G915)/(R915-G915)/AC915</f>
        <v>30.129096294368271</v>
      </c>
      <c r="G915" s="92">
        <f>R915*(1-'DRE + DCF'!$AE$39)</f>
        <v>0.1100112990758698</v>
      </c>
      <c r="H915" s="94">
        <f t="shared" si="98"/>
        <v>0.18335216512644967</v>
      </c>
      <c r="I915" s="94">
        <f t="shared" si="99"/>
        <v>0.18335216512644967</v>
      </c>
      <c r="J915" s="94">
        <f t="shared" si="99"/>
        <v>0.18335216512644967</v>
      </c>
      <c r="K915" s="94">
        <f t="shared" si="99"/>
        <v>0.18335216512644967</v>
      </c>
      <c r="L915" s="94">
        <f t="shared" si="99"/>
        <v>0.18335216512644967</v>
      </c>
      <c r="M915" s="94">
        <f t="shared" si="99"/>
        <v>0.18335216512644967</v>
      </c>
      <c r="N915" s="94">
        <f t="shared" si="99"/>
        <v>0.18335216512644967</v>
      </c>
      <c r="O915" s="94">
        <f t="shared" si="99"/>
        <v>0.18335216512644967</v>
      </c>
      <c r="P915" s="94">
        <f t="shared" si="99"/>
        <v>0.18335216512644967</v>
      </c>
      <c r="Q915" s="94">
        <f t="shared" si="99"/>
        <v>0.18335216512644967</v>
      </c>
      <c r="R915" s="94">
        <f t="shared" si="99"/>
        <v>0.18335216512644967</v>
      </c>
      <c r="S915" s="93">
        <f>(1+H915)^((5-Dashboard!$F$9)*3/12)</f>
        <v>1.0878199139225433</v>
      </c>
      <c r="T915" s="93">
        <f t="shared" si="101"/>
        <v>1.2872740504079097</v>
      </c>
      <c r="U915" s="93">
        <f t="shared" si="101"/>
        <v>1.5232985346612944</v>
      </c>
      <c r="V915" s="93">
        <f t="shared" si="101"/>
        <v>1.8025986191253907</v>
      </c>
      <c r="W915" s="93">
        <f t="shared" si="101"/>
        <v>2.1331089787959794</v>
      </c>
      <c r="X915" s="93">
        <f t="shared" si="101"/>
        <v>2.524219128508892</v>
      </c>
      <c r="Y915" s="93">
        <f t="shared" si="100"/>
        <v>2.9870401709745971</v>
      </c>
      <c r="Z915" s="93">
        <f t="shared" si="100"/>
        <v>3.5347204536424695</v>
      </c>
      <c r="AA915" s="93">
        <f t="shared" si="100"/>
        <v>4.1828191019345624</v>
      </c>
      <c r="AB915" s="93">
        <f t="shared" si="100"/>
        <v>4.9497480406065355</v>
      </c>
      <c r="AC915" s="95">
        <f t="shared" si="100"/>
        <v>5.8572950606821452</v>
      </c>
      <c r="AE915" s="96"/>
    </row>
    <row r="916" spans="3:31" ht="24.75" customHeight="1" x14ac:dyDescent="0.25">
      <c r="C916" s="91">
        <f>ABS(E916-Dashboard!$F$13)</f>
        <v>8.6487107942387453</v>
      </c>
      <c r="D916" s="92">
        <f t="shared" si="102"/>
        <v>0.18345216512644966</v>
      </c>
      <c r="E916" s="93" cm="1">
        <f t="array" ref="E916">SUM('DRE + DCF'!$S$41/TIR!S916,'DRE + DCF'!$U$41:$AD$41/TIR!T916:AC916,TIR!F916)</f>
        <v>56.268710794238743</v>
      </c>
      <c r="F916" s="100">
        <f>'DRE + DCF'!$AE$38*'DRE + DCF'!$AE$39*(1+G916)/(R916-G916)/AC916</f>
        <v>30.08759284705647</v>
      </c>
      <c r="G916" s="92">
        <f>R916*(1-'DRE + DCF'!$AE$39)</f>
        <v>0.11007129907586979</v>
      </c>
      <c r="H916" s="94">
        <f t="shared" si="98"/>
        <v>0.18345216512644966</v>
      </c>
      <c r="I916" s="94">
        <f t="shared" si="99"/>
        <v>0.18345216512644966</v>
      </c>
      <c r="J916" s="94">
        <f t="shared" si="99"/>
        <v>0.18345216512644966</v>
      </c>
      <c r="K916" s="94">
        <f t="shared" si="99"/>
        <v>0.18345216512644966</v>
      </c>
      <c r="L916" s="94">
        <f t="shared" si="99"/>
        <v>0.18345216512644966</v>
      </c>
      <c r="M916" s="94">
        <f t="shared" si="99"/>
        <v>0.18345216512644966</v>
      </c>
      <c r="N916" s="94">
        <f t="shared" si="99"/>
        <v>0.18345216512644966</v>
      </c>
      <c r="O916" s="94">
        <f t="shared" si="99"/>
        <v>0.18345216512644966</v>
      </c>
      <c r="P916" s="94">
        <f t="shared" si="99"/>
        <v>0.18345216512644966</v>
      </c>
      <c r="Q916" s="94">
        <f t="shared" si="99"/>
        <v>0.18345216512644966</v>
      </c>
      <c r="R916" s="94">
        <f t="shared" si="99"/>
        <v>0.18345216512644966</v>
      </c>
      <c r="S916" s="93">
        <f>(1+H916)^((5-Dashboard!$F$9)*3/12)</f>
        <v>1.0878658764417835</v>
      </c>
      <c r="T916" s="93">
        <f t="shared" si="101"/>
        <v>1.2874372268422114</v>
      </c>
      <c r="U916" s="93">
        <f t="shared" si="101"/>
        <v>1.5236203735708072</v>
      </c>
      <c r="V916" s="93">
        <f t="shared" si="101"/>
        <v>1.8031318299331416</v>
      </c>
      <c r="W916" s="93">
        <f t="shared" si="101"/>
        <v>2.1339202681427936</v>
      </c>
      <c r="X916" s="93">
        <f t="shared" si="101"/>
        <v>2.5253925615408028</v>
      </c>
      <c r="Y916" s="93">
        <f t="shared" si="100"/>
        <v>2.9886812947496937</v>
      </c>
      <c r="Z916" s="93">
        <f t="shared" si="100"/>
        <v>3.5369613491444456</v>
      </c>
      <c r="AA916" s="93">
        <f t="shared" si="100"/>
        <v>4.1858245666135625</v>
      </c>
      <c r="AB916" s="93">
        <f t="shared" si="100"/>
        <v>4.9537231461983033</v>
      </c>
      <c r="AC916" s="95">
        <f t="shared" si="100"/>
        <v>5.8624943828053899</v>
      </c>
      <c r="AE916" s="96"/>
    </row>
    <row r="917" spans="3:31" ht="24.75" customHeight="1" x14ac:dyDescent="0.25">
      <c r="C917" s="91">
        <f>ABS(E917-Dashboard!$F$13)</f>
        <v>8.5960620216526991</v>
      </c>
      <c r="D917" s="92">
        <f t="shared" si="102"/>
        <v>0.18355216512644965</v>
      </c>
      <c r="E917" s="93" cm="1">
        <f t="array" ref="E917">SUM('DRE + DCF'!$S$41/TIR!S917,'DRE + DCF'!$U$41:$AD$41/TIR!T917:AC917,TIR!F917)</f>
        <v>56.216062021652697</v>
      </c>
      <c r="F917" s="100">
        <f>'DRE + DCF'!$AE$38*'DRE + DCF'!$AE$39*(1+G917)/(R917-G917)/AC917</f>
        <v>30.046157664151803</v>
      </c>
      <c r="G917" s="92">
        <f>R917*(1-'DRE + DCF'!$AE$39)</f>
        <v>0.11013129907586978</v>
      </c>
      <c r="H917" s="94">
        <f t="shared" si="98"/>
        <v>0.18355216512644965</v>
      </c>
      <c r="I917" s="94">
        <f t="shared" si="99"/>
        <v>0.18355216512644965</v>
      </c>
      <c r="J917" s="94">
        <f t="shared" si="99"/>
        <v>0.18355216512644965</v>
      </c>
      <c r="K917" s="94">
        <f t="shared" si="99"/>
        <v>0.18355216512644965</v>
      </c>
      <c r="L917" s="94">
        <f t="shared" si="99"/>
        <v>0.18355216512644965</v>
      </c>
      <c r="M917" s="94">
        <f t="shared" si="99"/>
        <v>0.18355216512644965</v>
      </c>
      <c r="N917" s="94">
        <f t="shared" si="99"/>
        <v>0.18355216512644965</v>
      </c>
      <c r="O917" s="94">
        <f t="shared" si="99"/>
        <v>0.18355216512644965</v>
      </c>
      <c r="P917" s="94">
        <f t="shared" si="99"/>
        <v>0.18355216512644965</v>
      </c>
      <c r="Q917" s="94">
        <f t="shared" ref="I917:R943" si="103">$D917</f>
        <v>0.18355216512644965</v>
      </c>
      <c r="R917" s="94">
        <f t="shared" si="103"/>
        <v>0.18355216512644965</v>
      </c>
      <c r="S917" s="93">
        <f>(1+H917)^((5-Dashboard!$F$9)*3/12)</f>
        <v>1.0879118370191811</v>
      </c>
      <c r="T917" s="93">
        <f t="shared" si="101"/>
        <v>1.287600410170745</v>
      </c>
      <c r="U917" s="93">
        <f t="shared" si="101"/>
        <v>1.5239422532752898</v>
      </c>
      <c r="V917" s="93">
        <f t="shared" si="101"/>
        <v>1.8036651533916495</v>
      </c>
      <c r="W917" s="93">
        <f t="shared" si="101"/>
        <v>2.1347317974598163</v>
      </c>
      <c r="X917" s="93">
        <f t="shared" si="101"/>
        <v>2.526566440847843</v>
      </c>
      <c r="Y917" s="93">
        <f t="shared" si="100"/>
        <v>2.9903231814012923</v>
      </c>
      <c r="Z917" s="93">
        <f t="shared" si="100"/>
        <v>3.5392034757753121</v>
      </c>
      <c r="AA917" s="93">
        <f t="shared" si="100"/>
        <v>4.1888319365769267</v>
      </c>
      <c r="AB917" s="93">
        <f t="shared" si="100"/>
        <v>4.9577011078864404</v>
      </c>
      <c r="AC917" s="95">
        <f t="shared" si="100"/>
        <v>5.8676978802887945</v>
      </c>
      <c r="AE917" s="96"/>
    </row>
    <row r="918" spans="3:31" ht="24.75" customHeight="1" x14ac:dyDescent="0.25">
      <c r="C918" s="91">
        <f>ABS(E918-Dashboard!$F$13)</f>
        <v>8.5434889058950745</v>
      </c>
      <c r="D918" s="92">
        <f t="shared" si="102"/>
        <v>0.18365216512644963</v>
      </c>
      <c r="E918" s="93" cm="1">
        <f t="array" ref="E918">SUM('DRE + DCF'!$S$41/TIR!S918,'DRE + DCF'!$U$41:$AD$41/TIR!T918:AC918,TIR!F918)</f>
        <v>56.163488905895072</v>
      </c>
      <c r="F918" s="100">
        <f>'DRE + DCF'!$AE$38*'DRE + DCF'!$AE$39*(1+G918)/(R918-G918)/AC918</f>
        <v>30.004790610988074</v>
      </c>
      <c r="G918" s="92">
        <f>R918*(1-'DRE + DCF'!$AE$39)</f>
        <v>0.11019129907586978</v>
      </c>
      <c r="H918" s="94">
        <f t="shared" si="98"/>
        <v>0.18365216512644963</v>
      </c>
      <c r="I918" s="94">
        <f t="shared" si="103"/>
        <v>0.18365216512644963</v>
      </c>
      <c r="J918" s="94">
        <f t="shared" si="103"/>
        <v>0.18365216512644963</v>
      </c>
      <c r="K918" s="94">
        <f t="shared" si="103"/>
        <v>0.18365216512644963</v>
      </c>
      <c r="L918" s="94">
        <f t="shared" si="103"/>
        <v>0.18365216512644963</v>
      </c>
      <c r="M918" s="94">
        <f t="shared" si="103"/>
        <v>0.18365216512644963</v>
      </c>
      <c r="N918" s="94">
        <f t="shared" si="103"/>
        <v>0.18365216512644963</v>
      </c>
      <c r="O918" s="94">
        <f t="shared" si="103"/>
        <v>0.18365216512644963</v>
      </c>
      <c r="P918" s="94">
        <f t="shared" si="103"/>
        <v>0.18365216512644963</v>
      </c>
      <c r="Q918" s="94">
        <f t="shared" si="103"/>
        <v>0.18365216512644963</v>
      </c>
      <c r="R918" s="94">
        <f t="shared" si="103"/>
        <v>0.18365216512644963</v>
      </c>
      <c r="S918" s="93">
        <f>(1+H918)^((5-Dashboard!$F$9)*3/12)</f>
        <v>1.0879577956549829</v>
      </c>
      <c r="T918" s="93">
        <f t="shared" si="101"/>
        <v>1.2877636003932198</v>
      </c>
      <c r="U918" s="93">
        <f t="shared" si="101"/>
        <v>1.5242641737764666</v>
      </c>
      <c r="V918" s="93">
        <f t="shared" si="101"/>
        <v>1.8041985895151935</v>
      </c>
      <c r="W918" s="93">
        <f t="shared" si="101"/>
        <v>2.1355435667977454</v>
      </c>
      <c r="X918" s="93">
        <f t="shared" si="101"/>
        <v>2.5277407665620117</v>
      </c>
      <c r="Y918" s="93">
        <f t="shared" si="100"/>
        <v>2.9919658312195163</v>
      </c>
      <c r="Z918" s="93">
        <f t="shared" si="100"/>
        <v>3.541446834107338</v>
      </c>
      <c r="AA918" s="93">
        <f t="shared" si="100"/>
        <v>4.1918412128713607</v>
      </c>
      <c r="AB918" s="93">
        <f t="shared" si="100"/>
        <v>4.9616819274814681</v>
      </c>
      <c r="AC918" s="95">
        <f t="shared" si="100"/>
        <v>5.8729055561322152</v>
      </c>
      <c r="AE918" s="96"/>
    </row>
    <row r="919" spans="3:31" ht="24.75" customHeight="1" x14ac:dyDescent="0.25">
      <c r="C919" s="91">
        <f>ABS(E919-Dashboard!$F$13)</f>
        <v>8.4909913063472615</v>
      </c>
      <c r="D919" s="92">
        <f t="shared" si="102"/>
        <v>0.18375216512644962</v>
      </c>
      <c r="E919" s="93" cm="1">
        <f t="array" ref="E919">SUM('DRE + DCF'!$S$41/TIR!S919,'DRE + DCF'!$U$41:$AD$41/TIR!T919:AC919,TIR!F919)</f>
        <v>56.110991306347259</v>
      </c>
      <c r="F919" s="100">
        <f>'DRE + DCF'!$AE$38*'DRE + DCF'!$AE$39*(1+G919)/(R919-G919)/AC919</f>
        <v>29.963491553217519</v>
      </c>
      <c r="G919" s="92">
        <f>R919*(1-'DRE + DCF'!$AE$39)</f>
        <v>0.11025129907586977</v>
      </c>
      <c r="H919" s="94">
        <f t="shared" si="98"/>
        <v>0.18375216512644962</v>
      </c>
      <c r="I919" s="94">
        <f t="shared" si="103"/>
        <v>0.18375216512644962</v>
      </c>
      <c r="J919" s="94">
        <f t="shared" si="103"/>
        <v>0.18375216512644962</v>
      </c>
      <c r="K919" s="94">
        <f t="shared" si="103"/>
        <v>0.18375216512644962</v>
      </c>
      <c r="L919" s="94">
        <f t="shared" si="103"/>
        <v>0.18375216512644962</v>
      </c>
      <c r="M919" s="94">
        <f t="shared" si="103"/>
        <v>0.18375216512644962</v>
      </c>
      <c r="N919" s="94">
        <f t="shared" si="103"/>
        <v>0.18375216512644962</v>
      </c>
      <c r="O919" s="94">
        <f t="shared" si="103"/>
        <v>0.18375216512644962</v>
      </c>
      <c r="P919" s="94">
        <f t="shared" si="103"/>
        <v>0.18375216512644962</v>
      </c>
      <c r="Q919" s="94">
        <f t="shared" si="103"/>
        <v>0.18375216512644962</v>
      </c>
      <c r="R919" s="94">
        <f t="shared" si="103"/>
        <v>0.18375216512644962</v>
      </c>
      <c r="S919" s="93">
        <f>(1+H919)^((5-Dashboard!$F$9)*3/12)</f>
        <v>1.0880037523494346</v>
      </c>
      <c r="T919" s="93">
        <f t="shared" si="101"/>
        <v>1.2879267975093447</v>
      </c>
      <c r="U919" s="93">
        <f t="shared" si="101"/>
        <v>1.5245861350760612</v>
      </c>
      <c r="V919" s="93">
        <f t="shared" si="101"/>
        <v>1.8047321383180532</v>
      </c>
      <c r="W919" s="93">
        <f t="shared" si="101"/>
        <v>2.1363555762072823</v>
      </c>
      <c r="X919" s="93">
        <f t="shared" si="101"/>
        <v>2.5289155388153342</v>
      </c>
      <c r="Y919" s="93">
        <f t="shared" si="100"/>
        <v>2.9936092444945737</v>
      </c>
      <c r="Z919" s="93">
        <f t="shared" si="100"/>
        <v>3.5436914247130065</v>
      </c>
      <c r="AA919" s="93">
        <f t="shared" si="100"/>
        <v>4.1948523965440536</v>
      </c>
      <c r="AB919" s="93">
        <f t="shared" si="100"/>
        <v>4.9656656067948992</v>
      </c>
      <c r="AC919" s="95">
        <f t="shared" si="100"/>
        <v>5.8781174133374066</v>
      </c>
      <c r="AE919" s="96"/>
    </row>
    <row r="920" spans="3:31" ht="24.75" customHeight="1" x14ac:dyDescent="0.25">
      <c r="C920" s="91">
        <f>ABS(E920-Dashboard!$F$13)</f>
        <v>8.4385690827142454</v>
      </c>
      <c r="D920" s="92">
        <f t="shared" si="102"/>
        <v>0.18385216512644961</v>
      </c>
      <c r="E920" s="93" cm="1">
        <f t="array" ref="E920">SUM('DRE + DCF'!$S$41/TIR!S920,'DRE + DCF'!$U$41:$AD$41/TIR!T920:AC920,TIR!F920)</f>
        <v>56.058569082714243</v>
      </c>
      <c r="F920" s="100">
        <f>'DRE + DCF'!$AE$38*'DRE + DCF'!$AE$39*(1+G920)/(R920-G920)/AC920</f>
        <v>29.922260356809893</v>
      </c>
      <c r="G920" s="92">
        <f>R920*(1-'DRE + DCF'!$AE$39)</f>
        <v>0.11031129907586977</v>
      </c>
      <c r="H920" s="94">
        <f t="shared" si="98"/>
        <v>0.18385216512644961</v>
      </c>
      <c r="I920" s="94">
        <f t="shared" si="103"/>
        <v>0.18385216512644961</v>
      </c>
      <c r="J920" s="94">
        <f t="shared" si="103"/>
        <v>0.18385216512644961</v>
      </c>
      <c r="K920" s="94">
        <f t="shared" si="103"/>
        <v>0.18385216512644961</v>
      </c>
      <c r="L920" s="94">
        <f t="shared" si="103"/>
        <v>0.18385216512644961</v>
      </c>
      <c r="M920" s="94">
        <f t="shared" si="103"/>
        <v>0.18385216512644961</v>
      </c>
      <c r="N920" s="94">
        <f t="shared" si="103"/>
        <v>0.18385216512644961</v>
      </c>
      <c r="O920" s="94">
        <f t="shared" si="103"/>
        <v>0.18385216512644961</v>
      </c>
      <c r="P920" s="94">
        <f t="shared" si="103"/>
        <v>0.18385216512644961</v>
      </c>
      <c r="Q920" s="94">
        <f t="shared" si="103"/>
        <v>0.18385216512644961</v>
      </c>
      <c r="R920" s="94">
        <f t="shared" si="103"/>
        <v>0.18385216512644961</v>
      </c>
      <c r="S920" s="93">
        <f>(1+H920)^((5-Dashboard!$F$9)*3/12)</f>
        <v>1.0880497071027819</v>
      </c>
      <c r="T920" s="93">
        <f t="shared" si="101"/>
        <v>1.2880900015188277</v>
      </c>
      <c r="U920" s="93">
        <f t="shared" si="101"/>
        <v>1.5249081371757958</v>
      </c>
      <c r="V920" s="93">
        <f t="shared" si="101"/>
        <v>1.8052657998145067</v>
      </c>
      <c r="W920" s="93">
        <f t="shared" si="101"/>
        <v>2.1371678257391356</v>
      </c>
      <c r="X920" s="93">
        <f t="shared" si="101"/>
        <v>2.5300907577398624</v>
      </c>
      <c r="Y920" s="93">
        <f t="shared" si="100"/>
        <v>2.9952534215167552</v>
      </c>
      <c r="Z920" s="93">
        <f t="shared" si="100"/>
        <v>3.5459372481650164</v>
      </c>
      <c r="AA920" s="93">
        <f t="shared" si="100"/>
        <v>4.1978654886426794</v>
      </c>
      <c r="AB920" s="93">
        <f t="shared" si="100"/>
        <v>4.9696521476392368</v>
      </c>
      <c r="AC920" s="95">
        <f t="shared" si="100"/>
        <v>5.8833334549080201</v>
      </c>
      <c r="AE920" s="96"/>
    </row>
    <row r="921" spans="3:31" ht="24.75" customHeight="1" x14ac:dyDescent="0.25">
      <c r="C921" s="91">
        <f>ABS(E921-Dashboard!$F$13)</f>
        <v>8.3862220950235908</v>
      </c>
      <c r="D921" s="92">
        <f t="shared" si="102"/>
        <v>0.1839521651264496</v>
      </c>
      <c r="E921" s="93" cm="1">
        <f t="array" ref="E921">SUM('DRE + DCF'!$S$41/TIR!S921,'DRE + DCF'!$U$41:$AD$41/TIR!T921:AC921,TIR!F921)</f>
        <v>56.006222095023588</v>
      </c>
      <c r="F921" s="100">
        <f>'DRE + DCF'!$AE$38*'DRE + DCF'!$AE$39*(1+G921)/(R921-G921)/AC921</f>
        <v>29.881096888051545</v>
      </c>
      <c r="G921" s="92">
        <f>R921*(1-'DRE + DCF'!$AE$39)</f>
        <v>0.11037129907586976</v>
      </c>
      <c r="H921" s="94">
        <f t="shared" si="98"/>
        <v>0.1839521651264496</v>
      </c>
      <c r="I921" s="94">
        <f t="shared" si="103"/>
        <v>0.1839521651264496</v>
      </c>
      <c r="J921" s="94">
        <f t="shared" si="103"/>
        <v>0.1839521651264496</v>
      </c>
      <c r="K921" s="94">
        <f t="shared" si="103"/>
        <v>0.1839521651264496</v>
      </c>
      <c r="L921" s="94">
        <f t="shared" si="103"/>
        <v>0.1839521651264496</v>
      </c>
      <c r="M921" s="94">
        <f t="shared" si="103"/>
        <v>0.1839521651264496</v>
      </c>
      <c r="N921" s="94">
        <f t="shared" si="103"/>
        <v>0.1839521651264496</v>
      </c>
      <c r="O921" s="94">
        <f t="shared" si="103"/>
        <v>0.1839521651264496</v>
      </c>
      <c r="P921" s="94">
        <f t="shared" si="103"/>
        <v>0.1839521651264496</v>
      </c>
      <c r="Q921" s="94">
        <f t="shared" si="103"/>
        <v>0.1839521651264496</v>
      </c>
      <c r="R921" s="94">
        <f t="shared" si="103"/>
        <v>0.1839521651264496</v>
      </c>
      <c r="S921" s="93">
        <f>(1+H921)^((5-Dashboard!$F$9)*3/12)</f>
        <v>1.0880956599152711</v>
      </c>
      <c r="T921" s="93">
        <f t="shared" si="101"/>
        <v>1.2882532124213781</v>
      </c>
      <c r="U921" s="93">
        <f t="shared" si="101"/>
        <v>1.5252301800773946</v>
      </c>
      <c r="V921" s="93">
        <f t="shared" si="101"/>
        <v>1.805799574018836</v>
      </c>
      <c r="W921" s="93">
        <f t="shared" si="101"/>
        <v>2.1379803154440209</v>
      </c>
      <c r="X921" s="93">
        <f t="shared" si="101"/>
        <v>2.5312664234676783</v>
      </c>
      <c r="Y921" s="93">
        <f t="shared" si="100"/>
        <v>2.996898362576442</v>
      </c>
      <c r="Z921" s="93">
        <f t="shared" si="100"/>
        <v>3.54818430503629</v>
      </c>
      <c r="AA921" s="93">
        <f t="shared" si="100"/>
        <v>4.2008804902154022</v>
      </c>
      <c r="AB921" s="93">
        <f t="shared" si="100"/>
        <v>4.9736415518279857</v>
      </c>
      <c r="AC921" s="95">
        <f t="shared" si="100"/>
        <v>5.8885536838496177</v>
      </c>
      <c r="AE921" s="96"/>
    </row>
    <row r="922" spans="3:31" ht="24.75" customHeight="1" x14ac:dyDescent="0.25">
      <c r="C922" s="91">
        <f>ABS(E922-Dashboard!$F$13)</f>
        <v>8.3339502036246742</v>
      </c>
      <c r="D922" s="92">
        <f t="shared" si="102"/>
        <v>0.18405216512644959</v>
      </c>
      <c r="E922" s="93" cm="1">
        <f t="array" ref="E922">SUM('DRE + DCF'!$S$41/TIR!S922,'DRE + DCF'!$U$41:$AD$41/TIR!T922:AC922,TIR!F922)</f>
        <v>55.953950203624672</v>
      </c>
      <c r="F922" s="100">
        <f>'DRE + DCF'!$AE$38*'DRE + DCF'!$AE$39*(1+G922)/(R922-G922)/AC922</f>
        <v>29.840001013544573</v>
      </c>
      <c r="G922" s="92">
        <f>R922*(1-'DRE + DCF'!$AE$39)</f>
        <v>0.11043129907586975</v>
      </c>
      <c r="H922" s="94">
        <f t="shared" si="98"/>
        <v>0.18405216512644959</v>
      </c>
      <c r="I922" s="94">
        <f t="shared" si="103"/>
        <v>0.18405216512644959</v>
      </c>
      <c r="J922" s="94">
        <f t="shared" si="103"/>
        <v>0.18405216512644959</v>
      </c>
      <c r="K922" s="94">
        <f t="shared" si="103"/>
        <v>0.18405216512644959</v>
      </c>
      <c r="L922" s="94">
        <f t="shared" si="103"/>
        <v>0.18405216512644959</v>
      </c>
      <c r="M922" s="94">
        <f t="shared" si="103"/>
        <v>0.18405216512644959</v>
      </c>
      <c r="N922" s="94">
        <f t="shared" si="103"/>
        <v>0.18405216512644959</v>
      </c>
      <c r="O922" s="94">
        <f t="shared" si="103"/>
        <v>0.18405216512644959</v>
      </c>
      <c r="P922" s="94">
        <f t="shared" si="103"/>
        <v>0.18405216512644959</v>
      </c>
      <c r="Q922" s="94">
        <f t="shared" si="103"/>
        <v>0.18405216512644959</v>
      </c>
      <c r="R922" s="94">
        <f t="shared" si="103"/>
        <v>0.18405216512644959</v>
      </c>
      <c r="S922" s="93">
        <f>(1+H922)^((5-Dashboard!$F$9)*3/12)</f>
        <v>1.0881416107871482</v>
      </c>
      <c r="T922" s="93">
        <f t="shared" si="101"/>
        <v>1.2884164302167052</v>
      </c>
      <c r="U922" s="93">
        <f t="shared" si="101"/>
        <v>1.5255522637825807</v>
      </c>
      <c r="V922" s="93">
        <f t="shared" si="101"/>
        <v>1.806333460945321</v>
      </c>
      <c r="W922" s="93">
        <f t="shared" si="101"/>
        <v>2.1387930453726605</v>
      </c>
      <c r="X922" s="93">
        <f t="shared" si="101"/>
        <v>2.5324425361308913</v>
      </c>
      <c r="Y922" s="93">
        <f t="shared" si="100"/>
        <v>2.9985440679640987</v>
      </c>
      <c r="Z922" s="93">
        <f t="shared" si="100"/>
        <v>3.5504325958999625</v>
      </c>
      <c r="AA922" s="93">
        <f t="shared" si="100"/>
        <v>4.2038974023108713</v>
      </c>
      <c r="AB922" s="93">
        <f t="shared" si="100"/>
        <v>4.9776338211756439</v>
      </c>
      <c r="AC922" s="95">
        <f t="shared" si="100"/>
        <v>5.8937781031696632</v>
      </c>
      <c r="AE922" s="96"/>
    </row>
    <row r="923" spans="3:31" ht="24.75" customHeight="1" x14ac:dyDescent="0.25">
      <c r="C923" s="91">
        <f>ABS(E923-Dashboard!$F$13)</f>
        <v>8.2817532691877176</v>
      </c>
      <c r="D923" s="92">
        <f t="shared" si="102"/>
        <v>0.18415216512644958</v>
      </c>
      <c r="E923" s="93" cm="1">
        <f t="array" ref="E923">SUM('DRE + DCF'!$S$41/TIR!S923,'DRE + DCF'!$U$41:$AD$41/TIR!T923:AC923,TIR!F923)</f>
        <v>55.901753269187715</v>
      </c>
      <c r="F923" s="100">
        <f>'DRE + DCF'!$AE$38*'DRE + DCF'!$AE$39*(1+G923)/(R923-G923)/AC923</f>
        <v>29.798972600205889</v>
      </c>
      <c r="G923" s="92">
        <f>R923*(1-'DRE + DCF'!$AE$39)</f>
        <v>0.11049129907586974</v>
      </c>
      <c r="H923" s="94">
        <f t="shared" si="98"/>
        <v>0.18415216512644958</v>
      </c>
      <c r="I923" s="94">
        <f t="shared" si="103"/>
        <v>0.18415216512644958</v>
      </c>
      <c r="J923" s="94">
        <f t="shared" si="103"/>
        <v>0.18415216512644958</v>
      </c>
      <c r="K923" s="94">
        <f t="shared" si="103"/>
        <v>0.18415216512644958</v>
      </c>
      <c r="L923" s="94">
        <f t="shared" si="103"/>
        <v>0.18415216512644958</v>
      </c>
      <c r="M923" s="94">
        <f t="shared" si="103"/>
        <v>0.18415216512644958</v>
      </c>
      <c r="N923" s="94">
        <f t="shared" si="103"/>
        <v>0.18415216512644958</v>
      </c>
      <c r="O923" s="94">
        <f t="shared" si="103"/>
        <v>0.18415216512644958</v>
      </c>
      <c r="P923" s="94">
        <f t="shared" si="103"/>
        <v>0.18415216512644958</v>
      </c>
      <c r="Q923" s="94">
        <f t="shared" si="103"/>
        <v>0.18415216512644958</v>
      </c>
      <c r="R923" s="94">
        <f t="shared" si="103"/>
        <v>0.18415216512644958</v>
      </c>
      <c r="S923" s="93">
        <f>(1+H923)^((5-Dashboard!$F$9)*3/12)</f>
        <v>1.0881875597186588</v>
      </c>
      <c r="T923" s="93">
        <f t="shared" si="101"/>
        <v>1.2885796549045174</v>
      </c>
      <c r="U923" s="93">
        <f t="shared" si="101"/>
        <v>1.5258743882930774</v>
      </c>
      <c r="V923" s="93">
        <f t="shared" si="101"/>
        <v>1.8068674606082444</v>
      </c>
      <c r="W923" s="93">
        <f t="shared" si="101"/>
        <v>2.1396060155757826</v>
      </c>
      <c r="X923" s="93">
        <f t="shared" si="101"/>
        <v>2.5336190958616389</v>
      </c>
      <c r="Y923" s="93">
        <f t="shared" si="100"/>
        <v>3.0001905379702771</v>
      </c>
      <c r="Z923" s="93">
        <f t="shared" si="100"/>
        <v>3.5526821213293909</v>
      </c>
      <c r="AA923" s="93">
        <f t="shared" si="100"/>
        <v>4.206916225978226</v>
      </c>
      <c r="AB923" s="93">
        <f t="shared" si="100"/>
        <v>4.9816289574977084</v>
      </c>
      <c r="AC923" s="95">
        <f t="shared" si="100"/>
        <v>5.8990067158775288</v>
      </c>
      <c r="AE923" s="96"/>
    </row>
    <row r="924" spans="3:31" ht="24.75" customHeight="1" x14ac:dyDescent="0.25">
      <c r="C924" s="91">
        <f>ABS(E924-Dashboard!$F$13)</f>
        <v>8.2296311527029999</v>
      </c>
      <c r="D924" s="92">
        <f t="shared" si="102"/>
        <v>0.18425216512644957</v>
      </c>
      <c r="E924" s="93" cm="1">
        <f t="array" ref="E924">SUM('DRE + DCF'!$S$41/TIR!S924,'DRE + DCF'!$U$41:$AD$41/TIR!T924:AC924,TIR!F924)</f>
        <v>55.849631152702997</v>
      </c>
      <c r="F924" s="100">
        <f>'DRE + DCF'!$AE$38*'DRE + DCF'!$AE$39*(1+G924)/(R924-G924)/AC924</f>
        <v>29.758011515266436</v>
      </c>
      <c r="G924" s="92">
        <f>R924*(1-'DRE + DCF'!$AE$39)</f>
        <v>0.11055129907586973</v>
      </c>
      <c r="H924" s="94">
        <f t="shared" si="98"/>
        <v>0.18425216512644957</v>
      </c>
      <c r="I924" s="94">
        <f t="shared" si="103"/>
        <v>0.18425216512644957</v>
      </c>
      <c r="J924" s="94">
        <f t="shared" si="103"/>
        <v>0.18425216512644957</v>
      </c>
      <c r="K924" s="94">
        <f t="shared" si="103"/>
        <v>0.18425216512644957</v>
      </c>
      <c r="L924" s="94">
        <f t="shared" si="103"/>
        <v>0.18425216512644957</v>
      </c>
      <c r="M924" s="94">
        <f t="shared" si="103"/>
        <v>0.18425216512644957</v>
      </c>
      <c r="N924" s="94">
        <f t="shared" si="103"/>
        <v>0.18425216512644957</v>
      </c>
      <c r="O924" s="94">
        <f t="shared" si="103"/>
        <v>0.18425216512644957</v>
      </c>
      <c r="P924" s="94">
        <f t="shared" si="103"/>
        <v>0.18425216512644957</v>
      </c>
      <c r="Q924" s="94">
        <f t="shared" si="103"/>
        <v>0.18425216512644957</v>
      </c>
      <c r="R924" s="94">
        <f t="shared" si="103"/>
        <v>0.18425216512644957</v>
      </c>
      <c r="S924" s="93">
        <f>(1+H924)^((5-Dashboard!$F$9)*3/12)</f>
        <v>1.0882335067100486</v>
      </c>
      <c r="T924" s="93">
        <f t="shared" si="101"/>
        <v>1.2887428864845236</v>
      </c>
      <c r="U924" s="93">
        <f t="shared" si="101"/>
        <v>1.5261965536106072</v>
      </c>
      <c r="V924" s="93">
        <f t="shared" si="101"/>
        <v>1.8074015730218869</v>
      </c>
      <c r="W924" s="93">
        <f t="shared" si="101"/>
        <v>2.1404192261041199</v>
      </c>
      <c r="X924" s="93">
        <f t="shared" si="101"/>
        <v>2.5347961027920833</v>
      </c>
      <c r="Y924" s="93">
        <f t="shared" si="100"/>
        <v>3.0018377728856107</v>
      </c>
      <c r="Z924" s="93">
        <f t="shared" si="100"/>
        <v>3.5549328818981438</v>
      </c>
      <c r="AA924" s="93">
        <f t="shared" si="100"/>
        <v>4.2099369622670855</v>
      </c>
      <c r="AB924" s="93">
        <f t="shared" si="100"/>
        <v>4.985626962610664</v>
      </c>
      <c r="AC924" s="95">
        <f t="shared" si="100"/>
        <v>5.904239524984483</v>
      </c>
      <c r="AE924" s="96"/>
    </row>
    <row r="925" spans="3:31" ht="24.75" customHeight="1" x14ac:dyDescent="0.25">
      <c r="C925" s="91">
        <f>ABS(E925-Dashboard!$F$13)</f>
        <v>8.1775837154797628</v>
      </c>
      <c r="D925" s="92">
        <f t="shared" si="102"/>
        <v>0.18435216512644956</v>
      </c>
      <c r="E925" s="93" cm="1">
        <f t="array" ref="E925">SUM('DRE + DCF'!$S$41/TIR!S925,'DRE + DCF'!$U$41:$AD$41/TIR!T925:AC925,TIR!F925)</f>
        <v>55.79758371547976</v>
      </c>
      <c r="F925" s="100">
        <f>'DRE + DCF'!$AE$38*'DRE + DCF'!$AE$39*(1+G925)/(R925-G925)/AC925</f>
        <v>29.717117626270134</v>
      </c>
      <c r="G925" s="92">
        <f>R925*(1-'DRE + DCF'!$AE$39)</f>
        <v>0.11061129907586974</v>
      </c>
      <c r="H925" s="94">
        <f t="shared" si="98"/>
        <v>0.18435216512644956</v>
      </c>
      <c r="I925" s="94">
        <f t="shared" si="103"/>
        <v>0.18435216512644956</v>
      </c>
      <c r="J925" s="94">
        <f t="shared" si="103"/>
        <v>0.18435216512644956</v>
      </c>
      <c r="K925" s="94">
        <f t="shared" si="103"/>
        <v>0.18435216512644956</v>
      </c>
      <c r="L925" s="94">
        <f t="shared" si="103"/>
        <v>0.18435216512644956</v>
      </c>
      <c r="M925" s="94">
        <f t="shared" si="103"/>
        <v>0.18435216512644956</v>
      </c>
      <c r="N925" s="94">
        <f t="shared" si="103"/>
        <v>0.18435216512644956</v>
      </c>
      <c r="O925" s="94">
        <f t="shared" si="103"/>
        <v>0.18435216512644956</v>
      </c>
      <c r="P925" s="94">
        <f t="shared" si="103"/>
        <v>0.18435216512644956</v>
      </c>
      <c r="Q925" s="94">
        <f t="shared" si="103"/>
        <v>0.18435216512644956</v>
      </c>
      <c r="R925" s="94">
        <f t="shared" si="103"/>
        <v>0.18435216512644956</v>
      </c>
      <c r="S925" s="93">
        <f>(1+H925)^((5-Dashboard!$F$9)*3/12)</f>
        <v>1.0882794517615637</v>
      </c>
      <c r="T925" s="93">
        <f t="shared" si="101"/>
        <v>1.2889061249564333</v>
      </c>
      <c r="U925" s="93">
        <f t="shared" si="101"/>
        <v>1.5265187597368939</v>
      </c>
      <c r="V925" s="93">
        <f t="shared" si="101"/>
        <v>1.8079357982005326</v>
      </c>
      <c r="W925" s="93">
        <f t="shared" si="101"/>
        <v>2.1412326770084165</v>
      </c>
      <c r="X925" s="93">
        <f t="shared" si="101"/>
        <v>2.5359735570544215</v>
      </c>
      <c r="Y925" s="93">
        <f t="shared" si="100"/>
        <v>3.0034857730008278</v>
      </c>
      <c r="Z925" s="93">
        <f t="shared" si="100"/>
        <v>3.5571848781800179</v>
      </c>
      <c r="AA925" s="93">
        <f t="shared" si="100"/>
        <v>4.2129596122275697</v>
      </c>
      <c r="AB925" s="93">
        <f t="shared" si="100"/>
        <v>4.9896278383320087</v>
      </c>
      <c r="AC925" s="95">
        <f t="shared" si="100"/>
        <v>5.90947653350372</v>
      </c>
      <c r="AE925" s="96"/>
    </row>
    <row r="926" spans="3:31" ht="24.75" customHeight="1" x14ac:dyDescent="0.25">
      <c r="C926" s="91">
        <f>ABS(E926-Dashboard!$F$13)</f>
        <v>8.1256108191455709</v>
      </c>
      <c r="D926" s="92">
        <f t="shared" si="102"/>
        <v>0.18445216512644955</v>
      </c>
      <c r="E926" s="93" cm="1">
        <f t="array" ref="E926">SUM('DRE + DCF'!$S$41/TIR!S926,'DRE + DCF'!$U$41:$AD$41/TIR!T926:AC926,TIR!F926)</f>
        <v>55.745610819145568</v>
      </c>
      <c r="F926" s="100">
        <f>'DRE + DCF'!$AE$38*'DRE + DCF'!$AE$39*(1+G926)/(R926-G926)/AC926</f>
        <v>29.676290801073176</v>
      </c>
      <c r="G926" s="92">
        <f>R926*(1-'DRE + DCF'!$AE$39)</f>
        <v>0.11067129907586973</v>
      </c>
      <c r="H926" s="94">
        <f t="shared" si="98"/>
        <v>0.18445216512644955</v>
      </c>
      <c r="I926" s="94">
        <f t="shared" si="103"/>
        <v>0.18445216512644955</v>
      </c>
      <c r="J926" s="94">
        <f t="shared" si="103"/>
        <v>0.18445216512644955</v>
      </c>
      <c r="K926" s="94">
        <f t="shared" si="103"/>
        <v>0.18445216512644955</v>
      </c>
      <c r="L926" s="94">
        <f t="shared" si="103"/>
        <v>0.18445216512644955</v>
      </c>
      <c r="M926" s="94">
        <f t="shared" si="103"/>
        <v>0.18445216512644955</v>
      </c>
      <c r="N926" s="94">
        <f t="shared" si="103"/>
        <v>0.18445216512644955</v>
      </c>
      <c r="O926" s="94">
        <f t="shared" si="103"/>
        <v>0.18445216512644955</v>
      </c>
      <c r="P926" s="94">
        <f t="shared" si="103"/>
        <v>0.18445216512644955</v>
      </c>
      <c r="Q926" s="94">
        <f t="shared" si="103"/>
        <v>0.18445216512644955</v>
      </c>
      <c r="R926" s="94">
        <f t="shared" si="103"/>
        <v>0.18445216512644955</v>
      </c>
      <c r="S926" s="93">
        <f>(1+H926)^((5-Dashboard!$F$9)*3/12)</f>
        <v>1.0883253948734493</v>
      </c>
      <c r="T926" s="93">
        <f t="shared" si="101"/>
        <v>1.2890693703199549</v>
      </c>
      <c r="U926" s="93">
        <f t="shared" si="101"/>
        <v>1.5268410066736595</v>
      </c>
      <c r="V926" s="93">
        <f t="shared" si="101"/>
        <v>1.8084701361584636</v>
      </c>
      <c r="W926" s="93">
        <f t="shared" si="101"/>
        <v>2.1420463683394173</v>
      </c>
      <c r="X926" s="93">
        <f t="shared" si="101"/>
        <v>2.5371514587808708</v>
      </c>
      <c r="Y926" s="93">
        <f t="shared" si="100"/>
        <v>3.0051345386067321</v>
      </c>
      <c r="Z926" s="93">
        <f t="shared" si="100"/>
        <v>3.5594381107490176</v>
      </c>
      <c r="AA926" s="93">
        <f t="shared" si="100"/>
        <v>4.2159841769102728</v>
      </c>
      <c r="AB926" s="93">
        <f t="shared" si="100"/>
        <v>4.993631586480225</v>
      </c>
      <c r="AC926" s="95">
        <f t="shared" si="100"/>
        <v>5.9147177444503294</v>
      </c>
      <c r="AE926" s="96"/>
    </row>
    <row r="927" spans="3:31" ht="24.75" customHeight="1" x14ac:dyDescent="0.25">
      <c r="C927" s="91">
        <f>ABS(E927-Dashboard!$F$13)</f>
        <v>8.073712325645225</v>
      </c>
      <c r="D927" s="92">
        <f t="shared" si="102"/>
        <v>0.18455216512644954</v>
      </c>
      <c r="E927" s="93" cm="1">
        <f t="array" ref="E927">SUM('DRE + DCF'!$S$41/TIR!S927,'DRE + DCF'!$U$41:$AD$41/TIR!T927:AC927,TIR!F927)</f>
        <v>55.693712325645222</v>
      </c>
      <c r="F927" s="100">
        <f>'DRE + DCF'!$AE$38*'DRE + DCF'!$AE$39*(1+G927)/(R927-G927)/AC927</f>
        <v>29.635530907843044</v>
      </c>
      <c r="G927" s="92">
        <f>R927*(1-'DRE + DCF'!$AE$39)</f>
        <v>0.11073129907586972</v>
      </c>
      <c r="H927" s="94">
        <f t="shared" si="98"/>
        <v>0.18455216512644954</v>
      </c>
      <c r="I927" s="94">
        <f t="shared" si="103"/>
        <v>0.18455216512644954</v>
      </c>
      <c r="J927" s="94">
        <f t="shared" si="103"/>
        <v>0.18455216512644954</v>
      </c>
      <c r="K927" s="94">
        <f t="shared" si="103"/>
        <v>0.18455216512644954</v>
      </c>
      <c r="L927" s="94">
        <f t="shared" si="103"/>
        <v>0.18455216512644954</v>
      </c>
      <c r="M927" s="94">
        <f t="shared" si="103"/>
        <v>0.18455216512644954</v>
      </c>
      <c r="N927" s="94">
        <f t="shared" si="103"/>
        <v>0.18455216512644954</v>
      </c>
      <c r="O927" s="94">
        <f t="shared" si="103"/>
        <v>0.18455216512644954</v>
      </c>
      <c r="P927" s="94">
        <f t="shared" si="103"/>
        <v>0.18455216512644954</v>
      </c>
      <c r="Q927" s="94">
        <f t="shared" si="103"/>
        <v>0.18455216512644954</v>
      </c>
      <c r="R927" s="94">
        <f t="shared" si="103"/>
        <v>0.18455216512644954</v>
      </c>
      <c r="S927" s="93">
        <f>(1+H927)^((5-Dashboard!$F$9)*3/12)</f>
        <v>1.0883713360459515</v>
      </c>
      <c r="T927" s="93">
        <f t="shared" si="101"/>
        <v>1.2892326225747983</v>
      </c>
      <c r="U927" s="93">
        <f t="shared" si="101"/>
        <v>1.5271632944226279</v>
      </c>
      <c r="V927" s="93">
        <f t="shared" si="101"/>
        <v>1.8090045869099654</v>
      </c>
      <c r="W927" s="93">
        <f t="shared" si="101"/>
        <v>2.1428603001478779</v>
      </c>
      <c r="X927" s="93">
        <f t="shared" si="101"/>
        <v>2.5383298081036823</v>
      </c>
      <c r="Y927" s="93">
        <f t="shared" si="100"/>
        <v>3.0067840699942217</v>
      </c>
      <c r="Z927" s="93">
        <f t="shared" si="100"/>
        <v>3.5616925801793728</v>
      </c>
      <c r="AA927" s="93">
        <f t="shared" si="100"/>
        <v>4.2190106573662867</v>
      </c>
      <c r="AB927" s="93">
        <f t="shared" si="100"/>
        <v>4.9976382088747995</v>
      </c>
      <c r="AC927" s="95">
        <f t="shared" si="100"/>
        <v>5.9199631608413146</v>
      </c>
      <c r="AE927" s="96"/>
    </row>
    <row r="928" spans="3:31" ht="24.75" customHeight="1" x14ac:dyDescent="0.25">
      <c r="C928" s="91">
        <f>ABS(E928-Dashboard!$F$13)</f>
        <v>8.0218880972400584</v>
      </c>
      <c r="D928" s="92">
        <f t="shared" si="102"/>
        <v>0.18465216512644952</v>
      </c>
      <c r="E928" s="93" cm="1">
        <f t="array" ref="E928">SUM('DRE + DCF'!$S$41/TIR!S928,'DRE + DCF'!$U$41:$AD$41/TIR!T928:AC928,TIR!F928)</f>
        <v>55.641888097240056</v>
      </c>
      <c r="F928" s="100">
        <f>'DRE + DCF'!$AE$38*'DRE + DCF'!$AE$39*(1+G928)/(R928-G928)/AC928</f>
        <v>29.594837815057691</v>
      </c>
      <c r="G928" s="92">
        <f>R928*(1-'DRE + DCF'!$AE$39)</f>
        <v>0.11079129907586971</v>
      </c>
      <c r="H928" s="94">
        <f t="shared" si="98"/>
        <v>0.18465216512644952</v>
      </c>
      <c r="I928" s="94">
        <f t="shared" si="103"/>
        <v>0.18465216512644952</v>
      </c>
      <c r="J928" s="94">
        <f t="shared" si="103"/>
        <v>0.18465216512644952</v>
      </c>
      <c r="K928" s="94">
        <f t="shared" si="103"/>
        <v>0.18465216512644952</v>
      </c>
      <c r="L928" s="94">
        <f t="shared" si="103"/>
        <v>0.18465216512644952</v>
      </c>
      <c r="M928" s="94">
        <f t="shared" si="103"/>
        <v>0.18465216512644952</v>
      </c>
      <c r="N928" s="94">
        <f t="shared" si="103"/>
        <v>0.18465216512644952</v>
      </c>
      <c r="O928" s="94">
        <f t="shared" si="103"/>
        <v>0.18465216512644952</v>
      </c>
      <c r="P928" s="94">
        <f t="shared" si="103"/>
        <v>0.18465216512644952</v>
      </c>
      <c r="Q928" s="94">
        <f t="shared" si="103"/>
        <v>0.18465216512644952</v>
      </c>
      <c r="R928" s="94">
        <f t="shared" si="103"/>
        <v>0.18465216512644952</v>
      </c>
      <c r="S928" s="93">
        <f>(1+H928)^((5-Dashboard!$F$9)*3/12)</f>
        <v>1.0884172752793155</v>
      </c>
      <c r="T928" s="93">
        <f t="shared" si="101"/>
        <v>1.2893958817206719</v>
      </c>
      <c r="U928" s="93">
        <f t="shared" si="101"/>
        <v>1.5274856229855212</v>
      </c>
      <c r="V928" s="93">
        <f t="shared" si="101"/>
        <v>1.809539150469321</v>
      </c>
      <c r="W928" s="93">
        <f t="shared" si="101"/>
        <v>2.1436744724845571</v>
      </c>
      <c r="X928" s="93">
        <f t="shared" si="101"/>
        <v>2.5395086051551301</v>
      </c>
      <c r="Y928" s="93">
        <f t="shared" si="100"/>
        <v>3.0084343674542744</v>
      </c>
      <c r="Z928" s="93">
        <f t="shared" si="100"/>
        <v>3.5639482870455264</v>
      </c>
      <c r="AA928" s="93">
        <f t="shared" si="100"/>
        <v>4.2220390546471833</v>
      </c>
      <c r="AB928" s="93">
        <f t="shared" si="100"/>
        <v>5.0016477073362138</v>
      </c>
      <c r="AC928" s="95">
        <f t="shared" si="100"/>
        <v>5.9252127856955878</v>
      </c>
      <c r="AE928" s="96"/>
    </row>
    <row r="929" spans="3:31" ht="24.75" customHeight="1" x14ac:dyDescent="0.25">
      <c r="C929" s="91">
        <f>ABS(E929-Dashboard!$F$13)</f>
        <v>7.970137996506871</v>
      </c>
      <c r="D929" s="92">
        <f t="shared" si="102"/>
        <v>0.18475216512644951</v>
      </c>
      <c r="E929" s="93" cm="1">
        <f t="array" ref="E929">SUM('DRE + DCF'!$S$41/TIR!S929,'DRE + DCF'!$U$41:$AD$41/TIR!T929:AC929,TIR!F929)</f>
        <v>55.590137996506868</v>
      </c>
      <c r="F929" s="100">
        <f>'DRE + DCF'!$AE$38*'DRE + DCF'!$AE$39*(1+G929)/(R929-G929)/AC929</f>
        <v>29.55421139150463</v>
      </c>
      <c r="G929" s="92">
        <f>R929*(1-'DRE + DCF'!$AE$39)</f>
        <v>0.1108512990758697</v>
      </c>
      <c r="H929" s="94">
        <f t="shared" si="98"/>
        <v>0.18475216512644951</v>
      </c>
      <c r="I929" s="94">
        <f t="shared" si="103"/>
        <v>0.18475216512644951</v>
      </c>
      <c r="J929" s="94">
        <f t="shared" si="103"/>
        <v>0.18475216512644951</v>
      </c>
      <c r="K929" s="94">
        <f t="shared" si="103"/>
        <v>0.18475216512644951</v>
      </c>
      <c r="L929" s="94">
        <f t="shared" si="103"/>
        <v>0.18475216512644951</v>
      </c>
      <c r="M929" s="94">
        <f t="shared" si="103"/>
        <v>0.18475216512644951</v>
      </c>
      <c r="N929" s="94">
        <f t="shared" si="103"/>
        <v>0.18475216512644951</v>
      </c>
      <c r="O929" s="94">
        <f t="shared" si="103"/>
        <v>0.18475216512644951</v>
      </c>
      <c r="P929" s="94">
        <f t="shared" si="103"/>
        <v>0.18475216512644951</v>
      </c>
      <c r="Q929" s="94">
        <f t="shared" si="103"/>
        <v>0.18475216512644951</v>
      </c>
      <c r="R929" s="94">
        <f t="shared" si="103"/>
        <v>0.18475216512644951</v>
      </c>
      <c r="S929" s="93">
        <f>(1+H929)^((5-Dashboard!$F$9)*3/12)</f>
        <v>1.0884632125737872</v>
      </c>
      <c r="T929" s="93">
        <f t="shared" si="101"/>
        <v>1.2895591477572852</v>
      </c>
      <c r="U929" s="93">
        <f t="shared" si="101"/>
        <v>1.5278079923640626</v>
      </c>
      <c r="V929" s="93">
        <f t="shared" si="101"/>
        <v>1.8100738268508172</v>
      </c>
      <c r="W929" s="93">
        <f t="shared" si="101"/>
        <v>2.1444888854002238</v>
      </c>
      <c r="X929" s="93">
        <f t="shared" si="101"/>
        <v>2.5406878500675214</v>
      </c>
      <c r="Y929" s="93">
        <f t="shared" si="100"/>
        <v>3.0100854312779597</v>
      </c>
      <c r="Z929" s="93">
        <f t="shared" si="100"/>
        <v>3.5662052319221451</v>
      </c>
      <c r="AA929" s="93">
        <f t="shared" si="100"/>
        <v>4.2250693698050332</v>
      </c>
      <c r="AB929" s="93">
        <f t="shared" si="100"/>
        <v>5.0056600836859566</v>
      </c>
      <c r="AC929" s="95">
        <f t="shared" si="100"/>
        <v>5.9304666220339808</v>
      </c>
      <c r="AE929" s="96"/>
    </row>
    <row r="930" spans="3:31" ht="24.75" customHeight="1" x14ac:dyDescent="0.25">
      <c r="C930" s="91">
        <f>ABS(E930-Dashboard!$F$13)</f>
        <v>7.9184618863372904</v>
      </c>
      <c r="D930" s="92">
        <f t="shared" si="102"/>
        <v>0.1848521651264495</v>
      </c>
      <c r="E930" s="93" cm="1">
        <f t="array" ref="E930">SUM('DRE + DCF'!$S$41/TIR!S930,'DRE + DCF'!$U$41:$AD$41/TIR!T930:AC930,TIR!F930)</f>
        <v>55.538461886337288</v>
      </c>
      <c r="F930" s="100">
        <f>'DRE + DCF'!$AE$38*'DRE + DCF'!$AE$39*(1+G930)/(R930-G930)/AC930</f>
        <v>29.51365150628013</v>
      </c>
      <c r="G930" s="92">
        <f>R930*(1-'DRE + DCF'!$AE$39)</f>
        <v>0.1109112990758697</v>
      </c>
      <c r="H930" s="94">
        <f t="shared" si="98"/>
        <v>0.1848521651264495</v>
      </c>
      <c r="I930" s="94">
        <f t="shared" si="103"/>
        <v>0.1848521651264495</v>
      </c>
      <c r="J930" s="94">
        <f t="shared" si="103"/>
        <v>0.1848521651264495</v>
      </c>
      <c r="K930" s="94">
        <f t="shared" si="103"/>
        <v>0.1848521651264495</v>
      </c>
      <c r="L930" s="94">
        <f t="shared" si="103"/>
        <v>0.1848521651264495</v>
      </c>
      <c r="M930" s="94">
        <f t="shared" si="103"/>
        <v>0.1848521651264495</v>
      </c>
      <c r="N930" s="94">
        <f t="shared" si="103"/>
        <v>0.1848521651264495</v>
      </c>
      <c r="O930" s="94">
        <f t="shared" si="103"/>
        <v>0.1848521651264495</v>
      </c>
      <c r="P930" s="94">
        <f t="shared" si="103"/>
        <v>0.1848521651264495</v>
      </c>
      <c r="Q930" s="94">
        <f t="shared" si="103"/>
        <v>0.1848521651264495</v>
      </c>
      <c r="R930" s="94">
        <f t="shared" si="103"/>
        <v>0.1848521651264495</v>
      </c>
      <c r="S930" s="93">
        <f>(1+H930)^((5-Dashboard!$F$9)*3/12)</f>
        <v>1.0885091479296118</v>
      </c>
      <c r="T930" s="93">
        <f t="shared" si="101"/>
        <v>1.2897224206843472</v>
      </c>
      <c r="U930" s="93">
        <f t="shared" si="101"/>
        <v>1.5281304025599742</v>
      </c>
      <c r="V930" s="93">
        <f t="shared" si="101"/>
        <v>1.8106086160687382</v>
      </c>
      <c r="W930" s="93">
        <f t="shared" si="101"/>
        <v>2.1453035389456487</v>
      </c>
      <c r="X930" s="93">
        <f t="shared" si="101"/>
        <v>2.5418675429731863</v>
      </c>
      <c r="Y930" s="93">
        <f t="shared" si="100"/>
        <v>3.0117372617564282</v>
      </c>
      <c r="Z930" s="93">
        <f t="shared" si="100"/>
        <v>3.5684634153841079</v>
      </c>
      <c r="AA930" s="93">
        <f t="shared" si="100"/>
        <v>4.2281016038923847</v>
      </c>
      <c r="AB930" s="93">
        <f t="shared" si="100"/>
        <v>5.0096753397465053</v>
      </c>
      <c r="AC930" s="95">
        <f t="shared" si="100"/>
        <v>5.9357246728792274</v>
      </c>
      <c r="AE930" s="96"/>
    </row>
    <row r="931" spans="3:31" ht="24.75" customHeight="1" x14ac:dyDescent="0.25">
      <c r="C931" s="91">
        <f>ABS(E931-Dashboard!$F$13)</f>
        <v>7.8668596299366769</v>
      </c>
      <c r="D931" s="92">
        <f t="shared" si="102"/>
        <v>0.18495216512644949</v>
      </c>
      <c r="E931" s="93" cm="1">
        <f t="array" ref="E931">SUM('DRE + DCF'!$S$41/TIR!S931,'DRE + DCF'!$U$41:$AD$41/TIR!T931:AC931,TIR!F931)</f>
        <v>55.486859629936674</v>
      </c>
      <c r="F931" s="100">
        <f>'DRE + DCF'!$AE$38*'DRE + DCF'!$AE$39*(1+G931)/(R931-G931)/AC931</f>
        <v>29.473158028788273</v>
      </c>
      <c r="G931" s="92">
        <f>R931*(1-'DRE + DCF'!$AE$39)</f>
        <v>0.11097129907586969</v>
      </c>
      <c r="H931" s="94">
        <f t="shared" si="98"/>
        <v>0.18495216512644949</v>
      </c>
      <c r="I931" s="94">
        <f t="shared" si="103"/>
        <v>0.18495216512644949</v>
      </c>
      <c r="J931" s="94">
        <f t="shared" si="103"/>
        <v>0.18495216512644949</v>
      </c>
      <c r="K931" s="94">
        <f t="shared" si="103"/>
        <v>0.18495216512644949</v>
      </c>
      <c r="L931" s="94">
        <f t="shared" si="103"/>
        <v>0.18495216512644949</v>
      </c>
      <c r="M931" s="94">
        <f t="shared" si="103"/>
        <v>0.18495216512644949</v>
      </c>
      <c r="N931" s="94">
        <f t="shared" si="103"/>
        <v>0.18495216512644949</v>
      </c>
      <c r="O931" s="94">
        <f t="shared" si="103"/>
        <v>0.18495216512644949</v>
      </c>
      <c r="P931" s="94">
        <f t="shared" si="103"/>
        <v>0.18495216512644949</v>
      </c>
      <c r="Q931" s="94">
        <f t="shared" si="103"/>
        <v>0.18495216512644949</v>
      </c>
      <c r="R931" s="94">
        <f t="shared" si="103"/>
        <v>0.18495216512644949</v>
      </c>
      <c r="S931" s="93">
        <f>(1+H931)^((5-Dashboard!$F$9)*3/12)</f>
        <v>1.0885550813470348</v>
      </c>
      <c r="T931" s="93">
        <f t="shared" si="101"/>
        <v>1.2898857005015671</v>
      </c>
      <c r="U931" s="93">
        <f t="shared" si="101"/>
        <v>1.5284528535749788</v>
      </c>
      <c r="V931" s="93">
        <f t="shared" si="101"/>
        <v>1.8111435181373712</v>
      </c>
      <c r="W931" s="93">
        <f t="shared" si="101"/>
        <v>2.1461184331716128</v>
      </c>
      <c r="X931" s="93">
        <f t="shared" si="101"/>
        <v>2.543047684004486</v>
      </c>
      <c r="Y931" s="93">
        <f t="shared" si="100"/>
        <v>3.0133898591809185</v>
      </c>
      <c r="Z931" s="93">
        <f t="shared" si="100"/>
        <v>3.5707228380065157</v>
      </c>
      <c r="AA931" s="93">
        <f t="shared" si="100"/>
        <v>4.2311357579622806</v>
      </c>
      <c r="AB931" s="93">
        <f t="shared" si="100"/>
        <v>5.0136934773413451</v>
      </c>
      <c r="AC931" s="95">
        <f t="shared" si="100"/>
        <v>5.9409869412559839</v>
      </c>
      <c r="AE931" s="96"/>
    </row>
    <row r="932" spans="3:31" ht="24.75" customHeight="1" x14ac:dyDescent="0.25">
      <c r="C932" s="91">
        <f>ABS(E932-Dashboard!$F$13)</f>
        <v>7.8153310908233848</v>
      </c>
      <c r="D932" s="92">
        <f t="shared" si="102"/>
        <v>0.18505216512644948</v>
      </c>
      <c r="E932" s="93" cm="1">
        <f t="array" ref="E932">SUM('DRE + DCF'!$S$41/TIR!S932,'DRE + DCF'!$U$41:$AD$41/TIR!T932:AC932,TIR!F932)</f>
        <v>55.435331090823382</v>
      </c>
      <c r="F932" s="100">
        <f>'DRE + DCF'!$AE$38*'DRE + DCF'!$AE$39*(1+G932)/(R932-G932)/AC932</f>
        <v>29.432730828740151</v>
      </c>
      <c r="G932" s="92">
        <f>R932*(1-'DRE + DCF'!$AE$39)</f>
        <v>0.11103129907586969</v>
      </c>
      <c r="H932" s="94">
        <f t="shared" si="98"/>
        <v>0.18505216512644948</v>
      </c>
      <c r="I932" s="94">
        <f t="shared" si="103"/>
        <v>0.18505216512644948</v>
      </c>
      <c r="J932" s="94">
        <f t="shared" si="103"/>
        <v>0.18505216512644948</v>
      </c>
      <c r="K932" s="94">
        <f t="shared" si="103"/>
        <v>0.18505216512644948</v>
      </c>
      <c r="L932" s="94">
        <f t="shared" si="103"/>
        <v>0.18505216512644948</v>
      </c>
      <c r="M932" s="94">
        <f t="shared" si="103"/>
        <v>0.18505216512644948</v>
      </c>
      <c r="N932" s="94">
        <f t="shared" si="103"/>
        <v>0.18505216512644948</v>
      </c>
      <c r="O932" s="94">
        <f t="shared" si="103"/>
        <v>0.18505216512644948</v>
      </c>
      <c r="P932" s="94">
        <f t="shared" si="103"/>
        <v>0.18505216512644948</v>
      </c>
      <c r="Q932" s="94">
        <f t="shared" si="103"/>
        <v>0.18505216512644948</v>
      </c>
      <c r="R932" s="94">
        <f t="shared" si="103"/>
        <v>0.18505216512644948</v>
      </c>
      <c r="S932" s="93">
        <f>(1+H932)^((5-Dashboard!$F$9)*3/12)</f>
        <v>1.0886010128263015</v>
      </c>
      <c r="T932" s="93">
        <f t="shared" si="101"/>
        <v>1.2900489872086542</v>
      </c>
      <c r="U932" s="93">
        <f t="shared" si="101"/>
        <v>1.5287753454107988</v>
      </c>
      <c r="V932" s="93">
        <f t="shared" si="101"/>
        <v>1.8116785330710028</v>
      </c>
      <c r="W932" s="93">
        <f t="shared" si="101"/>
        <v>2.1469335681289015</v>
      </c>
      <c r="X932" s="93">
        <f t="shared" si="101"/>
        <v>2.544228273293808</v>
      </c>
      <c r="Y932" s="93">
        <f t="shared" si="100"/>
        <v>3.0150432238427549</v>
      </c>
      <c r="Z932" s="93">
        <f t="shared" si="100"/>
        <v>3.5729835003646868</v>
      </c>
      <c r="AA932" s="93">
        <f t="shared" si="100"/>
        <v>4.2341718330682516</v>
      </c>
      <c r="AB932" s="93">
        <f t="shared" si="100"/>
        <v>5.0177144982949589</v>
      </c>
      <c r="AC932" s="95">
        <f t="shared" si="100"/>
        <v>5.9462534301908168</v>
      </c>
      <c r="AE932" s="96"/>
    </row>
    <row r="933" spans="3:31" ht="24.75" customHeight="1" x14ac:dyDescent="0.25">
      <c r="C933" s="91">
        <f>ABS(E933-Dashboard!$F$13)</f>
        <v>7.7638761328278107</v>
      </c>
      <c r="D933" s="92">
        <f t="shared" si="102"/>
        <v>0.18515216512644947</v>
      </c>
      <c r="E933" s="93" cm="1">
        <f t="array" ref="E933">SUM('DRE + DCF'!$S$41/TIR!S933,'DRE + DCF'!$U$41:$AD$41/TIR!T933:AC933,TIR!F933)</f>
        <v>55.383876132827808</v>
      </c>
      <c r="F933" s="100">
        <f>'DRE + DCF'!$AE$38*'DRE + DCF'!$AE$39*(1+G933)/(R933-G933)/AC933</f>
        <v>29.392369776152965</v>
      </c>
      <c r="G933" s="92">
        <f>R933*(1-'DRE + DCF'!$AE$39)</f>
        <v>0.11109129907586968</v>
      </c>
      <c r="H933" s="94">
        <f t="shared" si="98"/>
        <v>0.18515216512644947</v>
      </c>
      <c r="I933" s="94">
        <f t="shared" si="103"/>
        <v>0.18515216512644947</v>
      </c>
      <c r="J933" s="94">
        <f t="shared" si="103"/>
        <v>0.18515216512644947</v>
      </c>
      <c r="K933" s="94">
        <f t="shared" si="103"/>
        <v>0.18515216512644947</v>
      </c>
      <c r="L933" s="94">
        <f t="shared" si="103"/>
        <v>0.18515216512644947</v>
      </c>
      <c r="M933" s="94">
        <f t="shared" si="103"/>
        <v>0.18515216512644947</v>
      </c>
      <c r="N933" s="94">
        <f t="shared" si="103"/>
        <v>0.18515216512644947</v>
      </c>
      <c r="O933" s="94">
        <f t="shared" si="103"/>
        <v>0.18515216512644947</v>
      </c>
      <c r="P933" s="94">
        <f t="shared" si="103"/>
        <v>0.18515216512644947</v>
      </c>
      <c r="Q933" s="94">
        <f t="shared" si="103"/>
        <v>0.18515216512644947</v>
      </c>
      <c r="R933" s="94">
        <f t="shared" si="103"/>
        <v>0.18515216512644947</v>
      </c>
      <c r="S933" s="93">
        <f>(1+H933)^((5-Dashboard!$F$9)*3/12)</f>
        <v>1.0886469423676572</v>
      </c>
      <c r="T933" s="93">
        <f t="shared" si="101"/>
        <v>1.290212280805318</v>
      </c>
      <c r="U933" s="93">
        <f t="shared" si="101"/>
        <v>1.5290978780691571</v>
      </c>
      <c r="V933" s="93">
        <f t="shared" si="101"/>
        <v>1.812213660883921</v>
      </c>
      <c r="W933" s="93">
        <f t="shared" si="101"/>
        <v>2.1477489438683079</v>
      </c>
      <c r="X933" s="93">
        <f t="shared" si="101"/>
        <v>2.5454093109735703</v>
      </c>
      <c r="Y933" s="93">
        <f t="shared" si="100"/>
        <v>3.0166973560333505</v>
      </c>
      <c r="Z933" s="93">
        <f t="shared" si="100"/>
        <v>3.5752454030341609</v>
      </c>
      <c r="AA933" s="93">
        <f t="shared" si="100"/>
        <v>4.2372098302643213</v>
      </c>
      <c r="AB933" s="93">
        <f t="shared" si="100"/>
        <v>5.0217384044328357</v>
      </c>
      <c r="AC933" s="95">
        <f t="shared" si="100"/>
        <v>5.9515241427122163</v>
      </c>
      <c r="AE933" s="96"/>
    </row>
    <row r="934" spans="3:31" ht="24.75" customHeight="1" x14ac:dyDescent="0.25">
      <c r="C934" s="91">
        <f>ABS(E934-Dashboard!$F$13)</f>
        <v>7.7124946200916966</v>
      </c>
      <c r="D934" s="92">
        <f t="shared" si="102"/>
        <v>0.18525216512644946</v>
      </c>
      <c r="E934" s="93" cm="1">
        <f t="array" ref="E934">SUM('DRE + DCF'!$S$41/TIR!S934,'DRE + DCF'!$U$41:$AD$41/TIR!T934:AC934,TIR!F934)</f>
        <v>55.332494620091694</v>
      </c>
      <c r="F934" s="100">
        <f>'DRE + DCF'!$AE$38*'DRE + DCF'!$AE$39*(1+G934)/(R934-G934)/AC934</f>
        <v>29.352074741349234</v>
      </c>
      <c r="G934" s="92">
        <f>R934*(1-'DRE + DCF'!$AE$39)</f>
        <v>0.11115129907586967</v>
      </c>
      <c r="H934" s="94">
        <f t="shared" si="98"/>
        <v>0.18525216512644946</v>
      </c>
      <c r="I934" s="94">
        <f t="shared" si="103"/>
        <v>0.18525216512644946</v>
      </c>
      <c r="J934" s="94">
        <f t="shared" si="103"/>
        <v>0.18525216512644946</v>
      </c>
      <c r="K934" s="94">
        <f t="shared" si="103"/>
        <v>0.18525216512644946</v>
      </c>
      <c r="L934" s="94">
        <f t="shared" si="103"/>
        <v>0.18525216512644946</v>
      </c>
      <c r="M934" s="94">
        <f t="shared" si="103"/>
        <v>0.18525216512644946</v>
      </c>
      <c r="N934" s="94">
        <f t="shared" si="103"/>
        <v>0.18525216512644946</v>
      </c>
      <c r="O934" s="94">
        <f t="shared" si="103"/>
        <v>0.18525216512644946</v>
      </c>
      <c r="P934" s="94">
        <f t="shared" si="103"/>
        <v>0.18525216512644946</v>
      </c>
      <c r="Q934" s="94">
        <f t="shared" si="103"/>
        <v>0.18525216512644946</v>
      </c>
      <c r="R934" s="94">
        <f t="shared" si="103"/>
        <v>0.18525216512644946</v>
      </c>
      <c r="S934" s="93">
        <f>(1+H934)^((5-Dashboard!$F$9)*3/12)</f>
        <v>1.0886928699713474</v>
      </c>
      <c r="T934" s="93">
        <f t="shared" si="101"/>
        <v>1.2903755812912676</v>
      </c>
      <c r="U934" s="93">
        <f t="shared" si="101"/>
        <v>1.5294204515517755</v>
      </c>
      <c r="V934" s="93">
        <f t="shared" si="101"/>
        <v>1.8127489015904139</v>
      </c>
      <c r="W934" s="93">
        <f t="shared" si="101"/>
        <v>2.1485645604406312</v>
      </c>
      <c r="X934" s="93">
        <f t="shared" si="101"/>
        <v>2.5465907971762163</v>
      </c>
      <c r="Y934" s="93">
        <f t="shared" si="100"/>
        <v>3.0183522560442011</v>
      </c>
      <c r="Z934" s="93">
        <f t="shared" si="100"/>
        <v>3.5775085465906926</v>
      </c>
      <c r="AA934" s="93">
        <f t="shared" si="100"/>
        <v>4.2402497506049954</v>
      </c>
      <c r="AB934" s="93">
        <f t="shared" si="100"/>
        <v>5.0257651975814577</v>
      </c>
      <c r="AC934" s="95">
        <f t="shared" si="100"/>
        <v>5.9567990818505807</v>
      </c>
      <c r="AE934" s="96"/>
    </row>
    <row r="935" spans="3:31" ht="24.75" customHeight="1" x14ac:dyDescent="0.25">
      <c r="C935" s="91">
        <f>ABS(E935-Dashboard!$F$13)</f>
        <v>7.6611864170670785</v>
      </c>
      <c r="D935" s="92">
        <f t="shared" si="102"/>
        <v>0.18535216512644945</v>
      </c>
      <c r="E935" s="93" cm="1">
        <f t="array" ref="E935">SUM('DRE + DCF'!$S$41/TIR!S935,'DRE + DCF'!$U$41:$AD$41/TIR!T935:AC935,TIR!F935)</f>
        <v>55.281186417067076</v>
      </c>
      <c r="F935" s="100">
        <f>'DRE + DCF'!$AE$38*'DRE + DCF'!$AE$39*(1+G935)/(R935-G935)/AC935</f>
        <v>29.311845594955887</v>
      </c>
      <c r="G935" s="92">
        <f>R935*(1-'DRE + DCF'!$AE$39)</f>
        <v>0.11121129907586967</v>
      </c>
      <c r="H935" s="94">
        <f t="shared" si="98"/>
        <v>0.18535216512644945</v>
      </c>
      <c r="I935" s="94">
        <f t="shared" si="103"/>
        <v>0.18535216512644945</v>
      </c>
      <c r="J935" s="94">
        <f t="shared" si="103"/>
        <v>0.18535216512644945</v>
      </c>
      <c r="K935" s="94">
        <f t="shared" si="103"/>
        <v>0.18535216512644945</v>
      </c>
      <c r="L935" s="94">
        <f t="shared" si="103"/>
        <v>0.18535216512644945</v>
      </c>
      <c r="M935" s="94">
        <f t="shared" si="103"/>
        <v>0.18535216512644945</v>
      </c>
      <c r="N935" s="94">
        <f t="shared" si="103"/>
        <v>0.18535216512644945</v>
      </c>
      <c r="O935" s="94">
        <f t="shared" si="103"/>
        <v>0.18535216512644945</v>
      </c>
      <c r="P935" s="94">
        <f t="shared" si="103"/>
        <v>0.18535216512644945</v>
      </c>
      <c r="Q935" s="94">
        <f t="shared" si="103"/>
        <v>0.18535216512644945</v>
      </c>
      <c r="R935" s="94">
        <f t="shared" si="103"/>
        <v>0.18535216512644945</v>
      </c>
      <c r="S935" s="93">
        <f>(1+H935)^((5-Dashboard!$F$9)*3/12)</f>
        <v>1.0887387956376173</v>
      </c>
      <c r="T935" s="93">
        <f t="shared" si="101"/>
        <v>1.2905388886662126</v>
      </c>
      <c r="U935" s="93">
        <f t="shared" si="101"/>
        <v>1.5297430658603768</v>
      </c>
      <c r="V935" s="93">
        <f t="shared" si="101"/>
        <v>1.8132842552047703</v>
      </c>
      <c r="W935" s="93">
        <f t="shared" si="101"/>
        <v>2.1493804178966758</v>
      </c>
      <c r="X935" s="93">
        <f t="shared" si="101"/>
        <v>2.5477727320342169</v>
      </c>
      <c r="Y935" s="93">
        <f t="shared" si="100"/>
        <v>3.020007924166888</v>
      </c>
      <c r="Z935" s="93">
        <f t="shared" si="100"/>
        <v>3.5797729316102544</v>
      </c>
      <c r="AA935" s="93">
        <f t="shared" si="100"/>
        <v>4.2432915951452719</v>
      </c>
      <c r="AB935" s="93">
        <f t="shared" si="100"/>
        <v>5.0297948795683132</v>
      </c>
      <c r="AC935" s="95">
        <f t="shared" si="100"/>
        <v>5.9620782506382284</v>
      </c>
      <c r="AE935" s="96"/>
    </row>
    <row r="936" spans="3:31" ht="24.75" customHeight="1" x14ac:dyDescent="0.25">
      <c r="C936" s="91">
        <f>ABS(E936-Dashboard!$F$13)</f>
        <v>7.6099513885155048</v>
      </c>
      <c r="D936" s="92">
        <f t="shared" si="102"/>
        <v>0.18545216512644944</v>
      </c>
      <c r="E936" s="93" cm="1">
        <f t="array" ref="E936">SUM('DRE + DCF'!$S$41/TIR!S936,'DRE + DCF'!$U$41:$AD$41/TIR!T936:AC936,TIR!F936)</f>
        <v>55.229951388515502</v>
      </c>
      <c r="F936" s="100">
        <f>'DRE + DCF'!$AE$38*'DRE + DCF'!$AE$39*(1+G936)/(R936-G936)/AC936</f>
        <v>29.271682207903407</v>
      </c>
      <c r="G936" s="92">
        <f>R936*(1-'DRE + DCF'!$AE$39)</f>
        <v>0.11127129907586966</v>
      </c>
      <c r="H936" s="94">
        <f t="shared" si="98"/>
        <v>0.18545216512644944</v>
      </c>
      <c r="I936" s="94">
        <f t="shared" si="103"/>
        <v>0.18545216512644944</v>
      </c>
      <c r="J936" s="94">
        <f t="shared" si="103"/>
        <v>0.18545216512644944</v>
      </c>
      <c r="K936" s="94">
        <f t="shared" si="103"/>
        <v>0.18545216512644944</v>
      </c>
      <c r="L936" s="94">
        <f t="shared" si="103"/>
        <v>0.18545216512644944</v>
      </c>
      <c r="M936" s="94">
        <f t="shared" si="103"/>
        <v>0.18545216512644944</v>
      </c>
      <c r="N936" s="94">
        <f t="shared" si="103"/>
        <v>0.18545216512644944</v>
      </c>
      <c r="O936" s="94">
        <f t="shared" si="103"/>
        <v>0.18545216512644944</v>
      </c>
      <c r="P936" s="94">
        <f t="shared" si="103"/>
        <v>0.18545216512644944</v>
      </c>
      <c r="Q936" s="94">
        <f t="shared" si="103"/>
        <v>0.18545216512644944</v>
      </c>
      <c r="R936" s="94">
        <f t="shared" si="103"/>
        <v>0.18545216512644944</v>
      </c>
      <c r="S936" s="93">
        <f>(1+H936)^((5-Dashboard!$F$9)*3/12)</f>
        <v>1.0887847193667117</v>
      </c>
      <c r="T936" s="93">
        <f t="shared" si="101"/>
        <v>1.290702202929862</v>
      </c>
      <c r="U936" s="93">
        <f t="shared" si="101"/>
        <v>1.5300657209966828</v>
      </c>
      <c r="V936" s="93">
        <f t="shared" si="101"/>
        <v>1.8138197217412795</v>
      </c>
      <c r="W936" s="93">
        <f t="shared" si="101"/>
        <v>2.1501965162872536</v>
      </c>
      <c r="X936" s="93">
        <f t="shared" si="101"/>
        <v>2.5489551156800734</v>
      </c>
      <c r="Y936" s="93">
        <f t="shared" si="100"/>
        <v>3.021664360693082</v>
      </c>
      <c r="Z936" s="93">
        <f t="shared" si="100"/>
        <v>3.5820385586690424</v>
      </c>
      <c r="AA936" s="93">
        <f t="shared" si="100"/>
        <v>4.2463353649406423</v>
      </c>
      <c r="AB936" s="93">
        <f t="shared" si="100"/>
        <v>5.033827452221896</v>
      </c>
      <c r="AC936" s="95">
        <f t="shared" si="100"/>
        <v>5.9673616521094051</v>
      </c>
      <c r="AE936" s="96"/>
    </row>
    <row r="937" spans="3:31" ht="24.75" customHeight="1" x14ac:dyDescent="0.25">
      <c r="C937" s="91">
        <f>ABS(E937-Dashboard!$F$13)</f>
        <v>7.5587893995072406</v>
      </c>
      <c r="D937" s="92">
        <f t="shared" si="102"/>
        <v>0.18555216512644943</v>
      </c>
      <c r="E937" s="93" cm="1">
        <f t="array" ref="E937">SUM('DRE + DCF'!$S$41/TIR!S937,'DRE + DCF'!$U$41:$AD$41/TIR!T937:AC937,TIR!F937)</f>
        <v>55.178789399507238</v>
      </c>
      <c r="F937" s="100">
        <f>'DRE + DCF'!$AE$38*'DRE + DCF'!$AE$39*(1+G937)/(R937-G937)/AC937</f>
        <v>29.231584451425029</v>
      </c>
      <c r="G937" s="92">
        <f>R937*(1-'DRE + DCF'!$AE$39)</f>
        <v>0.11133129907586965</v>
      </c>
      <c r="H937" s="94">
        <f t="shared" si="98"/>
        <v>0.18555216512644943</v>
      </c>
      <c r="I937" s="94">
        <f t="shared" si="103"/>
        <v>0.18555216512644943</v>
      </c>
      <c r="J937" s="94">
        <f t="shared" si="103"/>
        <v>0.18555216512644943</v>
      </c>
      <c r="K937" s="94">
        <f t="shared" si="103"/>
        <v>0.18555216512644943</v>
      </c>
      <c r="L937" s="94">
        <f t="shared" si="103"/>
        <v>0.18555216512644943</v>
      </c>
      <c r="M937" s="94">
        <f t="shared" si="103"/>
        <v>0.18555216512644943</v>
      </c>
      <c r="N937" s="94">
        <f t="shared" si="103"/>
        <v>0.18555216512644943</v>
      </c>
      <c r="O937" s="94">
        <f t="shared" si="103"/>
        <v>0.18555216512644943</v>
      </c>
      <c r="P937" s="94">
        <f t="shared" si="103"/>
        <v>0.18555216512644943</v>
      </c>
      <c r="Q937" s="94">
        <f t="shared" si="103"/>
        <v>0.18555216512644943</v>
      </c>
      <c r="R937" s="94">
        <f t="shared" si="103"/>
        <v>0.18555216512644943</v>
      </c>
      <c r="S937" s="93">
        <f>(1+H937)^((5-Dashboard!$F$9)*3/12)</f>
        <v>1.0888306411588762</v>
      </c>
      <c r="T937" s="93">
        <f t="shared" si="101"/>
        <v>1.2908655240819258</v>
      </c>
      <c r="U937" s="93">
        <f t="shared" si="101"/>
        <v>1.5303884169624158</v>
      </c>
      <c r="V937" s="93">
        <f t="shared" si="101"/>
        <v>1.8143553012142313</v>
      </c>
      <c r="W937" s="93">
        <f t="shared" si="101"/>
        <v>2.1510128556631831</v>
      </c>
      <c r="X937" s="93">
        <f t="shared" si="101"/>
        <v>2.5501379482463133</v>
      </c>
      <c r="Y937" s="93">
        <f t="shared" si="100"/>
        <v>3.023321565914538</v>
      </c>
      <c r="Z937" s="93">
        <f t="shared" si="100"/>
        <v>3.5843054283434679</v>
      </c>
      <c r="AA937" s="93">
        <f t="shared" si="100"/>
        <v>4.2493810610470835</v>
      </c>
      <c r="AB937" s="93">
        <f t="shared" si="100"/>
        <v>5.0378629173716982</v>
      </c>
      <c r="AC937" s="95">
        <f t="shared" si="100"/>
        <v>5.972649289300267</v>
      </c>
      <c r="AE937" s="96"/>
    </row>
    <row r="938" spans="3:31" ht="24.75" customHeight="1" x14ac:dyDescent="0.25">
      <c r="C938" s="91">
        <f>ABS(E938-Dashboard!$F$13)</f>
        <v>7.5077003154203368</v>
      </c>
      <c r="D938" s="92">
        <f t="shared" si="102"/>
        <v>0.18565216512644941</v>
      </c>
      <c r="E938" s="93" cm="1">
        <f t="array" ref="E938">SUM('DRE + DCF'!$S$41/TIR!S938,'DRE + DCF'!$U$41:$AD$41/TIR!T938:AC938,TIR!F938)</f>
        <v>55.127700315420334</v>
      </c>
      <c r="F938" s="100">
        <f>'DRE + DCF'!$AE$38*'DRE + DCF'!$AE$39*(1+G938)/(R938-G938)/AC938</f>
        <v>29.19155219705587</v>
      </c>
      <c r="G938" s="92">
        <f>R938*(1-'DRE + DCF'!$AE$39)</f>
        <v>0.11139129907586964</v>
      </c>
      <c r="H938" s="94">
        <f t="shared" si="98"/>
        <v>0.18565216512644941</v>
      </c>
      <c r="I938" s="94">
        <f t="shared" si="103"/>
        <v>0.18565216512644941</v>
      </c>
      <c r="J938" s="94">
        <f t="shared" si="103"/>
        <v>0.18565216512644941</v>
      </c>
      <c r="K938" s="94">
        <f t="shared" si="103"/>
        <v>0.18565216512644941</v>
      </c>
      <c r="L938" s="94">
        <f t="shared" si="103"/>
        <v>0.18565216512644941</v>
      </c>
      <c r="M938" s="94">
        <f t="shared" si="103"/>
        <v>0.18565216512644941</v>
      </c>
      <c r="N938" s="94">
        <f t="shared" si="103"/>
        <v>0.18565216512644941</v>
      </c>
      <c r="O938" s="94">
        <f t="shared" si="103"/>
        <v>0.18565216512644941</v>
      </c>
      <c r="P938" s="94">
        <f t="shared" si="103"/>
        <v>0.18565216512644941</v>
      </c>
      <c r="Q938" s="94">
        <f t="shared" si="103"/>
        <v>0.18565216512644941</v>
      </c>
      <c r="R938" s="94">
        <f t="shared" si="103"/>
        <v>0.18565216512644941</v>
      </c>
      <c r="S938" s="93">
        <f>(1+H938)^((5-Dashboard!$F$9)*3/12)</f>
        <v>1.0888765610143554</v>
      </c>
      <c r="T938" s="93">
        <f t="shared" si="101"/>
        <v>1.2910288521221127</v>
      </c>
      <c r="U938" s="93">
        <f t="shared" si="101"/>
        <v>1.5307111537592974</v>
      </c>
      <c r="V938" s="93">
        <f t="shared" si="101"/>
        <v>1.8148909936379163</v>
      </c>
      <c r="W938" s="93">
        <f t="shared" si="101"/>
        <v>2.1518294360752885</v>
      </c>
      <c r="X938" s="93">
        <f t="shared" si="101"/>
        <v>2.5513212298654921</v>
      </c>
      <c r="Y938" s="93">
        <f t="shared" si="100"/>
        <v>3.0249795401230961</v>
      </c>
      <c r="Z938" s="93">
        <f t="shared" si="100"/>
        <v>3.5865735412101598</v>
      </c>
      <c r="AA938" s="93">
        <f t="shared" si="100"/>
        <v>4.2524286845210622</v>
      </c>
      <c r="AB938" s="93">
        <f t="shared" si="100"/>
        <v>5.0419012768482157</v>
      </c>
      <c r="AC938" s="95">
        <f t="shared" si="100"/>
        <v>5.9779411652488967</v>
      </c>
      <c r="AE938" s="96"/>
    </row>
    <row r="939" spans="3:31" ht="24.75" customHeight="1" x14ac:dyDescent="0.25">
      <c r="C939" s="91">
        <f>ABS(E939-Dashboard!$F$13)</f>
        <v>7.4566840019397986</v>
      </c>
      <c r="D939" s="92">
        <f t="shared" si="102"/>
        <v>0.1857521651264494</v>
      </c>
      <c r="E939" s="93" cm="1">
        <f t="array" ref="E939">SUM('DRE + DCF'!$S$41/TIR!S939,'DRE + DCF'!$U$41:$AD$41/TIR!T939:AC939,TIR!F939)</f>
        <v>55.076684001939796</v>
      </c>
      <c r="F939" s="100">
        <f>'DRE + DCF'!$AE$38*'DRE + DCF'!$AE$39*(1+G939)/(R939-G939)/AC939</f>
        <v>29.151585316632072</v>
      </c>
      <c r="G939" s="92">
        <f>R939*(1-'DRE + DCF'!$AE$39)</f>
        <v>0.11145129907586963</v>
      </c>
      <c r="H939" s="94">
        <f t="shared" si="98"/>
        <v>0.1857521651264494</v>
      </c>
      <c r="I939" s="94">
        <f t="shared" si="103"/>
        <v>0.1857521651264494</v>
      </c>
      <c r="J939" s="94">
        <f t="shared" si="103"/>
        <v>0.1857521651264494</v>
      </c>
      <c r="K939" s="94">
        <f t="shared" si="103"/>
        <v>0.1857521651264494</v>
      </c>
      <c r="L939" s="94">
        <f t="shared" si="103"/>
        <v>0.1857521651264494</v>
      </c>
      <c r="M939" s="94">
        <f t="shared" si="103"/>
        <v>0.1857521651264494</v>
      </c>
      <c r="N939" s="94">
        <f t="shared" si="103"/>
        <v>0.1857521651264494</v>
      </c>
      <c r="O939" s="94">
        <f t="shared" si="103"/>
        <v>0.1857521651264494</v>
      </c>
      <c r="P939" s="94">
        <f t="shared" si="103"/>
        <v>0.1857521651264494</v>
      </c>
      <c r="Q939" s="94">
        <f t="shared" si="103"/>
        <v>0.1857521651264494</v>
      </c>
      <c r="R939" s="94">
        <f t="shared" si="103"/>
        <v>0.1857521651264494</v>
      </c>
      <c r="S939" s="93">
        <f>(1+H939)^((5-Dashboard!$F$9)*3/12)</f>
        <v>1.0889224789333947</v>
      </c>
      <c r="T939" s="93">
        <f t="shared" si="101"/>
        <v>1.2911921870501331</v>
      </c>
      <c r="U939" s="93">
        <f t="shared" si="101"/>
        <v>1.5310339313890506</v>
      </c>
      <c r="V939" s="93">
        <f t="shared" si="101"/>
        <v>1.8154267990266264</v>
      </c>
      <c r="W939" s="93">
        <f t="shared" si="101"/>
        <v>2.1526462575744016</v>
      </c>
      <c r="X939" s="93">
        <f t="shared" si="101"/>
        <v>2.5525049606701948</v>
      </c>
      <c r="Y939" s="93">
        <f t="shared" si="100"/>
        <v>3.0266382836106858</v>
      </c>
      <c r="Z939" s="93">
        <f t="shared" si="100"/>
        <v>3.588842897845971</v>
      </c>
      <c r="AA939" s="93">
        <f t="shared" si="100"/>
        <v>4.2554782364195409</v>
      </c>
      <c r="AB939" s="93">
        <f t="shared" si="100"/>
        <v>5.0459425324829548</v>
      </c>
      <c r="AC939" s="95">
        <f t="shared" si="100"/>
        <v>5.9832372829953027</v>
      </c>
      <c r="AE939" s="96"/>
    </row>
    <row r="940" spans="3:31" ht="24.75" customHeight="1" x14ac:dyDescent="0.25">
      <c r="C940" s="91">
        <f>ABS(E940-Dashboard!$F$13)</f>
        <v>7.4057403250568044</v>
      </c>
      <c r="D940" s="92">
        <f t="shared" si="102"/>
        <v>0.18585216512644939</v>
      </c>
      <c r="E940" s="93" cm="1">
        <f t="array" ref="E940">SUM('DRE + DCF'!$S$41/TIR!S940,'DRE + DCF'!$U$41:$AD$41/TIR!T940:AC940,TIR!F940)</f>
        <v>55.025740325056802</v>
      </c>
      <c r="F940" s="100">
        <f>'DRE + DCF'!$AE$38*'DRE + DCF'!$AE$39*(1+G940)/(R940-G940)/AC940</f>
        <v>29.111683682290035</v>
      </c>
      <c r="G940" s="92">
        <f>R940*(1-'DRE + DCF'!$AE$39)</f>
        <v>0.11151129907586964</v>
      </c>
      <c r="H940" s="94">
        <f t="shared" si="98"/>
        <v>0.18585216512644939</v>
      </c>
      <c r="I940" s="94">
        <f t="shared" si="103"/>
        <v>0.18585216512644939</v>
      </c>
      <c r="J940" s="94">
        <f t="shared" si="103"/>
        <v>0.18585216512644939</v>
      </c>
      <c r="K940" s="94">
        <f t="shared" si="103"/>
        <v>0.18585216512644939</v>
      </c>
      <c r="L940" s="94">
        <f t="shared" si="103"/>
        <v>0.18585216512644939</v>
      </c>
      <c r="M940" s="94">
        <f t="shared" si="103"/>
        <v>0.18585216512644939</v>
      </c>
      <c r="N940" s="94">
        <f t="shared" si="103"/>
        <v>0.18585216512644939</v>
      </c>
      <c r="O940" s="94">
        <f t="shared" si="103"/>
        <v>0.18585216512644939</v>
      </c>
      <c r="P940" s="94">
        <f t="shared" si="103"/>
        <v>0.18585216512644939</v>
      </c>
      <c r="Q940" s="94">
        <f t="shared" si="103"/>
        <v>0.18585216512644939</v>
      </c>
      <c r="R940" s="94">
        <f t="shared" si="103"/>
        <v>0.18585216512644939</v>
      </c>
      <c r="S940" s="93">
        <f>(1+H940)^((5-Dashboard!$F$9)*3/12)</f>
        <v>1.0889683949162388</v>
      </c>
      <c r="T940" s="93">
        <f t="shared" si="101"/>
        <v>1.2913555288656959</v>
      </c>
      <c r="U940" s="93">
        <f t="shared" si="101"/>
        <v>1.5313567498533964</v>
      </c>
      <c r="V940" s="93">
        <f t="shared" si="101"/>
        <v>1.8159627173946526</v>
      </c>
      <c r="W940" s="93">
        <f t="shared" si="101"/>
        <v>2.1534633202113591</v>
      </c>
      <c r="X940" s="93">
        <f t="shared" si="101"/>
        <v>2.5536891407930322</v>
      </c>
      <c r="Y940" s="93">
        <f t="shared" si="100"/>
        <v>3.0282977966693192</v>
      </c>
      <c r="Z940" s="93">
        <f t="shared" si="100"/>
        <v>3.5911134988279683</v>
      </c>
      <c r="AA940" s="93">
        <f t="shared" si="100"/>
        <v>4.2585297177999646</v>
      </c>
      <c r="AB940" s="93">
        <f t="shared" si="100"/>
        <v>5.0499866861084151</v>
      </c>
      <c r="AC940" s="95">
        <f t="shared" si="100"/>
        <v>5.988537645581407</v>
      </c>
      <c r="AE940" s="96"/>
    </row>
    <row r="941" spans="3:31" ht="24.75" customHeight="1" x14ac:dyDescent="0.25">
      <c r="C941" s="91">
        <f>ABS(E941-Dashboard!$F$13)</f>
        <v>7.3548691510677315</v>
      </c>
      <c r="D941" s="92">
        <f t="shared" si="102"/>
        <v>0.18595216512644938</v>
      </c>
      <c r="E941" s="93" cm="1">
        <f t="array" ref="E941">SUM('DRE + DCF'!$S$41/TIR!S941,'DRE + DCF'!$U$41:$AD$41/TIR!T941:AC941,TIR!F941)</f>
        <v>54.974869151067729</v>
      </c>
      <c r="F941" s="100">
        <f>'DRE + DCF'!$AE$38*'DRE + DCF'!$AE$39*(1+G941)/(R941-G941)/AC941</f>
        <v>29.071847166465439</v>
      </c>
      <c r="G941" s="92">
        <f>R941*(1-'DRE + DCF'!$AE$39)</f>
        <v>0.11157129907586963</v>
      </c>
      <c r="H941" s="94">
        <f t="shared" si="98"/>
        <v>0.18595216512644938</v>
      </c>
      <c r="I941" s="94">
        <f t="shared" si="103"/>
        <v>0.18595216512644938</v>
      </c>
      <c r="J941" s="94">
        <f t="shared" si="103"/>
        <v>0.18595216512644938</v>
      </c>
      <c r="K941" s="94">
        <f t="shared" si="103"/>
        <v>0.18595216512644938</v>
      </c>
      <c r="L941" s="94">
        <f t="shared" si="103"/>
        <v>0.18595216512644938</v>
      </c>
      <c r="M941" s="94">
        <f t="shared" si="103"/>
        <v>0.18595216512644938</v>
      </c>
      <c r="N941" s="94">
        <f t="shared" si="103"/>
        <v>0.18595216512644938</v>
      </c>
      <c r="O941" s="94">
        <f t="shared" si="103"/>
        <v>0.18595216512644938</v>
      </c>
      <c r="P941" s="94">
        <f t="shared" si="103"/>
        <v>0.18595216512644938</v>
      </c>
      <c r="Q941" s="94">
        <f t="shared" si="103"/>
        <v>0.18595216512644938</v>
      </c>
      <c r="R941" s="94">
        <f t="shared" si="103"/>
        <v>0.18595216512644938</v>
      </c>
      <c r="S941" s="93">
        <f>(1+H941)^((5-Dashboard!$F$9)*3/12)</f>
        <v>1.0890143089631326</v>
      </c>
      <c r="T941" s="93">
        <f t="shared" si="101"/>
        <v>1.2915188775685111</v>
      </c>
      <c r="U941" s="93">
        <f t="shared" si="101"/>
        <v>1.5316796091540574</v>
      </c>
      <c r="V941" s="93">
        <f t="shared" si="101"/>
        <v>1.816498748756288</v>
      </c>
      <c r="W941" s="93">
        <f t="shared" si="101"/>
        <v>2.154280624037006</v>
      </c>
      <c r="X941" s="93">
        <f t="shared" si="101"/>
        <v>2.5548737703666458</v>
      </c>
      <c r="Y941" s="93">
        <f t="shared" si="100"/>
        <v>3.0299580795910983</v>
      </c>
      <c r="Z941" s="93">
        <f t="shared" si="100"/>
        <v>3.5933853447334414</v>
      </c>
      <c r="AA941" s="93">
        <f t="shared" si="100"/>
        <v>4.2615831297202771</v>
      </c>
      <c r="AB941" s="93">
        <f t="shared" si="100"/>
        <v>5.054033739558113</v>
      </c>
      <c r="AC941" s="95">
        <f t="shared" si="100"/>
        <v>5.9938422560510691</v>
      </c>
      <c r="AE941" s="96"/>
    </row>
    <row r="942" spans="3:31" ht="24.75" customHeight="1" x14ac:dyDescent="0.25">
      <c r="C942" s="91">
        <f>ABS(E942-Dashboard!$F$13)</f>
        <v>7.3040703465734964</v>
      </c>
      <c r="D942" s="92">
        <f t="shared" si="102"/>
        <v>0.18605216512644937</v>
      </c>
      <c r="E942" s="93" cm="1">
        <f t="array" ref="E942">SUM('DRE + DCF'!$S$41/TIR!S942,'DRE + DCF'!$U$41:$AD$41/TIR!T942:AC942,TIR!F942)</f>
        <v>54.924070346573494</v>
      </c>
      <c r="F942" s="100">
        <f>'DRE + DCF'!$AE$38*'DRE + DCF'!$AE$39*(1+G942)/(R942-G942)/AC942</f>
        <v>29.03207564189259</v>
      </c>
      <c r="G942" s="92">
        <f>R942*(1-'DRE + DCF'!$AE$39)</f>
        <v>0.11163129907586962</v>
      </c>
      <c r="H942" s="94">
        <f t="shared" si="98"/>
        <v>0.18605216512644937</v>
      </c>
      <c r="I942" s="94">
        <f t="shared" si="103"/>
        <v>0.18605216512644937</v>
      </c>
      <c r="J942" s="94">
        <f t="shared" si="103"/>
        <v>0.18605216512644937</v>
      </c>
      <c r="K942" s="94">
        <f t="shared" si="103"/>
        <v>0.18605216512644937</v>
      </c>
      <c r="L942" s="94">
        <f t="shared" si="103"/>
        <v>0.18605216512644937</v>
      </c>
      <c r="M942" s="94">
        <f t="shared" si="103"/>
        <v>0.18605216512644937</v>
      </c>
      <c r="N942" s="94">
        <f t="shared" si="103"/>
        <v>0.18605216512644937</v>
      </c>
      <c r="O942" s="94">
        <f t="shared" si="103"/>
        <v>0.18605216512644937</v>
      </c>
      <c r="P942" s="94">
        <f t="shared" si="103"/>
        <v>0.18605216512644937</v>
      </c>
      <c r="Q942" s="94">
        <f t="shared" si="103"/>
        <v>0.18605216512644937</v>
      </c>
      <c r="R942" s="94">
        <f t="shared" si="103"/>
        <v>0.18605216512644937</v>
      </c>
      <c r="S942" s="93">
        <f>(1+H942)^((5-Dashboard!$F$9)*3/12)</f>
        <v>1.0890602210743212</v>
      </c>
      <c r="T942" s="93">
        <f t="shared" si="101"/>
        <v>1.2916822331582882</v>
      </c>
      <c r="U942" s="93">
        <f t="shared" si="101"/>
        <v>1.5320025092927549</v>
      </c>
      <c r="V942" s="93">
        <f t="shared" si="101"/>
        <v>1.8170348931258253</v>
      </c>
      <c r="W942" s="93">
        <f t="shared" si="101"/>
        <v>2.1550981691021915</v>
      </c>
      <c r="X942" s="93">
        <f t="shared" si="101"/>
        <v>2.5560588495237009</v>
      </c>
      <c r="Y942" s="93">
        <f t="shared" si="100"/>
        <v>3.0316191326682063</v>
      </c>
      <c r="Z942" s="93">
        <f t="shared" si="100"/>
        <v>3.5956584361398942</v>
      </c>
      <c r="AA942" s="93">
        <f t="shared" si="100"/>
        <v>4.2646384732389047</v>
      </c>
      <c r="AB942" s="93">
        <f t="shared" si="100"/>
        <v>5.0580836946665579</v>
      </c>
      <c r="AC942" s="95">
        <f t="shared" si="100"/>
        <v>5.9991511174500607</v>
      </c>
      <c r="AE942" s="96"/>
    </row>
    <row r="943" spans="3:31" ht="24.75" customHeight="1" x14ac:dyDescent="0.25">
      <c r="C943" s="91">
        <f>ABS(E943-Dashboard!$F$13)</f>
        <v>7.253343778478559</v>
      </c>
      <c r="D943" s="92">
        <f t="shared" si="102"/>
        <v>0.18615216512644936</v>
      </c>
      <c r="E943" s="93" cm="1">
        <f t="array" ref="E943">SUM('DRE + DCF'!$S$41/TIR!S943,'DRE + DCF'!$U$41:$AD$41/TIR!T943:AC943,TIR!F943)</f>
        <v>54.873343778478556</v>
      </c>
      <c r="F943" s="100">
        <f>'DRE + DCF'!$AE$38*'DRE + DCF'!$AE$39*(1+G943)/(R943-G943)/AC943</f>
        <v>28.992368981603459</v>
      </c>
      <c r="G943" s="92">
        <f>R943*(1-'DRE + DCF'!$AE$39)</f>
        <v>0.11169129907586961</v>
      </c>
      <c r="H943" s="94">
        <f t="shared" si="98"/>
        <v>0.18615216512644936</v>
      </c>
      <c r="I943" s="94">
        <f t="shared" si="103"/>
        <v>0.18615216512644936</v>
      </c>
      <c r="J943" s="94">
        <f t="shared" si="103"/>
        <v>0.18615216512644936</v>
      </c>
      <c r="K943" s="94">
        <f t="shared" si="103"/>
        <v>0.18615216512644936</v>
      </c>
      <c r="L943" s="94">
        <f t="shared" ref="I943:R968" si="104">$D943</f>
        <v>0.18615216512644936</v>
      </c>
      <c r="M943" s="94">
        <f t="shared" si="104"/>
        <v>0.18615216512644936</v>
      </c>
      <c r="N943" s="94">
        <f t="shared" si="104"/>
        <v>0.18615216512644936</v>
      </c>
      <c r="O943" s="94">
        <f t="shared" si="104"/>
        <v>0.18615216512644936</v>
      </c>
      <c r="P943" s="94">
        <f t="shared" si="104"/>
        <v>0.18615216512644936</v>
      </c>
      <c r="Q943" s="94">
        <f t="shared" si="104"/>
        <v>0.18615216512644936</v>
      </c>
      <c r="R943" s="94">
        <f t="shared" si="104"/>
        <v>0.18615216512644936</v>
      </c>
      <c r="S943" s="93">
        <f>(1+H943)^((5-Dashboard!$F$9)*3/12)</f>
        <v>1.0891061312500492</v>
      </c>
      <c r="T943" s="93">
        <f t="shared" si="101"/>
        <v>1.2918455956347368</v>
      </c>
      <c r="U943" s="93">
        <f t="shared" si="101"/>
        <v>1.5323254502712105</v>
      </c>
      <c r="V943" s="93">
        <f t="shared" si="101"/>
        <v>1.8175711505175576</v>
      </c>
      <c r="W943" s="93">
        <f t="shared" si="101"/>
        <v>2.1559159554577723</v>
      </c>
      <c r="X943" s="93">
        <f t="shared" si="101"/>
        <v>2.5572443783968941</v>
      </c>
      <c r="Y943" s="93">
        <f t="shared" si="100"/>
        <v>3.0332809561929168</v>
      </c>
      <c r="Z943" s="93">
        <f t="shared" si="100"/>
        <v>3.5979327736250548</v>
      </c>
      <c r="AA943" s="93">
        <f t="shared" si="100"/>
        <v>4.26769574941477</v>
      </c>
      <c r="AB943" s="93">
        <f t="shared" si="100"/>
        <v>5.0621365532692737</v>
      </c>
      <c r="AC943" s="95">
        <f t="shared" si="100"/>
        <v>6.0044642328260904</v>
      </c>
      <c r="AE943" s="96"/>
    </row>
    <row r="944" spans="3:31" ht="24.75" customHeight="1" x14ac:dyDescent="0.25">
      <c r="C944" s="91">
        <f>ABS(E944-Dashboard!$F$13)</f>
        <v>7.2026893139901702</v>
      </c>
      <c r="D944" s="92">
        <f t="shared" si="102"/>
        <v>0.18625216512644935</v>
      </c>
      <c r="E944" s="93" cm="1">
        <f t="array" ref="E944">SUM('DRE + DCF'!$S$41/TIR!S944,'DRE + DCF'!$U$41:$AD$41/TIR!T944:AC944,TIR!F944)</f>
        <v>54.822689313990168</v>
      </c>
      <c r="F944" s="100">
        <f>'DRE + DCF'!$AE$38*'DRE + DCF'!$AE$39*(1+G944)/(R944-G944)/AC944</f>
        <v>28.952727058926882</v>
      </c>
      <c r="G944" s="92">
        <f>R944*(1-'DRE + DCF'!$AE$39)</f>
        <v>0.1117512990758696</v>
      </c>
      <c r="H944" s="94">
        <f t="shared" si="98"/>
        <v>0.18625216512644935</v>
      </c>
      <c r="I944" s="94">
        <f t="shared" si="104"/>
        <v>0.18625216512644935</v>
      </c>
      <c r="J944" s="94">
        <f t="shared" si="104"/>
        <v>0.18625216512644935</v>
      </c>
      <c r="K944" s="94">
        <f t="shared" si="104"/>
        <v>0.18625216512644935</v>
      </c>
      <c r="L944" s="94">
        <f t="shared" si="104"/>
        <v>0.18625216512644935</v>
      </c>
      <c r="M944" s="94">
        <f t="shared" si="104"/>
        <v>0.18625216512644935</v>
      </c>
      <c r="N944" s="94">
        <f t="shared" si="104"/>
        <v>0.18625216512644935</v>
      </c>
      <c r="O944" s="94">
        <f t="shared" si="104"/>
        <v>0.18625216512644935</v>
      </c>
      <c r="P944" s="94">
        <f t="shared" si="104"/>
        <v>0.18625216512644935</v>
      </c>
      <c r="Q944" s="94">
        <f t="shared" si="104"/>
        <v>0.18625216512644935</v>
      </c>
      <c r="R944" s="94">
        <f t="shared" si="104"/>
        <v>0.18625216512644935</v>
      </c>
      <c r="S944" s="93">
        <f>(1+H944)^((5-Dashboard!$F$9)*3/12)</f>
        <v>1.0891520394905614</v>
      </c>
      <c r="T944" s="93">
        <f t="shared" si="101"/>
        <v>1.2920089649975663</v>
      </c>
      <c r="U944" s="93">
        <f t="shared" si="101"/>
        <v>1.532648432091146</v>
      </c>
      <c r="V944" s="93">
        <f t="shared" si="101"/>
        <v>1.8181075209457798</v>
      </c>
      <c r="W944" s="93">
        <f t="shared" si="101"/>
        <v>2.1567339831546124</v>
      </c>
      <c r="X944" s="93">
        <f t="shared" si="101"/>
        <v>2.5584303571189499</v>
      </c>
      <c r="Y944" s="93">
        <f t="shared" si="100"/>
        <v>3.034943550457589</v>
      </c>
      <c r="Z944" s="93">
        <f t="shared" si="100"/>
        <v>3.600208357766868</v>
      </c>
      <c r="AA944" s="93">
        <f t="shared" si="100"/>
        <v>4.2707549593072853</v>
      </c>
      <c r="AB944" s="93">
        <f t="shared" si="100"/>
        <v>5.0661923172027876</v>
      </c>
      <c r="AC944" s="95">
        <f t="shared" si="100"/>
        <v>6.00978160522879</v>
      </c>
      <c r="AE944" s="96"/>
    </row>
    <row r="945" spans="3:31" ht="24.75" customHeight="1" x14ac:dyDescent="0.25">
      <c r="C945" s="91">
        <f>ABS(E945-Dashboard!$F$13)</f>
        <v>7.1521068206174903</v>
      </c>
      <c r="D945" s="92">
        <f t="shared" si="102"/>
        <v>0.18635216512644934</v>
      </c>
      <c r="E945" s="93" cm="1">
        <f t="array" ref="E945">SUM('DRE + DCF'!$S$41/TIR!S945,'DRE + DCF'!$U$41:$AD$41/TIR!T945:AC945,TIR!F945)</f>
        <v>54.772106820617488</v>
      </c>
      <c r="F945" s="100">
        <f>'DRE + DCF'!$AE$38*'DRE + DCF'!$AE$39*(1+G945)/(R945-G945)/AC945</f>
        <v>28.913149747487783</v>
      </c>
      <c r="G945" s="92">
        <f>R945*(1-'DRE + DCF'!$AE$39)</f>
        <v>0.11181129907586961</v>
      </c>
      <c r="H945" s="94">
        <f t="shared" si="98"/>
        <v>0.18635216512644934</v>
      </c>
      <c r="I945" s="94">
        <f t="shared" si="104"/>
        <v>0.18635216512644934</v>
      </c>
      <c r="J945" s="94">
        <f t="shared" si="104"/>
        <v>0.18635216512644934</v>
      </c>
      <c r="K945" s="94">
        <f t="shared" si="104"/>
        <v>0.18635216512644934</v>
      </c>
      <c r="L945" s="94">
        <f t="shared" si="104"/>
        <v>0.18635216512644934</v>
      </c>
      <c r="M945" s="94">
        <f t="shared" si="104"/>
        <v>0.18635216512644934</v>
      </c>
      <c r="N945" s="94">
        <f t="shared" si="104"/>
        <v>0.18635216512644934</v>
      </c>
      <c r="O945" s="94">
        <f t="shared" si="104"/>
        <v>0.18635216512644934</v>
      </c>
      <c r="P945" s="94">
        <f t="shared" si="104"/>
        <v>0.18635216512644934</v>
      </c>
      <c r="Q945" s="94">
        <f t="shared" si="104"/>
        <v>0.18635216512644934</v>
      </c>
      <c r="R945" s="94">
        <f t="shared" si="104"/>
        <v>0.18635216512644934</v>
      </c>
      <c r="S945" s="93">
        <f>(1+H945)^((5-Dashboard!$F$9)*3/12)</f>
        <v>1.0891979457961025</v>
      </c>
      <c r="T945" s="93">
        <f t="shared" si="101"/>
        <v>1.2921723412464872</v>
      </c>
      <c r="U945" s="93">
        <f t="shared" si="101"/>
        <v>1.532971454754283</v>
      </c>
      <c r="V945" s="93">
        <f t="shared" si="101"/>
        <v>1.8186440044247862</v>
      </c>
      <c r="W945" s="93">
        <f t="shared" si="101"/>
        <v>2.157552252243581</v>
      </c>
      <c r="X945" s="93">
        <f t="shared" si="101"/>
        <v>2.5596167858226195</v>
      </c>
      <c r="Y945" s="93">
        <f t="shared" si="100"/>
        <v>3.0366069157546676</v>
      </c>
      <c r="Z945" s="93">
        <f t="shared" si="100"/>
        <v>3.6024851891434992</v>
      </c>
      <c r="AA945" s="93">
        <f t="shared" si="100"/>
        <v>4.2738161039763565</v>
      </c>
      <c r="AB945" s="93">
        <f t="shared" si="100"/>
        <v>5.0702509883046361</v>
      </c>
      <c r="AC945" s="95">
        <f t="shared" si="100"/>
        <v>6.0151032377097238</v>
      </c>
      <c r="AE945" s="96"/>
    </row>
    <row r="946" spans="3:31" ht="24.75" customHeight="1" x14ac:dyDescent="0.25">
      <c r="C946" s="91">
        <f>ABS(E946-Dashboard!$F$13)</f>
        <v>7.1015961661708431</v>
      </c>
      <c r="D946" s="92">
        <f t="shared" si="102"/>
        <v>0.18645216512644933</v>
      </c>
      <c r="E946" s="93" cm="1">
        <f t="array" ref="E946">SUM('DRE + DCF'!$S$41/TIR!S946,'DRE + DCF'!$U$41:$AD$41/TIR!T946:AC946,TIR!F946)</f>
        <v>54.721596166170841</v>
      </c>
      <c r="F946" s="100">
        <f>'DRE + DCF'!$AE$38*'DRE + DCF'!$AE$39*(1+G946)/(R946-G946)/AC946</f>
        <v>28.873636921206295</v>
      </c>
      <c r="G946" s="92">
        <f>R946*(1-'DRE + DCF'!$AE$39)</f>
        <v>0.1118712990758696</v>
      </c>
      <c r="H946" s="94">
        <f t="shared" si="98"/>
        <v>0.18645216512644933</v>
      </c>
      <c r="I946" s="94">
        <f t="shared" si="104"/>
        <v>0.18645216512644933</v>
      </c>
      <c r="J946" s="94">
        <f t="shared" si="104"/>
        <v>0.18645216512644933</v>
      </c>
      <c r="K946" s="94">
        <f t="shared" si="104"/>
        <v>0.18645216512644933</v>
      </c>
      <c r="L946" s="94">
        <f t="shared" si="104"/>
        <v>0.18645216512644933</v>
      </c>
      <c r="M946" s="94">
        <f t="shared" si="104"/>
        <v>0.18645216512644933</v>
      </c>
      <c r="N946" s="94">
        <f t="shared" si="104"/>
        <v>0.18645216512644933</v>
      </c>
      <c r="O946" s="94">
        <f t="shared" si="104"/>
        <v>0.18645216512644933</v>
      </c>
      <c r="P946" s="94">
        <f t="shared" si="104"/>
        <v>0.18645216512644933</v>
      </c>
      <c r="Q946" s="94">
        <f t="shared" si="104"/>
        <v>0.18645216512644933</v>
      </c>
      <c r="R946" s="94">
        <f t="shared" si="104"/>
        <v>0.18645216512644933</v>
      </c>
      <c r="S946" s="93">
        <f>(1+H946)^((5-Dashboard!$F$9)*3/12)</f>
        <v>1.089243850166917</v>
      </c>
      <c r="T946" s="93">
        <f t="shared" si="101"/>
        <v>1.2923357243812084</v>
      </c>
      <c r="U946" s="93">
        <f t="shared" si="101"/>
        <v>1.5332945182623428</v>
      </c>
      <c r="V946" s="93">
        <f t="shared" si="101"/>
        <v>1.8191806009688725</v>
      </c>
      <c r="W946" s="93">
        <f t="shared" si="101"/>
        <v>2.158370762775554</v>
      </c>
      <c r="X946" s="93">
        <f t="shared" si="101"/>
        <v>2.5608036646406815</v>
      </c>
      <c r="Y946" s="93">
        <f t="shared" si="100"/>
        <v>3.038271052376682</v>
      </c>
      <c r="Z946" s="93">
        <f t="shared" si="100"/>
        <v>3.6047632683333299</v>
      </c>
      <c r="AA946" s="93">
        <f t="shared" si="100"/>
        <v>4.2768791844823753</v>
      </c>
      <c r="AB946" s="93">
        <f t="shared" si="100"/>
        <v>5.0743125684133563</v>
      </c>
      <c r="AC946" s="95">
        <f t="shared" si="100"/>
        <v>6.0204291333223798</v>
      </c>
      <c r="AE946" s="96"/>
    </row>
    <row r="947" spans="3:31" ht="24.75" customHeight="1" x14ac:dyDescent="0.25">
      <c r="C947" s="91">
        <f>ABS(E947-Dashboard!$F$13)</f>
        <v>7.051157218760757</v>
      </c>
      <c r="D947" s="92">
        <f t="shared" si="102"/>
        <v>0.18655216512644932</v>
      </c>
      <c r="E947" s="93" cm="1">
        <f t="array" ref="E947">SUM('DRE + DCF'!$S$41/TIR!S947,'DRE + DCF'!$U$41:$AD$41/TIR!T947:AC947,TIR!F947)</f>
        <v>54.671157218760754</v>
      </c>
      <c r="F947" s="100">
        <f>'DRE + DCF'!$AE$38*'DRE + DCF'!$AE$39*(1+G947)/(R947-G947)/AC947</f>
        <v>28.834188454296928</v>
      </c>
      <c r="G947" s="92">
        <f>R947*(1-'DRE + DCF'!$AE$39)</f>
        <v>0.11193129907586959</v>
      </c>
      <c r="H947" s="94">
        <f t="shared" ref="H947:H1010" si="105">$D947</f>
        <v>0.18655216512644932</v>
      </c>
      <c r="I947" s="94">
        <f t="shared" si="104"/>
        <v>0.18655216512644932</v>
      </c>
      <c r="J947" s="94">
        <f t="shared" si="104"/>
        <v>0.18655216512644932</v>
      </c>
      <c r="K947" s="94">
        <f t="shared" si="104"/>
        <v>0.18655216512644932</v>
      </c>
      <c r="L947" s="94">
        <f t="shared" si="104"/>
        <v>0.18655216512644932</v>
      </c>
      <c r="M947" s="94">
        <f t="shared" si="104"/>
        <v>0.18655216512644932</v>
      </c>
      <c r="N947" s="94">
        <f t="shared" si="104"/>
        <v>0.18655216512644932</v>
      </c>
      <c r="O947" s="94">
        <f t="shared" si="104"/>
        <v>0.18655216512644932</v>
      </c>
      <c r="P947" s="94">
        <f t="shared" si="104"/>
        <v>0.18655216512644932</v>
      </c>
      <c r="Q947" s="94">
        <f t="shared" si="104"/>
        <v>0.18655216512644932</v>
      </c>
      <c r="R947" s="94">
        <f t="shared" si="104"/>
        <v>0.18655216512644932</v>
      </c>
      <c r="S947" s="93">
        <f>(1+H947)^((5-Dashboard!$F$9)*3/12)</f>
        <v>1.0892897526032499</v>
      </c>
      <c r="T947" s="93">
        <f t="shared" si="101"/>
        <v>1.2924991144014404</v>
      </c>
      <c r="U947" s="93">
        <f t="shared" si="101"/>
        <v>1.5336176226170473</v>
      </c>
      <c r="V947" s="93">
        <f t="shared" si="101"/>
        <v>1.8197173105923352</v>
      </c>
      <c r="W947" s="93">
        <f t="shared" si="101"/>
        <v>2.1591895148014149</v>
      </c>
      <c r="X947" s="93">
        <f t="shared" si="101"/>
        <v>2.5619909937059462</v>
      </c>
      <c r="Y947" s="93">
        <f t="shared" si="100"/>
        <v>3.0399359606162535</v>
      </c>
      <c r="Z947" s="93">
        <f t="shared" si="100"/>
        <v>3.6070425959149679</v>
      </c>
      <c r="AA947" s="93">
        <f t="shared" si="100"/>
        <v>4.2799442018862335</v>
      </c>
      <c r="AB947" s="93">
        <f t="shared" si="100"/>
        <v>5.0783770593685027</v>
      </c>
      <c r="AC947" s="95">
        <f t="shared" si="100"/>
        <v>6.025759295122187</v>
      </c>
      <c r="AE947" s="96"/>
    </row>
    <row r="948" spans="3:31" ht="24.75" customHeight="1" x14ac:dyDescent="0.25">
      <c r="C948" s="91">
        <f>ABS(E948-Dashboard!$F$13)</f>
        <v>7.0007898467973249</v>
      </c>
      <c r="D948" s="92">
        <f t="shared" si="102"/>
        <v>0.1866521651264493</v>
      </c>
      <c r="E948" s="93" cm="1">
        <f t="array" ref="E948">SUM('DRE + DCF'!$S$41/TIR!S948,'DRE + DCF'!$U$41:$AD$41/TIR!T948:AC948,TIR!F948)</f>
        <v>54.620789846797322</v>
      </c>
      <c r="F948" s="100">
        <f>'DRE + DCF'!$AE$38*'DRE + DCF'!$AE$39*(1+G948)/(R948-G948)/AC948</f>
        <v>28.794804221267867</v>
      </c>
      <c r="G948" s="92">
        <f>R948*(1-'DRE + DCF'!$AE$39)</f>
        <v>0.11199129907586958</v>
      </c>
      <c r="H948" s="94">
        <f t="shared" si="105"/>
        <v>0.1866521651264493</v>
      </c>
      <c r="I948" s="94">
        <f t="shared" si="104"/>
        <v>0.1866521651264493</v>
      </c>
      <c r="J948" s="94">
        <f t="shared" si="104"/>
        <v>0.1866521651264493</v>
      </c>
      <c r="K948" s="94">
        <f t="shared" si="104"/>
        <v>0.1866521651264493</v>
      </c>
      <c r="L948" s="94">
        <f t="shared" si="104"/>
        <v>0.1866521651264493</v>
      </c>
      <c r="M948" s="94">
        <f t="shared" si="104"/>
        <v>0.1866521651264493</v>
      </c>
      <c r="N948" s="94">
        <f t="shared" si="104"/>
        <v>0.1866521651264493</v>
      </c>
      <c r="O948" s="94">
        <f t="shared" si="104"/>
        <v>0.1866521651264493</v>
      </c>
      <c r="P948" s="94">
        <f t="shared" si="104"/>
        <v>0.1866521651264493</v>
      </c>
      <c r="Q948" s="94">
        <f t="shared" si="104"/>
        <v>0.1866521651264493</v>
      </c>
      <c r="R948" s="94">
        <f t="shared" si="104"/>
        <v>0.1866521651264493</v>
      </c>
      <c r="S948" s="93">
        <f>(1+H948)^((5-Dashboard!$F$9)*3/12)</f>
        <v>1.0893356531053453</v>
      </c>
      <c r="T948" s="93">
        <f t="shared" si="101"/>
        <v>1.2926625113068926</v>
      </c>
      <c r="U948" s="93">
        <f t="shared" si="101"/>
        <v>1.5339407678201171</v>
      </c>
      <c r="V948" s="93">
        <f t="shared" si="101"/>
        <v>1.8202541333094699</v>
      </c>
      <c r="W948" s="93">
        <f t="shared" si="101"/>
        <v>2.1600085083720511</v>
      </c>
      <c r="X948" s="93">
        <f t="shared" si="101"/>
        <v>2.5631787731512463</v>
      </c>
      <c r="Y948" s="93">
        <f t="shared" si="100"/>
        <v>3.0416016407660824</v>
      </c>
      <c r="Z948" s="93">
        <f t="shared" si="100"/>
        <v>3.6093231724672323</v>
      </c>
      <c r="AA948" s="93">
        <f t="shared" si="100"/>
        <v>4.2830111572493061</v>
      </c>
      <c r="AB948" s="93">
        <f t="shared" si="100"/>
        <v>5.0824444630106278</v>
      </c>
      <c r="AC948" s="95">
        <f t="shared" si="100"/>
        <v>6.0310937261664952</v>
      </c>
      <c r="AE948" s="96"/>
    </row>
    <row r="949" spans="3:31" ht="24.75" customHeight="1" x14ac:dyDescent="0.25">
      <c r="C949" s="91">
        <f>ABS(E949-Dashboard!$F$13)</f>
        <v>6.9504939189892028</v>
      </c>
      <c r="D949" s="92">
        <f t="shared" si="102"/>
        <v>0.18675216512644929</v>
      </c>
      <c r="E949" s="93" cm="1">
        <f t="array" ref="E949">SUM('DRE + DCF'!$S$41/TIR!S949,'DRE + DCF'!$U$41:$AD$41/TIR!T949:AC949,TIR!F949)</f>
        <v>54.5704939189892</v>
      </c>
      <c r="F949" s="100">
        <f>'DRE + DCF'!$AE$38*'DRE + DCF'!$AE$39*(1+G949)/(R949-G949)/AC949</f>
        <v>28.755484096920028</v>
      </c>
      <c r="G949" s="92">
        <f>R949*(1-'DRE + DCF'!$AE$39)</f>
        <v>0.11205129907586957</v>
      </c>
      <c r="H949" s="94">
        <f t="shared" si="105"/>
        <v>0.18675216512644929</v>
      </c>
      <c r="I949" s="94">
        <f t="shared" si="104"/>
        <v>0.18675216512644929</v>
      </c>
      <c r="J949" s="94">
        <f t="shared" si="104"/>
        <v>0.18675216512644929</v>
      </c>
      <c r="K949" s="94">
        <f t="shared" si="104"/>
        <v>0.18675216512644929</v>
      </c>
      <c r="L949" s="94">
        <f t="shared" si="104"/>
        <v>0.18675216512644929</v>
      </c>
      <c r="M949" s="94">
        <f t="shared" si="104"/>
        <v>0.18675216512644929</v>
      </c>
      <c r="N949" s="94">
        <f t="shared" si="104"/>
        <v>0.18675216512644929</v>
      </c>
      <c r="O949" s="94">
        <f t="shared" si="104"/>
        <v>0.18675216512644929</v>
      </c>
      <c r="P949" s="94">
        <f t="shared" si="104"/>
        <v>0.18675216512644929</v>
      </c>
      <c r="Q949" s="94">
        <f t="shared" si="104"/>
        <v>0.18675216512644929</v>
      </c>
      <c r="R949" s="94">
        <f t="shared" si="104"/>
        <v>0.18675216512644929</v>
      </c>
      <c r="S949" s="93">
        <f>(1+H949)^((5-Dashboard!$F$9)*3/12)</f>
        <v>1.089381551673448</v>
      </c>
      <c r="T949" s="93">
        <f t="shared" si="101"/>
        <v>1.2928259150972752</v>
      </c>
      <c r="U949" s="93">
        <f t="shared" si="101"/>
        <v>1.5342639538732743</v>
      </c>
      <c r="V949" s="93">
        <f t="shared" si="101"/>
        <v>1.8207910691345748</v>
      </c>
      <c r="W949" s="93">
        <f t="shared" si="101"/>
        <v>2.1608277435383587</v>
      </c>
      <c r="X949" s="93">
        <f t="shared" si="101"/>
        <v>2.5643670031094468</v>
      </c>
      <c r="Y949" s="93">
        <f t="shared" si="100"/>
        <v>3.04326809311896</v>
      </c>
      <c r="Z949" s="93">
        <f t="shared" si="100"/>
        <v>3.6116049985691663</v>
      </c>
      <c r="AA949" s="93">
        <f t="shared" si="100"/>
        <v>4.2860800516334647</v>
      </c>
      <c r="AB949" s="93">
        <f t="shared" si="100"/>
        <v>5.0865147811812976</v>
      </c>
      <c r="AC949" s="95">
        <f t="shared" si="100"/>
        <v>6.0364324295145924</v>
      </c>
      <c r="AE949" s="96"/>
    </row>
    <row r="950" spans="3:31" ht="24.75" customHeight="1" x14ac:dyDescent="0.25">
      <c r="C950" s="91">
        <f>ABS(E950-Dashboard!$F$13)</f>
        <v>6.9002693043429133</v>
      </c>
      <c r="D950" s="92">
        <f t="shared" si="102"/>
        <v>0.18685216512644928</v>
      </c>
      <c r="E950" s="93" cm="1">
        <f t="array" ref="E950">SUM('DRE + DCF'!$S$41/TIR!S950,'DRE + DCF'!$U$41:$AD$41/TIR!T950:AC950,TIR!F950)</f>
        <v>54.520269304342911</v>
      </c>
      <c r="F950" s="100">
        <f>'DRE + DCF'!$AE$38*'DRE + DCF'!$AE$39*(1+G950)/(R950-G950)/AC950</f>
        <v>28.716227956346302</v>
      </c>
      <c r="G950" s="92">
        <f>R950*(1-'DRE + DCF'!$AE$39)</f>
        <v>0.11211129907586957</v>
      </c>
      <c r="H950" s="94">
        <f t="shared" si="105"/>
        <v>0.18685216512644928</v>
      </c>
      <c r="I950" s="94">
        <f t="shared" si="104"/>
        <v>0.18685216512644928</v>
      </c>
      <c r="J950" s="94">
        <f t="shared" si="104"/>
        <v>0.18685216512644928</v>
      </c>
      <c r="K950" s="94">
        <f t="shared" si="104"/>
        <v>0.18685216512644928</v>
      </c>
      <c r="L950" s="94">
        <f t="shared" si="104"/>
        <v>0.18685216512644928</v>
      </c>
      <c r="M950" s="94">
        <f t="shared" si="104"/>
        <v>0.18685216512644928</v>
      </c>
      <c r="N950" s="94">
        <f t="shared" si="104"/>
        <v>0.18685216512644928</v>
      </c>
      <c r="O950" s="94">
        <f t="shared" si="104"/>
        <v>0.18685216512644928</v>
      </c>
      <c r="P950" s="94">
        <f t="shared" si="104"/>
        <v>0.18685216512644928</v>
      </c>
      <c r="Q950" s="94">
        <f t="shared" si="104"/>
        <v>0.18685216512644928</v>
      </c>
      <c r="R950" s="94">
        <f t="shared" si="104"/>
        <v>0.18685216512644928</v>
      </c>
      <c r="S950" s="93">
        <f>(1+H950)^((5-Dashboard!$F$9)*3/12)</f>
        <v>1.0894274483078024</v>
      </c>
      <c r="T950" s="93">
        <f t="shared" si="101"/>
        <v>1.292989325772298</v>
      </c>
      <c r="U950" s="93">
        <f t="shared" si="101"/>
        <v>1.5345871807782396</v>
      </c>
      <c r="V950" s="93">
        <f t="shared" si="101"/>
        <v>1.8213281180819474</v>
      </c>
      <c r="W950" s="93">
        <f t="shared" si="101"/>
        <v>2.1616472203512402</v>
      </c>
      <c r="X950" s="93">
        <f t="shared" si="101"/>
        <v>2.5655556837134399</v>
      </c>
      <c r="Y950" s="93">
        <f t="shared" si="100"/>
        <v>3.0449353179677638</v>
      </c>
      <c r="Z950" s="93">
        <f t="shared" si="100"/>
        <v>3.6138880748000335</v>
      </c>
      <c r="AA950" s="93">
        <f t="shared" si="100"/>
        <v>4.2891508861010745</v>
      </c>
      <c r="AB950" s="93">
        <f t="shared" si="100"/>
        <v>5.0905880157230881</v>
      </c>
      <c r="AC950" s="95">
        <f t="shared" si="100"/>
        <v>6.0417754082277018</v>
      </c>
      <c r="AE950" s="96"/>
    </row>
    <row r="951" spans="3:31" ht="24.75" customHeight="1" x14ac:dyDescent="0.25">
      <c r="C951" s="91">
        <f>ABS(E951-Dashboard!$F$13)</f>
        <v>6.8501158721619575</v>
      </c>
      <c r="D951" s="92">
        <f t="shared" si="102"/>
        <v>0.18695216512644927</v>
      </c>
      <c r="E951" s="93" cm="1">
        <f t="array" ref="E951">SUM('DRE + DCF'!$S$41/TIR!S951,'DRE + DCF'!$U$41:$AD$41/TIR!T951:AC951,TIR!F951)</f>
        <v>54.470115872161955</v>
      </c>
      <c r="F951" s="100">
        <f>'DRE + DCF'!$AE$38*'DRE + DCF'!$AE$39*(1+G951)/(R951-G951)/AC951</f>
        <v>28.677035674930721</v>
      </c>
      <c r="G951" s="92">
        <f>R951*(1-'DRE + DCF'!$AE$39)</f>
        <v>0.11217129907586956</v>
      </c>
      <c r="H951" s="94">
        <f t="shared" si="105"/>
        <v>0.18695216512644927</v>
      </c>
      <c r="I951" s="94">
        <f t="shared" si="104"/>
        <v>0.18695216512644927</v>
      </c>
      <c r="J951" s="94">
        <f t="shared" si="104"/>
        <v>0.18695216512644927</v>
      </c>
      <c r="K951" s="94">
        <f t="shared" si="104"/>
        <v>0.18695216512644927</v>
      </c>
      <c r="L951" s="94">
        <f t="shared" si="104"/>
        <v>0.18695216512644927</v>
      </c>
      <c r="M951" s="94">
        <f t="shared" si="104"/>
        <v>0.18695216512644927</v>
      </c>
      <c r="N951" s="94">
        <f t="shared" si="104"/>
        <v>0.18695216512644927</v>
      </c>
      <c r="O951" s="94">
        <f t="shared" si="104"/>
        <v>0.18695216512644927</v>
      </c>
      <c r="P951" s="94">
        <f t="shared" si="104"/>
        <v>0.18695216512644927</v>
      </c>
      <c r="Q951" s="94">
        <f t="shared" si="104"/>
        <v>0.18695216512644927</v>
      </c>
      <c r="R951" s="94">
        <f t="shared" si="104"/>
        <v>0.18695216512644927</v>
      </c>
      <c r="S951" s="93">
        <f>(1+H951)^((5-Dashboard!$F$9)*3/12)</f>
        <v>1.0894733430086525</v>
      </c>
      <c r="T951" s="93">
        <f t="shared" si="101"/>
        <v>1.2931527433316707</v>
      </c>
      <c r="U951" s="93">
        <f t="shared" si="101"/>
        <v>1.534910448536734</v>
      </c>
      <c r="V951" s="93">
        <f t="shared" si="101"/>
        <v>1.8218652801658857</v>
      </c>
      <c r="W951" s="93">
        <f t="shared" si="101"/>
        <v>2.1624669388616029</v>
      </c>
      <c r="X951" s="93">
        <f t="shared" si="101"/>
        <v>2.5667448150961443</v>
      </c>
      <c r="Y951" s="93">
        <f t="shared" si="100"/>
        <v>3.0466033156054557</v>
      </c>
      <c r="Z951" s="93">
        <f t="shared" si="100"/>
        <v>3.6161724017393144</v>
      </c>
      <c r="AA951" s="93">
        <f t="shared" si="100"/>
        <v>4.2922236617149911</v>
      </c>
      <c r="AB951" s="93">
        <f t="shared" si="100"/>
        <v>5.0946641684795848</v>
      </c>
      <c r="AC951" s="95">
        <f t="shared" si="100"/>
        <v>6.0471226653689838</v>
      </c>
      <c r="AE951" s="96"/>
    </row>
    <row r="952" spans="3:31" ht="24.75" customHeight="1" x14ac:dyDescent="0.25">
      <c r="C952" s="91">
        <f>ABS(E952-Dashboard!$F$13)</f>
        <v>6.8000334920459906</v>
      </c>
      <c r="D952" s="92">
        <f t="shared" si="102"/>
        <v>0.18705216512644926</v>
      </c>
      <c r="E952" s="93" cm="1">
        <f t="array" ref="E952">SUM('DRE + DCF'!$S$41/TIR!S952,'DRE + DCF'!$U$41:$AD$41/TIR!T952:AC952,TIR!F952)</f>
        <v>54.420033492045988</v>
      </c>
      <c r="F952" s="100">
        <f>'DRE + DCF'!$AE$38*'DRE + DCF'!$AE$39*(1+G952)/(R952-G952)/AC952</f>
        <v>28.637907128347681</v>
      </c>
      <c r="G952" s="92">
        <f>R952*(1-'DRE + DCF'!$AE$39)</f>
        <v>0.11223129907586955</v>
      </c>
      <c r="H952" s="94">
        <f t="shared" si="105"/>
        <v>0.18705216512644926</v>
      </c>
      <c r="I952" s="94">
        <f t="shared" si="104"/>
        <v>0.18705216512644926</v>
      </c>
      <c r="J952" s="94">
        <f t="shared" si="104"/>
        <v>0.18705216512644926</v>
      </c>
      <c r="K952" s="94">
        <f t="shared" si="104"/>
        <v>0.18705216512644926</v>
      </c>
      <c r="L952" s="94">
        <f t="shared" si="104"/>
        <v>0.18705216512644926</v>
      </c>
      <c r="M952" s="94">
        <f t="shared" si="104"/>
        <v>0.18705216512644926</v>
      </c>
      <c r="N952" s="94">
        <f t="shared" si="104"/>
        <v>0.18705216512644926</v>
      </c>
      <c r="O952" s="94">
        <f t="shared" si="104"/>
        <v>0.18705216512644926</v>
      </c>
      <c r="P952" s="94">
        <f t="shared" si="104"/>
        <v>0.18705216512644926</v>
      </c>
      <c r="Q952" s="94">
        <f t="shared" si="104"/>
        <v>0.18705216512644926</v>
      </c>
      <c r="R952" s="94">
        <f t="shared" si="104"/>
        <v>0.18705216512644926</v>
      </c>
      <c r="S952" s="93">
        <f>(1+H952)^((5-Dashboard!$F$9)*3/12)</f>
        <v>1.0895192357762433</v>
      </c>
      <c r="T952" s="93">
        <f t="shared" si="101"/>
        <v>1.2933161677751039</v>
      </c>
      <c r="U952" s="93">
        <f t="shared" si="101"/>
        <v>1.5352337571504791</v>
      </c>
      <c r="V952" s="93">
        <f t="shared" si="101"/>
        <v>1.8224025554006895</v>
      </c>
      <c r="W952" s="93">
        <f t="shared" si="101"/>
        <v>2.1632868991203624</v>
      </c>
      <c r="X952" s="93">
        <f t="shared" si="101"/>
        <v>2.5679343973905087</v>
      </c>
      <c r="Y952" s="93">
        <f t="shared" si="100"/>
        <v>3.0482720863250869</v>
      </c>
      <c r="Z952" s="93">
        <f t="shared" si="100"/>
        <v>3.6184579799667129</v>
      </c>
      <c r="AA952" s="93">
        <f t="shared" si="100"/>
        <v>4.295298379538564</v>
      </c>
      <c r="AB952" s="93">
        <f t="shared" si="100"/>
        <v>5.0987432412953808</v>
      </c>
      <c r="AC952" s="95">
        <f t="shared" si="100"/>
        <v>6.0524742040035306</v>
      </c>
      <c r="AE952" s="96"/>
    </row>
    <row r="953" spans="3:31" ht="24.75" customHeight="1" x14ac:dyDescent="0.25">
      <c r="C953" s="91">
        <f>ABS(E953-Dashboard!$F$13)</f>
        <v>6.7500220338901968</v>
      </c>
      <c r="D953" s="92">
        <f t="shared" si="102"/>
        <v>0.18715216512644925</v>
      </c>
      <c r="E953" s="93" cm="1">
        <f t="array" ref="E953">SUM('DRE + DCF'!$S$41/TIR!S953,'DRE + DCF'!$U$41:$AD$41/TIR!T953:AC953,TIR!F953)</f>
        <v>54.370022033890194</v>
      </c>
      <c r="F953" s="100">
        <f>'DRE + DCF'!$AE$38*'DRE + DCF'!$AE$39*(1+G953)/(R953-G953)/AC953</f>
        <v>28.598842192561161</v>
      </c>
      <c r="G953" s="92">
        <f>R953*(1-'DRE + DCF'!$AE$39)</f>
        <v>0.11229129907586954</v>
      </c>
      <c r="H953" s="94">
        <f t="shared" si="105"/>
        <v>0.18715216512644925</v>
      </c>
      <c r="I953" s="94">
        <f t="shared" si="104"/>
        <v>0.18715216512644925</v>
      </c>
      <c r="J953" s="94">
        <f t="shared" si="104"/>
        <v>0.18715216512644925</v>
      </c>
      <c r="K953" s="94">
        <f t="shared" si="104"/>
        <v>0.18715216512644925</v>
      </c>
      <c r="L953" s="94">
        <f t="shared" si="104"/>
        <v>0.18715216512644925</v>
      </c>
      <c r="M953" s="94">
        <f t="shared" si="104"/>
        <v>0.18715216512644925</v>
      </c>
      <c r="N953" s="94">
        <f t="shared" si="104"/>
        <v>0.18715216512644925</v>
      </c>
      <c r="O953" s="94">
        <f t="shared" si="104"/>
        <v>0.18715216512644925</v>
      </c>
      <c r="P953" s="94">
        <f t="shared" si="104"/>
        <v>0.18715216512644925</v>
      </c>
      <c r="Q953" s="94">
        <f t="shared" si="104"/>
        <v>0.18715216512644925</v>
      </c>
      <c r="R953" s="94">
        <f t="shared" si="104"/>
        <v>0.18715216512644925</v>
      </c>
      <c r="S953" s="93">
        <f>(1+H953)^((5-Dashboard!$F$9)*3/12)</f>
        <v>1.0895651266108186</v>
      </c>
      <c r="T953" s="93">
        <f t="shared" si="101"/>
        <v>1.2934795991023069</v>
      </c>
      <c r="U953" s="93">
        <f t="shared" si="101"/>
        <v>1.535557106621195</v>
      </c>
      <c r="V953" s="93">
        <f t="shared" si="101"/>
        <v>1.8229399438006575</v>
      </c>
      <c r="W953" s="93">
        <f t="shared" si="101"/>
        <v>2.1641071011784381</v>
      </c>
      <c r="X953" s="93">
        <f t="shared" si="101"/>
        <v>2.5691244307295062</v>
      </c>
      <c r="Y953" s="93">
        <f t="shared" si="100"/>
        <v>3.0499416304197897</v>
      </c>
      <c r="Z953" s="93">
        <f t="shared" si="100"/>
        <v>3.620744810062146</v>
      </c>
      <c r="AA953" s="93">
        <f t="shared" si="100"/>
        <v>4.2983750406356309</v>
      </c>
      <c r="AB953" s="93">
        <f t="shared" si="100"/>
        <v>5.102825236016078</v>
      </c>
      <c r="AC953" s="95">
        <f t="shared" si="100"/>
        <v>6.0578300271983707</v>
      </c>
      <c r="AE953" s="96"/>
    </row>
    <row r="954" spans="3:31" ht="24.75" customHeight="1" x14ac:dyDescent="0.25">
      <c r="C954" s="91">
        <f>ABS(E954-Dashboard!$F$13)</f>
        <v>6.700081367884188</v>
      </c>
      <c r="D954" s="92">
        <f t="shared" si="102"/>
        <v>0.18725216512644924</v>
      </c>
      <c r="E954" s="93" cm="1">
        <f t="array" ref="E954">SUM('DRE + DCF'!$S$41/TIR!S954,'DRE + DCF'!$U$41:$AD$41/TIR!T954:AC954,TIR!F954)</f>
        <v>54.320081367884185</v>
      </c>
      <c r="F954" s="100">
        <f>'DRE + DCF'!$AE$38*'DRE + DCF'!$AE$39*(1+G954)/(R954-G954)/AC954</f>
        <v>28.559840743823845</v>
      </c>
      <c r="G954" s="92">
        <f>R954*(1-'DRE + DCF'!$AE$39)</f>
        <v>0.11235129907586953</v>
      </c>
      <c r="H954" s="94">
        <f t="shared" si="105"/>
        <v>0.18725216512644924</v>
      </c>
      <c r="I954" s="94">
        <f t="shared" si="104"/>
        <v>0.18725216512644924</v>
      </c>
      <c r="J954" s="94">
        <f t="shared" si="104"/>
        <v>0.18725216512644924</v>
      </c>
      <c r="K954" s="94">
        <f t="shared" si="104"/>
        <v>0.18725216512644924</v>
      </c>
      <c r="L954" s="94">
        <f t="shared" si="104"/>
        <v>0.18725216512644924</v>
      </c>
      <c r="M954" s="94">
        <f t="shared" si="104"/>
        <v>0.18725216512644924</v>
      </c>
      <c r="N954" s="94">
        <f t="shared" si="104"/>
        <v>0.18725216512644924</v>
      </c>
      <c r="O954" s="94">
        <f t="shared" si="104"/>
        <v>0.18725216512644924</v>
      </c>
      <c r="P954" s="94">
        <f t="shared" si="104"/>
        <v>0.18725216512644924</v>
      </c>
      <c r="Q954" s="94">
        <f t="shared" si="104"/>
        <v>0.18725216512644924</v>
      </c>
      <c r="R954" s="94">
        <f t="shared" si="104"/>
        <v>0.18725216512644924</v>
      </c>
      <c r="S954" s="93">
        <f>(1+H954)^((5-Dashboard!$F$9)*3/12)</f>
        <v>1.0896110155126228</v>
      </c>
      <c r="T954" s="93">
        <f t="shared" si="101"/>
        <v>1.2936430373129904</v>
      </c>
      <c r="U954" s="93">
        <f t="shared" si="101"/>
        <v>1.5358804969506037</v>
      </c>
      <c r="V954" s="93">
        <f t="shared" si="101"/>
        <v>1.8234774453800908</v>
      </c>
      <c r="W954" s="93">
        <f t="shared" si="101"/>
        <v>2.1649275450867593</v>
      </c>
      <c r="X954" s="93">
        <f t="shared" si="101"/>
        <v>2.5703149152461435</v>
      </c>
      <c r="Y954" s="93">
        <f t="shared" si="100"/>
        <v>3.0516119481827895</v>
      </c>
      <c r="Z954" s="93">
        <f t="shared" si="100"/>
        <v>3.6230328926057584</v>
      </c>
      <c r="AA954" s="93">
        <f t="shared" si="100"/>
        <v>4.301453646070529</v>
      </c>
      <c r="AB954" s="93">
        <f t="shared" si="100"/>
        <v>5.1069101544882942</v>
      </c>
      <c r="AC954" s="95">
        <f t="shared" si="100"/>
        <v>6.0631901380224766</v>
      </c>
      <c r="AE954" s="96"/>
    </row>
    <row r="955" spans="3:31" ht="24.75" customHeight="1" x14ac:dyDescent="0.25">
      <c r="C955" s="91">
        <f>ABS(E955-Dashboard!$F$13)</f>
        <v>6.6502113645114207</v>
      </c>
      <c r="D955" s="92">
        <f t="shared" si="102"/>
        <v>0.18735216512644923</v>
      </c>
      <c r="E955" s="93" cm="1">
        <f t="array" ref="E955">SUM('DRE + DCF'!$S$41/TIR!S955,'DRE + DCF'!$U$41:$AD$41/TIR!T955:AC955,TIR!F955)</f>
        <v>54.270211364511418</v>
      </c>
      <c r="F955" s="100">
        <f>'DRE + DCF'!$AE$38*'DRE + DCF'!$AE$39*(1+G955)/(R955-G955)/AC955</f>
        <v>28.520902658676395</v>
      </c>
      <c r="G955" s="92">
        <f>R955*(1-'DRE + DCF'!$AE$39)</f>
        <v>0.11241129907586953</v>
      </c>
      <c r="H955" s="94">
        <f t="shared" si="105"/>
        <v>0.18735216512644923</v>
      </c>
      <c r="I955" s="94">
        <f t="shared" si="104"/>
        <v>0.18735216512644923</v>
      </c>
      <c r="J955" s="94">
        <f t="shared" si="104"/>
        <v>0.18735216512644923</v>
      </c>
      <c r="K955" s="94">
        <f t="shared" si="104"/>
        <v>0.18735216512644923</v>
      </c>
      <c r="L955" s="94">
        <f t="shared" si="104"/>
        <v>0.18735216512644923</v>
      </c>
      <c r="M955" s="94">
        <f t="shared" si="104"/>
        <v>0.18735216512644923</v>
      </c>
      <c r="N955" s="94">
        <f t="shared" si="104"/>
        <v>0.18735216512644923</v>
      </c>
      <c r="O955" s="94">
        <f t="shared" si="104"/>
        <v>0.18735216512644923</v>
      </c>
      <c r="P955" s="94">
        <f t="shared" si="104"/>
        <v>0.18735216512644923</v>
      </c>
      <c r="Q955" s="94">
        <f t="shared" si="104"/>
        <v>0.18735216512644923</v>
      </c>
      <c r="R955" s="94">
        <f t="shared" si="104"/>
        <v>0.18735216512644923</v>
      </c>
      <c r="S955" s="93">
        <f>(1+H955)^((5-Dashboard!$F$9)*3/12)</f>
        <v>1.0896569024819001</v>
      </c>
      <c r="T955" s="93">
        <f t="shared" si="101"/>
        <v>1.293806482406864</v>
      </c>
      <c r="U955" s="93">
        <f t="shared" si="101"/>
        <v>1.5362039281404252</v>
      </c>
      <c r="V955" s="93">
        <f t="shared" si="101"/>
        <v>1.8240150601532898</v>
      </c>
      <c r="W955" s="93">
        <f t="shared" si="101"/>
        <v>2.1657482308962592</v>
      </c>
      <c r="X955" s="93">
        <f t="shared" si="101"/>
        <v>2.5715058510734501</v>
      </c>
      <c r="Y955" s="93">
        <f t="shared" si="100"/>
        <v>3.0532830399073934</v>
      </c>
      <c r="Z955" s="93">
        <f t="shared" si="100"/>
        <v>3.6253222281779101</v>
      </c>
      <c r="AA955" s="93">
        <f t="shared" si="100"/>
        <v>4.3045341969080848</v>
      </c>
      <c r="AB955" s="93">
        <f t="shared" si="100"/>
        <v>5.1109979985596556</v>
      </c>
      <c r="AC955" s="95">
        <f t="shared" si="100"/>
        <v>6.0685545395467555</v>
      </c>
      <c r="AE955" s="96"/>
    </row>
    <row r="956" spans="3:31" ht="24.75" customHeight="1" x14ac:dyDescent="0.25">
      <c r="C956" s="91">
        <f>ABS(E956-Dashboard!$F$13)</f>
        <v>6.6004118945483228</v>
      </c>
      <c r="D956" s="92">
        <f t="shared" si="102"/>
        <v>0.18745216512644922</v>
      </c>
      <c r="E956" s="93" cm="1">
        <f t="array" ref="E956">SUM('DRE + DCF'!$S$41/TIR!S956,'DRE + DCF'!$U$41:$AD$41/TIR!T956:AC956,TIR!F956)</f>
        <v>54.22041189454832</v>
      </c>
      <c r="F956" s="100">
        <f>'DRE + DCF'!$AE$38*'DRE + DCF'!$AE$39*(1+G956)/(R956-G956)/AC956</f>
        <v>28.482027813946615</v>
      </c>
      <c r="G956" s="92">
        <f>R956*(1-'DRE + DCF'!$AE$39)</f>
        <v>0.11247129907586953</v>
      </c>
      <c r="H956" s="94">
        <f t="shared" si="105"/>
        <v>0.18745216512644922</v>
      </c>
      <c r="I956" s="94">
        <f t="shared" si="104"/>
        <v>0.18745216512644922</v>
      </c>
      <c r="J956" s="94">
        <f t="shared" si="104"/>
        <v>0.18745216512644922</v>
      </c>
      <c r="K956" s="94">
        <f t="shared" si="104"/>
        <v>0.18745216512644922</v>
      </c>
      <c r="L956" s="94">
        <f t="shared" si="104"/>
        <v>0.18745216512644922</v>
      </c>
      <c r="M956" s="94">
        <f t="shared" si="104"/>
        <v>0.18745216512644922</v>
      </c>
      <c r="N956" s="94">
        <f t="shared" si="104"/>
        <v>0.18745216512644922</v>
      </c>
      <c r="O956" s="94">
        <f t="shared" si="104"/>
        <v>0.18745216512644922</v>
      </c>
      <c r="P956" s="94">
        <f t="shared" si="104"/>
        <v>0.18745216512644922</v>
      </c>
      <c r="Q956" s="94">
        <f t="shared" si="104"/>
        <v>0.18745216512644922</v>
      </c>
      <c r="R956" s="94">
        <f t="shared" si="104"/>
        <v>0.18745216512644922</v>
      </c>
      <c r="S956" s="93">
        <f>(1+H956)^((5-Dashboard!$F$9)*3/12)</f>
        <v>1.0897027875188945</v>
      </c>
      <c r="T956" s="93">
        <f t="shared" si="101"/>
        <v>1.2939699343836382</v>
      </c>
      <c r="U956" s="93">
        <f t="shared" si="101"/>
        <v>1.5365274001923805</v>
      </c>
      <c r="V956" s="93">
        <f t="shared" si="101"/>
        <v>1.8245527881345562</v>
      </c>
      <c r="W956" s="93">
        <f t="shared" si="101"/>
        <v>2.1665691586578784</v>
      </c>
      <c r="X956" s="93">
        <f t="shared" si="101"/>
        <v>2.572697238344487</v>
      </c>
      <c r="Y956" s="93">
        <f t="shared" ref="Y956:AC1006" si="106">(X956)*(1+N956)</f>
        <v>3.0549549058869974</v>
      </c>
      <c r="Z956" s="93">
        <f t="shared" si="106"/>
        <v>3.6276128173591826</v>
      </c>
      <c r="AA956" s="93">
        <f t="shared" si="106"/>
        <v>4.3076166942136194</v>
      </c>
      <c r="AB956" s="93">
        <f t="shared" si="106"/>
        <v>5.1150887700787999</v>
      </c>
      <c r="AC956" s="95">
        <f t="shared" si="106"/>
        <v>6.0739232348440568</v>
      </c>
      <c r="AE956" s="96"/>
    </row>
    <row r="957" spans="3:31" ht="24.75" customHeight="1" x14ac:dyDescent="0.25">
      <c r="C957" s="91">
        <f>ABS(E957-Dashboard!$F$13)</f>
        <v>6.5506828290634544</v>
      </c>
      <c r="D957" s="92">
        <f t="shared" si="102"/>
        <v>0.18755216512644921</v>
      </c>
      <c r="E957" s="93" cm="1">
        <f t="array" ref="E957">SUM('DRE + DCF'!$S$41/TIR!S957,'DRE + DCF'!$U$41:$AD$41/TIR!T957:AC957,TIR!F957)</f>
        <v>54.170682829063452</v>
      </c>
      <c r="F957" s="100">
        <f>'DRE + DCF'!$AE$38*'DRE + DCF'!$AE$39*(1+G957)/(R957-G957)/AC957</f>
        <v>28.443216086748659</v>
      </c>
      <c r="G957" s="92">
        <f>R957*(1-'DRE + DCF'!$AE$39)</f>
        <v>0.11253129907586952</v>
      </c>
      <c r="H957" s="94">
        <f t="shared" si="105"/>
        <v>0.18755216512644921</v>
      </c>
      <c r="I957" s="94">
        <f t="shared" si="104"/>
        <v>0.18755216512644921</v>
      </c>
      <c r="J957" s="94">
        <f t="shared" si="104"/>
        <v>0.18755216512644921</v>
      </c>
      <c r="K957" s="94">
        <f t="shared" si="104"/>
        <v>0.18755216512644921</v>
      </c>
      <c r="L957" s="94">
        <f t="shared" si="104"/>
        <v>0.18755216512644921</v>
      </c>
      <c r="M957" s="94">
        <f t="shared" si="104"/>
        <v>0.18755216512644921</v>
      </c>
      <c r="N957" s="94">
        <f t="shared" si="104"/>
        <v>0.18755216512644921</v>
      </c>
      <c r="O957" s="94">
        <f t="shared" si="104"/>
        <v>0.18755216512644921</v>
      </c>
      <c r="P957" s="94">
        <f t="shared" si="104"/>
        <v>0.18755216512644921</v>
      </c>
      <c r="Q957" s="94">
        <f t="shared" si="104"/>
        <v>0.18755216512644921</v>
      </c>
      <c r="R957" s="94">
        <f t="shared" si="104"/>
        <v>0.18755216512644921</v>
      </c>
      <c r="S957" s="93">
        <f>(1+H957)^((5-Dashboard!$F$9)*3/12)</f>
        <v>1.0897486706238504</v>
      </c>
      <c r="T957" s="93">
        <f t="shared" ref="T957:X1007" si="107">(S957)*(1+I957)</f>
        <v>1.2941333932430232</v>
      </c>
      <c r="U957" s="93">
        <f t="shared" si="107"/>
        <v>1.5368509131081907</v>
      </c>
      <c r="V957" s="93">
        <f t="shared" si="107"/>
        <v>1.8250906293381921</v>
      </c>
      <c r="W957" s="93">
        <f t="shared" si="107"/>
        <v>2.1673903284225635</v>
      </c>
      <c r="X957" s="93">
        <f t="shared" si="107"/>
        <v>2.5738890771923408</v>
      </c>
      <c r="Y957" s="93">
        <f t="shared" si="106"/>
        <v>3.0566275464150823</v>
      </c>
      <c r="Z957" s="93">
        <f t="shared" si="106"/>
        <v>3.6299046607303769</v>
      </c>
      <c r="AA957" s="93">
        <f t="shared" si="106"/>
        <v>4.3107011390529477</v>
      </c>
      <c r="AB957" s="93">
        <f t="shared" si="106"/>
        <v>5.1191824708953781</v>
      </c>
      <c r="AC957" s="95">
        <f t="shared" si="106"/>
        <v>6.0792962269891717</v>
      </c>
      <c r="AE957" s="96"/>
    </row>
    <row r="958" spans="3:31" ht="24.75" customHeight="1" x14ac:dyDescent="0.25">
      <c r="C958" s="91">
        <f>ABS(E958-Dashboard!$F$13)</f>
        <v>6.5010240394167624</v>
      </c>
      <c r="D958" s="92">
        <f t="shared" si="102"/>
        <v>0.18765216512644919</v>
      </c>
      <c r="E958" s="93" cm="1">
        <f t="array" ref="E958">SUM('DRE + DCF'!$S$41/TIR!S958,'DRE + DCF'!$U$41:$AD$41/TIR!T958:AC958,TIR!F958)</f>
        <v>54.12102403941676</v>
      </c>
      <c r="F958" s="100">
        <f>'DRE + DCF'!$AE$38*'DRE + DCF'!$AE$39*(1+G958)/(R958-G958)/AC958</f>
        <v>28.404467354482254</v>
      </c>
      <c r="G958" s="92">
        <f>R958*(1-'DRE + DCF'!$AE$39)</f>
        <v>0.11259129907586951</v>
      </c>
      <c r="H958" s="94">
        <f t="shared" si="105"/>
        <v>0.18765216512644919</v>
      </c>
      <c r="I958" s="94">
        <f t="shared" si="104"/>
        <v>0.18765216512644919</v>
      </c>
      <c r="J958" s="94">
        <f t="shared" si="104"/>
        <v>0.18765216512644919</v>
      </c>
      <c r="K958" s="94">
        <f t="shared" si="104"/>
        <v>0.18765216512644919</v>
      </c>
      <c r="L958" s="94">
        <f t="shared" si="104"/>
        <v>0.18765216512644919</v>
      </c>
      <c r="M958" s="94">
        <f t="shared" si="104"/>
        <v>0.18765216512644919</v>
      </c>
      <c r="N958" s="94">
        <f t="shared" si="104"/>
        <v>0.18765216512644919</v>
      </c>
      <c r="O958" s="94">
        <f t="shared" si="104"/>
        <v>0.18765216512644919</v>
      </c>
      <c r="P958" s="94">
        <f t="shared" si="104"/>
        <v>0.18765216512644919</v>
      </c>
      <c r="Q958" s="94">
        <f t="shared" si="104"/>
        <v>0.18765216512644919</v>
      </c>
      <c r="R958" s="94">
        <f t="shared" si="104"/>
        <v>0.18765216512644919</v>
      </c>
      <c r="S958" s="93">
        <f>(1+H958)^((5-Dashboard!$F$9)*3/12)</f>
        <v>1.0897945517970116</v>
      </c>
      <c r="T958" s="93">
        <f t="shared" si="107"/>
        <v>1.294296858984729</v>
      </c>
      <c r="U958" s="93">
        <f t="shared" si="107"/>
        <v>1.5371744668895757</v>
      </c>
      <c r="V958" s="93">
        <f t="shared" si="107"/>
        <v>1.8256285837784998</v>
      </c>
      <c r="W958" s="93">
        <f t="shared" si="107"/>
        <v>2.1682117402412682</v>
      </c>
      <c r="X958" s="93">
        <f t="shared" si="107"/>
        <v>2.5750813677501281</v>
      </c>
      <c r="Y958" s="93">
        <f t="shared" si="106"/>
        <v>3.0583009617852177</v>
      </c>
      <c r="Z958" s="93">
        <f t="shared" si="106"/>
        <v>3.6321977588725156</v>
      </c>
      <c r="AA958" s="93">
        <f t="shared" si="106"/>
        <v>4.3137875324923796</v>
      </c>
      <c r="AB958" s="93">
        <f t="shared" si="106"/>
        <v>5.1232791028600566</v>
      </c>
      <c r="AC958" s="95">
        <f t="shared" si="106"/>
        <v>6.0846735190588381</v>
      </c>
      <c r="AE958" s="96"/>
    </row>
    <row r="959" spans="3:31" ht="24.75" customHeight="1" x14ac:dyDescent="0.25">
      <c r="C959" s="91">
        <f>ABS(E959-Dashboard!$F$13)</f>
        <v>6.4514353972588268</v>
      </c>
      <c r="D959" s="92">
        <f t="shared" si="102"/>
        <v>0.18775216512644918</v>
      </c>
      <c r="E959" s="93" cm="1">
        <f t="array" ref="E959">SUM('DRE + DCF'!$S$41/TIR!S959,'DRE + DCF'!$U$41:$AD$41/TIR!T959:AC959,TIR!F959)</f>
        <v>54.071435397258824</v>
      </c>
      <c r="F959" s="100">
        <f>'DRE + DCF'!$AE$38*'DRE + DCF'!$AE$39*(1+G959)/(R959-G959)/AC959</f>
        <v>28.365781494831932</v>
      </c>
      <c r="G959" s="92">
        <f>R959*(1-'DRE + DCF'!$AE$39)</f>
        <v>0.1126512990758695</v>
      </c>
      <c r="H959" s="94">
        <f t="shared" si="105"/>
        <v>0.18775216512644918</v>
      </c>
      <c r="I959" s="94">
        <f t="shared" si="104"/>
        <v>0.18775216512644918</v>
      </c>
      <c r="J959" s="94">
        <f t="shared" si="104"/>
        <v>0.18775216512644918</v>
      </c>
      <c r="K959" s="94">
        <f t="shared" si="104"/>
        <v>0.18775216512644918</v>
      </c>
      <c r="L959" s="94">
        <f t="shared" si="104"/>
        <v>0.18775216512644918</v>
      </c>
      <c r="M959" s="94">
        <f t="shared" si="104"/>
        <v>0.18775216512644918</v>
      </c>
      <c r="N959" s="94">
        <f t="shared" si="104"/>
        <v>0.18775216512644918</v>
      </c>
      <c r="O959" s="94">
        <f t="shared" si="104"/>
        <v>0.18775216512644918</v>
      </c>
      <c r="P959" s="94">
        <f t="shared" si="104"/>
        <v>0.18775216512644918</v>
      </c>
      <c r="Q959" s="94">
        <f t="shared" si="104"/>
        <v>0.18775216512644918</v>
      </c>
      <c r="R959" s="94">
        <f t="shared" si="104"/>
        <v>0.18775216512644918</v>
      </c>
      <c r="S959" s="93">
        <f>(1+H959)^((5-Dashboard!$F$9)*3/12)</f>
        <v>1.0898404310386218</v>
      </c>
      <c r="T959" s="93">
        <f t="shared" si="107"/>
        <v>1.2944603316084655</v>
      </c>
      <c r="U959" s="93">
        <f t="shared" si="107"/>
        <v>1.5374980615382563</v>
      </c>
      <c r="V959" s="93">
        <f t="shared" si="107"/>
        <v>1.8261666514697823</v>
      </c>
      <c r="W959" s="93">
        <f t="shared" si="107"/>
        <v>2.1690333941649516</v>
      </c>
      <c r="X959" s="93">
        <f t="shared" si="107"/>
        <v>2.5762741101509921</v>
      </c>
      <c r="Y959" s="93">
        <f t="shared" si="106"/>
        <v>3.0599751522910568</v>
      </c>
      <c r="Z959" s="93">
        <f t="shared" si="106"/>
        <v>3.6344921123668383</v>
      </c>
      <c r="AA959" s="93">
        <f t="shared" si="106"/>
        <v>4.316875875598714</v>
      </c>
      <c r="AB959" s="93">
        <f t="shared" si="106"/>
        <v>5.1273786678245079</v>
      </c>
      <c r="AC959" s="95">
        <f t="shared" si="106"/>
        <v>6.0900551141317276</v>
      </c>
      <c r="AE959" s="96"/>
    </row>
    <row r="960" spans="3:31" ht="24.75" customHeight="1" x14ac:dyDescent="0.25">
      <c r="C960" s="91">
        <f>ABS(E960-Dashboard!$F$13)</f>
        <v>6.4019167745299583</v>
      </c>
      <c r="D960" s="92">
        <f t="shared" si="102"/>
        <v>0.18785216512644917</v>
      </c>
      <c r="E960" s="93" cm="1">
        <f t="array" ref="E960">SUM('DRE + DCF'!$S$41/TIR!S960,'DRE + DCF'!$U$41:$AD$41/TIR!T960:AC960,TIR!F960)</f>
        <v>54.021916774529956</v>
      </c>
      <c r="F960" s="100">
        <f>'DRE + DCF'!$AE$38*'DRE + DCF'!$AE$39*(1+G960)/(R960-G960)/AC960</f>
        <v>28.327158385766204</v>
      </c>
      <c r="G960" s="92">
        <f>R960*(1-'DRE + DCF'!$AE$39)</f>
        <v>0.11271129907586949</v>
      </c>
      <c r="H960" s="94">
        <f t="shared" si="105"/>
        <v>0.18785216512644917</v>
      </c>
      <c r="I960" s="94">
        <f t="shared" si="104"/>
        <v>0.18785216512644917</v>
      </c>
      <c r="J960" s="94">
        <f t="shared" si="104"/>
        <v>0.18785216512644917</v>
      </c>
      <c r="K960" s="94">
        <f t="shared" si="104"/>
        <v>0.18785216512644917</v>
      </c>
      <c r="L960" s="94">
        <f t="shared" si="104"/>
        <v>0.18785216512644917</v>
      </c>
      <c r="M960" s="94">
        <f t="shared" si="104"/>
        <v>0.18785216512644917</v>
      </c>
      <c r="N960" s="94">
        <f t="shared" si="104"/>
        <v>0.18785216512644917</v>
      </c>
      <c r="O960" s="94">
        <f t="shared" si="104"/>
        <v>0.18785216512644917</v>
      </c>
      <c r="P960" s="94">
        <f t="shared" si="104"/>
        <v>0.18785216512644917</v>
      </c>
      <c r="Q960" s="94">
        <f t="shared" si="104"/>
        <v>0.18785216512644917</v>
      </c>
      <c r="R960" s="94">
        <f t="shared" si="104"/>
        <v>0.18785216512644917</v>
      </c>
      <c r="S960" s="93">
        <f>(1+H960)^((5-Dashboard!$F$9)*3/12)</f>
        <v>1.0898863083489254</v>
      </c>
      <c r="T960" s="93">
        <f t="shared" si="107"/>
        <v>1.2946238111139439</v>
      </c>
      <c r="U960" s="93">
        <f t="shared" si="107"/>
        <v>1.5378216970559533</v>
      </c>
      <c r="V960" s="93">
        <f t="shared" si="107"/>
        <v>1.8267048324263444</v>
      </c>
      <c r="W960" s="93">
        <f t="shared" si="107"/>
        <v>2.1698552902445805</v>
      </c>
      <c r="X960" s="93">
        <f t="shared" si="107"/>
        <v>2.5774673045281045</v>
      </c>
      <c r="Y960" s="93">
        <f t="shared" si="106"/>
        <v>3.0616501182263414</v>
      </c>
      <c r="Z960" s="93">
        <f t="shared" si="106"/>
        <v>3.6367877217948084</v>
      </c>
      <c r="AA960" s="93">
        <f t="shared" si="106"/>
        <v>4.3199661694392493</v>
      </c>
      <c r="AB960" s="93">
        <f t="shared" si="106"/>
        <v>5.1314811676414251</v>
      </c>
      <c r="AC960" s="95">
        <f t="shared" si="106"/>
        <v>6.0954410152884657</v>
      </c>
      <c r="AE960" s="96"/>
    </row>
    <row r="961" spans="3:31" ht="24.75" customHeight="1" x14ac:dyDescent="0.25">
      <c r="C961" s="91">
        <f>ABS(E961-Dashboard!$F$13)</f>
        <v>6.35246804345946</v>
      </c>
      <c r="D961" s="92">
        <f t="shared" si="102"/>
        <v>0.18795216512644916</v>
      </c>
      <c r="E961" s="93" cm="1">
        <f t="array" ref="E961">SUM('DRE + DCF'!$S$41/TIR!S961,'DRE + DCF'!$U$41:$AD$41/TIR!T961:AC961,TIR!F961)</f>
        <v>53.972468043459457</v>
      </c>
      <c r="F961" s="100">
        <f>'DRE + DCF'!$AE$38*'DRE + DCF'!$AE$39*(1+G961)/(R961-G961)/AC961</f>
        <v>28.288597905536793</v>
      </c>
      <c r="G961" s="92">
        <f>R961*(1-'DRE + DCF'!$AE$39)</f>
        <v>0.1127712990758695</v>
      </c>
      <c r="H961" s="94">
        <f t="shared" si="105"/>
        <v>0.18795216512644916</v>
      </c>
      <c r="I961" s="94">
        <f t="shared" si="104"/>
        <v>0.18795216512644916</v>
      </c>
      <c r="J961" s="94">
        <f t="shared" si="104"/>
        <v>0.18795216512644916</v>
      </c>
      <c r="K961" s="94">
        <f t="shared" si="104"/>
        <v>0.18795216512644916</v>
      </c>
      <c r="L961" s="94">
        <f t="shared" si="104"/>
        <v>0.18795216512644916</v>
      </c>
      <c r="M961" s="94">
        <f t="shared" si="104"/>
        <v>0.18795216512644916</v>
      </c>
      <c r="N961" s="94">
        <f t="shared" si="104"/>
        <v>0.18795216512644916</v>
      </c>
      <c r="O961" s="94">
        <f t="shared" si="104"/>
        <v>0.18795216512644916</v>
      </c>
      <c r="P961" s="94">
        <f t="shared" si="104"/>
        <v>0.18795216512644916</v>
      </c>
      <c r="Q961" s="94">
        <f t="shared" si="104"/>
        <v>0.18795216512644916</v>
      </c>
      <c r="R961" s="94">
        <f t="shared" si="104"/>
        <v>0.18795216512644916</v>
      </c>
      <c r="S961" s="93">
        <f>(1+H961)^((5-Dashboard!$F$9)*3/12)</f>
        <v>1.0899321837281661</v>
      </c>
      <c r="T961" s="93">
        <f t="shared" si="107"/>
        <v>1.2947872975008736</v>
      </c>
      <c r="U961" s="93">
        <f t="shared" si="107"/>
        <v>1.5381453734443866</v>
      </c>
      <c r="V961" s="93">
        <f t="shared" si="107"/>
        <v>1.8272431266624896</v>
      </c>
      <c r="W961" s="93">
        <f t="shared" si="107"/>
        <v>2.170677428531127</v>
      </c>
      <c r="X961" s="93">
        <f t="shared" si="107"/>
        <v>2.5786609510146654</v>
      </c>
      <c r="Y961" s="93">
        <f t="shared" si="106"/>
        <v>3.0633258598849</v>
      </c>
      <c r="Z961" s="93">
        <f t="shared" si="106"/>
        <v>3.6390845877381084</v>
      </c>
      <c r="AA961" s="93">
        <f t="shared" si="106"/>
        <v>4.3230584150817775</v>
      </c>
      <c r="AB961" s="93">
        <f t="shared" si="106"/>
        <v>5.1355866041645131</v>
      </c>
      <c r="AC961" s="95">
        <f t="shared" si="106"/>
        <v>6.1008312256116213</v>
      </c>
      <c r="AE961" s="96"/>
    </row>
    <row r="962" spans="3:31" ht="24.75" customHeight="1" x14ac:dyDescent="0.25">
      <c r="C962" s="91">
        <f>ABS(E962-Dashboard!$F$13)</f>
        <v>6.3030890765648948</v>
      </c>
      <c r="D962" s="92">
        <f t="shared" si="102"/>
        <v>0.18805216512644915</v>
      </c>
      <c r="E962" s="93" cm="1">
        <f t="array" ref="E962">SUM('DRE + DCF'!$S$41/TIR!S962,'DRE + DCF'!$U$41:$AD$41/TIR!T962:AC962,TIR!F962)</f>
        <v>53.923089076564892</v>
      </c>
      <c r="F962" s="100">
        <f>'DRE + DCF'!$AE$38*'DRE + DCF'!$AE$39*(1+G962)/(R962-G962)/AC962</f>
        <v>28.250099932677852</v>
      </c>
      <c r="G962" s="92">
        <f>R962*(1-'DRE + DCF'!$AE$39)</f>
        <v>0.11283129907586949</v>
      </c>
      <c r="H962" s="94">
        <f t="shared" si="105"/>
        <v>0.18805216512644915</v>
      </c>
      <c r="I962" s="94">
        <f t="shared" si="104"/>
        <v>0.18805216512644915</v>
      </c>
      <c r="J962" s="94">
        <f t="shared" si="104"/>
        <v>0.18805216512644915</v>
      </c>
      <c r="K962" s="94">
        <f t="shared" si="104"/>
        <v>0.18805216512644915</v>
      </c>
      <c r="L962" s="94">
        <f t="shared" si="104"/>
        <v>0.18805216512644915</v>
      </c>
      <c r="M962" s="94">
        <f t="shared" si="104"/>
        <v>0.18805216512644915</v>
      </c>
      <c r="N962" s="94">
        <f t="shared" si="104"/>
        <v>0.18805216512644915</v>
      </c>
      <c r="O962" s="94">
        <f t="shared" si="104"/>
        <v>0.18805216512644915</v>
      </c>
      <c r="P962" s="94">
        <f t="shared" si="104"/>
        <v>0.18805216512644915</v>
      </c>
      <c r="Q962" s="94">
        <f t="shared" si="104"/>
        <v>0.18805216512644915</v>
      </c>
      <c r="R962" s="94">
        <f t="shared" si="104"/>
        <v>0.18805216512644915</v>
      </c>
      <c r="S962" s="93">
        <f>(1+H962)^((5-Dashboard!$F$9)*3/12)</f>
        <v>1.0899780571765878</v>
      </c>
      <c r="T962" s="93">
        <f t="shared" si="107"/>
        <v>1.2949507907689657</v>
      </c>
      <c r="U962" s="93">
        <f t="shared" si="107"/>
        <v>1.5384690907052769</v>
      </c>
      <c r="V962" s="93">
        <f t="shared" si="107"/>
        <v>1.8277815341925236</v>
      </c>
      <c r="W962" s="93">
        <f t="shared" si="107"/>
        <v>2.1714998090755704</v>
      </c>
      <c r="X962" s="93">
        <f t="shared" si="107"/>
        <v>2.5798550497439021</v>
      </c>
      <c r="Y962" s="93">
        <f t="shared" si="106"/>
        <v>3.0650023775606461</v>
      </c>
      <c r="Z962" s="93">
        <f t="shared" si="106"/>
        <v>3.6413827107786396</v>
      </c>
      <c r="AA962" s="93">
        <f t="shared" si="106"/>
        <v>4.3261526135945809</v>
      </c>
      <c r="AB962" s="93">
        <f t="shared" si="106"/>
        <v>5.1396949792484881</v>
      </c>
      <c r="AC962" s="95">
        <f t="shared" si="106"/>
        <v>6.1062257481857056</v>
      </c>
      <c r="AE962" s="96"/>
    </row>
    <row r="963" spans="3:31" ht="24.75" customHeight="1" x14ac:dyDescent="0.25">
      <c r="C963" s="91">
        <f>ABS(E963-Dashboard!$F$13)</f>
        <v>6.2537797466511975</v>
      </c>
      <c r="D963" s="92">
        <f t="shared" si="102"/>
        <v>0.18815216512644914</v>
      </c>
      <c r="E963" s="93" cm="1">
        <f t="array" ref="E963">SUM('DRE + DCF'!$S$41/TIR!S963,'DRE + DCF'!$U$41:$AD$41/TIR!T963:AC963,TIR!F963)</f>
        <v>53.873779746651195</v>
      </c>
      <c r="F963" s="100">
        <f>'DRE + DCF'!$AE$38*'DRE + DCF'!$AE$39*(1+G963)/(R963-G963)/AC963</f>
        <v>28.211664346005186</v>
      </c>
      <c r="G963" s="92">
        <f>R963*(1-'DRE + DCF'!$AE$39)</f>
        <v>0.11289129907586948</v>
      </c>
      <c r="H963" s="94">
        <f t="shared" si="105"/>
        <v>0.18815216512644914</v>
      </c>
      <c r="I963" s="94">
        <f t="shared" si="104"/>
        <v>0.18815216512644914</v>
      </c>
      <c r="J963" s="94">
        <f t="shared" si="104"/>
        <v>0.18815216512644914</v>
      </c>
      <c r="K963" s="94">
        <f t="shared" si="104"/>
        <v>0.18815216512644914</v>
      </c>
      <c r="L963" s="94">
        <f t="shared" si="104"/>
        <v>0.18815216512644914</v>
      </c>
      <c r="M963" s="94">
        <f t="shared" si="104"/>
        <v>0.18815216512644914</v>
      </c>
      <c r="N963" s="94">
        <f t="shared" si="104"/>
        <v>0.18815216512644914</v>
      </c>
      <c r="O963" s="94">
        <f t="shared" si="104"/>
        <v>0.18815216512644914</v>
      </c>
      <c r="P963" s="94">
        <f t="shared" si="104"/>
        <v>0.18815216512644914</v>
      </c>
      <c r="Q963" s="94">
        <f t="shared" si="104"/>
        <v>0.18815216512644914</v>
      </c>
      <c r="R963" s="94">
        <f t="shared" si="104"/>
        <v>0.18815216512644914</v>
      </c>
      <c r="S963" s="93">
        <f>(1+H963)^((5-Dashboard!$F$9)*3/12)</f>
        <v>1.0900239286944342</v>
      </c>
      <c r="T963" s="93">
        <f t="shared" si="107"/>
        <v>1.2951142909179301</v>
      </c>
      <c r="U963" s="93">
        <f t="shared" si="107"/>
        <v>1.5387928488403444</v>
      </c>
      <c r="V963" s="93">
        <f t="shared" si="107"/>
        <v>1.8283200550307519</v>
      </c>
      <c r="W963" s="93">
        <f t="shared" si="107"/>
        <v>2.1723224319288965</v>
      </c>
      <c r="X963" s="93">
        <f t="shared" si="107"/>
        <v>2.5810496008490715</v>
      </c>
      <c r="Y963" s="93">
        <f t="shared" si="106"/>
        <v>3.0666796715475813</v>
      </c>
      <c r="Z963" s="93">
        <f t="shared" si="106"/>
        <v>3.6436820914985262</v>
      </c>
      <c r="AA963" s="93">
        <f t="shared" si="106"/>
        <v>4.329248766046442</v>
      </c>
      <c r="AB963" s="93">
        <f t="shared" si="106"/>
        <v>5.1438062947490879</v>
      </c>
      <c r="AC963" s="95">
        <f t="shared" si="106"/>
        <v>6.1116245860971867</v>
      </c>
      <c r="AE963" s="96"/>
    </row>
    <row r="964" spans="3:31" ht="24.75" customHeight="1" x14ac:dyDescent="0.25">
      <c r="C964" s="91">
        <f>ABS(E964-Dashboard!$F$13)</f>
        <v>6.2045399268099999</v>
      </c>
      <c r="D964" s="92">
        <f t="shared" si="102"/>
        <v>0.18825216512644913</v>
      </c>
      <c r="E964" s="93" cm="1">
        <f t="array" ref="E964">SUM('DRE + DCF'!$S$41/TIR!S964,'DRE + DCF'!$U$41:$AD$41/TIR!T964:AC964,TIR!F964)</f>
        <v>53.824539926809997</v>
      </c>
      <c r="F964" s="100">
        <f>'DRE + DCF'!$AE$38*'DRE + DCF'!$AE$39*(1+G964)/(R964-G964)/AC964</f>
        <v>28.173291024615487</v>
      </c>
      <c r="G964" s="92">
        <f>R964*(1-'DRE + DCF'!$AE$39)</f>
        <v>0.11295129907586947</v>
      </c>
      <c r="H964" s="94">
        <f t="shared" si="105"/>
        <v>0.18825216512644913</v>
      </c>
      <c r="I964" s="94">
        <f t="shared" si="104"/>
        <v>0.18825216512644913</v>
      </c>
      <c r="J964" s="94">
        <f t="shared" si="104"/>
        <v>0.18825216512644913</v>
      </c>
      <c r="K964" s="94">
        <f t="shared" si="104"/>
        <v>0.18825216512644913</v>
      </c>
      <c r="L964" s="94">
        <f t="shared" si="104"/>
        <v>0.18825216512644913</v>
      </c>
      <c r="M964" s="94">
        <f t="shared" si="104"/>
        <v>0.18825216512644913</v>
      </c>
      <c r="N964" s="94">
        <f t="shared" si="104"/>
        <v>0.18825216512644913</v>
      </c>
      <c r="O964" s="94">
        <f t="shared" si="104"/>
        <v>0.18825216512644913</v>
      </c>
      <c r="P964" s="94">
        <f t="shared" si="104"/>
        <v>0.18825216512644913</v>
      </c>
      <c r="Q964" s="94">
        <f t="shared" si="104"/>
        <v>0.18825216512644913</v>
      </c>
      <c r="R964" s="94">
        <f t="shared" si="104"/>
        <v>0.18825216512644913</v>
      </c>
      <c r="S964" s="93">
        <f>(1+H964)^((5-Dashboard!$F$9)*3/12)</f>
        <v>1.0900697982819489</v>
      </c>
      <c r="T964" s="93">
        <f t="shared" si="107"/>
        <v>1.2952777979474774</v>
      </c>
      <c r="U964" s="93">
        <f t="shared" si="107"/>
        <v>1.5391166478513092</v>
      </c>
      <c r="V964" s="93">
        <f t="shared" si="107"/>
        <v>1.8288586891914806</v>
      </c>
      <c r="W964" s="93">
        <f t="shared" si="107"/>
        <v>2.1731452971420966</v>
      </c>
      <c r="X964" s="93">
        <f t="shared" si="107"/>
        <v>2.5822446044634568</v>
      </c>
      <c r="Y964" s="93">
        <f t="shared" si="106"/>
        <v>3.0683577421397934</v>
      </c>
      <c r="Z964" s="93">
        <f t="shared" si="106"/>
        <v>3.645982730480112</v>
      </c>
      <c r="AA964" s="93">
        <f t="shared" si="106"/>
        <v>4.3323468735066353</v>
      </c>
      <c r="AB964" s="93">
        <f t="shared" si="106"/>
        <v>5.147920552523062</v>
      </c>
      <c r="AC964" s="95">
        <f t="shared" si="106"/>
        <v>6.1170277424344741</v>
      </c>
      <c r="AE964" s="96"/>
    </row>
    <row r="965" spans="3:31" ht="24.75" customHeight="1" x14ac:dyDescent="0.25">
      <c r="C965" s="91">
        <f>ABS(E965-Dashboard!$F$13)</f>
        <v>6.155369490418785</v>
      </c>
      <c r="D965" s="92">
        <f t="shared" si="102"/>
        <v>0.18835216512644912</v>
      </c>
      <c r="E965" s="93" cm="1">
        <f t="array" ref="E965">SUM('DRE + DCF'!$S$41/TIR!S965,'DRE + DCF'!$U$41:$AD$41/TIR!T965:AC965,TIR!F965)</f>
        <v>53.775369490418782</v>
      </c>
      <c r="F965" s="100">
        <f>'DRE + DCF'!$AE$38*'DRE + DCF'!$AE$39*(1+G965)/(R965-G965)/AC965</f>
        <v>28.134979847885567</v>
      </c>
      <c r="G965" s="92">
        <f>R965*(1-'DRE + DCF'!$AE$39)</f>
        <v>0.11301129907586946</v>
      </c>
      <c r="H965" s="94">
        <f t="shared" si="105"/>
        <v>0.18835216512644912</v>
      </c>
      <c r="I965" s="94">
        <f t="shared" si="104"/>
        <v>0.18835216512644912</v>
      </c>
      <c r="J965" s="94">
        <f t="shared" si="104"/>
        <v>0.18835216512644912</v>
      </c>
      <c r="K965" s="94">
        <f t="shared" si="104"/>
        <v>0.18835216512644912</v>
      </c>
      <c r="L965" s="94">
        <f t="shared" si="104"/>
        <v>0.18835216512644912</v>
      </c>
      <c r="M965" s="94">
        <f t="shared" si="104"/>
        <v>0.18835216512644912</v>
      </c>
      <c r="N965" s="94">
        <f t="shared" si="104"/>
        <v>0.18835216512644912</v>
      </c>
      <c r="O965" s="94">
        <f t="shared" si="104"/>
        <v>0.18835216512644912</v>
      </c>
      <c r="P965" s="94">
        <f t="shared" si="104"/>
        <v>0.18835216512644912</v>
      </c>
      <c r="Q965" s="94">
        <f t="shared" si="104"/>
        <v>0.18835216512644912</v>
      </c>
      <c r="R965" s="94">
        <f t="shared" si="104"/>
        <v>0.18835216512644912</v>
      </c>
      <c r="S965" s="93">
        <f>(1+H965)^((5-Dashboard!$F$9)*3/12)</f>
        <v>1.0901156659393758</v>
      </c>
      <c r="T965" s="93">
        <f t="shared" si="107"/>
        <v>1.295441311857318</v>
      </c>
      <c r="U965" s="93">
        <f t="shared" si="107"/>
        <v>1.5394404877398913</v>
      </c>
      <c r="V965" s="93">
        <f t="shared" si="107"/>
        <v>1.8293974366890164</v>
      </c>
      <c r="W965" s="93">
        <f t="shared" si="107"/>
        <v>2.1739684047661685</v>
      </c>
      <c r="X965" s="93">
        <f t="shared" si="107"/>
        <v>2.5834400607203687</v>
      </c>
      <c r="Y965" s="93">
        <f t="shared" si="106"/>
        <v>3.0700365896314552</v>
      </c>
      <c r="Z965" s="93">
        <f t="shared" si="106"/>
        <v>3.6482846283059596</v>
      </c>
      <c r="AA965" s="93">
        <f t="shared" si="106"/>
        <v>4.3354469370449298</v>
      </c>
      <c r="AB965" s="93">
        <f t="shared" si="106"/>
        <v>5.1520377544281741</v>
      </c>
      <c r="AC965" s="95">
        <f t="shared" si="106"/>
        <v>6.1224352202879295</v>
      </c>
      <c r="AE965" s="96"/>
    </row>
    <row r="966" spans="3:31" ht="24.75" customHeight="1" x14ac:dyDescent="0.25">
      <c r="C966" s="91">
        <f>ABS(E966-Dashboard!$F$13)</f>
        <v>6.1062683111400773</v>
      </c>
      <c r="D966" s="92">
        <f t="shared" si="102"/>
        <v>0.18845216512644911</v>
      </c>
      <c r="E966" s="93" cm="1">
        <f t="array" ref="E966">SUM('DRE + DCF'!$S$41/TIR!S966,'DRE + DCF'!$U$41:$AD$41/TIR!T966:AC966,TIR!F966)</f>
        <v>53.726268311140075</v>
      </c>
      <c r="F966" s="100">
        <f>'DRE + DCF'!$AE$38*'DRE + DCF'!$AE$39*(1+G966)/(R966-G966)/AC966</f>
        <v>28.096730695471539</v>
      </c>
      <c r="G966" s="92">
        <f>R966*(1-'DRE + DCF'!$AE$39)</f>
        <v>0.11307129907586946</v>
      </c>
      <c r="H966" s="94">
        <f t="shared" si="105"/>
        <v>0.18845216512644911</v>
      </c>
      <c r="I966" s="94">
        <f t="shared" si="104"/>
        <v>0.18845216512644911</v>
      </c>
      <c r="J966" s="94">
        <f t="shared" si="104"/>
        <v>0.18845216512644911</v>
      </c>
      <c r="K966" s="94">
        <f t="shared" si="104"/>
        <v>0.18845216512644911</v>
      </c>
      <c r="L966" s="94">
        <f t="shared" si="104"/>
        <v>0.18845216512644911</v>
      </c>
      <c r="M966" s="94">
        <f t="shared" si="104"/>
        <v>0.18845216512644911</v>
      </c>
      <c r="N966" s="94">
        <f t="shared" si="104"/>
        <v>0.18845216512644911</v>
      </c>
      <c r="O966" s="94">
        <f t="shared" si="104"/>
        <v>0.18845216512644911</v>
      </c>
      <c r="P966" s="94">
        <f t="shared" si="104"/>
        <v>0.18845216512644911</v>
      </c>
      <c r="Q966" s="94">
        <f t="shared" si="104"/>
        <v>0.18845216512644911</v>
      </c>
      <c r="R966" s="94">
        <f t="shared" si="104"/>
        <v>0.18845216512644911</v>
      </c>
      <c r="S966" s="93">
        <f>(1+H966)^((5-Dashboard!$F$9)*3/12)</f>
        <v>1.0901615316669586</v>
      </c>
      <c r="T966" s="93">
        <f t="shared" si="107"/>
        <v>1.295604832647163</v>
      </c>
      <c r="U966" s="93">
        <f t="shared" si="107"/>
        <v>1.5397643685078115</v>
      </c>
      <c r="V966" s="93">
        <f t="shared" si="107"/>
        <v>1.8299362975376681</v>
      </c>
      <c r="W966" s="93">
        <f t="shared" si="107"/>
        <v>2.1747917548521194</v>
      </c>
      <c r="X966" s="93">
        <f t="shared" si="107"/>
        <v>2.5846359697531507</v>
      </c>
      <c r="Y966" s="93">
        <f t="shared" si="106"/>
        <v>3.0717162143168313</v>
      </c>
      <c r="Z966" s="93">
        <f t="shared" si="106"/>
        <v>3.6505877855588578</v>
      </c>
      <c r="AA966" s="93">
        <f t="shared" si="106"/>
        <v>4.3385489577315939</v>
      </c>
      <c r="AB966" s="93">
        <f t="shared" si="106"/>
        <v>5.1561579023232111</v>
      </c>
      <c r="AC966" s="95">
        <f t="shared" si="106"/>
        <v>6.1278470227498696</v>
      </c>
      <c r="AE966" s="96"/>
    </row>
    <row r="967" spans="3:31" ht="24.75" customHeight="1" x14ac:dyDescent="0.25">
      <c r="C967" s="91">
        <f>ABS(E967-Dashboard!$F$13)</f>
        <v>6.0572362629207888</v>
      </c>
      <c r="D967" s="92">
        <f t="shared" si="102"/>
        <v>0.18855216512644909</v>
      </c>
      <c r="E967" s="93" cm="1">
        <f t="array" ref="E967">SUM('DRE + DCF'!$S$41/TIR!S967,'DRE + DCF'!$U$41:$AD$41/TIR!T967:AC967,TIR!F967)</f>
        <v>53.677236262920786</v>
      </c>
      <c r="F967" s="100">
        <f>'DRE + DCF'!$AE$38*'DRE + DCF'!$AE$39*(1+G967)/(R967-G967)/AC967</f>
        <v>28.058543447308093</v>
      </c>
      <c r="G967" s="92">
        <f>R967*(1-'DRE + DCF'!$AE$39)</f>
        <v>0.11313129907586945</v>
      </c>
      <c r="H967" s="94">
        <f t="shared" si="105"/>
        <v>0.18855216512644909</v>
      </c>
      <c r="I967" s="94">
        <f t="shared" si="104"/>
        <v>0.18855216512644909</v>
      </c>
      <c r="J967" s="94">
        <f t="shared" si="104"/>
        <v>0.18855216512644909</v>
      </c>
      <c r="K967" s="94">
        <f t="shared" si="104"/>
        <v>0.18855216512644909</v>
      </c>
      <c r="L967" s="94">
        <f t="shared" si="104"/>
        <v>0.18855216512644909</v>
      </c>
      <c r="M967" s="94">
        <f t="shared" si="104"/>
        <v>0.18855216512644909</v>
      </c>
      <c r="N967" s="94">
        <f t="shared" si="104"/>
        <v>0.18855216512644909</v>
      </c>
      <c r="O967" s="94">
        <f t="shared" si="104"/>
        <v>0.18855216512644909</v>
      </c>
      <c r="P967" s="94">
        <f t="shared" si="104"/>
        <v>0.18855216512644909</v>
      </c>
      <c r="Q967" s="94">
        <f t="shared" si="104"/>
        <v>0.18855216512644909</v>
      </c>
      <c r="R967" s="94">
        <f t="shared" si="104"/>
        <v>0.18855216512644909</v>
      </c>
      <c r="S967" s="93">
        <f>(1+H967)^((5-Dashboard!$F$9)*3/12)</f>
        <v>1.0902073954649405</v>
      </c>
      <c r="T967" s="93">
        <f t="shared" si="107"/>
        <v>1.2957683603167218</v>
      </c>
      <c r="U967" s="93">
        <f t="shared" si="107"/>
        <v>1.5400882901567885</v>
      </c>
      <c r="V967" s="93">
        <f t="shared" si="107"/>
        <v>1.8304752717517419</v>
      </c>
      <c r="W967" s="93">
        <f t="shared" si="107"/>
        <v>2.1756153474509579</v>
      </c>
      <c r="X967" s="93">
        <f t="shared" si="107"/>
        <v>2.5858323316951677</v>
      </c>
      <c r="Y967" s="93">
        <f t="shared" si="106"/>
        <v>3.0733966164902657</v>
      </c>
      <c r="Z967" s="93">
        <f t="shared" si="106"/>
        <v>3.6528922028218078</v>
      </c>
      <c r="AA967" s="93">
        <f t="shared" si="106"/>
        <v>4.3416529366373835</v>
      </c>
      <c r="AB967" s="93">
        <f t="shared" si="106"/>
        <v>5.160280998067968</v>
      </c>
      <c r="AC967" s="95">
        <f t="shared" si="106"/>
        <v>6.1332631529145569</v>
      </c>
      <c r="AE967" s="96"/>
    </row>
    <row r="968" spans="3:31" ht="24.75" customHeight="1" x14ac:dyDescent="0.25">
      <c r="C968" s="91">
        <f>ABS(E968-Dashboard!$F$13)</f>
        <v>6.0082732199913593</v>
      </c>
      <c r="D968" s="92">
        <f t="shared" si="102"/>
        <v>0.18865216512644908</v>
      </c>
      <c r="E968" s="93" cm="1">
        <f t="array" ref="E968">SUM('DRE + DCF'!$S$41/TIR!S968,'DRE + DCF'!$U$41:$AD$41/TIR!T968:AC968,TIR!F968)</f>
        <v>53.628273219991357</v>
      </c>
      <c r="F968" s="100">
        <f>'DRE + DCF'!$AE$38*'DRE + DCF'!$AE$39*(1+G968)/(R968-G968)/AC968</f>
        <v>28.020417983607757</v>
      </c>
      <c r="G968" s="92">
        <f>R968*(1-'DRE + DCF'!$AE$39)</f>
        <v>0.11319129907586944</v>
      </c>
      <c r="H968" s="94">
        <f t="shared" si="105"/>
        <v>0.18865216512644908</v>
      </c>
      <c r="I968" s="94">
        <f t="shared" si="104"/>
        <v>0.18865216512644908</v>
      </c>
      <c r="J968" s="94">
        <f t="shared" si="104"/>
        <v>0.18865216512644908</v>
      </c>
      <c r="K968" s="94">
        <f t="shared" si="104"/>
        <v>0.18865216512644908</v>
      </c>
      <c r="L968" s="94">
        <f t="shared" si="104"/>
        <v>0.18865216512644908</v>
      </c>
      <c r="M968" s="94">
        <f t="shared" si="104"/>
        <v>0.18865216512644908</v>
      </c>
      <c r="N968" s="94">
        <f t="shared" si="104"/>
        <v>0.18865216512644908</v>
      </c>
      <c r="O968" s="94">
        <f t="shared" si="104"/>
        <v>0.18865216512644908</v>
      </c>
      <c r="P968" s="94">
        <f t="shared" si="104"/>
        <v>0.18865216512644908</v>
      </c>
      <c r="Q968" s="94">
        <f t="shared" ref="I968:R994" si="108">$D968</f>
        <v>0.18865216512644908</v>
      </c>
      <c r="R968" s="94">
        <f t="shared" si="108"/>
        <v>0.18865216512644908</v>
      </c>
      <c r="S968" s="93">
        <f>(1+H968)^((5-Dashboard!$F$9)*3/12)</f>
        <v>1.090253257333565</v>
      </c>
      <c r="T968" s="93">
        <f t="shared" si="107"/>
        <v>1.2959318948657057</v>
      </c>
      <c r="U968" s="93">
        <f t="shared" si="107"/>
        <v>1.5404122526885429</v>
      </c>
      <c r="V968" s="93">
        <f t="shared" si="107"/>
        <v>1.8310143593455472</v>
      </c>
      <c r="W968" s="93">
        <f t="shared" si="107"/>
        <v>2.1764391826137026</v>
      </c>
      <c r="X968" s="93">
        <f t="shared" si="107"/>
        <v>2.5870291466798165</v>
      </c>
      <c r="Y968" s="93">
        <f t="shared" si="106"/>
        <v>3.0750777964461937</v>
      </c>
      <c r="Z968" s="93">
        <f t="shared" si="106"/>
        <v>3.6551978806780379</v>
      </c>
      <c r="AA968" s="93">
        <f t="shared" si="106"/>
        <v>4.3447588748335573</v>
      </c>
      <c r="AB968" s="93">
        <f t="shared" si="106"/>
        <v>5.1644070435232621</v>
      </c>
      <c r="AC968" s="95">
        <f t="shared" si="106"/>
        <v>6.138683613878209</v>
      </c>
      <c r="AE968" s="96"/>
    </row>
    <row r="969" spans="3:31" ht="24.75" customHeight="1" x14ac:dyDescent="0.25">
      <c r="C969" s="91">
        <f>ABS(E969-Dashboard!$F$13)</f>
        <v>5.9593790568649538</v>
      </c>
      <c r="D969" s="92">
        <f t="shared" si="102"/>
        <v>0.18875216512644907</v>
      </c>
      <c r="E969" s="93" cm="1">
        <f t="array" ref="E969">SUM('DRE + DCF'!$S$41/TIR!S969,'DRE + DCF'!$U$41:$AD$41/TIR!T969:AC969,TIR!F969)</f>
        <v>53.579379056864951</v>
      </c>
      <c r="F969" s="100">
        <f>'DRE + DCF'!$AE$38*'DRE + DCF'!$AE$39*(1+G969)/(R969-G969)/AC969</f>
        <v>27.982354184860043</v>
      </c>
      <c r="G969" s="92">
        <f>R969*(1-'DRE + DCF'!$AE$39)</f>
        <v>0.11325129907586944</v>
      </c>
      <c r="H969" s="94">
        <f t="shared" si="105"/>
        <v>0.18875216512644907</v>
      </c>
      <c r="I969" s="94">
        <f t="shared" si="108"/>
        <v>0.18875216512644907</v>
      </c>
      <c r="J969" s="94">
        <f t="shared" si="108"/>
        <v>0.18875216512644907</v>
      </c>
      <c r="K969" s="94">
        <f t="shared" si="108"/>
        <v>0.18875216512644907</v>
      </c>
      <c r="L969" s="94">
        <f t="shared" si="108"/>
        <v>0.18875216512644907</v>
      </c>
      <c r="M969" s="94">
        <f t="shared" si="108"/>
        <v>0.18875216512644907</v>
      </c>
      <c r="N969" s="94">
        <f t="shared" si="108"/>
        <v>0.18875216512644907</v>
      </c>
      <c r="O969" s="94">
        <f t="shared" si="108"/>
        <v>0.18875216512644907</v>
      </c>
      <c r="P969" s="94">
        <f t="shared" si="108"/>
        <v>0.18875216512644907</v>
      </c>
      <c r="Q969" s="94">
        <f t="shared" si="108"/>
        <v>0.18875216512644907</v>
      </c>
      <c r="R969" s="94">
        <f t="shared" si="108"/>
        <v>0.18875216512644907</v>
      </c>
      <c r="S969" s="93">
        <f>(1+H969)^((5-Dashboard!$F$9)*3/12)</f>
        <v>1.090299117273076</v>
      </c>
      <c r="T969" s="93">
        <f t="shared" si="107"/>
        <v>1.2960954362938253</v>
      </c>
      <c r="U969" s="93">
        <f t="shared" si="107"/>
        <v>1.5407362561047944</v>
      </c>
      <c r="V969" s="93">
        <f t="shared" si="107"/>
        <v>1.8315535603333932</v>
      </c>
      <c r="W969" s="93">
        <f t="shared" si="107"/>
        <v>2.1772632603913773</v>
      </c>
      <c r="X969" s="93">
        <f t="shared" si="107"/>
        <v>2.5882264148405212</v>
      </c>
      <c r="Y969" s="93">
        <f t="shared" si="106"/>
        <v>3.0767597544791365</v>
      </c>
      <c r="Z969" s="93">
        <f t="shared" si="106"/>
        <v>3.6575048197109949</v>
      </c>
      <c r="AA969" s="93">
        <f t="shared" si="106"/>
        <v>4.3478667733918677</v>
      </c>
      <c r="AB969" s="93">
        <f t="shared" si="106"/>
        <v>5.1685360405509302</v>
      </c>
      <c r="AC969" s="95">
        <f t="shared" si="106"/>
        <v>6.1441084087390019</v>
      </c>
      <c r="AE969" s="96"/>
    </row>
    <row r="970" spans="3:31" ht="24.75" customHeight="1" x14ac:dyDescent="0.25">
      <c r="C970" s="91">
        <f>ABS(E970-Dashboard!$F$13)</f>
        <v>5.91055364833678</v>
      </c>
      <c r="D970" s="92">
        <f t="shared" si="102"/>
        <v>0.18885216512644906</v>
      </c>
      <c r="E970" s="93" cm="1">
        <f t="array" ref="E970">SUM('DRE + DCF'!$S$41/TIR!S970,'DRE + DCF'!$U$41:$AD$41/TIR!T970:AC970,TIR!F970)</f>
        <v>53.530553648336777</v>
      </c>
      <c r="F970" s="100">
        <f>'DRE + DCF'!$AE$38*'DRE + DCF'!$AE$39*(1+G970)/(R970-G970)/AC970</f>
        <v>27.944351931830763</v>
      </c>
      <c r="G970" s="92">
        <f>R970*(1-'DRE + DCF'!$AE$39)</f>
        <v>0.11331129907586943</v>
      </c>
      <c r="H970" s="94">
        <f t="shared" si="105"/>
        <v>0.18885216512644906</v>
      </c>
      <c r="I970" s="94">
        <f t="shared" si="108"/>
        <v>0.18885216512644906</v>
      </c>
      <c r="J970" s="94">
        <f t="shared" si="108"/>
        <v>0.18885216512644906</v>
      </c>
      <c r="K970" s="94">
        <f t="shared" si="108"/>
        <v>0.18885216512644906</v>
      </c>
      <c r="L970" s="94">
        <f t="shared" si="108"/>
        <v>0.18885216512644906</v>
      </c>
      <c r="M970" s="94">
        <f t="shared" si="108"/>
        <v>0.18885216512644906</v>
      </c>
      <c r="N970" s="94">
        <f t="shared" si="108"/>
        <v>0.18885216512644906</v>
      </c>
      <c r="O970" s="94">
        <f t="shared" si="108"/>
        <v>0.18885216512644906</v>
      </c>
      <c r="P970" s="94">
        <f t="shared" si="108"/>
        <v>0.18885216512644906</v>
      </c>
      <c r="Q970" s="94">
        <f t="shared" si="108"/>
        <v>0.18885216512644906</v>
      </c>
      <c r="R970" s="94">
        <f t="shared" si="108"/>
        <v>0.18885216512644906</v>
      </c>
      <c r="S970" s="93">
        <f>(1+H970)^((5-Dashboard!$F$9)*3/12)</f>
        <v>1.0903449752837169</v>
      </c>
      <c r="T970" s="93">
        <f t="shared" si="107"/>
        <v>1.2962589846007913</v>
      </c>
      <c r="U970" s="93">
        <f t="shared" si="107"/>
        <v>1.5410603004072629</v>
      </c>
      <c r="V970" s="93">
        <f t="shared" si="107"/>
        <v>1.8320928747295904</v>
      </c>
      <c r="W970" s="93">
        <f t="shared" si="107"/>
        <v>2.1780875808350135</v>
      </c>
      <c r="X970" s="93">
        <f t="shared" si="107"/>
        <v>2.5894241363107353</v>
      </c>
      <c r="Y970" s="93">
        <f t="shared" si="106"/>
        <v>3.0784424908837029</v>
      </c>
      <c r="Z970" s="93">
        <f t="shared" si="106"/>
        <v>3.6598130205043491</v>
      </c>
      <c r="AA970" s="93">
        <f t="shared" si="106"/>
        <v>4.3509766333845645</v>
      </c>
      <c r="AB970" s="93">
        <f t="shared" si="106"/>
        <v>5.1726679910138271</v>
      </c>
      <c r="AC970" s="95">
        <f t="shared" si="106"/>
        <v>6.1495375405970671</v>
      </c>
      <c r="AE970" s="96"/>
    </row>
    <row r="971" spans="3:31" ht="24.75" customHeight="1" x14ac:dyDescent="0.25">
      <c r="C971" s="91">
        <f>ABS(E971-Dashboard!$F$13)</f>
        <v>5.8617968694833138</v>
      </c>
      <c r="D971" s="92">
        <f t="shared" si="102"/>
        <v>0.18895216512644905</v>
      </c>
      <c r="E971" s="93" cm="1">
        <f t="array" ref="E971">SUM('DRE + DCF'!$S$41/TIR!S971,'DRE + DCF'!$U$41:$AD$41/TIR!T971:AC971,TIR!F971)</f>
        <v>53.481796869483311</v>
      </c>
      <c r="F971" s="100">
        <f>'DRE + DCF'!$AE$38*'DRE + DCF'!$AE$39*(1+G971)/(R971-G971)/AC971</f>
        <v>27.906411105561279</v>
      </c>
      <c r="G971" s="92">
        <f>R971*(1-'DRE + DCF'!$AE$39)</f>
        <v>0.11337129907586943</v>
      </c>
      <c r="H971" s="94">
        <f t="shared" si="105"/>
        <v>0.18895216512644905</v>
      </c>
      <c r="I971" s="94">
        <f t="shared" si="108"/>
        <v>0.18895216512644905</v>
      </c>
      <c r="J971" s="94">
        <f t="shared" si="108"/>
        <v>0.18895216512644905</v>
      </c>
      <c r="K971" s="94">
        <f t="shared" si="108"/>
        <v>0.18895216512644905</v>
      </c>
      <c r="L971" s="94">
        <f t="shared" si="108"/>
        <v>0.18895216512644905</v>
      </c>
      <c r="M971" s="94">
        <f t="shared" si="108"/>
        <v>0.18895216512644905</v>
      </c>
      <c r="N971" s="94">
        <f t="shared" si="108"/>
        <v>0.18895216512644905</v>
      </c>
      <c r="O971" s="94">
        <f t="shared" si="108"/>
        <v>0.18895216512644905</v>
      </c>
      <c r="P971" s="94">
        <f t="shared" si="108"/>
        <v>0.18895216512644905</v>
      </c>
      <c r="Q971" s="94">
        <f t="shared" si="108"/>
        <v>0.18895216512644905</v>
      </c>
      <c r="R971" s="94">
        <f t="shared" si="108"/>
        <v>0.18895216512644905</v>
      </c>
      <c r="S971" s="93">
        <f>(1+H971)^((5-Dashboard!$F$9)*3/12)</f>
        <v>1.0903908313657305</v>
      </c>
      <c r="T971" s="93">
        <f t="shared" si="107"/>
        <v>1.2964225397863138</v>
      </c>
      <c r="U971" s="93">
        <f t="shared" si="107"/>
        <v>1.5413843855976677</v>
      </c>
      <c r="V971" s="93">
        <f t="shared" si="107"/>
        <v>1.8326323025484483</v>
      </c>
      <c r="W971" s="93">
        <f t="shared" si="107"/>
        <v>2.1789121439956469</v>
      </c>
      <c r="X971" s="93">
        <f t="shared" si="107"/>
        <v>2.5906223112239375</v>
      </c>
      <c r="Y971" s="93">
        <f t="shared" si="106"/>
        <v>3.0801260059545856</v>
      </c>
      <c r="Z971" s="93">
        <f t="shared" si="106"/>
        <v>3.6621224836419861</v>
      </c>
      <c r="AA971" s="93">
        <f t="shared" si="106"/>
        <v>4.354088455884388</v>
      </c>
      <c r="AB971" s="93">
        <f t="shared" si="106"/>
        <v>5.1768028967758202</v>
      </c>
      <c r="AC971" s="95">
        <f t="shared" si="106"/>
        <v>6.1549710125544843</v>
      </c>
      <c r="AE971" s="96"/>
    </row>
    <row r="972" spans="3:31" ht="24.75" customHeight="1" x14ac:dyDescent="0.25">
      <c r="C972" s="91">
        <f>ABS(E972-Dashboard!$F$13)</f>
        <v>5.8131085956614399</v>
      </c>
      <c r="D972" s="92">
        <f t="shared" si="102"/>
        <v>0.18905216512644904</v>
      </c>
      <c r="E972" s="93" cm="1">
        <f t="array" ref="E972">SUM('DRE + DCF'!$S$41/TIR!S972,'DRE + DCF'!$U$41:$AD$41/TIR!T972:AC972,TIR!F972)</f>
        <v>53.433108595661437</v>
      </c>
      <c r="F972" s="100">
        <f>'DRE + DCF'!$AE$38*'DRE + DCF'!$AE$39*(1+G972)/(R972-G972)/AC972</f>
        <v>27.868531587367645</v>
      </c>
      <c r="G972" s="92">
        <f>R972*(1-'DRE + DCF'!$AE$39)</f>
        <v>0.11343129907586942</v>
      </c>
      <c r="H972" s="94">
        <f t="shared" si="105"/>
        <v>0.18905216512644904</v>
      </c>
      <c r="I972" s="94">
        <f t="shared" si="108"/>
        <v>0.18905216512644904</v>
      </c>
      <c r="J972" s="94">
        <f t="shared" si="108"/>
        <v>0.18905216512644904</v>
      </c>
      <c r="K972" s="94">
        <f t="shared" si="108"/>
        <v>0.18905216512644904</v>
      </c>
      <c r="L972" s="94">
        <f t="shared" si="108"/>
        <v>0.18905216512644904</v>
      </c>
      <c r="M972" s="94">
        <f t="shared" si="108"/>
        <v>0.18905216512644904</v>
      </c>
      <c r="N972" s="94">
        <f t="shared" si="108"/>
        <v>0.18905216512644904</v>
      </c>
      <c r="O972" s="94">
        <f t="shared" si="108"/>
        <v>0.18905216512644904</v>
      </c>
      <c r="P972" s="94">
        <f t="shared" si="108"/>
        <v>0.18905216512644904</v>
      </c>
      <c r="Q972" s="94">
        <f t="shared" si="108"/>
        <v>0.18905216512644904</v>
      </c>
      <c r="R972" s="94">
        <f t="shared" si="108"/>
        <v>0.18905216512644904</v>
      </c>
      <c r="S972" s="93">
        <f>(1+H972)^((5-Dashboard!$F$9)*3/12)</f>
        <v>1.0904366855193606</v>
      </c>
      <c r="T972" s="93">
        <f t="shared" si="107"/>
        <v>1.2965861018501044</v>
      </c>
      <c r="U972" s="93">
        <f t="shared" si="107"/>
        <v>1.5417085116777292</v>
      </c>
      <c r="V972" s="93">
        <f t="shared" si="107"/>
        <v>1.833171843804279</v>
      </c>
      <c r="W972" s="93">
        <f t="shared" si="107"/>
        <v>2.1797369499243224</v>
      </c>
      <c r="X972" s="93">
        <f t="shared" si="107"/>
        <v>2.5918209397136378</v>
      </c>
      <c r="Y972" s="93">
        <f t="shared" si="106"/>
        <v>3.0818102999865684</v>
      </c>
      <c r="Z972" s="93">
        <f t="shared" si="106"/>
        <v>3.6644332097080206</v>
      </c>
      <c r="AA972" s="93">
        <f t="shared" si="106"/>
        <v>4.3572022419645844</v>
      </c>
      <c r="AB972" s="93">
        <f t="shared" si="106"/>
        <v>5.1809407597018069</v>
      </c>
      <c r="AC972" s="95">
        <f t="shared" si="106"/>
        <v>6.1604088277153028</v>
      </c>
      <c r="AE972" s="96"/>
    </row>
    <row r="973" spans="3:31" ht="24.75" customHeight="1" x14ac:dyDescent="0.25">
      <c r="C973" s="91">
        <f>ABS(E973-Dashboard!$F$13)</f>
        <v>5.7644887025078617</v>
      </c>
      <c r="D973" s="92">
        <f t="shared" si="102"/>
        <v>0.18915216512644903</v>
      </c>
      <c r="E973" s="93" cm="1">
        <f t="array" ref="E973">SUM('DRE + DCF'!$S$41/TIR!S973,'DRE + DCF'!$U$41:$AD$41/TIR!T973:AC973,TIR!F973)</f>
        <v>53.384488702507859</v>
      </c>
      <c r="F973" s="100">
        <f>'DRE + DCF'!$AE$38*'DRE + DCF'!$AE$39*(1+G973)/(R973-G973)/AC973</f>
        <v>27.830713258840007</v>
      </c>
      <c r="G973" s="92">
        <f>R973*(1-'DRE + DCF'!$AE$39)</f>
        <v>0.11349129907586941</v>
      </c>
      <c r="H973" s="94">
        <f t="shared" si="105"/>
        <v>0.18915216512644903</v>
      </c>
      <c r="I973" s="94">
        <f t="shared" si="108"/>
        <v>0.18915216512644903</v>
      </c>
      <c r="J973" s="94">
        <f t="shared" si="108"/>
        <v>0.18915216512644903</v>
      </c>
      <c r="K973" s="94">
        <f t="shared" si="108"/>
        <v>0.18915216512644903</v>
      </c>
      <c r="L973" s="94">
        <f t="shared" si="108"/>
        <v>0.18915216512644903</v>
      </c>
      <c r="M973" s="94">
        <f t="shared" si="108"/>
        <v>0.18915216512644903</v>
      </c>
      <c r="N973" s="94">
        <f t="shared" si="108"/>
        <v>0.18915216512644903</v>
      </c>
      <c r="O973" s="94">
        <f t="shared" si="108"/>
        <v>0.18915216512644903</v>
      </c>
      <c r="P973" s="94">
        <f t="shared" si="108"/>
        <v>0.18915216512644903</v>
      </c>
      <c r="Q973" s="94">
        <f t="shared" si="108"/>
        <v>0.18915216512644903</v>
      </c>
      <c r="R973" s="94">
        <f t="shared" si="108"/>
        <v>0.18915216512644903</v>
      </c>
      <c r="S973" s="93">
        <f>(1+H973)^((5-Dashboard!$F$9)*3/12)</f>
        <v>1.0904825377448504</v>
      </c>
      <c r="T973" s="93">
        <f t="shared" si="107"/>
        <v>1.2967496707918733</v>
      </c>
      <c r="U973" s="93">
        <f t="shared" si="107"/>
        <v>1.542032678649166</v>
      </c>
      <c r="V973" s="93">
        <f t="shared" si="107"/>
        <v>1.8337114985113936</v>
      </c>
      <c r="W973" s="93">
        <f t="shared" si="107"/>
        <v>2.180561998672089</v>
      </c>
      <c r="X973" s="93">
        <f t="shared" si="107"/>
        <v>2.5930200219133717</v>
      </c>
      <c r="Y973" s="93">
        <f t="shared" si="106"/>
        <v>3.0834953732745181</v>
      </c>
      <c r="Z973" s="93">
        <f t="shared" si="106"/>
        <v>3.666745199286781</v>
      </c>
      <c r="AA973" s="93">
        <f t="shared" si="106"/>
        <v>4.3603179926988878</v>
      </c>
      <c r="AB973" s="93">
        <f t="shared" si="106"/>
        <v>5.1850815816576938</v>
      </c>
      <c r="AC973" s="95">
        <f t="shared" si="106"/>
        <v>6.1658509891855191</v>
      </c>
      <c r="AE973" s="96"/>
    </row>
    <row r="974" spans="3:31" ht="24.75" customHeight="1" x14ac:dyDescent="0.25">
      <c r="C974" s="91">
        <f>ABS(E974-Dashboard!$F$13)</f>
        <v>5.7159370659381423</v>
      </c>
      <c r="D974" s="92">
        <f t="shared" si="102"/>
        <v>0.18925216512644902</v>
      </c>
      <c r="E974" s="93" cm="1">
        <f t="array" ref="E974">SUM('DRE + DCF'!$S$41/TIR!S974,'DRE + DCF'!$U$41:$AD$41/TIR!T974:AC974,TIR!F974)</f>
        <v>53.33593706593814</v>
      </c>
      <c r="F974" s="100">
        <f>'DRE + DCF'!$AE$38*'DRE + DCF'!$AE$39*(1+G974)/(R974-G974)/AC974</f>
        <v>27.792956001841699</v>
      </c>
      <c r="G974" s="92">
        <f>R974*(1-'DRE + DCF'!$AE$39)</f>
        <v>0.1135512990758694</v>
      </c>
      <c r="H974" s="94">
        <f t="shared" si="105"/>
        <v>0.18925216512644902</v>
      </c>
      <c r="I974" s="94">
        <f t="shared" si="108"/>
        <v>0.18925216512644902</v>
      </c>
      <c r="J974" s="94">
        <f t="shared" si="108"/>
        <v>0.18925216512644902</v>
      </c>
      <c r="K974" s="94">
        <f t="shared" si="108"/>
        <v>0.18925216512644902</v>
      </c>
      <c r="L974" s="94">
        <f t="shared" si="108"/>
        <v>0.18925216512644902</v>
      </c>
      <c r="M974" s="94">
        <f t="shared" si="108"/>
        <v>0.18925216512644902</v>
      </c>
      <c r="N974" s="94">
        <f t="shared" si="108"/>
        <v>0.18925216512644902</v>
      </c>
      <c r="O974" s="94">
        <f t="shared" si="108"/>
        <v>0.18925216512644902</v>
      </c>
      <c r="P974" s="94">
        <f t="shared" si="108"/>
        <v>0.18925216512644902</v>
      </c>
      <c r="Q974" s="94">
        <f t="shared" si="108"/>
        <v>0.18925216512644902</v>
      </c>
      <c r="R974" s="94">
        <f t="shared" si="108"/>
        <v>0.18925216512644902</v>
      </c>
      <c r="S974" s="93">
        <f>(1+H974)^((5-Dashboard!$F$9)*3/12)</f>
        <v>1.090528388042443</v>
      </c>
      <c r="T974" s="93">
        <f t="shared" si="107"/>
        <v>1.2969132466113316</v>
      </c>
      <c r="U974" s="93">
        <f t="shared" si="107"/>
        <v>1.5423568865136983</v>
      </c>
      <c r="V974" s="93">
        <f t="shared" si="107"/>
        <v>1.8342512666841044</v>
      </c>
      <c r="W974" s="93">
        <f t="shared" si="107"/>
        <v>2.1813872902900027</v>
      </c>
      <c r="X974" s="93">
        <f t="shared" si="107"/>
        <v>2.5942195579567033</v>
      </c>
      <c r="Y974" s="93">
        <f t="shared" si="106"/>
        <v>3.0851812261133889</v>
      </c>
      <c r="Z974" s="93">
        <f t="shared" si="106"/>
        <v>3.6690584529628203</v>
      </c>
      <c r="AA974" s="93">
        <f t="shared" si="106"/>
        <v>4.363435709161533</v>
      </c>
      <c r="AB974" s="93">
        <f t="shared" si="106"/>
        <v>5.1892253645104152</v>
      </c>
      <c r="AC974" s="95">
        <f t="shared" si="106"/>
        <v>6.1712975000730976</v>
      </c>
      <c r="AE974" s="96"/>
    </row>
    <row r="975" spans="3:31" ht="24.75" customHeight="1" x14ac:dyDescent="0.25">
      <c r="C975" s="91">
        <f>ABS(E975-Dashboard!$F$13)</f>
        <v>5.6674535621461786</v>
      </c>
      <c r="D975" s="92">
        <f t="shared" ref="D975:D1038" si="109">D974+0.0001</f>
        <v>0.18935216512644901</v>
      </c>
      <c r="E975" s="93" cm="1">
        <f t="array" ref="E975">SUM('DRE + DCF'!$S$41/TIR!S975,'DRE + DCF'!$U$41:$AD$41/TIR!T975:AC975,TIR!F975)</f>
        <v>53.287453562146176</v>
      </c>
      <c r="F975" s="100">
        <f>'DRE + DCF'!$AE$38*'DRE + DCF'!$AE$39*(1+G975)/(R975-G975)/AC975</f>
        <v>27.755259698508642</v>
      </c>
      <c r="G975" s="92">
        <f>R975*(1-'DRE + DCF'!$AE$39)</f>
        <v>0.11361129907586939</v>
      </c>
      <c r="H975" s="94">
        <f t="shared" si="105"/>
        <v>0.18935216512644901</v>
      </c>
      <c r="I975" s="94">
        <f t="shared" si="108"/>
        <v>0.18935216512644901</v>
      </c>
      <c r="J975" s="94">
        <f t="shared" si="108"/>
        <v>0.18935216512644901</v>
      </c>
      <c r="K975" s="94">
        <f t="shared" si="108"/>
        <v>0.18935216512644901</v>
      </c>
      <c r="L975" s="94">
        <f t="shared" si="108"/>
        <v>0.18935216512644901</v>
      </c>
      <c r="M975" s="94">
        <f t="shared" si="108"/>
        <v>0.18935216512644901</v>
      </c>
      <c r="N975" s="94">
        <f t="shared" si="108"/>
        <v>0.18935216512644901</v>
      </c>
      <c r="O975" s="94">
        <f t="shared" si="108"/>
        <v>0.18935216512644901</v>
      </c>
      <c r="P975" s="94">
        <f t="shared" si="108"/>
        <v>0.18935216512644901</v>
      </c>
      <c r="Q975" s="94">
        <f t="shared" si="108"/>
        <v>0.18935216512644901</v>
      </c>
      <c r="R975" s="94">
        <f t="shared" si="108"/>
        <v>0.18935216512644901</v>
      </c>
      <c r="S975" s="93">
        <f>(1+H975)^((5-Dashboard!$F$9)*3/12)</f>
        <v>1.0905742364123814</v>
      </c>
      <c r="T975" s="93">
        <f t="shared" si="107"/>
        <v>1.2970768293081896</v>
      </c>
      <c r="U975" s="93">
        <f t="shared" si="107"/>
        <v>1.5426811352730447</v>
      </c>
      <c r="V975" s="93">
        <f t="shared" si="107"/>
        <v>1.8347911483367241</v>
      </c>
      <c r="W975" s="93">
        <f t="shared" si="107"/>
        <v>2.1822128248291262</v>
      </c>
      <c r="X975" s="93">
        <f t="shared" si="107"/>
        <v>2.5954195479772255</v>
      </c>
      <c r="Y975" s="93">
        <f t="shared" si="106"/>
        <v>3.0868678587982226</v>
      </c>
      <c r="Z975" s="93">
        <f t="shared" si="106"/>
        <v>3.6713729713209116</v>
      </c>
      <c r="AA975" s="93">
        <f t="shared" si="106"/>
        <v>4.3665553924272507</v>
      </c>
      <c r="AB975" s="93">
        <f t="shared" si="106"/>
        <v>5.1933721101279211</v>
      </c>
      <c r="AC975" s="95">
        <f t="shared" si="106"/>
        <v>6.1767483634879579</v>
      </c>
      <c r="AE975" s="96"/>
    </row>
    <row r="976" spans="3:31" ht="24.75" customHeight="1" x14ac:dyDescent="0.25">
      <c r="C976" s="91">
        <f>ABS(E976-Dashboard!$F$13)</f>
        <v>5.6190380676032206</v>
      </c>
      <c r="D976" s="92">
        <f t="shared" si="109"/>
        <v>0.189452165126449</v>
      </c>
      <c r="E976" s="93" cm="1">
        <f t="array" ref="E976">SUM('DRE + DCF'!$S$41/TIR!S976,'DRE + DCF'!$U$41:$AD$41/TIR!T976:AC976,TIR!F976)</f>
        <v>53.239038067603218</v>
      </c>
      <c r="F976" s="100">
        <f>'DRE + DCF'!$AE$38*'DRE + DCF'!$AE$39*(1+G976)/(R976-G976)/AC976</f>
        <v>27.717624231248458</v>
      </c>
      <c r="G976" s="92">
        <f>R976*(1-'DRE + DCF'!$AE$39)</f>
        <v>0.1136712990758694</v>
      </c>
      <c r="H976" s="94">
        <f t="shared" si="105"/>
        <v>0.189452165126449</v>
      </c>
      <c r="I976" s="94">
        <f t="shared" si="108"/>
        <v>0.189452165126449</v>
      </c>
      <c r="J976" s="94">
        <f t="shared" si="108"/>
        <v>0.189452165126449</v>
      </c>
      <c r="K976" s="94">
        <f t="shared" si="108"/>
        <v>0.189452165126449</v>
      </c>
      <c r="L976" s="94">
        <f t="shared" si="108"/>
        <v>0.189452165126449</v>
      </c>
      <c r="M976" s="94">
        <f t="shared" si="108"/>
        <v>0.189452165126449</v>
      </c>
      <c r="N976" s="94">
        <f t="shared" si="108"/>
        <v>0.189452165126449</v>
      </c>
      <c r="O976" s="94">
        <f t="shared" si="108"/>
        <v>0.189452165126449</v>
      </c>
      <c r="P976" s="94">
        <f t="shared" si="108"/>
        <v>0.189452165126449</v>
      </c>
      <c r="Q976" s="94">
        <f t="shared" si="108"/>
        <v>0.189452165126449</v>
      </c>
      <c r="R976" s="94">
        <f t="shared" si="108"/>
        <v>0.189452165126449</v>
      </c>
      <c r="S976" s="93">
        <f>(1+H976)^((5-Dashboard!$F$9)*3/12)</f>
        <v>1.0906200828549091</v>
      </c>
      <c r="T976" s="93">
        <f t="shared" si="107"/>
        <v>1.2972404188821587</v>
      </c>
      <c r="U976" s="93">
        <f t="shared" si="107"/>
        <v>1.5430054249289251</v>
      </c>
      <c r="V976" s="93">
        <f t="shared" si="107"/>
        <v>1.8353311434835664</v>
      </c>
      <c r="W976" s="93">
        <f t="shared" si="107"/>
        <v>2.1830386023405293</v>
      </c>
      <c r="X976" s="93">
        <f t="shared" si="107"/>
        <v>2.5966199921085593</v>
      </c>
      <c r="Y976" s="93">
        <f t="shared" si="106"/>
        <v>3.0885552716241484</v>
      </c>
      <c r="Z976" s="93">
        <f t="shared" si="106"/>
        <v>3.6736887549460508</v>
      </c>
      <c r="AA976" s="93">
        <f t="shared" si="106"/>
        <v>4.3696770435712686</v>
      </c>
      <c r="AB976" s="93">
        <f t="shared" si="106"/>
        <v>5.197521820379186</v>
      </c>
      <c r="AC976" s="95">
        <f t="shared" si="106"/>
        <v>6.1822035825419848</v>
      </c>
      <c r="AE976" s="96"/>
    </row>
    <row r="977" spans="3:31" ht="24.75" customHeight="1" x14ac:dyDescent="0.25">
      <c r="C977" s="91">
        <f>ABS(E977-Dashboard!$F$13)</f>
        <v>5.5706904590572179</v>
      </c>
      <c r="D977" s="92">
        <f t="shared" si="109"/>
        <v>0.18955216512644898</v>
      </c>
      <c r="E977" s="93" cm="1">
        <f t="array" ref="E977">SUM('DRE + DCF'!$S$41/TIR!S977,'DRE + DCF'!$U$41:$AD$41/TIR!T977:AC977,TIR!F977)</f>
        <v>53.190690459057215</v>
      </c>
      <c r="F977" s="100">
        <f>'DRE + DCF'!$AE$38*'DRE + DCF'!$AE$39*(1+G977)/(R977-G977)/AC977</f>
        <v>27.680049482739783</v>
      </c>
      <c r="G977" s="92">
        <f>R977*(1-'DRE + DCF'!$AE$39)</f>
        <v>0.11373129907586939</v>
      </c>
      <c r="H977" s="94">
        <f t="shared" si="105"/>
        <v>0.18955216512644898</v>
      </c>
      <c r="I977" s="94">
        <f t="shared" si="108"/>
        <v>0.18955216512644898</v>
      </c>
      <c r="J977" s="94">
        <f t="shared" si="108"/>
        <v>0.18955216512644898</v>
      </c>
      <c r="K977" s="94">
        <f t="shared" si="108"/>
        <v>0.18955216512644898</v>
      </c>
      <c r="L977" s="94">
        <f t="shared" si="108"/>
        <v>0.18955216512644898</v>
      </c>
      <c r="M977" s="94">
        <f t="shared" si="108"/>
        <v>0.18955216512644898</v>
      </c>
      <c r="N977" s="94">
        <f t="shared" si="108"/>
        <v>0.18955216512644898</v>
      </c>
      <c r="O977" s="94">
        <f t="shared" si="108"/>
        <v>0.18955216512644898</v>
      </c>
      <c r="P977" s="94">
        <f t="shared" si="108"/>
        <v>0.18955216512644898</v>
      </c>
      <c r="Q977" s="94">
        <f t="shared" si="108"/>
        <v>0.18955216512644898</v>
      </c>
      <c r="R977" s="94">
        <f t="shared" si="108"/>
        <v>0.18955216512644898</v>
      </c>
      <c r="S977" s="93">
        <f>(1+H977)^((5-Dashboard!$F$9)*3/12)</f>
        <v>1.090665927370269</v>
      </c>
      <c r="T977" s="93">
        <f t="shared" si="107"/>
        <v>1.2974040153329498</v>
      </c>
      <c r="U977" s="93">
        <f t="shared" si="107"/>
        <v>1.543329755483059</v>
      </c>
      <c r="V977" s="93">
        <f t="shared" si="107"/>
        <v>1.8358712521389458</v>
      </c>
      <c r="W977" s="93">
        <f t="shared" si="107"/>
        <v>2.1838646228752876</v>
      </c>
      <c r="X977" s="93">
        <f t="shared" si="107"/>
        <v>2.5978208904843543</v>
      </c>
      <c r="Y977" s="93">
        <f t="shared" si="106"/>
        <v>3.0902434648863832</v>
      </c>
      <c r="Z977" s="93">
        <f t="shared" si="106"/>
        <v>3.6760058044234567</v>
      </c>
      <c r="AA977" s="93">
        <f t="shared" si="106"/>
        <v>4.3728006636693166</v>
      </c>
      <c r="AB977" s="93">
        <f t="shared" si="106"/>
        <v>5.2016744971342082</v>
      </c>
      <c r="AC977" s="95">
        <f t="shared" si="106"/>
        <v>6.1876631603490297</v>
      </c>
      <c r="AE977" s="96"/>
    </row>
    <row r="978" spans="3:31" ht="24.75" customHeight="1" x14ac:dyDescent="0.25">
      <c r="C978" s="91">
        <f>ABS(E978-Dashboard!$F$13)</f>
        <v>5.5224106135321804</v>
      </c>
      <c r="D978" s="92">
        <f t="shared" si="109"/>
        <v>0.18965216512644897</v>
      </c>
      <c r="E978" s="93" cm="1">
        <f t="array" ref="E978">SUM('DRE + DCF'!$S$41/TIR!S978,'DRE + DCF'!$U$41:$AD$41/TIR!T978:AC978,TIR!F978)</f>
        <v>53.142410613532178</v>
      </c>
      <c r="F978" s="100">
        <f>'DRE + DCF'!$AE$38*'DRE + DCF'!$AE$39*(1+G978)/(R978-G978)/AC978</f>
        <v>27.642535335931605</v>
      </c>
      <c r="G978" s="92">
        <f>R978*(1-'DRE + DCF'!$AE$39)</f>
        <v>0.11379129907586938</v>
      </c>
      <c r="H978" s="94">
        <f t="shared" si="105"/>
        <v>0.18965216512644897</v>
      </c>
      <c r="I978" s="94">
        <f t="shared" si="108"/>
        <v>0.18965216512644897</v>
      </c>
      <c r="J978" s="94">
        <f t="shared" si="108"/>
        <v>0.18965216512644897</v>
      </c>
      <c r="K978" s="94">
        <f t="shared" si="108"/>
        <v>0.18965216512644897</v>
      </c>
      <c r="L978" s="94">
        <f t="shared" si="108"/>
        <v>0.18965216512644897</v>
      </c>
      <c r="M978" s="94">
        <f t="shared" si="108"/>
        <v>0.18965216512644897</v>
      </c>
      <c r="N978" s="94">
        <f t="shared" si="108"/>
        <v>0.18965216512644897</v>
      </c>
      <c r="O978" s="94">
        <f t="shared" si="108"/>
        <v>0.18965216512644897</v>
      </c>
      <c r="P978" s="94">
        <f t="shared" si="108"/>
        <v>0.18965216512644897</v>
      </c>
      <c r="Q978" s="94">
        <f t="shared" si="108"/>
        <v>0.18965216512644897</v>
      </c>
      <c r="R978" s="94">
        <f t="shared" si="108"/>
        <v>0.18965216512644897</v>
      </c>
      <c r="S978" s="93">
        <f>(1+H978)^((5-Dashboard!$F$9)*3/12)</f>
        <v>1.0907117699587041</v>
      </c>
      <c r="T978" s="93">
        <f t="shared" si="107"/>
        <v>1.2975676186602736</v>
      </c>
      <c r="U978" s="93">
        <f t="shared" si="107"/>
        <v>1.5436541269371649</v>
      </c>
      <c r="V978" s="93">
        <f t="shared" si="107"/>
        <v>1.8364114743171764</v>
      </c>
      <c r="W978" s="93">
        <f t="shared" si="107"/>
        <v>2.184690886484483</v>
      </c>
      <c r="X978" s="93">
        <f t="shared" si="107"/>
        <v>2.5990222432382861</v>
      </c>
      <c r="Y978" s="93">
        <f t="shared" si="106"/>
        <v>3.0919324388802272</v>
      </c>
      <c r="Z978" s="93">
        <f t="shared" si="106"/>
        <v>3.6783241203385639</v>
      </c>
      <c r="AA978" s="93">
        <f t="shared" si="106"/>
        <v>4.3759262537976129</v>
      </c>
      <c r="AB978" s="93">
        <f t="shared" si="106"/>
        <v>5.2058301422640003</v>
      </c>
      <c r="AC978" s="95">
        <f t="shared" si="106"/>
        <v>6.1931271000248973</v>
      </c>
      <c r="AE978" s="96"/>
    </row>
    <row r="979" spans="3:31" ht="24.75" customHeight="1" x14ac:dyDescent="0.25">
      <c r="C979" s="91">
        <f>ABS(E979-Dashboard!$F$13)</f>
        <v>5.4741984083272612</v>
      </c>
      <c r="D979" s="92">
        <f t="shared" si="109"/>
        <v>0.18975216512644896</v>
      </c>
      <c r="E979" s="93" cm="1">
        <f t="array" ref="E979">SUM('DRE + DCF'!$S$41/TIR!S979,'DRE + DCF'!$U$41:$AD$41/TIR!T979:AC979,TIR!F979)</f>
        <v>53.094198408327259</v>
      </c>
      <c r="F979" s="100">
        <f>'DRE + DCF'!$AE$38*'DRE + DCF'!$AE$39*(1+G979)/(R979-G979)/AC979</f>
        <v>27.605081674042378</v>
      </c>
      <c r="G979" s="92">
        <f>R979*(1-'DRE + DCF'!$AE$39)</f>
        <v>0.11385129907586937</v>
      </c>
      <c r="H979" s="94">
        <f t="shared" si="105"/>
        <v>0.18975216512644896</v>
      </c>
      <c r="I979" s="94">
        <f t="shared" si="108"/>
        <v>0.18975216512644896</v>
      </c>
      <c r="J979" s="94">
        <f t="shared" si="108"/>
        <v>0.18975216512644896</v>
      </c>
      <c r="K979" s="94">
        <f t="shared" si="108"/>
        <v>0.18975216512644896</v>
      </c>
      <c r="L979" s="94">
        <f t="shared" si="108"/>
        <v>0.18975216512644896</v>
      </c>
      <c r="M979" s="94">
        <f t="shared" si="108"/>
        <v>0.18975216512644896</v>
      </c>
      <c r="N979" s="94">
        <f t="shared" si="108"/>
        <v>0.18975216512644896</v>
      </c>
      <c r="O979" s="94">
        <f t="shared" si="108"/>
        <v>0.18975216512644896</v>
      </c>
      <c r="P979" s="94">
        <f t="shared" si="108"/>
        <v>0.18975216512644896</v>
      </c>
      <c r="Q979" s="94">
        <f t="shared" si="108"/>
        <v>0.18975216512644896</v>
      </c>
      <c r="R979" s="94">
        <f t="shared" si="108"/>
        <v>0.18975216512644896</v>
      </c>
      <c r="S979" s="93">
        <f>(1+H979)^((5-Dashboard!$F$9)*3/12)</f>
        <v>1.0907576106204573</v>
      </c>
      <c r="T979" s="93">
        <f t="shared" si="107"/>
        <v>1.2977312288638412</v>
      </c>
      <c r="U979" s="93">
        <f t="shared" si="107"/>
        <v>1.5439785392929621</v>
      </c>
      <c r="V979" s="93">
        <f t="shared" si="107"/>
        <v>1.8369518100325737</v>
      </c>
      <c r="W979" s="93">
        <f t="shared" si="107"/>
        <v>2.1855173932192038</v>
      </c>
      <c r="X979" s="93">
        <f t="shared" si="107"/>
        <v>2.6002240505040604</v>
      </c>
      <c r="Y979" s="93">
        <f t="shared" si="106"/>
        <v>3.0936221939010706</v>
      </c>
      <c r="Z979" s="93">
        <f t="shared" si="106"/>
        <v>3.6806437032770338</v>
      </c>
      <c r="AA979" s="93">
        <f t="shared" si="106"/>
        <v>4.3790538150328819</v>
      </c>
      <c r="AB979" s="93">
        <f t="shared" si="106"/>
        <v>5.2099887576406072</v>
      </c>
      <c r="AC979" s="95">
        <f t="shared" si="106"/>
        <v>6.1985954046873699</v>
      </c>
      <c r="AE979" s="96"/>
    </row>
    <row r="980" spans="3:31" ht="24.75" customHeight="1" x14ac:dyDescent="0.25">
      <c r="C980" s="91">
        <f>ABS(E980-Dashboard!$F$13)</f>
        <v>5.4260537210160962</v>
      </c>
      <c r="D980" s="92">
        <f t="shared" si="109"/>
        <v>0.18985216512644895</v>
      </c>
      <c r="E980" s="93" cm="1">
        <f t="array" ref="E980">SUM('DRE + DCF'!$S$41/TIR!S980,'DRE + DCF'!$U$41:$AD$41/TIR!T980:AC980,TIR!F980)</f>
        <v>53.046053721016094</v>
      </c>
      <c r="F980" s="100">
        <f>'DRE + DCF'!$AE$38*'DRE + DCF'!$AE$39*(1+G980)/(R980-G980)/AC980</f>
        <v>27.567688380559407</v>
      </c>
      <c r="G980" s="92">
        <f>R980*(1-'DRE + DCF'!$AE$39)</f>
        <v>0.11391129907586936</v>
      </c>
      <c r="H980" s="94">
        <f t="shared" si="105"/>
        <v>0.18985216512644895</v>
      </c>
      <c r="I980" s="94">
        <f t="shared" si="108"/>
        <v>0.18985216512644895</v>
      </c>
      <c r="J980" s="94">
        <f t="shared" si="108"/>
        <v>0.18985216512644895</v>
      </c>
      <c r="K980" s="94">
        <f t="shared" si="108"/>
        <v>0.18985216512644895</v>
      </c>
      <c r="L980" s="94">
        <f t="shared" si="108"/>
        <v>0.18985216512644895</v>
      </c>
      <c r="M980" s="94">
        <f t="shared" si="108"/>
        <v>0.18985216512644895</v>
      </c>
      <c r="N980" s="94">
        <f t="shared" si="108"/>
        <v>0.18985216512644895</v>
      </c>
      <c r="O980" s="94">
        <f t="shared" si="108"/>
        <v>0.18985216512644895</v>
      </c>
      <c r="P980" s="94">
        <f t="shared" si="108"/>
        <v>0.18985216512644895</v>
      </c>
      <c r="Q980" s="94">
        <f t="shared" si="108"/>
        <v>0.18985216512644895</v>
      </c>
      <c r="R980" s="94">
        <f t="shared" si="108"/>
        <v>0.18985216512644895</v>
      </c>
      <c r="S980" s="93">
        <f>(1+H980)^((5-Dashboard!$F$9)*3/12)</f>
        <v>1.0908034493557714</v>
      </c>
      <c r="T980" s="93">
        <f t="shared" si="107"/>
        <v>1.2978948459433635</v>
      </c>
      <c r="U980" s="93">
        <f t="shared" si="107"/>
        <v>1.5443029925521699</v>
      </c>
      <c r="V980" s="93">
        <f t="shared" si="107"/>
        <v>1.8374922592994536</v>
      </c>
      <c r="W980" s="93">
        <f t="shared" si="107"/>
        <v>2.1863441431305453</v>
      </c>
      <c r="X980" s="93">
        <f t="shared" si="107"/>
        <v>2.60142631241541</v>
      </c>
      <c r="Y980" s="93">
        <f t="shared" si="106"/>
        <v>3.0953127302443892</v>
      </c>
      <c r="Z980" s="93">
        <f t="shared" si="106"/>
        <v>3.6829645538247462</v>
      </c>
      <c r="AA980" s="93">
        <f t="shared" si="106"/>
        <v>4.3821833484523403</v>
      </c>
      <c r="AB980" s="93">
        <f t="shared" si="106"/>
        <v>5.2141503451370887</v>
      </c>
      <c r="AC980" s="95">
        <f t="shared" si="106"/>
        <v>6.2040680774561858</v>
      </c>
      <c r="AE980" s="96"/>
    </row>
    <row r="981" spans="3:31" ht="24.75" customHeight="1" x14ac:dyDescent="0.25">
      <c r="C981" s="91">
        <f>ABS(E981-Dashboard!$F$13)</f>
        <v>5.3779764294460861</v>
      </c>
      <c r="D981" s="92">
        <f t="shared" si="109"/>
        <v>0.18995216512644894</v>
      </c>
      <c r="E981" s="93" cm="1">
        <f t="array" ref="E981">SUM('DRE + DCF'!$S$41/TIR!S981,'DRE + DCF'!$U$41:$AD$41/TIR!T981:AC981,TIR!F981)</f>
        <v>52.997976429446084</v>
      </c>
      <c r="F981" s="100">
        <f>'DRE + DCF'!$AE$38*'DRE + DCF'!$AE$39*(1+G981)/(R981-G981)/AC981</f>
        <v>27.530355339238056</v>
      </c>
      <c r="G981" s="92">
        <f>R981*(1-'DRE + DCF'!$AE$39)</f>
        <v>0.11397129907586936</v>
      </c>
      <c r="H981" s="94">
        <f t="shared" si="105"/>
        <v>0.18995216512644894</v>
      </c>
      <c r="I981" s="94">
        <f t="shared" si="108"/>
        <v>0.18995216512644894</v>
      </c>
      <c r="J981" s="94">
        <f t="shared" si="108"/>
        <v>0.18995216512644894</v>
      </c>
      <c r="K981" s="94">
        <f t="shared" si="108"/>
        <v>0.18995216512644894</v>
      </c>
      <c r="L981" s="94">
        <f t="shared" si="108"/>
        <v>0.18995216512644894</v>
      </c>
      <c r="M981" s="94">
        <f t="shared" si="108"/>
        <v>0.18995216512644894</v>
      </c>
      <c r="N981" s="94">
        <f t="shared" si="108"/>
        <v>0.18995216512644894</v>
      </c>
      <c r="O981" s="94">
        <f t="shared" si="108"/>
        <v>0.18995216512644894</v>
      </c>
      <c r="P981" s="94">
        <f t="shared" si="108"/>
        <v>0.18995216512644894</v>
      </c>
      <c r="Q981" s="94">
        <f t="shared" si="108"/>
        <v>0.18995216512644894</v>
      </c>
      <c r="R981" s="94">
        <f t="shared" si="108"/>
        <v>0.18995216512644894</v>
      </c>
      <c r="S981" s="93">
        <f>(1+H981)^((5-Dashboard!$F$9)*3/12)</f>
        <v>1.0908492861648895</v>
      </c>
      <c r="T981" s="93">
        <f t="shared" si="107"/>
        <v>1.2980584698985516</v>
      </c>
      <c r="U981" s="93">
        <f t="shared" si="107"/>
        <v>1.5446274867165068</v>
      </c>
      <c r="V981" s="93">
        <f t="shared" si="107"/>
        <v>1.8380328221321325</v>
      </c>
      <c r="W981" s="93">
        <f t="shared" si="107"/>
        <v>2.1871711362696082</v>
      </c>
      <c r="X981" s="93">
        <f t="shared" si="107"/>
        <v>2.6026290291060956</v>
      </c>
      <c r="Y981" s="93">
        <f t="shared" si="106"/>
        <v>3.0970040482057462</v>
      </c>
      <c r="Z981" s="93">
        <f t="shared" si="106"/>
        <v>3.6852866725678046</v>
      </c>
      <c r="AA981" s="93">
        <f t="shared" si="106"/>
        <v>4.3853148551337053</v>
      </c>
      <c r="AB981" s="93">
        <f t="shared" si="106"/>
        <v>5.2183149066275325</v>
      </c>
      <c r="AC981" s="95">
        <f t="shared" si="106"/>
        <v>6.209545121453055</v>
      </c>
      <c r="AE981" s="96"/>
    </row>
    <row r="982" spans="3:31" ht="24.75" customHeight="1" x14ac:dyDescent="0.25">
      <c r="C982" s="91">
        <f>ABS(E982-Dashboard!$F$13)</f>
        <v>5.3299664117375798</v>
      </c>
      <c r="D982" s="92">
        <f t="shared" si="109"/>
        <v>0.19005216512644893</v>
      </c>
      <c r="E982" s="93" cm="1">
        <f t="array" ref="E982">SUM('DRE + DCF'!$S$41/TIR!S982,'DRE + DCF'!$U$41:$AD$41/TIR!T982:AC982,TIR!F982)</f>
        <v>52.949966411737577</v>
      </c>
      <c r="F982" s="100">
        <f>'DRE + DCF'!$AE$38*'DRE + DCF'!$AE$39*(1+G982)/(R982-G982)/AC982</f>
        <v>27.493082434101019</v>
      </c>
      <c r="G982" s="92">
        <f>R982*(1-'DRE + DCF'!$AE$39)</f>
        <v>0.11403129907586936</v>
      </c>
      <c r="H982" s="94">
        <f t="shared" si="105"/>
        <v>0.19005216512644893</v>
      </c>
      <c r="I982" s="94">
        <f t="shared" si="108"/>
        <v>0.19005216512644893</v>
      </c>
      <c r="J982" s="94">
        <f t="shared" si="108"/>
        <v>0.19005216512644893</v>
      </c>
      <c r="K982" s="94">
        <f t="shared" si="108"/>
        <v>0.19005216512644893</v>
      </c>
      <c r="L982" s="94">
        <f t="shared" si="108"/>
        <v>0.19005216512644893</v>
      </c>
      <c r="M982" s="94">
        <f t="shared" si="108"/>
        <v>0.19005216512644893</v>
      </c>
      <c r="N982" s="94">
        <f t="shared" si="108"/>
        <v>0.19005216512644893</v>
      </c>
      <c r="O982" s="94">
        <f t="shared" si="108"/>
        <v>0.19005216512644893</v>
      </c>
      <c r="P982" s="94">
        <f t="shared" si="108"/>
        <v>0.19005216512644893</v>
      </c>
      <c r="Q982" s="94">
        <f t="shared" si="108"/>
        <v>0.19005216512644893</v>
      </c>
      <c r="R982" s="94">
        <f t="shared" si="108"/>
        <v>0.19005216512644893</v>
      </c>
      <c r="S982" s="93">
        <f>(1+H982)^((5-Dashboard!$F$9)*3/12)</f>
        <v>1.0908951210480542</v>
      </c>
      <c r="T982" s="93">
        <f t="shared" si="107"/>
        <v>1.2982221007291164</v>
      </c>
      <c r="U982" s="93">
        <f t="shared" si="107"/>
        <v>1.5449520217876918</v>
      </c>
      <c r="V982" s="93">
        <f t="shared" si="107"/>
        <v>1.8385734985449271</v>
      </c>
      <c r="W982" s="93">
        <f t="shared" si="107"/>
        <v>2.1879983726875003</v>
      </c>
      <c r="X982" s="93">
        <f t="shared" si="107"/>
        <v>2.6038322007099066</v>
      </c>
      <c r="Y982" s="93">
        <f t="shared" si="106"/>
        <v>3.0986961480807906</v>
      </c>
      <c r="Z982" s="93">
        <f t="shared" si="106"/>
        <v>3.6876100600925321</v>
      </c>
      <c r="AA982" s="93">
        <f t="shared" si="106"/>
        <v>4.388448336155192</v>
      </c>
      <c r="AB982" s="93">
        <f t="shared" si="106"/>
        <v>5.2224824439870483</v>
      </c>
      <c r="AC982" s="95">
        <f t="shared" si="106"/>
        <v>6.2150265398016549</v>
      </c>
      <c r="AE982" s="96"/>
    </row>
    <row r="983" spans="3:31" ht="24.75" customHeight="1" x14ac:dyDescent="0.25">
      <c r="C983" s="91">
        <f>ABS(E983-Dashboard!$F$13)</f>
        <v>5.2820235462832059</v>
      </c>
      <c r="D983" s="92">
        <f t="shared" si="109"/>
        <v>0.19015216512644892</v>
      </c>
      <c r="E983" s="93" cm="1">
        <f t="array" ref="E983">SUM('DRE + DCF'!$S$41/TIR!S983,'DRE + DCF'!$U$41:$AD$41/TIR!T983:AC983,TIR!F983)</f>
        <v>52.902023546283203</v>
      </c>
      <c r="F983" s="100">
        <f>'DRE + DCF'!$AE$38*'DRE + DCF'!$AE$39*(1+G983)/(R983-G983)/AC983</f>
        <v>27.45586954943759</v>
      </c>
      <c r="G983" s="92">
        <f>R983*(1-'DRE + DCF'!$AE$39)</f>
        <v>0.11409129907586935</v>
      </c>
      <c r="H983" s="94">
        <f t="shared" si="105"/>
        <v>0.19015216512644892</v>
      </c>
      <c r="I983" s="94">
        <f t="shared" si="108"/>
        <v>0.19015216512644892</v>
      </c>
      <c r="J983" s="94">
        <f t="shared" si="108"/>
        <v>0.19015216512644892</v>
      </c>
      <c r="K983" s="94">
        <f t="shared" si="108"/>
        <v>0.19015216512644892</v>
      </c>
      <c r="L983" s="94">
        <f t="shared" si="108"/>
        <v>0.19015216512644892</v>
      </c>
      <c r="M983" s="94">
        <f t="shared" si="108"/>
        <v>0.19015216512644892</v>
      </c>
      <c r="N983" s="94">
        <f t="shared" si="108"/>
        <v>0.19015216512644892</v>
      </c>
      <c r="O983" s="94">
        <f t="shared" si="108"/>
        <v>0.19015216512644892</v>
      </c>
      <c r="P983" s="94">
        <f t="shared" si="108"/>
        <v>0.19015216512644892</v>
      </c>
      <c r="Q983" s="94">
        <f t="shared" si="108"/>
        <v>0.19015216512644892</v>
      </c>
      <c r="R983" s="94">
        <f t="shared" si="108"/>
        <v>0.19015216512644892</v>
      </c>
      <c r="S983" s="93">
        <f>(1+H983)^((5-Dashboard!$F$9)*3/12)</f>
        <v>1.0909409540055084</v>
      </c>
      <c r="T983" s="93">
        <f t="shared" si="107"/>
        <v>1.2983857384347695</v>
      </c>
      <c r="U983" s="93">
        <f t="shared" si="107"/>
        <v>1.5452765977674439</v>
      </c>
      <c r="V983" s="93">
        <f t="shared" si="107"/>
        <v>1.8391142885521559</v>
      </c>
      <c r="W983" s="93">
        <f t="shared" si="107"/>
        <v>2.188825852435337</v>
      </c>
      <c r="X983" s="93">
        <f t="shared" si="107"/>
        <v>2.6050358273606613</v>
      </c>
      <c r="Y983" s="93">
        <f t="shared" si="106"/>
        <v>3.1003890301652612</v>
      </c>
      <c r="Z983" s="93">
        <f t="shared" si="106"/>
        <v>3.6899347169854764</v>
      </c>
      <c r="AA983" s="93">
        <f t="shared" si="106"/>
        <v>4.3915837925955152</v>
      </c>
      <c r="AB983" s="93">
        <f t="shared" si="106"/>
        <v>5.2266529590917745</v>
      </c>
      <c r="AC983" s="95">
        <f t="shared" si="106"/>
        <v>6.2205123356276362</v>
      </c>
      <c r="AE983" s="96"/>
    </row>
    <row r="984" spans="3:31" ht="24.75" customHeight="1" x14ac:dyDescent="0.25">
      <c r="C984" s="91">
        <f>ABS(E984-Dashboard!$F$13)</f>
        <v>5.2341477117471271</v>
      </c>
      <c r="D984" s="92">
        <f t="shared" si="109"/>
        <v>0.19025216512644891</v>
      </c>
      <c r="E984" s="93" cm="1">
        <f t="array" ref="E984">SUM('DRE + DCF'!$S$41/TIR!S984,'DRE + DCF'!$U$41:$AD$41/TIR!T984:AC984,TIR!F984)</f>
        <v>52.854147711747125</v>
      </c>
      <c r="F984" s="100">
        <f>'DRE + DCF'!$AE$38*'DRE + DCF'!$AE$39*(1+G984)/(R984-G984)/AC984</f>
        <v>27.418716569802964</v>
      </c>
      <c r="G984" s="92">
        <f>R984*(1-'DRE + DCF'!$AE$39)</f>
        <v>0.11415129907586934</v>
      </c>
      <c r="H984" s="94">
        <f t="shared" si="105"/>
        <v>0.19025216512644891</v>
      </c>
      <c r="I984" s="94">
        <f t="shared" si="108"/>
        <v>0.19025216512644891</v>
      </c>
      <c r="J984" s="94">
        <f t="shared" si="108"/>
        <v>0.19025216512644891</v>
      </c>
      <c r="K984" s="94">
        <f t="shared" si="108"/>
        <v>0.19025216512644891</v>
      </c>
      <c r="L984" s="94">
        <f t="shared" si="108"/>
        <v>0.19025216512644891</v>
      </c>
      <c r="M984" s="94">
        <f t="shared" si="108"/>
        <v>0.19025216512644891</v>
      </c>
      <c r="N984" s="94">
        <f t="shared" si="108"/>
        <v>0.19025216512644891</v>
      </c>
      <c r="O984" s="94">
        <f t="shared" si="108"/>
        <v>0.19025216512644891</v>
      </c>
      <c r="P984" s="94">
        <f t="shared" si="108"/>
        <v>0.19025216512644891</v>
      </c>
      <c r="Q984" s="94">
        <f t="shared" si="108"/>
        <v>0.19025216512644891</v>
      </c>
      <c r="R984" s="94">
        <f t="shared" si="108"/>
        <v>0.19025216512644891</v>
      </c>
      <c r="S984" s="93">
        <f>(1+H984)^((5-Dashboard!$F$9)*3/12)</f>
        <v>1.0909867850374948</v>
      </c>
      <c r="T984" s="93">
        <f t="shared" si="107"/>
        <v>1.2985493830152217</v>
      </c>
      <c r="U984" s="93">
        <f t="shared" si="107"/>
        <v>1.545601214657482</v>
      </c>
      <c r="V984" s="93">
        <f t="shared" si="107"/>
        <v>1.8396551921681372</v>
      </c>
      <c r="W984" s="93">
        <f t="shared" si="107"/>
        <v>2.1896535755642388</v>
      </c>
      <c r="X984" s="93">
        <f t="shared" si="107"/>
        <v>2.6062399091922055</v>
      </c>
      <c r="Y984" s="93">
        <f t="shared" si="106"/>
        <v>3.1020826947549818</v>
      </c>
      <c r="Z984" s="93">
        <f t="shared" si="106"/>
        <v>3.6922606438334058</v>
      </c>
      <c r="AA984" s="93">
        <f t="shared" si="106"/>
        <v>4.3947212255338872</v>
      </c>
      <c r="AB984" s="93">
        <f t="shared" si="106"/>
        <v>5.23082645381887</v>
      </c>
      <c r="AC984" s="95">
        <f t="shared" si="106"/>
        <v>6.2260025120586144</v>
      </c>
      <c r="AE984" s="96"/>
    </row>
    <row r="985" spans="3:31" ht="24.75" customHeight="1" x14ac:dyDescent="0.25">
      <c r="C985" s="91">
        <f>ABS(E985-Dashboard!$F$13)</f>
        <v>5.1863387870642939</v>
      </c>
      <c r="D985" s="92">
        <f t="shared" si="109"/>
        <v>0.1903521651264489</v>
      </c>
      <c r="E985" s="93" cm="1">
        <f t="array" ref="E985">SUM('DRE + DCF'!$S$41/TIR!S985,'DRE + DCF'!$U$41:$AD$41/TIR!T985:AC985,TIR!F985)</f>
        <v>52.806338787064291</v>
      </c>
      <c r="F985" s="100">
        <f>'DRE + DCF'!$AE$38*'DRE + DCF'!$AE$39*(1+G985)/(R985-G985)/AC985</f>
        <v>27.381623380017501</v>
      </c>
      <c r="G985" s="92">
        <f>R985*(1-'DRE + DCF'!$AE$39)</f>
        <v>0.11421129907586933</v>
      </c>
      <c r="H985" s="94">
        <f t="shared" si="105"/>
        <v>0.1903521651264489</v>
      </c>
      <c r="I985" s="94">
        <f t="shared" si="108"/>
        <v>0.1903521651264489</v>
      </c>
      <c r="J985" s="94">
        <f t="shared" si="108"/>
        <v>0.1903521651264489</v>
      </c>
      <c r="K985" s="94">
        <f t="shared" si="108"/>
        <v>0.1903521651264489</v>
      </c>
      <c r="L985" s="94">
        <f t="shared" si="108"/>
        <v>0.1903521651264489</v>
      </c>
      <c r="M985" s="94">
        <f t="shared" si="108"/>
        <v>0.1903521651264489</v>
      </c>
      <c r="N985" s="94">
        <f t="shared" si="108"/>
        <v>0.1903521651264489</v>
      </c>
      <c r="O985" s="94">
        <f t="shared" si="108"/>
        <v>0.1903521651264489</v>
      </c>
      <c r="P985" s="94">
        <f t="shared" si="108"/>
        <v>0.1903521651264489</v>
      </c>
      <c r="Q985" s="94">
        <f t="shared" si="108"/>
        <v>0.1903521651264489</v>
      </c>
      <c r="R985" s="94">
        <f t="shared" si="108"/>
        <v>0.1903521651264489</v>
      </c>
      <c r="S985" s="93">
        <f>(1+H985)^((5-Dashboard!$F$9)*3/12)</f>
        <v>1.0910326141442559</v>
      </c>
      <c r="T985" s="93">
        <f t="shared" si="107"/>
        <v>1.2987130344701845</v>
      </c>
      <c r="U985" s="93">
        <f t="shared" si="107"/>
        <v>1.5459258724595244</v>
      </c>
      <c r="V985" s="93">
        <f t="shared" si="107"/>
        <v>1.8401962094071893</v>
      </c>
      <c r="W985" s="93">
        <f t="shared" si="107"/>
        <v>2.1904815421253319</v>
      </c>
      <c r="X985" s="93">
        <f t="shared" si="107"/>
        <v>2.6074444463384112</v>
      </c>
      <c r="Y985" s="93">
        <f t="shared" si="106"/>
        <v>3.1037771421458622</v>
      </c>
      <c r="Z985" s="93">
        <f t="shared" si="106"/>
        <v>3.6945878412233086</v>
      </c>
      <c r="AA985" s="93">
        <f t="shared" si="106"/>
        <v>4.3978606360500176</v>
      </c>
      <c r="AB985" s="93">
        <f t="shared" si="106"/>
        <v>5.2350029300465195</v>
      </c>
      <c r="AC985" s="95">
        <f t="shared" si="106"/>
        <v>6.2314970722241778</v>
      </c>
      <c r="AE985" s="96"/>
    </row>
    <row r="986" spans="3:31" ht="24.75" customHeight="1" x14ac:dyDescent="0.25">
      <c r="C986" s="91">
        <f>ABS(E986-Dashboard!$F$13)</f>
        <v>5.1385966514397339</v>
      </c>
      <c r="D986" s="92">
        <f t="shared" si="109"/>
        <v>0.19045216512644889</v>
      </c>
      <c r="E986" s="93" cm="1">
        <f t="array" ref="E986">SUM('DRE + DCF'!$S$41/TIR!S986,'DRE + DCF'!$U$41:$AD$41/TIR!T986:AC986,TIR!F986)</f>
        <v>52.758596651439731</v>
      </c>
      <c r="F986" s="100">
        <f>'DRE + DCF'!$AE$38*'DRE + DCF'!$AE$39*(1+G986)/(R986-G986)/AC986</f>
        <v>27.344589865165968</v>
      </c>
      <c r="G986" s="92">
        <f>R986*(1-'DRE + DCF'!$AE$39)</f>
        <v>0.11427129907586933</v>
      </c>
      <c r="H986" s="94">
        <f t="shared" si="105"/>
        <v>0.19045216512644889</v>
      </c>
      <c r="I986" s="94">
        <f t="shared" si="108"/>
        <v>0.19045216512644889</v>
      </c>
      <c r="J986" s="94">
        <f t="shared" si="108"/>
        <v>0.19045216512644889</v>
      </c>
      <c r="K986" s="94">
        <f t="shared" si="108"/>
        <v>0.19045216512644889</v>
      </c>
      <c r="L986" s="94">
        <f t="shared" si="108"/>
        <v>0.19045216512644889</v>
      </c>
      <c r="M986" s="94">
        <f t="shared" si="108"/>
        <v>0.19045216512644889</v>
      </c>
      <c r="N986" s="94">
        <f t="shared" si="108"/>
        <v>0.19045216512644889</v>
      </c>
      <c r="O986" s="94">
        <f t="shared" si="108"/>
        <v>0.19045216512644889</v>
      </c>
      <c r="P986" s="94">
        <f t="shared" si="108"/>
        <v>0.19045216512644889</v>
      </c>
      <c r="Q986" s="94">
        <f t="shared" si="108"/>
        <v>0.19045216512644889</v>
      </c>
      <c r="R986" s="94">
        <f t="shared" si="108"/>
        <v>0.19045216512644889</v>
      </c>
      <c r="S986" s="93">
        <f>(1+H986)^((5-Dashboard!$F$9)*3/12)</f>
        <v>1.0910784413260344</v>
      </c>
      <c r="T986" s="93">
        <f t="shared" si="107"/>
        <v>1.2988766927993687</v>
      </c>
      <c r="U986" s="93">
        <f t="shared" si="107"/>
        <v>1.5462505711752899</v>
      </c>
      <c r="V986" s="93">
        <f t="shared" si="107"/>
        <v>1.840737340283632</v>
      </c>
      <c r="W986" s="93">
        <f t="shared" si="107"/>
        <v>2.1913097521697504</v>
      </c>
      <c r="X986" s="93">
        <f t="shared" si="107"/>
        <v>2.6086494389331811</v>
      </c>
      <c r="Y986" s="93">
        <f t="shared" si="106"/>
        <v>3.1054723726339013</v>
      </c>
      <c r="Z986" s="93">
        <f t="shared" si="106"/>
        <v>3.6969163097423978</v>
      </c>
      <c r="AA986" s="93">
        <f t="shared" si="106"/>
        <v>4.4010020252241189</v>
      </c>
      <c r="AB986" s="93">
        <f t="shared" si="106"/>
        <v>5.239182389653938</v>
      </c>
      <c r="AC986" s="95">
        <f t="shared" si="106"/>
        <v>6.2369960192558924</v>
      </c>
      <c r="AE986" s="96"/>
    </row>
    <row r="987" spans="3:31" ht="24.75" customHeight="1" x14ac:dyDescent="0.25">
      <c r="C987" s="91">
        <f>ABS(E987-Dashboard!$F$13)</f>
        <v>5.0909211843477706</v>
      </c>
      <c r="D987" s="92">
        <f t="shared" si="109"/>
        <v>0.19055216512644887</v>
      </c>
      <c r="E987" s="93" cm="1">
        <f t="array" ref="E987">SUM('DRE + DCF'!$S$41/TIR!S987,'DRE + DCF'!$U$41:$AD$41/TIR!T987:AC987,TIR!F987)</f>
        <v>52.710921184347768</v>
      </c>
      <c r="F987" s="100">
        <f>'DRE + DCF'!$AE$38*'DRE + DCF'!$AE$39*(1+G987)/(R987-G987)/AC987</f>
        <v>27.307615910596848</v>
      </c>
      <c r="G987" s="92">
        <f>R987*(1-'DRE + DCF'!$AE$39)</f>
        <v>0.11433129907586932</v>
      </c>
      <c r="H987" s="94">
        <f t="shared" si="105"/>
        <v>0.19055216512644887</v>
      </c>
      <c r="I987" s="94">
        <f t="shared" si="108"/>
        <v>0.19055216512644887</v>
      </c>
      <c r="J987" s="94">
        <f t="shared" si="108"/>
        <v>0.19055216512644887</v>
      </c>
      <c r="K987" s="94">
        <f t="shared" si="108"/>
        <v>0.19055216512644887</v>
      </c>
      <c r="L987" s="94">
        <f t="shared" si="108"/>
        <v>0.19055216512644887</v>
      </c>
      <c r="M987" s="94">
        <f t="shared" si="108"/>
        <v>0.19055216512644887</v>
      </c>
      <c r="N987" s="94">
        <f t="shared" si="108"/>
        <v>0.19055216512644887</v>
      </c>
      <c r="O987" s="94">
        <f t="shared" si="108"/>
        <v>0.19055216512644887</v>
      </c>
      <c r="P987" s="94">
        <f t="shared" si="108"/>
        <v>0.19055216512644887</v>
      </c>
      <c r="Q987" s="94">
        <f t="shared" si="108"/>
        <v>0.19055216512644887</v>
      </c>
      <c r="R987" s="94">
        <f t="shared" si="108"/>
        <v>0.19055216512644887</v>
      </c>
      <c r="S987" s="93">
        <f>(1+H987)^((5-Dashboard!$F$9)*3/12)</f>
        <v>1.0911242665830729</v>
      </c>
      <c r="T987" s="93">
        <f t="shared" si="107"/>
        <v>1.2990403580024861</v>
      </c>
      <c r="U987" s="93">
        <f t="shared" si="107"/>
        <v>1.546575310806497</v>
      </c>
      <c r="V987" s="93">
        <f t="shared" si="107"/>
        <v>1.8412785848117854</v>
      </c>
      <c r="W987" s="93">
        <f t="shared" si="107"/>
        <v>2.1921382057486345</v>
      </c>
      <c r="X987" s="93">
        <f t="shared" si="107"/>
        <v>2.6098548871104454</v>
      </c>
      <c r="Y987" s="93">
        <f t="shared" si="106"/>
        <v>3.1071683865151845</v>
      </c>
      <c r="Z987" s="93">
        <f t="shared" si="106"/>
        <v>3.6992460499781075</v>
      </c>
      <c r="AA987" s="93">
        <f t="shared" si="106"/>
        <v>4.4041453941368989</v>
      </c>
      <c r="AB987" s="93">
        <f t="shared" si="106"/>
        <v>5.2433648345213619</v>
      </c>
      <c r="AC987" s="95">
        <f t="shared" si="106"/>
        <v>6.2424993562872917</v>
      </c>
      <c r="AE987" s="96"/>
    </row>
    <row r="988" spans="3:31" ht="24.75" customHeight="1" x14ac:dyDescent="0.25">
      <c r="C988" s="91">
        <f>ABS(E988-Dashboard!$F$13)</f>
        <v>5.0433122655314051</v>
      </c>
      <c r="D988" s="92">
        <f t="shared" si="109"/>
        <v>0.19065216512644886</v>
      </c>
      <c r="E988" s="93" cm="1">
        <f t="array" ref="E988">SUM('DRE + DCF'!$S$41/TIR!S988,'DRE + DCF'!$U$41:$AD$41/TIR!T988:AC988,TIR!F988)</f>
        <v>52.663312265531403</v>
      </c>
      <c r="F988" s="100">
        <f>'DRE + DCF'!$AE$38*'DRE + DCF'!$AE$39*(1+G988)/(R988-G988)/AC988</f>
        <v>27.270701401921645</v>
      </c>
      <c r="G988" s="92">
        <f>R988*(1-'DRE + DCF'!$AE$39)</f>
        <v>0.11439129907586931</v>
      </c>
      <c r="H988" s="94">
        <f t="shared" si="105"/>
        <v>0.19065216512644886</v>
      </c>
      <c r="I988" s="94">
        <f t="shared" si="108"/>
        <v>0.19065216512644886</v>
      </c>
      <c r="J988" s="94">
        <f t="shared" si="108"/>
        <v>0.19065216512644886</v>
      </c>
      <c r="K988" s="94">
        <f t="shared" si="108"/>
        <v>0.19065216512644886</v>
      </c>
      <c r="L988" s="94">
        <f t="shared" si="108"/>
        <v>0.19065216512644886</v>
      </c>
      <c r="M988" s="94">
        <f t="shared" si="108"/>
        <v>0.19065216512644886</v>
      </c>
      <c r="N988" s="94">
        <f t="shared" si="108"/>
        <v>0.19065216512644886</v>
      </c>
      <c r="O988" s="94">
        <f t="shared" si="108"/>
        <v>0.19065216512644886</v>
      </c>
      <c r="P988" s="94">
        <f t="shared" si="108"/>
        <v>0.19065216512644886</v>
      </c>
      <c r="Q988" s="94">
        <f t="shared" si="108"/>
        <v>0.19065216512644886</v>
      </c>
      <c r="R988" s="94">
        <f t="shared" si="108"/>
        <v>0.19065216512644886</v>
      </c>
      <c r="S988" s="93">
        <f>(1+H988)^((5-Dashboard!$F$9)*3/12)</f>
        <v>1.0911700899156138</v>
      </c>
      <c r="T988" s="93">
        <f t="shared" si="107"/>
        <v>1.2992040300792473</v>
      </c>
      <c r="U988" s="93">
        <f t="shared" si="107"/>
        <v>1.5469000913548638</v>
      </c>
      <c r="V988" s="93">
        <f t="shared" si="107"/>
        <v>1.8418199430059701</v>
      </c>
      <c r="W988" s="93">
        <f t="shared" si="107"/>
        <v>2.1929669029131307</v>
      </c>
      <c r="X988" s="93">
        <f t="shared" si="107"/>
        <v>2.6110607910041619</v>
      </c>
      <c r="Y988" s="93">
        <f t="shared" si="106"/>
        <v>3.1088651840858832</v>
      </c>
      <c r="Z988" s="93">
        <f t="shared" si="106"/>
        <v>3.7015770625180924</v>
      </c>
      <c r="AA988" s="93">
        <f t="shared" si="106"/>
        <v>4.4072907438695665</v>
      </c>
      <c r="AB988" s="93">
        <f t="shared" si="106"/>
        <v>5.2475502665300562</v>
      </c>
      <c r="AC988" s="95">
        <f t="shared" si="106"/>
        <v>6.2480070864538844</v>
      </c>
      <c r="AE988" s="96"/>
    </row>
    <row r="989" spans="3:31" ht="24.75" customHeight="1" x14ac:dyDescent="0.25">
      <c r="C989" s="91">
        <f>ABS(E989-Dashboard!$F$13)</f>
        <v>4.9957697750014987</v>
      </c>
      <c r="D989" s="92">
        <f t="shared" si="109"/>
        <v>0.19075216512644885</v>
      </c>
      <c r="E989" s="93" cm="1">
        <f t="array" ref="E989">SUM('DRE + DCF'!$S$41/TIR!S989,'DRE + DCF'!$U$41:$AD$41/TIR!T989:AC989,TIR!F989)</f>
        <v>52.615769775001496</v>
      </c>
      <c r="F989" s="100">
        <f>'DRE + DCF'!$AE$38*'DRE + DCF'!$AE$39*(1+G989)/(R989-G989)/AC989</f>
        <v>27.233846225014116</v>
      </c>
      <c r="G989" s="92">
        <f>R989*(1-'DRE + DCF'!$AE$39)</f>
        <v>0.1144512990758693</v>
      </c>
      <c r="H989" s="94">
        <f t="shared" si="105"/>
        <v>0.19075216512644885</v>
      </c>
      <c r="I989" s="94">
        <f t="shared" si="108"/>
        <v>0.19075216512644885</v>
      </c>
      <c r="J989" s="94">
        <f t="shared" si="108"/>
        <v>0.19075216512644885</v>
      </c>
      <c r="K989" s="94">
        <f t="shared" si="108"/>
        <v>0.19075216512644885</v>
      </c>
      <c r="L989" s="94">
        <f t="shared" si="108"/>
        <v>0.19075216512644885</v>
      </c>
      <c r="M989" s="94">
        <f t="shared" si="108"/>
        <v>0.19075216512644885</v>
      </c>
      <c r="N989" s="94">
        <f t="shared" si="108"/>
        <v>0.19075216512644885</v>
      </c>
      <c r="O989" s="94">
        <f t="shared" si="108"/>
        <v>0.19075216512644885</v>
      </c>
      <c r="P989" s="94">
        <f t="shared" si="108"/>
        <v>0.19075216512644885</v>
      </c>
      <c r="Q989" s="94">
        <f t="shared" si="108"/>
        <v>0.19075216512644885</v>
      </c>
      <c r="R989" s="94">
        <f t="shared" si="108"/>
        <v>0.19075216512644885</v>
      </c>
      <c r="S989" s="93">
        <f>(1+H989)^((5-Dashboard!$F$9)*3/12)</f>
        <v>1.0912159113238997</v>
      </c>
      <c r="T989" s="93">
        <f t="shared" si="107"/>
        <v>1.2993677090293645</v>
      </c>
      <c r="U989" s="93">
        <f t="shared" si="107"/>
        <v>1.5472249128221092</v>
      </c>
      <c r="V989" s="93">
        <f t="shared" si="107"/>
        <v>1.8423614148805074</v>
      </c>
      <c r="W989" s="93">
        <f t="shared" si="107"/>
        <v>2.1937958437143918</v>
      </c>
      <c r="X989" s="93">
        <f t="shared" si="107"/>
        <v>2.6122671507483166</v>
      </c>
      <c r="Y989" s="93">
        <f t="shared" si="106"/>
        <v>3.1105627656422574</v>
      </c>
      <c r="Z989" s="93">
        <f t="shared" si="106"/>
        <v>3.7039093479502325</v>
      </c>
      <c r="AA989" s="93">
        <f t="shared" si="106"/>
        <v>4.4104380755038326</v>
      </c>
      <c r="AB989" s="93">
        <f t="shared" si="106"/>
        <v>5.2517386875623169</v>
      </c>
      <c r="AC989" s="95">
        <f t="shared" si="106"/>
        <v>6.2535192128931634</v>
      </c>
      <c r="AE989" s="96"/>
    </row>
    <row r="990" spans="3:31" ht="24.75" customHeight="1" x14ac:dyDescent="0.25">
      <c r="C990" s="91">
        <f>ABS(E990-Dashboard!$F$13)</f>
        <v>4.9482935930361123</v>
      </c>
      <c r="D990" s="92">
        <f t="shared" si="109"/>
        <v>0.19085216512644884</v>
      </c>
      <c r="E990" s="93" cm="1">
        <f t="array" ref="E990">SUM('DRE + DCF'!$S$41/TIR!S990,'DRE + DCF'!$U$41:$AD$41/TIR!T990:AC990,TIR!F990)</f>
        <v>52.56829359303611</v>
      </c>
      <c r="F990" s="100">
        <f>'DRE + DCF'!$AE$38*'DRE + DCF'!$AE$39*(1+G990)/(R990-G990)/AC990</f>
        <v>27.197050266009615</v>
      </c>
      <c r="G990" s="92">
        <f>R990*(1-'DRE + DCF'!$AE$39)</f>
        <v>0.11451129907586929</v>
      </c>
      <c r="H990" s="94">
        <f t="shared" si="105"/>
        <v>0.19085216512644884</v>
      </c>
      <c r="I990" s="94">
        <f t="shared" si="108"/>
        <v>0.19085216512644884</v>
      </c>
      <c r="J990" s="94">
        <f t="shared" si="108"/>
        <v>0.19085216512644884</v>
      </c>
      <c r="K990" s="94">
        <f t="shared" si="108"/>
        <v>0.19085216512644884</v>
      </c>
      <c r="L990" s="94">
        <f t="shared" si="108"/>
        <v>0.19085216512644884</v>
      </c>
      <c r="M990" s="94">
        <f t="shared" si="108"/>
        <v>0.19085216512644884</v>
      </c>
      <c r="N990" s="94">
        <f t="shared" si="108"/>
        <v>0.19085216512644884</v>
      </c>
      <c r="O990" s="94">
        <f t="shared" si="108"/>
        <v>0.19085216512644884</v>
      </c>
      <c r="P990" s="94">
        <f t="shared" si="108"/>
        <v>0.19085216512644884</v>
      </c>
      <c r="Q990" s="94">
        <f t="shared" si="108"/>
        <v>0.19085216512644884</v>
      </c>
      <c r="R990" s="94">
        <f t="shared" si="108"/>
        <v>0.19085216512644884</v>
      </c>
      <c r="S990" s="93">
        <f>(1+H990)^((5-Dashboard!$F$9)*3/12)</f>
        <v>1.0912617308081727</v>
      </c>
      <c r="T990" s="93">
        <f t="shared" si="107"/>
        <v>1.2995313948525484</v>
      </c>
      <c r="U990" s="93">
        <f t="shared" si="107"/>
        <v>1.5475497752099512</v>
      </c>
      <c r="V990" s="93">
        <f t="shared" si="107"/>
        <v>1.8429030004497196</v>
      </c>
      <c r="W990" s="93">
        <f t="shared" si="107"/>
        <v>2.1946250282035775</v>
      </c>
      <c r="X990" s="93">
        <f t="shared" si="107"/>
        <v>2.6134739664769238</v>
      </c>
      <c r="Y990" s="93">
        <f t="shared" si="106"/>
        <v>3.1122611314806528</v>
      </c>
      <c r="Z990" s="93">
        <f t="shared" si="106"/>
        <v>3.7062429068626264</v>
      </c>
      <c r="AA990" s="93">
        <f t="shared" si="106"/>
        <v>4.4135873901219016</v>
      </c>
      <c r="AB990" s="93">
        <f t="shared" si="106"/>
        <v>5.2559300995014588</v>
      </c>
      <c r="AC990" s="95">
        <f t="shared" si="106"/>
        <v>6.2590357387445836</v>
      </c>
      <c r="AE990" s="96"/>
    </row>
    <row r="991" spans="3:31" ht="24.75" customHeight="1" x14ac:dyDescent="0.25">
      <c r="C991" s="91">
        <f>ABS(E991-Dashboard!$F$13)</f>
        <v>4.900883600179732</v>
      </c>
      <c r="D991" s="92">
        <f t="shared" si="109"/>
        <v>0.19095216512644883</v>
      </c>
      <c r="E991" s="93" cm="1">
        <f t="array" ref="E991">SUM('DRE + DCF'!$S$41/TIR!S991,'DRE + DCF'!$U$41:$AD$41/TIR!T991:AC991,TIR!F991)</f>
        <v>52.520883600179729</v>
      </c>
      <c r="F991" s="100">
        <f>'DRE + DCF'!$AE$38*'DRE + DCF'!$AE$39*(1+G991)/(R991-G991)/AC991</f>
        <v>27.16031341130433</v>
      </c>
      <c r="G991" s="92">
        <f>R991*(1-'DRE + DCF'!$AE$39)</f>
        <v>0.1145712990758693</v>
      </c>
      <c r="H991" s="94">
        <f t="shared" si="105"/>
        <v>0.19095216512644883</v>
      </c>
      <c r="I991" s="94">
        <f t="shared" si="108"/>
        <v>0.19095216512644883</v>
      </c>
      <c r="J991" s="94">
        <f t="shared" si="108"/>
        <v>0.19095216512644883</v>
      </c>
      <c r="K991" s="94">
        <f t="shared" si="108"/>
        <v>0.19095216512644883</v>
      </c>
      <c r="L991" s="94">
        <f t="shared" si="108"/>
        <v>0.19095216512644883</v>
      </c>
      <c r="M991" s="94">
        <f t="shared" si="108"/>
        <v>0.19095216512644883</v>
      </c>
      <c r="N991" s="94">
        <f t="shared" si="108"/>
        <v>0.19095216512644883</v>
      </c>
      <c r="O991" s="94">
        <f t="shared" si="108"/>
        <v>0.19095216512644883</v>
      </c>
      <c r="P991" s="94">
        <f t="shared" si="108"/>
        <v>0.19095216512644883</v>
      </c>
      <c r="Q991" s="94">
        <f t="shared" si="108"/>
        <v>0.19095216512644883</v>
      </c>
      <c r="R991" s="94">
        <f t="shared" si="108"/>
        <v>0.19095216512644883</v>
      </c>
      <c r="S991" s="93">
        <f>(1+H991)^((5-Dashboard!$F$9)*3/12)</f>
        <v>1.0913075483686754</v>
      </c>
      <c r="T991" s="93">
        <f t="shared" si="107"/>
        <v>1.2996950875485107</v>
      </c>
      <c r="U991" s="93">
        <f t="shared" si="107"/>
        <v>1.5478746785201083</v>
      </c>
      <c r="V991" s="93">
        <f t="shared" si="107"/>
        <v>1.8434446997279288</v>
      </c>
      <c r="W991" s="93">
        <f t="shared" si="107"/>
        <v>2.195454456431853</v>
      </c>
      <c r="X991" s="93">
        <f t="shared" si="107"/>
        <v>2.6146812383240259</v>
      </c>
      <c r="Y991" s="93">
        <f t="shared" si="106"/>
        <v>3.1139602818975027</v>
      </c>
      <c r="Z991" s="93">
        <f t="shared" si="106"/>
        <v>3.7085777398435975</v>
      </c>
      <c r="AA991" s="93">
        <f t="shared" si="106"/>
        <v>4.4167386888064843</v>
      </c>
      <c r="AB991" s="93">
        <f t="shared" si="106"/>
        <v>5.2601245042318352</v>
      </c>
      <c r="AC991" s="95">
        <f t="shared" si="106"/>
        <v>6.2645566671495923</v>
      </c>
      <c r="AE991" s="96"/>
    </row>
    <row r="992" spans="3:31" ht="24.75" customHeight="1" x14ac:dyDescent="0.25">
      <c r="C992" s="91">
        <f>ABS(E992-Dashboard!$F$13)</f>
        <v>4.8535396772426012</v>
      </c>
      <c r="D992" s="92">
        <f t="shared" si="109"/>
        <v>0.19105216512644882</v>
      </c>
      <c r="E992" s="93" cm="1">
        <f t="array" ref="E992">SUM('DRE + DCF'!$S$41/TIR!S992,'DRE + DCF'!$U$41:$AD$41/TIR!T992:AC992,TIR!F992)</f>
        <v>52.473539677242599</v>
      </c>
      <c r="F992" s="100">
        <f>'DRE + DCF'!$AE$38*'DRE + DCF'!$AE$39*(1+G992)/(R992-G992)/AC992</f>
        <v>27.123635547554599</v>
      </c>
      <c r="G992" s="92">
        <f>R992*(1-'DRE + DCF'!$AE$39)</f>
        <v>0.11463129907586929</v>
      </c>
      <c r="H992" s="94">
        <f t="shared" si="105"/>
        <v>0.19105216512644882</v>
      </c>
      <c r="I992" s="94">
        <f t="shared" si="108"/>
        <v>0.19105216512644882</v>
      </c>
      <c r="J992" s="94">
        <f t="shared" si="108"/>
        <v>0.19105216512644882</v>
      </c>
      <c r="K992" s="94">
        <f t="shared" si="108"/>
        <v>0.19105216512644882</v>
      </c>
      <c r="L992" s="94">
        <f t="shared" si="108"/>
        <v>0.19105216512644882</v>
      </c>
      <c r="M992" s="94">
        <f t="shared" si="108"/>
        <v>0.19105216512644882</v>
      </c>
      <c r="N992" s="94">
        <f t="shared" si="108"/>
        <v>0.19105216512644882</v>
      </c>
      <c r="O992" s="94">
        <f t="shared" si="108"/>
        <v>0.19105216512644882</v>
      </c>
      <c r="P992" s="94">
        <f t="shared" si="108"/>
        <v>0.19105216512644882</v>
      </c>
      <c r="Q992" s="94">
        <f t="shared" si="108"/>
        <v>0.19105216512644882</v>
      </c>
      <c r="R992" s="94">
        <f t="shared" si="108"/>
        <v>0.19105216512644882</v>
      </c>
      <c r="S992" s="93">
        <f>(1+H992)^((5-Dashboard!$F$9)*3/12)</f>
        <v>1.0913533640056501</v>
      </c>
      <c r="T992" s="93">
        <f t="shared" si="107"/>
        <v>1.2998587871169629</v>
      </c>
      <c r="U992" s="93">
        <f t="shared" si="107"/>
        <v>1.5481996227542982</v>
      </c>
      <c r="V992" s="93">
        <f t="shared" si="107"/>
        <v>1.8439865127294581</v>
      </c>
      <c r="W992" s="93">
        <f t="shared" si="107"/>
        <v>2.1962841284503911</v>
      </c>
      <c r="X992" s="93">
        <f t="shared" si="107"/>
        <v>2.615888966423694</v>
      </c>
      <c r="Y992" s="93">
        <f t="shared" si="106"/>
        <v>3.1156602171893288</v>
      </c>
      <c r="Z992" s="93">
        <f t="shared" si="106"/>
        <v>3.7109138474816916</v>
      </c>
      <c r="AA992" s="93">
        <f t="shared" si="106"/>
        <v>4.419891972640789</v>
      </c>
      <c r="AB992" s="93">
        <f t="shared" si="106"/>
        <v>5.2643219036388222</v>
      </c>
      <c r="AC992" s="95">
        <f t="shared" si="106"/>
        <v>6.2700820012516072</v>
      </c>
      <c r="AE992" s="96"/>
    </row>
    <row r="993" spans="3:31" ht="24.75" customHeight="1" x14ac:dyDescent="0.25">
      <c r="C993" s="91">
        <f>ABS(E993-Dashboard!$F$13)</f>
        <v>4.8062617053000096</v>
      </c>
      <c r="D993" s="92">
        <f t="shared" si="109"/>
        <v>0.19115216512644881</v>
      </c>
      <c r="E993" s="93" cm="1">
        <f t="array" ref="E993">SUM('DRE + DCF'!$S$41/TIR!S993,'DRE + DCF'!$U$41:$AD$41/TIR!T993:AC993,TIR!F993)</f>
        <v>52.426261705300007</v>
      </c>
      <c r="F993" s="100">
        <f>'DRE + DCF'!$AE$38*'DRE + DCF'!$AE$39*(1+G993)/(R993-G993)/AC993</f>
        <v>27.087016561676204</v>
      </c>
      <c r="G993" s="92">
        <f>R993*(1-'DRE + DCF'!$AE$39)</f>
        <v>0.11469129907586928</v>
      </c>
      <c r="H993" s="94">
        <f t="shared" si="105"/>
        <v>0.19115216512644881</v>
      </c>
      <c r="I993" s="94">
        <f t="shared" si="108"/>
        <v>0.19115216512644881</v>
      </c>
      <c r="J993" s="94">
        <f t="shared" si="108"/>
        <v>0.19115216512644881</v>
      </c>
      <c r="K993" s="94">
        <f t="shared" si="108"/>
        <v>0.19115216512644881</v>
      </c>
      <c r="L993" s="94">
        <f t="shared" si="108"/>
        <v>0.19115216512644881</v>
      </c>
      <c r="M993" s="94">
        <f t="shared" si="108"/>
        <v>0.19115216512644881</v>
      </c>
      <c r="N993" s="94">
        <f t="shared" si="108"/>
        <v>0.19115216512644881</v>
      </c>
      <c r="O993" s="94">
        <f t="shared" si="108"/>
        <v>0.19115216512644881</v>
      </c>
      <c r="P993" s="94">
        <f t="shared" si="108"/>
        <v>0.19115216512644881</v>
      </c>
      <c r="Q993" s="94">
        <f t="shared" si="108"/>
        <v>0.19115216512644881</v>
      </c>
      <c r="R993" s="94">
        <f t="shared" si="108"/>
        <v>0.19115216512644881</v>
      </c>
      <c r="S993" s="93">
        <f>(1+H993)^((5-Dashboard!$F$9)*3/12)</f>
        <v>1.0913991777193388</v>
      </c>
      <c r="T993" s="93">
        <f t="shared" si="107"/>
        <v>1.3000224935576161</v>
      </c>
      <c r="U993" s="93">
        <f t="shared" si="107"/>
        <v>1.5485246079142392</v>
      </c>
      <c r="V993" s="93">
        <f t="shared" si="107"/>
        <v>1.8445284394686312</v>
      </c>
      <c r="W993" s="93">
        <f t="shared" si="107"/>
        <v>2.1971140443103696</v>
      </c>
      <c r="X993" s="93">
        <f t="shared" si="107"/>
        <v>2.6170971509100251</v>
      </c>
      <c r="Y993" s="93">
        <f t="shared" si="106"/>
        <v>3.1173609376527369</v>
      </c>
      <c r="Z993" s="93">
        <f t="shared" si="106"/>
        <v>3.7132512303656737</v>
      </c>
      <c r="AA993" s="93">
        <f t="shared" si="106"/>
        <v>4.4230472427085221</v>
      </c>
      <c r="AB993" s="93">
        <f t="shared" si="106"/>
        <v>5.2685222996088257</v>
      </c>
      <c r="AC993" s="95">
        <f t="shared" si="106"/>
        <v>6.2756117441960289</v>
      </c>
      <c r="AE993" s="96"/>
    </row>
    <row r="994" spans="3:31" ht="24.75" customHeight="1" x14ac:dyDescent="0.25">
      <c r="C994" s="91">
        <f>ABS(E994-Dashboard!$F$13)</f>
        <v>4.7590495656915479</v>
      </c>
      <c r="D994" s="92">
        <f t="shared" si="109"/>
        <v>0.1912521651264488</v>
      </c>
      <c r="E994" s="93" cm="1">
        <f t="array" ref="E994">SUM('DRE + DCF'!$S$41/TIR!S994,'DRE + DCF'!$U$41:$AD$41/TIR!T994:AC994,TIR!F994)</f>
        <v>52.379049565691545</v>
      </c>
      <c r="F994" s="100">
        <f>'DRE + DCF'!$AE$38*'DRE + DCF'!$AE$39*(1+G994)/(R994-G994)/AC994</f>
        <v>27.05045634084366</v>
      </c>
      <c r="G994" s="92">
        <f>R994*(1-'DRE + DCF'!$AE$39)</f>
        <v>0.11475129907586927</v>
      </c>
      <c r="H994" s="94">
        <f t="shared" si="105"/>
        <v>0.1912521651264488</v>
      </c>
      <c r="I994" s="94">
        <f t="shared" si="108"/>
        <v>0.1912521651264488</v>
      </c>
      <c r="J994" s="94">
        <f t="shared" si="108"/>
        <v>0.1912521651264488</v>
      </c>
      <c r="K994" s="94">
        <f t="shared" si="108"/>
        <v>0.1912521651264488</v>
      </c>
      <c r="L994" s="94">
        <f t="shared" ref="I994:R1019" si="110">$D994</f>
        <v>0.1912521651264488</v>
      </c>
      <c r="M994" s="94">
        <f t="shared" si="110"/>
        <v>0.1912521651264488</v>
      </c>
      <c r="N994" s="94">
        <f t="shared" si="110"/>
        <v>0.1912521651264488</v>
      </c>
      <c r="O994" s="94">
        <f t="shared" si="110"/>
        <v>0.1912521651264488</v>
      </c>
      <c r="P994" s="94">
        <f t="shared" si="110"/>
        <v>0.1912521651264488</v>
      </c>
      <c r="Q994" s="94">
        <f t="shared" si="110"/>
        <v>0.1912521651264488</v>
      </c>
      <c r="R994" s="94">
        <f t="shared" si="110"/>
        <v>0.1912521651264488</v>
      </c>
      <c r="S994" s="93">
        <f>(1+H994)^((5-Dashboard!$F$9)*3/12)</f>
        <v>1.0914449895099838</v>
      </c>
      <c r="T994" s="93">
        <f t="shared" si="107"/>
        <v>1.3001862068701824</v>
      </c>
      <c r="U994" s="93">
        <f t="shared" si="107"/>
        <v>1.5488496340016495</v>
      </c>
      <c r="V994" s="93">
        <f t="shared" si="107"/>
        <v>1.8450704799597726</v>
      </c>
      <c r="W994" s="93">
        <f t="shared" si="107"/>
        <v>2.1979442040629751</v>
      </c>
      <c r="X994" s="93">
        <f t="shared" si="107"/>
        <v>2.6183057919171482</v>
      </c>
      <c r="Y994" s="93">
        <f t="shared" si="106"/>
        <v>3.1190624435844239</v>
      </c>
      <c r="Z994" s="93">
        <f t="shared" si="106"/>
        <v>3.7155898890845367</v>
      </c>
      <c r="AA994" s="93">
        <f t="shared" si="106"/>
        <v>4.4262045000938954</v>
      </c>
      <c r="AB994" s="93">
        <f t="shared" si="106"/>
        <v>5.2727256940292833</v>
      </c>
      <c r="AC994" s="95">
        <f t="shared" si="106"/>
        <v>6.2811458991302409</v>
      </c>
      <c r="AE994" s="96"/>
    </row>
    <row r="995" spans="3:31" ht="24.75" customHeight="1" x14ac:dyDescent="0.25">
      <c r="C995" s="91">
        <f>ABS(E995-Dashboard!$F$13)</f>
        <v>4.7119031400204321</v>
      </c>
      <c r="D995" s="92">
        <f t="shared" si="109"/>
        <v>0.19135216512644879</v>
      </c>
      <c r="E995" s="93" cm="1">
        <f t="array" ref="E995">SUM('DRE + DCF'!$S$41/TIR!S995,'DRE + DCF'!$U$41:$AD$41/TIR!T995:AC995,TIR!F995)</f>
        <v>52.33190314002043</v>
      </c>
      <c r="F995" s="100">
        <f>'DRE + DCF'!$AE$38*'DRE + DCF'!$AE$39*(1+G995)/(R995-G995)/AC995</f>
        <v>27.013954772489523</v>
      </c>
      <c r="G995" s="92">
        <f>R995*(1-'DRE + DCF'!$AE$39)</f>
        <v>0.11481129907586926</v>
      </c>
      <c r="H995" s="94">
        <f t="shared" si="105"/>
        <v>0.19135216512644879</v>
      </c>
      <c r="I995" s="94">
        <f t="shared" si="110"/>
        <v>0.19135216512644879</v>
      </c>
      <c r="J995" s="94">
        <f t="shared" si="110"/>
        <v>0.19135216512644879</v>
      </c>
      <c r="K995" s="94">
        <f t="shared" si="110"/>
        <v>0.19135216512644879</v>
      </c>
      <c r="L995" s="94">
        <f t="shared" si="110"/>
        <v>0.19135216512644879</v>
      </c>
      <c r="M995" s="94">
        <f t="shared" si="110"/>
        <v>0.19135216512644879</v>
      </c>
      <c r="N995" s="94">
        <f t="shared" si="110"/>
        <v>0.19135216512644879</v>
      </c>
      <c r="O995" s="94">
        <f t="shared" si="110"/>
        <v>0.19135216512644879</v>
      </c>
      <c r="P995" s="94">
        <f t="shared" si="110"/>
        <v>0.19135216512644879</v>
      </c>
      <c r="Q995" s="94">
        <f t="shared" si="110"/>
        <v>0.19135216512644879</v>
      </c>
      <c r="R995" s="94">
        <f t="shared" si="110"/>
        <v>0.19135216512644879</v>
      </c>
      <c r="S995" s="93">
        <f>(1+H995)^((5-Dashboard!$F$9)*3/12)</f>
        <v>1.0914907993778273</v>
      </c>
      <c r="T995" s="93">
        <f t="shared" si="107"/>
        <v>1.3003499270543728</v>
      </c>
      <c r="U995" s="93">
        <f t="shared" si="107"/>
        <v>1.5491747010182466</v>
      </c>
      <c r="V995" s="93">
        <f t="shared" si="107"/>
        <v>1.845612634217207</v>
      </c>
      <c r="W995" s="93">
        <f t="shared" si="107"/>
        <v>2.1987746077593981</v>
      </c>
      <c r="X995" s="93">
        <f t="shared" si="107"/>
        <v>2.6195148895792171</v>
      </c>
      <c r="Y995" s="93">
        <f t="shared" si="106"/>
        <v>3.1207647352811705</v>
      </c>
      <c r="Z995" s="93">
        <f t="shared" si="106"/>
        <v>3.717929824227491</v>
      </c>
      <c r="AA995" s="93">
        <f t="shared" si="106"/>
        <v>4.4293637458816182</v>
      </c>
      <c r="AB995" s="93">
        <f t="shared" si="106"/>
        <v>5.276932088788663</v>
      </c>
      <c r="AC995" s="95">
        <f t="shared" si="106"/>
        <v>6.2866844692036068</v>
      </c>
      <c r="AE995" s="96"/>
    </row>
    <row r="996" spans="3:31" ht="24.75" customHeight="1" x14ac:dyDescent="0.25">
      <c r="C996" s="91">
        <f>ABS(E996-Dashboard!$F$13)</f>
        <v>4.664822310152779</v>
      </c>
      <c r="D996" s="92">
        <f t="shared" si="109"/>
        <v>0.19145216512644878</v>
      </c>
      <c r="E996" s="93" cm="1">
        <f t="array" ref="E996">SUM('DRE + DCF'!$S$41/TIR!S996,'DRE + DCF'!$U$41:$AD$41/TIR!T996:AC996,TIR!F996)</f>
        <v>52.284822310152776</v>
      </c>
      <c r="F996" s="100">
        <f>'DRE + DCF'!$AE$38*'DRE + DCF'!$AE$39*(1+G996)/(R996-G996)/AC996</f>
        <v>26.977511744303687</v>
      </c>
      <c r="G996" s="92">
        <f>R996*(1-'DRE + DCF'!$AE$39)</f>
        <v>0.11487129907586927</v>
      </c>
      <c r="H996" s="94">
        <f t="shared" si="105"/>
        <v>0.19145216512644878</v>
      </c>
      <c r="I996" s="94">
        <f t="shared" si="110"/>
        <v>0.19145216512644878</v>
      </c>
      <c r="J996" s="94">
        <f t="shared" si="110"/>
        <v>0.19145216512644878</v>
      </c>
      <c r="K996" s="94">
        <f t="shared" si="110"/>
        <v>0.19145216512644878</v>
      </c>
      <c r="L996" s="94">
        <f t="shared" si="110"/>
        <v>0.19145216512644878</v>
      </c>
      <c r="M996" s="94">
        <f t="shared" si="110"/>
        <v>0.19145216512644878</v>
      </c>
      <c r="N996" s="94">
        <f t="shared" si="110"/>
        <v>0.19145216512644878</v>
      </c>
      <c r="O996" s="94">
        <f t="shared" si="110"/>
        <v>0.19145216512644878</v>
      </c>
      <c r="P996" s="94">
        <f t="shared" si="110"/>
        <v>0.19145216512644878</v>
      </c>
      <c r="Q996" s="94">
        <f t="shared" si="110"/>
        <v>0.19145216512644878</v>
      </c>
      <c r="R996" s="94">
        <f t="shared" si="110"/>
        <v>0.19145216512644878</v>
      </c>
      <c r="S996" s="93">
        <f>(1+H996)^((5-Dashboard!$F$9)*3/12)</f>
        <v>1.0915366073231116</v>
      </c>
      <c r="T996" s="93">
        <f t="shared" si="107"/>
        <v>1.3005136541098996</v>
      </c>
      <c r="U996" s="93">
        <f t="shared" si="107"/>
        <v>1.5494998089657492</v>
      </c>
      <c r="V996" s="93">
        <f t="shared" si="107"/>
        <v>1.8461549022552606</v>
      </c>
      <c r="W996" s="93">
        <f t="shared" si="107"/>
        <v>2.1996052554508374</v>
      </c>
      <c r="X996" s="93">
        <f t="shared" si="107"/>
        <v>2.6207244440304156</v>
      </c>
      <c r="Y996" s="93">
        <f t="shared" si="106"/>
        <v>3.1224678130398473</v>
      </c>
      <c r="Z996" s="93">
        <f t="shared" si="106"/>
        <v>3.7202710363839735</v>
      </c>
      <c r="AA996" s="93">
        <f t="shared" si="106"/>
        <v>4.4325249811569023</v>
      </c>
      <c r="AB996" s="93">
        <f t="shared" si="106"/>
        <v>5.2811414857764625</v>
      </c>
      <c r="AC996" s="95">
        <f t="shared" si="106"/>
        <v>6.2922274575674759</v>
      </c>
      <c r="AE996" s="96"/>
    </row>
    <row r="997" spans="3:31" ht="24.75" customHeight="1" x14ac:dyDescent="0.25">
      <c r="C997" s="91">
        <f>ABS(E997-Dashboard!$F$13)</f>
        <v>4.6178069582169101</v>
      </c>
      <c r="D997" s="92">
        <f t="shared" si="109"/>
        <v>0.19155216512644876</v>
      </c>
      <c r="E997" s="93" cm="1">
        <f t="array" ref="E997">SUM('DRE + DCF'!$S$41/TIR!S997,'DRE + DCF'!$U$41:$AD$41/TIR!T997:AC997,TIR!F997)</f>
        <v>52.237806958216908</v>
      </c>
      <c r="F997" s="100">
        <f>'DRE + DCF'!$AE$38*'DRE + DCF'!$AE$39*(1+G997)/(R997-G997)/AC997</f>
        <v>26.941127144232667</v>
      </c>
      <c r="G997" s="92">
        <f>R997*(1-'DRE + DCF'!$AE$39)</f>
        <v>0.11493129907586926</v>
      </c>
      <c r="H997" s="94">
        <f t="shared" si="105"/>
        <v>0.19155216512644876</v>
      </c>
      <c r="I997" s="94">
        <f t="shared" si="110"/>
        <v>0.19155216512644876</v>
      </c>
      <c r="J997" s="94">
        <f t="shared" si="110"/>
        <v>0.19155216512644876</v>
      </c>
      <c r="K997" s="94">
        <f t="shared" si="110"/>
        <v>0.19155216512644876</v>
      </c>
      <c r="L997" s="94">
        <f t="shared" si="110"/>
        <v>0.19155216512644876</v>
      </c>
      <c r="M997" s="94">
        <f t="shared" si="110"/>
        <v>0.19155216512644876</v>
      </c>
      <c r="N997" s="94">
        <f t="shared" si="110"/>
        <v>0.19155216512644876</v>
      </c>
      <c r="O997" s="94">
        <f t="shared" si="110"/>
        <v>0.19155216512644876</v>
      </c>
      <c r="P997" s="94">
        <f t="shared" si="110"/>
        <v>0.19155216512644876</v>
      </c>
      <c r="Q997" s="94">
        <f t="shared" si="110"/>
        <v>0.19155216512644876</v>
      </c>
      <c r="R997" s="94">
        <f t="shared" si="110"/>
        <v>0.19155216512644876</v>
      </c>
      <c r="S997" s="93">
        <f>(1+H997)^((5-Dashboard!$F$9)*3/12)</f>
        <v>1.0915824133460783</v>
      </c>
      <c r="T997" s="93">
        <f t="shared" si="107"/>
        <v>1.3006773880364737</v>
      </c>
      <c r="U997" s="93">
        <f t="shared" si="107"/>
        <v>1.5498249578458743</v>
      </c>
      <c r="V997" s="93">
        <f t="shared" si="107"/>
        <v>1.8466972840882585</v>
      </c>
      <c r="W997" s="93">
        <f t="shared" si="107"/>
        <v>2.2004361471884968</v>
      </c>
      <c r="X997" s="93">
        <f t="shared" si="107"/>
        <v>2.6219344554049542</v>
      </c>
      <c r="Y997" s="93">
        <f t="shared" si="106"/>
        <v>3.1241716771574093</v>
      </c>
      <c r="Z997" s="93">
        <f t="shared" si="106"/>
        <v>3.7226135261436393</v>
      </c>
      <c r="AA997" s="93">
        <f t="shared" si="106"/>
        <v>4.4356882070054571</v>
      </c>
      <c r="AB997" s="93">
        <f t="shared" si="106"/>
        <v>5.2853538868832075</v>
      </c>
      <c r="AC997" s="95">
        <f t="shared" si="106"/>
        <v>6.2977748673751774</v>
      </c>
      <c r="AE997" s="96"/>
    </row>
    <row r="998" spans="3:31" ht="24.75" customHeight="1" x14ac:dyDescent="0.25">
      <c r="C998" s="91">
        <f>ABS(E998-Dashboard!$F$13)</f>
        <v>4.5708569666026122</v>
      </c>
      <c r="D998" s="92">
        <f t="shared" si="109"/>
        <v>0.19165216512644875</v>
      </c>
      <c r="E998" s="93" cm="1">
        <f t="array" ref="E998">SUM('DRE + DCF'!$S$41/TIR!S998,'DRE + DCF'!$U$41:$AD$41/TIR!T998:AC998,TIR!F998)</f>
        <v>52.19085696660261</v>
      </c>
      <c r="F998" s="100">
        <f>'DRE + DCF'!$AE$38*'DRE + DCF'!$AE$39*(1+G998)/(R998-G998)/AC998</f>
        <v>26.904800860478911</v>
      </c>
      <c r="G998" s="92">
        <f>R998*(1-'DRE + DCF'!$AE$39)</f>
        <v>0.11499129907586925</v>
      </c>
      <c r="H998" s="94">
        <f t="shared" si="105"/>
        <v>0.19165216512644875</v>
      </c>
      <c r="I998" s="94">
        <f t="shared" si="110"/>
        <v>0.19165216512644875</v>
      </c>
      <c r="J998" s="94">
        <f t="shared" si="110"/>
        <v>0.19165216512644875</v>
      </c>
      <c r="K998" s="94">
        <f t="shared" si="110"/>
        <v>0.19165216512644875</v>
      </c>
      <c r="L998" s="94">
        <f t="shared" si="110"/>
        <v>0.19165216512644875</v>
      </c>
      <c r="M998" s="94">
        <f t="shared" si="110"/>
        <v>0.19165216512644875</v>
      </c>
      <c r="N998" s="94">
        <f t="shared" si="110"/>
        <v>0.19165216512644875</v>
      </c>
      <c r="O998" s="94">
        <f t="shared" si="110"/>
        <v>0.19165216512644875</v>
      </c>
      <c r="P998" s="94">
        <f t="shared" si="110"/>
        <v>0.19165216512644875</v>
      </c>
      <c r="Q998" s="94">
        <f t="shared" si="110"/>
        <v>0.19165216512644875</v>
      </c>
      <c r="R998" s="94">
        <f t="shared" si="110"/>
        <v>0.19165216512644875</v>
      </c>
      <c r="S998" s="93">
        <f>(1+H998)^((5-Dashboard!$F$9)*3/12)</f>
        <v>1.0916282174469698</v>
      </c>
      <c r="T998" s="93">
        <f t="shared" si="107"/>
        <v>1.3008411288338073</v>
      </c>
      <c r="U998" s="93">
        <f t="shared" si="107"/>
        <v>1.5501501476603401</v>
      </c>
      <c r="V998" s="93">
        <f t="shared" si="107"/>
        <v>1.8472397797305284</v>
      </c>
      <c r="W998" s="93">
        <f t="shared" si="107"/>
        <v>2.2012672830235882</v>
      </c>
      <c r="X998" s="93">
        <f t="shared" si="107"/>
        <v>2.6231449238370739</v>
      </c>
      <c r="Y998" s="93">
        <f t="shared" si="106"/>
        <v>3.1258763279309023</v>
      </c>
      <c r="Z998" s="93">
        <f t="shared" si="106"/>
        <v>3.7249572940963724</v>
      </c>
      <c r="AA998" s="93">
        <f t="shared" si="106"/>
        <v>4.4388534245134998</v>
      </c>
      <c r="AB998" s="93">
        <f t="shared" si="106"/>
        <v>5.2895692940004633</v>
      </c>
      <c r="AC998" s="95">
        <f t="shared" si="106"/>
        <v>6.3033267017820327</v>
      </c>
      <c r="AE998" s="96"/>
    </row>
    <row r="999" spans="3:31" ht="24.75" customHeight="1" x14ac:dyDescent="0.25">
      <c r="C999" s="91">
        <f>ABS(E999-Dashboard!$F$13)</f>
        <v>4.523972217960555</v>
      </c>
      <c r="D999" s="92">
        <f t="shared" si="109"/>
        <v>0.19175216512644874</v>
      </c>
      <c r="E999" s="93" cm="1">
        <f t="array" ref="E999">SUM('DRE + DCF'!$S$41/TIR!S999,'DRE + DCF'!$U$41:$AD$41/TIR!T999:AC999,TIR!F999)</f>
        <v>52.143972217960552</v>
      </c>
      <c r="F999" s="100">
        <f>'DRE + DCF'!$AE$38*'DRE + DCF'!$AE$39*(1+G999)/(R999-G999)/AC999</f>
        <v>26.868532781500157</v>
      </c>
      <c r="G999" s="92">
        <f>R999*(1-'DRE + DCF'!$AE$39)</f>
        <v>0.11505129907586924</v>
      </c>
      <c r="H999" s="94">
        <f t="shared" si="105"/>
        <v>0.19175216512644874</v>
      </c>
      <c r="I999" s="94">
        <f t="shared" si="110"/>
        <v>0.19175216512644874</v>
      </c>
      <c r="J999" s="94">
        <f t="shared" si="110"/>
        <v>0.19175216512644874</v>
      </c>
      <c r="K999" s="94">
        <f t="shared" si="110"/>
        <v>0.19175216512644874</v>
      </c>
      <c r="L999" s="94">
        <f t="shared" si="110"/>
        <v>0.19175216512644874</v>
      </c>
      <c r="M999" s="94">
        <f t="shared" si="110"/>
        <v>0.19175216512644874</v>
      </c>
      <c r="N999" s="94">
        <f t="shared" si="110"/>
        <v>0.19175216512644874</v>
      </c>
      <c r="O999" s="94">
        <f t="shared" si="110"/>
        <v>0.19175216512644874</v>
      </c>
      <c r="P999" s="94">
        <f t="shared" si="110"/>
        <v>0.19175216512644874</v>
      </c>
      <c r="Q999" s="94">
        <f t="shared" si="110"/>
        <v>0.19175216512644874</v>
      </c>
      <c r="R999" s="94">
        <f t="shared" si="110"/>
        <v>0.19175216512644874</v>
      </c>
      <c r="S999" s="93">
        <f>(1+H999)^((5-Dashboard!$F$9)*3/12)</f>
        <v>1.0916740196260277</v>
      </c>
      <c r="T999" s="93">
        <f t="shared" si="107"/>
        <v>1.3010048765016118</v>
      </c>
      <c r="U999" s="93">
        <f t="shared" si="107"/>
        <v>1.5504753784108638</v>
      </c>
      <c r="V999" s="93">
        <f t="shared" si="107"/>
        <v>1.8477823891963967</v>
      </c>
      <c r="W999" s="93">
        <f t="shared" si="107"/>
        <v>2.202098663007328</v>
      </c>
      <c r="X999" s="93">
        <f t="shared" si="107"/>
        <v>2.6243558494610411</v>
      </c>
      <c r="Y999" s="93">
        <f t="shared" si="106"/>
        <v>3.1275817656574558</v>
      </c>
      <c r="Z999" s="93">
        <f t="shared" si="106"/>
        <v>3.7273023408322743</v>
      </c>
      <c r="AA999" s="93">
        <f t="shared" si="106"/>
        <v>4.4420206347677436</v>
      </c>
      <c r="AB999" s="93">
        <f t="shared" si="106"/>
        <v>5.2937877090208199</v>
      </c>
      <c r="AC999" s="95">
        <f t="shared" si="106"/>
        <v>6.3088829639453445</v>
      </c>
      <c r="AE999" s="96"/>
    </row>
    <row r="1000" spans="3:31" ht="24.75" customHeight="1" x14ac:dyDescent="0.25">
      <c r="C1000" s="91">
        <f>ABS(E1000-Dashboard!$F$13)</f>
        <v>4.4771525952014528</v>
      </c>
      <c r="D1000" s="92">
        <f t="shared" si="109"/>
        <v>0.19185216512644873</v>
      </c>
      <c r="E1000" s="93" cm="1">
        <f t="array" ref="E1000">SUM('DRE + DCF'!$S$41/TIR!S1000,'DRE + DCF'!$U$41:$AD$41/TIR!T1000:AC1000,TIR!F1000)</f>
        <v>52.09715259520145</v>
      </c>
      <c r="F1000" s="100">
        <f>'DRE + DCF'!$AE$38*'DRE + DCF'!$AE$39*(1+G1000)/(R1000-G1000)/AC1000</f>
        <v>26.832322796008675</v>
      </c>
      <c r="G1000" s="92">
        <f>R1000*(1-'DRE + DCF'!$AE$39)</f>
        <v>0.11511129907586923</v>
      </c>
      <c r="H1000" s="94">
        <f t="shared" si="105"/>
        <v>0.19185216512644873</v>
      </c>
      <c r="I1000" s="94">
        <f t="shared" si="110"/>
        <v>0.19185216512644873</v>
      </c>
      <c r="J1000" s="94">
        <f t="shared" si="110"/>
        <v>0.19185216512644873</v>
      </c>
      <c r="K1000" s="94">
        <f t="shared" si="110"/>
        <v>0.19185216512644873</v>
      </c>
      <c r="L1000" s="94">
        <f t="shared" si="110"/>
        <v>0.19185216512644873</v>
      </c>
      <c r="M1000" s="94">
        <f t="shared" si="110"/>
        <v>0.19185216512644873</v>
      </c>
      <c r="N1000" s="94">
        <f t="shared" si="110"/>
        <v>0.19185216512644873</v>
      </c>
      <c r="O1000" s="94">
        <f t="shared" si="110"/>
        <v>0.19185216512644873</v>
      </c>
      <c r="P1000" s="94">
        <f t="shared" si="110"/>
        <v>0.19185216512644873</v>
      </c>
      <c r="Q1000" s="94">
        <f t="shared" si="110"/>
        <v>0.19185216512644873</v>
      </c>
      <c r="R1000" s="94">
        <f t="shared" si="110"/>
        <v>0.19185216512644873</v>
      </c>
      <c r="S1000" s="93">
        <f>(1+H1000)^((5-Dashboard!$F$9)*3/12)</f>
        <v>1.0917198198834941</v>
      </c>
      <c r="T1000" s="93">
        <f t="shared" si="107"/>
        <v>1.3011686310395989</v>
      </c>
      <c r="U1000" s="93">
        <f t="shared" si="107"/>
        <v>1.5508006500991631</v>
      </c>
      <c r="V1000" s="93">
        <f t="shared" si="107"/>
        <v>1.8483251125001916</v>
      </c>
      <c r="W1000" s="93">
        <f t="shared" si="107"/>
        <v>2.2029302871909402</v>
      </c>
      <c r="X1000" s="93">
        <f t="shared" si="107"/>
        <v>2.6255672324111514</v>
      </c>
      <c r="Y1000" s="93">
        <f t="shared" si="106"/>
        <v>3.1292879906342885</v>
      </c>
      <c r="Z1000" s="93">
        <f t="shared" si="106"/>
        <v>3.7296486669416709</v>
      </c>
      <c r="AA1000" s="93">
        <f t="shared" si="106"/>
        <v>4.445189838855403</v>
      </c>
      <c r="AB1000" s="93">
        <f t="shared" si="106"/>
        <v>5.2980091338379012</v>
      </c>
      <c r="AC1000" s="95">
        <f t="shared" si="106"/>
        <v>6.3144436570244036</v>
      </c>
      <c r="AE1000" s="96"/>
    </row>
    <row r="1001" spans="3:31" ht="24.75" customHeight="1" x14ac:dyDescent="0.25">
      <c r="C1001" s="91">
        <f>ABS(E1001-Dashboard!$F$13)</f>
        <v>4.4303979814954602</v>
      </c>
      <c r="D1001" s="92">
        <f t="shared" si="109"/>
        <v>0.19195216512644872</v>
      </c>
      <c r="E1001" s="93" cm="1">
        <f t="array" ref="E1001">SUM('DRE + DCF'!$S$41/TIR!S1001,'DRE + DCF'!$U$41:$AD$41/TIR!T1001:AC1001,TIR!F1001)</f>
        <v>52.050397981495458</v>
      </c>
      <c r="F1001" s="100">
        <f>'DRE + DCF'!$AE$38*'DRE + DCF'!$AE$39*(1+G1001)/(R1001-G1001)/AC1001</f>
        <v>26.796170792970603</v>
      </c>
      <c r="G1001" s="92">
        <f>R1001*(1-'DRE + DCF'!$AE$39)</f>
        <v>0.11517129907586923</v>
      </c>
      <c r="H1001" s="94">
        <f t="shared" si="105"/>
        <v>0.19195216512644872</v>
      </c>
      <c r="I1001" s="94">
        <f t="shared" si="110"/>
        <v>0.19195216512644872</v>
      </c>
      <c r="J1001" s="94">
        <f t="shared" si="110"/>
        <v>0.19195216512644872</v>
      </c>
      <c r="K1001" s="94">
        <f t="shared" si="110"/>
        <v>0.19195216512644872</v>
      </c>
      <c r="L1001" s="94">
        <f t="shared" si="110"/>
        <v>0.19195216512644872</v>
      </c>
      <c r="M1001" s="94">
        <f t="shared" si="110"/>
        <v>0.19195216512644872</v>
      </c>
      <c r="N1001" s="94">
        <f t="shared" si="110"/>
        <v>0.19195216512644872</v>
      </c>
      <c r="O1001" s="94">
        <f t="shared" si="110"/>
        <v>0.19195216512644872</v>
      </c>
      <c r="P1001" s="94">
        <f t="shared" si="110"/>
        <v>0.19195216512644872</v>
      </c>
      <c r="Q1001" s="94">
        <f t="shared" si="110"/>
        <v>0.19195216512644872</v>
      </c>
      <c r="R1001" s="94">
        <f t="shared" si="110"/>
        <v>0.19195216512644872</v>
      </c>
      <c r="S1001" s="93">
        <f>(1+H1001)^((5-Dashboard!$F$9)*3/12)</f>
        <v>1.0917656182196107</v>
      </c>
      <c r="T1001" s="93">
        <f t="shared" si="107"/>
        <v>1.3013323924474807</v>
      </c>
      <c r="U1001" s="93">
        <f t="shared" si="107"/>
        <v>1.551125962726956</v>
      </c>
      <c r="V1001" s="93">
        <f t="shared" si="107"/>
        <v>1.8488679496562423</v>
      </c>
      <c r="W1001" s="93">
        <f t="shared" si="107"/>
        <v>2.2037621556256557</v>
      </c>
      <c r="X1001" s="93">
        <f t="shared" si="107"/>
        <v>2.62677907282173</v>
      </c>
      <c r="Y1001" s="93">
        <f t="shared" si="106"/>
        <v>3.1309950031587062</v>
      </c>
      <c r="Z1001" s="93">
        <f t="shared" si="106"/>
        <v>3.7319962730151115</v>
      </c>
      <c r="AA1001" s="93">
        <f t="shared" si="106"/>
        <v>4.4483610378641991</v>
      </c>
      <c r="AB1001" s="93">
        <f t="shared" si="106"/>
        <v>5.3022335703463686</v>
      </c>
      <c r="AC1001" s="95">
        <f t="shared" si="106"/>
        <v>6.3200087841804944</v>
      </c>
      <c r="AE1001" s="96"/>
    </row>
    <row r="1002" spans="3:31" ht="24.75" customHeight="1" x14ac:dyDescent="0.25">
      <c r="C1002" s="91">
        <f>ABS(E1002-Dashboard!$F$13)</f>
        <v>4.3837082602714048</v>
      </c>
      <c r="D1002" s="92">
        <f t="shared" si="109"/>
        <v>0.19205216512644871</v>
      </c>
      <c r="E1002" s="93" cm="1">
        <f t="array" ref="E1002">SUM('DRE + DCF'!$S$41/TIR!S1002,'DRE + DCF'!$U$41:$AD$41/TIR!T1002:AC1002,TIR!F1002)</f>
        <v>52.003708260271402</v>
      </c>
      <c r="F1002" s="100">
        <f>'DRE + DCF'!$AE$38*'DRE + DCF'!$AE$39*(1+G1002)/(R1002-G1002)/AC1002</f>
        <v>26.760076661605247</v>
      </c>
      <c r="G1002" s="92">
        <f>R1002*(1-'DRE + DCF'!$AE$39)</f>
        <v>0.11523129907586922</v>
      </c>
      <c r="H1002" s="94">
        <f t="shared" si="105"/>
        <v>0.19205216512644871</v>
      </c>
      <c r="I1002" s="94">
        <f t="shared" si="110"/>
        <v>0.19205216512644871</v>
      </c>
      <c r="J1002" s="94">
        <f t="shared" si="110"/>
        <v>0.19205216512644871</v>
      </c>
      <c r="K1002" s="94">
        <f t="shared" si="110"/>
        <v>0.19205216512644871</v>
      </c>
      <c r="L1002" s="94">
        <f t="shared" si="110"/>
        <v>0.19205216512644871</v>
      </c>
      <c r="M1002" s="94">
        <f t="shared" si="110"/>
        <v>0.19205216512644871</v>
      </c>
      <c r="N1002" s="94">
        <f t="shared" si="110"/>
        <v>0.19205216512644871</v>
      </c>
      <c r="O1002" s="94">
        <f t="shared" si="110"/>
        <v>0.19205216512644871</v>
      </c>
      <c r="P1002" s="94">
        <f t="shared" si="110"/>
        <v>0.19205216512644871</v>
      </c>
      <c r="Q1002" s="94">
        <f t="shared" si="110"/>
        <v>0.19205216512644871</v>
      </c>
      <c r="R1002" s="94">
        <f t="shared" si="110"/>
        <v>0.19205216512644871</v>
      </c>
      <c r="S1002" s="93">
        <f>(1+H1002)^((5-Dashboard!$F$9)*3/12)</f>
        <v>1.0918114146346194</v>
      </c>
      <c r="T1002" s="93">
        <f t="shared" si="107"/>
        <v>1.3014961607249689</v>
      </c>
      <c r="U1002" s="93">
        <f t="shared" si="107"/>
        <v>1.5514513162959596</v>
      </c>
      <c r="V1002" s="93">
        <f t="shared" si="107"/>
        <v>1.8494109006788773</v>
      </c>
      <c r="W1002" s="93">
        <f t="shared" si="107"/>
        <v>2.2045942683627109</v>
      </c>
      <c r="X1002" s="93">
        <f t="shared" si="107"/>
        <v>2.6279913708271283</v>
      </c>
      <c r="Y1002" s="93">
        <f t="shared" si="106"/>
        <v>3.1327028035281019</v>
      </c>
      <c r="Z1002" s="93">
        <f t="shared" si="106"/>
        <v>3.7343451596433694</v>
      </c>
      <c r="AA1002" s="93">
        <f t="shared" si="106"/>
        <v>4.4515342328823522</v>
      </c>
      <c r="AB1002" s="93">
        <f t="shared" si="106"/>
        <v>5.3064610204419127</v>
      </c>
      <c r="AC1002" s="95">
        <f t="shared" si="106"/>
        <v>6.3255783485768857</v>
      </c>
      <c r="AE1002" s="96"/>
    </row>
    <row r="1003" spans="3:31" ht="24.75" customHeight="1" x14ac:dyDescent="0.25">
      <c r="C1003" s="91">
        <f>ABS(E1003-Dashboard!$F$13)</f>
        <v>4.337083315216212</v>
      </c>
      <c r="D1003" s="92">
        <f t="shared" si="109"/>
        <v>0.1921521651264487</v>
      </c>
      <c r="E1003" s="93" cm="1">
        <f t="array" ref="E1003">SUM('DRE + DCF'!$S$41/TIR!S1003,'DRE + DCF'!$U$41:$AD$41/TIR!T1003:AC1003,TIR!F1003)</f>
        <v>51.957083315216209</v>
      </c>
      <c r="F1003" s="100">
        <f>'DRE + DCF'!$AE$38*'DRE + DCF'!$AE$39*(1+G1003)/(R1003-G1003)/AC1003</f>
        <v>26.724040291384437</v>
      </c>
      <c r="G1003" s="92">
        <f>R1003*(1-'DRE + DCF'!$AE$39)</f>
        <v>0.11529129907586921</v>
      </c>
      <c r="H1003" s="94">
        <f t="shared" si="105"/>
        <v>0.1921521651264487</v>
      </c>
      <c r="I1003" s="94">
        <f t="shared" si="110"/>
        <v>0.1921521651264487</v>
      </c>
      <c r="J1003" s="94">
        <f t="shared" si="110"/>
        <v>0.1921521651264487</v>
      </c>
      <c r="K1003" s="94">
        <f t="shared" si="110"/>
        <v>0.1921521651264487</v>
      </c>
      <c r="L1003" s="94">
        <f t="shared" si="110"/>
        <v>0.1921521651264487</v>
      </c>
      <c r="M1003" s="94">
        <f t="shared" si="110"/>
        <v>0.1921521651264487</v>
      </c>
      <c r="N1003" s="94">
        <f t="shared" si="110"/>
        <v>0.1921521651264487</v>
      </c>
      <c r="O1003" s="94">
        <f t="shared" si="110"/>
        <v>0.1921521651264487</v>
      </c>
      <c r="P1003" s="94">
        <f t="shared" si="110"/>
        <v>0.1921521651264487</v>
      </c>
      <c r="Q1003" s="94">
        <f t="shared" si="110"/>
        <v>0.1921521651264487</v>
      </c>
      <c r="R1003" s="94">
        <f t="shared" si="110"/>
        <v>0.1921521651264487</v>
      </c>
      <c r="S1003" s="93">
        <f>(1+H1003)^((5-Dashboard!$F$9)*3/12)</f>
        <v>1.0918572091287617</v>
      </c>
      <c r="T1003" s="93">
        <f t="shared" si="107"/>
        <v>1.3016599358717749</v>
      </c>
      <c r="U1003" s="93">
        <f t="shared" si="107"/>
        <v>1.5517767108078906</v>
      </c>
      <c r="V1003" s="93">
        <f t="shared" si="107"/>
        <v>1.8499539655824258</v>
      </c>
      <c r="W1003" s="93">
        <f t="shared" si="107"/>
        <v>2.2054266254533483</v>
      </c>
      <c r="X1003" s="93">
        <f t="shared" si="107"/>
        <v>2.6292041265617265</v>
      </c>
      <c r="Y1003" s="93">
        <f t="shared" si="106"/>
        <v>3.1344113920399557</v>
      </c>
      <c r="Z1003" s="93">
        <f t="shared" si="106"/>
        <v>3.736695327417439</v>
      </c>
      <c r="AA1003" s="93">
        <f t="shared" si="106"/>
        <v>4.4547094249985841</v>
      </c>
      <c r="AB1003" s="93">
        <f t="shared" si="106"/>
        <v>5.3106914860212591</v>
      </c>
      <c r="AC1003" s="95">
        <f t="shared" si="106"/>
        <v>6.3311523533788412</v>
      </c>
      <c r="AE1003" s="96"/>
    </row>
    <row r="1004" spans="3:31" ht="24.75" customHeight="1" x14ac:dyDescent="0.25">
      <c r="C1004" s="91">
        <f>ABS(E1004-Dashboard!$F$13)</f>
        <v>4.2905230302740804</v>
      </c>
      <c r="D1004" s="92">
        <f t="shared" si="109"/>
        <v>0.19225216512644869</v>
      </c>
      <c r="E1004" s="93" cm="1">
        <f t="array" ref="E1004">SUM('DRE + DCF'!$S$41/TIR!S1004,'DRE + DCF'!$U$41:$AD$41/TIR!T1004:AC1004,TIR!F1004)</f>
        <v>51.910523030274078</v>
      </c>
      <c r="F1004" s="100">
        <f>'DRE + DCF'!$AE$38*'DRE + DCF'!$AE$39*(1+G1004)/(R1004-G1004)/AC1004</f>
        <v>26.68806157203181</v>
      </c>
      <c r="G1004" s="92">
        <f>R1004*(1-'DRE + DCF'!$AE$39)</f>
        <v>0.1153512990758692</v>
      </c>
      <c r="H1004" s="94">
        <f t="shared" si="105"/>
        <v>0.19225216512644869</v>
      </c>
      <c r="I1004" s="94">
        <f t="shared" si="110"/>
        <v>0.19225216512644869</v>
      </c>
      <c r="J1004" s="94">
        <f t="shared" si="110"/>
        <v>0.19225216512644869</v>
      </c>
      <c r="K1004" s="94">
        <f t="shared" si="110"/>
        <v>0.19225216512644869</v>
      </c>
      <c r="L1004" s="94">
        <f t="shared" si="110"/>
        <v>0.19225216512644869</v>
      </c>
      <c r="M1004" s="94">
        <f t="shared" si="110"/>
        <v>0.19225216512644869</v>
      </c>
      <c r="N1004" s="94">
        <f t="shared" si="110"/>
        <v>0.19225216512644869</v>
      </c>
      <c r="O1004" s="94">
        <f t="shared" si="110"/>
        <v>0.19225216512644869</v>
      </c>
      <c r="P1004" s="94">
        <f t="shared" si="110"/>
        <v>0.19225216512644869</v>
      </c>
      <c r="Q1004" s="94">
        <f t="shared" si="110"/>
        <v>0.19225216512644869</v>
      </c>
      <c r="R1004" s="94">
        <f t="shared" si="110"/>
        <v>0.19225216512644869</v>
      </c>
      <c r="S1004" s="93">
        <f>(1+H1004)^((5-Dashboard!$F$9)*3/12)</f>
        <v>1.0919030017022797</v>
      </c>
      <c r="T1004" s="93">
        <f t="shared" si="107"/>
        <v>1.3018237178876113</v>
      </c>
      <c r="U1004" s="93">
        <f t="shared" si="107"/>
        <v>1.5521021462644675</v>
      </c>
      <c r="V1004" s="93">
        <f t="shared" si="107"/>
        <v>1.8504971443812193</v>
      </c>
      <c r="W1004" s="93">
        <f t="shared" si="107"/>
        <v>2.206259226948819</v>
      </c>
      <c r="X1004" s="93">
        <f t="shared" si="107"/>
        <v>2.6304173401599344</v>
      </c>
      <c r="Y1004" s="93">
        <f t="shared" si="106"/>
        <v>3.136120768991836</v>
      </c>
      <c r="Z1004" s="93">
        <f t="shared" si="106"/>
        <v>3.7390467769285394</v>
      </c>
      <c r="AA1004" s="93">
        <f t="shared" si="106"/>
        <v>4.4578866153021206</v>
      </c>
      <c r="AB1004" s="93">
        <f t="shared" si="106"/>
        <v>5.3149249689821687</v>
      </c>
      <c r="AC1004" s="95">
        <f t="shared" si="106"/>
        <v>6.336730801753613</v>
      </c>
      <c r="AE1004" s="96"/>
    </row>
    <row r="1005" spans="3:31" ht="24.75" customHeight="1" x14ac:dyDescent="0.25">
      <c r="C1005" s="91">
        <f>ABS(E1005-Dashboard!$F$13)</f>
        <v>4.2440272896459064</v>
      </c>
      <c r="D1005" s="92">
        <f t="shared" si="109"/>
        <v>0.19235216512644868</v>
      </c>
      <c r="E1005" s="93" cm="1">
        <f t="array" ref="E1005">SUM('DRE + DCF'!$S$41/TIR!S1005,'DRE + DCF'!$U$41:$AD$41/TIR!T1005:AC1005,TIR!F1005)</f>
        <v>51.864027289645904</v>
      </c>
      <c r="F1005" s="100">
        <f>'DRE + DCF'!$AE$38*'DRE + DCF'!$AE$39*(1+G1005)/(R1005-G1005)/AC1005</f>
        <v>26.652140393522128</v>
      </c>
      <c r="G1005" s="92">
        <f>R1005*(1-'DRE + DCF'!$AE$39)</f>
        <v>0.11541129907586919</v>
      </c>
      <c r="H1005" s="94">
        <f t="shared" si="105"/>
        <v>0.19235216512644868</v>
      </c>
      <c r="I1005" s="94">
        <f t="shared" si="110"/>
        <v>0.19235216512644868</v>
      </c>
      <c r="J1005" s="94">
        <f t="shared" si="110"/>
        <v>0.19235216512644868</v>
      </c>
      <c r="K1005" s="94">
        <f t="shared" si="110"/>
        <v>0.19235216512644868</v>
      </c>
      <c r="L1005" s="94">
        <f t="shared" si="110"/>
        <v>0.19235216512644868</v>
      </c>
      <c r="M1005" s="94">
        <f t="shared" si="110"/>
        <v>0.19235216512644868</v>
      </c>
      <c r="N1005" s="94">
        <f t="shared" si="110"/>
        <v>0.19235216512644868</v>
      </c>
      <c r="O1005" s="94">
        <f t="shared" si="110"/>
        <v>0.19235216512644868</v>
      </c>
      <c r="P1005" s="94">
        <f t="shared" si="110"/>
        <v>0.19235216512644868</v>
      </c>
      <c r="Q1005" s="94">
        <f t="shared" si="110"/>
        <v>0.19235216512644868</v>
      </c>
      <c r="R1005" s="94">
        <f t="shared" si="110"/>
        <v>0.19235216512644868</v>
      </c>
      <c r="S1005" s="93">
        <f>(1+H1005)^((5-Dashboard!$F$9)*3/12)</f>
        <v>1.0919487923554148</v>
      </c>
      <c r="T1005" s="93">
        <f t="shared" si="107"/>
        <v>1.3019875067721896</v>
      </c>
      <c r="U1005" s="93">
        <f t="shared" si="107"/>
        <v>1.552427622667407</v>
      </c>
      <c r="V1005" s="93">
        <f t="shared" si="107"/>
        <v>1.8510404370895881</v>
      </c>
      <c r="W1005" s="93">
        <f t="shared" si="107"/>
        <v>2.207092072900378</v>
      </c>
      <c r="X1005" s="93">
        <f t="shared" si="107"/>
        <v>2.6316310117561872</v>
      </c>
      <c r="Y1005" s="93">
        <f t="shared" si="106"/>
        <v>3.1378309346813964</v>
      </c>
      <c r="Z1005" s="93">
        <f t="shared" si="106"/>
        <v>3.7413995087681107</v>
      </c>
      <c r="AA1005" s="93">
        <f t="shared" si="106"/>
        <v>4.4610658048826881</v>
      </c>
      <c r="AB1005" s="93">
        <f t="shared" si="106"/>
        <v>5.3191614712234365</v>
      </c>
      <c r="AC1005" s="95">
        <f t="shared" si="106"/>
        <v>6.3423136968704501</v>
      </c>
      <c r="AE1005" s="96"/>
    </row>
    <row r="1006" spans="3:31" ht="24.75" customHeight="1" x14ac:dyDescent="0.25">
      <c r="C1006" s="91">
        <f>ABS(E1006-Dashboard!$F$13)</f>
        <v>4.1975959777885592</v>
      </c>
      <c r="D1006" s="92">
        <f t="shared" si="109"/>
        <v>0.19245216512644867</v>
      </c>
      <c r="E1006" s="93" cm="1">
        <f t="array" ref="E1006">SUM('DRE + DCF'!$S$41/TIR!S1006,'DRE + DCF'!$U$41:$AD$41/TIR!T1006:AC1006,TIR!F1006)</f>
        <v>51.817595977788557</v>
      </c>
      <c r="F1006" s="100">
        <f>'DRE + DCF'!$AE$38*'DRE + DCF'!$AE$39*(1+G1006)/(R1006-G1006)/AC1006</f>
        <v>26.616276646080639</v>
      </c>
      <c r="G1006" s="92">
        <f>R1006*(1-'DRE + DCF'!$AE$39)</f>
        <v>0.1154712990758692</v>
      </c>
      <c r="H1006" s="94">
        <f t="shared" si="105"/>
        <v>0.19245216512644867</v>
      </c>
      <c r="I1006" s="94">
        <f t="shared" si="110"/>
        <v>0.19245216512644867</v>
      </c>
      <c r="J1006" s="94">
        <f t="shared" si="110"/>
        <v>0.19245216512644867</v>
      </c>
      <c r="K1006" s="94">
        <f t="shared" si="110"/>
        <v>0.19245216512644867</v>
      </c>
      <c r="L1006" s="94">
        <f t="shared" si="110"/>
        <v>0.19245216512644867</v>
      </c>
      <c r="M1006" s="94">
        <f t="shared" si="110"/>
        <v>0.19245216512644867</v>
      </c>
      <c r="N1006" s="94">
        <f t="shared" si="110"/>
        <v>0.19245216512644867</v>
      </c>
      <c r="O1006" s="94">
        <f t="shared" si="110"/>
        <v>0.19245216512644867</v>
      </c>
      <c r="P1006" s="94">
        <f t="shared" si="110"/>
        <v>0.19245216512644867</v>
      </c>
      <c r="Q1006" s="94">
        <f t="shared" si="110"/>
        <v>0.19245216512644867</v>
      </c>
      <c r="R1006" s="94">
        <f t="shared" si="110"/>
        <v>0.19245216512644867</v>
      </c>
      <c r="S1006" s="93">
        <f>(1+H1006)^((5-Dashboard!$F$9)*3/12)</f>
        <v>1.0919945810884084</v>
      </c>
      <c r="T1006" s="93">
        <f t="shared" si="107"/>
        <v>1.3021513025252218</v>
      </c>
      <c r="U1006" s="93">
        <f t="shared" si="107"/>
        <v>1.552753140018426</v>
      </c>
      <c r="V1006" s="93">
        <f t="shared" si="107"/>
        <v>1.8515838437218637</v>
      </c>
      <c r="W1006" s="93">
        <f t="shared" si="107"/>
        <v>2.2079251633592882</v>
      </c>
      <c r="X1006" s="93">
        <f t="shared" si="107"/>
        <v>2.632845141484951</v>
      </c>
      <c r="Y1006" s="93">
        <f t="shared" si="106"/>
        <v>3.1395418894063805</v>
      </c>
      <c r="Z1006" s="93">
        <f t="shared" si="106"/>
        <v>3.7437535235278196</v>
      </c>
      <c r="AA1006" s="93">
        <f t="shared" si="106"/>
        <v>4.4642469948305195</v>
      </c>
      <c r="AB1006" s="93">
        <f t="shared" si="106"/>
        <v>5.3234009946448948</v>
      </c>
      <c r="AC1006" s="95">
        <f t="shared" si="106"/>
        <v>6.3479010419005943</v>
      </c>
      <c r="AE1006" s="96"/>
    </row>
    <row r="1007" spans="3:31" ht="24.75" customHeight="1" x14ac:dyDescent="0.25">
      <c r="C1007" s="91">
        <f>ABS(E1007-Dashboard!$F$13)</f>
        <v>4.1512289794141637</v>
      </c>
      <c r="D1007" s="92">
        <f t="shared" si="109"/>
        <v>0.19255216512644865</v>
      </c>
      <c r="E1007" s="93" cm="1">
        <f t="array" ref="E1007">SUM('DRE + DCF'!$S$41/TIR!S1007,'DRE + DCF'!$U$41:$AD$41/TIR!T1007:AC1007,TIR!F1007)</f>
        <v>51.771228979414161</v>
      </c>
      <c r="F1007" s="100">
        <f>'DRE + DCF'!$AE$38*'DRE + DCF'!$AE$39*(1+G1007)/(R1007-G1007)/AC1007</f>
        <v>26.580470220182328</v>
      </c>
      <c r="G1007" s="92">
        <f>R1007*(1-'DRE + DCF'!$AE$39)</f>
        <v>0.11553129907586919</v>
      </c>
      <c r="H1007" s="94">
        <f t="shared" si="105"/>
        <v>0.19255216512644865</v>
      </c>
      <c r="I1007" s="94">
        <f t="shared" si="110"/>
        <v>0.19255216512644865</v>
      </c>
      <c r="J1007" s="94">
        <f t="shared" si="110"/>
        <v>0.19255216512644865</v>
      </c>
      <c r="K1007" s="94">
        <f t="shared" si="110"/>
        <v>0.19255216512644865</v>
      </c>
      <c r="L1007" s="94">
        <f t="shared" si="110"/>
        <v>0.19255216512644865</v>
      </c>
      <c r="M1007" s="94">
        <f t="shared" si="110"/>
        <v>0.19255216512644865</v>
      </c>
      <c r="N1007" s="94">
        <f t="shared" si="110"/>
        <v>0.19255216512644865</v>
      </c>
      <c r="O1007" s="94">
        <f t="shared" si="110"/>
        <v>0.19255216512644865</v>
      </c>
      <c r="P1007" s="94">
        <f t="shared" si="110"/>
        <v>0.19255216512644865</v>
      </c>
      <c r="Q1007" s="94">
        <f t="shared" si="110"/>
        <v>0.19255216512644865</v>
      </c>
      <c r="R1007" s="94">
        <f t="shared" si="110"/>
        <v>0.19255216512644865</v>
      </c>
      <c r="S1007" s="93">
        <f>(1+H1007)^((5-Dashboard!$F$9)*3/12)</f>
        <v>1.0920403679015023</v>
      </c>
      <c r="T1007" s="93">
        <f t="shared" si="107"/>
        <v>1.3023151051464199</v>
      </c>
      <c r="U1007" s="93">
        <f t="shared" si="107"/>
        <v>1.5530786983192415</v>
      </c>
      <c r="V1007" s="93">
        <f t="shared" si="107"/>
        <v>1.8521273642923779</v>
      </c>
      <c r="W1007" s="93">
        <f t="shared" si="107"/>
        <v>2.208758498376818</v>
      </c>
      <c r="X1007" s="93">
        <f t="shared" si="107"/>
        <v>2.6340597294807178</v>
      </c>
      <c r="Y1007" s="93">
        <f t="shared" ref="Y1007:AC1057" si="111">(X1007)*(1+N1007)</f>
        <v>3.1412536334646175</v>
      </c>
      <c r="Z1007" s="93">
        <f t="shared" si="111"/>
        <v>3.7461088217995533</v>
      </c>
      <c r="AA1007" s="93">
        <f t="shared" si="111"/>
        <v>4.4674301862363466</v>
      </c>
      <c r="AB1007" s="93">
        <f t="shared" si="111"/>
        <v>5.3276435411474088</v>
      </c>
      <c r="AC1007" s="95">
        <f t="shared" si="111"/>
        <v>6.3534928400172817</v>
      </c>
      <c r="AE1007" s="96"/>
    </row>
    <row r="1008" spans="3:31" ht="24.75" customHeight="1" x14ac:dyDescent="0.25">
      <c r="C1008" s="91">
        <f>ABS(E1008-Dashboard!$F$13)</f>
        <v>4.1049261794894605</v>
      </c>
      <c r="D1008" s="92">
        <f t="shared" si="109"/>
        <v>0.19265216512644864</v>
      </c>
      <c r="E1008" s="93" cm="1">
        <f t="array" ref="E1008">SUM('DRE + DCF'!$S$41/TIR!S1008,'DRE + DCF'!$U$41:$AD$41/TIR!T1008:AC1008,TIR!F1008)</f>
        <v>51.724926179489458</v>
      </c>
      <c r="F1008" s="100">
        <f>'DRE + DCF'!$AE$38*'DRE + DCF'!$AE$39*(1+G1008)/(R1008-G1008)/AC1008</f>
        <v>26.544721006551313</v>
      </c>
      <c r="G1008" s="92">
        <f>R1008*(1-'DRE + DCF'!$AE$39)</f>
        <v>0.11559129907586918</v>
      </c>
      <c r="H1008" s="94">
        <f t="shared" si="105"/>
        <v>0.19265216512644864</v>
      </c>
      <c r="I1008" s="94">
        <f t="shared" si="110"/>
        <v>0.19265216512644864</v>
      </c>
      <c r="J1008" s="94">
        <f t="shared" si="110"/>
        <v>0.19265216512644864</v>
      </c>
      <c r="K1008" s="94">
        <f t="shared" si="110"/>
        <v>0.19265216512644864</v>
      </c>
      <c r="L1008" s="94">
        <f t="shared" si="110"/>
        <v>0.19265216512644864</v>
      </c>
      <c r="M1008" s="94">
        <f t="shared" si="110"/>
        <v>0.19265216512644864</v>
      </c>
      <c r="N1008" s="94">
        <f t="shared" si="110"/>
        <v>0.19265216512644864</v>
      </c>
      <c r="O1008" s="94">
        <f t="shared" si="110"/>
        <v>0.19265216512644864</v>
      </c>
      <c r="P1008" s="94">
        <f t="shared" si="110"/>
        <v>0.19265216512644864</v>
      </c>
      <c r="Q1008" s="94">
        <f t="shared" si="110"/>
        <v>0.19265216512644864</v>
      </c>
      <c r="R1008" s="94">
        <f t="shared" si="110"/>
        <v>0.19265216512644864</v>
      </c>
      <c r="S1008" s="93">
        <f>(1+H1008)^((5-Dashboard!$F$9)*3/12)</f>
        <v>1.0920861527949379</v>
      </c>
      <c r="T1008" s="93">
        <f t="shared" ref="T1008:X1058" si="112">(S1008)*(1+I1008)</f>
        <v>1.3024789146354963</v>
      </c>
      <c r="U1008" s="93">
        <f t="shared" si="112"/>
        <v>1.5534042975715714</v>
      </c>
      <c r="V1008" s="93">
        <f t="shared" si="112"/>
        <v>1.8526709988154646</v>
      </c>
      <c r="W1008" s="93">
        <f t="shared" si="112"/>
        <v>2.2095920780042437</v>
      </c>
      <c r="X1008" s="93">
        <f t="shared" si="112"/>
        <v>2.6352747758780097</v>
      </c>
      <c r="Y1008" s="93">
        <f t="shared" si="111"/>
        <v>3.1429661671540248</v>
      </c>
      <c r="Z1008" s="93">
        <f t="shared" si="111"/>
        <v>3.7484654041754233</v>
      </c>
      <c r="AA1008" s="93">
        <f t="shared" si="111"/>
        <v>4.4706153801914068</v>
      </c>
      <c r="AB1008" s="93">
        <f t="shared" si="111"/>
        <v>5.331889112632882</v>
      </c>
      <c r="AC1008" s="95">
        <f t="shared" si="111"/>
        <v>6.3590890943957454</v>
      </c>
      <c r="AE1008" s="96"/>
    </row>
    <row r="1009" spans="3:31" ht="24.75" customHeight="1" x14ac:dyDescent="0.25">
      <c r="C1009" s="91">
        <f>ABS(E1009-Dashboard!$F$13)</f>
        <v>4.058687463235124</v>
      </c>
      <c r="D1009" s="92">
        <f t="shared" si="109"/>
        <v>0.19275216512644863</v>
      </c>
      <c r="E1009" s="93" cm="1">
        <f t="array" ref="E1009">SUM('DRE + DCF'!$S$41/TIR!S1009,'DRE + DCF'!$U$41:$AD$41/TIR!T1009:AC1009,TIR!F1009)</f>
        <v>51.678687463235121</v>
      </c>
      <c r="F1009" s="100">
        <f>'DRE + DCF'!$AE$38*'DRE + DCF'!$AE$39*(1+G1009)/(R1009-G1009)/AC1009</f>
        <v>26.509028896160149</v>
      </c>
      <c r="G1009" s="92">
        <f>R1009*(1-'DRE + DCF'!$AE$39)</f>
        <v>0.11565129907586917</v>
      </c>
      <c r="H1009" s="94">
        <f t="shared" si="105"/>
        <v>0.19275216512644863</v>
      </c>
      <c r="I1009" s="94">
        <f t="shared" si="110"/>
        <v>0.19275216512644863</v>
      </c>
      <c r="J1009" s="94">
        <f t="shared" si="110"/>
        <v>0.19275216512644863</v>
      </c>
      <c r="K1009" s="94">
        <f t="shared" si="110"/>
        <v>0.19275216512644863</v>
      </c>
      <c r="L1009" s="94">
        <f t="shared" si="110"/>
        <v>0.19275216512644863</v>
      </c>
      <c r="M1009" s="94">
        <f t="shared" si="110"/>
        <v>0.19275216512644863</v>
      </c>
      <c r="N1009" s="94">
        <f t="shared" si="110"/>
        <v>0.19275216512644863</v>
      </c>
      <c r="O1009" s="94">
        <f t="shared" si="110"/>
        <v>0.19275216512644863</v>
      </c>
      <c r="P1009" s="94">
        <f t="shared" si="110"/>
        <v>0.19275216512644863</v>
      </c>
      <c r="Q1009" s="94">
        <f t="shared" si="110"/>
        <v>0.19275216512644863</v>
      </c>
      <c r="R1009" s="94">
        <f t="shared" si="110"/>
        <v>0.19275216512644863</v>
      </c>
      <c r="S1009" s="93">
        <f>(1+H1009)^((5-Dashboard!$F$9)*3/12)</f>
        <v>1.0921319357689567</v>
      </c>
      <c r="T1009" s="93">
        <f t="shared" si="112"/>
        <v>1.3026427309921627</v>
      </c>
      <c r="U1009" s="93">
        <f t="shared" si="112"/>
        <v>1.5537299377771319</v>
      </c>
      <c r="V1009" s="93">
        <f t="shared" si="112"/>
        <v>1.8532147473054563</v>
      </c>
      <c r="W1009" s="93">
        <f t="shared" si="112"/>
        <v>2.2104259022928474</v>
      </c>
      <c r="X1009" s="93">
        <f t="shared" si="112"/>
        <v>2.6364902808113775</v>
      </c>
      <c r="Y1009" s="93">
        <f t="shared" si="111"/>
        <v>3.1446794907726088</v>
      </c>
      <c r="Z1009" s="93">
        <f t="shared" si="111"/>
        <v>3.7508232712477669</v>
      </c>
      <c r="AA1009" s="93">
        <f t="shared" si="111"/>
        <v>4.4738025777874428</v>
      </c>
      <c r="AB1009" s="93">
        <f t="shared" si="111"/>
        <v>5.3361377110042589</v>
      </c>
      <c r="AC1009" s="95">
        <f t="shared" si="111"/>
        <v>6.3646898082132211</v>
      </c>
      <c r="AE1009" s="96"/>
    </row>
    <row r="1010" spans="3:31" ht="24.75" customHeight="1" x14ac:dyDescent="0.25">
      <c r="C1010" s="91">
        <f>ABS(E1010-Dashboard!$F$13)</f>
        <v>4.012512716125137</v>
      </c>
      <c r="D1010" s="92">
        <f t="shared" si="109"/>
        <v>0.19285216512644862</v>
      </c>
      <c r="E1010" s="93" cm="1">
        <f t="array" ref="E1010">SUM('DRE + DCF'!$S$41/TIR!S1010,'DRE + DCF'!$U$41:$AD$41/TIR!T1010:AC1010,TIR!F1010)</f>
        <v>51.632512716125134</v>
      </c>
      <c r="F1010" s="100">
        <f>'DRE + DCF'!$AE$38*'DRE + DCF'!$AE$39*(1+G1010)/(R1010-G1010)/AC1010</f>
        <v>26.473393780229173</v>
      </c>
      <c r="G1010" s="92">
        <f>R1010*(1-'DRE + DCF'!$AE$39)</f>
        <v>0.11571129907586916</v>
      </c>
      <c r="H1010" s="94">
        <f t="shared" si="105"/>
        <v>0.19285216512644862</v>
      </c>
      <c r="I1010" s="94">
        <f t="shared" si="110"/>
        <v>0.19285216512644862</v>
      </c>
      <c r="J1010" s="94">
        <f t="shared" si="110"/>
        <v>0.19285216512644862</v>
      </c>
      <c r="K1010" s="94">
        <f t="shared" si="110"/>
        <v>0.19285216512644862</v>
      </c>
      <c r="L1010" s="94">
        <f t="shared" si="110"/>
        <v>0.19285216512644862</v>
      </c>
      <c r="M1010" s="94">
        <f t="shared" si="110"/>
        <v>0.19285216512644862</v>
      </c>
      <c r="N1010" s="94">
        <f t="shared" si="110"/>
        <v>0.19285216512644862</v>
      </c>
      <c r="O1010" s="94">
        <f t="shared" si="110"/>
        <v>0.19285216512644862</v>
      </c>
      <c r="P1010" s="94">
        <f t="shared" si="110"/>
        <v>0.19285216512644862</v>
      </c>
      <c r="Q1010" s="94">
        <f t="shared" si="110"/>
        <v>0.19285216512644862</v>
      </c>
      <c r="R1010" s="94">
        <f t="shared" si="110"/>
        <v>0.19285216512644862</v>
      </c>
      <c r="S1010" s="93">
        <f>(1+H1010)^((5-Dashboard!$F$9)*3/12)</f>
        <v>1.0921777168238</v>
      </c>
      <c r="T1010" s="93">
        <f t="shared" si="112"/>
        <v>1.3028065542161311</v>
      </c>
      <c r="U1010" s="93">
        <f t="shared" si="112"/>
        <v>1.5540556189376398</v>
      </c>
      <c r="V1010" s="93">
        <f t="shared" si="112"/>
        <v>1.8537586097766867</v>
      </c>
      <c r="W1010" s="93">
        <f t="shared" si="112"/>
        <v>2.211259971293916</v>
      </c>
      <c r="X1010" s="93">
        <f t="shared" si="112"/>
        <v>2.637706244415396</v>
      </c>
      <c r="Y1010" s="93">
        <f t="shared" si="111"/>
        <v>3.1463936046184586</v>
      </c>
      <c r="Z1010" s="93">
        <f t="shared" si="111"/>
        <v>3.7531824236091391</v>
      </c>
      <c r="AA1010" s="93">
        <f t="shared" si="111"/>
        <v>4.476991780116693</v>
      </c>
      <c r="AB1010" s="93">
        <f t="shared" si="111"/>
        <v>5.3403893381655099</v>
      </c>
      <c r="AC1010" s="95">
        <f t="shared" si="111"/>
        <v>6.3702949846489298</v>
      </c>
      <c r="AE1010" s="96"/>
    </row>
    <row r="1011" spans="3:31" ht="24.75" customHeight="1" x14ac:dyDescent="0.25">
      <c r="C1011" s="91">
        <f>ABS(E1011-Dashboard!$F$13)</f>
        <v>3.9664018238859811</v>
      </c>
      <c r="D1011" s="92">
        <f t="shared" si="109"/>
        <v>0.19295216512644861</v>
      </c>
      <c r="E1011" s="93" cm="1">
        <f t="array" ref="E1011">SUM('DRE + DCF'!$S$41/TIR!S1011,'DRE + DCF'!$U$41:$AD$41/TIR!T1011:AC1011,TIR!F1011)</f>
        <v>51.586401823885979</v>
      </c>
      <c r="F1011" s="100">
        <f>'DRE + DCF'!$AE$38*'DRE + DCF'!$AE$39*(1+G1011)/(R1011-G1011)/AC1011</f>
        <v>26.437815550225789</v>
      </c>
      <c r="G1011" s="92">
        <f>R1011*(1-'DRE + DCF'!$AE$39)</f>
        <v>0.11577129907586917</v>
      </c>
      <c r="H1011" s="94">
        <f t="shared" ref="H1011:H1074" si="113">$D1011</f>
        <v>0.19295216512644861</v>
      </c>
      <c r="I1011" s="94">
        <f t="shared" si="110"/>
        <v>0.19295216512644861</v>
      </c>
      <c r="J1011" s="94">
        <f t="shared" si="110"/>
        <v>0.19295216512644861</v>
      </c>
      <c r="K1011" s="94">
        <f t="shared" si="110"/>
        <v>0.19295216512644861</v>
      </c>
      <c r="L1011" s="94">
        <f t="shared" si="110"/>
        <v>0.19295216512644861</v>
      </c>
      <c r="M1011" s="94">
        <f t="shared" si="110"/>
        <v>0.19295216512644861</v>
      </c>
      <c r="N1011" s="94">
        <f t="shared" si="110"/>
        <v>0.19295216512644861</v>
      </c>
      <c r="O1011" s="94">
        <f t="shared" si="110"/>
        <v>0.19295216512644861</v>
      </c>
      <c r="P1011" s="94">
        <f t="shared" si="110"/>
        <v>0.19295216512644861</v>
      </c>
      <c r="Q1011" s="94">
        <f t="shared" si="110"/>
        <v>0.19295216512644861</v>
      </c>
      <c r="R1011" s="94">
        <f t="shared" si="110"/>
        <v>0.19295216512644861</v>
      </c>
      <c r="S1011" s="93">
        <f>(1+H1011)^((5-Dashboard!$F$9)*3/12)</f>
        <v>1.092223495959709</v>
      </c>
      <c r="T1011" s="93">
        <f t="shared" si="112"/>
        <v>1.3029703843071136</v>
      </c>
      <c r="U1011" s="93">
        <f t="shared" si="112"/>
        <v>1.554381341054812</v>
      </c>
      <c r="V1011" s="93">
        <f t="shared" si="112"/>
        <v>1.8543025862434905</v>
      </c>
      <c r="W1011" s="93">
        <f t="shared" si="112"/>
        <v>2.2120942850587451</v>
      </c>
      <c r="X1011" s="93">
        <f t="shared" si="112"/>
        <v>2.6389226668246732</v>
      </c>
      <c r="Y1011" s="93">
        <f t="shared" si="111"/>
        <v>3.1481085089897554</v>
      </c>
      <c r="Z1011" s="93">
        <f t="shared" si="111"/>
        <v>3.7555428618523243</v>
      </c>
      <c r="AA1011" s="93">
        <f t="shared" si="111"/>
        <v>4.4801829882719089</v>
      </c>
      <c r="AB1011" s="93">
        <f t="shared" si="111"/>
        <v>5.3446439960216559</v>
      </c>
      <c r="AC1011" s="95">
        <f t="shared" si="111"/>
        <v>6.3759046268841084</v>
      </c>
      <c r="AE1011" s="96"/>
    </row>
    <row r="1012" spans="3:31" ht="24.75" customHeight="1" x14ac:dyDescent="0.25">
      <c r="C1012" s="91">
        <f>ABS(E1012-Dashboard!$F$13)</f>
        <v>3.9203546724960958</v>
      </c>
      <c r="D1012" s="92">
        <f t="shared" si="109"/>
        <v>0.1930521651264486</v>
      </c>
      <c r="E1012" s="93" cm="1">
        <f t="array" ref="E1012">SUM('DRE + DCF'!$S$41/TIR!S1012,'DRE + DCF'!$U$41:$AD$41/TIR!T1012:AC1012,TIR!F1012)</f>
        <v>51.540354672496093</v>
      </c>
      <c r="F1012" s="100">
        <f>'DRE + DCF'!$AE$38*'DRE + DCF'!$AE$39*(1+G1012)/(R1012-G1012)/AC1012</f>
        <v>26.402294097863845</v>
      </c>
      <c r="G1012" s="92">
        <f>R1012*(1-'DRE + DCF'!$AE$39)</f>
        <v>0.11583129907586916</v>
      </c>
      <c r="H1012" s="94">
        <f t="shared" si="113"/>
        <v>0.1930521651264486</v>
      </c>
      <c r="I1012" s="94">
        <f t="shared" si="110"/>
        <v>0.1930521651264486</v>
      </c>
      <c r="J1012" s="94">
        <f t="shared" si="110"/>
        <v>0.1930521651264486</v>
      </c>
      <c r="K1012" s="94">
        <f t="shared" si="110"/>
        <v>0.1930521651264486</v>
      </c>
      <c r="L1012" s="94">
        <f t="shared" si="110"/>
        <v>0.1930521651264486</v>
      </c>
      <c r="M1012" s="94">
        <f t="shared" si="110"/>
        <v>0.1930521651264486</v>
      </c>
      <c r="N1012" s="94">
        <f t="shared" si="110"/>
        <v>0.1930521651264486</v>
      </c>
      <c r="O1012" s="94">
        <f t="shared" si="110"/>
        <v>0.1930521651264486</v>
      </c>
      <c r="P1012" s="94">
        <f t="shared" si="110"/>
        <v>0.1930521651264486</v>
      </c>
      <c r="Q1012" s="94">
        <f t="shared" si="110"/>
        <v>0.1930521651264486</v>
      </c>
      <c r="R1012" s="94">
        <f t="shared" si="110"/>
        <v>0.1930521651264486</v>
      </c>
      <c r="S1012" s="93">
        <f>(1+H1012)^((5-Dashboard!$F$9)*3/12)</f>
        <v>1.0922692731769252</v>
      </c>
      <c r="T1012" s="93">
        <f t="shared" si="112"/>
        <v>1.3031342212648229</v>
      </c>
      <c r="U1012" s="93">
        <f t="shared" si="112"/>
        <v>1.5547071041303655</v>
      </c>
      <c r="V1012" s="93">
        <f t="shared" si="112"/>
        <v>1.8548466767202034</v>
      </c>
      <c r="W1012" s="93">
        <f t="shared" si="112"/>
        <v>2.2129288436386365</v>
      </c>
      <c r="X1012" s="93">
        <f t="shared" si="112"/>
        <v>2.6401395481738432</v>
      </c>
      <c r="Y1012" s="93">
        <f t="shared" si="111"/>
        <v>3.1498242041847671</v>
      </c>
      <c r="Z1012" s="93">
        <f t="shared" si="111"/>
        <v>3.7579045865703291</v>
      </c>
      <c r="AA1012" s="93">
        <f t="shared" si="111"/>
        <v>4.4833762033463422</v>
      </c>
      <c r="AB1012" s="93">
        <f t="shared" si="111"/>
        <v>5.34890168647875</v>
      </c>
      <c r="AC1012" s="95">
        <f t="shared" si="111"/>
        <v>6.3815187381019847</v>
      </c>
      <c r="AE1012" s="96"/>
    </row>
    <row r="1013" spans="3:31" ht="24.75" customHeight="1" x14ac:dyDescent="0.25">
      <c r="C1013" s="91">
        <f>ABS(E1013-Dashboard!$F$13)</f>
        <v>3.8743711481851548</v>
      </c>
      <c r="D1013" s="92">
        <f t="shared" si="109"/>
        <v>0.19315216512644859</v>
      </c>
      <c r="E1013" s="93" cm="1">
        <f t="array" ref="E1013">SUM('DRE + DCF'!$S$41/TIR!S1013,'DRE + DCF'!$U$41:$AD$41/TIR!T1013:AC1013,TIR!F1013)</f>
        <v>51.494371148185152</v>
      </c>
      <c r="F1013" s="100">
        <f>'DRE + DCF'!$AE$38*'DRE + DCF'!$AE$39*(1+G1013)/(R1013-G1013)/AC1013</f>
        <v>26.366829315102965</v>
      </c>
      <c r="G1013" s="92">
        <f>R1013*(1-'DRE + DCF'!$AE$39)</f>
        <v>0.11589129907586915</v>
      </c>
      <c r="H1013" s="94">
        <f t="shared" si="113"/>
        <v>0.19315216512644859</v>
      </c>
      <c r="I1013" s="94">
        <f t="shared" si="110"/>
        <v>0.19315216512644859</v>
      </c>
      <c r="J1013" s="94">
        <f t="shared" si="110"/>
        <v>0.19315216512644859</v>
      </c>
      <c r="K1013" s="94">
        <f t="shared" si="110"/>
        <v>0.19315216512644859</v>
      </c>
      <c r="L1013" s="94">
        <f t="shared" si="110"/>
        <v>0.19315216512644859</v>
      </c>
      <c r="M1013" s="94">
        <f t="shared" si="110"/>
        <v>0.19315216512644859</v>
      </c>
      <c r="N1013" s="94">
        <f t="shared" si="110"/>
        <v>0.19315216512644859</v>
      </c>
      <c r="O1013" s="94">
        <f t="shared" si="110"/>
        <v>0.19315216512644859</v>
      </c>
      <c r="P1013" s="94">
        <f t="shared" si="110"/>
        <v>0.19315216512644859</v>
      </c>
      <c r="Q1013" s="94">
        <f t="shared" si="110"/>
        <v>0.19315216512644859</v>
      </c>
      <c r="R1013" s="94">
        <f t="shared" si="110"/>
        <v>0.19315216512644859</v>
      </c>
      <c r="S1013" s="93">
        <f>(1+H1013)^((5-Dashboard!$F$9)*3/12)</f>
        <v>1.0923150484756898</v>
      </c>
      <c r="T1013" s="93">
        <f t="shared" si="112"/>
        <v>1.3032980650889709</v>
      </c>
      <c r="U1013" s="93">
        <f t="shared" si="112"/>
        <v>1.5550329081660168</v>
      </c>
      <c r="V1013" s="93">
        <f t="shared" si="112"/>
        <v>1.8553908812211608</v>
      </c>
      <c r="W1013" s="93">
        <f t="shared" si="112"/>
        <v>2.2137636470848974</v>
      </c>
      <c r="X1013" s="93">
        <f t="shared" si="112"/>
        <v>2.6413568885975685</v>
      </c>
      <c r="Y1013" s="93">
        <f t="shared" si="111"/>
        <v>3.1515406905018484</v>
      </c>
      <c r="Z1013" s="93">
        <f t="shared" si="111"/>
        <v>3.7602675983563829</v>
      </c>
      <c r="AA1013" s="93">
        <f t="shared" si="111"/>
        <v>4.4865714264337493</v>
      </c>
      <c r="AB1013" s="93">
        <f t="shared" si="111"/>
        <v>5.3531624114438863</v>
      </c>
      <c r="AC1013" s="95">
        <f t="shared" si="111"/>
        <v>6.3871373214877929</v>
      </c>
      <c r="AE1013" s="96"/>
    </row>
    <row r="1014" spans="3:31" ht="24.75" customHeight="1" x14ac:dyDescent="0.25">
      <c r="C1014" s="91">
        <f>ABS(E1014-Dashboard!$F$13)</f>
        <v>3.82845113743344</v>
      </c>
      <c r="D1014" s="92">
        <f t="shared" si="109"/>
        <v>0.19325216512644858</v>
      </c>
      <c r="E1014" s="93" cm="1">
        <f t="array" ref="E1014">SUM('DRE + DCF'!$S$41/TIR!S1014,'DRE + DCF'!$U$41:$AD$41/TIR!T1014:AC1014,TIR!F1014)</f>
        <v>51.448451137433437</v>
      </c>
      <c r="F1014" s="100">
        <f>'DRE + DCF'!$AE$38*'DRE + DCF'!$AE$39*(1+G1014)/(R1014-G1014)/AC1014</f>
        <v>26.33142109414791</v>
      </c>
      <c r="G1014" s="92">
        <f>R1014*(1-'DRE + DCF'!$AE$39)</f>
        <v>0.11595129907586914</v>
      </c>
      <c r="H1014" s="94">
        <f t="shared" si="113"/>
        <v>0.19325216512644858</v>
      </c>
      <c r="I1014" s="94">
        <f t="shared" si="110"/>
        <v>0.19325216512644858</v>
      </c>
      <c r="J1014" s="94">
        <f t="shared" si="110"/>
        <v>0.19325216512644858</v>
      </c>
      <c r="K1014" s="94">
        <f t="shared" si="110"/>
        <v>0.19325216512644858</v>
      </c>
      <c r="L1014" s="94">
        <f t="shared" si="110"/>
        <v>0.19325216512644858</v>
      </c>
      <c r="M1014" s="94">
        <f t="shared" si="110"/>
        <v>0.19325216512644858</v>
      </c>
      <c r="N1014" s="94">
        <f t="shared" si="110"/>
        <v>0.19325216512644858</v>
      </c>
      <c r="O1014" s="94">
        <f t="shared" si="110"/>
        <v>0.19325216512644858</v>
      </c>
      <c r="P1014" s="94">
        <f t="shared" si="110"/>
        <v>0.19325216512644858</v>
      </c>
      <c r="Q1014" s="94">
        <f t="shared" si="110"/>
        <v>0.19325216512644858</v>
      </c>
      <c r="R1014" s="94">
        <f t="shared" si="110"/>
        <v>0.19325216512644858</v>
      </c>
      <c r="S1014" s="93">
        <f>(1+H1014)^((5-Dashboard!$F$9)*3/12)</f>
        <v>1.0923608218562439</v>
      </c>
      <c r="T1014" s="93">
        <f t="shared" si="112"/>
        <v>1.3034619157792697</v>
      </c>
      <c r="U1014" s="93">
        <f t="shared" si="112"/>
        <v>1.555358753163482</v>
      </c>
      <c r="V1014" s="93">
        <f t="shared" si="112"/>
        <v>1.8559351997606983</v>
      </c>
      <c r="W1014" s="93">
        <f t="shared" si="112"/>
        <v>2.2145986954488408</v>
      </c>
      <c r="X1014" s="93">
        <f t="shared" si="112"/>
        <v>2.6425746882305376</v>
      </c>
      <c r="Y1014" s="93">
        <f t="shared" si="111"/>
        <v>3.1532579682394388</v>
      </c>
      <c r="Z1014" s="93">
        <f t="shared" si="111"/>
        <v>3.7626318978039364</v>
      </c>
      <c r="AA1014" s="93">
        <f t="shared" si="111"/>
        <v>4.4897686586283854</v>
      </c>
      <c r="AB1014" s="93">
        <f t="shared" si="111"/>
        <v>5.3574261728251908</v>
      </c>
      <c r="AC1014" s="95">
        <f t="shared" si="111"/>
        <v>6.3927603802287614</v>
      </c>
      <c r="AE1014" s="96"/>
    </row>
    <row r="1015" spans="3:31" ht="24.75" customHeight="1" x14ac:dyDescent="0.25">
      <c r="C1015" s="91">
        <f>ABS(E1015-Dashboard!$F$13)</f>
        <v>3.7825945269710601</v>
      </c>
      <c r="D1015" s="92">
        <f t="shared" si="109"/>
        <v>0.19335216512644857</v>
      </c>
      <c r="E1015" s="93" cm="1">
        <f t="array" ref="E1015">SUM('DRE + DCF'!$S$41/TIR!S1015,'DRE + DCF'!$U$41:$AD$41/TIR!T1015:AC1015,TIR!F1015)</f>
        <v>51.402594526971058</v>
      </c>
      <c r="F1015" s="100">
        <f>'DRE + DCF'!$AE$38*'DRE + DCF'!$AE$39*(1+G1015)/(R1015-G1015)/AC1015</f>
        <v>26.296069327447828</v>
      </c>
      <c r="G1015" s="92">
        <f>R1015*(1-'DRE + DCF'!$AE$39)</f>
        <v>0.11601129907586913</v>
      </c>
      <c r="H1015" s="94">
        <f t="shared" si="113"/>
        <v>0.19335216512644857</v>
      </c>
      <c r="I1015" s="94">
        <f t="shared" si="110"/>
        <v>0.19335216512644857</v>
      </c>
      <c r="J1015" s="94">
        <f t="shared" si="110"/>
        <v>0.19335216512644857</v>
      </c>
      <c r="K1015" s="94">
        <f t="shared" si="110"/>
        <v>0.19335216512644857</v>
      </c>
      <c r="L1015" s="94">
        <f t="shared" si="110"/>
        <v>0.19335216512644857</v>
      </c>
      <c r="M1015" s="94">
        <f t="shared" si="110"/>
        <v>0.19335216512644857</v>
      </c>
      <c r="N1015" s="94">
        <f t="shared" si="110"/>
        <v>0.19335216512644857</v>
      </c>
      <c r="O1015" s="94">
        <f t="shared" si="110"/>
        <v>0.19335216512644857</v>
      </c>
      <c r="P1015" s="94">
        <f t="shared" si="110"/>
        <v>0.19335216512644857</v>
      </c>
      <c r="Q1015" s="94">
        <f t="shared" si="110"/>
        <v>0.19335216512644857</v>
      </c>
      <c r="R1015" s="94">
        <f t="shared" si="110"/>
        <v>0.19335216512644857</v>
      </c>
      <c r="S1015" s="93">
        <f>(1+H1015)^((5-Dashboard!$F$9)*3/12)</f>
        <v>1.0924065933188285</v>
      </c>
      <c r="T1015" s="93">
        <f t="shared" si="112"/>
        <v>1.3036257733354317</v>
      </c>
      <c r="U1015" s="93">
        <f t="shared" si="112"/>
        <v>1.5556846391244783</v>
      </c>
      <c r="V1015" s="93">
        <f t="shared" si="112"/>
        <v>1.8564796323531538</v>
      </c>
      <c r="W1015" s="93">
        <f t="shared" si="112"/>
        <v>2.2154339887817893</v>
      </c>
      <c r="X1015" s="93">
        <f t="shared" si="112"/>
        <v>2.6437929472074724</v>
      </c>
      <c r="Y1015" s="93">
        <f t="shared" si="111"/>
        <v>3.1549760376960716</v>
      </c>
      <c r="Z1015" s="93">
        <f t="shared" si="111"/>
        <v>3.7649974855066706</v>
      </c>
      <c r="AA1015" s="93">
        <f t="shared" si="111"/>
        <v>4.4929679010250201</v>
      </c>
      <c r="AB1015" s="93">
        <f t="shared" si="111"/>
        <v>5.3616929725318423</v>
      </c>
      <c r="AC1015" s="95">
        <f t="shared" si="111"/>
        <v>6.3983879175141372</v>
      </c>
      <c r="AE1015" s="96"/>
    </row>
    <row r="1016" spans="3:31" ht="24.75" customHeight="1" x14ac:dyDescent="0.25">
      <c r="C1016" s="91">
        <f>ABS(E1016-Dashboard!$F$13)</f>
        <v>3.736801203777496</v>
      </c>
      <c r="D1016" s="92">
        <f t="shared" si="109"/>
        <v>0.19345216512644856</v>
      </c>
      <c r="E1016" s="93" cm="1">
        <f t="array" ref="E1016">SUM('DRE + DCF'!$S$41/TIR!S1016,'DRE + DCF'!$U$41:$AD$41/TIR!T1016:AC1016,TIR!F1016)</f>
        <v>51.356801203777493</v>
      </c>
      <c r="F1016" s="100">
        <f>'DRE + DCF'!$AE$38*'DRE + DCF'!$AE$39*(1+G1016)/(R1016-G1016)/AC1016</f>
        <v>26.260773907695746</v>
      </c>
      <c r="G1016" s="92">
        <f>R1016*(1-'DRE + DCF'!$AE$39)</f>
        <v>0.11607129907586913</v>
      </c>
      <c r="H1016" s="94">
        <f t="shared" si="113"/>
        <v>0.19345216512644856</v>
      </c>
      <c r="I1016" s="94">
        <f t="shared" si="110"/>
        <v>0.19345216512644856</v>
      </c>
      <c r="J1016" s="94">
        <f t="shared" si="110"/>
        <v>0.19345216512644856</v>
      </c>
      <c r="K1016" s="94">
        <f t="shared" si="110"/>
        <v>0.19345216512644856</v>
      </c>
      <c r="L1016" s="94">
        <f t="shared" si="110"/>
        <v>0.19345216512644856</v>
      </c>
      <c r="M1016" s="94">
        <f t="shared" si="110"/>
        <v>0.19345216512644856</v>
      </c>
      <c r="N1016" s="94">
        <f t="shared" si="110"/>
        <v>0.19345216512644856</v>
      </c>
      <c r="O1016" s="94">
        <f t="shared" si="110"/>
        <v>0.19345216512644856</v>
      </c>
      <c r="P1016" s="94">
        <f t="shared" si="110"/>
        <v>0.19345216512644856</v>
      </c>
      <c r="Q1016" s="94">
        <f t="shared" si="110"/>
        <v>0.19345216512644856</v>
      </c>
      <c r="R1016" s="94">
        <f t="shared" si="110"/>
        <v>0.19345216512644856</v>
      </c>
      <c r="S1016" s="93">
        <f>(1+H1016)^((5-Dashboard!$F$9)*3/12)</f>
        <v>1.0924523628636851</v>
      </c>
      <c r="T1016" s="93">
        <f t="shared" si="112"/>
        <v>1.3037896377571694</v>
      </c>
      <c r="U1016" s="93">
        <f t="shared" si="112"/>
        <v>1.5560105660507217</v>
      </c>
      <c r="V1016" s="93">
        <f t="shared" si="112"/>
        <v>1.8570241790128645</v>
      </c>
      <c r="W1016" s="93">
        <f t="shared" si="112"/>
        <v>2.2162695271350685</v>
      </c>
      <c r="X1016" s="93">
        <f t="shared" si="112"/>
        <v>2.6450116656631177</v>
      </c>
      <c r="Y1016" s="93">
        <f t="shared" si="111"/>
        <v>3.1566948991703616</v>
      </c>
      <c r="Z1016" s="93">
        <f t="shared" si="111"/>
        <v>3.7673643620584838</v>
      </c>
      <c r="AA1016" s="93">
        <f t="shared" si="111"/>
        <v>4.4961691547189186</v>
      </c>
      <c r="AB1016" s="93">
        <f t="shared" si="111"/>
        <v>5.3659628124740468</v>
      </c>
      <c r="AC1016" s="95">
        <f t="shared" si="111"/>
        <v>6.4040199365351578</v>
      </c>
      <c r="AE1016" s="96"/>
    </row>
    <row r="1017" spans="3:31" ht="24.75" customHeight="1" x14ac:dyDescent="0.25">
      <c r="C1017" s="91">
        <f>ABS(E1017-Dashboard!$F$13)</f>
        <v>3.6910710550806911</v>
      </c>
      <c r="D1017" s="92">
        <f t="shared" si="109"/>
        <v>0.19355216512644854</v>
      </c>
      <c r="E1017" s="93" cm="1">
        <f t="array" ref="E1017">SUM('DRE + DCF'!$S$41/TIR!S1017,'DRE + DCF'!$U$41:$AD$41/TIR!T1017:AC1017,TIR!F1017)</f>
        <v>51.311071055080689</v>
      </c>
      <c r="F1017" s="100">
        <f>'DRE + DCF'!$AE$38*'DRE + DCF'!$AE$39*(1+G1017)/(R1017-G1017)/AC1017</f>
        <v>26.225534727827743</v>
      </c>
      <c r="G1017" s="92">
        <f>R1017*(1-'DRE + DCF'!$AE$39)</f>
        <v>0.11613129907586912</v>
      </c>
      <c r="H1017" s="94">
        <f t="shared" si="113"/>
        <v>0.19355216512644854</v>
      </c>
      <c r="I1017" s="94">
        <f t="shared" si="110"/>
        <v>0.19355216512644854</v>
      </c>
      <c r="J1017" s="94">
        <f t="shared" si="110"/>
        <v>0.19355216512644854</v>
      </c>
      <c r="K1017" s="94">
        <f t="shared" si="110"/>
        <v>0.19355216512644854</v>
      </c>
      <c r="L1017" s="94">
        <f t="shared" si="110"/>
        <v>0.19355216512644854</v>
      </c>
      <c r="M1017" s="94">
        <f t="shared" si="110"/>
        <v>0.19355216512644854</v>
      </c>
      <c r="N1017" s="94">
        <f t="shared" si="110"/>
        <v>0.19355216512644854</v>
      </c>
      <c r="O1017" s="94">
        <f t="shared" si="110"/>
        <v>0.19355216512644854</v>
      </c>
      <c r="P1017" s="94">
        <f t="shared" si="110"/>
        <v>0.19355216512644854</v>
      </c>
      <c r="Q1017" s="94">
        <f t="shared" si="110"/>
        <v>0.19355216512644854</v>
      </c>
      <c r="R1017" s="94">
        <f t="shared" si="110"/>
        <v>0.19355216512644854</v>
      </c>
      <c r="S1017" s="93">
        <f>(1+H1017)^((5-Dashboard!$F$9)*3/12)</f>
        <v>1.0924981304910542</v>
      </c>
      <c r="T1017" s="93">
        <f t="shared" si="112"/>
        <v>1.3039535090441949</v>
      </c>
      <c r="U1017" s="93">
        <f t="shared" si="112"/>
        <v>1.5563365339439288</v>
      </c>
      <c r="V1017" s="93">
        <f t="shared" si="112"/>
        <v>1.8575688397541685</v>
      </c>
      <c r="W1017" s="93">
        <f t="shared" si="112"/>
        <v>2.2171053105600125</v>
      </c>
      <c r="X1017" s="93">
        <f t="shared" si="112"/>
        <v>2.6462308437322499</v>
      </c>
      <c r="Y1017" s="93">
        <f t="shared" si="111"/>
        <v>3.1584145529610153</v>
      </c>
      <c r="Z1017" s="93">
        <f t="shared" si="111"/>
        <v>3.7697325280535035</v>
      </c>
      <c r="AA1017" s="93">
        <f t="shared" si="111"/>
        <v>4.4993724208058588</v>
      </c>
      <c r="AB1017" s="93">
        <f t="shared" si="111"/>
        <v>5.3702356945630623</v>
      </c>
      <c r="AC1017" s="95">
        <f t="shared" si="111"/>
        <v>6.4096564404850795</v>
      </c>
      <c r="AE1017" s="96"/>
    </row>
    <row r="1018" spans="3:31" ht="24.75" customHeight="1" x14ac:dyDescent="0.25">
      <c r="C1018" s="91">
        <f>ABS(E1018-Dashboard!$F$13)</f>
        <v>3.6454039683565682</v>
      </c>
      <c r="D1018" s="92">
        <f t="shared" si="109"/>
        <v>0.19365216512644853</v>
      </c>
      <c r="E1018" s="93" cm="1">
        <f t="array" ref="E1018">SUM('DRE + DCF'!$S$41/TIR!S1018,'DRE + DCF'!$U$41:$AD$41/TIR!T1018:AC1018,TIR!F1018)</f>
        <v>51.265403968356566</v>
      </c>
      <c r="F1018" s="100">
        <f>'DRE + DCF'!$AE$38*'DRE + DCF'!$AE$39*(1+G1018)/(R1018-G1018)/AC1018</f>
        <v>26.190351681022427</v>
      </c>
      <c r="G1018" s="92">
        <f>R1018*(1-'DRE + DCF'!$AE$39)</f>
        <v>0.11619129907586911</v>
      </c>
      <c r="H1018" s="94">
        <f t="shared" si="113"/>
        <v>0.19365216512644853</v>
      </c>
      <c r="I1018" s="94">
        <f t="shared" si="110"/>
        <v>0.19365216512644853</v>
      </c>
      <c r="J1018" s="94">
        <f t="shared" si="110"/>
        <v>0.19365216512644853</v>
      </c>
      <c r="K1018" s="94">
        <f t="shared" si="110"/>
        <v>0.19365216512644853</v>
      </c>
      <c r="L1018" s="94">
        <f t="shared" si="110"/>
        <v>0.19365216512644853</v>
      </c>
      <c r="M1018" s="94">
        <f t="shared" si="110"/>
        <v>0.19365216512644853</v>
      </c>
      <c r="N1018" s="94">
        <f t="shared" si="110"/>
        <v>0.19365216512644853</v>
      </c>
      <c r="O1018" s="94">
        <f t="shared" si="110"/>
        <v>0.19365216512644853</v>
      </c>
      <c r="P1018" s="94">
        <f t="shared" si="110"/>
        <v>0.19365216512644853</v>
      </c>
      <c r="Q1018" s="94">
        <f t="shared" si="110"/>
        <v>0.19365216512644853</v>
      </c>
      <c r="R1018" s="94">
        <f t="shared" si="110"/>
        <v>0.19365216512644853</v>
      </c>
      <c r="S1018" s="93">
        <f>(1+H1018)^((5-Dashboard!$F$9)*3/12)</f>
        <v>1.0925438962011771</v>
      </c>
      <c r="T1018" s="93">
        <f t="shared" si="112"/>
        <v>1.3041173871962208</v>
      </c>
      <c r="U1018" s="93">
        <f t="shared" si="112"/>
        <v>1.5566625428058158</v>
      </c>
      <c r="V1018" s="93">
        <f t="shared" si="112"/>
        <v>1.8581136145914048</v>
      </c>
      <c r="W1018" s="93">
        <f t="shared" si="112"/>
        <v>2.2179413391079614</v>
      </c>
      <c r="X1018" s="93">
        <f t="shared" si="112"/>
        <v>2.6474504815496727</v>
      </c>
      <c r="Y1018" s="93">
        <f t="shared" si="111"/>
        <v>3.1601349993668255</v>
      </c>
      <c r="Z1018" s="93">
        <f t="shared" si="111"/>
        <v>3.772101984086079</v>
      </c>
      <c r="AA1018" s="93">
        <f t="shared" si="111"/>
        <v>4.5025777003821199</v>
      </c>
      <c r="AB1018" s="93">
        <f t="shared" si="111"/>
        <v>5.3745116207111829</v>
      </c>
      <c r="AC1018" s="95">
        <f t="shared" si="111"/>
        <v>6.4152974325591607</v>
      </c>
      <c r="AE1018" s="96"/>
    </row>
    <row r="1019" spans="3:31" ht="24.75" customHeight="1" x14ac:dyDescent="0.25">
      <c r="C1019" s="91">
        <f>ABS(E1019-Dashboard!$F$13)</f>
        <v>3.599799831328383</v>
      </c>
      <c r="D1019" s="92">
        <f t="shared" si="109"/>
        <v>0.19375216512644852</v>
      </c>
      <c r="E1019" s="93" cm="1">
        <f t="array" ref="E1019">SUM('DRE + DCF'!$S$41/TIR!S1019,'DRE + DCF'!$U$41:$AD$41/TIR!T1019:AC1019,TIR!F1019)</f>
        <v>51.21979983132838</v>
      </c>
      <c r="F1019" s="100">
        <f>'DRE + DCF'!$AE$38*'DRE + DCF'!$AE$39*(1+G1019)/(R1019-G1019)/AC1019</f>
        <v>26.155224660700274</v>
      </c>
      <c r="G1019" s="92">
        <f>R1019*(1-'DRE + DCF'!$AE$39)</f>
        <v>0.11625129907586911</v>
      </c>
      <c r="H1019" s="94">
        <f t="shared" si="113"/>
        <v>0.19375216512644852</v>
      </c>
      <c r="I1019" s="94">
        <f t="shared" si="110"/>
        <v>0.19375216512644852</v>
      </c>
      <c r="J1019" s="94">
        <f t="shared" si="110"/>
        <v>0.19375216512644852</v>
      </c>
      <c r="K1019" s="94">
        <f t="shared" si="110"/>
        <v>0.19375216512644852</v>
      </c>
      <c r="L1019" s="94">
        <f t="shared" si="110"/>
        <v>0.19375216512644852</v>
      </c>
      <c r="M1019" s="94">
        <f t="shared" si="110"/>
        <v>0.19375216512644852</v>
      </c>
      <c r="N1019" s="94">
        <f t="shared" si="110"/>
        <v>0.19375216512644852</v>
      </c>
      <c r="O1019" s="94">
        <f t="shared" si="110"/>
        <v>0.19375216512644852</v>
      </c>
      <c r="P1019" s="94">
        <f t="shared" si="110"/>
        <v>0.19375216512644852</v>
      </c>
      <c r="Q1019" s="94">
        <f t="shared" ref="I1019:R1045" si="114">$D1019</f>
        <v>0.19375216512644852</v>
      </c>
      <c r="R1019" s="94">
        <f t="shared" si="114"/>
        <v>0.19375216512644852</v>
      </c>
      <c r="S1019" s="93">
        <f>(1+H1019)^((5-Dashboard!$F$9)*3/12)</f>
        <v>1.0925896599942946</v>
      </c>
      <c r="T1019" s="93">
        <f t="shared" si="112"/>
        <v>1.3042812722129593</v>
      </c>
      <c r="U1019" s="93">
        <f t="shared" si="112"/>
        <v>1.5569885926380989</v>
      </c>
      <c r="V1019" s="93">
        <f t="shared" si="112"/>
        <v>1.8586585035389123</v>
      </c>
      <c r="W1019" s="93">
        <f t="shared" si="112"/>
        <v>2.218777612830261</v>
      </c>
      <c r="X1019" s="93">
        <f t="shared" si="112"/>
        <v>2.6486705792502168</v>
      </c>
      <c r="Y1019" s="93">
        <f t="shared" si="111"/>
        <v>3.1618562386866707</v>
      </c>
      <c r="Z1019" s="93">
        <f t="shared" si="111"/>
        <v>3.7744727307507815</v>
      </c>
      <c r="AA1019" s="93">
        <f t="shared" si="111"/>
        <v>4.5057849945444834</v>
      </c>
      <c r="AB1019" s="93">
        <f t="shared" si="111"/>
        <v>5.3787905928317397</v>
      </c>
      <c r="AC1019" s="95">
        <f t="shared" si="111"/>
        <v>6.4209429159546625</v>
      </c>
      <c r="AE1019" s="96"/>
    </row>
    <row r="1020" spans="3:31" ht="24.75" customHeight="1" x14ac:dyDescent="0.25">
      <c r="C1020" s="91">
        <f>ABS(E1020-Dashboard!$F$13)</f>
        <v>3.5542585319658926</v>
      </c>
      <c r="D1020" s="92">
        <f t="shared" si="109"/>
        <v>0.19385216512644851</v>
      </c>
      <c r="E1020" s="93" cm="1">
        <f t="array" ref="E1020">SUM('DRE + DCF'!$S$41/TIR!S1020,'DRE + DCF'!$U$41:$AD$41/TIR!T1020:AC1020,TIR!F1020)</f>
        <v>51.17425853196589</v>
      </c>
      <c r="F1020" s="100">
        <f>'DRE + DCF'!$AE$38*'DRE + DCF'!$AE$39*(1+G1020)/(R1020-G1020)/AC1020</f>
        <v>26.120153560522873</v>
      </c>
      <c r="G1020" s="92">
        <f>R1020*(1-'DRE + DCF'!$AE$39)</f>
        <v>0.1163112990758691</v>
      </c>
      <c r="H1020" s="94">
        <f t="shared" si="113"/>
        <v>0.19385216512644851</v>
      </c>
      <c r="I1020" s="94">
        <f t="shared" si="114"/>
        <v>0.19385216512644851</v>
      </c>
      <c r="J1020" s="94">
        <f t="shared" si="114"/>
        <v>0.19385216512644851</v>
      </c>
      <c r="K1020" s="94">
        <f t="shared" si="114"/>
        <v>0.19385216512644851</v>
      </c>
      <c r="L1020" s="94">
        <f t="shared" si="114"/>
        <v>0.19385216512644851</v>
      </c>
      <c r="M1020" s="94">
        <f t="shared" si="114"/>
        <v>0.19385216512644851</v>
      </c>
      <c r="N1020" s="94">
        <f t="shared" si="114"/>
        <v>0.19385216512644851</v>
      </c>
      <c r="O1020" s="94">
        <f t="shared" si="114"/>
        <v>0.19385216512644851</v>
      </c>
      <c r="P1020" s="94">
        <f t="shared" si="114"/>
        <v>0.19385216512644851</v>
      </c>
      <c r="Q1020" s="94">
        <f t="shared" si="114"/>
        <v>0.19385216512644851</v>
      </c>
      <c r="R1020" s="94">
        <f t="shared" si="114"/>
        <v>0.19385216512644851</v>
      </c>
      <c r="S1020" s="93">
        <f>(1+H1020)^((5-Dashboard!$F$9)*3/12)</f>
        <v>1.0926354218706478</v>
      </c>
      <c r="T1020" s="93">
        <f t="shared" si="112"/>
        <v>1.3044451640941233</v>
      </c>
      <c r="U1020" s="93">
        <f t="shared" si="112"/>
        <v>1.5573146834424945</v>
      </c>
      <c r="V1020" s="93">
        <f t="shared" si="112"/>
        <v>1.8592035066110317</v>
      </c>
      <c r="W1020" s="93">
        <f t="shared" si="112"/>
        <v>2.2196141317782656</v>
      </c>
      <c r="X1020" s="93">
        <f t="shared" si="112"/>
        <v>2.6498911369687446</v>
      </c>
      <c r="Y1020" s="93">
        <f t="shared" si="111"/>
        <v>3.1635782712195217</v>
      </c>
      <c r="Z1020" s="93">
        <f t="shared" si="111"/>
        <v>3.7768447686424129</v>
      </c>
      <c r="AA1020" s="93">
        <f t="shared" si="111"/>
        <v>4.508994304390245</v>
      </c>
      <c r="AB1020" s="93">
        <f t="shared" si="111"/>
        <v>5.3830726128391184</v>
      </c>
      <c r="AC1020" s="95">
        <f t="shared" si="111"/>
        <v>6.4265928938708692</v>
      </c>
      <c r="AE1020" s="96"/>
    </row>
    <row r="1021" spans="3:31" ht="24.75" customHeight="1" x14ac:dyDescent="0.25">
      <c r="C1021" s="91">
        <f>ABS(E1021-Dashboard!$F$13)</f>
        <v>3.5087799584849648</v>
      </c>
      <c r="D1021" s="92">
        <f t="shared" si="109"/>
        <v>0.1939521651264485</v>
      </c>
      <c r="E1021" s="93" cm="1">
        <f t="array" ref="E1021">SUM('DRE + DCF'!$S$41/TIR!S1021,'DRE + DCF'!$U$41:$AD$41/TIR!T1021:AC1021,TIR!F1021)</f>
        <v>51.128779958484962</v>
      </c>
      <c r="F1021" s="100">
        <f>'DRE + DCF'!$AE$38*'DRE + DCF'!$AE$39*(1+G1021)/(R1021-G1021)/AC1021</f>
        <v>26.085138274392452</v>
      </c>
      <c r="G1021" s="92">
        <f>R1021*(1-'DRE + DCF'!$AE$39)</f>
        <v>0.1163712990758691</v>
      </c>
      <c r="H1021" s="94">
        <f t="shared" si="113"/>
        <v>0.1939521651264485</v>
      </c>
      <c r="I1021" s="94">
        <f t="shared" si="114"/>
        <v>0.1939521651264485</v>
      </c>
      <c r="J1021" s="94">
        <f t="shared" si="114"/>
        <v>0.1939521651264485</v>
      </c>
      <c r="K1021" s="94">
        <f t="shared" si="114"/>
        <v>0.1939521651264485</v>
      </c>
      <c r="L1021" s="94">
        <f t="shared" si="114"/>
        <v>0.1939521651264485</v>
      </c>
      <c r="M1021" s="94">
        <f t="shared" si="114"/>
        <v>0.1939521651264485</v>
      </c>
      <c r="N1021" s="94">
        <f t="shared" si="114"/>
        <v>0.1939521651264485</v>
      </c>
      <c r="O1021" s="94">
        <f t="shared" si="114"/>
        <v>0.1939521651264485</v>
      </c>
      <c r="P1021" s="94">
        <f t="shared" si="114"/>
        <v>0.1939521651264485</v>
      </c>
      <c r="Q1021" s="94">
        <f t="shared" si="114"/>
        <v>0.1939521651264485</v>
      </c>
      <c r="R1021" s="94">
        <f t="shared" si="114"/>
        <v>0.1939521651264485</v>
      </c>
      <c r="S1021" s="93">
        <f>(1+H1021)^((5-Dashboard!$F$9)*3/12)</f>
        <v>1.0926811818304771</v>
      </c>
      <c r="T1021" s="93">
        <f t="shared" si="112"/>
        <v>1.3046090628394247</v>
      </c>
      <c r="U1021" s="93">
        <f t="shared" si="112"/>
        <v>1.557640815220718</v>
      </c>
      <c r="V1021" s="93">
        <f t="shared" si="112"/>
        <v>1.8597486238221024</v>
      </c>
      <c r="W1021" s="93">
        <f t="shared" si="112"/>
        <v>2.220450896003332</v>
      </c>
      <c r="X1021" s="93">
        <f t="shared" si="112"/>
        <v>2.6511121548401406</v>
      </c>
      <c r="Y1021" s="93">
        <f t="shared" si="111"/>
        <v>3.1653010972644302</v>
      </c>
      <c r="Z1021" s="93">
        <f t="shared" si="111"/>
        <v>3.7792180983559893</v>
      </c>
      <c r="AA1021" s="93">
        <f t="shared" si="111"/>
        <v>4.512205631017193</v>
      </c>
      <c r="AB1021" s="93">
        <f t="shared" si="111"/>
        <v>5.3873576826487302</v>
      </c>
      <c r="AC1021" s="95">
        <f t="shared" si="111"/>
        <v>6.4322473695090574</v>
      </c>
      <c r="AE1021" s="96"/>
    </row>
    <row r="1022" spans="3:31" ht="24.75" customHeight="1" x14ac:dyDescent="0.25">
      <c r="C1022" s="91">
        <f>ABS(E1022-Dashboard!$F$13)</f>
        <v>3.4633639993466474</v>
      </c>
      <c r="D1022" s="92">
        <f t="shared" si="109"/>
        <v>0.19405216512644849</v>
      </c>
      <c r="E1022" s="93" cm="1">
        <f t="array" ref="E1022">SUM('DRE + DCF'!$S$41/TIR!S1022,'DRE + DCF'!$U$41:$AD$41/TIR!T1022:AC1022,TIR!F1022)</f>
        <v>51.083363999346645</v>
      </c>
      <c r="F1022" s="100">
        <f>'DRE + DCF'!$AE$38*'DRE + DCF'!$AE$39*(1+G1022)/(R1022-G1022)/AC1022</f>
        <v>26.050178696451049</v>
      </c>
      <c r="G1022" s="92">
        <f>R1022*(1-'DRE + DCF'!$AE$39)</f>
        <v>0.11643129907586909</v>
      </c>
      <c r="H1022" s="94">
        <f t="shared" si="113"/>
        <v>0.19405216512644849</v>
      </c>
      <c r="I1022" s="94">
        <f t="shared" si="114"/>
        <v>0.19405216512644849</v>
      </c>
      <c r="J1022" s="94">
        <f t="shared" si="114"/>
        <v>0.19405216512644849</v>
      </c>
      <c r="K1022" s="94">
        <f t="shared" si="114"/>
        <v>0.19405216512644849</v>
      </c>
      <c r="L1022" s="94">
        <f t="shared" si="114"/>
        <v>0.19405216512644849</v>
      </c>
      <c r="M1022" s="94">
        <f t="shared" si="114"/>
        <v>0.19405216512644849</v>
      </c>
      <c r="N1022" s="94">
        <f t="shared" si="114"/>
        <v>0.19405216512644849</v>
      </c>
      <c r="O1022" s="94">
        <f t="shared" si="114"/>
        <v>0.19405216512644849</v>
      </c>
      <c r="P1022" s="94">
        <f t="shared" si="114"/>
        <v>0.19405216512644849</v>
      </c>
      <c r="Q1022" s="94">
        <f t="shared" si="114"/>
        <v>0.19405216512644849</v>
      </c>
      <c r="R1022" s="94">
        <f t="shared" si="114"/>
        <v>0.19405216512644849</v>
      </c>
      <c r="S1022" s="93">
        <f>(1+H1022)^((5-Dashboard!$F$9)*3/12)</f>
        <v>1.0927269398740238</v>
      </c>
      <c r="T1022" s="93">
        <f t="shared" si="112"/>
        <v>1.3047729684485765</v>
      </c>
      <c r="U1022" s="93">
        <f t="shared" si="112"/>
        <v>1.557966987974486</v>
      </c>
      <c r="V1022" s="93">
        <f t="shared" si="112"/>
        <v>1.8602938551864663</v>
      </c>
      <c r="W1022" s="93">
        <f t="shared" si="112"/>
        <v>2.2212879055568275</v>
      </c>
      <c r="X1022" s="93">
        <f t="shared" si="112"/>
        <v>2.6523336329993237</v>
      </c>
      <c r="Y1022" s="93">
        <f t="shared" si="111"/>
        <v>3.1670247171205412</v>
      </c>
      <c r="Z1022" s="93">
        <f t="shared" si="111"/>
        <v>3.7815927204867599</v>
      </c>
      <c r="AA1022" s="93">
        <f t="shared" si="111"/>
        <v>4.515418975523632</v>
      </c>
      <c r="AB1022" s="93">
        <f t="shared" si="111"/>
        <v>5.3916458041770428</v>
      </c>
      <c r="AC1022" s="95">
        <f t="shared" si="111"/>
        <v>6.4379063460725288</v>
      </c>
      <c r="AE1022" s="96"/>
    </row>
    <row r="1023" spans="3:31" ht="24.75" customHeight="1" x14ac:dyDescent="0.25">
      <c r="C1023" s="91">
        <f>ABS(E1023-Dashboard!$F$13)</f>
        <v>3.4180105432567132</v>
      </c>
      <c r="D1023" s="92">
        <f t="shared" si="109"/>
        <v>0.19415216512644848</v>
      </c>
      <c r="E1023" s="93" cm="1">
        <f t="array" ref="E1023">SUM('DRE + DCF'!$S$41/TIR!S1023,'DRE + DCF'!$U$41:$AD$41/TIR!T1023:AC1023,TIR!F1023)</f>
        <v>51.038010543256711</v>
      </c>
      <c r="F1023" s="100">
        <f>'DRE + DCF'!$AE$38*'DRE + DCF'!$AE$39*(1+G1023)/(R1023-G1023)/AC1023</f>
        <v>26.015274721079969</v>
      </c>
      <c r="G1023" s="92">
        <f>R1023*(1-'DRE + DCF'!$AE$39)</f>
        <v>0.11649129907586908</v>
      </c>
      <c r="H1023" s="94">
        <f t="shared" si="113"/>
        <v>0.19415216512644848</v>
      </c>
      <c r="I1023" s="94">
        <f t="shared" si="114"/>
        <v>0.19415216512644848</v>
      </c>
      <c r="J1023" s="94">
        <f t="shared" si="114"/>
        <v>0.19415216512644848</v>
      </c>
      <c r="K1023" s="94">
        <f t="shared" si="114"/>
        <v>0.19415216512644848</v>
      </c>
      <c r="L1023" s="94">
        <f t="shared" si="114"/>
        <v>0.19415216512644848</v>
      </c>
      <c r="M1023" s="94">
        <f t="shared" si="114"/>
        <v>0.19415216512644848</v>
      </c>
      <c r="N1023" s="94">
        <f t="shared" si="114"/>
        <v>0.19415216512644848</v>
      </c>
      <c r="O1023" s="94">
        <f t="shared" si="114"/>
        <v>0.19415216512644848</v>
      </c>
      <c r="P1023" s="94">
        <f t="shared" si="114"/>
        <v>0.19415216512644848</v>
      </c>
      <c r="Q1023" s="94">
        <f t="shared" si="114"/>
        <v>0.19415216512644848</v>
      </c>
      <c r="R1023" s="94">
        <f t="shared" si="114"/>
        <v>0.19415216512644848</v>
      </c>
      <c r="S1023" s="93">
        <f>(1+H1023)^((5-Dashboard!$F$9)*3/12)</f>
        <v>1.0927726960015283</v>
      </c>
      <c r="T1023" s="93">
        <f t="shared" si="112"/>
        <v>1.3049368809212911</v>
      </c>
      <c r="U1023" s="93">
        <f t="shared" si="112"/>
        <v>1.5582932017055142</v>
      </c>
      <c r="V1023" s="93">
        <f t="shared" si="112"/>
        <v>1.8608392007184651</v>
      </c>
      <c r="W1023" s="93">
        <f t="shared" si="112"/>
        <v>2.2221251604901249</v>
      </c>
      <c r="X1023" s="93">
        <f t="shared" si="112"/>
        <v>2.6535555715812391</v>
      </c>
      <c r="Y1023" s="93">
        <f t="shared" si="111"/>
        <v>3.168749131087087</v>
      </c>
      <c r="Z1023" s="93">
        <f t="shared" si="111"/>
        <v>3.7839686356301971</v>
      </c>
      <c r="AA1023" s="93">
        <f t="shared" si="111"/>
        <v>4.518634339008373</v>
      </c>
      <c r="AB1023" s="93">
        <f t="shared" si="111"/>
        <v>5.3959369793415668</v>
      </c>
      <c r="AC1023" s="95">
        <f t="shared" si="111"/>
        <v>6.4435698267666002</v>
      </c>
      <c r="AE1023" s="96"/>
    </row>
    <row r="1024" spans="3:31" ht="24.75" customHeight="1" x14ac:dyDescent="0.25">
      <c r="C1024" s="91">
        <f>ABS(E1024-Dashboard!$F$13)</f>
        <v>3.3727194791649566</v>
      </c>
      <c r="D1024" s="92">
        <f t="shared" si="109"/>
        <v>0.19425216512644847</v>
      </c>
      <c r="E1024" s="93" cm="1">
        <f t="array" ref="E1024">SUM('DRE + DCF'!$S$41/TIR!S1024,'DRE + DCF'!$U$41:$AD$41/TIR!T1024:AC1024,TIR!F1024)</f>
        <v>50.992719479164954</v>
      </c>
      <c r="F1024" s="100">
        <f>'DRE + DCF'!$AE$38*'DRE + DCF'!$AE$39*(1+G1024)/(R1024-G1024)/AC1024</f>
        <v>25.980426242899174</v>
      </c>
      <c r="G1024" s="92">
        <f>R1024*(1-'DRE + DCF'!$AE$39)</f>
        <v>0.11655129907586907</v>
      </c>
      <c r="H1024" s="94">
        <f t="shared" si="113"/>
        <v>0.19425216512644847</v>
      </c>
      <c r="I1024" s="94">
        <f t="shared" si="114"/>
        <v>0.19425216512644847</v>
      </c>
      <c r="J1024" s="94">
        <f t="shared" si="114"/>
        <v>0.19425216512644847</v>
      </c>
      <c r="K1024" s="94">
        <f t="shared" si="114"/>
        <v>0.19425216512644847</v>
      </c>
      <c r="L1024" s="94">
        <f t="shared" si="114"/>
        <v>0.19425216512644847</v>
      </c>
      <c r="M1024" s="94">
        <f t="shared" si="114"/>
        <v>0.19425216512644847</v>
      </c>
      <c r="N1024" s="94">
        <f t="shared" si="114"/>
        <v>0.19425216512644847</v>
      </c>
      <c r="O1024" s="94">
        <f t="shared" si="114"/>
        <v>0.19425216512644847</v>
      </c>
      <c r="P1024" s="94">
        <f t="shared" si="114"/>
        <v>0.19425216512644847</v>
      </c>
      <c r="Q1024" s="94">
        <f t="shared" si="114"/>
        <v>0.19425216512644847</v>
      </c>
      <c r="R1024" s="94">
        <f t="shared" si="114"/>
        <v>0.19425216512644847</v>
      </c>
      <c r="S1024" s="93">
        <f>(1+H1024)^((5-Dashboard!$F$9)*3/12)</f>
        <v>1.0928184502132312</v>
      </c>
      <c r="T1024" s="93">
        <f t="shared" si="112"/>
        <v>1.3051008002572813</v>
      </c>
      <c r="U1024" s="93">
        <f t="shared" si="112"/>
        <v>1.5586194564155187</v>
      </c>
      <c r="V1024" s="93">
        <f t="shared" si="112"/>
        <v>1.8613846604324413</v>
      </c>
      <c r="W1024" s="93">
        <f t="shared" si="112"/>
        <v>2.222962660854602</v>
      </c>
      <c r="X1024" s="93">
        <f t="shared" si="112"/>
        <v>2.6547779707208594</v>
      </c>
      <c r="Y1024" s="93">
        <f t="shared" si="111"/>
        <v>3.1704743394633854</v>
      </c>
      <c r="Z1024" s="93">
        <f t="shared" si="111"/>
        <v>3.7863458443819944</v>
      </c>
      <c r="AA1024" s="93">
        <f t="shared" si="111"/>
        <v>4.5218517225707275</v>
      </c>
      <c r="AB1024" s="93">
        <f t="shared" si="111"/>
        <v>5.4002312100608512</v>
      </c>
      <c r="AC1024" s="95">
        <f t="shared" si="111"/>
        <v>6.4492378147985914</v>
      </c>
      <c r="AE1024" s="96"/>
    </row>
    <row r="1025" spans="3:31" ht="24.75" customHeight="1" x14ac:dyDescent="0.25">
      <c r="C1025" s="91">
        <f>ABS(E1025-Dashboard!$F$13)</f>
        <v>3.3274906962645829</v>
      </c>
      <c r="D1025" s="92">
        <f t="shared" si="109"/>
        <v>0.19435216512644846</v>
      </c>
      <c r="E1025" s="93" cm="1">
        <f t="array" ref="E1025">SUM('DRE + DCF'!$S$41/TIR!S1025,'DRE + DCF'!$U$41:$AD$41/TIR!T1025:AC1025,TIR!F1025)</f>
        <v>50.94749069626458</v>
      </c>
      <c r="F1025" s="100">
        <f>'DRE + DCF'!$AE$38*'DRE + DCF'!$AE$39*(1+G1025)/(R1025-G1025)/AC1025</f>
        <v>25.945633156766579</v>
      </c>
      <c r="G1025" s="92">
        <f>R1025*(1-'DRE + DCF'!$AE$39)</f>
        <v>0.11661129907586906</v>
      </c>
      <c r="H1025" s="94">
        <f t="shared" si="113"/>
        <v>0.19435216512644846</v>
      </c>
      <c r="I1025" s="94">
        <f t="shared" si="114"/>
        <v>0.19435216512644846</v>
      </c>
      <c r="J1025" s="94">
        <f t="shared" si="114"/>
        <v>0.19435216512644846</v>
      </c>
      <c r="K1025" s="94">
        <f t="shared" si="114"/>
        <v>0.19435216512644846</v>
      </c>
      <c r="L1025" s="94">
        <f t="shared" si="114"/>
        <v>0.19435216512644846</v>
      </c>
      <c r="M1025" s="94">
        <f t="shared" si="114"/>
        <v>0.19435216512644846</v>
      </c>
      <c r="N1025" s="94">
        <f t="shared" si="114"/>
        <v>0.19435216512644846</v>
      </c>
      <c r="O1025" s="94">
        <f t="shared" si="114"/>
        <v>0.19435216512644846</v>
      </c>
      <c r="P1025" s="94">
        <f t="shared" si="114"/>
        <v>0.19435216512644846</v>
      </c>
      <c r="Q1025" s="94">
        <f t="shared" si="114"/>
        <v>0.19435216512644846</v>
      </c>
      <c r="R1025" s="94">
        <f t="shared" si="114"/>
        <v>0.19435216512644846</v>
      </c>
      <c r="S1025" s="93">
        <f>(1+H1025)^((5-Dashboard!$F$9)*3/12)</f>
        <v>1.0928642025093733</v>
      </c>
      <c r="T1025" s="93">
        <f t="shared" si="112"/>
        <v>1.3052647264562593</v>
      </c>
      <c r="U1025" s="93">
        <f t="shared" si="112"/>
        <v>1.5589457521062147</v>
      </c>
      <c r="V1025" s="93">
        <f t="shared" si="112"/>
        <v>1.8619302343427369</v>
      </c>
      <c r="W1025" s="93">
        <f t="shared" si="112"/>
        <v>2.2238004067016433</v>
      </c>
      <c r="X1025" s="93">
        <f t="shared" si="112"/>
        <v>2.6560008305531841</v>
      </c>
      <c r="Y1025" s="93">
        <f t="shared" si="111"/>
        <v>3.1722003425488405</v>
      </c>
      <c r="Z1025" s="93">
        <f t="shared" si="111"/>
        <v>3.7887243473380687</v>
      </c>
      <c r="AA1025" s="93">
        <f t="shared" si="111"/>
        <v>4.525071127310512</v>
      </c>
      <c r="AB1025" s="93">
        <f t="shared" si="111"/>
        <v>5.4045284982544883</v>
      </c>
      <c r="AC1025" s="95">
        <f t="shared" si="111"/>
        <v>6.4549103133778409</v>
      </c>
      <c r="AE1025" s="96"/>
    </row>
    <row r="1026" spans="3:31" ht="24.75" customHeight="1" x14ac:dyDescent="0.25">
      <c r="C1026" s="91">
        <f>ABS(E1026-Dashboard!$F$13)</f>
        <v>3.2823240839914547</v>
      </c>
      <c r="D1026" s="92">
        <f t="shared" si="109"/>
        <v>0.19445216512644845</v>
      </c>
      <c r="E1026" s="93" cm="1">
        <f t="array" ref="E1026">SUM('DRE + DCF'!$S$41/TIR!S1026,'DRE + DCF'!$U$41:$AD$41/TIR!T1026:AC1026,TIR!F1026)</f>
        <v>50.902324083991452</v>
      </c>
      <c r="F1026" s="100">
        <f>'DRE + DCF'!$AE$38*'DRE + DCF'!$AE$39*(1+G1026)/(R1026-G1026)/AC1026</f>
        <v>25.910895357777427</v>
      </c>
      <c r="G1026" s="92">
        <f>R1026*(1-'DRE + DCF'!$AE$39)</f>
        <v>0.11667129907586907</v>
      </c>
      <c r="H1026" s="94">
        <f t="shared" si="113"/>
        <v>0.19445216512644845</v>
      </c>
      <c r="I1026" s="94">
        <f t="shared" si="114"/>
        <v>0.19445216512644845</v>
      </c>
      <c r="J1026" s="94">
        <f t="shared" si="114"/>
        <v>0.19445216512644845</v>
      </c>
      <c r="K1026" s="94">
        <f t="shared" si="114"/>
        <v>0.19445216512644845</v>
      </c>
      <c r="L1026" s="94">
        <f t="shared" si="114"/>
        <v>0.19445216512644845</v>
      </c>
      <c r="M1026" s="94">
        <f t="shared" si="114"/>
        <v>0.19445216512644845</v>
      </c>
      <c r="N1026" s="94">
        <f t="shared" si="114"/>
        <v>0.19445216512644845</v>
      </c>
      <c r="O1026" s="94">
        <f t="shared" si="114"/>
        <v>0.19445216512644845</v>
      </c>
      <c r="P1026" s="94">
        <f t="shared" si="114"/>
        <v>0.19445216512644845</v>
      </c>
      <c r="Q1026" s="94">
        <f t="shared" si="114"/>
        <v>0.19445216512644845</v>
      </c>
      <c r="R1026" s="94">
        <f t="shared" si="114"/>
        <v>0.19445216512644845</v>
      </c>
      <c r="S1026" s="93">
        <f>(1+H1026)^((5-Dashboard!$F$9)*3/12)</f>
        <v>1.0929099528901951</v>
      </c>
      <c r="T1026" s="93">
        <f t="shared" si="112"/>
        <v>1.3054286595179383</v>
      </c>
      <c r="U1026" s="93">
        <f t="shared" si="112"/>
        <v>1.5592720887793186</v>
      </c>
      <c r="V1026" s="93">
        <f t="shared" si="112"/>
        <v>1.8624759224636966</v>
      </c>
      <c r="W1026" s="93">
        <f t="shared" si="112"/>
        <v>2.2246383980826416</v>
      </c>
      <c r="X1026" s="93">
        <f t="shared" si="112"/>
        <v>2.6572241512132448</v>
      </c>
      <c r="Y1026" s="93">
        <f t="shared" si="111"/>
        <v>3.1739271406429492</v>
      </c>
      <c r="Z1026" s="93">
        <f t="shared" si="111"/>
        <v>3.7911041450945682</v>
      </c>
      <c r="AA1026" s="93">
        <f t="shared" si="111"/>
        <v>4.5282925543280603</v>
      </c>
      <c r="AB1026" s="93">
        <f t="shared" si="111"/>
        <v>5.4088288458431268</v>
      </c>
      <c r="AC1026" s="95">
        <f t="shared" si="111"/>
        <v>6.4605873257157116</v>
      </c>
      <c r="AE1026" s="96"/>
    </row>
    <row r="1027" spans="3:31" ht="24.75" customHeight="1" x14ac:dyDescent="0.25">
      <c r="C1027" s="91">
        <f>ABS(E1027-Dashboard!$F$13)</f>
        <v>3.2372195320235875</v>
      </c>
      <c r="D1027" s="92">
        <f t="shared" si="109"/>
        <v>0.19455216512644843</v>
      </c>
      <c r="E1027" s="93" cm="1">
        <f t="array" ref="E1027">SUM('DRE + DCF'!$S$41/TIR!S1027,'DRE + DCF'!$U$41:$AD$41/TIR!T1027:AC1027,TIR!F1027)</f>
        <v>50.857219532023585</v>
      </c>
      <c r="F1027" s="100">
        <f>'DRE + DCF'!$AE$38*'DRE + DCF'!$AE$39*(1+G1027)/(R1027-G1027)/AC1027</f>
        <v>25.876212741263672</v>
      </c>
      <c r="G1027" s="92">
        <f>R1027*(1-'DRE + DCF'!$AE$39)</f>
        <v>0.11673129907586906</v>
      </c>
      <c r="H1027" s="94">
        <f t="shared" si="113"/>
        <v>0.19455216512644843</v>
      </c>
      <c r="I1027" s="94">
        <f t="shared" si="114"/>
        <v>0.19455216512644843</v>
      </c>
      <c r="J1027" s="94">
        <f t="shared" si="114"/>
        <v>0.19455216512644843</v>
      </c>
      <c r="K1027" s="94">
        <f t="shared" si="114"/>
        <v>0.19455216512644843</v>
      </c>
      <c r="L1027" s="94">
        <f t="shared" si="114"/>
        <v>0.19455216512644843</v>
      </c>
      <c r="M1027" s="94">
        <f t="shared" si="114"/>
        <v>0.19455216512644843</v>
      </c>
      <c r="N1027" s="94">
        <f t="shared" si="114"/>
        <v>0.19455216512644843</v>
      </c>
      <c r="O1027" s="94">
        <f t="shared" si="114"/>
        <v>0.19455216512644843</v>
      </c>
      <c r="P1027" s="94">
        <f t="shared" si="114"/>
        <v>0.19455216512644843</v>
      </c>
      <c r="Q1027" s="94">
        <f t="shared" si="114"/>
        <v>0.19455216512644843</v>
      </c>
      <c r="R1027" s="94">
        <f t="shared" si="114"/>
        <v>0.19455216512644843</v>
      </c>
      <c r="S1027" s="93">
        <f>(1+H1027)^((5-Dashboard!$F$9)*3/12)</f>
        <v>1.092955701355937</v>
      </c>
      <c r="T1027" s="93">
        <f t="shared" si="112"/>
        <v>1.3055925994420303</v>
      </c>
      <c r="U1027" s="93">
        <f t="shared" si="112"/>
        <v>1.5595984664365452</v>
      </c>
      <c r="V1027" s="93">
        <f t="shared" si="112"/>
        <v>1.8630217248096637</v>
      </c>
      <c r="W1027" s="93">
        <f t="shared" si="112"/>
        <v>2.2254766350489938</v>
      </c>
      <c r="X1027" s="93">
        <f t="shared" si="112"/>
        <v>2.6584479328360984</v>
      </c>
      <c r="Y1027" s="93">
        <f t="shared" si="111"/>
        <v>3.1756547340452923</v>
      </c>
      <c r="Z1027" s="93">
        <f t="shared" si="111"/>
        <v>3.7934852382478592</v>
      </c>
      <c r="AA1027" s="93">
        <f t="shared" si="111"/>
        <v>4.5315160047242014</v>
      </c>
      <c r="AB1027" s="93">
        <f t="shared" si="111"/>
        <v>5.4131322547484473</v>
      </c>
      <c r="AC1027" s="95">
        <f t="shared" si="111"/>
        <v>6.4662688550255707</v>
      </c>
      <c r="AE1027" s="96"/>
    </row>
    <row r="1028" spans="3:31" ht="24.75" customHeight="1" x14ac:dyDescent="0.25">
      <c r="C1028" s="91">
        <f>ABS(E1028-Dashboard!$F$13)</f>
        <v>3.1921769302804179</v>
      </c>
      <c r="D1028" s="92">
        <f t="shared" si="109"/>
        <v>0.19465216512644842</v>
      </c>
      <c r="E1028" s="93" cm="1">
        <f t="array" ref="E1028">SUM('DRE + DCF'!$S$41/TIR!S1028,'DRE + DCF'!$U$41:$AD$41/TIR!T1028:AC1028,TIR!F1028)</f>
        <v>50.812176930280415</v>
      </c>
      <c r="F1028" s="100">
        <f>'DRE + DCF'!$AE$38*'DRE + DCF'!$AE$39*(1+G1028)/(R1028-G1028)/AC1028</f>
        <v>25.841585202793322</v>
      </c>
      <c r="G1028" s="92">
        <f>R1028*(1-'DRE + DCF'!$AE$39)</f>
        <v>0.11679129907586905</v>
      </c>
      <c r="H1028" s="94">
        <f t="shared" si="113"/>
        <v>0.19465216512644842</v>
      </c>
      <c r="I1028" s="94">
        <f t="shared" si="114"/>
        <v>0.19465216512644842</v>
      </c>
      <c r="J1028" s="94">
        <f t="shared" si="114"/>
        <v>0.19465216512644842</v>
      </c>
      <c r="K1028" s="94">
        <f t="shared" si="114"/>
        <v>0.19465216512644842</v>
      </c>
      <c r="L1028" s="94">
        <f t="shared" si="114"/>
        <v>0.19465216512644842</v>
      </c>
      <c r="M1028" s="94">
        <f t="shared" si="114"/>
        <v>0.19465216512644842</v>
      </c>
      <c r="N1028" s="94">
        <f t="shared" si="114"/>
        <v>0.19465216512644842</v>
      </c>
      <c r="O1028" s="94">
        <f t="shared" si="114"/>
        <v>0.19465216512644842</v>
      </c>
      <c r="P1028" s="94">
        <f t="shared" si="114"/>
        <v>0.19465216512644842</v>
      </c>
      <c r="Q1028" s="94">
        <f t="shared" si="114"/>
        <v>0.19465216512644842</v>
      </c>
      <c r="R1028" s="94">
        <f t="shared" si="114"/>
        <v>0.19465216512644842</v>
      </c>
      <c r="S1028" s="93">
        <f>(1+H1028)^((5-Dashboard!$F$9)*3/12)</f>
        <v>1.09300144790684</v>
      </c>
      <c r="T1028" s="93">
        <f t="shared" si="112"/>
        <v>1.3057565462282492</v>
      </c>
      <c r="U1028" s="93">
        <f t="shared" si="112"/>
        <v>1.5599248850796112</v>
      </c>
      <c r="V1028" s="93">
        <f t="shared" si="112"/>
        <v>1.8635676413949838</v>
      </c>
      <c r="W1028" s="93">
        <f t="shared" si="112"/>
        <v>2.2263151176521059</v>
      </c>
      <c r="X1028" s="93">
        <f t="shared" si="112"/>
        <v>2.6596721755568318</v>
      </c>
      <c r="Y1028" s="93">
        <f t="shared" si="111"/>
        <v>3.1773831230555403</v>
      </c>
      <c r="Z1028" s="93">
        <f t="shared" si="111"/>
        <v>3.7958676273945375</v>
      </c>
      <c r="AA1028" s="93">
        <f t="shared" si="111"/>
        <v>4.534741479600279</v>
      </c>
      <c r="AB1028" s="93">
        <f t="shared" si="111"/>
        <v>5.4174387268931872</v>
      </c>
      <c r="AC1028" s="95">
        <f t="shared" si="111"/>
        <v>6.471954904522816</v>
      </c>
      <c r="AE1028" s="96"/>
    </row>
    <row r="1029" spans="3:31" ht="24.75" customHeight="1" x14ac:dyDescent="0.25">
      <c r="C1029" s="91">
        <f>ABS(E1029-Dashboard!$F$13)</f>
        <v>3.1471961689222496</v>
      </c>
      <c r="D1029" s="92">
        <f t="shared" si="109"/>
        <v>0.19475216512644841</v>
      </c>
      <c r="E1029" s="93" cm="1">
        <f t="array" ref="E1029">SUM('DRE + DCF'!$S$41/TIR!S1029,'DRE + DCF'!$U$41:$AD$41/TIR!T1029:AC1029,TIR!F1029)</f>
        <v>50.767196168922247</v>
      </c>
      <c r="F1029" s="100">
        <f>'DRE + DCF'!$AE$38*'DRE + DCF'!$AE$39*(1+G1029)/(R1029-G1029)/AC1029</f>
        <v>25.80701263816988</v>
      </c>
      <c r="G1029" s="92">
        <f>R1029*(1-'DRE + DCF'!$AE$39)</f>
        <v>0.11685129907586904</v>
      </c>
      <c r="H1029" s="94">
        <f t="shared" si="113"/>
        <v>0.19475216512644841</v>
      </c>
      <c r="I1029" s="94">
        <f t="shared" si="114"/>
        <v>0.19475216512644841</v>
      </c>
      <c r="J1029" s="94">
        <f t="shared" si="114"/>
        <v>0.19475216512644841</v>
      </c>
      <c r="K1029" s="94">
        <f t="shared" si="114"/>
        <v>0.19475216512644841</v>
      </c>
      <c r="L1029" s="94">
        <f t="shared" si="114"/>
        <v>0.19475216512644841</v>
      </c>
      <c r="M1029" s="94">
        <f t="shared" si="114"/>
        <v>0.19475216512644841</v>
      </c>
      <c r="N1029" s="94">
        <f t="shared" si="114"/>
        <v>0.19475216512644841</v>
      </c>
      <c r="O1029" s="94">
        <f t="shared" si="114"/>
        <v>0.19475216512644841</v>
      </c>
      <c r="P1029" s="94">
        <f t="shared" si="114"/>
        <v>0.19475216512644841</v>
      </c>
      <c r="Q1029" s="94">
        <f t="shared" si="114"/>
        <v>0.19475216512644841</v>
      </c>
      <c r="R1029" s="94">
        <f t="shared" si="114"/>
        <v>0.19475216512644841</v>
      </c>
      <c r="S1029" s="93">
        <f>(1+H1029)^((5-Dashboard!$F$9)*3/12)</f>
        <v>1.0930471925431438</v>
      </c>
      <c r="T1029" s="93">
        <f t="shared" si="112"/>
        <v>1.3059204998763068</v>
      </c>
      <c r="U1029" s="93">
        <f t="shared" si="112"/>
        <v>1.5602513447102313</v>
      </c>
      <c r="V1029" s="93">
        <f t="shared" si="112"/>
        <v>1.8641136722340013</v>
      </c>
      <c r="W1029" s="93">
        <f t="shared" si="112"/>
        <v>2.2271538459433873</v>
      </c>
      <c r="X1029" s="93">
        <f t="shared" si="112"/>
        <v>2.6608968795105583</v>
      </c>
      <c r="Y1029" s="93">
        <f t="shared" si="111"/>
        <v>3.1791123079734498</v>
      </c>
      <c r="Z1029" s="93">
        <f t="shared" si="111"/>
        <v>3.7982513131314195</v>
      </c>
      <c r="AA1029" s="93">
        <f t="shared" si="111"/>
        <v>4.5379689800581389</v>
      </c>
      <c r="AB1029" s="93">
        <f t="shared" si="111"/>
        <v>5.4217482642011214</v>
      </c>
      <c r="AC1029" s="95">
        <f t="shared" si="111"/>
        <v>6.4776454774248524</v>
      </c>
      <c r="AE1029" s="96"/>
    </row>
    <row r="1030" spans="3:31" ht="24.75" customHeight="1" x14ac:dyDescent="0.25">
      <c r="C1030" s="91">
        <f>ABS(E1030-Dashboard!$F$13)</f>
        <v>3.102277138349514</v>
      </c>
      <c r="D1030" s="92">
        <f t="shared" si="109"/>
        <v>0.1948521651264484</v>
      </c>
      <c r="E1030" s="93" cm="1">
        <f t="array" ref="E1030">SUM('DRE + DCF'!$S$41/TIR!S1030,'DRE + DCF'!$U$41:$AD$41/TIR!T1030:AC1030,TIR!F1030)</f>
        <v>50.722277138349511</v>
      </c>
      <c r="F1030" s="100">
        <f>'DRE + DCF'!$AE$38*'DRE + DCF'!$AE$39*(1+G1030)/(R1030-G1030)/AC1030</f>
        <v>25.772494943431592</v>
      </c>
      <c r="G1030" s="92">
        <f>R1030*(1-'DRE + DCF'!$AE$39)</f>
        <v>0.11691129907586903</v>
      </c>
      <c r="H1030" s="94">
        <f t="shared" si="113"/>
        <v>0.1948521651264484</v>
      </c>
      <c r="I1030" s="94">
        <f t="shared" si="114"/>
        <v>0.1948521651264484</v>
      </c>
      <c r="J1030" s="94">
        <f t="shared" si="114"/>
        <v>0.1948521651264484</v>
      </c>
      <c r="K1030" s="94">
        <f t="shared" si="114"/>
        <v>0.1948521651264484</v>
      </c>
      <c r="L1030" s="94">
        <f t="shared" si="114"/>
        <v>0.1948521651264484</v>
      </c>
      <c r="M1030" s="94">
        <f t="shared" si="114"/>
        <v>0.1948521651264484</v>
      </c>
      <c r="N1030" s="94">
        <f t="shared" si="114"/>
        <v>0.1948521651264484</v>
      </c>
      <c r="O1030" s="94">
        <f t="shared" si="114"/>
        <v>0.1948521651264484</v>
      </c>
      <c r="P1030" s="94">
        <f t="shared" si="114"/>
        <v>0.1948521651264484</v>
      </c>
      <c r="Q1030" s="94">
        <f t="shared" si="114"/>
        <v>0.1948521651264484</v>
      </c>
      <c r="R1030" s="94">
        <f t="shared" si="114"/>
        <v>0.1948521651264484</v>
      </c>
      <c r="S1030" s="93">
        <f>(1+H1030)^((5-Dashboard!$F$9)*3/12)</f>
        <v>1.0930929352650891</v>
      </c>
      <c r="T1030" s="93">
        <f t="shared" si="112"/>
        <v>1.3060844603859163</v>
      </c>
      <c r="U1030" s="93">
        <f t="shared" si="112"/>
        <v>1.5605778453301211</v>
      </c>
      <c r="V1030" s="93">
        <f t="shared" si="112"/>
        <v>1.8646598173410629</v>
      </c>
      <c r="W1030" s="93">
        <f t="shared" si="112"/>
        <v>2.2279928199742565</v>
      </c>
      <c r="X1030" s="93">
        <f t="shared" si="112"/>
        <v>2.6621220448324214</v>
      </c>
      <c r="Y1030" s="93">
        <f t="shared" si="111"/>
        <v>3.1808422890988668</v>
      </c>
      <c r="Z1030" s="93">
        <f t="shared" si="111"/>
        <v>3.8006362960555489</v>
      </c>
      <c r="AA1030" s="93">
        <f t="shared" si="111"/>
        <v>4.5411985072001375</v>
      </c>
      <c r="AB1030" s="93">
        <f t="shared" si="111"/>
        <v>5.4260608685970793</v>
      </c>
      <c r="AC1030" s="95">
        <f t="shared" si="111"/>
        <v>6.4833405769511172</v>
      </c>
      <c r="AE1030" s="96"/>
    </row>
    <row r="1031" spans="3:31" ht="24.75" customHeight="1" x14ac:dyDescent="0.25">
      <c r="C1031" s="91">
        <f>ABS(E1031-Dashboard!$F$13)</f>
        <v>3.0574197292022589</v>
      </c>
      <c r="D1031" s="92">
        <f t="shared" si="109"/>
        <v>0.19495216512644839</v>
      </c>
      <c r="E1031" s="93" cm="1">
        <f t="array" ref="E1031">SUM('DRE + DCF'!$S$41/TIR!S1031,'DRE + DCF'!$U$41:$AD$41/TIR!T1031:AC1031,TIR!F1031)</f>
        <v>50.677419729202256</v>
      </c>
      <c r="F1031" s="100">
        <f>'DRE + DCF'!$AE$38*'DRE + DCF'!$AE$39*(1+G1031)/(R1031-G1031)/AC1031</f>
        <v>25.738032014850951</v>
      </c>
      <c r="G1031" s="92">
        <f>R1031*(1-'DRE + DCF'!$AE$39)</f>
        <v>0.11697129907586903</v>
      </c>
      <c r="H1031" s="94">
        <f t="shared" si="113"/>
        <v>0.19495216512644839</v>
      </c>
      <c r="I1031" s="94">
        <f t="shared" si="114"/>
        <v>0.19495216512644839</v>
      </c>
      <c r="J1031" s="94">
        <f t="shared" si="114"/>
        <v>0.19495216512644839</v>
      </c>
      <c r="K1031" s="94">
        <f t="shared" si="114"/>
        <v>0.19495216512644839</v>
      </c>
      <c r="L1031" s="94">
        <f t="shared" si="114"/>
        <v>0.19495216512644839</v>
      </c>
      <c r="M1031" s="94">
        <f t="shared" si="114"/>
        <v>0.19495216512644839</v>
      </c>
      <c r="N1031" s="94">
        <f t="shared" si="114"/>
        <v>0.19495216512644839</v>
      </c>
      <c r="O1031" s="94">
        <f t="shared" si="114"/>
        <v>0.19495216512644839</v>
      </c>
      <c r="P1031" s="94">
        <f t="shared" si="114"/>
        <v>0.19495216512644839</v>
      </c>
      <c r="Q1031" s="94">
        <f t="shared" si="114"/>
        <v>0.19495216512644839</v>
      </c>
      <c r="R1031" s="94">
        <f t="shared" si="114"/>
        <v>0.19495216512644839</v>
      </c>
      <c r="S1031" s="93">
        <f>(1+H1031)^((5-Dashboard!$F$9)*3/12)</f>
        <v>1.0931386760729163</v>
      </c>
      <c r="T1031" s="93">
        <f t="shared" si="112"/>
        <v>1.3062484277567905</v>
      </c>
      <c r="U1031" s="93">
        <f t="shared" si="112"/>
        <v>1.5609043869409958</v>
      </c>
      <c r="V1031" s="93">
        <f t="shared" si="112"/>
        <v>1.8652060767305143</v>
      </c>
      <c r="W1031" s="93">
        <f t="shared" si="112"/>
        <v>2.2288320397961363</v>
      </c>
      <c r="X1031" s="93">
        <f t="shared" si="112"/>
        <v>2.6633476716575912</v>
      </c>
      <c r="Y1031" s="93">
        <f t="shared" si="111"/>
        <v>3.1825730667317238</v>
      </c>
      <c r="Z1031" s="93">
        <f t="shared" si="111"/>
        <v>3.8030225767641936</v>
      </c>
      <c r="AA1031" s="93">
        <f t="shared" si="111"/>
        <v>4.5444300621291376</v>
      </c>
      <c r="AB1031" s="93">
        <f t="shared" si="111"/>
        <v>5.4303765420069325</v>
      </c>
      <c r="AC1031" s="95">
        <f t="shared" si="111"/>
        <v>6.4890402063230592</v>
      </c>
      <c r="AE1031" s="96"/>
    </row>
    <row r="1032" spans="3:31" ht="24.75" customHeight="1" x14ac:dyDescent="0.25">
      <c r="C1032" s="91">
        <f>ABS(E1032-Dashboard!$F$13)</f>
        <v>3.0126238323593881</v>
      </c>
      <c r="D1032" s="92">
        <f t="shared" si="109"/>
        <v>0.19505216512644838</v>
      </c>
      <c r="E1032" s="93" cm="1">
        <f t="array" ref="E1032">SUM('DRE + DCF'!$S$41/TIR!S1032,'DRE + DCF'!$U$41:$AD$41/TIR!T1032:AC1032,TIR!F1032)</f>
        <v>50.632623832359386</v>
      </c>
      <c r="F1032" s="100">
        <f>'DRE + DCF'!$AE$38*'DRE + DCF'!$AE$39*(1+G1032)/(R1032-G1032)/AC1032</f>
        <v>25.703623748933961</v>
      </c>
      <c r="G1032" s="92">
        <f>R1032*(1-'DRE + DCF'!$AE$39)</f>
        <v>0.11703129907586902</v>
      </c>
      <c r="H1032" s="94">
        <f t="shared" si="113"/>
        <v>0.19505216512644838</v>
      </c>
      <c r="I1032" s="94">
        <f t="shared" si="114"/>
        <v>0.19505216512644838</v>
      </c>
      <c r="J1032" s="94">
        <f t="shared" si="114"/>
        <v>0.19505216512644838</v>
      </c>
      <c r="K1032" s="94">
        <f t="shared" si="114"/>
        <v>0.19505216512644838</v>
      </c>
      <c r="L1032" s="94">
        <f t="shared" si="114"/>
        <v>0.19505216512644838</v>
      </c>
      <c r="M1032" s="94">
        <f t="shared" si="114"/>
        <v>0.19505216512644838</v>
      </c>
      <c r="N1032" s="94">
        <f t="shared" si="114"/>
        <v>0.19505216512644838</v>
      </c>
      <c r="O1032" s="94">
        <f t="shared" si="114"/>
        <v>0.19505216512644838</v>
      </c>
      <c r="P1032" s="94">
        <f t="shared" si="114"/>
        <v>0.19505216512644838</v>
      </c>
      <c r="Q1032" s="94">
        <f t="shared" si="114"/>
        <v>0.19505216512644838</v>
      </c>
      <c r="R1032" s="94">
        <f t="shared" si="114"/>
        <v>0.19505216512644838</v>
      </c>
      <c r="S1032" s="93">
        <f>(1+H1032)^((5-Dashboard!$F$9)*3/12)</f>
        <v>1.0931844149668657</v>
      </c>
      <c r="T1032" s="93">
        <f t="shared" si="112"/>
        <v>1.3064124019886425</v>
      </c>
      <c r="U1032" s="93">
        <f t="shared" si="112"/>
        <v>1.5612309695445712</v>
      </c>
      <c r="V1032" s="93">
        <f t="shared" si="112"/>
        <v>1.8657524504167038</v>
      </c>
      <c r="W1032" s="93">
        <f t="shared" si="112"/>
        <v>2.2296715054604581</v>
      </c>
      <c r="X1032" s="93">
        <f t="shared" si="112"/>
        <v>2.664573760121268</v>
      </c>
      <c r="Y1032" s="93">
        <f t="shared" si="111"/>
        <v>3.1843046411720426</v>
      </c>
      <c r="Z1032" s="93">
        <f t="shared" si="111"/>
        <v>3.8054101558548474</v>
      </c>
      <c r="AA1032" s="93">
        <f t="shared" si="111"/>
        <v>4.5476636459485107</v>
      </c>
      <c r="AB1032" s="93">
        <f t="shared" si="111"/>
        <v>5.4346952863576057</v>
      </c>
      <c r="AC1032" s="95">
        <f t="shared" si="111"/>
        <v>6.4947443687641595</v>
      </c>
      <c r="AE1032" s="96"/>
    </row>
    <row r="1033" spans="3:31" ht="24.75" customHeight="1" x14ac:dyDescent="0.25">
      <c r="C1033" s="91">
        <f>ABS(E1033-Dashboard!$F$13)</f>
        <v>2.96788933893815</v>
      </c>
      <c r="D1033" s="92">
        <f t="shared" si="109"/>
        <v>0.19515216512644837</v>
      </c>
      <c r="E1033" s="93" cm="1">
        <f t="array" ref="E1033">SUM('DRE + DCF'!$S$41/TIR!S1033,'DRE + DCF'!$U$41:$AD$41/TIR!T1033:AC1033,TIR!F1033)</f>
        <v>50.587889338938147</v>
      </c>
      <c r="F1033" s="100">
        <f>'DRE + DCF'!$AE$38*'DRE + DCF'!$AE$39*(1+G1033)/(R1033-G1033)/AC1033</f>
        <v>25.669270042419598</v>
      </c>
      <c r="G1033" s="92">
        <f>R1033*(1-'DRE + DCF'!$AE$39)</f>
        <v>0.11709129907586902</v>
      </c>
      <c r="H1033" s="94">
        <f t="shared" si="113"/>
        <v>0.19515216512644837</v>
      </c>
      <c r="I1033" s="94">
        <f t="shared" si="114"/>
        <v>0.19515216512644837</v>
      </c>
      <c r="J1033" s="94">
        <f t="shared" si="114"/>
        <v>0.19515216512644837</v>
      </c>
      <c r="K1033" s="94">
        <f t="shared" si="114"/>
        <v>0.19515216512644837</v>
      </c>
      <c r="L1033" s="94">
        <f t="shared" si="114"/>
        <v>0.19515216512644837</v>
      </c>
      <c r="M1033" s="94">
        <f t="shared" si="114"/>
        <v>0.19515216512644837</v>
      </c>
      <c r="N1033" s="94">
        <f t="shared" si="114"/>
        <v>0.19515216512644837</v>
      </c>
      <c r="O1033" s="94">
        <f t="shared" si="114"/>
        <v>0.19515216512644837</v>
      </c>
      <c r="P1033" s="94">
        <f t="shared" si="114"/>
        <v>0.19515216512644837</v>
      </c>
      <c r="Q1033" s="94">
        <f t="shared" si="114"/>
        <v>0.19515216512644837</v>
      </c>
      <c r="R1033" s="94">
        <f t="shared" si="114"/>
        <v>0.19515216512644837</v>
      </c>
      <c r="S1033" s="93">
        <f>(1+H1033)^((5-Dashboard!$F$9)*3/12)</f>
        <v>1.0932301519471772</v>
      </c>
      <c r="T1033" s="93">
        <f t="shared" si="112"/>
        <v>1.306576383081185</v>
      </c>
      <c r="U1033" s="93">
        <f t="shared" si="112"/>
        <v>1.5615575931425618</v>
      </c>
      <c r="V1033" s="93">
        <f t="shared" si="112"/>
        <v>1.8662989384139781</v>
      </c>
      <c r="W1033" s="93">
        <f t="shared" si="112"/>
        <v>2.2305112170186581</v>
      </c>
      <c r="X1033" s="93">
        <f t="shared" si="112"/>
        <v>2.6658003103586783</v>
      </c>
      <c r="Y1033" s="93">
        <f t="shared" si="111"/>
        <v>3.186037012719932</v>
      </c>
      <c r="Z1033" s="93">
        <f t="shared" si="111"/>
        <v>3.8077990339252281</v>
      </c>
      <c r="AA1033" s="93">
        <f t="shared" si="111"/>
        <v>4.5508992597621347</v>
      </c>
      <c r="AB1033" s="93">
        <f t="shared" si="111"/>
        <v>5.4390171035770658</v>
      </c>
      <c r="AC1033" s="95">
        <f t="shared" si="111"/>
        <v>6.5004530674999135</v>
      </c>
      <c r="AE1033" s="96"/>
    </row>
    <row r="1034" spans="3:31" ht="24.75" customHeight="1" x14ac:dyDescent="0.25">
      <c r="C1034" s="91">
        <f>ABS(E1034-Dashboard!$F$13)</f>
        <v>2.9232161402934267</v>
      </c>
      <c r="D1034" s="92">
        <f t="shared" si="109"/>
        <v>0.19525216512644836</v>
      </c>
      <c r="E1034" s="93" cm="1">
        <f t="array" ref="E1034">SUM('DRE + DCF'!$S$41/TIR!S1034,'DRE + DCF'!$U$41:$AD$41/TIR!T1034:AC1034,TIR!F1034)</f>
        <v>50.543216140293424</v>
      </c>
      <c r="F1034" s="100">
        <f>'DRE + DCF'!$AE$38*'DRE + DCF'!$AE$39*(1+G1034)/(R1034-G1034)/AC1034</f>
        <v>25.63497079227913</v>
      </c>
      <c r="G1034" s="92">
        <f>R1034*(1-'DRE + DCF'!$AE$39)</f>
        <v>0.11715129907586901</v>
      </c>
      <c r="H1034" s="94">
        <f t="shared" si="113"/>
        <v>0.19525216512644836</v>
      </c>
      <c r="I1034" s="94">
        <f t="shared" si="114"/>
        <v>0.19525216512644836</v>
      </c>
      <c r="J1034" s="94">
        <f t="shared" si="114"/>
        <v>0.19525216512644836</v>
      </c>
      <c r="K1034" s="94">
        <f t="shared" si="114"/>
        <v>0.19525216512644836</v>
      </c>
      <c r="L1034" s="94">
        <f t="shared" si="114"/>
        <v>0.19525216512644836</v>
      </c>
      <c r="M1034" s="94">
        <f t="shared" si="114"/>
        <v>0.19525216512644836</v>
      </c>
      <c r="N1034" s="94">
        <f t="shared" si="114"/>
        <v>0.19525216512644836</v>
      </c>
      <c r="O1034" s="94">
        <f t="shared" si="114"/>
        <v>0.19525216512644836</v>
      </c>
      <c r="P1034" s="94">
        <f t="shared" si="114"/>
        <v>0.19525216512644836</v>
      </c>
      <c r="Q1034" s="94">
        <f t="shared" si="114"/>
        <v>0.19525216512644836</v>
      </c>
      <c r="R1034" s="94">
        <f t="shared" si="114"/>
        <v>0.19525216512644836</v>
      </c>
      <c r="S1034" s="93">
        <f>(1+H1034)^((5-Dashboard!$F$9)*3/12)</f>
        <v>1.0932758870140913</v>
      </c>
      <c r="T1034" s="93">
        <f t="shared" si="112"/>
        <v>1.3067403710341308</v>
      </c>
      <c r="U1034" s="93">
        <f t="shared" si="112"/>
        <v>1.5618842577366832</v>
      </c>
      <c r="V1034" s="93">
        <f t="shared" si="112"/>
        <v>1.8668455407366862</v>
      </c>
      <c r="W1034" s="93">
        <f t="shared" si="112"/>
        <v>2.2313511745221795</v>
      </c>
      <c r="X1034" s="93">
        <f t="shared" si="112"/>
        <v>2.6670273225050782</v>
      </c>
      <c r="Y1034" s="93">
        <f t="shared" si="111"/>
        <v>3.1877701816755888</v>
      </c>
      <c r="Z1034" s="93">
        <f t="shared" si="111"/>
        <v>3.8101892115732787</v>
      </c>
      <c r="AA1034" s="93">
        <f t="shared" si="111"/>
        <v>4.5541369046743965</v>
      </c>
      <c r="AB1034" s="93">
        <f t="shared" si="111"/>
        <v>5.4433419955943334</v>
      </c>
      <c r="AC1034" s="95">
        <f t="shared" si="111"/>
        <v>6.5061663057578487</v>
      </c>
      <c r="AE1034" s="96"/>
    </row>
    <row r="1035" spans="3:31" ht="24.75" customHeight="1" x14ac:dyDescent="0.25">
      <c r="C1035" s="91">
        <f>ABS(E1035-Dashboard!$F$13)</f>
        <v>2.8786041280171659</v>
      </c>
      <c r="D1035" s="92">
        <f t="shared" si="109"/>
        <v>0.19535216512644835</v>
      </c>
      <c r="E1035" s="93" cm="1">
        <f t="array" ref="E1035">SUM('DRE + DCF'!$S$41/TIR!S1035,'DRE + DCF'!$U$41:$AD$41/TIR!T1035:AC1035,TIR!F1035)</f>
        <v>50.498604128017163</v>
      </c>
      <c r="F1035" s="100">
        <f>'DRE + DCF'!$AE$38*'DRE + DCF'!$AE$39*(1+G1035)/(R1035-G1035)/AC1035</f>
        <v>25.600725895715556</v>
      </c>
      <c r="G1035" s="92">
        <f>R1035*(1-'DRE + DCF'!$AE$39)</f>
        <v>0.117211299075869</v>
      </c>
      <c r="H1035" s="94">
        <f t="shared" si="113"/>
        <v>0.19535216512644835</v>
      </c>
      <c r="I1035" s="94">
        <f t="shared" si="114"/>
        <v>0.19535216512644835</v>
      </c>
      <c r="J1035" s="94">
        <f t="shared" si="114"/>
        <v>0.19535216512644835</v>
      </c>
      <c r="K1035" s="94">
        <f t="shared" si="114"/>
        <v>0.19535216512644835</v>
      </c>
      <c r="L1035" s="94">
        <f t="shared" si="114"/>
        <v>0.19535216512644835</v>
      </c>
      <c r="M1035" s="94">
        <f t="shared" si="114"/>
        <v>0.19535216512644835</v>
      </c>
      <c r="N1035" s="94">
        <f t="shared" si="114"/>
        <v>0.19535216512644835</v>
      </c>
      <c r="O1035" s="94">
        <f t="shared" si="114"/>
        <v>0.19535216512644835</v>
      </c>
      <c r="P1035" s="94">
        <f t="shared" si="114"/>
        <v>0.19535216512644835</v>
      </c>
      <c r="Q1035" s="94">
        <f t="shared" si="114"/>
        <v>0.19535216512644835</v>
      </c>
      <c r="R1035" s="94">
        <f t="shared" si="114"/>
        <v>0.19535216512644835</v>
      </c>
      <c r="S1035" s="93">
        <f>(1+H1035)^((5-Dashboard!$F$9)*3/12)</f>
        <v>1.0933216201678482</v>
      </c>
      <c r="T1035" s="93">
        <f t="shared" si="112"/>
        <v>1.3069043658471935</v>
      </c>
      <c r="U1035" s="93">
        <f t="shared" si="112"/>
        <v>1.5622109633286505</v>
      </c>
      <c r="V1035" s="93">
        <f t="shared" si="112"/>
        <v>1.8673922573991768</v>
      </c>
      <c r="W1035" s="93">
        <f t="shared" si="112"/>
        <v>2.2321913780224718</v>
      </c>
      <c r="X1035" s="93">
        <f t="shared" si="112"/>
        <v>2.6682547966957517</v>
      </c>
      <c r="Y1035" s="93">
        <f t="shared" si="111"/>
        <v>3.1895041483392976</v>
      </c>
      <c r="Z1035" s="93">
        <f t="shared" si="111"/>
        <v>3.8125806893971679</v>
      </c>
      <c r="AA1035" s="93">
        <f t="shared" si="111"/>
        <v>4.5573765817901917</v>
      </c>
      <c r="AB1035" s="93">
        <f t="shared" si="111"/>
        <v>5.4476699643394779</v>
      </c>
      <c r="AC1035" s="95">
        <f t="shared" si="111"/>
        <v>6.5118840867675161</v>
      </c>
      <c r="AE1035" s="96"/>
    </row>
    <row r="1036" spans="3:31" ht="24.75" customHeight="1" x14ac:dyDescent="0.25">
      <c r="C1036" s="91">
        <f>ABS(E1036-Dashboard!$F$13)</f>
        <v>2.8340531939377414</v>
      </c>
      <c r="D1036" s="92">
        <f t="shared" si="109"/>
        <v>0.19545216512644834</v>
      </c>
      <c r="E1036" s="93" cm="1">
        <f t="array" ref="E1036">SUM('DRE + DCF'!$S$41/TIR!S1036,'DRE + DCF'!$U$41:$AD$41/TIR!T1036:AC1036,TIR!F1036)</f>
        <v>50.454053193937739</v>
      </c>
      <c r="F1036" s="100">
        <f>'DRE + DCF'!$AE$38*'DRE + DCF'!$AE$39*(1+G1036)/(R1036-G1036)/AC1036</f>
        <v>25.566535250162932</v>
      </c>
      <c r="G1036" s="92">
        <f>R1036*(1-'DRE + DCF'!$AE$39)</f>
        <v>0.117271299075869</v>
      </c>
      <c r="H1036" s="94">
        <f t="shared" si="113"/>
        <v>0.19545216512644834</v>
      </c>
      <c r="I1036" s="94">
        <f t="shared" si="114"/>
        <v>0.19545216512644834</v>
      </c>
      <c r="J1036" s="94">
        <f t="shared" si="114"/>
        <v>0.19545216512644834</v>
      </c>
      <c r="K1036" s="94">
        <f t="shared" si="114"/>
        <v>0.19545216512644834</v>
      </c>
      <c r="L1036" s="94">
        <f t="shared" si="114"/>
        <v>0.19545216512644834</v>
      </c>
      <c r="M1036" s="94">
        <f t="shared" si="114"/>
        <v>0.19545216512644834</v>
      </c>
      <c r="N1036" s="94">
        <f t="shared" si="114"/>
        <v>0.19545216512644834</v>
      </c>
      <c r="O1036" s="94">
        <f t="shared" si="114"/>
        <v>0.19545216512644834</v>
      </c>
      <c r="P1036" s="94">
        <f t="shared" si="114"/>
        <v>0.19545216512644834</v>
      </c>
      <c r="Q1036" s="94">
        <f t="shared" si="114"/>
        <v>0.19545216512644834</v>
      </c>
      <c r="R1036" s="94">
        <f t="shared" si="114"/>
        <v>0.19545216512644834</v>
      </c>
      <c r="S1036" s="93">
        <f>(1+H1036)^((5-Dashboard!$F$9)*3/12)</f>
        <v>1.0933673514086875</v>
      </c>
      <c r="T1036" s="93">
        <f t="shared" si="112"/>
        <v>1.3070683675200856</v>
      </c>
      <c r="U1036" s="93">
        <f t="shared" si="112"/>
        <v>1.5625377099201785</v>
      </c>
      <c r="V1036" s="93">
        <f t="shared" si="112"/>
        <v>1.8679390884157996</v>
      </c>
      <c r="W1036" s="93">
        <f t="shared" si="112"/>
        <v>2.2330318275709917</v>
      </c>
      <c r="X1036" s="93">
        <f t="shared" si="112"/>
        <v>2.6694827330660118</v>
      </c>
      <c r="Y1036" s="93">
        <f t="shared" si="111"/>
        <v>3.1912389130114325</v>
      </c>
      <c r="Z1036" s="93">
        <f t="shared" si="111"/>
        <v>3.8149734679952902</v>
      </c>
      <c r="AA1036" s="93">
        <f t="shared" si="111"/>
        <v>4.560618292214925</v>
      </c>
      <c r="AB1036" s="93">
        <f t="shared" si="111"/>
        <v>5.4520010117436168</v>
      </c>
      <c r="AC1036" s="95">
        <f t="shared" si="111"/>
        <v>6.5176064137604932</v>
      </c>
      <c r="AE1036" s="96"/>
    </row>
    <row r="1037" spans="3:31" ht="24.75" customHeight="1" x14ac:dyDescent="0.25">
      <c r="C1037" s="91">
        <f>ABS(E1037-Dashboard!$F$13)</f>
        <v>2.7895632301193061</v>
      </c>
      <c r="D1037" s="92">
        <f t="shared" si="109"/>
        <v>0.19555216512644832</v>
      </c>
      <c r="E1037" s="93" cm="1">
        <f t="array" ref="E1037">SUM('DRE + DCF'!$S$41/TIR!S1037,'DRE + DCF'!$U$41:$AD$41/TIR!T1037:AC1037,TIR!F1037)</f>
        <v>50.409563230119304</v>
      </c>
      <c r="F1037" s="100">
        <f>'DRE + DCF'!$AE$38*'DRE + DCF'!$AE$39*(1+G1037)/(R1037-G1037)/AC1037</f>
        <v>25.532398753285779</v>
      </c>
      <c r="G1037" s="92">
        <f>R1037*(1-'DRE + DCF'!$AE$39)</f>
        <v>0.11733129907586899</v>
      </c>
      <c r="H1037" s="94">
        <f t="shared" si="113"/>
        <v>0.19555216512644832</v>
      </c>
      <c r="I1037" s="94">
        <f t="shared" si="114"/>
        <v>0.19555216512644832</v>
      </c>
      <c r="J1037" s="94">
        <f t="shared" si="114"/>
        <v>0.19555216512644832</v>
      </c>
      <c r="K1037" s="94">
        <f t="shared" si="114"/>
        <v>0.19555216512644832</v>
      </c>
      <c r="L1037" s="94">
        <f t="shared" si="114"/>
        <v>0.19555216512644832</v>
      </c>
      <c r="M1037" s="94">
        <f t="shared" si="114"/>
        <v>0.19555216512644832</v>
      </c>
      <c r="N1037" s="94">
        <f t="shared" si="114"/>
        <v>0.19555216512644832</v>
      </c>
      <c r="O1037" s="94">
        <f t="shared" si="114"/>
        <v>0.19555216512644832</v>
      </c>
      <c r="P1037" s="94">
        <f t="shared" si="114"/>
        <v>0.19555216512644832</v>
      </c>
      <c r="Q1037" s="94">
        <f t="shared" si="114"/>
        <v>0.19555216512644832</v>
      </c>
      <c r="R1037" s="94">
        <f t="shared" si="114"/>
        <v>0.19555216512644832</v>
      </c>
      <c r="S1037" s="93">
        <f>(1+H1037)^((5-Dashboard!$F$9)*3/12)</f>
        <v>1.0934130807368496</v>
      </c>
      <c r="T1037" s="93">
        <f t="shared" si="112"/>
        <v>1.3072323760525206</v>
      </c>
      <c r="U1037" s="93">
        <f t="shared" si="112"/>
        <v>1.5628644975129824</v>
      </c>
      <c r="V1037" s="93">
        <f t="shared" si="112"/>
        <v>1.8684860338009046</v>
      </c>
      <c r="W1037" s="93">
        <f t="shared" si="112"/>
        <v>2.2338725232192016</v>
      </c>
      <c r="X1037" s="93">
        <f t="shared" si="112"/>
        <v>2.6707111317511987</v>
      </c>
      <c r="Y1037" s="93">
        <f t="shared" si="111"/>
        <v>3.1929744759924525</v>
      </c>
      <c r="Z1037" s="93">
        <f t="shared" si="111"/>
        <v>3.817367547966263</v>
      </c>
      <c r="AA1037" s="93">
        <f t="shared" si="111"/>
        <v>4.5638620370545064</v>
      </c>
      <c r="AB1037" s="93">
        <f t="shared" si="111"/>
        <v>5.4563351397389175</v>
      </c>
      <c r="AC1037" s="95">
        <f t="shared" si="111"/>
        <v>6.5233332899703846</v>
      </c>
      <c r="AE1037" s="96"/>
    </row>
    <row r="1038" spans="3:31" ht="24.75" customHeight="1" x14ac:dyDescent="0.25">
      <c r="C1038" s="91">
        <f>ABS(E1038-Dashboard!$F$13)</f>
        <v>2.745134128861217</v>
      </c>
      <c r="D1038" s="92">
        <f t="shared" si="109"/>
        <v>0.19565216512644831</v>
      </c>
      <c r="E1038" s="93" cm="1">
        <f t="array" ref="E1038">SUM('DRE + DCF'!$S$41/TIR!S1038,'DRE + DCF'!$U$41:$AD$41/TIR!T1038:AC1038,TIR!F1038)</f>
        <v>50.365134128861214</v>
      </c>
      <c r="F1038" s="100">
        <f>'DRE + DCF'!$AE$38*'DRE + DCF'!$AE$39*(1+G1038)/(R1038-G1038)/AC1038</f>
        <v>25.498316302978498</v>
      </c>
      <c r="G1038" s="92">
        <f>R1038*(1-'DRE + DCF'!$AE$39)</f>
        <v>0.11739129907586898</v>
      </c>
      <c r="H1038" s="94">
        <f t="shared" si="113"/>
        <v>0.19565216512644831</v>
      </c>
      <c r="I1038" s="94">
        <f t="shared" si="114"/>
        <v>0.19565216512644831</v>
      </c>
      <c r="J1038" s="94">
        <f t="shared" si="114"/>
        <v>0.19565216512644831</v>
      </c>
      <c r="K1038" s="94">
        <f t="shared" si="114"/>
        <v>0.19565216512644831</v>
      </c>
      <c r="L1038" s="94">
        <f t="shared" si="114"/>
        <v>0.19565216512644831</v>
      </c>
      <c r="M1038" s="94">
        <f t="shared" si="114"/>
        <v>0.19565216512644831</v>
      </c>
      <c r="N1038" s="94">
        <f t="shared" si="114"/>
        <v>0.19565216512644831</v>
      </c>
      <c r="O1038" s="94">
        <f t="shared" si="114"/>
        <v>0.19565216512644831</v>
      </c>
      <c r="P1038" s="94">
        <f t="shared" si="114"/>
        <v>0.19565216512644831</v>
      </c>
      <c r="Q1038" s="94">
        <f t="shared" si="114"/>
        <v>0.19565216512644831</v>
      </c>
      <c r="R1038" s="94">
        <f t="shared" si="114"/>
        <v>0.19565216512644831</v>
      </c>
      <c r="S1038" s="93">
        <f>(1+H1038)^((5-Dashboard!$F$9)*3/12)</f>
        <v>1.0934588081525742</v>
      </c>
      <c r="T1038" s="93">
        <f t="shared" si="112"/>
        <v>1.307396391444211</v>
      </c>
      <c r="U1038" s="93">
        <f t="shared" si="112"/>
        <v>1.5631913261087764</v>
      </c>
      <c r="V1038" s="93">
        <f t="shared" si="112"/>
        <v>1.8690330935688424</v>
      </c>
      <c r="W1038" s="93">
        <f t="shared" si="112"/>
        <v>2.23471346501857</v>
      </c>
      <c r="X1038" s="93">
        <f t="shared" si="112"/>
        <v>2.6719399928866805</v>
      </c>
      <c r="Y1038" s="93">
        <f t="shared" si="111"/>
        <v>3.1947108375829063</v>
      </c>
      <c r="Z1038" s="93">
        <f t="shared" si="111"/>
        <v>3.8197629299089306</v>
      </c>
      <c r="AA1038" s="93">
        <f t="shared" si="111"/>
        <v>4.5671078174153585</v>
      </c>
      <c r="AB1038" s="93">
        <f t="shared" si="111"/>
        <v>5.4606723502586005</v>
      </c>
      <c r="AC1038" s="95">
        <f t="shared" si="111"/>
        <v>6.5290647186328261</v>
      </c>
      <c r="AE1038" s="96"/>
    </row>
    <row r="1039" spans="3:31" ht="24.75" customHeight="1" x14ac:dyDescent="0.25">
      <c r="C1039" s="91">
        <f>ABS(E1039-Dashboard!$F$13)</f>
        <v>2.7007657826973741</v>
      </c>
      <c r="D1039" s="92">
        <f t="shared" ref="D1039:D1102" si="115">D1038+0.0001</f>
        <v>0.1957521651264483</v>
      </c>
      <c r="E1039" s="93" cm="1">
        <f t="array" ref="E1039">SUM('DRE + DCF'!$S$41/TIR!S1039,'DRE + DCF'!$U$41:$AD$41/TIR!T1039:AC1039,TIR!F1039)</f>
        <v>50.320765782697372</v>
      </c>
      <c r="F1039" s="100">
        <f>'DRE + DCF'!$AE$38*'DRE + DCF'!$AE$39*(1+G1039)/(R1039-G1039)/AC1039</f>
        <v>25.464287797364701</v>
      </c>
      <c r="G1039" s="92">
        <f>R1039*(1-'DRE + DCF'!$AE$39)</f>
        <v>0.11745129907586897</v>
      </c>
      <c r="H1039" s="94">
        <f t="shared" si="113"/>
        <v>0.1957521651264483</v>
      </c>
      <c r="I1039" s="94">
        <f t="shared" si="114"/>
        <v>0.1957521651264483</v>
      </c>
      <c r="J1039" s="94">
        <f t="shared" si="114"/>
        <v>0.1957521651264483</v>
      </c>
      <c r="K1039" s="94">
        <f t="shared" si="114"/>
        <v>0.1957521651264483</v>
      </c>
      <c r="L1039" s="94">
        <f t="shared" si="114"/>
        <v>0.1957521651264483</v>
      </c>
      <c r="M1039" s="94">
        <f t="shared" si="114"/>
        <v>0.1957521651264483</v>
      </c>
      <c r="N1039" s="94">
        <f t="shared" si="114"/>
        <v>0.1957521651264483</v>
      </c>
      <c r="O1039" s="94">
        <f t="shared" si="114"/>
        <v>0.1957521651264483</v>
      </c>
      <c r="P1039" s="94">
        <f t="shared" si="114"/>
        <v>0.1957521651264483</v>
      </c>
      <c r="Q1039" s="94">
        <f t="shared" si="114"/>
        <v>0.1957521651264483</v>
      </c>
      <c r="R1039" s="94">
        <f t="shared" si="114"/>
        <v>0.1957521651264483</v>
      </c>
      <c r="S1039" s="93">
        <f>(1+H1039)^((5-Dashboard!$F$9)*3/12)</f>
        <v>1.0935045336561016</v>
      </c>
      <c r="T1039" s="93">
        <f t="shared" si="112"/>
        <v>1.3075604136948704</v>
      </c>
      <c r="U1039" s="93">
        <f t="shared" si="112"/>
        <v>1.5635181957092756</v>
      </c>
      <c r="V1039" s="93">
        <f t="shared" si="112"/>
        <v>1.8695802677339641</v>
      </c>
      <c r="W1039" s="93">
        <f t="shared" si="112"/>
        <v>2.2355546530205723</v>
      </c>
      <c r="X1039" s="93">
        <f t="shared" si="112"/>
        <v>2.6731693166078552</v>
      </c>
      <c r="Y1039" s="93">
        <f t="shared" si="111"/>
        <v>3.1964479980834306</v>
      </c>
      <c r="Z1039" s="93">
        <f t="shared" si="111"/>
        <v>3.8221596144223633</v>
      </c>
      <c r="AA1039" s="93">
        <f t="shared" si="111"/>
        <v>4.5703556344044118</v>
      </c>
      <c r="AB1039" s="93">
        <f t="shared" si="111"/>
        <v>5.4650126452369374</v>
      </c>
      <c r="AC1039" s="95">
        <f t="shared" si="111"/>
        <v>6.5348007029854855</v>
      </c>
      <c r="AE1039" s="96"/>
    </row>
    <row r="1040" spans="3:31" ht="24.75" customHeight="1" x14ac:dyDescent="0.25">
      <c r="C1040" s="91">
        <f>ABS(E1040-Dashboard!$F$13)</f>
        <v>2.6564580843956236</v>
      </c>
      <c r="D1040" s="92">
        <f t="shared" si="115"/>
        <v>0.19585216512644829</v>
      </c>
      <c r="E1040" s="93" cm="1">
        <f t="array" ref="E1040">SUM('DRE + DCF'!$S$41/TIR!S1040,'DRE + DCF'!$U$41:$AD$41/TIR!T1040:AC1040,TIR!F1040)</f>
        <v>50.276458084395621</v>
      </c>
      <c r="F1040" s="100">
        <f>'DRE + DCF'!$AE$38*'DRE + DCF'!$AE$39*(1+G1040)/(R1040-G1040)/AC1040</f>
        <v>25.430313134796648</v>
      </c>
      <c r="G1040" s="92">
        <f>R1040*(1-'DRE + DCF'!$AE$39)</f>
        <v>0.11751129907586896</v>
      </c>
      <c r="H1040" s="94">
        <f t="shared" si="113"/>
        <v>0.19585216512644829</v>
      </c>
      <c r="I1040" s="94">
        <f t="shared" si="114"/>
        <v>0.19585216512644829</v>
      </c>
      <c r="J1040" s="94">
        <f t="shared" si="114"/>
        <v>0.19585216512644829</v>
      </c>
      <c r="K1040" s="94">
        <f t="shared" si="114"/>
        <v>0.19585216512644829</v>
      </c>
      <c r="L1040" s="94">
        <f t="shared" si="114"/>
        <v>0.19585216512644829</v>
      </c>
      <c r="M1040" s="94">
        <f t="shared" si="114"/>
        <v>0.19585216512644829</v>
      </c>
      <c r="N1040" s="94">
        <f t="shared" si="114"/>
        <v>0.19585216512644829</v>
      </c>
      <c r="O1040" s="94">
        <f t="shared" si="114"/>
        <v>0.19585216512644829</v>
      </c>
      <c r="P1040" s="94">
        <f t="shared" si="114"/>
        <v>0.19585216512644829</v>
      </c>
      <c r="Q1040" s="94">
        <f t="shared" si="114"/>
        <v>0.19585216512644829</v>
      </c>
      <c r="R1040" s="94">
        <f t="shared" si="114"/>
        <v>0.19585216512644829</v>
      </c>
      <c r="S1040" s="93">
        <f>(1+H1040)^((5-Dashboard!$F$9)*3/12)</f>
        <v>1.0935502572476714</v>
      </c>
      <c r="T1040" s="93">
        <f t="shared" si="112"/>
        <v>1.3077244428042123</v>
      </c>
      <c r="U1040" s="93">
        <f t="shared" si="112"/>
        <v>1.5638451063161953</v>
      </c>
      <c r="V1040" s="93">
        <f t="shared" si="112"/>
        <v>1.8701275563106228</v>
      </c>
      <c r="W1040" s="93">
        <f t="shared" si="112"/>
        <v>2.2363960872766921</v>
      </c>
      <c r="X1040" s="93">
        <f t="shared" si="112"/>
        <v>2.6743991030501495</v>
      </c>
      <c r="Y1040" s="93">
        <f t="shared" si="111"/>
        <v>3.1981859577947525</v>
      </c>
      <c r="Z1040" s="93">
        <f t="shared" si="111"/>
        <v>3.824557602105858</v>
      </c>
      <c r="AA1040" s="93">
        <f t="shared" si="111"/>
        <v>4.5736054891291076</v>
      </c>
      <c r="AB1040" s="93">
        <f t="shared" si="111"/>
        <v>5.4693560266092511</v>
      </c>
      <c r="AC1040" s="95">
        <f t="shared" si="111"/>
        <v>6.5405412462680612</v>
      </c>
      <c r="AE1040" s="96"/>
    </row>
    <row r="1041" spans="3:31" ht="24.75" customHeight="1" x14ac:dyDescent="0.25">
      <c r="C1041" s="91">
        <f>ABS(E1041-Dashboard!$F$13)</f>
        <v>2.6122109269571894</v>
      </c>
      <c r="D1041" s="92">
        <f t="shared" si="115"/>
        <v>0.19595216512644828</v>
      </c>
      <c r="E1041" s="93" cm="1">
        <f t="array" ref="E1041">SUM('DRE + DCF'!$S$41/TIR!S1041,'DRE + DCF'!$U$41:$AD$41/TIR!T1041:AC1041,TIR!F1041)</f>
        <v>50.232210926957187</v>
      </c>
      <c r="F1041" s="100">
        <f>'DRE + DCF'!$AE$38*'DRE + DCF'!$AE$39*(1+G1041)/(R1041-G1041)/AC1041</f>
        <v>25.396392213854647</v>
      </c>
      <c r="G1041" s="92">
        <f>R1041*(1-'DRE + DCF'!$AE$39)</f>
        <v>0.11757129907586897</v>
      </c>
      <c r="H1041" s="94">
        <f t="shared" si="113"/>
        <v>0.19595216512644828</v>
      </c>
      <c r="I1041" s="94">
        <f t="shared" si="114"/>
        <v>0.19595216512644828</v>
      </c>
      <c r="J1041" s="94">
        <f t="shared" si="114"/>
        <v>0.19595216512644828</v>
      </c>
      <c r="K1041" s="94">
        <f t="shared" si="114"/>
        <v>0.19595216512644828</v>
      </c>
      <c r="L1041" s="94">
        <f t="shared" si="114"/>
        <v>0.19595216512644828</v>
      </c>
      <c r="M1041" s="94">
        <f t="shared" si="114"/>
        <v>0.19595216512644828</v>
      </c>
      <c r="N1041" s="94">
        <f t="shared" si="114"/>
        <v>0.19595216512644828</v>
      </c>
      <c r="O1041" s="94">
        <f t="shared" si="114"/>
        <v>0.19595216512644828</v>
      </c>
      <c r="P1041" s="94">
        <f t="shared" si="114"/>
        <v>0.19595216512644828</v>
      </c>
      <c r="Q1041" s="94">
        <f t="shared" si="114"/>
        <v>0.19595216512644828</v>
      </c>
      <c r="R1041" s="94">
        <f t="shared" si="114"/>
        <v>0.19595216512644828</v>
      </c>
      <c r="S1041" s="93">
        <f>(1+H1041)^((5-Dashboard!$F$9)*3/12)</f>
        <v>1.0935959789275234</v>
      </c>
      <c r="T1041" s="93">
        <f t="shared" si="112"/>
        <v>1.3078884787719491</v>
      </c>
      <c r="U1041" s="93">
        <f t="shared" si="112"/>
        <v>1.5641720579312492</v>
      </c>
      <c r="V1041" s="93">
        <f t="shared" si="112"/>
        <v>1.8706749593131697</v>
      </c>
      <c r="W1041" s="93">
        <f t="shared" si="112"/>
        <v>2.2372377678384159</v>
      </c>
      <c r="X1041" s="93">
        <f t="shared" si="112"/>
        <v>2.6756293523490156</v>
      </c>
      <c r="Y1041" s="93">
        <f t="shared" si="111"/>
        <v>3.1999247170176814</v>
      </c>
      <c r="Z1041" s="93">
        <f t="shared" si="111"/>
        <v>3.8269568935589331</v>
      </c>
      <c r="AA1041" s="93">
        <f t="shared" si="111"/>
        <v>4.5768573826973924</v>
      </c>
      <c r="AB1041" s="93">
        <f t="shared" si="111"/>
        <v>5.4737024963119154</v>
      </c>
      <c r="AC1041" s="95">
        <f t="shared" si="111"/>
        <v>6.5462863517222791</v>
      </c>
      <c r="AE1041" s="96"/>
    </row>
    <row r="1042" spans="3:31" ht="24.75" customHeight="1" x14ac:dyDescent="0.25">
      <c r="C1042" s="91">
        <f>ABS(E1042-Dashboard!$F$13)</f>
        <v>2.5680242036159697</v>
      </c>
      <c r="D1042" s="92">
        <f t="shared" si="115"/>
        <v>0.19605216512644827</v>
      </c>
      <c r="E1042" s="93" cm="1">
        <f t="array" ref="E1042">SUM('DRE + DCF'!$S$41/TIR!S1042,'DRE + DCF'!$U$41:$AD$41/TIR!T1042:AC1042,TIR!F1042)</f>
        <v>50.188024203615967</v>
      </c>
      <c r="F1042" s="100">
        <f>'DRE + DCF'!$AE$38*'DRE + DCF'!$AE$39*(1+G1042)/(R1042-G1042)/AC1042</f>
        <v>25.362524933346375</v>
      </c>
      <c r="G1042" s="92">
        <f>R1042*(1-'DRE + DCF'!$AE$39)</f>
        <v>0.11763129907586896</v>
      </c>
      <c r="H1042" s="94">
        <f t="shared" si="113"/>
        <v>0.19605216512644827</v>
      </c>
      <c r="I1042" s="94">
        <f t="shared" si="114"/>
        <v>0.19605216512644827</v>
      </c>
      <c r="J1042" s="94">
        <f t="shared" si="114"/>
        <v>0.19605216512644827</v>
      </c>
      <c r="K1042" s="94">
        <f t="shared" si="114"/>
        <v>0.19605216512644827</v>
      </c>
      <c r="L1042" s="94">
        <f t="shared" si="114"/>
        <v>0.19605216512644827</v>
      </c>
      <c r="M1042" s="94">
        <f t="shared" si="114"/>
        <v>0.19605216512644827</v>
      </c>
      <c r="N1042" s="94">
        <f t="shared" si="114"/>
        <v>0.19605216512644827</v>
      </c>
      <c r="O1042" s="94">
        <f t="shared" si="114"/>
        <v>0.19605216512644827</v>
      </c>
      <c r="P1042" s="94">
        <f t="shared" si="114"/>
        <v>0.19605216512644827</v>
      </c>
      <c r="Q1042" s="94">
        <f t="shared" si="114"/>
        <v>0.19605216512644827</v>
      </c>
      <c r="R1042" s="94">
        <f t="shared" si="114"/>
        <v>0.19605216512644827</v>
      </c>
      <c r="S1042" s="93">
        <f>(1+H1042)^((5-Dashboard!$F$9)*3/12)</f>
        <v>1.0936416986958974</v>
      </c>
      <c r="T1042" s="93">
        <f t="shared" si="112"/>
        <v>1.3080525215977947</v>
      </c>
      <c r="U1042" s="93">
        <f t="shared" si="112"/>
        <v>1.5644990505561525</v>
      </c>
      <c r="V1042" s="93">
        <f t="shared" si="112"/>
        <v>1.8712224767559587</v>
      </c>
      <c r="W1042" s="93">
        <f t="shared" si="112"/>
        <v>2.2380796947572392</v>
      </c>
      <c r="X1042" s="93">
        <f t="shared" si="112"/>
        <v>2.6768600646399361</v>
      </c>
      <c r="Y1042" s="93">
        <f t="shared" si="111"/>
        <v>3.2016642760531195</v>
      </c>
      <c r="Z1042" s="93">
        <f t="shared" si="111"/>
        <v>3.8293574893813358</v>
      </c>
      <c r="AA1042" s="93">
        <f t="shared" si="111"/>
        <v>4.5801113162177263</v>
      </c>
      <c r="AB1042" s="93">
        <f t="shared" si="111"/>
        <v>5.4780520562823583</v>
      </c>
      <c r="AC1042" s="95">
        <f t="shared" si="111"/>
        <v>6.5520360225919063</v>
      </c>
      <c r="AE1042" s="96"/>
    </row>
    <row r="1043" spans="3:31" ht="24.75" customHeight="1" x14ac:dyDescent="0.25">
      <c r="C1043" s="91">
        <f>ABS(E1043-Dashboard!$F$13)</f>
        <v>2.5238978078380043</v>
      </c>
      <c r="D1043" s="92">
        <f t="shared" si="115"/>
        <v>0.19615216512644826</v>
      </c>
      <c r="E1043" s="93" cm="1">
        <f t="array" ref="E1043">SUM('DRE + DCF'!$S$41/TIR!S1043,'DRE + DCF'!$U$41:$AD$41/TIR!T1043:AC1043,TIR!F1043)</f>
        <v>50.143897807838002</v>
      </c>
      <c r="F1043" s="100">
        <f>'DRE + DCF'!$AE$38*'DRE + DCF'!$AE$39*(1+G1043)/(R1043-G1043)/AC1043</f>
        <v>25.328711192306365</v>
      </c>
      <c r="G1043" s="92">
        <f>R1043*(1-'DRE + DCF'!$AE$39)</f>
        <v>0.11769129907586895</v>
      </c>
      <c r="H1043" s="94">
        <f t="shared" si="113"/>
        <v>0.19615216512644826</v>
      </c>
      <c r="I1043" s="94">
        <f t="shared" si="114"/>
        <v>0.19615216512644826</v>
      </c>
      <c r="J1043" s="94">
        <f t="shared" si="114"/>
        <v>0.19615216512644826</v>
      </c>
      <c r="K1043" s="94">
        <f t="shared" si="114"/>
        <v>0.19615216512644826</v>
      </c>
      <c r="L1043" s="94">
        <f t="shared" si="114"/>
        <v>0.19615216512644826</v>
      </c>
      <c r="M1043" s="94">
        <f t="shared" si="114"/>
        <v>0.19615216512644826</v>
      </c>
      <c r="N1043" s="94">
        <f t="shared" si="114"/>
        <v>0.19615216512644826</v>
      </c>
      <c r="O1043" s="94">
        <f t="shared" si="114"/>
        <v>0.19615216512644826</v>
      </c>
      <c r="P1043" s="94">
        <f t="shared" si="114"/>
        <v>0.19615216512644826</v>
      </c>
      <c r="Q1043" s="94">
        <f t="shared" si="114"/>
        <v>0.19615216512644826</v>
      </c>
      <c r="R1043" s="94">
        <f t="shared" si="114"/>
        <v>0.19615216512644826</v>
      </c>
      <c r="S1043" s="93">
        <f>(1+H1043)^((5-Dashboard!$F$9)*3/12)</f>
        <v>1.0936874165530333</v>
      </c>
      <c r="T1043" s="93">
        <f t="shared" si="112"/>
        <v>1.3082165712814624</v>
      </c>
      <c r="U1043" s="93">
        <f t="shared" si="112"/>
        <v>1.5648260841926196</v>
      </c>
      <c r="V1043" s="93">
        <f t="shared" si="112"/>
        <v>1.8717701086533436</v>
      </c>
      <c r="W1043" s="93">
        <f t="shared" si="112"/>
        <v>2.2389218680846641</v>
      </c>
      <c r="X1043" s="93">
        <f t="shared" si="112"/>
        <v>2.6780912400584231</v>
      </c>
      <c r="Y1043" s="93">
        <f t="shared" si="111"/>
        <v>3.2034046352020571</v>
      </c>
      <c r="Z1043" s="93">
        <f t="shared" si="111"/>
        <v>3.8317593901730405</v>
      </c>
      <c r="AA1043" s="93">
        <f t="shared" si="111"/>
        <v>4.5833672907990808</v>
      </c>
      <c r="AB1043" s="93">
        <f t="shared" si="111"/>
        <v>5.4824047084590637</v>
      </c>
      <c r="AC1043" s="95">
        <f t="shared" si="111"/>
        <v>6.5577902621227429</v>
      </c>
      <c r="AE1043" s="96"/>
    </row>
    <row r="1044" spans="3:31" ht="24.75" customHeight="1" x14ac:dyDescent="0.25">
      <c r="C1044" s="91">
        <f>ABS(E1044-Dashboard!$F$13)</f>
        <v>2.4798316333208206</v>
      </c>
      <c r="D1044" s="92">
        <f t="shared" si="115"/>
        <v>0.19625216512644825</v>
      </c>
      <c r="E1044" s="93" cm="1">
        <f t="array" ref="E1044">SUM('DRE + DCF'!$S$41/TIR!S1044,'DRE + DCF'!$U$41:$AD$41/TIR!T1044:AC1044,TIR!F1044)</f>
        <v>50.099831633320818</v>
      </c>
      <c r="F1044" s="100">
        <f>'DRE + DCF'!$AE$38*'DRE + DCF'!$AE$39*(1+G1044)/(R1044-G1044)/AC1044</f>
        <v>25.294950889995356</v>
      </c>
      <c r="G1044" s="92">
        <f>R1044*(1-'DRE + DCF'!$AE$39)</f>
        <v>0.11775129907586894</v>
      </c>
      <c r="H1044" s="94">
        <f t="shared" si="113"/>
        <v>0.19625216512644825</v>
      </c>
      <c r="I1044" s="94">
        <f t="shared" si="114"/>
        <v>0.19625216512644825</v>
      </c>
      <c r="J1044" s="94">
        <f t="shared" si="114"/>
        <v>0.19625216512644825</v>
      </c>
      <c r="K1044" s="94">
        <f t="shared" si="114"/>
        <v>0.19625216512644825</v>
      </c>
      <c r="L1044" s="94">
        <f t="shared" si="114"/>
        <v>0.19625216512644825</v>
      </c>
      <c r="M1044" s="94">
        <f t="shared" si="114"/>
        <v>0.19625216512644825</v>
      </c>
      <c r="N1044" s="94">
        <f t="shared" si="114"/>
        <v>0.19625216512644825</v>
      </c>
      <c r="O1044" s="94">
        <f t="shared" si="114"/>
        <v>0.19625216512644825</v>
      </c>
      <c r="P1044" s="94">
        <f t="shared" si="114"/>
        <v>0.19625216512644825</v>
      </c>
      <c r="Q1044" s="94">
        <f t="shared" si="114"/>
        <v>0.19625216512644825</v>
      </c>
      <c r="R1044" s="94">
        <f t="shared" si="114"/>
        <v>0.19625216512644825</v>
      </c>
      <c r="S1044" s="93">
        <f>(1+H1044)^((5-Dashboard!$F$9)*3/12)</f>
        <v>1.0937331324991706</v>
      </c>
      <c r="T1044" s="93">
        <f t="shared" si="112"/>
        <v>1.3083806278226653</v>
      </c>
      <c r="U1044" s="93">
        <f t="shared" si="112"/>
        <v>1.5651531588423648</v>
      </c>
      <c r="V1044" s="93">
        <f t="shared" si="112"/>
        <v>1.8723178550196786</v>
      </c>
      <c r="W1044" s="93">
        <f t="shared" si="112"/>
        <v>2.2397642878721977</v>
      </c>
      <c r="X1044" s="93">
        <f t="shared" si="112"/>
        <v>2.6793228787400141</v>
      </c>
      <c r="Y1044" s="93">
        <f t="shared" si="111"/>
        <v>3.2051457947655697</v>
      </c>
      <c r="Z1044" s="93">
        <f t="shared" si="111"/>
        <v>3.8341625965342434</v>
      </c>
      <c r="AA1044" s="93">
        <f t="shared" si="111"/>
        <v>4.5866253075509329</v>
      </c>
      <c r="AB1044" s="93">
        <f t="shared" si="111"/>
        <v>5.4867604547815647</v>
      </c>
      <c r="AC1044" s="95">
        <f t="shared" si="111"/>
        <v>6.5635490735626218</v>
      </c>
      <c r="AE1044" s="96"/>
    </row>
    <row r="1045" spans="3:31" ht="24.75" customHeight="1" x14ac:dyDescent="0.25">
      <c r="C1045" s="91">
        <f>ABS(E1045-Dashboard!$F$13)</f>
        <v>2.4358255739929078</v>
      </c>
      <c r="D1045" s="92">
        <f t="shared" si="115"/>
        <v>0.19635216512644824</v>
      </c>
      <c r="E1045" s="93" cm="1">
        <f t="array" ref="E1045">SUM('DRE + DCF'!$S$41/TIR!S1045,'DRE + DCF'!$U$41:$AD$41/TIR!T1045:AC1045,TIR!F1045)</f>
        <v>50.055825573992905</v>
      </c>
      <c r="F1045" s="100">
        <f>'DRE + DCF'!$AE$38*'DRE + DCF'!$AE$39*(1+G1045)/(R1045-G1045)/AC1045</f>
        <v>25.261243925899709</v>
      </c>
      <c r="G1045" s="92">
        <f>R1045*(1-'DRE + DCF'!$AE$39)</f>
        <v>0.11781129907586893</v>
      </c>
      <c r="H1045" s="94">
        <f t="shared" si="113"/>
        <v>0.19635216512644824</v>
      </c>
      <c r="I1045" s="94">
        <f t="shared" si="114"/>
        <v>0.19635216512644824</v>
      </c>
      <c r="J1045" s="94">
        <f t="shared" si="114"/>
        <v>0.19635216512644824</v>
      </c>
      <c r="K1045" s="94">
        <f t="shared" si="114"/>
        <v>0.19635216512644824</v>
      </c>
      <c r="L1045" s="94">
        <f t="shared" ref="I1045:R1070" si="116">$D1045</f>
        <v>0.19635216512644824</v>
      </c>
      <c r="M1045" s="94">
        <f t="shared" si="116"/>
        <v>0.19635216512644824</v>
      </c>
      <c r="N1045" s="94">
        <f t="shared" si="116"/>
        <v>0.19635216512644824</v>
      </c>
      <c r="O1045" s="94">
        <f t="shared" si="116"/>
        <v>0.19635216512644824</v>
      </c>
      <c r="P1045" s="94">
        <f t="shared" si="116"/>
        <v>0.19635216512644824</v>
      </c>
      <c r="Q1045" s="94">
        <f t="shared" si="116"/>
        <v>0.19635216512644824</v>
      </c>
      <c r="R1045" s="94">
        <f t="shared" si="116"/>
        <v>0.19635216512644824</v>
      </c>
      <c r="S1045" s="93">
        <f>(1+H1045)^((5-Dashboard!$F$9)*3/12)</f>
        <v>1.0937788465345488</v>
      </c>
      <c r="T1045" s="93">
        <f t="shared" si="112"/>
        <v>1.3085446912211165</v>
      </c>
      <c r="U1045" s="93">
        <f t="shared" si="112"/>
        <v>1.5654802745071024</v>
      </c>
      <c r="V1045" s="93">
        <f t="shared" si="112"/>
        <v>1.8728657158693183</v>
      </c>
      <c r="W1045" s="93">
        <f t="shared" si="112"/>
        <v>2.240606954171354</v>
      </c>
      <c r="X1045" s="93">
        <f t="shared" si="112"/>
        <v>2.680554980820276</v>
      </c>
      <c r="Y1045" s="93">
        <f t="shared" si="111"/>
        <v>3.2068877550448218</v>
      </c>
      <c r="Z1045" s="93">
        <f t="shared" si="111"/>
        <v>3.8365671090653675</v>
      </c>
      <c r="AA1045" s="93">
        <f t="shared" si="111"/>
        <v>4.5898853675832703</v>
      </c>
      <c r="AB1045" s="93">
        <f t="shared" si="111"/>
        <v>5.4911192971904486</v>
      </c>
      <c r="AC1045" s="95">
        <f t="shared" si="111"/>
        <v>6.569312460161413</v>
      </c>
      <c r="AE1045" s="96"/>
    </row>
    <row r="1046" spans="3:31" ht="24.75" customHeight="1" x14ac:dyDescent="0.25">
      <c r="C1046" s="91">
        <f>ABS(E1046-Dashboard!$F$13)</f>
        <v>2.3918795240129853</v>
      </c>
      <c r="D1046" s="92">
        <f t="shared" si="115"/>
        <v>0.19645216512644822</v>
      </c>
      <c r="E1046" s="93" cm="1">
        <f t="array" ref="E1046">SUM('DRE + DCF'!$S$41/TIR!S1046,'DRE + DCF'!$U$41:$AD$41/TIR!T1046:AC1046,TIR!F1046)</f>
        <v>50.011879524012983</v>
      </c>
      <c r="F1046" s="100">
        <f>'DRE + DCF'!$AE$38*'DRE + DCF'!$AE$39*(1+G1046)/(R1046-G1046)/AC1046</f>
        <v>25.227590199730795</v>
      </c>
      <c r="G1046" s="92">
        <f>R1046*(1-'DRE + DCF'!$AE$39)</f>
        <v>0.11787129907586893</v>
      </c>
      <c r="H1046" s="94">
        <f t="shared" si="113"/>
        <v>0.19645216512644822</v>
      </c>
      <c r="I1046" s="94">
        <f t="shared" si="116"/>
        <v>0.19645216512644822</v>
      </c>
      <c r="J1046" s="94">
        <f t="shared" si="116"/>
        <v>0.19645216512644822</v>
      </c>
      <c r="K1046" s="94">
        <f t="shared" si="116"/>
        <v>0.19645216512644822</v>
      </c>
      <c r="L1046" s="94">
        <f t="shared" si="116"/>
        <v>0.19645216512644822</v>
      </c>
      <c r="M1046" s="94">
        <f t="shared" si="116"/>
        <v>0.19645216512644822</v>
      </c>
      <c r="N1046" s="94">
        <f t="shared" si="116"/>
        <v>0.19645216512644822</v>
      </c>
      <c r="O1046" s="94">
        <f t="shared" si="116"/>
        <v>0.19645216512644822</v>
      </c>
      <c r="P1046" s="94">
        <f t="shared" si="116"/>
        <v>0.19645216512644822</v>
      </c>
      <c r="Q1046" s="94">
        <f t="shared" si="116"/>
        <v>0.19645216512644822</v>
      </c>
      <c r="R1046" s="94">
        <f t="shared" si="116"/>
        <v>0.19645216512644822</v>
      </c>
      <c r="S1046" s="93">
        <f>(1+H1046)^((5-Dashboard!$F$9)*3/12)</f>
        <v>1.0938245586594078</v>
      </c>
      <c r="T1046" s="93">
        <f t="shared" si="112"/>
        <v>1.30870876147653</v>
      </c>
      <c r="U1046" s="93">
        <f t="shared" si="112"/>
        <v>1.5658074311885468</v>
      </c>
      <c r="V1046" s="93">
        <f t="shared" si="112"/>
        <v>1.8734136912166188</v>
      </c>
      <c r="W1046" s="93">
        <f t="shared" si="112"/>
        <v>2.2414498670336549</v>
      </c>
      <c r="X1046" s="93">
        <f t="shared" si="112"/>
        <v>2.6817875464348058</v>
      </c>
      <c r="Y1046" s="93">
        <f t="shared" si="111"/>
        <v>3.2086305163410684</v>
      </c>
      <c r="Z1046" s="93">
        <f t="shared" si="111"/>
        <v>3.8389729283670646</v>
      </c>
      <c r="AA1046" s="93">
        <f t="shared" si="111"/>
        <v>4.5931474720065957</v>
      </c>
      <c r="AB1046" s="93">
        <f t="shared" si="111"/>
        <v>5.495481237627363</v>
      </c>
      <c r="AC1046" s="95">
        <f t="shared" si="111"/>
        <v>6.5750804251710315</v>
      </c>
      <c r="AE1046" s="96"/>
    </row>
    <row r="1047" spans="3:31" ht="24.75" customHeight="1" x14ac:dyDescent="0.25">
      <c r="C1047" s="91">
        <f>ABS(E1047-Dashboard!$F$13)</f>
        <v>2.3479933777695337</v>
      </c>
      <c r="D1047" s="92">
        <f t="shared" si="115"/>
        <v>0.19655216512644821</v>
      </c>
      <c r="E1047" s="93" cm="1">
        <f t="array" ref="E1047">SUM('DRE + DCF'!$S$41/TIR!S1047,'DRE + DCF'!$U$41:$AD$41/TIR!T1047:AC1047,TIR!F1047)</f>
        <v>49.967993377769531</v>
      </c>
      <c r="F1047" s="100">
        <f>'DRE + DCF'!$AE$38*'DRE + DCF'!$AE$39*(1+G1047)/(R1047-G1047)/AC1047</f>
        <v>25.19398961142441</v>
      </c>
      <c r="G1047" s="92">
        <f>R1047*(1-'DRE + DCF'!$AE$39)</f>
        <v>0.11793129907586893</v>
      </c>
      <c r="H1047" s="94">
        <f t="shared" si="113"/>
        <v>0.19655216512644821</v>
      </c>
      <c r="I1047" s="94">
        <f t="shared" si="116"/>
        <v>0.19655216512644821</v>
      </c>
      <c r="J1047" s="94">
        <f t="shared" si="116"/>
        <v>0.19655216512644821</v>
      </c>
      <c r="K1047" s="94">
        <f t="shared" si="116"/>
        <v>0.19655216512644821</v>
      </c>
      <c r="L1047" s="94">
        <f t="shared" si="116"/>
        <v>0.19655216512644821</v>
      </c>
      <c r="M1047" s="94">
        <f t="shared" si="116"/>
        <v>0.19655216512644821</v>
      </c>
      <c r="N1047" s="94">
        <f t="shared" si="116"/>
        <v>0.19655216512644821</v>
      </c>
      <c r="O1047" s="94">
        <f t="shared" si="116"/>
        <v>0.19655216512644821</v>
      </c>
      <c r="P1047" s="94">
        <f t="shared" si="116"/>
        <v>0.19655216512644821</v>
      </c>
      <c r="Q1047" s="94">
        <f t="shared" si="116"/>
        <v>0.19655216512644821</v>
      </c>
      <c r="R1047" s="94">
        <f t="shared" si="116"/>
        <v>0.19655216512644821</v>
      </c>
      <c r="S1047" s="93">
        <f>(1+H1047)^((5-Dashboard!$F$9)*3/12)</f>
        <v>1.0938702688739868</v>
      </c>
      <c r="T1047" s="93">
        <f t="shared" si="112"/>
        <v>1.3088728385886188</v>
      </c>
      <c r="U1047" s="93">
        <f t="shared" si="112"/>
        <v>1.5661346288884119</v>
      </c>
      <c r="V1047" s="93">
        <f t="shared" si="112"/>
        <v>1.8739617810759357</v>
      </c>
      <c r="W1047" s="93">
        <f t="shared" si="112"/>
        <v>2.2422930265106258</v>
      </c>
      <c r="X1047" s="93">
        <f t="shared" si="112"/>
        <v>2.6830205757192256</v>
      </c>
      <c r="Y1047" s="93">
        <f t="shared" si="111"/>
        <v>3.2103740789556485</v>
      </c>
      <c r="Z1047" s="93">
        <f t="shared" si="111"/>
        <v>3.841380055040208</v>
      </c>
      <c r="AA1047" s="93">
        <f t="shared" si="111"/>
        <v>4.5964116219319155</v>
      </c>
      <c r="AB1047" s="93">
        <f t="shared" si="111"/>
        <v>5.4998462780350028</v>
      </c>
      <c r="AC1047" s="95">
        <f t="shared" si="111"/>
        <v>6.5808529718454194</v>
      </c>
      <c r="AE1047" s="96"/>
    </row>
    <row r="1048" spans="3:31" ht="24.75" customHeight="1" x14ac:dyDescent="0.25">
      <c r="C1048" s="91">
        <f>ABS(E1048-Dashboard!$F$13)</f>
        <v>2.3041670298800696</v>
      </c>
      <c r="D1048" s="92">
        <f t="shared" si="115"/>
        <v>0.1966521651264482</v>
      </c>
      <c r="E1048" s="93" cm="1">
        <f t="array" ref="E1048">SUM('DRE + DCF'!$S$41/TIR!S1048,'DRE + DCF'!$U$41:$AD$41/TIR!T1048:AC1048,TIR!F1048)</f>
        <v>49.924167029880067</v>
      </c>
      <c r="F1048" s="100">
        <f>'DRE + DCF'!$AE$38*'DRE + DCF'!$AE$39*(1+G1048)/(R1048-G1048)/AC1048</f>
        <v>25.160442061140177</v>
      </c>
      <c r="G1048" s="92">
        <f>R1048*(1-'DRE + DCF'!$AE$39)</f>
        <v>0.11799129907586892</v>
      </c>
      <c r="H1048" s="94">
        <f t="shared" si="113"/>
        <v>0.1966521651264482</v>
      </c>
      <c r="I1048" s="94">
        <f t="shared" si="116"/>
        <v>0.1966521651264482</v>
      </c>
      <c r="J1048" s="94">
        <f t="shared" si="116"/>
        <v>0.1966521651264482</v>
      </c>
      <c r="K1048" s="94">
        <f t="shared" si="116"/>
        <v>0.1966521651264482</v>
      </c>
      <c r="L1048" s="94">
        <f t="shared" si="116"/>
        <v>0.1966521651264482</v>
      </c>
      <c r="M1048" s="94">
        <f t="shared" si="116"/>
        <v>0.1966521651264482</v>
      </c>
      <c r="N1048" s="94">
        <f t="shared" si="116"/>
        <v>0.1966521651264482</v>
      </c>
      <c r="O1048" s="94">
        <f t="shared" si="116"/>
        <v>0.1966521651264482</v>
      </c>
      <c r="P1048" s="94">
        <f t="shared" si="116"/>
        <v>0.1966521651264482</v>
      </c>
      <c r="Q1048" s="94">
        <f t="shared" si="116"/>
        <v>0.1966521651264482</v>
      </c>
      <c r="R1048" s="94">
        <f t="shared" si="116"/>
        <v>0.1966521651264482</v>
      </c>
      <c r="S1048" s="93">
        <f>(1+H1048)^((5-Dashboard!$F$9)*3/12)</f>
        <v>1.0939159771785254</v>
      </c>
      <c r="T1048" s="93">
        <f t="shared" si="112"/>
        <v>1.3090369225570966</v>
      </c>
      <c r="U1048" s="93">
        <f t="shared" si="112"/>
        <v>1.5664618676084123</v>
      </c>
      <c r="V1048" s="93">
        <f t="shared" si="112"/>
        <v>1.8745099854616261</v>
      </c>
      <c r="W1048" s="93">
        <f t="shared" si="112"/>
        <v>2.2431364326538015</v>
      </c>
      <c r="X1048" s="93">
        <f t="shared" si="112"/>
        <v>2.6842540688091887</v>
      </c>
      <c r="Y1048" s="93">
        <f t="shared" si="111"/>
        <v>3.2121184431899934</v>
      </c>
      <c r="Z1048" s="93">
        <f t="shared" si="111"/>
        <v>3.8437884896859016</v>
      </c>
      <c r="AA1048" s="93">
        <f t="shared" si="111"/>
        <v>4.5996778184707541</v>
      </c>
      <c r="AB1048" s="93">
        <f t="shared" si="111"/>
        <v>5.5042144203571253</v>
      </c>
      <c r="AC1048" s="95">
        <f t="shared" si="111"/>
        <v>6.5866301034405712</v>
      </c>
      <c r="AE1048" s="96"/>
    </row>
    <row r="1049" spans="3:31" ht="24.75" customHeight="1" x14ac:dyDescent="0.25">
      <c r="C1049" s="91">
        <f>ABS(E1049-Dashboard!$F$13)</f>
        <v>2.2604003751906347</v>
      </c>
      <c r="D1049" s="92">
        <f t="shared" si="115"/>
        <v>0.19675216512644819</v>
      </c>
      <c r="E1049" s="93" cm="1">
        <f t="array" ref="E1049">SUM('DRE + DCF'!$S$41/TIR!S1049,'DRE + DCF'!$U$41:$AD$41/TIR!T1049:AC1049,TIR!F1049)</f>
        <v>49.880400375190632</v>
      </c>
      <c r="F1049" s="100">
        <f>'DRE + DCF'!$AE$38*'DRE + DCF'!$AE$39*(1+G1049)/(R1049-G1049)/AC1049</f>
        <v>25.126947449260932</v>
      </c>
      <c r="G1049" s="92">
        <f>R1049*(1-'DRE + DCF'!$AE$39)</f>
        <v>0.11805129907586891</v>
      </c>
      <c r="H1049" s="94">
        <f t="shared" si="113"/>
        <v>0.19675216512644819</v>
      </c>
      <c r="I1049" s="94">
        <f t="shared" si="116"/>
        <v>0.19675216512644819</v>
      </c>
      <c r="J1049" s="94">
        <f t="shared" si="116"/>
        <v>0.19675216512644819</v>
      </c>
      <c r="K1049" s="94">
        <f t="shared" si="116"/>
        <v>0.19675216512644819</v>
      </c>
      <c r="L1049" s="94">
        <f t="shared" si="116"/>
        <v>0.19675216512644819</v>
      </c>
      <c r="M1049" s="94">
        <f t="shared" si="116"/>
        <v>0.19675216512644819</v>
      </c>
      <c r="N1049" s="94">
        <f t="shared" si="116"/>
        <v>0.19675216512644819</v>
      </c>
      <c r="O1049" s="94">
        <f t="shared" si="116"/>
        <v>0.19675216512644819</v>
      </c>
      <c r="P1049" s="94">
        <f t="shared" si="116"/>
        <v>0.19675216512644819</v>
      </c>
      <c r="Q1049" s="94">
        <f t="shared" si="116"/>
        <v>0.19675216512644819</v>
      </c>
      <c r="R1049" s="94">
        <f t="shared" si="116"/>
        <v>0.19675216512644819</v>
      </c>
      <c r="S1049" s="93">
        <f>(1+H1049)^((5-Dashboard!$F$9)*3/12)</f>
        <v>1.0939616835732631</v>
      </c>
      <c r="T1049" s="93">
        <f t="shared" si="112"/>
        <v>1.3092010133816769</v>
      </c>
      <c r="U1049" s="93">
        <f t="shared" si="112"/>
        <v>1.5667891473502618</v>
      </c>
      <c r="V1049" s="93">
        <f t="shared" si="112"/>
        <v>1.8750583043880473</v>
      </c>
      <c r="W1049" s="93">
        <f t="shared" si="112"/>
        <v>2.2439800855147221</v>
      </c>
      <c r="X1049" s="93">
        <f t="shared" si="112"/>
        <v>2.6854880258403759</v>
      </c>
      <c r="Y1049" s="93">
        <f t="shared" si="111"/>
        <v>3.2138636093456205</v>
      </c>
      <c r="Z1049" s="93">
        <f t="shared" si="111"/>
        <v>3.8461982329054725</v>
      </c>
      <c r="AA1049" s="93">
        <f t="shared" si="111"/>
        <v>4.6029460627351426</v>
      </c>
      <c r="AB1049" s="93">
        <f t="shared" si="111"/>
        <v>5.5085856665385418</v>
      </c>
      <c r="AC1049" s="95">
        <f t="shared" si="111"/>
        <v>6.5924118232145181</v>
      </c>
      <c r="AE1049" s="96"/>
    </row>
    <row r="1050" spans="3:31" ht="24.75" customHeight="1" x14ac:dyDescent="0.25">
      <c r="C1050" s="91">
        <f>ABS(E1050-Dashboard!$F$13)</f>
        <v>2.2166933087751843</v>
      </c>
      <c r="D1050" s="92">
        <f t="shared" si="115"/>
        <v>0.19685216512644818</v>
      </c>
      <c r="E1050" s="93" cm="1">
        <f t="array" ref="E1050">SUM('DRE + DCF'!$S$41/TIR!S1050,'DRE + DCF'!$U$41:$AD$41/TIR!T1050:AC1050,TIR!F1050)</f>
        <v>49.836693308775182</v>
      </c>
      <c r="F1050" s="100">
        <f>'DRE + DCF'!$AE$38*'DRE + DCF'!$AE$39*(1+G1050)/(R1050-G1050)/AC1050</f>
        <v>25.093505676392191</v>
      </c>
      <c r="G1050" s="92">
        <f>R1050*(1-'DRE + DCF'!$AE$39)</f>
        <v>0.1181112990758689</v>
      </c>
      <c r="H1050" s="94">
        <f t="shared" si="113"/>
        <v>0.19685216512644818</v>
      </c>
      <c r="I1050" s="94">
        <f t="shared" si="116"/>
        <v>0.19685216512644818</v>
      </c>
      <c r="J1050" s="94">
        <f t="shared" si="116"/>
        <v>0.19685216512644818</v>
      </c>
      <c r="K1050" s="94">
        <f t="shared" si="116"/>
        <v>0.19685216512644818</v>
      </c>
      <c r="L1050" s="94">
        <f t="shared" si="116"/>
        <v>0.19685216512644818</v>
      </c>
      <c r="M1050" s="94">
        <f t="shared" si="116"/>
        <v>0.19685216512644818</v>
      </c>
      <c r="N1050" s="94">
        <f t="shared" si="116"/>
        <v>0.19685216512644818</v>
      </c>
      <c r="O1050" s="94">
        <f t="shared" si="116"/>
        <v>0.19685216512644818</v>
      </c>
      <c r="P1050" s="94">
        <f t="shared" si="116"/>
        <v>0.19685216512644818</v>
      </c>
      <c r="Q1050" s="94">
        <f t="shared" si="116"/>
        <v>0.19685216512644818</v>
      </c>
      <c r="R1050" s="94">
        <f t="shared" si="116"/>
        <v>0.19685216512644818</v>
      </c>
      <c r="S1050" s="93">
        <f>(1+H1050)^((5-Dashboard!$F$9)*3/12)</f>
        <v>1.0940073880584391</v>
      </c>
      <c r="T1050" s="93">
        <f t="shared" si="112"/>
        <v>1.3093651110620732</v>
      </c>
      <c r="U1050" s="93">
        <f t="shared" si="112"/>
        <v>1.5671164681156744</v>
      </c>
      <c r="V1050" s="93">
        <f t="shared" si="112"/>
        <v>1.8756067378695573</v>
      </c>
      <c r="W1050" s="93">
        <f t="shared" si="112"/>
        <v>2.2448239851449343</v>
      </c>
      <c r="X1050" s="93">
        <f t="shared" si="112"/>
        <v>2.686722446948496</v>
      </c>
      <c r="Y1050" s="93">
        <f t="shared" si="111"/>
        <v>3.2156095777241362</v>
      </c>
      <c r="Z1050" s="93">
        <f t="shared" si="111"/>
        <v>3.8486092853004759</v>
      </c>
      <c r="AA1050" s="93">
        <f t="shared" si="111"/>
        <v>4.6062163558376268</v>
      </c>
      <c r="AB1050" s="93">
        <f t="shared" si="111"/>
        <v>5.5129600185251215</v>
      </c>
      <c r="AC1050" s="95">
        <f t="shared" si="111"/>
        <v>6.598198134427335</v>
      </c>
      <c r="AE1050" s="96"/>
    </row>
    <row r="1051" spans="3:31" ht="24.75" customHeight="1" x14ac:dyDescent="0.25">
      <c r="C1051" s="91">
        <f>ABS(E1051-Dashboard!$F$13)</f>
        <v>2.1730457259350047</v>
      </c>
      <c r="D1051" s="92">
        <f t="shared" si="115"/>
        <v>0.19695216512644817</v>
      </c>
      <c r="E1051" s="93" cm="1">
        <f t="array" ref="E1051">SUM('DRE + DCF'!$S$41/TIR!S1051,'DRE + DCF'!$U$41:$AD$41/TIR!T1051:AC1051,TIR!F1051)</f>
        <v>49.793045725935002</v>
      </c>
      <c r="F1051" s="100">
        <f>'DRE + DCF'!$AE$38*'DRE + DCF'!$AE$39*(1+G1051)/(R1051-G1051)/AC1051</f>
        <v>25.060116643361528</v>
      </c>
      <c r="G1051" s="92">
        <f>R1051*(1-'DRE + DCF'!$AE$39)</f>
        <v>0.1181712990758689</v>
      </c>
      <c r="H1051" s="94">
        <f t="shared" si="113"/>
        <v>0.19695216512644817</v>
      </c>
      <c r="I1051" s="94">
        <f t="shared" si="116"/>
        <v>0.19695216512644817</v>
      </c>
      <c r="J1051" s="94">
        <f t="shared" si="116"/>
        <v>0.19695216512644817</v>
      </c>
      <c r="K1051" s="94">
        <f t="shared" si="116"/>
        <v>0.19695216512644817</v>
      </c>
      <c r="L1051" s="94">
        <f t="shared" si="116"/>
        <v>0.19695216512644817</v>
      </c>
      <c r="M1051" s="94">
        <f t="shared" si="116"/>
        <v>0.19695216512644817</v>
      </c>
      <c r="N1051" s="94">
        <f t="shared" si="116"/>
        <v>0.19695216512644817</v>
      </c>
      <c r="O1051" s="94">
        <f t="shared" si="116"/>
        <v>0.19695216512644817</v>
      </c>
      <c r="P1051" s="94">
        <f t="shared" si="116"/>
        <v>0.19695216512644817</v>
      </c>
      <c r="Q1051" s="94">
        <f t="shared" si="116"/>
        <v>0.19695216512644817</v>
      </c>
      <c r="R1051" s="94">
        <f t="shared" si="116"/>
        <v>0.19695216512644817</v>
      </c>
      <c r="S1051" s="93">
        <f>(1+H1051)^((5-Dashboard!$F$9)*3/12)</f>
        <v>1.0940530906342929</v>
      </c>
      <c r="T1051" s="93">
        <f t="shared" si="112"/>
        <v>1.309529215597999</v>
      </c>
      <c r="U1051" s="93">
        <f t="shared" si="112"/>
        <v>1.567443829906364</v>
      </c>
      <c r="V1051" s="93">
        <f t="shared" si="112"/>
        <v>1.8761552859205144</v>
      </c>
      <c r="W1051" s="93">
        <f t="shared" si="112"/>
        <v>2.2456681315959899</v>
      </c>
      <c r="X1051" s="93">
        <f t="shared" si="112"/>
        <v>2.6879573322692853</v>
      </c>
      <c r="Y1051" s="93">
        <f t="shared" si="111"/>
        <v>3.2173563486272325</v>
      </c>
      <c r="Z1051" s="93">
        <f t="shared" si="111"/>
        <v>3.8510216474726895</v>
      </c>
      <c r="AA1051" s="93">
        <f t="shared" si="111"/>
        <v>4.6094886988912567</v>
      </c>
      <c r="AB1051" s="93">
        <f t="shared" si="111"/>
        <v>5.5173374782637836</v>
      </c>
      <c r="AC1051" s="95">
        <f t="shared" si="111"/>
        <v>6.6039890403411334</v>
      </c>
      <c r="AE1051" s="96"/>
    </row>
    <row r="1052" spans="3:31" ht="24.75" customHeight="1" x14ac:dyDescent="0.25">
      <c r="C1052" s="91">
        <f>ABS(E1052-Dashboard!$F$13)</f>
        <v>2.1294575221980239</v>
      </c>
      <c r="D1052" s="92">
        <f t="shared" si="115"/>
        <v>0.19705216512644816</v>
      </c>
      <c r="E1052" s="93" cm="1">
        <f t="array" ref="E1052">SUM('DRE + DCF'!$S$41/TIR!S1052,'DRE + DCF'!$U$41:$AD$41/TIR!T1052:AC1052,TIR!F1052)</f>
        <v>49.749457522198021</v>
      </c>
      <c r="F1052" s="100">
        <f>'DRE + DCF'!$AE$38*'DRE + DCF'!$AE$39*(1+G1052)/(R1052-G1052)/AC1052</f>
        <v>25.026780251217925</v>
      </c>
      <c r="G1052" s="92">
        <f>R1052*(1-'DRE + DCF'!$AE$39)</f>
        <v>0.11823129907586889</v>
      </c>
      <c r="H1052" s="94">
        <f t="shared" si="113"/>
        <v>0.19705216512644816</v>
      </c>
      <c r="I1052" s="94">
        <f t="shared" si="116"/>
        <v>0.19705216512644816</v>
      </c>
      <c r="J1052" s="94">
        <f t="shared" si="116"/>
        <v>0.19705216512644816</v>
      </c>
      <c r="K1052" s="94">
        <f t="shared" si="116"/>
        <v>0.19705216512644816</v>
      </c>
      <c r="L1052" s="94">
        <f t="shared" si="116"/>
        <v>0.19705216512644816</v>
      </c>
      <c r="M1052" s="94">
        <f t="shared" si="116"/>
        <v>0.19705216512644816</v>
      </c>
      <c r="N1052" s="94">
        <f t="shared" si="116"/>
        <v>0.19705216512644816</v>
      </c>
      <c r="O1052" s="94">
        <f t="shared" si="116"/>
        <v>0.19705216512644816</v>
      </c>
      <c r="P1052" s="94">
        <f t="shared" si="116"/>
        <v>0.19705216512644816</v>
      </c>
      <c r="Q1052" s="94">
        <f t="shared" si="116"/>
        <v>0.19705216512644816</v>
      </c>
      <c r="R1052" s="94">
        <f t="shared" si="116"/>
        <v>0.19705216512644816</v>
      </c>
      <c r="S1052" s="93">
        <f>(1+H1052)^((5-Dashboard!$F$9)*3/12)</f>
        <v>1.0940987913010636</v>
      </c>
      <c r="T1052" s="93">
        <f t="shared" si="112"/>
        <v>1.309693326989168</v>
      </c>
      <c r="U1052" s="93">
        <f t="shared" si="112"/>
        <v>1.5677712327240447</v>
      </c>
      <c r="V1052" s="93">
        <f t="shared" si="112"/>
        <v>1.8767039485552783</v>
      </c>
      <c r="W1052" s="93">
        <f t="shared" si="112"/>
        <v>2.2465125249194502</v>
      </c>
      <c r="X1052" s="93">
        <f t="shared" si="112"/>
        <v>2.6891926819385117</v>
      </c>
      <c r="Y1052" s="93">
        <f t="shared" si="111"/>
        <v>3.2191039223566951</v>
      </c>
      <c r="Z1052" s="93">
        <f t="shared" si="111"/>
        <v>3.8534353200241234</v>
      </c>
      <c r="AA1052" s="93">
        <f t="shared" si="111"/>
        <v>4.6127630930096046</v>
      </c>
      <c r="AB1052" s="93">
        <f t="shared" si="111"/>
        <v>5.5217180477025183</v>
      </c>
      <c r="AC1052" s="95">
        <f t="shared" si="111"/>
        <v>6.6097845442200835</v>
      </c>
      <c r="AE1052" s="96"/>
    </row>
    <row r="1053" spans="3:31" ht="24.75" customHeight="1" x14ac:dyDescent="0.25">
      <c r="C1053" s="91">
        <f>ABS(E1053-Dashboard!$F$13)</f>
        <v>2.0859285933184069</v>
      </c>
      <c r="D1053" s="92">
        <f t="shared" si="115"/>
        <v>0.19715216512644815</v>
      </c>
      <c r="E1053" s="93" cm="1">
        <f t="array" ref="E1053">SUM('DRE + DCF'!$S$41/TIR!S1053,'DRE + DCF'!$U$41:$AD$41/TIR!T1053:AC1053,TIR!F1053)</f>
        <v>49.705928593318404</v>
      </c>
      <c r="F1053" s="100">
        <f>'DRE + DCF'!$AE$38*'DRE + DCF'!$AE$39*(1+G1053)/(R1053-G1053)/AC1053</f>
        <v>24.993496401231329</v>
      </c>
      <c r="G1053" s="92">
        <f>R1053*(1-'DRE + DCF'!$AE$39)</f>
        <v>0.11829129907586888</v>
      </c>
      <c r="H1053" s="94">
        <f t="shared" si="113"/>
        <v>0.19715216512644815</v>
      </c>
      <c r="I1053" s="94">
        <f t="shared" si="116"/>
        <v>0.19715216512644815</v>
      </c>
      <c r="J1053" s="94">
        <f t="shared" si="116"/>
        <v>0.19715216512644815</v>
      </c>
      <c r="K1053" s="94">
        <f t="shared" si="116"/>
        <v>0.19715216512644815</v>
      </c>
      <c r="L1053" s="94">
        <f t="shared" si="116"/>
        <v>0.19715216512644815</v>
      </c>
      <c r="M1053" s="94">
        <f t="shared" si="116"/>
        <v>0.19715216512644815</v>
      </c>
      <c r="N1053" s="94">
        <f t="shared" si="116"/>
        <v>0.19715216512644815</v>
      </c>
      <c r="O1053" s="94">
        <f t="shared" si="116"/>
        <v>0.19715216512644815</v>
      </c>
      <c r="P1053" s="94">
        <f t="shared" si="116"/>
        <v>0.19715216512644815</v>
      </c>
      <c r="Q1053" s="94">
        <f t="shared" si="116"/>
        <v>0.19715216512644815</v>
      </c>
      <c r="R1053" s="94">
        <f t="shared" si="116"/>
        <v>0.19715216512644815</v>
      </c>
      <c r="S1053" s="93">
        <f>(1+H1053)^((5-Dashboard!$F$9)*3/12)</f>
        <v>1.0941444900589903</v>
      </c>
      <c r="T1053" s="93">
        <f t="shared" si="112"/>
        <v>1.3098574452352936</v>
      </c>
      <c r="U1053" s="93">
        <f t="shared" si="112"/>
        <v>1.5680986765704297</v>
      </c>
      <c r="V1053" s="93">
        <f t="shared" si="112"/>
        <v>1.8772527257882077</v>
      </c>
      <c r="W1053" s="93">
        <f t="shared" si="112"/>
        <v>2.2473571651668793</v>
      </c>
      <c r="X1053" s="93">
        <f t="shared" si="112"/>
        <v>2.690428496091966</v>
      </c>
      <c r="Y1053" s="93">
        <f t="shared" si="111"/>
        <v>3.2208522992143904</v>
      </c>
      <c r="Z1053" s="93">
        <f t="shared" si="111"/>
        <v>3.855850303557006</v>
      </c>
      <c r="AA1053" s="93">
        <f t="shared" si="111"/>
        <v>4.6160395393067422</v>
      </c>
      <c r="AB1053" s="93">
        <f t="shared" si="111"/>
        <v>5.5261017287903584</v>
      </c>
      <c r="AC1053" s="95">
        <f t="shared" si="111"/>
        <v>6.6155846493303851</v>
      </c>
      <c r="AE1053" s="96"/>
    </row>
    <row r="1054" spans="3:31" ht="24.75" customHeight="1" x14ac:dyDescent="0.25">
      <c r="C1054" s="91">
        <f>ABS(E1054-Dashboard!$F$13)</f>
        <v>2.0424588352757311</v>
      </c>
      <c r="D1054" s="92">
        <f t="shared" si="115"/>
        <v>0.19725216512644814</v>
      </c>
      <c r="E1054" s="93" cm="1">
        <f t="array" ref="E1054">SUM('DRE + DCF'!$S$41/TIR!S1054,'DRE + DCF'!$U$41:$AD$41/TIR!T1054:AC1054,TIR!F1054)</f>
        <v>49.662458835275729</v>
      </c>
      <c r="F1054" s="100">
        <f>'DRE + DCF'!$AE$38*'DRE + DCF'!$AE$39*(1+G1054)/(R1054-G1054)/AC1054</f>
        <v>24.960264994891926</v>
      </c>
      <c r="G1054" s="92">
        <f>R1054*(1-'DRE + DCF'!$AE$39)</f>
        <v>0.11835129907586887</v>
      </c>
      <c r="H1054" s="94">
        <f t="shared" si="113"/>
        <v>0.19725216512644814</v>
      </c>
      <c r="I1054" s="94">
        <f t="shared" si="116"/>
        <v>0.19725216512644814</v>
      </c>
      <c r="J1054" s="94">
        <f t="shared" si="116"/>
        <v>0.19725216512644814</v>
      </c>
      <c r="K1054" s="94">
        <f t="shared" si="116"/>
        <v>0.19725216512644814</v>
      </c>
      <c r="L1054" s="94">
        <f t="shared" si="116"/>
        <v>0.19725216512644814</v>
      </c>
      <c r="M1054" s="94">
        <f t="shared" si="116"/>
        <v>0.19725216512644814</v>
      </c>
      <c r="N1054" s="94">
        <f t="shared" si="116"/>
        <v>0.19725216512644814</v>
      </c>
      <c r="O1054" s="94">
        <f t="shared" si="116"/>
        <v>0.19725216512644814</v>
      </c>
      <c r="P1054" s="94">
        <f t="shared" si="116"/>
        <v>0.19725216512644814</v>
      </c>
      <c r="Q1054" s="94">
        <f t="shared" si="116"/>
        <v>0.19725216512644814</v>
      </c>
      <c r="R1054" s="94">
        <f t="shared" si="116"/>
        <v>0.19725216512644814</v>
      </c>
      <c r="S1054" s="93">
        <f>(1+H1054)^((5-Dashboard!$F$9)*3/12)</f>
        <v>1.0941901869083126</v>
      </c>
      <c r="T1054" s="93">
        <f t="shared" si="112"/>
        <v>1.3100215703360902</v>
      </c>
      <c r="U1054" s="93">
        <f t="shared" si="112"/>
        <v>1.5684261614472335</v>
      </c>
      <c r="V1054" s="93">
        <f t="shared" si="112"/>
        <v>1.8778016176336643</v>
      </c>
      <c r="W1054" s="93">
        <f t="shared" si="112"/>
        <v>2.2482020523898512</v>
      </c>
      <c r="X1054" s="93">
        <f t="shared" si="112"/>
        <v>2.6916647748654734</v>
      </c>
      <c r="Y1054" s="93">
        <f t="shared" si="111"/>
        <v>3.2226014795022815</v>
      </c>
      <c r="Z1054" s="93">
        <f t="shared" si="111"/>
        <v>3.8582665986738012</v>
      </c>
      <c r="AA1054" s="93">
        <f t="shared" si="111"/>
        <v>4.6193180388972648</v>
      </c>
      <c r="AB1054" s="93">
        <f t="shared" si="111"/>
        <v>5.5304885234774082</v>
      </c>
      <c r="AC1054" s="95">
        <f t="shared" si="111"/>
        <v>6.6213893589402995</v>
      </c>
      <c r="AE1054" s="96"/>
    </row>
    <row r="1055" spans="3:31" ht="24.75" customHeight="1" x14ac:dyDescent="0.25">
      <c r="C1055" s="91">
        <f>ABS(E1055-Dashboard!$F$13)</f>
        <v>1.9990481442746457</v>
      </c>
      <c r="D1055" s="92">
        <f t="shared" si="115"/>
        <v>0.19735216512644813</v>
      </c>
      <c r="E1055" s="93" cm="1">
        <f t="array" ref="E1055">SUM('DRE + DCF'!$S$41/TIR!S1055,'DRE + DCF'!$U$41:$AD$41/TIR!T1055:AC1055,TIR!F1055)</f>
        <v>49.619048144274643</v>
      </c>
      <c r="F1055" s="100">
        <f>'DRE + DCF'!$AE$38*'DRE + DCF'!$AE$39*(1+G1055)/(R1055-G1055)/AC1055</f>
        <v>24.927085933909659</v>
      </c>
      <c r="G1055" s="92">
        <f>R1055*(1-'DRE + DCF'!$AE$39)</f>
        <v>0.11841129907586886</v>
      </c>
      <c r="H1055" s="94">
        <f t="shared" si="113"/>
        <v>0.19735216512644813</v>
      </c>
      <c r="I1055" s="94">
        <f t="shared" si="116"/>
        <v>0.19735216512644813</v>
      </c>
      <c r="J1055" s="94">
        <f t="shared" si="116"/>
        <v>0.19735216512644813</v>
      </c>
      <c r="K1055" s="94">
        <f t="shared" si="116"/>
        <v>0.19735216512644813</v>
      </c>
      <c r="L1055" s="94">
        <f t="shared" si="116"/>
        <v>0.19735216512644813</v>
      </c>
      <c r="M1055" s="94">
        <f t="shared" si="116"/>
        <v>0.19735216512644813</v>
      </c>
      <c r="N1055" s="94">
        <f t="shared" si="116"/>
        <v>0.19735216512644813</v>
      </c>
      <c r="O1055" s="94">
        <f t="shared" si="116"/>
        <v>0.19735216512644813</v>
      </c>
      <c r="P1055" s="94">
        <f t="shared" si="116"/>
        <v>0.19735216512644813</v>
      </c>
      <c r="Q1055" s="94">
        <f t="shared" si="116"/>
        <v>0.19735216512644813</v>
      </c>
      <c r="R1055" s="94">
        <f t="shared" si="116"/>
        <v>0.19735216512644813</v>
      </c>
      <c r="S1055" s="93">
        <f>(1+H1055)^((5-Dashboard!$F$9)*3/12)</f>
        <v>1.0942358818492692</v>
      </c>
      <c r="T1055" s="93">
        <f t="shared" si="112"/>
        <v>1.3101857022912706</v>
      </c>
      <c r="U1055" s="93">
        <f t="shared" si="112"/>
        <v>1.5687536873561687</v>
      </c>
      <c r="V1055" s="93">
        <f t="shared" si="112"/>
        <v>1.8783506241060075</v>
      </c>
      <c r="W1055" s="93">
        <f t="shared" si="112"/>
        <v>2.2490471866399431</v>
      </c>
      <c r="X1055" s="93">
        <f t="shared" si="112"/>
        <v>2.6929015183948826</v>
      </c>
      <c r="Y1055" s="93">
        <f t="shared" si="111"/>
        <v>3.224351463522412</v>
      </c>
      <c r="Z1055" s="93">
        <f t="shared" si="111"/>
        <v>3.8606842059771913</v>
      </c>
      <c r="AA1055" s="93">
        <f t="shared" si="111"/>
        <v>4.6225985928962716</v>
      </c>
      <c r="AB1055" s="93">
        <f t="shared" si="111"/>
        <v>5.5348784337148231</v>
      </c>
      <c r="AC1055" s="95">
        <f t="shared" si="111"/>
        <v>6.6271986763201269</v>
      </c>
      <c r="AE1055" s="96"/>
    </row>
    <row r="1056" spans="3:31" ht="24.75" customHeight="1" x14ac:dyDescent="0.25">
      <c r="C1056" s="91">
        <f>ABS(E1056-Dashboard!$F$13)</f>
        <v>1.9556964167440611</v>
      </c>
      <c r="D1056" s="92">
        <f t="shared" si="115"/>
        <v>0.19745216512644811</v>
      </c>
      <c r="E1056" s="93" cm="1">
        <f t="array" ref="E1056">SUM('DRE + DCF'!$S$41/TIR!S1056,'DRE + DCF'!$U$41:$AD$41/TIR!T1056:AC1056,TIR!F1056)</f>
        <v>49.575696416744059</v>
      </c>
      <c r="F1056" s="100">
        <f>'DRE + DCF'!$AE$38*'DRE + DCF'!$AE$39*(1+G1056)/(R1056-G1056)/AC1056</f>
        <v>24.893959120213577</v>
      </c>
      <c r="G1056" s="92">
        <f>R1056*(1-'DRE + DCF'!$AE$39)</f>
        <v>0.11847129907586887</v>
      </c>
      <c r="H1056" s="94">
        <f t="shared" si="113"/>
        <v>0.19745216512644811</v>
      </c>
      <c r="I1056" s="94">
        <f t="shared" si="116"/>
        <v>0.19745216512644811</v>
      </c>
      <c r="J1056" s="94">
        <f t="shared" si="116"/>
        <v>0.19745216512644811</v>
      </c>
      <c r="K1056" s="94">
        <f t="shared" si="116"/>
        <v>0.19745216512644811</v>
      </c>
      <c r="L1056" s="94">
        <f t="shared" si="116"/>
        <v>0.19745216512644811</v>
      </c>
      <c r="M1056" s="94">
        <f t="shared" si="116"/>
        <v>0.19745216512644811</v>
      </c>
      <c r="N1056" s="94">
        <f t="shared" si="116"/>
        <v>0.19745216512644811</v>
      </c>
      <c r="O1056" s="94">
        <f t="shared" si="116"/>
        <v>0.19745216512644811</v>
      </c>
      <c r="P1056" s="94">
        <f t="shared" si="116"/>
        <v>0.19745216512644811</v>
      </c>
      <c r="Q1056" s="94">
        <f t="shared" si="116"/>
        <v>0.19745216512644811</v>
      </c>
      <c r="R1056" s="94">
        <f t="shared" si="116"/>
        <v>0.19745216512644811</v>
      </c>
      <c r="S1056" s="93">
        <f>(1+H1056)^((5-Dashboard!$F$9)*3/12)</f>
        <v>1.0942815748820995</v>
      </c>
      <c r="T1056" s="93">
        <f t="shared" si="112"/>
        <v>1.3103498411005494</v>
      </c>
      <c r="U1056" s="93">
        <f t="shared" si="112"/>
        <v>1.5690812542989501</v>
      </c>
      <c r="V1056" s="93">
        <f t="shared" si="112"/>
        <v>1.8788997452196006</v>
      </c>
      <c r="W1056" s="93">
        <f t="shared" si="112"/>
        <v>2.2498925679687423</v>
      </c>
      <c r="X1056" s="93">
        <f t="shared" si="112"/>
        <v>2.6941387268160746</v>
      </c>
      <c r="Y1056" s="93">
        <f t="shared" si="111"/>
        <v>3.2261022515769207</v>
      </c>
      <c r="Z1056" s="93">
        <f t="shared" si="111"/>
        <v>3.8631031260700928</v>
      </c>
      <c r="AA1056" s="93">
        <f t="shared" si="111"/>
        <v>4.6258812024193823</v>
      </c>
      <c r="AB1056" s="93">
        <f t="shared" si="111"/>
        <v>5.5392714614548257</v>
      </c>
      <c r="AC1056" s="95">
        <f t="shared" si="111"/>
        <v>6.6330126047422251</v>
      </c>
      <c r="AE1056" s="96"/>
    </row>
    <row r="1057" spans="3:31" ht="24.75" customHeight="1" x14ac:dyDescent="0.25">
      <c r="C1057" s="91">
        <f>ABS(E1057-Dashboard!$F$13)</f>
        <v>1.912403549336716</v>
      </c>
      <c r="D1057" s="92">
        <f t="shared" si="115"/>
        <v>0.1975521651264481</v>
      </c>
      <c r="E1057" s="93" cm="1">
        <f t="array" ref="E1057">SUM('DRE + DCF'!$S$41/TIR!S1057,'DRE + DCF'!$U$41:$AD$41/TIR!T1057:AC1057,TIR!F1057)</f>
        <v>49.532403549336713</v>
      </c>
      <c r="F1057" s="100">
        <f>'DRE + DCF'!$AE$38*'DRE + DCF'!$AE$39*(1+G1057)/(R1057-G1057)/AC1057</f>
        <v>24.8608844559513</v>
      </c>
      <c r="G1057" s="92">
        <f>R1057*(1-'DRE + DCF'!$AE$39)</f>
        <v>0.11853129907586886</v>
      </c>
      <c r="H1057" s="94">
        <f t="shared" si="113"/>
        <v>0.1975521651264481</v>
      </c>
      <c r="I1057" s="94">
        <f t="shared" si="116"/>
        <v>0.1975521651264481</v>
      </c>
      <c r="J1057" s="94">
        <f t="shared" si="116"/>
        <v>0.1975521651264481</v>
      </c>
      <c r="K1057" s="94">
        <f t="shared" si="116"/>
        <v>0.1975521651264481</v>
      </c>
      <c r="L1057" s="94">
        <f t="shared" si="116"/>
        <v>0.1975521651264481</v>
      </c>
      <c r="M1057" s="94">
        <f t="shared" si="116"/>
        <v>0.1975521651264481</v>
      </c>
      <c r="N1057" s="94">
        <f t="shared" si="116"/>
        <v>0.1975521651264481</v>
      </c>
      <c r="O1057" s="94">
        <f t="shared" si="116"/>
        <v>0.1975521651264481</v>
      </c>
      <c r="P1057" s="94">
        <f t="shared" si="116"/>
        <v>0.1975521651264481</v>
      </c>
      <c r="Q1057" s="94">
        <f t="shared" si="116"/>
        <v>0.1975521651264481</v>
      </c>
      <c r="R1057" s="94">
        <f t="shared" si="116"/>
        <v>0.1975521651264481</v>
      </c>
      <c r="S1057" s="93">
        <f>(1+H1057)^((5-Dashboard!$F$9)*3/12)</f>
        <v>1.0943272660070424</v>
      </c>
      <c r="T1057" s="93">
        <f t="shared" si="112"/>
        <v>1.3105139867636402</v>
      </c>
      <c r="U1057" s="93">
        <f t="shared" si="112"/>
        <v>1.5694088622772906</v>
      </c>
      <c r="V1057" s="93">
        <f t="shared" si="112"/>
        <v>1.8794489809888049</v>
      </c>
      <c r="W1057" s="93">
        <f t="shared" si="112"/>
        <v>2.2507381964278399</v>
      </c>
      <c r="X1057" s="93">
        <f t="shared" si="112"/>
        <v>2.6953764002649563</v>
      </c>
      <c r="Y1057" s="93">
        <f t="shared" si="111"/>
        <v>3.2278538439680298</v>
      </c>
      <c r="Z1057" s="93">
        <f t="shared" si="111"/>
        <v>3.8655233595556417</v>
      </c>
      <c r="AA1057" s="93">
        <f t="shared" si="111"/>
        <v>4.6291658685827199</v>
      </c>
      <c r="AB1057" s="93">
        <f t="shared" si="111"/>
        <v>5.5436676086506909</v>
      </c>
      <c r="AC1057" s="95">
        <f t="shared" si="111"/>
        <v>6.6388311474809933</v>
      </c>
      <c r="AE1057" s="96"/>
    </row>
    <row r="1058" spans="3:31" ht="24.75" customHeight="1" x14ac:dyDescent="0.25">
      <c r="C1058" s="91">
        <f>ABS(E1058-Dashboard!$F$13)</f>
        <v>1.8691694389285871</v>
      </c>
      <c r="D1058" s="92">
        <f t="shared" si="115"/>
        <v>0.19765216512644809</v>
      </c>
      <c r="E1058" s="93" cm="1">
        <f t="array" ref="E1058">SUM('DRE + DCF'!$S$41/TIR!S1058,'DRE + DCF'!$U$41:$AD$41/TIR!T1058:AC1058,TIR!F1058)</f>
        <v>49.489169438928585</v>
      </c>
      <c r="F1058" s="100">
        <f>'DRE + DCF'!$AE$38*'DRE + DCF'!$AE$39*(1+G1058)/(R1058-G1058)/AC1058</f>
        <v>24.827861843488467</v>
      </c>
      <c r="G1058" s="92">
        <f>R1058*(1-'DRE + DCF'!$AE$39)</f>
        <v>0.11859129907586885</v>
      </c>
      <c r="H1058" s="94">
        <f t="shared" si="113"/>
        <v>0.19765216512644809</v>
      </c>
      <c r="I1058" s="94">
        <f t="shared" si="116"/>
        <v>0.19765216512644809</v>
      </c>
      <c r="J1058" s="94">
        <f t="shared" si="116"/>
        <v>0.19765216512644809</v>
      </c>
      <c r="K1058" s="94">
        <f t="shared" si="116"/>
        <v>0.19765216512644809</v>
      </c>
      <c r="L1058" s="94">
        <f t="shared" si="116"/>
        <v>0.19765216512644809</v>
      </c>
      <c r="M1058" s="94">
        <f t="shared" si="116"/>
        <v>0.19765216512644809</v>
      </c>
      <c r="N1058" s="94">
        <f t="shared" si="116"/>
        <v>0.19765216512644809</v>
      </c>
      <c r="O1058" s="94">
        <f t="shared" si="116"/>
        <v>0.19765216512644809</v>
      </c>
      <c r="P1058" s="94">
        <f t="shared" si="116"/>
        <v>0.19765216512644809</v>
      </c>
      <c r="Q1058" s="94">
        <f t="shared" si="116"/>
        <v>0.19765216512644809</v>
      </c>
      <c r="R1058" s="94">
        <f t="shared" si="116"/>
        <v>0.19765216512644809</v>
      </c>
      <c r="S1058" s="93">
        <f>(1+H1058)^((5-Dashboard!$F$9)*3/12)</f>
        <v>1.0943729552243366</v>
      </c>
      <c r="T1058" s="93">
        <f t="shared" si="112"/>
        <v>1.3106781392802562</v>
      </c>
      <c r="U1058" s="93">
        <f t="shared" si="112"/>
        <v>1.5697365112929031</v>
      </c>
      <c r="V1058" s="93">
        <f t="shared" si="112"/>
        <v>1.8799983314279824</v>
      </c>
      <c r="W1058" s="93">
        <f t="shared" si="112"/>
        <v>2.2515840720688329</v>
      </c>
      <c r="X1058" s="93">
        <f t="shared" si="112"/>
        <v>2.6966145388774621</v>
      </c>
      <c r="Y1058" s="93">
        <f t="shared" ref="Y1058:AC1108" si="117">(X1058)*(1+N1058)</f>
        <v>3.2296062409980508</v>
      </c>
      <c r="Z1058" s="93">
        <f t="shared" si="117"/>
        <v>3.8679449070372045</v>
      </c>
      <c r="AA1058" s="93">
        <f t="shared" si="117"/>
        <v>4.6324525925029256</v>
      </c>
      <c r="AB1058" s="93">
        <f t="shared" si="117"/>
        <v>5.5480668772567556</v>
      </c>
      <c r="AC1058" s="95">
        <f t="shared" si="117"/>
        <v>6.6446543078128846</v>
      </c>
      <c r="AE1058" s="96"/>
    </row>
    <row r="1059" spans="3:31" ht="24.75" customHeight="1" x14ac:dyDescent="0.25">
      <c r="C1059" s="91">
        <f>ABS(E1059-Dashboard!$F$13)</f>
        <v>1.8259939826182077</v>
      </c>
      <c r="D1059" s="92">
        <f t="shared" si="115"/>
        <v>0.19775216512644808</v>
      </c>
      <c r="E1059" s="93" cm="1">
        <f t="array" ref="E1059">SUM('DRE + DCF'!$S$41/TIR!S1059,'DRE + DCF'!$U$41:$AD$41/TIR!T1059:AC1059,TIR!F1059)</f>
        <v>49.445993982618205</v>
      </c>
      <c r="F1059" s="100">
        <f>'DRE + DCF'!$AE$38*'DRE + DCF'!$AE$39*(1+G1059)/(R1059-G1059)/AC1059</f>
        <v>24.79489118540808</v>
      </c>
      <c r="G1059" s="92">
        <f>R1059*(1-'DRE + DCF'!$AE$39)</f>
        <v>0.11865129907586884</v>
      </c>
      <c r="H1059" s="94">
        <f t="shared" si="113"/>
        <v>0.19775216512644808</v>
      </c>
      <c r="I1059" s="94">
        <f t="shared" si="116"/>
        <v>0.19775216512644808</v>
      </c>
      <c r="J1059" s="94">
        <f t="shared" si="116"/>
        <v>0.19775216512644808</v>
      </c>
      <c r="K1059" s="94">
        <f t="shared" si="116"/>
        <v>0.19775216512644808</v>
      </c>
      <c r="L1059" s="94">
        <f t="shared" si="116"/>
        <v>0.19775216512644808</v>
      </c>
      <c r="M1059" s="94">
        <f t="shared" si="116"/>
        <v>0.19775216512644808</v>
      </c>
      <c r="N1059" s="94">
        <f t="shared" si="116"/>
        <v>0.19775216512644808</v>
      </c>
      <c r="O1059" s="94">
        <f t="shared" si="116"/>
        <v>0.19775216512644808</v>
      </c>
      <c r="P1059" s="94">
        <f t="shared" si="116"/>
        <v>0.19775216512644808</v>
      </c>
      <c r="Q1059" s="94">
        <f t="shared" si="116"/>
        <v>0.19775216512644808</v>
      </c>
      <c r="R1059" s="94">
        <f t="shared" si="116"/>
        <v>0.19775216512644808</v>
      </c>
      <c r="S1059" s="93">
        <f>(1+H1059)^((5-Dashboard!$F$9)*3/12)</f>
        <v>1.0944186425342215</v>
      </c>
      <c r="T1059" s="93">
        <f t="shared" ref="T1059:X1109" si="118">(S1059)*(1+I1059)</f>
        <v>1.310842298650112</v>
      </c>
      <c r="U1059" s="93">
        <f t="shared" si="118"/>
        <v>1.5700642013475017</v>
      </c>
      <c r="V1059" s="93">
        <f t="shared" si="118"/>
        <v>1.8805477965514976</v>
      </c>
      <c r="W1059" s="93">
        <f t="shared" si="118"/>
        <v>2.2524301949433272</v>
      </c>
      <c r="X1059" s="93">
        <f t="shared" si="118"/>
        <v>2.6978531427895573</v>
      </c>
      <c r="Y1059" s="93">
        <f t="shared" si="117"/>
        <v>3.2313594429693846</v>
      </c>
      <c r="Z1059" s="93">
        <f t="shared" si="117"/>
        <v>3.8703677691183733</v>
      </c>
      <c r="AA1059" s="93">
        <f t="shared" si="117"/>
        <v>4.6357413752971519</v>
      </c>
      <c r="AB1059" s="93">
        <f t="shared" si="117"/>
        <v>5.5524692692284212</v>
      </c>
      <c r="AC1059" s="95">
        <f t="shared" si="117"/>
        <v>6.6504820890164078</v>
      </c>
      <c r="AE1059" s="96"/>
    </row>
    <row r="1060" spans="3:31" ht="24.75" customHeight="1" x14ac:dyDescent="0.25">
      <c r="C1060" s="91">
        <f>ABS(E1060-Dashboard!$F$13)</f>
        <v>1.7828770777261695</v>
      </c>
      <c r="D1060" s="92">
        <f t="shared" si="115"/>
        <v>0.19785216512644807</v>
      </c>
      <c r="E1060" s="93" cm="1">
        <f t="array" ref="E1060">SUM('DRE + DCF'!$S$41/TIR!S1060,'DRE + DCF'!$U$41:$AD$41/TIR!T1060:AC1060,TIR!F1060)</f>
        <v>49.402877077726167</v>
      </c>
      <c r="F1060" s="100">
        <f>'DRE + DCF'!$AE$38*'DRE + DCF'!$AE$39*(1+G1060)/(R1060-G1060)/AC1060</f>
        <v>24.761972384510003</v>
      </c>
      <c r="G1060" s="92">
        <f>R1060*(1-'DRE + DCF'!$AE$39)</f>
        <v>0.11871129907586883</v>
      </c>
      <c r="H1060" s="94">
        <f t="shared" si="113"/>
        <v>0.19785216512644807</v>
      </c>
      <c r="I1060" s="94">
        <f t="shared" si="116"/>
        <v>0.19785216512644807</v>
      </c>
      <c r="J1060" s="94">
        <f t="shared" si="116"/>
        <v>0.19785216512644807</v>
      </c>
      <c r="K1060" s="94">
        <f t="shared" si="116"/>
        <v>0.19785216512644807</v>
      </c>
      <c r="L1060" s="94">
        <f t="shared" si="116"/>
        <v>0.19785216512644807</v>
      </c>
      <c r="M1060" s="94">
        <f t="shared" si="116"/>
        <v>0.19785216512644807</v>
      </c>
      <c r="N1060" s="94">
        <f t="shared" si="116"/>
        <v>0.19785216512644807</v>
      </c>
      <c r="O1060" s="94">
        <f t="shared" si="116"/>
        <v>0.19785216512644807</v>
      </c>
      <c r="P1060" s="94">
        <f t="shared" si="116"/>
        <v>0.19785216512644807</v>
      </c>
      <c r="Q1060" s="94">
        <f t="shared" si="116"/>
        <v>0.19785216512644807</v>
      </c>
      <c r="R1060" s="94">
        <f t="shared" si="116"/>
        <v>0.19785216512644807</v>
      </c>
      <c r="S1060" s="93">
        <f>(1+H1060)^((5-Dashboard!$F$9)*3/12)</f>
        <v>1.0944643279369355</v>
      </c>
      <c r="T1060" s="93">
        <f t="shared" si="118"/>
        <v>1.3110064648729209</v>
      </c>
      <c r="U1060" s="93">
        <f t="shared" si="118"/>
        <v>1.5703919324427988</v>
      </c>
      <c r="V1060" s="93">
        <f t="shared" si="118"/>
        <v>1.8810973763737133</v>
      </c>
      <c r="W1060" s="93">
        <f t="shared" si="118"/>
        <v>2.2532765651029334</v>
      </c>
      <c r="X1060" s="93">
        <f t="shared" si="118"/>
        <v>2.6990922121372347</v>
      </c>
      <c r="Y1060" s="93">
        <f t="shared" si="117"/>
        <v>3.2331134501845207</v>
      </c>
      <c r="Z1060" s="93">
        <f t="shared" si="117"/>
        <v>3.8727919464029683</v>
      </c>
      <c r="AA1060" s="93">
        <f t="shared" si="117"/>
        <v>4.6390322180830665</v>
      </c>
      <c r="AB1060" s="93">
        <f t="shared" si="117"/>
        <v>5.5568747865221493</v>
      </c>
      <c r="AC1060" s="95">
        <f t="shared" si="117"/>
        <v>6.6563144943721246</v>
      </c>
      <c r="AE1060" s="96"/>
    </row>
    <row r="1061" spans="3:31" ht="24.75" customHeight="1" x14ac:dyDescent="0.25">
      <c r="C1061" s="91">
        <f>ABS(E1061-Dashboard!$F$13)</f>
        <v>1.7398186217945621</v>
      </c>
      <c r="D1061" s="92">
        <f t="shared" si="115"/>
        <v>0.19795216512644806</v>
      </c>
      <c r="E1061" s="93" cm="1">
        <f t="array" ref="E1061">SUM('DRE + DCF'!$S$41/TIR!S1061,'DRE + DCF'!$U$41:$AD$41/TIR!T1061:AC1061,TIR!F1061)</f>
        <v>49.35981862179456</v>
      </c>
      <c r="F1061" s="100">
        <f>'DRE + DCF'!$AE$38*'DRE + DCF'!$AE$39*(1+G1061)/(R1061-G1061)/AC1061</f>
        <v>24.729105343810367</v>
      </c>
      <c r="G1061" s="92">
        <f>R1061*(1-'DRE + DCF'!$AE$39)</f>
        <v>0.11877129907586884</v>
      </c>
      <c r="H1061" s="94">
        <f t="shared" si="113"/>
        <v>0.19795216512644806</v>
      </c>
      <c r="I1061" s="94">
        <f t="shared" si="116"/>
        <v>0.19795216512644806</v>
      </c>
      <c r="J1061" s="94">
        <f t="shared" si="116"/>
        <v>0.19795216512644806</v>
      </c>
      <c r="K1061" s="94">
        <f t="shared" si="116"/>
        <v>0.19795216512644806</v>
      </c>
      <c r="L1061" s="94">
        <f t="shared" si="116"/>
        <v>0.19795216512644806</v>
      </c>
      <c r="M1061" s="94">
        <f t="shared" si="116"/>
        <v>0.19795216512644806</v>
      </c>
      <c r="N1061" s="94">
        <f t="shared" si="116"/>
        <v>0.19795216512644806</v>
      </c>
      <c r="O1061" s="94">
        <f t="shared" si="116"/>
        <v>0.19795216512644806</v>
      </c>
      <c r="P1061" s="94">
        <f t="shared" si="116"/>
        <v>0.19795216512644806</v>
      </c>
      <c r="Q1061" s="94">
        <f t="shared" si="116"/>
        <v>0.19795216512644806</v>
      </c>
      <c r="R1061" s="94">
        <f t="shared" si="116"/>
        <v>0.19795216512644806</v>
      </c>
      <c r="S1061" s="93">
        <f>(1+H1061)^((5-Dashboard!$F$9)*3/12)</f>
        <v>1.0945100114327178</v>
      </c>
      <c r="T1061" s="93">
        <f t="shared" si="118"/>
        <v>1.3111706379483976</v>
      </c>
      <c r="U1061" s="93">
        <f t="shared" si="118"/>
        <v>1.570719704580509</v>
      </c>
      <c r="V1061" s="93">
        <f t="shared" si="118"/>
        <v>1.8816470709089956</v>
      </c>
      <c r="W1061" s="93">
        <f t="shared" si="118"/>
        <v>2.2541231825992702</v>
      </c>
      <c r="X1061" s="93">
        <f t="shared" si="118"/>
        <v>2.7003317470565156</v>
      </c>
      <c r="Y1061" s="93">
        <f t="shared" si="117"/>
        <v>3.2348682629460366</v>
      </c>
      <c r="Z1061" s="93">
        <f t="shared" si="117"/>
        <v>3.8752174394950365</v>
      </c>
      <c r="AA1061" s="93">
        <f t="shared" si="117"/>
        <v>4.6423251219788488</v>
      </c>
      <c r="AB1061" s="93">
        <f t="shared" si="117"/>
        <v>5.5612834310954637</v>
      </c>
      <c r="AC1061" s="95">
        <f t="shared" si="117"/>
        <v>6.6621515271626519</v>
      </c>
      <c r="AE1061" s="96"/>
    </row>
    <row r="1062" spans="3:31" ht="24.75" customHeight="1" x14ac:dyDescent="0.25">
      <c r="C1062" s="91">
        <f>ABS(E1062-Dashboard!$F$13)</f>
        <v>1.6968185125863116</v>
      </c>
      <c r="D1062" s="92">
        <f t="shared" si="115"/>
        <v>0.19805216512644805</v>
      </c>
      <c r="E1062" s="93" cm="1">
        <f t="array" ref="E1062">SUM('DRE + DCF'!$S$41/TIR!S1062,'DRE + DCF'!$U$41:$AD$41/TIR!T1062:AC1062,TIR!F1062)</f>
        <v>49.316818512586309</v>
      </c>
      <c r="F1062" s="100">
        <f>'DRE + DCF'!$AE$38*'DRE + DCF'!$AE$39*(1+G1062)/(R1062-G1062)/AC1062</f>
        <v>24.696289966540981</v>
      </c>
      <c r="G1062" s="92">
        <f>R1062*(1-'DRE + DCF'!$AE$39)</f>
        <v>0.11883129907586883</v>
      </c>
      <c r="H1062" s="94">
        <f t="shared" si="113"/>
        <v>0.19805216512644805</v>
      </c>
      <c r="I1062" s="94">
        <f t="shared" si="116"/>
        <v>0.19805216512644805</v>
      </c>
      <c r="J1062" s="94">
        <f t="shared" si="116"/>
        <v>0.19805216512644805</v>
      </c>
      <c r="K1062" s="94">
        <f t="shared" si="116"/>
        <v>0.19805216512644805</v>
      </c>
      <c r="L1062" s="94">
        <f t="shared" si="116"/>
        <v>0.19805216512644805</v>
      </c>
      <c r="M1062" s="94">
        <f t="shared" si="116"/>
        <v>0.19805216512644805</v>
      </c>
      <c r="N1062" s="94">
        <f t="shared" si="116"/>
        <v>0.19805216512644805</v>
      </c>
      <c r="O1062" s="94">
        <f t="shared" si="116"/>
        <v>0.19805216512644805</v>
      </c>
      <c r="P1062" s="94">
        <f t="shared" si="116"/>
        <v>0.19805216512644805</v>
      </c>
      <c r="Q1062" s="94">
        <f t="shared" si="116"/>
        <v>0.19805216512644805</v>
      </c>
      <c r="R1062" s="94">
        <f t="shared" si="116"/>
        <v>0.19805216512644805</v>
      </c>
      <c r="S1062" s="93">
        <f>(1+H1062)^((5-Dashboard!$F$9)*3/12)</f>
        <v>1.094555693021807</v>
      </c>
      <c r="T1062" s="93">
        <f t="shared" si="118"/>
        <v>1.3113348178762556</v>
      </c>
      <c r="U1062" s="93">
        <f t="shared" si="118"/>
        <v>1.5710475177623444</v>
      </c>
      <c r="V1062" s="93">
        <f t="shared" si="118"/>
        <v>1.8821968801717084</v>
      </c>
      <c r="W1062" s="93">
        <f t="shared" si="118"/>
        <v>2.2549700474839609</v>
      </c>
      <c r="X1062" s="93">
        <f t="shared" si="118"/>
        <v>2.7015717476834484</v>
      </c>
      <c r="Y1062" s="93">
        <f t="shared" si="117"/>
        <v>3.2366238815565973</v>
      </c>
      <c r="Z1062" s="93">
        <f t="shared" si="117"/>
        <v>3.8776442489988496</v>
      </c>
      <c r="AA1062" s="93">
        <f t="shared" si="117"/>
        <v>4.6456200881031915</v>
      </c>
      <c r="AB1062" s="93">
        <f t="shared" si="117"/>
        <v>5.5656952049069481</v>
      </c>
      <c r="AC1062" s="95">
        <f t="shared" si="117"/>
        <v>6.6679931906726591</v>
      </c>
      <c r="AE1062" s="96"/>
    </row>
    <row r="1063" spans="3:31" ht="24.75" customHeight="1" x14ac:dyDescent="0.25">
      <c r="C1063" s="91">
        <f>ABS(E1063-Dashboard!$F$13)</f>
        <v>1.6538766480847258</v>
      </c>
      <c r="D1063" s="92">
        <f t="shared" si="115"/>
        <v>0.19815216512644804</v>
      </c>
      <c r="E1063" s="93" cm="1">
        <f t="array" ref="E1063">SUM('DRE + DCF'!$S$41/TIR!S1063,'DRE + DCF'!$U$41:$AD$41/TIR!T1063:AC1063,TIR!F1063)</f>
        <v>49.273876648084723</v>
      </c>
      <c r="F1063" s="100">
        <f>'DRE + DCF'!$AE$38*'DRE + DCF'!$AE$39*(1+G1063)/(R1063-G1063)/AC1063</f>
        <v>24.663526156148826</v>
      </c>
      <c r="G1063" s="92">
        <f>R1063*(1-'DRE + DCF'!$AE$39)</f>
        <v>0.11889129907586882</v>
      </c>
      <c r="H1063" s="94">
        <f t="shared" si="113"/>
        <v>0.19815216512644804</v>
      </c>
      <c r="I1063" s="94">
        <f t="shared" si="116"/>
        <v>0.19815216512644804</v>
      </c>
      <c r="J1063" s="94">
        <f t="shared" si="116"/>
        <v>0.19815216512644804</v>
      </c>
      <c r="K1063" s="94">
        <f t="shared" si="116"/>
        <v>0.19815216512644804</v>
      </c>
      <c r="L1063" s="94">
        <f t="shared" si="116"/>
        <v>0.19815216512644804</v>
      </c>
      <c r="M1063" s="94">
        <f t="shared" si="116"/>
        <v>0.19815216512644804</v>
      </c>
      <c r="N1063" s="94">
        <f t="shared" si="116"/>
        <v>0.19815216512644804</v>
      </c>
      <c r="O1063" s="94">
        <f t="shared" si="116"/>
        <v>0.19815216512644804</v>
      </c>
      <c r="P1063" s="94">
        <f t="shared" si="116"/>
        <v>0.19815216512644804</v>
      </c>
      <c r="Q1063" s="94">
        <f t="shared" si="116"/>
        <v>0.19815216512644804</v>
      </c>
      <c r="R1063" s="94">
        <f t="shared" si="116"/>
        <v>0.19815216512644804</v>
      </c>
      <c r="S1063" s="93">
        <f>(1+H1063)^((5-Dashboard!$F$9)*3/12)</f>
        <v>1.0946013727044417</v>
      </c>
      <c r="T1063" s="93">
        <f t="shared" si="118"/>
        <v>1.3114990046562087</v>
      </c>
      <c r="U1063" s="93">
        <f t="shared" si="118"/>
        <v>1.5713753719900179</v>
      </c>
      <c r="V1063" s="93">
        <f t="shared" si="118"/>
        <v>1.8827468041762174</v>
      </c>
      <c r="W1063" s="93">
        <f t="shared" si="118"/>
        <v>2.2558171598086356</v>
      </c>
      <c r="X1063" s="93">
        <f t="shared" si="118"/>
        <v>2.7028122141541111</v>
      </c>
      <c r="Y1063" s="93">
        <f t="shared" si="117"/>
        <v>3.2383803063189571</v>
      </c>
      <c r="Z1063" s="93">
        <f t="shared" si="117"/>
        <v>3.8800723755189082</v>
      </c>
      <c r="AA1063" s="93">
        <f t="shared" si="117"/>
        <v>4.6489171175752997</v>
      </c>
      <c r="AB1063" s="93">
        <f t="shared" si="117"/>
        <v>5.5701101099162509</v>
      </c>
      <c r="AC1063" s="95">
        <f t="shared" si="117"/>
        <v>6.6738394881888734</v>
      </c>
      <c r="AE1063" s="96"/>
    </row>
    <row r="1064" spans="3:31" ht="24.75" customHeight="1" x14ac:dyDescent="0.25">
      <c r="C1064" s="91">
        <f>ABS(E1064-Dashboard!$F$13)</f>
        <v>1.6109929264927914</v>
      </c>
      <c r="D1064" s="92">
        <f t="shared" si="115"/>
        <v>0.19825216512644803</v>
      </c>
      <c r="E1064" s="93" cm="1">
        <f t="array" ref="E1064">SUM('DRE + DCF'!$S$41/TIR!S1064,'DRE + DCF'!$U$41:$AD$41/TIR!T1064:AC1064,TIR!F1064)</f>
        <v>49.230992926492789</v>
      </c>
      <c r="F1064" s="100">
        <f>'DRE + DCF'!$AE$38*'DRE + DCF'!$AE$39*(1+G1064)/(R1064-G1064)/AC1064</f>
        <v>24.630813816295394</v>
      </c>
      <c r="G1064" s="92">
        <f>R1064*(1-'DRE + DCF'!$AE$39)</f>
        <v>0.11895129907586881</v>
      </c>
      <c r="H1064" s="94">
        <f t="shared" si="113"/>
        <v>0.19825216512644803</v>
      </c>
      <c r="I1064" s="94">
        <f t="shared" si="116"/>
        <v>0.19825216512644803</v>
      </c>
      <c r="J1064" s="94">
        <f t="shared" si="116"/>
        <v>0.19825216512644803</v>
      </c>
      <c r="K1064" s="94">
        <f t="shared" si="116"/>
        <v>0.19825216512644803</v>
      </c>
      <c r="L1064" s="94">
        <f t="shared" si="116"/>
        <v>0.19825216512644803</v>
      </c>
      <c r="M1064" s="94">
        <f t="shared" si="116"/>
        <v>0.19825216512644803</v>
      </c>
      <c r="N1064" s="94">
        <f t="shared" si="116"/>
        <v>0.19825216512644803</v>
      </c>
      <c r="O1064" s="94">
        <f t="shared" si="116"/>
        <v>0.19825216512644803</v>
      </c>
      <c r="P1064" s="94">
        <f t="shared" si="116"/>
        <v>0.19825216512644803</v>
      </c>
      <c r="Q1064" s="94">
        <f t="shared" si="116"/>
        <v>0.19825216512644803</v>
      </c>
      <c r="R1064" s="94">
        <f t="shared" si="116"/>
        <v>0.19825216512644803</v>
      </c>
      <c r="S1064" s="93">
        <f>(1+H1064)^((5-Dashboard!$F$9)*3/12)</f>
        <v>1.0946470504808608</v>
      </c>
      <c r="T1064" s="93">
        <f t="shared" si="118"/>
        <v>1.3116631982879716</v>
      </c>
      <c r="U1064" s="93">
        <f t="shared" si="118"/>
        <v>1.5717032672652433</v>
      </c>
      <c r="V1064" s="93">
        <f t="shared" si="118"/>
        <v>1.8832968429368901</v>
      </c>
      <c r="W1064" s="93">
        <f t="shared" si="118"/>
        <v>2.2566645196249326</v>
      </c>
      <c r="X1064" s="93">
        <f t="shared" si="118"/>
        <v>2.7040531466046112</v>
      </c>
      <c r="Y1064" s="93">
        <f t="shared" si="117"/>
        <v>3.2401375375359596</v>
      </c>
      <c r="Z1064" s="93">
        <f t="shared" si="117"/>
        <v>3.8825018196599412</v>
      </c>
      <c r="AA1064" s="93">
        <f t="shared" si="117"/>
        <v>4.6522162115148982</v>
      </c>
      <c r="AB1064" s="93">
        <f t="shared" si="117"/>
        <v>5.574528148084088</v>
      </c>
      <c r="AC1064" s="95">
        <f t="shared" si="117"/>
        <v>6.6796904230000864</v>
      </c>
      <c r="AE1064" s="96"/>
    </row>
    <row r="1065" spans="3:31" ht="24.75" customHeight="1" x14ac:dyDescent="0.25">
      <c r="C1065" s="91">
        <f>ABS(E1065-Dashboard!$F$13)</f>
        <v>1.5681672462327398</v>
      </c>
      <c r="D1065" s="92">
        <f t="shared" si="115"/>
        <v>0.19835216512644802</v>
      </c>
      <c r="E1065" s="93" cm="1">
        <f t="array" ref="E1065">SUM('DRE + DCF'!$S$41/TIR!S1065,'DRE + DCF'!$U$41:$AD$41/TIR!T1065:AC1065,TIR!F1065)</f>
        <v>49.188167246232737</v>
      </c>
      <c r="F1065" s="100">
        <f>'DRE + DCF'!$AE$38*'DRE + DCF'!$AE$39*(1+G1065)/(R1065-G1065)/AC1065</f>
        <v>24.598152850856227</v>
      </c>
      <c r="G1065" s="92">
        <f>R1065*(1-'DRE + DCF'!$AE$39)</f>
        <v>0.1190112990758688</v>
      </c>
      <c r="H1065" s="94">
        <f t="shared" si="113"/>
        <v>0.19835216512644802</v>
      </c>
      <c r="I1065" s="94">
        <f t="shared" si="116"/>
        <v>0.19835216512644802</v>
      </c>
      <c r="J1065" s="94">
        <f t="shared" si="116"/>
        <v>0.19835216512644802</v>
      </c>
      <c r="K1065" s="94">
        <f t="shared" si="116"/>
        <v>0.19835216512644802</v>
      </c>
      <c r="L1065" s="94">
        <f t="shared" si="116"/>
        <v>0.19835216512644802</v>
      </c>
      <c r="M1065" s="94">
        <f t="shared" si="116"/>
        <v>0.19835216512644802</v>
      </c>
      <c r="N1065" s="94">
        <f t="shared" si="116"/>
        <v>0.19835216512644802</v>
      </c>
      <c r="O1065" s="94">
        <f t="shared" si="116"/>
        <v>0.19835216512644802</v>
      </c>
      <c r="P1065" s="94">
        <f t="shared" si="116"/>
        <v>0.19835216512644802</v>
      </c>
      <c r="Q1065" s="94">
        <f t="shared" si="116"/>
        <v>0.19835216512644802</v>
      </c>
      <c r="R1065" s="94">
        <f t="shared" si="116"/>
        <v>0.19835216512644802</v>
      </c>
      <c r="S1065" s="93">
        <f>(1+H1065)^((5-Dashboard!$F$9)*3/12)</f>
        <v>1.0946927263513027</v>
      </c>
      <c r="T1065" s="93">
        <f t="shared" si="118"/>
        <v>1.3118273987712576</v>
      </c>
      <c r="U1065" s="93">
        <f t="shared" si="118"/>
        <v>1.5720312035897328</v>
      </c>
      <c r="V1065" s="93">
        <f t="shared" si="118"/>
        <v>1.8838469964680922</v>
      </c>
      <c r="W1065" s="93">
        <f t="shared" si="118"/>
        <v>2.2575121269844942</v>
      </c>
      <c r="X1065" s="93">
        <f t="shared" si="118"/>
        <v>2.7052945451710815</v>
      </c>
      <c r="Y1065" s="93">
        <f t="shared" si="117"/>
        <v>3.2418955755105348</v>
      </c>
      <c r="Z1065" s="93">
        <f t="shared" si="117"/>
        <v>3.8849325820269014</v>
      </c>
      <c r="AA1065" s="93">
        <f t="shared" si="117"/>
        <v>4.6555173710422189</v>
      </c>
      <c r="AB1065" s="93">
        <f t="shared" si="117"/>
        <v>5.5789493213722317</v>
      </c>
      <c r="AC1065" s="95">
        <f t="shared" si="117"/>
        <v>6.6855459983971413</v>
      </c>
      <c r="AE1065" s="96"/>
    </row>
    <row r="1066" spans="3:31" ht="24.75" customHeight="1" x14ac:dyDescent="0.25">
      <c r="C1066" s="91">
        <f>ABS(E1066-Dashboard!$F$13)</f>
        <v>1.5253995059453658</v>
      </c>
      <c r="D1066" s="92">
        <f t="shared" si="115"/>
        <v>0.198452165126448</v>
      </c>
      <c r="E1066" s="93" cm="1">
        <f t="array" ref="E1066">SUM('DRE + DCF'!$S$41/TIR!S1066,'DRE + DCF'!$U$41:$AD$41/TIR!T1066:AC1066,TIR!F1066)</f>
        <v>49.145399505945363</v>
      </c>
      <c r="F1066" s="100">
        <f>'DRE + DCF'!$AE$38*'DRE + DCF'!$AE$39*(1+G1066)/(R1066-G1066)/AC1066</f>
        <v>24.565543163920289</v>
      </c>
      <c r="G1066" s="92">
        <f>R1066*(1-'DRE + DCF'!$AE$39)</f>
        <v>0.1190712990758688</v>
      </c>
      <c r="H1066" s="94">
        <f t="shared" si="113"/>
        <v>0.198452165126448</v>
      </c>
      <c r="I1066" s="94">
        <f t="shared" si="116"/>
        <v>0.198452165126448</v>
      </c>
      <c r="J1066" s="94">
        <f t="shared" si="116"/>
        <v>0.198452165126448</v>
      </c>
      <c r="K1066" s="94">
        <f t="shared" si="116"/>
        <v>0.198452165126448</v>
      </c>
      <c r="L1066" s="94">
        <f t="shared" si="116"/>
        <v>0.198452165126448</v>
      </c>
      <c r="M1066" s="94">
        <f t="shared" si="116"/>
        <v>0.198452165126448</v>
      </c>
      <c r="N1066" s="94">
        <f t="shared" si="116"/>
        <v>0.198452165126448</v>
      </c>
      <c r="O1066" s="94">
        <f t="shared" si="116"/>
        <v>0.198452165126448</v>
      </c>
      <c r="P1066" s="94">
        <f t="shared" si="116"/>
        <v>0.198452165126448</v>
      </c>
      <c r="Q1066" s="94">
        <f t="shared" si="116"/>
        <v>0.198452165126448</v>
      </c>
      <c r="R1066" s="94">
        <f t="shared" si="116"/>
        <v>0.198452165126448</v>
      </c>
      <c r="S1066" s="93">
        <f>(1+H1066)^((5-Dashboard!$F$9)*3/12)</f>
        <v>1.0947384003160061</v>
      </c>
      <c r="T1066" s="93">
        <f t="shared" si="118"/>
        <v>1.3119916061057817</v>
      </c>
      <c r="U1066" s="93">
        <f t="shared" si="118"/>
        <v>1.5723591809652</v>
      </c>
      <c r="V1066" s="93">
        <f t="shared" si="118"/>
        <v>1.8843972647841922</v>
      </c>
      <c r="W1066" s="93">
        <f t="shared" si="118"/>
        <v>2.2583599819389715</v>
      </c>
      <c r="X1066" s="93">
        <f t="shared" si="118"/>
        <v>2.706536409989686</v>
      </c>
      <c r="Y1066" s="93">
        <f t="shared" si="117"/>
        <v>3.243654420545703</v>
      </c>
      <c r="Z1066" s="93">
        <f t="shared" si="117"/>
        <v>3.8873646632249717</v>
      </c>
      <c r="AA1066" s="93">
        <f t="shared" si="117"/>
        <v>4.6588205972780123</v>
      </c>
      <c r="AB1066" s="93">
        <f t="shared" si="117"/>
        <v>5.583373631743525</v>
      </c>
      <c r="AC1066" s="95">
        <f t="shared" si="117"/>
        <v>6.6914062176729461</v>
      </c>
      <c r="AE1066" s="96"/>
    </row>
    <row r="1067" spans="3:31" ht="24.75" customHeight="1" x14ac:dyDescent="0.25">
      <c r="C1067" s="91">
        <f>ABS(E1067-Dashboard!$F$13)</f>
        <v>1.4826896044895221</v>
      </c>
      <c r="D1067" s="92">
        <f t="shared" si="115"/>
        <v>0.19855216512644799</v>
      </c>
      <c r="E1067" s="93" cm="1">
        <f t="array" ref="E1067">SUM('DRE + DCF'!$S$41/TIR!S1067,'DRE + DCF'!$U$41:$AD$41/TIR!T1067:AC1067,TIR!F1067)</f>
        <v>49.10268960448952</v>
      </c>
      <c r="F1067" s="100">
        <f>'DRE + DCF'!$AE$38*'DRE + DCF'!$AE$39*(1+G1067)/(R1067-G1067)/AC1067</f>
        <v>24.532984659789403</v>
      </c>
      <c r="G1067" s="92">
        <f>R1067*(1-'DRE + DCF'!$AE$39)</f>
        <v>0.11913129907586879</v>
      </c>
      <c r="H1067" s="94">
        <f t="shared" si="113"/>
        <v>0.19855216512644799</v>
      </c>
      <c r="I1067" s="94">
        <f t="shared" si="116"/>
        <v>0.19855216512644799</v>
      </c>
      <c r="J1067" s="94">
        <f t="shared" si="116"/>
        <v>0.19855216512644799</v>
      </c>
      <c r="K1067" s="94">
        <f t="shared" si="116"/>
        <v>0.19855216512644799</v>
      </c>
      <c r="L1067" s="94">
        <f t="shared" si="116"/>
        <v>0.19855216512644799</v>
      </c>
      <c r="M1067" s="94">
        <f t="shared" si="116"/>
        <v>0.19855216512644799</v>
      </c>
      <c r="N1067" s="94">
        <f t="shared" si="116"/>
        <v>0.19855216512644799</v>
      </c>
      <c r="O1067" s="94">
        <f t="shared" si="116"/>
        <v>0.19855216512644799</v>
      </c>
      <c r="P1067" s="94">
        <f t="shared" si="116"/>
        <v>0.19855216512644799</v>
      </c>
      <c r="Q1067" s="94">
        <f t="shared" si="116"/>
        <v>0.19855216512644799</v>
      </c>
      <c r="R1067" s="94">
        <f t="shared" si="116"/>
        <v>0.19855216512644799</v>
      </c>
      <c r="S1067" s="93">
        <f>(1+H1067)^((5-Dashboard!$F$9)*3/12)</f>
        <v>1.0947840723752096</v>
      </c>
      <c r="T1067" s="93">
        <f t="shared" si="118"/>
        <v>1.3121558202912573</v>
      </c>
      <c r="U1067" s="93">
        <f t="shared" si="118"/>
        <v>1.5726871993933567</v>
      </c>
      <c r="V1067" s="93">
        <f t="shared" si="118"/>
        <v>1.8849476478995573</v>
      </c>
      <c r="W1067" s="93">
        <f t="shared" si="118"/>
        <v>2.2592080845400195</v>
      </c>
      <c r="X1067" s="93">
        <f t="shared" si="118"/>
        <v>2.7077787411966154</v>
      </c>
      <c r="Y1067" s="93">
        <f t="shared" si="117"/>
        <v>3.2454140729445711</v>
      </c>
      <c r="Z1067" s="93">
        <f t="shared" si="117"/>
        <v>3.8897980638595593</v>
      </c>
      <c r="AA1067" s="93">
        <f t="shared" si="117"/>
        <v>4.6621258913435399</v>
      </c>
      <c r="AB1067" s="93">
        <f t="shared" si="117"/>
        <v>5.5878010811618708</v>
      </c>
      <c r="AC1067" s="95">
        <f t="shared" si="117"/>
        <v>6.697271084122467</v>
      </c>
      <c r="AE1067" s="96"/>
    </row>
    <row r="1068" spans="3:31" ht="24.75" customHeight="1" x14ac:dyDescent="0.25">
      <c r="C1068" s="91">
        <f>ABS(E1068-Dashboard!$F$13)</f>
        <v>1.4400374409415448</v>
      </c>
      <c r="D1068" s="92">
        <f t="shared" si="115"/>
        <v>0.19865216512644798</v>
      </c>
      <c r="E1068" s="93" cm="1">
        <f t="array" ref="E1068">SUM('DRE + DCF'!$S$41/TIR!S1068,'DRE + DCF'!$U$41:$AD$41/TIR!T1068:AC1068,TIR!F1068)</f>
        <v>49.060037440941542</v>
      </c>
      <c r="F1068" s="100">
        <f>'DRE + DCF'!$AE$38*'DRE + DCF'!$AE$39*(1+G1068)/(R1068-G1068)/AC1068</f>
        <v>24.50047724297773</v>
      </c>
      <c r="G1068" s="92">
        <f>R1068*(1-'DRE + DCF'!$AE$39)</f>
        <v>0.11919129907586878</v>
      </c>
      <c r="H1068" s="94">
        <f t="shared" si="113"/>
        <v>0.19865216512644798</v>
      </c>
      <c r="I1068" s="94">
        <f t="shared" si="116"/>
        <v>0.19865216512644798</v>
      </c>
      <c r="J1068" s="94">
        <f t="shared" si="116"/>
        <v>0.19865216512644798</v>
      </c>
      <c r="K1068" s="94">
        <f t="shared" si="116"/>
        <v>0.19865216512644798</v>
      </c>
      <c r="L1068" s="94">
        <f t="shared" si="116"/>
        <v>0.19865216512644798</v>
      </c>
      <c r="M1068" s="94">
        <f t="shared" si="116"/>
        <v>0.19865216512644798</v>
      </c>
      <c r="N1068" s="94">
        <f t="shared" si="116"/>
        <v>0.19865216512644798</v>
      </c>
      <c r="O1068" s="94">
        <f t="shared" si="116"/>
        <v>0.19865216512644798</v>
      </c>
      <c r="P1068" s="94">
        <f t="shared" si="116"/>
        <v>0.19865216512644798</v>
      </c>
      <c r="Q1068" s="94">
        <f t="shared" si="116"/>
        <v>0.19865216512644798</v>
      </c>
      <c r="R1068" s="94">
        <f t="shared" si="116"/>
        <v>0.19865216512644798</v>
      </c>
      <c r="S1068" s="93">
        <f>(1+H1068)^((5-Dashboard!$F$9)*3/12)</f>
        <v>1.0948297425291513</v>
      </c>
      <c r="T1068" s="93">
        <f t="shared" si="118"/>
        <v>1.3123200413273988</v>
      </c>
      <c r="U1068" s="93">
        <f t="shared" si="118"/>
        <v>1.5730152588759161</v>
      </c>
      <c r="V1068" s="93">
        <f t="shared" si="118"/>
        <v>1.8854981458285567</v>
      </c>
      <c r="W1068" s="93">
        <f t="shared" si="118"/>
        <v>2.2600564348393024</v>
      </c>
      <c r="X1068" s="93">
        <f t="shared" si="118"/>
        <v>2.7090215389280905</v>
      </c>
      <c r="Y1068" s="93">
        <f t="shared" si="117"/>
        <v>3.2471745330103374</v>
      </c>
      <c r="Z1068" s="93">
        <f t="shared" si="117"/>
        <v>3.8922327845363034</v>
      </c>
      <c r="AA1068" s="93">
        <f t="shared" si="117"/>
        <v>4.6654332543605834</v>
      </c>
      <c r="AB1068" s="93">
        <f t="shared" si="117"/>
        <v>5.5922316715922431</v>
      </c>
      <c r="AC1068" s="95">
        <f t="shared" si="117"/>
        <v>6.7031406010427368</v>
      </c>
      <c r="AE1068" s="96"/>
    </row>
    <row r="1069" spans="3:31" ht="24.75" customHeight="1" x14ac:dyDescent="0.25">
      <c r="C1069" s="91">
        <f>ABS(E1069-Dashboard!$F$13)</f>
        <v>1.3974429145946559</v>
      </c>
      <c r="D1069" s="92">
        <f t="shared" si="115"/>
        <v>0.19875216512644797</v>
      </c>
      <c r="E1069" s="93" cm="1">
        <f t="array" ref="E1069">SUM('DRE + DCF'!$S$41/TIR!S1069,'DRE + DCF'!$U$41:$AD$41/TIR!T1069:AC1069,TIR!F1069)</f>
        <v>49.017442914594653</v>
      </c>
      <c r="F1069" s="100">
        <f>'DRE + DCF'!$AE$38*'DRE + DCF'!$AE$39*(1+G1069)/(R1069-G1069)/AC1069</f>
        <v>24.46802081821119</v>
      </c>
      <c r="G1069" s="92">
        <f>R1069*(1-'DRE + DCF'!$AE$39)</f>
        <v>0.11925129907586877</v>
      </c>
      <c r="H1069" s="94">
        <f t="shared" si="113"/>
        <v>0.19875216512644797</v>
      </c>
      <c r="I1069" s="94">
        <f t="shared" si="116"/>
        <v>0.19875216512644797</v>
      </c>
      <c r="J1069" s="94">
        <f t="shared" si="116"/>
        <v>0.19875216512644797</v>
      </c>
      <c r="K1069" s="94">
        <f t="shared" si="116"/>
        <v>0.19875216512644797</v>
      </c>
      <c r="L1069" s="94">
        <f t="shared" si="116"/>
        <v>0.19875216512644797</v>
      </c>
      <c r="M1069" s="94">
        <f t="shared" si="116"/>
        <v>0.19875216512644797</v>
      </c>
      <c r="N1069" s="94">
        <f t="shared" si="116"/>
        <v>0.19875216512644797</v>
      </c>
      <c r="O1069" s="94">
        <f t="shared" si="116"/>
        <v>0.19875216512644797</v>
      </c>
      <c r="P1069" s="94">
        <f t="shared" si="116"/>
        <v>0.19875216512644797</v>
      </c>
      <c r="Q1069" s="94">
        <f t="shared" si="116"/>
        <v>0.19875216512644797</v>
      </c>
      <c r="R1069" s="94">
        <f t="shared" si="116"/>
        <v>0.19875216512644797</v>
      </c>
      <c r="S1069" s="93">
        <f>(1+H1069)^((5-Dashboard!$F$9)*3/12)</f>
        <v>1.0948754107780703</v>
      </c>
      <c r="T1069" s="93">
        <f t="shared" si="118"/>
        <v>1.3124842692139207</v>
      </c>
      <c r="U1069" s="93">
        <f t="shared" si="118"/>
        <v>1.5733433594145911</v>
      </c>
      <c r="V1069" s="93">
        <f t="shared" si="118"/>
        <v>1.8860487585855601</v>
      </c>
      <c r="W1069" s="93">
        <f t="shared" si="118"/>
        <v>2.2609050328884894</v>
      </c>
      <c r="X1069" s="93">
        <f t="shared" si="118"/>
        <v>2.7102648033203596</v>
      </c>
      <c r="Y1069" s="93">
        <f t="shared" si="117"/>
        <v>3.2489358010462874</v>
      </c>
      <c r="Z1069" s="93">
        <f t="shared" si="117"/>
        <v>3.8946688258610673</v>
      </c>
      <c r="AA1069" s="93">
        <f t="shared" si="117"/>
        <v>4.6687426874514353</v>
      </c>
      <c r="AB1069" s="93">
        <f t="shared" si="117"/>
        <v>5.596665405000679</v>
      </c>
      <c r="AC1069" s="95">
        <f t="shared" si="117"/>
        <v>6.7090147717328525</v>
      </c>
      <c r="AE1069" s="96"/>
    </row>
    <row r="1070" spans="3:31" ht="24.75" customHeight="1" x14ac:dyDescent="0.25">
      <c r="C1070" s="91">
        <f>ABS(E1070-Dashboard!$F$13)</f>
        <v>1.3549059249585227</v>
      </c>
      <c r="D1070" s="92">
        <f t="shared" si="115"/>
        <v>0.19885216512644796</v>
      </c>
      <c r="E1070" s="93" cm="1">
        <f t="array" ref="E1070">SUM('DRE + DCF'!$S$41/TIR!S1070,'DRE + DCF'!$U$41:$AD$41/TIR!T1070:AC1070,TIR!F1070)</f>
        <v>48.97490592495852</v>
      </c>
      <c r="F1070" s="100">
        <f>'DRE + DCF'!$AE$38*'DRE + DCF'!$AE$39*(1+G1070)/(R1070-G1070)/AC1070</f>
        <v>24.435615290426934</v>
      </c>
      <c r="G1070" s="92">
        <f>R1070*(1-'DRE + DCF'!$AE$39)</f>
        <v>0.11931129907586877</v>
      </c>
      <c r="H1070" s="94">
        <f t="shared" si="113"/>
        <v>0.19885216512644796</v>
      </c>
      <c r="I1070" s="94">
        <f t="shared" si="116"/>
        <v>0.19885216512644796</v>
      </c>
      <c r="J1070" s="94">
        <f t="shared" si="116"/>
        <v>0.19885216512644796</v>
      </c>
      <c r="K1070" s="94">
        <f t="shared" si="116"/>
        <v>0.19885216512644796</v>
      </c>
      <c r="L1070" s="94">
        <f t="shared" si="116"/>
        <v>0.19885216512644796</v>
      </c>
      <c r="M1070" s="94">
        <f t="shared" si="116"/>
        <v>0.19885216512644796</v>
      </c>
      <c r="N1070" s="94">
        <f t="shared" si="116"/>
        <v>0.19885216512644796</v>
      </c>
      <c r="O1070" s="94">
        <f t="shared" si="116"/>
        <v>0.19885216512644796</v>
      </c>
      <c r="P1070" s="94">
        <f t="shared" si="116"/>
        <v>0.19885216512644796</v>
      </c>
      <c r="Q1070" s="94">
        <f t="shared" ref="I1070:R1096" si="119">$D1070</f>
        <v>0.19885216512644796</v>
      </c>
      <c r="R1070" s="94">
        <f t="shared" si="119"/>
        <v>0.19885216512644796</v>
      </c>
      <c r="S1070" s="93">
        <f>(1+H1070)^((5-Dashboard!$F$9)*3/12)</f>
        <v>1.0949210771222042</v>
      </c>
      <c r="T1070" s="93">
        <f t="shared" si="118"/>
        <v>1.3126485039505369</v>
      </c>
      <c r="U1070" s="93">
        <f t="shared" si="118"/>
        <v>1.5736715010110938</v>
      </c>
      <c r="V1070" s="93">
        <f t="shared" si="118"/>
        <v>1.8865994861849369</v>
      </c>
      <c r="W1070" s="93">
        <f t="shared" si="118"/>
        <v>2.2617538787392557</v>
      </c>
      <c r="X1070" s="93">
        <f t="shared" si="118"/>
        <v>2.7115085345096981</v>
      </c>
      <c r="Y1070" s="93">
        <f t="shared" si="117"/>
        <v>3.2506978773557931</v>
      </c>
      <c r="Z1070" s="93">
        <f t="shared" si="117"/>
        <v>3.8971061884399409</v>
      </c>
      <c r="AA1070" s="93">
        <f t="shared" si="117"/>
        <v>4.6720541917389022</v>
      </c>
      <c r="AB1070" s="93">
        <f t="shared" si="117"/>
        <v>5.6011022833542796</v>
      </c>
      <c r="AC1070" s="95">
        <f t="shared" si="117"/>
        <v>6.7148935994939691</v>
      </c>
      <c r="AE1070" s="96"/>
    </row>
    <row r="1071" spans="3:31" ht="24.75" customHeight="1" x14ac:dyDescent="0.25">
      <c r="C1071" s="91">
        <f>ABS(E1071-Dashboard!$F$13)</f>
        <v>1.3124263717585052</v>
      </c>
      <c r="D1071" s="92">
        <f t="shared" si="115"/>
        <v>0.19895216512644795</v>
      </c>
      <c r="E1071" s="93" cm="1">
        <f t="array" ref="E1071">SUM('DRE + DCF'!$S$41/TIR!S1071,'DRE + DCF'!$U$41:$AD$41/TIR!T1071:AC1071,TIR!F1071)</f>
        <v>48.932426371758503</v>
      </c>
      <c r="F1071" s="100">
        <f>'DRE + DCF'!$AE$38*'DRE + DCF'!$AE$39*(1+G1071)/(R1071-G1071)/AC1071</f>
        <v>24.403260564772729</v>
      </c>
      <c r="G1071" s="92">
        <f>R1071*(1-'DRE + DCF'!$AE$39)</f>
        <v>0.11937129907586877</v>
      </c>
      <c r="H1071" s="94">
        <f t="shared" si="113"/>
        <v>0.19895216512644795</v>
      </c>
      <c r="I1071" s="94">
        <f t="shared" si="119"/>
        <v>0.19895216512644795</v>
      </c>
      <c r="J1071" s="94">
        <f t="shared" si="119"/>
        <v>0.19895216512644795</v>
      </c>
      <c r="K1071" s="94">
        <f t="shared" si="119"/>
        <v>0.19895216512644795</v>
      </c>
      <c r="L1071" s="94">
        <f t="shared" si="119"/>
        <v>0.19895216512644795</v>
      </c>
      <c r="M1071" s="94">
        <f t="shared" si="119"/>
        <v>0.19895216512644795</v>
      </c>
      <c r="N1071" s="94">
        <f t="shared" si="119"/>
        <v>0.19895216512644795</v>
      </c>
      <c r="O1071" s="94">
        <f t="shared" si="119"/>
        <v>0.19895216512644795</v>
      </c>
      <c r="P1071" s="94">
        <f t="shared" si="119"/>
        <v>0.19895216512644795</v>
      </c>
      <c r="Q1071" s="94">
        <f t="shared" si="119"/>
        <v>0.19895216512644795</v>
      </c>
      <c r="R1071" s="94">
        <f t="shared" si="119"/>
        <v>0.19895216512644795</v>
      </c>
      <c r="S1071" s="93">
        <f>(1+H1071)^((5-Dashboard!$F$9)*3/12)</f>
        <v>1.0949667415617919</v>
      </c>
      <c r="T1071" s="93">
        <f t="shared" si="118"/>
        <v>1.312812745536962</v>
      </c>
      <c r="U1071" s="93">
        <f t="shared" si="118"/>
        <v>1.5739996836671371</v>
      </c>
      <c r="V1071" s="93">
        <f t="shared" si="118"/>
        <v>1.887150328641058</v>
      </c>
      <c r="W1071" s="93">
        <f t="shared" si="118"/>
        <v>2.2626029724432843</v>
      </c>
      <c r="X1071" s="93">
        <f t="shared" si="118"/>
        <v>2.7127527326324126</v>
      </c>
      <c r="Y1071" s="93">
        <f t="shared" si="117"/>
        <v>3.2524607622423192</v>
      </c>
      <c r="Z1071" s="93">
        <f t="shared" si="117"/>
        <v>3.8995448728792454</v>
      </c>
      <c r="AA1071" s="93">
        <f t="shared" si="117"/>
        <v>4.6753677683463106</v>
      </c>
      <c r="AB1071" s="93">
        <f t="shared" si="117"/>
        <v>5.6055423086212182</v>
      </c>
      <c r="AC1071" s="95">
        <f t="shared" si="117"/>
        <v>6.7207770876293162</v>
      </c>
      <c r="AE1071" s="96"/>
    </row>
    <row r="1072" spans="3:31" ht="24.75" customHeight="1" x14ac:dyDescent="0.25">
      <c r="C1072" s="91">
        <f>ABS(E1072-Dashboard!$F$13)</f>
        <v>1.2700041549352719</v>
      </c>
      <c r="D1072" s="92">
        <f t="shared" si="115"/>
        <v>0.19905216512644794</v>
      </c>
      <c r="E1072" s="93" cm="1">
        <f t="array" ref="E1072">SUM('DRE + DCF'!$S$41/TIR!S1072,'DRE + DCF'!$U$41:$AD$41/TIR!T1072:AC1072,TIR!F1072)</f>
        <v>48.890004154935269</v>
      </c>
      <c r="F1072" s="100">
        <f>'DRE + DCF'!$AE$38*'DRE + DCF'!$AE$39*(1+G1072)/(R1072-G1072)/AC1072</f>
        <v>24.370956546606475</v>
      </c>
      <c r="G1072" s="92">
        <f>R1072*(1-'DRE + DCF'!$AE$39)</f>
        <v>0.11943129907586876</v>
      </c>
      <c r="H1072" s="94">
        <f t="shared" si="113"/>
        <v>0.19905216512644794</v>
      </c>
      <c r="I1072" s="94">
        <f t="shared" si="119"/>
        <v>0.19905216512644794</v>
      </c>
      <c r="J1072" s="94">
        <f t="shared" si="119"/>
        <v>0.19905216512644794</v>
      </c>
      <c r="K1072" s="94">
        <f t="shared" si="119"/>
        <v>0.19905216512644794</v>
      </c>
      <c r="L1072" s="94">
        <f t="shared" si="119"/>
        <v>0.19905216512644794</v>
      </c>
      <c r="M1072" s="94">
        <f t="shared" si="119"/>
        <v>0.19905216512644794</v>
      </c>
      <c r="N1072" s="94">
        <f t="shared" si="119"/>
        <v>0.19905216512644794</v>
      </c>
      <c r="O1072" s="94">
        <f t="shared" si="119"/>
        <v>0.19905216512644794</v>
      </c>
      <c r="P1072" s="94">
        <f t="shared" si="119"/>
        <v>0.19905216512644794</v>
      </c>
      <c r="Q1072" s="94">
        <f t="shared" si="119"/>
        <v>0.19905216512644794</v>
      </c>
      <c r="R1072" s="94">
        <f t="shared" si="119"/>
        <v>0.19905216512644794</v>
      </c>
      <c r="S1072" s="93">
        <f>(1+H1072)^((5-Dashboard!$F$9)*3/12)</f>
        <v>1.0950124040970712</v>
      </c>
      <c r="T1072" s="93">
        <f t="shared" si="118"/>
        <v>1.3129769939729101</v>
      </c>
      <c r="U1072" s="93">
        <f t="shared" si="118"/>
        <v>1.574327907384433</v>
      </c>
      <c r="V1072" s="93">
        <f t="shared" si="118"/>
        <v>1.8877012859682942</v>
      </c>
      <c r="W1072" s="93">
        <f t="shared" si="118"/>
        <v>2.2634523140522629</v>
      </c>
      <c r="X1072" s="93">
        <f t="shared" si="118"/>
        <v>2.7139973978248344</v>
      </c>
      <c r="Y1072" s="93">
        <f t="shared" si="117"/>
        <v>3.2542244560094131</v>
      </c>
      <c r="Z1072" s="93">
        <f t="shared" si="117"/>
        <v>3.9019848797855237</v>
      </c>
      <c r="AA1072" s="93">
        <f t="shared" si="117"/>
        <v>4.6786834183974948</v>
      </c>
      <c r="AB1072" s="93">
        <f t="shared" si="117"/>
        <v>5.6099854827707265</v>
      </c>
      <c r="AC1072" s="95">
        <f t="shared" si="117"/>
        <v>6.7266652394441806</v>
      </c>
      <c r="AE1072" s="96"/>
    </row>
    <row r="1073" spans="3:31" ht="24.75" customHeight="1" x14ac:dyDescent="0.25">
      <c r="C1073" s="91">
        <f>ABS(E1073-Dashboard!$F$13)</f>
        <v>1.2276391746441462</v>
      </c>
      <c r="D1073" s="92">
        <f t="shared" si="115"/>
        <v>0.19915216512644793</v>
      </c>
      <c r="E1073" s="93" cm="1">
        <f t="array" ref="E1073">SUM('DRE + DCF'!$S$41/TIR!S1073,'DRE + DCF'!$U$41:$AD$41/TIR!T1073:AC1073,TIR!F1073)</f>
        <v>48.847639174644144</v>
      </c>
      <c r="F1073" s="100">
        <f>'DRE + DCF'!$AE$38*'DRE + DCF'!$AE$39*(1+G1073)/(R1073-G1073)/AC1073</f>
        <v>24.338703141495596</v>
      </c>
      <c r="G1073" s="92">
        <f>R1073*(1-'DRE + DCF'!$AE$39)</f>
        <v>0.11949129907586875</v>
      </c>
      <c r="H1073" s="94">
        <f t="shared" si="113"/>
        <v>0.19915216512644793</v>
      </c>
      <c r="I1073" s="94">
        <f t="shared" si="119"/>
        <v>0.19915216512644793</v>
      </c>
      <c r="J1073" s="94">
        <f t="shared" si="119"/>
        <v>0.19915216512644793</v>
      </c>
      <c r="K1073" s="94">
        <f t="shared" si="119"/>
        <v>0.19915216512644793</v>
      </c>
      <c r="L1073" s="94">
        <f t="shared" si="119"/>
        <v>0.19915216512644793</v>
      </c>
      <c r="M1073" s="94">
        <f t="shared" si="119"/>
        <v>0.19915216512644793</v>
      </c>
      <c r="N1073" s="94">
        <f t="shared" si="119"/>
        <v>0.19915216512644793</v>
      </c>
      <c r="O1073" s="94">
        <f t="shared" si="119"/>
        <v>0.19915216512644793</v>
      </c>
      <c r="P1073" s="94">
        <f t="shared" si="119"/>
        <v>0.19915216512644793</v>
      </c>
      <c r="Q1073" s="94">
        <f t="shared" si="119"/>
        <v>0.19915216512644793</v>
      </c>
      <c r="R1073" s="94">
        <f t="shared" si="119"/>
        <v>0.19915216512644793</v>
      </c>
      <c r="S1073" s="93">
        <f>(1+H1073)^((5-Dashboard!$F$9)*3/12)</f>
        <v>1.0950580647282808</v>
      </c>
      <c r="T1073" s="93">
        <f t="shared" si="118"/>
        <v>1.3131412492580958</v>
      </c>
      <c r="U1073" s="93">
        <f t="shared" si="118"/>
        <v>1.5746561721646941</v>
      </c>
      <c r="V1073" s="93">
        <f t="shared" si="118"/>
        <v>1.8882523581810176</v>
      </c>
      <c r="W1073" s="93">
        <f t="shared" si="118"/>
        <v>2.2643019036178882</v>
      </c>
      <c r="X1073" s="93">
        <f t="shared" si="118"/>
        <v>2.7152425302233278</v>
      </c>
      <c r="Y1073" s="93">
        <f t="shared" si="117"/>
        <v>3.2559889589607183</v>
      </c>
      <c r="Z1073" s="93">
        <f t="shared" si="117"/>
        <v>3.9044262097655542</v>
      </c>
      <c r="AA1073" s="93">
        <f t="shared" si="117"/>
        <v>4.6820011430168149</v>
      </c>
      <c r="AB1073" s="93">
        <f t="shared" si="117"/>
        <v>5.6144318077731175</v>
      </c>
      <c r="AC1073" s="95">
        <f t="shared" si="117"/>
        <v>6.7325580582459308</v>
      </c>
      <c r="AE1073" s="96"/>
    </row>
    <row r="1074" spans="3:31" ht="24.75" customHeight="1" x14ac:dyDescent="0.25">
      <c r="C1074" s="91">
        <f>ABS(E1074-Dashboard!$F$13)</f>
        <v>1.185331331254595</v>
      </c>
      <c r="D1074" s="92">
        <f t="shared" si="115"/>
        <v>0.19925216512644792</v>
      </c>
      <c r="E1074" s="93" cm="1">
        <f t="array" ref="E1074">SUM('DRE + DCF'!$S$41/TIR!S1074,'DRE + DCF'!$U$41:$AD$41/TIR!T1074:AC1074,TIR!F1074)</f>
        <v>48.805331331254592</v>
      </c>
      <c r="F1074" s="100">
        <f>'DRE + DCF'!$AE$38*'DRE + DCF'!$AE$39*(1+G1074)/(R1074-G1074)/AC1074</f>
        <v>24.306500255216552</v>
      </c>
      <c r="G1074" s="92">
        <f>R1074*(1-'DRE + DCF'!$AE$39)</f>
        <v>0.11955129907586874</v>
      </c>
      <c r="H1074" s="94">
        <f t="shared" si="113"/>
        <v>0.19925216512644792</v>
      </c>
      <c r="I1074" s="94">
        <f t="shared" si="119"/>
        <v>0.19925216512644792</v>
      </c>
      <c r="J1074" s="94">
        <f t="shared" si="119"/>
        <v>0.19925216512644792</v>
      </c>
      <c r="K1074" s="94">
        <f t="shared" si="119"/>
        <v>0.19925216512644792</v>
      </c>
      <c r="L1074" s="94">
        <f t="shared" si="119"/>
        <v>0.19925216512644792</v>
      </c>
      <c r="M1074" s="94">
        <f t="shared" si="119"/>
        <v>0.19925216512644792</v>
      </c>
      <c r="N1074" s="94">
        <f t="shared" si="119"/>
        <v>0.19925216512644792</v>
      </c>
      <c r="O1074" s="94">
        <f t="shared" si="119"/>
        <v>0.19925216512644792</v>
      </c>
      <c r="P1074" s="94">
        <f t="shared" si="119"/>
        <v>0.19925216512644792</v>
      </c>
      <c r="Q1074" s="94">
        <f t="shared" si="119"/>
        <v>0.19925216512644792</v>
      </c>
      <c r="R1074" s="94">
        <f t="shared" si="119"/>
        <v>0.19925216512644792</v>
      </c>
      <c r="S1074" s="93">
        <f>(1+H1074)^((5-Dashboard!$F$9)*3/12)</f>
        <v>1.0951037234556587</v>
      </c>
      <c r="T1074" s="93">
        <f t="shared" si="118"/>
        <v>1.3133055113922334</v>
      </c>
      <c r="U1074" s="93">
        <f t="shared" si="118"/>
        <v>1.5749844780096327</v>
      </c>
      <c r="V1074" s="93">
        <f t="shared" si="118"/>
        <v>1.8888035452936003</v>
      </c>
      <c r="W1074" s="93">
        <f t="shared" si="118"/>
        <v>2.2651517411918607</v>
      </c>
      <c r="X1074" s="93">
        <f t="shared" si="118"/>
        <v>2.716488129964282</v>
      </c>
      <c r="Y1074" s="93">
        <f t="shared" si="117"/>
        <v>3.2577542713999605</v>
      </c>
      <c r="Z1074" s="93">
        <f t="shared" si="117"/>
        <v>3.9068688634263364</v>
      </c>
      <c r="AA1074" s="93">
        <f t="shared" si="117"/>
        <v>4.6853209433291383</v>
      </c>
      <c r="AB1074" s="93">
        <f t="shared" si="117"/>
        <v>5.6188812855997599</v>
      </c>
      <c r="AC1074" s="95">
        <f t="shared" si="117"/>
        <v>6.7384555473439907</v>
      </c>
      <c r="AE1074" s="96"/>
    </row>
    <row r="1075" spans="3:31" ht="24.75" customHeight="1" x14ac:dyDescent="0.25">
      <c r="C1075" s="91">
        <f>ABS(E1075-Dashboard!$F$13)</f>
        <v>1.1430805253496388</v>
      </c>
      <c r="D1075" s="92">
        <f t="shared" si="115"/>
        <v>0.19935216512644791</v>
      </c>
      <c r="E1075" s="93" cm="1">
        <f t="array" ref="E1075">SUM('DRE + DCF'!$S$41/TIR!S1075,'DRE + DCF'!$U$41:$AD$41/TIR!T1075:AC1075,TIR!F1075)</f>
        <v>48.763080525349636</v>
      </c>
      <c r="F1075" s="100">
        <f>'DRE + DCF'!$AE$38*'DRE + DCF'!$AE$39*(1+G1075)/(R1075-G1075)/AC1075</f>
        <v>24.274347793754224</v>
      </c>
      <c r="G1075" s="92">
        <f>R1075*(1-'DRE + DCF'!$AE$39)</f>
        <v>0.11961129907586873</v>
      </c>
      <c r="H1075" s="94">
        <f t="shared" ref="H1075:H1138" si="120">$D1075</f>
        <v>0.19935216512644791</v>
      </c>
      <c r="I1075" s="94">
        <f t="shared" si="119"/>
        <v>0.19935216512644791</v>
      </c>
      <c r="J1075" s="94">
        <f t="shared" si="119"/>
        <v>0.19935216512644791</v>
      </c>
      <c r="K1075" s="94">
        <f t="shared" si="119"/>
        <v>0.19935216512644791</v>
      </c>
      <c r="L1075" s="94">
        <f t="shared" si="119"/>
        <v>0.19935216512644791</v>
      </c>
      <c r="M1075" s="94">
        <f t="shared" si="119"/>
        <v>0.19935216512644791</v>
      </c>
      <c r="N1075" s="94">
        <f t="shared" si="119"/>
        <v>0.19935216512644791</v>
      </c>
      <c r="O1075" s="94">
        <f t="shared" si="119"/>
        <v>0.19935216512644791</v>
      </c>
      <c r="P1075" s="94">
        <f t="shared" si="119"/>
        <v>0.19935216512644791</v>
      </c>
      <c r="Q1075" s="94">
        <f t="shared" si="119"/>
        <v>0.19935216512644791</v>
      </c>
      <c r="R1075" s="94">
        <f t="shared" si="119"/>
        <v>0.19935216512644791</v>
      </c>
      <c r="S1075" s="93">
        <f>(1+H1075)^((5-Dashboard!$F$9)*3/12)</f>
        <v>1.095149380279443</v>
      </c>
      <c r="T1075" s="93">
        <f t="shared" si="118"/>
        <v>1.3134697803750375</v>
      </c>
      <c r="U1075" s="93">
        <f t="shared" si="118"/>
        <v>1.5753128249209611</v>
      </c>
      <c r="V1075" s="93">
        <f t="shared" si="118"/>
        <v>1.8893548473204156</v>
      </c>
      <c r="W1075" s="93">
        <f t="shared" si="118"/>
        <v>2.2660018268258897</v>
      </c>
      <c r="X1075" s="93">
        <f t="shared" si="118"/>
        <v>2.7177341971841167</v>
      </c>
      <c r="Y1075" s="93">
        <f t="shared" si="117"/>
        <v>3.2595203936309587</v>
      </c>
      <c r="Z1075" s="93">
        <f t="shared" si="117"/>
        <v>3.9093128413751019</v>
      </c>
      <c r="AA1075" s="93">
        <f t="shared" si="117"/>
        <v>4.6886428204598545</v>
      </c>
      <c r="AB1075" s="93">
        <f t="shared" si="117"/>
        <v>5.6233339182231017</v>
      </c>
      <c r="AC1075" s="95">
        <f t="shared" si="117"/>
        <v>6.7443577100498686</v>
      </c>
      <c r="AE1075" s="96"/>
    </row>
    <row r="1076" spans="3:31" ht="24.75" customHeight="1" x14ac:dyDescent="0.25">
      <c r="C1076" s="91">
        <f>ABS(E1076-Dashboard!$F$13)</f>
        <v>1.1008866577253826</v>
      </c>
      <c r="D1076" s="92">
        <f t="shared" si="115"/>
        <v>0.19945216512644789</v>
      </c>
      <c r="E1076" s="93" cm="1">
        <f t="array" ref="E1076">SUM('DRE + DCF'!$S$41/TIR!S1076,'DRE + DCF'!$U$41:$AD$41/TIR!T1076:AC1076,TIR!F1076)</f>
        <v>48.72088665772538</v>
      </c>
      <c r="F1076" s="100">
        <f>'DRE + DCF'!$AE$38*'DRE + DCF'!$AE$39*(1+G1076)/(R1076-G1076)/AC1076</f>
        <v>24.24224566330146</v>
      </c>
      <c r="G1076" s="92">
        <f>R1076*(1-'DRE + DCF'!$AE$39)</f>
        <v>0.11967129907586874</v>
      </c>
      <c r="H1076" s="94">
        <f t="shared" si="120"/>
        <v>0.19945216512644789</v>
      </c>
      <c r="I1076" s="94">
        <f t="shared" si="119"/>
        <v>0.19945216512644789</v>
      </c>
      <c r="J1076" s="94">
        <f t="shared" si="119"/>
        <v>0.19945216512644789</v>
      </c>
      <c r="K1076" s="94">
        <f t="shared" si="119"/>
        <v>0.19945216512644789</v>
      </c>
      <c r="L1076" s="94">
        <f t="shared" si="119"/>
        <v>0.19945216512644789</v>
      </c>
      <c r="M1076" s="94">
        <f t="shared" si="119"/>
        <v>0.19945216512644789</v>
      </c>
      <c r="N1076" s="94">
        <f t="shared" si="119"/>
        <v>0.19945216512644789</v>
      </c>
      <c r="O1076" s="94">
        <f t="shared" si="119"/>
        <v>0.19945216512644789</v>
      </c>
      <c r="P1076" s="94">
        <f t="shared" si="119"/>
        <v>0.19945216512644789</v>
      </c>
      <c r="Q1076" s="94">
        <f t="shared" si="119"/>
        <v>0.19945216512644789</v>
      </c>
      <c r="R1076" s="94">
        <f t="shared" si="119"/>
        <v>0.19945216512644789</v>
      </c>
      <c r="S1076" s="93">
        <f>(1+H1076)^((5-Dashboard!$F$9)*3/12)</f>
        <v>1.0951950351998716</v>
      </c>
      <c r="T1076" s="93">
        <f t="shared" si="118"/>
        <v>1.3136340562062223</v>
      </c>
      <c r="U1076" s="93">
        <f t="shared" si="118"/>
        <v>1.5756412129003912</v>
      </c>
      <c r="V1076" s="93">
        <f t="shared" si="118"/>
        <v>1.8899062642758364</v>
      </c>
      <c r="W1076" s="93">
        <f t="shared" si="118"/>
        <v>2.2668521605716885</v>
      </c>
      <c r="X1076" s="93">
        <f t="shared" si="118"/>
        <v>2.7189807320192778</v>
      </c>
      <c r="Y1076" s="93">
        <f t="shared" si="117"/>
        <v>3.2612873259576167</v>
      </c>
      <c r="Z1076" s="93">
        <f t="shared" si="117"/>
        <v>3.9117581442193066</v>
      </c>
      <c r="AA1076" s="93">
        <f t="shared" si="117"/>
        <v>4.6919667755348629</v>
      </c>
      <c r="AB1076" s="93">
        <f t="shared" si="117"/>
        <v>5.6277897076166497</v>
      </c>
      <c r="AC1076" s="95">
        <f t="shared" si="117"/>
        <v>6.7502645496771292</v>
      </c>
      <c r="AE1076" s="96"/>
    </row>
    <row r="1077" spans="3:31" ht="24.75" customHeight="1" x14ac:dyDescent="0.25">
      <c r="C1077" s="91">
        <f>ABS(E1077-Dashboard!$F$13)</f>
        <v>1.0587496293903627</v>
      </c>
      <c r="D1077" s="92">
        <f t="shared" si="115"/>
        <v>0.19955216512644788</v>
      </c>
      <c r="E1077" s="93" cm="1">
        <f t="array" ref="E1077">SUM('DRE + DCF'!$S$41/TIR!S1077,'DRE + DCF'!$U$41:$AD$41/TIR!T1077:AC1077,TIR!F1077)</f>
        <v>48.67874962939036</v>
      </c>
      <c r="F1077" s="100">
        <f>'DRE + DCF'!$AE$38*'DRE + DCF'!$AE$39*(1+G1077)/(R1077-G1077)/AC1077</f>
        <v>24.210193770258417</v>
      </c>
      <c r="G1077" s="92">
        <f>R1077*(1-'DRE + DCF'!$AE$39)</f>
        <v>0.11973129907586873</v>
      </c>
      <c r="H1077" s="94">
        <f t="shared" si="120"/>
        <v>0.19955216512644788</v>
      </c>
      <c r="I1077" s="94">
        <f t="shared" si="119"/>
        <v>0.19955216512644788</v>
      </c>
      <c r="J1077" s="94">
        <f t="shared" si="119"/>
        <v>0.19955216512644788</v>
      </c>
      <c r="K1077" s="94">
        <f t="shared" si="119"/>
        <v>0.19955216512644788</v>
      </c>
      <c r="L1077" s="94">
        <f t="shared" si="119"/>
        <v>0.19955216512644788</v>
      </c>
      <c r="M1077" s="94">
        <f t="shared" si="119"/>
        <v>0.19955216512644788</v>
      </c>
      <c r="N1077" s="94">
        <f t="shared" si="119"/>
        <v>0.19955216512644788</v>
      </c>
      <c r="O1077" s="94">
        <f t="shared" si="119"/>
        <v>0.19955216512644788</v>
      </c>
      <c r="P1077" s="94">
        <f t="shared" si="119"/>
        <v>0.19955216512644788</v>
      </c>
      <c r="Q1077" s="94">
        <f t="shared" si="119"/>
        <v>0.19955216512644788</v>
      </c>
      <c r="R1077" s="94">
        <f t="shared" si="119"/>
        <v>0.19955216512644788</v>
      </c>
      <c r="S1077" s="93">
        <f>(1+H1077)^((5-Dashboard!$F$9)*3/12)</f>
        <v>1.0952406882171826</v>
      </c>
      <c r="T1077" s="93">
        <f t="shared" si="118"/>
        <v>1.3137983388855021</v>
      </c>
      <c r="U1077" s="93">
        <f t="shared" si="118"/>
        <v>1.5759696419496347</v>
      </c>
      <c r="V1077" s="93">
        <f t="shared" si="118"/>
        <v>1.890457796174237</v>
      </c>
      <c r="W1077" s="93">
        <f t="shared" si="118"/>
        <v>2.2677027424809788</v>
      </c>
      <c r="X1077" s="93">
        <f t="shared" si="118"/>
        <v>2.7202277346062416</v>
      </c>
      <c r="Y1077" s="93">
        <f t="shared" si="117"/>
        <v>3.2630550686839292</v>
      </c>
      <c r="Z1077" s="93">
        <f t="shared" si="117"/>
        <v>3.9142047725666371</v>
      </c>
      <c r="AA1077" s="93">
        <f t="shared" si="117"/>
        <v>4.695292809680585</v>
      </c>
      <c r="AB1077" s="93">
        <f t="shared" si="117"/>
        <v>5.6322486557549878</v>
      </c>
      <c r="AC1077" s="95">
        <f t="shared" si="117"/>
        <v>6.7561760695414206</v>
      </c>
      <c r="AE1077" s="96"/>
    </row>
    <row r="1078" spans="3:31" ht="24.75" customHeight="1" x14ac:dyDescent="0.25">
      <c r="C1078" s="91">
        <f>ABS(E1078-Dashboard!$F$13)</f>
        <v>1.0166693415650414</v>
      </c>
      <c r="D1078" s="92">
        <f t="shared" si="115"/>
        <v>0.19965216512644787</v>
      </c>
      <c r="E1078" s="93" cm="1">
        <f t="array" ref="E1078">SUM('DRE + DCF'!$S$41/TIR!S1078,'DRE + DCF'!$U$41:$AD$41/TIR!T1078:AC1078,TIR!F1078)</f>
        <v>48.636669341565039</v>
      </c>
      <c r="F1078" s="100">
        <f>'DRE + DCF'!$AE$38*'DRE + DCF'!$AE$39*(1+G1078)/(R1078-G1078)/AC1078</f>
        <v>24.1781920212321</v>
      </c>
      <c r="G1078" s="92">
        <f>R1078*(1-'DRE + DCF'!$AE$39)</f>
        <v>0.11979129907586872</v>
      </c>
      <c r="H1078" s="94">
        <f t="shared" si="120"/>
        <v>0.19965216512644787</v>
      </c>
      <c r="I1078" s="94">
        <f t="shared" si="119"/>
        <v>0.19965216512644787</v>
      </c>
      <c r="J1078" s="94">
        <f t="shared" si="119"/>
        <v>0.19965216512644787</v>
      </c>
      <c r="K1078" s="94">
        <f t="shared" si="119"/>
        <v>0.19965216512644787</v>
      </c>
      <c r="L1078" s="94">
        <f t="shared" si="119"/>
        <v>0.19965216512644787</v>
      </c>
      <c r="M1078" s="94">
        <f t="shared" si="119"/>
        <v>0.19965216512644787</v>
      </c>
      <c r="N1078" s="94">
        <f t="shared" si="119"/>
        <v>0.19965216512644787</v>
      </c>
      <c r="O1078" s="94">
        <f t="shared" si="119"/>
        <v>0.19965216512644787</v>
      </c>
      <c r="P1078" s="94">
        <f t="shared" si="119"/>
        <v>0.19965216512644787</v>
      </c>
      <c r="Q1078" s="94">
        <f t="shared" si="119"/>
        <v>0.19965216512644787</v>
      </c>
      <c r="R1078" s="94">
        <f t="shared" si="119"/>
        <v>0.19965216512644787</v>
      </c>
      <c r="S1078" s="93">
        <f>(1+H1078)^((5-Dashboard!$F$9)*3/12)</f>
        <v>1.0952863393316141</v>
      </c>
      <c r="T1078" s="93">
        <f t="shared" si="118"/>
        <v>1.313962628412592</v>
      </c>
      <c r="U1078" s="93">
        <f t="shared" si="118"/>
        <v>1.5762981120704043</v>
      </c>
      <c r="V1078" s="93">
        <f t="shared" si="118"/>
        <v>1.8910094430299926</v>
      </c>
      <c r="W1078" s="93">
        <f t="shared" si="118"/>
        <v>2.2685535726054886</v>
      </c>
      <c r="X1078" s="93">
        <f t="shared" si="118"/>
        <v>2.7214752050815125</v>
      </c>
      <c r="Y1078" s="93">
        <f t="shared" si="117"/>
        <v>3.2648236221139801</v>
      </c>
      <c r="Z1078" s="93">
        <f t="shared" si="117"/>
        <v>3.9166527270250078</v>
      </c>
      <c r="AA1078" s="93">
        <f t="shared" si="117"/>
        <v>4.6986209240239569</v>
      </c>
      <c r="AB1078" s="93">
        <f t="shared" si="117"/>
        <v>5.6367107646137704</v>
      </c>
      <c r="AC1078" s="95">
        <f t="shared" si="117"/>
        <v>6.7620922729604649</v>
      </c>
      <c r="AE1078" s="96"/>
    </row>
    <row r="1079" spans="3:31" ht="24.75" customHeight="1" x14ac:dyDescent="0.25">
      <c r="C1079" s="91">
        <f>ABS(E1079-Dashboard!$F$13)</f>
        <v>0.97464569568131765</v>
      </c>
      <c r="D1079" s="92">
        <f t="shared" si="115"/>
        <v>0.19975216512644786</v>
      </c>
      <c r="E1079" s="93" cm="1">
        <f t="array" ref="E1079">SUM('DRE + DCF'!$S$41/TIR!S1079,'DRE + DCF'!$U$41:$AD$41/TIR!T1079:AC1079,TIR!F1079)</f>
        <v>48.594645695681315</v>
      </c>
      <c r="F1079" s="100">
        <f>'DRE + DCF'!$AE$38*'DRE + DCF'!$AE$39*(1+G1079)/(R1079-G1079)/AC1079</f>
        <v>24.146240323035819</v>
      </c>
      <c r="G1079" s="92">
        <f>R1079*(1-'DRE + DCF'!$AE$39)</f>
        <v>0.11985129907586871</v>
      </c>
      <c r="H1079" s="94">
        <f t="shared" si="120"/>
        <v>0.19975216512644786</v>
      </c>
      <c r="I1079" s="94">
        <f t="shared" si="119"/>
        <v>0.19975216512644786</v>
      </c>
      <c r="J1079" s="94">
        <f t="shared" si="119"/>
        <v>0.19975216512644786</v>
      </c>
      <c r="K1079" s="94">
        <f t="shared" si="119"/>
        <v>0.19975216512644786</v>
      </c>
      <c r="L1079" s="94">
        <f t="shared" si="119"/>
        <v>0.19975216512644786</v>
      </c>
      <c r="M1079" s="94">
        <f t="shared" si="119"/>
        <v>0.19975216512644786</v>
      </c>
      <c r="N1079" s="94">
        <f t="shared" si="119"/>
        <v>0.19975216512644786</v>
      </c>
      <c r="O1079" s="94">
        <f t="shared" si="119"/>
        <v>0.19975216512644786</v>
      </c>
      <c r="P1079" s="94">
        <f t="shared" si="119"/>
        <v>0.19975216512644786</v>
      </c>
      <c r="Q1079" s="94">
        <f t="shared" si="119"/>
        <v>0.19975216512644786</v>
      </c>
      <c r="R1079" s="94">
        <f t="shared" si="119"/>
        <v>0.19975216512644786</v>
      </c>
      <c r="S1079" s="93">
        <f>(1+H1079)^((5-Dashboard!$F$9)*3/12)</f>
        <v>1.0953319885434041</v>
      </c>
      <c r="T1079" s="93">
        <f t="shared" si="118"/>
        <v>1.3141269247872065</v>
      </c>
      <c r="U1079" s="93">
        <f t="shared" si="118"/>
        <v>1.5766266232644115</v>
      </c>
      <c r="V1079" s="93">
        <f t="shared" si="118"/>
        <v>1.8915612048574779</v>
      </c>
      <c r="W1079" s="93">
        <f t="shared" si="118"/>
        <v>2.2694046509969512</v>
      </c>
      <c r="X1079" s="93">
        <f t="shared" si="118"/>
        <v>2.7227231435816228</v>
      </c>
      <c r="Y1079" s="93">
        <f t="shared" si="117"/>
        <v>3.2665929865519403</v>
      </c>
      <c r="Z1079" s="93">
        <f t="shared" si="117"/>
        <v>3.9191020082025596</v>
      </c>
      <c r="AA1079" s="93">
        <f t="shared" si="117"/>
        <v>4.7019511196924304</v>
      </c>
      <c r="AB1079" s="93">
        <f t="shared" si="117"/>
        <v>5.6411760361697185</v>
      </c>
      <c r="AC1079" s="95">
        <f t="shared" si="117"/>
        <v>6.7680131632540519</v>
      </c>
      <c r="AE1079" s="96"/>
    </row>
    <row r="1080" spans="3:31" ht="24.75" customHeight="1" x14ac:dyDescent="0.25">
      <c r="C1080" s="91">
        <f>ABS(E1080-Dashboard!$F$13)</f>
        <v>0.93267859338187264</v>
      </c>
      <c r="D1080" s="92">
        <f t="shared" si="115"/>
        <v>0.19985216512644785</v>
      </c>
      <c r="E1080" s="93" cm="1">
        <f t="array" ref="E1080">SUM('DRE + DCF'!$S$41/TIR!S1080,'DRE + DCF'!$U$41:$AD$41/TIR!T1080:AC1080,TIR!F1080)</f>
        <v>48.55267859338187</v>
      </c>
      <c r="F1080" s="100">
        <f>'DRE + DCF'!$AE$38*'DRE + DCF'!$AE$39*(1+G1080)/(R1080-G1080)/AC1080</f>
        <v>24.114338582688603</v>
      </c>
      <c r="G1080" s="92">
        <f>R1080*(1-'DRE + DCF'!$AE$39)</f>
        <v>0.1199112990758687</v>
      </c>
      <c r="H1080" s="94">
        <f t="shared" si="120"/>
        <v>0.19985216512644785</v>
      </c>
      <c r="I1080" s="94">
        <f t="shared" si="119"/>
        <v>0.19985216512644785</v>
      </c>
      <c r="J1080" s="94">
        <f t="shared" si="119"/>
        <v>0.19985216512644785</v>
      </c>
      <c r="K1080" s="94">
        <f t="shared" si="119"/>
        <v>0.19985216512644785</v>
      </c>
      <c r="L1080" s="94">
        <f t="shared" si="119"/>
        <v>0.19985216512644785</v>
      </c>
      <c r="M1080" s="94">
        <f t="shared" si="119"/>
        <v>0.19985216512644785</v>
      </c>
      <c r="N1080" s="94">
        <f t="shared" si="119"/>
        <v>0.19985216512644785</v>
      </c>
      <c r="O1080" s="94">
        <f t="shared" si="119"/>
        <v>0.19985216512644785</v>
      </c>
      <c r="P1080" s="94">
        <f t="shared" si="119"/>
        <v>0.19985216512644785</v>
      </c>
      <c r="Q1080" s="94">
        <f t="shared" si="119"/>
        <v>0.19985216512644785</v>
      </c>
      <c r="R1080" s="94">
        <f t="shared" si="119"/>
        <v>0.19985216512644785</v>
      </c>
      <c r="S1080" s="93">
        <f>(1+H1080)^((5-Dashboard!$F$9)*3/12)</f>
        <v>1.0953776358527902</v>
      </c>
      <c r="T1080" s="93">
        <f t="shared" si="118"/>
        <v>1.31429122800906</v>
      </c>
      <c r="U1080" s="93">
        <f t="shared" si="118"/>
        <v>1.5769551755333684</v>
      </c>
      <c r="V1080" s="93">
        <f t="shared" si="118"/>
        <v>1.8921130816710696</v>
      </c>
      <c r="W1080" s="93">
        <f t="shared" si="118"/>
        <v>2.2702559777071083</v>
      </c>
      <c r="X1080" s="93">
        <f t="shared" si="118"/>
        <v>2.7239715502431343</v>
      </c>
      <c r="Y1080" s="93">
        <f t="shared" si="117"/>
        <v>3.2683631623020712</v>
      </c>
      <c r="Z1080" s="93">
        <f t="shared" si="117"/>
        <v>3.9215526167076638</v>
      </c>
      <c r="AA1080" s="93">
        <f t="shared" si="117"/>
        <v>4.705283397813977</v>
      </c>
      <c r="AB1080" s="93">
        <f t="shared" si="117"/>
        <v>5.6456444724006287</v>
      </c>
      <c r="AC1080" s="95">
        <f t="shared" si="117"/>
        <v>6.7739387437440559</v>
      </c>
      <c r="AE1080" s="96"/>
    </row>
    <row r="1081" spans="3:31" ht="24.75" customHeight="1" x14ac:dyDescent="0.25">
      <c r="C1081" s="91">
        <f>ABS(E1081-Dashboard!$F$13)</f>
        <v>0.89076793651974384</v>
      </c>
      <c r="D1081" s="92">
        <f t="shared" si="115"/>
        <v>0.19995216512644784</v>
      </c>
      <c r="E1081" s="93" cm="1">
        <f t="array" ref="E1081">SUM('DRE + DCF'!$S$41/TIR!S1081,'DRE + DCF'!$U$41:$AD$41/TIR!T1081:AC1081,TIR!F1081)</f>
        <v>48.510767936519741</v>
      </c>
      <c r="F1081" s="100">
        <f>'DRE + DCF'!$AE$38*'DRE + DCF'!$AE$39*(1+G1081)/(R1081-G1081)/AC1081</f>
        <v>24.082486707414724</v>
      </c>
      <c r="G1081" s="92">
        <f>R1081*(1-'DRE + DCF'!$AE$39)</f>
        <v>0.1199712990758687</v>
      </c>
      <c r="H1081" s="94">
        <f t="shared" si="120"/>
        <v>0.19995216512644784</v>
      </c>
      <c r="I1081" s="94">
        <f t="shared" si="119"/>
        <v>0.19995216512644784</v>
      </c>
      <c r="J1081" s="94">
        <f t="shared" si="119"/>
        <v>0.19995216512644784</v>
      </c>
      <c r="K1081" s="94">
        <f t="shared" si="119"/>
        <v>0.19995216512644784</v>
      </c>
      <c r="L1081" s="94">
        <f t="shared" si="119"/>
        <v>0.19995216512644784</v>
      </c>
      <c r="M1081" s="94">
        <f t="shared" si="119"/>
        <v>0.19995216512644784</v>
      </c>
      <c r="N1081" s="94">
        <f t="shared" si="119"/>
        <v>0.19995216512644784</v>
      </c>
      <c r="O1081" s="94">
        <f t="shared" si="119"/>
        <v>0.19995216512644784</v>
      </c>
      <c r="P1081" s="94">
        <f t="shared" si="119"/>
        <v>0.19995216512644784</v>
      </c>
      <c r="Q1081" s="94">
        <f t="shared" si="119"/>
        <v>0.19995216512644784</v>
      </c>
      <c r="R1081" s="94">
        <f t="shared" si="119"/>
        <v>0.19995216512644784</v>
      </c>
      <c r="S1081" s="93">
        <f>(1+H1081)^((5-Dashboard!$F$9)*3/12)</f>
        <v>1.0954232812600104</v>
      </c>
      <c r="T1081" s="93">
        <f t="shared" si="118"/>
        <v>1.3144555380778673</v>
      </c>
      <c r="U1081" s="93">
        <f t="shared" si="118"/>
        <v>1.5772837688789867</v>
      </c>
      <c r="V1081" s="93">
        <f t="shared" si="118"/>
        <v>1.8926650734851438</v>
      </c>
      <c r="W1081" s="93">
        <f t="shared" si="118"/>
        <v>2.2711075527877056</v>
      </c>
      <c r="X1081" s="93">
        <f t="shared" si="118"/>
        <v>2.7252204252026355</v>
      </c>
      <c r="Y1081" s="93">
        <f t="shared" si="117"/>
        <v>3.2701341496687211</v>
      </c>
      <c r="Z1081" s="93">
        <f t="shared" si="117"/>
        <v>3.9240045531489169</v>
      </c>
      <c r="AA1081" s="93">
        <f t="shared" si="117"/>
        <v>4.7086177595170824</v>
      </c>
      <c r="AB1081" s="93">
        <f t="shared" si="117"/>
        <v>5.6501160752853661</v>
      </c>
      <c r="AC1081" s="95">
        <f t="shared" si="117"/>
        <v>6.7798690177544225</v>
      </c>
      <c r="AE1081" s="96"/>
    </row>
    <row r="1082" spans="3:31" ht="24.75" customHeight="1" x14ac:dyDescent="0.25">
      <c r="C1082" s="91">
        <f>ABS(E1082-Dashboard!$F$13)</f>
        <v>0.84891362715769958</v>
      </c>
      <c r="D1082" s="92">
        <f t="shared" si="115"/>
        <v>0.20005216512644783</v>
      </c>
      <c r="E1082" s="93" cm="1">
        <f t="array" ref="E1082">SUM('DRE + DCF'!$S$41/TIR!S1082,'DRE + DCF'!$U$41:$AD$41/TIR!T1082:AC1082,TIR!F1082)</f>
        <v>48.468913627157697</v>
      </c>
      <c r="F1082" s="100">
        <f>'DRE + DCF'!$AE$38*'DRE + DCF'!$AE$39*(1+G1082)/(R1082-G1082)/AC1082</f>
        <v>24.050684604643109</v>
      </c>
      <c r="G1082" s="92">
        <f>R1082*(1-'DRE + DCF'!$AE$39)</f>
        <v>0.12003129907586869</v>
      </c>
      <c r="H1082" s="94">
        <f t="shared" si="120"/>
        <v>0.20005216512644783</v>
      </c>
      <c r="I1082" s="94">
        <f t="shared" si="119"/>
        <v>0.20005216512644783</v>
      </c>
      <c r="J1082" s="94">
        <f t="shared" si="119"/>
        <v>0.20005216512644783</v>
      </c>
      <c r="K1082" s="94">
        <f t="shared" si="119"/>
        <v>0.20005216512644783</v>
      </c>
      <c r="L1082" s="94">
        <f t="shared" si="119"/>
        <v>0.20005216512644783</v>
      </c>
      <c r="M1082" s="94">
        <f t="shared" si="119"/>
        <v>0.20005216512644783</v>
      </c>
      <c r="N1082" s="94">
        <f t="shared" si="119"/>
        <v>0.20005216512644783</v>
      </c>
      <c r="O1082" s="94">
        <f t="shared" si="119"/>
        <v>0.20005216512644783</v>
      </c>
      <c r="P1082" s="94">
        <f t="shared" si="119"/>
        <v>0.20005216512644783</v>
      </c>
      <c r="Q1082" s="94">
        <f t="shared" si="119"/>
        <v>0.20005216512644783</v>
      </c>
      <c r="R1082" s="94">
        <f t="shared" si="119"/>
        <v>0.20005216512644783</v>
      </c>
      <c r="S1082" s="93">
        <f>(1+H1082)^((5-Dashboard!$F$9)*3/12)</f>
        <v>1.0954689247653024</v>
      </c>
      <c r="T1082" s="93">
        <f t="shared" si="118"/>
        <v>1.314619854993343</v>
      </c>
      <c r="U1082" s="93">
        <f t="shared" si="118"/>
        <v>1.5776124033029781</v>
      </c>
      <c r="V1082" s="93">
        <f t="shared" si="118"/>
        <v>1.8932171803140776</v>
      </c>
      <c r="W1082" s="93">
        <f t="shared" si="118"/>
        <v>2.2719593762904973</v>
      </c>
      <c r="X1082" s="93">
        <f t="shared" si="118"/>
        <v>2.7264697685967452</v>
      </c>
      <c r="Y1082" s="93">
        <f t="shared" si="117"/>
        <v>3.2719059489563289</v>
      </c>
      <c r="Z1082" s="93">
        <f t="shared" si="117"/>
        <v>3.9264578181351473</v>
      </c>
      <c r="AA1082" s="93">
        <f t="shared" si="117"/>
        <v>4.7119542059307511</v>
      </c>
      <c r="AB1082" s="93">
        <f t="shared" si="117"/>
        <v>5.6545908468038695</v>
      </c>
      <c r="AC1082" s="95">
        <f t="shared" si="117"/>
        <v>6.7858039886111774</v>
      </c>
      <c r="AE1082" s="96"/>
    </row>
    <row r="1083" spans="3:31" ht="24.75" customHeight="1" x14ac:dyDescent="0.25">
      <c r="C1083" s="91">
        <f>ABS(E1083-Dashboard!$F$13)</f>
        <v>0.80711556756772751</v>
      </c>
      <c r="D1083" s="92">
        <f t="shared" si="115"/>
        <v>0.20015216512644782</v>
      </c>
      <c r="E1083" s="93" cm="1">
        <f t="array" ref="E1083">SUM('DRE + DCF'!$S$41/TIR!S1083,'DRE + DCF'!$U$41:$AD$41/TIR!T1083:AC1083,TIR!F1083)</f>
        <v>48.427115567567725</v>
      </c>
      <c r="F1083" s="100">
        <f>'DRE + DCF'!$AE$38*'DRE + DCF'!$AE$39*(1+G1083)/(R1083-G1083)/AC1083</f>
        <v>24.018932182006832</v>
      </c>
      <c r="G1083" s="92">
        <f>R1083*(1-'DRE + DCF'!$AE$39)</f>
        <v>0.12009129907586868</v>
      </c>
      <c r="H1083" s="94">
        <f t="shared" si="120"/>
        <v>0.20015216512644782</v>
      </c>
      <c r="I1083" s="94">
        <f t="shared" si="119"/>
        <v>0.20015216512644782</v>
      </c>
      <c r="J1083" s="94">
        <f t="shared" si="119"/>
        <v>0.20015216512644782</v>
      </c>
      <c r="K1083" s="94">
        <f t="shared" si="119"/>
        <v>0.20015216512644782</v>
      </c>
      <c r="L1083" s="94">
        <f t="shared" si="119"/>
        <v>0.20015216512644782</v>
      </c>
      <c r="M1083" s="94">
        <f t="shared" si="119"/>
        <v>0.20015216512644782</v>
      </c>
      <c r="N1083" s="94">
        <f t="shared" si="119"/>
        <v>0.20015216512644782</v>
      </c>
      <c r="O1083" s="94">
        <f t="shared" si="119"/>
        <v>0.20015216512644782</v>
      </c>
      <c r="P1083" s="94">
        <f t="shared" si="119"/>
        <v>0.20015216512644782</v>
      </c>
      <c r="Q1083" s="94">
        <f t="shared" si="119"/>
        <v>0.20015216512644782</v>
      </c>
      <c r="R1083" s="94">
        <f t="shared" si="119"/>
        <v>0.20015216512644782</v>
      </c>
      <c r="S1083" s="93">
        <f>(1+H1083)^((5-Dashboard!$F$9)*3/12)</f>
        <v>1.0955145663689039</v>
      </c>
      <c r="T1083" s="93">
        <f t="shared" si="118"/>
        <v>1.3147841787552015</v>
      </c>
      <c r="U1083" s="93">
        <f t="shared" si="118"/>
        <v>1.5779410788070536</v>
      </c>
      <c r="V1083" s="93">
        <f t="shared" si="118"/>
        <v>1.893769402172248</v>
      </c>
      <c r="W1083" s="93">
        <f t="shared" si="118"/>
        <v>2.2728114482672419</v>
      </c>
      <c r="X1083" s="93">
        <f t="shared" si="118"/>
        <v>2.7277195805621077</v>
      </c>
      <c r="Y1083" s="93">
        <f t="shared" si="117"/>
        <v>3.2736785604694196</v>
      </c>
      <c r="Z1083" s="93">
        <f t="shared" si="117"/>
        <v>3.9289124122754067</v>
      </c>
      <c r="AA1083" s="93">
        <f t="shared" si="117"/>
        <v>4.7152927381845036</v>
      </c>
      <c r="AB1083" s="93">
        <f t="shared" si="117"/>
        <v>5.659068788937148</v>
      </c>
      <c r="AC1083" s="95">
        <f t="shared" si="117"/>
        <v>6.7917436596424228</v>
      </c>
      <c r="AE1083" s="96"/>
    </row>
    <row r="1084" spans="3:31" ht="24.75" customHeight="1" x14ac:dyDescent="0.25">
      <c r="C1084" s="91">
        <f>ABS(E1084-Dashboard!$F$13)</f>
        <v>0.76537366023049458</v>
      </c>
      <c r="D1084" s="92">
        <f t="shared" si="115"/>
        <v>0.20025216512644781</v>
      </c>
      <c r="E1084" s="93" cm="1">
        <f t="array" ref="E1084">SUM('DRE + DCF'!$S$41/TIR!S1084,'DRE + DCF'!$U$41:$AD$41/TIR!T1084:AC1084,TIR!F1084)</f>
        <v>48.385373660230492</v>
      </c>
      <c r="F1084" s="100">
        <f>'DRE + DCF'!$AE$38*'DRE + DCF'!$AE$39*(1+G1084)/(R1084-G1084)/AC1084</f>
        <v>23.987229347342566</v>
      </c>
      <c r="G1084" s="92">
        <f>R1084*(1-'DRE + DCF'!$AE$39)</f>
        <v>0.12015129907586868</v>
      </c>
      <c r="H1084" s="94">
        <f t="shared" si="120"/>
        <v>0.20025216512644781</v>
      </c>
      <c r="I1084" s="94">
        <f t="shared" si="119"/>
        <v>0.20025216512644781</v>
      </c>
      <c r="J1084" s="94">
        <f t="shared" si="119"/>
        <v>0.20025216512644781</v>
      </c>
      <c r="K1084" s="94">
        <f t="shared" si="119"/>
        <v>0.20025216512644781</v>
      </c>
      <c r="L1084" s="94">
        <f t="shared" si="119"/>
        <v>0.20025216512644781</v>
      </c>
      <c r="M1084" s="94">
        <f t="shared" si="119"/>
        <v>0.20025216512644781</v>
      </c>
      <c r="N1084" s="94">
        <f t="shared" si="119"/>
        <v>0.20025216512644781</v>
      </c>
      <c r="O1084" s="94">
        <f t="shared" si="119"/>
        <v>0.20025216512644781</v>
      </c>
      <c r="P1084" s="94">
        <f t="shared" si="119"/>
        <v>0.20025216512644781</v>
      </c>
      <c r="Q1084" s="94">
        <f t="shared" si="119"/>
        <v>0.20025216512644781</v>
      </c>
      <c r="R1084" s="94">
        <f t="shared" si="119"/>
        <v>0.20025216512644781</v>
      </c>
      <c r="S1084" s="93">
        <f>(1+H1084)^((5-Dashboard!$F$9)*3/12)</f>
        <v>1.0955602060710528</v>
      </c>
      <c r="T1084" s="93">
        <f t="shared" si="118"/>
        <v>1.3149485093631583</v>
      </c>
      <c r="U1084" s="93">
        <f t="shared" si="118"/>
        <v>1.5782697953929259</v>
      </c>
      <c r="V1084" s="93">
        <f t="shared" si="118"/>
        <v>1.894321739074035</v>
      </c>
      <c r="W1084" s="93">
        <f t="shared" si="118"/>
        <v>2.2736637687697083</v>
      </c>
      <c r="X1084" s="93">
        <f t="shared" si="118"/>
        <v>2.7289698612354014</v>
      </c>
      <c r="Y1084" s="93">
        <f t="shared" si="117"/>
        <v>3.2754519845126122</v>
      </c>
      <c r="Z1084" s="93">
        <f t="shared" si="117"/>
        <v>3.9313683361789828</v>
      </c>
      <c r="AA1084" s="93">
        <f t="shared" si="117"/>
        <v>4.7186333574083843</v>
      </c>
      <c r="AB1084" s="93">
        <f t="shared" si="117"/>
        <v>5.6635499036672927</v>
      </c>
      <c r="AC1084" s="95">
        <f t="shared" si="117"/>
        <v>6.7976880341783525</v>
      </c>
      <c r="AE1084" s="96"/>
    </row>
    <row r="1085" spans="3:31" ht="24.75" customHeight="1" x14ac:dyDescent="0.25">
      <c r="C1085" s="91">
        <f>ABS(E1085-Dashboard!$F$13)</f>
        <v>0.72368780783485676</v>
      </c>
      <c r="D1085" s="92">
        <f t="shared" si="115"/>
        <v>0.2003521651264478</v>
      </c>
      <c r="E1085" s="93" cm="1">
        <f t="array" ref="E1085">SUM('DRE + DCF'!$S$41/TIR!S1085,'DRE + DCF'!$U$41:$AD$41/TIR!T1085:AC1085,TIR!F1085)</f>
        <v>48.343687807834854</v>
      </c>
      <c r="F1085" s="100">
        <f>'DRE + DCF'!$AE$38*'DRE + DCF'!$AE$39*(1+G1085)/(R1085-G1085)/AC1085</f>
        <v>23.955576008690105</v>
      </c>
      <c r="G1085" s="92">
        <f>R1085*(1-'DRE + DCF'!$AE$39)</f>
        <v>0.12021129907586867</v>
      </c>
      <c r="H1085" s="94">
        <f t="shared" si="120"/>
        <v>0.2003521651264478</v>
      </c>
      <c r="I1085" s="94">
        <f t="shared" si="119"/>
        <v>0.2003521651264478</v>
      </c>
      <c r="J1085" s="94">
        <f t="shared" si="119"/>
        <v>0.2003521651264478</v>
      </c>
      <c r="K1085" s="94">
        <f t="shared" si="119"/>
        <v>0.2003521651264478</v>
      </c>
      <c r="L1085" s="94">
        <f t="shared" si="119"/>
        <v>0.2003521651264478</v>
      </c>
      <c r="M1085" s="94">
        <f t="shared" si="119"/>
        <v>0.2003521651264478</v>
      </c>
      <c r="N1085" s="94">
        <f t="shared" si="119"/>
        <v>0.2003521651264478</v>
      </c>
      <c r="O1085" s="94">
        <f t="shared" si="119"/>
        <v>0.2003521651264478</v>
      </c>
      <c r="P1085" s="94">
        <f t="shared" si="119"/>
        <v>0.2003521651264478</v>
      </c>
      <c r="Q1085" s="94">
        <f t="shared" si="119"/>
        <v>0.2003521651264478</v>
      </c>
      <c r="R1085" s="94">
        <f t="shared" si="119"/>
        <v>0.2003521651264478</v>
      </c>
      <c r="S1085" s="93">
        <f>(1+H1085)^((5-Dashboard!$F$9)*3/12)</f>
        <v>1.0956058438719865</v>
      </c>
      <c r="T1085" s="93">
        <f t="shared" si="118"/>
        <v>1.3151128468169277</v>
      </c>
      <c r="U1085" s="93">
        <f t="shared" si="118"/>
        <v>1.5785985530623057</v>
      </c>
      <c r="V1085" s="93">
        <f t="shared" si="118"/>
        <v>1.8948741910338163</v>
      </c>
      <c r="W1085" s="93">
        <f t="shared" si="118"/>
        <v>2.2745163378496676</v>
      </c>
      <c r="X1085" s="93">
        <f t="shared" si="118"/>
        <v>2.7302206107533271</v>
      </c>
      <c r="Y1085" s="93">
        <f t="shared" si="117"/>
        <v>3.2772262213906087</v>
      </c>
      <c r="Z1085" s="93">
        <f t="shared" si="117"/>
        <v>3.9338255904553843</v>
      </c>
      <c r="AA1085" s="93">
        <f t="shared" si="117"/>
        <v>4.7219760647329467</v>
      </c>
      <c r="AB1085" s="93">
        <f t="shared" si="117"/>
        <v>5.6680341929774558</v>
      </c>
      <c r="AC1085" s="95">
        <f t="shared" si="117"/>
        <v>6.8036371155512265</v>
      </c>
      <c r="AE1085" s="96"/>
    </row>
    <row r="1086" spans="3:31" ht="24.75" customHeight="1" x14ac:dyDescent="0.25">
      <c r="C1086" s="91">
        <f>ABS(E1086-Dashboard!$F$13)</f>
        <v>0.68205791327721244</v>
      </c>
      <c r="D1086" s="92">
        <f t="shared" si="115"/>
        <v>0.20045216512644778</v>
      </c>
      <c r="E1086" s="93" cm="1">
        <f t="array" ref="E1086">SUM('DRE + DCF'!$S$41/TIR!S1086,'DRE + DCF'!$U$41:$AD$41/TIR!T1086:AC1086,TIR!F1086)</f>
        <v>48.30205791327721</v>
      </c>
      <c r="F1086" s="100">
        <f>'DRE + DCF'!$AE$38*'DRE + DCF'!$AE$39*(1+G1086)/(R1086-G1086)/AC1086</f>
        <v>23.923972074291747</v>
      </c>
      <c r="G1086" s="92">
        <f>R1086*(1-'DRE + DCF'!$AE$39)</f>
        <v>0.12027129907586867</v>
      </c>
      <c r="H1086" s="94">
        <f t="shared" si="120"/>
        <v>0.20045216512644778</v>
      </c>
      <c r="I1086" s="94">
        <f t="shared" si="119"/>
        <v>0.20045216512644778</v>
      </c>
      <c r="J1086" s="94">
        <f t="shared" si="119"/>
        <v>0.20045216512644778</v>
      </c>
      <c r="K1086" s="94">
        <f t="shared" si="119"/>
        <v>0.20045216512644778</v>
      </c>
      <c r="L1086" s="94">
        <f t="shared" si="119"/>
        <v>0.20045216512644778</v>
      </c>
      <c r="M1086" s="94">
        <f t="shared" si="119"/>
        <v>0.20045216512644778</v>
      </c>
      <c r="N1086" s="94">
        <f t="shared" si="119"/>
        <v>0.20045216512644778</v>
      </c>
      <c r="O1086" s="94">
        <f t="shared" si="119"/>
        <v>0.20045216512644778</v>
      </c>
      <c r="P1086" s="94">
        <f t="shared" si="119"/>
        <v>0.20045216512644778</v>
      </c>
      <c r="Q1086" s="94">
        <f t="shared" si="119"/>
        <v>0.20045216512644778</v>
      </c>
      <c r="R1086" s="94">
        <f t="shared" si="119"/>
        <v>0.20045216512644778</v>
      </c>
      <c r="S1086" s="93">
        <f>(1+H1086)^((5-Dashboard!$F$9)*3/12)</f>
        <v>1.0956514797719428</v>
      </c>
      <c r="T1086" s="93">
        <f t="shared" si="118"/>
        <v>1.3152771911162251</v>
      </c>
      <c r="U1086" s="93">
        <f t="shared" si="118"/>
        <v>1.5789273518169049</v>
      </c>
      <c r="V1086" s="93">
        <f t="shared" si="118"/>
        <v>1.8954267580659718</v>
      </c>
      <c r="W1086" s="93">
        <f t="shared" si="118"/>
        <v>2.2753691555588995</v>
      </c>
      <c r="X1086" s="93">
        <f t="shared" si="118"/>
        <v>2.7314718292526181</v>
      </c>
      <c r="Y1086" s="93">
        <f t="shared" si="117"/>
        <v>3.279001271408204</v>
      </c>
      <c r="Z1086" s="93">
        <f t="shared" si="117"/>
        <v>3.9362841757143534</v>
      </c>
      <c r="AA1086" s="93">
        <f t="shared" si="117"/>
        <v>4.7253208612892701</v>
      </c>
      <c r="AB1086" s="93">
        <f t="shared" si="117"/>
        <v>5.672521658851875</v>
      </c>
      <c r="AC1086" s="95">
        <f t="shared" si="117"/>
        <v>6.8095909070954024</v>
      </c>
      <c r="AE1086" s="96"/>
    </row>
    <row r="1087" spans="3:31" ht="24.75" customHeight="1" x14ac:dyDescent="0.25">
      <c r="C1087" s="91">
        <f>ABS(E1087-Dashboard!$F$13)</f>
        <v>0.64048387966111164</v>
      </c>
      <c r="D1087" s="92">
        <f t="shared" si="115"/>
        <v>0.20055216512644777</v>
      </c>
      <c r="E1087" s="93" cm="1">
        <f t="array" ref="E1087">SUM('DRE + DCF'!$S$41/TIR!S1087,'DRE + DCF'!$U$41:$AD$41/TIR!T1087:AC1087,TIR!F1087)</f>
        <v>48.260483879661109</v>
      </c>
      <c r="F1087" s="100">
        <f>'DRE + DCF'!$AE$38*'DRE + DCF'!$AE$39*(1+G1087)/(R1087-G1087)/AC1087</f>
        <v>23.892417452591836</v>
      </c>
      <c r="G1087" s="92">
        <f>R1087*(1-'DRE + DCF'!$AE$39)</f>
        <v>0.12033129907586866</v>
      </c>
      <c r="H1087" s="94">
        <f t="shared" si="120"/>
        <v>0.20055216512644777</v>
      </c>
      <c r="I1087" s="94">
        <f t="shared" si="119"/>
        <v>0.20055216512644777</v>
      </c>
      <c r="J1087" s="94">
        <f t="shared" si="119"/>
        <v>0.20055216512644777</v>
      </c>
      <c r="K1087" s="94">
        <f t="shared" si="119"/>
        <v>0.20055216512644777</v>
      </c>
      <c r="L1087" s="94">
        <f t="shared" si="119"/>
        <v>0.20055216512644777</v>
      </c>
      <c r="M1087" s="94">
        <f t="shared" si="119"/>
        <v>0.20055216512644777</v>
      </c>
      <c r="N1087" s="94">
        <f t="shared" si="119"/>
        <v>0.20055216512644777</v>
      </c>
      <c r="O1087" s="94">
        <f t="shared" si="119"/>
        <v>0.20055216512644777</v>
      </c>
      <c r="P1087" s="94">
        <f t="shared" si="119"/>
        <v>0.20055216512644777</v>
      </c>
      <c r="Q1087" s="94">
        <f t="shared" si="119"/>
        <v>0.20055216512644777</v>
      </c>
      <c r="R1087" s="94">
        <f t="shared" si="119"/>
        <v>0.20055216512644777</v>
      </c>
      <c r="S1087" s="93">
        <f>(1+H1087)^((5-Dashboard!$F$9)*3/12)</f>
        <v>1.0956971137711589</v>
      </c>
      <c r="T1087" s="93">
        <f t="shared" si="118"/>
        <v>1.3154415422607644</v>
      </c>
      <c r="U1087" s="93">
        <f t="shared" si="118"/>
        <v>1.5792561916584342</v>
      </c>
      <c r="V1087" s="93">
        <f t="shared" si="118"/>
        <v>1.8959794401848815</v>
      </c>
      <c r="W1087" s="93">
        <f t="shared" si="118"/>
        <v>2.2762222219491899</v>
      </c>
      <c r="X1087" s="93">
        <f t="shared" si="118"/>
        <v>2.7327235168700335</v>
      </c>
      <c r="Y1087" s="93">
        <f t="shared" si="117"/>
        <v>3.2807771348702794</v>
      </c>
      <c r="Z1087" s="93">
        <f t="shared" si="117"/>
        <v>3.9387440925658579</v>
      </c>
      <c r="AA1087" s="93">
        <f t="shared" si="117"/>
        <v>4.7286677482089461</v>
      </c>
      <c r="AB1087" s="93">
        <f t="shared" si="117"/>
        <v>5.6770123032758546</v>
      </c>
      <c r="AC1087" s="95">
        <f t="shared" si="117"/>
        <v>6.815549412147309</v>
      </c>
      <c r="AE1087" s="96"/>
    </row>
    <row r="1088" spans="3:31" ht="24.75" customHeight="1" x14ac:dyDescent="0.25">
      <c r="C1088" s="91">
        <f>ABS(E1088-Dashboard!$F$13)</f>
        <v>0.59896561029663076</v>
      </c>
      <c r="D1088" s="92">
        <f t="shared" si="115"/>
        <v>0.20065216512644776</v>
      </c>
      <c r="E1088" s="93" cm="1">
        <f t="array" ref="E1088">SUM('DRE + DCF'!$S$41/TIR!S1088,'DRE + DCF'!$U$41:$AD$41/TIR!T1088:AC1088,TIR!F1088)</f>
        <v>48.218965610296628</v>
      </c>
      <c r="F1088" s="100">
        <f>'DRE + DCF'!$AE$38*'DRE + DCF'!$AE$39*(1+G1088)/(R1088-G1088)/AC1088</f>
        <v>23.86091205223623</v>
      </c>
      <c r="G1088" s="92">
        <f>R1088*(1-'DRE + DCF'!$AE$39)</f>
        <v>0.12039129907586865</v>
      </c>
      <c r="H1088" s="94">
        <f t="shared" si="120"/>
        <v>0.20065216512644776</v>
      </c>
      <c r="I1088" s="94">
        <f t="shared" si="119"/>
        <v>0.20065216512644776</v>
      </c>
      <c r="J1088" s="94">
        <f t="shared" si="119"/>
        <v>0.20065216512644776</v>
      </c>
      <c r="K1088" s="94">
        <f t="shared" si="119"/>
        <v>0.20065216512644776</v>
      </c>
      <c r="L1088" s="94">
        <f t="shared" si="119"/>
        <v>0.20065216512644776</v>
      </c>
      <c r="M1088" s="94">
        <f t="shared" si="119"/>
        <v>0.20065216512644776</v>
      </c>
      <c r="N1088" s="94">
        <f t="shared" si="119"/>
        <v>0.20065216512644776</v>
      </c>
      <c r="O1088" s="94">
        <f t="shared" si="119"/>
        <v>0.20065216512644776</v>
      </c>
      <c r="P1088" s="94">
        <f t="shared" si="119"/>
        <v>0.20065216512644776</v>
      </c>
      <c r="Q1088" s="94">
        <f t="shared" si="119"/>
        <v>0.20065216512644776</v>
      </c>
      <c r="R1088" s="94">
        <f t="shared" si="119"/>
        <v>0.20065216512644776</v>
      </c>
      <c r="S1088" s="93">
        <f>(1+H1088)^((5-Dashboard!$F$9)*3/12)</f>
        <v>1.0957427458698723</v>
      </c>
      <c r="T1088" s="93">
        <f t="shared" si="118"/>
        <v>1.3156059002502611</v>
      </c>
      <c r="U1088" s="93">
        <f t="shared" si="118"/>
        <v>1.5795850725886054</v>
      </c>
      <c r="V1088" s="93">
        <f t="shared" si="118"/>
        <v>1.896532237404926</v>
      </c>
      <c r="W1088" s="93">
        <f t="shared" si="118"/>
        <v>2.2770755370723306</v>
      </c>
      <c r="X1088" s="93">
        <f t="shared" si="118"/>
        <v>2.7339756737423624</v>
      </c>
      <c r="Y1088" s="93">
        <f t="shared" si="117"/>
        <v>3.2825538120818059</v>
      </c>
      <c r="Z1088" s="93">
        <f t="shared" si="117"/>
        <v>3.9412053416200945</v>
      </c>
      <c r="AA1088" s="93">
        <f t="shared" si="117"/>
        <v>4.7320167266240869</v>
      </c>
      <c r="AB1088" s="93">
        <f t="shared" si="117"/>
        <v>5.6815061282357755</v>
      </c>
      <c r="AC1088" s="95">
        <f t="shared" si="117"/>
        <v>6.8215126340454644</v>
      </c>
      <c r="AE1088" s="96"/>
    </row>
    <row r="1089" spans="3:31" ht="24.75" customHeight="1" x14ac:dyDescent="0.25">
      <c r="C1089" s="91">
        <f>ABS(E1089-Dashboard!$F$13)</f>
        <v>0.55750300869983249</v>
      </c>
      <c r="D1089" s="92">
        <f t="shared" si="115"/>
        <v>0.20075216512644775</v>
      </c>
      <c r="E1089" s="93" cm="1">
        <f t="array" ref="E1089">SUM('DRE + DCF'!$S$41/TIR!S1089,'DRE + DCF'!$U$41:$AD$41/TIR!T1089:AC1089,TIR!F1089)</f>
        <v>48.17750300869983</v>
      </c>
      <c r="F1089" s="100">
        <f>'DRE + DCF'!$AE$38*'DRE + DCF'!$AE$39*(1+G1089)/(R1089-G1089)/AC1089</f>
        <v>23.829455782071719</v>
      </c>
      <c r="G1089" s="92">
        <f>R1089*(1-'DRE + DCF'!$AE$39)</f>
        <v>0.12045129907586864</v>
      </c>
      <c r="H1089" s="94">
        <f t="shared" si="120"/>
        <v>0.20075216512644775</v>
      </c>
      <c r="I1089" s="94">
        <f t="shared" si="119"/>
        <v>0.20075216512644775</v>
      </c>
      <c r="J1089" s="94">
        <f t="shared" si="119"/>
        <v>0.20075216512644775</v>
      </c>
      <c r="K1089" s="94">
        <f t="shared" si="119"/>
        <v>0.20075216512644775</v>
      </c>
      <c r="L1089" s="94">
        <f t="shared" si="119"/>
        <v>0.20075216512644775</v>
      </c>
      <c r="M1089" s="94">
        <f t="shared" si="119"/>
        <v>0.20075216512644775</v>
      </c>
      <c r="N1089" s="94">
        <f t="shared" si="119"/>
        <v>0.20075216512644775</v>
      </c>
      <c r="O1089" s="94">
        <f t="shared" si="119"/>
        <v>0.20075216512644775</v>
      </c>
      <c r="P1089" s="94">
        <f t="shared" si="119"/>
        <v>0.20075216512644775</v>
      </c>
      <c r="Q1089" s="94">
        <f t="shared" si="119"/>
        <v>0.20075216512644775</v>
      </c>
      <c r="R1089" s="94">
        <f t="shared" si="119"/>
        <v>0.20075216512644775</v>
      </c>
      <c r="S1089" s="93">
        <f>(1+H1089)^((5-Dashboard!$F$9)*3/12)</f>
        <v>1.0957883760683209</v>
      </c>
      <c r="T1089" s="93">
        <f t="shared" si="118"/>
        <v>1.3157702650844305</v>
      </c>
      <c r="U1089" s="93">
        <f t="shared" si="118"/>
        <v>1.5799139946091298</v>
      </c>
      <c r="V1089" s="93">
        <f t="shared" si="118"/>
        <v>1.8970851497404875</v>
      </c>
      <c r="W1089" s="93">
        <f t="shared" si="118"/>
        <v>2.2779291009801215</v>
      </c>
      <c r="X1089" s="93">
        <f t="shared" si="118"/>
        <v>2.7352283000064235</v>
      </c>
      <c r="Y1089" s="93">
        <f t="shared" si="117"/>
        <v>3.2843313033478458</v>
      </c>
      <c r="Z1089" s="93">
        <f t="shared" si="117"/>
        <v>3.9436679234874936</v>
      </c>
      <c r="AA1089" s="93">
        <f t="shared" si="117"/>
        <v>4.7353677976673296</v>
      </c>
      <c r="AB1089" s="93">
        <f t="shared" si="117"/>
        <v>5.6860031357191039</v>
      </c>
      <c r="AC1089" s="95">
        <f t="shared" si="117"/>
        <v>6.8274805761304842</v>
      </c>
      <c r="AE1089" s="96"/>
    </row>
    <row r="1090" spans="3:31" ht="24.75" customHeight="1" x14ac:dyDescent="0.25">
      <c r="C1090" s="91">
        <f>ABS(E1090-Dashboard!$F$13)</f>
        <v>0.51609597859232537</v>
      </c>
      <c r="D1090" s="92">
        <f t="shared" si="115"/>
        <v>0.20085216512644774</v>
      </c>
      <c r="E1090" s="93" cm="1">
        <f t="array" ref="E1090">SUM('DRE + DCF'!$S$41/TIR!S1090,'DRE + DCF'!$U$41:$AD$41/TIR!T1090:AC1090,TIR!F1090)</f>
        <v>48.136095978592323</v>
      </c>
      <c r="F1090" s="100">
        <f>'DRE + DCF'!$AE$38*'DRE + DCF'!$AE$39*(1+G1090)/(R1090-G1090)/AC1090</f>
        <v>23.798048551145595</v>
      </c>
      <c r="G1090" s="92">
        <f>R1090*(1-'DRE + DCF'!$AE$39)</f>
        <v>0.12051129907586863</v>
      </c>
      <c r="H1090" s="94">
        <f t="shared" si="120"/>
        <v>0.20085216512644774</v>
      </c>
      <c r="I1090" s="94">
        <f t="shared" si="119"/>
        <v>0.20085216512644774</v>
      </c>
      <c r="J1090" s="94">
        <f t="shared" si="119"/>
        <v>0.20085216512644774</v>
      </c>
      <c r="K1090" s="94">
        <f t="shared" si="119"/>
        <v>0.20085216512644774</v>
      </c>
      <c r="L1090" s="94">
        <f t="shared" si="119"/>
        <v>0.20085216512644774</v>
      </c>
      <c r="M1090" s="94">
        <f t="shared" si="119"/>
        <v>0.20085216512644774</v>
      </c>
      <c r="N1090" s="94">
        <f t="shared" si="119"/>
        <v>0.20085216512644774</v>
      </c>
      <c r="O1090" s="94">
        <f t="shared" si="119"/>
        <v>0.20085216512644774</v>
      </c>
      <c r="P1090" s="94">
        <f t="shared" si="119"/>
        <v>0.20085216512644774</v>
      </c>
      <c r="Q1090" s="94">
        <f t="shared" si="119"/>
        <v>0.20085216512644774</v>
      </c>
      <c r="R1090" s="94">
        <f t="shared" si="119"/>
        <v>0.20085216512644774</v>
      </c>
      <c r="S1090" s="93">
        <f>(1+H1090)^((5-Dashboard!$F$9)*3/12)</f>
        <v>1.0958340043667416</v>
      </c>
      <c r="T1090" s="93">
        <f t="shared" si="118"/>
        <v>1.3159346367629867</v>
      </c>
      <c r="U1090" s="93">
        <f t="shared" si="118"/>
        <v>1.5802429577217181</v>
      </c>
      <c r="V1090" s="93">
        <f t="shared" si="118"/>
        <v>1.8976381772059467</v>
      </c>
      <c r="W1090" s="93">
        <f t="shared" si="118"/>
        <v>2.2787829137243665</v>
      </c>
      <c r="X1090" s="93">
        <f t="shared" si="118"/>
        <v>2.7364813957990606</v>
      </c>
      <c r="Y1090" s="93">
        <f t="shared" si="117"/>
        <v>3.2861096089735455</v>
      </c>
      <c r="Z1090" s="93">
        <f t="shared" si="117"/>
        <v>3.9461318387787063</v>
      </c>
      <c r="AA1090" s="93">
        <f t="shared" si="117"/>
        <v>4.7387209624718194</v>
      </c>
      <c r="AB1090" s="93">
        <f t="shared" si="117"/>
        <v>5.6905033277143682</v>
      </c>
      <c r="AC1090" s="95">
        <f t="shared" si="117"/>
        <v>6.8334532417450546</v>
      </c>
      <c r="AE1090" s="96"/>
    </row>
    <row r="1091" spans="3:31" ht="24.75" customHeight="1" x14ac:dyDescent="0.25">
      <c r="C1091" s="91">
        <f>ABS(E1091-Dashboard!$F$13)</f>
        <v>0.47474442390068106</v>
      </c>
      <c r="D1091" s="92">
        <f t="shared" si="115"/>
        <v>0.20095216512644773</v>
      </c>
      <c r="E1091" s="93" cm="1">
        <f t="array" ref="E1091">SUM('DRE + DCF'!$S$41/TIR!S1091,'DRE + DCF'!$U$41:$AD$41/TIR!T1091:AC1091,TIR!F1091)</f>
        <v>48.094744423900678</v>
      </c>
      <c r="F1091" s="100">
        <f>'DRE + DCF'!$AE$38*'DRE + DCF'!$AE$39*(1+G1091)/(R1091-G1091)/AC1091</f>
        <v>23.766690268705062</v>
      </c>
      <c r="G1091" s="92">
        <f>R1091*(1-'DRE + DCF'!$AE$39)</f>
        <v>0.12057129907586864</v>
      </c>
      <c r="H1091" s="94">
        <f t="shared" si="120"/>
        <v>0.20095216512644773</v>
      </c>
      <c r="I1091" s="94">
        <f t="shared" si="119"/>
        <v>0.20095216512644773</v>
      </c>
      <c r="J1091" s="94">
        <f t="shared" si="119"/>
        <v>0.20095216512644773</v>
      </c>
      <c r="K1091" s="94">
        <f t="shared" si="119"/>
        <v>0.20095216512644773</v>
      </c>
      <c r="L1091" s="94">
        <f t="shared" si="119"/>
        <v>0.20095216512644773</v>
      </c>
      <c r="M1091" s="94">
        <f t="shared" si="119"/>
        <v>0.20095216512644773</v>
      </c>
      <c r="N1091" s="94">
        <f t="shared" si="119"/>
        <v>0.20095216512644773</v>
      </c>
      <c r="O1091" s="94">
        <f t="shared" si="119"/>
        <v>0.20095216512644773</v>
      </c>
      <c r="P1091" s="94">
        <f t="shared" si="119"/>
        <v>0.20095216512644773</v>
      </c>
      <c r="Q1091" s="94">
        <f t="shared" si="119"/>
        <v>0.20095216512644773</v>
      </c>
      <c r="R1091" s="94">
        <f t="shared" si="119"/>
        <v>0.20095216512644773</v>
      </c>
      <c r="S1091" s="93">
        <f>(1+H1091)^((5-Dashboard!$F$9)*3/12)</f>
        <v>1.0958796307653718</v>
      </c>
      <c r="T1091" s="93">
        <f t="shared" si="118"/>
        <v>1.3160990152856453</v>
      </c>
      <c r="U1091" s="93">
        <f t="shared" si="118"/>
        <v>1.5805719619280814</v>
      </c>
      <c r="V1091" s="93">
        <f t="shared" si="118"/>
        <v>1.8981913198156866</v>
      </c>
      <c r="W1091" s="93">
        <f t="shared" si="118"/>
        <v>2.2796369753568779</v>
      </c>
      <c r="X1091" s="93">
        <f t="shared" si="118"/>
        <v>2.7377349612571491</v>
      </c>
      <c r="Y1091" s="93">
        <f t="shared" si="117"/>
        <v>3.2878887292641443</v>
      </c>
      <c r="Z1091" s="93">
        <f t="shared" si="117"/>
        <v>3.9485970881046186</v>
      </c>
      <c r="AA1091" s="93">
        <f t="shared" si="117"/>
        <v>4.742076222171228</v>
      </c>
      <c r="AB1091" s="93">
        <f t="shared" si="117"/>
        <v>5.6950067062111813</v>
      </c>
      <c r="AC1091" s="95">
        <f t="shared" si="117"/>
        <v>6.839430634233957</v>
      </c>
      <c r="AE1091" s="96"/>
    </row>
    <row r="1092" spans="3:31" ht="24.75" customHeight="1" x14ac:dyDescent="0.25">
      <c r="C1092" s="91">
        <f>ABS(E1092-Dashboard!$F$13)</f>
        <v>0.43344824875584465</v>
      </c>
      <c r="D1092" s="92">
        <f t="shared" si="115"/>
        <v>0.20105216512644772</v>
      </c>
      <c r="E1092" s="93" cm="1">
        <f t="array" ref="E1092">SUM('DRE + DCF'!$S$41/TIR!S1092,'DRE + DCF'!$U$41:$AD$41/TIR!T1092:AC1092,TIR!F1092)</f>
        <v>48.053448248755842</v>
      </c>
      <c r="F1092" s="100">
        <f>'DRE + DCF'!$AE$38*'DRE + DCF'!$AE$39*(1+G1092)/(R1092-G1092)/AC1092</f>
        <v>23.735380844196712</v>
      </c>
      <c r="G1092" s="92">
        <f>R1092*(1-'DRE + DCF'!$AE$39)</f>
        <v>0.12063129907586863</v>
      </c>
      <c r="H1092" s="94">
        <f t="shared" si="120"/>
        <v>0.20105216512644772</v>
      </c>
      <c r="I1092" s="94">
        <f t="shared" si="119"/>
        <v>0.20105216512644772</v>
      </c>
      <c r="J1092" s="94">
        <f t="shared" si="119"/>
        <v>0.20105216512644772</v>
      </c>
      <c r="K1092" s="94">
        <f t="shared" si="119"/>
        <v>0.20105216512644772</v>
      </c>
      <c r="L1092" s="94">
        <f t="shared" si="119"/>
        <v>0.20105216512644772</v>
      </c>
      <c r="M1092" s="94">
        <f t="shared" si="119"/>
        <v>0.20105216512644772</v>
      </c>
      <c r="N1092" s="94">
        <f t="shared" si="119"/>
        <v>0.20105216512644772</v>
      </c>
      <c r="O1092" s="94">
        <f t="shared" si="119"/>
        <v>0.20105216512644772</v>
      </c>
      <c r="P1092" s="94">
        <f t="shared" si="119"/>
        <v>0.20105216512644772</v>
      </c>
      <c r="Q1092" s="94">
        <f t="shared" si="119"/>
        <v>0.20105216512644772</v>
      </c>
      <c r="R1092" s="94">
        <f t="shared" si="119"/>
        <v>0.20105216512644772</v>
      </c>
      <c r="S1092" s="93">
        <f>(1+H1092)^((5-Dashboard!$F$9)*3/12)</f>
        <v>1.0959252552644489</v>
      </c>
      <c r="T1092" s="93">
        <f t="shared" si="118"/>
        <v>1.3162634006521212</v>
      </c>
      <c r="U1092" s="93">
        <f t="shared" si="118"/>
        <v>1.580901007229931</v>
      </c>
      <c r="V1092" s="93">
        <f t="shared" si="118"/>
        <v>1.8987445775840905</v>
      </c>
      <c r="W1092" s="93">
        <f t="shared" si="118"/>
        <v>2.2804912859294744</v>
      </c>
      <c r="X1092" s="93">
        <f t="shared" si="118"/>
        <v>2.738988996517592</v>
      </c>
      <c r="Y1092" s="93">
        <f t="shared" si="117"/>
        <v>3.28966866452497</v>
      </c>
      <c r="Z1092" s="93">
        <f t="shared" si="117"/>
        <v>3.9510636720763448</v>
      </c>
      <c r="AA1092" s="93">
        <f t="shared" si="117"/>
        <v>4.745433577899747</v>
      </c>
      <c r="AB1092" s="93">
        <f t="shared" si="117"/>
        <v>5.6995132732002363</v>
      </c>
      <c r="AC1092" s="95">
        <f t="shared" si="117"/>
        <v>6.8454127569440706</v>
      </c>
      <c r="AE1092" s="96"/>
    </row>
    <row r="1093" spans="3:31" ht="24.75" customHeight="1" x14ac:dyDescent="0.25">
      <c r="C1093" s="91">
        <f>ABS(E1093-Dashboard!$F$13)</f>
        <v>0.39220735749278646</v>
      </c>
      <c r="D1093" s="92">
        <f t="shared" si="115"/>
        <v>0.20115216512644771</v>
      </c>
      <c r="E1093" s="93" cm="1">
        <f t="array" ref="E1093">SUM('DRE + DCF'!$S$41/TIR!S1093,'DRE + DCF'!$U$41:$AD$41/TIR!T1093:AC1093,TIR!F1093)</f>
        <v>48.012207357492784</v>
      </c>
      <c r="F1093" s="100">
        <f>'DRE + DCF'!$AE$38*'DRE + DCF'!$AE$39*(1+G1093)/(R1093-G1093)/AC1093</f>
        <v>23.704120187266081</v>
      </c>
      <c r="G1093" s="92">
        <f>R1093*(1-'DRE + DCF'!$AE$39)</f>
        <v>0.12069129907586862</v>
      </c>
      <c r="H1093" s="94">
        <f t="shared" si="120"/>
        <v>0.20115216512644771</v>
      </c>
      <c r="I1093" s="94">
        <f t="shared" si="119"/>
        <v>0.20115216512644771</v>
      </c>
      <c r="J1093" s="94">
        <f t="shared" si="119"/>
        <v>0.20115216512644771</v>
      </c>
      <c r="K1093" s="94">
        <f t="shared" si="119"/>
        <v>0.20115216512644771</v>
      </c>
      <c r="L1093" s="94">
        <f t="shared" si="119"/>
        <v>0.20115216512644771</v>
      </c>
      <c r="M1093" s="94">
        <f t="shared" si="119"/>
        <v>0.20115216512644771</v>
      </c>
      <c r="N1093" s="94">
        <f t="shared" si="119"/>
        <v>0.20115216512644771</v>
      </c>
      <c r="O1093" s="94">
        <f t="shared" si="119"/>
        <v>0.20115216512644771</v>
      </c>
      <c r="P1093" s="94">
        <f t="shared" si="119"/>
        <v>0.20115216512644771</v>
      </c>
      <c r="Q1093" s="94">
        <f t="shared" si="119"/>
        <v>0.20115216512644771</v>
      </c>
      <c r="R1093" s="94">
        <f t="shared" si="119"/>
        <v>0.20115216512644771</v>
      </c>
      <c r="S1093" s="93">
        <f>(1+H1093)^((5-Dashboard!$F$9)*3/12)</f>
        <v>1.0959708778642103</v>
      </c>
      <c r="T1093" s="93">
        <f t="shared" si="118"/>
        <v>1.3164277928621297</v>
      </c>
      <c r="U1093" s="93">
        <f t="shared" si="118"/>
        <v>1.5812300936289778</v>
      </c>
      <c r="V1093" s="93">
        <f t="shared" si="118"/>
        <v>1.8992979505255423</v>
      </c>
      <c r="W1093" s="93">
        <f t="shared" si="118"/>
        <v>2.2813458454939797</v>
      </c>
      <c r="X1093" s="93">
        <f t="shared" si="118"/>
        <v>2.7402435017173201</v>
      </c>
      <c r="Y1093" s="93">
        <f t="shared" si="117"/>
        <v>3.2914494150614377</v>
      </c>
      <c r="Z1093" s="93">
        <f t="shared" si="117"/>
        <v>3.9535315913052256</v>
      </c>
      <c r="AA1093" s="93">
        <f t="shared" si="117"/>
        <v>4.7487930307920818</v>
      </c>
      <c r="AB1093" s="93">
        <f t="shared" si="117"/>
        <v>5.7040230306732944</v>
      </c>
      <c r="AC1093" s="95">
        <f t="shared" si="117"/>
        <v>6.8513996132243493</v>
      </c>
      <c r="AE1093" s="96"/>
    </row>
    <row r="1094" spans="3:31" ht="24.75" customHeight="1" x14ac:dyDescent="0.25">
      <c r="C1094" s="91">
        <f>ABS(E1094-Dashboard!$F$13)</f>
        <v>0.35102165464981994</v>
      </c>
      <c r="D1094" s="92">
        <f t="shared" si="115"/>
        <v>0.2012521651264477</v>
      </c>
      <c r="E1094" s="93" cm="1">
        <f t="array" ref="E1094">SUM('DRE + DCF'!$S$41/TIR!S1094,'DRE + DCF'!$U$41:$AD$41/TIR!T1094:AC1094,TIR!F1094)</f>
        <v>47.971021654649817</v>
      </c>
      <c r="F1094" s="100">
        <f>'DRE + DCF'!$AE$38*'DRE + DCF'!$AE$39*(1+G1094)/(R1094-G1094)/AC1094</f>
        <v>23.672908207757068</v>
      </c>
      <c r="G1094" s="92">
        <f>R1094*(1-'DRE + DCF'!$AE$39)</f>
        <v>0.12075129907586861</v>
      </c>
      <c r="H1094" s="94">
        <f t="shared" si="120"/>
        <v>0.2012521651264477</v>
      </c>
      <c r="I1094" s="94">
        <f t="shared" si="119"/>
        <v>0.2012521651264477</v>
      </c>
      <c r="J1094" s="94">
        <f t="shared" si="119"/>
        <v>0.2012521651264477</v>
      </c>
      <c r="K1094" s="94">
        <f t="shared" si="119"/>
        <v>0.2012521651264477</v>
      </c>
      <c r="L1094" s="94">
        <f t="shared" si="119"/>
        <v>0.2012521651264477</v>
      </c>
      <c r="M1094" s="94">
        <f t="shared" si="119"/>
        <v>0.2012521651264477</v>
      </c>
      <c r="N1094" s="94">
        <f t="shared" si="119"/>
        <v>0.2012521651264477</v>
      </c>
      <c r="O1094" s="94">
        <f t="shared" si="119"/>
        <v>0.2012521651264477</v>
      </c>
      <c r="P1094" s="94">
        <f t="shared" si="119"/>
        <v>0.2012521651264477</v>
      </c>
      <c r="Q1094" s="94">
        <f t="shared" si="119"/>
        <v>0.2012521651264477</v>
      </c>
      <c r="R1094" s="94">
        <f t="shared" si="119"/>
        <v>0.2012521651264477</v>
      </c>
      <c r="S1094" s="93">
        <f>(1+H1094)^((5-Dashboard!$F$9)*3/12)</f>
        <v>1.0960164985648928</v>
      </c>
      <c r="T1094" s="93">
        <f t="shared" si="118"/>
        <v>1.3165921919153856</v>
      </c>
      <c r="U1094" s="93">
        <f t="shared" si="118"/>
        <v>1.5815592211269323</v>
      </c>
      <c r="V1094" s="93">
        <f t="shared" si="118"/>
        <v>1.8998514386544254</v>
      </c>
      <c r="W1094" s="93">
        <f t="shared" si="118"/>
        <v>2.2822006541022248</v>
      </c>
      <c r="X1094" s="93">
        <f t="shared" si="118"/>
        <v>2.7414984769932924</v>
      </c>
      <c r="Y1094" s="93">
        <f t="shared" si="117"/>
        <v>3.2932309811790512</v>
      </c>
      <c r="Z1094" s="93">
        <f t="shared" si="117"/>
        <v>3.9560008464028309</v>
      </c>
      <c r="AA1094" s="93">
        <f t="shared" si="117"/>
        <v>4.7521545819834596</v>
      </c>
      <c r="AB1094" s="93">
        <f t="shared" si="117"/>
        <v>5.7085359806231999</v>
      </c>
      <c r="AC1094" s="95">
        <f t="shared" si="117"/>
        <v>6.8573912064258478</v>
      </c>
      <c r="AE1094" s="96"/>
    </row>
    <row r="1095" spans="3:31" ht="24.75" customHeight="1" x14ac:dyDescent="0.25">
      <c r="C1095" s="91">
        <f>ABS(E1095-Dashboard!$F$13)</f>
        <v>0.30989104496809716</v>
      </c>
      <c r="D1095" s="92">
        <f t="shared" si="115"/>
        <v>0.20135216512644769</v>
      </c>
      <c r="E1095" s="93" cm="1">
        <f t="array" ref="E1095">SUM('DRE + DCF'!$S$41/TIR!S1095,'DRE + DCF'!$U$41:$AD$41/TIR!T1095:AC1095,TIR!F1095)</f>
        <v>47.929891044968095</v>
      </c>
      <c r="F1095" s="100">
        <f>'DRE + DCF'!$AE$38*'DRE + DCF'!$AE$39*(1+G1095)/(R1095-G1095)/AC1095</f>
        <v>23.641744815711402</v>
      </c>
      <c r="G1095" s="92">
        <f>R1095*(1-'DRE + DCF'!$AE$39)</f>
        <v>0.1208112990758686</v>
      </c>
      <c r="H1095" s="94">
        <f t="shared" si="120"/>
        <v>0.20135216512644769</v>
      </c>
      <c r="I1095" s="94">
        <f t="shared" si="119"/>
        <v>0.20135216512644769</v>
      </c>
      <c r="J1095" s="94">
        <f t="shared" si="119"/>
        <v>0.20135216512644769</v>
      </c>
      <c r="K1095" s="94">
        <f t="shared" si="119"/>
        <v>0.20135216512644769</v>
      </c>
      <c r="L1095" s="94">
        <f t="shared" si="119"/>
        <v>0.20135216512644769</v>
      </c>
      <c r="M1095" s="94">
        <f t="shared" si="119"/>
        <v>0.20135216512644769</v>
      </c>
      <c r="N1095" s="94">
        <f t="shared" si="119"/>
        <v>0.20135216512644769</v>
      </c>
      <c r="O1095" s="94">
        <f t="shared" si="119"/>
        <v>0.20135216512644769</v>
      </c>
      <c r="P1095" s="94">
        <f t="shared" si="119"/>
        <v>0.20135216512644769</v>
      </c>
      <c r="Q1095" s="94">
        <f t="shared" si="119"/>
        <v>0.20135216512644769</v>
      </c>
      <c r="R1095" s="94">
        <f t="shared" si="119"/>
        <v>0.20135216512644769</v>
      </c>
      <c r="S1095" s="93">
        <f>(1+H1095)^((5-Dashboard!$F$9)*3/12)</f>
        <v>1.0960621173667338</v>
      </c>
      <c r="T1095" s="93">
        <f t="shared" si="118"/>
        <v>1.316756597811604</v>
      </c>
      <c r="U1095" s="93">
        <f t="shared" si="118"/>
        <v>1.5818883897255054</v>
      </c>
      <c r="V1095" s="93">
        <f t="shared" si="118"/>
        <v>1.9004050419851257</v>
      </c>
      <c r="W1095" s="93">
        <f t="shared" si="118"/>
        <v>2.2830557118060484</v>
      </c>
      <c r="X1095" s="93">
        <f t="shared" si="118"/>
        <v>2.7427539224824993</v>
      </c>
      <c r="Y1095" s="93">
        <f t="shared" si="117"/>
        <v>3.2950133631834073</v>
      </c>
      <c r="Z1095" s="93">
        <f t="shared" si="117"/>
        <v>3.9584714379809642</v>
      </c>
      <c r="AA1095" s="93">
        <f t="shared" si="117"/>
        <v>4.7555182326096341</v>
      </c>
      <c r="AB1095" s="93">
        <f t="shared" si="117"/>
        <v>5.7130521250438813</v>
      </c>
      <c r="AC1095" s="95">
        <f t="shared" si="117"/>
        <v>6.8633875399017192</v>
      </c>
      <c r="AE1095" s="96"/>
    </row>
    <row r="1096" spans="3:31" ht="24.75" customHeight="1" x14ac:dyDescent="0.25">
      <c r="C1096" s="91">
        <f>ABS(E1096-Dashboard!$F$13)</f>
        <v>0.26881543339123226</v>
      </c>
      <c r="D1096" s="92">
        <f t="shared" si="115"/>
        <v>0.20145216512644767</v>
      </c>
      <c r="E1096" s="93" cm="1">
        <f t="array" ref="E1096">SUM('DRE + DCF'!$S$41/TIR!S1096,'DRE + DCF'!$U$41:$AD$41/TIR!T1096:AC1096,TIR!F1096)</f>
        <v>47.88881543339123</v>
      </c>
      <c r="F1096" s="100">
        <f>'DRE + DCF'!$AE$38*'DRE + DCF'!$AE$39*(1+G1096)/(R1096-G1096)/AC1096</f>
        <v>23.610629921368222</v>
      </c>
      <c r="G1096" s="92">
        <f>R1096*(1-'DRE + DCF'!$AE$39)</f>
        <v>0.1208712990758686</v>
      </c>
      <c r="H1096" s="94">
        <f t="shared" si="120"/>
        <v>0.20145216512644767</v>
      </c>
      <c r="I1096" s="94">
        <f t="shared" si="119"/>
        <v>0.20145216512644767</v>
      </c>
      <c r="J1096" s="94">
        <f t="shared" si="119"/>
        <v>0.20145216512644767</v>
      </c>
      <c r="K1096" s="94">
        <f t="shared" si="119"/>
        <v>0.20145216512644767</v>
      </c>
      <c r="L1096" s="94">
        <f t="shared" ref="I1096:R1121" si="121">$D1096</f>
        <v>0.20145216512644767</v>
      </c>
      <c r="M1096" s="94">
        <f t="shared" si="121"/>
        <v>0.20145216512644767</v>
      </c>
      <c r="N1096" s="94">
        <f t="shared" si="121"/>
        <v>0.20145216512644767</v>
      </c>
      <c r="O1096" s="94">
        <f t="shared" si="121"/>
        <v>0.20145216512644767</v>
      </c>
      <c r="P1096" s="94">
        <f t="shared" si="121"/>
        <v>0.20145216512644767</v>
      </c>
      <c r="Q1096" s="94">
        <f t="shared" si="121"/>
        <v>0.20145216512644767</v>
      </c>
      <c r="R1096" s="94">
        <f t="shared" si="121"/>
        <v>0.20145216512644767</v>
      </c>
      <c r="S1096" s="93">
        <f>(1+H1096)^((5-Dashboard!$F$9)*3/12)</f>
        <v>1.0961077342699701</v>
      </c>
      <c r="T1096" s="93">
        <f t="shared" si="118"/>
        <v>1.3169210105505005</v>
      </c>
      <c r="U1096" s="93">
        <f t="shared" si="118"/>
        <v>1.5822175994264081</v>
      </c>
      <c r="V1096" s="93">
        <f t="shared" si="118"/>
        <v>1.9009587605320284</v>
      </c>
      <c r="W1096" s="93">
        <f t="shared" si="118"/>
        <v>2.2839110186572937</v>
      </c>
      <c r="X1096" s="93">
        <f t="shared" si="118"/>
        <v>2.744009838321956</v>
      </c>
      <c r="Y1096" s="93">
        <f t="shared" si="117"/>
        <v>3.2967965613801873</v>
      </c>
      <c r="Z1096" s="93">
        <f t="shared" si="117"/>
        <v>3.9609433666516534</v>
      </c>
      <c r="AA1096" s="93">
        <f t="shared" si="117"/>
        <v>4.7588839838068697</v>
      </c>
      <c r="AB1096" s="93">
        <f t="shared" si="117"/>
        <v>5.7175714659303383</v>
      </c>
      <c r="AC1096" s="95">
        <f t="shared" si="117"/>
        <v>6.8693886170072016</v>
      </c>
      <c r="AE1096" s="96"/>
    </row>
    <row r="1097" spans="3:31" ht="24.75" customHeight="1" x14ac:dyDescent="0.25">
      <c r="C1097" s="91">
        <f>ABS(E1097-Dashboard!$F$13)</f>
        <v>0.22779472506459086</v>
      </c>
      <c r="D1097" s="92">
        <f t="shared" si="115"/>
        <v>0.20155216512644766</v>
      </c>
      <c r="E1097" s="93" cm="1">
        <f t="array" ref="E1097">SUM('DRE + DCF'!$S$41/TIR!S1097,'DRE + DCF'!$U$41:$AD$41/TIR!T1097:AC1097,TIR!F1097)</f>
        <v>47.847794725064588</v>
      </c>
      <c r="F1097" s="100">
        <f>'DRE + DCF'!$AE$38*'DRE + DCF'!$AE$39*(1+G1097)/(R1097-G1097)/AC1097</f>
        <v>23.579563435163454</v>
      </c>
      <c r="G1097" s="92">
        <f>R1097*(1-'DRE + DCF'!$AE$39)</f>
        <v>0.1209312990758686</v>
      </c>
      <c r="H1097" s="94">
        <f t="shared" si="120"/>
        <v>0.20155216512644766</v>
      </c>
      <c r="I1097" s="94">
        <f t="shared" si="121"/>
        <v>0.20155216512644766</v>
      </c>
      <c r="J1097" s="94">
        <f t="shared" si="121"/>
        <v>0.20155216512644766</v>
      </c>
      <c r="K1097" s="94">
        <f t="shared" si="121"/>
        <v>0.20155216512644766</v>
      </c>
      <c r="L1097" s="94">
        <f t="shared" si="121"/>
        <v>0.20155216512644766</v>
      </c>
      <c r="M1097" s="94">
        <f t="shared" si="121"/>
        <v>0.20155216512644766</v>
      </c>
      <c r="N1097" s="94">
        <f t="shared" si="121"/>
        <v>0.20155216512644766</v>
      </c>
      <c r="O1097" s="94">
        <f t="shared" si="121"/>
        <v>0.20155216512644766</v>
      </c>
      <c r="P1097" s="94">
        <f t="shared" si="121"/>
        <v>0.20155216512644766</v>
      </c>
      <c r="Q1097" s="94">
        <f t="shared" si="121"/>
        <v>0.20155216512644766</v>
      </c>
      <c r="R1097" s="94">
        <f t="shared" si="121"/>
        <v>0.20155216512644766</v>
      </c>
      <c r="S1097" s="93">
        <f>(1+H1097)^((5-Dashboard!$F$9)*3/12)</f>
        <v>1.0961533492748392</v>
      </c>
      <c r="T1097" s="93">
        <f t="shared" si="118"/>
        <v>1.3170854301317902</v>
      </c>
      <c r="U1097" s="93">
        <f t="shared" si="118"/>
        <v>1.5825468502313511</v>
      </c>
      <c r="V1097" s="93">
        <f t="shared" si="118"/>
        <v>1.9015125943095199</v>
      </c>
      <c r="W1097" s="93">
        <f t="shared" si="118"/>
        <v>2.2847665747078119</v>
      </c>
      <c r="X1097" s="93">
        <f t="shared" si="118"/>
        <v>2.745266224648709</v>
      </c>
      <c r="Y1097" s="93">
        <f t="shared" si="117"/>
        <v>3.2985805760751647</v>
      </c>
      <c r="Z1097" s="93">
        <f t="shared" si="117"/>
        <v>3.9634166330271587</v>
      </c>
      <c r="AA1097" s="93">
        <f t="shared" si="117"/>
        <v>4.7622518367119575</v>
      </c>
      <c r="AB1097" s="93">
        <f t="shared" si="117"/>
        <v>5.7220940052786542</v>
      </c>
      <c r="AC1097" s="95">
        <f t="shared" si="117"/>
        <v>6.8753944410996333</v>
      </c>
      <c r="AE1097" s="96"/>
    </row>
    <row r="1098" spans="3:31" ht="24.75" customHeight="1" x14ac:dyDescent="0.25">
      <c r="C1098" s="91">
        <f>ABS(E1098-Dashboard!$F$13)</f>
        <v>0.18682882533492062</v>
      </c>
      <c r="D1098" s="92">
        <f t="shared" si="115"/>
        <v>0.20165216512644765</v>
      </c>
      <c r="E1098" s="93" cm="1">
        <f t="array" ref="E1098">SUM('DRE + DCF'!$S$41/TIR!S1098,'DRE + DCF'!$U$41:$AD$41/TIR!T1098:AC1098,TIR!F1098)</f>
        <v>47.806828825334918</v>
      </c>
      <c r="F1098" s="100">
        <f>'DRE + DCF'!$AE$38*'DRE + DCF'!$AE$39*(1+G1098)/(R1098-G1098)/AC1098</f>
        <v>23.548545267729388</v>
      </c>
      <c r="G1098" s="92">
        <f>R1098*(1-'DRE + DCF'!$AE$39)</f>
        <v>0.12099129907586859</v>
      </c>
      <c r="H1098" s="94">
        <f t="shared" si="120"/>
        <v>0.20165216512644765</v>
      </c>
      <c r="I1098" s="94">
        <f t="shared" si="121"/>
        <v>0.20165216512644765</v>
      </c>
      <c r="J1098" s="94">
        <f t="shared" si="121"/>
        <v>0.20165216512644765</v>
      </c>
      <c r="K1098" s="94">
        <f t="shared" si="121"/>
        <v>0.20165216512644765</v>
      </c>
      <c r="L1098" s="94">
        <f t="shared" si="121"/>
        <v>0.20165216512644765</v>
      </c>
      <c r="M1098" s="94">
        <f t="shared" si="121"/>
        <v>0.20165216512644765</v>
      </c>
      <c r="N1098" s="94">
        <f t="shared" si="121"/>
        <v>0.20165216512644765</v>
      </c>
      <c r="O1098" s="94">
        <f t="shared" si="121"/>
        <v>0.20165216512644765</v>
      </c>
      <c r="P1098" s="94">
        <f t="shared" si="121"/>
        <v>0.20165216512644765</v>
      </c>
      <c r="Q1098" s="94">
        <f t="shared" si="121"/>
        <v>0.20165216512644765</v>
      </c>
      <c r="R1098" s="94">
        <f t="shared" si="121"/>
        <v>0.20165216512644765</v>
      </c>
      <c r="S1098" s="93">
        <f>(1+H1098)^((5-Dashboard!$F$9)*3/12)</f>
        <v>1.0961989623815778</v>
      </c>
      <c r="T1098" s="93">
        <f t="shared" si="118"/>
        <v>1.3172498565551882</v>
      </c>
      <c r="U1098" s="93">
        <f t="shared" si="118"/>
        <v>1.5828761421420443</v>
      </c>
      <c r="V1098" s="93">
        <f t="shared" si="118"/>
        <v>1.9020665433319861</v>
      </c>
      <c r="W1098" s="93">
        <f t="shared" si="118"/>
        <v>2.2856223800094591</v>
      </c>
      <c r="X1098" s="93">
        <f t="shared" si="118"/>
        <v>2.7465230815998307</v>
      </c>
      <c r="Y1098" s="93">
        <f t="shared" si="117"/>
        <v>3.3003654075741995</v>
      </c>
      <c r="Z1098" s="93">
        <f t="shared" si="117"/>
        <v>3.9658912377199673</v>
      </c>
      <c r="AA1098" s="93">
        <f t="shared" si="117"/>
        <v>4.7656217924622055</v>
      </c>
      <c r="AB1098" s="93">
        <f t="shared" si="117"/>
        <v>5.7266197450859915</v>
      </c>
      <c r="AC1098" s="95">
        <f t="shared" si="117"/>
        <v>6.881405015538447</v>
      </c>
      <c r="AE1098" s="96"/>
    </row>
    <row r="1099" spans="3:31" ht="24.75" customHeight="1" x14ac:dyDescent="0.25">
      <c r="C1099" s="91">
        <f>ABS(E1099-Dashboard!$F$13)</f>
        <v>0.14591763974976146</v>
      </c>
      <c r="D1099" s="92">
        <f t="shared" si="115"/>
        <v>0.20175216512644764</v>
      </c>
      <c r="E1099" s="93" cm="1">
        <f t="array" ref="E1099">SUM('DRE + DCF'!$S$41/TIR!S1099,'DRE + DCF'!$U$41:$AD$41/TIR!T1099:AC1099,TIR!F1099)</f>
        <v>47.765917639749759</v>
      </c>
      <c r="F1099" s="100">
        <f>'DRE + DCF'!$AE$38*'DRE + DCF'!$AE$39*(1+G1099)/(R1099-G1099)/AC1099</f>
        <v>23.517575329894136</v>
      </c>
      <c r="G1099" s="92">
        <f>R1099*(1-'DRE + DCF'!$AE$39)</f>
        <v>0.12105129907586858</v>
      </c>
      <c r="H1099" s="94">
        <f t="shared" si="120"/>
        <v>0.20175216512644764</v>
      </c>
      <c r="I1099" s="94">
        <f t="shared" si="121"/>
        <v>0.20175216512644764</v>
      </c>
      <c r="J1099" s="94">
        <f t="shared" si="121"/>
        <v>0.20175216512644764</v>
      </c>
      <c r="K1099" s="94">
        <f t="shared" si="121"/>
        <v>0.20175216512644764</v>
      </c>
      <c r="L1099" s="94">
        <f t="shared" si="121"/>
        <v>0.20175216512644764</v>
      </c>
      <c r="M1099" s="94">
        <f t="shared" si="121"/>
        <v>0.20175216512644764</v>
      </c>
      <c r="N1099" s="94">
        <f t="shared" si="121"/>
        <v>0.20175216512644764</v>
      </c>
      <c r="O1099" s="94">
        <f t="shared" si="121"/>
        <v>0.20175216512644764</v>
      </c>
      <c r="P1099" s="94">
        <f t="shared" si="121"/>
        <v>0.20175216512644764</v>
      </c>
      <c r="Q1099" s="94">
        <f t="shared" si="121"/>
        <v>0.20175216512644764</v>
      </c>
      <c r="R1099" s="94">
        <f t="shared" si="121"/>
        <v>0.20175216512644764</v>
      </c>
      <c r="S1099" s="93">
        <f>(1+H1099)^((5-Dashboard!$F$9)*3/12)</f>
        <v>1.0962445735904227</v>
      </c>
      <c r="T1099" s="93">
        <f t="shared" si="118"/>
        <v>1.3174142898204098</v>
      </c>
      <c r="U1099" s="93">
        <f t="shared" si="118"/>
        <v>1.5832054751601987</v>
      </c>
      <c r="V1099" s="93">
        <f t="shared" si="118"/>
        <v>1.902620607613815</v>
      </c>
      <c r="W1099" s="93">
        <f t="shared" si="118"/>
        <v>2.2864784346140996</v>
      </c>
      <c r="X1099" s="93">
        <f t="shared" si="118"/>
        <v>2.747780409312425</v>
      </c>
      <c r="Y1099" s="93">
        <f t="shared" si="117"/>
        <v>3.3021510561832428</v>
      </c>
      <c r="Z1099" s="93">
        <f t="shared" si="117"/>
        <v>3.9683671813427974</v>
      </c>
      <c r="AA1099" s="93">
        <f t="shared" si="117"/>
        <v>4.7689938521954449</v>
      </c>
      <c r="AB1099" s="93">
        <f t="shared" si="117"/>
        <v>5.7311486873505935</v>
      </c>
      <c r="AC1099" s="95">
        <f t="shared" si="117"/>
        <v>6.8874203436851733</v>
      </c>
      <c r="AE1099" s="96"/>
    </row>
    <row r="1100" spans="3:31" ht="24.75" customHeight="1" x14ac:dyDescent="0.25">
      <c r="C1100" s="91">
        <f>ABS(E1100-Dashboard!$F$13)</f>
        <v>0.10506107405698373</v>
      </c>
      <c r="D1100" s="92">
        <f t="shared" si="115"/>
        <v>0.20185216512644763</v>
      </c>
      <c r="E1100" s="93" cm="1">
        <f t="array" ref="E1100">SUM('DRE + DCF'!$S$41/TIR!S1100,'DRE + DCF'!$U$41:$AD$41/TIR!T1100:AC1100,TIR!F1100)</f>
        <v>47.725061074056981</v>
      </c>
      <c r="F1100" s="100">
        <f>'DRE + DCF'!$AE$38*'DRE + DCF'!$AE$39*(1+G1100)/(R1100-G1100)/AC1100</f>
        <v>23.486653532681114</v>
      </c>
      <c r="G1100" s="92">
        <f>R1100*(1-'DRE + DCF'!$AE$39)</f>
        <v>0.12111129907586857</v>
      </c>
      <c r="H1100" s="94">
        <f t="shared" si="120"/>
        <v>0.20185216512644763</v>
      </c>
      <c r="I1100" s="94">
        <f t="shared" si="121"/>
        <v>0.20185216512644763</v>
      </c>
      <c r="J1100" s="94">
        <f t="shared" si="121"/>
        <v>0.20185216512644763</v>
      </c>
      <c r="K1100" s="94">
        <f t="shared" si="121"/>
        <v>0.20185216512644763</v>
      </c>
      <c r="L1100" s="94">
        <f t="shared" si="121"/>
        <v>0.20185216512644763</v>
      </c>
      <c r="M1100" s="94">
        <f t="shared" si="121"/>
        <v>0.20185216512644763</v>
      </c>
      <c r="N1100" s="94">
        <f t="shared" si="121"/>
        <v>0.20185216512644763</v>
      </c>
      <c r="O1100" s="94">
        <f t="shared" si="121"/>
        <v>0.20185216512644763</v>
      </c>
      <c r="P1100" s="94">
        <f t="shared" si="121"/>
        <v>0.20185216512644763</v>
      </c>
      <c r="Q1100" s="94">
        <f t="shared" si="121"/>
        <v>0.20185216512644763</v>
      </c>
      <c r="R1100" s="94">
        <f t="shared" si="121"/>
        <v>0.20185216512644763</v>
      </c>
      <c r="S1100" s="93">
        <f>(1+H1100)^((5-Dashboard!$F$9)*3/12)</f>
        <v>1.096290182901611</v>
      </c>
      <c r="T1100" s="93">
        <f t="shared" si="118"/>
        <v>1.3175787299271704</v>
      </c>
      <c r="U1100" s="93">
        <f t="shared" si="118"/>
        <v>1.5835348492875245</v>
      </c>
      <c r="V1100" s="93">
        <f t="shared" si="118"/>
        <v>1.9031747871693943</v>
      </c>
      <c r="W1100" s="93">
        <f t="shared" si="118"/>
        <v>2.2873347385736027</v>
      </c>
      <c r="X1100" s="93">
        <f t="shared" si="118"/>
        <v>2.7490382079236211</v>
      </c>
      <c r="Y1100" s="93">
        <f t="shared" si="117"/>
        <v>3.3039375222083334</v>
      </c>
      <c r="Z1100" s="93">
        <f t="shared" si="117"/>
        <v>3.9708444645085956</v>
      </c>
      <c r="AA1100" s="93">
        <f t="shared" si="117"/>
        <v>4.7723680170500247</v>
      </c>
      <c r="AB1100" s="93">
        <f t="shared" si="117"/>
        <v>5.7356808340717835</v>
      </c>
      <c r="AC1100" s="95">
        <f t="shared" si="117"/>
        <v>6.8934404289034417</v>
      </c>
      <c r="AE1100" s="96"/>
    </row>
    <row r="1101" spans="3:31" ht="24.75" customHeight="1" x14ac:dyDescent="0.25">
      <c r="C1101" s="91">
        <f>ABS(E1101-Dashboard!$F$13)</f>
        <v>6.4259034204233956E-2</v>
      </c>
      <c r="D1101" s="92">
        <f t="shared" si="115"/>
        <v>0.20195216512644762</v>
      </c>
      <c r="E1101" s="93" cm="1">
        <f t="array" ref="E1101">SUM('DRE + DCF'!$S$41/TIR!S1101,'DRE + DCF'!$U$41:$AD$41/TIR!T1101:AC1101,TIR!F1101)</f>
        <v>47.684259034204231</v>
      </c>
      <c r="F1101" s="100">
        <f>'DRE + DCF'!$AE$38*'DRE + DCF'!$AE$39*(1+G1101)/(R1101-G1101)/AC1101</f>
        <v>23.455779787308575</v>
      </c>
      <c r="G1101" s="92">
        <f>R1101*(1-'DRE + DCF'!$AE$39)</f>
        <v>0.12117129907586857</v>
      </c>
      <c r="H1101" s="94">
        <f t="shared" si="120"/>
        <v>0.20195216512644762</v>
      </c>
      <c r="I1101" s="94">
        <f t="shared" si="121"/>
        <v>0.20195216512644762</v>
      </c>
      <c r="J1101" s="94">
        <f t="shared" si="121"/>
        <v>0.20195216512644762</v>
      </c>
      <c r="K1101" s="94">
        <f t="shared" si="121"/>
        <v>0.20195216512644762</v>
      </c>
      <c r="L1101" s="94">
        <f t="shared" si="121"/>
        <v>0.20195216512644762</v>
      </c>
      <c r="M1101" s="94">
        <f t="shared" si="121"/>
        <v>0.20195216512644762</v>
      </c>
      <c r="N1101" s="94">
        <f t="shared" si="121"/>
        <v>0.20195216512644762</v>
      </c>
      <c r="O1101" s="94">
        <f t="shared" si="121"/>
        <v>0.20195216512644762</v>
      </c>
      <c r="P1101" s="94">
        <f t="shared" si="121"/>
        <v>0.20195216512644762</v>
      </c>
      <c r="Q1101" s="94">
        <f t="shared" si="121"/>
        <v>0.20195216512644762</v>
      </c>
      <c r="R1101" s="94">
        <f t="shared" si="121"/>
        <v>0.20195216512644762</v>
      </c>
      <c r="S1101" s="93">
        <f>(1+H1101)^((5-Dashboard!$F$9)*3/12)</f>
        <v>1.0963357903153794</v>
      </c>
      <c r="T1101" s="93">
        <f t="shared" si="118"/>
        <v>1.3177431768751853</v>
      </c>
      <c r="U1101" s="93">
        <f t="shared" si="118"/>
        <v>1.5838642645257321</v>
      </c>
      <c r="V1101" s="93">
        <f t="shared" si="118"/>
        <v>1.9037290820131121</v>
      </c>
      <c r="W1101" s="93">
        <f t="shared" si="118"/>
        <v>2.2881912919398446</v>
      </c>
      <c r="X1101" s="93">
        <f t="shared" si="118"/>
        <v>2.7502964775705796</v>
      </c>
      <c r="Y1101" s="93">
        <f t="shared" si="117"/>
        <v>3.3057248059556001</v>
      </c>
      <c r="Z1101" s="93">
        <f t="shared" si="117"/>
        <v>3.9733230878305394</v>
      </c>
      <c r="AA1101" s="93">
        <f t="shared" si="117"/>
        <v>4.7757442881648187</v>
      </c>
      <c r="AB1101" s="93">
        <f t="shared" si="117"/>
        <v>5.7402161872499686</v>
      </c>
      <c r="AC1101" s="95">
        <f t="shared" si="117"/>
        <v>6.8994652745589811</v>
      </c>
      <c r="AE1101" s="96"/>
    </row>
    <row r="1102" spans="3:31" ht="24.75" customHeight="1" x14ac:dyDescent="0.25">
      <c r="C1102" s="91">
        <f>ABS(E1102-Dashboard!$F$13)</f>
        <v>2.3511426338423291E-2</v>
      </c>
      <c r="D1102" s="92">
        <f t="shared" si="115"/>
        <v>0.20205216512644761</v>
      </c>
      <c r="E1102" s="93" cm="1">
        <f t="array" ref="E1102">SUM('DRE + DCF'!$S$41/TIR!S1102,'DRE + DCF'!$U$41:$AD$41/TIR!T1102:AC1102,TIR!F1102)</f>
        <v>47.643511426338421</v>
      </c>
      <c r="F1102" s="100">
        <f>'DRE + DCF'!$AE$38*'DRE + DCF'!$AE$39*(1+G1102)/(R1102-G1102)/AC1102</f>
        <v>23.424954005189033</v>
      </c>
      <c r="G1102" s="92">
        <f>R1102*(1-'DRE + DCF'!$AE$39)</f>
        <v>0.12123129907586856</v>
      </c>
      <c r="H1102" s="94">
        <f t="shared" si="120"/>
        <v>0.20205216512644761</v>
      </c>
      <c r="I1102" s="94">
        <f t="shared" si="121"/>
        <v>0.20205216512644761</v>
      </c>
      <c r="J1102" s="94">
        <f t="shared" si="121"/>
        <v>0.20205216512644761</v>
      </c>
      <c r="K1102" s="94">
        <f t="shared" si="121"/>
        <v>0.20205216512644761</v>
      </c>
      <c r="L1102" s="94">
        <f t="shared" si="121"/>
        <v>0.20205216512644761</v>
      </c>
      <c r="M1102" s="94">
        <f t="shared" si="121"/>
        <v>0.20205216512644761</v>
      </c>
      <c r="N1102" s="94">
        <f t="shared" si="121"/>
        <v>0.20205216512644761</v>
      </c>
      <c r="O1102" s="94">
        <f t="shared" si="121"/>
        <v>0.20205216512644761</v>
      </c>
      <c r="P1102" s="94">
        <f t="shared" si="121"/>
        <v>0.20205216512644761</v>
      </c>
      <c r="Q1102" s="94">
        <f t="shared" si="121"/>
        <v>0.20205216512644761</v>
      </c>
      <c r="R1102" s="94">
        <f t="shared" si="121"/>
        <v>0.20205216512644761</v>
      </c>
      <c r="S1102" s="93">
        <f>(1+H1102)^((5-Dashboard!$F$9)*3/12)</f>
        <v>1.0963813958319648</v>
      </c>
      <c r="T1102" s="93">
        <f t="shared" si="118"/>
        <v>1.3179076306641699</v>
      </c>
      <c r="U1102" s="93">
        <f t="shared" si="118"/>
        <v>1.584193720876532</v>
      </c>
      <c r="V1102" s="93">
        <f t="shared" si="118"/>
        <v>1.9042834921593583</v>
      </c>
      <c r="W1102" s="93">
        <f t="shared" si="118"/>
        <v>2.2890480947647092</v>
      </c>
      <c r="X1102" s="93">
        <f t="shared" si="118"/>
        <v>2.7515552183904881</v>
      </c>
      <c r="Y1102" s="93">
        <f t="shared" si="117"/>
        <v>3.3075129077312613</v>
      </c>
      <c r="Z1102" s="93">
        <f t="shared" si="117"/>
        <v>3.9758030519220346</v>
      </c>
      <c r="AA1102" s="93">
        <f t="shared" si="117"/>
        <v>4.7791226666792195</v>
      </c>
      <c r="AB1102" s="93">
        <f t="shared" si="117"/>
        <v>5.7447547488866375</v>
      </c>
      <c r="AC1102" s="95">
        <f t="shared" si="117"/>
        <v>6.9054948840196237</v>
      </c>
      <c r="AE1102" s="96"/>
    </row>
    <row r="1103" spans="3:31" ht="24.75" customHeight="1" x14ac:dyDescent="0.25">
      <c r="C1103" s="91">
        <f>ABS(E1103-Dashboard!$F$13)</f>
        <v>1.7181843194741475E-2</v>
      </c>
      <c r="D1103" s="92">
        <f t="shared" ref="D1103:D1166" si="122">D1102+0.0001</f>
        <v>0.2021521651264476</v>
      </c>
      <c r="E1103" s="93" cm="1">
        <f t="array" ref="E1103">SUM('DRE + DCF'!$S$41/TIR!S1103,'DRE + DCF'!$U$41:$AD$41/TIR!T1103:AC1103,TIR!F1103)</f>
        <v>47.602818156805256</v>
      </c>
      <c r="F1103" s="100">
        <f>'DRE + DCF'!$AE$38*'DRE + DCF'!$AE$39*(1+G1103)/(R1103-G1103)/AC1103</f>
        <v>23.394176097928838</v>
      </c>
      <c r="G1103" s="92">
        <f>R1103*(1-'DRE + DCF'!$AE$39)</f>
        <v>0.12129129907586855</v>
      </c>
      <c r="H1103" s="94">
        <f t="shared" si="120"/>
        <v>0.2021521651264476</v>
      </c>
      <c r="I1103" s="94">
        <f t="shared" si="121"/>
        <v>0.2021521651264476</v>
      </c>
      <c r="J1103" s="94">
        <f t="shared" si="121"/>
        <v>0.2021521651264476</v>
      </c>
      <c r="K1103" s="94">
        <f t="shared" si="121"/>
        <v>0.2021521651264476</v>
      </c>
      <c r="L1103" s="94">
        <f t="shared" si="121"/>
        <v>0.2021521651264476</v>
      </c>
      <c r="M1103" s="94">
        <f t="shared" si="121"/>
        <v>0.2021521651264476</v>
      </c>
      <c r="N1103" s="94">
        <f t="shared" si="121"/>
        <v>0.2021521651264476</v>
      </c>
      <c r="O1103" s="94">
        <f t="shared" si="121"/>
        <v>0.2021521651264476</v>
      </c>
      <c r="P1103" s="94">
        <f t="shared" si="121"/>
        <v>0.2021521651264476</v>
      </c>
      <c r="Q1103" s="94">
        <f t="shared" si="121"/>
        <v>0.2021521651264476</v>
      </c>
      <c r="R1103" s="94">
        <f t="shared" si="121"/>
        <v>0.2021521651264476</v>
      </c>
      <c r="S1103" s="93">
        <f>(1+H1103)^((5-Dashboard!$F$9)*3/12)</f>
        <v>1.096426999451604</v>
      </c>
      <c r="T1103" s="93">
        <f t="shared" si="118"/>
        <v>1.3180720912938402</v>
      </c>
      <c r="U1103" s="93">
        <f t="shared" si="118"/>
        <v>1.5845232183416345</v>
      </c>
      <c r="V1103" s="93">
        <f t="shared" si="118"/>
        <v>1.9048380176225226</v>
      </c>
      <c r="W1103" s="93">
        <f t="shared" si="118"/>
        <v>2.2899051471000855</v>
      </c>
      <c r="X1103" s="93">
        <f t="shared" si="118"/>
        <v>2.752814430520564</v>
      </c>
      <c r="Y1103" s="93">
        <f t="shared" si="117"/>
        <v>3.3093018278416246</v>
      </c>
      <c r="Z1103" s="93">
        <f t="shared" si="117"/>
        <v>3.9782843573967193</v>
      </c>
      <c r="AA1103" s="93">
        <f t="shared" si="117"/>
        <v>4.7825031537331437</v>
      </c>
      <c r="AB1103" s="93">
        <f t="shared" si="117"/>
        <v>5.7492965209843625</v>
      </c>
      <c r="AC1103" s="95">
        <f t="shared" si="117"/>
        <v>6.9115292606553034</v>
      </c>
      <c r="AE1103" s="96"/>
    </row>
    <row r="1104" spans="3:31" ht="24.75" customHeight="1" x14ac:dyDescent="0.25">
      <c r="C1104" s="91">
        <f>ABS(E1104-Dashboard!$F$13)</f>
        <v>5.7820867851255286E-2</v>
      </c>
      <c r="D1104" s="92">
        <f t="shared" si="122"/>
        <v>0.20225216512644759</v>
      </c>
      <c r="E1104" s="93" cm="1">
        <f t="array" ref="E1104">SUM('DRE + DCF'!$S$41/TIR!S1104,'DRE + DCF'!$U$41:$AD$41/TIR!T1104:AC1104,TIR!F1104)</f>
        <v>47.562179132148742</v>
      </c>
      <c r="F1104" s="100">
        <f>'DRE + DCF'!$AE$38*'DRE + DCF'!$AE$39*(1+G1104)/(R1104-G1104)/AC1104</f>
        <v>23.363445977327654</v>
      </c>
      <c r="G1104" s="92">
        <f>R1104*(1-'DRE + DCF'!$AE$39)</f>
        <v>0.12135129907586854</v>
      </c>
      <c r="H1104" s="94">
        <f t="shared" si="120"/>
        <v>0.20225216512644759</v>
      </c>
      <c r="I1104" s="94">
        <f t="shared" si="121"/>
        <v>0.20225216512644759</v>
      </c>
      <c r="J1104" s="94">
        <f t="shared" si="121"/>
        <v>0.20225216512644759</v>
      </c>
      <c r="K1104" s="94">
        <f t="shared" si="121"/>
        <v>0.20225216512644759</v>
      </c>
      <c r="L1104" s="94">
        <f t="shared" si="121"/>
        <v>0.20225216512644759</v>
      </c>
      <c r="M1104" s="94">
        <f t="shared" si="121"/>
        <v>0.20225216512644759</v>
      </c>
      <c r="N1104" s="94">
        <f t="shared" si="121"/>
        <v>0.20225216512644759</v>
      </c>
      <c r="O1104" s="94">
        <f t="shared" si="121"/>
        <v>0.20225216512644759</v>
      </c>
      <c r="P1104" s="94">
        <f t="shared" si="121"/>
        <v>0.20225216512644759</v>
      </c>
      <c r="Q1104" s="94">
        <f t="shared" si="121"/>
        <v>0.20225216512644759</v>
      </c>
      <c r="R1104" s="94">
        <f t="shared" si="121"/>
        <v>0.20225216512644759</v>
      </c>
      <c r="S1104" s="93">
        <f>(1+H1104)^((5-Dashboard!$F$9)*3/12)</f>
        <v>1.0964726011745334</v>
      </c>
      <c r="T1104" s="93">
        <f t="shared" si="118"/>
        <v>1.3182365587639104</v>
      </c>
      <c r="U1104" s="93">
        <f t="shared" si="118"/>
        <v>1.5848527569227489</v>
      </c>
      <c r="V1104" s="93">
        <f t="shared" si="118"/>
        <v>1.9053926584169942</v>
      </c>
      <c r="W1104" s="93">
        <f t="shared" si="118"/>
        <v>2.2907624489978691</v>
      </c>
      <c r="X1104" s="93">
        <f t="shared" si="118"/>
        <v>2.7540741140980516</v>
      </c>
      <c r="Y1104" s="93">
        <f t="shared" si="117"/>
        <v>3.3110915665930851</v>
      </c>
      <c r="Z1104" s="93">
        <f t="shared" si="117"/>
        <v>3.9807670048684574</v>
      </c>
      <c r="AA1104" s="93">
        <f t="shared" si="117"/>
        <v>4.7858857504670267</v>
      </c>
      <c r="AB1104" s="93">
        <f t="shared" si="117"/>
        <v>5.753841505546796</v>
      </c>
      <c r="AC1104" s="95">
        <f t="shared" si="117"/>
        <v>6.9175684078380542</v>
      </c>
      <c r="AE1104" s="96"/>
    </row>
    <row r="1105" spans="3:31" ht="24.75" customHeight="1" x14ac:dyDescent="0.25">
      <c r="C1105" s="91">
        <f>ABS(E1105-Dashboard!$F$13)</f>
        <v>9.8405740889383253E-2</v>
      </c>
      <c r="D1105" s="92">
        <f t="shared" si="122"/>
        <v>0.20235216512644758</v>
      </c>
      <c r="E1105" s="93" cm="1">
        <f t="array" ref="E1105">SUM('DRE + DCF'!$S$41/TIR!S1105,'DRE + DCF'!$U$41:$AD$41/TIR!T1105:AC1105,TIR!F1105)</f>
        <v>47.521594259110614</v>
      </c>
      <c r="F1105" s="100">
        <f>'DRE + DCF'!$AE$38*'DRE + DCF'!$AE$39*(1+G1105)/(R1105-G1105)/AC1105</f>
        <v>23.332763555377937</v>
      </c>
      <c r="G1105" s="92">
        <f>R1105*(1-'DRE + DCF'!$AE$39)</f>
        <v>0.12141129907586853</v>
      </c>
      <c r="H1105" s="94">
        <f t="shared" si="120"/>
        <v>0.20235216512644758</v>
      </c>
      <c r="I1105" s="94">
        <f t="shared" si="121"/>
        <v>0.20235216512644758</v>
      </c>
      <c r="J1105" s="94">
        <f t="shared" si="121"/>
        <v>0.20235216512644758</v>
      </c>
      <c r="K1105" s="94">
        <f t="shared" si="121"/>
        <v>0.20235216512644758</v>
      </c>
      <c r="L1105" s="94">
        <f t="shared" si="121"/>
        <v>0.20235216512644758</v>
      </c>
      <c r="M1105" s="94">
        <f t="shared" si="121"/>
        <v>0.20235216512644758</v>
      </c>
      <c r="N1105" s="94">
        <f t="shared" si="121"/>
        <v>0.20235216512644758</v>
      </c>
      <c r="O1105" s="94">
        <f t="shared" si="121"/>
        <v>0.20235216512644758</v>
      </c>
      <c r="P1105" s="94">
        <f t="shared" si="121"/>
        <v>0.20235216512644758</v>
      </c>
      <c r="Q1105" s="94">
        <f t="shared" si="121"/>
        <v>0.20235216512644758</v>
      </c>
      <c r="R1105" s="94">
        <f t="shared" si="121"/>
        <v>0.20235216512644758</v>
      </c>
      <c r="S1105" s="93">
        <f>(1+H1105)^((5-Dashboard!$F$9)*3/12)</f>
        <v>1.09651820100099</v>
      </c>
      <c r="T1105" s="93">
        <f t="shared" si="118"/>
        <v>1.3184010330740974</v>
      </c>
      <c r="U1105" s="93">
        <f t="shared" si="118"/>
        <v>1.585182336621586</v>
      </c>
      <c r="V1105" s="93">
        <f t="shared" si="118"/>
        <v>1.9059474145571651</v>
      </c>
      <c r="W1105" s="93">
        <f t="shared" si="118"/>
        <v>2.2916200005099623</v>
      </c>
      <c r="X1105" s="93">
        <f t="shared" si="118"/>
        <v>2.7553342692602238</v>
      </c>
      <c r="Y1105" s="93">
        <f t="shared" si="117"/>
        <v>3.3128821242921282</v>
      </c>
      <c r="Z1105" s="93">
        <f t="shared" si="117"/>
        <v>3.9832509949513453</v>
      </c>
      <c r="AA1105" s="93">
        <f t="shared" si="117"/>
        <v>4.7892704580218259</v>
      </c>
      <c r="AB1105" s="93">
        <f t="shared" si="117"/>
        <v>5.7583897045786756</v>
      </c>
      <c r="AC1105" s="95">
        <f t="shared" si="117"/>
        <v>6.9236123289420153</v>
      </c>
      <c r="AE1105" s="96"/>
    </row>
    <row r="1106" spans="3:31" ht="24.75" customHeight="1" x14ac:dyDescent="0.25">
      <c r="C1106" s="91">
        <f>ABS(E1106-Dashboard!$F$13)</f>
        <v>0.13893655537010829</v>
      </c>
      <c r="D1106" s="92">
        <f t="shared" si="122"/>
        <v>0.20245216512644756</v>
      </c>
      <c r="E1106" s="93" cm="1">
        <f t="array" ref="E1106">SUM('DRE + DCF'!$S$41/TIR!S1106,'DRE + DCF'!$U$41:$AD$41/TIR!T1106:AC1106,TIR!F1106)</f>
        <v>47.481063444629889</v>
      </c>
      <c r="F1106" s="100">
        <f>'DRE + DCF'!$AE$38*'DRE + DCF'!$AE$39*(1+G1106)/(R1106-G1106)/AC1106</f>
        <v>23.302128744264465</v>
      </c>
      <c r="G1106" s="92">
        <f>R1106*(1-'DRE + DCF'!$AE$39)</f>
        <v>0.12147129907586854</v>
      </c>
      <c r="H1106" s="94">
        <f t="shared" si="120"/>
        <v>0.20245216512644756</v>
      </c>
      <c r="I1106" s="94">
        <f t="shared" si="121"/>
        <v>0.20245216512644756</v>
      </c>
      <c r="J1106" s="94">
        <f t="shared" si="121"/>
        <v>0.20245216512644756</v>
      </c>
      <c r="K1106" s="94">
        <f t="shared" si="121"/>
        <v>0.20245216512644756</v>
      </c>
      <c r="L1106" s="94">
        <f t="shared" si="121"/>
        <v>0.20245216512644756</v>
      </c>
      <c r="M1106" s="94">
        <f t="shared" si="121"/>
        <v>0.20245216512644756</v>
      </c>
      <c r="N1106" s="94">
        <f t="shared" si="121"/>
        <v>0.20245216512644756</v>
      </c>
      <c r="O1106" s="94">
        <f t="shared" si="121"/>
        <v>0.20245216512644756</v>
      </c>
      <c r="P1106" s="94">
        <f t="shared" si="121"/>
        <v>0.20245216512644756</v>
      </c>
      <c r="Q1106" s="94">
        <f t="shared" si="121"/>
        <v>0.20245216512644756</v>
      </c>
      <c r="R1106" s="94">
        <f t="shared" si="121"/>
        <v>0.20245216512644756</v>
      </c>
      <c r="S1106" s="93">
        <f>(1+H1106)^((5-Dashboard!$F$9)*3/12)</f>
        <v>1.0965637989312103</v>
      </c>
      <c r="T1106" s="93">
        <f t="shared" si="118"/>
        <v>1.3185655142241162</v>
      </c>
      <c r="U1106" s="93">
        <f t="shared" si="118"/>
        <v>1.585511957439856</v>
      </c>
      <c r="V1106" s="93">
        <f t="shared" si="118"/>
        <v>1.9065022860574266</v>
      </c>
      <c r="W1106" s="93">
        <f t="shared" si="118"/>
        <v>2.2924778016882743</v>
      </c>
      <c r="X1106" s="93">
        <f t="shared" si="118"/>
        <v>2.7565948961443842</v>
      </c>
      <c r="Y1106" s="93">
        <f t="shared" si="117"/>
        <v>3.3146735012453297</v>
      </c>
      <c r="Z1106" s="93">
        <f t="shared" si="117"/>
        <v>3.9857363282597089</v>
      </c>
      <c r="AA1106" s="93">
        <f t="shared" si="117"/>
        <v>4.7926572775390239</v>
      </c>
      <c r="AB1106" s="93">
        <f t="shared" si="117"/>
        <v>5.7629411200858245</v>
      </c>
      <c r="AC1106" s="95">
        <f t="shared" si="117"/>
        <v>6.9296610273434336</v>
      </c>
      <c r="AE1106" s="96"/>
    </row>
    <row r="1107" spans="3:31" ht="24.75" customHeight="1" x14ac:dyDescent="0.25">
      <c r="C1107" s="91">
        <f>ABS(E1107-Dashboard!$F$13)</f>
        <v>0.17941340415764984</v>
      </c>
      <c r="D1107" s="92">
        <f t="shared" si="122"/>
        <v>0.20255216512644755</v>
      </c>
      <c r="E1107" s="93" cm="1">
        <f t="array" ref="E1107">SUM('DRE + DCF'!$S$41/TIR!S1107,'DRE + DCF'!$U$41:$AD$41/TIR!T1107:AC1107,TIR!F1107)</f>
        <v>47.440586595842348</v>
      </c>
      <c r="F1107" s="100">
        <f>'DRE + DCF'!$AE$38*'DRE + DCF'!$AE$39*(1+G1107)/(R1107-G1107)/AC1107</f>
        <v>23.271541456363799</v>
      </c>
      <c r="G1107" s="92">
        <f>R1107*(1-'DRE + DCF'!$AE$39)</f>
        <v>0.12153129907586853</v>
      </c>
      <c r="H1107" s="94">
        <f t="shared" si="120"/>
        <v>0.20255216512644755</v>
      </c>
      <c r="I1107" s="94">
        <f t="shared" si="121"/>
        <v>0.20255216512644755</v>
      </c>
      <c r="J1107" s="94">
        <f t="shared" si="121"/>
        <v>0.20255216512644755</v>
      </c>
      <c r="K1107" s="94">
        <f t="shared" si="121"/>
        <v>0.20255216512644755</v>
      </c>
      <c r="L1107" s="94">
        <f t="shared" si="121"/>
        <v>0.20255216512644755</v>
      </c>
      <c r="M1107" s="94">
        <f t="shared" si="121"/>
        <v>0.20255216512644755</v>
      </c>
      <c r="N1107" s="94">
        <f t="shared" si="121"/>
        <v>0.20255216512644755</v>
      </c>
      <c r="O1107" s="94">
        <f t="shared" si="121"/>
        <v>0.20255216512644755</v>
      </c>
      <c r="P1107" s="94">
        <f t="shared" si="121"/>
        <v>0.20255216512644755</v>
      </c>
      <c r="Q1107" s="94">
        <f t="shared" si="121"/>
        <v>0.20255216512644755</v>
      </c>
      <c r="R1107" s="94">
        <f t="shared" si="121"/>
        <v>0.20255216512644755</v>
      </c>
      <c r="S1107" s="93">
        <f>(1+H1107)^((5-Dashboard!$F$9)*3/12)</f>
        <v>1.0966093949654305</v>
      </c>
      <c r="T1107" s="93">
        <f t="shared" si="118"/>
        <v>1.3187300022136821</v>
      </c>
      <c r="U1107" s="93">
        <f t="shared" si="118"/>
        <v>1.5858416193792682</v>
      </c>
      <c r="V1107" s="93">
        <f t="shared" si="118"/>
        <v>1.9070572729321706</v>
      </c>
      <c r="W1107" s="93">
        <f t="shared" si="118"/>
        <v>2.2933358525847201</v>
      </c>
      <c r="X1107" s="93">
        <f t="shared" si="118"/>
        <v>2.7578559948878625</v>
      </c>
      <c r="Y1107" s="93">
        <f t="shared" si="117"/>
        <v>3.3164656977593521</v>
      </c>
      <c r="Z1107" s="93">
        <f t="shared" si="117"/>
        <v>3.9882230054081034</v>
      </c>
      <c r="AA1107" s="93">
        <f t="shared" si="117"/>
        <v>4.7960462101606218</v>
      </c>
      <c r="AB1107" s="93">
        <f t="shared" si="117"/>
        <v>5.7674957540751484</v>
      </c>
      <c r="AC1107" s="95">
        <f t="shared" si="117"/>
        <v>6.9357145064206627</v>
      </c>
      <c r="AE1107" s="96"/>
    </row>
    <row r="1108" spans="3:31" ht="24.75" customHeight="1" x14ac:dyDescent="0.25">
      <c r="C1108" s="91">
        <f>ABS(E1108-Dashboard!$F$13)</f>
        <v>0.21983637991999672</v>
      </c>
      <c r="D1108" s="92">
        <f t="shared" si="122"/>
        <v>0.20265216512644754</v>
      </c>
      <c r="E1108" s="93" cm="1">
        <f t="array" ref="E1108">SUM('DRE + DCF'!$S$41/TIR!S1108,'DRE + DCF'!$U$41:$AD$41/TIR!T1108:AC1108,TIR!F1108)</f>
        <v>47.400163620080001</v>
      </c>
      <c r="F1108" s="100">
        <f>'DRE + DCF'!$AE$38*'DRE + DCF'!$AE$39*(1+G1108)/(R1108-G1108)/AC1108</f>
        <v>23.241001604243838</v>
      </c>
      <c r="G1108" s="92">
        <f>R1108*(1-'DRE + DCF'!$AE$39)</f>
        <v>0.12159129907586852</v>
      </c>
      <c r="H1108" s="94">
        <f t="shared" si="120"/>
        <v>0.20265216512644754</v>
      </c>
      <c r="I1108" s="94">
        <f t="shared" si="121"/>
        <v>0.20265216512644754</v>
      </c>
      <c r="J1108" s="94">
        <f t="shared" si="121"/>
        <v>0.20265216512644754</v>
      </c>
      <c r="K1108" s="94">
        <f t="shared" si="121"/>
        <v>0.20265216512644754</v>
      </c>
      <c r="L1108" s="94">
        <f t="shared" si="121"/>
        <v>0.20265216512644754</v>
      </c>
      <c r="M1108" s="94">
        <f t="shared" si="121"/>
        <v>0.20265216512644754</v>
      </c>
      <c r="N1108" s="94">
        <f t="shared" si="121"/>
        <v>0.20265216512644754</v>
      </c>
      <c r="O1108" s="94">
        <f t="shared" si="121"/>
        <v>0.20265216512644754</v>
      </c>
      <c r="P1108" s="94">
        <f t="shared" si="121"/>
        <v>0.20265216512644754</v>
      </c>
      <c r="Q1108" s="94">
        <f t="shared" si="121"/>
        <v>0.20265216512644754</v>
      </c>
      <c r="R1108" s="94">
        <f t="shared" si="121"/>
        <v>0.20265216512644754</v>
      </c>
      <c r="S1108" s="93">
        <f>(1+H1108)^((5-Dashboard!$F$9)*3/12)</f>
        <v>1.0966549891038875</v>
      </c>
      <c r="T1108" s="93">
        <f t="shared" si="118"/>
        <v>1.3188944970425109</v>
      </c>
      <c r="U1108" s="93">
        <f t="shared" si="118"/>
        <v>1.5861713224415328</v>
      </c>
      <c r="V1108" s="93">
        <f t="shared" si="118"/>
        <v>1.9076123751957899</v>
      </c>
      <c r="W1108" s="93">
        <f t="shared" si="118"/>
        <v>2.2941941532512216</v>
      </c>
      <c r="X1108" s="93">
        <f t="shared" si="118"/>
        <v>2.7591175656280185</v>
      </c>
      <c r="Y1108" s="93">
        <f t="shared" si="117"/>
        <v>3.3182587141409492</v>
      </c>
      <c r="Z1108" s="93">
        <f t="shared" si="117"/>
        <v>3.9907110270113142</v>
      </c>
      <c r="AA1108" s="93">
        <f t="shared" si="117"/>
        <v>4.7994372570291457</v>
      </c>
      <c r="AB1108" s="93">
        <f t="shared" si="117"/>
        <v>5.7720536085546401</v>
      </c>
      <c r="AC1108" s="95">
        <f t="shared" si="117"/>
        <v>6.941772769554162</v>
      </c>
      <c r="AE1108" s="96"/>
    </row>
    <row r="1109" spans="3:31" ht="24.75" customHeight="1" x14ac:dyDescent="0.25">
      <c r="C1109" s="91">
        <f>ABS(E1109-Dashboard!$F$13)</f>
        <v>0.26020557512931219</v>
      </c>
      <c r="D1109" s="92">
        <f t="shared" si="122"/>
        <v>0.20275216512644753</v>
      </c>
      <c r="E1109" s="93" cm="1">
        <f t="array" ref="E1109">SUM('DRE + DCF'!$S$41/TIR!S1109,'DRE + DCF'!$U$41:$AD$41/TIR!T1109:AC1109,TIR!F1109)</f>
        <v>47.359794424870685</v>
      </c>
      <c r="F1109" s="100">
        <f>'DRE + DCF'!$AE$38*'DRE + DCF'!$AE$39*(1+G1109)/(R1109-G1109)/AC1109</f>
        <v>23.210509100663316</v>
      </c>
      <c r="G1109" s="92">
        <f>R1109*(1-'DRE + DCF'!$AE$39)</f>
        <v>0.12165129907586851</v>
      </c>
      <c r="H1109" s="94">
        <f t="shared" si="120"/>
        <v>0.20275216512644753</v>
      </c>
      <c r="I1109" s="94">
        <f t="shared" si="121"/>
        <v>0.20275216512644753</v>
      </c>
      <c r="J1109" s="94">
        <f t="shared" si="121"/>
        <v>0.20275216512644753</v>
      </c>
      <c r="K1109" s="94">
        <f t="shared" si="121"/>
        <v>0.20275216512644753</v>
      </c>
      <c r="L1109" s="94">
        <f t="shared" si="121"/>
        <v>0.20275216512644753</v>
      </c>
      <c r="M1109" s="94">
        <f t="shared" si="121"/>
        <v>0.20275216512644753</v>
      </c>
      <c r="N1109" s="94">
        <f t="shared" si="121"/>
        <v>0.20275216512644753</v>
      </c>
      <c r="O1109" s="94">
        <f t="shared" si="121"/>
        <v>0.20275216512644753</v>
      </c>
      <c r="P1109" s="94">
        <f t="shared" si="121"/>
        <v>0.20275216512644753</v>
      </c>
      <c r="Q1109" s="94">
        <f t="shared" si="121"/>
        <v>0.20275216512644753</v>
      </c>
      <c r="R1109" s="94">
        <f t="shared" si="121"/>
        <v>0.20275216512644753</v>
      </c>
      <c r="S1109" s="93">
        <f>(1+H1109)^((5-Dashboard!$F$9)*3/12)</f>
        <v>1.0967005813468176</v>
      </c>
      <c r="T1109" s="93">
        <f t="shared" si="118"/>
        <v>1.3190589987103185</v>
      </c>
      <c r="U1109" s="93">
        <f t="shared" si="118"/>
        <v>1.5865010666283594</v>
      </c>
      <c r="V1109" s="93">
        <f t="shared" si="118"/>
        <v>1.9081675928626776</v>
      </c>
      <c r="W1109" s="93">
        <f t="shared" si="118"/>
        <v>2.295052703739707</v>
      </c>
      <c r="X1109" s="93">
        <f t="shared" si="118"/>
        <v>2.7603796085022396</v>
      </c>
      <c r="Y1109" s="93">
        <f t="shared" ref="Y1109:AC1159" si="123">(X1109)*(1+N1109)</f>
        <v>3.320052550696964</v>
      </c>
      <c r="Z1109" s="93">
        <f t="shared" si="123"/>
        <v>3.9932003936843579</v>
      </c>
      <c r="AA1109" s="93">
        <f t="shared" si="123"/>
        <v>4.8028304192876439</v>
      </c>
      <c r="AB1109" s="93">
        <f t="shared" si="123"/>
        <v>5.7766146855333771</v>
      </c>
      <c r="AC1109" s="95">
        <f t="shared" si="123"/>
        <v>6.9478358201265014</v>
      </c>
      <c r="AE1109" s="96"/>
    </row>
    <row r="1110" spans="3:31" ht="24.75" customHeight="1" x14ac:dyDescent="0.25">
      <c r="C1110" s="91">
        <f>ABS(E1110-Dashboard!$F$13)</f>
        <v>0.30052108206253791</v>
      </c>
      <c r="D1110" s="92">
        <f t="shared" si="122"/>
        <v>0.20285216512644752</v>
      </c>
      <c r="E1110" s="93" cm="1">
        <f t="array" ref="E1110">SUM('DRE + DCF'!$S$41/TIR!S1110,'DRE + DCF'!$U$41:$AD$41/TIR!T1110:AC1110,TIR!F1110)</f>
        <v>47.31947891793746</v>
      </c>
      <c r="F1110" s="100">
        <f>'DRE + DCF'!$AE$38*'DRE + DCF'!$AE$39*(1+G1110)/(R1110-G1110)/AC1110</f>
        <v>23.180063858571284</v>
      </c>
      <c r="G1110" s="92">
        <f>R1110*(1-'DRE + DCF'!$AE$39)</f>
        <v>0.1217112990758685</v>
      </c>
      <c r="H1110" s="94">
        <f t="shared" si="120"/>
        <v>0.20285216512644752</v>
      </c>
      <c r="I1110" s="94">
        <f t="shared" si="121"/>
        <v>0.20285216512644752</v>
      </c>
      <c r="J1110" s="94">
        <f t="shared" si="121"/>
        <v>0.20285216512644752</v>
      </c>
      <c r="K1110" s="94">
        <f t="shared" si="121"/>
        <v>0.20285216512644752</v>
      </c>
      <c r="L1110" s="94">
        <f t="shared" si="121"/>
        <v>0.20285216512644752</v>
      </c>
      <c r="M1110" s="94">
        <f t="shared" si="121"/>
        <v>0.20285216512644752</v>
      </c>
      <c r="N1110" s="94">
        <f t="shared" si="121"/>
        <v>0.20285216512644752</v>
      </c>
      <c r="O1110" s="94">
        <f t="shared" si="121"/>
        <v>0.20285216512644752</v>
      </c>
      <c r="P1110" s="94">
        <f t="shared" si="121"/>
        <v>0.20285216512644752</v>
      </c>
      <c r="Q1110" s="94">
        <f t="shared" si="121"/>
        <v>0.20285216512644752</v>
      </c>
      <c r="R1110" s="94">
        <f t="shared" si="121"/>
        <v>0.20285216512644752</v>
      </c>
      <c r="S1110" s="93">
        <f>(1+H1110)^((5-Dashboard!$F$9)*3/12)</f>
        <v>1.0967461716944571</v>
      </c>
      <c r="T1110" s="93">
        <f t="shared" ref="T1110:X1160" si="124">(S1110)*(1+I1110)</f>
        <v>1.3192235072168201</v>
      </c>
      <c r="U1110" s="93">
        <f t="shared" si="124"/>
        <v>1.5868308519414576</v>
      </c>
      <c r="V1110" s="93">
        <f t="shared" si="124"/>
        <v>1.9087229259472274</v>
      </c>
      <c r="W1110" s="93">
        <f t="shared" si="124"/>
        <v>2.2959115041021101</v>
      </c>
      <c r="X1110" s="93">
        <f t="shared" si="124"/>
        <v>2.7616421236479418</v>
      </c>
      <c r="Y1110" s="93">
        <f t="shared" si="123"/>
        <v>3.3218472077343271</v>
      </c>
      <c r="Z1110" s="93">
        <f t="shared" si="123"/>
        <v>3.9956911060424791</v>
      </c>
      <c r="AA1110" s="93">
        <f t="shared" si="123"/>
        <v>4.8062256980796851</v>
      </c>
      <c r="AB1110" s="93">
        <f t="shared" si="123"/>
        <v>5.7811789870215202</v>
      </c>
      <c r="AC1110" s="95">
        <f t="shared" si="123"/>
        <v>6.9539036615223582</v>
      </c>
      <c r="AE1110" s="96"/>
    </row>
    <row r="1111" spans="3:31" ht="24.75" customHeight="1" x14ac:dyDescent="0.25">
      <c r="C1111" s="91">
        <f>ABS(E1111-Dashboard!$F$13)</f>
        <v>0.34078299280182733</v>
      </c>
      <c r="D1111" s="92">
        <f t="shared" si="122"/>
        <v>0.20295216512644751</v>
      </c>
      <c r="E1111" s="93" cm="1">
        <f t="array" ref="E1111">SUM('DRE + DCF'!$S$41/TIR!S1111,'DRE + DCF'!$U$41:$AD$41/TIR!T1111:AC1111,TIR!F1111)</f>
        <v>47.27921700719817</v>
      </c>
      <c r="F1111" s="100">
        <f>'DRE + DCF'!$AE$38*'DRE + DCF'!$AE$39*(1+G1111)/(R1111-G1111)/AC1111</f>
        <v>23.149665791106635</v>
      </c>
      <c r="G1111" s="92">
        <f>R1111*(1-'DRE + DCF'!$AE$39)</f>
        <v>0.12177129907586851</v>
      </c>
      <c r="H1111" s="94">
        <f t="shared" si="120"/>
        <v>0.20295216512644751</v>
      </c>
      <c r="I1111" s="94">
        <f t="shared" si="121"/>
        <v>0.20295216512644751</v>
      </c>
      <c r="J1111" s="94">
        <f t="shared" si="121"/>
        <v>0.20295216512644751</v>
      </c>
      <c r="K1111" s="94">
        <f t="shared" si="121"/>
        <v>0.20295216512644751</v>
      </c>
      <c r="L1111" s="94">
        <f t="shared" si="121"/>
        <v>0.20295216512644751</v>
      </c>
      <c r="M1111" s="94">
        <f t="shared" si="121"/>
        <v>0.20295216512644751</v>
      </c>
      <c r="N1111" s="94">
        <f t="shared" si="121"/>
        <v>0.20295216512644751</v>
      </c>
      <c r="O1111" s="94">
        <f t="shared" si="121"/>
        <v>0.20295216512644751</v>
      </c>
      <c r="P1111" s="94">
        <f t="shared" si="121"/>
        <v>0.20295216512644751</v>
      </c>
      <c r="Q1111" s="94">
        <f t="shared" si="121"/>
        <v>0.20295216512644751</v>
      </c>
      <c r="R1111" s="94">
        <f t="shared" si="121"/>
        <v>0.20295216512644751</v>
      </c>
      <c r="S1111" s="93">
        <f>(1+H1111)^((5-Dashboard!$F$9)*3/12)</f>
        <v>1.0967917601470425</v>
      </c>
      <c r="T1111" s="93">
        <f t="shared" si="124"/>
        <v>1.319388022561732</v>
      </c>
      <c r="U1111" s="93">
        <f t="shared" si="124"/>
        <v>1.5871606783825376</v>
      </c>
      <c r="V1111" s="93">
        <f t="shared" si="124"/>
        <v>1.9092783744638346</v>
      </c>
      <c r="W1111" s="93">
        <f t="shared" si="124"/>
        <v>2.296770554390374</v>
      </c>
      <c r="X1111" s="93">
        <f t="shared" si="124"/>
        <v>2.7629051112025715</v>
      </c>
      <c r="Y1111" s="93">
        <f t="shared" si="123"/>
        <v>3.3236426855600616</v>
      </c>
      <c r="Z1111" s="93">
        <f t="shared" si="123"/>
        <v>3.9981831647011563</v>
      </c>
      <c r="AA1111" s="93">
        <f t="shared" si="123"/>
        <v>4.8096230945493677</v>
      </c>
      <c r="AB1111" s="93">
        <f t="shared" si="123"/>
        <v>5.7857465150303256</v>
      </c>
      <c r="AC1111" s="95">
        <f t="shared" si="123"/>
        <v>6.9599762971285282</v>
      </c>
      <c r="AE1111" s="96"/>
    </row>
    <row r="1112" spans="3:31" ht="24.75" customHeight="1" x14ac:dyDescent="0.25">
      <c r="C1112" s="91">
        <f>ABS(E1112-Dashboard!$F$13)</f>
        <v>0.3809913992350431</v>
      </c>
      <c r="D1112" s="92">
        <f t="shared" si="122"/>
        <v>0.2030521651264475</v>
      </c>
      <c r="E1112" s="93" cm="1">
        <f t="array" ref="E1112">SUM('DRE + DCF'!$S$41/TIR!S1112,'DRE + DCF'!$U$41:$AD$41/TIR!T1112:AC1112,TIR!F1112)</f>
        <v>47.239008600764954</v>
      </c>
      <c r="F1112" s="100">
        <f>'DRE + DCF'!$AE$38*'DRE + DCF'!$AE$39*(1+G1112)/(R1112-G1112)/AC1112</f>
        <v>23.119314811597636</v>
      </c>
      <c r="G1112" s="92">
        <f>R1112*(1-'DRE + DCF'!$AE$39)</f>
        <v>0.1218312990758685</v>
      </c>
      <c r="H1112" s="94">
        <f t="shared" si="120"/>
        <v>0.2030521651264475</v>
      </c>
      <c r="I1112" s="94">
        <f t="shared" si="121"/>
        <v>0.2030521651264475</v>
      </c>
      <c r="J1112" s="94">
        <f t="shared" si="121"/>
        <v>0.2030521651264475</v>
      </c>
      <c r="K1112" s="94">
        <f t="shared" si="121"/>
        <v>0.2030521651264475</v>
      </c>
      <c r="L1112" s="94">
        <f t="shared" si="121"/>
        <v>0.2030521651264475</v>
      </c>
      <c r="M1112" s="94">
        <f t="shared" si="121"/>
        <v>0.2030521651264475</v>
      </c>
      <c r="N1112" s="94">
        <f t="shared" si="121"/>
        <v>0.2030521651264475</v>
      </c>
      <c r="O1112" s="94">
        <f t="shared" si="121"/>
        <v>0.2030521651264475</v>
      </c>
      <c r="P1112" s="94">
        <f t="shared" si="121"/>
        <v>0.2030521651264475</v>
      </c>
      <c r="Q1112" s="94">
        <f t="shared" si="121"/>
        <v>0.2030521651264475</v>
      </c>
      <c r="R1112" s="94">
        <f t="shared" si="121"/>
        <v>0.2030521651264475</v>
      </c>
      <c r="S1112" s="93">
        <f>(1+H1112)^((5-Dashboard!$F$9)*3/12)</f>
        <v>1.09683734670481</v>
      </c>
      <c r="T1112" s="93">
        <f t="shared" si="124"/>
        <v>1.3195525447447696</v>
      </c>
      <c r="U1112" s="93">
        <f t="shared" si="124"/>
        <v>1.5874905459533084</v>
      </c>
      <c r="V1112" s="93">
        <f t="shared" si="124"/>
        <v>1.9098339384268936</v>
      </c>
      <c r="W1112" s="93">
        <f t="shared" si="124"/>
        <v>2.2976298546564449</v>
      </c>
      <c r="X1112" s="93">
        <f t="shared" si="124"/>
        <v>2.7641685713036006</v>
      </c>
      <c r="Y1112" s="93">
        <f t="shared" si="123"/>
        <v>3.3254389844812757</v>
      </c>
      <c r="Z1112" s="93">
        <f t="shared" si="123"/>
        <v>4.0006765702760934</v>
      </c>
      <c r="AA1112" s="93">
        <f t="shared" si="123"/>
        <v>4.8130226098413038</v>
      </c>
      <c r="AB1112" s="93">
        <f t="shared" si="123"/>
        <v>5.7903172715721247</v>
      </c>
      <c r="AC1112" s="95">
        <f t="shared" si="123"/>
        <v>6.9660537303339085</v>
      </c>
      <c r="AE1112" s="96"/>
    </row>
    <row r="1113" spans="3:31" ht="24.75" customHeight="1" x14ac:dyDescent="0.25">
      <c r="C1113" s="91">
        <f>ABS(E1113-Dashboard!$F$13)</f>
        <v>0.42114639305629709</v>
      </c>
      <c r="D1113" s="92">
        <f t="shared" si="122"/>
        <v>0.20315216512644749</v>
      </c>
      <c r="E1113" s="93" cm="1">
        <f t="array" ref="E1113">SUM('DRE + DCF'!$S$41/TIR!S1113,'DRE + DCF'!$U$41:$AD$41/TIR!T1113:AC1113,TIR!F1113)</f>
        <v>47.1988536069437</v>
      </c>
      <c r="F1113" s="100">
        <f>'DRE + DCF'!$AE$38*'DRE + DCF'!$AE$39*(1+G1113)/(R1113-G1113)/AC1113</f>
        <v>23.089010833561392</v>
      </c>
      <c r="G1113" s="92">
        <f>R1113*(1-'DRE + DCF'!$AE$39)</f>
        <v>0.12189129907586849</v>
      </c>
      <c r="H1113" s="94">
        <f t="shared" si="120"/>
        <v>0.20315216512644749</v>
      </c>
      <c r="I1113" s="94">
        <f t="shared" si="121"/>
        <v>0.20315216512644749</v>
      </c>
      <c r="J1113" s="94">
        <f t="shared" si="121"/>
        <v>0.20315216512644749</v>
      </c>
      <c r="K1113" s="94">
        <f t="shared" si="121"/>
        <v>0.20315216512644749</v>
      </c>
      <c r="L1113" s="94">
        <f t="shared" si="121"/>
        <v>0.20315216512644749</v>
      </c>
      <c r="M1113" s="94">
        <f t="shared" si="121"/>
        <v>0.20315216512644749</v>
      </c>
      <c r="N1113" s="94">
        <f t="shared" si="121"/>
        <v>0.20315216512644749</v>
      </c>
      <c r="O1113" s="94">
        <f t="shared" si="121"/>
        <v>0.20315216512644749</v>
      </c>
      <c r="P1113" s="94">
        <f t="shared" si="121"/>
        <v>0.20315216512644749</v>
      </c>
      <c r="Q1113" s="94">
        <f t="shared" si="121"/>
        <v>0.20315216512644749</v>
      </c>
      <c r="R1113" s="94">
        <f t="shared" si="121"/>
        <v>0.20315216512644749</v>
      </c>
      <c r="S1113" s="93">
        <f>(1+H1113)^((5-Dashboard!$F$9)*3/12)</f>
        <v>1.0968829313679958</v>
      </c>
      <c r="T1113" s="93">
        <f t="shared" si="124"/>
        <v>1.3197170737656485</v>
      </c>
      <c r="U1113" s="93">
        <f t="shared" si="124"/>
        <v>1.5878204546554795</v>
      </c>
      <c r="V1113" s="93">
        <f t="shared" si="124"/>
        <v>1.9103896178508002</v>
      </c>
      <c r="W1113" s="93">
        <f t="shared" si="124"/>
        <v>2.2984894049522766</v>
      </c>
      <c r="X1113" s="93">
        <f t="shared" si="124"/>
        <v>2.7654325040885315</v>
      </c>
      <c r="Y1113" s="93">
        <f t="shared" si="123"/>
        <v>3.32723610480517</v>
      </c>
      <c r="Z1113" s="93">
        <f t="shared" si="123"/>
        <v>4.0031713233832278</v>
      </c>
      <c r="AA1113" s="93">
        <f t="shared" si="123"/>
        <v>4.8164242451006363</v>
      </c>
      <c r="AB1113" s="93">
        <f t="shared" si="123"/>
        <v>5.7948912586603454</v>
      </c>
      <c r="AC1113" s="95">
        <f t="shared" si="123"/>
        <v>6.9721359645295182</v>
      </c>
      <c r="AE1113" s="96"/>
    </row>
    <row r="1114" spans="3:31" ht="24.75" customHeight="1" x14ac:dyDescent="0.25">
      <c r="C1114" s="91">
        <f>ABS(E1114-Dashboard!$F$13)</f>
        <v>0.46124806576637667</v>
      </c>
      <c r="D1114" s="92">
        <f t="shared" si="122"/>
        <v>0.20325216512644748</v>
      </c>
      <c r="E1114" s="93" cm="1">
        <f t="array" ref="E1114">SUM('DRE + DCF'!$S$41/TIR!S1114,'DRE + DCF'!$U$41:$AD$41/TIR!T1114:AC1114,TIR!F1114)</f>
        <v>47.158751934233621</v>
      </c>
      <c r="F1114" s="100">
        <f>'DRE + DCF'!$AE$38*'DRE + DCF'!$AE$39*(1+G1114)/(R1114-G1114)/AC1114</f>
        <v>23.058753770703412</v>
      </c>
      <c r="G1114" s="92">
        <f>R1114*(1-'DRE + DCF'!$AE$39)</f>
        <v>0.12195129907586848</v>
      </c>
      <c r="H1114" s="94">
        <f t="shared" si="120"/>
        <v>0.20325216512644748</v>
      </c>
      <c r="I1114" s="94">
        <f t="shared" si="121"/>
        <v>0.20325216512644748</v>
      </c>
      <c r="J1114" s="94">
        <f t="shared" si="121"/>
        <v>0.20325216512644748</v>
      </c>
      <c r="K1114" s="94">
        <f t="shared" si="121"/>
        <v>0.20325216512644748</v>
      </c>
      <c r="L1114" s="94">
        <f t="shared" si="121"/>
        <v>0.20325216512644748</v>
      </c>
      <c r="M1114" s="94">
        <f t="shared" si="121"/>
        <v>0.20325216512644748</v>
      </c>
      <c r="N1114" s="94">
        <f t="shared" si="121"/>
        <v>0.20325216512644748</v>
      </c>
      <c r="O1114" s="94">
        <f t="shared" si="121"/>
        <v>0.20325216512644748</v>
      </c>
      <c r="P1114" s="94">
        <f t="shared" si="121"/>
        <v>0.20325216512644748</v>
      </c>
      <c r="Q1114" s="94">
        <f t="shared" si="121"/>
        <v>0.20325216512644748</v>
      </c>
      <c r="R1114" s="94">
        <f t="shared" si="121"/>
        <v>0.20325216512644748</v>
      </c>
      <c r="S1114" s="93">
        <f>(1+H1114)^((5-Dashboard!$F$9)*3/12)</f>
        <v>1.0969285141368363</v>
      </c>
      <c r="T1114" s="93">
        <f t="shared" si="124"/>
        <v>1.3198816096240853</v>
      </c>
      <c r="U1114" s="93">
        <f t="shared" si="124"/>
        <v>1.5881504044907611</v>
      </c>
      <c r="V1114" s="93">
        <f t="shared" si="124"/>
        <v>1.9109454127499514</v>
      </c>
      <c r="W1114" s="93">
        <f t="shared" si="124"/>
        <v>2.2993492053298317</v>
      </c>
      <c r="X1114" s="93">
        <f t="shared" si="124"/>
        <v>2.7666969096948963</v>
      </c>
      <c r="Y1114" s="93">
        <f t="shared" si="123"/>
        <v>3.3290340468390349</v>
      </c>
      <c r="Z1114" s="93">
        <f t="shared" si="123"/>
        <v>4.0056674246387276</v>
      </c>
      <c r="AA1114" s="93">
        <f t="shared" si="123"/>
        <v>4.8198280014730299</v>
      </c>
      <c r="AB1114" s="93">
        <f t="shared" si="123"/>
        <v>5.7994684783095014</v>
      </c>
      <c r="AC1114" s="95">
        <f t="shared" si="123"/>
        <v>6.9782230031084911</v>
      </c>
      <c r="AE1114" s="96"/>
    </row>
    <row r="1115" spans="3:31" ht="24.75" customHeight="1" x14ac:dyDescent="0.25">
      <c r="C1115" s="91">
        <f>ABS(E1115-Dashboard!$F$13)</f>
        <v>0.50129650867324926</v>
      </c>
      <c r="D1115" s="92">
        <f t="shared" si="122"/>
        <v>0.20335216512644747</v>
      </c>
      <c r="E1115" s="93" cm="1">
        <f t="array" ref="E1115">SUM('DRE + DCF'!$S$41/TIR!S1115,'DRE + DCF'!$U$41:$AD$41/TIR!T1115:AC1115,TIR!F1115)</f>
        <v>47.118703491326748</v>
      </c>
      <c r="F1115" s="100">
        <f>'DRE + DCF'!$AE$38*'DRE + DCF'!$AE$39*(1+G1115)/(R1115-G1115)/AC1115</f>
        <v>23.028543536917098</v>
      </c>
      <c r="G1115" s="92">
        <f>R1115*(1-'DRE + DCF'!$AE$39)</f>
        <v>0.12201129907586847</v>
      </c>
      <c r="H1115" s="94">
        <f t="shared" si="120"/>
        <v>0.20335216512644747</v>
      </c>
      <c r="I1115" s="94">
        <f t="shared" si="121"/>
        <v>0.20335216512644747</v>
      </c>
      <c r="J1115" s="94">
        <f t="shared" si="121"/>
        <v>0.20335216512644747</v>
      </c>
      <c r="K1115" s="94">
        <f t="shared" si="121"/>
        <v>0.20335216512644747</v>
      </c>
      <c r="L1115" s="94">
        <f t="shared" si="121"/>
        <v>0.20335216512644747</v>
      </c>
      <c r="M1115" s="94">
        <f t="shared" si="121"/>
        <v>0.20335216512644747</v>
      </c>
      <c r="N1115" s="94">
        <f t="shared" si="121"/>
        <v>0.20335216512644747</v>
      </c>
      <c r="O1115" s="94">
        <f t="shared" si="121"/>
        <v>0.20335216512644747</v>
      </c>
      <c r="P1115" s="94">
        <f t="shared" si="121"/>
        <v>0.20335216512644747</v>
      </c>
      <c r="Q1115" s="94">
        <f t="shared" si="121"/>
        <v>0.20335216512644747</v>
      </c>
      <c r="R1115" s="94">
        <f t="shared" si="121"/>
        <v>0.20335216512644747</v>
      </c>
      <c r="S1115" s="93">
        <f>(1+H1115)^((5-Dashboard!$F$9)*3/12)</f>
        <v>1.0969740950115674</v>
      </c>
      <c r="T1115" s="93">
        <f t="shared" si="124"/>
        <v>1.3200461523197948</v>
      </c>
      <c r="U1115" s="93">
        <f t="shared" si="124"/>
        <v>1.5884803954608613</v>
      </c>
      <c r="V1115" s="93">
        <f t="shared" si="124"/>
        <v>1.9115013231387428</v>
      </c>
      <c r="W1115" s="93">
        <f t="shared" si="124"/>
        <v>2.3002092558410752</v>
      </c>
      <c r="X1115" s="93">
        <f t="shared" si="124"/>
        <v>2.7679617882602523</v>
      </c>
      <c r="Y1115" s="93">
        <f t="shared" si="123"/>
        <v>3.3308328108902479</v>
      </c>
      <c r="Z1115" s="93">
        <f t="shared" si="123"/>
        <v>4.0081648746589904</v>
      </c>
      <c r="AA1115" s="93">
        <f t="shared" si="123"/>
        <v>4.8232338801046719</v>
      </c>
      <c r="AB1115" s="93">
        <f t="shared" si="123"/>
        <v>5.8040489325351929</v>
      </c>
      <c r="AC1115" s="95">
        <f t="shared" si="123"/>
        <v>6.9843148494660703</v>
      </c>
      <c r="AE1115" s="96"/>
    </row>
    <row r="1116" spans="3:31" ht="24.75" customHeight="1" x14ac:dyDescent="0.25">
      <c r="C1116" s="91">
        <f>ABS(E1116-Dashboard!$F$13)</f>
        <v>0.54129181289257389</v>
      </c>
      <c r="D1116" s="92">
        <f t="shared" si="122"/>
        <v>0.20345216512644745</v>
      </c>
      <c r="E1116" s="93" cm="1">
        <f t="array" ref="E1116">SUM('DRE + DCF'!$S$41/TIR!S1116,'DRE + DCF'!$U$41:$AD$41/TIR!T1116:AC1116,TIR!F1116)</f>
        <v>47.078708187107424</v>
      </c>
      <c r="F1116" s="100">
        <f>'DRE + DCF'!$AE$38*'DRE + DCF'!$AE$39*(1+G1116)/(R1116-G1116)/AC1116</f>
        <v>22.998380046283284</v>
      </c>
      <c r="G1116" s="92">
        <f>R1116*(1-'DRE + DCF'!$AE$39)</f>
        <v>0.12207129907586847</v>
      </c>
      <c r="H1116" s="94">
        <f t="shared" si="120"/>
        <v>0.20345216512644745</v>
      </c>
      <c r="I1116" s="94">
        <f t="shared" si="121"/>
        <v>0.20345216512644745</v>
      </c>
      <c r="J1116" s="94">
        <f t="shared" si="121"/>
        <v>0.20345216512644745</v>
      </c>
      <c r="K1116" s="94">
        <f t="shared" si="121"/>
        <v>0.20345216512644745</v>
      </c>
      <c r="L1116" s="94">
        <f t="shared" si="121"/>
        <v>0.20345216512644745</v>
      </c>
      <c r="M1116" s="94">
        <f t="shared" si="121"/>
        <v>0.20345216512644745</v>
      </c>
      <c r="N1116" s="94">
        <f t="shared" si="121"/>
        <v>0.20345216512644745</v>
      </c>
      <c r="O1116" s="94">
        <f t="shared" si="121"/>
        <v>0.20345216512644745</v>
      </c>
      <c r="P1116" s="94">
        <f t="shared" si="121"/>
        <v>0.20345216512644745</v>
      </c>
      <c r="Q1116" s="94">
        <f t="shared" si="121"/>
        <v>0.20345216512644745</v>
      </c>
      <c r="R1116" s="94">
        <f t="shared" si="121"/>
        <v>0.20345216512644745</v>
      </c>
      <c r="S1116" s="93">
        <f>(1+H1116)^((5-Dashboard!$F$9)*3/12)</f>
        <v>1.0970196739924254</v>
      </c>
      <c r="T1116" s="93">
        <f t="shared" si="124"/>
        <v>1.3202107018524938</v>
      </c>
      <c r="U1116" s="93">
        <f t="shared" si="124"/>
        <v>1.5888104275674904</v>
      </c>
      <c r="V1116" s="93">
        <f t="shared" si="124"/>
        <v>1.9120573490315729</v>
      </c>
      <c r="W1116" s="93">
        <f t="shared" si="124"/>
        <v>2.3010695565379815</v>
      </c>
      <c r="X1116" s="93">
        <f t="shared" si="124"/>
        <v>2.7692271399221879</v>
      </c>
      <c r="Y1116" s="93">
        <f t="shared" si="123"/>
        <v>3.3326323972662766</v>
      </c>
      <c r="Z1116" s="93">
        <f t="shared" si="123"/>
        <v>4.0106636740606429</v>
      </c>
      <c r="AA1116" s="93">
        <f t="shared" si="123"/>
        <v>4.8266418821422734</v>
      </c>
      <c r="AB1116" s="93">
        <f t="shared" si="123"/>
        <v>5.8086326233541099</v>
      </c>
      <c r="AC1116" s="95">
        <f t="shared" si="123"/>
        <v>6.9904115069996191</v>
      </c>
      <c r="AE1116" s="96"/>
    </row>
    <row r="1117" spans="3:31" ht="24.75" customHeight="1" x14ac:dyDescent="0.25">
      <c r="C1117" s="91">
        <f>ABS(E1117-Dashboard!$F$13)</f>
        <v>0.58123406934823407</v>
      </c>
      <c r="D1117" s="92">
        <f t="shared" si="122"/>
        <v>0.20355216512644744</v>
      </c>
      <c r="E1117" s="93" cm="1">
        <f t="array" ref="E1117">SUM('DRE + DCF'!$S$41/TIR!S1117,'DRE + DCF'!$U$41:$AD$41/TIR!T1117:AC1117,TIR!F1117)</f>
        <v>47.038765930651763</v>
      </c>
      <c r="F1117" s="100">
        <f>'DRE + DCF'!$AE$38*'DRE + DCF'!$AE$39*(1+G1117)/(R1117-G1117)/AC1117</f>
        <v>22.96826321306968</v>
      </c>
      <c r="G1117" s="92">
        <f>R1117*(1-'DRE + DCF'!$AE$39)</f>
        <v>0.12213129907586846</v>
      </c>
      <c r="H1117" s="94">
        <f t="shared" si="120"/>
        <v>0.20355216512644744</v>
      </c>
      <c r="I1117" s="94">
        <f t="shared" si="121"/>
        <v>0.20355216512644744</v>
      </c>
      <c r="J1117" s="94">
        <f t="shared" si="121"/>
        <v>0.20355216512644744</v>
      </c>
      <c r="K1117" s="94">
        <f t="shared" si="121"/>
        <v>0.20355216512644744</v>
      </c>
      <c r="L1117" s="94">
        <f t="shared" si="121"/>
        <v>0.20355216512644744</v>
      </c>
      <c r="M1117" s="94">
        <f t="shared" si="121"/>
        <v>0.20355216512644744</v>
      </c>
      <c r="N1117" s="94">
        <f t="shared" si="121"/>
        <v>0.20355216512644744</v>
      </c>
      <c r="O1117" s="94">
        <f t="shared" si="121"/>
        <v>0.20355216512644744</v>
      </c>
      <c r="P1117" s="94">
        <f t="shared" si="121"/>
        <v>0.20355216512644744</v>
      </c>
      <c r="Q1117" s="94">
        <f t="shared" si="121"/>
        <v>0.20355216512644744</v>
      </c>
      <c r="R1117" s="94">
        <f t="shared" si="121"/>
        <v>0.20355216512644744</v>
      </c>
      <c r="S1117" s="93">
        <f>(1+H1117)^((5-Dashboard!$F$9)*3/12)</f>
        <v>1.0970652510796464</v>
      </c>
      <c r="T1117" s="93">
        <f t="shared" si="124"/>
        <v>1.3203752582218979</v>
      </c>
      <c r="U1117" s="93">
        <f t="shared" si="124"/>
        <v>1.5891405008123574</v>
      </c>
      <c r="V1117" s="93">
        <f t="shared" si="124"/>
        <v>1.9126134904428396</v>
      </c>
      <c r="W1117" s="93">
        <f t="shared" si="124"/>
        <v>2.3019301074725314</v>
      </c>
      <c r="X1117" s="93">
        <f t="shared" si="124"/>
        <v>2.7704929648183207</v>
      </c>
      <c r="Y1117" s="93">
        <f t="shared" si="123"/>
        <v>3.3344328062746804</v>
      </c>
      <c r="Z1117" s="93">
        <f t="shared" si="123"/>
        <v>4.0131638234605473</v>
      </c>
      <c r="AA1117" s="93">
        <f t="shared" si="123"/>
        <v>4.8300520087330732</v>
      </c>
      <c r="AB1117" s="93">
        <f t="shared" si="123"/>
        <v>5.8132195527840365</v>
      </c>
      <c r="AC1117" s="95">
        <f t="shared" si="123"/>
        <v>6.9965129791086254</v>
      </c>
      <c r="AE1117" s="96"/>
    </row>
    <row r="1118" spans="3:31" ht="24.75" customHeight="1" x14ac:dyDescent="0.25">
      <c r="C1118" s="91">
        <f>ABS(E1118-Dashboard!$F$13)</f>
        <v>0.62112336877269314</v>
      </c>
      <c r="D1118" s="92">
        <f t="shared" si="122"/>
        <v>0.20365216512644743</v>
      </c>
      <c r="E1118" s="93" cm="1">
        <f t="array" ref="E1118">SUM('DRE + DCF'!$S$41/TIR!S1118,'DRE + DCF'!$U$41:$AD$41/TIR!T1118:AC1118,TIR!F1118)</f>
        <v>46.998876631227304</v>
      </c>
      <c r="F1118" s="100">
        <f>'DRE + DCF'!$AE$38*'DRE + DCF'!$AE$39*(1+G1118)/(R1118-G1118)/AC1118</f>
        <v>22.938192951730503</v>
      </c>
      <c r="G1118" s="92">
        <f>R1118*(1-'DRE + DCF'!$AE$39)</f>
        <v>0.12219129907586845</v>
      </c>
      <c r="H1118" s="94">
        <f t="shared" si="120"/>
        <v>0.20365216512644743</v>
      </c>
      <c r="I1118" s="94">
        <f t="shared" si="121"/>
        <v>0.20365216512644743</v>
      </c>
      <c r="J1118" s="94">
        <f t="shared" si="121"/>
        <v>0.20365216512644743</v>
      </c>
      <c r="K1118" s="94">
        <f t="shared" si="121"/>
        <v>0.20365216512644743</v>
      </c>
      <c r="L1118" s="94">
        <f t="shared" si="121"/>
        <v>0.20365216512644743</v>
      </c>
      <c r="M1118" s="94">
        <f t="shared" si="121"/>
        <v>0.20365216512644743</v>
      </c>
      <c r="N1118" s="94">
        <f t="shared" si="121"/>
        <v>0.20365216512644743</v>
      </c>
      <c r="O1118" s="94">
        <f t="shared" si="121"/>
        <v>0.20365216512644743</v>
      </c>
      <c r="P1118" s="94">
        <f t="shared" si="121"/>
        <v>0.20365216512644743</v>
      </c>
      <c r="Q1118" s="94">
        <f t="shared" si="121"/>
        <v>0.20365216512644743</v>
      </c>
      <c r="R1118" s="94">
        <f t="shared" si="121"/>
        <v>0.20365216512644743</v>
      </c>
      <c r="S1118" s="93">
        <f>(1+H1118)^((5-Dashboard!$F$9)*3/12)</f>
        <v>1.0971108262734661</v>
      </c>
      <c r="T1118" s="93">
        <f t="shared" si="124"/>
        <v>1.3205398214277231</v>
      </c>
      <c r="U1118" s="93">
        <f t="shared" si="124"/>
        <v>1.5894706151971711</v>
      </c>
      <c r="V1118" s="93">
        <f t="shared" si="124"/>
        <v>1.9131697473869413</v>
      </c>
      <c r="W1118" s="93">
        <f t="shared" si="124"/>
        <v>2.3027909086967102</v>
      </c>
      <c r="X1118" s="93">
        <f t="shared" si="124"/>
        <v>2.7717592630862944</v>
      </c>
      <c r="Y1118" s="93">
        <f t="shared" si="123"/>
        <v>3.3362340382231044</v>
      </c>
      <c r="Z1118" s="93">
        <f t="shared" si="123"/>
        <v>4.0156653234757904</v>
      </c>
      <c r="AA1118" s="93">
        <f t="shared" si="123"/>
        <v>4.8334642610248304</v>
      </c>
      <c r="AB1118" s="93">
        <f t="shared" si="123"/>
        <v>5.8178097228438412</v>
      </c>
      <c r="AC1118" s="95">
        <f t="shared" si="123"/>
        <v>7.0026192691946862</v>
      </c>
      <c r="AE1118" s="96"/>
    </row>
    <row r="1119" spans="3:31" ht="24.75" customHeight="1" x14ac:dyDescent="0.25">
      <c r="C1119" s="91">
        <f>ABS(E1119-Dashboard!$F$13)</f>
        <v>0.66095980170756974</v>
      </c>
      <c r="D1119" s="92">
        <f t="shared" si="122"/>
        <v>0.20375216512644742</v>
      </c>
      <c r="E1119" s="93" cm="1">
        <f t="array" ref="E1119">SUM('DRE + DCF'!$S$41/TIR!S1119,'DRE + DCF'!$U$41:$AD$41/TIR!T1119:AC1119,TIR!F1119)</f>
        <v>46.959040198292428</v>
      </c>
      <c r="F1119" s="100">
        <f>'DRE + DCF'!$AE$38*'DRE + DCF'!$AE$39*(1+G1119)/(R1119-G1119)/AC1119</f>
        <v>22.90816917690594</v>
      </c>
      <c r="G1119" s="92">
        <f>R1119*(1-'DRE + DCF'!$AE$39)</f>
        <v>0.12225129907586844</v>
      </c>
      <c r="H1119" s="94">
        <f t="shared" si="120"/>
        <v>0.20375216512644742</v>
      </c>
      <c r="I1119" s="94">
        <f t="shared" si="121"/>
        <v>0.20375216512644742</v>
      </c>
      <c r="J1119" s="94">
        <f t="shared" si="121"/>
        <v>0.20375216512644742</v>
      </c>
      <c r="K1119" s="94">
        <f t="shared" si="121"/>
        <v>0.20375216512644742</v>
      </c>
      <c r="L1119" s="94">
        <f t="shared" si="121"/>
        <v>0.20375216512644742</v>
      </c>
      <c r="M1119" s="94">
        <f t="shared" si="121"/>
        <v>0.20375216512644742</v>
      </c>
      <c r="N1119" s="94">
        <f t="shared" si="121"/>
        <v>0.20375216512644742</v>
      </c>
      <c r="O1119" s="94">
        <f t="shared" si="121"/>
        <v>0.20375216512644742</v>
      </c>
      <c r="P1119" s="94">
        <f t="shared" si="121"/>
        <v>0.20375216512644742</v>
      </c>
      <c r="Q1119" s="94">
        <f t="shared" si="121"/>
        <v>0.20375216512644742</v>
      </c>
      <c r="R1119" s="94">
        <f t="shared" si="121"/>
        <v>0.20375216512644742</v>
      </c>
      <c r="S1119" s="93">
        <f>(1+H1119)^((5-Dashboard!$F$9)*3/12)</f>
        <v>1.0971563995741205</v>
      </c>
      <c r="T1119" s="93">
        <f t="shared" si="124"/>
        <v>1.3207043914696852</v>
      </c>
      <c r="U1119" s="93">
        <f t="shared" si="124"/>
        <v>1.5898007707236406</v>
      </c>
      <c r="V1119" s="93">
        <f t="shared" si="124"/>
        <v>1.9137261198782771</v>
      </c>
      <c r="W1119" s="93">
        <f t="shared" si="124"/>
        <v>2.3036519602625112</v>
      </c>
      <c r="X1119" s="93">
        <f t="shared" si="124"/>
        <v>2.7730260348637823</v>
      </c>
      <c r="Y1119" s="93">
        <f t="shared" si="123"/>
        <v>3.338036093419285</v>
      </c>
      <c r="Z1119" s="93">
        <f t="shared" si="123"/>
        <v>4.0181681747236926</v>
      </c>
      <c r="AA1119" s="93">
        <f t="shared" si="123"/>
        <v>4.8368786401658301</v>
      </c>
      <c r="AB1119" s="93">
        <f t="shared" si="123"/>
        <v>5.8224031355534844</v>
      </c>
      <c r="AC1119" s="95">
        <f t="shared" si="123"/>
        <v>7.0087303806615227</v>
      </c>
      <c r="AE1119" s="96"/>
    </row>
    <row r="1120" spans="3:31" ht="24.75" customHeight="1" x14ac:dyDescent="0.25">
      <c r="C1120" s="91">
        <f>ABS(E1120-Dashboard!$F$13)</f>
        <v>0.70074345850409969</v>
      </c>
      <c r="D1120" s="92">
        <f t="shared" si="122"/>
        <v>0.20385216512644741</v>
      </c>
      <c r="E1120" s="93" cm="1">
        <f t="array" ref="E1120">SUM('DRE + DCF'!$S$41/TIR!S1120,'DRE + DCF'!$U$41:$AD$41/TIR!T1120:AC1120,TIR!F1120)</f>
        <v>46.919256541495898</v>
      </c>
      <c r="F1120" s="100">
        <f>'DRE + DCF'!$AE$38*'DRE + DCF'!$AE$39*(1+G1120)/(R1120-G1120)/AC1120</f>
        <v>22.878191803421657</v>
      </c>
      <c r="G1120" s="92">
        <f>R1120*(1-'DRE + DCF'!$AE$39)</f>
        <v>0.12231129907586843</v>
      </c>
      <c r="H1120" s="94">
        <f t="shared" si="120"/>
        <v>0.20385216512644741</v>
      </c>
      <c r="I1120" s="94">
        <f t="shared" si="121"/>
        <v>0.20385216512644741</v>
      </c>
      <c r="J1120" s="94">
        <f t="shared" si="121"/>
        <v>0.20385216512644741</v>
      </c>
      <c r="K1120" s="94">
        <f t="shared" si="121"/>
        <v>0.20385216512644741</v>
      </c>
      <c r="L1120" s="94">
        <f t="shared" si="121"/>
        <v>0.20385216512644741</v>
      </c>
      <c r="M1120" s="94">
        <f t="shared" si="121"/>
        <v>0.20385216512644741</v>
      </c>
      <c r="N1120" s="94">
        <f t="shared" si="121"/>
        <v>0.20385216512644741</v>
      </c>
      <c r="O1120" s="94">
        <f t="shared" si="121"/>
        <v>0.20385216512644741</v>
      </c>
      <c r="P1120" s="94">
        <f t="shared" si="121"/>
        <v>0.20385216512644741</v>
      </c>
      <c r="Q1120" s="94">
        <f t="shared" si="121"/>
        <v>0.20385216512644741</v>
      </c>
      <c r="R1120" s="94">
        <f t="shared" si="121"/>
        <v>0.20385216512644741</v>
      </c>
      <c r="S1120" s="93">
        <f>(1+H1120)^((5-Dashboard!$F$9)*3/12)</f>
        <v>1.0972019709818459</v>
      </c>
      <c r="T1120" s="93">
        <f t="shared" si="124"/>
        <v>1.3208689683475006</v>
      </c>
      <c r="U1120" s="93">
        <f t="shared" si="124"/>
        <v>1.5901309673934754</v>
      </c>
      <c r="V1120" s="93">
        <f t="shared" si="124"/>
        <v>1.9142826079312476</v>
      </c>
      <c r="W1120" s="93">
        <f t="shared" si="124"/>
        <v>2.3045132622219344</v>
      </c>
      <c r="X1120" s="93">
        <f t="shared" si="124"/>
        <v>2.7742932802884881</v>
      </c>
      <c r="Y1120" s="93">
        <f t="shared" si="123"/>
        <v>3.3398389721710502</v>
      </c>
      <c r="Z1120" s="93">
        <f t="shared" si="123"/>
        <v>4.020672377821807</v>
      </c>
      <c r="AA1120" s="93">
        <f t="shared" si="123"/>
        <v>4.8402951473048832</v>
      </c>
      <c r="AB1120" s="93">
        <f t="shared" si="123"/>
        <v>5.8269997929340196</v>
      </c>
      <c r="AC1120" s="95">
        <f t="shared" si="123"/>
        <v>7.01484631691498</v>
      </c>
      <c r="AE1120" s="96"/>
    </row>
    <row r="1121" spans="3:31" ht="24.75" customHeight="1" x14ac:dyDescent="0.25">
      <c r="C1121" s="91">
        <f>ABS(E1121-Dashboard!$F$13)</f>
        <v>0.74047442932366891</v>
      </c>
      <c r="D1121" s="92">
        <f t="shared" si="122"/>
        <v>0.2039521651264474</v>
      </c>
      <c r="E1121" s="93" cm="1">
        <f t="array" ref="E1121">SUM('DRE + DCF'!$S$41/TIR!S1121,'DRE + DCF'!$U$41:$AD$41/TIR!T1121:AC1121,TIR!F1121)</f>
        <v>46.879525570676329</v>
      </c>
      <c r="F1121" s="100">
        <f>'DRE + DCF'!$AE$38*'DRE + DCF'!$AE$39*(1+G1121)/(R1121-G1121)/AC1121</f>
        <v>22.848260746288346</v>
      </c>
      <c r="G1121" s="92">
        <f>R1121*(1-'DRE + DCF'!$AE$39)</f>
        <v>0.12237129907586844</v>
      </c>
      <c r="H1121" s="94">
        <f t="shared" si="120"/>
        <v>0.2039521651264474</v>
      </c>
      <c r="I1121" s="94">
        <f t="shared" si="121"/>
        <v>0.2039521651264474</v>
      </c>
      <c r="J1121" s="94">
        <f t="shared" si="121"/>
        <v>0.2039521651264474</v>
      </c>
      <c r="K1121" s="94">
        <f t="shared" si="121"/>
        <v>0.2039521651264474</v>
      </c>
      <c r="L1121" s="94">
        <f t="shared" si="121"/>
        <v>0.2039521651264474</v>
      </c>
      <c r="M1121" s="94">
        <f t="shared" si="121"/>
        <v>0.2039521651264474</v>
      </c>
      <c r="N1121" s="94">
        <f t="shared" si="121"/>
        <v>0.2039521651264474</v>
      </c>
      <c r="O1121" s="94">
        <f t="shared" si="121"/>
        <v>0.2039521651264474</v>
      </c>
      <c r="P1121" s="94">
        <f t="shared" si="121"/>
        <v>0.2039521651264474</v>
      </c>
      <c r="Q1121" s="94">
        <f t="shared" ref="I1121:R1147" si="125">$D1121</f>
        <v>0.2039521651264474</v>
      </c>
      <c r="R1121" s="94">
        <f t="shared" si="125"/>
        <v>0.2039521651264474</v>
      </c>
      <c r="S1121" s="93">
        <f>(1+H1121)^((5-Dashboard!$F$9)*3/12)</f>
        <v>1.0972475404968778</v>
      </c>
      <c r="T1121" s="93">
        <f t="shared" si="124"/>
        <v>1.3210335520608851</v>
      </c>
      <c r="U1121" s="93">
        <f t="shared" si="124"/>
        <v>1.590461205208384</v>
      </c>
      <c r="V1121" s="93">
        <f t="shared" si="124"/>
        <v>1.9148392115602526</v>
      </c>
      <c r="W1121" s="93">
        <f t="shared" si="124"/>
        <v>2.3053748146269855</v>
      </c>
      <c r="X1121" s="93">
        <f t="shared" si="124"/>
        <v>2.7755609994981412</v>
      </c>
      <c r="Y1121" s="93">
        <f t="shared" si="123"/>
        <v>3.3416426747863133</v>
      </c>
      <c r="Z1121" s="93">
        <f t="shared" si="123"/>
        <v>4.023177933387915</v>
      </c>
      <c r="AA1121" s="93">
        <f t="shared" si="123"/>
        <v>4.8437137835913262</v>
      </c>
      <c r="AB1121" s="93">
        <f t="shared" si="123"/>
        <v>5.8315996970075936</v>
      </c>
      <c r="AC1121" s="95">
        <f t="shared" si="123"/>
        <v>7.0209670813630263</v>
      </c>
      <c r="AE1121" s="96"/>
    </row>
    <row r="1122" spans="3:31" ht="24.75" customHeight="1" x14ac:dyDescent="0.25">
      <c r="C1122" s="91">
        <f>ABS(E1122-Dashboard!$F$13)</f>
        <v>0.78015280413816157</v>
      </c>
      <c r="D1122" s="92">
        <f t="shared" si="122"/>
        <v>0.20405216512644739</v>
      </c>
      <c r="E1122" s="93" cm="1">
        <f t="array" ref="E1122">SUM('DRE + DCF'!$S$41/TIR!S1122,'DRE + DCF'!$U$41:$AD$41/TIR!T1122:AC1122,TIR!F1122)</f>
        <v>46.839847195861836</v>
      </c>
      <c r="F1122" s="100">
        <f>'DRE + DCF'!$AE$38*'DRE + DCF'!$AE$39*(1+G1122)/(R1122-G1122)/AC1122</f>
        <v>22.818375920701264</v>
      </c>
      <c r="G1122" s="92">
        <f>R1122*(1-'DRE + DCF'!$AE$39)</f>
        <v>0.12243129907586843</v>
      </c>
      <c r="H1122" s="94">
        <f t="shared" si="120"/>
        <v>0.20405216512644739</v>
      </c>
      <c r="I1122" s="94">
        <f t="shared" si="125"/>
        <v>0.20405216512644739</v>
      </c>
      <c r="J1122" s="94">
        <f t="shared" si="125"/>
        <v>0.20405216512644739</v>
      </c>
      <c r="K1122" s="94">
        <f t="shared" si="125"/>
        <v>0.20405216512644739</v>
      </c>
      <c r="L1122" s="94">
        <f t="shared" si="125"/>
        <v>0.20405216512644739</v>
      </c>
      <c r="M1122" s="94">
        <f t="shared" si="125"/>
        <v>0.20405216512644739</v>
      </c>
      <c r="N1122" s="94">
        <f t="shared" si="125"/>
        <v>0.20405216512644739</v>
      </c>
      <c r="O1122" s="94">
        <f t="shared" si="125"/>
        <v>0.20405216512644739</v>
      </c>
      <c r="P1122" s="94">
        <f t="shared" si="125"/>
        <v>0.20405216512644739</v>
      </c>
      <c r="Q1122" s="94">
        <f t="shared" si="125"/>
        <v>0.20405216512644739</v>
      </c>
      <c r="R1122" s="94">
        <f t="shared" si="125"/>
        <v>0.20405216512644739</v>
      </c>
      <c r="S1122" s="93">
        <f>(1+H1122)^((5-Dashboard!$F$9)*3/12)</f>
        <v>1.0972931081194519</v>
      </c>
      <c r="T1122" s="93">
        <f t="shared" si="124"/>
        <v>1.3211981426095549</v>
      </c>
      <c r="U1122" s="93">
        <f t="shared" si="124"/>
        <v>1.5907914841700752</v>
      </c>
      <c r="V1122" s="93">
        <f t="shared" si="124"/>
        <v>1.9153959307796935</v>
      </c>
      <c r="W1122" s="93">
        <f t="shared" si="124"/>
        <v>2.3062366175296769</v>
      </c>
      <c r="X1122" s="93">
        <f t="shared" si="124"/>
        <v>2.776829192630502</v>
      </c>
      <c r="Y1122" s="93">
        <f t="shared" si="123"/>
        <v>3.3434472015730807</v>
      </c>
      <c r="Z1122" s="93">
        <f t="shared" si="123"/>
        <v>4.0256848420400289</v>
      </c>
      <c r="AA1122" s="93">
        <f t="shared" si="123"/>
        <v>4.8471345501750172</v>
      </c>
      <c r="AB1122" s="93">
        <f t="shared" si="123"/>
        <v>5.8362028497974379</v>
      </c>
      <c r="AC1122" s="95">
        <f t="shared" si="123"/>
        <v>7.0270926774157472</v>
      </c>
      <c r="AE1122" s="96"/>
    </row>
    <row r="1123" spans="3:31" ht="24.75" customHeight="1" x14ac:dyDescent="0.25">
      <c r="C1123" s="91">
        <f>ABS(E1123-Dashboard!$F$13)</f>
        <v>0.81977867273056404</v>
      </c>
      <c r="D1123" s="92">
        <f t="shared" si="122"/>
        <v>0.20415216512644738</v>
      </c>
      <c r="E1123" s="93" cm="1">
        <f t="array" ref="E1123">SUM('DRE + DCF'!$S$41/TIR!S1123,'DRE + DCF'!$U$41:$AD$41/TIR!T1123:AC1123,TIR!F1123)</f>
        <v>46.800221327269433</v>
      </c>
      <c r="F1123" s="100">
        <f>'DRE + DCF'!$AE$38*'DRE + DCF'!$AE$39*(1+G1123)/(R1123-G1123)/AC1123</f>
        <v>22.788537242039727</v>
      </c>
      <c r="G1123" s="92">
        <f>R1123*(1-'DRE + DCF'!$AE$39)</f>
        <v>0.12249129907586842</v>
      </c>
      <c r="H1123" s="94">
        <f t="shared" si="120"/>
        <v>0.20415216512644738</v>
      </c>
      <c r="I1123" s="94">
        <f t="shared" si="125"/>
        <v>0.20415216512644738</v>
      </c>
      <c r="J1123" s="94">
        <f t="shared" si="125"/>
        <v>0.20415216512644738</v>
      </c>
      <c r="K1123" s="94">
        <f t="shared" si="125"/>
        <v>0.20415216512644738</v>
      </c>
      <c r="L1123" s="94">
        <f t="shared" si="125"/>
        <v>0.20415216512644738</v>
      </c>
      <c r="M1123" s="94">
        <f t="shared" si="125"/>
        <v>0.20415216512644738</v>
      </c>
      <c r="N1123" s="94">
        <f t="shared" si="125"/>
        <v>0.20415216512644738</v>
      </c>
      <c r="O1123" s="94">
        <f t="shared" si="125"/>
        <v>0.20415216512644738</v>
      </c>
      <c r="P1123" s="94">
        <f t="shared" si="125"/>
        <v>0.20415216512644738</v>
      </c>
      <c r="Q1123" s="94">
        <f t="shared" si="125"/>
        <v>0.20415216512644738</v>
      </c>
      <c r="R1123" s="94">
        <f t="shared" si="125"/>
        <v>0.20415216512644738</v>
      </c>
      <c r="S1123" s="93">
        <f>(1+H1123)^((5-Dashboard!$F$9)*3/12)</f>
        <v>1.0973386738498043</v>
      </c>
      <c r="T1123" s="93">
        <f t="shared" si="124"/>
        <v>1.3213627399932262</v>
      </c>
      <c r="U1123" s="93">
        <f t="shared" si="124"/>
        <v>1.5911218042802582</v>
      </c>
      <c r="V1123" s="93">
        <f t="shared" si="124"/>
        <v>1.9159527656039721</v>
      </c>
      <c r="W1123" s="93">
        <f t="shared" si="124"/>
        <v>2.3070986709820276</v>
      </c>
      <c r="X1123" s="93">
        <f t="shared" si="124"/>
        <v>2.7780978598233577</v>
      </c>
      <c r="Y1123" s="93">
        <f t="shared" si="123"/>
        <v>3.3452525528394457</v>
      </c>
      <c r="Z1123" s="93">
        <f t="shared" si="123"/>
        <v>4.0281931043963937</v>
      </c>
      <c r="AA1123" s="93">
        <f t="shared" si="123"/>
        <v>4.8505574482063425</v>
      </c>
      <c r="AB1123" s="93">
        <f t="shared" si="123"/>
        <v>5.8408092533278824</v>
      </c>
      <c r="AC1123" s="95">
        <f t="shared" si="123"/>
        <v>7.0332231084853571</v>
      </c>
      <c r="AE1123" s="96"/>
    </row>
    <row r="1124" spans="3:31" ht="24.75" customHeight="1" x14ac:dyDescent="0.25">
      <c r="C1124" s="91">
        <f>ABS(E1124-Dashboard!$F$13)</f>
        <v>0.85935212469542677</v>
      </c>
      <c r="D1124" s="92">
        <f t="shared" si="122"/>
        <v>0.20425216512644737</v>
      </c>
      <c r="E1124" s="93" cm="1">
        <f t="array" ref="E1124">SUM('DRE + DCF'!$S$41/TIR!S1124,'DRE + DCF'!$U$41:$AD$41/TIR!T1124:AC1124,TIR!F1124)</f>
        <v>46.760647875304571</v>
      </c>
      <c r="F1124" s="100">
        <f>'DRE + DCF'!$AE$38*'DRE + DCF'!$AE$39*(1+G1124)/(R1124-G1124)/AC1124</f>
        <v>22.758744625866644</v>
      </c>
      <c r="G1124" s="92">
        <f>R1124*(1-'DRE + DCF'!$AE$39)</f>
        <v>0.12255129907586841</v>
      </c>
      <c r="H1124" s="94">
        <f t="shared" si="120"/>
        <v>0.20425216512644737</v>
      </c>
      <c r="I1124" s="94">
        <f t="shared" si="125"/>
        <v>0.20425216512644737</v>
      </c>
      <c r="J1124" s="94">
        <f t="shared" si="125"/>
        <v>0.20425216512644737</v>
      </c>
      <c r="K1124" s="94">
        <f t="shared" si="125"/>
        <v>0.20425216512644737</v>
      </c>
      <c r="L1124" s="94">
        <f t="shared" si="125"/>
        <v>0.20425216512644737</v>
      </c>
      <c r="M1124" s="94">
        <f t="shared" si="125"/>
        <v>0.20425216512644737</v>
      </c>
      <c r="N1124" s="94">
        <f t="shared" si="125"/>
        <v>0.20425216512644737</v>
      </c>
      <c r="O1124" s="94">
        <f t="shared" si="125"/>
        <v>0.20425216512644737</v>
      </c>
      <c r="P1124" s="94">
        <f t="shared" si="125"/>
        <v>0.20425216512644737</v>
      </c>
      <c r="Q1124" s="94">
        <f t="shared" si="125"/>
        <v>0.20425216512644737</v>
      </c>
      <c r="R1124" s="94">
        <f t="shared" si="125"/>
        <v>0.20425216512644737</v>
      </c>
      <c r="S1124" s="93">
        <f>(1+H1124)^((5-Dashboard!$F$9)*3/12)</f>
        <v>1.0973842376881706</v>
      </c>
      <c r="T1124" s="93">
        <f t="shared" si="124"/>
        <v>1.3215273442116153</v>
      </c>
      <c r="U1124" s="93">
        <f t="shared" si="124"/>
        <v>1.5914521655406415</v>
      </c>
      <c r="V1124" s="93">
        <f t="shared" si="124"/>
        <v>1.9165097160474907</v>
      </c>
      <c r="W1124" s="93">
        <f t="shared" si="124"/>
        <v>2.3079609750360635</v>
      </c>
      <c r="X1124" s="93">
        <f t="shared" si="124"/>
        <v>2.779367001214526</v>
      </c>
      <c r="Y1124" s="93">
        <f t="shared" si="123"/>
        <v>3.347058728893594</v>
      </c>
      <c r="Z1124" s="93">
        <f t="shared" si="123"/>
        <v>4.0307027210754853</v>
      </c>
      <c r="AA1124" s="93">
        <f t="shared" si="123"/>
        <v>4.8539824788362154</v>
      </c>
      <c r="AB1124" s="93">
        <f t="shared" si="123"/>
        <v>5.8454189096243523</v>
      </c>
      <c r="AC1124" s="95">
        <f t="shared" si="123"/>
        <v>7.0393583779862032</v>
      </c>
      <c r="AE1124" s="96"/>
    </row>
    <row r="1125" spans="3:31" ht="24.75" customHeight="1" x14ac:dyDescent="0.25">
      <c r="C1125" s="91">
        <f>ABS(E1125-Dashboard!$F$13)</f>
        <v>0.89887324943921953</v>
      </c>
      <c r="D1125" s="92">
        <f t="shared" si="122"/>
        <v>0.20435216512644735</v>
      </c>
      <c r="E1125" s="93" cm="1">
        <f t="array" ref="E1125">SUM('DRE + DCF'!$S$41/TIR!S1125,'DRE + DCF'!$U$41:$AD$41/TIR!T1125:AC1125,TIR!F1125)</f>
        <v>46.721126750560778</v>
      </c>
      <c r="F1125" s="100">
        <f>'DRE + DCF'!$AE$38*'DRE + DCF'!$AE$39*(1+G1125)/(R1125-G1125)/AC1125</f>
        <v>22.7289979879281</v>
      </c>
      <c r="G1125" s="92">
        <f>R1125*(1-'DRE + DCF'!$AE$39)</f>
        <v>0.1226112990758684</v>
      </c>
      <c r="H1125" s="94">
        <f t="shared" si="120"/>
        <v>0.20435216512644735</v>
      </c>
      <c r="I1125" s="94">
        <f t="shared" si="125"/>
        <v>0.20435216512644735</v>
      </c>
      <c r="J1125" s="94">
        <f t="shared" si="125"/>
        <v>0.20435216512644735</v>
      </c>
      <c r="K1125" s="94">
        <f t="shared" si="125"/>
        <v>0.20435216512644735</v>
      </c>
      <c r="L1125" s="94">
        <f t="shared" si="125"/>
        <v>0.20435216512644735</v>
      </c>
      <c r="M1125" s="94">
        <f t="shared" si="125"/>
        <v>0.20435216512644735</v>
      </c>
      <c r="N1125" s="94">
        <f t="shared" si="125"/>
        <v>0.20435216512644735</v>
      </c>
      <c r="O1125" s="94">
        <f t="shared" si="125"/>
        <v>0.20435216512644735</v>
      </c>
      <c r="P1125" s="94">
        <f t="shared" si="125"/>
        <v>0.20435216512644735</v>
      </c>
      <c r="Q1125" s="94">
        <f t="shared" si="125"/>
        <v>0.20435216512644735</v>
      </c>
      <c r="R1125" s="94">
        <f t="shared" si="125"/>
        <v>0.20435216512644735</v>
      </c>
      <c r="S1125" s="93">
        <f>(1+H1125)^((5-Dashboard!$F$9)*3/12)</f>
        <v>1.0974297996347864</v>
      </c>
      <c r="T1125" s="93">
        <f t="shared" si="124"/>
        <v>1.3216919552644382</v>
      </c>
      <c r="U1125" s="93">
        <f t="shared" si="124"/>
        <v>1.5917825679529336</v>
      </c>
      <c r="V1125" s="93">
        <f t="shared" si="124"/>
        <v>1.9170667821246519</v>
      </c>
      <c r="W1125" s="93">
        <f t="shared" si="124"/>
        <v>2.3088235297438158</v>
      </c>
      <c r="X1125" s="93">
        <f t="shared" si="124"/>
        <v>2.7806366169418508</v>
      </c>
      <c r="Y1125" s="93">
        <f t="shared" si="123"/>
        <v>3.3488657300437978</v>
      </c>
      <c r="Z1125" s="93">
        <f t="shared" si="123"/>
        <v>4.033213692696008</v>
      </c>
      <c r="AA1125" s="93">
        <f t="shared" si="123"/>
        <v>4.8574096432160712</v>
      </c>
      <c r="AB1125" s="93">
        <f t="shared" si="123"/>
        <v>5.850031820713359</v>
      </c>
      <c r="AC1125" s="95">
        <f t="shared" si="123"/>
        <v>7.0454984893347463</v>
      </c>
      <c r="AE1125" s="96"/>
    </row>
    <row r="1126" spans="3:31" ht="24.75" customHeight="1" x14ac:dyDescent="0.25">
      <c r="C1126" s="91">
        <f>ABS(E1126-Dashboard!$F$13)</f>
        <v>0.93834213618094964</v>
      </c>
      <c r="D1126" s="92">
        <f t="shared" si="122"/>
        <v>0.20445216512644734</v>
      </c>
      <c r="E1126" s="93" cm="1">
        <f t="array" ref="E1126">SUM('DRE + DCF'!$S$41/TIR!S1126,'DRE + DCF'!$U$41:$AD$41/TIR!T1126:AC1126,TIR!F1126)</f>
        <v>46.681657863819048</v>
      </c>
      <c r="F1126" s="100">
        <f>'DRE + DCF'!$AE$38*'DRE + DCF'!$AE$39*(1+G1126)/(R1126-G1126)/AC1126</f>
        <v>22.69929724415282</v>
      </c>
      <c r="G1126" s="92">
        <f>R1126*(1-'DRE + DCF'!$AE$39)</f>
        <v>0.12267129907586841</v>
      </c>
      <c r="H1126" s="94">
        <f t="shared" si="120"/>
        <v>0.20445216512644734</v>
      </c>
      <c r="I1126" s="94">
        <f t="shared" si="125"/>
        <v>0.20445216512644734</v>
      </c>
      <c r="J1126" s="94">
        <f t="shared" si="125"/>
        <v>0.20445216512644734</v>
      </c>
      <c r="K1126" s="94">
        <f t="shared" si="125"/>
        <v>0.20445216512644734</v>
      </c>
      <c r="L1126" s="94">
        <f t="shared" si="125"/>
        <v>0.20445216512644734</v>
      </c>
      <c r="M1126" s="94">
        <f t="shared" si="125"/>
        <v>0.20445216512644734</v>
      </c>
      <c r="N1126" s="94">
        <f t="shared" si="125"/>
        <v>0.20445216512644734</v>
      </c>
      <c r="O1126" s="94">
        <f t="shared" si="125"/>
        <v>0.20445216512644734</v>
      </c>
      <c r="P1126" s="94">
        <f t="shared" si="125"/>
        <v>0.20445216512644734</v>
      </c>
      <c r="Q1126" s="94">
        <f t="shared" si="125"/>
        <v>0.20445216512644734</v>
      </c>
      <c r="R1126" s="94">
        <f t="shared" si="125"/>
        <v>0.20445216512644734</v>
      </c>
      <c r="S1126" s="93">
        <f>(1+H1126)^((5-Dashboard!$F$9)*3/12)</f>
        <v>1.0974753596898872</v>
      </c>
      <c r="T1126" s="93">
        <f t="shared" si="124"/>
        <v>1.3218565731514111</v>
      </c>
      <c r="U1126" s="93">
        <f t="shared" si="124"/>
        <v>1.5921130115188431</v>
      </c>
      <c r="V1126" s="93">
        <f t="shared" si="124"/>
        <v>1.9176239638498589</v>
      </c>
      <c r="W1126" s="93">
        <f t="shared" si="124"/>
        <v>2.3096863351573225</v>
      </c>
      <c r="X1126" s="93">
        <f t="shared" si="124"/>
        <v>2.781906707143206</v>
      </c>
      <c r="Y1126" s="93">
        <f t="shared" si="123"/>
        <v>3.3506735565984198</v>
      </c>
      <c r="Z1126" s="93">
        <f t="shared" si="123"/>
        <v>4.0357260198769005</v>
      </c>
      <c r="AA1126" s="93">
        <f t="shared" si="123"/>
        <v>4.860838942497872</v>
      </c>
      <c r="AB1126" s="93">
        <f t="shared" si="123"/>
        <v>5.8546479886225118</v>
      </c>
      <c r="AC1126" s="95">
        <f t="shared" si="123"/>
        <v>7.0516434459495843</v>
      </c>
      <c r="AE1126" s="96"/>
    </row>
    <row r="1127" spans="3:31" ht="24.75" customHeight="1" x14ac:dyDescent="0.25">
      <c r="C1127" s="91">
        <f>ABS(E1127-Dashboard!$F$13)</f>
        <v>0.97775887395263794</v>
      </c>
      <c r="D1127" s="92">
        <f t="shared" si="122"/>
        <v>0.20455216512644733</v>
      </c>
      <c r="E1127" s="93" cm="1">
        <f t="array" ref="E1127">SUM('DRE + DCF'!$S$41/TIR!S1127,'DRE + DCF'!$U$41:$AD$41/TIR!T1127:AC1127,TIR!F1127)</f>
        <v>46.64224112604736</v>
      </c>
      <c r="F1127" s="100">
        <f>'DRE + DCF'!$AE$38*'DRE + DCF'!$AE$39*(1+G1127)/(R1127-G1127)/AC1127</f>
        <v>22.669642310651692</v>
      </c>
      <c r="G1127" s="92">
        <f>R1127*(1-'DRE + DCF'!$AE$39)</f>
        <v>0.1227312990758684</v>
      </c>
      <c r="H1127" s="94">
        <f t="shared" si="120"/>
        <v>0.20455216512644733</v>
      </c>
      <c r="I1127" s="94">
        <f t="shared" si="125"/>
        <v>0.20455216512644733</v>
      </c>
      <c r="J1127" s="94">
        <f t="shared" si="125"/>
        <v>0.20455216512644733</v>
      </c>
      <c r="K1127" s="94">
        <f t="shared" si="125"/>
        <v>0.20455216512644733</v>
      </c>
      <c r="L1127" s="94">
        <f t="shared" si="125"/>
        <v>0.20455216512644733</v>
      </c>
      <c r="M1127" s="94">
        <f t="shared" si="125"/>
        <v>0.20455216512644733</v>
      </c>
      <c r="N1127" s="94">
        <f t="shared" si="125"/>
        <v>0.20455216512644733</v>
      </c>
      <c r="O1127" s="94">
        <f t="shared" si="125"/>
        <v>0.20455216512644733</v>
      </c>
      <c r="P1127" s="94">
        <f t="shared" si="125"/>
        <v>0.20455216512644733</v>
      </c>
      <c r="Q1127" s="94">
        <f t="shared" si="125"/>
        <v>0.20455216512644733</v>
      </c>
      <c r="R1127" s="94">
        <f t="shared" si="125"/>
        <v>0.20455216512644733</v>
      </c>
      <c r="S1127" s="93">
        <f>(1+H1127)^((5-Dashboard!$F$9)*3/12)</f>
        <v>1.0975209178537086</v>
      </c>
      <c r="T1127" s="93">
        <f t="shared" si="124"/>
        <v>1.3220211978722505</v>
      </c>
      <c r="U1127" s="93">
        <f t="shared" si="124"/>
        <v>1.5924434962400786</v>
      </c>
      <c r="V1127" s="93">
        <f t="shared" si="124"/>
        <v>1.9181812612375162</v>
      </c>
      <c r="W1127" s="93">
        <f t="shared" si="124"/>
        <v>2.3105493913286295</v>
      </c>
      <c r="X1127" s="93">
        <f t="shared" si="124"/>
        <v>2.7831772719564953</v>
      </c>
      <c r="Y1127" s="93">
        <f t="shared" si="123"/>
        <v>3.3524822088659154</v>
      </c>
      <c r="Z1127" s="93">
        <f t="shared" si="123"/>
        <v>4.0382397032373332</v>
      </c>
      <c r="AA1127" s="93">
        <f t="shared" si="123"/>
        <v>4.8642703778341119</v>
      </c>
      <c r="AB1127" s="93">
        <f t="shared" si="123"/>
        <v>5.8592674153805211</v>
      </c>
      <c r="AC1127" s="95">
        <f t="shared" si="123"/>
        <v>7.0577932512514492</v>
      </c>
      <c r="AE1127" s="96"/>
    </row>
    <row r="1128" spans="3:31" ht="24.75" customHeight="1" x14ac:dyDescent="0.25">
      <c r="C1128" s="91">
        <f>ABS(E1128-Dashboard!$F$13)</f>
        <v>1.0171235515995889</v>
      </c>
      <c r="D1128" s="92">
        <f t="shared" si="122"/>
        <v>0.20465216512644732</v>
      </c>
      <c r="E1128" s="93" cm="1">
        <f t="array" ref="E1128">SUM('DRE + DCF'!$S$41/TIR!S1128,'DRE + DCF'!$U$41:$AD$41/TIR!T1128:AC1128,TIR!F1128)</f>
        <v>46.602876448400409</v>
      </c>
      <c r="F1128" s="100">
        <f>'DRE + DCF'!$AE$38*'DRE + DCF'!$AE$39*(1+G1128)/(R1128-G1128)/AC1128</f>
        <v>22.640033103717414</v>
      </c>
      <c r="G1128" s="92">
        <f>R1128*(1-'DRE + DCF'!$AE$39)</f>
        <v>0.12279129907586839</v>
      </c>
      <c r="H1128" s="94">
        <f t="shared" si="120"/>
        <v>0.20465216512644732</v>
      </c>
      <c r="I1128" s="94">
        <f t="shared" si="125"/>
        <v>0.20465216512644732</v>
      </c>
      <c r="J1128" s="94">
        <f t="shared" si="125"/>
        <v>0.20465216512644732</v>
      </c>
      <c r="K1128" s="94">
        <f t="shared" si="125"/>
        <v>0.20465216512644732</v>
      </c>
      <c r="L1128" s="94">
        <f t="shared" si="125"/>
        <v>0.20465216512644732</v>
      </c>
      <c r="M1128" s="94">
        <f t="shared" si="125"/>
        <v>0.20465216512644732</v>
      </c>
      <c r="N1128" s="94">
        <f t="shared" si="125"/>
        <v>0.20465216512644732</v>
      </c>
      <c r="O1128" s="94">
        <f t="shared" si="125"/>
        <v>0.20465216512644732</v>
      </c>
      <c r="P1128" s="94">
        <f t="shared" si="125"/>
        <v>0.20465216512644732</v>
      </c>
      <c r="Q1128" s="94">
        <f t="shared" si="125"/>
        <v>0.20465216512644732</v>
      </c>
      <c r="R1128" s="94">
        <f t="shared" si="125"/>
        <v>0.20465216512644732</v>
      </c>
      <c r="S1128" s="93">
        <f>(1+H1128)^((5-Dashboard!$F$9)*3/12)</f>
        <v>1.0975664741264863</v>
      </c>
      <c r="T1128" s="93">
        <f t="shared" si="124"/>
        <v>1.3221858294266724</v>
      </c>
      <c r="U1128" s="93">
        <f t="shared" si="124"/>
        <v>1.5927740221183484</v>
      </c>
      <c r="V1128" s="93">
        <f t="shared" si="124"/>
        <v>1.9187386743020283</v>
      </c>
      <c r="W1128" s="93">
        <f t="shared" si="124"/>
        <v>2.3114126983097876</v>
      </c>
      <c r="X1128" s="93">
        <f t="shared" si="124"/>
        <v>2.784448311519649</v>
      </c>
      <c r="Y1128" s="93">
        <f t="shared" si="123"/>
        <v>3.3542916871548254</v>
      </c>
      <c r="Z1128" s="93">
        <f t="shared" si="123"/>
        <v>4.0407547433967039</v>
      </c>
      <c r="AA1128" s="93">
        <f t="shared" si="123"/>
        <v>4.867703950377801</v>
      </c>
      <c r="AB1128" s="93">
        <f t="shared" si="123"/>
        <v>5.8638901030171784</v>
      </c>
      <c r="AC1128" s="95">
        <f t="shared" si="123"/>
        <v>7.0639479086631898</v>
      </c>
      <c r="AE1128" s="96"/>
    </row>
    <row r="1129" spans="3:31" ht="24.75" customHeight="1" x14ac:dyDescent="0.25">
      <c r="C1129" s="91">
        <f>ABS(E1129-Dashboard!$F$13)</f>
        <v>1.0564362577811508</v>
      </c>
      <c r="D1129" s="92">
        <f t="shared" si="122"/>
        <v>0.20475216512644731</v>
      </c>
      <c r="E1129" s="93" cm="1">
        <f t="array" ref="E1129">SUM('DRE + DCF'!$S$41/TIR!S1129,'DRE + DCF'!$U$41:$AD$41/TIR!T1129:AC1129,TIR!F1129)</f>
        <v>46.563563742218847</v>
      </c>
      <c r="F1129" s="100">
        <f>'DRE + DCF'!$AE$38*'DRE + DCF'!$AE$39*(1+G1129)/(R1129-G1129)/AC1129</f>
        <v>22.610469539823882</v>
      </c>
      <c r="G1129" s="92">
        <f>R1129*(1-'DRE + DCF'!$AE$39)</f>
        <v>0.12285129907586838</v>
      </c>
      <c r="H1129" s="94">
        <f t="shared" si="120"/>
        <v>0.20475216512644731</v>
      </c>
      <c r="I1129" s="94">
        <f t="shared" si="125"/>
        <v>0.20475216512644731</v>
      </c>
      <c r="J1129" s="94">
        <f t="shared" si="125"/>
        <v>0.20475216512644731</v>
      </c>
      <c r="K1129" s="94">
        <f t="shared" si="125"/>
        <v>0.20475216512644731</v>
      </c>
      <c r="L1129" s="94">
        <f t="shared" si="125"/>
        <v>0.20475216512644731</v>
      </c>
      <c r="M1129" s="94">
        <f t="shared" si="125"/>
        <v>0.20475216512644731</v>
      </c>
      <c r="N1129" s="94">
        <f t="shared" si="125"/>
        <v>0.20475216512644731</v>
      </c>
      <c r="O1129" s="94">
        <f t="shared" si="125"/>
        <v>0.20475216512644731</v>
      </c>
      <c r="P1129" s="94">
        <f t="shared" si="125"/>
        <v>0.20475216512644731</v>
      </c>
      <c r="Q1129" s="94">
        <f t="shared" si="125"/>
        <v>0.20475216512644731</v>
      </c>
      <c r="R1129" s="94">
        <f t="shared" si="125"/>
        <v>0.20475216512644731</v>
      </c>
      <c r="S1129" s="93">
        <f>(1+H1129)^((5-Dashboard!$F$9)*3/12)</f>
        <v>1.0976120285084559</v>
      </c>
      <c r="T1129" s="93">
        <f t="shared" si="124"/>
        <v>1.3223504678143938</v>
      </c>
      <c r="U1129" s="93">
        <f t="shared" si="124"/>
        <v>1.5931045891553612</v>
      </c>
      <c r="V1129" s="93">
        <f t="shared" si="124"/>
        <v>1.9192962030578007</v>
      </c>
      <c r="W1129" s="93">
        <f t="shared" si="124"/>
        <v>2.3122762561528547</v>
      </c>
      <c r="X1129" s="93">
        <f t="shared" si="124"/>
        <v>2.7857198259706273</v>
      </c>
      <c r="Y1129" s="93">
        <f t="shared" si="123"/>
        <v>3.3561019917737829</v>
      </c>
      <c r="Z1129" s="93">
        <f t="shared" si="123"/>
        <v>4.0432711409746469</v>
      </c>
      <c r="AA1129" s="93">
        <f t="shared" si="123"/>
        <v>4.8711396612824869</v>
      </c>
      <c r="AB1129" s="93">
        <f t="shared" si="123"/>
        <v>5.8685160535633845</v>
      </c>
      <c r="AC1129" s="95">
        <f t="shared" si="123"/>
        <v>7.0701074216098005</v>
      </c>
      <c r="AE1129" s="96"/>
    </row>
    <row r="1130" spans="3:31" ht="24.75" customHeight="1" x14ac:dyDescent="0.25">
      <c r="C1130" s="91">
        <f>ABS(E1130-Dashboard!$F$13)</f>
        <v>1.095697080970929</v>
      </c>
      <c r="D1130" s="92">
        <f t="shared" si="122"/>
        <v>0.2048521651264473</v>
      </c>
      <c r="E1130" s="93" cm="1">
        <f t="array" ref="E1130">SUM('DRE + DCF'!$S$41/TIR!S1130,'DRE + DCF'!$U$41:$AD$41/TIR!T1130:AC1130,TIR!F1130)</f>
        <v>46.524302919029068</v>
      </c>
      <c r="F1130" s="100">
        <f>'DRE + DCF'!$AE$38*'DRE + DCF'!$AE$39*(1+G1130)/(R1130-G1130)/AC1130</f>
        <v>22.580951535625836</v>
      </c>
      <c r="G1130" s="92">
        <f>R1130*(1-'DRE + DCF'!$AE$39)</f>
        <v>0.12291129907586837</v>
      </c>
      <c r="H1130" s="94">
        <f t="shared" si="120"/>
        <v>0.2048521651264473</v>
      </c>
      <c r="I1130" s="94">
        <f t="shared" si="125"/>
        <v>0.2048521651264473</v>
      </c>
      <c r="J1130" s="94">
        <f t="shared" si="125"/>
        <v>0.2048521651264473</v>
      </c>
      <c r="K1130" s="94">
        <f t="shared" si="125"/>
        <v>0.2048521651264473</v>
      </c>
      <c r="L1130" s="94">
        <f t="shared" si="125"/>
        <v>0.2048521651264473</v>
      </c>
      <c r="M1130" s="94">
        <f t="shared" si="125"/>
        <v>0.2048521651264473</v>
      </c>
      <c r="N1130" s="94">
        <f t="shared" si="125"/>
        <v>0.2048521651264473</v>
      </c>
      <c r="O1130" s="94">
        <f t="shared" si="125"/>
        <v>0.2048521651264473</v>
      </c>
      <c r="P1130" s="94">
        <f t="shared" si="125"/>
        <v>0.2048521651264473</v>
      </c>
      <c r="Q1130" s="94">
        <f t="shared" si="125"/>
        <v>0.2048521651264473</v>
      </c>
      <c r="R1130" s="94">
        <f t="shared" si="125"/>
        <v>0.2048521651264473</v>
      </c>
      <c r="S1130" s="93">
        <f>(1+H1130)^((5-Dashboard!$F$9)*3/12)</f>
        <v>1.0976575809998523</v>
      </c>
      <c r="T1130" s="93">
        <f t="shared" si="124"/>
        <v>1.3225151130351307</v>
      </c>
      <c r="U1130" s="93">
        <f t="shared" si="124"/>
        <v>1.5934351973528253</v>
      </c>
      <c r="V1130" s="93">
        <f t="shared" si="124"/>
        <v>1.9198538475192393</v>
      </c>
      <c r="W1130" s="93">
        <f t="shared" si="124"/>
        <v>2.3131400649098954</v>
      </c>
      <c r="X1130" s="93">
        <f t="shared" si="124"/>
        <v>2.786991815447418</v>
      </c>
      <c r="Y1130" s="93">
        <f t="shared" si="123"/>
        <v>3.3579131230315094</v>
      </c>
      <c r="Z1130" s="93">
        <f t="shared" si="123"/>
        <v>4.0457888965910245</v>
      </c>
      <c r="AA1130" s="93">
        <f t="shared" si="123"/>
        <v>4.8745775117022356</v>
      </c>
      <c r="AB1130" s="93">
        <f t="shared" si="123"/>
        <v>5.8731452690511281</v>
      </c>
      <c r="AC1130" s="95">
        <f t="shared" si="123"/>
        <v>7.0762717935184023</v>
      </c>
      <c r="AE1130" s="96"/>
    </row>
    <row r="1131" spans="3:31" ht="24.75" customHeight="1" x14ac:dyDescent="0.25">
      <c r="C1131" s="91">
        <f>ABS(E1131-Dashboard!$F$13)</f>
        <v>1.1349061094573685</v>
      </c>
      <c r="D1131" s="92">
        <f t="shared" si="122"/>
        <v>0.20495216512644729</v>
      </c>
      <c r="E1131" s="93" cm="1">
        <f t="array" ref="E1131">SUM('DRE + DCF'!$S$41/TIR!S1131,'DRE + DCF'!$U$41:$AD$41/TIR!T1131:AC1131,TIR!F1131)</f>
        <v>46.485093890542629</v>
      </c>
      <c r="F1131" s="100">
        <f>'DRE + DCF'!$AE$38*'DRE + DCF'!$AE$39*(1+G1131)/(R1131-G1131)/AC1131</f>
        <v>22.551479007958367</v>
      </c>
      <c r="G1131" s="92">
        <f>R1131*(1-'DRE + DCF'!$AE$39)</f>
        <v>0.12297129907586837</v>
      </c>
      <c r="H1131" s="94">
        <f t="shared" si="120"/>
        <v>0.20495216512644729</v>
      </c>
      <c r="I1131" s="94">
        <f t="shared" si="125"/>
        <v>0.20495216512644729</v>
      </c>
      <c r="J1131" s="94">
        <f t="shared" si="125"/>
        <v>0.20495216512644729</v>
      </c>
      <c r="K1131" s="94">
        <f t="shared" si="125"/>
        <v>0.20495216512644729</v>
      </c>
      <c r="L1131" s="94">
        <f t="shared" si="125"/>
        <v>0.20495216512644729</v>
      </c>
      <c r="M1131" s="94">
        <f t="shared" si="125"/>
        <v>0.20495216512644729</v>
      </c>
      <c r="N1131" s="94">
        <f t="shared" si="125"/>
        <v>0.20495216512644729</v>
      </c>
      <c r="O1131" s="94">
        <f t="shared" si="125"/>
        <v>0.20495216512644729</v>
      </c>
      <c r="P1131" s="94">
        <f t="shared" si="125"/>
        <v>0.20495216512644729</v>
      </c>
      <c r="Q1131" s="94">
        <f t="shared" si="125"/>
        <v>0.20495216512644729</v>
      </c>
      <c r="R1131" s="94">
        <f t="shared" si="125"/>
        <v>0.20495216512644729</v>
      </c>
      <c r="S1131" s="93">
        <f>(1+H1131)^((5-Dashboard!$F$9)*3/12)</f>
        <v>1.0977031316009112</v>
      </c>
      <c r="T1131" s="93">
        <f t="shared" si="124"/>
        <v>1.3226797650885993</v>
      </c>
      <c r="U1131" s="93">
        <f t="shared" si="124"/>
        <v>1.5937658467124483</v>
      </c>
      <c r="V1131" s="93">
        <f t="shared" si="124"/>
        <v>1.9204116077007498</v>
      </c>
      <c r="W1131" s="93">
        <f t="shared" si="124"/>
        <v>2.3140041246329797</v>
      </c>
      <c r="X1131" s="93">
        <f t="shared" si="124"/>
        <v>2.7882642800880379</v>
      </c>
      <c r="Y1131" s="93">
        <f t="shared" si="123"/>
        <v>3.359725081236816</v>
      </c>
      <c r="Z1131" s="93">
        <f t="shared" si="123"/>
        <v>4.04830801086593</v>
      </c>
      <c r="AA1131" s="93">
        <f t="shared" si="123"/>
        <v>4.8780175027916428</v>
      </c>
      <c r="AB1131" s="93">
        <f t="shared" si="123"/>
        <v>5.877777751513495</v>
      </c>
      <c r="AC1131" s="95">
        <f t="shared" si="123"/>
        <v>7.0824410278182466</v>
      </c>
      <c r="AE1131" s="96"/>
    </row>
    <row r="1132" spans="3:31" ht="24.75" customHeight="1" x14ac:dyDescent="0.25">
      <c r="C1132" s="91">
        <f>ABS(E1132-Dashboard!$F$13)</f>
        <v>1.174063431344301</v>
      </c>
      <c r="D1132" s="92">
        <f t="shared" si="122"/>
        <v>0.20505216512644728</v>
      </c>
      <c r="E1132" s="93" cm="1">
        <f t="array" ref="E1132">SUM('DRE + DCF'!$S$41/TIR!S1132,'DRE + DCF'!$U$41:$AD$41/TIR!T1132:AC1132,TIR!F1132)</f>
        <v>46.445936568655696</v>
      </c>
      <c r="F1132" s="100">
        <f>'DRE + DCF'!$AE$38*'DRE + DCF'!$AE$39*(1+G1132)/(R1132-G1132)/AC1132</f>
        <v>22.522051873836396</v>
      </c>
      <c r="G1132" s="92">
        <f>R1132*(1-'DRE + DCF'!$AE$39)</f>
        <v>0.12303129907586836</v>
      </c>
      <c r="H1132" s="94">
        <f t="shared" si="120"/>
        <v>0.20505216512644728</v>
      </c>
      <c r="I1132" s="94">
        <f t="shared" si="125"/>
        <v>0.20505216512644728</v>
      </c>
      <c r="J1132" s="94">
        <f t="shared" si="125"/>
        <v>0.20505216512644728</v>
      </c>
      <c r="K1132" s="94">
        <f t="shared" si="125"/>
        <v>0.20505216512644728</v>
      </c>
      <c r="L1132" s="94">
        <f t="shared" si="125"/>
        <v>0.20505216512644728</v>
      </c>
      <c r="M1132" s="94">
        <f t="shared" si="125"/>
        <v>0.20505216512644728</v>
      </c>
      <c r="N1132" s="94">
        <f t="shared" si="125"/>
        <v>0.20505216512644728</v>
      </c>
      <c r="O1132" s="94">
        <f t="shared" si="125"/>
        <v>0.20505216512644728</v>
      </c>
      <c r="P1132" s="94">
        <f t="shared" si="125"/>
        <v>0.20505216512644728</v>
      </c>
      <c r="Q1132" s="94">
        <f t="shared" si="125"/>
        <v>0.20505216512644728</v>
      </c>
      <c r="R1132" s="94">
        <f t="shared" si="125"/>
        <v>0.20505216512644728</v>
      </c>
      <c r="S1132" s="93">
        <f>(1+H1132)^((5-Dashboard!$F$9)*3/12)</f>
        <v>1.0977486803118677</v>
      </c>
      <c r="T1132" s="93">
        <f t="shared" si="124"/>
        <v>1.3228444239745163</v>
      </c>
      <c r="U1132" s="93">
        <f t="shared" si="124"/>
        <v>1.5940965372359388</v>
      </c>
      <c r="V1132" s="93">
        <f t="shared" si="124"/>
        <v>1.9209694836167401</v>
      </c>
      <c r="W1132" s="93">
        <f t="shared" si="124"/>
        <v>2.3148684353741857</v>
      </c>
      <c r="X1132" s="93">
        <f t="shared" si="124"/>
        <v>2.7895372200305339</v>
      </c>
      <c r="Y1132" s="93">
        <f t="shared" si="123"/>
        <v>3.3615378666986055</v>
      </c>
      <c r="Z1132" s="93">
        <f t="shared" si="123"/>
        <v>4.0508284844196929</v>
      </c>
      <c r="AA1132" s="93">
        <f t="shared" si="123"/>
        <v>4.881459635705836</v>
      </c>
      <c r="AB1132" s="93">
        <f t="shared" si="123"/>
        <v>5.8824135029846758</v>
      </c>
      <c r="AC1132" s="95">
        <f t="shared" si="123"/>
        <v>7.0886151279407326</v>
      </c>
      <c r="AE1132" s="96"/>
    </row>
    <row r="1133" spans="3:31" ht="24.75" customHeight="1" x14ac:dyDescent="0.25">
      <c r="C1133" s="91">
        <f>ABS(E1133-Dashboard!$F$13)</f>
        <v>1.2131691345511797</v>
      </c>
      <c r="D1133" s="92">
        <f t="shared" si="122"/>
        <v>0.20515216512644727</v>
      </c>
      <c r="E1133" s="93" cm="1">
        <f t="array" ref="E1133">SUM('DRE + DCF'!$S$41/TIR!S1133,'DRE + DCF'!$U$41:$AD$41/TIR!T1133:AC1133,TIR!F1133)</f>
        <v>46.406830865448818</v>
      </c>
      <c r="F1133" s="100">
        <f>'DRE + DCF'!$AE$38*'DRE + DCF'!$AE$39*(1+G1133)/(R1133-G1133)/AC1133</f>
        <v>22.49267005045435</v>
      </c>
      <c r="G1133" s="92">
        <f>R1133*(1-'DRE + DCF'!$AE$39)</f>
        <v>0.12309129907586835</v>
      </c>
      <c r="H1133" s="94">
        <f t="shared" si="120"/>
        <v>0.20515216512644727</v>
      </c>
      <c r="I1133" s="94">
        <f t="shared" si="125"/>
        <v>0.20515216512644727</v>
      </c>
      <c r="J1133" s="94">
        <f t="shared" si="125"/>
        <v>0.20515216512644727</v>
      </c>
      <c r="K1133" s="94">
        <f t="shared" si="125"/>
        <v>0.20515216512644727</v>
      </c>
      <c r="L1133" s="94">
        <f t="shared" si="125"/>
        <v>0.20515216512644727</v>
      </c>
      <c r="M1133" s="94">
        <f t="shared" si="125"/>
        <v>0.20515216512644727</v>
      </c>
      <c r="N1133" s="94">
        <f t="shared" si="125"/>
        <v>0.20515216512644727</v>
      </c>
      <c r="O1133" s="94">
        <f t="shared" si="125"/>
        <v>0.20515216512644727</v>
      </c>
      <c r="P1133" s="94">
        <f t="shared" si="125"/>
        <v>0.20515216512644727</v>
      </c>
      <c r="Q1133" s="94">
        <f t="shared" si="125"/>
        <v>0.20515216512644727</v>
      </c>
      <c r="R1133" s="94">
        <f t="shared" si="125"/>
        <v>0.20515216512644727</v>
      </c>
      <c r="S1133" s="93">
        <f>(1+H1133)^((5-Dashboard!$F$9)*3/12)</f>
        <v>1.0977942271329573</v>
      </c>
      <c r="T1133" s="93">
        <f t="shared" si="124"/>
        <v>1.3230090896925981</v>
      </c>
      <c r="U1133" s="93">
        <f t="shared" si="124"/>
        <v>1.5944272689250045</v>
      </c>
      <c r="V1133" s="93">
        <f t="shared" si="124"/>
        <v>1.9215274752816172</v>
      </c>
      <c r="W1133" s="93">
        <f t="shared" si="124"/>
        <v>2.3157329971855964</v>
      </c>
      <c r="X1133" s="93">
        <f t="shared" si="124"/>
        <v>2.7908106354129782</v>
      </c>
      <c r="Y1133" s="93">
        <f t="shared" si="123"/>
        <v>3.3633514797258663</v>
      </c>
      <c r="Z1133" s="93">
        <f t="shared" si="123"/>
        <v>4.0533503178728676</v>
      </c>
      <c r="AA1133" s="93">
        <f t="shared" si="123"/>
        <v>4.8849039116004596</v>
      </c>
      <c r="AB1133" s="93">
        <f t="shared" si="123"/>
        <v>5.8870525254999446</v>
      </c>
      <c r="AC1133" s="95">
        <f t="shared" si="123"/>
        <v>7.0947940973193768</v>
      </c>
      <c r="AE1133" s="96"/>
    </row>
    <row r="1134" spans="3:31" ht="24.75" customHeight="1" x14ac:dyDescent="0.25">
      <c r="C1134" s="91">
        <f>ABS(E1134-Dashboard!$F$13)</f>
        <v>1.2522233068138249</v>
      </c>
      <c r="D1134" s="92">
        <f t="shared" si="122"/>
        <v>0.20525216512644726</v>
      </c>
      <c r="E1134" s="93" cm="1">
        <f t="array" ref="E1134">SUM('DRE + DCF'!$S$41/TIR!S1134,'DRE + DCF'!$U$41:$AD$41/TIR!T1134:AC1134,TIR!F1134)</f>
        <v>46.367776693186173</v>
      </c>
      <c r="F1134" s="100">
        <f>'DRE + DCF'!$AE$38*'DRE + DCF'!$AE$39*(1+G1134)/(R1134-G1134)/AC1134</f>
        <v>22.463333455185534</v>
      </c>
      <c r="G1134" s="92">
        <f>R1134*(1-'DRE + DCF'!$AE$39)</f>
        <v>0.12315129907586835</v>
      </c>
      <c r="H1134" s="94">
        <f t="shared" si="120"/>
        <v>0.20525216512644726</v>
      </c>
      <c r="I1134" s="94">
        <f t="shared" si="125"/>
        <v>0.20525216512644726</v>
      </c>
      <c r="J1134" s="94">
        <f t="shared" si="125"/>
        <v>0.20525216512644726</v>
      </c>
      <c r="K1134" s="94">
        <f t="shared" si="125"/>
        <v>0.20525216512644726</v>
      </c>
      <c r="L1134" s="94">
        <f t="shared" si="125"/>
        <v>0.20525216512644726</v>
      </c>
      <c r="M1134" s="94">
        <f t="shared" si="125"/>
        <v>0.20525216512644726</v>
      </c>
      <c r="N1134" s="94">
        <f t="shared" si="125"/>
        <v>0.20525216512644726</v>
      </c>
      <c r="O1134" s="94">
        <f t="shared" si="125"/>
        <v>0.20525216512644726</v>
      </c>
      <c r="P1134" s="94">
        <f t="shared" si="125"/>
        <v>0.20525216512644726</v>
      </c>
      <c r="Q1134" s="94">
        <f t="shared" si="125"/>
        <v>0.20525216512644726</v>
      </c>
      <c r="R1134" s="94">
        <f t="shared" si="125"/>
        <v>0.20525216512644726</v>
      </c>
      <c r="S1134" s="93">
        <f>(1+H1134)^((5-Dashboard!$F$9)*3/12)</f>
        <v>1.0978397720644153</v>
      </c>
      <c r="T1134" s="93">
        <f t="shared" si="124"/>
        <v>1.3231737622425619</v>
      </c>
      <c r="U1134" s="93">
        <f t="shared" si="124"/>
        <v>1.5947580417813545</v>
      </c>
      <c r="V1134" s="93">
        <f t="shared" si="124"/>
        <v>1.9220855827097907</v>
      </c>
      <c r="W1134" s="93">
        <f t="shared" si="124"/>
        <v>2.3165978101193039</v>
      </c>
      <c r="X1134" s="93">
        <f t="shared" si="124"/>
        <v>2.7920845263734773</v>
      </c>
      <c r="Y1134" s="93">
        <f t="shared" si="123"/>
        <v>3.365165920627684</v>
      </c>
      <c r="Z1134" s="93">
        <f t="shared" si="123"/>
        <v>4.0558735118462499</v>
      </c>
      <c r="AA1134" s="93">
        <f t="shared" si="123"/>
        <v>4.8883503316316999</v>
      </c>
      <c r="AB1134" s="93">
        <f t="shared" si="123"/>
        <v>5.8916948210956921</v>
      </c>
      <c r="AC1134" s="95">
        <f t="shared" si="123"/>
        <v>7.1009779393898587</v>
      </c>
      <c r="AE1134" s="96"/>
    </row>
    <row r="1135" spans="3:31" ht="24.75" customHeight="1" x14ac:dyDescent="0.25">
      <c r="C1135" s="91">
        <f>ABS(E1135-Dashboard!$F$13)</f>
        <v>1.2912260356845877</v>
      </c>
      <c r="D1135" s="92">
        <f t="shared" si="122"/>
        <v>0.20535216512644724</v>
      </c>
      <c r="E1135" s="93" cm="1">
        <f t="array" ref="E1135">SUM('DRE + DCF'!$S$41/TIR!S1135,'DRE + DCF'!$U$41:$AD$41/TIR!T1135:AC1135,TIR!F1135)</f>
        <v>46.32877396431541</v>
      </c>
      <c r="F1135" s="100">
        <f>'DRE + DCF'!$AE$38*'DRE + DCF'!$AE$39*(1+G1135)/(R1135-G1135)/AC1135</f>
        <v>22.434042005581851</v>
      </c>
      <c r="G1135" s="92">
        <f>R1135*(1-'DRE + DCF'!$AE$39)</f>
        <v>0.12321129907586834</v>
      </c>
      <c r="H1135" s="94">
        <f t="shared" si="120"/>
        <v>0.20535216512644724</v>
      </c>
      <c r="I1135" s="94">
        <f t="shared" si="125"/>
        <v>0.20535216512644724</v>
      </c>
      <c r="J1135" s="94">
        <f t="shared" si="125"/>
        <v>0.20535216512644724</v>
      </c>
      <c r="K1135" s="94">
        <f t="shared" si="125"/>
        <v>0.20535216512644724</v>
      </c>
      <c r="L1135" s="94">
        <f t="shared" si="125"/>
        <v>0.20535216512644724</v>
      </c>
      <c r="M1135" s="94">
        <f t="shared" si="125"/>
        <v>0.20535216512644724</v>
      </c>
      <c r="N1135" s="94">
        <f t="shared" si="125"/>
        <v>0.20535216512644724</v>
      </c>
      <c r="O1135" s="94">
        <f t="shared" si="125"/>
        <v>0.20535216512644724</v>
      </c>
      <c r="P1135" s="94">
        <f t="shared" si="125"/>
        <v>0.20535216512644724</v>
      </c>
      <c r="Q1135" s="94">
        <f t="shared" si="125"/>
        <v>0.20535216512644724</v>
      </c>
      <c r="R1135" s="94">
        <f t="shared" si="125"/>
        <v>0.20535216512644724</v>
      </c>
      <c r="S1135" s="93">
        <f>(1+H1135)^((5-Dashboard!$F$9)*3/12)</f>
        <v>1.0978853151064765</v>
      </c>
      <c r="T1135" s="93">
        <f t="shared" si="124"/>
        <v>1.3233384416241232</v>
      </c>
      <c r="U1135" s="93">
        <f t="shared" si="124"/>
        <v>1.5950888558066953</v>
      </c>
      <c r="V1135" s="93">
        <f t="shared" si="124"/>
        <v>1.9226438059156674</v>
      </c>
      <c r="W1135" s="93">
        <f t="shared" si="124"/>
        <v>2.3174628742274024</v>
      </c>
      <c r="X1135" s="93">
        <f t="shared" si="124"/>
        <v>2.7933588930501587</v>
      </c>
      <c r="Y1135" s="93">
        <f t="shared" si="123"/>
        <v>3.3669811897132247</v>
      </c>
      <c r="Z1135" s="93">
        <f t="shared" si="123"/>
        <v>4.0583980669608559</v>
      </c>
      <c r="AA1135" s="93">
        <f t="shared" si="123"/>
        <v>4.8917988969562556</v>
      </c>
      <c r="AB1135" s="93">
        <f t="shared" si="123"/>
        <v>5.8963403918093888</v>
      </c>
      <c r="AC1135" s="95">
        <f t="shared" si="123"/>
        <v>7.1071666575899703</v>
      </c>
      <c r="AE1135" s="96"/>
    </row>
    <row r="1136" spans="3:31" ht="24.75" customHeight="1" x14ac:dyDescent="0.25">
      <c r="C1136" s="91">
        <f>ABS(E1136-Dashboard!$F$13)</f>
        <v>1.3301774085330891</v>
      </c>
      <c r="D1136" s="92">
        <f t="shared" si="122"/>
        <v>0.20545216512644723</v>
      </c>
      <c r="E1136" s="93" cm="1">
        <f t="array" ref="E1136">SUM('DRE + DCF'!$S$41/TIR!S1136,'DRE + DCF'!$U$41:$AD$41/TIR!T1136:AC1136,TIR!F1136)</f>
        <v>46.289822591466908</v>
      </c>
      <c r="F1136" s="100">
        <f>'DRE + DCF'!$AE$38*'DRE + DCF'!$AE$39*(1+G1136)/(R1136-G1136)/AC1136</f>
        <v>22.404795619373203</v>
      </c>
      <c r="G1136" s="92">
        <f>R1136*(1-'DRE + DCF'!$AE$39)</f>
        <v>0.12327129907586834</v>
      </c>
      <c r="H1136" s="94">
        <f t="shared" si="120"/>
        <v>0.20545216512644723</v>
      </c>
      <c r="I1136" s="94">
        <f t="shared" si="125"/>
        <v>0.20545216512644723</v>
      </c>
      <c r="J1136" s="94">
        <f t="shared" si="125"/>
        <v>0.20545216512644723</v>
      </c>
      <c r="K1136" s="94">
        <f t="shared" si="125"/>
        <v>0.20545216512644723</v>
      </c>
      <c r="L1136" s="94">
        <f t="shared" si="125"/>
        <v>0.20545216512644723</v>
      </c>
      <c r="M1136" s="94">
        <f t="shared" si="125"/>
        <v>0.20545216512644723</v>
      </c>
      <c r="N1136" s="94">
        <f t="shared" si="125"/>
        <v>0.20545216512644723</v>
      </c>
      <c r="O1136" s="94">
        <f t="shared" si="125"/>
        <v>0.20545216512644723</v>
      </c>
      <c r="P1136" s="94">
        <f t="shared" si="125"/>
        <v>0.20545216512644723</v>
      </c>
      <c r="Q1136" s="94">
        <f t="shared" si="125"/>
        <v>0.20545216512644723</v>
      </c>
      <c r="R1136" s="94">
        <f t="shared" si="125"/>
        <v>0.20545216512644723</v>
      </c>
      <c r="S1136" s="93">
        <f>(1+H1136)^((5-Dashboard!$F$9)*3/12)</f>
        <v>1.0979308562593764</v>
      </c>
      <c r="T1136" s="93">
        <f t="shared" si="124"/>
        <v>1.3235031278369993</v>
      </c>
      <c r="U1136" s="93">
        <f t="shared" si="124"/>
        <v>1.5954197110027357</v>
      </c>
      <c r="V1136" s="93">
        <f t="shared" si="124"/>
        <v>1.9232021449136583</v>
      </c>
      <c r="W1136" s="93">
        <f t="shared" si="124"/>
        <v>2.3183281895619965</v>
      </c>
      <c r="X1136" s="93">
        <f t="shared" si="124"/>
        <v>2.794633735581185</v>
      </c>
      <c r="Y1136" s="93">
        <f t="shared" si="123"/>
        <v>3.3687972872917507</v>
      </c>
      <c r="Z1136" s="93">
        <f t="shared" si="123"/>
        <v>4.0609239838379425</v>
      </c>
      <c r="AA1136" s="93">
        <f t="shared" si="123"/>
        <v>4.8952496087313655</v>
      </c>
      <c r="AB1136" s="93">
        <f t="shared" si="123"/>
        <v>5.9009892396796175</v>
      </c>
      <c r="AC1136" s="95">
        <f t="shared" si="123"/>
        <v>7.1133602553596624</v>
      </c>
      <c r="AE1136" s="96"/>
    </row>
    <row r="1137" spans="3:31" ht="24.75" customHeight="1" x14ac:dyDescent="0.25">
      <c r="C1137" s="91">
        <f>ABS(E1137-Dashboard!$F$13)</f>
        <v>1.3690775125464825</v>
      </c>
      <c r="D1137" s="92">
        <f t="shared" si="122"/>
        <v>0.20555216512644722</v>
      </c>
      <c r="E1137" s="93" cm="1">
        <f t="array" ref="E1137">SUM('DRE + DCF'!$S$41/TIR!S1137,'DRE + DCF'!$U$41:$AD$41/TIR!T1137:AC1137,TIR!F1137)</f>
        <v>46.250922487453515</v>
      </c>
      <c r="F1137" s="100">
        <f>'DRE + DCF'!$AE$38*'DRE + DCF'!$AE$39*(1+G1137)/(R1137-G1137)/AC1137</f>
        <v>22.375594214467103</v>
      </c>
      <c r="G1137" s="92">
        <f>R1137*(1-'DRE + DCF'!$AE$39)</f>
        <v>0.12333129907586833</v>
      </c>
      <c r="H1137" s="94">
        <f t="shared" si="120"/>
        <v>0.20555216512644722</v>
      </c>
      <c r="I1137" s="94">
        <f t="shared" si="125"/>
        <v>0.20555216512644722</v>
      </c>
      <c r="J1137" s="94">
        <f t="shared" si="125"/>
        <v>0.20555216512644722</v>
      </c>
      <c r="K1137" s="94">
        <f t="shared" si="125"/>
        <v>0.20555216512644722</v>
      </c>
      <c r="L1137" s="94">
        <f t="shared" si="125"/>
        <v>0.20555216512644722</v>
      </c>
      <c r="M1137" s="94">
        <f t="shared" si="125"/>
        <v>0.20555216512644722</v>
      </c>
      <c r="N1137" s="94">
        <f t="shared" si="125"/>
        <v>0.20555216512644722</v>
      </c>
      <c r="O1137" s="94">
        <f t="shared" si="125"/>
        <v>0.20555216512644722</v>
      </c>
      <c r="P1137" s="94">
        <f t="shared" si="125"/>
        <v>0.20555216512644722</v>
      </c>
      <c r="Q1137" s="94">
        <f t="shared" si="125"/>
        <v>0.20555216512644722</v>
      </c>
      <c r="R1137" s="94">
        <f t="shared" si="125"/>
        <v>0.20555216512644722</v>
      </c>
      <c r="S1137" s="93">
        <f>(1+H1137)^((5-Dashboard!$F$9)*3/12)</f>
        <v>1.0979763955233497</v>
      </c>
      <c r="T1137" s="93">
        <f t="shared" si="124"/>
        <v>1.3236678208809065</v>
      </c>
      <c r="U1137" s="93">
        <f t="shared" si="124"/>
        <v>1.5957506073711831</v>
      </c>
      <c r="V1137" s="93">
        <f t="shared" si="124"/>
        <v>1.9237605997181728</v>
      </c>
      <c r="W1137" s="93">
        <f t="shared" si="124"/>
        <v>2.3191937561751956</v>
      </c>
      <c r="X1137" s="93">
        <f t="shared" si="124"/>
        <v>2.7959090541047447</v>
      </c>
      <c r="Y1137" s="93">
        <f t="shared" si="123"/>
        <v>3.3706142136726118</v>
      </c>
      <c r="Z1137" s="93">
        <f t="shared" si="123"/>
        <v>4.0634512630989947</v>
      </c>
      <c r="AA1137" s="93">
        <f t="shared" si="123"/>
        <v>4.8987024681147897</v>
      </c>
      <c r="AB1137" s="93">
        <f t="shared" si="123"/>
        <v>5.905641366746055</v>
      </c>
      <c r="AC1137" s="95">
        <f t="shared" si="123"/>
        <v>7.1195587361410171</v>
      </c>
      <c r="AE1137" s="96"/>
    </row>
    <row r="1138" spans="3:31" ht="24.75" customHeight="1" x14ac:dyDescent="0.25">
      <c r="C1138" s="91">
        <f>ABS(E1138-Dashboard!$F$13)</f>
        <v>1.4079264347299798</v>
      </c>
      <c r="D1138" s="92">
        <f t="shared" si="122"/>
        <v>0.20565216512644721</v>
      </c>
      <c r="E1138" s="93" cm="1">
        <f t="array" ref="E1138">SUM('DRE + DCF'!$S$41/TIR!S1138,'DRE + DCF'!$U$41:$AD$41/TIR!T1138:AC1138,TIR!F1138)</f>
        <v>46.212073565270018</v>
      </c>
      <c r="F1138" s="100">
        <f>'DRE + DCF'!$AE$38*'DRE + DCF'!$AE$39*(1+G1138)/(R1138-G1138)/AC1138</f>
        <v>22.346437708948251</v>
      </c>
      <c r="G1138" s="92">
        <f>R1138*(1-'DRE + DCF'!$AE$39)</f>
        <v>0.12339129907586832</v>
      </c>
      <c r="H1138" s="94">
        <f t="shared" si="120"/>
        <v>0.20565216512644721</v>
      </c>
      <c r="I1138" s="94">
        <f t="shared" si="125"/>
        <v>0.20565216512644721</v>
      </c>
      <c r="J1138" s="94">
        <f t="shared" si="125"/>
        <v>0.20565216512644721</v>
      </c>
      <c r="K1138" s="94">
        <f t="shared" si="125"/>
        <v>0.20565216512644721</v>
      </c>
      <c r="L1138" s="94">
        <f t="shared" si="125"/>
        <v>0.20565216512644721</v>
      </c>
      <c r="M1138" s="94">
        <f t="shared" si="125"/>
        <v>0.20565216512644721</v>
      </c>
      <c r="N1138" s="94">
        <f t="shared" si="125"/>
        <v>0.20565216512644721</v>
      </c>
      <c r="O1138" s="94">
        <f t="shared" si="125"/>
        <v>0.20565216512644721</v>
      </c>
      <c r="P1138" s="94">
        <f t="shared" si="125"/>
        <v>0.20565216512644721</v>
      </c>
      <c r="Q1138" s="94">
        <f t="shared" si="125"/>
        <v>0.20565216512644721</v>
      </c>
      <c r="R1138" s="94">
        <f t="shared" si="125"/>
        <v>0.20565216512644721</v>
      </c>
      <c r="S1138" s="93">
        <f>(1+H1138)^((5-Dashboard!$F$9)*3/12)</f>
        <v>1.0980219328986316</v>
      </c>
      <c r="T1138" s="93">
        <f t="shared" si="124"/>
        <v>1.3238325207555617</v>
      </c>
      <c r="U1138" s="93">
        <f t="shared" si="124"/>
        <v>1.5960815449137451</v>
      </c>
      <c r="V1138" s="93">
        <f t="shared" si="124"/>
        <v>1.9243191703436215</v>
      </c>
      <c r="W1138" s="93">
        <f t="shared" si="124"/>
        <v>2.3200595741191159</v>
      </c>
      <c r="X1138" s="93">
        <f t="shared" si="124"/>
        <v>2.7971848487590547</v>
      </c>
      <c r="Y1138" s="93">
        <f t="shared" si="123"/>
        <v>3.3724319691652478</v>
      </c>
      <c r="Z1138" s="93">
        <f t="shared" si="123"/>
        <v>4.0659799053657286</v>
      </c>
      <c r="AA1138" s="93">
        <f t="shared" si="123"/>
        <v>4.9021574762648177</v>
      </c>
      <c r="AB1138" s="93">
        <f t="shared" si="123"/>
        <v>5.9102967750494777</v>
      </c>
      <c r="AC1138" s="95">
        <f t="shared" si="123"/>
        <v>7.1257621033782605</v>
      </c>
      <c r="AE1138" s="96"/>
    </row>
    <row r="1139" spans="3:31" ht="24.75" customHeight="1" x14ac:dyDescent="0.25">
      <c r="C1139" s="91">
        <f>ABS(E1139-Dashboard!$F$13)</f>
        <v>1.4467242619073559</v>
      </c>
      <c r="D1139" s="92">
        <f t="shared" si="122"/>
        <v>0.2057521651264472</v>
      </c>
      <c r="E1139" s="93" cm="1">
        <f t="array" ref="E1139">SUM('DRE + DCF'!$S$41/TIR!S1139,'DRE + DCF'!$U$41:$AD$41/TIR!T1139:AC1139,TIR!F1139)</f>
        <v>46.173275738092642</v>
      </c>
      <c r="F1139" s="100">
        <f>'DRE + DCF'!$AE$38*'DRE + DCF'!$AE$39*(1+G1139)/(R1139-G1139)/AC1139</f>
        <v>22.317326021077996</v>
      </c>
      <c r="G1139" s="92">
        <f>R1139*(1-'DRE + DCF'!$AE$39)</f>
        <v>0.12345129907586831</v>
      </c>
      <c r="H1139" s="94">
        <f t="shared" ref="H1139:H1202" si="126">$D1139</f>
        <v>0.2057521651264472</v>
      </c>
      <c r="I1139" s="94">
        <f t="shared" si="125"/>
        <v>0.2057521651264472</v>
      </c>
      <c r="J1139" s="94">
        <f t="shared" si="125"/>
        <v>0.2057521651264472</v>
      </c>
      <c r="K1139" s="94">
        <f t="shared" si="125"/>
        <v>0.2057521651264472</v>
      </c>
      <c r="L1139" s="94">
        <f t="shared" si="125"/>
        <v>0.2057521651264472</v>
      </c>
      <c r="M1139" s="94">
        <f t="shared" si="125"/>
        <v>0.2057521651264472</v>
      </c>
      <c r="N1139" s="94">
        <f t="shared" si="125"/>
        <v>0.2057521651264472</v>
      </c>
      <c r="O1139" s="94">
        <f t="shared" si="125"/>
        <v>0.2057521651264472</v>
      </c>
      <c r="P1139" s="94">
        <f t="shared" si="125"/>
        <v>0.2057521651264472</v>
      </c>
      <c r="Q1139" s="94">
        <f t="shared" si="125"/>
        <v>0.2057521651264472</v>
      </c>
      <c r="R1139" s="94">
        <f t="shared" si="125"/>
        <v>0.2057521651264472</v>
      </c>
      <c r="S1139" s="93">
        <f>(1+H1139)^((5-Dashboard!$F$9)*3/12)</f>
        <v>1.0980674683854572</v>
      </c>
      <c r="T1139" s="93">
        <f t="shared" si="124"/>
        <v>1.3239972274606815</v>
      </c>
      <c r="U1139" s="93">
        <f t="shared" si="124"/>
        <v>1.5964125236321298</v>
      </c>
      <c r="V1139" s="93">
        <f t="shared" si="124"/>
        <v>1.924877856804416</v>
      </c>
      <c r="W1139" s="93">
        <f t="shared" si="124"/>
        <v>2.32092564344588</v>
      </c>
      <c r="X1139" s="93">
        <f t="shared" si="124"/>
        <v>2.7984611196823623</v>
      </c>
      <c r="Y1139" s="93">
        <f t="shared" si="123"/>
        <v>3.3742505540791896</v>
      </c>
      <c r="Z1139" s="93">
        <f t="shared" si="123"/>
        <v>4.0685099112600964</v>
      </c>
      <c r="AA1139" s="93">
        <f t="shared" si="123"/>
        <v>4.9056146343402709</v>
      </c>
      <c r="AB1139" s="93">
        <f t="shared" si="123"/>
        <v>5.9149554666317661</v>
      </c>
      <c r="AC1139" s="95">
        <f t="shared" si="123"/>
        <v>7.1319703605177667</v>
      </c>
      <c r="AE1139" s="96"/>
    </row>
    <row r="1140" spans="3:31" ht="24.75" customHeight="1" x14ac:dyDescent="0.25">
      <c r="C1140" s="91">
        <f>ABS(E1140-Dashboard!$F$13)</f>
        <v>1.4854710807212825</v>
      </c>
      <c r="D1140" s="92">
        <f t="shared" si="122"/>
        <v>0.20585216512644719</v>
      </c>
      <c r="E1140" s="93" cm="1">
        <f t="array" ref="E1140">SUM('DRE + DCF'!$S$41/TIR!S1140,'DRE + DCF'!$U$41:$AD$41/TIR!T1140:AC1140,TIR!F1140)</f>
        <v>46.134528919278715</v>
      </c>
      <c r="F1140" s="100">
        <f>'DRE + DCF'!$AE$38*'DRE + DCF'!$AE$39*(1+G1140)/(R1140-G1140)/AC1140</f>
        <v>22.288259069293982</v>
      </c>
      <c r="G1140" s="92">
        <f>R1140*(1-'DRE + DCF'!$AE$39)</f>
        <v>0.1235112990758683</v>
      </c>
      <c r="H1140" s="94">
        <f t="shared" si="126"/>
        <v>0.20585216512644719</v>
      </c>
      <c r="I1140" s="94">
        <f t="shared" si="125"/>
        <v>0.20585216512644719</v>
      </c>
      <c r="J1140" s="94">
        <f t="shared" si="125"/>
        <v>0.20585216512644719</v>
      </c>
      <c r="K1140" s="94">
        <f t="shared" si="125"/>
        <v>0.20585216512644719</v>
      </c>
      <c r="L1140" s="94">
        <f t="shared" si="125"/>
        <v>0.20585216512644719</v>
      </c>
      <c r="M1140" s="94">
        <f t="shared" si="125"/>
        <v>0.20585216512644719</v>
      </c>
      <c r="N1140" s="94">
        <f t="shared" si="125"/>
        <v>0.20585216512644719</v>
      </c>
      <c r="O1140" s="94">
        <f t="shared" si="125"/>
        <v>0.20585216512644719</v>
      </c>
      <c r="P1140" s="94">
        <f t="shared" si="125"/>
        <v>0.20585216512644719</v>
      </c>
      <c r="Q1140" s="94">
        <f t="shared" si="125"/>
        <v>0.20585216512644719</v>
      </c>
      <c r="R1140" s="94">
        <f t="shared" si="125"/>
        <v>0.20585216512644719</v>
      </c>
      <c r="S1140" s="93">
        <f>(1+H1140)^((5-Dashboard!$F$9)*3/12)</f>
        <v>1.0981130019840613</v>
      </c>
      <c r="T1140" s="93">
        <f t="shared" si="124"/>
        <v>1.3241619409959828</v>
      </c>
      <c r="U1140" s="93">
        <f t="shared" si="124"/>
        <v>1.5967435435280446</v>
      </c>
      <c r="V1140" s="93">
        <f t="shared" si="124"/>
        <v>1.9254366591149679</v>
      </c>
      <c r="W1140" s="93">
        <f t="shared" si="124"/>
        <v>2.321791964207617</v>
      </c>
      <c r="X1140" s="93">
        <f t="shared" si="124"/>
        <v>2.7997378670129414</v>
      </c>
      <c r="Y1140" s="93">
        <f t="shared" si="123"/>
        <v>3.3760699687240563</v>
      </c>
      <c r="Z1140" s="93">
        <f t="shared" si="123"/>
        <v>4.0710412814042796</v>
      </c>
      <c r="AA1140" s="93">
        <f t="shared" si="123"/>
        <v>4.9090739435004958</v>
      </c>
      <c r="AB1140" s="93">
        <f t="shared" si="123"/>
        <v>5.9196174435358984</v>
      </c>
      <c r="AC1140" s="95">
        <f t="shared" si="123"/>
        <v>7.1381835110080472</v>
      </c>
      <c r="AE1140" s="96"/>
    </row>
    <row r="1141" spans="3:31" ht="24.75" customHeight="1" x14ac:dyDescent="0.25">
      <c r="C1141" s="91">
        <f>ABS(E1141-Dashboard!$F$13)</f>
        <v>1.524166977633918</v>
      </c>
      <c r="D1141" s="92">
        <f t="shared" si="122"/>
        <v>0.20595216512644718</v>
      </c>
      <c r="E1141" s="93" cm="1">
        <f t="array" ref="E1141">SUM('DRE + DCF'!$S$41/TIR!S1141,'DRE + DCF'!$U$41:$AD$41/TIR!T1141:AC1141,TIR!F1141)</f>
        <v>46.095833022366079</v>
      </c>
      <c r="F1141" s="100">
        <f>'DRE + DCF'!$AE$38*'DRE + DCF'!$AE$39*(1+G1141)/(R1141-G1141)/AC1141</f>
        <v>22.259236772209626</v>
      </c>
      <c r="G1141" s="92">
        <f>R1141*(1-'DRE + DCF'!$AE$39)</f>
        <v>0.12357129907586831</v>
      </c>
      <c r="H1141" s="94">
        <f t="shared" si="126"/>
        <v>0.20595216512644718</v>
      </c>
      <c r="I1141" s="94">
        <f t="shared" si="125"/>
        <v>0.20595216512644718</v>
      </c>
      <c r="J1141" s="94">
        <f t="shared" si="125"/>
        <v>0.20595216512644718</v>
      </c>
      <c r="K1141" s="94">
        <f t="shared" si="125"/>
        <v>0.20595216512644718</v>
      </c>
      <c r="L1141" s="94">
        <f t="shared" si="125"/>
        <v>0.20595216512644718</v>
      </c>
      <c r="M1141" s="94">
        <f t="shared" si="125"/>
        <v>0.20595216512644718</v>
      </c>
      <c r="N1141" s="94">
        <f t="shared" si="125"/>
        <v>0.20595216512644718</v>
      </c>
      <c r="O1141" s="94">
        <f t="shared" si="125"/>
        <v>0.20595216512644718</v>
      </c>
      <c r="P1141" s="94">
        <f t="shared" si="125"/>
        <v>0.20595216512644718</v>
      </c>
      <c r="Q1141" s="94">
        <f t="shared" si="125"/>
        <v>0.20595216512644718</v>
      </c>
      <c r="R1141" s="94">
        <f t="shared" si="125"/>
        <v>0.20595216512644718</v>
      </c>
      <c r="S1141" s="93">
        <f>(1+H1141)^((5-Dashboard!$F$9)*3/12)</f>
        <v>1.0981585336946789</v>
      </c>
      <c r="T1141" s="93">
        <f t="shared" si="124"/>
        <v>1.3243266613611824</v>
      </c>
      <c r="U1141" s="93">
        <f t="shared" si="124"/>
        <v>1.5970746046031969</v>
      </c>
      <c r="V1141" s="93">
        <f t="shared" si="124"/>
        <v>1.9259955772896897</v>
      </c>
      <c r="W1141" s="93">
        <f t="shared" si="124"/>
        <v>2.3226585364564629</v>
      </c>
      <c r="X1141" s="93">
        <f t="shared" si="124"/>
        <v>2.8010150908890963</v>
      </c>
      <c r="Y1141" s="93">
        <f t="shared" si="123"/>
        <v>3.3778902134095579</v>
      </c>
      <c r="Z1141" s="93">
        <f t="shared" si="123"/>
        <v>4.0735740164206931</v>
      </c>
      <c r="AA1141" s="93">
        <f t="shared" si="123"/>
        <v>4.9125354049053715</v>
      </c>
      <c r="AB1141" s="93">
        <f t="shared" si="123"/>
        <v>5.9242827078059603</v>
      </c>
      <c r="AC1141" s="95">
        <f t="shared" si="123"/>
        <v>7.1444015582997684</v>
      </c>
      <c r="AE1141" s="96"/>
    </row>
    <row r="1142" spans="3:31" ht="24.75" customHeight="1" x14ac:dyDescent="0.25">
      <c r="C1142" s="91">
        <f>ABS(E1142-Dashboard!$F$13)</f>
        <v>1.5628120389272411</v>
      </c>
      <c r="D1142" s="92">
        <f t="shared" si="122"/>
        <v>0.20605216512644717</v>
      </c>
      <c r="E1142" s="93" cm="1">
        <f t="array" ref="E1142">SUM('DRE + DCF'!$S$41/TIR!S1142,'DRE + DCF'!$U$41:$AD$41/TIR!T1142:AC1142,TIR!F1142)</f>
        <v>46.057187961072756</v>
      </c>
      <c r="F1142" s="100">
        <f>'DRE + DCF'!$AE$38*'DRE + DCF'!$AE$39*(1+G1142)/(R1142-G1142)/AC1142</f>
        <v>22.230259048613721</v>
      </c>
      <c r="G1142" s="92">
        <f>R1142*(1-'DRE + DCF'!$AE$39)</f>
        <v>0.1236312990758683</v>
      </c>
      <c r="H1142" s="94">
        <f t="shared" si="126"/>
        <v>0.20605216512644717</v>
      </c>
      <c r="I1142" s="94">
        <f t="shared" si="125"/>
        <v>0.20605216512644717</v>
      </c>
      <c r="J1142" s="94">
        <f t="shared" si="125"/>
        <v>0.20605216512644717</v>
      </c>
      <c r="K1142" s="94">
        <f t="shared" si="125"/>
        <v>0.20605216512644717</v>
      </c>
      <c r="L1142" s="94">
        <f t="shared" si="125"/>
        <v>0.20605216512644717</v>
      </c>
      <c r="M1142" s="94">
        <f t="shared" si="125"/>
        <v>0.20605216512644717</v>
      </c>
      <c r="N1142" s="94">
        <f t="shared" si="125"/>
        <v>0.20605216512644717</v>
      </c>
      <c r="O1142" s="94">
        <f t="shared" si="125"/>
        <v>0.20605216512644717</v>
      </c>
      <c r="P1142" s="94">
        <f t="shared" si="125"/>
        <v>0.20605216512644717</v>
      </c>
      <c r="Q1142" s="94">
        <f t="shared" si="125"/>
        <v>0.20605216512644717</v>
      </c>
      <c r="R1142" s="94">
        <f t="shared" si="125"/>
        <v>0.20605216512644717</v>
      </c>
      <c r="S1142" s="93">
        <f>(1+H1142)^((5-Dashboard!$F$9)*3/12)</f>
        <v>1.0982040635175445</v>
      </c>
      <c r="T1142" s="93">
        <f t="shared" si="124"/>
        <v>1.3244913885559968</v>
      </c>
      <c r="U1142" s="93">
        <f t="shared" si="124"/>
        <v>1.5974057068592942</v>
      </c>
      <c r="V1142" s="93">
        <f t="shared" si="124"/>
        <v>1.9265546113429943</v>
      </c>
      <c r="W1142" s="93">
        <f t="shared" si="124"/>
        <v>2.3235253602445591</v>
      </c>
      <c r="X1142" s="93">
        <f t="shared" si="124"/>
        <v>2.8022927914491587</v>
      </c>
      <c r="Y1142" s="93">
        <f t="shared" si="123"/>
        <v>3.3797112884454932</v>
      </c>
      <c r="Z1142" s="93">
        <f t="shared" si="123"/>
        <v>4.0761081169319811</v>
      </c>
      <c r="AA1142" s="93">
        <f t="shared" si="123"/>
        <v>4.9159990197153007</v>
      </c>
      <c r="AB1142" s="93">
        <f t="shared" si="123"/>
        <v>5.9289512614871303</v>
      </c>
      <c r="AC1142" s="95">
        <f t="shared" si="123"/>
        <v>7.1506245058457329</v>
      </c>
      <c r="AE1142" s="96"/>
    </row>
    <row r="1143" spans="3:31" ht="24.75" customHeight="1" x14ac:dyDescent="0.25">
      <c r="C1143" s="91">
        <f>ABS(E1143-Dashboard!$F$13)</f>
        <v>1.6014063507036056</v>
      </c>
      <c r="D1143" s="92">
        <f t="shared" si="122"/>
        <v>0.20615216512644716</v>
      </c>
      <c r="E1143" s="93" cm="1">
        <f t="array" ref="E1143">SUM('DRE + DCF'!$S$41/TIR!S1143,'DRE + DCF'!$U$41:$AD$41/TIR!T1143:AC1143,TIR!F1143)</f>
        <v>46.018593649296392</v>
      </c>
      <c r="F1143" s="100">
        <f>'DRE + DCF'!$AE$38*'DRE + DCF'!$AE$39*(1+G1143)/(R1143-G1143)/AC1143</f>
        <v>22.201325817469954</v>
      </c>
      <c r="G1143" s="92">
        <f>R1143*(1-'DRE + DCF'!$AE$39)</f>
        <v>0.12369129907586829</v>
      </c>
      <c r="H1143" s="94">
        <f t="shared" si="126"/>
        <v>0.20615216512644716</v>
      </c>
      <c r="I1143" s="94">
        <f t="shared" si="125"/>
        <v>0.20615216512644716</v>
      </c>
      <c r="J1143" s="94">
        <f t="shared" si="125"/>
        <v>0.20615216512644716</v>
      </c>
      <c r="K1143" s="94">
        <f t="shared" si="125"/>
        <v>0.20615216512644716</v>
      </c>
      <c r="L1143" s="94">
        <f t="shared" si="125"/>
        <v>0.20615216512644716</v>
      </c>
      <c r="M1143" s="94">
        <f t="shared" si="125"/>
        <v>0.20615216512644716</v>
      </c>
      <c r="N1143" s="94">
        <f t="shared" si="125"/>
        <v>0.20615216512644716</v>
      </c>
      <c r="O1143" s="94">
        <f t="shared" si="125"/>
        <v>0.20615216512644716</v>
      </c>
      <c r="P1143" s="94">
        <f t="shared" si="125"/>
        <v>0.20615216512644716</v>
      </c>
      <c r="Q1143" s="94">
        <f t="shared" si="125"/>
        <v>0.20615216512644716</v>
      </c>
      <c r="R1143" s="94">
        <f t="shared" si="125"/>
        <v>0.20615216512644716</v>
      </c>
      <c r="S1143" s="93">
        <f>(1+H1143)^((5-Dashboard!$F$9)*3/12)</f>
        <v>1.0982495914528934</v>
      </c>
      <c r="T1143" s="93">
        <f t="shared" si="124"/>
        <v>1.3246561225801432</v>
      </c>
      <c r="U1143" s="93">
        <f t="shared" si="124"/>
        <v>1.597736850298044</v>
      </c>
      <c r="V1143" s="93">
        <f t="shared" si="124"/>
        <v>1.9271137612892959</v>
      </c>
      <c r="W1143" s="93">
        <f t="shared" si="124"/>
        <v>2.3243924356240555</v>
      </c>
      <c r="X1143" s="93">
        <f t="shared" si="124"/>
        <v>2.8035709688314903</v>
      </c>
      <c r="Y1143" s="93">
        <f t="shared" si="123"/>
        <v>3.381533194141753</v>
      </c>
      <c r="Z1143" s="93">
        <f t="shared" si="123"/>
        <v>4.0786435835610257</v>
      </c>
      <c r="AA1143" s="93">
        <f t="shared" si="123"/>
        <v>4.9194647890912222</v>
      </c>
      <c r="AB1143" s="93">
        <f t="shared" si="123"/>
        <v>5.9336231066256984</v>
      </c>
      <c r="AC1143" s="95">
        <f t="shared" si="123"/>
        <v>7.1568523571009015</v>
      </c>
      <c r="AE1143" s="96"/>
    </row>
    <row r="1144" spans="3:31" ht="24.75" customHeight="1" x14ac:dyDescent="0.25">
      <c r="C1144" s="91">
        <f>ABS(E1144-Dashboard!$F$13)</f>
        <v>1.6399499988860811</v>
      </c>
      <c r="D1144" s="92">
        <f t="shared" si="122"/>
        <v>0.20625216512644715</v>
      </c>
      <c r="E1144" s="93" cm="1">
        <f t="array" ref="E1144">SUM('DRE + DCF'!$S$41/TIR!S1144,'DRE + DCF'!$U$41:$AD$41/TIR!T1144:AC1144,TIR!F1144)</f>
        <v>45.980050001113916</v>
      </c>
      <c r="F1144" s="100">
        <f>'DRE + DCF'!$AE$38*'DRE + DCF'!$AE$39*(1+G1144)/(R1144-G1144)/AC1144</f>
        <v>22.172436997916506</v>
      </c>
      <c r="G1144" s="92">
        <f>R1144*(1-'DRE + DCF'!$AE$39)</f>
        <v>0.12375129907586828</v>
      </c>
      <c r="H1144" s="94">
        <f t="shared" si="126"/>
        <v>0.20625216512644715</v>
      </c>
      <c r="I1144" s="94">
        <f t="shared" si="125"/>
        <v>0.20625216512644715</v>
      </c>
      <c r="J1144" s="94">
        <f t="shared" si="125"/>
        <v>0.20625216512644715</v>
      </c>
      <c r="K1144" s="94">
        <f t="shared" si="125"/>
        <v>0.20625216512644715</v>
      </c>
      <c r="L1144" s="94">
        <f t="shared" si="125"/>
        <v>0.20625216512644715</v>
      </c>
      <c r="M1144" s="94">
        <f t="shared" si="125"/>
        <v>0.20625216512644715</v>
      </c>
      <c r="N1144" s="94">
        <f t="shared" si="125"/>
        <v>0.20625216512644715</v>
      </c>
      <c r="O1144" s="94">
        <f t="shared" si="125"/>
        <v>0.20625216512644715</v>
      </c>
      <c r="P1144" s="94">
        <f t="shared" si="125"/>
        <v>0.20625216512644715</v>
      </c>
      <c r="Q1144" s="94">
        <f t="shared" si="125"/>
        <v>0.20625216512644715</v>
      </c>
      <c r="R1144" s="94">
        <f t="shared" si="125"/>
        <v>0.20625216512644715</v>
      </c>
      <c r="S1144" s="93">
        <f>(1+H1144)^((5-Dashboard!$F$9)*3/12)</f>
        <v>1.0982951175009599</v>
      </c>
      <c r="T1144" s="93">
        <f t="shared" si="124"/>
        <v>1.3248208634333385</v>
      </c>
      <c r="U1144" s="93">
        <f t="shared" si="124"/>
        <v>1.5980680349211536</v>
      </c>
      <c r="V1144" s="93">
        <f t="shared" si="124"/>
        <v>1.927673027143008</v>
      </c>
      <c r="W1144" s="93">
        <f t="shared" si="124"/>
        <v>2.3252597626471059</v>
      </c>
      <c r="X1144" s="93">
        <f t="shared" si="124"/>
        <v>2.8048496231744799</v>
      </c>
      <c r="Y1144" s="93">
        <f t="shared" si="123"/>
        <v>3.3833559308083156</v>
      </c>
      <c r="Z1144" s="93">
        <f t="shared" si="123"/>
        <v>4.0811804169309367</v>
      </c>
      <c r="AA1144" s="93">
        <f t="shared" si="123"/>
        <v>4.922932714194598</v>
      </c>
      <c r="AB1144" s="93">
        <f t="shared" si="123"/>
        <v>5.93829824526905</v>
      </c>
      <c r="AC1144" s="95">
        <f t="shared" si="123"/>
        <v>7.1630851155223727</v>
      </c>
      <c r="AE1144" s="96"/>
    </row>
    <row r="1145" spans="3:31" ht="24.75" customHeight="1" x14ac:dyDescent="0.25">
      <c r="C1145" s="91">
        <f>ABS(E1145-Dashboard!$F$13)</f>
        <v>1.6784430692189858</v>
      </c>
      <c r="D1145" s="92">
        <f t="shared" si="122"/>
        <v>0.20635216512644713</v>
      </c>
      <c r="E1145" s="93" cm="1">
        <f t="array" ref="E1145">SUM('DRE + DCF'!$S$41/TIR!S1145,'DRE + DCF'!$U$41:$AD$41/TIR!T1145:AC1145,TIR!F1145)</f>
        <v>45.941556930781012</v>
      </c>
      <c r="F1145" s="100">
        <f>'DRE + DCF'!$AE$38*'DRE + DCF'!$AE$39*(1+G1145)/(R1145-G1145)/AC1145</f>
        <v>22.143592509265556</v>
      </c>
      <c r="G1145" s="92">
        <f>R1145*(1-'DRE + DCF'!$AE$39)</f>
        <v>0.12381129907586827</v>
      </c>
      <c r="H1145" s="94">
        <f t="shared" si="126"/>
        <v>0.20635216512644713</v>
      </c>
      <c r="I1145" s="94">
        <f t="shared" si="125"/>
        <v>0.20635216512644713</v>
      </c>
      <c r="J1145" s="94">
        <f t="shared" si="125"/>
        <v>0.20635216512644713</v>
      </c>
      <c r="K1145" s="94">
        <f t="shared" si="125"/>
        <v>0.20635216512644713</v>
      </c>
      <c r="L1145" s="94">
        <f t="shared" si="125"/>
        <v>0.20635216512644713</v>
      </c>
      <c r="M1145" s="94">
        <f t="shared" si="125"/>
        <v>0.20635216512644713</v>
      </c>
      <c r="N1145" s="94">
        <f t="shared" si="125"/>
        <v>0.20635216512644713</v>
      </c>
      <c r="O1145" s="94">
        <f t="shared" si="125"/>
        <v>0.20635216512644713</v>
      </c>
      <c r="P1145" s="94">
        <f t="shared" si="125"/>
        <v>0.20635216512644713</v>
      </c>
      <c r="Q1145" s="94">
        <f t="shared" si="125"/>
        <v>0.20635216512644713</v>
      </c>
      <c r="R1145" s="94">
        <f t="shared" si="125"/>
        <v>0.20635216512644713</v>
      </c>
      <c r="S1145" s="93">
        <f>(1+H1145)^((5-Dashboard!$F$9)*3/12)</f>
        <v>1.0983406416619788</v>
      </c>
      <c r="T1145" s="93">
        <f t="shared" si="124"/>
        <v>1.3249856111152991</v>
      </c>
      <c r="U1145" s="93">
        <f t="shared" si="124"/>
        <v>1.5983992607303297</v>
      </c>
      <c r="V1145" s="93">
        <f t="shared" si="124"/>
        <v>1.9282324089185456</v>
      </c>
      <c r="W1145" s="93">
        <f t="shared" si="124"/>
        <v>2.3261273413658721</v>
      </c>
      <c r="X1145" s="93">
        <f t="shared" si="124"/>
        <v>2.8061287546165459</v>
      </c>
      <c r="Y1145" s="93">
        <f t="shared" si="123"/>
        <v>3.3851794987552504</v>
      </c>
      <c r="Z1145" s="93">
        <f t="shared" si="123"/>
        <v>4.0837186176650571</v>
      </c>
      <c r="AA1145" s="93">
        <f t="shared" si="123"/>
        <v>4.926402796187423</v>
      </c>
      <c r="AB1145" s="93">
        <f t="shared" si="123"/>
        <v>5.9429766794656809</v>
      </c>
      <c r="AC1145" s="95">
        <f t="shared" si="123"/>
        <v>7.169322784569407</v>
      </c>
      <c r="AE1145" s="96"/>
    </row>
    <row r="1146" spans="3:31" ht="24.75" customHeight="1" x14ac:dyDescent="0.25">
      <c r="C1146" s="91">
        <f>ABS(E1146-Dashboard!$F$13)</f>
        <v>1.716885647268299</v>
      </c>
      <c r="D1146" s="92">
        <f t="shared" si="122"/>
        <v>0.20645216512644712</v>
      </c>
      <c r="E1146" s="93" cm="1">
        <f t="array" ref="E1146">SUM('DRE + DCF'!$S$41/TIR!S1146,'DRE + DCF'!$U$41:$AD$41/TIR!T1146:AC1146,TIR!F1146)</f>
        <v>45.903114352731698</v>
      </c>
      <c r="F1146" s="100">
        <f>'DRE + DCF'!$AE$38*'DRE + DCF'!$AE$39*(1+G1146)/(R1146-G1146)/AC1146</f>
        <v>22.114792271002887</v>
      </c>
      <c r="G1146" s="92">
        <f>R1146*(1-'DRE + DCF'!$AE$39)</f>
        <v>0.12387129907586827</v>
      </c>
      <c r="H1146" s="94">
        <f t="shared" si="126"/>
        <v>0.20645216512644712</v>
      </c>
      <c r="I1146" s="94">
        <f t="shared" si="125"/>
        <v>0.20645216512644712</v>
      </c>
      <c r="J1146" s="94">
        <f t="shared" si="125"/>
        <v>0.20645216512644712</v>
      </c>
      <c r="K1146" s="94">
        <f t="shared" si="125"/>
        <v>0.20645216512644712</v>
      </c>
      <c r="L1146" s="94">
        <f t="shared" si="125"/>
        <v>0.20645216512644712</v>
      </c>
      <c r="M1146" s="94">
        <f t="shared" si="125"/>
        <v>0.20645216512644712</v>
      </c>
      <c r="N1146" s="94">
        <f t="shared" si="125"/>
        <v>0.20645216512644712</v>
      </c>
      <c r="O1146" s="94">
        <f t="shared" si="125"/>
        <v>0.20645216512644712</v>
      </c>
      <c r="P1146" s="94">
        <f t="shared" si="125"/>
        <v>0.20645216512644712</v>
      </c>
      <c r="Q1146" s="94">
        <f t="shared" si="125"/>
        <v>0.20645216512644712</v>
      </c>
      <c r="R1146" s="94">
        <f t="shared" si="125"/>
        <v>0.20645216512644712</v>
      </c>
      <c r="S1146" s="93">
        <f>(1+H1146)^((5-Dashboard!$F$9)*3/12)</f>
        <v>1.0983861639361847</v>
      </c>
      <c r="T1146" s="93">
        <f t="shared" si="124"/>
        <v>1.3251503656257426</v>
      </c>
      <c r="U1146" s="93">
        <f t="shared" si="124"/>
        <v>1.5987305277272801</v>
      </c>
      <c r="V1146" s="93">
        <f t="shared" si="124"/>
        <v>1.9287919066303243</v>
      </c>
      <c r="W1146" s="93">
        <f t="shared" si="124"/>
        <v>2.3269951718325226</v>
      </c>
      <c r="X1146" s="93">
        <f t="shared" si="124"/>
        <v>2.8074083632961355</v>
      </c>
      <c r="Y1146" s="93">
        <f t="shared" si="123"/>
        <v>3.3870038982927175</v>
      </c>
      <c r="Z1146" s="93">
        <f t="shared" si="123"/>
        <v>4.0862581863869654</v>
      </c>
      <c r="AA1146" s="93">
        <f t="shared" si="123"/>
        <v>4.9298750362322235</v>
      </c>
      <c r="AB1146" s="93">
        <f t="shared" si="123"/>
        <v>5.9476584112651878</v>
      </c>
      <c r="AC1146" s="95">
        <f t="shared" si="123"/>
        <v>7.1755653677034097</v>
      </c>
      <c r="AE1146" s="96"/>
    </row>
    <row r="1147" spans="3:31" ht="24.75" customHeight="1" x14ac:dyDescent="0.25">
      <c r="C1147" s="91">
        <f>ABS(E1147-Dashboard!$F$13)</f>
        <v>1.7552778184221509</v>
      </c>
      <c r="D1147" s="92">
        <f t="shared" si="122"/>
        <v>0.20655216512644711</v>
      </c>
      <c r="E1147" s="93" cm="1">
        <f t="array" ref="E1147">SUM('DRE + DCF'!$S$41/TIR!S1147,'DRE + DCF'!$U$41:$AD$41/TIR!T1147:AC1147,TIR!F1147)</f>
        <v>45.864722181577847</v>
      </c>
      <c r="F1147" s="100">
        <f>'DRE + DCF'!$AE$38*'DRE + DCF'!$AE$39*(1+G1147)/(R1147-G1147)/AC1147</f>
        <v>22.086036202787383</v>
      </c>
      <c r="G1147" s="92">
        <f>R1147*(1-'DRE + DCF'!$AE$39)</f>
        <v>0.12393129907586826</v>
      </c>
      <c r="H1147" s="94">
        <f t="shared" si="126"/>
        <v>0.20655216512644711</v>
      </c>
      <c r="I1147" s="94">
        <f t="shared" si="125"/>
        <v>0.20655216512644711</v>
      </c>
      <c r="J1147" s="94">
        <f t="shared" si="125"/>
        <v>0.20655216512644711</v>
      </c>
      <c r="K1147" s="94">
        <f t="shared" si="125"/>
        <v>0.20655216512644711</v>
      </c>
      <c r="L1147" s="94">
        <f t="shared" ref="I1147:R1172" si="127">$D1147</f>
        <v>0.20655216512644711</v>
      </c>
      <c r="M1147" s="94">
        <f t="shared" si="127"/>
        <v>0.20655216512644711</v>
      </c>
      <c r="N1147" s="94">
        <f t="shared" si="127"/>
        <v>0.20655216512644711</v>
      </c>
      <c r="O1147" s="94">
        <f t="shared" si="127"/>
        <v>0.20655216512644711</v>
      </c>
      <c r="P1147" s="94">
        <f t="shared" si="127"/>
        <v>0.20655216512644711</v>
      </c>
      <c r="Q1147" s="94">
        <f t="shared" si="127"/>
        <v>0.20655216512644711</v>
      </c>
      <c r="R1147" s="94">
        <f t="shared" si="127"/>
        <v>0.20655216512644711</v>
      </c>
      <c r="S1147" s="93">
        <f>(1+H1147)^((5-Dashboard!$F$9)*3/12)</f>
        <v>1.0984316843238122</v>
      </c>
      <c r="T1147" s="93">
        <f t="shared" si="124"/>
        <v>1.3253151269643857</v>
      </c>
      <c r="U1147" s="93">
        <f t="shared" si="124"/>
        <v>1.5990618359137116</v>
      </c>
      <c r="V1147" s="93">
        <f t="shared" si="124"/>
        <v>1.9293515202927602</v>
      </c>
      <c r="W1147" s="93">
        <f t="shared" si="124"/>
        <v>2.3278632540992321</v>
      </c>
      <c r="X1147" s="93">
        <f t="shared" si="124"/>
        <v>2.8086884493517252</v>
      </c>
      <c r="Y1147" s="93">
        <f t="shared" si="123"/>
        <v>3.3888291297309672</v>
      </c>
      <c r="Z1147" s="93">
        <f t="shared" si="123"/>
        <v>4.0887991237204719</v>
      </c>
      <c r="AA1147" s="93">
        <f t="shared" si="123"/>
        <v>4.9333494354920546</v>
      </c>
      <c r="AB1147" s="93">
        <f t="shared" si="123"/>
        <v>5.9523434427182735</v>
      </c>
      <c r="AC1147" s="95">
        <f t="shared" si="123"/>
        <v>7.1818128683879427</v>
      </c>
      <c r="AE1147" s="96"/>
    </row>
    <row r="1148" spans="3:31" ht="24.75" customHeight="1" x14ac:dyDescent="0.25">
      <c r="C1148" s="91">
        <f>ABS(E1148-Dashboard!$F$13)</f>
        <v>1.79361966789115</v>
      </c>
      <c r="D1148" s="92">
        <f t="shared" si="122"/>
        <v>0.2066521651264471</v>
      </c>
      <c r="E1148" s="93" cm="1">
        <f t="array" ref="E1148">SUM('DRE + DCF'!$S$41/TIR!S1148,'DRE + DCF'!$U$41:$AD$41/TIR!T1148:AC1148,TIR!F1148)</f>
        <v>45.826380332108847</v>
      </c>
      <c r="F1148" s="100">
        <f>'DRE + DCF'!$AE$38*'DRE + DCF'!$AE$39*(1+G1148)/(R1148-G1148)/AC1148</f>
        <v>22.057324224450703</v>
      </c>
      <c r="G1148" s="92">
        <f>R1148*(1-'DRE + DCF'!$AE$39)</f>
        <v>0.12399129907586826</v>
      </c>
      <c r="H1148" s="94">
        <f t="shared" si="126"/>
        <v>0.2066521651264471</v>
      </c>
      <c r="I1148" s="94">
        <f t="shared" si="127"/>
        <v>0.2066521651264471</v>
      </c>
      <c r="J1148" s="94">
        <f t="shared" si="127"/>
        <v>0.2066521651264471</v>
      </c>
      <c r="K1148" s="94">
        <f t="shared" si="127"/>
        <v>0.2066521651264471</v>
      </c>
      <c r="L1148" s="94">
        <f t="shared" si="127"/>
        <v>0.2066521651264471</v>
      </c>
      <c r="M1148" s="94">
        <f t="shared" si="127"/>
        <v>0.2066521651264471</v>
      </c>
      <c r="N1148" s="94">
        <f t="shared" si="127"/>
        <v>0.2066521651264471</v>
      </c>
      <c r="O1148" s="94">
        <f t="shared" si="127"/>
        <v>0.2066521651264471</v>
      </c>
      <c r="P1148" s="94">
        <f t="shared" si="127"/>
        <v>0.2066521651264471</v>
      </c>
      <c r="Q1148" s="94">
        <f t="shared" si="127"/>
        <v>0.2066521651264471</v>
      </c>
      <c r="R1148" s="94">
        <f t="shared" si="127"/>
        <v>0.2066521651264471</v>
      </c>
      <c r="S1148" s="93">
        <f>(1+H1148)^((5-Dashboard!$F$9)*3/12)</f>
        <v>1.098477202825096</v>
      </c>
      <c r="T1148" s="93">
        <f t="shared" si="124"/>
        <v>1.3254798951309454</v>
      </c>
      <c r="U1148" s="93">
        <f t="shared" si="124"/>
        <v>1.5993931852913312</v>
      </c>
      <c r="V1148" s="93">
        <f t="shared" si="124"/>
        <v>1.9299112499202695</v>
      </c>
      <c r="W1148" s="93">
        <f t="shared" si="124"/>
        <v>2.3287315882181807</v>
      </c>
      <c r="X1148" s="93">
        <f t="shared" si="124"/>
        <v>2.8099690129218176</v>
      </c>
      <c r="Y1148" s="93">
        <f t="shared" si="123"/>
        <v>3.3906551933803364</v>
      </c>
      <c r="Z1148" s="93">
        <f t="shared" si="123"/>
        <v>4.0913414302896145</v>
      </c>
      <c r="AA1148" s="93">
        <f t="shared" si="123"/>
        <v>4.9368259951304978</v>
      </c>
      <c r="AB1148" s="93">
        <f t="shared" si="123"/>
        <v>5.9570317758767413</v>
      </c>
      <c r="AC1148" s="95">
        <f t="shared" si="123"/>
        <v>7.1880652900887139</v>
      </c>
      <c r="AE1148" s="96"/>
    </row>
    <row r="1149" spans="3:31" ht="24.75" customHeight="1" x14ac:dyDescent="0.25">
      <c r="C1149" s="91">
        <f>ABS(E1149-Dashboard!$F$13)</f>
        <v>1.8319112807089724</v>
      </c>
      <c r="D1149" s="92">
        <f t="shared" si="122"/>
        <v>0.20675216512644709</v>
      </c>
      <c r="E1149" s="93" cm="1">
        <f t="array" ref="E1149">SUM('DRE + DCF'!$S$41/TIR!S1149,'DRE + DCF'!$U$41:$AD$41/TIR!T1149:AC1149,TIR!F1149)</f>
        <v>45.788088719291025</v>
      </c>
      <c r="F1149" s="100">
        <f>'DRE + DCF'!$AE$38*'DRE + DCF'!$AE$39*(1+G1149)/(R1149-G1149)/AC1149</f>
        <v>22.028656255996694</v>
      </c>
      <c r="G1149" s="92">
        <f>R1149*(1-'DRE + DCF'!$AE$39)</f>
        <v>0.12405129907586825</v>
      </c>
      <c r="H1149" s="94">
        <f t="shared" si="126"/>
        <v>0.20675216512644709</v>
      </c>
      <c r="I1149" s="94">
        <f t="shared" si="127"/>
        <v>0.20675216512644709</v>
      </c>
      <c r="J1149" s="94">
        <f t="shared" si="127"/>
        <v>0.20675216512644709</v>
      </c>
      <c r="K1149" s="94">
        <f t="shared" si="127"/>
        <v>0.20675216512644709</v>
      </c>
      <c r="L1149" s="94">
        <f t="shared" si="127"/>
        <v>0.20675216512644709</v>
      </c>
      <c r="M1149" s="94">
        <f t="shared" si="127"/>
        <v>0.20675216512644709</v>
      </c>
      <c r="N1149" s="94">
        <f t="shared" si="127"/>
        <v>0.20675216512644709</v>
      </c>
      <c r="O1149" s="94">
        <f t="shared" si="127"/>
        <v>0.20675216512644709</v>
      </c>
      <c r="P1149" s="94">
        <f t="shared" si="127"/>
        <v>0.20675216512644709</v>
      </c>
      <c r="Q1149" s="94">
        <f t="shared" si="127"/>
        <v>0.20675216512644709</v>
      </c>
      <c r="R1149" s="94">
        <f t="shared" si="127"/>
        <v>0.20675216512644709</v>
      </c>
      <c r="S1149" s="93">
        <f>(1+H1149)^((5-Dashboard!$F$9)*3/12)</f>
        <v>1.0985227194402705</v>
      </c>
      <c r="T1149" s="93">
        <f t="shared" si="124"/>
        <v>1.325644670125139</v>
      </c>
      <c r="U1149" s="93">
        <f t="shared" si="124"/>
        <v>1.5997245758618461</v>
      </c>
      <c r="V1149" s="93">
        <f t="shared" si="124"/>
        <v>1.9304710955272699</v>
      </c>
      <c r="W1149" s="93">
        <f t="shared" si="124"/>
        <v>2.3296001742415573</v>
      </c>
      <c r="X1149" s="93">
        <f t="shared" si="124"/>
        <v>2.8112500541449474</v>
      </c>
      <c r="Y1149" s="93">
        <f t="shared" si="123"/>
        <v>3.3924820895512569</v>
      </c>
      <c r="Z1149" s="93">
        <f t="shared" si="123"/>
        <v>4.0938851067186723</v>
      </c>
      <c r="AA1149" s="93">
        <f t="shared" si="123"/>
        <v>4.9403047163116733</v>
      </c>
      <c r="AB1149" s="93">
        <f t="shared" si="123"/>
        <v>5.9617234127935097</v>
      </c>
      <c r="AC1149" s="95">
        <f t="shared" si="123"/>
        <v>7.1943226362735988</v>
      </c>
      <c r="AE1149" s="96"/>
    </row>
    <row r="1150" spans="3:31" ht="24.75" customHeight="1" x14ac:dyDescent="0.25">
      <c r="C1150" s="91">
        <f>ABS(E1150-Dashboard!$F$13)</f>
        <v>1.8701527417326744</v>
      </c>
      <c r="D1150" s="92">
        <f t="shared" si="122"/>
        <v>0.20685216512644708</v>
      </c>
      <c r="E1150" s="93" cm="1">
        <f t="array" ref="E1150">SUM('DRE + DCF'!$S$41/TIR!S1150,'DRE + DCF'!$U$41:$AD$41/TIR!T1150:AC1150,TIR!F1150)</f>
        <v>45.749847258267323</v>
      </c>
      <c r="F1150" s="100">
        <f>'DRE + DCF'!$AE$38*'DRE + DCF'!$AE$39*(1+G1150)/(R1150-G1150)/AC1150</f>
        <v>22.000032217601106</v>
      </c>
      <c r="G1150" s="92">
        <f>R1150*(1-'DRE + DCF'!$AE$39)</f>
        <v>0.12411129907586824</v>
      </c>
      <c r="H1150" s="94">
        <f t="shared" si="126"/>
        <v>0.20685216512644708</v>
      </c>
      <c r="I1150" s="94">
        <f t="shared" si="127"/>
        <v>0.20685216512644708</v>
      </c>
      <c r="J1150" s="94">
        <f t="shared" si="127"/>
        <v>0.20685216512644708</v>
      </c>
      <c r="K1150" s="94">
        <f t="shared" si="127"/>
        <v>0.20685216512644708</v>
      </c>
      <c r="L1150" s="94">
        <f t="shared" si="127"/>
        <v>0.20685216512644708</v>
      </c>
      <c r="M1150" s="94">
        <f t="shared" si="127"/>
        <v>0.20685216512644708</v>
      </c>
      <c r="N1150" s="94">
        <f t="shared" si="127"/>
        <v>0.20685216512644708</v>
      </c>
      <c r="O1150" s="94">
        <f t="shared" si="127"/>
        <v>0.20685216512644708</v>
      </c>
      <c r="P1150" s="94">
        <f t="shared" si="127"/>
        <v>0.20685216512644708</v>
      </c>
      <c r="Q1150" s="94">
        <f t="shared" si="127"/>
        <v>0.20685216512644708</v>
      </c>
      <c r="R1150" s="94">
        <f t="shared" si="127"/>
        <v>0.20685216512644708</v>
      </c>
      <c r="S1150" s="93">
        <f>(1+H1150)^((5-Dashboard!$F$9)*3/12)</f>
        <v>1.0985682341695699</v>
      </c>
      <c r="T1150" s="93">
        <f t="shared" si="124"/>
        <v>1.3258094519466832</v>
      </c>
      <c r="U1150" s="93">
        <f t="shared" si="124"/>
        <v>1.6000560076269628</v>
      </c>
      <c r="V1150" s="93">
        <f t="shared" si="124"/>
        <v>1.9310310571281788</v>
      </c>
      <c r="W1150" s="93">
        <f t="shared" si="124"/>
        <v>2.3304690122215543</v>
      </c>
      <c r="X1150" s="93">
        <f t="shared" si="124"/>
        <v>2.8125315731596752</v>
      </c>
      <c r="Y1150" s="93">
        <f t="shared" si="123"/>
        <v>3.394309818554246</v>
      </c>
      <c r="Z1150" s="93">
        <f t="shared" si="123"/>
        <v>4.0964301536321495</v>
      </c>
      <c r="AA1150" s="93">
        <f t="shared" si="123"/>
        <v>4.9437856002002238</v>
      </c>
      <c r="AB1150" s="93">
        <f t="shared" si="123"/>
        <v>5.9664183555225918</v>
      </c>
      <c r="AC1150" s="95">
        <f t="shared" si="123"/>
        <v>7.2005849104126156</v>
      </c>
      <c r="AE1150" s="96"/>
    </row>
    <row r="1151" spans="3:31" ht="24.75" customHeight="1" x14ac:dyDescent="0.25">
      <c r="C1151" s="91">
        <f>ABS(E1151-Dashboard!$F$13)</f>
        <v>1.9083441356432118</v>
      </c>
      <c r="D1151" s="92">
        <f t="shared" si="122"/>
        <v>0.20695216512644707</v>
      </c>
      <c r="E1151" s="93" cm="1">
        <f t="array" ref="E1151">SUM('DRE + DCF'!$S$41/TIR!S1151,'DRE + DCF'!$U$41:$AD$41/TIR!T1151:AC1151,TIR!F1151)</f>
        <v>45.711655864356786</v>
      </c>
      <c r="F1151" s="100">
        <f>'DRE + DCF'!$AE$38*'DRE + DCF'!$AE$39*(1+G1151)/(R1151-G1151)/AC1151</f>
        <v>21.971452029611058</v>
      </c>
      <c r="G1151" s="92">
        <f>R1151*(1-'DRE + DCF'!$AE$39)</f>
        <v>0.12417129907586824</v>
      </c>
      <c r="H1151" s="94">
        <f t="shared" si="126"/>
        <v>0.20695216512644707</v>
      </c>
      <c r="I1151" s="94">
        <f t="shared" si="127"/>
        <v>0.20695216512644707</v>
      </c>
      <c r="J1151" s="94">
        <f t="shared" si="127"/>
        <v>0.20695216512644707</v>
      </c>
      <c r="K1151" s="94">
        <f t="shared" si="127"/>
        <v>0.20695216512644707</v>
      </c>
      <c r="L1151" s="94">
        <f t="shared" si="127"/>
        <v>0.20695216512644707</v>
      </c>
      <c r="M1151" s="94">
        <f t="shared" si="127"/>
        <v>0.20695216512644707</v>
      </c>
      <c r="N1151" s="94">
        <f t="shared" si="127"/>
        <v>0.20695216512644707</v>
      </c>
      <c r="O1151" s="94">
        <f t="shared" si="127"/>
        <v>0.20695216512644707</v>
      </c>
      <c r="P1151" s="94">
        <f t="shared" si="127"/>
        <v>0.20695216512644707</v>
      </c>
      <c r="Q1151" s="94">
        <f t="shared" si="127"/>
        <v>0.20695216512644707</v>
      </c>
      <c r="R1151" s="94">
        <f t="shared" si="127"/>
        <v>0.20695216512644707</v>
      </c>
      <c r="S1151" s="93">
        <f>(1+H1151)^((5-Dashboard!$F$9)*3/12)</f>
        <v>1.0986137470132289</v>
      </c>
      <c r="T1151" s="93">
        <f t="shared" si="124"/>
        <v>1.3259742405952952</v>
      </c>
      <c r="U1151" s="93">
        <f t="shared" si="124"/>
        <v>1.600387480588388</v>
      </c>
      <c r="V1151" s="93">
        <f t="shared" si="124"/>
        <v>1.9315911347374146</v>
      </c>
      <c r="W1151" s="93">
        <f t="shared" si="124"/>
        <v>2.3313381022103732</v>
      </c>
      <c r="X1151" s="93">
        <f t="shared" si="124"/>
        <v>2.8138135701045921</v>
      </c>
      <c r="Y1151" s="93">
        <f t="shared" si="123"/>
        <v>3.3961383806999148</v>
      </c>
      <c r="Z1151" s="93">
        <f t="shared" si="123"/>
        <v>4.0989765716547879</v>
      </c>
      <c r="AA1151" s="93">
        <f t="shared" si="123"/>
        <v>4.9472686479613275</v>
      </c>
      <c r="AB1151" s="93">
        <f t="shared" si="123"/>
        <v>5.9711166061191143</v>
      </c>
      <c r="AC1151" s="95">
        <f t="shared" si="123"/>
        <v>7.2068521159779468</v>
      </c>
      <c r="AE1151" s="96"/>
    </row>
    <row r="1152" spans="3:31" ht="24.75" customHeight="1" x14ac:dyDescent="0.25">
      <c r="C1152" s="91">
        <f>ABS(E1152-Dashboard!$F$13)</f>
        <v>1.9464855469459152</v>
      </c>
      <c r="D1152" s="92">
        <f t="shared" si="122"/>
        <v>0.20705216512644706</v>
      </c>
      <c r="E1152" s="93" cm="1">
        <f t="array" ref="E1152">SUM('DRE + DCF'!$S$41/TIR!S1152,'DRE + DCF'!$U$41:$AD$41/TIR!T1152:AC1152,TIR!F1152)</f>
        <v>45.673514453054082</v>
      </c>
      <c r="F1152" s="100">
        <f>'DRE + DCF'!$AE$38*'DRE + DCF'!$AE$39*(1+G1152)/(R1152-G1152)/AC1152</f>
        <v>21.942915612544578</v>
      </c>
      <c r="G1152" s="92">
        <f>R1152*(1-'DRE + DCF'!$AE$39)</f>
        <v>0.12423129907586823</v>
      </c>
      <c r="H1152" s="94">
        <f t="shared" si="126"/>
        <v>0.20705216512644706</v>
      </c>
      <c r="I1152" s="94">
        <f t="shared" si="127"/>
        <v>0.20705216512644706</v>
      </c>
      <c r="J1152" s="94">
        <f t="shared" si="127"/>
        <v>0.20705216512644706</v>
      </c>
      <c r="K1152" s="94">
        <f t="shared" si="127"/>
        <v>0.20705216512644706</v>
      </c>
      <c r="L1152" s="94">
        <f t="shared" si="127"/>
        <v>0.20705216512644706</v>
      </c>
      <c r="M1152" s="94">
        <f t="shared" si="127"/>
        <v>0.20705216512644706</v>
      </c>
      <c r="N1152" s="94">
        <f t="shared" si="127"/>
        <v>0.20705216512644706</v>
      </c>
      <c r="O1152" s="94">
        <f t="shared" si="127"/>
        <v>0.20705216512644706</v>
      </c>
      <c r="P1152" s="94">
        <f t="shared" si="127"/>
        <v>0.20705216512644706</v>
      </c>
      <c r="Q1152" s="94">
        <f t="shared" si="127"/>
        <v>0.20705216512644706</v>
      </c>
      <c r="R1152" s="94">
        <f t="shared" si="127"/>
        <v>0.20705216512644706</v>
      </c>
      <c r="S1152" s="93">
        <f>(1+H1152)^((5-Dashboard!$F$9)*3/12)</f>
        <v>1.0986592579714818</v>
      </c>
      <c r="T1152" s="93">
        <f t="shared" si="124"/>
        <v>1.3261390360706928</v>
      </c>
      <c r="U1152" s="93">
        <f t="shared" si="124"/>
        <v>1.6007189947478291</v>
      </c>
      <c r="V1152" s="93">
        <f t="shared" si="124"/>
        <v>1.9321513283693967</v>
      </c>
      <c r="W1152" s="93">
        <f t="shared" si="124"/>
        <v>2.332207444260221</v>
      </c>
      <c r="X1152" s="93">
        <f t="shared" si="124"/>
        <v>2.8150960451183171</v>
      </c>
      <c r="Y1152" s="93">
        <f t="shared" si="123"/>
        <v>3.3979677762989628</v>
      </c>
      <c r="Z1152" s="93">
        <f t="shared" si="123"/>
        <v>4.1015243614115615</v>
      </c>
      <c r="AA1152" s="93">
        <f t="shared" si="123"/>
        <v>4.9507538607606936</v>
      </c>
      <c r="AB1152" s="93">
        <f t="shared" si="123"/>
        <v>5.9758181666393115</v>
      </c>
      <c r="AC1152" s="95">
        <f t="shared" si="123"/>
        <v>7.213124256443936</v>
      </c>
      <c r="AE1152" s="96"/>
    </row>
    <row r="1153" spans="3:31" ht="24.75" customHeight="1" x14ac:dyDescent="0.25">
      <c r="C1153" s="91">
        <f>ABS(E1153-Dashboard!$F$13)</f>
        <v>1.984577059970789</v>
      </c>
      <c r="D1153" s="92">
        <f t="shared" si="122"/>
        <v>0.20715216512644705</v>
      </c>
      <c r="E1153" s="93" cm="1">
        <f t="array" ref="E1153">SUM('DRE + DCF'!$S$41/TIR!S1153,'DRE + DCF'!$U$41:$AD$41/TIR!T1153:AC1153,TIR!F1153)</f>
        <v>45.635422940029208</v>
      </c>
      <c r="F1153" s="100">
        <f>'DRE + DCF'!$AE$38*'DRE + DCF'!$AE$39*(1+G1153)/(R1153-G1153)/AC1153</f>
        <v>21.9144228870903</v>
      </c>
      <c r="G1153" s="92">
        <f>R1153*(1-'DRE + DCF'!$AE$39)</f>
        <v>0.12429129907586822</v>
      </c>
      <c r="H1153" s="94">
        <f t="shared" si="126"/>
        <v>0.20715216512644705</v>
      </c>
      <c r="I1153" s="94">
        <f t="shared" si="127"/>
        <v>0.20715216512644705</v>
      </c>
      <c r="J1153" s="94">
        <f t="shared" si="127"/>
        <v>0.20715216512644705</v>
      </c>
      <c r="K1153" s="94">
        <f t="shared" si="127"/>
        <v>0.20715216512644705</v>
      </c>
      <c r="L1153" s="94">
        <f t="shared" si="127"/>
        <v>0.20715216512644705</v>
      </c>
      <c r="M1153" s="94">
        <f t="shared" si="127"/>
        <v>0.20715216512644705</v>
      </c>
      <c r="N1153" s="94">
        <f t="shared" si="127"/>
        <v>0.20715216512644705</v>
      </c>
      <c r="O1153" s="94">
        <f t="shared" si="127"/>
        <v>0.20715216512644705</v>
      </c>
      <c r="P1153" s="94">
        <f t="shared" si="127"/>
        <v>0.20715216512644705</v>
      </c>
      <c r="Q1153" s="94">
        <f t="shared" si="127"/>
        <v>0.20715216512644705</v>
      </c>
      <c r="R1153" s="94">
        <f t="shared" si="127"/>
        <v>0.20715216512644705</v>
      </c>
      <c r="S1153" s="93">
        <f>(1+H1153)^((5-Dashboard!$F$9)*3/12)</f>
        <v>1.0987047670445629</v>
      </c>
      <c r="T1153" s="93">
        <f t="shared" si="124"/>
        <v>1.3263038383725927</v>
      </c>
      <c r="U1153" s="93">
        <f t="shared" si="124"/>
        <v>1.6010505501069925</v>
      </c>
      <c r="V1153" s="93">
        <f t="shared" si="124"/>
        <v>1.932711638038545</v>
      </c>
      <c r="W1153" s="93">
        <f t="shared" si="124"/>
        <v>2.3330770384233115</v>
      </c>
      <c r="X1153" s="93">
        <f t="shared" si="124"/>
        <v>2.8163789983394993</v>
      </c>
      <c r="Y1153" s="93">
        <f t="shared" si="123"/>
        <v>3.3997980056621806</v>
      </c>
      <c r="Z1153" s="93">
        <f t="shared" si="123"/>
        <v>4.1040735235276777</v>
      </c>
      <c r="AA1153" s="93">
        <f t="shared" si="123"/>
        <v>4.9542412397645625</v>
      </c>
      <c r="AB1153" s="93">
        <f t="shared" si="123"/>
        <v>5.9805230391405244</v>
      </c>
      <c r="AC1153" s="95">
        <f t="shared" si="123"/>
        <v>7.2194013352870829</v>
      </c>
      <c r="AE1153" s="96"/>
    </row>
    <row r="1154" spans="3:31" ht="24.75" customHeight="1" x14ac:dyDescent="0.25">
      <c r="C1154" s="91">
        <f>ABS(E1154-Dashboard!$F$13)</f>
        <v>2.0226187588730511</v>
      </c>
      <c r="D1154" s="92">
        <f t="shared" si="122"/>
        <v>0.20725216512644704</v>
      </c>
      <c r="E1154" s="93" cm="1">
        <f t="array" ref="E1154">SUM('DRE + DCF'!$S$41/TIR!S1154,'DRE + DCF'!$U$41:$AD$41/TIR!T1154:AC1154,TIR!F1154)</f>
        <v>45.597381241126946</v>
      </c>
      <c r="F1154" s="100">
        <f>'DRE + DCF'!$AE$38*'DRE + DCF'!$AE$39*(1+G1154)/(R1154-G1154)/AC1154</f>
        <v>21.885973774106922</v>
      </c>
      <c r="G1154" s="92">
        <f>R1154*(1-'DRE + DCF'!$AE$39)</f>
        <v>0.12435129907586821</v>
      </c>
      <c r="H1154" s="94">
        <f t="shared" si="126"/>
        <v>0.20725216512644704</v>
      </c>
      <c r="I1154" s="94">
        <f t="shared" si="127"/>
        <v>0.20725216512644704</v>
      </c>
      <c r="J1154" s="94">
        <f t="shared" si="127"/>
        <v>0.20725216512644704</v>
      </c>
      <c r="K1154" s="94">
        <f t="shared" si="127"/>
        <v>0.20725216512644704</v>
      </c>
      <c r="L1154" s="94">
        <f t="shared" si="127"/>
        <v>0.20725216512644704</v>
      </c>
      <c r="M1154" s="94">
        <f t="shared" si="127"/>
        <v>0.20725216512644704</v>
      </c>
      <c r="N1154" s="94">
        <f t="shared" si="127"/>
        <v>0.20725216512644704</v>
      </c>
      <c r="O1154" s="94">
        <f t="shared" si="127"/>
        <v>0.20725216512644704</v>
      </c>
      <c r="P1154" s="94">
        <f t="shared" si="127"/>
        <v>0.20725216512644704</v>
      </c>
      <c r="Q1154" s="94">
        <f t="shared" si="127"/>
        <v>0.20725216512644704</v>
      </c>
      <c r="R1154" s="94">
        <f t="shared" si="127"/>
        <v>0.20725216512644704</v>
      </c>
      <c r="S1154" s="93">
        <f>(1+H1154)^((5-Dashboard!$F$9)*3/12)</f>
        <v>1.0987502742327062</v>
      </c>
      <c r="T1154" s="93">
        <f t="shared" si="124"/>
        <v>1.3264686475007119</v>
      </c>
      <c r="U1154" s="93">
        <f t="shared" si="124"/>
        <v>1.6013821466675842</v>
      </c>
      <c r="V1154" s="93">
        <f t="shared" si="124"/>
        <v>1.9332720637592784</v>
      </c>
      <c r="W1154" s="93">
        <f t="shared" si="124"/>
        <v>2.3339468847518634</v>
      </c>
      <c r="X1154" s="93">
        <f t="shared" si="124"/>
        <v>2.8176624299068131</v>
      </c>
      <c r="Y1154" s="93">
        <f t="shared" si="123"/>
        <v>3.4016290691004456</v>
      </c>
      <c r="Z1154" s="93">
        <f t="shared" si="123"/>
        <v>4.1066240586285732</v>
      </c>
      <c r="AA1154" s="93">
        <f t="shared" si="123"/>
        <v>4.9577307861397024</v>
      </c>
      <c r="AB1154" s="93">
        <f t="shared" si="123"/>
        <v>5.9852312256811979</v>
      </c>
      <c r="AC1154" s="95">
        <f t="shared" si="123"/>
        <v>7.2256833559860443</v>
      </c>
      <c r="AE1154" s="96"/>
    </row>
    <row r="1155" spans="3:31" ht="24.75" customHeight="1" x14ac:dyDescent="0.25">
      <c r="C1155" s="91">
        <f>ABS(E1155-Dashboard!$F$13)</f>
        <v>2.0606107276335663</v>
      </c>
      <c r="D1155" s="92">
        <f t="shared" si="122"/>
        <v>0.20735216512644702</v>
      </c>
      <c r="E1155" s="93" cm="1">
        <f t="array" ref="E1155">SUM('DRE + DCF'!$S$41/TIR!S1155,'DRE + DCF'!$U$41:$AD$41/TIR!T1155:AC1155,TIR!F1155)</f>
        <v>45.559389272366431</v>
      </c>
      <c r="F1155" s="100">
        <f>'DRE + DCF'!$AE$38*'DRE + DCF'!$AE$39*(1+G1155)/(R1155-G1155)/AC1155</f>
        <v>21.857568194622822</v>
      </c>
      <c r="G1155" s="92">
        <f>R1155*(1-'DRE + DCF'!$AE$39)</f>
        <v>0.1244112990758682</v>
      </c>
      <c r="H1155" s="94">
        <f t="shared" si="126"/>
        <v>0.20735216512644702</v>
      </c>
      <c r="I1155" s="94">
        <f t="shared" si="127"/>
        <v>0.20735216512644702</v>
      </c>
      <c r="J1155" s="94">
        <f t="shared" si="127"/>
        <v>0.20735216512644702</v>
      </c>
      <c r="K1155" s="94">
        <f t="shared" si="127"/>
        <v>0.20735216512644702</v>
      </c>
      <c r="L1155" s="94">
        <f t="shared" si="127"/>
        <v>0.20735216512644702</v>
      </c>
      <c r="M1155" s="94">
        <f t="shared" si="127"/>
        <v>0.20735216512644702</v>
      </c>
      <c r="N1155" s="94">
        <f t="shared" si="127"/>
        <v>0.20735216512644702</v>
      </c>
      <c r="O1155" s="94">
        <f t="shared" si="127"/>
        <v>0.20735216512644702</v>
      </c>
      <c r="P1155" s="94">
        <f t="shared" si="127"/>
        <v>0.20735216512644702</v>
      </c>
      <c r="Q1155" s="94">
        <f t="shared" si="127"/>
        <v>0.20735216512644702</v>
      </c>
      <c r="R1155" s="94">
        <f t="shared" si="127"/>
        <v>0.20735216512644702</v>
      </c>
      <c r="S1155" s="93">
        <f>(1+H1155)^((5-Dashboard!$F$9)*3/12)</f>
        <v>1.098795779536146</v>
      </c>
      <c r="T1155" s="93">
        <f t="shared" si="124"/>
        <v>1.3266334634547681</v>
      </c>
      <c r="U1155" s="93">
        <f t="shared" si="124"/>
        <v>1.6017137844313114</v>
      </c>
      <c r="V1155" s="93">
        <f t="shared" si="124"/>
        <v>1.9338326055460189</v>
      </c>
      <c r="W1155" s="93">
        <f t="shared" si="124"/>
        <v>2.3348169832981043</v>
      </c>
      <c r="X1155" s="93">
        <f t="shared" si="124"/>
        <v>2.8189463399589654</v>
      </c>
      <c r="Y1155" s="93">
        <f t="shared" si="123"/>
        <v>3.40346096692473</v>
      </c>
      <c r="Z1155" s="93">
        <f t="shared" si="123"/>
        <v>4.1091759673399233</v>
      </c>
      <c r="AA1155" s="93">
        <f t="shared" si="123"/>
        <v>4.9612225010534186</v>
      </c>
      <c r="AB1155" s="93">
        <f t="shared" si="123"/>
        <v>5.9899427283208908</v>
      </c>
      <c r="AC1155" s="95">
        <f t="shared" si="123"/>
        <v>7.2319703220216445</v>
      </c>
      <c r="AE1155" s="96"/>
    </row>
    <row r="1156" spans="3:31" ht="24.75" customHeight="1" x14ac:dyDescent="0.25">
      <c r="C1156" s="91">
        <f>ABS(E1156-Dashboard!$F$13)</f>
        <v>2.0985530500592304</v>
      </c>
      <c r="D1156" s="92">
        <f t="shared" si="122"/>
        <v>0.20745216512644701</v>
      </c>
      <c r="E1156" s="93" cm="1">
        <f t="array" ref="E1156">SUM('DRE + DCF'!$S$41/TIR!S1156,'DRE + DCF'!$U$41:$AD$41/TIR!T1156:AC1156,TIR!F1156)</f>
        <v>45.521446949940767</v>
      </c>
      <c r="F1156" s="100">
        <f>'DRE + DCF'!$AE$38*'DRE + DCF'!$AE$39*(1+G1156)/(R1156-G1156)/AC1156</f>
        <v>21.829206069835603</v>
      </c>
      <c r="G1156" s="92">
        <f>R1156*(1-'DRE + DCF'!$AE$39)</f>
        <v>0.12447129907586821</v>
      </c>
      <c r="H1156" s="94">
        <f t="shared" si="126"/>
        <v>0.20745216512644701</v>
      </c>
      <c r="I1156" s="94">
        <f t="shared" si="127"/>
        <v>0.20745216512644701</v>
      </c>
      <c r="J1156" s="94">
        <f t="shared" si="127"/>
        <v>0.20745216512644701</v>
      </c>
      <c r="K1156" s="94">
        <f t="shared" si="127"/>
        <v>0.20745216512644701</v>
      </c>
      <c r="L1156" s="94">
        <f t="shared" si="127"/>
        <v>0.20745216512644701</v>
      </c>
      <c r="M1156" s="94">
        <f t="shared" si="127"/>
        <v>0.20745216512644701</v>
      </c>
      <c r="N1156" s="94">
        <f t="shared" si="127"/>
        <v>0.20745216512644701</v>
      </c>
      <c r="O1156" s="94">
        <f t="shared" si="127"/>
        <v>0.20745216512644701</v>
      </c>
      <c r="P1156" s="94">
        <f t="shared" si="127"/>
        <v>0.20745216512644701</v>
      </c>
      <c r="Q1156" s="94">
        <f t="shared" si="127"/>
        <v>0.20745216512644701</v>
      </c>
      <c r="R1156" s="94">
        <f t="shared" si="127"/>
        <v>0.20745216512644701</v>
      </c>
      <c r="S1156" s="93">
        <f>(1+H1156)^((5-Dashboard!$F$9)*3/12)</f>
        <v>1.0988412829551168</v>
      </c>
      <c r="T1156" s="93">
        <f t="shared" si="124"/>
        <v>1.3267982862344785</v>
      </c>
      <c r="U1156" s="93">
        <f t="shared" si="124"/>
        <v>1.6020454633998804</v>
      </c>
      <c r="V1156" s="93">
        <f t="shared" si="124"/>
        <v>1.9343932634131875</v>
      </c>
      <c r="W1156" s="93">
        <f t="shared" si="124"/>
        <v>2.3356873341142665</v>
      </c>
      <c r="X1156" s="93">
        <f t="shared" si="124"/>
        <v>2.8202307286346899</v>
      </c>
      <c r="Y1156" s="93">
        <f t="shared" si="123"/>
        <v>3.4052936994460934</v>
      </c>
      <c r="Z1156" s="93">
        <f t="shared" si="123"/>
        <v>4.1117292502876337</v>
      </c>
      <c r="AA1156" s="93">
        <f t="shared" si="123"/>
        <v>4.9647163856735457</v>
      </c>
      <c r="AB1156" s="93">
        <f t="shared" si="123"/>
        <v>5.9946575491202712</v>
      </c>
      <c r="AC1156" s="95">
        <f t="shared" si="123"/>
        <v>7.2382622368768716</v>
      </c>
      <c r="AE1156" s="96"/>
    </row>
    <row r="1157" spans="3:31" ht="24.75" customHeight="1" x14ac:dyDescent="0.25">
      <c r="C1157" s="91">
        <f>ABS(E1157-Dashboard!$F$13)</f>
        <v>2.1364458097834742</v>
      </c>
      <c r="D1157" s="92">
        <f t="shared" si="122"/>
        <v>0.207552165126447</v>
      </c>
      <c r="E1157" s="93" cm="1">
        <f t="array" ref="E1157">SUM('DRE + DCF'!$S$41/TIR!S1157,'DRE + DCF'!$U$41:$AD$41/TIR!T1157:AC1157,TIR!F1157)</f>
        <v>45.483554190216523</v>
      </c>
      <c r="F1157" s="100">
        <f>'DRE + DCF'!$AE$38*'DRE + DCF'!$AE$39*(1+G1157)/(R1157-G1157)/AC1157</f>
        <v>21.800887321111681</v>
      </c>
      <c r="G1157" s="92">
        <f>R1157*(1-'DRE + DCF'!$AE$39)</f>
        <v>0.1245312990758682</v>
      </c>
      <c r="H1157" s="94">
        <f t="shared" si="126"/>
        <v>0.207552165126447</v>
      </c>
      <c r="I1157" s="94">
        <f t="shared" si="127"/>
        <v>0.207552165126447</v>
      </c>
      <c r="J1157" s="94">
        <f t="shared" si="127"/>
        <v>0.207552165126447</v>
      </c>
      <c r="K1157" s="94">
        <f t="shared" si="127"/>
        <v>0.207552165126447</v>
      </c>
      <c r="L1157" s="94">
        <f t="shared" si="127"/>
        <v>0.207552165126447</v>
      </c>
      <c r="M1157" s="94">
        <f t="shared" si="127"/>
        <v>0.207552165126447</v>
      </c>
      <c r="N1157" s="94">
        <f t="shared" si="127"/>
        <v>0.207552165126447</v>
      </c>
      <c r="O1157" s="94">
        <f t="shared" si="127"/>
        <v>0.207552165126447</v>
      </c>
      <c r="P1157" s="94">
        <f t="shared" si="127"/>
        <v>0.207552165126447</v>
      </c>
      <c r="Q1157" s="94">
        <f t="shared" si="127"/>
        <v>0.207552165126447</v>
      </c>
      <c r="R1157" s="94">
        <f t="shared" si="127"/>
        <v>0.207552165126447</v>
      </c>
      <c r="S1157" s="93">
        <f>(1+H1157)^((5-Dashboard!$F$9)*3/12)</f>
        <v>1.0988867844898522</v>
      </c>
      <c r="T1157" s="93">
        <f t="shared" si="124"/>
        <v>1.3269631158395603</v>
      </c>
      <c r="U1157" s="93">
        <f t="shared" si="124"/>
        <v>1.6023771835749971</v>
      </c>
      <c r="V1157" s="93">
        <f t="shared" si="124"/>
        <v>1.9349540373752059</v>
      </c>
      <c r="W1157" s="93">
        <f t="shared" si="124"/>
        <v>2.3365579372525898</v>
      </c>
      <c r="X1157" s="93">
        <f t="shared" si="124"/>
        <v>2.8215155960727496</v>
      </c>
      <c r="Y1157" s="93">
        <f t="shared" si="123"/>
        <v>3.407127266975686</v>
      </c>
      <c r="Z1157" s="93">
        <f t="shared" si="123"/>
        <v>4.1142839080978435</v>
      </c>
      <c r="AA1157" s="93">
        <f t="shared" si="123"/>
        <v>4.9682124411684505</v>
      </c>
      <c r="AB1157" s="93">
        <f t="shared" si="123"/>
        <v>5.9993756901411128</v>
      </c>
      <c r="AC1157" s="95">
        <f t="shared" si="123"/>
        <v>7.2445591040368722</v>
      </c>
      <c r="AE1157" s="96"/>
    </row>
    <row r="1158" spans="3:31" ht="24.75" customHeight="1" x14ac:dyDescent="0.25">
      <c r="C1158" s="91">
        <f>ABS(E1158-Dashboard!$F$13)</f>
        <v>2.1742890902666119</v>
      </c>
      <c r="D1158" s="92">
        <f t="shared" si="122"/>
        <v>0.20765216512644699</v>
      </c>
      <c r="E1158" s="93" cm="1">
        <f t="array" ref="E1158">SUM('DRE + DCF'!$S$41/TIR!S1158,'DRE + DCF'!$U$41:$AD$41/TIR!T1158:AC1158,TIR!F1158)</f>
        <v>45.445710909733386</v>
      </c>
      <c r="F1158" s="100">
        <f>'DRE + DCF'!$AE$38*'DRE + DCF'!$AE$39*(1+G1158)/(R1158-G1158)/AC1158</f>
        <v>21.77261186998587</v>
      </c>
      <c r="G1158" s="92">
        <f>R1158*(1-'DRE + DCF'!$AE$39)</f>
        <v>0.12459129907586819</v>
      </c>
      <c r="H1158" s="94">
        <f t="shared" si="126"/>
        <v>0.20765216512644699</v>
      </c>
      <c r="I1158" s="94">
        <f t="shared" si="127"/>
        <v>0.20765216512644699</v>
      </c>
      <c r="J1158" s="94">
        <f t="shared" si="127"/>
        <v>0.20765216512644699</v>
      </c>
      <c r="K1158" s="94">
        <f t="shared" si="127"/>
        <v>0.20765216512644699</v>
      </c>
      <c r="L1158" s="94">
        <f t="shared" si="127"/>
        <v>0.20765216512644699</v>
      </c>
      <c r="M1158" s="94">
        <f t="shared" si="127"/>
        <v>0.20765216512644699</v>
      </c>
      <c r="N1158" s="94">
        <f t="shared" si="127"/>
        <v>0.20765216512644699</v>
      </c>
      <c r="O1158" s="94">
        <f t="shared" si="127"/>
        <v>0.20765216512644699</v>
      </c>
      <c r="P1158" s="94">
        <f t="shared" si="127"/>
        <v>0.20765216512644699</v>
      </c>
      <c r="Q1158" s="94">
        <f t="shared" si="127"/>
        <v>0.20765216512644699</v>
      </c>
      <c r="R1158" s="94">
        <f t="shared" si="127"/>
        <v>0.20765216512644699</v>
      </c>
      <c r="S1158" s="93">
        <f>(1+H1158)^((5-Dashboard!$F$9)*3/12)</f>
        <v>1.0989322841405866</v>
      </c>
      <c r="T1158" s="93">
        <f t="shared" si="124"/>
        <v>1.3271279522697312</v>
      </c>
      <c r="U1158" s="93">
        <f t="shared" si="124"/>
        <v>1.6027089449583689</v>
      </c>
      <c r="V1158" s="93">
        <f t="shared" si="124"/>
        <v>1.9355149274464976</v>
      </c>
      <c r="W1158" s="93">
        <f t="shared" si="124"/>
        <v>2.3374287927653206</v>
      </c>
      <c r="X1158" s="93">
        <f t="shared" si="124"/>
        <v>2.8228009424119365</v>
      </c>
      <c r="Y1158" s="93">
        <f t="shared" si="123"/>
        <v>3.40896166982475</v>
      </c>
      <c r="Z1158" s="93">
        <f t="shared" si="123"/>
        <v>4.1168399413969272</v>
      </c>
      <c r="AA1158" s="93">
        <f t="shared" si="123"/>
        <v>4.9717106687070336</v>
      </c>
      <c r="AB1158" s="93">
        <f t="shared" si="123"/>
        <v>6.0040971534463043</v>
      </c>
      <c r="AC1158" s="95">
        <f t="shared" si="123"/>
        <v>7.2508609269889659</v>
      </c>
      <c r="AE1158" s="96"/>
    </row>
    <row r="1159" spans="3:31" ht="24.75" customHeight="1" x14ac:dyDescent="0.25">
      <c r="C1159" s="91">
        <f>ABS(E1159-Dashboard!$F$13)</f>
        <v>2.21208297479631</v>
      </c>
      <c r="D1159" s="92">
        <f t="shared" si="122"/>
        <v>0.20775216512644698</v>
      </c>
      <c r="E1159" s="93" cm="1">
        <f t="array" ref="E1159">SUM('DRE + DCF'!$S$41/TIR!S1159,'DRE + DCF'!$U$41:$AD$41/TIR!T1159:AC1159,TIR!F1159)</f>
        <v>45.407917025203687</v>
      </c>
      <c r="F1159" s="100">
        <f>'DRE + DCF'!$AE$38*'DRE + DCF'!$AE$39*(1+G1159)/(R1159-G1159)/AC1159</f>
        <v>21.744379638160947</v>
      </c>
      <c r="G1159" s="92">
        <f>R1159*(1-'DRE + DCF'!$AE$39)</f>
        <v>0.12465129907586818</v>
      </c>
      <c r="H1159" s="94">
        <f t="shared" si="126"/>
        <v>0.20775216512644698</v>
      </c>
      <c r="I1159" s="94">
        <f t="shared" si="127"/>
        <v>0.20775216512644698</v>
      </c>
      <c r="J1159" s="94">
        <f t="shared" si="127"/>
        <v>0.20775216512644698</v>
      </c>
      <c r="K1159" s="94">
        <f t="shared" si="127"/>
        <v>0.20775216512644698</v>
      </c>
      <c r="L1159" s="94">
        <f t="shared" si="127"/>
        <v>0.20775216512644698</v>
      </c>
      <c r="M1159" s="94">
        <f t="shared" si="127"/>
        <v>0.20775216512644698</v>
      </c>
      <c r="N1159" s="94">
        <f t="shared" si="127"/>
        <v>0.20775216512644698</v>
      </c>
      <c r="O1159" s="94">
        <f t="shared" si="127"/>
        <v>0.20775216512644698</v>
      </c>
      <c r="P1159" s="94">
        <f t="shared" si="127"/>
        <v>0.20775216512644698</v>
      </c>
      <c r="Q1159" s="94">
        <f t="shared" si="127"/>
        <v>0.20775216512644698</v>
      </c>
      <c r="R1159" s="94">
        <f t="shared" si="127"/>
        <v>0.20775216512644698</v>
      </c>
      <c r="S1159" s="93">
        <f>(1+H1159)^((5-Dashboard!$F$9)*3/12)</f>
        <v>1.0989777819075539</v>
      </c>
      <c r="T1159" s="93">
        <f t="shared" si="124"/>
        <v>1.3272927955247085</v>
      </c>
      <c r="U1159" s="93">
        <f t="shared" si="124"/>
        <v>1.603040747551701</v>
      </c>
      <c r="V1159" s="93">
        <f t="shared" si="124"/>
        <v>1.9360759336414848</v>
      </c>
      <c r="W1159" s="93">
        <f t="shared" si="124"/>
        <v>2.3382999007047105</v>
      </c>
      <c r="X1159" s="93">
        <f t="shared" si="124"/>
        <v>2.8240867677910697</v>
      </c>
      <c r="Y1159" s="93">
        <f t="shared" si="123"/>
        <v>3.4107969083046137</v>
      </c>
      <c r="Z1159" s="93">
        <f t="shared" si="123"/>
        <v>4.1193973508114885</v>
      </c>
      <c r="AA1159" s="93">
        <f t="shared" si="123"/>
        <v>4.9752110694587248</v>
      </c>
      <c r="AB1159" s="93">
        <f t="shared" si="123"/>
        <v>6.00882194109984</v>
      </c>
      <c r="AC1159" s="95">
        <f t="shared" si="123"/>
        <v>7.2571677092226308</v>
      </c>
      <c r="AE1159" s="96"/>
    </row>
    <row r="1160" spans="3:31" ht="24.75" customHeight="1" x14ac:dyDescent="0.25">
      <c r="C1160" s="91">
        <f>ABS(E1160-Dashboard!$F$13)</f>
        <v>2.2498275464880138</v>
      </c>
      <c r="D1160" s="92">
        <f t="shared" si="122"/>
        <v>0.20785216512644697</v>
      </c>
      <c r="E1160" s="93" cm="1">
        <f t="array" ref="E1160">SUM('DRE + DCF'!$S$41/TIR!S1160,'DRE + DCF'!$U$41:$AD$41/TIR!T1160:AC1160,TIR!F1160)</f>
        <v>45.370172453511984</v>
      </c>
      <c r="F1160" s="100">
        <f>'DRE + DCF'!$AE$38*'DRE + DCF'!$AE$39*(1+G1160)/(R1160-G1160)/AC1160</f>
        <v>21.716190547507225</v>
      </c>
      <c r="G1160" s="92">
        <f>R1160*(1-'DRE + DCF'!$AE$39)</f>
        <v>0.12471129907586817</v>
      </c>
      <c r="H1160" s="94">
        <f t="shared" si="126"/>
        <v>0.20785216512644697</v>
      </c>
      <c r="I1160" s="94">
        <f t="shared" si="127"/>
        <v>0.20785216512644697</v>
      </c>
      <c r="J1160" s="94">
        <f t="shared" si="127"/>
        <v>0.20785216512644697</v>
      </c>
      <c r="K1160" s="94">
        <f t="shared" si="127"/>
        <v>0.20785216512644697</v>
      </c>
      <c r="L1160" s="94">
        <f t="shared" si="127"/>
        <v>0.20785216512644697</v>
      </c>
      <c r="M1160" s="94">
        <f t="shared" si="127"/>
        <v>0.20785216512644697</v>
      </c>
      <c r="N1160" s="94">
        <f t="shared" si="127"/>
        <v>0.20785216512644697</v>
      </c>
      <c r="O1160" s="94">
        <f t="shared" si="127"/>
        <v>0.20785216512644697</v>
      </c>
      <c r="P1160" s="94">
        <f t="shared" si="127"/>
        <v>0.20785216512644697</v>
      </c>
      <c r="Q1160" s="94">
        <f t="shared" si="127"/>
        <v>0.20785216512644697</v>
      </c>
      <c r="R1160" s="94">
        <f t="shared" si="127"/>
        <v>0.20785216512644697</v>
      </c>
      <c r="S1160" s="93">
        <f>(1+H1160)^((5-Dashboard!$F$9)*3/12)</f>
        <v>1.0990232777909879</v>
      </c>
      <c r="T1160" s="93">
        <f t="shared" si="124"/>
        <v>1.3274576456042091</v>
      </c>
      <c r="U1160" s="93">
        <f t="shared" si="124"/>
        <v>1.6033725913566996</v>
      </c>
      <c r="V1160" s="93">
        <f t="shared" si="124"/>
        <v>1.9366370559745913</v>
      </c>
      <c r="W1160" s="93">
        <f t="shared" si="124"/>
        <v>2.3391712611230182</v>
      </c>
      <c r="X1160" s="93">
        <f t="shared" si="124"/>
        <v>2.8253730723489987</v>
      </c>
      <c r="Y1160" s="93">
        <f t="shared" ref="Y1160:AC1210" si="128">(X1160)*(1+N1160)</f>
        <v>3.4126329827266995</v>
      </c>
      <c r="Z1160" s="93">
        <f t="shared" si="128"/>
        <v>4.1219561369683682</v>
      </c>
      <c r="AA1160" s="93">
        <f t="shared" si="128"/>
        <v>4.9787136445934888</v>
      </c>
      <c r="AB1160" s="93">
        <f t="shared" si="128"/>
        <v>6.0135500551668288</v>
      </c>
      <c r="AC1160" s="95">
        <f t="shared" si="128"/>
        <v>7.2634794542295182</v>
      </c>
      <c r="AE1160" s="96"/>
    </row>
    <row r="1161" spans="3:31" ht="24.75" customHeight="1" x14ac:dyDescent="0.25">
      <c r="C1161" s="91">
        <f>ABS(E1161-Dashboard!$F$13)</f>
        <v>2.2875228882853946</v>
      </c>
      <c r="D1161" s="92">
        <f t="shared" si="122"/>
        <v>0.20795216512644696</v>
      </c>
      <c r="E1161" s="93" cm="1">
        <f t="array" ref="E1161">SUM('DRE + DCF'!$S$41/TIR!S1161,'DRE + DCF'!$U$41:$AD$41/TIR!T1161:AC1161,TIR!F1161)</f>
        <v>45.332477111714603</v>
      </c>
      <c r="F1161" s="100">
        <f>'DRE + DCF'!$AE$38*'DRE + DCF'!$AE$39*(1+G1161)/(R1161-G1161)/AC1161</f>
        <v>21.688044520062135</v>
      </c>
      <c r="G1161" s="92">
        <f>R1161*(1-'DRE + DCF'!$AE$39)</f>
        <v>0.12477129907586818</v>
      </c>
      <c r="H1161" s="94">
        <f t="shared" si="126"/>
        <v>0.20795216512644696</v>
      </c>
      <c r="I1161" s="94">
        <f t="shared" si="127"/>
        <v>0.20795216512644696</v>
      </c>
      <c r="J1161" s="94">
        <f t="shared" si="127"/>
        <v>0.20795216512644696</v>
      </c>
      <c r="K1161" s="94">
        <f t="shared" si="127"/>
        <v>0.20795216512644696</v>
      </c>
      <c r="L1161" s="94">
        <f t="shared" si="127"/>
        <v>0.20795216512644696</v>
      </c>
      <c r="M1161" s="94">
        <f t="shared" si="127"/>
        <v>0.20795216512644696</v>
      </c>
      <c r="N1161" s="94">
        <f t="shared" si="127"/>
        <v>0.20795216512644696</v>
      </c>
      <c r="O1161" s="94">
        <f t="shared" si="127"/>
        <v>0.20795216512644696</v>
      </c>
      <c r="P1161" s="94">
        <f t="shared" si="127"/>
        <v>0.20795216512644696</v>
      </c>
      <c r="Q1161" s="94">
        <f t="shared" si="127"/>
        <v>0.20795216512644696</v>
      </c>
      <c r="R1161" s="94">
        <f t="shared" si="127"/>
        <v>0.20795216512644696</v>
      </c>
      <c r="S1161" s="93">
        <f>(1+H1161)^((5-Dashboard!$F$9)*3/12)</f>
        <v>1.0990687717911227</v>
      </c>
      <c r="T1161" s="93">
        <f t="shared" ref="T1161:X1211" si="129">(S1161)*(1+I1161)</f>
        <v>1.3276225025079513</v>
      </c>
      <c r="U1161" s="93">
        <f t="shared" si="129"/>
        <v>1.6037044763750714</v>
      </c>
      <c r="V1161" s="93">
        <f t="shared" si="129"/>
        <v>1.9371982944602424</v>
      </c>
      <c r="W1161" s="93">
        <f t="shared" si="129"/>
        <v>2.3400428740725099</v>
      </c>
      <c r="X1161" s="93">
        <f t="shared" si="129"/>
        <v>2.8266598562246017</v>
      </c>
      <c r="Y1161" s="93">
        <f t="shared" si="128"/>
        <v>3.4144698934025186</v>
      </c>
      <c r="Z1161" s="93">
        <f t="shared" si="128"/>
        <v>4.1245163004946406</v>
      </c>
      <c r="AA1161" s="93">
        <f t="shared" si="128"/>
        <v>4.9822183952818238</v>
      </c>
      <c r="AB1161" s="93">
        <f t="shared" si="128"/>
        <v>6.0182814977134909</v>
      </c>
      <c r="AC1161" s="95">
        <f t="shared" si="128"/>
        <v>7.2697961655034469</v>
      </c>
      <c r="AE1161" s="96"/>
    </row>
    <row r="1162" spans="3:31" ht="24.75" customHeight="1" x14ac:dyDescent="0.25">
      <c r="C1162" s="91">
        <f>ABS(E1162-Dashboard!$F$13)</f>
        <v>2.3251690829607767</v>
      </c>
      <c r="D1162" s="92">
        <f t="shared" si="122"/>
        <v>0.20805216512644695</v>
      </c>
      <c r="E1162" s="93" cm="1">
        <f t="array" ref="E1162">SUM('DRE + DCF'!$S$41/TIR!S1162,'DRE + DCF'!$U$41:$AD$41/TIR!T1162:AC1162,TIR!F1162)</f>
        <v>45.294830917039221</v>
      </c>
      <c r="F1162" s="100">
        <f>'DRE + DCF'!$AE$38*'DRE + DCF'!$AE$39*(1+G1162)/(R1162-G1162)/AC1162</f>
        <v>21.659941478029779</v>
      </c>
      <c r="G1162" s="92">
        <f>R1162*(1-'DRE + DCF'!$AE$39)</f>
        <v>0.12483129907586817</v>
      </c>
      <c r="H1162" s="94">
        <f t="shared" si="126"/>
        <v>0.20805216512644695</v>
      </c>
      <c r="I1162" s="94">
        <f t="shared" si="127"/>
        <v>0.20805216512644695</v>
      </c>
      <c r="J1162" s="94">
        <f t="shared" si="127"/>
        <v>0.20805216512644695</v>
      </c>
      <c r="K1162" s="94">
        <f t="shared" si="127"/>
        <v>0.20805216512644695</v>
      </c>
      <c r="L1162" s="94">
        <f t="shared" si="127"/>
        <v>0.20805216512644695</v>
      </c>
      <c r="M1162" s="94">
        <f t="shared" si="127"/>
        <v>0.20805216512644695</v>
      </c>
      <c r="N1162" s="94">
        <f t="shared" si="127"/>
        <v>0.20805216512644695</v>
      </c>
      <c r="O1162" s="94">
        <f t="shared" si="127"/>
        <v>0.20805216512644695</v>
      </c>
      <c r="P1162" s="94">
        <f t="shared" si="127"/>
        <v>0.20805216512644695</v>
      </c>
      <c r="Q1162" s="94">
        <f t="shared" si="127"/>
        <v>0.20805216512644695</v>
      </c>
      <c r="R1162" s="94">
        <f t="shared" si="127"/>
        <v>0.20805216512644695</v>
      </c>
      <c r="S1162" s="93">
        <f>(1+H1162)^((5-Dashboard!$F$9)*3/12)</f>
        <v>1.0991142639081921</v>
      </c>
      <c r="T1162" s="93">
        <f t="shared" si="129"/>
        <v>1.3277873662356523</v>
      </c>
      <c r="U1162" s="93">
        <f t="shared" si="129"/>
        <v>1.6040364026085223</v>
      </c>
      <c r="V1162" s="93">
        <f t="shared" si="129"/>
        <v>1.9377596491128624</v>
      </c>
      <c r="W1162" s="93">
        <f t="shared" si="129"/>
        <v>2.3409147396054575</v>
      </c>
      <c r="X1162" s="93">
        <f t="shared" si="129"/>
        <v>2.8279471195567853</v>
      </c>
      <c r="Y1162" s="93">
        <f t="shared" si="128"/>
        <v>3.4163076406436734</v>
      </c>
      <c r="Z1162" s="93">
        <f t="shared" si="128"/>
        <v>4.1270778420176129</v>
      </c>
      <c r="AA1162" s="93">
        <f t="shared" si="128"/>
        <v>4.9857253226947611</v>
      </c>
      <c r="AB1162" s="93">
        <f t="shared" si="128"/>
        <v>6.0230162708071591</v>
      </c>
      <c r="AC1162" s="95">
        <f t="shared" si="128"/>
        <v>7.2761178465404059</v>
      </c>
      <c r="AE1162" s="96"/>
    </row>
    <row r="1163" spans="3:31" ht="24.75" customHeight="1" x14ac:dyDescent="0.25">
      <c r="C1163" s="91">
        <f>ABS(E1163-Dashboard!$F$13)</f>
        <v>2.3627662131154921</v>
      </c>
      <c r="D1163" s="92">
        <f t="shared" si="122"/>
        <v>0.20815216512644694</v>
      </c>
      <c r="E1163" s="93" cm="1">
        <f t="array" ref="E1163">SUM('DRE + DCF'!$S$41/TIR!S1163,'DRE + DCF'!$U$41:$AD$41/TIR!T1163:AC1163,TIR!F1163)</f>
        <v>45.257233786884505</v>
      </c>
      <c r="F1163" s="100">
        <f>'DRE + DCF'!$AE$38*'DRE + DCF'!$AE$39*(1+G1163)/(R1163-G1163)/AC1163</f>
        <v>21.63188134378057</v>
      </c>
      <c r="G1163" s="92">
        <f>R1163*(1-'DRE + DCF'!$AE$39)</f>
        <v>0.12489129907586816</v>
      </c>
      <c r="H1163" s="94">
        <f t="shared" si="126"/>
        <v>0.20815216512644694</v>
      </c>
      <c r="I1163" s="94">
        <f t="shared" si="127"/>
        <v>0.20815216512644694</v>
      </c>
      <c r="J1163" s="94">
        <f t="shared" si="127"/>
        <v>0.20815216512644694</v>
      </c>
      <c r="K1163" s="94">
        <f t="shared" si="127"/>
        <v>0.20815216512644694</v>
      </c>
      <c r="L1163" s="94">
        <f t="shared" si="127"/>
        <v>0.20815216512644694</v>
      </c>
      <c r="M1163" s="94">
        <f t="shared" si="127"/>
        <v>0.20815216512644694</v>
      </c>
      <c r="N1163" s="94">
        <f t="shared" si="127"/>
        <v>0.20815216512644694</v>
      </c>
      <c r="O1163" s="94">
        <f t="shared" si="127"/>
        <v>0.20815216512644694</v>
      </c>
      <c r="P1163" s="94">
        <f t="shared" si="127"/>
        <v>0.20815216512644694</v>
      </c>
      <c r="Q1163" s="94">
        <f t="shared" si="127"/>
        <v>0.20815216512644694</v>
      </c>
      <c r="R1163" s="94">
        <f t="shared" si="127"/>
        <v>0.20815216512644694</v>
      </c>
      <c r="S1163" s="93">
        <f>(1+H1163)^((5-Dashboard!$F$9)*3/12)</f>
        <v>1.0991597541424298</v>
      </c>
      <c r="T1163" s="93">
        <f t="shared" si="129"/>
        <v>1.3279522367870296</v>
      </c>
      <c r="U1163" s="93">
        <f t="shared" si="129"/>
        <v>1.6043683700587579</v>
      </c>
      <c r="V1163" s="93">
        <f t="shared" si="129"/>
        <v>1.9383211199468768</v>
      </c>
      <c r="W1163" s="93">
        <f t="shared" si="129"/>
        <v>2.3417868577741388</v>
      </c>
      <c r="X1163" s="93">
        <f t="shared" si="129"/>
        <v>2.8292348624844843</v>
      </c>
      <c r="Y1163" s="93">
        <f t="shared" si="128"/>
        <v>3.418146224761855</v>
      </c>
      <c r="Z1163" s="93">
        <f t="shared" si="128"/>
        <v>4.1296407621648257</v>
      </c>
      <c r="AA1163" s="93">
        <f t="shared" si="128"/>
        <v>4.9892344280038641</v>
      </c>
      <c r="AB1163" s="93">
        <f t="shared" si="128"/>
        <v>6.0277543765162784</v>
      </c>
      <c r="AC1163" s="95">
        <f t="shared" si="128"/>
        <v>7.2824445008385572</v>
      </c>
      <c r="AE1163" s="96"/>
    </row>
    <row r="1164" spans="3:31" ht="24.75" customHeight="1" x14ac:dyDescent="0.25">
      <c r="C1164" s="91">
        <f>ABS(E1164-Dashboard!$F$13)</f>
        <v>2.4003143611803708</v>
      </c>
      <c r="D1164" s="92">
        <f t="shared" si="122"/>
        <v>0.20825216512644693</v>
      </c>
      <c r="E1164" s="93" cm="1">
        <f t="array" ref="E1164">SUM('DRE + DCF'!$S$41/TIR!S1164,'DRE + DCF'!$U$41:$AD$41/TIR!T1164:AC1164,TIR!F1164)</f>
        <v>45.219685638819627</v>
      </c>
      <c r="F1164" s="100">
        <f>'DRE + DCF'!$AE$38*'DRE + DCF'!$AE$39*(1+G1164)/(R1164-G1164)/AC1164</f>
        <v>21.603864039850762</v>
      </c>
      <c r="G1164" s="92">
        <f>R1164*(1-'DRE + DCF'!$AE$39)</f>
        <v>0.12495129907586815</v>
      </c>
      <c r="H1164" s="94">
        <f t="shared" si="126"/>
        <v>0.20825216512644693</v>
      </c>
      <c r="I1164" s="94">
        <f t="shared" si="127"/>
        <v>0.20825216512644693</v>
      </c>
      <c r="J1164" s="94">
        <f t="shared" si="127"/>
        <v>0.20825216512644693</v>
      </c>
      <c r="K1164" s="94">
        <f t="shared" si="127"/>
        <v>0.20825216512644693</v>
      </c>
      <c r="L1164" s="94">
        <f t="shared" si="127"/>
        <v>0.20825216512644693</v>
      </c>
      <c r="M1164" s="94">
        <f t="shared" si="127"/>
        <v>0.20825216512644693</v>
      </c>
      <c r="N1164" s="94">
        <f t="shared" si="127"/>
        <v>0.20825216512644693</v>
      </c>
      <c r="O1164" s="94">
        <f t="shared" si="127"/>
        <v>0.20825216512644693</v>
      </c>
      <c r="P1164" s="94">
        <f t="shared" si="127"/>
        <v>0.20825216512644693</v>
      </c>
      <c r="Q1164" s="94">
        <f t="shared" si="127"/>
        <v>0.20825216512644693</v>
      </c>
      <c r="R1164" s="94">
        <f t="shared" si="127"/>
        <v>0.20825216512644693</v>
      </c>
      <c r="S1164" s="93">
        <f>(1+H1164)^((5-Dashboard!$F$9)*3/12)</f>
        <v>1.0992052424940699</v>
      </c>
      <c r="T1164" s="93">
        <f t="shared" si="129"/>
        <v>1.3281171141618011</v>
      </c>
      <c r="U1164" s="93">
        <f t="shared" si="129"/>
        <v>1.6047003787274845</v>
      </c>
      <c r="V1164" s="93">
        <f t="shared" si="129"/>
        <v>1.9388827069767123</v>
      </c>
      <c r="W1164" s="93">
        <f t="shared" si="129"/>
        <v>2.342659228630839</v>
      </c>
      <c r="X1164" s="93">
        <f t="shared" si="129"/>
        <v>2.830523085146663</v>
      </c>
      <c r="Y1164" s="93">
        <f t="shared" si="128"/>
        <v>3.4199856460688456</v>
      </c>
      <c r="Z1164" s="93">
        <f t="shared" si="128"/>
        <v>4.1322050615640524</v>
      </c>
      <c r="AA1164" s="93">
        <f t="shared" si="128"/>
        <v>4.9927457123812289</v>
      </c>
      <c r="AB1164" s="93">
        <f t="shared" si="128"/>
        <v>6.0324958169104042</v>
      </c>
      <c r="AC1164" s="95">
        <f t="shared" si="128"/>
        <v>7.2887761318982296</v>
      </c>
      <c r="AE1164" s="96"/>
    </row>
    <row r="1165" spans="3:31" ht="24.75" customHeight="1" x14ac:dyDescent="0.25">
      <c r="C1165" s="91">
        <f>ABS(E1165-Dashboard!$F$13)</f>
        <v>2.4378136094161604</v>
      </c>
      <c r="D1165" s="92">
        <f t="shared" si="122"/>
        <v>0.20835216512644691</v>
      </c>
      <c r="E1165" s="93" cm="1">
        <f t="array" ref="E1165">SUM('DRE + DCF'!$S$41/TIR!S1165,'DRE + DCF'!$U$41:$AD$41/TIR!T1165:AC1165,TIR!F1165)</f>
        <v>45.182186390583837</v>
      </c>
      <c r="F1165" s="100">
        <f>'DRE + DCF'!$AE$38*'DRE + DCF'!$AE$39*(1+G1165)/(R1165-G1165)/AC1165</f>
        <v>21.57588948894205</v>
      </c>
      <c r="G1165" s="92">
        <f>R1165*(1-'DRE + DCF'!$AE$39)</f>
        <v>0.12501129907586814</v>
      </c>
      <c r="H1165" s="94">
        <f t="shared" si="126"/>
        <v>0.20835216512644691</v>
      </c>
      <c r="I1165" s="94">
        <f t="shared" si="127"/>
        <v>0.20835216512644691</v>
      </c>
      <c r="J1165" s="94">
        <f t="shared" si="127"/>
        <v>0.20835216512644691</v>
      </c>
      <c r="K1165" s="94">
        <f t="shared" si="127"/>
        <v>0.20835216512644691</v>
      </c>
      <c r="L1165" s="94">
        <f t="shared" si="127"/>
        <v>0.20835216512644691</v>
      </c>
      <c r="M1165" s="94">
        <f t="shared" si="127"/>
        <v>0.20835216512644691</v>
      </c>
      <c r="N1165" s="94">
        <f t="shared" si="127"/>
        <v>0.20835216512644691</v>
      </c>
      <c r="O1165" s="94">
        <f t="shared" si="127"/>
        <v>0.20835216512644691</v>
      </c>
      <c r="P1165" s="94">
        <f t="shared" si="127"/>
        <v>0.20835216512644691</v>
      </c>
      <c r="Q1165" s="94">
        <f t="shared" si="127"/>
        <v>0.20835216512644691</v>
      </c>
      <c r="R1165" s="94">
        <f t="shared" si="127"/>
        <v>0.20835216512644691</v>
      </c>
      <c r="S1165" s="93">
        <f>(1+H1165)^((5-Dashboard!$F$9)*3/12)</f>
        <v>1.0992507289633457</v>
      </c>
      <c r="T1165" s="93">
        <f t="shared" si="129"/>
        <v>1.3282819983596839</v>
      </c>
      <c r="U1165" s="93">
        <f t="shared" si="129"/>
        <v>1.6050324286164075</v>
      </c>
      <c r="V1165" s="93">
        <f t="shared" si="129"/>
        <v>1.9394444102167951</v>
      </c>
      <c r="W1165" s="93">
        <f t="shared" si="129"/>
        <v>2.3435318522278492</v>
      </c>
      <c r="X1165" s="93">
        <f t="shared" si="129"/>
        <v>2.8318117876823137</v>
      </c>
      <c r="Y1165" s="93">
        <f t="shared" si="128"/>
        <v>3.4218259048765178</v>
      </c>
      <c r="Z1165" s="93">
        <f t="shared" si="128"/>
        <v>4.1347707408433036</v>
      </c>
      <c r="AA1165" s="93">
        <f t="shared" si="128"/>
        <v>4.9962591769994882</v>
      </c>
      <c r="AB1165" s="93">
        <f t="shared" si="128"/>
        <v>6.0372405940602105</v>
      </c>
      <c r="AC1165" s="95">
        <f t="shared" si="128"/>
        <v>7.2951127432219316</v>
      </c>
      <c r="AE1165" s="96"/>
    </row>
    <row r="1166" spans="3:31" ht="24.75" customHeight="1" x14ac:dyDescent="0.25">
      <c r="C1166" s="91">
        <f>ABS(E1166-Dashboard!$F$13)</f>
        <v>2.4752640399139167</v>
      </c>
      <c r="D1166" s="92">
        <f t="shared" si="122"/>
        <v>0.2084521651264469</v>
      </c>
      <c r="E1166" s="93" cm="1">
        <f t="array" ref="E1166">SUM('DRE + DCF'!$S$41/TIR!S1166,'DRE + DCF'!$U$41:$AD$41/TIR!T1166:AC1166,TIR!F1166)</f>
        <v>45.144735960086081</v>
      </c>
      <c r="F1166" s="100">
        <f>'DRE + DCF'!$AE$38*'DRE + DCF'!$AE$39*(1+G1166)/(R1166-G1166)/AC1166</f>
        <v>21.547957613921159</v>
      </c>
      <c r="G1166" s="92">
        <f>R1166*(1-'DRE + DCF'!$AE$39)</f>
        <v>0.12507129907586814</v>
      </c>
      <c r="H1166" s="94">
        <f t="shared" si="126"/>
        <v>0.2084521651264469</v>
      </c>
      <c r="I1166" s="94">
        <f t="shared" si="127"/>
        <v>0.2084521651264469</v>
      </c>
      <c r="J1166" s="94">
        <f t="shared" si="127"/>
        <v>0.2084521651264469</v>
      </c>
      <c r="K1166" s="94">
        <f t="shared" si="127"/>
        <v>0.2084521651264469</v>
      </c>
      <c r="L1166" s="94">
        <f t="shared" si="127"/>
        <v>0.2084521651264469</v>
      </c>
      <c r="M1166" s="94">
        <f t="shared" si="127"/>
        <v>0.2084521651264469</v>
      </c>
      <c r="N1166" s="94">
        <f t="shared" si="127"/>
        <v>0.2084521651264469</v>
      </c>
      <c r="O1166" s="94">
        <f t="shared" si="127"/>
        <v>0.2084521651264469</v>
      </c>
      <c r="P1166" s="94">
        <f t="shared" si="127"/>
        <v>0.2084521651264469</v>
      </c>
      <c r="Q1166" s="94">
        <f t="shared" si="127"/>
        <v>0.2084521651264469</v>
      </c>
      <c r="R1166" s="94">
        <f t="shared" si="127"/>
        <v>0.2084521651264469</v>
      </c>
      <c r="S1166" s="93">
        <f>(1+H1166)^((5-Dashboard!$F$9)*3/12)</f>
        <v>1.0992962135504911</v>
      </c>
      <c r="T1166" s="93">
        <f t="shared" si="129"/>
        <v>1.3284468893803958</v>
      </c>
      <c r="U1166" s="93">
        <f t="shared" si="129"/>
        <v>1.6053645197272326</v>
      </c>
      <c r="V1166" s="93">
        <f t="shared" si="129"/>
        <v>1.9400062296815528</v>
      </c>
      <c r="W1166" s="93">
        <f t="shared" si="129"/>
        <v>2.3444047286174672</v>
      </c>
      <c r="X1166" s="93">
        <f t="shared" si="129"/>
        <v>2.8331009702304581</v>
      </c>
      <c r="Y1166" s="93">
        <f t="shared" si="128"/>
        <v>3.4236670014968342</v>
      </c>
      <c r="Z1166" s="93">
        <f t="shared" si="128"/>
        <v>4.137337800630819</v>
      </c>
      <c r="AA1166" s="93">
        <f t="shared" si="128"/>
        <v>4.9997748230318049</v>
      </c>
      <c r="AB1166" s="93">
        <f t="shared" si="128"/>
        <v>6.0419887100374821</v>
      </c>
      <c r="AC1166" s="95">
        <f t="shared" si="128"/>
        <v>7.3014543383143424</v>
      </c>
      <c r="AE1166" s="96"/>
    </row>
    <row r="1167" spans="3:31" ht="24.75" customHeight="1" x14ac:dyDescent="0.25">
      <c r="C1167" s="91">
        <f>ABS(E1167-Dashboard!$F$13)</f>
        <v>2.5126657345954939</v>
      </c>
      <c r="D1167" s="92">
        <f t="shared" ref="D1167:D1230" si="130">D1166+0.0001</f>
        <v>0.20855216512644689</v>
      </c>
      <c r="E1167" s="93" cm="1">
        <f t="array" ref="E1167">SUM('DRE + DCF'!$S$41/TIR!S1167,'DRE + DCF'!$U$41:$AD$41/TIR!T1167:AC1167,TIR!F1167)</f>
        <v>45.107334265404504</v>
      </c>
      <c r="F1167" s="100">
        <f>'DRE + DCF'!$AE$38*'DRE + DCF'!$AE$39*(1+G1167)/(R1167-G1167)/AC1167</f>
        <v>21.520068337819385</v>
      </c>
      <c r="G1167" s="92">
        <f>R1167*(1-'DRE + DCF'!$AE$39)</f>
        <v>0.12513129907586812</v>
      </c>
      <c r="H1167" s="94">
        <f t="shared" si="126"/>
        <v>0.20855216512644689</v>
      </c>
      <c r="I1167" s="94">
        <f t="shared" si="127"/>
        <v>0.20855216512644689</v>
      </c>
      <c r="J1167" s="94">
        <f t="shared" si="127"/>
        <v>0.20855216512644689</v>
      </c>
      <c r="K1167" s="94">
        <f t="shared" si="127"/>
        <v>0.20855216512644689</v>
      </c>
      <c r="L1167" s="94">
        <f t="shared" si="127"/>
        <v>0.20855216512644689</v>
      </c>
      <c r="M1167" s="94">
        <f t="shared" si="127"/>
        <v>0.20855216512644689</v>
      </c>
      <c r="N1167" s="94">
        <f t="shared" si="127"/>
        <v>0.20855216512644689</v>
      </c>
      <c r="O1167" s="94">
        <f t="shared" si="127"/>
        <v>0.20855216512644689</v>
      </c>
      <c r="P1167" s="94">
        <f t="shared" si="127"/>
        <v>0.20855216512644689</v>
      </c>
      <c r="Q1167" s="94">
        <f t="shared" si="127"/>
        <v>0.20855216512644689</v>
      </c>
      <c r="R1167" s="94">
        <f t="shared" si="127"/>
        <v>0.20855216512644689</v>
      </c>
      <c r="S1167" s="93">
        <f>(1+H1167)^((5-Dashboard!$F$9)*3/12)</f>
        <v>1.0993416962557396</v>
      </c>
      <c r="T1167" s="93">
        <f t="shared" si="129"/>
        <v>1.3286117872236547</v>
      </c>
      <c r="U1167" s="93">
        <f t="shared" si="129"/>
        <v>1.605696652061666</v>
      </c>
      <c r="V1167" s="93">
        <f t="shared" si="129"/>
        <v>1.9405681653854134</v>
      </c>
      <c r="W1167" s="93">
        <f t="shared" si="129"/>
        <v>2.3452778578519982</v>
      </c>
      <c r="X1167" s="93">
        <f t="shared" si="129"/>
        <v>2.8343906329301474</v>
      </c>
      <c r="Y1167" s="93">
        <f t="shared" si="128"/>
        <v>3.4255089362418496</v>
      </c>
      <c r="Z1167" s="93">
        <f t="shared" si="128"/>
        <v>4.1399062415550789</v>
      </c>
      <c r="AA1167" s="93">
        <f t="shared" si="128"/>
        <v>5.0032926516518819</v>
      </c>
      <c r="AB1167" s="93">
        <f t="shared" si="128"/>
        <v>6.0467401669151233</v>
      </c>
      <c r="AC1167" s="95">
        <f t="shared" si="128"/>
        <v>7.3078009206823245</v>
      </c>
      <c r="AE1167" s="96"/>
    </row>
    <row r="1168" spans="3:31" ht="24.75" customHeight="1" x14ac:dyDescent="0.25">
      <c r="C1168" s="91">
        <f>ABS(E1168-Dashboard!$F$13)</f>
        <v>2.5500187752138075</v>
      </c>
      <c r="D1168" s="92">
        <f t="shared" si="130"/>
        <v>0.20865216512644688</v>
      </c>
      <c r="E1168" s="93" cm="1">
        <f t="array" ref="E1168">SUM('DRE + DCF'!$S$41/TIR!S1168,'DRE + DCF'!$U$41:$AD$41/TIR!T1168:AC1168,TIR!F1168)</f>
        <v>45.06998122478619</v>
      </c>
      <c r="F1168" s="100">
        <f>'DRE + DCF'!$AE$38*'DRE + DCF'!$AE$39*(1+G1168)/(R1168-G1168)/AC1168</f>
        <v>21.49222158383229</v>
      </c>
      <c r="G1168" s="92">
        <f>R1168*(1-'DRE + DCF'!$AE$39)</f>
        <v>0.12519129907586812</v>
      </c>
      <c r="H1168" s="94">
        <f t="shared" si="126"/>
        <v>0.20865216512644688</v>
      </c>
      <c r="I1168" s="94">
        <f t="shared" si="127"/>
        <v>0.20865216512644688</v>
      </c>
      <c r="J1168" s="94">
        <f t="shared" si="127"/>
        <v>0.20865216512644688</v>
      </c>
      <c r="K1168" s="94">
        <f t="shared" si="127"/>
        <v>0.20865216512644688</v>
      </c>
      <c r="L1168" s="94">
        <f t="shared" si="127"/>
        <v>0.20865216512644688</v>
      </c>
      <c r="M1168" s="94">
        <f t="shared" si="127"/>
        <v>0.20865216512644688</v>
      </c>
      <c r="N1168" s="94">
        <f t="shared" si="127"/>
        <v>0.20865216512644688</v>
      </c>
      <c r="O1168" s="94">
        <f t="shared" si="127"/>
        <v>0.20865216512644688</v>
      </c>
      <c r="P1168" s="94">
        <f t="shared" si="127"/>
        <v>0.20865216512644688</v>
      </c>
      <c r="Q1168" s="94">
        <f t="shared" si="127"/>
        <v>0.20865216512644688</v>
      </c>
      <c r="R1168" s="94">
        <f t="shared" si="127"/>
        <v>0.20865216512644688</v>
      </c>
      <c r="S1168" s="93">
        <f>(1+H1168)^((5-Dashboard!$F$9)*3/12)</f>
        <v>1.0993871770793249</v>
      </c>
      <c r="T1168" s="93">
        <f t="shared" si="129"/>
        <v>1.3287766918891784</v>
      </c>
      <c r="U1168" s="93">
        <f t="shared" si="129"/>
        <v>1.6060288256214128</v>
      </c>
      <c r="V1168" s="93">
        <f t="shared" si="129"/>
        <v>1.9411302173428053</v>
      </c>
      <c r="W1168" s="93">
        <f t="shared" si="129"/>
        <v>2.3461512399837519</v>
      </c>
      <c r="X1168" s="93">
        <f t="shared" si="129"/>
        <v>2.8356807759204594</v>
      </c>
      <c r="Y1168" s="93">
        <f t="shared" si="128"/>
        <v>3.4273517094237058</v>
      </c>
      <c r="Z1168" s="93">
        <f t="shared" si="128"/>
        <v>4.1424760642447902</v>
      </c>
      <c r="AA1168" s="93">
        <f t="shared" si="128"/>
        <v>5.0068126640339479</v>
      </c>
      <c r="AB1168" s="93">
        <f t="shared" si="128"/>
        <v>6.0514949667671445</v>
      </c>
      <c r="AC1168" s="95">
        <f t="shared" si="128"/>
        <v>7.3141524938349045</v>
      </c>
      <c r="AE1168" s="96"/>
    </row>
    <row r="1169" spans="3:31" ht="24.75" customHeight="1" x14ac:dyDescent="0.25">
      <c r="C1169" s="91">
        <f>ABS(E1169-Dashboard!$F$13)</f>
        <v>2.5873232433534454</v>
      </c>
      <c r="D1169" s="92">
        <f t="shared" si="130"/>
        <v>0.20875216512644687</v>
      </c>
      <c r="E1169" s="93" cm="1">
        <f t="array" ref="E1169">SUM('DRE + DCF'!$S$41/TIR!S1169,'DRE + DCF'!$U$41:$AD$41/TIR!T1169:AC1169,TIR!F1169)</f>
        <v>45.032676756646552</v>
      </c>
      <c r="F1169" s="100">
        <f>'DRE + DCF'!$AE$38*'DRE + DCF'!$AE$39*(1+G1169)/(R1169-G1169)/AC1169</f>
        <v>21.464417275319153</v>
      </c>
      <c r="G1169" s="92">
        <f>R1169*(1-'DRE + DCF'!$AE$39)</f>
        <v>0.12525129907586813</v>
      </c>
      <c r="H1169" s="94">
        <f t="shared" si="126"/>
        <v>0.20875216512644687</v>
      </c>
      <c r="I1169" s="94">
        <f t="shared" si="127"/>
        <v>0.20875216512644687</v>
      </c>
      <c r="J1169" s="94">
        <f t="shared" si="127"/>
        <v>0.20875216512644687</v>
      </c>
      <c r="K1169" s="94">
        <f t="shared" si="127"/>
        <v>0.20875216512644687</v>
      </c>
      <c r="L1169" s="94">
        <f t="shared" si="127"/>
        <v>0.20875216512644687</v>
      </c>
      <c r="M1169" s="94">
        <f t="shared" si="127"/>
        <v>0.20875216512644687</v>
      </c>
      <c r="N1169" s="94">
        <f t="shared" si="127"/>
        <v>0.20875216512644687</v>
      </c>
      <c r="O1169" s="94">
        <f t="shared" si="127"/>
        <v>0.20875216512644687</v>
      </c>
      <c r="P1169" s="94">
        <f t="shared" si="127"/>
        <v>0.20875216512644687</v>
      </c>
      <c r="Q1169" s="94">
        <f t="shared" si="127"/>
        <v>0.20875216512644687</v>
      </c>
      <c r="R1169" s="94">
        <f t="shared" si="127"/>
        <v>0.20875216512644687</v>
      </c>
      <c r="S1169" s="93">
        <f>(1+H1169)^((5-Dashboard!$F$9)*3/12)</f>
        <v>1.0994326560214804</v>
      </c>
      <c r="T1169" s="93">
        <f t="shared" si="129"/>
        <v>1.3289416033766845</v>
      </c>
      <c r="U1169" s="93">
        <f t="shared" si="129"/>
        <v>1.6063610404081792</v>
      </c>
      <c r="V1169" s="93">
        <f t="shared" si="129"/>
        <v>1.9416923855681583</v>
      </c>
      <c r="W1169" s="93">
        <f t="shared" si="129"/>
        <v>2.3470248750650469</v>
      </c>
      <c r="X1169" s="93">
        <f t="shared" si="129"/>
        <v>2.8369713993405035</v>
      </c>
      <c r="Y1169" s="93">
        <f t="shared" si="128"/>
        <v>3.4291953213546389</v>
      </c>
      <c r="Z1169" s="93">
        <f t="shared" si="128"/>
        <v>4.1450472693289013</v>
      </c>
      <c r="AA1169" s="93">
        <f t="shared" si="128"/>
        <v>5.0103348613527752</v>
      </c>
      <c r="AB1169" s="93">
        <f t="shared" si="128"/>
        <v>6.0562531116686822</v>
      </c>
      <c r="AC1169" s="95">
        <f t="shared" si="128"/>
        <v>7.3205090612832997</v>
      </c>
      <c r="AE1169" s="96"/>
    </row>
    <row r="1170" spans="3:31" ht="24.75" customHeight="1" x14ac:dyDescent="0.25">
      <c r="C1170" s="91">
        <f>ABS(E1170-Dashboard!$F$13)</f>
        <v>2.6245792204309666</v>
      </c>
      <c r="D1170" s="92">
        <f t="shared" si="130"/>
        <v>0.20885216512644686</v>
      </c>
      <c r="E1170" s="93" cm="1">
        <f t="array" ref="E1170">SUM('DRE + DCF'!$S$41/TIR!S1170,'DRE + DCF'!$U$41:$AD$41/TIR!T1170:AC1170,TIR!F1170)</f>
        <v>44.995420779569031</v>
      </c>
      <c r="F1170" s="100">
        <f>'DRE + DCF'!$AE$38*'DRE + DCF'!$AE$39*(1+G1170)/(R1170-G1170)/AC1170</f>
        <v>21.436655335802641</v>
      </c>
      <c r="G1170" s="92">
        <f>R1170*(1-'DRE + DCF'!$AE$39)</f>
        <v>0.1253112990758681</v>
      </c>
      <c r="H1170" s="94">
        <f t="shared" si="126"/>
        <v>0.20885216512644686</v>
      </c>
      <c r="I1170" s="94">
        <f t="shared" si="127"/>
        <v>0.20885216512644686</v>
      </c>
      <c r="J1170" s="94">
        <f t="shared" si="127"/>
        <v>0.20885216512644686</v>
      </c>
      <c r="K1170" s="94">
        <f t="shared" si="127"/>
        <v>0.20885216512644686</v>
      </c>
      <c r="L1170" s="94">
        <f t="shared" si="127"/>
        <v>0.20885216512644686</v>
      </c>
      <c r="M1170" s="94">
        <f t="shared" si="127"/>
        <v>0.20885216512644686</v>
      </c>
      <c r="N1170" s="94">
        <f t="shared" si="127"/>
        <v>0.20885216512644686</v>
      </c>
      <c r="O1170" s="94">
        <f t="shared" si="127"/>
        <v>0.20885216512644686</v>
      </c>
      <c r="P1170" s="94">
        <f t="shared" si="127"/>
        <v>0.20885216512644686</v>
      </c>
      <c r="Q1170" s="94">
        <f t="shared" si="127"/>
        <v>0.20885216512644686</v>
      </c>
      <c r="R1170" s="94">
        <f t="shared" si="127"/>
        <v>0.20885216512644686</v>
      </c>
      <c r="S1170" s="93">
        <f>(1+H1170)^((5-Dashboard!$F$9)*3/12)</f>
        <v>1.0994781330824397</v>
      </c>
      <c r="T1170" s="93">
        <f t="shared" si="129"/>
        <v>1.3291065216858908</v>
      </c>
      <c r="U1170" s="93">
        <f t="shared" si="129"/>
        <v>1.6066932964236698</v>
      </c>
      <c r="V1170" s="93">
        <f t="shared" si="129"/>
        <v>1.9422546700759011</v>
      </c>
      <c r="W1170" s="93">
        <f t="shared" si="129"/>
        <v>2.3478987631482058</v>
      </c>
      <c r="X1170" s="93">
        <f t="shared" si="129"/>
        <v>2.8382625033294149</v>
      </c>
      <c r="Y1170" s="93">
        <f t="shared" si="128"/>
        <v>3.4310397723469719</v>
      </c>
      <c r="Z1170" s="93">
        <f t="shared" si="128"/>
        <v>4.1476198574365881</v>
      </c>
      <c r="AA1170" s="93">
        <f t="shared" si="128"/>
        <v>5.0138592447836636</v>
      </c>
      <c r="AB1170" s="93">
        <f t="shared" si="128"/>
        <v>6.0610146036959831</v>
      </c>
      <c r="AC1170" s="95">
        <f t="shared" si="128"/>
        <v>7.3268706265409023</v>
      </c>
      <c r="AE1170" s="96"/>
    </row>
    <row r="1171" spans="3:31" ht="24.75" customHeight="1" x14ac:dyDescent="0.25">
      <c r="C1171" s="91">
        <f>ABS(E1171-Dashboard!$F$13)</f>
        <v>2.6617867876952843</v>
      </c>
      <c r="D1171" s="92">
        <f t="shared" si="130"/>
        <v>0.20895216512644685</v>
      </c>
      <c r="E1171" s="93" cm="1">
        <f t="array" ref="E1171">SUM('DRE + DCF'!$S$41/TIR!S1171,'DRE + DCF'!$U$41:$AD$41/TIR!T1171:AC1171,TIR!F1171)</f>
        <v>44.958213212304713</v>
      </c>
      <c r="F1171" s="100">
        <f>'DRE + DCF'!$AE$38*'DRE + DCF'!$AE$39*(1+G1171)/(R1171-G1171)/AC1171</f>
        <v>21.40893568896842</v>
      </c>
      <c r="G1171" s="92">
        <f>R1171*(1-'DRE + DCF'!$AE$39)</f>
        <v>0.12537129907586811</v>
      </c>
      <c r="H1171" s="94">
        <f t="shared" si="126"/>
        <v>0.20895216512644685</v>
      </c>
      <c r="I1171" s="94">
        <f t="shared" si="127"/>
        <v>0.20895216512644685</v>
      </c>
      <c r="J1171" s="94">
        <f t="shared" si="127"/>
        <v>0.20895216512644685</v>
      </c>
      <c r="K1171" s="94">
        <f t="shared" si="127"/>
        <v>0.20895216512644685</v>
      </c>
      <c r="L1171" s="94">
        <f t="shared" si="127"/>
        <v>0.20895216512644685</v>
      </c>
      <c r="M1171" s="94">
        <f t="shared" si="127"/>
        <v>0.20895216512644685</v>
      </c>
      <c r="N1171" s="94">
        <f t="shared" si="127"/>
        <v>0.20895216512644685</v>
      </c>
      <c r="O1171" s="94">
        <f t="shared" si="127"/>
        <v>0.20895216512644685</v>
      </c>
      <c r="P1171" s="94">
        <f t="shared" si="127"/>
        <v>0.20895216512644685</v>
      </c>
      <c r="Q1171" s="94">
        <f t="shared" si="127"/>
        <v>0.20895216512644685</v>
      </c>
      <c r="R1171" s="94">
        <f t="shared" si="127"/>
        <v>0.20895216512644685</v>
      </c>
      <c r="S1171" s="93">
        <f>(1+H1171)^((5-Dashboard!$F$9)*3/12)</f>
        <v>1.099523608262436</v>
      </c>
      <c r="T1171" s="93">
        <f t="shared" si="129"/>
        <v>1.329271446816515</v>
      </c>
      <c r="U1171" s="93">
        <f t="shared" si="129"/>
        <v>1.6070255936695903</v>
      </c>
      <c r="V1171" s="93">
        <f t="shared" si="129"/>
        <v>1.9428170708804646</v>
      </c>
      <c r="W1171" s="93">
        <f t="shared" si="129"/>
        <v>2.3487729042855592</v>
      </c>
      <c r="X1171" s="93">
        <f t="shared" si="129"/>
        <v>2.8395540880263592</v>
      </c>
      <c r="Y1171" s="93">
        <f t="shared" si="128"/>
        <v>3.4328850627131198</v>
      </c>
      <c r="Z1171" s="93">
        <f t="shared" si="128"/>
        <v>4.1501938291972644</v>
      </c>
      <c r="AA1171" s="93">
        <f t="shared" si="128"/>
        <v>5.0173858155024513</v>
      </c>
      <c r="AB1171" s="93">
        <f t="shared" si="128"/>
        <v>6.0657794449264113</v>
      </c>
      <c r="AC1171" s="95">
        <f t="shared" si="128"/>
        <v>7.3332371931232814</v>
      </c>
      <c r="AE1171" s="96"/>
    </row>
    <row r="1172" spans="3:31" ht="24.75" customHeight="1" x14ac:dyDescent="0.25">
      <c r="C1172" s="91">
        <f>ABS(E1172-Dashboard!$F$13)</f>
        <v>2.698946026228235</v>
      </c>
      <c r="D1172" s="92">
        <f t="shared" si="130"/>
        <v>0.20905216512644684</v>
      </c>
      <c r="E1172" s="93" cm="1">
        <f t="array" ref="E1172">SUM('DRE + DCF'!$S$41/TIR!S1172,'DRE + DCF'!$U$41:$AD$41/TIR!T1172:AC1172,TIR!F1172)</f>
        <v>44.921053973771762</v>
      </c>
      <c r="F1172" s="100">
        <f>'DRE + DCF'!$AE$38*'DRE + DCF'!$AE$39*(1+G1172)/(R1172-G1172)/AC1172</f>
        <v>21.381258258664651</v>
      </c>
      <c r="G1172" s="92">
        <f>R1172*(1-'DRE + DCF'!$AE$39)</f>
        <v>0.12543129907586809</v>
      </c>
      <c r="H1172" s="94">
        <f t="shared" si="126"/>
        <v>0.20905216512644684</v>
      </c>
      <c r="I1172" s="94">
        <f t="shared" si="127"/>
        <v>0.20905216512644684</v>
      </c>
      <c r="J1172" s="94">
        <f t="shared" si="127"/>
        <v>0.20905216512644684</v>
      </c>
      <c r="K1172" s="94">
        <f t="shared" si="127"/>
        <v>0.20905216512644684</v>
      </c>
      <c r="L1172" s="94">
        <f t="shared" si="127"/>
        <v>0.20905216512644684</v>
      </c>
      <c r="M1172" s="94">
        <f t="shared" si="127"/>
        <v>0.20905216512644684</v>
      </c>
      <c r="N1172" s="94">
        <f t="shared" si="127"/>
        <v>0.20905216512644684</v>
      </c>
      <c r="O1172" s="94">
        <f t="shared" si="127"/>
        <v>0.20905216512644684</v>
      </c>
      <c r="P1172" s="94">
        <f t="shared" si="127"/>
        <v>0.20905216512644684</v>
      </c>
      <c r="Q1172" s="94">
        <f t="shared" ref="I1172:R1198" si="131">$D1172</f>
        <v>0.20905216512644684</v>
      </c>
      <c r="R1172" s="94">
        <f t="shared" si="131"/>
        <v>0.20905216512644684</v>
      </c>
      <c r="S1172" s="93">
        <f>(1+H1172)^((5-Dashboard!$F$9)*3/12)</f>
        <v>1.099569081561703</v>
      </c>
      <c r="T1172" s="93">
        <f t="shared" si="129"/>
        <v>1.3294363787682755</v>
      </c>
      <c r="U1172" s="93">
        <f t="shared" si="129"/>
        <v>1.6073579321476463</v>
      </c>
      <c r="V1172" s="93">
        <f t="shared" si="129"/>
        <v>1.9433795879962801</v>
      </c>
      <c r="W1172" s="93">
        <f t="shared" si="129"/>
        <v>2.3496472985294443</v>
      </c>
      <c r="X1172" s="93">
        <f t="shared" si="129"/>
        <v>2.8408461535705314</v>
      </c>
      <c r="Y1172" s="93">
        <f t="shared" si="128"/>
        <v>3.434731192765589</v>
      </c>
      <c r="Z1172" s="93">
        <f t="shared" si="128"/>
        <v>4.1527691852405786</v>
      </c>
      <c r="AA1172" s="93">
        <f t="shared" si="128"/>
        <v>5.0209145746855119</v>
      </c>
      <c r="AB1172" s="93">
        <f t="shared" si="128"/>
        <v>6.0705476374384508</v>
      </c>
      <c r="AC1172" s="95">
        <f t="shared" si="128"/>
        <v>7.3396087645481947</v>
      </c>
      <c r="AE1172" s="96"/>
    </row>
    <row r="1173" spans="3:31" ht="24.75" customHeight="1" x14ac:dyDescent="0.25">
      <c r="C1173" s="91">
        <f>ABS(E1173-Dashboard!$F$13)</f>
        <v>2.7360570169448053</v>
      </c>
      <c r="D1173" s="92">
        <f t="shared" si="130"/>
        <v>0.20915216512644683</v>
      </c>
      <c r="E1173" s="93" cm="1">
        <f t="array" ref="E1173">SUM('DRE + DCF'!$S$41/TIR!S1173,'DRE + DCF'!$U$41:$AD$41/TIR!T1173:AC1173,TIR!F1173)</f>
        <v>44.883942983055192</v>
      </c>
      <c r="F1173" s="100">
        <f>'DRE + DCF'!$AE$38*'DRE + DCF'!$AE$39*(1+G1173)/(R1173-G1173)/AC1173</f>
        <v>21.353622968901689</v>
      </c>
      <c r="G1173" s="92">
        <f>R1173*(1-'DRE + DCF'!$AE$39)</f>
        <v>0.12549129907586809</v>
      </c>
      <c r="H1173" s="94">
        <f t="shared" si="126"/>
        <v>0.20915216512644683</v>
      </c>
      <c r="I1173" s="94">
        <f t="shared" si="131"/>
        <v>0.20915216512644683</v>
      </c>
      <c r="J1173" s="94">
        <f t="shared" si="131"/>
        <v>0.20915216512644683</v>
      </c>
      <c r="K1173" s="94">
        <f t="shared" si="131"/>
        <v>0.20915216512644683</v>
      </c>
      <c r="L1173" s="94">
        <f t="shared" si="131"/>
        <v>0.20915216512644683</v>
      </c>
      <c r="M1173" s="94">
        <f t="shared" si="131"/>
        <v>0.20915216512644683</v>
      </c>
      <c r="N1173" s="94">
        <f t="shared" si="131"/>
        <v>0.20915216512644683</v>
      </c>
      <c r="O1173" s="94">
        <f t="shared" si="131"/>
        <v>0.20915216512644683</v>
      </c>
      <c r="P1173" s="94">
        <f t="shared" si="131"/>
        <v>0.20915216512644683</v>
      </c>
      <c r="Q1173" s="94">
        <f t="shared" si="131"/>
        <v>0.20915216512644683</v>
      </c>
      <c r="R1173" s="94">
        <f t="shared" si="131"/>
        <v>0.20915216512644683</v>
      </c>
      <c r="S1173" s="93">
        <f>(1+H1173)^((5-Dashboard!$F$9)*3/12)</f>
        <v>1.0996145529804735</v>
      </c>
      <c r="T1173" s="93">
        <f t="shared" si="129"/>
        <v>1.3296013175408894</v>
      </c>
      <c r="U1173" s="93">
        <f t="shared" si="129"/>
        <v>1.6076903118595427</v>
      </c>
      <c r="V1173" s="93">
        <f t="shared" si="129"/>
        <v>1.9439422214377784</v>
      </c>
      <c r="W1173" s="93">
        <f t="shared" si="129"/>
        <v>2.3505219459322042</v>
      </c>
      <c r="X1173" s="93">
        <f t="shared" si="129"/>
        <v>2.8421387001011533</v>
      </c>
      <c r="Y1173" s="93">
        <f t="shared" si="128"/>
        <v>3.4365781628169745</v>
      </c>
      <c r="Z1173" s="93">
        <f t="shared" si="128"/>
        <v>4.1553459261964116</v>
      </c>
      <c r="AA1173" s="93">
        <f t="shared" si="128"/>
        <v>5.0244455235097512</v>
      </c>
      <c r="AB1173" s="93">
        <f t="shared" si="128"/>
        <v>6.0753191833116986</v>
      </c>
      <c r="AC1173" s="95">
        <f t="shared" si="128"/>
        <v>7.3459853443355767</v>
      </c>
      <c r="AE1173" s="96"/>
    </row>
    <row r="1174" spans="3:31" ht="24.75" customHeight="1" x14ac:dyDescent="0.25">
      <c r="C1174" s="91">
        <f>ABS(E1174-Dashboard!$F$13)</f>
        <v>2.7731198405937008</v>
      </c>
      <c r="D1174" s="92">
        <f t="shared" si="130"/>
        <v>0.20925216512644682</v>
      </c>
      <c r="E1174" s="93" cm="1">
        <f t="array" ref="E1174">SUM('DRE + DCF'!$S$41/TIR!S1174,'DRE + DCF'!$U$41:$AD$41/TIR!T1174:AC1174,TIR!F1174)</f>
        <v>44.846880159406297</v>
      </c>
      <c r="F1174" s="100">
        <f>'DRE + DCF'!$AE$38*'DRE + DCF'!$AE$39*(1+G1174)/(R1174-G1174)/AC1174</f>
        <v>21.326029743851592</v>
      </c>
      <c r="G1174" s="92">
        <f>R1174*(1-'DRE + DCF'!$AE$39)</f>
        <v>0.12555129907586809</v>
      </c>
      <c r="H1174" s="94">
        <f t="shared" si="126"/>
        <v>0.20925216512644682</v>
      </c>
      <c r="I1174" s="94">
        <f t="shared" si="131"/>
        <v>0.20925216512644682</v>
      </c>
      <c r="J1174" s="94">
        <f t="shared" si="131"/>
        <v>0.20925216512644682</v>
      </c>
      <c r="K1174" s="94">
        <f t="shared" si="131"/>
        <v>0.20925216512644682</v>
      </c>
      <c r="L1174" s="94">
        <f t="shared" si="131"/>
        <v>0.20925216512644682</v>
      </c>
      <c r="M1174" s="94">
        <f t="shared" si="131"/>
        <v>0.20925216512644682</v>
      </c>
      <c r="N1174" s="94">
        <f t="shared" si="131"/>
        <v>0.20925216512644682</v>
      </c>
      <c r="O1174" s="94">
        <f t="shared" si="131"/>
        <v>0.20925216512644682</v>
      </c>
      <c r="P1174" s="94">
        <f t="shared" si="131"/>
        <v>0.20925216512644682</v>
      </c>
      <c r="Q1174" s="94">
        <f t="shared" si="131"/>
        <v>0.20925216512644682</v>
      </c>
      <c r="R1174" s="94">
        <f t="shared" si="131"/>
        <v>0.20925216512644682</v>
      </c>
      <c r="S1174" s="93">
        <f>(1+H1174)^((5-Dashboard!$F$9)*3/12)</f>
        <v>1.0996600225189814</v>
      </c>
      <c r="T1174" s="93">
        <f t="shared" si="129"/>
        <v>1.3297662631340754</v>
      </c>
      <c r="U1174" s="93">
        <f t="shared" si="129"/>
        <v>1.6080227328069849</v>
      </c>
      <c r="V1174" s="93">
        <f t="shared" si="129"/>
        <v>1.9445049712193923</v>
      </c>
      <c r="W1174" s="93">
        <f t="shared" si="129"/>
        <v>2.351396846546189</v>
      </c>
      <c r="X1174" s="93">
        <f t="shared" si="129"/>
        <v>2.8434317277574781</v>
      </c>
      <c r="Y1174" s="93">
        <f t="shared" si="128"/>
        <v>3.4384259731799638</v>
      </c>
      <c r="Z1174" s="93">
        <f t="shared" si="128"/>
        <v>4.1579240526948809</v>
      </c>
      <c r="AA1174" s="93">
        <f t="shared" si="128"/>
        <v>5.0279786631526147</v>
      </c>
      <c r="AB1174" s="93">
        <f t="shared" si="128"/>
        <v>6.0800940846268761</v>
      </c>
      <c r="AC1174" s="95">
        <f t="shared" si="128"/>
        <v>7.3523669360075514</v>
      </c>
      <c r="AE1174" s="96"/>
    </row>
    <row r="1175" spans="3:31" ht="24.75" customHeight="1" x14ac:dyDescent="0.25">
      <c r="C1175" s="91">
        <f>ABS(E1175-Dashboard!$F$13)</f>
        <v>2.8101345777576654</v>
      </c>
      <c r="D1175" s="92">
        <f t="shared" si="130"/>
        <v>0.2093521651264468</v>
      </c>
      <c r="E1175" s="93" cm="1">
        <f t="array" ref="E1175">SUM('DRE + DCF'!$S$41/TIR!S1175,'DRE + DCF'!$U$41:$AD$41/TIR!T1175:AC1175,TIR!F1175)</f>
        <v>44.809865422242332</v>
      </c>
      <c r="F1175" s="100">
        <f>'DRE + DCF'!$AE$38*'DRE + DCF'!$AE$39*(1+G1175)/(R1175-G1175)/AC1175</f>
        <v>21.298478507847751</v>
      </c>
      <c r="G1175" s="92">
        <f>R1175*(1-'DRE + DCF'!$AE$39)</f>
        <v>0.12561129907586807</v>
      </c>
      <c r="H1175" s="94">
        <f t="shared" si="126"/>
        <v>0.2093521651264468</v>
      </c>
      <c r="I1175" s="94">
        <f t="shared" si="131"/>
        <v>0.2093521651264468</v>
      </c>
      <c r="J1175" s="94">
        <f t="shared" si="131"/>
        <v>0.2093521651264468</v>
      </c>
      <c r="K1175" s="94">
        <f t="shared" si="131"/>
        <v>0.2093521651264468</v>
      </c>
      <c r="L1175" s="94">
        <f t="shared" si="131"/>
        <v>0.2093521651264468</v>
      </c>
      <c r="M1175" s="94">
        <f t="shared" si="131"/>
        <v>0.2093521651264468</v>
      </c>
      <c r="N1175" s="94">
        <f t="shared" si="131"/>
        <v>0.2093521651264468</v>
      </c>
      <c r="O1175" s="94">
        <f t="shared" si="131"/>
        <v>0.2093521651264468</v>
      </c>
      <c r="P1175" s="94">
        <f t="shared" si="131"/>
        <v>0.2093521651264468</v>
      </c>
      <c r="Q1175" s="94">
        <f t="shared" si="131"/>
        <v>0.2093521651264468</v>
      </c>
      <c r="R1175" s="94">
        <f t="shared" si="131"/>
        <v>0.2093521651264468</v>
      </c>
      <c r="S1175" s="93">
        <f>(1+H1175)^((5-Dashboard!$F$9)*3/12)</f>
        <v>1.0997054901774597</v>
      </c>
      <c r="T1175" s="93">
        <f t="shared" si="129"/>
        <v>1.3299312155475513</v>
      </c>
      <c r="U1175" s="93">
        <f t="shared" si="129"/>
        <v>1.6083551949916783</v>
      </c>
      <c r="V1175" s="93">
        <f t="shared" si="129"/>
        <v>1.9450678373555546</v>
      </c>
      <c r="W1175" s="93">
        <f t="shared" si="129"/>
        <v>2.3522720004237554</v>
      </c>
      <c r="X1175" s="93">
        <f t="shared" si="129"/>
        <v>2.8447252366787867</v>
      </c>
      <c r="Y1175" s="93">
        <f t="shared" si="128"/>
        <v>3.4402746241673343</v>
      </c>
      <c r="Z1175" s="93">
        <f t="shared" si="128"/>
        <v>4.1605035653663389</v>
      </c>
      <c r="AA1175" s="93">
        <f t="shared" si="128"/>
        <v>5.0315139947920828</v>
      </c>
      <c r="AB1175" s="93">
        <f t="shared" si="128"/>
        <v>6.0848723434658227</v>
      </c>
      <c r="AC1175" s="95">
        <f t="shared" si="128"/>
        <v>7.3587535430884286</v>
      </c>
      <c r="AE1175" s="96"/>
    </row>
    <row r="1176" spans="3:31" ht="24.75" customHeight="1" x14ac:dyDescent="0.25">
      <c r="C1176" s="91">
        <f>ABS(E1176-Dashboard!$F$13)</f>
        <v>2.8471013088538442</v>
      </c>
      <c r="D1176" s="92">
        <f t="shared" si="130"/>
        <v>0.20945216512644679</v>
      </c>
      <c r="E1176" s="93" cm="1">
        <f t="array" ref="E1176">SUM('DRE + DCF'!$S$41/TIR!S1176,'DRE + DCF'!$U$41:$AD$41/TIR!T1176:AC1176,TIR!F1176)</f>
        <v>44.772898691146153</v>
      </c>
      <c r="F1176" s="100">
        <f>'DRE + DCF'!$AE$38*'DRE + DCF'!$AE$39*(1+G1176)/(R1176-G1176)/AC1176</f>
        <v>21.270969185384537</v>
      </c>
      <c r="G1176" s="92">
        <f>R1176*(1-'DRE + DCF'!$AE$39)</f>
        <v>0.12567129907586808</v>
      </c>
      <c r="H1176" s="94">
        <f t="shared" si="126"/>
        <v>0.20945216512644679</v>
      </c>
      <c r="I1176" s="94">
        <f t="shared" si="131"/>
        <v>0.20945216512644679</v>
      </c>
      <c r="J1176" s="94">
        <f t="shared" si="131"/>
        <v>0.20945216512644679</v>
      </c>
      <c r="K1176" s="94">
        <f t="shared" si="131"/>
        <v>0.20945216512644679</v>
      </c>
      <c r="L1176" s="94">
        <f t="shared" si="131"/>
        <v>0.20945216512644679</v>
      </c>
      <c r="M1176" s="94">
        <f t="shared" si="131"/>
        <v>0.20945216512644679</v>
      </c>
      <c r="N1176" s="94">
        <f t="shared" si="131"/>
        <v>0.20945216512644679</v>
      </c>
      <c r="O1176" s="94">
        <f t="shared" si="131"/>
        <v>0.20945216512644679</v>
      </c>
      <c r="P1176" s="94">
        <f t="shared" si="131"/>
        <v>0.20945216512644679</v>
      </c>
      <c r="Q1176" s="94">
        <f t="shared" si="131"/>
        <v>0.20945216512644679</v>
      </c>
      <c r="R1176" s="94">
        <f t="shared" si="131"/>
        <v>0.20945216512644679</v>
      </c>
      <c r="S1176" s="93">
        <f>(1+H1176)^((5-Dashboard!$F$9)*3/12)</f>
        <v>1.0997509559561414</v>
      </c>
      <c r="T1176" s="93">
        <f t="shared" si="129"/>
        <v>1.3300961747810347</v>
      </c>
      <c r="U1176" s="93">
        <f t="shared" si="129"/>
        <v>1.6086876984153271</v>
      </c>
      <c r="V1176" s="93">
        <f t="shared" si="129"/>
        <v>1.9456308198606977</v>
      </c>
      <c r="W1176" s="93">
        <f t="shared" si="129"/>
        <v>2.3531474076172647</v>
      </c>
      <c r="X1176" s="93">
        <f t="shared" si="129"/>
        <v>2.846019227004386</v>
      </c>
      <c r="Y1176" s="93">
        <f t="shared" si="128"/>
        <v>3.4421241160919509</v>
      </c>
      <c r="Z1176" s="93">
        <f t="shared" si="128"/>
        <v>4.1630844648413667</v>
      </c>
      <c r="AA1176" s="93">
        <f t="shared" si="128"/>
        <v>5.0350515196066654</v>
      </c>
      <c r="AB1176" s="93">
        <f t="shared" si="128"/>
        <v>6.0896539619114876</v>
      </c>
      <c r="AC1176" s="95">
        <f t="shared" si="128"/>
        <v>7.365145169104693</v>
      </c>
      <c r="AE1176" s="96"/>
    </row>
    <row r="1177" spans="3:31" ht="24.75" customHeight="1" x14ac:dyDescent="0.25">
      <c r="C1177" s="91">
        <f>ABS(E1177-Dashboard!$F$13)</f>
        <v>2.8840201141343584</v>
      </c>
      <c r="D1177" s="92">
        <f t="shared" si="130"/>
        <v>0.20955216512644678</v>
      </c>
      <c r="E1177" s="93" cm="1">
        <f t="array" ref="E1177">SUM('DRE + DCF'!$S$41/TIR!S1177,'DRE + DCF'!$U$41:$AD$41/TIR!T1177:AC1177,TIR!F1177)</f>
        <v>44.735979885865639</v>
      </c>
      <c r="F1177" s="100">
        <f>'DRE + DCF'!$AE$38*'DRE + DCF'!$AE$39*(1+G1177)/(R1177-G1177)/AC1177</f>
        <v>21.243501701116781</v>
      </c>
      <c r="G1177" s="92">
        <f>R1177*(1-'DRE + DCF'!$AE$39)</f>
        <v>0.12573129907586805</v>
      </c>
      <c r="H1177" s="94">
        <f t="shared" si="126"/>
        <v>0.20955216512644678</v>
      </c>
      <c r="I1177" s="94">
        <f t="shared" si="131"/>
        <v>0.20955216512644678</v>
      </c>
      <c r="J1177" s="94">
        <f t="shared" si="131"/>
        <v>0.20955216512644678</v>
      </c>
      <c r="K1177" s="94">
        <f t="shared" si="131"/>
        <v>0.20955216512644678</v>
      </c>
      <c r="L1177" s="94">
        <f t="shared" si="131"/>
        <v>0.20955216512644678</v>
      </c>
      <c r="M1177" s="94">
        <f t="shared" si="131"/>
        <v>0.20955216512644678</v>
      </c>
      <c r="N1177" s="94">
        <f t="shared" si="131"/>
        <v>0.20955216512644678</v>
      </c>
      <c r="O1177" s="94">
        <f t="shared" si="131"/>
        <v>0.20955216512644678</v>
      </c>
      <c r="P1177" s="94">
        <f t="shared" si="131"/>
        <v>0.20955216512644678</v>
      </c>
      <c r="Q1177" s="94">
        <f t="shared" si="131"/>
        <v>0.20955216512644678</v>
      </c>
      <c r="R1177" s="94">
        <f t="shared" si="131"/>
        <v>0.20955216512644678</v>
      </c>
      <c r="S1177" s="93">
        <f>(1+H1177)^((5-Dashboard!$F$9)*3/12)</f>
        <v>1.0997964198552597</v>
      </c>
      <c r="T1177" s="93">
        <f t="shared" si="129"/>
        <v>1.330261140834244</v>
      </c>
      <c r="U1177" s="93">
        <f t="shared" si="129"/>
        <v>1.6090202430796368</v>
      </c>
      <c r="V1177" s="93">
        <f t="shared" si="129"/>
        <v>1.9461939187492563</v>
      </c>
      <c r="W1177" s="93">
        <f t="shared" si="129"/>
        <v>2.354023068179087</v>
      </c>
      <c r="X1177" s="93">
        <f t="shared" si="129"/>
        <v>2.8473136988736156</v>
      </c>
      <c r="Y1177" s="93">
        <f t="shared" si="128"/>
        <v>3.4439744492667734</v>
      </c>
      <c r="Z1177" s="93">
        <f t="shared" si="128"/>
        <v>4.1656667517507877</v>
      </c>
      <c r="AA1177" s="93">
        <f t="shared" si="128"/>
        <v>5.0385912387754175</v>
      </c>
      <c r="AB1177" s="93">
        <f t="shared" si="128"/>
        <v>6.094438942047951</v>
      </c>
      <c r="AC1177" s="95">
        <f t="shared" si="128"/>
        <v>7.3715418175850305</v>
      </c>
      <c r="AE1177" s="96"/>
    </row>
    <row r="1178" spans="3:31" ht="24.75" customHeight="1" x14ac:dyDescent="0.25">
      <c r="C1178" s="91">
        <f>ABS(E1178-Dashboard!$F$13)</f>
        <v>2.9208910736865619</v>
      </c>
      <c r="D1178" s="92">
        <f t="shared" si="130"/>
        <v>0.20965216512644677</v>
      </c>
      <c r="E1178" s="93" cm="1">
        <f t="array" ref="E1178">SUM('DRE + DCF'!$S$41/TIR!S1178,'DRE + DCF'!$U$41:$AD$41/TIR!T1178:AC1178,TIR!F1178)</f>
        <v>44.699108926313436</v>
      </c>
      <c r="F1178" s="100">
        <f>'DRE + DCF'!$AE$38*'DRE + DCF'!$AE$39*(1+G1178)/(R1178-G1178)/AC1178</f>
        <v>21.216075979859475</v>
      </c>
      <c r="G1178" s="92">
        <f>R1178*(1-'DRE + DCF'!$AE$39)</f>
        <v>0.12579129907586806</v>
      </c>
      <c r="H1178" s="94">
        <f t="shared" si="126"/>
        <v>0.20965216512644677</v>
      </c>
      <c r="I1178" s="94">
        <f t="shared" si="131"/>
        <v>0.20965216512644677</v>
      </c>
      <c r="J1178" s="94">
        <f t="shared" si="131"/>
        <v>0.20965216512644677</v>
      </c>
      <c r="K1178" s="94">
        <f t="shared" si="131"/>
        <v>0.20965216512644677</v>
      </c>
      <c r="L1178" s="94">
        <f t="shared" si="131"/>
        <v>0.20965216512644677</v>
      </c>
      <c r="M1178" s="94">
        <f t="shared" si="131"/>
        <v>0.20965216512644677</v>
      </c>
      <c r="N1178" s="94">
        <f t="shared" si="131"/>
        <v>0.20965216512644677</v>
      </c>
      <c r="O1178" s="94">
        <f t="shared" si="131"/>
        <v>0.20965216512644677</v>
      </c>
      <c r="P1178" s="94">
        <f t="shared" si="131"/>
        <v>0.20965216512644677</v>
      </c>
      <c r="Q1178" s="94">
        <f t="shared" si="131"/>
        <v>0.20965216512644677</v>
      </c>
      <c r="R1178" s="94">
        <f t="shared" si="131"/>
        <v>0.20965216512644677</v>
      </c>
      <c r="S1178" s="93">
        <f>(1+H1178)^((5-Dashboard!$F$9)*3/12)</f>
        <v>1.0998418818750479</v>
      </c>
      <c r="T1178" s="93">
        <f t="shared" si="129"/>
        <v>1.3304261137068973</v>
      </c>
      <c r="U1178" s="93">
        <f t="shared" si="129"/>
        <v>1.6093528289863126</v>
      </c>
      <c r="V1178" s="93">
        <f t="shared" si="129"/>
        <v>1.9467571340356651</v>
      </c>
      <c r="W1178" s="93">
        <f t="shared" si="129"/>
        <v>2.3548989821615987</v>
      </c>
      <c r="X1178" s="93">
        <f t="shared" si="129"/>
        <v>2.8486086524258432</v>
      </c>
      <c r="Y1178" s="93">
        <f t="shared" si="128"/>
        <v>3.4458256240048506</v>
      </c>
      <c r="Z1178" s="93">
        <f t="shared" si="128"/>
        <v>4.168250426725657</v>
      </c>
      <c r="AA1178" s="93">
        <f t="shared" si="128"/>
        <v>5.0421331534779261</v>
      </c>
      <c r="AB1178" s="93">
        <f t="shared" si="128"/>
        <v>6.0992272859604117</v>
      </c>
      <c r="AC1178" s="95">
        <f t="shared" si="128"/>
        <v>7.3779434920603135</v>
      </c>
      <c r="AE1178" s="96"/>
    </row>
    <row r="1179" spans="3:31" ht="24.75" customHeight="1" x14ac:dyDescent="0.25">
      <c r="C1179" s="91">
        <f>ABS(E1179-Dashboard!$F$13)</f>
        <v>2.9577142674334809</v>
      </c>
      <c r="D1179" s="92">
        <f t="shared" si="130"/>
        <v>0.20975216512644676</v>
      </c>
      <c r="E1179" s="93" cm="1">
        <f t="array" ref="E1179">SUM('DRE + DCF'!$S$41/TIR!S1179,'DRE + DCF'!$U$41:$AD$41/TIR!T1179:AC1179,TIR!F1179)</f>
        <v>44.662285732566517</v>
      </c>
      <c r="F1179" s="100">
        <f>'DRE + DCF'!$AE$38*'DRE + DCF'!$AE$39*(1+G1179)/(R1179-G1179)/AC1179</f>
        <v>21.188691946587333</v>
      </c>
      <c r="G1179" s="92">
        <f>R1179*(1-'DRE + DCF'!$AE$39)</f>
        <v>0.12585129907586806</v>
      </c>
      <c r="H1179" s="94">
        <f t="shared" si="126"/>
        <v>0.20975216512644676</v>
      </c>
      <c r="I1179" s="94">
        <f t="shared" si="131"/>
        <v>0.20975216512644676</v>
      </c>
      <c r="J1179" s="94">
        <f t="shared" si="131"/>
        <v>0.20975216512644676</v>
      </c>
      <c r="K1179" s="94">
        <f t="shared" si="131"/>
        <v>0.20975216512644676</v>
      </c>
      <c r="L1179" s="94">
        <f t="shared" si="131"/>
        <v>0.20975216512644676</v>
      </c>
      <c r="M1179" s="94">
        <f t="shared" si="131"/>
        <v>0.20975216512644676</v>
      </c>
      <c r="N1179" s="94">
        <f t="shared" si="131"/>
        <v>0.20975216512644676</v>
      </c>
      <c r="O1179" s="94">
        <f t="shared" si="131"/>
        <v>0.20975216512644676</v>
      </c>
      <c r="P1179" s="94">
        <f t="shared" si="131"/>
        <v>0.20975216512644676</v>
      </c>
      <c r="Q1179" s="94">
        <f t="shared" si="131"/>
        <v>0.20975216512644676</v>
      </c>
      <c r="R1179" s="94">
        <f t="shared" si="131"/>
        <v>0.20975216512644676</v>
      </c>
      <c r="S1179" s="93">
        <f>(1+H1179)^((5-Dashboard!$F$9)*3/12)</f>
        <v>1.0998873420157387</v>
      </c>
      <c r="T1179" s="93">
        <f t="shared" si="129"/>
        <v>1.3305910933987124</v>
      </c>
      <c r="U1179" s="93">
        <f t="shared" si="129"/>
        <v>1.6096854561370584</v>
      </c>
      <c r="V1179" s="93">
        <f t="shared" si="129"/>
        <v>1.9473204657343584</v>
      </c>
      <c r="W1179" s="93">
        <f t="shared" si="129"/>
        <v>2.3557751496171804</v>
      </c>
      <c r="X1179" s="93">
        <f t="shared" si="129"/>
        <v>2.8499040878004629</v>
      </c>
      <c r="Y1179" s="93">
        <f t="shared" si="128"/>
        <v>3.4476776406193208</v>
      </c>
      <c r="Z1179" s="93">
        <f t="shared" si="128"/>
        <v>4.1708354903972626</v>
      </c>
      <c r="AA1179" s="93">
        <f t="shared" si="128"/>
        <v>5.0456772648943131</v>
      </c>
      <c r="AB1179" s="93">
        <f t="shared" si="128"/>
        <v>6.1040189957351831</v>
      </c>
      <c r="AC1179" s="95">
        <f t="shared" si="128"/>
        <v>7.3843501960635969</v>
      </c>
      <c r="AE1179" s="96"/>
    </row>
    <row r="1180" spans="3:31" ht="24.75" customHeight="1" x14ac:dyDescent="0.25">
      <c r="C1180" s="91">
        <f>ABS(E1180-Dashboard!$F$13)</f>
        <v>2.9944897751342978</v>
      </c>
      <c r="D1180" s="92">
        <f t="shared" si="130"/>
        <v>0.20985216512644675</v>
      </c>
      <c r="E1180" s="93" cm="1">
        <f t="array" ref="E1180">SUM('DRE + DCF'!$S$41/TIR!S1180,'DRE + DCF'!$U$41:$AD$41/TIR!T1180:AC1180,TIR!F1180)</f>
        <v>44.6255102248657</v>
      </c>
      <c r="F1180" s="100">
        <f>'DRE + DCF'!$AE$38*'DRE + DCF'!$AE$39*(1+G1180)/(R1180-G1180)/AC1180</f>
        <v>21.161349526434353</v>
      </c>
      <c r="G1180" s="92">
        <f>R1180*(1-'DRE + DCF'!$AE$39)</f>
        <v>0.12591129907586804</v>
      </c>
      <c r="H1180" s="94">
        <f t="shared" si="126"/>
        <v>0.20985216512644675</v>
      </c>
      <c r="I1180" s="94">
        <f t="shared" si="131"/>
        <v>0.20985216512644675</v>
      </c>
      <c r="J1180" s="94">
        <f t="shared" si="131"/>
        <v>0.20985216512644675</v>
      </c>
      <c r="K1180" s="94">
        <f t="shared" si="131"/>
        <v>0.20985216512644675</v>
      </c>
      <c r="L1180" s="94">
        <f t="shared" si="131"/>
        <v>0.20985216512644675</v>
      </c>
      <c r="M1180" s="94">
        <f t="shared" si="131"/>
        <v>0.20985216512644675</v>
      </c>
      <c r="N1180" s="94">
        <f t="shared" si="131"/>
        <v>0.20985216512644675</v>
      </c>
      <c r="O1180" s="94">
        <f t="shared" si="131"/>
        <v>0.20985216512644675</v>
      </c>
      <c r="P1180" s="94">
        <f t="shared" si="131"/>
        <v>0.20985216512644675</v>
      </c>
      <c r="Q1180" s="94">
        <f t="shared" si="131"/>
        <v>0.20985216512644675</v>
      </c>
      <c r="R1180" s="94">
        <f t="shared" si="131"/>
        <v>0.20985216512644675</v>
      </c>
      <c r="S1180" s="93">
        <f>(1+H1180)^((5-Dashboard!$F$9)*3/12)</f>
        <v>1.0999328002775655</v>
      </c>
      <c r="T1180" s="93">
        <f t="shared" si="129"/>
        <v>1.330756079909408</v>
      </c>
      <c r="U1180" s="93">
        <f t="shared" si="129"/>
        <v>1.6100181245335801</v>
      </c>
      <c r="V1180" s="93">
        <f t="shared" si="129"/>
        <v>1.9478839138597728</v>
      </c>
      <c r="W1180" s="93">
        <f t="shared" si="129"/>
        <v>2.3566515705982232</v>
      </c>
      <c r="X1180" s="93">
        <f t="shared" si="129"/>
        <v>2.8512000051369015</v>
      </c>
      <c r="Y1180" s="93">
        <f t="shared" si="128"/>
        <v>3.4495304994234162</v>
      </c>
      <c r="Z1180" s="93">
        <f t="shared" si="128"/>
        <v>4.1734219433971331</v>
      </c>
      <c r="AA1180" s="93">
        <f t="shared" si="128"/>
        <v>5.0492235742052447</v>
      </c>
      <c r="AB1180" s="93">
        <f t="shared" si="128"/>
        <v>6.1088140734597109</v>
      </c>
      <c r="AC1180" s="95">
        <f t="shared" si="128"/>
        <v>7.3907619331301397</v>
      </c>
      <c r="AE1180" s="96"/>
    </row>
    <row r="1181" spans="3:31" ht="24.75" customHeight="1" x14ac:dyDescent="0.25">
      <c r="C1181" s="91">
        <f>ABS(E1181-Dashboard!$F$13)</f>
        <v>3.0312176763845784</v>
      </c>
      <c r="D1181" s="92">
        <f t="shared" si="130"/>
        <v>0.20995216512644674</v>
      </c>
      <c r="E1181" s="93" cm="1">
        <f t="array" ref="E1181">SUM('DRE + DCF'!$S$41/TIR!S1181,'DRE + DCF'!$U$41:$AD$41/TIR!T1181:AC1181,TIR!F1181)</f>
        <v>44.588782323615419</v>
      </c>
      <c r="F1181" s="100">
        <f>'DRE + DCF'!$AE$38*'DRE + DCF'!$AE$39*(1+G1181)/(R1181-G1181)/AC1181</f>
        <v>21.134048644693557</v>
      </c>
      <c r="G1181" s="92">
        <f>R1181*(1-'DRE + DCF'!$AE$39)</f>
        <v>0.12597129907586804</v>
      </c>
      <c r="H1181" s="94">
        <f t="shared" si="126"/>
        <v>0.20995216512644674</v>
      </c>
      <c r="I1181" s="94">
        <f t="shared" si="131"/>
        <v>0.20995216512644674</v>
      </c>
      <c r="J1181" s="94">
        <f t="shared" si="131"/>
        <v>0.20995216512644674</v>
      </c>
      <c r="K1181" s="94">
        <f t="shared" si="131"/>
        <v>0.20995216512644674</v>
      </c>
      <c r="L1181" s="94">
        <f t="shared" si="131"/>
        <v>0.20995216512644674</v>
      </c>
      <c r="M1181" s="94">
        <f t="shared" si="131"/>
        <v>0.20995216512644674</v>
      </c>
      <c r="N1181" s="94">
        <f t="shared" si="131"/>
        <v>0.20995216512644674</v>
      </c>
      <c r="O1181" s="94">
        <f t="shared" si="131"/>
        <v>0.20995216512644674</v>
      </c>
      <c r="P1181" s="94">
        <f t="shared" si="131"/>
        <v>0.20995216512644674</v>
      </c>
      <c r="Q1181" s="94">
        <f t="shared" si="131"/>
        <v>0.20995216512644674</v>
      </c>
      <c r="R1181" s="94">
        <f t="shared" si="131"/>
        <v>0.20995216512644674</v>
      </c>
      <c r="S1181" s="93">
        <f>(1+H1181)^((5-Dashboard!$F$9)*3/12)</f>
        <v>1.0999782566607608</v>
      </c>
      <c r="T1181" s="93">
        <f t="shared" si="129"/>
        <v>1.3309210732387018</v>
      </c>
      <c r="U1181" s="93">
        <f t="shared" si="129"/>
        <v>1.6103508341775814</v>
      </c>
      <c r="V1181" s="93">
        <f t="shared" si="129"/>
        <v>1.9484474784263441</v>
      </c>
      <c r="W1181" s="93">
        <f t="shared" si="129"/>
        <v>2.3575282451571207</v>
      </c>
      <c r="X1181" s="93">
        <f t="shared" si="129"/>
        <v>2.8524964045746106</v>
      </c>
      <c r="Y1181" s="93">
        <f t="shared" si="128"/>
        <v>3.4513842007304545</v>
      </c>
      <c r="Z1181" s="93">
        <f t="shared" si="128"/>
        <v>4.1760097863570236</v>
      </c>
      <c r="AA1181" s="93">
        <f t="shared" si="128"/>
        <v>5.0527720825919102</v>
      </c>
      <c r="AB1181" s="93">
        <f t="shared" si="128"/>
        <v>6.1136125212225467</v>
      </c>
      <c r="AC1181" s="95">
        <f t="shared" si="128"/>
        <v>7.3971787067973747</v>
      </c>
      <c r="AE1181" s="96"/>
    </row>
    <row r="1182" spans="3:31" ht="24.75" customHeight="1" x14ac:dyDescent="0.25">
      <c r="C1182" s="91">
        <f>ABS(E1182-Dashboard!$F$13)</f>
        <v>3.0678980506169182</v>
      </c>
      <c r="D1182" s="92">
        <f t="shared" si="130"/>
        <v>0.21005216512644673</v>
      </c>
      <c r="E1182" s="93" cm="1">
        <f t="array" ref="E1182">SUM('DRE + DCF'!$S$41/TIR!S1182,'DRE + DCF'!$U$41:$AD$41/TIR!T1182:AC1182,TIR!F1182)</f>
        <v>44.552101949383079</v>
      </c>
      <c r="F1182" s="100">
        <f>'DRE + DCF'!$AE$38*'DRE + DCF'!$AE$39*(1+G1182)/(R1182-G1182)/AC1182</f>
        <v>21.106789226816371</v>
      </c>
      <c r="G1182" s="92">
        <f>R1182*(1-'DRE + DCF'!$AE$39)</f>
        <v>0.12603129907586802</v>
      </c>
      <c r="H1182" s="94">
        <f t="shared" si="126"/>
        <v>0.21005216512644673</v>
      </c>
      <c r="I1182" s="94">
        <f t="shared" si="131"/>
        <v>0.21005216512644673</v>
      </c>
      <c r="J1182" s="94">
        <f t="shared" si="131"/>
        <v>0.21005216512644673</v>
      </c>
      <c r="K1182" s="94">
        <f t="shared" si="131"/>
        <v>0.21005216512644673</v>
      </c>
      <c r="L1182" s="94">
        <f t="shared" si="131"/>
        <v>0.21005216512644673</v>
      </c>
      <c r="M1182" s="94">
        <f t="shared" si="131"/>
        <v>0.21005216512644673</v>
      </c>
      <c r="N1182" s="94">
        <f t="shared" si="131"/>
        <v>0.21005216512644673</v>
      </c>
      <c r="O1182" s="94">
        <f t="shared" si="131"/>
        <v>0.21005216512644673</v>
      </c>
      <c r="P1182" s="94">
        <f t="shared" si="131"/>
        <v>0.21005216512644673</v>
      </c>
      <c r="Q1182" s="94">
        <f t="shared" si="131"/>
        <v>0.21005216512644673</v>
      </c>
      <c r="R1182" s="94">
        <f t="shared" si="131"/>
        <v>0.21005216512644673</v>
      </c>
      <c r="S1182" s="93">
        <f>(1+H1182)^((5-Dashboard!$F$9)*3/12)</f>
        <v>1.1000237111655577</v>
      </c>
      <c r="T1182" s="93">
        <f t="shared" si="129"/>
        <v>1.3310860733863121</v>
      </c>
      <c r="U1182" s="93">
        <f t="shared" si="129"/>
        <v>1.6106835850707673</v>
      </c>
      <c r="V1182" s="93">
        <f t="shared" si="129"/>
        <v>1.9490111594485091</v>
      </c>
      <c r="W1182" s="93">
        <f t="shared" si="129"/>
        <v>2.3584051733462745</v>
      </c>
      <c r="X1182" s="93">
        <f t="shared" si="129"/>
        <v>2.8537932862530724</v>
      </c>
      <c r="Y1182" s="93">
        <f t="shared" si="128"/>
        <v>3.4532387448538477</v>
      </c>
      <c r="Z1182" s="93">
        <f t="shared" si="128"/>
        <v>4.1785990199089316</v>
      </c>
      <c r="AA1182" s="93">
        <f t="shared" si="128"/>
        <v>5.0563227912360507</v>
      </c>
      <c r="AB1182" s="93">
        <f t="shared" si="128"/>
        <v>6.1184143411133816</v>
      </c>
      <c r="AC1182" s="95">
        <f t="shared" si="128"/>
        <v>7.4036005206049484</v>
      </c>
      <c r="AE1182" s="96"/>
    </row>
    <row r="1183" spans="3:31" ht="24.75" customHeight="1" x14ac:dyDescent="0.25">
      <c r="C1183" s="91">
        <f>ABS(E1183-Dashboard!$F$13)</f>
        <v>3.1045309771011134</v>
      </c>
      <c r="D1183" s="92">
        <f t="shared" si="130"/>
        <v>0.21015216512644672</v>
      </c>
      <c r="E1183" s="93" cm="1">
        <f t="array" ref="E1183">SUM('DRE + DCF'!$S$41/TIR!S1183,'DRE + DCF'!$U$41:$AD$41/TIR!T1183:AC1183,TIR!F1183)</f>
        <v>44.515469022898884</v>
      </c>
      <c r="F1183" s="100">
        <f>'DRE + DCF'!$AE$38*'DRE + DCF'!$AE$39*(1+G1183)/(R1183-G1183)/AC1183</f>
        <v>21.079571198412445</v>
      </c>
      <c r="G1183" s="92">
        <f>R1183*(1-'DRE + DCF'!$AE$39)</f>
        <v>0.12609129907586802</v>
      </c>
      <c r="H1183" s="94">
        <f t="shared" si="126"/>
        <v>0.21015216512644672</v>
      </c>
      <c r="I1183" s="94">
        <f t="shared" si="131"/>
        <v>0.21015216512644672</v>
      </c>
      <c r="J1183" s="94">
        <f t="shared" si="131"/>
        <v>0.21015216512644672</v>
      </c>
      <c r="K1183" s="94">
        <f t="shared" si="131"/>
        <v>0.21015216512644672</v>
      </c>
      <c r="L1183" s="94">
        <f t="shared" si="131"/>
        <v>0.21015216512644672</v>
      </c>
      <c r="M1183" s="94">
        <f t="shared" si="131"/>
        <v>0.21015216512644672</v>
      </c>
      <c r="N1183" s="94">
        <f t="shared" si="131"/>
        <v>0.21015216512644672</v>
      </c>
      <c r="O1183" s="94">
        <f t="shared" si="131"/>
        <v>0.21015216512644672</v>
      </c>
      <c r="P1183" s="94">
        <f t="shared" si="131"/>
        <v>0.21015216512644672</v>
      </c>
      <c r="Q1183" s="94">
        <f t="shared" si="131"/>
        <v>0.21015216512644672</v>
      </c>
      <c r="R1183" s="94">
        <f t="shared" si="131"/>
        <v>0.21015216512644672</v>
      </c>
      <c r="S1183" s="93">
        <f>(1+H1183)^((5-Dashboard!$F$9)*3/12)</f>
        <v>1.1000691637921893</v>
      </c>
      <c r="T1183" s="93">
        <f t="shared" si="129"/>
        <v>1.3312510803519575</v>
      </c>
      <c r="U1183" s="93">
        <f t="shared" si="129"/>
        <v>1.6110163772148425</v>
      </c>
      <c r="V1183" s="93">
        <f t="shared" si="129"/>
        <v>1.9495749569407059</v>
      </c>
      <c r="W1183" s="93">
        <f t="shared" si="129"/>
        <v>2.3592823552180944</v>
      </c>
      <c r="X1183" s="93">
        <f t="shared" si="129"/>
        <v>2.8550906503117992</v>
      </c>
      <c r="Y1183" s="93">
        <f t="shared" si="128"/>
        <v>3.4550941321070985</v>
      </c>
      <c r="Z1183" s="93">
        <f t="shared" si="128"/>
        <v>4.1811896446850865</v>
      </c>
      <c r="AA1183" s="93">
        <f t="shared" si="128"/>
        <v>5.0598757013199354</v>
      </c>
      <c r="AB1183" s="93">
        <f t="shared" si="128"/>
        <v>6.1232195352230177</v>
      </c>
      <c r="AC1183" s="95">
        <f t="shared" si="128"/>
        <v>7.4100273780946893</v>
      </c>
      <c r="AE1183" s="96"/>
    </row>
    <row r="1184" spans="3:31" ht="24.75" customHeight="1" x14ac:dyDescent="0.25">
      <c r="C1184" s="91">
        <f>ABS(E1184-Dashboard!$F$13)</f>
        <v>3.1411165349447003</v>
      </c>
      <c r="D1184" s="92">
        <f t="shared" si="130"/>
        <v>0.21025216512644671</v>
      </c>
      <c r="E1184" s="93" cm="1">
        <f t="array" ref="E1184">SUM('DRE + DCF'!$S$41/TIR!S1184,'DRE + DCF'!$U$41:$AD$41/TIR!T1184:AC1184,TIR!F1184)</f>
        <v>44.478883465055297</v>
      </c>
      <c r="F1184" s="100">
        <f>'DRE + DCF'!$AE$38*'DRE + DCF'!$AE$39*(1+G1184)/(R1184-G1184)/AC1184</f>
        <v>21.052394485249138</v>
      </c>
      <c r="G1184" s="92">
        <f>R1184*(1-'DRE + DCF'!$AE$39)</f>
        <v>0.12615129907586803</v>
      </c>
      <c r="H1184" s="94">
        <f t="shared" si="126"/>
        <v>0.21025216512644671</v>
      </c>
      <c r="I1184" s="94">
        <f t="shared" si="131"/>
        <v>0.21025216512644671</v>
      </c>
      <c r="J1184" s="94">
        <f t="shared" si="131"/>
        <v>0.21025216512644671</v>
      </c>
      <c r="K1184" s="94">
        <f t="shared" si="131"/>
        <v>0.21025216512644671</v>
      </c>
      <c r="L1184" s="94">
        <f t="shared" si="131"/>
        <v>0.21025216512644671</v>
      </c>
      <c r="M1184" s="94">
        <f t="shared" si="131"/>
        <v>0.21025216512644671</v>
      </c>
      <c r="N1184" s="94">
        <f t="shared" si="131"/>
        <v>0.21025216512644671</v>
      </c>
      <c r="O1184" s="94">
        <f t="shared" si="131"/>
        <v>0.21025216512644671</v>
      </c>
      <c r="P1184" s="94">
        <f t="shared" si="131"/>
        <v>0.21025216512644671</v>
      </c>
      <c r="Q1184" s="94">
        <f t="shared" si="131"/>
        <v>0.21025216512644671</v>
      </c>
      <c r="R1184" s="94">
        <f t="shared" si="131"/>
        <v>0.21025216512644671</v>
      </c>
      <c r="S1184" s="93">
        <f>(1+H1184)^((5-Dashboard!$F$9)*3/12)</f>
        <v>1.100114614540888</v>
      </c>
      <c r="T1184" s="93">
        <f t="shared" si="129"/>
        <v>1.3314160941353559</v>
      </c>
      <c r="U1184" s="93">
        <f t="shared" si="129"/>
        <v>1.6113492106115113</v>
      </c>
      <c r="V1184" s="93">
        <f t="shared" si="129"/>
        <v>1.9501388709173721</v>
      </c>
      <c r="W1184" s="93">
        <f t="shared" si="129"/>
        <v>2.3601597908249938</v>
      </c>
      <c r="X1184" s="93">
        <f t="shared" si="129"/>
        <v>2.8563884968903301</v>
      </c>
      <c r="Y1184" s="93">
        <f t="shared" si="128"/>
        <v>3.4569503628037985</v>
      </c>
      <c r="Z1184" s="93">
        <f t="shared" si="128"/>
        <v>4.1837816613179521</v>
      </c>
      <c r="AA1184" s="93">
        <f t="shared" si="128"/>
        <v>5.0634308140263737</v>
      </c>
      <c r="AB1184" s="93">
        <f t="shared" si="128"/>
        <v>6.1280281056433852</v>
      </c>
      <c r="AC1184" s="95">
        <f t="shared" si="128"/>
        <v>7.4164592828106244</v>
      </c>
      <c r="AE1184" s="96"/>
    </row>
    <row r="1185" spans="3:31" ht="24.75" customHeight="1" x14ac:dyDescent="0.25">
      <c r="C1185" s="91">
        <f>ABS(E1185-Dashboard!$F$13)</f>
        <v>3.1776548030932972</v>
      </c>
      <c r="D1185" s="92">
        <f t="shared" si="130"/>
        <v>0.21035216512644669</v>
      </c>
      <c r="E1185" s="93" cm="1">
        <f t="array" ref="E1185">SUM('DRE + DCF'!$S$41/TIR!S1185,'DRE + DCF'!$U$41:$AD$41/TIR!T1185:AC1185,TIR!F1185)</f>
        <v>44.4423451969067</v>
      </c>
      <c r="F1185" s="100">
        <f>'DRE + DCF'!$AE$38*'DRE + DCF'!$AE$39*(1+G1185)/(R1185-G1185)/AC1185</f>
        <v>21.025259013251141</v>
      </c>
      <c r="G1185" s="92">
        <f>R1185*(1-'DRE + DCF'!$AE$39)</f>
        <v>0.12621129907586801</v>
      </c>
      <c r="H1185" s="94">
        <f t="shared" si="126"/>
        <v>0.21035216512644669</v>
      </c>
      <c r="I1185" s="94">
        <f t="shared" si="131"/>
        <v>0.21035216512644669</v>
      </c>
      <c r="J1185" s="94">
        <f t="shared" si="131"/>
        <v>0.21035216512644669</v>
      </c>
      <c r="K1185" s="94">
        <f t="shared" si="131"/>
        <v>0.21035216512644669</v>
      </c>
      <c r="L1185" s="94">
        <f t="shared" si="131"/>
        <v>0.21035216512644669</v>
      </c>
      <c r="M1185" s="94">
        <f t="shared" si="131"/>
        <v>0.21035216512644669</v>
      </c>
      <c r="N1185" s="94">
        <f t="shared" si="131"/>
        <v>0.21035216512644669</v>
      </c>
      <c r="O1185" s="94">
        <f t="shared" si="131"/>
        <v>0.21035216512644669</v>
      </c>
      <c r="P1185" s="94">
        <f t="shared" si="131"/>
        <v>0.21035216512644669</v>
      </c>
      <c r="Q1185" s="94">
        <f t="shared" si="131"/>
        <v>0.21035216512644669</v>
      </c>
      <c r="R1185" s="94">
        <f t="shared" si="131"/>
        <v>0.21035216512644669</v>
      </c>
      <c r="S1185" s="93">
        <f>(1+H1185)^((5-Dashboard!$F$9)*3/12)</f>
        <v>1.1001600634118867</v>
      </c>
      <c r="T1185" s="93">
        <f t="shared" si="129"/>
        <v>1.3315811147362258</v>
      </c>
      <c r="U1185" s="93">
        <f t="shared" si="129"/>
        <v>1.6116820852624782</v>
      </c>
      <c r="V1185" s="93">
        <f t="shared" si="129"/>
        <v>1.9507029013929469</v>
      </c>
      <c r="W1185" s="93">
        <f t="shared" si="129"/>
        <v>2.3610374802193945</v>
      </c>
      <c r="X1185" s="93">
        <f t="shared" si="129"/>
        <v>2.857686826128234</v>
      </c>
      <c r="Y1185" s="93">
        <f t="shared" si="128"/>
        <v>3.4588074372576312</v>
      </c>
      <c r="Z1185" s="93">
        <f t="shared" si="128"/>
        <v>4.1863750704402296</v>
      </c>
      <c r="AA1185" s="93">
        <f t="shared" si="128"/>
        <v>5.0669881305387126</v>
      </c>
      <c r="AB1185" s="93">
        <f t="shared" si="128"/>
        <v>6.132840054467537</v>
      </c>
      <c r="AC1185" s="95">
        <f t="shared" si="128"/>
        <v>7.4228962382989785</v>
      </c>
      <c r="AE1185" s="96"/>
    </row>
    <row r="1186" spans="3:31" ht="24.75" customHeight="1" x14ac:dyDescent="0.25">
      <c r="C1186" s="91">
        <f>ABS(E1186-Dashboard!$F$13)</f>
        <v>3.2141458603310014</v>
      </c>
      <c r="D1186" s="92">
        <f t="shared" si="130"/>
        <v>0.21045216512644668</v>
      </c>
      <c r="E1186" s="93" cm="1">
        <f t="array" ref="E1186">SUM('DRE + DCF'!$S$41/TIR!S1186,'DRE + DCF'!$U$41:$AD$41/TIR!T1186:AC1186,TIR!F1186)</f>
        <v>44.405854139668996</v>
      </c>
      <c r="F1186" s="100">
        <f>'DRE + DCF'!$AE$38*'DRE + DCF'!$AE$39*(1+G1186)/(R1186-G1186)/AC1186</f>
        <v>20.998164708500127</v>
      </c>
      <c r="G1186" s="92">
        <f>R1186*(1-'DRE + DCF'!$AE$39)</f>
        <v>0.12627129907586801</v>
      </c>
      <c r="H1186" s="94">
        <f t="shared" si="126"/>
        <v>0.21045216512644668</v>
      </c>
      <c r="I1186" s="94">
        <f t="shared" si="131"/>
        <v>0.21045216512644668</v>
      </c>
      <c r="J1186" s="94">
        <f t="shared" si="131"/>
        <v>0.21045216512644668</v>
      </c>
      <c r="K1186" s="94">
        <f t="shared" si="131"/>
        <v>0.21045216512644668</v>
      </c>
      <c r="L1186" s="94">
        <f t="shared" si="131"/>
        <v>0.21045216512644668</v>
      </c>
      <c r="M1186" s="94">
        <f t="shared" si="131"/>
        <v>0.21045216512644668</v>
      </c>
      <c r="N1186" s="94">
        <f t="shared" si="131"/>
        <v>0.21045216512644668</v>
      </c>
      <c r="O1186" s="94">
        <f t="shared" si="131"/>
        <v>0.21045216512644668</v>
      </c>
      <c r="P1186" s="94">
        <f t="shared" si="131"/>
        <v>0.21045216512644668</v>
      </c>
      <c r="Q1186" s="94">
        <f t="shared" si="131"/>
        <v>0.21045216512644668</v>
      </c>
      <c r="R1186" s="94">
        <f t="shared" si="131"/>
        <v>0.21045216512644668</v>
      </c>
      <c r="S1186" s="93">
        <f>(1+H1186)^((5-Dashboard!$F$9)*3/12)</f>
        <v>1.100205510405418</v>
      </c>
      <c r="T1186" s="93">
        <f t="shared" si="129"/>
        <v>1.3317461421542856</v>
      </c>
      <c r="U1186" s="93">
        <f t="shared" si="129"/>
        <v>1.6120150011694474</v>
      </c>
      <c r="V1186" s="93">
        <f t="shared" si="129"/>
        <v>1.951267048381869</v>
      </c>
      <c r="W1186" s="93">
        <f t="shared" si="129"/>
        <v>2.3619154234537243</v>
      </c>
      <c r="X1186" s="93">
        <f t="shared" si="129"/>
        <v>2.8589856381651084</v>
      </c>
      <c r="Y1186" s="93">
        <f t="shared" si="128"/>
        <v>3.4606653557823712</v>
      </c>
      <c r="Z1186" s="93">
        <f t="shared" si="128"/>
        <v>4.1889698726848561</v>
      </c>
      <c r="AA1186" s="93">
        <f t="shared" si="128"/>
        <v>5.0705476520408395</v>
      </c>
      <c r="AB1186" s="93">
        <f t="shared" si="128"/>
        <v>6.1376553837896539</v>
      </c>
      <c r="AC1186" s="95">
        <f t="shared" si="128"/>
        <v>7.429338248108178</v>
      </c>
      <c r="AE1186" s="96"/>
    </row>
    <row r="1187" spans="3:31" ht="24.75" customHeight="1" x14ac:dyDescent="0.25">
      <c r="C1187" s="91">
        <f>ABS(E1187-Dashboard!$F$13)</f>
        <v>3.2505897852808445</v>
      </c>
      <c r="D1187" s="92">
        <f t="shared" si="130"/>
        <v>0.21055216512644667</v>
      </c>
      <c r="E1187" s="93" cm="1">
        <f t="array" ref="E1187">SUM('DRE + DCF'!$S$41/TIR!S1187,'DRE + DCF'!$U$41:$AD$41/TIR!T1187:AC1187,TIR!F1187)</f>
        <v>44.369410214719153</v>
      </c>
      <c r="F1187" s="100">
        <f>'DRE + DCF'!$AE$38*'DRE + DCF'!$AE$39*(1+G1187)/(R1187-G1187)/AC1187</f>
        <v>20.971111497234293</v>
      </c>
      <c r="G1187" s="92">
        <f>R1187*(1-'DRE + DCF'!$AE$39)</f>
        <v>0.12633129907586799</v>
      </c>
      <c r="H1187" s="94">
        <f t="shared" si="126"/>
        <v>0.21055216512644667</v>
      </c>
      <c r="I1187" s="94">
        <f t="shared" si="131"/>
        <v>0.21055216512644667</v>
      </c>
      <c r="J1187" s="94">
        <f t="shared" si="131"/>
        <v>0.21055216512644667</v>
      </c>
      <c r="K1187" s="94">
        <f t="shared" si="131"/>
        <v>0.21055216512644667</v>
      </c>
      <c r="L1187" s="94">
        <f t="shared" si="131"/>
        <v>0.21055216512644667</v>
      </c>
      <c r="M1187" s="94">
        <f t="shared" si="131"/>
        <v>0.21055216512644667</v>
      </c>
      <c r="N1187" s="94">
        <f t="shared" si="131"/>
        <v>0.21055216512644667</v>
      </c>
      <c r="O1187" s="94">
        <f t="shared" si="131"/>
        <v>0.21055216512644667</v>
      </c>
      <c r="P1187" s="94">
        <f t="shared" si="131"/>
        <v>0.21055216512644667</v>
      </c>
      <c r="Q1187" s="94">
        <f t="shared" si="131"/>
        <v>0.21055216512644667</v>
      </c>
      <c r="R1187" s="94">
        <f t="shared" si="131"/>
        <v>0.21055216512644667</v>
      </c>
      <c r="S1187" s="93">
        <f>(1+H1187)^((5-Dashboard!$F$9)*3/12)</f>
        <v>1.1002509555217148</v>
      </c>
      <c r="T1187" s="93">
        <f t="shared" si="129"/>
        <v>1.3319111763892535</v>
      </c>
      <c r="U1187" s="93">
        <f t="shared" si="129"/>
        <v>1.6123479583341234</v>
      </c>
      <c r="V1187" s="93">
        <f t="shared" si="129"/>
        <v>1.9518313118985788</v>
      </c>
      <c r="W1187" s="93">
        <f t="shared" si="129"/>
        <v>2.3627936205804172</v>
      </c>
      <c r="X1187" s="93">
        <f t="shared" si="129"/>
        <v>2.86028493314058</v>
      </c>
      <c r="Y1187" s="93">
        <f t="shared" si="128"/>
        <v>3.4625241186918827</v>
      </c>
      <c r="Z1187" s="93">
        <f t="shared" si="128"/>
        <v>4.1915660686849998</v>
      </c>
      <c r="AA1187" s="93">
        <f t="shared" si="128"/>
        <v>5.0741093797171741</v>
      </c>
      <c r="AB1187" s="93">
        <f t="shared" si="128"/>
        <v>6.1424740957050359</v>
      </c>
      <c r="AC1187" s="95">
        <f t="shared" si="128"/>
        <v>7.4357853157888432</v>
      </c>
      <c r="AE1187" s="96"/>
    </row>
    <row r="1188" spans="3:31" ht="24.75" customHeight="1" x14ac:dyDescent="0.25">
      <c r="C1188" s="91">
        <f>ABS(E1188-Dashboard!$F$13)</f>
        <v>3.286986656405098</v>
      </c>
      <c r="D1188" s="92">
        <f t="shared" si="130"/>
        <v>0.21065216512644666</v>
      </c>
      <c r="E1188" s="93" cm="1">
        <f t="array" ref="E1188">SUM('DRE + DCF'!$S$41/TIR!S1188,'DRE + DCF'!$U$41:$AD$41/TIR!T1188:AC1188,TIR!F1188)</f>
        <v>44.333013343594899</v>
      </c>
      <c r="F1188" s="100">
        <f>'DRE + DCF'!$AE$38*'DRE + DCF'!$AE$39*(1+G1188)/(R1188-G1188)/AC1188</f>
        <v>20.944099305848042</v>
      </c>
      <c r="G1188" s="92">
        <f>R1188*(1-'DRE + DCF'!$AE$39)</f>
        <v>0.12639129907586799</v>
      </c>
      <c r="H1188" s="94">
        <f t="shared" si="126"/>
        <v>0.21065216512644666</v>
      </c>
      <c r="I1188" s="94">
        <f t="shared" si="131"/>
        <v>0.21065216512644666</v>
      </c>
      <c r="J1188" s="94">
        <f t="shared" si="131"/>
        <v>0.21065216512644666</v>
      </c>
      <c r="K1188" s="94">
        <f t="shared" si="131"/>
        <v>0.21065216512644666</v>
      </c>
      <c r="L1188" s="94">
        <f t="shared" si="131"/>
        <v>0.21065216512644666</v>
      </c>
      <c r="M1188" s="94">
        <f t="shared" si="131"/>
        <v>0.21065216512644666</v>
      </c>
      <c r="N1188" s="94">
        <f t="shared" si="131"/>
        <v>0.21065216512644666</v>
      </c>
      <c r="O1188" s="94">
        <f t="shared" si="131"/>
        <v>0.21065216512644666</v>
      </c>
      <c r="P1188" s="94">
        <f t="shared" si="131"/>
        <v>0.21065216512644666</v>
      </c>
      <c r="Q1188" s="94">
        <f t="shared" si="131"/>
        <v>0.21065216512644666</v>
      </c>
      <c r="R1188" s="94">
        <f t="shared" si="131"/>
        <v>0.21065216512644666</v>
      </c>
      <c r="S1188" s="93">
        <f>(1+H1188)^((5-Dashboard!$F$9)*3/12)</f>
        <v>1.1002963987610095</v>
      </c>
      <c r="T1188" s="93">
        <f t="shared" si="129"/>
        <v>1.3320762174408483</v>
      </c>
      <c r="U1188" s="93">
        <f t="shared" si="129"/>
        <v>1.6126809567582101</v>
      </c>
      <c r="V1188" s="93">
        <f t="shared" si="129"/>
        <v>1.9523956919575165</v>
      </c>
      <c r="W1188" s="93">
        <f t="shared" si="129"/>
        <v>2.3636720716519144</v>
      </c>
      <c r="X1188" s="93">
        <f t="shared" si="129"/>
        <v>2.8615847111943036</v>
      </c>
      <c r="Y1188" s="93">
        <f t="shared" si="128"/>
        <v>3.4643837263001211</v>
      </c>
      <c r="Z1188" s="93">
        <f t="shared" si="128"/>
        <v>4.1941636590740687</v>
      </c>
      <c r="AA1188" s="93">
        <f t="shared" si="128"/>
        <v>5.0776733147526807</v>
      </c>
      <c r="AB1188" s="93">
        <f t="shared" si="128"/>
        <v>6.1472961923101135</v>
      </c>
      <c r="AC1188" s="95">
        <f t="shared" si="128"/>
        <v>7.4422374448937996</v>
      </c>
      <c r="AE1188" s="96"/>
    </row>
    <row r="1189" spans="3:31" ht="24.75" customHeight="1" x14ac:dyDescent="0.25">
      <c r="C1189" s="91">
        <f>ABS(E1189-Dashboard!$F$13)</f>
        <v>3.3233365520057063</v>
      </c>
      <c r="D1189" s="92">
        <f t="shared" si="130"/>
        <v>0.21075216512644665</v>
      </c>
      <c r="E1189" s="93" cm="1">
        <f t="array" ref="E1189">SUM('DRE + DCF'!$S$41/TIR!S1189,'DRE + DCF'!$U$41:$AD$41/TIR!T1189:AC1189,TIR!F1189)</f>
        <v>44.296663447994291</v>
      </c>
      <c r="F1189" s="100">
        <f>'DRE + DCF'!$AE$38*'DRE + DCF'!$AE$39*(1+G1189)/(R1189-G1189)/AC1189</f>
        <v>20.91712806089155</v>
      </c>
      <c r="G1189" s="92">
        <f>R1189*(1-'DRE + DCF'!$AE$39)</f>
        <v>0.126451299075868</v>
      </c>
      <c r="H1189" s="94">
        <f t="shared" si="126"/>
        <v>0.21075216512644665</v>
      </c>
      <c r="I1189" s="94">
        <f t="shared" si="131"/>
        <v>0.21075216512644665</v>
      </c>
      <c r="J1189" s="94">
        <f t="shared" si="131"/>
        <v>0.21075216512644665</v>
      </c>
      <c r="K1189" s="94">
        <f t="shared" si="131"/>
        <v>0.21075216512644665</v>
      </c>
      <c r="L1189" s="94">
        <f t="shared" si="131"/>
        <v>0.21075216512644665</v>
      </c>
      <c r="M1189" s="94">
        <f t="shared" si="131"/>
        <v>0.21075216512644665</v>
      </c>
      <c r="N1189" s="94">
        <f t="shared" si="131"/>
        <v>0.21075216512644665</v>
      </c>
      <c r="O1189" s="94">
        <f t="shared" si="131"/>
        <v>0.21075216512644665</v>
      </c>
      <c r="P1189" s="94">
        <f t="shared" si="131"/>
        <v>0.21075216512644665</v>
      </c>
      <c r="Q1189" s="94">
        <f t="shared" si="131"/>
        <v>0.21075216512644665</v>
      </c>
      <c r="R1189" s="94">
        <f t="shared" si="131"/>
        <v>0.21075216512644665</v>
      </c>
      <c r="S1189" s="93">
        <f>(1+H1189)^((5-Dashboard!$F$9)*3/12)</f>
        <v>1.1003418401235348</v>
      </c>
      <c r="T1189" s="93">
        <f t="shared" si="129"/>
        <v>1.3322412653087881</v>
      </c>
      <c r="U1189" s="93">
        <f t="shared" si="129"/>
        <v>1.6130139964434118</v>
      </c>
      <c r="V1189" s="93">
        <f t="shared" si="129"/>
        <v>1.9529601885731231</v>
      </c>
      <c r="W1189" s="93">
        <f t="shared" si="129"/>
        <v>2.3645507767206624</v>
      </c>
      <c r="X1189" s="93">
        <f t="shared" si="129"/>
        <v>2.8628849724659631</v>
      </c>
      <c r="Y1189" s="93">
        <f t="shared" si="128"/>
        <v>3.4662441789211322</v>
      </c>
      <c r="Z1189" s="93">
        <f t="shared" si="128"/>
        <v>4.1967626444857027</v>
      </c>
      <c r="AA1189" s="93">
        <f t="shared" si="128"/>
        <v>5.0812394583328562</v>
      </c>
      <c r="AB1189" s="93">
        <f t="shared" si="128"/>
        <v>6.1521216757024382</v>
      </c>
      <c r="AC1189" s="95">
        <f t="shared" si="128"/>
        <v>7.4486946389780693</v>
      </c>
      <c r="AE1189" s="96"/>
    </row>
    <row r="1190" spans="3:31" ht="24.75" customHeight="1" x14ac:dyDescent="0.25">
      <c r="C1190" s="91">
        <f>ABS(E1190-Dashboard!$F$13)</f>
        <v>3.3596395502247489</v>
      </c>
      <c r="D1190" s="92">
        <f t="shared" si="130"/>
        <v>0.21085216512644664</v>
      </c>
      <c r="E1190" s="93" cm="1">
        <f t="array" ref="E1190">SUM('DRE + DCF'!$S$41/TIR!S1190,'DRE + DCF'!$U$41:$AD$41/TIR!T1190:AC1190,TIR!F1190)</f>
        <v>44.260360449775249</v>
      </c>
      <c r="F1190" s="100">
        <f>'DRE + DCF'!$AE$38*'DRE + DCF'!$AE$39*(1+G1190)/(R1190-G1190)/AC1190</f>
        <v>20.890197689070355</v>
      </c>
      <c r="G1190" s="92">
        <f>R1190*(1-'DRE + DCF'!$AE$39)</f>
        <v>0.12651129907586797</v>
      </c>
      <c r="H1190" s="94">
        <f t="shared" si="126"/>
        <v>0.21085216512644664</v>
      </c>
      <c r="I1190" s="94">
        <f t="shared" si="131"/>
        <v>0.21085216512644664</v>
      </c>
      <c r="J1190" s="94">
        <f t="shared" si="131"/>
        <v>0.21085216512644664</v>
      </c>
      <c r="K1190" s="94">
        <f t="shared" si="131"/>
        <v>0.21085216512644664</v>
      </c>
      <c r="L1190" s="94">
        <f t="shared" si="131"/>
        <v>0.21085216512644664</v>
      </c>
      <c r="M1190" s="94">
        <f t="shared" si="131"/>
        <v>0.21085216512644664</v>
      </c>
      <c r="N1190" s="94">
        <f t="shared" si="131"/>
        <v>0.21085216512644664</v>
      </c>
      <c r="O1190" s="94">
        <f t="shared" si="131"/>
        <v>0.21085216512644664</v>
      </c>
      <c r="P1190" s="94">
        <f t="shared" si="131"/>
        <v>0.21085216512644664</v>
      </c>
      <c r="Q1190" s="94">
        <f t="shared" si="131"/>
        <v>0.21085216512644664</v>
      </c>
      <c r="R1190" s="94">
        <f t="shared" si="131"/>
        <v>0.21085216512644664</v>
      </c>
      <c r="S1190" s="93">
        <f>(1+H1190)^((5-Dashboard!$F$9)*3/12)</f>
        <v>1.1003872796095231</v>
      </c>
      <c r="T1190" s="93">
        <f t="shared" si="129"/>
        <v>1.3324063199927916</v>
      </c>
      <c r="U1190" s="93">
        <f t="shared" si="129"/>
        <v>1.6133470773914327</v>
      </c>
      <c r="V1190" s="93">
        <f t="shared" si="129"/>
        <v>1.953524801759841</v>
      </c>
      <c r="W1190" s="93">
        <f t="shared" si="129"/>
        <v>2.3654297358391156</v>
      </c>
      <c r="X1190" s="93">
        <f t="shared" si="129"/>
        <v>2.8641857170952716</v>
      </c>
      <c r="Y1190" s="93">
        <f t="shared" si="128"/>
        <v>3.4681054768690536</v>
      </c>
      <c r="Z1190" s="93">
        <f t="shared" si="128"/>
        <v>4.1993630255537813</v>
      </c>
      <c r="AA1190" s="93">
        <f t="shared" si="128"/>
        <v>5.0848078116437412</v>
      </c>
      <c r="AB1190" s="93">
        <f t="shared" si="128"/>
        <v>6.156950547980693</v>
      </c>
      <c r="AC1190" s="95">
        <f t="shared" si="128"/>
        <v>7.4551569015988832</v>
      </c>
      <c r="AE1190" s="96"/>
    </row>
    <row r="1191" spans="3:31" ht="24.75" customHeight="1" x14ac:dyDescent="0.25">
      <c r="C1191" s="91">
        <f>ABS(E1191-Dashboard!$F$13)</f>
        <v>3.3958957290446676</v>
      </c>
      <c r="D1191" s="92">
        <f t="shared" si="130"/>
        <v>0.21095216512644663</v>
      </c>
      <c r="E1191" s="93" cm="1">
        <f t="array" ref="E1191">SUM('DRE + DCF'!$S$41/TIR!S1191,'DRE + DCF'!$U$41:$AD$41/TIR!T1191:AC1191,TIR!F1191)</f>
        <v>44.22410427095533</v>
      </c>
      <c r="F1191" s="100">
        <f>'DRE + DCF'!$AE$38*'DRE + DCF'!$AE$39*(1+G1191)/(R1191-G1191)/AC1191</f>
        <v>20.863308117245062</v>
      </c>
      <c r="G1191" s="92">
        <f>R1191*(1-'DRE + DCF'!$AE$39)</f>
        <v>0.12657129907586798</v>
      </c>
      <c r="H1191" s="94">
        <f t="shared" si="126"/>
        <v>0.21095216512644663</v>
      </c>
      <c r="I1191" s="94">
        <f t="shared" si="131"/>
        <v>0.21095216512644663</v>
      </c>
      <c r="J1191" s="94">
        <f t="shared" si="131"/>
        <v>0.21095216512644663</v>
      </c>
      <c r="K1191" s="94">
        <f t="shared" si="131"/>
        <v>0.21095216512644663</v>
      </c>
      <c r="L1191" s="94">
        <f t="shared" si="131"/>
        <v>0.21095216512644663</v>
      </c>
      <c r="M1191" s="94">
        <f t="shared" si="131"/>
        <v>0.21095216512644663</v>
      </c>
      <c r="N1191" s="94">
        <f t="shared" si="131"/>
        <v>0.21095216512644663</v>
      </c>
      <c r="O1191" s="94">
        <f t="shared" si="131"/>
        <v>0.21095216512644663</v>
      </c>
      <c r="P1191" s="94">
        <f t="shared" si="131"/>
        <v>0.21095216512644663</v>
      </c>
      <c r="Q1191" s="94">
        <f t="shared" si="131"/>
        <v>0.21095216512644663</v>
      </c>
      <c r="R1191" s="94">
        <f t="shared" si="131"/>
        <v>0.21095216512644663</v>
      </c>
      <c r="S1191" s="93">
        <f>(1+H1191)^((5-Dashboard!$F$9)*3/12)</f>
        <v>1.1004327172192068</v>
      </c>
      <c r="T1191" s="93">
        <f t="shared" si="129"/>
        <v>1.332571381492577</v>
      </c>
      <c r="U1191" s="93">
        <f t="shared" si="129"/>
        <v>1.6136801996039762</v>
      </c>
      <c r="V1191" s="93">
        <f t="shared" si="129"/>
        <v>1.9540895315321114</v>
      </c>
      <c r="W1191" s="93">
        <f t="shared" si="129"/>
        <v>2.366308949059734</v>
      </c>
      <c r="X1191" s="93">
        <f t="shared" si="129"/>
        <v>2.8654869452219711</v>
      </c>
      <c r="Y1191" s="93">
        <f t="shared" si="128"/>
        <v>3.4699676204581134</v>
      </c>
      <c r="Z1191" s="93">
        <f t="shared" si="128"/>
        <v>4.2019648029124159</v>
      </c>
      <c r="AA1191" s="93">
        <f t="shared" si="128"/>
        <v>5.0883783758719119</v>
      </c>
      <c r="AB1191" s="93">
        <f t="shared" si="128"/>
        <v>6.1617828112446835</v>
      </c>
      <c r="AC1191" s="95">
        <f t="shared" si="128"/>
        <v>7.4616242363156724</v>
      </c>
      <c r="AE1191" s="96"/>
    </row>
    <row r="1192" spans="3:31" ht="24.75" customHeight="1" x14ac:dyDescent="0.25">
      <c r="C1192" s="91">
        <f>ABS(E1192-Dashboard!$F$13)</f>
        <v>3.4321051662888422</v>
      </c>
      <c r="D1192" s="92">
        <f t="shared" si="130"/>
        <v>0.21105216512644662</v>
      </c>
      <c r="E1192" s="93" cm="1">
        <f t="array" ref="E1192">SUM('DRE + DCF'!$S$41/TIR!S1192,'DRE + DCF'!$U$41:$AD$41/TIR!T1192:AC1192,TIR!F1192)</f>
        <v>44.187894833711155</v>
      </c>
      <c r="F1192" s="100">
        <f>'DRE + DCF'!$AE$38*'DRE + DCF'!$AE$39*(1+G1192)/(R1192-G1192)/AC1192</f>
        <v>20.83645927243084</v>
      </c>
      <c r="G1192" s="92">
        <f>R1192*(1-'DRE + DCF'!$AE$39)</f>
        <v>0.12663129907586795</v>
      </c>
      <c r="H1192" s="94">
        <f t="shared" si="126"/>
        <v>0.21105216512644662</v>
      </c>
      <c r="I1192" s="94">
        <f t="shared" si="131"/>
        <v>0.21105216512644662</v>
      </c>
      <c r="J1192" s="94">
        <f t="shared" si="131"/>
        <v>0.21105216512644662</v>
      </c>
      <c r="K1192" s="94">
        <f t="shared" si="131"/>
        <v>0.21105216512644662</v>
      </c>
      <c r="L1192" s="94">
        <f t="shared" si="131"/>
        <v>0.21105216512644662</v>
      </c>
      <c r="M1192" s="94">
        <f t="shared" si="131"/>
        <v>0.21105216512644662</v>
      </c>
      <c r="N1192" s="94">
        <f t="shared" si="131"/>
        <v>0.21105216512644662</v>
      </c>
      <c r="O1192" s="94">
        <f t="shared" si="131"/>
        <v>0.21105216512644662</v>
      </c>
      <c r="P1192" s="94">
        <f t="shared" si="131"/>
        <v>0.21105216512644662</v>
      </c>
      <c r="Q1192" s="94">
        <f t="shared" si="131"/>
        <v>0.21105216512644662</v>
      </c>
      <c r="R1192" s="94">
        <f t="shared" si="131"/>
        <v>0.21105216512644662</v>
      </c>
      <c r="S1192" s="93">
        <f>(1+H1192)^((5-Dashboard!$F$9)*3/12)</f>
        <v>1.1004781529528183</v>
      </c>
      <c r="T1192" s="93">
        <f t="shared" si="129"/>
        <v>1.3327364498078633</v>
      </c>
      <c r="U1192" s="93">
        <f t="shared" si="129"/>
        <v>1.6140133630827467</v>
      </c>
      <c r="V1192" s="93">
        <f t="shared" si="129"/>
        <v>1.9546543779043779</v>
      </c>
      <c r="W1192" s="93">
        <f t="shared" si="129"/>
        <v>2.3671884164349843</v>
      </c>
      <c r="X1192" s="93">
        <f t="shared" si="129"/>
        <v>2.8667886569858321</v>
      </c>
      <c r="Y1192" s="93">
        <f t="shared" si="128"/>
        <v>3.4718306100026299</v>
      </c>
      <c r="Z1192" s="93">
        <f t="shared" si="128"/>
        <v>4.204567977195957</v>
      </c>
      <c r="AA1192" s="93">
        <f t="shared" si="128"/>
        <v>5.0919511522044871</v>
      </c>
      <c r="AB1192" s="93">
        <f t="shared" si="128"/>
        <v>6.1666184675953479</v>
      </c>
      <c r="AC1192" s="95">
        <f t="shared" si="128"/>
        <v>7.4680966466900758</v>
      </c>
      <c r="AE1192" s="96"/>
    </row>
    <row r="1193" spans="3:31" ht="24.75" customHeight="1" x14ac:dyDescent="0.25">
      <c r="C1193" s="91">
        <f>ABS(E1193-Dashboard!$F$13)</f>
        <v>3.4682679396218461</v>
      </c>
      <c r="D1193" s="92">
        <f t="shared" si="130"/>
        <v>0.21115216512644661</v>
      </c>
      <c r="E1193" s="93" cm="1">
        <f t="array" ref="E1193">SUM('DRE + DCF'!$S$41/TIR!S1193,'DRE + DCF'!$U$41:$AD$41/TIR!T1193:AC1193,TIR!F1193)</f>
        <v>44.151732060378151</v>
      </c>
      <c r="F1193" s="100">
        <f>'DRE + DCF'!$AE$38*'DRE + DCF'!$AE$39*(1+G1193)/(R1193-G1193)/AC1193</f>
        <v>20.809651081797128</v>
      </c>
      <c r="G1193" s="92">
        <f>R1193*(1-'DRE + DCF'!$AE$39)</f>
        <v>0.12669129907586796</v>
      </c>
      <c r="H1193" s="94">
        <f t="shared" si="126"/>
        <v>0.21115216512644661</v>
      </c>
      <c r="I1193" s="94">
        <f t="shared" si="131"/>
        <v>0.21115216512644661</v>
      </c>
      <c r="J1193" s="94">
        <f t="shared" si="131"/>
        <v>0.21115216512644661</v>
      </c>
      <c r="K1193" s="94">
        <f t="shared" si="131"/>
        <v>0.21115216512644661</v>
      </c>
      <c r="L1193" s="94">
        <f t="shared" si="131"/>
        <v>0.21115216512644661</v>
      </c>
      <c r="M1193" s="94">
        <f t="shared" si="131"/>
        <v>0.21115216512644661</v>
      </c>
      <c r="N1193" s="94">
        <f t="shared" si="131"/>
        <v>0.21115216512644661</v>
      </c>
      <c r="O1193" s="94">
        <f t="shared" si="131"/>
        <v>0.21115216512644661</v>
      </c>
      <c r="P1193" s="94">
        <f t="shared" si="131"/>
        <v>0.21115216512644661</v>
      </c>
      <c r="Q1193" s="94">
        <f t="shared" si="131"/>
        <v>0.21115216512644661</v>
      </c>
      <c r="R1193" s="94">
        <f t="shared" si="131"/>
        <v>0.21115216512644661</v>
      </c>
      <c r="S1193" s="93">
        <f>(1+H1193)^((5-Dashboard!$F$9)*3/12)</f>
        <v>1.10052358681059</v>
      </c>
      <c r="T1193" s="93">
        <f t="shared" si="129"/>
        <v>1.3329015249383689</v>
      </c>
      <c r="U1193" s="93">
        <f t="shared" si="129"/>
        <v>1.6143465678294477</v>
      </c>
      <c r="V1193" s="93">
        <f t="shared" si="129"/>
        <v>1.9552193408910834</v>
      </c>
      <c r="W1193" s="93">
        <f t="shared" si="129"/>
        <v>2.3680681380173394</v>
      </c>
      <c r="X1193" s="93">
        <f t="shared" si="129"/>
        <v>2.8680908525266533</v>
      </c>
      <c r="Y1193" s="93">
        <f t="shared" si="128"/>
        <v>3.4736944458170118</v>
      </c>
      <c r="Z1193" s="93">
        <f t="shared" si="128"/>
        <v>4.2071725490389857</v>
      </c>
      <c r="AA1193" s="93">
        <f t="shared" si="128"/>
        <v>5.0955261418291187</v>
      </c>
      <c r="AB1193" s="93">
        <f t="shared" si="128"/>
        <v>6.1714575191347461</v>
      </c>
      <c r="AC1193" s="95">
        <f t="shared" si="128"/>
        <v>7.4745741362859359</v>
      </c>
      <c r="AE1193" s="96"/>
    </row>
    <row r="1194" spans="3:31" ht="24.75" customHeight="1" x14ac:dyDescent="0.25">
      <c r="C1194" s="91">
        <f>ABS(E1194-Dashboard!$F$13)</f>
        <v>3.5043841265499154</v>
      </c>
      <c r="D1194" s="92">
        <f t="shared" si="130"/>
        <v>0.21125216512644659</v>
      </c>
      <c r="E1194" s="93" cm="1">
        <f t="array" ref="E1194">SUM('DRE + DCF'!$S$41/TIR!S1194,'DRE + DCF'!$U$41:$AD$41/TIR!T1194:AC1194,TIR!F1194)</f>
        <v>44.115615873450082</v>
      </c>
      <c r="F1194" s="100">
        <f>'DRE + DCF'!$AE$38*'DRE + DCF'!$AE$39*(1+G1194)/(R1194-G1194)/AC1194</f>
        <v>20.782883472667216</v>
      </c>
      <c r="G1194" s="92">
        <f>R1194*(1-'DRE + DCF'!$AE$39)</f>
        <v>0.12675129907586796</v>
      </c>
      <c r="H1194" s="94">
        <f t="shared" si="126"/>
        <v>0.21125216512644659</v>
      </c>
      <c r="I1194" s="94">
        <f t="shared" si="131"/>
        <v>0.21125216512644659</v>
      </c>
      <c r="J1194" s="94">
        <f t="shared" si="131"/>
        <v>0.21125216512644659</v>
      </c>
      <c r="K1194" s="94">
        <f t="shared" si="131"/>
        <v>0.21125216512644659</v>
      </c>
      <c r="L1194" s="94">
        <f t="shared" si="131"/>
        <v>0.21125216512644659</v>
      </c>
      <c r="M1194" s="94">
        <f t="shared" si="131"/>
        <v>0.21125216512644659</v>
      </c>
      <c r="N1194" s="94">
        <f t="shared" si="131"/>
        <v>0.21125216512644659</v>
      </c>
      <c r="O1194" s="94">
        <f t="shared" si="131"/>
        <v>0.21125216512644659</v>
      </c>
      <c r="P1194" s="94">
        <f t="shared" si="131"/>
        <v>0.21125216512644659</v>
      </c>
      <c r="Q1194" s="94">
        <f t="shared" si="131"/>
        <v>0.21125216512644659</v>
      </c>
      <c r="R1194" s="94">
        <f t="shared" si="131"/>
        <v>0.21125216512644659</v>
      </c>
      <c r="S1194" s="93">
        <f>(1+H1194)^((5-Dashboard!$F$9)*3/12)</f>
        <v>1.1005690187927546</v>
      </c>
      <c r="T1194" s="93">
        <f t="shared" si="129"/>
        <v>1.3330666068838128</v>
      </c>
      <c r="U1194" s="93">
        <f t="shared" si="129"/>
        <v>1.6146798138457839</v>
      </c>
      <c r="V1194" s="93">
        <f t="shared" si="129"/>
        <v>1.9557844205066732</v>
      </c>
      <c r="W1194" s="93">
        <f t="shared" si="129"/>
        <v>2.3689481138592803</v>
      </c>
      <c r="X1194" s="93">
        <f t="shared" si="129"/>
        <v>2.8693935319842652</v>
      </c>
      <c r="Y1194" s="93">
        <f t="shared" si="128"/>
        <v>3.4755591282157625</v>
      </c>
      <c r="Z1194" s="93">
        <f t="shared" si="128"/>
        <v>4.2097785190763268</v>
      </c>
      <c r="AA1194" s="93">
        <f t="shared" si="128"/>
        <v>5.0991033459340063</v>
      </c>
      <c r="AB1194" s="93">
        <f t="shared" si="128"/>
        <v>6.1762999679660728</v>
      </c>
      <c r="AC1194" s="95">
        <f t="shared" si="128"/>
        <v>7.4810567086693078</v>
      </c>
      <c r="AE1194" s="96"/>
    </row>
    <row r="1195" spans="3:31" ht="24.75" customHeight="1" x14ac:dyDescent="0.25">
      <c r="C1195" s="91">
        <f>ABS(E1195-Dashboard!$F$13)</f>
        <v>3.540453804421297</v>
      </c>
      <c r="D1195" s="92">
        <f t="shared" si="130"/>
        <v>0.21135216512644658</v>
      </c>
      <c r="E1195" s="93" cm="1">
        <f t="array" ref="E1195">SUM('DRE + DCF'!$S$41/TIR!S1195,'DRE + DCF'!$U$41:$AD$41/TIR!T1195:AC1195,TIR!F1195)</f>
        <v>44.0795461955787</v>
      </c>
      <c r="F1195" s="100">
        <f>'DRE + DCF'!$AE$38*'DRE + DCF'!$AE$39*(1+G1195)/(R1195-G1195)/AC1195</f>
        <v>20.756156372517832</v>
      </c>
      <c r="G1195" s="92">
        <f>R1195*(1-'DRE + DCF'!$AE$39)</f>
        <v>0.12681129907586794</v>
      </c>
      <c r="H1195" s="94">
        <f t="shared" si="126"/>
        <v>0.21135216512644658</v>
      </c>
      <c r="I1195" s="94">
        <f t="shared" si="131"/>
        <v>0.21135216512644658</v>
      </c>
      <c r="J1195" s="94">
        <f t="shared" si="131"/>
        <v>0.21135216512644658</v>
      </c>
      <c r="K1195" s="94">
        <f t="shared" si="131"/>
        <v>0.21135216512644658</v>
      </c>
      <c r="L1195" s="94">
        <f t="shared" si="131"/>
        <v>0.21135216512644658</v>
      </c>
      <c r="M1195" s="94">
        <f t="shared" si="131"/>
        <v>0.21135216512644658</v>
      </c>
      <c r="N1195" s="94">
        <f t="shared" si="131"/>
        <v>0.21135216512644658</v>
      </c>
      <c r="O1195" s="94">
        <f t="shared" si="131"/>
        <v>0.21135216512644658</v>
      </c>
      <c r="P1195" s="94">
        <f t="shared" si="131"/>
        <v>0.21135216512644658</v>
      </c>
      <c r="Q1195" s="94">
        <f t="shared" si="131"/>
        <v>0.21135216512644658</v>
      </c>
      <c r="R1195" s="94">
        <f t="shared" si="131"/>
        <v>0.21135216512644658</v>
      </c>
      <c r="S1195" s="93">
        <f>(1+H1195)^((5-Dashboard!$F$9)*3/12)</f>
        <v>1.1006144488995437</v>
      </c>
      <c r="T1195" s="93">
        <f t="shared" si="129"/>
        <v>1.333231695643913</v>
      </c>
      <c r="U1195" s="93">
        <f t="shared" si="129"/>
        <v>1.6150131011334576</v>
      </c>
      <c r="V1195" s="93">
        <f t="shared" si="129"/>
        <v>1.9563496167655907</v>
      </c>
      <c r="W1195" s="93">
        <f t="shared" si="129"/>
        <v>2.3698283440132921</v>
      </c>
      <c r="X1195" s="93">
        <f t="shared" si="129"/>
        <v>2.8706966954985229</v>
      </c>
      <c r="Y1195" s="93">
        <f t="shared" si="128"/>
        <v>3.4774246575134709</v>
      </c>
      <c r="Z1195" s="93">
        <f t="shared" si="128"/>
        <v>4.2123858879430349</v>
      </c>
      <c r="AA1195" s="93">
        <f t="shared" si="128"/>
        <v>5.1026827657078844</v>
      </c>
      <c r="AB1195" s="93">
        <f t="shared" si="128"/>
        <v>6.1811458161936494</v>
      </c>
      <c r="AC1195" s="95">
        <f t="shared" si="128"/>
        <v>7.4875443674084536</v>
      </c>
      <c r="AE1195" s="96"/>
    </row>
    <row r="1196" spans="3:31" ht="24.75" customHeight="1" x14ac:dyDescent="0.25">
      <c r="C1196" s="91">
        <f>ABS(E1196-Dashboard!$F$13)</f>
        <v>3.5764770504265826</v>
      </c>
      <c r="D1196" s="92">
        <f t="shared" si="130"/>
        <v>0.21145216512644657</v>
      </c>
      <c r="E1196" s="93" cm="1">
        <f t="array" ref="E1196">SUM('DRE + DCF'!$S$41/TIR!S1196,'DRE + DCF'!$U$41:$AD$41/TIR!T1196:AC1196,TIR!F1196)</f>
        <v>44.043522949573415</v>
      </c>
      <c r="F1196" s="100">
        <f>'DRE + DCF'!$AE$38*'DRE + DCF'!$AE$39*(1+G1196)/(R1196-G1196)/AC1196</f>
        <v>20.729469708978858</v>
      </c>
      <c r="G1196" s="92">
        <f>R1196*(1-'DRE + DCF'!$AE$39)</f>
        <v>0.12687129907586794</v>
      </c>
      <c r="H1196" s="94">
        <f t="shared" si="126"/>
        <v>0.21145216512644657</v>
      </c>
      <c r="I1196" s="94">
        <f t="shared" si="131"/>
        <v>0.21145216512644657</v>
      </c>
      <c r="J1196" s="94">
        <f t="shared" si="131"/>
        <v>0.21145216512644657</v>
      </c>
      <c r="K1196" s="94">
        <f t="shared" si="131"/>
        <v>0.21145216512644657</v>
      </c>
      <c r="L1196" s="94">
        <f t="shared" si="131"/>
        <v>0.21145216512644657</v>
      </c>
      <c r="M1196" s="94">
        <f t="shared" si="131"/>
        <v>0.21145216512644657</v>
      </c>
      <c r="N1196" s="94">
        <f t="shared" si="131"/>
        <v>0.21145216512644657</v>
      </c>
      <c r="O1196" s="94">
        <f t="shared" si="131"/>
        <v>0.21145216512644657</v>
      </c>
      <c r="P1196" s="94">
        <f t="shared" si="131"/>
        <v>0.21145216512644657</v>
      </c>
      <c r="Q1196" s="94">
        <f t="shared" si="131"/>
        <v>0.21145216512644657</v>
      </c>
      <c r="R1196" s="94">
        <f t="shared" si="131"/>
        <v>0.21145216512644657</v>
      </c>
      <c r="S1196" s="93">
        <f>(1+H1196)^((5-Dashboard!$F$9)*3/12)</f>
        <v>1.1006598771311902</v>
      </c>
      <c r="T1196" s="93">
        <f t="shared" si="129"/>
        <v>1.3333967912183888</v>
      </c>
      <c r="U1196" s="93">
        <f t="shared" si="129"/>
        <v>1.6153464296941735</v>
      </c>
      <c r="V1196" s="93">
        <f t="shared" si="129"/>
        <v>1.9569149296822816</v>
      </c>
      <c r="W1196" s="93">
        <f t="shared" si="129"/>
        <v>2.370708828531868</v>
      </c>
      <c r="X1196" s="93">
        <f t="shared" si="129"/>
        <v>2.8720003432093133</v>
      </c>
      <c r="Y1196" s="93">
        <f t="shared" si="128"/>
        <v>3.4792910340248202</v>
      </c>
      <c r="Z1196" s="93">
        <f t="shared" si="128"/>
        <v>4.214994656274401</v>
      </c>
      <c r="AA1196" s="93">
        <f t="shared" si="128"/>
        <v>5.1062644023400248</v>
      </c>
      <c r="AB1196" s="93">
        <f t="shared" si="128"/>
        <v>6.1859950659229233</v>
      </c>
      <c r="AC1196" s="95">
        <f t="shared" si="128"/>
        <v>7.4940371160738408</v>
      </c>
      <c r="AE1196" s="96"/>
    </row>
    <row r="1197" spans="3:31" ht="24.75" customHeight="1" x14ac:dyDescent="0.25">
      <c r="C1197" s="91">
        <f>ABS(E1197-Dashboard!$F$13)</f>
        <v>3.6124539415992203</v>
      </c>
      <c r="D1197" s="92">
        <f t="shared" si="130"/>
        <v>0.21155216512644656</v>
      </c>
      <c r="E1197" s="93" cm="1">
        <f t="array" ref="E1197">SUM('DRE + DCF'!$S$41/TIR!S1197,'DRE + DCF'!$U$41:$AD$41/TIR!T1197:AC1197,TIR!F1197)</f>
        <v>44.007546058400777</v>
      </c>
      <c r="F1197" s="100">
        <f>'DRE + DCF'!$AE$38*'DRE + DCF'!$AE$39*(1+G1197)/(R1197-G1197)/AC1197</f>
        <v>20.702823409832831</v>
      </c>
      <c r="G1197" s="92">
        <f>R1197*(1-'DRE + DCF'!$AE$39)</f>
        <v>0.12693129907586792</v>
      </c>
      <c r="H1197" s="94">
        <f t="shared" si="126"/>
        <v>0.21155216512644656</v>
      </c>
      <c r="I1197" s="94">
        <f t="shared" si="131"/>
        <v>0.21155216512644656</v>
      </c>
      <c r="J1197" s="94">
        <f t="shared" si="131"/>
        <v>0.21155216512644656</v>
      </c>
      <c r="K1197" s="94">
        <f t="shared" si="131"/>
        <v>0.21155216512644656</v>
      </c>
      <c r="L1197" s="94">
        <f t="shared" si="131"/>
        <v>0.21155216512644656</v>
      </c>
      <c r="M1197" s="94">
        <f t="shared" si="131"/>
        <v>0.21155216512644656</v>
      </c>
      <c r="N1197" s="94">
        <f t="shared" si="131"/>
        <v>0.21155216512644656</v>
      </c>
      <c r="O1197" s="94">
        <f t="shared" si="131"/>
        <v>0.21155216512644656</v>
      </c>
      <c r="P1197" s="94">
        <f t="shared" si="131"/>
        <v>0.21155216512644656</v>
      </c>
      <c r="Q1197" s="94">
        <f t="shared" si="131"/>
        <v>0.21155216512644656</v>
      </c>
      <c r="R1197" s="94">
        <f t="shared" si="131"/>
        <v>0.21155216512644656</v>
      </c>
      <c r="S1197" s="93">
        <f>(1+H1197)^((5-Dashboard!$F$9)*3/12)</f>
        <v>1.1007053034879257</v>
      </c>
      <c r="T1197" s="93">
        <f t="shared" si="129"/>
        <v>1.3335618936069589</v>
      </c>
      <c r="U1197" s="93">
        <f t="shared" si="129"/>
        <v>1.6156797995296348</v>
      </c>
      <c r="V1197" s="93">
        <f t="shared" si="129"/>
        <v>1.957480359271192</v>
      </c>
      <c r="W1197" s="93">
        <f t="shared" si="129"/>
        <v>2.3715895674675069</v>
      </c>
      <c r="X1197" s="93">
        <f t="shared" si="129"/>
        <v>2.8733044752565506</v>
      </c>
      <c r="Y1197" s="93">
        <f t="shared" si="128"/>
        <v>3.4811582580645819</v>
      </c>
      <c r="Z1197" s="93">
        <f t="shared" si="128"/>
        <v>4.217604824705953</v>
      </c>
      <c r="AA1197" s="93">
        <f t="shared" si="128"/>
        <v>5.1098482570202437</v>
      </c>
      <c r="AB1197" s="93">
        <f t="shared" si="128"/>
        <v>6.1908477192604749</v>
      </c>
      <c r="AC1197" s="95">
        <f t="shared" si="128"/>
        <v>7.5005349582381511</v>
      </c>
      <c r="AE1197" s="96"/>
    </row>
    <row r="1198" spans="3:31" ht="24.75" customHeight="1" x14ac:dyDescent="0.25">
      <c r="C1198" s="91">
        <f>ABS(E1198-Dashboard!$F$13)</f>
        <v>3.6483845548158271</v>
      </c>
      <c r="D1198" s="92">
        <f t="shared" si="130"/>
        <v>0.21165216512644655</v>
      </c>
      <c r="E1198" s="93" cm="1">
        <f t="array" ref="E1198">SUM('DRE + DCF'!$S$41/TIR!S1198,'DRE + DCF'!$U$41:$AD$41/TIR!T1198:AC1198,TIR!F1198)</f>
        <v>43.97161544518417</v>
      </c>
      <c r="F1198" s="100">
        <f>'DRE + DCF'!$AE$38*'DRE + DCF'!$AE$39*(1+G1198)/(R1198-G1198)/AC1198</f>
        <v>20.676217403014629</v>
      </c>
      <c r="G1198" s="92">
        <f>R1198*(1-'DRE + DCF'!$AE$39)</f>
        <v>0.12699129907586792</v>
      </c>
      <c r="H1198" s="94">
        <f t="shared" si="126"/>
        <v>0.21165216512644655</v>
      </c>
      <c r="I1198" s="94">
        <f t="shared" si="131"/>
        <v>0.21165216512644655</v>
      </c>
      <c r="J1198" s="94">
        <f t="shared" si="131"/>
        <v>0.21165216512644655</v>
      </c>
      <c r="K1198" s="94">
        <f t="shared" si="131"/>
        <v>0.21165216512644655</v>
      </c>
      <c r="L1198" s="94">
        <f t="shared" ref="I1198:R1223" si="132">$D1198</f>
        <v>0.21165216512644655</v>
      </c>
      <c r="M1198" s="94">
        <f t="shared" si="132"/>
        <v>0.21165216512644655</v>
      </c>
      <c r="N1198" s="94">
        <f t="shared" si="132"/>
        <v>0.21165216512644655</v>
      </c>
      <c r="O1198" s="94">
        <f t="shared" si="132"/>
        <v>0.21165216512644655</v>
      </c>
      <c r="P1198" s="94">
        <f t="shared" si="132"/>
        <v>0.21165216512644655</v>
      </c>
      <c r="Q1198" s="94">
        <f t="shared" si="132"/>
        <v>0.21165216512644655</v>
      </c>
      <c r="R1198" s="94">
        <f t="shared" si="132"/>
        <v>0.21165216512644655</v>
      </c>
      <c r="S1198" s="93">
        <f>(1+H1198)^((5-Dashboard!$F$9)*3/12)</f>
        <v>1.1007507279699826</v>
      </c>
      <c r="T1198" s="93">
        <f t="shared" si="129"/>
        <v>1.3337270028093415</v>
      </c>
      <c r="U1198" s="93">
        <f t="shared" si="129"/>
        <v>1.6160132106415448</v>
      </c>
      <c r="V1198" s="93">
        <f t="shared" si="129"/>
        <v>1.9580459055467681</v>
      </c>
      <c r="W1198" s="93">
        <f t="shared" si="129"/>
        <v>2.3724705608727148</v>
      </c>
      <c r="X1198" s="93">
        <f t="shared" si="129"/>
        <v>2.8746090917801799</v>
      </c>
      <c r="Y1198" s="93">
        <f t="shared" si="128"/>
        <v>3.4830263299476227</v>
      </c>
      <c r="Z1198" s="93">
        <f t="shared" si="128"/>
        <v>4.220216393873458</v>
      </c>
      <c r="AA1198" s="93">
        <f t="shared" si="128"/>
        <v>5.1134343309388992</v>
      </c>
      <c r="AB1198" s="93">
        <f t="shared" si="128"/>
        <v>6.1957037783140194</v>
      </c>
      <c r="AC1198" s="95">
        <f t="shared" si="128"/>
        <v>7.5070378974762866</v>
      </c>
      <c r="AE1198" s="96"/>
    </row>
    <row r="1199" spans="3:31" ht="24.75" customHeight="1" x14ac:dyDescent="0.25">
      <c r="C1199" s="91">
        <f>ABS(E1199-Dashboard!$F$13)</f>
        <v>3.6842689667965161</v>
      </c>
      <c r="D1199" s="92">
        <f t="shared" si="130"/>
        <v>0.21175216512644654</v>
      </c>
      <c r="E1199" s="93" cm="1">
        <f t="array" ref="E1199">SUM('DRE + DCF'!$S$41/TIR!S1199,'DRE + DCF'!$U$41:$AD$41/TIR!T1199:AC1199,TIR!F1199)</f>
        <v>43.935731033203481</v>
      </c>
      <c r="F1199" s="100">
        <f>'DRE + DCF'!$AE$38*'DRE + DCF'!$AE$39*(1+G1199)/(R1199-G1199)/AC1199</f>
        <v>20.649651616611109</v>
      </c>
      <c r="G1199" s="92">
        <f>R1199*(1-'DRE + DCF'!$AE$39)</f>
        <v>0.12705129907586793</v>
      </c>
      <c r="H1199" s="94">
        <f t="shared" si="126"/>
        <v>0.21175216512644654</v>
      </c>
      <c r="I1199" s="94">
        <f t="shared" si="132"/>
        <v>0.21175216512644654</v>
      </c>
      <c r="J1199" s="94">
        <f t="shared" si="132"/>
        <v>0.21175216512644654</v>
      </c>
      <c r="K1199" s="94">
        <f t="shared" si="132"/>
        <v>0.21175216512644654</v>
      </c>
      <c r="L1199" s="94">
        <f t="shared" si="132"/>
        <v>0.21175216512644654</v>
      </c>
      <c r="M1199" s="94">
        <f t="shared" si="132"/>
        <v>0.21175216512644654</v>
      </c>
      <c r="N1199" s="94">
        <f t="shared" si="132"/>
        <v>0.21175216512644654</v>
      </c>
      <c r="O1199" s="94">
        <f t="shared" si="132"/>
        <v>0.21175216512644654</v>
      </c>
      <c r="P1199" s="94">
        <f t="shared" si="132"/>
        <v>0.21175216512644654</v>
      </c>
      <c r="Q1199" s="94">
        <f t="shared" si="132"/>
        <v>0.21175216512644654</v>
      </c>
      <c r="R1199" s="94">
        <f t="shared" si="132"/>
        <v>0.21175216512644654</v>
      </c>
      <c r="S1199" s="93">
        <f>(1+H1199)^((5-Dashboard!$F$9)*3/12)</f>
        <v>1.1007961505775929</v>
      </c>
      <c r="T1199" s="93">
        <f t="shared" si="129"/>
        <v>1.3338921188252559</v>
      </c>
      <c r="U1199" s="93">
        <f t="shared" si="129"/>
        <v>1.616346663031607</v>
      </c>
      <c r="V1199" s="93">
        <f t="shared" si="129"/>
        <v>1.9586115685234566</v>
      </c>
      <c r="W1199" s="93">
        <f t="shared" si="129"/>
        <v>2.3733518088000038</v>
      </c>
      <c r="X1199" s="93">
        <f t="shared" si="129"/>
        <v>2.8759141929201726</v>
      </c>
      <c r="Y1199" s="93">
        <f t="shared" si="128"/>
        <v>3.4848952499888961</v>
      </c>
      <c r="Z1199" s="93">
        <f t="shared" si="128"/>
        <v>4.222829364412914</v>
      </c>
      <c r="AA1199" s="93">
        <f t="shared" si="128"/>
        <v>5.117022625286884</v>
      </c>
      <c r="AB1199" s="93">
        <f t="shared" si="128"/>
        <v>6.2005632451923951</v>
      </c>
      <c r="AC1199" s="95">
        <f t="shared" si="128"/>
        <v>7.5135459373653495</v>
      </c>
      <c r="AE1199" s="96"/>
    </row>
    <row r="1200" spans="3:31" ht="24.75" customHeight="1" x14ac:dyDescent="0.25">
      <c r="C1200" s="91">
        <f>ABS(E1200-Dashboard!$F$13)</f>
        <v>3.7201072541054074</v>
      </c>
      <c r="D1200" s="92">
        <f t="shared" si="130"/>
        <v>0.21185216512644653</v>
      </c>
      <c r="E1200" s="93" cm="1">
        <f t="array" ref="E1200">SUM('DRE + DCF'!$S$41/TIR!S1200,'DRE + DCF'!$U$41:$AD$41/TIR!T1200:AC1200,TIR!F1200)</f>
        <v>43.89989274589459</v>
      </c>
      <c r="F1200" s="100">
        <f>'DRE + DCF'!$AE$38*'DRE + DCF'!$AE$39*(1+G1200)/(R1200-G1200)/AC1200</f>
        <v>20.623125978860667</v>
      </c>
      <c r="G1200" s="92">
        <f>R1200*(1-'DRE + DCF'!$AE$39)</f>
        <v>0.12711129907586791</v>
      </c>
      <c r="H1200" s="94">
        <f t="shared" si="126"/>
        <v>0.21185216512644653</v>
      </c>
      <c r="I1200" s="94">
        <f t="shared" si="132"/>
        <v>0.21185216512644653</v>
      </c>
      <c r="J1200" s="94">
        <f t="shared" si="132"/>
        <v>0.21185216512644653</v>
      </c>
      <c r="K1200" s="94">
        <f t="shared" si="132"/>
        <v>0.21185216512644653</v>
      </c>
      <c r="L1200" s="94">
        <f t="shared" si="132"/>
        <v>0.21185216512644653</v>
      </c>
      <c r="M1200" s="94">
        <f t="shared" si="132"/>
        <v>0.21185216512644653</v>
      </c>
      <c r="N1200" s="94">
        <f t="shared" si="132"/>
        <v>0.21185216512644653</v>
      </c>
      <c r="O1200" s="94">
        <f t="shared" si="132"/>
        <v>0.21185216512644653</v>
      </c>
      <c r="P1200" s="94">
        <f t="shared" si="132"/>
        <v>0.21185216512644653</v>
      </c>
      <c r="Q1200" s="94">
        <f t="shared" si="132"/>
        <v>0.21185216512644653</v>
      </c>
      <c r="R1200" s="94">
        <f t="shared" si="132"/>
        <v>0.21185216512644653</v>
      </c>
      <c r="S1200" s="93">
        <f>(1+H1200)^((5-Dashboard!$F$9)*3/12)</f>
        <v>1.1008415713109887</v>
      </c>
      <c r="T1200" s="93">
        <f t="shared" si="129"/>
        <v>1.334057241654421</v>
      </c>
      <c r="U1200" s="93">
        <f t="shared" si="129"/>
        <v>1.616680156701525</v>
      </c>
      <c r="V1200" s="93">
        <f t="shared" si="129"/>
        <v>1.9591773482157058</v>
      </c>
      <c r="W1200" s="93">
        <f t="shared" si="129"/>
        <v>2.374233311301893</v>
      </c>
      <c r="X1200" s="93">
        <f t="shared" si="129"/>
        <v>2.8772197788165315</v>
      </c>
      <c r="Y1200" s="93">
        <f t="shared" si="128"/>
        <v>3.4867650185034491</v>
      </c>
      <c r="Z1200" s="93">
        <f t="shared" si="128"/>
        <v>4.2254437369605586</v>
      </c>
      <c r="AA1200" s="93">
        <f t="shared" si="128"/>
        <v>5.1206131412556362</v>
      </c>
      <c r="AB1200" s="93">
        <f t="shared" si="128"/>
        <v>6.2054261220055764</v>
      </c>
      <c r="AC1200" s="95">
        <f t="shared" si="128"/>
        <v>7.520059081484666</v>
      </c>
      <c r="AE1200" s="96"/>
    </row>
    <row r="1201" spans="3:31" ht="24.75" customHeight="1" x14ac:dyDescent="0.25">
      <c r="C1201" s="91">
        <f>ABS(E1201-Dashboard!$F$13)</f>
        <v>3.7558994931508707</v>
      </c>
      <c r="D1201" s="92">
        <f t="shared" si="130"/>
        <v>0.21195216512644652</v>
      </c>
      <c r="E1201" s="93" cm="1">
        <f t="array" ref="E1201">SUM('DRE + DCF'!$S$41/TIR!S1201,'DRE + DCF'!$U$41:$AD$41/TIR!T1201:AC1201,TIR!F1201)</f>
        <v>43.864100506849127</v>
      </c>
      <c r="F1201" s="100">
        <f>'DRE + DCF'!$AE$38*'DRE + DCF'!$AE$39*(1+G1201)/(R1201-G1201)/AC1201</f>
        <v>20.596640418152941</v>
      </c>
      <c r="G1201" s="92">
        <f>R1201*(1-'DRE + DCF'!$AE$39)</f>
        <v>0.12717129907586791</v>
      </c>
      <c r="H1201" s="94">
        <f t="shared" si="126"/>
        <v>0.21195216512644652</v>
      </c>
      <c r="I1201" s="94">
        <f t="shared" si="132"/>
        <v>0.21195216512644652</v>
      </c>
      <c r="J1201" s="94">
        <f t="shared" si="132"/>
        <v>0.21195216512644652</v>
      </c>
      <c r="K1201" s="94">
        <f t="shared" si="132"/>
        <v>0.21195216512644652</v>
      </c>
      <c r="L1201" s="94">
        <f t="shared" si="132"/>
        <v>0.21195216512644652</v>
      </c>
      <c r="M1201" s="94">
        <f t="shared" si="132"/>
        <v>0.21195216512644652</v>
      </c>
      <c r="N1201" s="94">
        <f t="shared" si="132"/>
        <v>0.21195216512644652</v>
      </c>
      <c r="O1201" s="94">
        <f t="shared" si="132"/>
        <v>0.21195216512644652</v>
      </c>
      <c r="P1201" s="94">
        <f t="shared" si="132"/>
        <v>0.21195216512644652</v>
      </c>
      <c r="Q1201" s="94">
        <f t="shared" si="132"/>
        <v>0.21195216512644652</v>
      </c>
      <c r="R1201" s="94">
        <f t="shared" si="132"/>
        <v>0.21195216512644652</v>
      </c>
      <c r="S1201" s="93">
        <f>(1+H1201)^((5-Dashboard!$F$9)*3/12)</f>
        <v>1.1008869901704019</v>
      </c>
      <c r="T1201" s="93">
        <f t="shared" si="129"/>
        <v>1.3342223712965555</v>
      </c>
      <c r="U1201" s="93">
        <f t="shared" si="129"/>
        <v>1.617013691653002</v>
      </c>
      <c r="V1201" s="93">
        <f t="shared" si="129"/>
        <v>1.9597432446379639</v>
      </c>
      <c r="W1201" s="93">
        <f t="shared" si="129"/>
        <v>2.3751150684309077</v>
      </c>
      <c r="X1201" s="93">
        <f t="shared" si="129"/>
        <v>2.8785258496092867</v>
      </c>
      <c r="Y1201" s="93">
        <f t="shared" si="128"/>
        <v>3.4886356358064186</v>
      </c>
      <c r="Z1201" s="93">
        <f t="shared" si="128"/>
        <v>4.2280595121528659</v>
      </c>
      <c r="AA1201" s="93">
        <f t="shared" si="128"/>
        <v>5.1242058800371328</v>
      </c>
      <c r="AB1201" s="93">
        <f t="shared" si="128"/>
        <v>6.2102924108646711</v>
      </c>
      <c r="AC1201" s="95">
        <f t="shared" si="128"/>
        <v>7.5265773334157773</v>
      </c>
      <c r="AE1201" s="96"/>
    </row>
    <row r="1202" spans="3:31" ht="24.75" customHeight="1" x14ac:dyDescent="0.25">
      <c r="C1202" s="91">
        <f>ABS(E1202-Dashboard!$F$13)</f>
        <v>3.7916457601860074</v>
      </c>
      <c r="D1202" s="92">
        <f t="shared" si="130"/>
        <v>0.21205216512644651</v>
      </c>
      <c r="E1202" s="93" cm="1">
        <f t="array" ref="E1202">SUM('DRE + DCF'!$S$41/TIR!S1202,'DRE + DCF'!$U$41:$AD$41/TIR!T1202:AC1202,TIR!F1202)</f>
        <v>43.82835423981399</v>
      </c>
      <c r="F1202" s="100">
        <f>'DRE + DCF'!$AE$38*'DRE + DCF'!$AE$39*(1+G1202)/(R1202-G1202)/AC1202</f>
        <v>20.570194863028362</v>
      </c>
      <c r="G1202" s="92">
        <f>R1202*(1-'DRE + DCF'!$AE$39)</f>
        <v>0.12723129907586789</v>
      </c>
      <c r="H1202" s="94">
        <f t="shared" si="126"/>
        <v>0.21205216512644651</v>
      </c>
      <c r="I1202" s="94">
        <f t="shared" si="132"/>
        <v>0.21205216512644651</v>
      </c>
      <c r="J1202" s="94">
        <f t="shared" si="132"/>
        <v>0.21205216512644651</v>
      </c>
      <c r="K1202" s="94">
        <f t="shared" si="132"/>
        <v>0.21205216512644651</v>
      </c>
      <c r="L1202" s="94">
        <f t="shared" si="132"/>
        <v>0.21205216512644651</v>
      </c>
      <c r="M1202" s="94">
        <f t="shared" si="132"/>
        <v>0.21205216512644651</v>
      </c>
      <c r="N1202" s="94">
        <f t="shared" si="132"/>
        <v>0.21205216512644651</v>
      </c>
      <c r="O1202" s="94">
        <f t="shared" si="132"/>
        <v>0.21205216512644651</v>
      </c>
      <c r="P1202" s="94">
        <f t="shared" si="132"/>
        <v>0.21205216512644651</v>
      </c>
      <c r="Q1202" s="94">
        <f t="shared" si="132"/>
        <v>0.21205216512644651</v>
      </c>
      <c r="R1202" s="94">
        <f t="shared" si="132"/>
        <v>0.21205216512644651</v>
      </c>
      <c r="S1202" s="93">
        <f>(1+H1202)^((5-Dashboard!$F$9)*3/12)</f>
        <v>1.1009324071560644</v>
      </c>
      <c r="T1202" s="93">
        <f t="shared" si="129"/>
        <v>1.3343875077513783</v>
      </c>
      <c r="U1202" s="93">
        <f t="shared" si="129"/>
        <v>1.6173472678877407</v>
      </c>
      <c r="V1202" s="93">
        <f t="shared" si="129"/>
        <v>1.960309257804679</v>
      </c>
      <c r="W1202" s="93">
        <f t="shared" si="129"/>
        <v>2.3759970802395785</v>
      </c>
      <c r="X1202" s="93">
        <f t="shared" si="129"/>
        <v>2.8798324054384961</v>
      </c>
      <c r="Y1202" s="93">
        <f t="shared" si="128"/>
        <v>3.4905071022130314</v>
      </c>
      <c r="Z1202" s="93">
        <f t="shared" si="128"/>
        <v>4.2306766906265434</v>
      </c>
      <c r="AA1202" s="93">
        <f t="shared" si="128"/>
        <v>5.1278008428238913</v>
      </c>
      <c r="AB1202" s="93">
        <f t="shared" si="128"/>
        <v>6.215162113881914</v>
      </c>
      <c r="AC1202" s="95">
        <f t="shared" si="128"/>
        <v>7.5331006967424354</v>
      </c>
      <c r="AE1202" s="96"/>
    </row>
    <row r="1203" spans="3:31" ht="24.75" customHeight="1" x14ac:dyDescent="0.25">
      <c r="C1203" s="91">
        <f>ABS(E1203-Dashboard!$F$13)</f>
        <v>3.827346131309028</v>
      </c>
      <c r="D1203" s="92">
        <f t="shared" si="130"/>
        <v>0.2121521651264465</v>
      </c>
      <c r="E1203" s="93" cm="1">
        <f t="array" ref="E1203">SUM('DRE + DCF'!$S$41/TIR!S1203,'DRE + DCF'!$U$41:$AD$41/TIR!T1203:AC1203,TIR!F1203)</f>
        <v>43.792653868690969</v>
      </c>
      <c r="F1203" s="100">
        <f>'DRE + DCF'!$AE$38*'DRE + DCF'!$AE$39*(1+G1203)/(R1203-G1203)/AC1203</f>
        <v>20.543789242177816</v>
      </c>
      <c r="G1203" s="92">
        <f>R1203*(1-'DRE + DCF'!$AE$39)</f>
        <v>0.12729129907586789</v>
      </c>
      <c r="H1203" s="94">
        <f t="shared" ref="H1203:H1266" si="133">$D1203</f>
        <v>0.2121521651264465</v>
      </c>
      <c r="I1203" s="94">
        <f t="shared" si="132"/>
        <v>0.2121521651264465</v>
      </c>
      <c r="J1203" s="94">
        <f t="shared" si="132"/>
        <v>0.2121521651264465</v>
      </c>
      <c r="K1203" s="94">
        <f t="shared" si="132"/>
        <v>0.2121521651264465</v>
      </c>
      <c r="L1203" s="94">
        <f t="shared" si="132"/>
        <v>0.2121521651264465</v>
      </c>
      <c r="M1203" s="94">
        <f t="shared" si="132"/>
        <v>0.2121521651264465</v>
      </c>
      <c r="N1203" s="94">
        <f t="shared" si="132"/>
        <v>0.2121521651264465</v>
      </c>
      <c r="O1203" s="94">
        <f t="shared" si="132"/>
        <v>0.2121521651264465</v>
      </c>
      <c r="P1203" s="94">
        <f t="shared" si="132"/>
        <v>0.2121521651264465</v>
      </c>
      <c r="Q1203" s="94">
        <f t="shared" si="132"/>
        <v>0.2121521651264465</v>
      </c>
      <c r="R1203" s="94">
        <f t="shared" si="132"/>
        <v>0.2121521651264465</v>
      </c>
      <c r="S1203" s="93">
        <f>(1+H1203)^((5-Dashboard!$F$9)*3/12)</f>
        <v>1.1009778222682083</v>
      </c>
      <c r="T1203" s="93">
        <f t="shared" si="129"/>
        <v>1.3345526510186085</v>
      </c>
      <c r="U1203" s="93">
        <f t="shared" si="129"/>
        <v>1.6176808854074451</v>
      </c>
      <c r="V1203" s="93">
        <f t="shared" si="129"/>
        <v>1.9608753877303016</v>
      </c>
      <c r="W1203" s="93">
        <f t="shared" si="129"/>
        <v>2.376879346780445</v>
      </c>
      <c r="X1203" s="93">
        <f t="shared" si="129"/>
        <v>2.8811394464442501</v>
      </c>
      <c r="Y1203" s="93">
        <f t="shared" si="128"/>
        <v>3.4923794180386092</v>
      </c>
      <c r="Z1203" s="93">
        <f t="shared" si="128"/>
        <v>4.2332952730185394</v>
      </c>
      <c r="AA1203" s="93">
        <f t="shared" si="128"/>
        <v>5.1313980308089739</v>
      </c>
      <c r="AB1203" s="93">
        <f t="shared" si="128"/>
        <v>6.2200352331706812</v>
      </c>
      <c r="AC1203" s="95">
        <f t="shared" si="128"/>
        <v>7.5396291750506226</v>
      </c>
      <c r="AE1203" s="96"/>
    </row>
    <row r="1204" spans="3:31" ht="24.75" customHeight="1" x14ac:dyDescent="0.25">
      <c r="C1204" s="91">
        <f>ABS(E1204-Dashboard!$F$13)</f>
        <v>3.8630006824635004</v>
      </c>
      <c r="D1204" s="92">
        <f t="shared" si="130"/>
        <v>0.21225216512644648</v>
      </c>
      <c r="E1204" s="93" cm="1">
        <f t="array" ref="E1204">SUM('DRE + DCF'!$S$41/TIR!S1204,'DRE + DCF'!$U$41:$AD$41/TIR!T1204:AC1204,TIR!F1204)</f>
        <v>43.756999317536497</v>
      </c>
      <c r="F1204" s="100">
        <f>'DRE + DCF'!$AE$38*'DRE + DCF'!$AE$39*(1+G1204)/(R1204-G1204)/AC1204</f>
        <v>20.517423484442293</v>
      </c>
      <c r="G1204" s="92">
        <f>R1204*(1-'DRE + DCF'!$AE$39)</f>
        <v>0.1273512990758679</v>
      </c>
      <c r="H1204" s="94">
        <f t="shared" si="133"/>
        <v>0.21225216512644648</v>
      </c>
      <c r="I1204" s="94">
        <f t="shared" si="132"/>
        <v>0.21225216512644648</v>
      </c>
      <c r="J1204" s="94">
        <f t="shared" si="132"/>
        <v>0.21225216512644648</v>
      </c>
      <c r="K1204" s="94">
        <f t="shared" si="132"/>
        <v>0.21225216512644648</v>
      </c>
      <c r="L1204" s="94">
        <f t="shared" si="132"/>
        <v>0.21225216512644648</v>
      </c>
      <c r="M1204" s="94">
        <f t="shared" si="132"/>
        <v>0.21225216512644648</v>
      </c>
      <c r="N1204" s="94">
        <f t="shared" si="132"/>
        <v>0.21225216512644648</v>
      </c>
      <c r="O1204" s="94">
        <f t="shared" si="132"/>
        <v>0.21225216512644648</v>
      </c>
      <c r="P1204" s="94">
        <f t="shared" si="132"/>
        <v>0.21225216512644648</v>
      </c>
      <c r="Q1204" s="94">
        <f t="shared" si="132"/>
        <v>0.21225216512644648</v>
      </c>
      <c r="R1204" s="94">
        <f t="shared" si="132"/>
        <v>0.21225216512644648</v>
      </c>
      <c r="S1204" s="93">
        <f>(1+H1204)^((5-Dashboard!$F$9)*3/12)</f>
        <v>1.1010232355070653</v>
      </c>
      <c r="T1204" s="93">
        <f t="shared" si="129"/>
        <v>1.3347178010979652</v>
      </c>
      <c r="U1204" s="93">
        <f t="shared" si="129"/>
        <v>1.6180145442138181</v>
      </c>
      <c r="V1204" s="93">
        <f t="shared" si="129"/>
        <v>1.9614416344292813</v>
      </c>
      <c r="W1204" s="93">
        <f t="shared" si="129"/>
        <v>2.3777618681060519</v>
      </c>
      <c r="X1204" s="93">
        <f t="shared" si="129"/>
        <v>2.8824469727666653</v>
      </c>
      <c r="Y1204" s="93">
        <f t="shared" si="128"/>
        <v>3.4942525835985609</v>
      </c>
      <c r="Z1204" s="93">
        <f t="shared" si="128"/>
        <v>4.2359152599660348</v>
      </c>
      <c r="AA1204" s="93">
        <f t="shared" si="128"/>
        <v>5.1349974451859799</v>
      </c>
      <c r="AB1204" s="93">
        <f t="shared" si="128"/>
        <v>6.2249117708454751</v>
      </c>
      <c r="AC1204" s="95">
        <f t="shared" si="128"/>
        <v>7.5461627719285289</v>
      </c>
      <c r="AE1204" s="96"/>
    </row>
    <row r="1205" spans="3:31" ht="24.75" customHeight="1" x14ac:dyDescent="0.25">
      <c r="C1205" s="91">
        <f>ABS(E1205-Dashboard!$F$13)</f>
        <v>3.898609489438897</v>
      </c>
      <c r="D1205" s="92">
        <f t="shared" si="130"/>
        <v>0.21235216512644647</v>
      </c>
      <c r="E1205" s="93" cm="1">
        <f t="array" ref="E1205">SUM('DRE + DCF'!$S$41/TIR!S1205,'DRE + DCF'!$U$41:$AD$41/TIR!T1205:AC1205,TIR!F1205)</f>
        <v>43.7213905105611</v>
      </c>
      <c r="F1205" s="100">
        <f>'DRE + DCF'!$AE$38*'DRE + DCF'!$AE$39*(1+G1205)/(R1205-G1205)/AC1205</f>
        <v>20.491097518812463</v>
      </c>
      <c r="G1205" s="92">
        <f>R1205*(1-'DRE + DCF'!$AE$39)</f>
        <v>0.12741129907586787</v>
      </c>
      <c r="H1205" s="94">
        <f t="shared" si="133"/>
        <v>0.21235216512644647</v>
      </c>
      <c r="I1205" s="94">
        <f t="shared" si="132"/>
        <v>0.21235216512644647</v>
      </c>
      <c r="J1205" s="94">
        <f t="shared" si="132"/>
        <v>0.21235216512644647</v>
      </c>
      <c r="K1205" s="94">
        <f t="shared" si="132"/>
        <v>0.21235216512644647</v>
      </c>
      <c r="L1205" s="94">
        <f t="shared" si="132"/>
        <v>0.21235216512644647</v>
      </c>
      <c r="M1205" s="94">
        <f t="shared" si="132"/>
        <v>0.21235216512644647</v>
      </c>
      <c r="N1205" s="94">
        <f t="shared" si="132"/>
        <v>0.21235216512644647</v>
      </c>
      <c r="O1205" s="94">
        <f t="shared" si="132"/>
        <v>0.21235216512644647</v>
      </c>
      <c r="P1205" s="94">
        <f t="shared" si="132"/>
        <v>0.21235216512644647</v>
      </c>
      <c r="Q1205" s="94">
        <f t="shared" si="132"/>
        <v>0.21235216512644647</v>
      </c>
      <c r="R1205" s="94">
        <f t="shared" si="132"/>
        <v>0.21235216512644647</v>
      </c>
      <c r="S1205" s="93">
        <f>(1+H1205)^((5-Dashboard!$F$9)*3/12)</f>
        <v>1.101068646872867</v>
      </c>
      <c r="T1205" s="93">
        <f t="shared" si="129"/>
        <v>1.334882957989167</v>
      </c>
      <c r="U1205" s="93">
        <f t="shared" si="129"/>
        <v>1.6183482443085617</v>
      </c>
      <c r="V1205" s="93">
        <f t="shared" si="129"/>
        <v>1.9620079979160681</v>
      </c>
      <c r="W1205" s="93">
        <f t="shared" si="129"/>
        <v>2.3786446442689493</v>
      </c>
      <c r="X1205" s="93">
        <f t="shared" si="129"/>
        <v>2.8837549845458867</v>
      </c>
      <c r="Y1205" s="93">
        <f t="shared" si="128"/>
        <v>3.4961265992083876</v>
      </c>
      <c r="Z1205" s="93">
        <f t="shared" si="128"/>
        <v>4.2385366521064487</v>
      </c>
      <c r="AA1205" s="93">
        <f t="shared" si="128"/>
        <v>5.1385990871490526</v>
      </c>
      <c r="AB1205" s="93">
        <f t="shared" si="128"/>
        <v>6.2297917290219349</v>
      </c>
      <c r="AC1205" s="95">
        <f t="shared" si="128"/>
        <v>7.5527014909665704</v>
      </c>
      <c r="AE1205" s="96"/>
    </row>
    <row r="1206" spans="3:31" ht="24.75" customHeight="1" x14ac:dyDescent="0.25">
      <c r="C1206" s="91">
        <f>ABS(E1206-Dashboard!$F$13)</f>
        <v>3.9341726278708506</v>
      </c>
      <c r="D1206" s="92">
        <f t="shared" si="130"/>
        <v>0.21245216512644646</v>
      </c>
      <c r="E1206" s="93" cm="1">
        <f t="array" ref="E1206">SUM('DRE + DCF'!$S$41/TIR!S1206,'DRE + DCF'!$U$41:$AD$41/TIR!T1206:AC1206,TIR!F1206)</f>
        <v>43.685827372129147</v>
      </c>
      <c r="F1206" s="100">
        <f>'DRE + DCF'!$AE$38*'DRE + DCF'!$AE$39*(1+G1206)/(R1206-G1206)/AC1206</f>
        <v>20.464811274428357</v>
      </c>
      <c r="G1206" s="92">
        <f>R1206*(1-'DRE + DCF'!$AE$39)</f>
        <v>0.12747129907586788</v>
      </c>
      <c r="H1206" s="94">
        <f t="shared" si="133"/>
        <v>0.21245216512644646</v>
      </c>
      <c r="I1206" s="94">
        <f t="shared" si="132"/>
        <v>0.21245216512644646</v>
      </c>
      <c r="J1206" s="94">
        <f t="shared" si="132"/>
        <v>0.21245216512644646</v>
      </c>
      <c r="K1206" s="94">
        <f t="shared" si="132"/>
        <v>0.21245216512644646</v>
      </c>
      <c r="L1206" s="94">
        <f t="shared" si="132"/>
        <v>0.21245216512644646</v>
      </c>
      <c r="M1206" s="94">
        <f t="shared" si="132"/>
        <v>0.21245216512644646</v>
      </c>
      <c r="N1206" s="94">
        <f t="shared" si="132"/>
        <v>0.21245216512644646</v>
      </c>
      <c r="O1206" s="94">
        <f t="shared" si="132"/>
        <v>0.21245216512644646</v>
      </c>
      <c r="P1206" s="94">
        <f t="shared" si="132"/>
        <v>0.21245216512644646</v>
      </c>
      <c r="Q1206" s="94">
        <f t="shared" si="132"/>
        <v>0.21245216512644646</v>
      </c>
      <c r="R1206" s="94">
        <f t="shared" si="132"/>
        <v>0.21245216512644646</v>
      </c>
      <c r="S1206" s="93">
        <f>(1+H1206)^((5-Dashboard!$F$9)*3/12)</f>
        <v>1.1011140563658455</v>
      </c>
      <c r="T1206" s="93">
        <f t="shared" si="129"/>
        <v>1.3350481216919332</v>
      </c>
      <c r="U1206" s="93">
        <f t="shared" si="129"/>
        <v>1.6186819856933798</v>
      </c>
      <c r="V1206" s="93">
        <f t="shared" si="129"/>
        <v>1.962574478205114</v>
      </c>
      <c r="W1206" s="93">
        <f t="shared" si="129"/>
        <v>2.3795276753216963</v>
      </c>
      <c r="X1206" s="93">
        <f t="shared" si="129"/>
        <v>2.8850634819220904</v>
      </c>
      <c r="Y1206" s="93">
        <f t="shared" si="128"/>
        <v>3.4980014651836826</v>
      </c>
      <c r="Z1206" s="93">
        <f t="shared" si="128"/>
        <v>4.2411594500774381</v>
      </c>
      <c r="AA1206" s="93">
        <f t="shared" si="128"/>
        <v>5.1422029578928781</v>
      </c>
      <c r="AB1206" s="93">
        <f t="shared" si="128"/>
        <v>6.2346751098168367</v>
      </c>
      <c r="AC1206" s="95">
        <f t="shared" si="128"/>
        <v>7.5592453357573888</v>
      </c>
      <c r="AE1206" s="96"/>
    </row>
    <row r="1207" spans="3:31" ht="24.75" customHeight="1" x14ac:dyDescent="0.25">
      <c r="C1207" s="91">
        <f>ABS(E1207-Dashboard!$F$13)</f>
        <v>3.9696901732416094</v>
      </c>
      <c r="D1207" s="92">
        <f t="shared" si="130"/>
        <v>0.21255216512644645</v>
      </c>
      <c r="E1207" s="93" cm="1">
        <f t="array" ref="E1207">SUM('DRE + DCF'!$S$41/TIR!S1207,'DRE + DCF'!$U$41:$AD$41/TIR!T1207:AC1207,TIR!F1207)</f>
        <v>43.650309826758388</v>
      </c>
      <c r="F1207" s="100">
        <f>'DRE + DCF'!$AE$38*'DRE + DCF'!$AE$39*(1+G1207)/(R1207-G1207)/AC1207</f>
        <v>20.438564680578953</v>
      </c>
      <c r="G1207" s="92">
        <f>R1207*(1-'DRE + DCF'!$AE$39)</f>
        <v>0.12753129907586785</v>
      </c>
      <c r="H1207" s="94">
        <f t="shared" si="133"/>
        <v>0.21255216512644645</v>
      </c>
      <c r="I1207" s="94">
        <f t="shared" si="132"/>
        <v>0.21255216512644645</v>
      </c>
      <c r="J1207" s="94">
        <f t="shared" si="132"/>
        <v>0.21255216512644645</v>
      </c>
      <c r="K1207" s="94">
        <f t="shared" si="132"/>
        <v>0.21255216512644645</v>
      </c>
      <c r="L1207" s="94">
        <f t="shared" si="132"/>
        <v>0.21255216512644645</v>
      </c>
      <c r="M1207" s="94">
        <f t="shared" si="132"/>
        <v>0.21255216512644645</v>
      </c>
      <c r="N1207" s="94">
        <f t="shared" si="132"/>
        <v>0.21255216512644645</v>
      </c>
      <c r="O1207" s="94">
        <f t="shared" si="132"/>
        <v>0.21255216512644645</v>
      </c>
      <c r="P1207" s="94">
        <f t="shared" si="132"/>
        <v>0.21255216512644645</v>
      </c>
      <c r="Q1207" s="94">
        <f t="shared" si="132"/>
        <v>0.21255216512644645</v>
      </c>
      <c r="R1207" s="94">
        <f t="shared" si="132"/>
        <v>0.21255216512644645</v>
      </c>
      <c r="S1207" s="93">
        <f>(1+H1207)^((5-Dashboard!$F$9)*3/12)</f>
        <v>1.1011594639862323</v>
      </c>
      <c r="T1207" s="93">
        <f t="shared" si="129"/>
        <v>1.3352132922059832</v>
      </c>
      <c r="U1207" s="93">
        <f t="shared" si="129"/>
        <v>1.6190157683699753</v>
      </c>
      <c r="V1207" s="93">
        <f t="shared" si="129"/>
        <v>1.9631410753108707</v>
      </c>
      <c r="W1207" s="93">
        <f t="shared" si="129"/>
        <v>2.3804109613168563</v>
      </c>
      <c r="X1207" s="93">
        <f t="shared" si="129"/>
        <v>2.8863724650354796</v>
      </c>
      <c r="Y1207" s="93">
        <f t="shared" si="128"/>
        <v>3.4998771818401289</v>
      </c>
      <c r="Z1207" s="93">
        <f t="shared" si="128"/>
        <v>4.2437836545168937</v>
      </c>
      <c r="AA1207" s="93">
        <f t="shared" si="128"/>
        <v>5.1458090586126826</v>
      </c>
      <c r="AB1207" s="93">
        <f t="shared" si="128"/>
        <v>6.239561915348089</v>
      </c>
      <c r="AC1207" s="95">
        <f t="shared" si="128"/>
        <v>7.5657943098958418</v>
      </c>
      <c r="AE1207" s="96"/>
    </row>
    <row r="1208" spans="3:31" ht="24.75" customHeight="1" x14ac:dyDescent="0.25">
      <c r="C1208" s="91">
        <f>ABS(E1208-Dashboard!$F$13)</f>
        <v>4.0051622008803278</v>
      </c>
      <c r="D1208" s="92">
        <f t="shared" si="130"/>
        <v>0.21265216512644644</v>
      </c>
      <c r="E1208" s="93" cm="1">
        <f t="array" ref="E1208">SUM('DRE + DCF'!$S$41/TIR!S1208,'DRE + DCF'!$U$41:$AD$41/TIR!T1208:AC1208,TIR!F1208)</f>
        <v>43.61483779911967</v>
      </c>
      <c r="F1208" s="100">
        <f>'DRE + DCF'!$AE$38*'DRE + DCF'!$AE$39*(1+G1208)/(R1208-G1208)/AC1208</f>
        <v>20.412357666701844</v>
      </c>
      <c r="G1208" s="92">
        <f>R1208*(1-'DRE + DCF'!$AE$39)</f>
        <v>0.12759129907586786</v>
      </c>
      <c r="H1208" s="94">
        <f t="shared" si="133"/>
        <v>0.21265216512644644</v>
      </c>
      <c r="I1208" s="94">
        <f t="shared" si="132"/>
        <v>0.21265216512644644</v>
      </c>
      <c r="J1208" s="94">
        <f t="shared" si="132"/>
        <v>0.21265216512644644</v>
      </c>
      <c r="K1208" s="94">
        <f t="shared" si="132"/>
        <v>0.21265216512644644</v>
      </c>
      <c r="L1208" s="94">
        <f t="shared" si="132"/>
        <v>0.21265216512644644</v>
      </c>
      <c r="M1208" s="94">
        <f t="shared" si="132"/>
        <v>0.21265216512644644</v>
      </c>
      <c r="N1208" s="94">
        <f t="shared" si="132"/>
        <v>0.21265216512644644</v>
      </c>
      <c r="O1208" s="94">
        <f t="shared" si="132"/>
        <v>0.21265216512644644</v>
      </c>
      <c r="P1208" s="94">
        <f t="shared" si="132"/>
        <v>0.21265216512644644</v>
      </c>
      <c r="Q1208" s="94">
        <f t="shared" si="132"/>
        <v>0.21265216512644644</v>
      </c>
      <c r="R1208" s="94">
        <f t="shared" si="132"/>
        <v>0.21265216512644644</v>
      </c>
      <c r="S1208" s="93">
        <f>(1+H1208)^((5-Dashboard!$F$9)*3/12)</f>
        <v>1.1012048697342589</v>
      </c>
      <c r="T1208" s="93">
        <f t="shared" si="129"/>
        <v>1.3353784695310353</v>
      </c>
      <c r="U1208" s="93">
        <f t="shared" si="129"/>
        <v>1.6193495923400503</v>
      </c>
      <c r="V1208" s="93">
        <f t="shared" si="129"/>
        <v>1.9637077892477903</v>
      </c>
      <c r="W1208" s="93">
        <f t="shared" si="129"/>
        <v>2.3812945023070005</v>
      </c>
      <c r="X1208" s="93">
        <f t="shared" si="129"/>
        <v>2.8876819340262876</v>
      </c>
      <c r="Y1208" s="93">
        <f t="shared" si="128"/>
        <v>3.5017537494935018</v>
      </c>
      <c r="Z1208" s="93">
        <f t="shared" si="128"/>
        <v>4.2464092660629467</v>
      </c>
      <c r="AA1208" s="93">
        <f t="shared" si="128"/>
        <v>5.1494173905042366</v>
      </c>
      <c r="AB1208" s="93">
        <f t="shared" si="128"/>
        <v>6.2444521477347381</v>
      </c>
      <c r="AC1208" s="95">
        <f t="shared" si="128"/>
        <v>7.5723484169790183</v>
      </c>
      <c r="AE1208" s="96"/>
    </row>
    <row r="1209" spans="3:31" ht="24.75" customHeight="1" x14ac:dyDescent="0.25">
      <c r="C1209" s="91">
        <f>ABS(E1209-Dashboard!$F$13)</f>
        <v>4.040588785963493</v>
      </c>
      <c r="D1209" s="92">
        <f t="shared" si="130"/>
        <v>0.21275216512644643</v>
      </c>
      <c r="E1209" s="93" cm="1">
        <f t="array" ref="E1209">SUM('DRE + DCF'!$S$41/TIR!S1209,'DRE + DCF'!$U$41:$AD$41/TIR!T1209:AC1209,TIR!F1209)</f>
        <v>43.579411214036504</v>
      </c>
      <c r="F1209" s="100">
        <f>'DRE + DCF'!$AE$38*'DRE + DCF'!$AE$39*(1+G1209)/(R1209-G1209)/AC1209</f>
        <v>20.386190162382867</v>
      </c>
      <c r="G1209" s="92">
        <f>R1209*(1-'DRE + DCF'!$AE$39)</f>
        <v>0.12765129907586786</v>
      </c>
      <c r="H1209" s="94">
        <f t="shared" si="133"/>
        <v>0.21275216512644643</v>
      </c>
      <c r="I1209" s="94">
        <f t="shared" si="132"/>
        <v>0.21275216512644643</v>
      </c>
      <c r="J1209" s="94">
        <f t="shared" si="132"/>
        <v>0.21275216512644643</v>
      </c>
      <c r="K1209" s="94">
        <f t="shared" si="132"/>
        <v>0.21275216512644643</v>
      </c>
      <c r="L1209" s="94">
        <f t="shared" si="132"/>
        <v>0.21275216512644643</v>
      </c>
      <c r="M1209" s="94">
        <f t="shared" si="132"/>
        <v>0.21275216512644643</v>
      </c>
      <c r="N1209" s="94">
        <f t="shared" si="132"/>
        <v>0.21275216512644643</v>
      </c>
      <c r="O1209" s="94">
        <f t="shared" si="132"/>
        <v>0.21275216512644643</v>
      </c>
      <c r="P1209" s="94">
        <f t="shared" si="132"/>
        <v>0.21275216512644643</v>
      </c>
      <c r="Q1209" s="94">
        <f t="shared" si="132"/>
        <v>0.21275216512644643</v>
      </c>
      <c r="R1209" s="94">
        <f t="shared" si="132"/>
        <v>0.21275216512644643</v>
      </c>
      <c r="S1209" s="93">
        <f>(1+H1209)^((5-Dashboard!$F$9)*3/12)</f>
        <v>1.1012502736101573</v>
      </c>
      <c r="T1209" s="93">
        <f t="shared" si="129"/>
        <v>1.3355436536668097</v>
      </c>
      <c r="U1209" s="93">
        <f t="shared" si="129"/>
        <v>1.6196834576053083</v>
      </c>
      <c r="V1209" s="93">
        <f t="shared" si="129"/>
        <v>1.9642746200303265</v>
      </c>
      <c r="W1209" s="93">
        <f t="shared" si="129"/>
        <v>2.382178298344706</v>
      </c>
      <c r="X1209" s="93">
        <f t="shared" si="129"/>
        <v>2.8889918890347759</v>
      </c>
      <c r="Y1209" s="93">
        <f t="shared" si="128"/>
        <v>3.5036311684596666</v>
      </c>
      <c r="Z1209" s="93">
        <f t="shared" si="128"/>
        <v>4.2490362853539621</v>
      </c>
      <c r="AA1209" s="93">
        <f t="shared" si="128"/>
        <v>5.15302795476385</v>
      </c>
      <c r="AB1209" s="93">
        <f t="shared" si="128"/>
        <v>6.2493458090969627</v>
      </c>
      <c r="AC1209" s="95">
        <f t="shared" si="128"/>
        <v>7.5789076606062249</v>
      </c>
      <c r="AE1209" s="96"/>
    </row>
    <row r="1210" spans="3:31" ht="24.75" customHeight="1" x14ac:dyDescent="0.25">
      <c r="C1210" s="91">
        <f>ABS(E1210-Dashboard!$F$13)</f>
        <v>4.0759700035153159</v>
      </c>
      <c r="D1210" s="92">
        <f t="shared" si="130"/>
        <v>0.21285216512644642</v>
      </c>
      <c r="E1210" s="93" cm="1">
        <f t="array" ref="E1210">SUM('DRE + DCF'!$S$41/TIR!S1210,'DRE + DCF'!$U$41:$AD$41/TIR!T1210:AC1210,TIR!F1210)</f>
        <v>43.544029996484682</v>
      </c>
      <c r="F1210" s="100">
        <f>'DRE + DCF'!$AE$38*'DRE + DCF'!$AE$39*(1+G1210)/(R1210-G1210)/AC1210</f>
        <v>20.360062097355694</v>
      </c>
      <c r="G1210" s="92">
        <f>R1210*(1-'DRE + DCF'!$AE$39)</f>
        <v>0.12771129907586784</v>
      </c>
      <c r="H1210" s="94">
        <f t="shared" si="133"/>
        <v>0.21285216512644642</v>
      </c>
      <c r="I1210" s="94">
        <f t="shared" si="132"/>
        <v>0.21285216512644642</v>
      </c>
      <c r="J1210" s="94">
        <f t="shared" si="132"/>
        <v>0.21285216512644642</v>
      </c>
      <c r="K1210" s="94">
        <f t="shared" si="132"/>
        <v>0.21285216512644642</v>
      </c>
      <c r="L1210" s="94">
        <f t="shared" si="132"/>
        <v>0.21285216512644642</v>
      </c>
      <c r="M1210" s="94">
        <f t="shared" si="132"/>
        <v>0.21285216512644642</v>
      </c>
      <c r="N1210" s="94">
        <f t="shared" si="132"/>
        <v>0.21285216512644642</v>
      </c>
      <c r="O1210" s="94">
        <f t="shared" si="132"/>
        <v>0.21285216512644642</v>
      </c>
      <c r="P1210" s="94">
        <f t="shared" si="132"/>
        <v>0.21285216512644642</v>
      </c>
      <c r="Q1210" s="94">
        <f t="shared" si="132"/>
        <v>0.21285216512644642</v>
      </c>
      <c r="R1210" s="94">
        <f t="shared" si="132"/>
        <v>0.21285216512644642</v>
      </c>
      <c r="S1210" s="93">
        <f>(1+H1210)^((5-Dashboard!$F$9)*3/12)</f>
        <v>1.1012956756141588</v>
      </c>
      <c r="T1210" s="93">
        <f t="shared" si="129"/>
        <v>1.335708844613025</v>
      </c>
      <c r="U1210" s="93">
        <f t="shared" si="129"/>
        <v>1.6200173641674513</v>
      </c>
      <c r="V1210" s="93">
        <f t="shared" si="129"/>
        <v>1.9648415676729321</v>
      </c>
      <c r="W1210" s="93">
        <f t="shared" si="129"/>
        <v>2.3830623494825565</v>
      </c>
      <c r="X1210" s="93">
        <f t="shared" si="129"/>
        <v>2.8903023302012349</v>
      </c>
      <c r="Y1210" s="93">
        <f t="shared" si="128"/>
        <v>3.5055094390545807</v>
      </c>
      <c r="Z1210" s="93">
        <f t="shared" si="128"/>
        <v>4.2516647130285428</v>
      </c>
      <c r="AA1210" s="93">
        <f t="shared" si="128"/>
        <v>5.1566407525883795</v>
      </c>
      <c r="AB1210" s="93">
        <f t="shared" si="128"/>
        <v>6.2542429015560836</v>
      </c>
      <c r="AC1210" s="95">
        <f t="shared" si="128"/>
        <v>7.5854720443790038</v>
      </c>
      <c r="AE1210" s="96"/>
    </row>
    <row r="1211" spans="3:31" ht="24.75" customHeight="1" x14ac:dyDescent="0.25">
      <c r="C1211" s="91">
        <f>ABS(E1211-Dashboard!$F$13)</f>
        <v>4.1113059284079938</v>
      </c>
      <c r="D1211" s="92">
        <f t="shared" si="130"/>
        <v>0.21295216512644641</v>
      </c>
      <c r="E1211" s="93" cm="1">
        <f t="array" ref="E1211">SUM('DRE + DCF'!$S$41/TIR!S1211,'DRE + DCF'!$U$41:$AD$41/TIR!T1211:AC1211,TIR!F1211)</f>
        <v>43.508694071592004</v>
      </c>
      <c r="F1211" s="100">
        <f>'DRE + DCF'!$AE$38*'DRE + DCF'!$AE$39*(1+G1211)/(R1211-G1211)/AC1211</f>
        <v>20.333973401501538</v>
      </c>
      <c r="G1211" s="92">
        <f>R1211*(1-'DRE + DCF'!$AE$39)</f>
        <v>0.12777129907586784</v>
      </c>
      <c r="H1211" s="94">
        <f t="shared" si="133"/>
        <v>0.21295216512644641</v>
      </c>
      <c r="I1211" s="94">
        <f t="shared" si="132"/>
        <v>0.21295216512644641</v>
      </c>
      <c r="J1211" s="94">
        <f t="shared" si="132"/>
        <v>0.21295216512644641</v>
      </c>
      <c r="K1211" s="94">
        <f t="shared" si="132"/>
        <v>0.21295216512644641</v>
      </c>
      <c r="L1211" s="94">
        <f t="shared" si="132"/>
        <v>0.21295216512644641</v>
      </c>
      <c r="M1211" s="94">
        <f t="shared" si="132"/>
        <v>0.21295216512644641</v>
      </c>
      <c r="N1211" s="94">
        <f t="shared" si="132"/>
        <v>0.21295216512644641</v>
      </c>
      <c r="O1211" s="94">
        <f t="shared" si="132"/>
        <v>0.21295216512644641</v>
      </c>
      <c r="P1211" s="94">
        <f t="shared" si="132"/>
        <v>0.21295216512644641</v>
      </c>
      <c r="Q1211" s="94">
        <f t="shared" si="132"/>
        <v>0.21295216512644641</v>
      </c>
      <c r="R1211" s="94">
        <f t="shared" si="132"/>
        <v>0.21295216512644641</v>
      </c>
      <c r="S1211" s="93">
        <f>(1+H1211)^((5-Dashboard!$F$9)*3/12)</f>
        <v>1.1013410757464948</v>
      </c>
      <c r="T1211" s="93">
        <f t="shared" si="129"/>
        <v>1.3358740423694004</v>
      </c>
      <c r="U1211" s="93">
        <f t="shared" si="129"/>
        <v>1.6203513120281823</v>
      </c>
      <c r="V1211" s="93">
        <f t="shared" si="129"/>
        <v>1.9654086321900617</v>
      </c>
      <c r="W1211" s="93">
        <f t="shared" si="129"/>
        <v>2.3839466557731428</v>
      </c>
      <c r="X1211" s="93">
        <f t="shared" si="129"/>
        <v>2.8916132576659845</v>
      </c>
      <c r="Y1211" s="93">
        <f t="shared" ref="Y1211:AC1261" si="134">(X1211)*(1+N1211)</f>
        <v>3.5073885615942926</v>
      </c>
      <c r="Z1211" s="93">
        <f t="shared" si="134"/>
        <v>4.2542945497255298</v>
      </c>
      <c r="AA1211" s="93">
        <f t="shared" si="134"/>
        <v>5.1602557851752211</v>
      </c>
      <c r="AB1211" s="93">
        <f t="shared" si="134"/>
        <v>6.2591434272345543</v>
      </c>
      <c r="AC1211" s="95">
        <f t="shared" si="134"/>
        <v>7.5920415719011185</v>
      </c>
      <c r="AE1211" s="96"/>
    </row>
    <row r="1212" spans="3:31" ht="24.75" customHeight="1" x14ac:dyDescent="0.25">
      <c r="C1212" s="91">
        <f>ABS(E1212-Dashboard!$F$13)</f>
        <v>4.1465966353622505</v>
      </c>
      <c r="D1212" s="92">
        <f t="shared" si="130"/>
        <v>0.2130521651264464</v>
      </c>
      <c r="E1212" s="93" cm="1">
        <f t="array" ref="E1212">SUM('DRE + DCF'!$S$41/TIR!S1212,'DRE + DCF'!$U$41:$AD$41/TIR!T1212:AC1212,TIR!F1212)</f>
        <v>43.473403364637747</v>
      </c>
      <c r="F1212" s="100">
        <f>'DRE + DCF'!$AE$38*'DRE + DCF'!$AE$39*(1+G1212)/(R1212-G1212)/AC1212</f>
        <v>20.307924004848708</v>
      </c>
      <c r="G1212" s="92">
        <f>R1212*(1-'DRE + DCF'!$AE$39)</f>
        <v>0.12783129907586782</v>
      </c>
      <c r="H1212" s="94">
        <f t="shared" si="133"/>
        <v>0.2130521651264464</v>
      </c>
      <c r="I1212" s="94">
        <f t="shared" si="132"/>
        <v>0.2130521651264464</v>
      </c>
      <c r="J1212" s="94">
        <f t="shared" si="132"/>
        <v>0.2130521651264464</v>
      </c>
      <c r="K1212" s="94">
        <f t="shared" si="132"/>
        <v>0.2130521651264464</v>
      </c>
      <c r="L1212" s="94">
        <f t="shared" si="132"/>
        <v>0.2130521651264464</v>
      </c>
      <c r="M1212" s="94">
        <f t="shared" si="132"/>
        <v>0.2130521651264464</v>
      </c>
      <c r="N1212" s="94">
        <f t="shared" si="132"/>
        <v>0.2130521651264464</v>
      </c>
      <c r="O1212" s="94">
        <f t="shared" si="132"/>
        <v>0.2130521651264464</v>
      </c>
      <c r="P1212" s="94">
        <f t="shared" si="132"/>
        <v>0.2130521651264464</v>
      </c>
      <c r="Q1212" s="94">
        <f t="shared" si="132"/>
        <v>0.2130521651264464</v>
      </c>
      <c r="R1212" s="94">
        <f t="shared" si="132"/>
        <v>0.2130521651264464</v>
      </c>
      <c r="S1212" s="93">
        <f>(1+H1212)^((5-Dashboard!$F$9)*3/12)</f>
        <v>1.1013864740073969</v>
      </c>
      <c r="T1212" s="93">
        <f t="shared" ref="T1212:X1262" si="135">(S1212)*(1+I1212)</f>
        <v>1.3360392469356552</v>
      </c>
      <c r="U1212" s="93">
        <f t="shared" si="135"/>
        <v>1.6206853011892035</v>
      </c>
      <c r="V1212" s="93">
        <f t="shared" si="135"/>
        <v>1.96597581359617</v>
      </c>
      <c r="W1212" s="93">
        <f t="shared" si="135"/>
        <v>2.3848312172690607</v>
      </c>
      <c r="X1212" s="93">
        <f t="shared" si="135"/>
        <v>2.8929246715693724</v>
      </c>
      <c r="Y1212" s="93">
        <f t="shared" si="134"/>
        <v>3.509268536394941</v>
      </c>
      <c r="Z1212" s="93">
        <f t="shared" si="134"/>
        <v>4.2569257960839986</v>
      </c>
      <c r="AA1212" s="93">
        <f t="shared" si="134"/>
        <v>5.1638730537223152</v>
      </c>
      <c r="AB1212" s="93">
        <f t="shared" si="134"/>
        <v>6.2640473882559684</v>
      </c>
      <c r="AC1212" s="95">
        <f t="shared" si="134"/>
        <v>7.5986162467785636</v>
      </c>
      <c r="AE1212" s="96"/>
    </row>
    <row r="1213" spans="3:31" ht="24.75" customHeight="1" x14ac:dyDescent="0.25">
      <c r="C1213" s="91">
        <f>ABS(E1213-Dashboard!$F$13)</f>
        <v>4.1818421989475212</v>
      </c>
      <c r="D1213" s="92">
        <f t="shared" si="130"/>
        <v>0.21315216512644639</v>
      </c>
      <c r="E1213" s="93" cm="1">
        <f t="array" ref="E1213">SUM('DRE + DCF'!$S$41/TIR!S1213,'DRE + DCF'!$U$41:$AD$41/TIR!T1213:AC1213,TIR!F1213)</f>
        <v>43.438157801052476</v>
      </c>
      <c r="F1213" s="100">
        <f>'DRE + DCF'!$AE$38*'DRE + DCF'!$AE$39*(1+G1213)/(R1213-G1213)/AC1213</f>
        <v>20.281913837572329</v>
      </c>
      <c r="G1213" s="92">
        <f>R1213*(1-'DRE + DCF'!$AE$39)</f>
        <v>0.12789129907586783</v>
      </c>
      <c r="H1213" s="94">
        <f t="shared" si="133"/>
        <v>0.21315216512644639</v>
      </c>
      <c r="I1213" s="94">
        <f t="shared" si="132"/>
        <v>0.21315216512644639</v>
      </c>
      <c r="J1213" s="94">
        <f t="shared" si="132"/>
        <v>0.21315216512644639</v>
      </c>
      <c r="K1213" s="94">
        <f t="shared" si="132"/>
        <v>0.21315216512644639</v>
      </c>
      <c r="L1213" s="94">
        <f t="shared" si="132"/>
        <v>0.21315216512644639</v>
      </c>
      <c r="M1213" s="94">
        <f t="shared" si="132"/>
        <v>0.21315216512644639</v>
      </c>
      <c r="N1213" s="94">
        <f t="shared" si="132"/>
        <v>0.21315216512644639</v>
      </c>
      <c r="O1213" s="94">
        <f t="shared" si="132"/>
        <v>0.21315216512644639</v>
      </c>
      <c r="P1213" s="94">
        <f t="shared" si="132"/>
        <v>0.21315216512644639</v>
      </c>
      <c r="Q1213" s="94">
        <f t="shared" si="132"/>
        <v>0.21315216512644639</v>
      </c>
      <c r="R1213" s="94">
        <f t="shared" si="132"/>
        <v>0.21315216512644639</v>
      </c>
      <c r="S1213" s="93">
        <f>(1+H1213)^((5-Dashboard!$F$9)*3/12)</f>
        <v>1.1014318703970964</v>
      </c>
      <c r="T1213" s="93">
        <f t="shared" si="135"/>
        <v>1.3362044583115089</v>
      </c>
      <c r="U1213" s="93">
        <f t="shared" si="135"/>
        <v>1.6210193316522175</v>
      </c>
      <c r="V1213" s="93">
        <f t="shared" si="135"/>
        <v>1.9665431119057126</v>
      </c>
      <c r="W1213" s="93">
        <f t="shared" si="135"/>
        <v>2.3857160340229147</v>
      </c>
      <c r="X1213" s="93">
        <f t="shared" si="135"/>
        <v>2.8942365720517778</v>
      </c>
      <c r="Y1213" s="93">
        <f t="shared" si="134"/>
        <v>3.5111493637727582</v>
      </c>
      <c r="Z1213" s="93">
        <f t="shared" si="134"/>
        <v>4.2595584527432662</v>
      </c>
      <c r="AA1213" s="93">
        <f t="shared" si="134"/>
        <v>5.1674925594281493</v>
      </c>
      <c r="AB1213" s="93">
        <f t="shared" si="134"/>
        <v>6.268954786745061</v>
      </c>
      <c r="AC1213" s="95">
        <f t="shared" si="134"/>
        <v>7.6051960726195702</v>
      </c>
      <c r="AE1213" s="96"/>
    </row>
    <row r="1214" spans="3:31" ht="24.75" customHeight="1" x14ac:dyDescent="0.25">
      <c r="C1214" s="91">
        <f>ABS(E1214-Dashboard!$F$13)</f>
        <v>4.2170426935824352</v>
      </c>
      <c r="D1214" s="92">
        <f t="shared" si="130"/>
        <v>0.21325216512644637</v>
      </c>
      <c r="E1214" s="93" cm="1">
        <f t="array" ref="E1214">SUM('DRE + DCF'!$S$41/TIR!S1214,'DRE + DCF'!$U$41:$AD$41/TIR!T1214:AC1214,TIR!F1214)</f>
        <v>43.402957306417562</v>
      </c>
      <c r="F1214" s="100">
        <f>'DRE + DCF'!$AE$38*'DRE + DCF'!$AE$39*(1+G1214)/(R1214-G1214)/AC1214</f>
        <v>20.255942829993923</v>
      </c>
      <c r="G1214" s="92">
        <f>R1214*(1-'DRE + DCF'!$AE$39)</f>
        <v>0.12795129907586783</v>
      </c>
      <c r="H1214" s="94">
        <f t="shared" si="133"/>
        <v>0.21325216512644637</v>
      </c>
      <c r="I1214" s="94">
        <f t="shared" si="132"/>
        <v>0.21325216512644637</v>
      </c>
      <c r="J1214" s="94">
        <f t="shared" si="132"/>
        <v>0.21325216512644637</v>
      </c>
      <c r="K1214" s="94">
        <f t="shared" si="132"/>
        <v>0.21325216512644637</v>
      </c>
      <c r="L1214" s="94">
        <f t="shared" si="132"/>
        <v>0.21325216512644637</v>
      </c>
      <c r="M1214" s="94">
        <f t="shared" si="132"/>
        <v>0.21325216512644637</v>
      </c>
      <c r="N1214" s="94">
        <f t="shared" si="132"/>
        <v>0.21325216512644637</v>
      </c>
      <c r="O1214" s="94">
        <f t="shared" si="132"/>
        <v>0.21325216512644637</v>
      </c>
      <c r="P1214" s="94">
        <f t="shared" si="132"/>
        <v>0.21325216512644637</v>
      </c>
      <c r="Q1214" s="94">
        <f t="shared" si="132"/>
        <v>0.21325216512644637</v>
      </c>
      <c r="R1214" s="94">
        <f t="shared" si="132"/>
        <v>0.21325216512644637</v>
      </c>
      <c r="S1214" s="93">
        <f>(1+H1214)^((5-Dashboard!$F$9)*3/12)</f>
        <v>1.1014772649158249</v>
      </c>
      <c r="T1214" s="93">
        <f t="shared" si="135"/>
        <v>1.3363696764966808</v>
      </c>
      <c r="U1214" s="93">
        <f t="shared" si="135"/>
        <v>1.6213534034189265</v>
      </c>
      <c r="V1214" s="93">
        <f t="shared" si="135"/>
        <v>1.967110527133145</v>
      </c>
      <c r="W1214" s="93">
        <f t="shared" si="135"/>
        <v>2.3866011060873134</v>
      </c>
      <c r="X1214" s="93">
        <f t="shared" si="135"/>
        <v>2.8955489592536043</v>
      </c>
      <c r="Y1214" s="93">
        <f t="shared" si="134"/>
        <v>3.5130310440440637</v>
      </c>
      <c r="Z1214" s="93">
        <f t="shared" si="134"/>
        <v>4.2621925203428805</v>
      </c>
      <c r="AA1214" s="93">
        <f t="shared" si="134"/>
        <v>5.1711143034917448</v>
      </c>
      <c r="AB1214" s="93">
        <f t="shared" si="134"/>
        <v>6.2738656248276943</v>
      </c>
      <c r="AC1214" s="95">
        <f t="shared" si="134"/>
        <v>7.6117810530345853</v>
      </c>
      <c r="AE1214" s="96"/>
    </row>
    <row r="1215" spans="3:31" ht="24.75" customHeight="1" x14ac:dyDescent="0.25">
      <c r="C1215" s="91">
        <f>ABS(E1215-Dashboard!$F$13)</f>
        <v>4.2521981935351931</v>
      </c>
      <c r="D1215" s="92">
        <f t="shared" si="130"/>
        <v>0.21335216512644636</v>
      </c>
      <c r="E1215" s="93" cm="1">
        <f t="array" ref="E1215">SUM('DRE + DCF'!$S$41/TIR!S1215,'DRE + DCF'!$U$41:$AD$41/TIR!T1215:AC1215,TIR!F1215)</f>
        <v>43.367801806464804</v>
      </c>
      <c r="F1215" s="100">
        <f>'DRE + DCF'!$AE$38*'DRE + DCF'!$AE$39*(1+G1215)/(R1215-G1215)/AC1215</f>
        <v>20.230010912581051</v>
      </c>
      <c r="G1215" s="92">
        <f>R1215*(1-'DRE + DCF'!$AE$39)</f>
        <v>0.12801129907586781</v>
      </c>
      <c r="H1215" s="94">
        <f t="shared" si="133"/>
        <v>0.21335216512644636</v>
      </c>
      <c r="I1215" s="94">
        <f t="shared" si="132"/>
        <v>0.21335216512644636</v>
      </c>
      <c r="J1215" s="94">
        <f t="shared" si="132"/>
        <v>0.21335216512644636</v>
      </c>
      <c r="K1215" s="94">
        <f t="shared" si="132"/>
        <v>0.21335216512644636</v>
      </c>
      <c r="L1215" s="94">
        <f t="shared" si="132"/>
        <v>0.21335216512644636</v>
      </c>
      <c r="M1215" s="94">
        <f t="shared" si="132"/>
        <v>0.21335216512644636</v>
      </c>
      <c r="N1215" s="94">
        <f t="shared" si="132"/>
        <v>0.21335216512644636</v>
      </c>
      <c r="O1215" s="94">
        <f t="shared" si="132"/>
        <v>0.21335216512644636</v>
      </c>
      <c r="P1215" s="94">
        <f t="shared" si="132"/>
        <v>0.21335216512644636</v>
      </c>
      <c r="Q1215" s="94">
        <f t="shared" si="132"/>
        <v>0.21335216512644636</v>
      </c>
      <c r="R1215" s="94">
        <f t="shared" si="132"/>
        <v>0.21335216512644636</v>
      </c>
      <c r="S1215" s="93">
        <f>(1+H1215)^((5-Dashboard!$F$9)*3/12)</f>
        <v>1.1015226575638135</v>
      </c>
      <c r="T1215" s="93">
        <f t="shared" si="135"/>
        <v>1.3365349014908903</v>
      </c>
      <c r="U1215" s="93">
        <f t="shared" si="135"/>
        <v>1.6216875164910334</v>
      </c>
      <c r="V1215" s="93">
        <f t="shared" si="135"/>
        <v>1.9676780592929248</v>
      </c>
      <c r="W1215" s="93">
        <f t="shared" si="135"/>
        <v>2.3874864335148742</v>
      </c>
      <c r="X1215" s="93">
        <f t="shared" si="135"/>
        <v>2.89686183331529</v>
      </c>
      <c r="Y1215" s="93">
        <f t="shared" si="134"/>
        <v>3.5149135775252738</v>
      </c>
      <c r="Z1215" s="93">
        <f t="shared" si="134"/>
        <v>4.2648279995226339</v>
      </c>
      <c r="AA1215" s="93">
        <f t="shared" si="134"/>
        <v>5.1747382871126781</v>
      </c>
      <c r="AB1215" s="93">
        <f t="shared" si="134"/>
        <v>6.2787799046308859</v>
      </c>
      <c r="AC1215" s="95">
        <f t="shared" si="134"/>
        <v>7.6183711916363075</v>
      </c>
      <c r="AE1215" s="96"/>
    </row>
    <row r="1216" spans="3:31" ht="24.75" customHeight="1" x14ac:dyDescent="0.25">
      <c r="C1216" s="91">
        <f>ABS(E1216-Dashboard!$F$13)</f>
        <v>4.287308772923808</v>
      </c>
      <c r="D1216" s="92">
        <f t="shared" si="130"/>
        <v>0.21345216512644635</v>
      </c>
      <c r="E1216" s="93" cm="1">
        <f t="array" ref="E1216">SUM('DRE + DCF'!$S$41/TIR!S1216,'DRE + DCF'!$U$41:$AD$41/TIR!T1216:AC1216,TIR!F1216)</f>
        <v>43.332691227076189</v>
      </c>
      <c r="F1216" s="100">
        <f>'DRE + DCF'!$AE$38*'DRE + DCF'!$AE$39*(1+G1216)/(R1216-G1216)/AC1216</f>
        <v>20.204118015947</v>
      </c>
      <c r="G1216" s="92">
        <f>R1216*(1-'DRE + DCF'!$AE$39)</f>
        <v>0.12807129907586781</v>
      </c>
      <c r="H1216" s="94">
        <f t="shared" si="133"/>
        <v>0.21345216512644635</v>
      </c>
      <c r="I1216" s="94">
        <f t="shared" si="132"/>
        <v>0.21345216512644635</v>
      </c>
      <c r="J1216" s="94">
        <f t="shared" si="132"/>
        <v>0.21345216512644635</v>
      </c>
      <c r="K1216" s="94">
        <f t="shared" si="132"/>
        <v>0.21345216512644635</v>
      </c>
      <c r="L1216" s="94">
        <f t="shared" si="132"/>
        <v>0.21345216512644635</v>
      </c>
      <c r="M1216" s="94">
        <f t="shared" si="132"/>
        <v>0.21345216512644635</v>
      </c>
      <c r="N1216" s="94">
        <f t="shared" si="132"/>
        <v>0.21345216512644635</v>
      </c>
      <c r="O1216" s="94">
        <f t="shared" si="132"/>
        <v>0.21345216512644635</v>
      </c>
      <c r="P1216" s="94">
        <f t="shared" si="132"/>
        <v>0.21345216512644635</v>
      </c>
      <c r="Q1216" s="94">
        <f t="shared" si="132"/>
        <v>0.21345216512644635</v>
      </c>
      <c r="R1216" s="94">
        <f t="shared" si="132"/>
        <v>0.21345216512644635</v>
      </c>
      <c r="S1216" s="93">
        <f>(1+H1216)^((5-Dashboard!$F$9)*3/12)</f>
        <v>1.1015680483412935</v>
      </c>
      <c r="T1216" s="93">
        <f t="shared" si="135"/>
        <v>1.3367001332938564</v>
      </c>
      <c r="U1216" s="93">
        <f t="shared" si="135"/>
        <v>1.6220216708702393</v>
      </c>
      <c r="V1216" s="93">
        <f t="shared" si="135"/>
        <v>1.968245708399508</v>
      </c>
      <c r="W1216" s="93">
        <f t="shared" si="135"/>
        <v>2.3883720163582192</v>
      </c>
      <c r="X1216" s="93">
        <f t="shared" si="135"/>
        <v>2.8981751943772971</v>
      </c>
      <c r="Y1216" s="93">
        <f t="shared" si="134"/>
        <v>3.5167969645328903</v>
      </c>
      <c r="Z1216" s="93">
        <f t="shared" si="134"/>
        <v>4.2674648909225494</v>
      </c>
      <c r="AA1216" s="93">
        <f t="shared" si="134"/>
        <v>5.1783645114910613</v>
      </c>
      <c r="AB1216" s="93">
        <f t="shared" si="134"/>
        <v>6.2836976282827806</v>
      </c>
      <c r="AC1216" s="95">
        <f t="shared" si="134"/>
        <v>7.6249664920396558</v>
      </c>
      <c r="AE1216" s="96"/>
    </row>
    <row r="1217" spans="3:31" ht="24.75" customHeight="1" x14ac:dyDescent="0.25">
      <c r="C1217" s="91">
        <f>ABS(E1217-Dashboard!$F$13)</f>
        <v>4.3223745057166241</v>
      </c>
      <c r="D1217" s="92">
        <f t="shared" si="130"/>
        <v>0.21355216512644634</v>
      </c>
      <c r="E1217" s="93" cm="1">
        <f t="array" ref="E1217">SUM('DRE + DCF'!$S$41/TIR!S1217,'DRE + DCF'!$U$41:$AD$41/TIR!T1217:AC1217,TIR!F1217)</f>
        <v>43.297625494283373</v>
      </c>
      <c r="F1217" s="100">
        <f>'DRE + DCF'!$AE$38*'DRE + DCF'!$AE$39*(1+G1217)/(R1217-G1217)/AC1217</f>
        <v>20.178264070850339</v>
      </c>
      <c r="G1217" s="92">
        <f>R1217*(1-'DRE + DCF'!$AE$39)</f>
        <v>0.12813129907586779</v>
      </c>
      <c r="H1217" s="94">
        <f t="shared" si="133"/>
        <v>0.21355216512644634</v>
      </c>
      <c r="I1217" s="94">
        <f t="shared" si="132"/>
        <v>0.21355216512644634</v>
      </c>
      <c r="J1217" s="94">
        <f t="shared" si="132"/>
        <v>0.21355216512644634</v>
      </c>
      <c r="K1217" s="94">
        <f t="shared" si="132"/>
        <v>0.21355216512644634</v>
      </c>
      <c r="L1217" s="94">
        <f t="shared" si="132"/>
        <v>0.21355216512644634</v>
      </c>
      <c r="M1217" s="94">
        <f t="shared" si="132"/>
        <v>0.21355216512644634</v>
      </c>
      <c r="N1217" s="94">
        <f t="shared" si="132"/>
        <v>0.21355216512644634</v>
      </c>
      <c r="O1217" s="94">
        <f t="shared" si="132"/>
        <v>0.21355216512644634</v>
      </c>
      <c r="P1217" s="94">
        <f t="shared" si="132"/>
        <v>0.21355216512644634</v>
      </c>
      <c r="Q1217" s="94">
        <f t="shared" si="132"/>
        <v>0.21355216512644634</v>
      </c>
      <c r="R1217" s="94">
        <f t="shared" si="132"/>
        <v>0.21355216512644634</v>
      </c>
      <c r="S1217" s="93">
        <f>(1+H1217)^((5-Dashboard!$F$9)*3/12)</f>
        <v>1.101613437248496</v>
      </c>
      <c r="T1217" s="93">
        <f t="shared" si="135"/>
        <v>1.336865371905299</v>
      </c>
      <c r="U1217" s="93">
        <f t="shared" si="135"/>
        <v>1.6223558665582474</v>
      </c>
      <c r="V1217" s="93">
        <f t="shared" si="135"/>
        <v>1.9688134744673531</v>
      </c>
      <c r="W1217" s="93">
        <f t="shared" si="135"/>
        <v>2.3892578546699776</v>
      </c>
      <c r="X1217" s="93">
        <f t="shared" si="135"/>
        <v>2.8994890425801194</v>
      </c>
      <c r="Y1217" s="93">
        <f t="shared" si="134"/>
        <v>3.5186812053835106</v>
      </c>
      <c r="Z1217" s="93">
        <f t="shared" si="134"/>
        <v>4.2701031951828927</v>
      </c>
      <c r="AA1217" s="93">
        <f t="shared" si="134"/>
        <v>5.181992977827556</v>
      </c>
      <c r="AB1217" s="93">
        <f t="shared" si="134"/>
        <v>6.2886187979126715</v>
      </c>
      <c r="AC1217" s="95">
        <f t="shared" si="134"/>
        <v>7.631566957861792</v>
      </c>
      <c r="AE1217" s="96"/>
    </row>
    <row r="1218" spans="3:31" ht="24.75" customHeight="1" x14ac:dyDescent="0.25">
      <c r="C1218" s="91">
        <f>ABS(E1218-Dashboard!$F$13)</f>
        <v>4.3573954657325444</v>
      </c>
      <c r="D1218" s="92">
        <f t="shared" si="130"/>
        <v>0.21365216512644633</v>
      </c>
      <c r="E1218" s="93" cm="1">
        <f t="array" ref="E1218">SUM('DRE + DCF'!$S$41/TIR!S1218,'DRE + DCF'!$U$41:$AD$41/TIR!T1218:AC1218,TIR!F1218)</f>
        <v>43.262604534267453</v>
      </c>
      <c r="F1218" s="100">
        <f>'DRE + DCF'!$AE$38*'DRE + DCF'!$AE$39*(1+G1218)/(R1218-G1218)/AC1218</f>
        <v>20.152449008194683</v>
      </c>
      <c r="G1218" s="92">
        <f>R1218*(1-'DRE + DCF'!$AE$39)</f>
        <v>0.12819129907586779</v>
      </c>
      <c r="H1218" s="94">
        <f t="shared" si="133"/>
        <v>0.21365216512644633</v>
      </c>
      <c r="I1218" s="94">
        <f t="shared" si="132"/>
        <v>0.21365216512644633</v>
      </c>
      <c r="J1218" s="94">
        <f t="shared" si="132"/>
        <v>0.21365216512644633</v>
      </c>
      <c r="K1218" s="94">
        <f t="shared" si="132"/>
        <v>0.21365216512644633</v>
      </c>
      <c r="L1218" s="94">
        <f t="shared" si="132"/>
        <v>0.21365216512644633</v>
      </c>
      <c r="M1218" s="94">
        <f t="shared" si="132"/>
        <v>0.21365216512644633</v>
      </c>
      <c r="N1218" s="94">
        <f t="shared" si="132"/>
        <v>0.21365216512644633</v>
      </c>
      <c r="O1218" s="94">
        <f t="shared" si="132"/>
        <v>0.21365216512644633</v>
      </c>
      <c r="P1218" s="94">
        <f t="shared" si="132"/>
        <v>0.21365216512644633</v>
      </c>
      <c r="Q1218" s="94">
        <f t="shared" si="132"/>
        <v>0.21365216512644633</v>
      </c>
      <c r="R1218" s="94">
        <f t="shared" si="132"/>
        <v>0.21365216512644633</v>
      </c>
      <c r="S1218" s="93">
        <f>(1+H1218)^((5-Dashboard!$F$9)*3/12)</f>
        <v>1.1016588242856524</v>
      </c>
      <c r="T1218" s="93">
        <f t="shared" si="135"/>
        <v>1.3370306173249373</v>
      </c>
      <c r="U1218" s="93">
        <f t="shared" si="135"/>
        <v>1.6226901035567591</v>
      </c>
      <c r="V1218" s="93">
        <f t="shared" si="135"/>
        <v>1.969381357510918</v>
      </c>
      <c r="W1218" s="93">
        <f t="shared" si="135"/>
        <v>2.3901439485027858</v>
      </c>
      <c r="X1218" s="93">
        <f t="shared" si="135"/>
        <v>2.9008033780642792</v>
      </c>
      <c r="Y1218" s="93">
        <f t="shared" si="134"/>
        <v>3.5205663003938219</v>
      </c>
      <c r="Z1218" s="93">
        <f t="shared" si="134"/>
        <v>4.2727429129441648</v>
      </c>
      <c r="AA1218" s="93">
        <f t="shared" si="134"/>
        <v>5.1856236873233641</v>
      </c>
      <c r="AB1218" s="93">
        <f t="shared" si="134"/>
        <v>6.2935434156509862</v>
      </c>
      <c r="AC1218" s="95">
        <f t="shared" si="134"/>
        <v>7.6381725927221096</v>
      </c>
      <c r="AE1218" s="96"/>
    </row>
    <row r="1219" spans="3:31" ht="24.75" customHeight="1" x14ac:dyDescent="0.25">
      <c r="C1219" s="91">
        <f>ABS(E1219-Dashboard!$F$13)</f>
        <v>4.3923717266414783</v>
      </c>
      <c r="D1219" s="92">
        <f t="shared" si="130"/>
        <v>0.21375216512644632</v>
      </c>
      <c r="E1219" s="93" cm="1">
        <f t="array" ref="E1219">SUM('DRE + DCF'!$S$41/TIR!S1219,'DRE + DCF'!$U$41:$AD$41/TIR!T1219:AC1219,TIR!F1219)</f>
        <v>43.227628273358519</v>
      </c>
      <c r="F1219" s="100">
        <f>'DRE + DCF'!$AE$38*'DRE + DCF'!$AE$39*(1+G1219)/(R1219-G1219)/AC1219</f>
        <v>20.12667275902821</v>
      </c>
      <c r="G1219" s="92">
        <f>R1219*(1-'DRE + DCF'!$AE$39)</f>
        <v>0.1282512990758678</v>
      </c>
      <c r="H1219" s="94">
        <f t="shared" si="133"/>
        <v>0.21375216512644632</v>
      </c>
      <c r="I1219" s="94">
        <f t="shared" si="132"/>
        <v>0.21375216512644632</v>
      </c>
      <c r="J1219" s="94">
        <f t="shared" si="132"/>
        <v>0.21375216512644632</v>
      </c>
      <c r="K1219" s="94">
        <f t="shared" si="132"/>
        <v>0.21375216512644632</v>
      </c>
      <c r="L1219" s="94">
        <f t="shared" si="132"/>
        <v>0.21375216512644632</v>
      </c>
      <c r="M1219" s="94">
        <f t="shared" si="132"/>
        <v>0.21375216512644632</v>
      </c>
      <c r="N1219" s="94">
        <f t="shared" si="132"/>
        <v>0.21375216512644632</v>
      </c>
      <c r="O1219" s="94">
        <f t="shared" si="132"/>
        <v>0.21375216512644632</v>
      </c>
      <c r="P1219" s="94">
        <f t="shared" si="132"/>
        <v>0.21375216512644632</v>
      </c>
      <c r="Q1219" s="94">
        <f t="shared" si="132"/>
        <v>0.21375216512644632</v>
      </c>
      <c r="R1219" s="94">
        <f t="shared" si="132"/>
        <v>0.21375216512644632</v>
      </c>
      <c r="S1219" s="93">
        <f>(1+H1219)^((5-Dashboard!$F$9)*3/12)</f>
        <v>1.1017042094529939</v>
      </c>
      <c r="T1219" s="93">
        <f t="shared" si="135"/>
        <v>1.337195869552491</v>
      </c>
      <c r="U1219" s="93">
        <f t="shared" si="135"/>
        <v>1.623024381867477</v>
      </c>
      <c r="V1219" s="93">
        <f t="shared" si="135"/>
        <v>1.9699493575446623</v>
      </c>
      <c r="W1219" s="93">
        <f t="shared" si="135"/>
        <v>2.3910302979092855</v>
      </c>
      <c r="X1219" s="93">
        <f t="shared" si="135"/>
        <v>2.9021182009703268</v>
      </c>
      <c r="Y1219" s="93">
        <f t="shared" si="134"/>
        <v>3.522452249880601</v>
      </c>
      <c r="Z1219" s="93">
        <f t="shared" si="134"/>
        <v>4.275384044847101</v>
      </c>
      <c r="AA1219" s="93">
        <f t="shared" si="134"/>
        <v>5.1892566411802319</v>
      </c>
      <c r="AB1219" s="93">
        <f t="shared" si="134"/>
        <v>6.2984714836292968</v>
      </c>
      <c r="AC1219" s="95">
        <f t="shared" si="134"/>
        <v>7.6447834002422388</v>
      </c>
      <c r="AE1219" s="96"/>
    </row>
    <row r="1220" spans="3:31" ht="24.75" customHeight="1" x14ac:dyDescent="0.25">
      <c r="C1220" s="91">
        <f>ABS(E1220-Dashboard!$F$13)</f>
        <v>4.4273033619647251</v>
      </c>
      <c r="D1220" s="92">
        <f t="shared" si="130"/>
        <v>0.21385216512644631</v>
      </c>
      <c r="E1220" s="93" cm="1">
        <f t="array" ref="E1220">SUM('DRE + DCF'!$S$41/TIR!S1220,'DRE + DCF'!$U$41:$AD$41/TIR!T1220:AC1220,TIR!F1220)</f>
        <v>43.192696638035272</v>
      </c>
      <c r="F1220" s="100">
        <f>'DRE + DCF'!$AE$38*'DRE + DCF'!$AE$39*(1+G1220)/(R1220-G1220)/AC1220</f>
        <v>20.100935254543366</v>
      </c>
      <c r="G1220" s="92">
        <f>R1220*(1-'DRE + DCF'!$AE$39)</f>
        <v>0.12831129907586777</v>
      </c>
      <c r="H1220" s="94">
        <f t="shared" si="133"/>
        <v>0.21385216512644631</v>
      </c>
      <c r="I1220" s="94">
        <f t="shared" si="132"/>
        <v>0.21385216512644631</v>
      </c>
      <c r="J1220" s="94">
        <f t="shared" si="132"/>
        <v>0.21385216512644631</v>
      </c>
      <c r="K1220" s="94">
        <f t="shared" si="132"/>
        <v>0.21385216512644631</v>
      </c>
      <c r="L1220" s="94">
        <f t="shared" si="132"/>
        <v>0.21385216512644631</v>
      </c>
      <c r="M1220" s="94">
        <f t="shared" si="132"/>
        <v>0.21385216512644631</v>
      </c>
      <c r="N1220" s="94">
        <f t="shared" si="132"/>
        <v>0.21385216512644631</v>
      </c>
      <c r="O1220" s="94">
        <f t="shared" si="132"/>
        <v>0.21385216512644631</v>
      </c>
      <c r="P1220" s="94">
        <f t="shared" si="132"/>
        <v>0.21385216512644631</v>
      </c>
      <c r="Q1220" s="94">
        <f t="shared" si="132"/>
        <v>0.21385216512644631</v>
      </c>
      <c r="R1220" s="94">
        <f t="shared" si="132"/>
        <v>0.21385216512644631</v>
      </c>
      <c r="S1220" s="93">
        <f>(1+H1220)^((5-Dashboard!$F$9)*3/12)</f>
        <v>1.1017495927507512</v>
      </c>
      <c r="T1220" s="93">
        <f t="shared" si="135"/>
        <v>1.3373611285876799</v>
      </c>
      <c r="U1220" s="93">
        <f t="shared" si="135"/>
        <v>1.6233587014921029</v>
      </c>
      <c r="V1220" s="93">
        <f t="shared" si="135"/>
        <v>1.9705174745830454</v>
      </c>
      <c r="W1220" s="93">
        <f t="shared" si="135"/>
        <v>2.3919169029421266</v>
      </c>
      <c r="X1220" s="93">
        <f t="shared" si="135"/>
        <v>2.9034335114388439</v>
      </c>
      <c r="Y1220" s="93">
        <f t="shared" si="134"/>
        <v>3.5243390541607211</v>
      </c>
      <c r="Z1220" s="93">
        <f t="shared" si="134"/>
        <v>4.2780265915326829</v>
      </c>
      <c r="AA1220" s="93">
        <f t="shared" si="134"/>
        <v>5.1928918406004581</v>
      </c>
      <c r="AB1220" s="93">
        <f t="shared" si="134"/>
        <v>6.3034030039803222</v>
      </c>
      <c r="AC1220" s="95">
        <f t="shared" si="134"/>
        <v>7.6513993840460595</v>
      </c>
      <c r="AE1220" s="96"/>
    </row>
    <row r="1221" spans="3:31" ht="24.75" customHeight="1" x14ac:dyDescent="0.25">
      <c r="C1221" s="91">
        <f>ABS(E1221-Dashboard!$F$13)</f>
        <v>4.462190445075187</v>
      </c>
      <c r="D1221" s="92">
        <f t="shared" si="130"/>
        <v>0.2139521651264463</v>
      </c>
      <c r="E1221" s="93" cm="1">
        <f t="array" ref="E1221">SUM('DRE + DCF'!$S$41/TIR!S1221,'DRE + DCF'!$U$41:$AD$41/TIR!T1221:AC1221,TIR!F1221)</f>
        <v>43.15780955492481</v>
      </c>
      <c r="F1221" s="100">
        <f>'DRE + DCF'!$AE$38*'DRE + DCF'!$AE$39*(1+G1221)/(R1221-G1221)/AC1221</f>
        <v>20.07523642607655</v>
      </c>
      <c r="G1221" s="92">
        <f>R1221*(1-'DRE + DCF'!$AE$39)</f>
        <v>0.12837129907586778</v>
      </c>
      <c r="H1221" s="94">
        <f t="shared" si="133"/>
        <v>0.2139521651264463</v>
      </c>
      <c r="I1221" s="94">
        <f t="shared" si="132"/>
        <v>0.2139521651264463</v>
      </c>
      <c r="J1221" s="94">
        <f t="shared" si="132"/>
        <v>0.2139521651264463</v>
      </c>
      <c r="K1221" s="94">
        <f t="shared" si="132"/>
        <v>0.2139521651264463</v>
      </c>
      <c r="L1221" s="94">
        <f t="shared" si="132"/>
        <v>0.2139521651264463</v>
      </c>
      <c r="M1221" s="94">
        <f t="shared" si="132"/>
        <v>0.2139521651264463</v>
      </c>
      <c r="N1221" s="94">
        <f t="shared" si="132"/>
        <v>0.2139521651264463</v>
      </c>
      <c r="O1221" s="94">
        <f t="shared" si="132"/>
        <v>0.2139521651264463</v>
      </c>
      <c r="P1221" s="94">
        <f t="shared" si="132"/>
        <v>0.2139521651264463</v>
      </c>
      <c r="Q1221" s="94">
        <f t="shared" si="132"/>
        <v>0.2139521651264463</v>
      </c>
      <c r="R1221" s="94">
        <f t="shared" si="132"/>
        <v>0.2139521651264463</v>
      </c>
      <c r="S1221" s="93">
        <f>(1+H1221)^((5-Dashboard!$F$9)*3/12)</f>
        <v>1.1017949741791557</v>
      </c>
      <c r="T1221" s="93">
        <f t="shared" si="135"/>
        <v>1.3375263944302229</v>
      </c>
      <c r="U1221" s="93">
        <f t="shared" si="135"/>
        <v>1.6236930624323382</v>
      </c>
      <c r="V1221" s="93">
        <f t="shared" si="135"/>
        <v>1.9710857086405271</v>
      </c>
      <c r="W1221" s="93">
        <f t="shared" si="135"/>
        <v>2.3928037636539634</v>
      </c>
      <c r="X1221" s="93">
        <f t="shared" si="135"/>
        <v>2.904749309610438</v>
      </c>
      <c r="Y1221" s="93">
        <f t="shared" si="134"/>
        <v>3.5262267135511411</v>
      </c>
      <c r="Z1221" s="93">
        <f t="shared" si="134"/>
        <v>4.2806705536421203</v>
      </c>
      <c r="AA1221" s="93">
        <f t="shared" si="134"/>
        <v>5.1965292867868751</v>
      </c>
      <c r="AB1221" s="93">
        <f t="shared" si="134"/>
        <v>6.3083379788379146</v>
      </c>
      <c r="AC1221" s="95">
        <f t="shared" si="134"/>
        <v>7.6580205477596763</v>
      </c>
      <c r="AE1221" s="96"/>
    </row>
    <row r="1222" spans="3:31" ht="24.75" customHeight="1" x14ac:dyDescent="0.25">
      <c r="C1222" s="91">
        <f>ABS(E1222-Dashboard!$F$13)</f>
        <v>4.4970330491978956</v>
      </c>
      <c r="D1222" s="92">
        <f t="shared" si="130"/>
        <v>0.21405216512644629</v>
      </c>
      <c r="E1222" s="93" cm="1">
        <f t="array" ref="E1222">SUM('DRE + DCF'!$S$41/TIR!S1222,'DRE + DCF'!$U$41:$AD$41/TIR!T1222:AC1222,TIR!F1222)</f>
        <v>43.122966950802102</v>
      </c>
      <c r="F1222" s="100">
        <f>'DRE + DCF'!$AE$38*'DRE + DCF'!$AE$39*(1+G1222)/(R1222-G1222)/AC1222</f>
        <v>20.04957620510767</v>
      </c>
      <c r="G1222" s="92">
        <f>R1222*(1-'DRE + DCF'!$AE$39)</f>
        <v>0.12843129907586776</v>
      </c>
      <c r="H1222" s="94">
        <f t="shared" si="133"/>
        <v>0.21405216512644629</v>
      </c>
      <c r="I1222" s="94">
        <f t="shared" si="132"/>
        <v>0.21405216512644629</v>
      </c>
      <c r="J1222" s="94">
        <f t="shared" si="132"/>
        <v>0.21405216512644629</v>
      </c>
      <c r="K1222" s="94">
        <f t="shared" si="132"/>
        <v>0.21405216512644629</v>
      </c>
      <c r="L1222" s="94">
        <f t="shared" si="132"/>
        <v>0.21405216512644629</v>
      </c>
      <c r="M1222" s="94">
        <f t="shared" si="132"/>
        <v>0.21405216512644629</v>
      </c>
      <c r="N1222" s="94">
        <f t="shared" si="132"/>
        <v>0.21405216512644629</v>
      </c>
      <c r="O1222" s="94">
        <f t="shared" si="132"/>
        <v>0.21405216512644629</v>
      </c>
      <c r="P1222" s="94">
        <f t="shared" si="132"/>
        <v>0.21405216512644629</v>
      </c>
      <c r="Q1222" s="94">
        <f t="shared" si="132"/>
        <v>0.21405216512644629</v>
      </c>
      <c r="R1222" s="94">
        <f t="shared" si="132"/>
        <v>0.21405216512644629</v>
      </c>
      <c r="S1222" s="93">
        <f>(1+H1222)^((5-Dashboard!$F$9)*3/12)</f>
        <v>1.101840353738438</v>
      </c>
      <c r="T1222" s="93">
        <f t="shared" si="135"/>
        <v>1.33769166707984</v>
      </c>
      <c r="U1222" s="93">
        <f t="shared" si="135"/>
        <v>1.6240274646898849</v>
      </c>
      <c r="V1222" s="93">
        <f t="shared" si="135"/>
        <v>1.9716540597315679</v>
      </c>
      <c r="W1222" s="93">
        <f t="shared" si="135"/>
        <v>2.3936908800974575</v>
      </c>
      <c r="X1222" s="93">
        <f t="shared" si="135"/>
        <v>2.9060655956257468</v>
      </c>
      <c r="Y1222" s="93">
        <f t="shared" si="134"/>
        <v>3.5281152283689137</v>
      </c>
      <c r="Z1222" s="93">
        <f t="shared" si="134"/>
        <v>4.2833159318168654</v>
      </c>
      <c r="AA1222" s="93">
        <f t="shared" si="134"/>
        <v>5.2001689809428671</v>
      </c>
      <c r="AB1222" s="93">
        <f t="shared" si="134"/>
        <v>6.3132764103370729</v>
      </c>
      <c r="AC1222" s="95">
        <f t="shared" si="134"/>
        <v>7.6646468950114413</v>
      </c>
      <c r="AE1222" s="96"/>
    </row>
    <row r="1223" spans="3:31" ht="24.75" customHeight="1" x14ac:dyDescent="0.25">
      <c r="C1223" s="91">
        <f>ABS(E1223-Dashboard!$F$13)</f>
        <v>4.5318312474102598</v>
      </c>
      <c r="D1223" s="92">
        <f t="shared" si="130"/>
        <v>0.21415216512644628</v>
      </c>
      <c r="E1223" s="93" cm="1">
        <f t="array" ref="E1223">SUM('DRE + DCF'!$S$41/TIR!S1223,'DRE + DCF'!$U$41:$AD$41/TIR!T1223:AC1223,TIR!F1223)</f>
        <v>43.088168752589738</v>
      </c>
      <c r="F1223" s="100">
        <f>'DRE + DCF'!$AE$38*'DRE + DCF'!$AE$39*(1+G1223)/(R1223-G1223)/AC1223</f>
        <v>20.023954523259867</v>
      </c>
      <c r="G1223" s="92">
        <f>R1223*(1-'DRE + DCF'!$AE$39)</f>
        <v>0.12849129907586776</v>
      </c>
      <c r="H1223" s="94">
        <f t="shared" si="133"/>
        <v>0.21415216512644628</v>
      </c>
      <c r="I1223" s="94">
        <f t="shared" si="132"/>
        <v>0.21415216512644628</v>
      </c>
      <c r="J1223" s="94">
        <f t="shared" si="132"/>
        <v>0.21415216512644628</v>
      </c>
      <c r="K1223" s="94">
        <f t="shared" si="132"/>
        <v>0.21415216512644628</v>
      </c>
      <c r="L1223" s="94">
        <f t="shared" si="132"/>
        <v>0.21415216512644628</v>
      </c>
      <c r="M1223" s="94">
        <f t="shared" si="132"/>
        <v>0.21415216512644628</v>
      </c>
      <c r="N1223" s="94">
        <f t="shared" si="132"/>
        <v>0.21415216512644628</v>
      </c>
      <c r="O1223" s="94">
        <f t="shared" si="132"/>
        <v>0.21415216512644628</v>
      </c>
      <c r="P1223" s="94">
        <f t="shared" si="132"/>
        <v>0.21415216512644628</v>
      </c>
      <c r="Q1223" s="94">
        <f t="shared" ref="I1223:R1249" si="136">$D1223</f>
        <v>0.21415216512644628</v>
      </c>
      <c r="R1223" s="94">
        <f t="shared" si="136"/>
        <v>0.21415216512644628</v>
      </c>
      <c r="S1223" s="93">
        <f>(1+H1223)^((5-Dashboard!$F$9)*3/12)</f>
        <v>1.1018857314288293</v>
      </c>
      <c r="T1223" s="93">
        <f t="shared" si="135"/>
        <v>1.3378569465362509</v>
      </c>
      <c r="U1223" s="93">
        <f t="shared" si="135"/>
        <v>1.6243619082664451</v>
      </c>
      <c r="V1223" s="93">
        <f t="shared" si="135"/>
        <v>1.97222252787063</v>
      </c>
      <c r="W1223" s="93">
        <f t="shared" si="135"/>
        <v>2.3945782523252781</v>
      </c>
      <c r="X1223" s="93">
        <f t="shared" si="135"/>
        <v>2.9073823696254379</v>
      </c>
      <c r="Y1223" s="93">
        <f t="shared" si="134"/>
        <v>3.5300045989311832</v>
      </c>
      <c r="Z1223" s="93">
        <f t="shared" si="134"/>
        <v>4.2859627266986084</v>
      </c>
      <c r="AA1223" s="93">
        <f t="shared" si="134"/>
        <v>5.2038109242723625</v>
      </c>
      <c r="AB1223" s="93">
        <f t="shared" si="134"/>
        <v>6.3182183006139416</v>
      </c>
      <c r="AC1223" s="95">
        <f t="shared" si="134"/>
        <v>7.6712784294319523</v>
      </c>
      <c r="AE1223" s="96"/>
    </row>
    <row r="1224" spans="3:31" ht="24.75" customHeight="1" x14ac:dyDescent="0.25">
      <c r="C1224" s="91">
        <f>ABS(E1224-Dashboard!$F$13)</f>
        <v>4.5665851126425068</v>
      </c>
      <c r="D1224" s="92">
        <f t="shared" si="130"/>
        <v>0.21425216512644626</v>
      </c>
      <c r="E1224" s="93" cm="1">
        <f t="array" ref="E1224">SUM('DRE + DCF'!$S$41/TIR!S1224,'DRE + DCF'!$U$41:$AD$41/TIR!T1224:AC1224,TIR!F1224)</f>
        <v>43.053414887357491</v>
      </c>
      <c r="F1224" s="100">
        <f>'DRE + DCF'!$AE$38*'DRE + DCF'!$AE$39*(1+G1224)/(R1224-G1224)/AC1224</f>
        <v>19.998371312299106</v>
      </c>
      <c r="G1224" s="92">
        <f>R1224*(1-'DRE + DCF'!$AE$39)</f>
        <v>0.12855129907586776</v>
      </c>
      <c r="H1224" s="94">
        <f t="shared" si="133"/>
        <v>0.21425216512644626</v>
      </c>
      <c r="I1224" s="94">
        <f t="shared" si="136"/>
        <v>0.21425216512644626</v>
      </c>
      <c r="J1224" s="94">
        <f t="shared" si="136"/>
        <v>0.21425216512644626</v>
      </c>
      <c r="K1224" s="94">
        <f t="shared" si="136"/>
        <v>0.21425216512644626</v>
      </c>
      <c r="L1224" s="94">
        <f t="shared" si="136"/>
        <v>0.21425216512644626</v>
      </c>
      <c r="M1224" s="94">
        <f t="shared" si="136"/>
        <v>0.21425216512644626</v>
      </c>
      <c r="N1224" s="94">
        <f t="shared" si="136"/>
        <v>0.21425216512644626</v>
      </c>
      <c r="O1224" s="94">
        <f t="shared" si="136"/>
        <v>0.21425216512644626</v>
      </c>
      <c r="P1224" s="94">
        <f t="shared" si="136"/>
        <v>0.21425216512644626</v>
      </c>
      <c r="Q1224" s="94">
        <f t="shared" si="136"/>
        <v>0.21425216512644626</v>
      </c>
      <c r="R1224" s="94">
        <f t="shared" si="136"/>
        <v>0.21425216512644626</v>
      </c>
      <c r="S1224" s="93">
        <f>(1+H1224)^((5-Dashboard!$F$9)*3/12)</f>
        <v>1.1019311072505604</v>
      </c>
      <c r="T1224" s="93">
        <f t="shared" si="135"/>
        <v>1.3380222327991751</v>
      </c>
      <c r="U1224" s="93">
        <f t="shared" si="135"/>
        <v>1.6246963931637202</v>
      </c>
      <c r="V1224" s="93">
        <f t="shared" si="135"/>
        <v>1.9727911130721751</v>
      </c>
      <c r="W1224" s="93">
        <f t="shared" si="135"/>
        <v>2.3954658803901006</v>
      </c>
      <c r="X1224" s="93">
        <f t="shared" si="135"/>
        <v>2.9086996317502081</v>
      </c>
      <c r="Y1224" s="93">
        <f t="shared" si="134"/>
        <v>3.5318948255551867</v>
      </c>
      <c r="Z1224" s="93">
        <f t="shared" si="134"/>
        <v>4.2886109389292777</v>
      </c>
      <c r="AA1224" s="93">
        <f t="shared" si="134"/>
        <v>5.207455117979837</v>
      </c>
      <c r="AB1224" s="93">
        <f t="shared" si="134"/>
        <v>6.3231636518058103</v>
      </c>
      <c r="AC1224" s="95">
        <f t="shared" si="134"/>
        <v>7.6779151546540509</v>
      </c>
      <c r="AE1224" s="96"/>
    </row>
    <row r="1225" spans="3:31" ht="24.75" customHeight="1" x14ac:dyDescent="0.25">
      <c r="C1225" s="91">
        <f>ABS(E1225-Dashboard!$F$13)</f>
        <v>4.6012947176779377</v>
      </c>
      <c r="D1225" s="92">
        <f t="shared" si="130"/>
        <v>0.21435216512644625</v>
      </c>
      <c r="E1225" s="93" cm="1">
        <f t="array" ref="E1225">SUM('DRE + DCF'!$S$41/TIR!S1225,'DRE + DCF'!$U$41:$AD$41/TIR!T1225:AC1225,TIR!F1225)</f>
        <v>43.01870528232206</v>
      </c>
      <c r="F1225" s="100">
        <f>'DRE + DCF'!$AE$38*'DRE + DCF'!$AE$39*(1+G1225)/(R1225-G1225)/AC1225</f>
        <v>19.972826504133881</v>
      </c>
      <c r="G1225" s="92">
        <f>R1225*(1-'DRE + DCF'!$AE$39)</f>
        <v>0.12861129907586774</v>
      </c>
      <c r="H1225" s="94">
        <f t="shared" si="133"/>
        <v>0.21435216512644625</v>
      </c>
      <c r="I1225" s="94">
        <f t="shared" si="136"/>
        <v>0.21435216512644625</v>
      </c>
      <c r="J1225" s="94">
        <f t="shared" si="136"/>
        <v>0.21435216512644625</v>
      </c>
      <c r="K1225" s="94">
        <f t="shared" si="136"/>
        <v>0.21435216512644625</v>
      </c>
      <c r="L1225" s="94">
        <f t="shared" si="136"/>
        <v>0.21435216512644625</v>
      </c>
      <c r="M1225" s="94">
        <f t="shared" si="136"/>
        <v>0.21435216512644625</v>
      </c>
      <c r="N1225" s="94">
        <f t="shared" si="136"/>
        <v>0.21435216512644625</v>
      </c>
      <c r="O1225" s="94">
        <f t="shared" si="136"/>
        <v>0.21435216512644625</v>
      </c>
      <c r="P1225" s="94">
        <f t="shared" si="136"/>
        <v>0.21435216512644625</v>
      </c>
      <c r="Q1225" s="94">
        <f t="shared" si="136"/>
        <v>0.21435216512644625</v>
      </c>
      <c r="R1225" s="94">
        <f t="shared" si="136"/>
        <v>0.21435216512644625</v>
      </c>
      <c r="S1225" s="93">
        <f>(1+H1225)^((5-Dashboard!$F$9)*3/12)</f>
        <v>1.1019764812038622</v>
      </c>
      <c r="T1225" s="93">
        <f t="shared" si="135"/>
        <v>1.3381875258683325</v>
      </c>
      <c r="U1225" s="93">
        <f t="shared" si="135"/>
        <v>1.6250309193834116</v>
      </c>
      <c r="V1225" s="93">
        <f t="shared" si="135"/>
        <v>1.9733598153506653</v>
      </c>
      <c r="W1225" s="93">
        <f t="shared" si="135"/>
        <v>2.3963537643446045</v>
      </c>
      <c r="X1225" s="93">
        <f t="shared" si="135"/>
        <v>2.9100173821407798</v>
      </c>
      <c r="Y1225" s="93">
        <f t="shared" si="134"/>
        <v>3.5337859085582486</v>
      </c>
      <c r="Z1225" s="93">
        <f t="shared" si="134"/>
        <v>4.291260569151035</v>
      </c>
      <c r="AA1225" s="93">
        <f t="shared" si="134"/>
        <v>5.2111015632703053</v>
      </c>
      <c r="AB1225" s="93">
        <f t="shared" si="134"/>
        <v>6.3281124660511034</v>
      </c>
      <c r="AC1225" s="95">
        <f t="shared" si="134"/>
        <v>7.6845570743128118</v>
      </c>
      <c r="AE1225" s="96"/>
    </row>
    <row r="1226" spans="3:31" ht="24.75" customHeight="1" x14ac:dyDescent="0.25">
      <c r="C1226" s="91">
        <f>ABS(E1226-Dashboard!$F$13)</f>
        <v>4.635960135153347</v>
      </c>
      <c r="D1226" s="92">
        <f t="shared" si="130"/>
        <v>0.21445216512644624</v>
      </c>
      <c r="E1226" s="93" cm="1">
        <f t="array" ref="E1226">SUM('DRE + DCF'!$S$41/TIR!S1226,'DRE + DCF'!$U$41:$AD$41/TIR!T1226:AC1226,TIR!F1226)</f>
        <v>42.98403986484665</v>
      </c>
      <c r="F1226" s="100">
        <f>'DRE + DCF'!$AE$38*'DRE + DCF'!$AE$39*(1+G1226)/(R1226-G1226)/AC1226</f>
        <v>19.947320030814819</v>
      </c>
      <c r="G1226" s="92">
        <f>R1226*(1-'DRE + DCF'!$AE$39)</f>
        <v>0.12867129907586775</v>
      </c>
      <c r="H1226" s="94">
        <f t="shared" si="133"/>
        <v>0.21445216512644624</v>
      </c>
      <c r="I1226" s="94">
        <f t="shared" si="136"/>
        <v>0.21445216512644624</v>
      </c>
      <c r="J1226" s="94">
        <f t="shared" si="136"/>
        <v>0.21445216512644624</v>
      </c>
      <c r="K1226" s="94">
        <f t="shared" si="136"/>
        <v>0.21445216512644624</v>
      </c>
      <c r="L1226" s="94">
        <f t="shared" si="136"/>
        <v>0.21445216512644624</v>
      </c>
      <c r="M1226" s="94">
        <f t="shared" si="136"/>
        <v>0.21445216512644624</v>
      </c>
      <c r="N1226" s="94">
        <f t="shared" si="136"/>
        <v>0.21445216512644624</v>
      </c>
      <c r="O1226" s="94">
        <f t="shared" si="136"/>
        <v>0.21445216512644624</v>
      </c>
      <c r="P1226" s="94">
        <f t="shared" si="136"/>
        <v>0.21445216512644624</v>
      </c>
      <c r="Q1226" s="94">
        <f t="shared" si="136"/>
        <v>0.21445216512644624</v>
      </c>
      <c r="R1226" s="94">
        <f t="shared" si="136"/>
        <v>0.21445216512644624</v>
      </c>
      <c r="S1226" s="93">
        <f>(1+H1226)^((5-Dashboard!$F$9)*3/12)</f>
        <v>1.1020218532889654</v>
      </c>
      <c r="T1226" s="93">
        <f t="shared" si="135"/>
        <v>1.3383528257434429</v>
      </c>
      <c r="U1226" s="93">
        <f t="shared" si="135"/>
        <v>1.6253654869272216</v>
      </c>
      <c r="V1226" s="93">
        <f t="shared" si="135"/>
        <v>1.9739286347205647</v>
      </c>
      <c r="W1226" s="93">
        <f t="shared" si="135"/>
        <v>2.3972419042414796</v>
      </c>
      <c r="X1226" s="93">
        <f t="shared" si="135"/>
        <v>2.9113356209379098</v>
      </c>
      <c r="Y1226" s="93">
        <f t="shared" si="134"/>
        <v>3.5356778482577909</v>
      </c>
      <c r="Z1226" s="93">
        <f t="shared" si="134"/>
        <v>4.2939116180062884</v>
      </c>
      <c r="AA1226" s="93">
        <f t="shared" si="134"/>
        <v>5.2147502613493382</v>
      </c>
      <c r="AB1226" s="93">
        <f t="shared" si="134"/>
        <v>6.3330647454894047</v>
      </c>
      <c r="AC1226" s="95">
        <f t="shared" si="134"/>
        <v>7.6912041920455732</v>
      </c>
      <c r="AE1226" s="96"/>
    </row>
    <row r="1227" spans="3:31" ht="24.75" customHeight="1" x14ac:dyDescent="0.25">
      <c r="C1227" s="91">
        <f>ABS(E1227-Dashboard!$F$13)</f>
        <v>4.6705814375594201</v>
      </c>
      <c r="D1227" s="92">
        <f t="shared" si="130"/>
        <v>0.21455216512644623</v>
      </c>
      <c r="E1227" s="93" cm="1">
        <f t="array" ref="E1227">SUM('DRE + DCF'!$S$41/TIR!S1227,'DRE + DCF'!$U$41:$AD$41/TIR!T1227:AC1227,TIR!F1227)</f>
        <v>42.949418562440577</v>
      </c>
      <c r="F1227" s="100">
        <f>'DRE + DCF'!$AE$38*'DRE + DCF'!$AE$39*(1+G1227)/(R1227-G1227)/AC1227</f>
        <v>19.921851824534343</v>
      </c>
      <c r="G1227" s="92">
        <f>R1227*(1-'DRE + DCF'!$AE$39)</f>
        <v>0.12873129907586772</v>
      </c>
      <c r="H1227" s="94">
        <f t="shared" si="133"/>
        <v>0.21455216512644623</v>
      </c>
      <c r="I1227" s="94">
        <f t="shared" si="136"/>
        <v>0.21455216512644623</v>
      </c>
      <c r="J1227" s="94">
        <f t="shared" si="136"/>
        <v>0.21455216512644623</v>
      </c>
      <c r="K1227" s="94">
        <f t="shared" si="136"/>
        <v>0.21455216512644623</v>
      </c>
      <c r="L1227" s="94">
        <f t="shared" si="136"/>
        <v>0.21455216512644623</v>
      </c>
      <c r="M1227" s="94">
        <f t="shared" si="136"/>
        <v>0.21455216512644623</v>
      </c>
      <c r="N1227" s="94">
        <f t="shared" si="136"/>
        <v>0.21455216512644623</v>
      </c>
      <c r="O1227" s="94">
        <f t="shared" si="136"/>
        <v>0.21455216512644623</v>
      </c>
      <c r="P1227" s="94">
        <f t="shared" si="136"/>
        <v>0.21455216512644623</v>
      </c>
      <c r="Q1227" s="94">
        <f t="shared" si="136"/>
        <v>0.21455216512644623</v>
      </c>
      <c r="R1227" s="94">
        <f t="shared" si="136"/>
        <v>0.21455216512644623</v>
      </c>
      <c r="S1227" s="93">
        <f>(1+H1227)^((5-Dashboard!$F$9)*3/12)</f>
        <v>1.1020672235061009</v>
      </c>
      <c r="T1227" s="93">
        <f t="shared" si="135"/>
        <v>1.3385181324242259</v>
      </c>
      <c r="U1227" s="93">
        <f t="shared" si="135"/>
        <v>1.6257000957968508</v>
      </c>
      <c r="V1227" s="93">
        <f t="shared" si="135"/>
        <v>1.9744975711963362</v>
      </c>
      <c r="W1227" s="93">
        <f t="shared" si="135"/>
        <v>2.3981303001334195</v>
      </c>
      <c r="X1227" s="93">
        <f t="shared" si="135"/>
        <v>2.9126543482823788</v>
      </c>
      <c r="Y1227" s="93">
        <f t="shared" si="134"/>
        <v>3.5375706449713209</v>
      </c>
      <c r="Z1227" s="93">
        <f t="shared" si="134"/>
        <v>4.2965640861376766</v>
      </c>
      <c r="AA1227" s="93">
        <f t="shared" si="134"/>
        <v>5.2184012134230455</v>
      </c>
      <c r="AB1227" s="93">
        <f t="shared" si="134"/>
        <v>6.3380204922614336</v>
      </c>
      <c r="AC1227" s="95">
        <f t="shared" si="134"/>
        <v>7.6978565114919082</v>
      </c>
      <c r="AE1227" s="96"/>
    </row>
    <row r="1228" spans="3:31" ht="24.75" customHeight="1" x14ac:dyDescent="0.25">
      <c r="C1228" s="91">
        <f>ABS(E1228-Dashboard!$F$13)</f>
        <v>4.7051586972409325</v>
      </c>
      <c r="D1228" s="92">
        <f t="shared" si="130"/>
        <v>0.21465216512644622</v>
      </c>
      <c r="E1228" s="93" cm="1">
        <f t="array" ref="E1228">SUM('DRE + DCF'!$S$41/TIR!S1228,'DRE + DCF'!$U$41:$AD$41/TIR!T1228:AC1228,TIR!F1228)</f>
        <v>42.914841302759065</v>
      </c>
      <c r="F1228" s="100">
        <f>'DRE + DCF'!$AE$38*'DRE + DCF'!$AE$39*(1+G1228)/(R1228-G1228)/AC1228</f>
        <v>19.896421817626369</v>
      </c>
      <c r="G1228" s="92">
        <f>R1228*(1-'DRE + DCF'!$AE$39)</f>
        <v>0.12879129907586773</v>
      </c>
      <c r="H1228" s="94">
        <f t="shared" si="133"/>
        <v>0.21465216512644622</v>
      </c>
      <c r="I1228" s="94">
        <f t="shared" si="136"/>
        <v>0.21465216512644622</v>
      </c>
      <c r="J1228" s="94">
        <f t="shared" si="136"/>
        <v>0.21465216512644622</v>
      </c>
      <c r="K1228" s="94">
        <f t="shared" si="136"/>
        <v>0.21465216512644622</v>
      </c>
      <c r="L1228" s="94">
        <f t="shared" si="136"/>
        <v>0.21465216512644622</v>
      </c>
      <c r="M1228" s="94">
        <f t="shared" si="136"/>
        <v>0.21465216512644622</v>
      </c>
      <c r="N1228" s="94">
        <f t="shared" si="136"/>
        <v>0.21465216512644622</v>
      </c>
      <c r="O1228" s="94">
        <f t="shared" si="136"/>
        <v>0.21465216512644622</v>
      </c>
      <c r="P1228" s="94">
        <f t="shared" si="136"/>
        <v>0.21465216512644622</v>
      </c>
      <c r="Q1228" s="94">
        <f t="shared" si="136"/>
        <v>0.21465216512644622</v>
      </c>
      <c r="R1228" s="94">
        <f t="shared" si="136"/>
        <v>0.21465216512644622</v>
      </c>
      <c r="S1228" s="93">
        <f>(1+H1228)^((5-Dashboard!$F$9)*3/12)</f>
        <v>1.1021125918554993</v>
      </c>
      <c r="T1228" s="93">
        <f t="shared" si="135"/>
        <v>1.3386834459104013</v>
      </c>
      <c r="U1228" s="93">
        <f t="shared" si="135"/>
        <v>1.6260347459940008</v>
      </c>
      <c r="V1228" s="93">
        <f t="shared" si="135"/>
        <v>1.975066624792444</v>
      </c>
      <c r="W1228" s="93">
        <f t="shared" si="135"/>
        <v>2.3990189520731242</v>
      </c>
      <c r="X1228" s="93">
        <f t="shared" si="135"/>
        <v>2.9139735643149982</v>
      </c>
      <c r="Y1228" s="93">
        <f t="shared" si="134"/>
        <v>3.5394642990164402</v>
      </c>
      <c r="Z1228" s="93">
        <f t="shared" si="134"/>
        <v>4.2992179741880783</v>
      </c>
      <c r="AA1228" s="93">
        <f t="shared" si="134"/>
        <v>5.2220544206980826</v>
      </c>
      <c r="AB1228" s="93">
        <f t="shared" si="134"/>
        <v>6.3429797085090556</v>
      </c>
      <c r="AC1228" s="95">
        <f t="shared" si="134"/>
        <v>7.7045140362936388</v>
      </c>
      <c r="AE1228" s="96"/>
    </row>
    <row r="1229" spans="3:31" ht="24.75" customHeight="1" x14ac:dyDescent="0.25">
      <c r="C1229" s="91">
        <f>ABS(E1229-Dashboard!$F$13)</f>
        <v>4.7396919863972684</v>
      </c>
      <c r="D1229" s="92">
        <f t="shared" si="130"/>
        <v>0.21475216512644621</v>
      </c>
      <c r="E1229" s="93" cm="1">
        <f t="array" ref="E1229">SUM('DRE + DCF'!$S$41/TIR!S1229,'DRE + DCF'!$U$41:$AD$41/TIR!T1229:AC1229,TIR!F1229)</f>
        <v>42.880308013602729</v>
      </c>
      <c r="F1229" s="100">
        <f>'DRE + DCF'!$AE$38*'DRE + DCF'!$AE$39*(1+G1229)/(R1229-G1229)/AC1229</f>
        <v>19.871029942565876</v>
      </c>
      <c r="G1229" s="92">
        <f>R1229*(1-'DRE + DCF'!$AE$39)</f>
        <v>0.12885129907586773</v>
      </c>
      <c r="H1229" s="94">
        <f t="shared" si="133"/>
        <v>0.21475216512644621</v>
      </c>
      <c r="I1229" s="94">
        <f t="shared" si="136"/>
        <v>0.21475216512644621</v>
      </c>
      <c r="J1229" s="94">
        <f t="shared" si="136"/>
        <v>0.21475216512644621</v>
      </c>
      <c r="K1229" s="94">
        <f t="shared" si="136"/>
        <v>0.21475216512644621</v>
      </c>
      <c r="L1229" s="94">
        <f t="shared" si="136"/>
        <v>0.21475216512644621</v>
      </c>
      <c r="M1229" s="94">
        <f t="shared" si="136"/>
        <v>0.21475216512644621</v>
      </c>
      <c r="N1229" s="94">
        <f t="shared" si="136"/>
        <v>0.21475216512644621</v>
      </c>
      <c r="O1229" s="94">
        <f t="shared" si="136"/>
        <v>0.21475216512644621</v>
      </c>
      <c r="P1229" s="94">
        <f t="shared" si="136"/>
        <v>0.21475216512644621</v>
      </c>
      <c r="Q1229" s="94">
        <f t="shared" si="136"/>
        <v>0.21475216512644621</v>
      </c>
      <c r="R1229" s="94">
        <f t="shared" si="136"/>
        <v>0.21475216512644621</v>
      </c>
      <c r="S1229" s="93">
        <f>(1+H1229)^((5-Dashboard!$F$9)*3/12)</f>
        <v>1.1021579583373911</v>
      </c>
      <c r="T1229" s="93">
        <f t="shared" si="135"/>
        <v>1.3388487662016892</v>
      </c>
      <c r="U1229" s="93">
        <f t="shared" si="135"/>
        <v>1.626369437520373</v>
      </c>
      <c r="V1229" s="93">
        <f t="shared" si="135"/>
        <v>1.9756357955233534</v>
      </c>
      <c r="W1229" s="93">
        <f t="shared" si="135"/>
        <v>2.3999078601133026</v>
      </c>
      <c r="X1229" s="93">
        <f t="shared" si="135"/>
        <v>2.9152932691766105</v>
      </c>
      <c r="Y1229" s="93">
        <f t="shared" si="134"/>
        <v>3.5413588107108427</v>
      </c>
      <c r="Z1229" s="93">
        <f t="shared" si="134"/>
        <v>4.3018732828006128</v>
      </c>
      <c r="AA1229" s="93">
        <f t="shared" si="134"/>
        <v>5.225709884381657</v>
      </c>
      <c r="AB1229" s="93">
        <f t="shared" si="134"/>
        <v>6.3479423963752879</v>
      </c>
      <c r="AC1229" s="95">
        <f t="shared" si="134"/>
        <v>7.7111767700948421</v>
      </c>
      <c r="AE1229" s="96"/>
    </row>
    <row r="1230" spans="3:31" ht="24.75" customHeight="1" x14ac:dyDescent="0.25">
      <c r="C1230" s="91">
        <f>ABS(E1230-Dashboard!$F$13)</f>
        <v>4.7741813770826766</v>
      </c>
      <c r="D1230" s="92">
        <f t="shared" si="130"/>
        <v>0.2148521651264462</v>
      </c>
      <c r="E1230" s="93" cm="1">
        <f t="array" ref="E1230">SUM('DRE + DCF'!$S$41/TIR!S1230,'DRE + DCF'!$U$41:$AD$41/TIR!T1230:AC1230,TIR!F1230)</f>
        <v>42.845818622917321</v>
      </c>
      <c r="F1230" s="100">
        <f>'DRE + DCF'!$AE$38*'DRE + DCF'!$AE$39*(1+G1230)/(R1230-G1230)/AC1230</f>
        <v>19.845676131968624</v>
      </c>
      <c r="G1230" s="92">
        <f>R1230*(1-'DRE + DCF'!$AE$39)</f>
        <v>0.12891129907586771</v>
      </c>
      <c r="H1230" s="94">
        <f t="shared" si="133"/>
        <v>0.2148521651264462</v>
      </c>
      <c r="I1230" s="94">
        <f t="shared" si="136"/>
        <v>0.2148521651264462</v>
      </c>
      <c r="J1230" s="94">
        <f t="shared" si="136"/>
        <v>0.2148521651264462</v>
      </c>
      <c r="K1230" s="94">
        <f t="shared" si="136"/>
        <v>0.2148521651264462</v>
      </c>
      <c r="L1230" s="94">
        <f t="shared" si="136"/>
        <v>0.2148521651264462</v>
      </c>
      <c r="M1230" s="94">
        <f t="shared" si="136"/>
        <v>0.2148521651264462</v>
      </c>
      <c r="N1230" s="94">
        <f t="shared" si="136"/>
        <v>0.2148521651264462</v>
      </c>
      <c r="O1230" s="94">
        <f t="shared" si="136"/>
        <v>0.2148521651264462</v>
      </c>
      <c r="P1230" s="94">
        <f t="shared" si="136"/>
        <v>0.2148521651264462</v>
      </c>
      <c r="Q1230" s="94">
        <f t="shared" si="136"/>
        <v>0.2148521651264462</v>
      </c>
      <c r="R1230" s="94">
        <f t="shared" si="136"/>
        <v>0.2148521651264462</v>
      </c>
      <c r="S1230" s="93">
        <f>(1+H1230)^((5-Dashboard!$F$9)*3/12)</f>
        <v>1.102203322952007</v>
      </c>
      <c r="T1230" s="93">
        <f t="shared" si="135"/>
        <v>1.3390140932978092</v>
      </c>
      <c r="U1230" s="93">
        <f t="shared" si="135"/>
        <v>1.6267041703776686</v>
      </c>
      <c r="V1230" s="93">
        <f t="shared" si="135"/>
        <v>1.9762050834035298</v>
      </c>
      <c r="W1230" s="93">
        <f t="shared" si="135"/>
        <v>2.4007970243066672</v>
      </c>
      <c r="X1230" s="93">
        <f t="shared" si="135"/>
        <v>2.9166134630080838</v>
      </c>
      <c r="Y1230" s="93">
        <f t="shared" si="134"/>
        <v>3.5432541803723123</v>
      </c>
      <c r="Z1230" s="93">
        <f t="shared" si="134"/>
        <v>4.3045300126186348</v>
      </c>
      <c r="AA1230" s="93">
        <f t="shared" si="134"/>
        <v>5.2293676056815173</v>
      </c>
      <c r="AB1230" s="93">
        <f t="shared" si="134"/>
        <v>6.352908558004291</v>
      </c>
      <c r="AC1230" s="95">
        <f t="shared" si="134"/>
        <v>7.7178447165418413</v>
      </c>
      <c r="AE1230" s="96"/>
    </row>
    <row r="1231" spans="3:31" ht="24.75" customHeight="1" x14ac:dyDescent="0.25">
      <c r="C1231" s="91">
        <f>ABS(E1231-Dashboard!$F$13)</f>
        <v>4.8086269412066329</v>
      </c>
      <c r="D1231" s="92">
        <f t="shared" ref="D1231:D1294" si="137">D1230+0.0001</f>
        <v>0.21495216512644619</v>
      </c>
      <c r="E1231" s="93" cm="1">
        <f t="array" ref="E1231">SUM('DRE + DCF'!$S$41/TIR!S1231,'DRE + DCF'!$U$41:$AD$41/TIR!T1231:AC1231,TIR!F1231)</f>
        <v>42.811373058793365</v>
      </c>
      <c r="F1231" s="100">
        <f>'DRE + DCF'!$AE$38*'DRE + DCF'!$AE$39*(1+G1231)/(R1231-G1231)/AC1231</f>
        <v>19.820360318590801</v>
      </c>
      <c r="G1231" s="92">
        <f>R1231*(1-'DRE + DCF'!$AE$39)</f>
        <v>0.12897129907586771</v>
      </c>
      <c r="H1231" s="94">
        <f t="shared" si="133"/>
        <v>0.21495216512644619</v>
      </c>
      <c r="I1231" s="94">
        <f t="shared" si="136"/>
        <v>0.21495216512644619</v>
      </c>
      <c r="J1231" s="94">
        <f t="shared" si="136"/>
        <v>0.21495216512644619</v>
      </c>
      <c r="K1231" s="94">
        <f t="shared" si="136"/>
        <v>0.21495216512644619</v>
      </c>
      <c r="L1231" s="94">
        <f t="shared" si="136"/>
        <v>0.21495216512644619</v>
      </c>
      <c r="M1231" s="94">
        <f t="shared" si="136"/>
        <v>0.21495216512644619</v>
      </c>
      <c r="N1231" s="94">
        <f t="shared" si="136"/>
        <v>0.21495216512644619</v>
      </c>
      <c r="O1231" s="94">
        <f t="shared" si="136"/>
        <v>0.21495216512644619</v>
      </c>
      <c r="P1231" s="94">
        <f t="shared" si="136"/>
        <v>0.21495216512644619</v>
      </c>
      <c r="Q1231" s="94">
        <f t="shared" si="136"/>
        <v>0.21495216512644619</v>
      </c>
      <c r="R1231" s="94">
        <f t="shared" si="136"/>
        <v>0.21495216512644619</v>
      </c>
      <c r="S1231" s="93">
        <f>(1+H1231)^((5-Dashboard!$F$9)*3/12)</f>
        <v>1.1022486856995775</v>
      </c>
      <c r="T1231" s="93">
        <f t="shared" si="135"/>
        <v>1.3391794271984812</v>
      </c>
      <c r="U1231" s="93">
        <f t="shared" si="135"/>
        <v>1.6270389445675886</v>
      </c>
      <c r="V1231" s="93">
        <f t="shared" si="135"/>
        <v>1.9767744884474394</v>
      </c>
      <c r="W1231" s="93">
        <f t="shared" si="135"/>
        <v>2.4016864447059394</v>
      </c>
      <c r="X1231" s="93">
        <f t="shared" si="135"/>
        <v>2.9179341459503179</v>
      </c>
      <c r="Y1231" s="93">
        <f t="shared" si="134"/>
        <v>3.545150408318726</v>
      </c>
      <c r="Z1231" s="93">
        <f t="shared" si="134"/>
        <v>4.3071881642857406</v>
      </c>
      <c r="AA1231" s="93">
        <f t="shared" si="134"/>
        <v>5.2330275858059636</v>
      </c>
      <c r="AB1231" s="93">
        <f t="shared" si="134"/>
        <v>6.3578781955413746</v>
      </c>
      <c r="AC1231" s="95">
        <f t="shared" si="134"/>
        <v>7.7245178792832156</v>
      </c>
      <c r="AE1231" s="96"/>
    </row>
    <row r="1232" spans="3:31" ht="24.75" customHeight="1" x14ac:dyDescent="0.25">
      <c r="C1232" s="91">
        <f>ABS(E1232-Dashboard!$F$13)</f>
        <v>4.8430287505342662</v>
      </c>
      <c r="D1232" s="92">
        <f t="shared" si="137"/>
        <v>0.21505216512644618</v>
      </c>
      <c r="E1232" s="93" cm="1">
        <f t="array" ref="E1232">SUM('DRE + DCF'!$S$41/TIR!S1232,'DRE + DCF'!$U$41:$AD$41/TIR!T1232:AC1232,TIR!F1232)</f>
        <v>42.776971249465731</v>
      </c>
      <c r="F1232" s="100">
        <f>'DRE + DCF'!$AE$38*'DRE + DCF'!$AE$39*(1+G1232)/(R1232-G1232)/AC1232</f>
        <v>19.795082435328631</v>
      </c>
      <c r="G1232" s="92">
        <f>R1232*(1-'DRE + DCF'!$AE$39)</f>
        <v>0.12903129907586769</v>
      </c>
      <c r="H1232" s="94">
        <f t="shared" si="133"/>
        <v>0.21505216512644618</v>
      </c>
      <c r="I1232" s="94">
        <f t="shared" si="136"/>
        <v>0.21505216512644618</v>
      </c>
      <c r="J1232" s="94">
        <f t="shared" si="136"/>
        <v>0.21505216512644618</v>
      </c>
      <c r="K1232" s="94">
        <f t="shared" si="136"/>
        <v>0.21505216512644618</v>
      </c>
      <c r="L1232" s="94">
        <f t="shared" si="136"/>
        <v>0.21505216512644618</v>
      </c>
      <c r="M1232" s="94">
        <f t="shared" si="136"/>
        <v>0.21505216512644618</v>
      </c>
      <c r="N1232" s="94">
        <f t="shared" si="136"/>
        <v>0.21505216512644618</v>
      </c>
      <c r="O1232" s="94">
        <f t="shared" si="136"/>
        <v>0.21505216512644618</v>
      </c>
      <c r="P1232" s="94">
        <f t="shared" si="136"/>
        <v>0.21505216512644618</v>
      </c>
      <c r="Q1232" s="94">
        <f t="shared" si="136"/>
        <v>0.21505216512644618</v>
      </c>
      <c r="R1232" s="94">
        <f t="shared" si="136"/>
        <v>0.21505216512644618</v>
      </c>
      <c r="S1232" s="93">
        <f>(1+H1232)^((5-Dashboard!$F$9)*3/12)</f>
        <v>1.1022940465803333</v>
      </c>
      <c r="T1232" s="93">
        <f t="shared" si="135"/>
        <v>1.3393447679034256</v>
      </c>
      <c r="U1232" s="93">
        <f t="shared" si="135"/>
        <v>1.6273737600918348</v>
      </c>
      <c r="V1232" s="93">
        <f t="shared" si="135"/>
        <v>1.9773440106695495</v>
      </c>
      <c r="W1232" s="93">
        <f t="shared" si="135"/>
        <v>2.4025761213638468</v>
      </c>
      <c r="X1232" s="93">
        <f t="shared" si="135"/>
        <v>2.9192553181442413</v>
      </c>
      <c r="Y1232" s="93">
        <f t="shared" si="134"/>
        <v>3.5470474948680528</v>
      </c>
      <c r="Z1232" s="93">
        <f t="shared" si="134"/>
        <v>4.3098477384457645</v>
      </c>
      <c r="AA1232" s="93">
        <f t="shared" si="134"/>
        <v>5.2366898259638432</v>
      </c>
      <c r="AB1232" s="93">
        <f t="shared" si="134"/>
        <v>6.3628513111330003</v>
      </c>
      <c r="AC1232" s="95">
        <f t="shared" si="134"/>
        <v>7.7311962619697985</v>
      </c>
      <c r="AE1232" s="96"/>
    </row>
    <row r="1233" spans="3:31" ht="24.75" customHeight="1" x14ac:dyDescent="0.25">
      <c r="C1233" s="91">
        <f>ABS(E1233-Dashboard!$F$13)</f>
        <v>4.877386876686522</v>
      </c>
      <c r="D1233" s="92">
        <f t="shared" si="137"/>
        <v>0.21515216512644617</v>
      </c>
      <c r="E1233" s="93" cm="1">
        <f t="array" ref="E1233">SUM('DRE + DCF'!$S$41/TIR!S1233,'DRE + DCF'!$U$41:$AD$41/TIR!T1233:AC1233,TIR!F1233)</f>
        <v>42.742613123313475</v>
      </c>
      <c r="F1233" s="100">
        <f>'DRE + DCF'!$AE$38*'DRE + DCF'!$AE$39*(1+G1233)/(R1233-G1233)/AC1233</f>
        <v>19.769842415218136</v>
      </c>
      <c r="G1233" s="92">
        <f>R1233*(1-'DRE + DCF'!$AE$39)</f>
        <v>0.12909129907586769</v>
      </c>
      <c r="H1233" s="94">
        <f t="shared" si="133"/>
        <v>0.21515216512644617</v>
      </c>
      <c r="I1233" s="94">
        <f t="shared" si="136"/>
        <v>0.21515216512644617</v>
      </c>
      <c r="J1233" s="94">
        <f t="shared" si="136"/>
        <v>0.21515216512644617</v>
      </c>
      <c r="K1233" s="94">
        <f t="shared" si="136"/>
        <v>0.21515216512644617</v>
      </c>
      <c r="L1233" s="94">
        <f t="shared" si="136"/>
        <v>0.21515216512644617</v>
      </c>
      <c r="M1233" s="94">
        <f t="shared" si="136"/>
        <v>0.21515216512644617</v>
      </c>
      <c r="N1233" s="94">
        <f t="shared" si="136"/>
        <v>0.21515216512644617</v>
      </c>
      <c r="O1233" s="94">
        <f t="shared" si="136"/>
        <v>0.21515216512644617</v>
      </c>
      <c r="P1233" s="94">
        <f t="shared" si="136"/>
        <v>0.21515216512644617</v>
      </c>
      <c r="Q1233" s="94">
        <f t="shared" si="136"/>
        <v>0.21515216512644617</v>
      </c>
      <c r="R1233" s="94">
        <f t="shared" si="136"/>
        <v>0.21515216512644617</v>
      </c>
      <c r="S1233" s="93">
        <f>(1+H1233)^((5-Dashboard!$F$9)*3/12)</f>
        <v>1.1023394055945048</v>
      </c>
      <c r="T1233" s="93">
        <f t="shared" si="135"/>
        <v>1.3395101154123621</v>
      </c>
      <c r="U1233" s="93">
        <f t="shared" si="135"/>
        <v>1.6277086169521076</v>
      </c>
      <c r="V1233" s="93">
        <f t="shared" si="135"/>
        <v>1.9779136500843266</v>
      </c>
      <c r="W1233" s="93">
        <f t="shared" si="135"/>
        <v>2.4034660543331214</v>
      </c>
      <c r="X1233" s="93">
        <f t="shared" si="135"/>
        <v>2.920576979730809</v>
      </c>
      <c r="Y1233" s="93">
        <f t="shared" si="134"/>
        <v>3.5489454403383491</v>
      </c>
      <c r="Z1233" s="93">
        <f t="shared" si="134"/>
        <v>4.3125087357427736</v>
      </c>
      <c r="AA1233" s="93">
        <f t="shared" si="134"/>
        <v>5.2403543273645443</v>
      </c>
      <c r="AB1233" s="93">
        <f t="shared" si="134"/>
        <v>6.3678279069267667</v>
      </c>
      <c r="AC1233" s="95">
        <f t="shared" si="134"/>
        <v>7.7378798682546659</v>
      </c>
      <c r="AE1233" s="96"/>
    </row>
    <row r="1234" spans="3:31" ht="24.75" customHeight="1" x14ac:dyDescent="0.25">
      <c r="C1234" s="91">
        <f>ABS(E1234-Dashboard!$F$13)</f>
        <v>4.9117013911406886</v>
      </c>
      <c r="D1234" s="92">
        <f t="shared" si="137"/>
        <v>0.21525216512644615</v>
      </c>
      <c r="E1234" s="93" cm="1">
        <f t="array" ref="E1234">SUM('DRE + DCF'!$S$41/TIR!S1234,'DRE + DCF'!$U$41:$AD$41/TIR!T1234:AC1234,TIR!F1234)</f>
        <v>42.708298608859309</v>
      </c>
      <c r="F1234" s="100">
        <f>'DRE + DCF'!$AE$38*'DRE + DCF'!$AE$39*(1+G1234)/(R1234-G1234)/AC1234</f>
        <v>19.744640191434666</v>
      </c>
      <c r="G1234" s="92">
        <f>R1234*(1-'DRE + DCF'!$AE$39)</f>
        <v>0.1291512990758677</v>
      </c>
      <c r="H1234" s="94">
        <f t="shared" si="133"/>
        <v>0.21525216512644615</v>
      </c>
      <c r="I1234" s="94">
        <f t="shared" si="136"/>
        <v>0.21525216512644615</v>
      </c>
      <c r="J1234" s="94">
        <f t="shared" si="136"/>
        <v>0.21525216512644615</v>
      </c>
      <c r="K1234" s="94">
        <f t="shared" si="136"/>
        <v>0.21525216512644615</v>
      </c>
      <c r="L1234" s="94">
        <f t="shared" si="136"/>
        <v>0.21525216512644615</v>
      </c>
      <c r="M1234" s="94">
        <f t="shared" si="136"/>
        <v>0.21525216512644615</v>
      </c>
      <c r="N1234" s="94">
        <f t="shared" si="136"/>
        <v>0.21525216512644615</v>
      </c>
      <c r="O1234" s="94">
        <f t="shared" si="136"/>
        <v>0.21525216512644615</v>
      </c>
      <c r="P1234" s="94">
        <f t="shared" si="136"/>
        <v>0.21525216512644615</v>
      </c>
      <c r="Q1234" s="94">
        <f t="shared" si="136"/>
        <v>0.21525216512644615</v>
      </c>
      <c r="R1234" s="94">
        <f t="shared" si="136"/>
        <v>0.21525216512644615</v>
      </c>
      <c r="S1234" s="93">
        <f>(1+H1234)^((5-Dashboard!$F$9)*3/12)</f>
        <v>1.1023847627423222</v>
      </c>
      <c r="T1234" s="93">
        <f t="shared" si="135"/>
        <v>1.3396754697250106</v>
      </c>
      <c r="U1234" s="93">
        <f t="shared" si="135"/>
        <v>1.6280435151501078</v>
      </c>
      <c r="V1234" s="93">
        <f t="shared" si="135"/>
        <v>1.9784834067062385</v>
      </c>
      <c r="W1234" s="93">
        <f t="shared" si="135"/>
        <v>2.4043562436665034</v>
      </c>
      <c r="X1234" s="93">
        <f t="shared" si="135"/>
        <v>2.9218991308510072</v>
      </c>
      <c r="Y1234" s="93">
        <f t="shared" si="134"/>
        <v>3.5508442450477675</v>
      </c>
      <c r="Z1234" s="93">
        <f t="shared" si="134"/>
        <v>4.31517115682108</v>
      </c>
      <c r="AA1234" s="93">
        <f t="shared" si="134"/>
        <v>5.2440210912180083</v>
      </c>
      <c r="AB1234" s="93">
        <f t="shared" si="134"/>
        <v>6.3728079850714332</v>
      </c>
      <c r="AC1234" s="95">
        <f t="shared" si="134"/>
        <v>7.7445687017931633</v>
      </c>
      <c r="AE1234" s="96"/>
    </row>
    <row r="1235" spans="3:31" ht="24.75" customHeight="1" x14ac:dyDescent="0.25">
      <c r="C1235" s="91">
        <f>ABS(E1235-Dashboard!$F$13)</f>
        <v>4.9459723652307233</v>
      </c>
      <c r="D1235" s="92">
        <f t="shared" si="137"/>
        <v>0.21535216512644614</v>
      </c>
      <c r="E1235" s="93" cm="1">
        <f t="array" ref="E1235">SUM('DRE + DCF'!$S$41/TIR!S1235,'DRE + DCF'!$U$41:$AD$41/TIR!T1235:AC1235,TIR!F1235)</f>
        <v>42.674027634769274</v>
      </c>
      <c r="F1235" s="100">
        <f>'DRE + DCF'!$AE$38*'DRE + DCF'!$AE$39*(1+G1235)/(R1235-G1235)/AC1235</f>
        <v>19.719475697292637</v>
      </c>
      <c r="G1235" s="92">
        <f>R1235*(1-'DRE + DCF'!$AE$39)</f>
        <v>0.12921129907586767</v>
      </c>
      <c r="H1235" s="94">
        <f t="shared" si="133"/>
        <v>0.21535216512644614</v>
      </c>
      <c r="I1235" s="94">
        <f t="shared" si="136"/>
        <v>0.21535216512644614</v>
      </c>
      <c r="J1235" s="94">
        <f t="shared" si="136"/>
        <v>0.21535216512644614</v>
      </c>
      <c r="K1235" s="94">
        <f t="shared" si="136"/>
        <v>0.21535216512644614</v>
      </c>
      <c r="L1235" s="94">
        <f t="shared" si="136"/>
        <v>0.21535216512644614</v>
      </c>
      <c r="M1235" s="94">
        <f t="shared" si="136"/>
        <v>0.21535216512644614</v>
      </c>
      <c r="N1235" s="94">
        <f t="shared" si="136"/>
        <v>0.21535216512644614</v>
      </c>
      <c r="O1235" s="94">
        <f t="shared" si="136"/>
        <v>0.21535216512644614</v>
      </c>
      <c r="P1235" s="94">
        <f t="shared" si="136"/>
        <v>0.21535216512644614</v>
      </c>
      <c r="Q1235" s="94">
        <f t="shared" si="136"/>
        <v>0.21535216512644614</v>
      </c>
      <c r="R1235" s="94">
        <f t="shared" si="136"/>
        <v>0.21535216512644614</v>
      </c>
      <c r="S1235" s="93">
        <f>(1+H1235)^((5-Dashboard!$F$9)*3/12)</f>
        <v>1.1024301180240161</v>
      </c>
      <c r="T1235" s="93">
        <f t="shared" si="135"/>
        <v>1.3398408308410914</v>
      </c>
      <c r="U1235" s="93">
        <f t="shared" si="135"/>
        <v>1.6283784546875368</v>
      </c>
      <c r="V1235" s="93">
        <f t="shared" si="135"/>
        <v>1.9790532805497543</v>
      </c>
      <c r="W1235" s="93">
        <f t="shared" si="135"/>
        <v>2.4052466894167397</v>
      </c>
      <c r="X1235" s="93">
        <f t="shared" si="135"/>
        <v>2.9232217716458511</v>
      </c>
      <c r="Y1235" s="93">
        <f t="shared" si="134"/>
        <v>3.5527439093145508</v>
      </c>
      <c r="Z1235" s="93">
        <f t="shared" si="134"/>
        <v>4.317835002325233</v>
      </c>
      <c r="AA1235" s="93">
        <f t="shared" si="134"/>
        <v>5.2476901187347256</v>
      </c>
      <c r="AB1235" s="93">
        <f t="shared" si="134"/>
        <v>6.3777915477169058</v>
      </c>
      <c r="AC1235" s="95">
        <f t="shared" si="134"/>
        <v>7.7512627662428892</v>
      </c>
      <c r="AE1235" s="96"/>
    </row>
    <row r="1236" spans="3:31" ht="24.75" customHeight="1" x14ac:dyDescent="0.25">
      <c r="C1236" s="91">
        <f>ABS(E1236-Dashboard!$F$13)</f>
        <v>4.9801998701474659</v>
      </c>
      <c r="D1236" s="92">
        <f t="shared" si="137"/>
        <v>0.21545216512644613</v>
      </c>
      <c r="E1236" s="93" cm="1">
        <f t="array" ref="E1236">SUM('DRE + DCF'!$S$41/TIR!S1236,'DRE + DCF'!$U$41:$AD$41/TIR!T1236:AC1236,TIR!F1236)</f>
        <v>42.639800129852532</v>
      </c>
      <c r="F1236" s="100">
        <f>'DRE + DCF'!$AE$38*'DRE + DCF'!$AE$39*(1+G1236)/(R1236-G1236)/AC1236</f>
        <v>19.694348866245193</v>
      </c>
      <c r="G1236" s="92">
        <f>R1236*(1-'DRE + DCF'!$AE$39)</f>
        <v>0.12927129907586768</v>
      </c>
      <c r="H1236" s="94">
        <f t="shared" si="133"/>
        <v>0.21545216512644613</v>
      </c>
      <c r="I1236" s="94">
        <f t="shared" si="136"/>
        <v>0.21545216512644613</v>
      </c>
      <c r="J1236" s="94">
        <f t="shared" si="136"/>
        <v>0.21545216512644613</v>
      </c>
      <c r="K1236" s="94">
        <f t="shared" si="136"/>
        <v>0.21545216512644613</v>
      </c>
      <c r="L1236" s="94">
        <f t="shared" si="136"/>
        <v>0.21545216512644613</v>
      </c>
      <c r="M1236" s="94">
        <f t="shared" si="136"/>
        <v>0.21545216512644613</v>
      </c>
      <c r="N1236" s="94">
        <f t="shared" si="136"/>
        <v>0.21545216512644613</v>
      </c>
      <c r="O1236" s="94">
        <f t="shared" si="136"/>
        <v>0.21545216512644613</v>
      </c>
      <c r="P1236" s="94">
        <f t="shared" si="136"/>
        <v>0.21545216512644613</v>
      </c>
      <c r="Q1236" s="94">
        <f t="shared" si="136"/>
        <v>0.21545216512644613</v>
      </c>
      <c r="R1236" s="94">
        <f t="shared" si="136"/>
        <v>0.21545216512644613</v>
      </c>
      <c r="S1236" s="93">
        <f>(1+H1236)^((5-Dashboard!$F$9)*3/12)</f>
        <v>1.1024754714398166</v>
      </c>
      <c r="T1236" s="93">
        <f t="shared" si="135"/>
        <v>1.3400061987603245</v>
      </c>
      <c r="U1236" s="93">
        <f t="shared" si="135"/>
        <v>1.6287134355660953</v>
      </c>
      <c r="V1236" s="93">
        <f t="shared" si="135"/>
        <v>1.9796232716293429</v>
      </c>
      <c r="W1236" s="93">
        <f t="shared" si="135"/>
        <v>2.4061373916365834</v>
      </c>
      <c r="X1236" s="93">
        <f t="shared" si="135"/>
        <v>2.9245449022563847</v>
      </c>
      <c r="Y1236" s="93">
        <f t="shared" si="134"/>
        <v>3.5546444334570335</v>
      </c>
      <c r="Z1236" s="93">
        <f t="shared" si="134"/>
        <v>4.3205002729000208</v>
      </c>
      <c r="AA1236" s="93">
        <f t="shared" si="134"/>
        <v>5.251361411125731</v>
      </c>
      <c r="AB1236" s="93">
        <f t="shared" si="134"/>
        <v>6.382778597014239</v>
      </c>
      <c r="AC1236" s="95">
        <f t="shared" si="134"/>
        <v>7.7579620652636967</v>
      </c>
      <c r="AE1236" s="96"/>
    </row>
    <row r="1237" spans="3:31" ht="24.75" customHeight="1" x14ac:dyDescent="0.25">
      <c r="C1237" s="91">
        <f>ABS(E1237-Dashboard!$F$13)</f>
        <v>5.0143839769391363</v>
      </c>
      <c r="D1237" s="92">
        <f t="shared" si="137"/>
        <v>0.21555216512644612</v>
      </c>
      <c r="E1237" s="93" cm="1">
        <f t="array" ref="E1237">SUM('DRE + DCF'!$S$41/TIR!S1237,'DRE + DCF'!$U$41:$AD$41/TIR!T1237:AC1237,TIR!F1237)</f>
        <v>42.605616023060861</v>
      </c>
      <c r="F1237" s="100">
        <f>'DRE + DCF'!$AE$38*'DRE + DCF'!$AE$39*(1+G1237)/(R1237-G1237)/AC1237</f>
        <v>19.669259631883822</v>
      </c>
      <c r="G1237" s="92">
        <f>R1237*(1-'DRE + DCF'!$AE$39)</f>
        <v>0.12933129907586766</v>
      </c>
      <c r="H1237" s="94">
        <f t="shared" si="133"/>
        <v>0.21555216512644612</v>
      </c>
      <c r="I1237" s="94">
        <f t="shared" si="136"/>
        <v>0.21555216512644612</v>
      </c>
      <c r="J1237" s="94">
        <f t="shared" si="136"/>
        <v>0.21555216512644612</v>
      </c>
      <c r="K1237" s="94">
        <f t="shared" si="136"/>
        <v>0.21555216512644612</v>
      </c>
      <c r="L1237" s="94">
        <f t="shared" si="136"/>
        <v>0.21555216512644612</v>
      </c>
      <c r="M1237" s="94">
        <f t="shared" si="136"/>
        <v>0.21555216512644612</v>
      </c>
      <c r="N1237" s="94">
        <f t="shared" si="136"/>
        <v>0.21555216512644612</v>
      </c>
      <c r="O1237" s="94">
        <f t="shared" si="136"/>
        <v>0.21555216512644612</v>
      </c>
      <c r="P1237" s="94">
        <f t="shared" si="136"/>
        <v>0.21555216512644612</v>
      </c>
      <c r="Q1237" s="94">
        <f t="shared" si="136"/>
        <v>0.21555216512644612</v>
      </c>
      <c r="R1237" s="94">
        <f t="shared" si="136"/>
        <v>0.21555216512644612</v>
      </c>
      <c r="S1237" s="93">
        <f>(1+H1237)^((5-Dashboard!$F$9)*3/12)</f>
        <v>1.1025208229899544</v>
      </c>
      <c r="T1237" s="93">
        <f t="shared" si="135"/>
        <v>1.3401715734824302</v>
      </c>
      <c r="U1237" s="93">
        <f t="shared" si="135"/>
        <v>1.629048457787484</v>
      </c>
      <c r="V1237" s="93">
        <f t="shared" si="135"/>
        <v>1.980193379959474</v>
      </c>
      <c r="W1237" s="93">
        <f t="shared" si="135"/>
        <v>2.4070283503787939</v>
      </c>
      <c r="X1237" s="93">
        <f t="shared" si="135"/>
        <v>2.9258685228236807</v>
      </c>
      <c r="Y1237" s="93">
        <f t="shared" si="134"/>
        <v>3.5565458177936415</v>
      </c>
      <c r="Z1237" s="93">
        <f t="shared" si="134"/>
        <v>4.3231669691904679</v>
      </c>
      <c r="AA1237" s="93">
        <f t="shared" si="134"/>
        <v>5.2550349696026091</v>
      </c>
      <c r="AB1237" s="93">
        <f t="shared" si="134"/>
        <v>6.3877691351156392</v>
      </c>
      <c r="AC1237" s="95">
        <f t="shared" si="134"/>
        <v>7.7646666025177007</v>
      </c>
      <c r="AE1237" s="96"/>
    </row>
    <row r="1238" spans="3:31" ht="24.75" customHeight="1" x14ac:dyDescent="0.25">
      <c r="C1238" s="91">
        <f>ABS(E1238-Dashboard!$F$13)</f>
        <v>5.0485247565115259</v>
      </c>
      <c r="D1238" s="92">
        <f t="shared" si="137"/>
        <v>0.21565216512644611</v>
      </c>
      <c r="E1238" s="93" cm="1">
        <f t="array" ref="E1238">SUM('DRE + DCF'!$S$41/TIR!S1238,'DRE + DCF'!$U$41:$AD$41/TIR!T1238:AC1238,TIR!F1238)</f>
        <v>42.571475243488472</v>
      </c>
      <c r="F1238" s="100">
        <f>'DRE + DCF'!$AE$38*'DRE + DCF'!$AE$39*(1+G1238)/(R1238-G1238)/AC1238</f>
        <v>19.644207927938073</v>
      </c>
      <c r="G1238" s="92">
        <f>R1238*(1-'DRE + DCF'!$AE$39)</f>
        <v>0.12939129907586766</v>
      </c>
      <c r="H1238" s="94">
        <f t="shared" si="133"/>
        <v>0.21565216512644611</v>
      </c>
      <c r="I1238" s="94">
        <f t="shared" si="136"/>
        <v>0.21565216512644611</v>
      </c>
      <c r="J1238" s="94">
        <f t="shared" si="136"/>
        <v>0.21565216512644611</v>
      </c>
      <c r="K1238" s="94">
        <f t="shared" si="136"/>
        <v>0.21565216512644611</v>
      </c>
      <c r="L1238" s="94">
        <f t="shared" si="136"/>
        <v>0.21565216512644611</v>
      </c>
      <c r="M1238" s="94">
        <f t="shared" si="136"/>
        <v>0.21565216512644611</v>
      </c>
      <c r="N1238" s="94">
        <f t="shared" si="136"/>
        <v>0.21565216512644611</v>
      </c>
      <c r="O1238" s="94">
        <f t="shared" si="136"/>
        <v>0.21565216512644611</v>
      </c>
      <c r="P1238" s="94">
        <f t="shared" si="136"/>
        <v>0.21565216512644611</v>
      </c>
      <c r="Q1238" s="94">
        <f t="shared" si="136"/>
        <v>0.21565216512644611</v>
      </c>
      <c r="R1238" s="94">
        <f t="shared" si="136"/>
        <v>0.21565216512644611</v>
      </c>
      <c r="S1238" s="93">
        <f>(1+H1238)^((5-Dashboard!$F$9)*3/12)</f>
        <v>1.102566172674659</v>
      </c>
      <c r="T1238" s="93">
        <f t="shared" si="135"/>
        <v>1.340336955007128</v>
      </c>
      <c r="U1238" s="93">
        <f t="shared" si="135"/>
        <v>1.6293835213534031</v>
      </c>
      <c r="V1238" s="93">
        <f t="shared" si="135"/>
        <v>1.9807636055546174</v>
      </c>
      <c r="W1238" s="93">
        <f t="shared" si="135"/>
        <v>2.4079195656961363</v>
      </c>
      <c r="X1238" s="93">
        <f t="shared" si="135"/>
        <v>2.9271926334888398</v>
      </c>
      <c r="Y1238" s="93">
        <f t="shared" si="134"/>
        <v>3.5584480626428916</v>
      </c>
      <c r="Z1238" s="93">
        <f t="shared" si="134"/>
        <v>4.3258350918418387</v>
      </c>
      <c r="AA1238" s="93">
        <f t="shared" si="134"/>
        <v>5.2587107953774899</v>
      </c>
      <c r="AB1238" s="93">
        <f t="shared" si="134"/>
        <v>6.3927631641744602</v>
      </c>
      <c r="AC1238" s="95">
        <f t="shared" si="134"/>
        <v>7.7713763816692722</v>
      </c>
      <c r="AE1238" s="96"/>
    </row>
    <row r="1239" spans="3:31" ht="24.75" customHeight="1" x14ac:dyDescent="0.25">
      <c r="C1239" s="91">
        <f>ABS(E1239-Dashboard!$F$13)</f>
        <v>5.0826222796285307</v>
      </c>
      <c r="D1239" s="92">
        <f t="shared" si="137"/>
        <v>0.2157521651264461</v>
      </c>
      <c r="E1239" s="93" cm="1">
        <f t="array" ref="E1239">SUM('DRE + DCF'!$S$41/TIR!S1239,'DRE + DCF'!$U$41:$AD$41/TIR!T1239:AC1239,TIR!F1239)</f>
        <v>42.537377720371467</v>
      </c>
      <c r="F1239" s="100">
        <f>'DRE + DCF'!$AE$38*'DRE + DCF'!$AE$39*(1+G1239)/(R1239-G1239)/AC1239</f>
        <v>19.619193688275164</v>
      </c>
      <c r="G1239" s="92">
        <f>R1239*(1-'DRE + DCF'!$AE$39)</f>
        <v>0.12945129907586767</v>
      </c>
      <c r="H1239" s="94">
        <f t="shared" si="133"/>
        <v>0.2157521651264461</v>
      </c>
      <c r="I1239" s="94">
        <f t="shared" si="136"/>
        <v>0.2157521651264461</v>
      </c>
      <c r="J1239" s="94">
        <f t="shared" si="136"/>
        <v>0.2157521651264461</v>
      </c>
      <c r="K1239" s="94">
        <f t="shared" si="136"/>
        <v>0.2157521651264461</v>
      </c>
      <c r="L1239" s="94">
        <f t="shared" si="136"/>
        <v>0.2157521651264461</v>
      </c>
      <c r="M1239" s="94">
        <f t="shared" si="136"/>
        <v>0.2157521651264461</v>
      </c>
      <c r="N1239" s="94">
        <f t="shared" si="136"/>
        <v>0.2157521651264461</v>
      </c>
      <c r="O1239" s="94">
        <f t="shared" si="136"/>
        <v>0.2157521651264461</v>
      </c>
      <c r="P1239" s="94">
        <f t="shared" si="136"/>
        <v>0.2157521651264461</v>
      </c>
      <c r="Q1239" s="94">
        <f t="shared" si="136"/>
        <v>0.2157521651264461</v>
      </c>
      <c r="R1239" s="94">
        <f t="shared" si="136"/>
        <v>0.2157521651264461</v>
      </c>
      <c r="S1239" s="93">
        <f>(1+H1239)^((5-Dashboard!$F$9)*3/12)</f>
        <v>1.1026115204941611</v>
      </c>
      <c r="T1239" s="93">
        <f t="shared" si="135"/>
        <v>1.340502343334139</v>
      </c>
      <c r="U1239" s="93">
        <f t="shared" si="135"/>
        <v>1.6297186262655539</v>
      </c>
      <c r="V1239" s="93">
        <f t="shared" si="135"/>
        <v>1.9813339484292445</v>
      </c>
      <c r="W1239" s="93">
        <f t="shared" si="135"/>
        <v>2.4088110376413843</v>
      </c>
      <c r="X1239" s="93">
        <f t="shared" si="135"/>
        <v>2.9285172343929942</v>
      </c>
      <c r="Y1239" s="93">
        <f t="shared" si="134"/>
        <v>3.5603511683233946</v>
      </c>
      <c r="Z1239" s="93">
        <f t="shared" si="134"/>
        <v>4.3285046414996389</v>
      </c>
      <c r="AA1239" s="93">
        <f t="shared" si="134"/>
        <v>5.2623888896630566</v>
      </c>
      <c r="AB1239" s="93">
        <f t="shared" si="134"/>
        <v>6.3977606863452152</v>
      </c>
      <c r="AC1239" s="95">
        <f t="shared" si="134"/>
        <v>7.7780914063850526</v>
      </c>
      <c r="AE1239" s="96"/>
    </row>
    <row r="1240" spans="3:31" ht="24.75" customHeight="1" x14ac:dyDescent="0.25">
      <c r="C1240" s="91">
        <f>ABS(E1240-Dashboard!$F$13)</f>
        <v>5.1166766169123079</v>
      </c>
      <c r="D1240" s="92">
        <f t="shared" si="137"/>
        <v>0.21585216512644609</v>
      </c>
      <c r="E1240" s="93" cm="1">
        <f t="array" ref="E1240">SUM('DRE + DCF'!$S$41/TIR!S1240,'DRE + DCF'!$U$41:$AD$41/TIR!T1240:AC1240,TIR!F1240)</f>
        <v>42.50332338308769</v>
      </c>
      <c r="F1240" s="100">
        <f>'DRE + DCF'!$AE$38*'DRE + DCF'!$AE$39*(1+G1240)/(R1240-G1240)/AC1240</f>
        <v>19.594216846899673</v>
      </c>
      <c r="G1240" s="92">
        <f>R1240*(1-'DRE + DCF'!$AE$39)</f>
        <v>0.12951129907586764</v>
      </c>
      <c r="H1240" s="94">
        <f t="shared" si="133"/>
        <v>0.21585216512644609</v>
      </c>
      <c r="I1240" s="94">
        <f t="shared" si="136"/>
        <v>0.21585216512644609</v>
      </c>
      <c r="J1240" s="94">
        <f t="shared" si="136"/>
        <v>0.21585216512644609</v>
      </c>
      <c r="K1240" s="94">
        <f t="shared" si="136"/>
        <v>0.21585216512644609</v>
      </c>
      <c r="L1240" s="94">
        <f t="shared" si="136"/>
        <v>0.21585216512644609</v>
      </c>
      <c r="M1240" s="94">
        <f t="shared" si="136"/>
        <v>0.21585216512644609</v>
      </c>
      <c r="N1240" s="94">
        <f t="shared" si="136"/>
        <v>0.21585216512644609</v>
      </c>
      <c r="O1240" s="94">
        <f t="shared" si="136"/>
        <v>0.21585216512644609</v>
      </c>
      <c r="P1240" s="94">
        <f t="shared" si="136"/>
        <v>0.21585216512644609</v>
      </c>
      <c r="Q1240" s="94">
        <f t="shared" si="136"/>
        <v>0.21585216512644609</v>
      </c>
      <c r="R1240" s="94">
        <f t="shared" si="136"/>
        <v>0.21585216512644609</v>
      </c>
      <c r="S1240" s="93">
        <f>(1+H1240)^((5-Dashboard!$F$9)*3/12)</f>
        <v>1.1026568664486909</v>
      </c>
      <c r="T1240" s="93">
        <f t="shared" si="135"/>
        <v>1.3406677384631833</v>
      </c>
      <c r="U1240" s="93">
        <f t="shared" si="135"/>
        <v>1.6300537725256372</v>
      </c>
      <c r="V1240" s="93">
        <f t="shared" si="135"/>
        <v>1.9819044085978272</v>
      </c>
      <c r="W1240" s="93">
        <f t="shared" si="135"/>
        <v>2.4097027662673169</v>
      </c>
      <c r="X1240" s="93">
        <f t="shared" si="135"/>
        <v>2.9298423256773036</v>
      </c>
      <c r="Y1240" s="93">
        <f t="shared" si="134"/>
        <v>3.5622551351538516</v>
      </c>
      <c r="Z1240" s="93">
        <f t="shared" si="134"/>
        <v>4.3311756188096107</v>
      </c>
      <c r="AA1240" s="93">
        <f t="shared" si="134"/>
        <v>5.2660692536725398</v>
      </c>
      <c r="AB1240" s="93">
        <f t="shared" si="134"/>
        <v>6.4027617037835647</v>
      </c>
      <c r="AC1240" s="95">
        <f t="shared" si="134"/>
        <v>7.7848116803339398</v>
      </c>
      <c r="AE1240" s="96"/>
    </row>
    <row r="1241" spans="3:31" ht="24.75" customHeight="1" x14ac:dyDescent="0.25">
      <c r="C1241" s="91">
        <f>ABS(E1241-Dashboard!$F$13)</f>
        <v>5.1506878388436874</v>
      </c>
      <c r="D1241" s="92">
        <f t="shared" si="137"/>
        <v>0.21595216512644608</v>
      </c>
      <c r="E1241" s="93" cm="1">
        <f t="array" ref="E1241">SUM('DRE + DCF'!$S$41/TIR!S1241,'DRE + DCF'!$U$41:$AD$41/TIR!T1241:AC1241,TIR!F1241)</f>
        <v>42.46931216115631</v>
      </c>
      <c r="F1241" s="100">
        <f>'DRE + DCF'!$AE$38*'DRE + DCF'!$AE$39*(1+G1241)/(R1241-G1241)/AC1241</f>
        <v>19.569277337953245</v>
      </c>
      <c r="G1241" s="92">
        <f>R1241*(1-'DRE + DCF'!$AE$39)</f>
        <v>0.12957129907586765</v>
      </c>
      <c r="H1241" s="94">
        <f t="shared" si="133"/>
        <v>0.21595216512644608</v>
      </c>
      <c r="I1241" s="94">
        <f t="shared" si="136"/>
        <v>0.21595216512644608</v>
      </c>
      <c r="J1241" s="94">
        <f t="shared" si="136"/>
        <v>0.21595216512644608</v>
      </c>
      <c r="K1241" s="94">
        <f t="shared" si="136"/>
        <v>0.21595216512644608</v>
      </c>
      <c r="L1241" s="94">
        <f t="shared" si="136"/>
        <v>0.21595216512644608</v>
      </c>
      <c r="M1241" s="94">
        <f t="shared" si="136"/>
        <v>0.21595216512644608</v>
      </c>
      <c r="N1241" s="94">
        <f t="shared" si="136"/>
        <v>0.21595216512644608</v>
      </c>
      <c r="O1241" s="94">
        <f t="shared" si="136"/>
        <v>0.21595216512644608</v>
      </c>
      <c r="P1241" s="94">
        <f t="shared" si="136"/>
        <v>0.21595216512644608</v>
      </c>
      <c r="Q1241" s="94">
        <f t="shared" si="136"/>
        <v>0.21595216512644608</v>
      </c>
      <c r="R1241" s="94">
        <f t="shared" si="136"/>
        <v>0.21595216512644608</v>
      </c>
      <c r="S1241" s="93">
        <f>(1+H1241)^((5-Dashboard!$F$9)*3/12)</f>
        <v>1.1027022105384781</v>
      </c>
      <c r="T1241" s="93">
        <f t="shared" si="135"/>
        <v>1.3408331403939804</v>
      </c>
      <c r="U1241" s="93">
        <f t="shared" si="135"/>
        <v>1.6303889601353523</v>
      </c>
      <c r="V1241" s="93">
        <f t="shared" si="135"/>
        <v>1.9824749860748365</v>
      </c>
      <c r="W1241" s="93">
        <f t="shared" si="135"/>
        <v>2.4105947516267183</v>
      </c>
      <c r="X1241" s="93">
        <f t="shared" si="135"/>
        <v>2.9311679074829553</v>
      </c>
      <c r="Y1241" s="93">
        <f t="shared" si="134"/>
        <v>3.5641599634530539</v>
      </c>
      <c r="Z1241" s="93">
        <f t="shared" si="134"/>
        <v>4.3338480244177351</v>
      </c>
      <c r="AA1241" s="93">
        <f t="shared" si="134"/>
        <v>5.2697518886197159</v>
      </c>
      <c r="AB1241" s="93">
        <f t="shared" si="134"/>
        <v>6.4077662186463211</v>
      </c>
      <c r="AC1241" s="95">
        <f t="shared" si="134"/>
        <v>7.7915372071870941</v>
      </c>
      <c r="AE1241" s="96"/>
    </row>
    <row r="1242" spans="3:31" ht="24.75" customHeight="1" x14ac:dyDescent="0.25">
      <c r="C1242" s="91">
        <f>ABS(E1242-Dashboard!$F$13)</f>
        <v>5.1846560157625774</v>
      </c>
      <c r="D1242" s="92">
        <f t="shared" si="137"/>
        <v>0.21605216512644607</v>
      </c>
      <c r="E1242" s="93" cm="1">
        <f t="array" ref="E1242">SUM('DRE + DCF'!$S$41/TIR!S1242,'DRE + DCF'!$U$41:$AD$41/TIR!T1242:AC1242,TIR!F1242)</f>
        <v>42.43534398423742</v>
      </c>
      <c r="F1242" s="100">
        <f>'DRE + DCF'!$AE$38*'DRE + DCF'!$AE$39*(1+G1242)/(R1242-G1242)/AC1242</f>
        <v>19.544375095714138</v>
      </c>
      <c r="G1242" s="92">
        <f>R1242*(1-'DRE + DCF'!$AE$39)</f>
        <v>0.12963129907586762</v>
      </c>
      <c r="H1242" s="94">
        <f t="shared" si="133"/>
        <v>0.21605216512644607</v>
      </c>
      <c r="I1242" s="94">
        <f t="shared" si="136"/>
        <v>0.21605216512644607</v>
      </c>
      <c r="J1242" s="94">
        <f t="shared" si="136"/>
        <v>0.21605216512644607</v>
      </c>
      <c r="K1242" s="94">
        <f t="shared" si="136"/>
        <v>0.21605216512644607</v>
      </c>
      <c r="L1242" s="94">
        <f t="shared" si="136"/>
        <v>0.21605216512644607</v>
      </c>
      <c r="M1242" s="94">
        <f t="shared" si="136"/>
        <v>0.21605216512644607</v>
      </c>
      <c r="N1242" s="94">
        <f t="shared" si="136"/>
        <v>0.21605216512644607</v>
      </c>
      <c r="O1242" s="94">
        <f t="shared" si="136"/>
        <v>0.21605216512644607</v>
      </c>
      <c r="P1242" s="94">
        <f t="shared" si="136"/>
        <v>0.21605216512644607</v>
      </c>
      <c r="Q1242" s="94">
        <f t="shared" si="136"/>
        <v>0.21605216512644607</v>
      </c>
      <c r="R1242" s="94">
        <f t="shared" si="136"/>
        <v>0.21605216512644607</v>
      </c>
      <c r="S1242" s="93">
        <f>(1+H1242)^((5-Dashboard!$F$9)*3/12)</f>
        <v>1.1027475527637529</v>
      </c>
      <c r="T1242" s="93">
        <f t="shared" si="135"/>
        <v>1.3409985491262515</v>
      </c>
      <c r="U1242" s="93">
        <f t="shared" si="135"/>
        <v>1.6307241890964008</v>
      </c>
      <c r="V1242" s="93">
        <f t="shared" si="135"/>
        <v>1.9830456808747461</v>
      </c>
      <c r="W1242" s="93">
        <f t="shared" si="135"/>
        <v>2.4114869937723822</v>
      </c>
      <c r="X1242" s="93">
        <f t="shared" si="135"/>
        <v>2.9324939799511696</v>
      </c>
      <c r="Y1242" s="93">
        <f t="shared" si="134"/>
        <v>3.5660656535398885</v>
      </c>
      <c r="Z1242" s="93">
        <f t="shared" si="134"/>
        <v>4.3365218589702357</v>
      </c>
      <c r="AA1242" s="93">
        <f t="shared" si="134"/>
        <v>5.2734367957189159</v>
      </c>
      <c r="AB1242" s="93">
        <f t="shared" si="134"/>
        <v>6.4127742330914552</v>
      </c>
      <c r="AC1242" s="95">
        <f t="shared" si="134"/>
        <v>7.7982679906179486</v>
      </c>
      <c r="AE1242" s="96"/>
    </row>
    <row r="1243" spans="3:31" ht="24.75" customHeight="1" x14ac:dyDescent="0.25">
      <c r="C1243" s="91">
        <f>ABS(E1243-Dashboard!$F$13)</f>
        <v>5.218581217868163</v>
      </c>
      <c r="D1243" s="92">
        <f t="shared" si="137"/>
        <v>0.21615216512644606</v>
      </c>
      <c r="E1243" s="93" cm="1">
        <f t="array" ref="E1243">SUM('DRE + DCF'!$S$41/TIR!S1243,'DRE + DCF'!$U$41:$AD$41/TIR!T1243:AC1243,TIR!F1243)</f>
        <v>42.401418782131834</v>
      </c>
      <c r="F1243" s="100">
        <f>'DRE + DCF'!$AE$38*'DRE + DCF'!$AE$39*(1+G1243)/(R1243-G1243)/AC1243</f>
        <v>19.519510054597049</v>
      </c>
      <c r="G1243" s="92">
        <f>R1243*(1-'DRE + DCF'!$AE$39)</f>
        <v>0.12969129907586763</v>
      </c>
      <c r="H1243" s="94">
        <f t="shared" si="133"/>
        <v>0.21615216512644606</v>
      </c>
      <c r="I1243" s="94">
        <f t="shared" si="136"/>
        <v>0.21615216512644606</v>
      </c>
      <c r="J1243" s="94">
        <f t="shared" si="136"/>
        <v>0.21615216512644606</v>
      </c>
      <c r="K1243" s="94">
        <f t="shared" si="136"/>
        <v>0.21615216512644606</v>
      </c>
      <c r="L1243" s="94">
        <f t="shared" si="136"/>
        <v>0.21615216512644606</v>
      </c>
      <c r="M1243" s="94">
        <f t="shared" si="136"/>
        <v>0.21615216512644606</v>
      </c>
      <c r="N1243" s="94">
        <f t="shared" si="136"/>
        <v>0.21615216512644606</v>
      </c>
      <c r="O1243" s="94">
        <f t="shared" si="136"/>
        <v>0.21615216512644606</v>
      </c>
      <c r="P1243" s="94">
        <f t="shared" si="136"/>
        <v>0.21615216512644606</v>
      </c>
      <c r="Q1243" s="94">
        <f t="shared" si="136"/>
        <v>0.21615216512644606</v>
      </c>
      <c r="R1243" s="94">
        <f t="shared" si="136"/>
        <v>0.21615216512644606</v>
      </c>
      <c r="S1243" s="93">
        <f>(1+H1243)^((5-Dashboard!$F$9)*3/12)</f>
        <v>1.1027928931247453</v>
      </c>
      <c r="T1243" s="93">
        <f t="shared" si="135"/>
        <v>1.3411639646597162</v>
      </c>
      <c r="U1243" s="93">
        <f t="shared" si="135"/>
        <v>1.6310594594104821</v>
      </c>
      <c r="V1243" s="93">
        <f t="shared" si="135"/>
        <v>1.9836164930120284</v>
      </c>
      <c r="W1243" s="93">
        <f t="shared" si="135"/>
        <v>2.4123794927571058</v>
      </c>
      <c r="X1243" s="93">
        <f t="shared" si="135"/>
        <v>2.9338205432231916</v>
      </c>
      <c r="Y1243" s="93">
        <f t="shared" si="134"/>
        <v>3.5679722057333305</v>
      </c>
      <c r="Z1243" s="93">
        <f t="shared" si="134"/>
        <v>4.3391971231135713</v>
      </c>
      <c r="AA1243" s="93">
        <f t="shared" si="134"/>
        <v>5.2771239761850151</v>
      </c>
      <c r="AB1243" s="93">
        <f t="shared" si="134"/>
        <v>6.4177857492780852</v>
      </c>
      <c r="AC1243" s="95">
        <f t="shared" si="134"/>
        <v>7.8050040343021934</v>
      </c>
      <c r="AE1243" s="96"/>
    </row>
    <row r="1244" spans="3:31" ht="24.75" customHeight="1" x14ac:dyDescent="0.25">
      <c r="C1244" s="91">
        <f>ABS(E1244-Dashboard!$F$13)</f>
        <v>5.2524635152193682</v>
      </c>
      <c r="D1244" s="92">
        <f t="shared" si="137"/>
        <v>0.21625216512644604</v>
      </c>
      <c r="E1244" s="93" cm="1">
        <f t="array" ref="E1244">SUM('DRE + DCF'!$S$41/TIR!S1244,'DRE + DCF'!$U$41:$AD$41/TIR!T1244:AC1244,TIR!F1244)</f>
        <v>42.367536484780629</v>
      </c>
      <c r="F1244" s="100">
        <f>'DRE + DCF'!$AE$38*'DRE + DCF'!$AE$39*(1+G1244)/(R1244-G1244)/AC1244</f>
        <v>19.494682149152641</v>
      </c>
      <c r="G1244" s="92">
        <f>R1244*(1-'DRE + DCF'!$AE$39)</f>
        <v>0.12975129907586763</v>
      </c>
      <c r="H1244" s="94">
        <f t="shared" si="133"/>
        <v>0.21625216512644604</v>
      </c>
      <c r="I1244" s="94">
        <f t="shared" si="136"/>
        <v>0.21625216512644604</v>
      </c>
      <c r="J1244" s="94">
        <f t="shared" si="136"/>
        <v>0.21625216512644604</v>
      </c>
      <c r="K1244" s="94">
        <f t="shared" si="136"/>
        <v>0.21625216512644604</v>
      </c>
      <c r="L1244" s="94">
        <f t="shared" si="136"/>
        <v>0.21625216512644604</v>
      </c>
      <c r="M1244" s="94">
        <f t="shared" si="136"/>
        <v>0.21625216512644604</v>
      </c>
      <c r="N1244" s="94">
        <f t="shared" si="136"/>
        <v>0.21625216512644604</v>
      </c>
      <c r="O1244" s="94">
        <f t="shared" si="136"/>
        <v>0.21625216512644604</v>
      </c>
      <c r="P1244" s="94">
        <f t="shared" si="136"/>
        <v>0.21625216512644604</v>
      </c>
      <c r="Q1244" s="94">
        <f t="shared" si="136"/>
        <v>0.21625216512644604</v>
      </c>
      <c r="R1244" s="94">
        <f t="shared" si="136"/>
        <v>0.21625216512644604</v>
      </c>
      <c r="S1244" s="93">
        <f>(1+H1244)^((5-Dashboard!$F$9)*3/12)</f>
        <v>1.1028382316216854</v>
      </c>
      <c r="T1244" s="93">
        <f t="shared" si="135"/>
        <v>1.3413293869940957</v>
      </c>
      <c r="U1244" s="93">
        <f t="shared" si="135"/>
        <v>1.6313947710792973</v>
      </c>
      <c r="V1244" s="93">
        <f t="shared" si="135"/>
        <v>1.984187422501158</v>
      </c>
      <c r="W1244" s="93">
        <f t="shared" si="135"/>
        <v>2.4132722486336955</v>
      </c>
      <c r="X1244" s="93">
        <f t="shared" si="135"/>
        <v>2.9351475974402992</v>
      </c>
      <c r="Y1244" s="93">
        <f t="shared" si="134"/>
        <v>3.5698796203524501</v>
      </c>
      <c r="Z1244" s="93">
        <f t="shared" si="134"/>
        <v>4.3418738174944425</v>
      </c>
      <c r="AA1244" s="93">
        <f t="shared" si="134"/>
        <v>5.2808134312334429</v>
      </c>
      <c r="AB1244" s="93">
        <f t="shared" si="134"/>
        <v>6.422800769366491</v>
      </c>
      <c r="AC1244" s="95">
        <f t="shared" si="134"/>
        <v>7.8117453419177973</v>
      </c>
      <c r="AE1244" s="96"/>
    </row>
    <row r="1245" spans="3:31" ht="24.75" customHeight="1" x14ac:dyDescent="0.25">
      <c r="C1245" s="91">
        <f>ABS(E1245-Dashboard!$F$13)</f>
        <v>5.2863029777351116</v>
      </c>
      <c r="D1245" s="92">
        <f t="shared" si="137"/>
        <v>0.21635216512644603</v>
      </c>
      <c r="E1245" s="93" cm="1">
        <f t="array" ref="E1245">SUM('DRE + DCF'!$S$41/TIR!S1245,'DRE + DCF'!$U$41:$AD$41/TIR!T1245:AC1245,TIR!F1245)</f>
        <v>42.333697022264886</v>
      </c>
      <c r="F1245" s="100">
        <f>'DRE + DCF'!$AE$38*'DRE + DCF'!$AE$39*(1+G1245)/(R1245-G1245)/AC1245</f>
        <v>19.469891314067308</v>
      </c>
      <c r="G1245" s="92">
        <f>R1245*(1-'DRE + DCF'!$AE$39)</f>
        <v>0.12981129907586761</v>
      </c>
      <c r="H1245" s="94">
        <f t="shared" si="133"/>
        <v>0.21635216512644603</v>
      </c>
      <c r="I1245" s="94">
        <f t="shared" si="136"/>
        <v>0.21635216512644603</v>
      </c>
      <c r="J1245" s="94">
        <f t="shared" si="136"/>
        <v>0.21635216512644603</v>
      </c>
      <c r="K1245" s="94">
        <f t="shared" si="136"/>
        <v>0.21635216512644603</v>
      </c>
      <c r="L1245" s="94">
        <f t="shared" si="136"/>
        <v>0.21635216512644603</v>
      </c>
      <c r="M1245" s="94">
        <f t="shared" si="136"/>
        <v>0.21635216512644603</v>
      </c>
      <c r="N1245" s="94">
        <f t="shared" si="136"/>
        <v>0.21635216512644603</v>
      </c>
      <c r="O1245" s="94">
        <f t="shared" si="136"/>
        <v>0.21635216512644603</v>
      </c>
      <c r="P1245" s="94">
        <f t="shared" si="136"/>
        <v>0.21635216512644603</v>
      </c>
      <c r="Q1245" s="94">
        <f t="shared" si="136"/>
        <v>0.21635216512644603</v>
      </c>
      <c r="R1245" s="94">
        <f t="shared" si="136"/>
        <v>0.21635216512644603</v>
      </c>
      <c r="S1245" s="93">
        <f>(1+H1245)^((5-Dashboard!$F$9)*3/12)</f>
        <v>1.1028835682548026</v>
      </c>
      <c r="T1245" s="93">
        <f t="shared" si="135"/>
        <v>1.3414948161291096</v>
      </c>
      <c r="U1245" s="93">
        <f t="shared" si="135"/>
        <v>1.6317301241045459</v>
      </c>
      <c r="V1245" s="93">
        <f t="shared" si="135"/>
        <v>1.9847584693566087</v>
      </c>
      <c r="W1245" s="93">
        <f t="shared" si="135"/>
        <v>2.4141652614549618</v>
      </c>
      <c r="X1245" s="93">
        <f t="shared" si="135"/>
        <v>2.9364751427437952</v>
      </c>
      <c r="Y1245" s="93">
        <f t="shared" si="134"/>
        <v>3.5717878977164048</v>
      </c>
      <c r="Z1245" s="93">
        <f t="shared" si="134"/>
        <v>4.3445519427597858</v>
      </c>
      <c r="AA1245" s="93">
        <f t="shared" si="134"/>
        <v>5.2845051620801726</v>
      </c>
      <c r="AB1245" s="93">
        <f t="shared" si="134"/>
        <v>6.4278192955180984</v>
      </c>
      <c r="AC1245" s="95">
        <f t="shared" si="134"/>
        <v>7.8184919171449856</v>
      </c>
      <c r="AE1245" s="96"/>
    </row>
    <row r="1246" spans="3:31" ht="24.75" customHeight="1" x14ac:dyDescent="0.25">
      <c r="C1246" s="91">
        <f>ABS(E1246-Dashboard!$F$13)</f>
        <v>5.3200996751946761</v>
      </c>
      <c r="D1246" s="92">
        <f t="shared" si="137"/>
        <v>0.21645216512644602</v>
      </c>
      <c r="E1246" s="93" cm="1">
        <f t="array" ref="E1246">SUM('DRE + DCF'!$S$41/TIR!S1246,'DRE + DCF'!$U$41:$AD$41/TIR!T1246:AC1246,TIR!F1246)</f>
        <v>42.299900324805321</v>
      </c>
      <c r="F1246" s="100">
        <f>'DRE + DCF'!$AE$38*'DRE + DCF'!$AE$39*(1+G1246)/(R1246-G1246)/AC1246</f>
        <v>19.445137484162796</v>
      </c>
      <c r="G1246" s="92">
        <f>R1246*(1-'DRE + DCF'!$AE$39)</f>
        <v>0.12987129907586761</v>
      </c>
      <c r="H1246" s="94">
        <f t="shared" si="133"/>
        <v>0.21645216512644602</v>
      </c>
      <c r="I1246" s="94">
        <f t="shared" si="136"/>
        <v>0.21645216512644602</v>
      </c>
      <c r="J1246" s="94">
        <f t="shared" si="136"/>
        <v>0.21645216512644602</v>
      </c>
      <c r="K1246" s="94">
        <f t="shared" si="136"/>
        <v>0.21645216512644602</v>
      </c>
      <c r="L1246" s="94">
        <f t="shared" si="136"/>
        <v>0.21645216512644602</v>
      </c>
      <c r="M1246" s="94">
        <f t="shared" si="136"/>
        <v>0.21645216512644602</v>
      </c>
      <c r="N1246" s="94">
        <f t="shared" si="136"/>
        <v>0.21645216512644602</v>
      </c>
      <c r="O1246" s="94">
        <f t="shared" si="136"/>
        <v>0.21645216512644602</v>
      </c>
      <c r="P1246" s="94">
        <f t="shared" si="136"/>
        <v>0.21645216512644602</v>
      </c>
      <c r="Q1246" s="94">
        <f t="shared" si="136"/>
        <v>0.21645216512644602</v>
      </c>
      <c r="R1246" s="94">
        <f t="shared" si="136"/>
        <v>0.21645216512644602</v>
      </c>
      <c r="S1246" s="93">
        <f>(1+H1246)^((5-Dashboard!$F$9)*3/12)</f>
        <v>1.1029289030243272</v>
      </c>
      <c r="T1246" s="93">
        <f t="shared" si="135"/>
        <v>1.3416602520644787</v>
      </c>
      <c r="U1246" s="93">
        <f t="shared" si="135"/>
        <v>1.6320655184879282</v>
      </c>
      <c r="V1246" s="93">
        <f t="shared" si="135"/>
        <v>1.9853296335928559</v>
      </c>
      <c r="W1246" s="93">
        <f t="shared" si="135"/>
        <v>2.4150585312737229</v>
      </c>
      <c r="X1246" s="93">
        <f t="shared" si="135"/>
        <v>2.937803179275015</v>
      </c>
      <c r="Y1246" s="93">
        <f t="shared" si="134"/>
        <v>3.5736970381444486</v>
      </c>
      <c r="Z1246" s="93">
        <f t="shared" si="134"/>
        <v>4.3472314995567816</v>
      </c>
      <c r="AA1246" s="93">
        <f t="shared" si="134"/>
        <v>5.2881991699417332</v>
      </c>
      <c r="AB1246" s="93">
        <f t="shared" si="134"/>
        <v>6.4328413298954956</v>
      </c>
      <c r="AC1246" s="95">
        <f t="shared" si="134"/>
        <v>7.8252437636662613</v>
      </c>
      <c r="AE1246" s="96"/>
    </row>
    <row r="1247" spans="3:31" ht="24.75" customHeight="1" x14ac:dyDescent="0.25">
      <c r="C1247" s="91">
        <f>ABS(E1247-Dashboard!$F$13)</f>
        <v>5.3538536772380851</v>
      </c>
      <c r="D1247" s="92">
        <f t="shared" si="137"/>
        <v>0.21655216512644601</v>
      </c>
      <c r="E1247" s="93" cm="1">
        <f t="array" ref="E1247">SUM('DRE + DCF'!$S$41/TIR!S1247,'DRE + DCF'!$U$41:$AD$41/TIR!T1247:AC1247,TIR!F1247)</f>
        <v>42.266146322761912</v>
      </c>
      <c r="F1247" s="100">
        <f>'DRE + DCF'!$AE$38*'DRE + DCF'!$AE$39*(1+G1247)/(R1247-G1247)/AC1247</f>
        <v>19.42042059439585</v>
      </c>
      <c r="G1247" s="92">
        <f>R1247*(1-'DRE + DCF'!$AE$39)</f>
        <v>0.12993129907586759</v>
      </c>
      <c r="H1247" s="94">
        <f t="shared" si="133"/>
        <v>0.21655216512644601</v>
      </c>
      <c r="I1247" s="94">
        <f t="shared" si="136"/>
        <v>0.21655216512644601</v>
      </c>
      <c r="J1247" s="94">
        <f t="shared" si="136"/>
        <v>0.21655216512644601</v>
      </c>
      <c r="K1247" s="94">
        <f t="shared" si="136"/>
        <v>0.21655216512644601</v>
      </c>
      <c r="L1247" s="94">
        <f t="shared" si="136"/>
        <v>0.21655216512644601</v>
      </c>
      <c r="M1247" s="94">
        <f t="shared" si="136"/>
        <v>0.21655216512644601</v>
      </c>
      <c r="N1247" s="94">
        <f t="shared" si="136"/>
        <v>0.21655216512644601</v>
      </c>
      <c r="O1247" s="94">
        <f t="shared" si="136"/>
        <v>0.21655216512644601</v>
      </c>
      <c r="P1247" s="94">
        <f t="shared" si="136"/>
        <v>0.21655216512644601</v>
      </c>
      <c r="Q1247" s="94">
        <f t="shared" si="136"/>
        <v>0.21655216512644601</v>
      </c>
      <c r="R1247" s="94">
        <f t="shared" si="136"/>
        <v>0.21655216512644601</v>
      </c>
      <c r="S1247" s="93">
        <f>(1+H1247)^((5-Dashboard!$F$9)*3/12)</f>
        <v>1.102974235930489</v>
      </c>
      <c r="T1247" s="93">
        <f t="shared" si="135"/>
        <v>1.3418256947999239</v>
      </c>
      <c r="U1247" s="93">
        <f t="shared" si="135"/>
        <v>1.6324009542311451</v>
      </c>
      <c r="V1247" s="93">
        <f t="shared" si="135"/>
        <v>1.9859009152243758</v>
      </c>
      <c r="W1247" s="93">
        <f t="shared" si="135"/>
        <v>2.4159520581428051</v>
      </c>
      <c r="X1247" s="93">
        <f t="shared" si="135"/>
        <v>2.9391317071753229</v>
      </c>
      <c r="Y1247" s="93">
        <f t="shared" si="134"/>
        <v>3.5756070419559265</v>
      </c>
      <c r="Z1247" s="93">
        <f t="shared" si="134"/>
        <v>4.3499124885328495</v>
      </c>
      <c r="AA1247" s="93">
        <f t="shared" si="134"/>
        <v>5.2918954560352045</v>
      </c>
      <c r="AB1247" s="93">
        <f t="shared" si="134"/>
        <v>6.4378668746624292</v>
      </c>
      <c r="AC1247" s="95">
        <f t="shared" si="134"/>
        <v>7.832000885166404</v>
      </c>
      <c r="AE1247" s="96"/>
    </row>
    <row r="1248" spans="3:31" ht="24.75" customHeight="1" x14ac:dyDescent="0.25">
      <c r="C1248" s="91">
        <f>ABS(E1248-Dashboard!$F$13)</f>
        <v>5.3875650533662807</v>
      </c>
      <c r="D1248" s="92">
        <f t="shared" si="137"/>
        <v>0.216652165126446</v>
      </c>
      <c r="E1248" s="93" cm="1">
        <f t="array" ref="E1248">SUM('DRE + DCF'!$S$41/TIR!S1248,'DRE + DCF'!$U$41:$AD$41/TIR!T1248:AC1248,TIR!F1248)</f>
        <v>42.232434946633717</v>
      </c>
      <c r="F1248" s="100">
        <f>'DRE + DCF'!$AE$38*'DRE + DCF'!$AE$39*(1+G1248)/(R1248-G1248)/AC1248</f>
        <v>19.395740579858</v>
      </c>
      <c r="G1248" s="92">
        <f>R1248*(1-'DRE + DCF'!$AE$39)</f>
        <v>0.12999129907586759</v>
      </c>
      <c r="H1248" s="94">
        <f t="shared" si="133"/>
        <v>0.216652165126446</v>
      </c>
      <c r="I1248" s="94">
        <f t="shared" si="136"/>
        <v>0.216652165126446</v>
      </c>
      <c r="J1248" s="94">
        <f t="shared" si="136"/>
        <v>0.216652165126446</v>
      </c>
      <c r="K1248" s="94">
        <f t="shared" si="136"/>
        <v>0.216652165126446</v>
      </c>
      <c r="L1248" s="94">
        <f t="shared" si="136"/>
        <v>0.216652165126446</v>
      </c>
      <c r="M1248" s="94">
        <f t="shared" si="136"/>
        <v>0.216652165126446</v>
      </c>
      <c r="N1248" s="94">
        <f t="shared" si="136"/>
        <v>0.216652165126446</v>
      </c>
      <c r="O1248" s="94">
        <f t="shared" si="136"/>
        <v>0.216652165126446</v>
      </c>
      <c r="P1248" s="94">
        <f t="shared" si="136"/>
        <v>0.216652165126446</v>
      </c>
      <c r="Q1248" s="94">
        <f t="shared" si="136"/>
        <v>0.216652165126446</v>
      </c>
      <c r="R1248" s="94">
        <f t="shared" si="136"/>
        <v>0.216652165126446</v>
      </c>
      <c r="S1248" s="93">
        <f>(1+H1248)^((5-Dashboard!$F$9)*3/12)</f>
        <v>1.1030195669735174</v>
      </c>
      <c r="T1248" s="93">
        <f t="shared" si="135"/>
        <v>1.3419911443351649</v>
      </c>
      <c r="U1248" s="93">
        <f t="shared" si="135"/>
        <v>1.6327364313358952</v>
      </c>
      <c r="V1248" s="93">
        <f t="shared" si="135"/>
        <v>1.9864723142656435</v>
      </c>
      <c r="W1248" s="93">
        <f t="shared" si="135"/>
        <v>2.4168458421150367</v>
      </c>
      <c r="X1248" s="93">
        <f t="shared" si="135"/>
        <v>2.940460726586108</v>
      </c>
      <c r="Y1248" s="93">
        <f t="shared" si="134"/>
        <v>3.5775179094702705</v>
      </c>
      <c r="Z1248" s="93">
        <f t="shared" si="134"/>
        <v>4.3525949103356414</v>
      </c>
      <c r="AA1248" s="93">
        <f t="shared" si="134"/>
        <v>5.2955940215782071</v>
      </c>
      <c r="AB1248" s="93">
        <f t="shared" si="134"/>
        <v>6.4428959319837888</v>
      </c>
      <c r="AC1248" s="95">
        <f t="shared" si="134"/>
        <v>7.8387632853324476</v>
      </c>
      <c r="AE1248" s="96"/>
    </row>
    <row r="1249" spans="3:31" ht="24.75" customHeight="1" x14ac:dyDescent="0.25">
      <c r="C1249" s="91">
        <f>ABS(E1249-Dashboard!$F$13)</f>
        <v>5.42123387294167</v>
      </c>
      <c r="D1249" s="92">
        <f t="shared" si="137"/>
        <v>0.21675216512644599</v>
      </c>
      <c r="E1249" s="93" cm="1">
        <f t="array" ref="E1249">SUM('DRE + DCF'!$S$41/TIR!S1249,'DRE + DCF'!$U$41:$AD$41/TIR!T1249:AC1249,TIR!F1249)</f>
        <v>42.198766127058327</v>
      </c>
      <c r="F1249" s="100">
        <f>'DRE + DCF'!$AE$38*'DRE + DCF'!$AE$39*(1+G1249)/(R1249-G1249)/AC1249</f>
        <v>19.371097375775083</v>
      </c>
      <c r="G1249" s="92">
        <f>R1249*(1-'DRE + DCF'!$AE$39)</f>
        <v>0.1300512990758676</v>
      </c>
      <c r="H1249" s="94">
        <f t="shared" si="133"/>
        <v>0.21675216512644599</v>
      </c>
      <c r="I1249" s="94">
        <f t="shared" si="136"/>
        <v>0.21675216512644599</v>
      </c>
      <c r="J1249" s="94">
        <f t="shared" si="136"/>
        <v>0.21675216512644599</v>
      </c>
      <c r="K1249" s="94">
        <f t="shared" si="136"/>
        <v>0.21675216512644599</v>
      </c>
      <c r="L1249" s="94">
        <f t="shared" ref="I1249:R1274" si="138">$D1249</f>
        <v>0.21675216512644599</v>
      </c>
      <c r="M1249" s="94">
        <f t="shared" si="138"/>
        <v>0.21675216512644599</v>
      </c>
      <c r="N1249" s="94">
        <f t="shared" si="138"/>
        <v>0.21675216512644599</v>
      </c>
      <c r="O1249" s="94">
        <f t="shared" si="138"/>
        <v>0.21675216512644599</v>
      </c>
      <c r="P1249" s="94">
        <f t="shared" si="138"/>
        <v>0.21675216512644599</v>
      </c>
      <c r="Q1249" s="94">
        <f t="shared" si="138"/>
        <v>0.21675216512644599</v>
      </c>
      <c r="R1249" s="94">
        <f t="shared" si="138"/>
        <v>0.21675216512644599</v>
      </c>
      <c r="S1249" s="93">
        <f>(1+H1249)^((5-Dashboard!$F$9)*3/12)</f>
        <v>1.1030648961536424</v>
      </c>
      <c r="T1249" s="93">
        <f t="shared" si="135"/>
        <v>1.3421566006699226</v>
      </c>
      <c r="U1249" s="93">
        <f t="shared" si="135"/>
        <v>1.633071949803879</v>
      </c>
      <c r="V1249" s="93">
        <f t="shared" si="135"/>
        <v>1.9870438307311364</v>
      </c>
      <c r="W1249" s="93">
        <f t="shared" si="135"/>
        <v>2.4177398832432573</v>
      </c>
      <c r="X1249" s="93">
        <f t="shared" si="135"/>
        <v>2.9417902376487937</v>
      </c>
      <c r="Y1249" s="93">
        <f t="shared" si="134"/>
        <v>3.5794296410070117</v>
      </c>
      <c r="Z1249" s="93">
        <f t="shared" si="134"/>
        <v>4.3552787656130585</v>
      </c>
      <c r="AA1249" s="93">
        <f t="shared" si="134"/>
        <v>5.299294867788924</v>
      </c>
      <c r="AB1249" s="93">
        <f t="shared" si="134"/>
        <v>6.4479285040256364</v>
      </c>
      <c r="AC1249" s="95">
        <f t="shared" si="134"/>
        <v>7.8455309678537182</v>
      </c>
      <c r="AE1249" s="96"/>
    </row>
    <row r="1250" spans="3:31" ht="24.75" customHeight="1" x14ac:dyDescent="0.25">
      <c r="C1250" s="91">
        <f>ABS(E1250-Dashboard!$F$13)</f>
        <v>5.4548602051882895</v>
      </c>
      <c r="D1250" s="92">
        <f t="shared" si="137"/>
        <v>0.21685216512644598</v>
      </c>
      <c r="E1250" s="93" cm="1">
        <f t="array" ref="E1250">SUM('DRE + DCF'!$S$41/TIR!S1250,'DRE + DCF'!$U$41:$AD$41/TIR!T1250:AC1250,TIR!F1250)</f>
        <v>42.165139794811708</v>
      </c>
      <c r="F1250" s="100">
        <f>'DRE + DCF'!$AE$38*'DRE + DCF'!$AE$39*(1+G1250)/(R1250-G1250)/AC1250</f>
        <v>19.346490917507015</v>
      </c>
      <c r="G1250" s="92">
        <f>R1250*(1-'DRE + DCF'!$AE$39)</f>
        <v>0.13011129907586758</v>
      </c>
      <c r="H1250" s="94">
        <f t="shared" si="133"/>
        <v>0.21685216512644598</v>
      </c>
      <c r="I1250" s="94">
        <f t="shared" si="138"/>
        <v>0.21685216512644598</v>
      </c>
      <c r="J1250" s="94">
        <f t="shared" si="138"/>
        <v>0.21685216512644598</v>
      </c>
      <c r="K1250" s="94">
        <f t="shared" si="138"/>
        <v>0.21685216512644598</v>
      </c>
      <c r="L1250" s="94">
        <f t="shared" si="138"/>
        <v>0.21685216512644598</v>
      </c>
      <c r="M1250" s="94">
        <f t="shared" si="138"/>
        <v>0.21685216512644598</v>
      </c>
      <c r="N1250" s="94">
        <f t="shared" si="138"/>
        <v>0.21685216512644598</v>
      </c>
      <c r="O1250" s="94">
        <f t="shared" si="138"/>
        <v>0.21685216512644598</v>
      </c>
      <c r="P1250" s="94">
        <f t="shared" si="138"/>
        <v>0.21685216512644598</v>
      </c>
      <c r="Q1250" s="94">
        <f t="shared" si="138"/>
        <v>0.21685216512644598</v>
      </c>
      <c r="R1250" s="94">
        <f t="shared" si="138"/>
        <v>0.21685216512644598</v>
      </c>
      <c r="S1250" s="93">
        <f>(1+H1250)^((5-Dashboard!$F$9)*3/12)</f>
        <v>1.1031102234710934</v>
      </c>
      <c r="T1250" s="93">
        <f t="shared" si="135"/>
        <v>1.3423220638039177</v>
      </c>
      <c r="U1250" s="93">
        <f t="shared" si="135"/>
        <v>1.6334075096367966</v>
      </c>
      <c r="V1250" s="93">
        <f t="shared" si="135"/>
        <v>1.9876154646353319</v>
      </c>
      <c r="W1250" s="93">
        <f t="shared" si="135"/>
        <v>2.4186341815803103</v>
      </c>
      <c r="X1250" s="93">
        <f t="shared" si="135"/>
        <v>2.9431202405048302</v>
      </c>
      <c r="Y1250" s="93">
        <f t="shared" si="134"/>
        <v>3.581342236885769</v>
      </c>
      <c r="Z1250" s="93">
        <f t="shared" si="134"/>
        <v>4.3579640550132366</v>
      </c>
      <c r="AA1250" s="93">
        <f t="shared" si="134"/>
        <v>5.3029979958860824</v>
      </c>
      <c r="AB1250" s="93">
        <f t="shared" si="134"/>
        <v>6.4529645929551824</v>
      </c>
      <c r="AC1250" s="95">
        <f t="shared" si="134"/>
        <v>7.8523039364218086</v>
      </c>
      <c r="AE1250" s="96"/>
    </row>
    <row r="1251" spans="3:31" ht="24.75" customHeight="1" x14ac:dyDescent="0.25">
      <c r="C1251" s="91">
        <f>ABS(E1251-Dashboard!$F$13)</f>
        <v>5.4884441191922164</v>
      </c>
      <c r="D1251" s="92">
        <f t="shared" si="137"/>
        <v>0.21695216512644597</v>
      </c>
      <c r="E1251" s="93" cm="1">
        <f t="array" ref="E1251">SUM('DRE + DCF'!$S$41/TIR!S1251,'DRE + DCF'!$U$41:$AD$41/TIR!T1251:AC1251,TIR!F1251)</f>
        <v>42.131555880807781</v>
      </c>
      <c r="F1251" s="100">
        <f>'DRE + DCF'!$AE$38*'DRE + DCF'!$AE$39*(1+G1251)/(R1251-G1251)/AC1251</f>
        <v>19.321921140547438</v>
      </c>
      <c r="G1251" s="92">
        <f>R1251*(1-'DRE + DCF'!$AE$39)</f>
        <v>0.13017129907586758</v>
      </c>
      <c r="H1251" s="94">
        <f t="shared" si="133"/>
        <v>0.21695216512644597</v>
      </c>
      <c r="I1251" s="94">
        <f t="shared" si="138"/>
        <v>0.21695216512644597</v>
      </c>
      <c r="J1251" s="94">
        <f t="shared" si="138"/>
        <v>0.21695216512644597</v>
      </c>
      <c r="K1251" s="94">
        <f t="shared" si="138"/>
        <v>0.21695216512644597</v>
      </c>
      <c r="L1251" s="94">
        <f t="shared" si="138"/>
        <v>0.21695216512644597</v>
      </c>
      <c r="M1251" s="94">
        <f t="shared" si="138"/>
        <v>0.21695216512644597</v>
      </c>
      <c r="N1251" s="94">
        <f t="shared" si="138"/>
        <v>0.21695216512644597</v>
      </c>
      <c r="O1251" s="94">
        <f t="shared" si="138"/>
        <v>0.21695216512644597</v>
      </c>
      <c r="P1251" s="94">
        <f t="shared" si="138"/>
        <v>0.21695216512644597</v>
      </c>
      <c r="Q1251" s="94">
        <f t="shared" si="138"/>
        <v>0.21695216512644597</v>
      </c>
      <c r="R1251" s="94">
        <f t="shared" si="138"/>
        <v>0.21695216512644597</v>
      </c>
      <c r="S1251" s="93">
        <f>(1+H1251)^((5-Dashboard!$F$9)*3/12)</f>
        <v>1.1031555489261005</v>
      </c>
      <c r="T1251" s="93">
        <f t="shared" si="135"/>
        <v>1.3424875337368709</v>
      </c>
      <c r="U1251" s="93">
        <f t="shared" si="135"/>
        <v>1.6337431108363476</v>
      </c>
      <c r="V1251" s="93">
        <f t="shared" si="135"/>
        <v>1.9881872159927083</v>
      </c>
      <c r="W1251" s="93">
        <f t="shared" si="135"/>
        <v>2.4195287371790473</v>
      </c>
      <c r="X1251" s="93">
        <f t="shared" si="135"/>
        <v>2.944450735295697</v>
      </c>
      <c r="Y1251" s="93">
        <f t="shared" si="134"/>
        <v>3.5832556974262539</v>
      </c>
      <c r="Z1251" s="93">
        <f t="shared" si="134"/>
        <v>4.360650779184553</v>
      </c>
      <c r="AA1251" s="93">
        <f t="shared" si="134"/>
        <v>5.3067034070889649</v>
      </c>
      <c r="AB1251" s="93">
        <f t="shared" si="134"/>
        <v>6.4580042009408034</v>
      </c>
      <c r="AC1251" s="95">
        <f t="shared" si="134"/>
        <v>7.8590821947305942</v>
      </c>
      <c r="AE1251" s="96"/>
    </row>
    <row r="1252" spans="3:31" ht="24.75" customHeight="1" x14ac:dyDescent="0.25">
      <c r="C1252" s="91">
        <f>ABS(E1252-Dashboard!$F$13)</f>
        <v>5.5219856839018675</v>
      </c>
      <c r="D1252" s="92">
        <f t="shared" si="137"/>
        <v>0.21705216512644596</v>
      </c>
      <c r="E1252" s="93" cm="1">
        <f t="array" ref="E1252">SUM('DRE + DCF'!$S$41/TIR!S1252,'DRE + DCF'!$U$41:$AD$41/TIR!T1252:AC1252,TIR!F1252)</f>
        <v>42.09801431609813</v>
      </c>
      <c r="F1252" s="100">
        <f>'DRE + DCF'!$AE$38*'DRE + DCF'!$AE$39*(1+G1252)/(R1252-G1252)/AC1252</f>
        <v>19.297387980523396</v>
      </c>
      <c r="G1252" s="92">
        <f>R1252*(1-'DRE + DCF'!$AE$39)</f>
        <v>0.13023129907586756</v>
      </c>
      <c r="H1252" s="94">
        <f t="shared" si="133"/>
        <v>0.21705216512644596</v>
      </c>
      <c r="I1252" s="94">
        <f t="shared" si="138"/>
        <v>0.21705216512644596</v>
      </c>
      <c r="J1252" s="94">
        <f t="shared" si="138"/>
        <v>0.21705216512644596</v>
      </c>
      <c r="K1252" s="94">
        <f t="shared" si="138"/>
        <v>0.21705216512644596</v>
      </c>
      <c r="L1252" s="94">
        <f t="shared" si="138"/>
        <v>0.21705216512644596</v>
      </c>
      <c r="M1252" s="94">
        <f t="shared" si="138"/>
        <v>0.21705216512644596</v>
      </c>
      <c r="N1252" s="94">
        <f t="shared" si="138"/>
        <v>0.21705216512644596</v>
      </c>
      <c r="O1252" s="94">
        <f t="shared" si="138"/>
        <v>0.21705216512644596</v>
      </c>
      <c r="P1252" s="94">
        <f t="shared" si="138"/>
        <v>0.21705216512644596</v>
      </c>
      <c r="Q1252" s="94">
        <f t="shared" si="138"/>
        <v>0.21705216512644596</v>
      </c>
      <c r="R1252" s="94">
        <f t="shared" si="138"/>
        <v>0.21705216512644596</v>
      </c>
      <c r="S1252" s="93">
        <f>(1+H1252)^((5-Dashboard!$F$9)*3/12)</f>
        <v>1.1032008725188927</v>
      </c>
      <c r="T1252" s="93">
        <f t="shared" si="135"/>
        <v>1.3426530104685026</v>
      </c>
      <c r="U1252" s="93">
        <f t="shared" si="135"/>
        <v>1.6340787534042316</v>
      </c>
      <c r="V1252" s="93">
        <f t="shared" si="135"/>
        <v>1.9887590848177437</v>
      </c>
      <c r="W1252" s="93">
        <f t="shared" si="135"/>
        <v>2.4204235500923241</v>
      </c>
      <c r="X1252" s="93">
        <f t="shared" si="135"/>
        <v>2.9457817221629017</v>
      </c>
      <c r="Y1252" s="93">
        <f t="shared" si="134"/>
        <v>3.5851700229482697</v>
      </c>
      <c r="Z1252" s="93">
        <f t="shared" si="134"/>
        <v>4.3633389387756214</v>
      </c>
      <c r="AA1252" s="93">
        <f t="shared" si="134"/>
        <v>5.3104111026173983</v>
      </c>
      <c r="AB1252" s="93">
        <f t="shared" si="134"/>
        <v>6.4630473301520217</v>
      </c>
      <c r="AC1252" s="95">
        <f t="shared" si="134"/>
        <v>7.8658657464762136</v>
      </c>
      <c r="AE1252" s="96"/>
    </row>
    <row r="1253" spans="3:31" ht="24.75" customHeight="1" x14ac:dyDescent="0.25">
      <c r="C1253" s="91">
        <f>ABS(E1253-Dashboard!$F$13)</f>
        <v>5.5554849681283187</v>
      </c>
      <c r="D1253" s="92">
        <f t="shared" si="137"/>
        <v>0.21715216512644595</v>
      </c>
      <c r="E1253" s="93" cm="1">
        <f t="array" ref="E1253">SUM('DRE + DCF'!$S$41/TIR!S1253,'DRE + DCF'!$U$41:$AD$41/TIR!T1253:AC1253,TIR!F1253)</f>
        <v>42.064515031871679</v>
      </c>
      <c r="F1253" s="100">
        <f>'DRE + DCF'!$AE$38*'DRE + DCF'!$AE$39*(1+G1253)/(R1253-G1253)/AC1253</f>
        <v>19.272891373195016</v>
      </c>
      <c r="G1253" s="92">
        <f>R1253*(1-'DRE + DCF'!$AE$39)</f>
        <v>0.13029129907586756</v>
      </c>
      <c r="H1253" s="94">
        <f t="shared" si="133"/>
        <v>0.21715216512644595</v>
      </c>
      <c r="I1253" s="94">
        <f t="shared" si="138"/>
        <v>0.21715216512644595</v>
      </c>
      <c r="J1253" s="94">
        <f t="shared" si="138"/>
        <v>0.21715216512644595</v>
      </c>
      <c r="K1253" s="94">
        <f t="shared" si="138"/>
        <v>0.21715216512644595</v>
      </c>
      <c r="L1253" s="94">
        <f t="shared" si="138"/>
        <v>0.21715216512644595</v>
      </c>
      <c r="M1253" s="94">
        <f t="shared" si="138"/>
        <v>0.21715216512644595</v>
      </c>
      <c r="N1253" s="94">
        <f t="shared" si="138"/>
        <v>0.21715216512644595</v>
      </c>
      <c r="O1253" s="94">
        <f t="shared" si="138"/>
        <v>0.21715216512644595</v>
      </c>
      <c r="P1253" s="94">
        <f t="shared" si="138"/>
        <v>0.21715216512644595</v>
      </c>
      <c r="Q1253" s="94">
        <f t="shared" si="138"/>
        <v>0.21715216512644595</v>
      </c>
      <c r="R1253" s="94">
        <f t="shared" si="138"/>
        <v>0.21715216512644595</v>
      </c>
      <c r="S1253" s="93">
        <f>(1+H1253)^((5-Dashboard!$F$9)*3/12)</f>
        <v>1.1032461942496996</v>
      </c>
      <c r="T1253" s="93">
        <f t="shared" si="135"/>
        <v>1.3428184939985333</v>
      </c>
      <c r="U1253" s="93">
        <f t="shared" si="135"/>
        <v>1.6344144373421481</v>
      </c>
      <c r="V1253" s="93">
        <f t="shared" si="135"/>
        <v>1.9893310711249172</v>
      </c>
      <c r="W1253" s="93">
        <f t="shared" si="135"/>
        <v>2.4213186203730048</v>
      </c>
      <c r="X1253" s="93">
        <f t="shared" si="135"/>
        <v>2.9471132012479817</v>
      </c>
      <c r="Y1253" s="93">
        <f t="shared" si="134"/>
        <v>3.587085213771712</v>
      </c>
      <c r="Z1253" s="93">
        <f t="shared" si="134"/>
        <v>4.3660285344352987</v>
      </c>
      <c r="AA1253" s="93">
        <f t="shared" si="134"/>
        <v>5.3141210836917674</v>
      </c>
      <c r="AB1253" s="93">
        <f t="shared" si="134"/>
        <v>6.4680939827595294</v>
      </c>
      <c r="AC1253" s="95">
        <f t="shared" si="134"/>
        <v>7.8726545953570977</v>
      </c>
      <c r="AE1253" s="96"/>
    </row>
    <row r="1254" spans="3:31" ht="24.75" customHeight="1" x14ac:dyDescent="0.25">
      <c r="C1254" s="91">
        <f>ABS(E1254-Dashboard!$F$13)</f>
        <v>5.5889420405456818</v>
      </c>
      <c r="D1254" s="92">
        <f t="shared" si="137"/>
        <v>0.21725216512644593</v>
      </c>
      <c r="E1254" s="93" cm="1">
        <f t="array" ref="E1254">SUM('DRE + DCF'!$S$41/TIR!S1254,'DRE + DCF'!$U$41:$AD$41/TIR!T1254:AC1254,TIR!F1254)</f>
        <v>42.031057959454316</v>
      </c>
      <c r="F1254" s="100">
        <f>'DRE + DCF'!$AE$38*'DRE + DCF'!$AE$39*(1+G1254)/(R1254-G1254)/AC1254</f>
        <v>19.248431254455166</v>
      </c>
      <c r="G1254" s="92">
        <f>R1254*(1-'DRE + DCF'!$AE$39)</f>
        <v>0.13035129907586757</v>
      </c>
      <c r="H1254" s="94">
        <f t="shared" si="133"/>
        <v>0.21725216512644593</v>
      </c>
      <c r="I1254" s="94">
        <f t="shared" si="138"/>
        <v>0.21725216512644593</v>
      </c>
      <c r="J1254" s="94">
        <f t="shared" si="138"/>
        <v>0.21725216512644593</v>
      </c>
      <c r="K1254" s="94">
        <f t="shared" si="138"/>
        <v>0.21725216512644593</v>
      </c>
      <c r="L1254" s="94">
        <f t="shared" si="138"/>
        <v>0.21725216512644593</v>
      </c>
      <c r="M1254" s="94">
        <f t="shared" si="138"/>
        <v>0.21725216512644593</v>
      </c>
      <c r="N1254" s="94">
        <f t="shared" si="138"/>
        <v>0.21725216512644593</v>
      </c>
      <c r="O1254" s="94">
        <f t="shared" si="138"/>
        <v>0.21725216512644593</v>
      </c>
      <c r="P1254" s="94">
        <f t="shared" si="138"/>
        <v>0.21725216512644593</v>
      </c>
      <c r="Q1254" s="94">
        <f t="shared" si="138"/>
        <v>0.21725216512644593</v>
      </c>
      <c r="R1254" s="94">
        <f t="shared" si="138"/>
        <v>0.21725216512644593</v>
      </c>
      <c r="S1254" s="93">
        <f>(1+H1254)^((5-Dashboard!$F$9)*3/12)</f>
        <v>1.1032915141187509</v>
      </c>
      <c r="T1254" s="93">
        <f t="shared" si="135"/>
        <v>1.3429839843266842</v>
      </c>
      <c r="U1254" s="93">
        <f t="shared" si="135"/>
        <v>1.6347501626517971</v>
      </c>
      <c r="V1254" s="93">
        <f t="shared" si="135"/>
        <v>1.9899031749287095</v>
      </c>
      <c r="W1254" s="93">
        <f t="shared" si="135"/>
        <v>2.4222139480739604</v>
      </c>
      <c r="X1254" s="93">
        <f t="shared" si="135"/>
        <v>2.9484451726925047</v>
      </c>
      <c r="Y1254" s="93">
        <f t="shared" si="134"/>
        <v>3.5890012702165688</v>
      </c>
      <c r="Z1254" s="93">
        <f t="shared" si="134"/>
        <v>4.3687195668126826</v>
      </c>
      <c r="AA1254" s="93">
        <f t="shared" si="134"/>
        <v>5.3178333515330065</v>
      </c>
      <c r="AB1254" s="93">
        <f t="shared" si="134"/>
        <v>6.4731441609351759</v>
      </c>
      <c r="AC1254" s="95">
        <f t="shared" si="134"/>
        <v>7.8794487450739537</v>
      </c>
      <c r="AE1254" s="96"/>
    </row>
    <row r="1255" spans="3:31" ht="24.75" customHeight="1" x14ac:dyDescent="0.25">
      <c r="C1255" s="91">
        <f>ABS(E1255-Dashboard!$F$13)</f>
        <v>5.6223569696913955</v>
      </c>
      <c r="D1255" s="92">
        <f t="shared" si="137"/>
        <v>0.21735216512644592</v>
      </c>
      <c r="E1255" s="93" cm="1">
        <f t="array" ref="E1255">SUM('DRE + DCF'!$S$41/TIR!S1255,'DRE + DCF'!$U$41:$AD$41/TIR!T1255:AC1255,TIR!F1255)</f>
        <v>41.997643030308602</v>
      </c>
      <c r="F1255" s="100">
        <f>'DRE + DCF'!$AE$38*'DRE + DCF'!$AE$39*(1+G1255)/(R1255-G1255)/AC1255</f>
        <v>19.224007560329152</v>
      </c>
      <c r="G1255" s="92">
        <f>R1255*(1-'DRE + DCF'!$AE$39)</f>
        <v>0.13041129907586754</v>
      </c>
      <c r="H1255" s="94">
        <f t="shared" si="133"/>
        <v>0.21735216512644592</v>
      </c>
      <c r="I1255" s="94">
        <f t="shared" si="138"/>
        <v>0.21735216512644592</v>
      </c>
      <c r="J1255" s="94">
        <f t="shared" si="138"/>
        <v>0.21735216512644592</v>
      </c>
      <c r="K1255" s="94">
        <f t="shared" si="138"/>
        <v>0.21735216512644592</v>
      </c>
      <c r="L1255" s="94">
        <f t="shared" si="138"/>
        <v>0.21735216512644592</v>
      </c>
      <c r="M1255" s="94">
        <f t="shared" si="138"/>
        <v>0.21735216512644592</v>
      </c>
      <c r="N1255" s="94">
        <f t="shared" si="138"/>
        <v>0.21735216512644592</v>
      </c>
      <c r="O1255" s="94">
        <f t="shared" si="138"/>
        <v>0.21735216512644592</v>
      </c>
      <c r="P1255" s="94">
        <f t="shared" si="138"/>
        <v>0.21735216512644592</v>
      </c>
      <c r="Q1255" s="94">
        <f t="shared" si="138"/>
        <v>0.21735216512644592</v>
      </c>
      <c r="R1255" s="94">
        <f t="shared" si="138"/>
        <v>0.21735216512644592</v>
      </c>
      <c r="S1255" s="93">
        <f>(1+H1255)^((5-Dashboard!$F$9)*3/12)</f>
        <v>1.1033368321262758</v>
      </c>
      <c r="T1255" s="93">
        <f t="shared" si="135"/>
        <v>1.3431494814526757</v>
      </c>
      <c r="U1255" s="93">
        <f t="shared" si="135"/>
        <v>1.6350859293348776</v>
      </c>
      <c r="V1255" s="93">
        <f t="shared" si="135"/>
        <v>1.9904753962436001</v>
      </c>
      <c r="W1255" s="93">
        <f t="shared" si="135"/>
        <v>2.4231095332480668</v>
      </c>
      <c r="X1255" s="93">
        <f t="shared" si="135"/>
        <v>2.9497776366380655</v>
      </c>
      <c r="Y1255" s="93">
        <f t="shared" si="134"/>
        <v>3.5909181926029192</v>
      </c>
      <c r="Z1255" s="93">
        <f t="shared" si="134"/>
        <v>4.371412036557107</v>
      </c>
      <c r="AA1255" s="93">
        <f t="shared" si="134"/>
        <v>5.3215479073626</v>
      </c>
      <c r="AB1255" s="93">
        <f t="shared" si="134"/>
        <v>6.4781978668519677</v>
      </c>
      <c r="AC1255" s="95">
        <f t="shared" si="134"/>
        <v>7.8862481993297662</v>
      </c>
      <c r="AE1255" s="96"/>
    </row>
    <row r="1256" spans="3:31" ht="24.75" customHeight="1" x14ac:dyDescent="0.25">
      <c r="C1256" s="91">
        <f>ABS(E1256-Dashboard!$F$13)</f>
        <v>5.6557298239665457</v>
      </c>
      <c r="D1256" s="92">
        <f t="shared" si="137"/>
        <v>0.21745216512644591</v>
      </c>
      <c r="E1256" s="93" cm="1">
        <f t="array" ref="E1256">SUM('DRE + DCF'!$S$41/TIR!S1256,'DRE + DCF'!$U$41:$AD$41/TIR!T1256:AC1256,TIR!F1256)</f>
        <v>41.964270176033452</v>
      </c>
      <c r="F1256" s="100">
        <f>'DRE + DCF'!$AE$38*'DRE + DCF'!$AE$39*(1+G1256)/(R1256-G1256)/AC1256</f>
        <v>19.199620226974389</v>
      </c>
      <c r="G1256" s="92">
        <f>R1256*(1-'DRE + DCF'!$AE$39)</f>
        <v>0.13047129907586755</v>
      </c>
      <c r="H1256" s="94">
        <f t="shared" si="133"/>
        <v>0.21745216512644591</v>
      </c>
      <c r="I1256" s="94">
        <f t="shared" si="138"/>
        <v>0.21745216512644591</v>
      </c>
      <c r="J1256" s="94">
        <f t="shared" si="138"/>
        <v>0.21745216512644591</v>
      </c>
      <c r="K1256" s="94">
        <f t="shared" si="138"/>
        <v>0.21745216512644591</v>
      </c>
      <c r="L1256" s="94">
        <f t="shared" si="138"/>
        <v>0.21745216512644591</v>
      </c>
      <c r="M1256" s="94">
        <f t="shared" si="138"/>
        <v>0.21745216512644591</v>
      </c>
      <c r="N1256" s="94">
        <f t="shared" si="138"/>
        <v>0.21745216512644591</v>
      </c>
      <c r="O1256" s="94">
        <f t="shared" si="138"/>
        <v>0.21745216512644591</v>
      </c>
      <c r="P1256" s="94">
        <f t="shared" si="138"/>
        <v>0.21745216512644591</v>
      </c>
      <c r="Q1256" s="94">
        <f t="shared" si="138"/>
        <v>0.21745216512644591</v>
      </c>
      <c r="R1256" s="94">
        <f t="shared" si="138"/>
        <v>0.21745216512644591</v>
      </c>
      <c r="S1256" s="93">
        <f>(1+H1256)^((5-Dashboard!$F$9)*3/12)</f>
        <v>1.1033821482725039</v>
      </c>
      <c r="T1256" s="93">
        <f t="shared" si="135"/>
        <v>1.343314985376229</v>
      </c>
      <c r="U1256" s="93">
        <f t="shared" si="135"/>
        <v>1.6354217373930899</v>
      </c>
      <c r="V1256" s="93">
        <f t="shared" si="135"/>
        <v>1.991047735084071</v>
      </c>
      <c r="W1256" s="93">
        <f t="shared" si="135"/>
        <v>2.4240053759482083</v>
      </c>
      <c r="X1256" s="93">
        <f t="shared" si="135"/>
        <v>2.9511105932262907</v>
      </c>
      <c r="Y1256" s="93">
        <f t="shared" si="134"/>
        <v>3.5928359812509374</v>
      </c>
      <c r="Z1256" s="93">
        <f t="shared" si="134"/>
        <v>4.3741059443181527</v>
      </c>
      <c r="AA1256" s="93">
        <f t="shared" si="134"/>
        <v>5.3252647524025916</v>
      </c>
      <c r="AB1256" s="93">
        <f t="shared" si="134"/>
        <v>6.4832551026840815</v>
      </c>
      <c r="AC1256" s="95">
        <f t="shared" si="134"/>
        <v>7.8930529618298131</v>
      </c>
      <c r="AE1256" s="96"/>
    </row>
    <row r="1257" spans="3:31" ht="24.75" customHeight="1" x14ac:dyDescent="0.25">
      <c r="C1257" s="91">
        <f>ABS(E1257-Dashboard!$F$13)</f>
        <v>5.6890606716361489</v>
      </c>
      <c r="D1257" s="92">
        <f t="shared" si="137"/>
        <v>0.2175521651264459</v>
      </c>
      <c r="E1257" s="93" cm="1">
        <f t="array" ref="E1257">SUM('DRE + DCF'!$S$41/TIR!S1257,'DRE + DCF'!$U$41:$AD$41/TIR!T1257:AC1257,TIR!F1257)</f>
        <v>41.930939328363849</v>
      </c>
      <c r="F1257" s="100">
        <f>'DRE + DCF'!$AE$38*'DRE + DCF'!$AE$39*(1+G1257)/(R1257-G1257)/AC1257</f>
        <v>19.175269190680105</v>
      </c>
      <c r="G1257" s="92">
        <f>R1257*(1-'DRE + DCF'!$AE$39)</f>
        <v>0.13053129907586752</v>
      </c>
      <c r="H1257" s="94">
        <f t="shared" si="133"/>
        <v>0.2175521651264459</v>
      </c>
      <c r="I1257" s="94">
        <f t="shared" si="138"/>
        <v>0.2175521651264459</v>
      </c>
      <c r="J1257" s="94">
        <f t="shared" si="138"/>
        <v>0.2175521651264459</v>
      </c>
      <c r="K1257" s="94">
        <f t="shared" si="138"/>
        <v>0.2175521651264459</v>
      </c>
      <c r="L1257" s="94">
        <f t="shared" si="138"/>
        <v>0.2175521651264459</v>
      </c>
      <c r="M1257" s="94">
        <f t="shared" si="138"/>
        <v>0.2175521651264459</v>
      </c>
      <c r="N1257" s="94">
        <f t="shared" si="138"/>
        <v>0.2175521651264459</v>
      </c>
      <c r="O1257" s="94">
        <f t="shared" si="138"/>
        <v>0.2175521651264459</v>
      </c>
      <c r="P1257" s="94">
        <f t="shared" si="138"/>
        <v>0.2175521651264459</v>
      </c>
      <c r="Q1257" s="94">
        <f t="shared" si="138"/>
        <v>0.2175521651264459</v>
      </c>
      <c r="R1257" s="94">
        <f t="shared" si="138"/>
        <v>0.2175521651264459</v>
      </c>
      <c r="S1257" s="93">
        <f>(1+H1257)^((5-Dashboard!$F$9)*3/12)</f>
        <v>1.1034274625576643</v>
      </c>
      <c r="T1257" s="93">
        <f t="shared" si="135"/>
        <v>1.3434804960970643</v>
      </c>
      <c r="U1257" s="93">
        <f t="shared" si="135"/>
        <v>1.6357575868281322</v>
      </c>
      <c r="V1257" s="93">
        <f t="shared" si="135"/>
        <v>1.9916201914646026</v>
      </c>
      <c r="W1257" s="93">
        <f t="shared" si="135"/>
        <v>2.4249014762272734</v>
      </c>
      <c r="X1257" s="93">
        <f t="shared" si="135"/>
        <v>2.9524440425988314</v>
      </c>
      <c r="Y1257" s="93">
        <f t="shared" si="134"/>
        <v>3.5947546364808836</v>
      </c>
      <c r="Z1257" s="93">
        <f t="shared" si="134"/>
        <v>4.3768012907456297</v>
      </c>
      <c r="AA1257" s="93">
        <f t="shared" si="134"/>
        <v>5.3289838878755642</v>
      </c>
      <c r="AB1257" s="93">
        <f t="shared" si="134"/>
        <v>6.4883158706068382</v>
      </c>
      <c r="AC1257" s="95">
        <f t="shared" si="134"/>
        <v>7.8998630362816362</v>
      </c>
      <c r="AE1257" s="96"/>
    </row>
    <row r="1258" spans="3:31" ht="24.75" customHeight="1" x14ac:dyDescent="0.25">
      <c r="C1258" s="91">
        <f>ABS(E1258-Dashboard!$F$13)</f>
        <v>5.722349580829615</v>
      </c>
      <c r="D1258" s="92">
        <f t="shared" si="137"/>
        <v>0.21765216512644589</v>
      </c>
      <c r="E1258" s="93" cm="1">
        <f t="array" ref="E1258">SUM('DRE + DCF'!$S$41/TIR!S1258,'DRE + DCF'!$U$41:$AD$41/TIR!T1258:AC1258,TIR!F1258)</f>
        <v>41.897650419170382</v>
      </c>
      <c r="F1258" s="100">
        <f>'DRE + DCF'!$AE$38*'DRE + DCF'!$AE$39*(1+G1258)/(R1258-G1258)/AC1258</f>
        <v>19.150954387866975</v>
      </c>
      <c r="G1258" s="92">
        <f>R1258*(1-'DRE + DCF'!$AE$39)</f>
        <v>0.13059129907586753</v>
      </c>
      <c r="H1258" s="94">
        <f t="shared" si="133"/>
        <v>0.21765216512644589</v>
      </c>
      <c r="I1258" s="94">
        <f t="shared" si="138"/>
        <v>0.21765216512644589</v>
      </c>
      <c r="J1258" s="94">
        <f t="shared" si="138"/>
        <v>0.21765216512644589</v>
      </c>
      <c r="K1258" s="94">
        <f t="shared" si="138"/>
        <v>0.21765216512644589</v>
      </c>
      <c r="L1258" s="94">
        <f t="shared" si="138"/>
        <v>0.21765216512644589</v>
      </c>
      <c r="M1258" s="94">
        <f t="shared" si="138"/>
        <v>0.21765216512644589</v>
      </c>
      <c r="N1258" s="94">
        <f t="shared" si="138"/>
        <v>0.21765216512644589</v>
      </c>
      <c r="O1258" s="94">
        <f t="shared" si="138"/>
        <v>0.21765216512644589</v>
      </c>
      <c r="P1258" s="94">
        <f t="shared" si="138"/>
        <v>0.21765216512644589</v>
      </c>
      <c r="Q1258" s="94">
        <f t="shared" si="138"/>
        <v>0.21765216512644589</v>
      </c>
      <c r="R1258" s="94">
        <f t="shared" si="138"/>
        <v>0.21765216512644589</v>
      </c>
      <c r="S1258" s="93">
        <f>(1+H1258)^((5-Dashboard!$F$9)*3/12)</f>
        <v>1.1034727749819866</v>
      </c>
      <c r="T1258" s="93">
        <f t="shared" si="135"/>
        <v>1.3436460136149033</v>
      </c>
      <c r="U1258" s="93">
        <f t="shared" si="135"/>
        <v>1.6360934776417049</v>
      </c>
      <c r="V1258" s="93">
        <f t="shared" si="135"/>
        <v>1.9921927653996783</v>
      </c>
      <c r="W1258" s="93">
        <f t="shared" si="135"/>
        <v>2.4257978341381596</v>
      </c>
      <c r="X1258" s="93">
        <f t="shared" si="135"/>
        <v>2.9537779848973731</v>
      </c>
      <c r="Y1258" s="93">
        <f t="shared" si="134"/>
        <v>3.5966741586131166</v>
      </c>
      <c r="Z1258" s="93">
        <f t="shared" si="134"/>
        <v>4.3794980764895994</v>
      </c>
      <c r="AA1258" s="93">
        <f t="shared" si="134"/>
        <v>5.3327053150046657</v>
      </c>
      <c r="AB1258" s="93">
        <f t="shared" si="134"/>
        <v>6.4933801727967362</v>
      </c>
      <c r="AC1258" s="95">
        <f t="shared" si="134"/>
        <v>7.9066784263950805</v>
      </c>
      <c r="AE1258" s="96"/>
    </row>
    <row r="1259" spans="3:31" ht="24.75" customHeight="1" x14ac:dyDescent="0.25">
      <c r="C1259" s="91">
        <f>ABS(E1259-Dashboard!$F$13)</f>
        <v>5.7555966195408885</v>
      </c>
      <c r="D1259" s="92">
        <f t="shared" si="137"/>
        <v>0.21775216512644588</v>
      </c>
      <c r="E1259" s="93" cm="1">
        <f t="array" ref="E1259">SUM('DRE + DCF'!$S$41/TIR!S1259,'DRE + DCF'!$U$41:$AD$41/TIR!T1259:AC1259,TIR!F1259)</f>
        <v>41.864403380459109</v>
      </c>
      <c r="F1259" s="100">
        <f>'DRE + DCF'!$AE$38*'DRE + DCF'!$AE$39*(1+G1259)/(R1259-G1259)/AC1259</f>
        <v>19.126675755086858</v>
      </c>
      <c r="G1259" s="92">
        <f>R1259*(1-'DRE + DCF'!$AE$39)</f>
        <v>0.13065129907586753</v>
      </c>
      <c r="H1259" s="94">
        <f t="shared" si="133"/>
        <v>0.21775216512644588</v>
      </c>
      <c r="I1259" s="94">
        <f t="shared" si="138"/>
        <v>0.21775216512644588</v>
      </c>
      <c r="J1259" s="94">
        <f t="shared" si="138"/>
        <v>0.21775216512644588</v>
      </c>
      <c r="K1259" s="94">
        <f t="shared" si="138"/>
        <v>0.21775216512644588</v>
      </c>
      <c r="L1259" s="94">
        <f t="shared" si="138"/>
        <v>0.21775216512644588</v>
      </c>
      <c r="M1259" s="94">
        <f t="shared" si="138"/>
        <v>0.21775216512644588</v>
      </c>
      <c r="N1259" s="94">
        <f t="shared" si="138"/>
        <v>0.21775216512644588</v>
      </c>
      <c r="O1259" s="94">
        <f t="shared" si="138"/>
        <v>0.21775216512644588</v>
      </c>
      <c r="P1259" s="94">
        <f t="shared" si="138"/>
        <v>0.21775216512644588</v>
      </c>
      <c r="Q1259" s="94">
        <f t="shared" si="138"/>
        <v>0.21775216512644588</v>
      </c>
      <c r="R1259" s="94">
        <f t="shared" si="138"/>
        <v>0.21775216512644588</v>
      </c>
      <c r="S1259" s="93">
        <f>(1+H1259)^((5-Dashboard!$F$9)*3/12)</f>
        <v>1.1035180855456994</v>
      </c>
      <c r="T1259" s="93">
        <f t="shared" si="135"/>
        <v>1.3438115379294659</v>
      </c>
      <c r="U1259" s="93">
        <f t="shared" si="135"/>
        <v>1.6364294098355061</v>
      </c>
      <c r="V1259" s="93">
        <f t="shared" si="135"/>
        <v>1.9927654569037794</v>
      </c>
      <c r="W1259" s="93">
        <f t="shared" si="135"/>
        <v>2.4266944497337684</v>
      </c>
      <c r="X1259" s="93">
        <f t="shared" si="135"/>
        <v>2.9551124202636254</v>
      </c>
      <c r="Y1259" s="93">
        <f t="shared" si="134"/>
        <v>3.5985945479680814</v>
      </c>
      <c r="Z1259" s="93">
        <f t="shared" si="134"/>
        <v>4.3821963022003549</v>
      </c>
      <c r="AA1259" s="93">
        <f t="shared" si="134"/>
        <v>5.3364290350135866</v>
      </c>
      <c r="AB1259" s="93">
        <f t="shared" si="134"/>
        <v>6.4984480114314245</v>
      </c>
      <c r="AC1259" s="95">
        <f t="shared" si="134"/>
        <v>7.9134991358822635</v>
      </c>
      <c r="AE1259" s="96"/>
    </row>
    <row r="1260" spans="3:31" ht="24.75" customHeight="1" x14ac:dyDescent="0.25">
      <c r="C1260" s="91">
        <f>ABS(E1260-Dashboard!$F$13)</f>
        <v>5.7888018556289538</v>
      </c>
      <c r="D1260" s="92">
        <f t="shared" si="137"/>
        <v>0.21785216512644587</v>
      </c>
      <c r="E1260" s="93" cm="1">
        <f t="array" ref="E1260">SUM('DRE + DCF'!$S$41/TIR!S1260,'DRE + DCF'!$U$41:$AD$41/TIR!T1260:AC1260,TIR!F1260)</f>
        <v>41.831198144371044</v>
      </c>
      <c r="F1260" s="100">
        <f>'DRE + DCF'!$AE$38*'DRE + DCF'!$AE$39*(1+G1260)/(R1260-G1260)/AC1260</f>
        <v>19.102433229022395</v>
      </c>
      <c r="G1260" s="92">
        <f>R1260*(1-'DRE + DCF'!$AE$39)</f>
        <v>0.13071129907586751</v>
      </c>
      <c r="H1260" s="94">
        <f t="shared" si="133"/>
        <v>0.21785216512644587</v>
      </c>
      <c r="I1260" s="94">
        <f t="shared" si="138"/>
        <v>0.21785216512644587</v>
      </c>
      <c r="J1260" s="94">
        <f t="shared" si="138"/>
        <v>0.21785216512644587</v>
      </c>
      <c r="K1260" s="94">
        <f t="shared" si="138"/>
        <v>0.21785216512644587</v>
      </c>
      <c r="L1260" s="94">
        <f t="shared" si="138"/>
        <v>0.21785216512644587</v>
      </c>
      <c r="M1260" s="94">
        <f t="shared" si="138"/>
        <v>0.21785216512644587</v>
      </c>
      <c r="N1260" s="94">
        <f t="shared" si="138"/>
        <v>0.21785216512644587</v>
      </c>
      <c r="O1260" s="94">
        <f t="shared" si="138"/>
        <v>0.21785216512644587</v>
      </c>
      <c r="P1260" s="94">
        <f t="shared" si="138"/>
        <v>0.21785216512644587</v>
      </c>
      <c r="Q1260" s="94">
        <f t="shared" si="138"/>
        <v>0.21785216512644587</v>
      </c>
      <c r="R1260" s="94">
        <f t="shared" si="138"/>
        <v>0.21785216512644587</v>
      </c>
      <c r="S1260" s="93">
        <f>(1+H1260)^((5-Dashboard!$F$9)*3/12)</f>
        <v>1.1035633942490326</v>
      </c>
      <c r="T1260" s="93">
        <f t="shared" si="135"/>
        <v>1.3439770690404738</v>
      </c>
      <c r="U1260" s="93">
        <f t="shared" si="135"/>
        <v>1.6367653834112357</v>
      </c>
      <c r="V1260" s="93">
        <f t="shared" si="135"/>
        <v>1.9933382659913905</v>
      </c>
      <c r="W1260" s="93">
        <f t="shared" si="135"/>
        <v>2.4275913230670101</v>
      </c>
      <c r="X1260" s="93">
        <f t="shared" si="135"/>
        <v>2.9564473488393315</v>
      </c>
      <c r="Y1260" s="93">
        <f t="shared" si="134"/>
        <v>3.6005158048663204</v>
      </c>
      <c r="Z1260" s="93">
        <f t="shared" si="134"/>
        <v>4.3848959685284354</v>
      </c>
      <c r="AA1260" s="93">
        <f t="shared" si="134"/>
        <v>5.3401550491265786</v>
      </c>
      <c r="AB1260" s="93">
        <f t="shared" si="134"/>
        <v>6.5035193886897256</v>
      </c>
      <c r="AC1260" s="95">
        <f t="shared" si="134"/>
        <v>7.9203251684576017</v>
      </c>
      <c r="AE1260" s="96"/>
    </row>
    <row r="1261" spans="3:31" ht="24.75" customHeight="1" x14ac:dyDescent="0.25">
      <c r="C1261" s="91">
        <f>ABS(E1261-Dashboard!$F$13)</f>
        <v>5.8219653568179623</v>
      </c>
      <c r="D1261" s="92">
        <f t="shared" si="137"/>
        <v>0.21795216512644586</v>
      </c>
      <c r="E1261" s="93" cm="1">
        <f t="array" ref="E1261">SUM('DRE + DCF'!$S$41/TIR!S1261,'DRE + DCF'!$U$41:$AD$41/TIR!T1261:AC1261,TIR!F1261)</f>
        <v>41.798034643182035</v>
      </c>
      <c r="F1261" s="100">
        <f>'DRE + DCF'!$AE$38*'DRE + DCF'!$AE$39*(1+G1261)/(R1261-G1261)/AC1261</f>
        <v>19.07822674648682</v>
      </c>
      <c r="G1261" s="92">
        <f>R1261*(1-'DRE + DCF'!$AE$39)</f>
        <v>0.13077129907586751</v>
      </c>
      <c r="H1261" s="94">
        <f t="shared" si="133"/>
        <v>0.21795216512644586</v>
      </c>
      <c r="I1261" s="94">
        <f t="shared" si="138"/>
        <v>0.21795216512644586</v>
      </c>
      <c r="J1261" s="94">
        <f t="shared" si="138"/>
        <v>0.21795216512644586</v>
      </c>
      <c r="K1261" s="94">
        <f t="shared" si="138"/>
        <v>0.21795216512644586</v>
      </c>
      <c r="L1261" s="94">
        <f t="shared" si="138"/>
        <v>0.21795216512644586</v>
      </c>
      <c r="M1261" s="94">
        <f t="shared" si="138"/>
        <v>0.21795216512644586</v>
      </c>
      <c r="N1261" s="94">
        <f t="shared" si="138"/>
        <v>0.21795216512644586</v>
      </c>
      <c r="O1261" s="94">
        <f t="shared" si="138"/>
        <v>0.21795216512644586</v>
      </c>
      <c r="P1261" s="94">
        <f t="shared" si="138"/>
        <v>0.21795216512644586</v>
      </c>
      <c r="Q1261" s="94">
        <f t="shared" si="138"/>
        <v>0.21795216512644586</v>
      </c>
      <c r="R1261" s="94">
        <f t="shared" si="138"/>
        <v>0.21795216512644586</v>
      </c>
      <c r="S1261" s="93">
        <f>(1+H1261)^((5-Dashboard!$F$9)*3/12)</f>
        <v>1.1036087010922149</v>
      </c>
      <c r="T1261" s="93">
        <f t="shared" si="135"/>
        <v>1.3441426069476476</v>
      </c>
      <c r="U1261" s="93">
        <f t="shared" si="135"/>
        <v>1.6371013983705927</v>
      </c>
      <c r="V1261" s="93">
        <f t="shared" si="135"/>
        <v>1.9939111926769952</v>
      </c>
      <c r="W1261" s="93">
        <f t="shared" si="135"/>
        <v>2.4284884541908003</v>
      </c>
      <c r="X1261" s="93">
        <f t="shared" si="135"/>
        <v>2.9577827707662605</v>
      </c>
      <c r="Y1261" s="93">
        <f t="shared" si="134"/>
        <v>3.602437929628465</v>
      </c>
      <c r="Z1261" s="93">
        <f t="shared" si="134"/>
        <v>4.3875970761246199</v>
      </c>
      <c r="AA1261" s="93">
        <f t="shared" si="134"/>
        <v>5.3438833585684433</v>
      </c>
      <c r="AB1261" s="93">
        <f t="shared" si="134"/>
        <v>6.5085943067516183</v>
      </c>
      <c r="AC1261" s="95">
        <f t="shared" si="134"/>
        <v>7.9271565278377922</v>
      </c>
      <c r="AE1261" s="96"/>
    </row>
    <row r="1262" spans="3:31" ht="24.75" customHeight="1" x14ac:dyDescent="0.25">
      <c r="C1262" s="91">
        <f>ABS(E1262-Dashboard!$F$13)</f>
        <v>5.8550871906977591</v>
      </c>
      <c r="D1262" s="92">
        <f t="shared" si="137"/>
        <v>0.21805216512644585</v>
      </c>
      <c r="E1262" s="93" cm="1">
        <f t="array" ref="E1262">SUM('DRE + DCF'!$S$41/TIR!S1262,'DRE + DCF'!$U$41:$AD$41/TIR!T1262:AC1262,TIR!F1262)</f>
        <v>41.764912809302238</v>
      </c>
      <c r="F1262" s="100">
        <f>'DRE + DCF'!$AE$38*'DRE + DCF'!$AE$39*(1+G1262)/(R1262-G1262)/AC1262</f>
        <v>19.05405624442351</v>
      </c>
      <c r="G1262" s="92">
        <f>R1262*(1-'DRE + DCF'!$AE$39)</f>
        <v>0.13083129907586749</v>
      </c>
      <c r="H1262" s="94">
        <f t="shared" si="133"/>
        <v>0.21805216512644585</v>
      </c>
      <c r="I1262" s="94">
        <f t="shared" si="138"/>
        <v>0.21805216512644585</v>
      </c>
      <c r="J1262" s="94">
        <f t="shared" si="138"/>
        <v>0.21805216512644585</v>
      </c>
      <c r="K1262" s="94">
        <f t="shared" si="138"/>
        <v>0.21805216512644585</v>
      </c>
      <c r="L1262" s="94">
        <f t="shared" si="138"/>
        <v>0.21805216512644585</v>
      </c>
      <c r="M1262" s="94">
        <f t="shared" si="138"/>
        <v>0.21805216512644585</v>
      </c>
      <c r="N1262" s="94">
        <f t="shared" si="138"/>
        <v>0.21805216512644585</v>
      </c>
      <c r="O1262" s="94">
        <f t="shared" si="138"/>
        <v>0.21805216512644585</v>
      </c>
      <c r="P1262" s="94">
        <f t="shared" si="138"/>
        <v>0.21805216512644585</v>
      </c>
      <c r="Q1262" s="94">
        <f t="shared" si="138"/>
        <v>0.21805216512644585</v>
      </c>
      <c r="R1262" s="94">
        <f t="shared" si="138"/>
        <v>0.21805216512644585</v>
      </c>
      <c r="S1262" s="93">
        <f>(1+H1262)^((5-Dashboard!$F$9)*3/12)</f>
        <v>1.1036540060754756</v>
      </c>
      <c r="T1262" s="93">
        <f t="shared" si="135"/>
        <v>1.3443081516507085</v>
      </c>
      <c r="U1262" s="93">
        <f t="shared" si="135"/>
        <v>1.6374374547152759</v>
      </c>
      <c r="V1262" s="93">
        <f t="shared" si="135"/>
        <v>1.9944842369750784</v>
      </c>
      <c r="W1262" s="93">
        <f t="shared" si="135"/>
        <v>2.4293858431580615</v>
      </c>
      <c r="X1262" s="93">
        <f t="shared" si="135"/>
        <v>2.9591186861862129</v>
      </c>
      <c r="Y1262" s="93">
        <f t="shared" ref="Y1262:AC1312" si="139">(X1262)*(1+N1262)</f>
        <v>3.60436092257524</v>
      </c>
      <c r="Z1262" s="93">
        <f t="shared" si="139"/>
        <v>4.3902996256399245</v>
      </c>
      <c r="AA1262" s="93">
        <f t="shared" si="139"/>
        <v>5.347613964564534</v>
      </c>
      <c r="AB1262" s="93">
        <f t="shared" si="139"/>
        <v>6.5136727677982469</v>
      </c>
      <c r="AC1262" s="95">
        <f t="shared" si="139"/>
        <v>7.9339932177418229</v>
      </c>
      <c r="AE1262" s="96"/>
    </row>
    <row r="1263" spans="3:31" ht="24.75" customHeight="1" x14ac:dyDescent="0.25">
      <c r="C1263" s="91">
        <f>ABS(E1263-Dashboard!$F$13)</f>
        <v>5.8881674247240099</v>
      </c>
      <c r="D1263" s="92">
        <f t="shared" si="137"/>
        <v>0.21815216512644584</v>
      </c>
      <c r="E1263" s="93" cm="1">
        <f t="array" ref="E1263">SUM('DRE + DCF'!$S$41/TIR!S1263,'DRE + DCF'!$U$41:$AD$41/TIR!T1263:AC1263,TIR!F1263)</f>
        <v>41.731832575275988</v>
      </c>
      <c r="F1263" s="100">
        <f>'DRE + DCF'!$AE$38*'DRE + DCF'!$AE$39*(1+G1263)/(R1263-G1263)/AC1263</f>
        <v>19.029921659905764</v>
      </c>
      <c r="G1263" s="92">
        <f>R1263*(1-'DRE + DCF'!$AE$39)</f>
        <v>0.1308912990758675</v>
      </c>
      <c r="H1263" s="94">
        <f t="shared" si="133"/>
        <v>0.21815216512644584</v>
      </c>
      <c r="I1263" s="94">
        <f t="shared" si="138"/>
        <v>0.21815216512644584</v>
      </c>
      <c r="J1263" s="94">
        <f t="shared" si="138"/>
        <v>0.21815216512644584</v>
      </c>
      <c r="K1263" s="94">
        <f t="shared" si="138"/>
        <v>0.21815216512644584</v>
      </c>
      <c r="L1263" s="94">
        <f t="shared" si="138"/>
        <v>0.21815216512644584</v>
      </c>
      <c r="M1263" s="94">
        <f t="shared" si="138"/>
        <v>0.21815216512644584</v>
      </c>
      <c r="N1263" s="94">
        <f t="shared" si="138"/>
        <v>0.21815216512644584</v>
      </c>
      <c r="O1263" s="94">
        <f t="shared" si="138"/>
        <v>0.21815216512644584</v>
      </c>
      <c r="P1263" s="94">
        <f t="shared" si="138"/>
        <v>0.21815216512644584</v>
      </c>
      <c r="Q1263" s="94">
        <f t="shared" si="138"/>
        <v>0.21815216512644584</v>
      </c>
      <c r="R1263" s="94">
        <f t="shared" si="138"/>
        <v>0.21815216512644584</v>
      </c>
      <c r="S1263" s="93">
        <f>(1+H1263)^((5-Dashboard!$F$9)*3/12)</f>
        <v>1.1036993091990435</v>
      </c>
      <c r="T1263" s="93">
        <f t="shared" ref="T1263:X1313" si="140">(S1263)*(1+I1263)</f>
        <v>1.3444737031493772</v>
      </c>
      <c r="U1263" s="93">
        <f t="shared" si="140"/>
        <v>1.6377735524469841</v>
      </c>
      <c r="V1263" s="93">
        <f t="shared" si="140"/>
        <v>1.9950573989001241</v>
      </c>
      <c r="W1263" s="93">
        <f t="shared" si="140"/>
        <v>2.4302834900217212</v>
      </c>
      <c r="X1263" s="93">
        <f t="shared" si="140"/>
        <v>2.9604550952410147</v>
      </c>
      <c r="Y1263" s="93">
        <f t="shared" si="139"/>
        <v>3.6062847840274603</v>
      </c>
      <c r="Z1263" s="93">
        <f t="shared" si="139"/>
        <v>4.3930036177256078</v>
      </c>
      <c r="AA1263" s="93">
        <f t="shared" si="139"/>
        <v>5.3513468683407579</v>
      </c>
      <c r="AB1263" s="93">
        <f t="shared" si="139"/>
        <v>6.5187547740119189</v>
      </c>
      <c r="AC1263" s="95">
        <f t="shared" si="139"/>
        <v>7.9408352418909738</v>
      </c>
      <c r="AE1263" s="96"/>
    </row>
    <row r="1264" spans="3:31" ht="24.75" customHeight="1" x14ac:dyDescent="0.25">
      <c r="C1264" s="91">
        <f>ABS(E1264-Dashboard!$F$13)</f>
        <v>5.9212061262186566</v>
      </c>
      <c r="D1264" s="92">
        <f t="shared" si="137"/>
        <v>0.21825216512644582</v>
      </c>
      <c r="E1264" s="93" cm="1">
        <f t="array" ref="E1264">SUM('DRE + DCF'!$S$41/TIR!S1264,'DRE + DCF'!$U$41:$AD$41/TIR!T1264:AC1264,TIR!F1264)</f>
        <v>41.698793873781341</v>
      </c>
      <c r="F1264" s="100">
        <f>'DRE + DCF'!$AE$38*'DRE + DCF'!$AE$39*(1+G1264)/(R1264-G1264)/AC1264</f>
        <v>19.005822930136457</v>
      </c>
      <c r="G1264" s="92">
        <f>R1264*(1-'DRE + DCF'!$AE$39)</f>
        <v>0.1309512990758675</v>
      </c>
      <c r="H1264" s="94">
        <f t="shared" si="133"/>
        <v>0.21825216512644582</v>
      </c>
      <c r="I1264" s="94">
        <f t="shared" si="138"/>
        <v>0.21825216512644582</v>
      </c>
      <c r="J1264" s="94">
        <f t="shared" si="138"/>
        <v>0.21825216512644582</v>
      </c>
      <c r="K1264" s="94">
        <f t="shared" si="138"/>
        <v>0.21825216512644582</v>
      </c>
      <c r="L1264" s="94">
        <f t="shared" si="138"/>
        <v>0.21825216512644582</v>
      </c>
      <c r="M1264" s="94">
        <f t="shared" si="138"/>
        <v>0.21825216512644582</v>
      </c>
      <c r="N1264" s="94">
        <f t="shared" si="138"/>
        <v>0.21825216512644582</v>
      </c>
      <c r="O1264" s="94">
        <f t="shared" si="138"/>
        <v>0.21825216512644582</v>
      </c>
      <c r="P1264" s="94">
        <f t="shared" si="138"/>
        <v>0.21825216512644582</v>
      </c>
      <c r="Q1264" s="94">
        <f t="shared" si="138"/>
        <v>0.21825216512644582</v>
      </c>
      <c r="R1264" s="94">
        <f t="shared" si="138"/>
        <v>0.21825216512644582</v>
      </c>
      <c r="S1264" s="93">
        <f>(1+H1264)^((5-Dashboard!$F$9)*3/12)</f>
        <v>1.1037446104631476</v>
      </c>
      <c r="T1264" s="93">
        <f t="shared" si="140"/>
        <v>1.3446392614433751</v>
      </c>
      <c r="U1264" s="93">
        <f t="shared" si="140"/>
        <v>1.6381096915674167</v>
      </c>
      <c r="V1264" s="93">
        <f t="shared" si="140"/>
        <v>1.9956306784666196</v>
      </c>
      <c r="W1264" s="93">
        <f t="shared" si="140"/>
        <v>2.431181394834717</v>
      </c>
      <c r="X1264" s="93">
        <f t="shared" si="140"/>
        <v>2.9617919980725262</v>
      </c>
      <c r="Y1264" s="93">
        <f t="shared" si="139"/>
        <v>3.6082095143060369</v>
      </c>
      <c r="Z1264" s="93">
        <f t="shared" si="139"/>
        <v>4.3957090530331708</v>
      </c>
      <c r="AA1264" s="93">
        <f t="shared" si="139"/>
        <v>5.3550820711235785</v>
      </c>
      <c r="AB1264" s="93">
        <f t="shared" si="139"/>
        <v>6.523840327576111</v>
      </c>
      <c r="AC1264" s="95">
        <f t="shared" si="139"/>
        <v>7.9476826040088184</v>
      </c>
      <c r="AE1264" s="96"/>
    </row>
    <row r="1265" spans="3:31" ht="24.75" customHeight="1" x14ac:dyDescent="0.25">
      <c r="C1265" s="91">
        <f>ABS(E1265-Dashboard!$F$13)</f>
        <v>5.9542033623701727</v>
      </c>
      <c r="D1265" s="92">
        <f t="shared" si="137"/>
        <v>0.21835216512644581</v>
      </c>
      <c r="E1265" s="93" cm="1">
        <f t="array" ref="E1265">SUM('DRE + DCF'!$S$41/TIR!S1265,'DRE + DCF'!$U$41:$AD$41/TIR!T1265:AC1265,TIR!F1265)</f>
        <v>41.665796637629825</v>
      </c>
      <c r="F1265" s="100">
        <f>'DRE + DCF'!$AE$38*'DRE + DCF'!$AE$39*(1+G1265)/(R1265-G1265)/AC1265</f>
        <v>18.981759992447699</v>
      </c>
      <c r="G1265" s="92">
        <f>R1265*(1-'DRE + DCF'!$AE$39)</f>
        <v>0.13101129907586748</v>
      </c>
      <c r="H1265" s="94">
        <f t="shared" si="133"/>
        <v>0.21835216512644581</v>
      </c>
      <c r="I1265" s="94">
        <f t="shared" si="138"/>
        <v>0.21835216512644581</v>
      </c>
      <c r="J1265" s="94">
        <f t="shared" si="138"/>
        <v>0.21835216512644581</v>
      </c>
      <c r="K1265" s="94">
        <f t="shared" si="138"/>
        <v>0.21835216512644581</v>
      </c>
      <c r="L1265" s="94">
        <f t="shared" si="138"/>
        <v>0.21835216512644581</v>
      </c>
      <c r="M1265" s="94">
        <f t="shared" si="138"/>
        <v>0.21835216512644581</v>
      </c>
      <c r="N1265" s="94">
        <f t="shared" si="138"/>
        <v>0.21835216512644581</v>
      </c>
      <c r="O1265" s="94">
        <f t="shared" si="138"/>
        <v>0.21835216512644581</v>
      </c>
      <c r="P1265" s="94">
        <f t="shared" si="138"/>
        <v>0.21835216512644581</v>
      </c>
      <c r="Q1265" s="94">
        <f t="shared" si="138"/>
        <v>0.21835216512644581</v>
      </c>
      <c r="R1265" s="94">
        <f t="shared" si="138"/>
        <v>0.21835216512644581</v>
      </c>
      <c r="S1265" s="93">
        <f>(1+H1265)^((5-Dashboard!$F$9)*3/12)</f>
        <v>1.1037899098680173</v>
      </c>
      <c r="T1265" s="93">
        <f t="shared" si="140"/>
        <v>1.3448048265324233</v>
      </c>
      <c r="U1265" s="93">
        <f t="shared" si="140"/>
        <v>1.6384458720782722</v>
      </c>
      <c r="V1265" s="93">
        <f t="shared" si="140"/>
        <v>1.9962040756890505</v>
      </c>
      <c r="W1265" s="93">
        <f t="shared" si="140"/>
        <v>2.4320795576499901</v>
      </c>
      <c r="X1265" s="93">
        <f t="shared" si="140"/>
        <v>2.9631293948226336</v>
      </c>
      <c r="Y1265" s="93">
        <f t="shared" si="139"/>
        <v>3.6101351137319706</v>
      </c>
      <c r="Z1265" s="93">
        <f t="shared" si="139"/>
        <v>4.3984159322143537</v>
      </c>
      <c r="AA1265" s="93">
        <f t="shared" si="139"/>
        <v>5.3588195741400115</v>
      </c>
      <c r="AB1265" s="93">
        <f t="shared" si="139"/>
        <v>6.5289294306754613</v>
      </c>
      <c r="AC1265" s="95">
        <f t="shared" si="139"/>
        <v>7.9545353078212209</v>
      </c>
      <c r="AE1265" s="96"/>
    </row>
    <row r="1266" spans="3:31" ht="24.75" customHeight="1" x14ac:dyDescent="0.25">
      <c r="C1266" s="91">
        <f>ABS(E1266-Dashboard!$F$13)</f>
        <v>5.9871592002338758</v>
      </c>
      <c r="D1266" s="92">
        <f t="shared" si="137"/>
        <v>0.2184521651264458</v>
      </c>
      <c r="E1266" s="93" cm="1">
        <f t="array" ref="E1266">SUM('DRE + DCF'!$S$41/TIR!S1266,'DRE + DCF'!$U$41:$AD$41/TIR!T1266:AC1266,TIR!F1266)</f>
        <v>41.632840799766122</v>
      </c>
      <c r="F1266" s="100">
        <f>'DRE + DCF'!$AE$38*'DRE + DCF'!$AE$39*(1+G1266)/(R1266-G1266)/AC1266</f>
        <v>18.9577327843006</v>
      </c>
      <c r="G1266" s="92">
        <f>R1266*(1-'DRE + DCF'!$AE$39)</f>
        <v>0.13107129907586748</v>
      </c>
      <c r="H1266" s="94">
        <f t="shared" si="133"/>
        <v>0.2184521651264458</v>
      </c>
      <c r="I1266" s="94">
        <f t="shared" si="138"/>
        <v>0.2184521651264458</v>
      </c>
      <c r="J1266" s="94">
        <f t="shared" si="138"/>
        <v>0.2184521651264458</v>
      </c>
      <c r="K1266" s="94">
        <f t="shared" si="138"/>
        <v>0.2184521651264458</v>
      </c>
      <c r="L1266" s="94">
        <f t="shared" si="138"/>
        <v>0.2184521651264458</v>
      </c>
      <c r="M1266" s="94">
        <f t="shared" si="138"/>
        <v>0.2184521651264458</v>
      </c>
      <c r="N1266" s="94">
        <f t="shared" si="138"/>
        <v>0.2184521651264458</v>
      </c>
      <c r="O1266" s="94">
        <f t="shared" si="138"/>
        <v>0.2184521651264458</v>
      </c>
      <c r="P1266" s="94">
        <f t="shared" si="138"/>
        <v>0.2184521651264458</v>
      </c>
      <c r="Q1266" s="94">
        <f t="shared" si="138"/>
        <v>0.2184521651264458</v>
      </c>
      <c r="R1266" s="94">
        <f t="shared" si="138"/>
        <v>0.2184521651264458</v>
      </c>
      <c r="S1266" s="93">
        <f>(1+H1266)^((5-Dashboard!$F$9)*3/12)</f>
        <v>1.1038352074138811</v>
      </c>
      <c r="T1266" s="93">
        <f t="shared" si="140"/>
        <v>1.3449703984162427</v>
      </c>
      <c r="U1266" s="93">
        <f t="shared" si="140"/>
        <v>1.6387820939812492</v>
      </c>
      <c r="V1266" s="93">
        <f t="shared" si="140"/>
        <v>1.9967775905819036</v>
      </c>
      <c r="W1266" s="93">
        <f t="shared" si="140"/>
        <v>2.4329779785204879</v>
      </c>
      <c r="X1266" s="93">
        <f t="shared" si="140"/>
        <v>2.9644672856332517</v>
      </c>
      <c r="Y1266" s="93">
        <f t="shared" si="139"/>
        <v>3.6120615826263531</v>
      </c>
      <c r="Z1266" s="93">
        <f t="shared" si="139"/>
        <v>4.4011242559211361</v>
      </c>
      <c r="AA1266" s="93">
        <f t="shared" si="139"/>
        <v>5.3625593786176253</v>
      </c>
      <c r="AB1266" s="93">
        <f t="shared" si="139"/>
        <v>6.5340220854957733</v>
      </c>
      <c r="AC1266" s="95">
        <f t="shared" si="139"/>
        <v>7.9613933570563393</v>
      </c>
      <c r="AE1266" s="96"/>
    </row>
    <row r="1267" spans="3:31" ht="24.75" customHeight="1" x14ac:dyDescent="0.25">
      <c r="C1267" s="91">
        <f>ABS(E1267-Dashboard!$F$13)</f>
        <v>6.0200737067322834</v>
      </c>
      <c r="D1267" s="92">
        <f t="shared" si="137"/>
        <v>0.21855216512644579</v>
      </c>
      <c r="E1267" s="93" cm="1">
        <f t="array" ref="E1267">SUM('DRE + DCF'!$S$41/TIR!S1267,'DRE + DCF'!$U$41:$AD$41/TIR!T1267:AC1267,TIR!F1267)</f>
        <v>41.599926293267714</v>
      </c>
      <c r="F1267" s="100">
        <f>'DRE + DCF'!$AE$38*'DRE + DCF'!$AE$39*(1+G1267)/(R1267-G1267)/AC1267</f>
        <v>18.93374124328486</v>
      </c>
      <c r="G1267" s="92">
        <f>R1267*(1-'DRE + DCF'!$AE$39)</f>
        <v>0.13113129907586746</v>
      </c>
      <c r="H1267" s="94">
        <f t="shared" ref="H1267:H1330" si="141">$D1267</f>
        <v>0.21855216512644579</v>
      </c>
      <c r="I1267" s="94">
        <f t="shared" si="138"/>
        <v>0.21855216512644579</v>
      </c>
      <c r="J1267" s="94">
        <f t="shared" si="138"/>
        <v>0.21855216512644579</v>
      </c>
      <c r="K1267" s="94">
        <f t="shared" si="138"/>
        <v>0.21855216512644579</v>
      </c>
      <c r="L1267" s="94">
        <f t="shared" si="138"/>
        <v>0.21855216512644579</v>
      </c>
      <c r="M1267" s="94">
        <f t="shared" si="138"/>
        <v>0.21855216512644579</v>
      </c>
      <c r="N1267" s="94">
        <f t="shared" si="138"/>
        <v>0.21855216512644579</v>
      </c>
      <c r="O1267" s="94">
        <f t="shared" si="138"/>
        <v>0.21855216512644579</v>
      </c>
      <c r="P1267" s="94">
        <f t="shared" si="138"/>
        <v>0.21855216512644579</v>
      </c>
      <c r="Q1267" s="94">
        <f t="shared" si="138"/>
        <v>0.21855216512644579</v>
      </c>
      <c r="R1267" s="94">
        <f t="shared" si="138"/>
        <v>0.21855216512644579</v>
      </c>
      <c r="S1267" s="93">
        <f>(1+H1267)^((5-Dashboard!$F$9)*3/12)</f>
        <v>1.1038805031009677</v>
      </c>
      <c r="T1267" s="93">
        <f t="shared" si="140"/>
        <v>1.3451359770945543</v>
      </c>
      <c r="U1267" s="93">
        <f t="shared" si="140"/>
        <v>1.6391183572780463</v>
      </c>
      <c r="V1267" s="93">
        <f t="shared" si="140"/>
        <v>1.9973512231596664</v>
      </c>
      <c r="W1267" s="93">
        <f t="shared" si="140"/>
        <v>2.4338766574991659</v>
      </c>
      <c r="X1267" s="93">
        <f t="shared" si="140"/>
        <v>2.9658056706463252</v>
      </c>
      <c r="Y1267" s="93">
        <f t="shared" si="139"/>
        <v>3.6139889213103698</v>
      </c>
      <c r="Z1267" s="93">
        <f t="shared" si="139"/>
        <v>4.4038340248057395</v>
      </c>
      <c r="AA1267" s="93">
        <f t="shared" si="139"/>
        <v>5.3663014857845432</v>
      </c>
      <c r="AB1267" s="93">
        <f t="shared" si="139"/>
        <v>6.5391182942240178</v>
      </c>
      <c r="AC1267" s="95">
        <f t="shared" si="139"/>
        <v>7.9682567554446271</v>
      </c>
      <c r="AE1267" s="96"/>
    </row>
    <row r="1268" spans="3:31" ht="24.75" customHeight="1" x14ac:dyDescent="0.25">
      <c r="C1268" s="91">
        <f>ABS(E1268-Dashboard!$F$13)</f>
        <v>6.0529469486553964</v>
      </c>
      <c r="D1268" s="92">
        <f t="shared" si="137"/>
        <v>0.21865216512644578</v>
      </c>
      <c r="E1268" s="93" cm="1">
        <f t="array" ref="E1268">SUM('DRE + DCF'!$S$41/TIR!S1268,'DRE + DCF'!$U$41:$AD$41/TIR!T1268:AC1268,TIR!F1268)</f>
        <v>41.567053051344601</v>
      </c>
      <c r="F1268" s="100">
        <f>'DRE + DCF'!$AE$38*'DRE + DCF'!$AE$39*(1+G1268)/(R1268-G1268)/AC1268</f>
        <v>18.909785307118533</v>
      </c>
      <c r="G1268" s="92">
        <f>R1268*(1-'DRE + DCF'!$AE$39)</f>
        <v>0.13119129907586746</v>
      </c>
      <c r="H1268" s="94">
        <f t="shared" si="141"/>
        <v>0.21865216512644578</v>
      </c>
      <c r="I1268" s="94">
        <f t="shared" si="138"/>
        <v>0.21865216512644578</v>
      </c>
      <c r="J1268" s="94">
        <f t="shared" si="138"/>
        <v>0.21865216512644578</v>
      </c>
      <c r="K1268" s="94">
        <f t="shared" si="138"/>
        <v>0.21865216512644578</v>
      </c>
      <c r="L1268" s="94">
        <f t="shared" si="138"/>
        <v>0.21865216512644578</v>
      </c>
      <c r="M1268" s="94">
        <f t="shared" si="138"/>
        <v>0.21865216512644578</v>
      </c>
      <c r="N1268" s="94">
        <f t="shared" si="138"/>
        <v>0.21865216512644578</v>
      </c>
      <c r="O1268" s="94">
        <f t="shared" si="138"/>
        <v>0.21865216512644578</v>
      </c>
      <c r="P1268" s="94">
        <f t="shared" si="138"/>
        <v>0.21865216512644578</v>
      </c>
      <c r="Q1268" s="94">
        <f t="shared" si="138"/>
        <v>0.21865216512644578</v>
      </c>
      <c r="R1268" s="94">
        <f t="shared" si="138"/>
        <v>0.21865216512644578</v>
      </c>
      <c r="S1268" s="93">
        <f>(1+H1268)^((5-Dashboard!$F$9)*3/12)</f>
        <v>1.1039257969295064</v>
      </c>
      <c r="T1268" s="93">
        <f t="shared" si="140"/>
        <v>1.3453015625670801</v>
      </c>
      <c r="U1268" s="93">
        <f t="shared" si="140"/>
        <v>1.6394546619703627</v>
      </c>
      <c r="V1268" s="93">
        <f t="shared" si="140"/>
        <v>1.9979249734368276</v>
      </c>
      <c r="W1268" s="93">
        <f t="shared" si="140"/>
        <v>2.4347755946389866</v>
      </c>
      <c r="X1268" s="93">
        <f t="shared" si="140"/>
        <v>2.9671445500038303</v>
      </c>
      <c r="Y1268" s="93">
        <f t="shared" si="139"/>
        <v>3.6159171301053012</v>
      </c>
      <c r="Z1268" s="93">
        <f t="shared" si="139"/>
        <v>4.4065452395206295</v>
      </c>
      <c r="AA1268" s="93">
        <f t="shared" si="139"/>
        <v>5.3700458968694473</v>
      </c>
      <c r="AB1268" s="93">
        <f t="shared" si="139"/>
        <v>6.5442180590483376</v>
      </c>
      <c r="AC1268" s="95">
        <f t="shared" si="139"/>
        <v>7.9751255067188431</v>
      </c>
      <c r="AE1268" s="96"/>
    </row>
    <row r="1269" spans="3:31" ht="24.75" customHeight="1" x14ac:dyDescent="0.25">
      <c r="C1269" s="91">
        <f>ABS(E1269-Dashboard!$F$13)</f>
        <v>6.085778992660984</v>
      </c>
      <c r="D1269" s="92">
        <f t="shared" si="137"/>
        <v>0.21875216512644577</v>
      </c>
      <c r="E1269" s="93" cm="1">
        <f t="array" ref="E1269">SUM('DRE + DCF'!$S$41/TIR!S1269,'DRE + DCF'!$U$41:$AD$41/TIR!T1269:AC1269,TIR!F1269)</f>
        <v>41.534221007339013</v>
      </c>
      <c r="F1269" s="100">
        <f>'DRE + DCF'!$AE$38*'DRE + DCF'!$AE$39*(1+G1269)/(R1269-G1269)/AC1269</f>
        <v>18.885864913647705</v>
      </c>
      <c r="G1269" s="92">
        <f>R1269*(1-'DRE + DCF'!$AE$39)</f>
        <v>0.13125129907586747</v>
      </c>
      <c r="H1269" s="94">
        <f t="shared" si="141"/>
        <v>0.21875216512644577</v>
      </c>
      <c r="I1269" s="94">
        <f t="shared" si="138"/>
        <v>0.21875216512644577</v>
      </c>
      <c r="J1269" s="94">
        <f t="shared" si="138"/>
        <v>0.21875216512644577</v>
      </c>
      <c r="K1269" s="94">
        <f t="shared" si="138"/>
        <v>0.21875216512644577</v>
      </c>
      <c r="L1269" s="94">
        <f t="shared" si="138"/>
        <v>0.21875216512644577</v>
      </c>
      <c r="M1269" s="94">
        <f t="shared" si="138"/>
        <v>0.21875216512644577</v>
      </c>
      <c r="N1269" s="94">
        <f t="shared" si="138"/>
        <v>0.21875216512644577</v>
      </c>
      <c r="O1269" s="94">
        <f t="shared" si="138"/>
        <v>0.21875216512644577</v>
      </c>
      <c r="P1269" s="94">
        <f t="shared" si="138"/>
        <v>0.21875216512644577</v>
      </c>
      <c r="Q1269" s="94">
        <f t="shared" si="138"/>
        <v>0.21875216512644577</v>
      </c>
      <c r="R1269" s="94">
        <f t="shared" si="138"/>
        <v>0.21875216512644577</v>
      </c>
      <c r="S1269" s="93">
        <f>(1+H1269)^((5-Dashboard!$F$9)*3/12)</f>
        <v>1.1039710888997256</v>
      </c>
      <c r="T1269" s="93">
        <f t="shared" si="140"/>
        <v>1.3454671548335404</v>
      </c>
      <c r="U1269" s="93">
        <f t="shared" si="140"/>
        <v>1.6397910080598961</v>
      </c>
      <c r="V1269" s="93">
        <f t="shared" si="140"/>
        <v>1.9984988414278753</v>
      </c>
      <c r="W1269" s="93">
        <f t="shared" si="140"/>
        <v>2.4356747899929161</v>
      </c>
      <c r="X1269" s="93">
        <f t="shared" si="140"/>
        <v>2.9684839238477676</v>
      </c>
      <c r="Y1269" s="93">
        <f t="shared" si="139"/>
        <v>3.6178462093325137</v>
      </c>
      <c r="Z1269" s="93">
        <f t="shared" si="139"/>
        <v>4.4092579007185053</v>
      </c>
      <c r="AA1269" s="93">
        <f t="shared" si="139"/>
        <v>5.373792613101565</v>
      </c>
      <c r="AB1269" s="93">
        <f t="shared" si="139"/>
        <v>6.5493213821580323</v>
      </c>
      <c r="AC1269" s="95">
        <f t="shared" si="139"/>
        <v>7.9819996146140273</v>
      </c>
      <c r="AE1269" s="96"/>
    </row>
    <row r="1270" spans="3:31" ht="24.75" customHeight="1" x14ac:dyDescent="0.25">
      <c r="C1270" s="91">
        <f>ABS(E1270-Dashboard!$F$13)</f>
        <v>6.1185699052749953</v>
      </c>
      <c r="D1270" s="92">
        <f t="shared" si="137"/>
        <v>0.21885216512644576</v>
      </c>
      <c r="E1270" s="93" cm="1">
        <f t="array" ref="E1270">SUM('DRE + DCF'!$S$41/TIR!S1270,'DRE + DCF'!$U$41:$AD$41/TIR!T1270:AC1270,TIR!F1270)</f>
        <v>41.501430094725002</v>
      </c>
      <c r="F1270" s="100">
        <f>'DRE + DCF'!$AE$38*'DRE + DCF'!$AE$39*(1+G1270)/(R1270-G1270)/AC1270</f>
        <v>18.861980000846135</v>
      </c>
      <c r="G1270" s="92">
        <f>R1270*(1-'DRE + DCF'!$AE$39)</f>
        <v>0.13131129907586744</v>
      </c>
      <c r="H1270" s="94">
        <f t="shared" si="141"/>
        <v>0.21885216512644576</v>
      </c>
      <c r="I1270" s="94">
        <f t="shared" si="138"/>
        <v>0.21885216512644576</v>
      </c>
      <c r="J1270" s="94">
        <f t="shared" si="138"/>
        <v>0.21885216512644576</v>
      </c>
      <c r="K1270" s="94">
        <f t="shared" si="138"/>
        <v>0.21885216512644576</v>
      </c>
      <c r="L1270" s="94">
        <f t="shared" si="138"/>
        <v>0.21885216512644576</v>
      </c>
      <c r="M1270" s="94">
        <f t="shared" si="138"/>
        <v>0.21885216512644576</v>
      </c>
      <c r="N1270" s="94">
        <f t="shared" si="138"/>
        <v>0.21885216512644576</v>
      </c>
      <c r="O1270" s="94">
        <f t="shared" si="138"/>
        <v>0.21885216512644576</v>
      </c>
      <c r="P1270" s="94">
        <f t="shared" si="138"/>
        <v>0.21885216512644576</v>
      </c>
      <c r="Q1270" s="94">
        <f t="shared" si="138"/>
        <v>0.21885216512644576</v>
      </c>
      <c r="R1270" s="94">
        <f t="shared" si="138"/>
        <v>0.21885216512644576</v>
      </c>
      <c r="S1270" s="93">
        <f>(1+H1270)^((5-Dashboard!$F$9)*3/12)</f>
        <v>1.104016379011854</v>
      </c>
      <c r="T1270" s="93">
        <f t="shared" si="140"/>
        <v>1.345632753893657</v>
      </c>
      <c r="U1270" s="93">
        <f t="shared" si="140"/>
        <v>1.6401273955483455</v>
      </c>
      <c r="V1270" s="93">
        <f t="shared" si="140"/>
        <v>1.9990728271472993</v>
      </c>
      <c r="W1270" s="93">
        <f t="shared" si="140"/>
        <v>2.4365742436139306</v>
      </c>
      <c r="X1270" s="93">
        <f t="shared" si="140"/>
        <v>2.9698237923201711</v>
      </c>
      <c r="Y1270" s="93">
        <f t="shared" si="139"/>
        <v>3.6197761593134725</v>
      </c>
      <c r="Z1270" s="93">
        <f t="shared" si="139"/>
        <v>4.4119720090523158</v>
      </c>
      <c r="AA1270" s="93">
        <f t="shared" si="139"/>
        <v>5.3775416357106893</v>
      </c>
      <c r="AB1270" s="93">
        <f t="shared" si="139"/>
        <v>6.5544282657435815</v>
      </c>
      <c r="AC1270" s="95">
        <f t="shared" si="139"/>
        <v>7.9888790828675385</v>
      </c>
      <c r="AE1270" s="96"/>
    </row>
    <row r="1271" spans="3:31" ht="24.75" customHeight="1" x14ac:dyDescent="0.25">
      <c r="C1271" s="91">
        <f>ABS(E1271-Dashboard!$F$13)</f>
        <v>6.1513197528917587</v>
      </c>
      <c r="D1271" s="92">
        <f t="shared" si="137"/>
        <v>0.21895216512644575</v>
      </c>
      <c r="E1271" s="93" cm="1">
        <f t="array" ref="E1271">SUM('DRE + DCF'!$S$41/TIR!S1271,'DRE + DCF'!$U$41:$AD$41/TIR!T1271:AC1271,TIR!F1271)</f>
        <v>41.468680247108239</v>
      </c>
      <c r="F1271" s="100">
        <f>'DRE + DCF'!$AE$38*'DRE + DCF'!$AE$39*(1+G1271)/(R1271-G1271)/AC1271</f>
        <v>18.838130506815027</v>
      </c>
      <c r="G1271" s="92">
        <f>R1271*(1-'DRE + DCF'!$AE$39)</f>
        <v>0.13137129907586745</v>
      </c>
      <c r="H1271" s="94">
        <f t="shared" si="141"/>
        <v>0.21895216512644575</v>
      </c>
      <c r="I1271" s="94">
        <f t="shared" si="138"/>
        <v>0.21895216512644575</v>
      </c>
      <c r="J1271" s="94">
        <f t="shared" si="138"/>
        <v>0.21895216512644575</v>
      </c>
      <c r="K1271" s="94">
        <f t="shared" si="138"/>
        <v>0.21895216512644575</v>
      </c>
      <c r="L1271" s="94">
        <f t="shared" si="138"/>
        <v>0.21895216512644575</v>
      </c>
      <c r="M1271" s="94">
        <f t="shared" si="138"/>
        <v>0.21895216512644575</v>
      </c>
      <c r="N1271" s="94">
        <f t="shared" si="138"/>
        <v>0.21895216512644575</v>
      </c>
      <c r="O1271" s="94">
        <f t="shared" si="138"/>
        <v>0.21895216512644575</v>
      </c>
      <c r="P1271" s="94">
        <f t="shared" si="138"/>
        <v>0.21895216512644575</v>
      </c>
      <c r="Q1271" s="94">
        <f t="shared" si="138"/>
        <v>0.21895216512644575</v>
      </c>
      <c r="R1271" s="94">
        <f t="shared" si="138"/>
        <v>0.21895216512644575</v>
      </c>
      <c r="S1271" s="93">
        <f>(1+H1271)^((5-Dashboard!$F$9)*3/12)</f>
        <v>1.1040616672661205</v>
      </c>
      <c r="T1271" s="93">
        <f t="shared" si="140"/>
        <v>1.345798359747151</v>
      </c>
      <c r="U1271" s="93">
        <f t="shared" si="140"/>
        <v>1.640463824437409</v>
      </c>
      <c r="V1271" s="93">
        <f t="shared" si="140"/>
        <v>1.9996469306095892</v>
      </c>
      <c r="W1271" s="93">
        <f t="shared" si="140"/>
        <v>2.43747395555501</v>
      </c>
      <c r="X1271" s="93">
        <f t="shared" si="140"/>
        <v>2.9711641555631014</v>
      </c>
      <c r="Y1271" s="93">
        <f t="shared" si="139"/>
        <v>3.6217069803697299</v>
      </c>
      <c r="Z1271" s="93">
        <f t="shared" si="139"/>
        <v>4.4146875651752442</v>
      </c>
      <c r="AA1271" s="93">
        <f t="shared" si="139"/>
        <v>5.3812929659271607</v>
      </c>
      <c r="AB1271" s="93">
        <f t="shared" si="139"/>
        <v>6.5595387119966251</v>
      </c>
      <c r="AC1271" s="95">
        <f t="shared" si="139"/>
        <v>7.9957639152190225</v>
      </c>
      <c r="AE1271" s="96"/>
    </row>
    <row r="1272" spans="3:31" ht="24.75" customHeight="1" x14ac:dyDescent="0.25">
      <c r="C1272" s="91">
        <f>ABS(E1272-Dashboard!$F$13)</f>
        <v>6.1840286017743722</v>
      </c>
      <c r="D1272" s="92">
        <f t="shared" si="137"/>
        <v>0.21905216512644574</v>
      </c>
      <c r="E1272" s="93" cm="1">
        <f t="array" ref="E1272">SUM('DRE + DCF'!$S$41/TIR!S1272,'DRE + DCF'!$U$41:$AD$41/TIR!T1272:AC1272,TIR!F1272)</f>
        <v>41.435971398225625</v>
      </c>
      <c r="F1272" s="100">
        <f>'DRE + DCF'!$AE$38*'DRE + DCF'!$AE$39*(1+G1272)/(R1272-G1272)/AC1272</f>
        <v>18.814316369782649</v>
      </c>
      <c r="G1272" s="92">
        <f>R1272*(1-'DRE + DCF'!$AE$39)</f>
        <v>0.13143129907586742</v>
      </c>
      <c r="H1272" s="94">
        <f t="shared" si="141"/>
        <v>0.21905216512644574</v>
      </c>
      <c r="I1272" s="94">
        <f t="shared" si="138"/>
        <v>0.21905216512644574</v>
      </c>
      <c r="J1272" s="94">
        <f t="shared" si="138"/>
        <v>0.21905216512644574</v>
      </c>
      <c r="K1272" s="94">
        <f t="shared" si="138"/>
        <v>0.21905216512644574</v>
      </c>
      <c r="L1272" s="94">
        <f t="shared" si="138"/>
        <v>0.21905216512644574</v>
      </c>
      <c r="M1272" s="94">
        <f t="shared" si="138"/>
        <v>0.21905216512644574</v>
      </c>
      <c r="N1272" s="94">
        <f t="shared" si="138"/>
        <v>0.21905216512644574</v>
      </c>
      <c r="O1272" s="94">
        <f t="shared" si="138"/>
        <v>0.21905216512644574</v>
      </c>
      <c r="P1272" s="94">
        <f t="shared" si="138"/>
        <v>0.21905216512644574</v>
      </c>
      <c r="Q1272" s="94">
        <f t="shared" si="138"/>
        <v>0.21905216512644574</v>
      </c>
      <c r="R1272" s="94">
        <f t="shared" si="138"/>
        <v>0.21905216512644574</v>
      </c>
      <c r="S1272" s="93">
        <f>(1+H1272)^((5-Dashboard!$F$9)*3/12)</f>
        <v>1.1041069536627535</v>
      </c>
      <c r="T1272" s="93">
        <f t="shared" si="140"/>
        <v>1.3459639723937438</v>
      </c>
      <c r="U1272" s="93">
        <f t="shared" si="140"/>
        <v>1.640800294728785</v>
      </c>
      <c r="V1272" s="93">
        <f t="shared" si="140"/>
        <v>2.0002211518292357</v>
      </c>
      <c r="W1272" s="93">
        <f t="shared" si="140"/>
        <v>2.4383739258691426</v>
      </c>
      <c r="X1272" s="93">
        <f t="shared" si="140"/>
        <v>2.9725050137186497</v>
      </c>
      <c r="Y1272" s="93">
        <f t="shared" si="139"/>
        <v>3.6236386728229348</v>
      </c>
      <c r="Z1272" s="93">
        <f t="shared" si="139"/>
        <v>4.4174045697407189</v>
      </c>
      <c r="AA1272" s="93">
        <f t="shared" si="139"/>
        <v>5.3850466049818788</v>
      </c>
      <c r="AB1272" s="93">
        <f t="shared" si="139"/>
        <v>6.5646527231099752</v>
      </c>
      <c r="AC1272" s="95">
        <f t="shared" si="139"/>
        <v>8.0026541154104329</v>
      </c>
      <c r="AE1272" s="96"/>
    </row>
    <row r="1273" spans="3:31" ht="24.75" customHeight="1" x14ac:dyDescent="0.25">
      <c r="C1273" s="91">
        <f>ABS(E1273-Dashboard!$F$13)</f>
        <v>6.2166965180549525</v>
      </c>
      <c r="D1273" s="92">
        <f t="shared" si="137"/>
        <v>0.21915216512644572</v>
      </c>
      <c r="E1273" s="93" cm="1">
        <f t="array" ref="E1273">SUM('DRE + DCF'!$S$41/TIR!S1273,'DRE + DCF'!$U$41:$AD$41/TIR!T1273:AC1273,TIR!F1273)</f>
        <v>41.403303481945045</v>
      </c>
      <c r="F1273" s="100">
        <f>'DRE + DCF'!$AE$38*'DRE + DCF'!$AE$39*(1+G1273)/(R1273-G1273)/AC1273</f>
        <v>18.790537528104085</v>
      </c>
      <c r="G1273" s="92">
        <f>R1273*(1-'DRE + DCF'!$AE$39)</f>
        <v>0.13149129907586743</v>
      </c>
      <c r="H1273" s="94">
        <f t="shared" si="141"/>
        <v>0.21915216512644572</v>
      </c>
      <c r="I1273" s="94">
        <f t="shared" si="138"/>
        <v>0.21915216512644572</v>
      </c>
      <c r="J1273" s="94">
        <f t="shared" si="138"/>
        <v>0.21915216512644572</v>
      </c>
      <c r="K1273" s="94">
        <f t="shared" si="138"/>
        <v>0.21915216512644572</v>
      </c>
      <c r="L1273" s="94">
        <f t="shared" si="138"/>
        <v>0.21915216512644572</v>
      </c>
      <c r="M1273" s="94">
        <f t="shared" si="138"/>
        <v>0.21915216512644572</v>
      </c>
      <c r="N1273" s="94">
        <f t="shared" si="138"/>
        <v>0.21915216512644572</v>
      </c>
      <c r="O1273" s="94">
        <f t="shared" si="138"/>
        <v>0.21915216512644572</v>
      </c>
      <c r="P1273" s="94">
        <f t="shared" si="138"/>
        <v>0.21915216512644572</v>
      </c>
      <c r="Q1273" s="94">
        <f t="shared" si="138"/>
        <v>0.21915216512644572</v>
      </c>
      <c r="R1273" s="94">
        <f t="shared" si="138"/>
        <v>0.21915216512644572</v>
      </c>
      <c r="S1273" s="93">
        <f>(1+H1273)^((5-Dashboard!$F$9)*3/12)</f>
        <v>1.1041522382019817</v>
      </c>
      <c r="T1273" s="93">
        <f t="shared" si="140"/>
        <v>1.3461295918331571</v>
      </c>
      <c r="U1273" s="93">
        <f t="shared" si="140"/>
        <v>1.641136806424172</v>
      </c>
      <c r="V1273" s="93">
        <f t="shared" si="140"/>
        <v>2.0007954908207299</v>
      </c>
      <c r="W1273" s="93">
        <f t="shared" si="140"/>
        <v>2.4392741546093224</v>
      </c>
      <c r="X1273" s="93">
        <f t="shared" si="140"/>
        <v>2.9738463669289357</v>
      </c>
      <c r="Y1273" s="93">
        <f t="shared" si="139"/>
        <v>3.6255712369948263</v>
      </c>
      <c r="Z1273" s="93">
        <f t="shared" si="139"/>
        <v>4.4201230234024083</v>
      </c>
      <c r="AA1273" s="93">
        <f t="shared" si="139"/>
        <v>5.3888025541062969</v>
      </c>
      <c r="AB1273" s="93">
        <f t="shared" si="139"/>
        <v>6.5697703012776119</v>
      </c>
      <c r="AC1273" s="95">
        <f t="shared" si="139"/>
        <v>8.0095496871860217</v>
      </c>
      <c r="AE1273" s="96"/>
    </row>
    <row r="1274" spans="3:31" ht="24.75" customHeight="1" x14ac:dyDescent="0.25">
      <c r="C1274" s="91">
        <f>ABS(E1274-Dashboard!$F$13)</f>
        <v>6.2493235677350185</v>
      </c>
      <c r="D1274" s="92">
        <f t="shared" si="137"/>
        <v>0.21925216512644571</v>
      </c>
      <c r="E1274" s="93" cm="1">
        <f t="array" ref="E1274">SUM('DRE + DCF'!$S$41/TIR!S1274,'DRE + DCF'!$U$41:$AD$41/TIR!T1274:AC1274,TIR!F1274)</f>
        <v>41.370676432264979</v>
      </c>
      <c r="F1274" s="100">
        <f>'DRE + DCF'!$AE$38*'DRE + DCF'!$AE$39*(1+G1274)/(R1274-G1274)/AC1274</f>
        <v>18.766793920260891</v>
      </c>
      <c r="G1274" s="92">
        <f>R1274*(1-'DRE + DCF'!$AE$39)</f>
        <v>0.13155129907586743</v>
      </c>
      <c r="H1274" s="94">
        <f t="shared" si="141"/>
        <v>0.21925216512644571</v>
      </c>
      <c r="I1274" s="94">
        <f t="shared" si="138"/>
        <v>0.21925216512644571</v>
      </c>
      <c r="J1274" s="94">
        <f t="shared" si="138"/>
        <v>0.21925216512644571</v>
      </c>
      <c r="K1274" s="94">
        <f t="shared" si="138"/>
        <v>0.21925216512644571</v>
      </c>
      <c r="L1274" s="94">
        <f t="shared" si="138"/>
        <v>0.21925216512644571</v>
      </c>
      <c r="M1274" s="94">
        <f t="shared" si="138"/>
        <v>0.21925216512644571</v>
      </c>
      <c r="N1274" s="94">
        <f t="shared" si="138"/>
        <v>0.21925216512644571</v>
      </c>
      <c r="O1274" s="94">
        <f t="shared" si="138"/>
        <v>0.21925216512644571</v>
      </c>
      <c r="P1274" s="94">
        <f t="shared" si="138"/>
        <v>0.21925216512644571</v>
      </c>
      <c r="Q1274" s="94">
        <f t="shared" ref="I1274:R1300" si="142">$D1274</f>
        <v>0.21925216512644571</v>
      </c>
      <c r="R1274" s="94">
        <f t="shared" si="142"/>
        <v>0.21925216512644571</v>
      </c>
      <c r="S1274" s="93">
        <f>(1+H1274)^((5-Dashboard!$F$9)*3/12)</f>
        <v>1.1041975208840336</v>
      </c>
      <c r="T1274" s="93">
        <f t="shared" si="140"/>
        <v>1.3462952180651115</v>
      </c>
      <c r="U1274" s="93">
        <f t="shared" si="140"/>
        <v>1.6414733595252675</v>
      </c>
      <c r="V1274" s="93">
        <f t="shared" si="140"/>
        <v>2.0013699475985631</v>
      </c>
      <c r="W1274" s="93">
        <f t="shared" si="140"/>
        <v>2.4401746418285493</v>
      </c>
      <c r="X1274" s="93">
        <f t="shared" si="140"/>
        <v>2.9751882153361078</v>
      </c>
      <c r="Y1274" s="93">
        <f t="shared" si="139"/>
        <v>3.6275046732072354</v>
      </c>
      <c r="Z1274" s="93">
        <f t="shared" si="139"/>
        <v>4.4228429268142211</v>
      </c>
      <c r="AA1274" s="93">
        <f t="shared" si="139"/>
        <v>5.3925608145324251</v>
      </c>
      <c r="AB1274" s="93">
        <f t="shared" si="139"/>
        <v>6.5748914486946886</v>
      </c>
      <c r="AC1274" s="95">
        <f t="shared" si="139"/>
        <v>8.0164506342923509</v>
      </c>
      <c r="AE1274" s="96"/>
    </row>
    <row r="1275" spans="3:31" ht="24.75" customHeight="1" x14ac:dyDescent="0.25">
      <c r="C1275" s="91">
        <f>ABS(E1275-Dashboard!$F$13)</f>
        <v>6.2819098166857259</v>
      </c>
      <c r="D1275" s="92">
        <f t="shared" si="137"/>
        <v>0.2193521651264457</v>
      </c>
      <c r="E1275" s="93" cm="1">
        <f t="array" ref="E1275">SUM('DRE + DCF'!$S$41/TIR!S1275,'DRE + DCF'!$U$41:$AD$41/TIR!T1275:AC1275,TIR!F1275)</f>
        <v>41.338090183314272</v>
      </c>
      <c r="F1275" s="100">
        <f>'DRE + DCF'!$AE$38*'DRE + DCF'!$AE$39*(1+G1275)/(R1275-G1275)/AC1275</f>
        <v>18.743085484860796</v>
      </c>
      <c r="G1275" s="92">
        <f>R1275*(1-'DRE + DCF'!$AE$39)</f>
        <v>0.13161129907586741</v>
      </c>
      <c r="H1275" s="94">
        <f t="shared" si="141"/>
        <v>0.2193521651264457</v>
      </c>
      <c r="I1275" s="94">
        <f t="shared" si="142"/>
        <v>0.2193521651264457</v>
      </c>
      <c r="J1275" s="94">
        <f t="shared" si="142"/>
        <v>0.2193521651264457</v>
      </c>
      <c r="K1275" s="94">
        <f t="shared" si="142"/>
        <v>0.2193521651264457</v>
      </c>
      <c r="L1275" s="94">
        <f t="shared" si="142"/>
        <v>0.2193521651264457</v>
      </c>
      <c r="M1275" s="94">
        <f t="shared" si="142"/>
        <v>0.2193521651264457</v>
      </c>
      <c r="N1275" s="94">
        <f t="shared" si="142"/>
        <v>0.2193521651264457</v>
      </c>
      <c r="O1275" s="94">
        <f t="shared" si="142"/>
        <v>0.2193521651264457</v>
      </c>
      <c r="P1275" s="94">
        <f t="shared" si="142"/>
        <v>0.2193521651264457</v>
      </c>
      <c r="Q1275" s="94">
        <f t="shared" si="142"/>
        <v>0.2193521651264457</v>
      </c>
      <c r="R1275" s="94">
        <f t="shared" si="142"/>
        <v>0.2193521651264457</v>
      </c>
      <c r="S1275" s="93">
        <f>(1+H1275)^((5-Dashboard!$F$9)*3/12)</f>
        <v>1.1042428017091375</v>
      </c>
      <c r="T1275" s="93">
        <f t="shared" si="140"/>
        <v>1.3464608510893292</v>
      </c>
      <c r="U1275" s="93">
        <f t="shared" si="140"/>
        <v>1.6418099540337703</v>
      </c>
      <c r="V1275" s="93">
        <f t="shared" si="140"/>
        <v>2.0019445221772281</v>
      </c>
      <c r="W1275" s="93">
        <f t="shared" si="140"/>
        <v>2.4410753875798306</v>
      </c>
      <c r="X1275" s="93">
        <f t="shared" si="140"/>
        <v>2.9765305590823439</v>
      </c>
      <c r="Y1275" s="93">
        <f t="shared" si="139"/>
        <v>3.6294389817820858</v>
      </c>
      <c r="Z1275" s="93">
        <f t="shared" si="139"/>
        <v>4.4255642806303088</v>
      </c>
      <c r="AA1275" s="93">
        <f t="shared" si="139"/>
        <v>5.3963213874928275</v>
      </c>
      <c r="AB1275" s="93">
        <f t="shared" si="139"/>
        <v>6.5800161675575239</v>
      </c>
      <c r="AC1275" s="95">
        <f t="shared" si="139"/>
        <v>8.0233569604782833</v>
      </c>
      <c r="AE1275" s="96"/>
    </row>
    <row r="1276" spans="3:31" ht="24.75" customHeight="1" x14ac:dyDescent="0.25">
      <c r="C1276" s="91">
        <f>ABS(E1276-Dashboard!$F$13)</f>
        <v>6.3144553306482152</v>
      </c>
      <c r="D1276" s="92">
        <f t="shared" si="137"/>
        <v>0.21945216512644569</v>
      </c>
      <c r="E1276" s="93" cm="1">
        <f t="array" ref="E1276">SUM('DRE + DCF'!$S$41/TIR!S1276,'DRE + DCF'!$U$41:$AD$41/TIR!T1276:AC1276,TIR!F1276)</f>
        <v>41.305544669351782</v>
      </c>
      <c r="F1276" s="100">
        <f>'DRE + DCF'!$AE$38*'DRE + DCF'!$AE$39*(1+G1276)/(R1276-G1276)/AC1276</f>
        <v>18.719412160637429</v>
      </c>
      <c r="G1276" s="92">
        <f>R1276*(1-'DRE + DCF'!$AE$39)</f>
        <v>0.13167129907586742</v>
      </c>
      <c r="H1276" s="94">
        <f t="shared" si="141"/>
        <v>0.21945216512644569</v>
      </c>
      <c r="I1276" s="94">
        <f t="shared" si="142"/>
        <v>0.21945216512644569</v>
      </c>
      <c r="J1276" s="94">
        <f t="shared" si="142"/>
        <v>0.21945216512644569</v>
      </c>
      <c r="K1276" s="94">
        <f t="shared" si="142"/>
        <v>0.21945216512644569</v>
      </c>
      <c r="L1276" s="94">
        <f t="shared" si="142"/>
        <v>0.21945216512644569</v>
      </c>
      <c r="M1276" s="94">
        <f t="shared" si="142"/>
        <v>0.21945216512644569</v>
      </c>
      <c r="N1276" s="94">
        <f t="shared" si="142"/>
        <v>0.21945216512644569</v>
      </c>
      <c r="O1276" s="94">
        <f t="shared" si="142"/>
        <v>0.21945216512644569</v>
      </c>
      <c r="P1276" s="94">
        <f t="shared" si="142"/>
        <v>0.21945216512644569</v>
      </c>
      <c r="Q1276" s="94">
        <f t="shared" si="142"/>
        <v>0.21945216512644569</v>
      </c>
      <c r="R1276" s="94">
        <f t="shared" si="142"/>
        <v>0.21945216512644569</v>
      </c>
      <c r="S1276" s="93">
        <f>(1+H1276)^((5-Dashboard!$F$9)*3/12)</f>
        <v>1.1042880806775222</v>
      </c>
      <c r="T1276" s="93">
        <f t="shared" si="140"/>
        <v>1.3466264909055314</v>
      </c>
      <c r="U1276" s="93">
        <f t="shared" si="140"/>
        <v>1.6421465899513781</v>
      </c>
      <c r="V1276" s="93">
        <f t="shared" si="140"/>
        <v>2.0025192145712176</v>
      </c>
      <c r="W1276" s="93">
        <f t="shared" si="140"/>
        <v>2.4419763919161808</v>
      </c>
      <c r="X1276" s="93">
        <f t="shared" si="140"/>
        <v>2.9778733983098524</v>
      </c>
      <c r="Y1276" s="93">
        <f t="shared" si="139"/>
        <v>3.631374163041396</v>
      </c>
      <c r="Z1276" s="93">
        <f t="shared" si="139"/>
        <v>4.4282870855050644</v>
      </c>
      <c r="AA1276" s="93">
        <f t="shared" si="139"/>
        <v>5.4000842742206281</v>
      </c>
      <c r="AB1276" s="93">
        <f t="shared" si="139"/>
        <v>6.5851444600636153</v>
      </c>
      <c r="AC1276" s="95">
        <f t="shared" si="139"/>
        <v>8.0302686694949941</v>
      </c>
      <c r="AE1276" s="96"/>
    </row>
    <row r="1277" spans="3:31" ht="24.75" customHeight="1" x14ac:dyDescent="0.25">
      <c r="C1277" s="91">
        <f>ABS(E1277-Dashboard!$F$13)</f>
        <v>6.3469601752339244</v>
      </c>
      <c r="D1277" s="92">
        <f t="shared" si="137"/>
        <v>0.21955216512644568</v>
      </c>
      <c r="E1277" s="93" cm="1">
        <f t="array" ref="E1277">SUM('DRE + DCF'!$S$41/TIR!S1277,'DRE + DCF'!$U$41:$AD$41/TIR!T1277:AC1277,TIR!F1277)</f>
        <v>41.273039824766073</v>
      </c>
      <c r="F1277" s="100">
        <f>'DRE + DCF'!$AE$38*'DRE + DCF'!$AE$39*(1+G1277)/(R1277-G1277)/AC1277</f>
        <v>18.695773886449963</v>
      </c>
      <c r="G1277" s="92">
        <f>R1277*(1-'DRE + DCF'!$AE$39)</f>
        <v>0.13173129907586739</v>
      </c>
      <c r="H1277" s="94">
        <f t="shared" si="141"/>
        <v>0.21955216512644568</v>
      </c>
      <c r="I1277" s="94">
        <f t="shared" si="142"/>
        <v>0.21955216512644568</v>
      </c>
      <c r="J1277" s="94">
        <f t="shared" si="142"/>
        <v>0.21955216512644568</v>
      </c>
      <c r="K1277" s="94">
        <f t="shared" si="142"/>
        <v>0.21955216512644568</v>
      </c>
      <c r="L1277" s="94">
        <f t="shared" si="142"/>
        <v>0.21955216512644568</v>
      </c>
      <c r="M1277" s="94">
        <f t="shared" si="142"/>
        <v>0.21955216512644568</v>
      </c>
      <c r="N1277" s="94">
        <f t="shared" si="142"/>
        <v>0.21955216512644568</v>
      </c>
      <c r="O1277" s="94">
        <f t="shared" si="142"/>
        <v>0.21955216512644568</v>
      </c>
      <c r="P1277" s="94">
        <f t="shared" si="142"/>
        <v>0.21955216512644568</v>
      </c>
      <c r="Q1277" s="94">
        <f t="shared" si="142"/>
        <v>0.21955216512644568</v>
      </c>
      <c r="R1277" s="94">
        <f t="shared" si="142"/>
        <v>0.21955216512644568</v>
      </c>
      <c r="S1277" s="93">
        <f>(1+H1277)^((5-Dashboard!$F$9)*3/12)</f>
        <v>1.1043333577894157</v>
      </c>
      <c r="T1277" s="93">
        <f t="shared" si="140"/>
        <v>1.3467921375134395</v>
      </c>
      <c r="U1277" s="93">
        <f t="shared" si="140"/>
        <v>1.6424832672797889</v>
      </c>
      <c r="V1277" s="93">
        <f t="shared" si="140"/>
        <v>2.0030940247950251</v>
      </c>
      <c r="W1277" s="93">
        <f t="shared" si="140"/>
        <v>2.4428776548906188</v>
      </c>
      <c r="X1277" s="93">
        <f t="shared" si="140"/>
        <v>2.9792167331608681</v>
      </c>
      <c r="Y1277" s="93">
        <f t="shared" si="139"/>
        <v>3.6333102173072729</v>
      </c>
      <c r="Z1277" s="93">
        <f t="shared" si="139"/>
        <v>4.4310113420931208</v>
      </c>
      <c r="AA1277" s="93">
        <f t="shared" si="139"/>
        <v>5.403849475949503</v>
      </c>
      <c r="AB1277" s="93">
        <f t="shared" si="139"/>
        <v>6.5902763284116253</v>
      </c>
      <c r="AC1277" s="95">
        <f t="shared" si="139"/>
        <v>8.0371857650959608</v>
      </c>
      <c r="AE1277" s="96"/>
    </row>
    <row r="1278" spans="3:31" ht="24.75" customHeight="1" x14ac:dyDescent="0.25">
      <c r="C1278" s="91">
        <f>ABS(E1278-Dashboard!$F$13)</f>
        <v>6.3794244159248521</v>
      </c>
      <c r="D1278" s="92">
        <f t="shared" si="137"/>
        <v>0.21965216512644567</v>
      </c>
      <c r="E1278" s="93" cm="1">
        <f t="array" ref="E1278">SUM('DRE + DCF'!$S$41/TIR!S1278,'DRE + DCF'!$U$41:$AD$41/TIR!T1278:AC1278,TIR!F1278)</f>
        <v>41.240575584075145</v>
      </c>
      <c r="F1278" s="100">
        <f>'DRE + DCF'!$AE$38*'DRE + DCF'!$AE$39*(1+G1278)/(R1278-G1278)/AC1278</f>
        <v>18.672170601282883</v>
      </c>
      <c r="G1278" s="92">
        <f>R1278*(1-'DRE + DCF'!$AE$39)</f>
        <v>0.1317912990758674</v>
      </c>
      <c r="H1278" s="94">
        <f t="shared" si="141"/>
        <v>0.21965216512644567</v>
      </c>
      <c r="I1278" s="94">
        <f t="shared" si="142"/>
        <v>0.21965216512644567</v>
      </c>
      <c r="J1278" s="94">
        <f t="shared" si="142"/>
        <v>0.21965216512644567</v>
      </c>
      <c r="K1278" s="94">
        <f t="shared" si="142"/>
        <v>0.21965216512644567</v>
      </c>
      <c r="L1278" s="94">
        <f t="shared" si="142"/>
        <v>0.21965216512644567</v>
      </c>
      <c r="M1278" s="94">
        <f t="shared" si="142"/>
        <v>0.21965216512644567</v>
      </c>
      <c r="N1278" s="94">
        <f t="shared" si="142"/>
        <v>0.21965216512644567</v>
      </c>
      <c r="O1278" s="94">
        <f t="shared" si="142"/>
        <v>0.21965216512644567</v>
      </c>
      <c r="P1278" s="94">
        <f t="shared" si="142"/>
        <v>0.21965216512644567</v>
      </c>
      <c r="Q1278" s="94">
        <f t="shared" si="142"/>
        <v>0.21965216512644567</v>
      </c>
      <c r="R1278" s="94">
        <f t="shared" si="142"/>
        <v>0.21965216512644567</v>
      </c>
      <c r="S1278" s="93">
        <f>(1+H1278)^((5-Dashboard!$F$9)*3/12)</f>
        <v>1.1043786330450465</v>
      </c>
      <c r="T1278" s="93">
        <f t="shared" si="140"/>
        <v>1.3469577909127752</v>
      </c>
      <c r="U1278" s="93">
        <f t="shared" si="140"/>
        <v>1.6428199860207005</v>
      </c>
      <c r="V1278" s="93">
        <f t="shared" si="140"/>
        <v>2.0036689528631442</v>
      </c>
      <c r="W1278" s="93">
        <f t="shared" si="140"/>
        <v>2.4437791765561721</v>
      </c>
      <c r="X1278" s="93">
        <f t="shared" si="140"/>
        <v>2.9805605637776575</v>
      </c>
      <c r="Y1278" s="93">
        <f t="shared" si="139"/>
        <v>3.6352471449019195</v>
      </c>
      <c r="Z1278" s="93">
        <f t="shared" si="139"/>
        <v>4.4337370510493557</v>
      </c>
      <c r="AA1278" s="93">
        <f t="shared" si="139"/>
        <v>5.4076169939136882</v>
      </c>
      <c r="AB1278" s="93">
        <f t="shared" si="139"/>
        <v>6.5954117748013914</v>
      </c>
      <c r="AC1278" s="95">
        <f t="shared" si="139"/>
        <v>8.0441082510369704</v>
      </c>
      <c r="AE1278" s="96"/>
    </row>
    <row r="1279" spans="3:31" ht="24.75" customHeight="1" x14ac:dyDescent="0.25">
      <c r="C1279" s="91">
        <f>ABS(E1279-Dashboard!$F$13)</f>
        <v>6.4118481180739124</v>
      </c>
      <c r="D1279" s="92">
        <f t="shared" si="137"/>
        <v>0.21975216512644566</v>
      </c>
      <c r="E1279" s="93" cm="1">
        <f t="array" ref="E1279">SUM('DRE + DCF'!$S$41/TIR!S1279,'DRE + DCF'!$U$41:$AD$41/TIR!T1279:AC1279,TIR!F1279)</f>
        <v>41.208151881926085</v>
      </c>
      <c r="F1279" s="100">
        <f>'DRE + DCF'!$AE$38*'DRE + DCF'!$AE$39*(1+G1279)/(R1279-G1279)/AC1279</f>
        <v>18.648602244245616</v>
      </c>
      <c r="G1279" s="92">
        <f>R1279*(1-'DRE + DCF'!$AE$39)</f>
        <v>0.1318512990758674</v>
      </c>
      <c r="H1279" s="94">
        <f t="shared" si="141"/>
        <v>0.21975216512644566</v>
      </c>
      <c r="I1279" s="94">
        <f t="shared" si="142"/>
        <v>0.21975216512644566</v>
      </c>
      <c r="J1279" s="94">
        <f t="shared" si="142"/>
        <v>0.21975216512644566</v>
      </c>
      <c r="K1279" s="94">
        <f t="shared" si="142"/>
        <v>0.21975216512644566</v>
      </c>
      <c r="L1279" s="94">
        <f t="shared" si="142"/>
        <v>0.21975216512644566</v>
      </c>
      <c r="M1279" s="94">
        <f t="shared" si="142"/>
        <v>0.21975216512644566</v>
      </c>
      <c r="N1279" s="94">
        <f t="shared" si="142"/>
        <v>0.21975216512644566</v>
      </c>
      <c r="O1279" s="94">
        <f t="shared" si="142"/>
        <v>0.21975216512644566</v>
      </c>
      <c r="P1279" s="94">
        <f t="shared" si="142"/>
        <v>0.21975216512644566</v>
      </c>
      <c r="Q1279" s="94">
        <f t="shared" si="142"/>
        <v>0.21975216512644566</v>
      </c>
      <c r="R1279" s="94">
        <f t="shared" si="142"/>
        <v>0.21975216512644566</v>
      </c>
      <c r="S1279" s="93">
        <f>(1+H1279)^((5-Dashboard!$F$9)*3/12)</f>
        <v>1.1044239064446431</v>
      </c>
      <c r="T1279" s="93">
        <f t="shared" si="140"/>
        <v>1.3471234511032604</v>
      </c>
      <c r="U1279" s="93">
        <f t="shared" si="140"/>
        <v>1.6431567461758112</v>
      </c>
      <c r="V1279" s="93">
        <f t="shared" si="140"/>
        <v>2.0042439987900709</v>
      </c>
      <c r="W1279" s="93">
        <f t="shared" si="140"/>
        <v>2.4446809569658741</v>
      </c>
      <c r="X1279" s="93">
        <f t="shared" si="140"/>
        <v>2.9819048903025158</v>
      </c>
      <c r="Y1279" s="93">
        <f t="shared" si="139"/>
        <v>3.63718494614763</v>
      </c>
      <c r="Z1279" s="93">
        <f t="shared" si="139"/>
        <v>4.436464213028886</v>
      </c>
      <c r="AA1279" s="93">
        <f t="shared" si="139"/>
        <v>5.4113868293479763</v>
      </c>
      <c r="AB1279" s="93">
        <f t="shared" si="139"/>
        <v>6.6005508014339256</v>
      </c>
      <c r="AC1279" s="95">
        <f t="shared" si="139"/>
        <v>8.0510361310761258</v>
      </c>
      <c r="AE1279" s="96"/>
    </row>
    <row r="1280" spans="3:31" ht="24.75" customHeight="1" x14ac:dyDescent="0.25">
      <c r="C1280" s="91">
        <f>ABS(E1280-Dashboard!$F$13)</f>
        <v>6.4442313469052408</v>
      </c>
      <c r="D1280" s="92">
        <f t="shared" si="137"/>
        <v>0.21985216512644565</v>
      </c>
      <c r="E1280" s="93" cm="1">
        <f t="array" ref="E1280">SUM('DRE + DCF'!$S$41/TIR!S1280,'DRE + DCF'!$U$41:$AD$41/TIR!T1280:AC1280,TIR!F1280)</f>
        <v>41.175768653094757</v>
      </c>
      <c r="F1280" s="100">
        <f>'DRE + DCF'!$AE$38*'DRE + DCF'!$AE$39*(1+G1280)/(R1280-G1280)/AC1280</f>
        <v>18.625068754572254</v>
      </c>
      <c r="G1280" s="92">
        <f>R1280*(1-'DRE + DCF'!$AE$39)</f>
        <v>0.13191129907586738</v>
      </c>
      <c r="H1280" s="94">
        <f t="shared" si="141"/>
        <v>0.21985216512644565</v>
      </c>
      <c r="I1280" s="94">
        <f t="shared" si="142"/>
        <v>0.21985216512644565</v>
      </c>
      <c r="J1280" s="94">
        <f t="shared" si="142"/>
        <v>0.21985216512644565</v>
      </c>
      <c r="K1280" s="94">
        <f t="shared" si="142"/>
        <v>0.21985216512644565</v>
      </c>
      <c r="L1280" s="94">
        <f t="shared" si="142"/>
        <v>0.21985216512644565</v>
      </c>
      <c r="M1280" s="94">
        <f t="shared" si="142"/>
        <v>0.21985216512644565</v>
      </c>
      <c r="N1280" s="94">
        <f t="shared" si="142"/>
        <v>0.21985216512644565</v>
      </c>
      <c r="O1280" s="94">
        <f t="shared" si="142"/>
        <v>0.21985216512644565</v>
      </c>
      <c r="P1280" s="94">
        <f t="shared" si="142"/>
        <v>0.21985216512644565</v>
      </c>
      <c r="Q1280" s="94">
        <f t="shared" si="142"/>
        <v>0.21985216512644565</v>
      </c>
      <c r="R1280" s="94">
        <f t="shared" si="142"/>
        <v>0.21985216512644565</v>
      </c>
      <c r="S1280" s="93">
        <f>(1+H1280)^((5-Dashboard!$F$9)*3/12)</f>
        <v>1.1044691779884332</v>
      </c>
      <c r="T1280" s="93">
        <f t="shared" si="140"/>
        <v>1.3472891180846158</v>
      </c>
      <c r="U1280" s="93">
        <f t="shared" si="140"/>
        <v>1.643493547746818</v>
      </c>
      <c r="V1280" s="93">
        <f t="shared" si="140"/>
        <v>2.0048191625902994</v>
      </c>
      <c r="W1280" s="93">
        <f t="shared" si="140"/>
        <v>2.4455829961727642</v>
      </c>
      <c r="X1280" s="93">
        <f t="shared" si="140"/>
        <v>2.9832497128777664</v>
      </c>
      <c r="Y1280" s="93">
        <f t="shared" si="139"/>
        <v>3.6391236213667906</v>
      </c>
      <c r="Z1280" s="93">
        <f t="shared" si="139"/>
        <v>4.4391928286870712</v>
      </c>
      <c r="AA1280" s="93">
        <f t="shared" si="139"/>
        <v>5.4151589834877143</v>
      </c>
      <c r="AB1280" s="93">
        <f t="shared" si="139"/>
        <v>6.6056934105114102</v>
      </c>
      <c r="AC1280" s="95">
        <f t="shared" si="139"/>
        <v>8.0579694089738378</v>
      </c>
      <c r="AE1280" s="96"/>
    </row>
    <row r="1281" spans="3:31" ht="24.75" customHeight="1" x14ac:dyDescent="0.25">
      <c r="C1281" s="91">
        <f>ABS(E1281-Dashboard!$F$13)</f>
        <v>6.4765741675143929</v>
      </c>
      <c r="D1281" s="92">
        <f t="shared" si="137"/>
        <v>0.21995216512644564</v>
      </c>
      <c r="E1281" s="93" cm="1">
        <f t="array" ref="E1281">SUM('DRE + DCF'!$S$41/TIR!S1281,'DRE + DCF'!$U$41:$AD$41/TIR!T1281:AC1281,TIR!F1281)</f>
        <v>41.143425832485605</v>
      </c>
      <c r="F1281" s="100">
        <f>'DRE + DCF'!$AE$38*'DRE + DCF'!$AE$39*(1+G1281)/(R1281-G1281)/AC1281</f>
        <v>18.601570071621317</v>
      </c>
      <c r="G1281" s="92">
        <f>R1281*(1-'DRE + DCF'!$AE$39)</f>
        <v>0.13197129907586738</v>
      </c>
      <c r="H1281" s="94">
        <f t="shared" si="141"/>
        <v>0.21995216512644564</v>
      </c>
      <c r="I1281" s="94">
        <f t="shared" si="142"/>
        <v>0.21995216512644564</v>
      </c>
      <c r="J1281" s="94">
        <f t="shared" si="142"/>
        <v>0.21995216512644564</v>
      </c>
      <c r="K1281" s="94">
        <f t="shared" si="142"/>
        <v>0.21995216512644564</v>
      </c>
      <c r="L1281" s="94">
        <f t="shared" si="142"/>
        <v>0.21995216512644564</v>
      </c>
      <c r="M1281" s="94">
        <f t="shared" si="142"/>
        <v>0.21995216512644564</v>
      </c>
      <c r="N1281" s="94">
        <f t="shared" si="142"/>
        <v>0.21995216512644564</v>
      </c>
      <c r="O1281" s="94">
        <f t="shared" si="142"/>
        <v>0.21995216512644564</v>
      </c>
      <c r="P1281" s="94">
        <f t="shared" si="142"/>
        <v>0.21995216512644564</v>
      </c>
      <c r="Q1281" s="94">
        <f t="shared" si="142"/>
        <v>0.21995216512644564</v>
      </c>
      <c r="R1281" s="94">
        <f t="shared" si="142"/>
        <v>0.21995216512644564</v>
      </c>
      <c r="S1281" s="93">
        <f>(1+H1281)^((5-Dashboard!$F$9)*3/12)</f>
        <v>1.1045144476766455</v>
      </c>
      <c r="T1281" s="93">
        <f t="shared" si="140"/>
        <v>1.3474547918565638</v>
      </c>
      <c r="U1281" s="93">
        <f t="shared" si="140"/>
        <v>1.643830390735419</v>
      </c>
      <c r="V1281" s="93">
        <f t="shared" si="140"/>
        <v>2.0053944442783256</v>
      </c>
      <c r="W1281" s="93">
        <f t="shared" si="140"/>
        <v>2.4464852942298885</v>
      </c>
      <c r="X1281" s="93">
        <f t="shared" si="140"/>
        <v>2.9845950316457617</v>
      </c>
      <c r="Y1281" s="93">
        <f t="shared" si="139"/>
        <v>3.6410631708818793</v>
      </c>
      <c r="Z1281" s="93">
        <f t="shared" si="139"/>
        <v>4.4419228986795094</v>
      </c>
      <c r="AA1281" s="93">
        <f t="shared" si="139"/>
        <v>5.4189334575688042</v>
      </c>
      <c r="AB1281" s="93">
        <f t="shared" si="139"/>
        <v>6.6108396042371984</v>
      </c>
      <c r="AC1281" s="95">
        <f t="shared" si="139"/>
        <v>8.0649080884928246</v>
      </c>
      <c r="AE1281" s="96"/>
    </row>
    <row r="1282" spans="3:31" ht="24.75" customHeight="1" x14ac:dyDescent="0.25">
      <c r="C1282" s="91">
        <f>ABS(E1282-Dashboard!$F$13)</f>
        <v>6.508876644868856</v>
      </c>
      <c r="D1282" s="92">
        <f t="shared" si="137"/>
        <v>0.22005216512644563</v>
      </c>
      <c r="E1282" s="93" cm="1">
        <f t="array" ref="E1282">SUM('DRE + DCF'!$S$41/TIR!S1282,'DRE + DCF'!$U$41:$AD$41/TIR!T1282:AC1282,TIR!F1282)</f>
        <v>41.111123355131141</v>
      </c>
      <c r="F1282" s="100">
        <f>'DRE + DCF'!$AE$38*'DRE + DCF'!$AE$39*(1+G1282)/(R1282-G1282)/AC1282</f>
        <v>18.578106134875323</v>
      </c>
      <c r="G1282" s="92">
        <f>R1282*(1-'DRE + DCF'!$AE$39)</f>
        <v>0.13203129907586736</v>
      </c>
      <c r="H1282" s="94">
        <f t="shared" si="141"/>
        <v>0.22005216512644563</v>
      </c>
      <c r="I1282" s="94">
        <f t="shared" si="142"/>
        <v>0.22005216512644563</v>
      </c>
      <c r="J1282" s="94">
        <f t="shared" si="142"/>
        <v>0.22005216512644563</v>
      </c>
      <c r="K1282" s="94">
        <f t="shared" si="142"/>
        <v>0.22005216512644563</v>
      </c>
      <c r="L1282" s="94">
        <f t="shared" si="142"/>
        <v>0.22005216512644563</v>
      </c>
      <c r="M1282" s="94">
        <f t="shared" si="142"/>
        <v>0.22005216512644563</v>
      </c>
      <c r="N1282" s="94">
        <f t="shared" si="142"/>
        <v>0.22005216512644563</v>
      </c>
      <c r="O1282" s="94">
        <f t="shared" si="142"/>
        <v>0.22005216512644563</v>
      </c>
      <c r="P1282" s="94">
        <f t="shared" si="142"/>
        <v>0.22005216512644563</v>
      </c>
      <c r="Q1282" s="94">
        <f t="shared" si="142"/>
        <v>0.22005216512644563</v>
      </c>
      <c r="R1282" s="94">
        <f t="shared" si="142"/>
        <v>0.22005216512644563</v>
      </c>
      <c r="S1282" s="93">
        <f>(1+H1282)^((5-Dashboard!$F$9)*3/12)</f>
        <v>1.1045597155095082</v>
      </c>
      <c r="T1282" s="93">
        <f t="shared" si="140"/>
        <v>1.3476204724188261</v>
      </c>
      <c r="U1282" s="93">
        <f t="shared" si="140"/>
        <v>1.6441672751433121</v>
      </c>
      <c r="V1282" s="93">
        <f t="shared" si="140"/>
        <v>2.0059698438686464</v>
      </c>
      <c r="W1282" s="93">
        <f t="shared" si="140"/>
        <v>2.4473878511903</v>
      </c>
      <c r="X1282" s="93">
        <f t="shared" si="140"/>
        <v>2.9859408467488846</v>
      </c>
      <c r="Y1282" s="93">
        <f t="shared" si="139"/>
        <v>3.6430035950154687</v>
      </c>
      <c r="Z1282" s="93">
        <f t="shared" si="139"/>
        <v>4.4446544236620475</v>
      </c>
      <c r="AA1282" s="93">
        <f t="shared" si="139"/>
        <v>5.4227102528277147</v>
      </c>
      <c r="AB1282" s="93">
        <f t="shared" si="139"/>
        <v>6.615989384815828</v>
      </c>
      <c r="AC1282" s="95">
        <f t="shared" si="139"/>
        <v>8.0718521733981312</v>
      </c>
      <c r="AE1282" s="96"/>
    </row>
    <row r="1283" spans="3:31" ht="24.75" customHeight="1" x14ac:dyDescent="0.25">
      <c r="C1283" s="91">
        <f>ABS(E1283-Dashboard!$F$13)</f>
        <v>6.5411388438081133</v>
      </c>
      <c r="D1283" s="92">
        <f t="shared" si="137"/>
        <v>0.22015216512644561</v>
      </c>
      <c r="E1283" s="93" cm="1">
        <f t="array" ref="E1283">SUM('DRE + DCF'!$S$41/TIR!S1283,'DRE + DCF'!$U$41:$AD$41/TIR!T1283:AC1283,TIR!F1283)</f>
        <v>41.078861156191884</v>
      </c>
      <c r="F1283" s="100">
        <f>'DRE + DCF'!$AE$38*'DRE + DCF'!$AE$39*(1+G1283)/(R1283-G1283)/AC1283</f>
        <v>18.554676883940623</v>
      </c>
      <c r="G1283" s="92">
        <f>R1283*(1-'DRE + DCF'!$AE$39)</f>
        <v>0.13209129907586736</v>
      </c>
      <c r="H1283" s="94">
        <f t="shared" si="141"/>
        <v>0.22015216512644561</v>
      </c>
      <c r="I1283" s="94">
        <f t="shared" si="142"/>
        <v>0.22015216512644561</v>
      </c>
      <c r="J1283" s="94">
        <f t="shared" si="142"/>
        <v>0.22015216512644561</v>
      </c>
      <c r="K1283" s="94">
        <f t="shared" si="142"/>
        <v>0.22015216512644561</v>
      </c>
      <c r="L1283" s="94">
        <f t="shared" si="142"/>
        <v>0.22015216512644561</v>
      </c>
      <c r="M1283" s="94">
        <f t="shared" si="142"/>
        <v>0.22015216512644561</v>
      </c>
      <c r="N1283" s="94">
        <f t="shared" si="142"/>
        <v>0.22015216512644561</v>
      </c>
      <c r="O1283" s="94">
        <f t="shared" si="142"/>
        <v>0.22015216512644561</v>
      </c>
      <c r="P1283" s="94">
        <f t="shared" si="142"/>
        <v>0.22015216512644561</v>
      </c>
      <c r="Q1283" s="94">
        <f t="shared" si="142"/>
        <v>0.22015216512644561</v>
      </c>
      <c r="R1283" s="94">
        <f t="shared" si="142"/>
        <v>0.22015216512644561</v>
      </c>
      <c r="S1283" s="93">
        <f>(1+H1283)^((5-Dashboard!$F$9)*3/12)</f>
        <v>1.1046049814872489</v>
      </c>
      <c r="T1283" s="93">
        <f t="shared" si="140"/>
        <v>1.347786159771124</v>
      </c>
      <c r="U1283" s="93">
        <f t="shared" si="140"/>
        <v>1.6445042009721944</v>
      </c>
      <c r="V1283" s="93">
        <f t="shared" si="140"/>
        <v>2.0065453613757582</v>
      </c>
      <c r="W1283" s="93">
        <f t="shared" si="140"/>
        <v>2.4482906671070577</v>
      </c>
      <c r="X1283" s="93">
        <f t="shared" si="140"/>
        <v>2.9872871583295462</v>
      </c>
      <c r="Y1283" s="93">
        <f t="shared" si="139"/>
        <v>3.6449448940902225</v>
      </c>
      <c r="Z1283" s="93">
        <f t="shared" si="139"/>
        <v>4.447387404290768</v>
      </c>
      <c r="AA1283" s="93">
        <f t="shared" si="139"/>
        <v>5.4264893705014634</v>
      </c>
      <c r="AB1283" s="93">
        <f t="shared" si="139"/>
        <v>6.621142754453003</v>
      </c>
      <c r="AC1283" s="95">
        <f t="shared" si="139"/>
        <v>8.0788016674571086</v>
      </c>
      <c r="AE1283" s="96"/>
    </row>
    <row r="1284" spans="3:31" ht="24.75" customHeight="1" x14ac:dyDescent="0.25">
      <c r="C1284" s="91">
        <f>ABS(E1284-Dashboard!$F$13)</f>
        <v>6.5733608290440984</v>
      </c>
      <c r="D1284" s="92">
        <f t="shared" si="137"/>
        <v>0.2202521651264456</v>
      </c>
      <c r="E1284" s="93" cm="1">
        <f t="array" ref="E1284">SUM('DRE + DCF'!$S$41/TIR!S1284,'DRE + DCF'!$U$41:$AD$41/TIR!T1284:AC1284,TIR!F1284)</f>
        <v>41.046639170955899</v>
      </c>
      <c r="F1284" s="100">
        <f>'DRE + DCF'!$AE$38*'DRE + DCF'!$AE$39*(1+G1284)/(R1284-G1284)/AC1284</f>
        <v>18.531282258547026</v>
      </c>
      <c r="G1284" s="92">
        <f>R1284*(1-'DRE + DCF'!$AE$39)</f>
        <v>0.13215129907586737</v>
      </c>
      <c r="H1284" s="94">
        <f t="shared" si="141"/>
        <v>0.2202521651264456</v>
      </c>
      <c r="I1284" s="94">
        <f t="shared" si="142"/>
        <v>0.2202521651264456</v>
      </c>
      <c r="J1284" s="94">
        <f t="shared" si="142"/>
        <v>0.2202521651264456</v>
      </c>
      <c r="K1284" s="94">
        <f t="shared" si="142"/>
        <v>0.2202521651264456</v>
      </c>
      <c r="L1284" s="94">
        <f t="shared" si="142"/>
        <v>0.2202521651264456</v>
      </c>
      <c r="M1284" s="94">
        <f t="shared" si="142"/>
        <v>0.2202521651264456</v>
      </c>
      <c r="N1284" s="94">
        <f t="shared" si="142"/>
        <v>0.2202521651264456</v>
      </c>
      <c r="O1284" s="94">
        <f t="shared" si="142"/>
        <v>0.2202521651264456</v>
      </c>
      <c r="P1284" s="94">
        <f t="shared" si="142"/>
        <v>0.2202521651264456</v>
      </c>
      <c r="Q1284" s="94">
        <f t="shared" si="142"/>
        <v>0.2202521651264456</v>
      </c>
      <c r="R1284" s="94">
        <f t="shared" si="142"/>
        <v>0.2202521651264456</v>
      </c>
      <c r="S1284" s="93">
        <f>(1+H1284)^((5-Dashboard!$F$9)*3/12)</f>
        <v>1.1046502456100959</v>
      </c>
      <c r="T1284" s="93">
        <f t="shared" si="140"/>
        <v>1.3479518539131794</v>
      </c>
      <c r="U1284" s="93">
        <f t="shared" si="140"/>
        <v>1.6448411682237634</v>
      </c>
      <c r="V1284" s="93">
        <f t="shared" si="140"/>
        <v>2.0071209968141592</v>
      </c>
      <c r="W1284" s="93">
        <f t="shared" si="140"/>
        <v>2.4491937420332275</v>
      </c>
      <c r="X1284" s="93">
        <f t="shared" si="140"/>
        <v>2.9886339665301871</v>
      </c>
      <c r="Y1284" s="93">
        <f t="shared" si="139"/>
        <v>3.6468870684288976</v>
      </c>
      <c r="Z1284" s="93">
        <f t="shared" si="139"/>
        <v>4.4501218412219981</v>
      </c>
      <c r="AA1284" s="93">
        <f t="shared" si="139"/>
        <v>5.4302708118276275</v>
      </c>
      <c r="AB1284" s="93">
        <f t="shared" si="139"/>
        <v>6.6262997153556036</v>
      </c>
      <c r="AC1284" s="95">
        <f t="shared" si="139"/>
        <v>8.0857565744394257</v>
      </c>
      <c r="AE1284" s="96"/>
    </row>
    <row r="1285" spans="3:31" ht="24.75" customHeight="1" x14ac:dyDescent="0.25">
      <c r="C1285" s="91">
        <f>ABS(E1285-Dashboard!$F$13)</f>
        <v>6.6055426651614724</v>
      </c>
      <c r="D1285" s="92">
        <f t="shared" si="137"/>
        <v>0.22035216512644559</v>
      </c>
      <c r="E1285" s="93" cm="1">
        <f t="array" ref="E1285">SUM('DRE + DCF'!$S$41/TIR!S1285,'DRE + DCF'!$U$41:$AD$41/TIR!T1285:AC1285,TIR!F1285)</f>
        <v>41.014457334838525</v>
      </c>
      <c r="F1285" s="100">
        <f>'DRE + DCF'!$AE$38*'DRE + DCF'!$AE$39*(1+G1285)/(R1285-G1285)/AC1285</f>
        <v>18.507922198547526</v>
      </c>
      <c r="G1285" s="92">
        <f>R1285*(1-'DRE + DCF'!$AE$39)</f>
        <v>0.13221129907586734</v>
      </c>
      <c r="H1285" s="94">
        <f t="shared" si="141"/>
        <v>0.22035216512644559</v>
      </c>
      <c r="I1285" s="94">
        <f t="shared" si="142"/>
        <v>0.22035216512644559</v>
      </c>
      <c r="J1285" s="94">
        <f t="shared" si="142"/>
        <v>0.22035216512644559</v>
      </c>
      <c r="K1285" s="94">
        <f t="shared" si="142"/>
        <v>0.22035216512644559</v>
      </c>
      <c r="L1285" s="94">
        <f t="shared" si="142"/>
        <v>0.22035216512644559</v>
      </c>
      <c r="M1285" s="94">
        <f t="shared" si="142"/>
        <v>0.22035216512644559</v>
      </c>
      <c r="N1285" s="94">
        <f t="shared" si="142"/>
        <v>0.22035216512644559</v>
      </c>
      <c r="O1285" s="94">
        <f t="shared" si="142"/>
        <v>0.22035216512644559</v>
      </c>
      <c r="P1285" s="94">
        <f t="shared" si="142"/>
        <v>0.22035216512644559</v>
      </c>
      <c r="Q1285" s="94">
        <f t="shared" si="142"/>
        <v>0.22035216512644559</v>
      </c>
      <c r="R1285" s="94">
        <f t="shared" si="142"/>
        <v>0.22035216512644559</v>
      </c>
      <c r="S1285" s="93">
        <f>(1+H1285)^((5-Dashboard!$F$9)*3/12)</f>
        <v>1.1046955078782774</v>
      </c>
      <c r="T1285" s="93">
        <f t="shared" si="140"/>
        <v>1.3481175548447142</v>
      </c>
      <c r="U1285" s="93">
        <f t="shared" si="140"/>
        <v>1.6451781768997167</v>
      </c>
      <c r="V1285" s="93">
        <f t="shared" si="140"/>
        <v>2.0076967501983476</v>
      </c>
      <c r="W1285" s="93">
        <f t="shared" si="140"/>
        <v>2.4500970760218821</v>
      </c>
      <c r="X1285" s="93">
        <f t="shared" si="140"/>
        <v>2.989981271493277</v>
      </c>
      <c r="Y1285" s="93">
        <f t="shared" si="139"/>
        <v>3.648830118354343</v>
      </c>
      <c r="Z1285" s="93">
        <f t="shared" si="139"/>
        <v>4.4528577351123069</v>
      </c>
      <c r="AA1285" s="93">
        <f t="shared" si="139"/>
        <v>5.4340545780443437</v>
      </c>
      <c r="AB1285" s="93">
        <f t="shared" si="139"/>
        <v>6.6314602697316882</v>
      </c>
      <c r="AC1285" s="95">
        <f t="shared" si="139"/>
        <v>8.0927168981170681</v>
      </c>
      <c r="AE1285" s="96"/>
    </row>
    <row r="1286" spans="3:31" ht="24.75" customHeight="1" x14ac:dyDescent="0.25">
      <c r="C1286" s="91">
        <f>ABS(E1286-Dashboard!$F$13)</f>
        <v>6.637684416617887</v>
      </c>
      <c r="D1286" s="92">
        <f t="shared" si="137"/>
        <v>0.22045216512644558</v>
      </c>
      <c r="E1286" s="93" cm="1">
        <f t="array" ref="E1286">SUM('DRE + DCF'!$S$41/TIR!S1286,'DRE + DCF'!$U$41:$AD$41/TIR!T1286:AC1286,TIR!F1286)</f>
        <v>40.98231558338211</v>
      </c>
      <c r="F1286" s="100">
        <f>'DRE + DCF'!$AE$38*'DRE + DCF'!$AE$39*(1+G1286)/(R1286-G1286)/AC1286</f>
        <v>18.48459664391801</v>
      </c>
      <c r="G1286" s="92">
        <f>R1286*(1-'DRE + DCF'!$AE$39)</f>
        <v>0.13227129907586735</v>
      </c>
      <c r="H1286" s="94">
        <f t="shared" si="141"/>
        <v>0.22045216512644558</v>
      </c>
      <c r="I1286" s="94">
        <f t="shared" si="142"/>
        <v>0.22045216512644558</v>
      </c>
      <c r="J1286" s="94">
        <f t="shared" si="142"/>
        <v>0.22045216512644558</v>
      </c>
      <c r="K1286" s="94">
        <f t="shared" si="142"/>
        <v>0.22045216512644558</v>
      </c>
      <c r="L1286" s="94">
        <f t="shared" si="142"/>
        <v>0.22045216512644558</v>
      </c>
      <c r="M1286" s="94">
        <f t="shared" si="142"/>
        <v>0.22045216512644558</v>
      </c>
      <c r="N1286" s="94">
        <f t="shared" si="142"/>
        <v>0.22045216512644558</v>
      </c>
      <c r="O1286" s="94">
        <f t="shared" si="142"/>
        <v>0.22045216512644558</v>
      </c>
      <c r="P1286" s="94">
        <f t="shared" si="142"/>
        <v>0.22045216512644558</v>
      </c>
      <c r="Q1286" s="94">
        <f t="shared" si="142"/>
        <v>0.22045216512644558</v>
      </c>
      <c r="R1286" s="94">
        <f t="shared" si="142"/>
        <v>0.22045216512644558</v>
      </c>
      <c r="S1286" s="93">
        <f>(1+H1286)^((5-Dashboard!$F$9)*3/12)</f>
        <v>1.1047407682920214</v>
      </c>
      <c r="T1286" s="93">
        <f t="shared" si="140"/>
        <v>1.3482832625654504</v>
      </c>
      <c r="U1286" s="93">
        <f t="shared" si="140"/>
        <v>1.6455152270017517</v>
      </c>
      <c r="V1286" s="93">
        <f t="shared" si="140"/>
        <v>2.0082726215428224</v>
      </c>
      <c r="W1286" s="93">
        <f t="shared" si="140"/>
        <v>2.4510006691261004</v>
      </c>
      <c r="X1286" s="93">
        <f t="shared" si="140"/>
        <v>2.991329073361316</v>
      </c>
      <c r="Y1286" s="93">
        <f t="shared" si="139"/>
        <v>3.650774044189502</v>
      </c>
      <c r="Z1286" s="93">
        <f t="shared" si="139"/>
        <v>4.4555950866185077</v>
      </c>
      <c r="AA1286" s="93">
        <f t="shared" si="139"/>
        <v>5.4378406703903099</v>
      </c>
      <c r="AB1286" s="93">
        <f t="shared" si="139"/>
        <v>6.636624419790496</v>
      </c>
      <c r="AC1286" s="95">
        <f t="shared" si="139"/>
        <v>8.0996826422643515</v>
      </c>
      <c r="AE1286" s="96"/>
    </row>
    <row r="1287" spans="3:31" ht="24.75" customHeight="1" x14ac:dyDescent="0.25">
      <c r="C1287" s="91">
        <f>ABS(E1287-Dashboard!$F$13)</f>
        <v>6.6697861477442757</v>
      </c>
      <c r="D1287" s="92">
        <f t="shared" si="137"/>
        <v>0.22055216512644557</v>
      </c>
      <c r="E1287" s="93" cm="1">
        <f t="array" ref="E1287">SUM('DRE + DCF'!$S$41/TIR!S1287,'DRE + DCF'!$U$41:$AD$41/TIR!T1287:AC1287,TIR!F1287)</f>
        <v>40.950213852255722</v>
      </c>
      <c r="F1287" s="100">
        <f>'DRE + DCF'!$AE$38*'DRE + DCF'!$AE$39*(1+G1287)/(R1287-G1287)/AC1287</f>
        <v>18.461305534756963</v>
      </c>
      <c r="G1287" s="92">
        <f>R1287*(1-'DRE + DCF'!$AE$39)</f>
        <v>0.13233129907586733</v>
      </c>
      <c r="H1287" s="94">
        <f t="shared" si="141"/>
        <v>0.22055216512644557</v>
      </c>
      <c r="I1287" s="94">
        <f t="shared" si="142"/>
        <v>0.22055216512644557</v>
      </c>
      <c r="J1287" s="94">
        <f t="shared" si="142"/>
        <v>0.22055216512644557</v>
      </c>
      <c r="K1287" s="94">
        <f t="shared" si="142"/>
        <v>0.22055216512644557</v>
      </c>
      <c r="L1287" s="94">
        <f t="shared" si="142"/>
        <v>0.22055216512644557</v>
      </c>
      <c r="M1287" s="94">
        <f t="shared" si="142"/>
        <v>0.22055216512644557</v>
      </c>
      <c r="N1287" s="94">
        <f t="shared" si="142"/>
        <v>0.22055216512644557</v>
      </c>
      <c r="O1287" s="94">
        <f t="shared" si="142"/>
        <v>0.22055216512644557</v>
      </c>
      <c r="P1287" s="94">
        <f t="shared" si="142"/>
        <v>0.22055216512644557</v>
      </c>
      <c r="Q1287" s="94">
        <f t="shared" si="142"/>
        <v>0.22055216512644557</v>
      </c>
      <c r="R1287" s="94">
        <f t="shared" si="142"/>
        <v>0.22055216512644557</v>
      </c>
      <c r="S1287" s="93">
        <f>(1+H1287)^((5-Dashboard!$F$9)*3/12)</f>
        <v>1.1047860268515552</v>
      </c>
      <c r="T1287" s="93">
        <f t="shared" si="140"/>
        <v>1.3484489770751091</v>
      </c>
      <c r="U1287" s="93">
        <f t="shared" si="140"/>
        <v>1.6458523185315652</v>
      </c>
      <c r="V1287" s="93">
        <f t="shared" si="140"/>
        <v>2.0088486108620822</v>
      </c>
      <c r="W1287" s="93">
        <f t="shared" si="140"/>
        <v>2.451904521398967</v>
      </c>
      <c r="X1287" s="93">
        <f t="shared" si="140"/>
        <v>2.9926773722768303</v>
      </c>
      <c r="Y1287" s="93">
        <f t="shared" si="139"/>
        <v>3.6527188462574069</v>
      </c>
      <c r="Z1287" s="93">
        <f t="shared" si="139"/>
        <v>4.45833389639765</v>
      </c>
      <c r="AA1287" s="93">
        <f t="shared" si="139"/>
        <v>5.4416290901047732</v>
      </c>
      <c r="AB1287" s="93">
        <f t="shared" si="139"/>
        <v>6.6417921677424303</v>
      </c>
      <c r="AC1287" s="95">
        <f t="shared" si="139"/>
        <v>8.1066538106578907</v>
      </c>
      <c r="AE1287" s="96"/>
    </row>
    <row r="1288" spans="3:31" ht="24.75" customHeight="1" x14ac:dyDescent="0.25">
      <c r="C1288" s="91">
        <f>ABS(E1288-Dashboard!$F$13)</f>
        <v>6.7018479227452161</v>
      </c>
      <c r="D1288" s="92">
        <f t="shared" si="137"/>
        <v>0.22065216512644556</v>
      </c>
      <c r="E1288" s="93" cm="1">
        <f t="array" ref="E1288">SUM('DRE + DCF'!$S$41/TIR!S1288,'DRE + DCF'!$U$41:$AD$41/TIR!T1288:AC1288,TIR!F1288)</f>
        <v>40.918152077254781</v>
      </c>
      <c r="F1288" s="100">
        <f>'DRE + DCF'!$AE$38*'DRE + DCF'!$AE$39*(1+G1288)/(R1288-G1288)/AC1288</f>
        <v>18.438048811285164</v>
      </c>
      <c r="G1288" s="92">
        <f>R1288*(1-'DRE + DCF'!$AE$39)</f>
        <v>0.13239129907586733</v>
      </c>
      <c r="H1288" s="94">
        <f t="shared" si="141"/>
        <v>0.22065216512644556</v>
      </c>
      <c r="I1288" s="94">
        <f t="shared" si="142"/>
        <v>0.22065216512644556</v>
      </c>
      <c r="J1288" s="94">
        <f t="shared" si="142"/>
        <v>0.22065216512644556</v>
      </c>
      <c r="K1288" s="94">
        <f t="shared" si="142"/>
        <v>0.22065216512644556</v>
      </c>
      <c r="L1288" s="94">
        <f t="shared" si="142"/>
        <v>0.22065216512644556</v>
      </c>
      <c r="M1288" s="94">
        <f t="shared" si="142"/>
        <v>0.22065216512644556</v>
      </c>
      <c r="N1288" s="94">
        <f t="shared" si="142"/>
        <v>0.22065216512644556</v>
      </c>
      <c r="O1288" s="94">
        <f t="shared" si="142"/>
        <v>0.22065216512644556</v>
      </c>
      <c r="P1288" s="94">
        <f t="shared" si="142"/>
        <v>0.22065216512644556</v>
      </c>
      <c r="Q1288" s="94">
        <f t="shared" si="142"/>
        <v>0.22065216512644556</v>
      </c>
      <c r="R1288" s="94">
        <f t="shared" si="142"/>
        <v>0.22065216512644556</v>
      </c>
      <c r="S1288" s="93">
        <f>(1+H1288)^((5-Dashboard!$F$9)*3/12)</f>
        <v>1.1048312835571075</v>
      </c>
      <c r="T1288" s="93">
        <f t="shared" si="140"/>
        <v>1.3486146983734131</v>
      </c>
      <c r="U1288" s="93">
        <f t="shared" si="140"/>
        <v>1.6461894514908548</v>
      </c>
      <c r="V1288" s="93">
        <f t="shared" si="140"/>
        <v>2.0094247181706275</v>
      </c>
      <c r="W1288" s="93">
        <f t="shared" si="140"/>
        <v>2.4528086328935741</v>
      </c>
      <c r="X1288" s="93">
        <f t="shared" si="140"/>
        <v>2.9940261683823781</v>
      </c>
      <c r="Y1288" s="93">
        <f t="shared" si="139"/>
        <v>3.6546645248811855</v>
      </c>
      <c r="Z1288" s="93">
        <f t="shared" si="139"/>
        <v>4.4610741651070311</v>
      </c>
      <c r="AA1288" s="93">
        <f t="shared" si="139"/>
        <v>5.4454198384275481</v>
      </c>
      <c r="AB1288" s="93">
        <f t="shared" si="139"/>
        <v>6.6469635157990856</v>
      </c>
      <c r="AC1288" s="95">
        <f t="shared" si="139"/>
        <v>8.1136304070766432</v>
      </c>
      <c r="AE1288" s="96"/>
    </row>
    <row r="1289" spans="3:31" ht="24.75" customHeight="1" x14ac:dyDescent="0.25">
      <c r="C1289" s="91">
        <f>ABS(E1289-Dashboard!$F$13)</f>
        <v>6.7338698056991646</v>
      </c>
      <c r="D1289" s="92">
        <f t="shared" si="137"/>
        <v>0.22075216512644555</v>
      </c>
      <c r="E1289" s="93" cm="1">
        <f t="array" ref="E1289">SUM('DRE + DCF'!$S$41/TIR!S1289,'DRE + DCF'!$U$41:$AD$41/TIR!T1289:AC1289,TIR!F1289)</f>
        <v>40.886130194300833</v>
      </c>
      <c r="F1289" s="100">
        <f>'DRE + DCF'!$AE$38*'DRE + DCF'!$AE$39*(1+G1289)/(R1289-G1289)/AC1289</f>
        <v>18.414826413845404</v>
      </c>
      <c r="G1289" s="92">
        <f>R1289*(1-'DRE + DCF'!$AE$39)</f>
        <v>0.13245129907586733</v>
      </c>
      <c r="H1289" s="94">
        <f t="shared" si="141"/>
        <v>0.22075216512644555</v>
      </c>
      <c r="I1289" s="94">
        <f t="shared" si="142"/>
        <v>0.22075216512644555</v>
      </c>
      <c r="J1289" s="94">
        <f t="shared" si="142"/>
        <v>0.22075216512644555</v>
      </c>
      <c r="K1289" s="94">
        <f t="shared" si="142"/>
        <v>0.22075216512644555</v>
      </c>
      <c r="L1289" s="94">
        <f t="shared" si="142"/>
        <v>0.22075216512644555</v>
      </c>
      <c r="M1289" s="94">
        <f t="shared" si="142"/>
        <v>0.22075216512644555</v>
      </c>
      <c r="N1289" s="94">
        <f t="shared" si="142"/>
        <v>0.22075216512644555</v>
      </c>
      <c r="O1289" s="94">
        <f t="shared" si="142"/>
        <v>0.22075216512644555</v>
      </c>
      <c r="P1289" s="94">
        <f t="shared" si="142"/>
        <v>0.22075216512644555</v>
      </c>
      <c r="Q1289" s="94">
        <f t="shared" si="142"/>
        <v>0.22075216512644555</v>
      </c>
      <c r="R1289" s="94">
        <f t="shared" si="142"/>
        <v>0.22075216512644555</v>
      </c>
      <c r="S1289" s="93">
        <f>(1+H1289)^((5-Dashboard!$F$9)*3/12)</f>
        <v>1.1048765384089054</v>
      </c>
      <c r="T1289" s="93">
        <f t="shared" si="140"/>
        <v>1.3487804264600836</v>
      </c>
      <c r="U1289" s="93">
        <f t="shared" si="140"/>
        <v>1.6465266258813174</v>
      </c>
      <c r="V1289" s="93">
        <f t="shared" si="140"/>
        <v>2.0100009434829591</v>
      </c>
      <c r="W1289" s="93">
        <f t="shared" si="140"/>
        <v>2.4537130036630206</v>
      </c>
      <c r="X1289" s="93">
        <f t="shared" si="140"/>
        <v>2.9953754618205464</v>
      </c>
      <c r="Y1289" s="93">
        <f t="shared" si="139"/>
        <v>3.6566110803840584</v>
      </c>
      <c r="Z1289" s="93">
        <f t="shared" si="139"/>
        <v>4.46381589340419</v>
      </c>
      <c r="AA1289" s="93">
        <f t="shared" si="139"/>
        <v>5.4492129165990031</v>
      </c>
      <c r="AB1289" s="93">
        <f t="shared" si="139"/>
        <v>6.6521384661732261</v>
      </c>
      <c r="AC1289" s="95">
        <f t="shared" si="139"/>
        <v>8.1206124353018776</v>
      </c>
      <c r="AE1289" s="96"/>
    </row>
    <row r="1290" spans="3:31" ht="24.75" customHeight="1" x14ac:dyDescent="0.25">
      <c r="C1290" s="91">
        <f>ABS(E1290-Dashboard!$F$13)</f>
        <v>6.7658518605588043</v>
      </c>
      <c r="D1290" s="92">
        <f t="shared" si="137"/>
        <v>0.22085216512644554</v>
      </c>
      <c r="E1290" s="93" cm="1">
        <f t="array" ref="E1290">SUM('DRE + DCF'!$S$41/TIR!S1290,'DRE + DCF'!$U$41:$AD$41/TIR!T1290:AC1290,TIR!F1290)</f>
        <v>40.854148139441193</v>
      </c>
      <c r="F1290" s="100">
        <f>'DRE + DCF'!$AE$38*'DRE + DCF'!$AE$39*(1+G1290)/(R1290-G1290)/AC1290</f>
        <v>18.391638282902175</v>
      </c>
      <c r="G1290" s="92">
        <f>R1290*(1-'DRE + DCF'!$AE$39)</f>
        <v>0.13251129907586731</v>
      </c>
      <c r="H1290" s="94">
        <f t="shared" si="141"/>
        <v>0.22085216512644554</v>
      </c>
      <c r="I1290" s="94">
        <f t="shared" si="142"/>
        <v>0.22085216512644554</v>
      </c>
      <c r="J1290" s="94">
        <f t="shared" si="142"/>
        <v>0.22085216512644554</v>
      </c>
      <c r="K1290" s="94">
        <f t="shared" si="142"/>
        <v>0.22085216512644554</v>
      </c>
      <c r="L1290" s="94">
        <f t="shared" si="142"/>
        <v>0.22085216512644554</v>
      </c>
      <c r="M1290" s="94">
        <f t="shared" si="142"/>
        <v>0.22085216512644554</v>
      </c>
      <c r="N1290" s="94">
        <f t="shared" si="142"/>
        <v>0.22085216512644554</v>
      </c>
      <c r="O1290" s="94">
        <f t="shared" si="142"/>
        <v>0.22085216512644554</v>
      </c>
      <c r="P1290" s="94">
        <f t="shared" si="142"/>
        <v>0.22085216512644554</v>
      </c>
      <c r="Q1290" s="94">
        <f t="shared" si="142"/>
        <v>0.22085216512644554</v>
      </c>
      <c r="R1290" s="94">
        <f t="shared" si="142"/>
        <v>0.22085216512644554</v>
      </c>
      <c r="S1290" s="93">
        <f>(1+H1290)^((5-Dashboard!$F$9)*3/12)</f>
        <v>1.1049217914071772</v>
      </c>
      <c r="T1290" s="93">
        <f t="shared" si="140"/>
        <v>1.348946161334843</v>
      </c>
      <c r="U1290" s="93">
        <f t="shared" si="140"/>
        <v>1.6468638417046506</v>
      </c>
      <c r="V1290" s="93">
        <f t="shared" si="140"/>
        <v>2.0105772868135783</v>
      </c>
      <c r="W1290" s="93">
        <f t="shared" si="140"/>
        <v>2.4546176337604115</v>
      </c>
      <c r="X1290" s="93">
        <f t="shared" si="140"/>
        <v>2.9967252527339507</v>
      </c>
      <c r="Y1290" s="93">
        <f t="shared" si="139"/>
        <v>3.6585585130893383</v>
      </c>
      <c r="Z1290" s="93">
        <f t="shared" si="139"/>
        <v>4.4665590819469072</v>
      </c>
      <c r="AA1290" s="93">
        <f t="shared" si="139"/>
        <v>5.4530083258600701</v>
      </c>
      <c r="AB1290" s="93">
        <f t="shared" si="139"/>
        <v>6.6573170210788</v>
      </c>
      <c r="AC1290" s="95">
        <f t="shared" si="139"/>
        <v>8.1275998991171914</v>
      </c>
      <c r="AE1290" s="96"/>
    </row>
    <row r="1291" spans="3:31" ht="24.75" customHeight="1" x14ac:dyDescent="0.25">
      <c r="C1291" s="91">
        <f>ABS(E1291-Dashboard!$F$13)</f>
        <v>6.7977941511512583</v>
      </c>
      <c r="D1291" s="92">
        <f t="shared" si="137"/>
        <v>0.22095216512644553</v>
      </c>
      <c r="E1291" s="93" cm="1">
        <f t="array" ref="E1291">SUM('DRE + DCF'!$S$41/TIR!S1291,'DRE + DCF'!$U$41:$AD$41/TIR!T1291:AC1291,TIR!F1291)</f>
        <v>40.822205848848739</v>
      </c>
      <c r="F1291" s="100">
        <f>'DRE + DCF'!$AE$38*'DRE + DCF'!$AE$39*(1+G1291)/(R1291-G1291)/AC1291</f>
        <v>18.368484359041428</v>
      </c>
      <c r="G1291" s="92">
        <f>R1291*(1-'DRE + DCF'!$AE$39)</f>
        <v>0.13257129907586732</v>
      </c>
      <c r="H1291" s="94">
        <f t="shared" si="141"/>
        <v>0.22095216512644553</v>
      </c>
      <c r="I1291" s="94">
        <f t="shared" si="142"/>
        <v>0.22095216512644553</v>
      </c>
      <c r="J1291" s="94">
        <f t="shared" si="142"/>
        <v>0.22095216512644553</v>
      </c>
      <c r="K1291" s="94">
        <f t="shared" si="142"/>
        <v>0.22095216512644553</v>
      </c>
      <c r="L1291" s="94">
        <f t="shared" si="142"/>
        <v>0.22095216512644553</v>
      </c>
      <c r="M1291" s="94">
        <f t="shared" si="142"/>
        <v>0.22095216512644553</v>
      </c>
      <c r="N1291" s="94">
        <f t="shared" si="142"/>
        <v>0.22095216512644553</v>
      </c>
      <c r="O1291" s="94">
        <f t="shared" si="142"/>
        <v>0.22095216512644553</v>
      </c>
      <c r="P1291" s="94">
        <f t="shared" si="142"/>
        <v>0.22095216512644553</v>
      </c>
      <c r="Q1291" s="94">
        <f t="shared" si="142"/>
        <v>0.22095216512644553</v>
      </c>
      <c r="R1291" s="94">
        <f t="shared" si="142"/>
        <v>0.22095216512644553</v>
      </c>
      <c r="S1291" s="93">
        <f>(1+H1291)^((5-Dashboard!$F$9)*3/12)</f>
        <v>1.1049670425521503</v>
      </c>
      <c r="T1291" s="93">
        <f t="shared" si="140"/>
        <v>1.349111902997413</v>
      </c>
      <c r="U1291" s="93">
        <f t="shared" si="140"/>
        <v>1.6472010989625505</v>
      </c>
      <c r="V1291" s="93">
        <f t="shared" si="140"/>
        <v>2.0111537481769863</v>
      </c>
      <c r="W1291" s="93">
        <f t="shared" si="140"/>
        <v>2.4555225232388573</v>
      </c>
      <c r="X1291" s="93">
        <f t="shared" si="140"/>
        <v>2.9980755412652353</v>
      </c>
      <c r="Y1291" s="93">
        <f t="shared" si="139"/>
        <v>3.660506823320429</v>
      </c>
      <c r="Z1291" s="93">
        <f t="shared" si="139"/>
        <v>4.4693037313932047</v>
      </c>
      <c r="AA1291" s="93">
        <f t="shared" si="139"/>
        <v>5.4568060674522352</v>
      </c>
      <c r="AB1291" s="93">
        <f t="shared" si="139"/>
        <v>6.6624991827309312</v>
      </c>
      <c r="AC1291" s="95">
        <f t="shared" si="139"/>
        <v>8.1345928023085037</v>
      </c>
      <c r="AE1291" s="96"/>
    </row>
    <row r="1292" spans="3:31" ht="24.75" customHeight="1" x14ac:dyDescent="0.25">
      <c r="C1292" s="91">
        <f>ABS(E1292-Dashboard!$F$13)</f>
        <v>6.8296967411784806</v>
      </c>
      <c r="D1292" s="92">
        <f t="shared" si="137"/>
        <v>0.22105216512644552</v>
      </c>
      <c r="E1292" s="93" cm="1">
        <f t="array" ref="E1292">SUM('DRE + DCF'!$S$41/TIR!S1292,'DRE + DCF'!$U$41:$AD$41/TIR!T1292:AC1292,TIR!F1292)</f>
        <v>40.790303258821517</v>
      </c>
      <c r="F1292" s="100">
        <f>'DRE + DCF'!$AE$38*'DRE + DCF'!$AE$39*(1+G1292)/(R1292-G1292)/AC1292</f>
        <v>18.345364582970223</v>
      </c>
      <c r="G1292" s="92">
        <f>R1292*(1-'DRE + DCF'!$AE$39)</f>
        <v>0.13263129907586729</v>
      </c>
      <c r="H1292" s="94">
        <f t="shared" si="141"/>
        <v>0.22105216512644552</v>
      </c>
      <c r="I1292" s="94">
        <f t="shared" si="142"/>
        <v>0.22105216512644552</v>
      </c>
      <c r="J1292" s="94">
        <f t="shared" si="142"/>
        <v>0.22105216512644552</v>
      </c>
      <c r="K1292" s="94">
        <f t="shared" si="142"/>
        <v>0.22105216512644552</v>
      </c>
      <c r="L1292" s="94">
        <f t="shared" si="142"/>
        <v>0.22105216512644552</v>
      </c>
      <c r="M1292" s="94">
        <f t="shared" si="142"/>
        <v>0.22105216512644552</v>
      </c>
      <c r="N1292" s="94">
        <f t="shared" si="142"/>
        <v>0.22105216512644552</v>
      </c>
      <c r="O1292" s="94">
        <f t="shared" si="142"/>
        <v>0.22105216512644552</v>
      </c>
      <c r="P1292" s="94">
        <f t="shared" si="142"/>
        <v>0.22105216512644552</v>
      </c>
      <c r="Q1292" s="94">
        <f t="shared" si="142"/>
        <v>0.22105216512644552</v>
      </c>
      <c r="R1292" s="94">
        <f t="shared" si="142"/>
        <v>0.22105216512644552</v>
      </c>
      <c r="S1292" s="93">
        <f>(1+H1292)^((5-Dashboard!$F$9)*3/12)</f>
        <v>1.1050122918440526</v>
      </c>
      <c r="T1292" s="93">
        <f t="shared" si="140"/>
        <v>1.349277651447516</v>
      </c>
      <c r="U1292" s="93">
        <f t="shared" si="140"/>
        <v>1.6475383976567148</v>
      </c>
      <c r="V1292" s="93">
        <f t="shared" si="140"/>
        <v>2.0117303275876863</v>
      </c>
      <c r="W1292" s="93">
        <f t="shared" si="140"/>
        <v>2.4564276721514777</v>
      </c>
      <c r="X1292" s="93">
        <f t="shared" si="140"/>
        <v>2.9994263275570763</v>
      </c>
      <c r="Y1292" s="93">
        <f t="shared" si="139"/>
        <v>3.6624560114008311</v>
      </c>
      <c r="Z1292" s="93">
        <f t="shared" si="139"/>
        <v>4.4720498424013506</v>
      </c>
      <c r="AA1292" s="93">
        <f t="shared" si="139"/>
        <v>5.4606061426175483</v>
      </c>
      <c r="AB1292" s="93">
        <f t="shared" si="139"/>
        <v>6.6676849533459244</v>
      </c>
      <c r="AC1292" s="95">
        <f t="shared" si="139"/>
        <v>8.1415911486640624</v>
      </c>
      <c r="AE1292" s="96"/>
    </row>
    <row r="1293" spans="3:31" ht="24.75" customHeight="1" x14ac:dyDescent="0.25">
      <c r="C1293" s="91">
        <f>ABS(E1293-Dashboard!$F$13)</f>
        <v>6.8615596942174832</v>
      </c>
      <c r="D1293" s="92">
        <f t="shared" si="137"/>
        <v>0.2211521651264455</v>
      </c>
      <c r="E1293" s="93" cm="1">
        <f t="array" ref="E1293">SUM('DRE + DCF'!$S$41/TIR!S1293,'DRE + DCF'!$U$41:$AD$41/TIR!T1293:AC1293,TIR!F1293)</f>
        <v>40.758440305782514</v>
      </c>
      <c r="F1293" s="100">
        <f>'DRE + DCF'!$AE$38*'DRE + DCF'!$AE$39*(1+G1293)/(R1293-G1293)/AC1293</f>
        <v>18.322278895516479</v>
      </c>
      <c r="G1293" s="92">
        <f>R1293*(1-'DRE + DCF'!$AE$39)</f>
        <v>0.1326912990758673</v>
      </c>
      <c r="H1293" s="94">
        <f t="shared" si="141"/>
        <v>0.2211521651264455</v>
      </c>
      <c r="I1293" s="94">
        <f t="shared" si="142"/>
        <v>0.2211521651264455</v>
      </c>
      <c r="J1293" s="94">
        <f t="shared" si="142"/>
        <v>0.2211521651264455</v>
      </c>
      <c r="K1293" s="94">
        <f t="shared" si="142"/>
        <v>0.2211521651264455</v>
      </c>
      <c r="L1293" s="94">
        <f t="shared" si="142"/>
        <v>0.2211521651264455</v>
      </c>
      <c r="M1293" s="94">
        <f t="shared" si="142"/>
        <v>0.2211521651264455</v>
      </c>
      <c r="N1293" s="94">
        <f t="shared" si="142"/>
        <v>0.2211521651264455</v>
      </c>
      <c r="O1293" s="94">
        <f t="shared" si="142"/>
        <v>0.2211521651264455</v>
      </c>
      <c r="P1293" s="94">
        <f t="shared" si="142"/>
        <v>0.2211521651264455</v>
      </c>
      <c r="Q1293" s="94">
        <f t="shared" si="142"/>
        <v>0.2211521651264455</v>
      </c>
      <c r="R1293" s="94">
        <f t="shared" si="142"/>
        <v>0.2211521651264455</v>
      </c>
      <c r="S1293" s="93">
        <f>(1+H1293)^((5-Dashboard!$F$9)*3/12)</f>
        <v>1.1050575392831115</v>
      </c>
      <c r="T1293" s="93">
        <f t="shared" si="140"/>
        <v>1.3494434066848735</v>
      </c>
      <c r="U1293" s="93">
        <f t="shared" si="140"/>
        <v>1.6478757377888398</v>
      </c>
      <c r="V1293" s="93">
        <f t="shared" si="140"/>
        <v>2.0123070250601804</v>
      </c>
      <c r="W1293" s="93">
        <f t="shared" si="140"/>
        <v>2.4573330805513955</v>
      </c>
      <c r="X1293" s="93">
        <f t="shared" si="140"/>
        <v>3.0007776117521745</v>
      </c>
      <c r="Y1293" s="93">
        <f t="shared" si="139"/>
        <v>3.6644060776541321</v>
      </c>
      <c r="Z1293" s="93">
        <f t="shared" si="139"/>
        <v>4.4747974156298485</v>
      </c>
      <c r="AA1293" s="93">
        <f t="shared" si="139"/>
        <v>5.4644085525986119</v>
      </c>
      <c r="AB1293" s="93">
        <f t="shared" si="139"/>
        <v>6.6728743351412607</v>
      </c>
      <c r="AC1293" s="95">
        <f t="shared" si="139"/>
        <v>8.1485949419744408</v>
      </c>
      <c r="AE1293" s="96"/>
    </row>
    <row r="1294" spans="3:31" ht="24.75" customHeight="1" x14ac:dyDescent="0.25">
      <c r="C1294" s="91">
        <f>ABS(E1294-Dashboard!$F$13)</f>
        <v>6.8933830737206563</v>
      </c>
      <c r="D1294" s="92">
        <f t="shared" si="137"/>
        <v>0.22125216512644549</v>
      </c>
      <c r="E1294" s="93" cm="1">
        <f t="array" ref="E1294">SUM('DRE + DCF'!$S$41/TIR!S1294,'DRE + DCF'!$U$41:$AD$41/TIR!T1294:AC1294,TIR!F1294)</f>
        <v>40.726616926279341</v>
      </c>
      <c r="F1294" s="100">
        <f>'DRE + DCF'!$AE$38*'DRE + DCF'!$AE$39*(1+G1294)/(R1294-G1294)/AC1294</f>
        <v>18.299227237628671</v>
      </c>
      <c r="G1294" s="92">
        <f>R1294*(1-'DRE + DCF'!$AE$39)</f>
        <v>0.1327512990758673</v>
      </c>
      <c r="H1294" s="94">
        <f t="shared" si="141"/>
        <v>0.22125216512644549</v>
      </c>
      <c r="I1294" s="94">
        <f t="shared" si="142"/>
        <v>0.22125216512644549</v>
      </c>
      <c r="J1294" s="94">
        <f t="shared" si="142"/>
        <v>0.22125216512644549</v>
      </c>
      <c r="K1294" s="94">
        <f t="shared" si="142"/>
        <v>0.22125216512644549</v>
      </c>
      <c r="L1294" s="94">
        <f t="shared" si="142"/>
        <v>0.22125216512644549</v>
      </c>
      <c r="M1294" s="94">
        <f t="shared" si="142"/>
        <v>0.22125216512644549</v>
      </c>
      <c r="N1294" s="94">
        <f t="shared" si="142"/>
        <v>0.22125216512644549</v>
      </c>
      <c r="O1294" s="94">
        <f t="shared" si="142"/>
        <v>0.22125216512644549</v>
      </c>
      <c r="P1294" s="94">
        <f t="shared" si="142"/>
        <v>0.22125216512644549</v>
      </c>
      <c r="Q1294" s="94">
        <f t="shared" si="142"/>
        <v>0.22125216512644549</v>
      </c>
      <c r="R1294" s="94">
        <f t="shared" si="142"/>
        <v>0.22125216512644549</v>
      </c>
      <c r="S1294" s="93">
        <f>(1+H1294)^((5-Dashboard!$F$9)*3/12)</f>
        <v>1.1051027848695547</v>
      </c>
      <c r="T1294" s="93">
        <f t="shared" si="140"/>
        <v>1.3496091687092082</v>
      </c>
      <c r="U1294" s="93">
        <f t="shared" si="140"/>
        <v>1.6482131193606226</v>
      </c>
      <c r="V1294" s="93">
        <f t="shared" si="140"/>
        <v>2.0128838406089726</v>
      </c>
      <c r="W1294" s="93">
        <f t="shared" si="140"/>
        <v>2.4582387484917425</v>
      </c>
      <c r="X1294" s="93">
        <f t="shared" si="140"/>
        <v>3.0021293939932638</v>
      </c>
      <c r="Y1294" s="93">
        <f t="shared" si="139"/>
        <v>3.666357022404017</v>
      </c>
      <c r="Z1294" s="93">
        <f t="shared" si="139"/>
        <v>4.477546451737453</v>
      </c>
      <c r="AA1294" s="93">
        <f t="shared" si="139"/>
        <v>5.4682132986385978</v>
      </c>
      <c r="AB1294" s="93">
        <f t="shared" si="139"/>
        <v>6.67806733033561</v>
      </c>
      <c r="AC1294" s="95">
        <f t="shared" si="139"/>
        <v>8.1556041860325443</v>
      </c>
      <c r="AE1294" s="96"/>
    </row>
    <row r="1295" spans="3:31" ht="24.75" customHeight="1" x14ac:dyDescent="0.25">
      <c r="C1295" s="91">
        <f>ABS(E1295-Dashboard!$F$13)</f>
        <v>6.9251669430161016</v>
      </c>
      <c r="D1295" s="92">
        <f t="shared" ref="D1295:D1358" si="143">D1294+0.0001</f>
        <v>0.22135216512644548</v>
      </c>
      <c r="E1295" s="93" cm="1">
        <f t="array" ref="E1295">SUM('DRE + DCF'!$S$41/TIR!S1295,'DRE + DCF'!$U$41:$AD$41/TIR!T1295:AC1295,TIR!F1295)</f>
        <v>40.694833056983896</v>
      </c>
      <c r="F1295" s="100">
        <f>'DRE + DCF'!$AE$38*'DRE + DCF'!$AE$39*(1+G1295)/(R1295-G1295)/AC1295</f>
        <v>18.276209550375512</v>
      </c>
      <c r="G1295" s="92">
        <f>R1295*(1-'DRE + DCF'!$AE$39)</f>
        <v>0.13281129907586728</v>
      </c>
      <c r="H1295" s="94">
        <f t="shared" si="141"/>
        <v>0.22135216512644548</v>
      </c>
      <c r="I1295" s="94">
        <f t="shared" si="142"/>
        <v>0.22135216512644548</v>
      </c>
      <c r="J1295" s="94">
        <f t="shared" si="142"/>
        <v>0.22135216512644548</v>
      </c>
      <c r="K1295" s="94">
        <f t="shared" si="142"/>
        <v>0.22135216512644548</v>
      </c>
      <c r="L1295" s="94">
        <f t="shared" si="142"/>
        <v>0.22135216512644548</v>
      </c>
      <c r="M1295" s="94">
        <f t="shared" si="142"/>
        <v>0.22135216512644548</v>
      </c>
      <c r="N1295" s="94">
        <f t="shared" si="142"/>
        <v>0.22135216512644548</v>
      </c>
      <c r="O1295" s="94">
        <f t="shared" si="142"/>
        <v>0.22135216512644548</v>
      </c>
      <c r="P1295" s="94">
        <f t="shared" si="142"/>
        <v>0.22135216512644548</v>
      </c>
      <c r="Q1295" s="94">
        <f t="shared" si="142"/>
        <v>0.22135216512644548</v>
      </c>
      <c r="R1295" s="94">
        <f t="shared" si="142"/>
        <v>0.22135216512644548</v>
      </c>
      <c r="S1295" s="93">
        <f>(1+H1295)^((5-Dashboard!$F$9)*3/12)</f>
        <v>1.1051480286036099</v>
      </c>
      <c r="T1295" s="93">
        <f t="shared" si="140"/>
        <v>1.3497749375202419</v>
      </c>
      <c r="U1295" s="93">
        <f t="shared" si="140"/>
        <v>1.6485505423737601</v>
      </c>
      <c r="V1295" s="93">
        <f t="shared" si="140"/>
        <v>2.0134607742485677</v>
      </c>
      <c r="W1295" s="93">
        <f t="shared" si="140"/>
        <v>2.4591446760256574</v>
      </c>
      <c r="X1295" s="93">
        <f t="shared" si="140"/>
        <v>3.0034816744231079</v>
      </c>
      <c r="Y1295" s="93">
        <f t="shared" si="139"/>
        <v>3.6683088459742645</v>
      </c>
      <c r="Z1295" s="93">
        <f t="shared" si="139"/>
        <v>4.4802969513831608</v>
      </c>
      <c r="AA1295" s="93">
        <f t="shared" si="139"/>
        <v>5.4720203819812356</v>
      </c>
      <c r="AB1295" s="93">
        <f t="shared" si="139"/>
        <v>6.6832639411488213</v>
      </c>
      <c r="AC1295" s="95">
        <f t="shared" si="139"/>
        <v>8.1626188846336127</v>
      </c>
      <c r="AE1295" s="96"/>
    </row>
    <row r="1296" spans="3:31" ht="24.75" customHeight="1" x14ac:dyDescent="0.25">
      <c r="C1296" s="91">
        <f>ABS(E1296-Dashboard!$F$13)</f>
        <v>6.9569113653077963</v>
      </c>
      <c r="D1296" s="92">
        <f t="shared" si="143"/>
        <v>0.22145216512644547</v>
      </c>
      <c r="E1296" s="93" cm="1">
        <f t="array" ref="E1296">SUM('DRE + DCF'!$S$41/TIR!S1296,'DRE + DCF'!$U$41:$AD$41/TIR!T1296:AC1296,TIR!F1296)</f>
        <v>40.663088634692201</v>
      </c>
      <c r="F1296" s="100">
        <f>'DRE + DCF'!$AE$38*'DRE + DCF'!$AE$39*(1+G1296)/(R1296-G1296)/AC1296</f>
        <v>18.253225774945758</v>
      </c>
      <c r="G1296" s="92">
        <f>R1296*(1-'DRE + DCF'!$AE$39)</f>
        <v>0.13287129907586728</v>
      </c>
      <c r="H1296" s="94">
        <f t="shared" si="141"/>
        <v>0.22145216512644547</v>
      </c>
      <c r="I1296" s="94">
        <f t="shared" si="142"/>
        <v>0.22145216512644547</v>
      </c>
      <c r="J1296" s="94">
        <f t="shared" si="142"/>
        <v>0.22145216512644547</v>
      </c>
      <c r="K1296" s="94">
        <f t="shared" si="142"/>
        <v>0.22145216512644547</v>
      </c>
      <c r="L1296" s="94">
        <f t="shared" si="142"/>
        <v>0.22145216512644547</v>
      </c>
      <c r="M1296" s="94">
        <f t="shared" si="142"/>
        <v>0.22145216512644547</v>
      </c>
      <c r="N1296" s="94">
        <f t="shared" si="142"/>
        <v>0.22145216512644547</v>
      </c>
      <c r="O1296" s="94">
        <f t="shared" si="142"/>
        <v>0.22145216512644547</v>
      </c>
      <c r="P1296" s="94">
        <f t="shared" si="142"/>
        <v>0.22145216512644547</v>
      </c>
      <c r="Q1296" s="94">
        <f t="shared" si="142"/>
        <v>0.22145216512644547</v>
      </c>
      <c r="R1296" s="94">
        <f t="shared" si="142"/>
        <v>0.22145216512644547</v>
      </c>
      <c r="S1296" s="93">
        <f>(1+H1296)^((5-Dashboard!$F$9)*3/12)</f>
        <v>1.1051932704855045</v>
      </c>
      <c r="T1296" s="93">
        <f t="shared" si="140"/>
        <v>1.3499407131176968</v>
      </c>
      <c r="U1296" s="93">
        <f t="shared" si="140"/>
        <v>1.6488880068299485</v>
      </c>
      <c r="V1296" s="93">
        <f t="shared" si="140"/>
        <v>2.0140378259934697</v>
      </c>
      <c r="W1296" s="93">
        <f t="shared" si="140"/>
        <v>2.4600508632062827</v>
      </c>
      <c r="X1296" s="93">
        <f t="shared" si="140"/>
        <v>3.004834453184495</v>
      </c>
      <c r="Y1296" s="93">
        <f t="shared" si="139"/>
        <v>3.6702615486887402</v>
      </c>
      <c r="Z1296" s="93">
        <f t="shared" si="139"/>
        <v>4.4830489152262025</v>
      </c>
      <c r="AA1296" s="93">
        <f t="shared" si="139"/>
        <v>5.4758298038708073</v>
      </c>
      <c r="AB1296" s="93">
        <f t="shared" si="139"/>
        <v>6.6884641698019163</v>
      </c>
      <c r="AC1296" s="95">
        <f t="shared" si="139"/>
        <v>8.1696390415752038</v>
      </c>
      <c r="AE1296" s="96"/>
    </row>
    <row r="1297" spans="3:31" ht="24.75" customHeight="1" x14ac:dyDescent="0.25">
      <c r="C1297" s="91">
        <f>ABS(E1297-Dashboard!$F$13)</f>
        <v>6.9886164036759979</v>
      </c>
      <c r="D1297" s="92">
        <f t="shared" si="143"/>
        <v>0.22155216512644546</v>
      </c>
      <c r="E1297" s="93" cm="1">
        <f t="array" ref="E1297">SUM('DRE + DCF'!$S$41/TIR!S1297,'DRE + DCF'!$U$41:$AD$41/TIR!T1297:AC1297,TIR!F1297)</f>
        <v>40.631383596324</v>
      </c>
      <c r="F1297" s="100">
        <f>'DRE + DCF'!$AE$38*'DRE + DCF'!$AE$39*(1+G1297)/(R1297-G1297)/AC1297</f>
        <v>18.230275852647825</v>
      </c>
      <c r="G1297" s="92">
        <f>R1297*(1-'DRE + DCF'!$AE$39)</f>
        <v>0.13293129907586726</v>
      </c>
      <c r="H1297" s="94">
        <f t="shared" si="141"/>
        <v>0.22155216512644546</v>
      </c>
      <c r="I1297" s="94">
        <f t="shared" si="142"/>
        <v>0.22155216512644546</v>
      </c>
      <c r="J1297" s="94">
        <f t="shared" si="142"/>
        <v>0.22155216512644546</v>
      </c>
      <c r="K1297" s="94">
        <f t="shared" si="142"/>
        <v>0.22155216512644546</v>
      </c>
      <c r="L1297" s="94">
        <f t="shared" si="142"/>
        <v>0.22155216512644546</v>
      </c>
      <c r="M1297" s="94">
        <f t="shared" si="142"/>
        <v>0.22155216512644546</v>
      </c>
      <c r="N1297" s="94">
        <f t="shared" si="142"/>
        <v>0.22155216512644546</v>
      </c>
      <c r="O1297" s="94">
        <f t="shared" si="142"/>
        <v>0.22155216512644546</v>
      </c>
      <c r="P1297" s="94">
        <f t="shared" si="142"/>
        <v>0.22155216512644546</v>
      </c>
      <c r="Q1297" s="94">
        <f t="shared" si="142"/>
        <v>0.22155216512644546</v>
      </c>
      <c r="R1297" s="94">
        <f t="shared" si="142"/>
        <v>0.22155216512644546</v>
      </c>
      <c r="S1297" s="93">
        <f>(1+H1297)^((5-Dashboard!$F$9)*3/12)</f>
        <v>1.1052385105154658</v>
      </c>
      <c r="T1297" s="93">
        <f t="shared" si="140"/>
        <v>1.3501064955012949</v>
      </c>
      <c r="U1297" s="93">
        <f t="shared" si="140"/>
        <v>1.6492255127308844</v>
      </c>
      <c r="V1297" s="93">
        <f t="shared" si="140"/>
        <v>2.0146149958581838</v>
      </c>
      <c r="W1297" s="93">
        <f t="shared" si="140"/>
        <v>2.4609573100867692</v>
      </c>
      <c r="X1297" s="93">
        <f t="shared" si="140"/>
        <v>3.0061877304202458</v>
      </c>
      <c r="Y1297" s="93">
        <f t="shared" si="139"/>
        <v>3.6722151308714062</v>
      </c>
      <c r="Z1297" s="93">
        <f t="shared" si="139"/>
        <v>4.4858023439260588</v>
      </c>
      <c r="AA1297" s="93">
        <f t="shared" si="139"/>
        <v>5.4796415655521606</v>
      </c>
      <c r="AB1297" s="93">
        <f t="shared" si="139"/>
        <v>6.6936680185171067</v>
      </c>
      <c r="AC1297" s="95">
        <f t="shared" si="139"/>
        <v>8.1766646606572149</v>
      </c>
      <c r="AE1297" s="96"/>
    </row>
    <row r="1298" spans="3:31" ht="24.75" customHeight="1" x14ac:dyDescent="0.25">
      <c r="C1298" s="91">
        <f>ABS(E1298-Dashboard!$F$13)</f>
        <v>7.0202821210775141</v>
      </c>
      <c r="D1298" s="92">
        <f t="shared" si="143"/>
        <v>0.22165216512644545</v>
      </c>
      <c r="E1298" s="93" cm="1">
        <f t="array" ref="E1298">SUM('DRE + DCF'!$S$41/TIR!S1298,'DRE + DCF'!$U$41:$AD$41/TIR!T1298:AC1298,TIR!F1298)</f>
        <v>40.599717878922483</v>
      </c>
      <c r="F1298" s="100">
        <f>'DRE + DCF'!$AE$38*'DRE + DCF'!$AE$39*(1+G1298)/(R1298-G1298)/AC1298</f>
        <v>18.207359724909537</v>
      </c>
      <c r="G1298" s="92">
        <f>R1298*(1-'DRE + DCF'!$AE$39)</f>
        <v>0.13299129907586726</v>
      </c>
      <c r="H1298" s="94">
        <f t="shared" si="141"/>
        <v>0.22165216512644545</v>
      </c>
      <c r="I1298" s="94">
        <f t="shared" si="142"/>
        <v>0.22165216512644545</v>
      </c>
      <c r="J1298" s="94">
        <f t="shared" si="142"/>
        <v>0.22165216512644545</v>
      </c>
      <c r="K1298" s="94">
        <f t="shared" si="142"/>
        <v>0.22165216512644545</v>
      </c>
      <c r="L1298" s="94">
        <f t="shared" si="142"/>
        <v>0.22165216512644545</v>
      </c>
      <c r="M1298" s="94">
        <f t="shared" si="142"/>
        <v>0.22165216512644545</v>
      </c>
      <c r="N1298" s="94">
        <f t="shared" si="142"/>
        <v>0.22165216512644545</v>
      </c>
      <c r="O1298" s="94">
        <f t="shared" si="142"/>
        <v>0.22165216512644545</v>
      </c>
      <c r="P1298" s="94">
        <f t="shared" si="142"/>
        <v>0.22165216512644545</v>
      </c>
      <c r="Q1298" s="94">
        <f t="shared" si="142"/>
        <v>0.22165216512644545</v>
      </c>
      <c r="R1298" s="94">
        <f t="shared" si="142"/>
        <v>0.22165216512644545</v>
      </c>
      <c r="S1298" s="93">
        <f>(1+H1298)^((5-Dashboard!$F$9)*3/12)</f>
        <v>1.1052837486937213</v>
      </c>
      <c r="T1298" s="93">
        <f t="shared" si="140"/>
        <v>1.3502722846707584</v>
      </c>
      <c r="U1298" s="93">
        <f t="shared" si="140"/>
        <v>1.649563060078264</v>
      </c>
      <c r="V1298" s="93">
        <f t="shared" si="140"/>
        <v>2.0151922838572158</v>
      </c>
      <c r="W1298" s="93">
        <f t="shared" si="140"/>
        <v>2.4618640167202739</v>
      </c>
      <c r="X1298" s="93">
        <f t="shared" si="140"/>
        <v>3.0075415062732103</v>
      </c>
      <c r="Y1298" s="93">
        <f t="shared" si="139"/>
        <v>3.6741695928463183</v>
      </c>
      <c r="Z1298" s="93">
        <f t="shared" si="139"/>
        <v>4.4885572381424552</v>
      </c>
      <c r="AA1298" s="93">
        <f t="shared" si="139"/>
        <v>5.4834556682707083</v>
      </c>
      <c r="AB1298" s="93">
        <f t="shared" si="139"/>
        <v>6.69887548951779</v>
      </c>
      <c r="AC1298" s="95">
        <f t="shared" si="139"/>
        <v>8.1836957456818844</v>
      </c>
      <c r="AE1298" s="96"/>
    </row>
    <row r="1299" spans="3:31" ht="24.75" customHeight="1" x14ac:dyDescent="0.25">
      <c r="C1299" s="91">
        <f>ABS(E1299-Dashboard!$F$13)</f>
        <v>7.0519085803460015</v>
      </c>
      <c r="D1299" s="92">
        <f t="shared" si="143"/>
        <v>0.22175216512644544</v>
      </c>
      <c r="E1299" s="93" cm="1">
        <f t="array" ref="E1299">SUM('DRE + DCF'!$S$41/TIR!S1299,'DRE + DCF'!$U$41:$AD$41/TIR!T1299:AC1299,TIR!F1299)</f>
        <v>40.568091419653996</v>
      </c>
      <c r="F1299" s="100">
        <f>'DRE + DCF'!$AE$38*'DRE + DCF'!$AE$39*(1+G1299)/(R1299-G1299)/AC1299</f>
        <v>18.184477333277847</v>
      </c>
      <c r="G1299" s="92">
        <f>R1299*(1-'DRE + DCF'!$AE$39)</f>
        <v>0.13305129907586727</v>
      </c>
      <c r="H1299" s="94">
        <f t="shared" si="141"/>
        <v>0.22175216512644544</v>
      </c>
      <c r="I1299" s="94">
        <f t="shared" si="142"/>
        <v>0.22175216512644544</v>
      </c>
      <c r="J1299" s="94">
        <f t="shared" si="142"/>
        <v>0.22175216512644544</v>
      </c>
      <c r="K1299" s="94">
        <f t="shared" si="142"/>
        <v>0.22175216512644544</v>
      </c>
      <c r="L1299" s="94">
        <f t="shared" si="142"/>
        <v>0.22175216512644544</v>
      </c>
      <c r="M1299" s="94">
        <f t="shared" si="142"/>
        <v>0.22175216512644544</v>
      </c>
      <c r="N1299" s="94">
        <f t="shared" si="142"/>
        <v>0.22175216512644544</v>
      </c>
      <c r="O1299" s="94">
        <f t="shared" si="142"/>
        <v>0.22175216512644544</v>
      </c>
      <c r="P1299" s="94">
        <f t="shared" si="142"/>
        <v>0.22175216512644544</v>
      </c>
      <c r="Q1299" s="94">
        <f t="shared" si="142"/>
        <v>0.22175216512644544</v>
      </c>
      <c r="R1299" s="94">
        <f t="shared" si="142"/>
        <v>0.22175216512644544</v>
      </c>
      <c r="S1299" s="93">
        <f>(1+H1299)^((5-Dashboard!$F$9)*3/12)</f>
        <v>1.1053289850204986</v>
      </c>
      <c r="T1299" s="93">
        <f t="shared" si="140"/>
        <v>1.3504380806258105</v>
      </c>
      <c r="U1299" s="93">
        <f t="shared" si="140"/>
        <v>1.6499006488737851</v>
      </c>
      <c r="V1299" s="93">
        <f t="shared" si="140"/>
        <v>2.0157696900050741</v>
      </c>
      <c r="W1299" s="93">
        <f t="shared" si="140"/>
        <v>2.4627709831599627</v>
      </c>
      <c r="X1299" s="93">
        <f t="shared" si="140"/>
        <v>3.0088957808862689</v>
      </c>
      <c r="Y1299" s="93">
        <f t="shared" si="139"/>
        <v>3.6761249349376257</v>
      </c>
      <c r="Z1299" s="93">
        <f t="shared" si="139"/>
        <v>4.4913135985353572</v>
      </c>
      <c r="AA1299" s="93">
        <f t="shared" si="139"/>
        <v>5.4872721132724189</v>
      </c>
      <c r="AB1299" s="93">
        <f t="shared" si="139"/>
        <v>6.7040865850285432</v>
      </c>
      <c r="AC1299" s="95">
        <f t="shared" si="139"/>
        <v>8.1907323004537798</v>
      </c>
      <c r="AE1299" s="96"/>
    </row>
    <row r="1300" spans="3:31" ht="24.75" customHeight="1" x14ac:dyDescent="0.25">
      <c r="C1300" s="91">
        <f>ABS(E1300-Dashboard!$F$13)</f>
        <v>7.0834958441921501</v>
      </c>
      <c r="D1300" s="92">
        <f t="shared" si="143"/>
        <v>0.22185216512644543</v>
      </c>
      <c r="E1300" s="93" cm="1">
        <f t="array" ref="E1300">SUM('DRE + DCF'!$S$41/TIR!S1300,'DRE + DCF'!$U$41:$AD$41/TIR!T1300:AC1300,TIR!F1300)</f>
        <v>40.536504155807847</v>
      </c>
      <c r="F1300" s="100">
        <f>'DRE + DCF'!$AE$38*'DRE + DCF'!$AE$39*(1+G1300)/(R1300-G1300)/AC1300</f>
        <v>18.161628619418568</v>
      </c>
      <c r="G1300" s="92">
        <f>R1300*(1-'DRE + DCF'!$AE$39)</f>
        <v>0.13311129907586725</v>
      </c>
      <c r="H1300" s="94">
        <f t="shared" si="141"/>
        <v>0.22185216512644543</v>
      </c>
      <c r="I1300" s="94">
        <f t="shared" si="142"/>
        <v>0.22185216512644543</v>
      </c>
      <c r="J1300" s="94">
        <f t="shared" si="142"/>
        <v>0.22185216512644543</v>
      </c>
      <c r="K1300" s="94">
        <f t="shared" si="142"/>
        <v>0.22185216512644543</v>
      </c>
      <c r="L1300" s="94">
        <f t="shared" ref="I1300:R1325" si="144">$D1300</f>
        <v>0.22185216512644543</v>
      </c>
      <c r="M1300" s="94">
        <f t="shared" si="144"/>
        <v>0.22185216512644543</v>
      </c>
      <c r="N1300" s="94">
        <f t="shared" si="144"/>
        <v>0.22185216512644543</v>
      </c>
      <c r="O1300" s="94">
        <f t="shared" si="144"/>
        <v>0.22185216512644543</v>
      </c>
      <c r="P1300" s="94">
        <f t="shared" si="144"/>
        <v>0.22185216512644543</v>
      </c>
      <c r="Q1300" s="94">
        <f t="shared" si="144"/>
        <v>0.22185216512644543</v>
      </c>
      <c r="R1300" s="94">
        <f t="shared" si="144"/>
        <v>0.22185216512644543</v>
      </c>
      <c r="S1300" s="93">
        <f>(1+H1300)^((5-Dashboard!$F$9)*3/12)</f>
        <v>1.1053742194960245</v>
      </c>
      <c r="T1300" s="93">
        <f t="shared" si="140"/>
        <v>1.3506038833661722</v>
      </c>
      <c r="U1300" s="93">
        <f t="shared" si="140"/>
        <v>1.6502382791191426</v>
      </c>
      <c r="V1300" s="93">
        <f t="shared" si="140"/>
        <v>2.0163472143162635</v>
      </c>
      <c r="W1300" s="93">
        <f t="shared" si="140"/>
        <v>2.4636782094590033</v>
      </c>
      <c r="X1300" s="93">
        <f t="shared" si="140"/>
        <v>3.0102505544023272</v>
      </c>
      <c r="Y1300" s="93">
        <f t="shared" si="139"/>
        <v>3.678081157469566</v>
      </c>
      <c r="Z1300" s="93">
        <f t="shared" si="139"/>
        <v>4.4940714257649717</v>
      </c>
      <c r="AA1300" s="93">
        <f t="shared" si="139"/>
        <v>5.4910909018038216</v>
      </c>
      <c r="AB1300" s="93">
        <f t="shared" si="139"/>
        <v>6.7093013072751244</v>
      </c>
      <c r="AC1300" s="95">
        <f t="shared" si="139"/>
        <v>8.1977743287798006</v>
      </c>
      <c r="AE1300" s="96"/>
    </row>
    <row r="1301" spans="3:31" ht="24.75" customHeight="1" x14ac:dyDescent="0.25">
      <c r="C1301" s="91">
        <f>ABS(E1301-Dashboard!$F$13)</f>
        <v>7.1150439752041379</v>
      </c>
      <c r="D1301" s="92">
        <f t="shared" si="143"/>
        <v>0.22195216512644542</v>
      </c>
      <c r="E1301" s="93" cm="1">
        <f t="array" ref="E1301">SUM('DRE + DCF'!$S$41/TIR!S1301,'DRE + DCF'!$U$41:$AD$41/TIR!T1301:AC1301,TIR!F1301)</f>
        <v>40.50495602479586</v>
      </c>
      <c r="F1301" s="100">
        <f>'DRE + DCF'!$AE$38*'DRE + DCF'!$AE$39*(1+G1301)/(R1301-G1301)/AC1301</f>
        <v>18.138813525116046</v>
      </c>
      <c r="G1301" s="92">
        <f>R1301*(1-'DRE + DCF'!$AE$39)</f>
        <v>0.13317129907586725</v>
      </c>
      <c r="H1301" s="94">
        <f t="shared" si="141"/>
        <v>0.22195216512644542</v>
      </c>
      <c r="I1301" s="94">
        <f t="shared" si="144"/>
        <v>0.22195216512644542</v>
      </c>
      <c r="J1301" s="94">
        <f t="shared" si="144"/>
        <v>0.22195216512644542</v>
      </c>
      <c r="K1301" s="94">
        <f t="shared" si="144"/>
        <v>0.22195216512644542</v>
      </c>
      <c r="L1301" s="94">
        <f t="shared" si="144"/>
        <v>0.22195216512644542</v>
      </c>
      <c r="M1301" s="94">
        <f t="shared" si="144"/>
        <v>0.22195216512644542</v>
      </c>
      <c r="N1301" s="94">
        <f t="shared" si="144"/>
        <v>0.22195216512644542</v>
      </c>
      <c r="O1301" s="94">
        <f t="shared" si="144"/>
        <v>0.22195216512644542</v>
      </c>
      <c r="P1301" s="94">
        <f t="shared" si="144"/>
        <v>0.22195216512644542</v>
      </c>
      <c r="Q1301" s="94">
        <f t="shared" si="144"/>
        <v>0.22195216512644542</v>
      </c>
      <c r="R1301" s="94">
        <f t="shared" si="144"/>
        <v>0.22195216512644542</v>
      </c>
      <c r="S1301" s="93">
        <f>(1+H1301)^((5-Dashboard!$F$9)*3/12)</f>
        <v>1.1054194521205267</v>
      </c>
      <c r="T1301" s="93">
        <f t="shared" si="140"/>
        <v>1.3507696928915667</v>
      </c>
      <c r="U1301" s="93">
        <f t="shared" si="140"/>
        <v>1.6505759508160336</v>
      </c>
      <c r="V1301" s="93">
        <f t="shared" si="140"/>
        <v>2.0169248568052933</v>
      </c>
      <c r="W1301" s="93">
        <f t="shared" si="140"/>
        <v>2.4645856956705741</v>
      </c>
      <c r="X1301" s="93">
        <f t="shared" si="140"/>
        <v>3.0116058269643244</v>
      </c>
      <c r="Y1301" s="93">
        <f t="shared" si="139"/>
        <v>3.6800382607664752</v>
      </c>
      <c r="Z1301" s="93">
        <f t="shared" si="139"/>
        <v>4.4968307204917526</v>
      </c>
      <c r="AA1301" s="93">
        <f t="shared" si="139"/>
        <v>5.4949120351120104</v>
      </c>
      <c r="AB1301" s="93">
        <f t="shared" si="139"/>
        <v>6.7145196584844831</v>
      </c>
      <c r="AC1301" s="95">
        <f t="shared" si="139"/>
        <v>8.204821834469195</v>
      </c>
      <c r="AE1301" s="96"/>
    </row>
    <row r="1302" spans="3:31" ht="24.75" customHeight="1" x14ac:dyDescent="0.25">
      <c r="C1302" s="91">
        <f>ABS(E1302-Dashboard!$F$13)</f>
        <v>7.1465530358477807</v>
      </c>
      <c r="D1302" s="92">
        <f t="shared" si="143"/>
        <v>0.22205216512644541</v>
      </c>
      <c r="E1302" s="93" cm="1">
        <f t="array" ref="E1302">SUM('DRE + DCF'!$S$41/TIR!S1302,'DRE + DCF'!$U$41:$AD$41/TIR!T1302:AC1302,TIR!F1302)</f>
        <v>40.473446964152217</v>
      </c>
      <c r="F1302" s="100">
        <f>'DRE + DCF'!$AE$38*'DRE + DCF'!$AE$39*(1+G1302)/(R1302-G1302)/AC1302</f>
        <v>18.11603199227293</v>
      </c>
      <c r="G1302" s="92">
        <f>R1302*(1-'DRE + DCF'!$AE$39)</f>
        <v>0.13323129907586723</v>
      </c>
      <c r="H1302" s="94">
        <f t="shared" si="141"/>
        <v>0.22205216512644541</v>
      </c>
      <c r="I1302" s="94">
        <f t="shared" si="144"/>
        <v>0.22205216512644541</v>
      </c>
      <c r="J1302" s="94">
        <f t="shared" si="144"/>
        <v>0.22205216512644541</v>
      </c>
      <c r="K1302" s="94">
        <f t="shared" si="144"/>
        <v>0.22205216512644541</v>
      </c>
      <c r="L1302" s="94">
        <f t="shared" si="144"/>
        <v>0.22205216512644541</v>
      </c>
      <c r="M1302" s="94">
        <f t="shared" si="144"/>
        <v>0.22205216512644541</v>
      </c>
      <c r="N1302" s="94">
        <f t="shared" si="144"/>
        <v>0.22205216512644541</v>
      </c>
      <c r="O1302" s="94">
        <f t="shared" si="144"/>
        <v>0.22205216512644541</v>
      </c>
      <c r="P1302" s="94">
        <f t="shared" si="144"/>
        <v>0.22205216512644541</v>
      </c>
      <c r="Q1302" s="94">
        <f t="shared" si="144"/>
        <v>0.22205216512644541</v>
      </c>
      <c r="R1302" s="94">
        <f t="shared" si="144"/>
        <v>0.22205216512644541</v>
      </c>
      <c r="S1302" s="93">
        <f>(1+H1302)^((5-Dashboard!$F$9)*3/12)</f>
        <v>1.1054646828942323</v>
      </c>
      <c r="T1302" s="93">
        <f t="shared" si="140"/>
        <v>1.3509355092017159</v>
      </c>
      <c r="U1302" s="93">
        <f t="shared" si="140"/>
        <v>1.6509136639661539</v>
      </c>
      <c r="V1302" s="93">
        <f t="shared" si="140"/>
        <v>2.017502617486671</v>
      </c>
      <c r="W1302" s="93">
        <f t="shared" si="140"/>
        <v>2.4654934418478569</v>
      </c>
      <c r="X1302" s="93">
        <f t="shared" si="140"/>
        <v>3.0129615987152252</v>
      </c>
      <c r="Y1302" s="93">
        <f t="shared" si="139"/>
        <v>3.681996245152777</v>
      </c>
      <c r="Z1302" s="93">
        <f t="shared" si="139"/>
        <v>4.4995914833763928</v>
      </c>
      <c r="AA1302" s="93">
        <f t="shared" si="139"/>
        <v>5.4987355144446344</v>
      </c>
      <c r="AB1302" s="93">
        <f t="shared" si="139"/>
        <v>6.7197416408847435</v>
      </c>
      <c r="AC1302" s="95">
        <f t="shared" si="139"/>
        <v>8.2118748213335326</v>
      </c>
      <c r="AE1302" s="96"/>
    </row>
    <row r="1303" spans="3:31" ht="24.75" customHeight="1" x14ac:dyDescent="0.25">
      <c r="C1303" s="91">
        <f>ABS(E1303-Dashboard!$F$13)</f>
        <v>7.1780230884668796</v>
      </c>
      <c r="D1303" s="92">
        <f t="shared" si="143"/>
        <v>0.22215216512644539</v>
      </c>
      <c r="E1303" s="93" cm="1">
        <f t="array" ref="E1303">SUM('DRE + DCF'!$S$41/TIR!S1303,'DRE + DCF'!$U$41:$AD$41/TIR!T1303:AC1303,TIR!F1303)</f>
        <v>40.441976911533118</v>
      </c>
      <c r="F1303" s="100">
        <f>'DRE + DCF'!$AE$38*'DRE + DCF'!$AE$39*(1+G1303)/(R1303-G1303)/AC1303</f>
        <v>18.093283962909847</v>
      </c>
      <c r="G1303" s="92">
        <f>R1303*(1-'DRE + DCF'!$AE$39)</f>
        <v>0.13329129907586723</v>
      </c>
      <c r="H1303" s="94">
        <f t="shared" si="141"/>
        <v>0.22215216512644539</v>
      </c>
      <c r="I1303" s="94">
        <f t="shared" si="144"/>
        <v>0.22215216512644539</v>
      </c>
      <c r="J1303" s="94">
        <f t="shared" si="144"/>
        <v>0.22215216512644539</v>
      </c>
      <c r="K1303" s="94">
        <f t="shared" si="144"/>
        <v>0.22215216512644539</v>
      </c>
      <c r="L1303" s="94">
        <f t="shared" si="144"/>
        <v>0.22215216512644539</v>
      </c>
      <c r="M1303" s="94">
        <f t="shared" si="144"/>
        <v>0.22215216512644539</v>
      </c>
      <c r="N1303" s="94">
        <f t="shared" si="144"/>
        <v>0.22215216512644539</v>
      </c>
      <c r="O1303" s="94">
        <f t="shared" si="144"/>
        <v>0.22215216512644539</v>
      </c>
      <c r="P1303" s="94">
        <f t="shared" si="144"/>
        <v>0.22215216512644539</v>
      </c>
      <c r="Q1303" s="94">
        <f t="shared" si="144"/>
        <v>0.22215216512644539</v>
      </c>
      <c r="R1303" s="94">
        <f t="shared" si="144"/>
        <v>0.22215216512644539</v>
      </c>
      <c r="S1303" s="93">
        <f>(1+H1303)^((5-Dashboard!$F$9)*3/12)</f>
        <v>1.1055099118173684</v>
      </c>
      <c r="T1303" s="93">
        <f t="shared" si="140"/>
        <v>1.3511013322963423</v>
      </c>
      <c r="U1303" s="93">
        <f t="shared" si="140"/>
        <v>1.6512514185711997</v>
      </c>
      <c r="V1303" s="93">
        <f t="shared" si="140"/>
        <v>2.0180804963749059</v>
      </c>
      <c r="W1303" s="93">
        <f t="shared" si="140"/>
        <v>2.4664014480440426</v>
      </c>
      <c r="X1303" s="93">
        <f t="shared" si="140"/>
        <v>3.0143178697980266</v>
      </c>
      <c r="Y1303" s="93">
        <f t="shared" si="139"/>
        <v>3.6839551109529927</v>
      </c>
      <c r="Z1303" s="93">
        <f t="shared" si="139"/>
        <v>4.5023537150798338</v>
      </c>
      <c r="AA1303" s="93">
        <f t="shared" si="139"/>
        <v>5.5025613410499137</v>
      </c>
      <c r="AB1303" s="93">
        <f t="shared" si="139"/>
        <v>6.7249672567052281</v>
      </c>
      <c r="AC1303" s="95">
        <f t="shared" si="139"/>
        <v>8.2189332931867458</v>
      </c>
      <c r="AE1303" s="96"/>
    </row>
    <row r="1304" spans="3:31" ht="24.75" customHeight="1" x14ac:dyDescent="0.25">
      <c r="C1304" s="91">
        <f>ABS(E1304-Dashboard!$F$13)</f>
        <v>7.2094541952834774</v>
      </c>
      <c r="D1304" s="92">
        <f t="shared" si="143"/>
        <v>0.22225216512644538</v>
      </c>
      <c r="E1304" s="93" cm="1">
        <f t="array" ref="E1304">SUM('DRE + DCF'!$S$41/TIR!S1304,'DRE + DCF'!$U$41:$AD$41/TIR!T1304:AC1304,TIR!F1304)</f>
        <v>40.41054580471652</v>
      </c>
      <c r="F1304" s="100">
        <f>'DRE + DCF'!$AE$38*'DRE + DCF'!$AE$39*(1+G1304)/(R1304-G1304)/AC1304</f>
        <v>18.070569379165157</v>
      </c>
      <c r="G1304" s="92">
        <f>R1304*(1-'DRE + DCF'!$AE$39)</f>
        <v>0.13335129907586724</v>
      </c>
      <c r="H1304" s="94">
        <f t="shared" si="141"/>
        <v>0.22225216512644538</v>
      </c>
      <c r="I1304" s="94">
        <f t="shared" si="144"/>
        <v>0.22225216512644538</v>
      </c>
      <c r="J1304" s="94">
        <f t="shared" si="144"/>
        <v>0.22225216512644538</v>
      </c>
      <c r="K1304" s="94">
        <f t="shared" si="144"/>
        <v>0.22225216512644538</v>
      </c>
      <c r="L1304" s="94">
        <f t="shared" si="144"/>
        <v>0.22225216512644538</v>
      </c>
      <c r="M1304" s="94">
        <f t="shared" si="144"/>
        <v>0.22225216512644538</v>
      </c>
      <c r="N1304" s="94">
        <f t="shared" si="144"/>
        <v>0.22225216512644538</v>
      </c>
      <c r="O1304" s="94">
        <f t="shared" si="144"/>
        <v>0.22225216512644538</v>
      </c>
      <c r="P1304" s="94">
        <f t="shared" si="144"/>
        <v>0.22225216512644538</v>
      </c>
      <c r="Q1304" s="94">
        <f t="shared" si="144"/>
        <v>0.22225216512644538</v>
      </c>
      <c r="R1304" s="94">
        <f t="shared" si="144"/>
        <v>0.22225216512644538</v>
      </c>
      <c r="S1304" s="93">
        <f>(1+H1304)^((5-Dashboard!$F$9)*3/12)</f>
        <v>1.1055551388901619</v>
      </c>
      <c r="T1304" s="93">
        <f t="shared" si="140"/>
        <v>1.3512671621751684</v>
      </c>
      <c r="U1304" s="93">
        <f t="shared" si="140"/>
        <v>1.651589214632867</v>
      </c>
      <c r="V1304" s="93">
        <f t="shared" si="140"/>
        <v>2.0186584934845069</v>
      </c>
      <c r="W1304" s="93">
        <f t="shared" si="140"/>
        <v>2.4673097143123268</v>
      </c>
      <c r="X1304" s="93">
        <f t="shared" si="140"/>
        <v>3.0156746403557526</v>
      </c>
      <c r="Y1304" s="93">
        <f t="shared" si="139"/>
        <v>3.6859148584917327</v>
      </c>
      <c r="Z1304" s="93">
        <f t="shared" si="139"/>
        <v>4.5051174162632552</v>
      </c>
      <c r="AA1304" s="93">
        <f t="shared" si="139"/>
        <v>5.506389516176621</v>
      </c>
      <c r="AB1304" s="93">
        <f t="shared" si="139"/>
        <v>6.7301965081764346</v>
      </c>
      <c r="AC1304" s="95">
        <f t="shared" si="139"/>
        <v>8.2259972538450885</v>
      </c>
      <c r="AE1304" s="96"/>
    </row>
    <row r="1305" spans="3:31" ht="24.75" customHeight="1" x14ac:dyDescent="0.25">
      <c r="C1305" s="91">
        <f>ABS(E1305-Dashboard!$F$13)</f>
        <v>7.2408464183982275</v>
      </c>
      <c r="D1305" s="92">
        <f t="shared" si="143"/>
        <v>0.22235216512644537</v>
      </c>
      <c r="E1305" s="93" cm="1">
        <f t="array" ref="E1305">SUM('DRE + DCF'!$S$41/TIR!S1305,'DRE + DCF'!$U$41:$AD$41/TIR!T1305:AC1305,TIR!F1305)</f>
        <v>40.37915358160177</v>
      </c>
      <c r="F1305" s="100">
        <f>'DRE + DCF'!$AE$38*'DRE + DCF'!$AE$39*(1+G1305)/(R1305-G1305)/AC1305</f>
        <v>18.047888183294614</v>
      </c>
      <c r="G1305" s="92">
        <f>R1305*(1-'DRE + DCF'!$AE$39)</f>
        <v>0.13341129907586721</v>
      </c>
      <c r="H1305" s="94">
        <f t="shared" si="141"/>
        <v>0.22235216512644537</v>
      </c>
      <c r="I1305" s="94">
        <f t="shared" si="144"/>
        <v>0.22235216512644537</v>
      </c>
      <c r="J1305" s="94">
        <f t="shared" si="144"/>
        <v>0.22235216512644537</v>
      </c>
      <c r="K1305" s="94">
        <f t="shared" si="144"/>
        <v>0.22235216512644537</v>
      </c>
      <c r="L1305" s="94">
        <f t="shared" si="144"/>
        <v>0.22235216512644537</v>
      </c>
      <c r="M1305" s="94">
        <f t="shared" si="144"/>
        <v>0.22235216512644537</v>
      </c>
      <c r="N1305" s="94">
        <f t="shared" si="144"/>
        <v>0.22235216512644537</v>
      </c>
      <c r="O1305" s="94">
        <f t="shared" si="144"/>
        <v>0.22235216512644537</v>
      </c>
      <c r="P1305" s="94">
        <f t="shared" si="144"/>
        <v>0.22235216512644537</v>
      </c>
      <c r="Q1305" s="94">
        <f t="shared" si="144"/>
        <v>0.22235216512644537</v>
      </c>
      <c r="R1305" s="94">
        <f t="shared" si="144"/>
        <v>0.22235216512644537</v>
      </c>
      <c r="S1305" s="93">
        <f>(1+H1305)^((5-Dashboard!$F$9)*3/12)</f>
        <v>1.1056003641128405</v>
      </c>
      <c r="T1305" s="93">
        <f t="shared" si="140"/>
        <v>1.3514329988379168</v>
      </c>
      <c r="U1305" s="93">
        <f t="shared" si="140"/>
        <v>1.6519270521528524</v>
      </c>
      <c r="V1305" s="93">
        <f t="shared" si="140"/>
        <v>2.0192366088299853</v>
      </c>
      <c r="W1305" s="93">
        <f t="shared" si="140"/>
        <v>2.4682182407059137</v>
      </c>
      <c r="X1305" s="93">
        <f t="shared" si="140"/>
        <v>3.0170319105314594</v>
      </c>
      <c r="Y1305" s="93">
        <f t="shared" si="139"/>
        <v>3.687875488093705</v>
      </c>
      <c r="Z1305" s="93">
        <f t="shared" si="139"/>
        <v>4.5078825875880861</v>
      </c>
      <c r="AA1305" s="93">
        <f t="shared" si="139"/>
        <v>5.5102200410741</v>
      </c>
      <c r="AB1305" s="93">
        <f t="shared" si="139"/>
        <v>6.7354293975300568</v>
      </c>
      <c r="AC1305" s="95">
        <f t="shared" si="139"/>
        <v>8.2330667071271737</v>
      </c>
      <c r="AE1305" s="96"/>
    </row>
    <row r="1306" spans="3:31" ht="24.75" customHeight="1" x14ac:dyDescent="0.25">
      <c r="C1306" s="91">
        <f>ABS(E1306-Dashboard!$F$13)</f>
        <v>7.2721998197905009</v>
      </c>
      <c r="D1306" s="92">
        <f t="shared" si="143"/>
        <v>0.22245216512644536</v>
      </c>
      <c r="E1306" s="93" cm="1">
        <f t="array" ref="E1306">SUM('DRE + DCF'!$S$41/TIR!S1306,'DRE + DCF'!$U$41:$AD$41/TIR!T1306:AC1306,TIR!F1306)</f>
        <v>40.347800180209497</v>
      </c>
      <c r="F1306" s="100">
        <f>'DRE + DCF'!$AE$38*'DRE + DCF'!$AE$39*(1+G1306)/(R1306-G1306)/AC1306</f>
        <v>18.025240317671191</v>
      </c>
      <c r="G1306" s="92">
        <f>R1306*(1-'DRE + DCF'!$AE$39)</f>
        <v>0.13347129907586722</v>
      </c>
      <c r="H1306" s="94">
        <f t="shared" si="141"/>
        <v>0.22245216512644536</v>
      </c>
      <c r="I1306" s="94">
        <f t="shared" si="144"/>
        <v>0.22245216512644536</v>
      </c>
      <c r="J1306" s="94">
        <f t="shared" si="144"/>
        <v>0.22245216512644536</v>
      </c>
      <c r="K1306" s="94">
        <f t="shared" si="144"/>
        <v>0.22245216512644536</v>
      </c>
      <c r="L1306" s="94">
        <f t="shared" si="144"/>
        <v>0.22245216512644536</v>
      </c>
      <c r="M1306" s="94">
        <f t="shared" si="144"/>
        <v>0.22245216512644536</v>
      </c>
      <c r="N1306" s="94">
        <f t="shared" si="144"/>
        <v>0.22245216512644536</v>
      </c>
      <c r="O1306" s="94">
        <f t="shared" si="144"/>
        <v>0.22245216512644536</v>
      </c>
      <c r="P1306" s="94">
        <f t="shared" si="144"/>
        <v>0.22245216512644536</v>
      </c>
      <c r="Q1306" s="94">
        <f t="shared" si="144"/>
        <v>0.22245216512644536</v>
      </c>
      <c r="R1306" s="94">
        <f t="shared" si="144"/>
        <v>0.22245216512644536</v>
      </c>
      <c r="S1306" s="93">
        <f>(1+H1306)^((5-Dashboard!$F$9)*3/12)</f>
        <v>1.1056455874856306</v>
      </c>
      <c r="T1306" s="93">
        <f t="shared" si="140"/>
        <v>1.3515988422843097</v>
      </c>
      <c r="U1306" s="93">
        <f t="shared" si="140"/>
        <v>1.6522649311328512</v>
      </c>
      <c r="V1306" s="93">
        <f t="shared" si="140"/>
        <v>2.0198148424258511</v>
      </c>
      <c r="W1306" s="93">
        <f t="shared" si="140"/>
        <v>2.4691270272780117</v>
      </c>
      <c r="X1306" s="93">
        <f t="shared" si="140"/>
        <v>3.0183896804682289</v>
      </c>
      <c r="Y1306" s="93">
        <f t="shared" si="139"/>
        <v>3.6898370000837057</v>
      </c>
      <c r="Z1306" s="93">
        <f t="shared" si="139"/>
        <v>4.5106492297159937</v>
      </c>
      <c r="AA1306" s="93">
        <f t="shared" si="139"/>
        <v>5.5140529169922488</v>
      </c>
      <c r="AB1306" s="93">
        <f t="shared" si="139"/>
        <v>6.7406659269989655</v>
      </c>
      <c r="AC1306" s="95">
        <f t="shared" si="139"/>
        <v>8.2401416568539432</v>
      </c>
      <c r="AE1306" s="96"/>
    </row>
    <row r="1307" spans="3:31" ht="24.75" customHeight="1" x14ac:dyDescent="0.25">
      <c r="C1307" s="91">
        <f>ABS(E1307-Dashboard!$F$13)</f>
        <v>7.3035144613188621</v>
      </c>
      <c r="D1307" s="92">
        <f t="shared" si="143"/>
        <v>0.22255216512644535</v>
      </c>
      <c r="E1307" s="93" cm="1">
        <f t="array" ref="E1307">SUM('DRE + DCF'!$S$41/TIR!S1307,'DRE + DCF'!$U$41:$AD$41/TIR!T1307:AC1307,TIR!F1307)</f>
        <v>40.316485538681135</v>
      </c>
      <c r="F1307" s="100">
        <f>'DRE + DCF'!$AE$38*'DRE + DCF'!$AE$39*(1+G1307)/(R1307-G1307)/AC1307</f>
        <v>18.002625724784675</v>
      </c>
      <c r="G1307" s="92">
        <f>R1307*(1-'DRE + DCF'!$AE$39)</f>
        <v>0.13353129907586719</v>
      </c>
      <c r="H1307" s="94">
        <f t="shared" si="141"/>
        <v>0.22255216512644535</v>
      </c>
      <c r="I1307" s="94">
        <f t="shared" si="144"/>
        <v>0.22255216512644535</v>
      </c>
      <c r="J1307" s="94">
        <f t="shared" si="144"/>
        <v>0.22255216512644535</v>
      </c>
      <c r="K1307" s="94">
        <f t="shared" si="144"/>
        <v>0.22255216512644535</v>
      </c>
      <c r="L1307" s="94">
        <f t="shared" si="144"/>
        <v>0.22255216512644535</v>
      </c>
      <c r="M1307" s="94">
        <f t="shared" si="144"/>
        <v>0.22255216512644535</v>
      </c>
      <c r="N1307" s="94">
        <f t="shared" si="144"/>
        <v>0.22255216512644535</v>
      </c>
      <c r="O1307" s="94">
        <f t="shared" si="144"/>
        <v>0.22255216512644535</v>
      </c>
      <c r="P1307" s="94">
        <f t="shared" si="144"/>
        <v>0.22255216512644535</v>
      </c>
      <c r="Q1307" s="94">
        <f t="shared" si="144"/>
        <v>0.22255216512644535</v>
      </c>
      <c r="R1307" s="94">
        <f t="shared" si="144"/>
        <v>0.22255216512644535</v>
      </c>
      <c r="S1307" s="93">
        <f>(1+H1307)^((5-Dashboard!$F$9)*3/12)</f>
        <v>1.1056908090087596</v>
      </c>
      <c r="T1307" s="93">
        <f t="shared" si="140"/>
        <v>1.3517646925140698</v>
      </c>
      <c r="U1307" s="93">
        <f t="shared" si="140"/>
        <v>1.6526028515745597</v>
      </c>
      <c r="V1307" s="93">
        <f t="shared" si="140"/>
        <v>2.0203931942866156</v>
      </c>
      <c r="W1307" s="93">
        <f t="shared" si="140"/>
        <v>2.4700360740818366</v>
      </c>
      <c r="X1307" s="93">
        <f t="shared" si="140"/>
        <v>3.0197479503091742</v>
      </c>
      <c r="Y1307" s="93">
        <f t="shared" si="139"/>
        <v>3.6917993947866261</v>
      </c>
      <c r="Z1307" s="93">
        <f t="shared" si="139"/>
        <v>4.5134173433088902</v>
      </c>
      <c r="AA1307" s="93">
        <f t="shared" si="139"/>
        <v>5.5178881451815327</v>
      </c>
      <c r="AB1307" s="93">
        <f t="shared" si="139"/>
        <v>6.7459060988172279</v>
      </c>
      <c r="AC1307" s="95">
        <f t="shared" si="139"/>
        <v>8.2472221068486942</v>
      </c>
      <c r="AE1307" s="96"/>
    </row>
    <row r="1308" spans="3:31" ht="24.75" customHeight="1" x14ac:dyDescent="0.25">
      <c r="C1308" s="91">
        <f>ABS(E1308-Dashboard!$F$13)</f>
        <v>7.3347904047212111</v>
      </c>
      <c r="D1308" s="92">
        <f t="shared" si="143"/>
        <v>0.22265216512644534</v>
      </c>
      <c r="E1308" s="93" cm="1">
        <f t="array" ref="E1308">SUM('DRE + DCF'!$S$41/TIR!S1308,'DRE + DCF'!$U$41:$AD$41/TIR!T1308:AC1308,TIR!F1308)</f>
        <v>40.285209595278786</v>
      </c>
      <c r="F1308" s="100">
        <f>'DRE + DCF'!$AE$38*'DRE + DCF'!$AE$39*(1+G1308)/(R1308-G1308)/AC1308</f>
        <v>17.980044347241517</v>
      </c>
      <c r="G1308" s="92">
        <f>R1308*(1-'DRE + DCF'!$AE$39)</f>
        <v>0.1335912990758672</v>
      </c>
      <c r="H1308" s="94">
        <f t="shared" si="141"/>
        <v>0.22265216512644534</v>
      </c>
      <c r="I1308" s="94">
        <f t="shared" si="144"/>
        <v>0.22265216512644534</v>
      </c>
      <c r="J1308" s="94">
        <f t="shared" si="144"/>
        <v>0.22265216512644534</v>
      </c>
      <c r="K1308" s="94">
        <f t="shared" si="144"/>
        <v>0.22265216512644534</v>
      </c>
      <c r="L1308" s="94">
        <f t="shared" si="144"/>
        <v>0.22265216512644534</v>
      </c>
      <c r="M1308" s="94">
        <f t="shared" si="144"/>
        <v>0.22265216512644534</v>
      </c>
      <c r="N1308" s="94">
        <f t="shared" si="144"/>
        <v>0.22265216512644534</v>
      </c>
      <c r="O1308" s="94">
        <f t="shared" si="144"/>
        <v>0.22265216512644534</v>
      </c>
      <c r="P1308" s="94">
        <f t="shared" si="144"/>
        <v>0.22265216512644534</v>
      </c>
      <c r="Q1308" s="94">
        <f t="shared" si="144"/>
        <v>0.22265216512644534</v>
      </c>
      <c r="R1308" s="94">
        <f t="shared" si="144"/>
        <v>0.22265216512644534</v>
      </c>
      <c r="S1308" s="93">
        <f>(1+H1308)^((5-Dashboard!$F$9)*3/12)</f>
        <v>1.1057360286824542</v>
      </c>
      <c r="T1308" s="93">
        <f t="shared" si="140"/>
        <v>1.3519305495269198</v>
      </c>
      <c r="U1308" s="93">
        <f t="shared" si="140"/>
        <v>1.6529408134796735</v>
      </c>
      <c r="V1308" s="93">
        <f t="shared" si="140"/>
        <v>2.0209716644267903</v>
      </c>
      <c r="W1308" s="93">
        <f t="shared" si="140"/>
        <v>2.470945381170611</v>
      </c>
      <c r="X1308" s="93">
        <f t="shared" si="140"/>
        <v>3.0211067201974373</v>
      </c>
      <c r="Y1308" s="93">
        <f t="shared" si="139"/>
        <v>3.6937626725274506</v>
      </c>
      <c r="Z1308" s="93">
        <f t="shared" si="139"/>
        <v>4.5161869290289323</v>
      </c>
      <c r="AA1308" s="93">
        <f t="shared" si="139"/>
        <v>5.521725726892976</v>
      </c>
      <c r="AB1308" s="93">
        <f t="shared" si="139"/>
        <v>6.7511499152200916</v>
      </c>
      <c r="AC1308" s="95">
        <f t="shared" si="139"/>
        <v>8.2543080609370616</v>
      </c>
      <c r="AE1308" s="96"/>
    </row>
    <row r="1309" spans="3:31" ht="24.75" customHeight="1" x14ac:dyDescent="0.25">
      <c r="C1309" s="91">
        <f>ABS(E1309-Dashboard!$F$13)</f>
        <v>7.3660277116151605</v>
      </c>
      <c r="D1309" s="92">
        <f t="shared" si="143"/>
        <v>0.22275216512644533</v>
      </c>
      <c r="E1309" s="93" cm="1">
        <f t="array" ref="E1309">SUM('DRE + DCF'!$S$41/TIR!S1309,'DRE + DCF'!$U$41:$AD$41/TIR!T1309:AC1309,TIR!F1309)</f>
        <v>40.253972288384837</v>
      </c>
      <c r="F1309" s="100">
        <f>'DRE + DCF'!$AE$38*'DRE + DCF'!$AE$39*(1+G1309)/(R1309-G1309)/AC1309</f>
        <v>17.957496127764429</v>
      </c>
      <c r="G1309" s="92">
        <f>R1309*(1-'DRE + DCF'!$AE$39)</f>
        <v>0.1336512990758672</v>
      </c>
      <c r="H1309" s="94">
        <f t="shared" si="141"/>
        <v>0.22275216512644533</v>
      </c>
      <c r="I1309" s="94">
        <f t="shared" si="144"/>
        <v>0.22275216512644533</v>
      </c>
      <c r="J1309" s="94">
        <f t="shared" si="144"/>
        <v>0.22275216512644533</v>
      </c>
      <c r="K1309" s="94">
        <f t="shared" si="144"/>
        <v>0.22275216512644533</v>
      </c>
      <c r="L1309" s="94">
        <f t="shared" si="144"/>
        <v>0.22275216512644533</v>
      </c>
      <c r="M1309" s="94">
        <f t="shared" si="144"/>
        <v>0.22275216512644533</v>
      </c>
      <c r="N1309" s="94">
        <f t="shared" si="144"/>
        <v>0.22275216512644533</v>
      </c>
      <c r="O1309" s="94">
        <f t="shared" si="144"/>
        <v>0.22275216512644533</v>
      </c>
      <c r="P1309" s="94">
        <f t="shared" si="144"/>
        <v>0.22275216512644533</v>
      </c>
      <c r="Q1309" s="94">
        <f t="shared" si="144"/>
        <v>0.22275216512644533</v>
      </c>
      <c r="R1309" s="94">
        <f t="shared" si="144"/>
        <v>0.22275216512644533</v>
      </c>
      <c r="S1309" s="93">
        <f>(1+H1309)^((5-Dashboard!$F$9)*3/12)</f>
        <v>1.1057812465069414</v>
      </c>
      <c r="T1309" s="93">
        <f t="shared" si="140"/>
        <v>1.3520964133225821</v>
      </c>
      <c r="U1309" s="93">
        <f t="shared" si="140"/>
        <v>1.6532788168498882</v>
      </c>
      <c r="V1309" s="93">
        <f t="shared" si="140"/>
        <v>2.0215502528608886</v>
      </c>
      <c r="W1309" s="93">
        <f t="shared" si="140"/>
        <v>2.4718549485975645</v>
      </c>
      <c r="X1309" s="93">
        <f t="shared" si="140"/>
        <v>3.0224659902761899</v>
      </c>
      <c r="Y1309" s="93">
        <f t="shared" si="139"/>
        <v>3.6957268336312565</v>
      </c>
      <c r="Z1309" s="93">
        <f t="shared" si="139"/>
        <v>4.5189579875385206</v>
      </c>
      <c r="AA1309" s="93">
        <f t="shared" si="139"/>
        <v>5.5255656633781696</v>
      </c>
      <c r="AB1309" s="93">
        <f t="shared" si="139"/>
        <v>6.7563973784439995</v>
      </c>
      <c r="AC1309" s="95">
        <f t="shared" si="139"/>
        <v>8.2613995229470394</v>
      </c>
      <c r="AE1309" s="96"/>
    </row>
    <row r="1310" spans="3:31" ht="24.75" customHeight="1" x14ac:dyDescent="0.25">
      <c r="C1310" s="91">
        <f>ABS(E1310-Dashboard!$F$13)</f>
        <v>7.3972264434982478</v>
      </c>
      <c r="D1310" s="92">
        <f t="shared" si="143"/>
        <v>0.22285216512644532</v>
      </c>
      <c r="E1310" s="93" cm="1">
        <f t="array" ref="E1310">SUM('DRE + DCF'!$S$41/TIR!S1310,'DRE + DCF'!$U$41:$AD$41/TIR!T1310:AC1310,TIR!F1310)</f>
        <v>40.22277355650175</v>
      </c>
      <c r="F1310" s="100">
        <f>'DRE + DCF'!$AE$38*'DRE + DCF'!$AE$39*(1+G1310)/(R1310-G1310)/AC1310</f>
        <v>17.934981009192207</v>
      </c>
      <c r="G1310" s="92">
        <f>R1310*(1-'DRE + DCF'!$AE$39)</f>
        <v>0.13371129907586718</v>
      </c>
      <c r="H1310" s="94">
        <f t="shared" si="141"/>
        <v>0.22285216512644532</v>
      </c>
      <c r="I1310" s="94">
        <f t="shared" si="144"/>
        <v>0.22285216512644532</v>
      </c>
      <c r="J1310" s="94">
        <f t="shared" si="144"/>
        <v>0.22285216512644532</v>
      </c>
      <c r="K1310" s="94">
        <f t="shared" si="144"/>
        <v>0.22285216512644532</v>
      </c>
      <c r="L1310" s="94">
        <f t="shared" si="144"/>
        <v>0.22285216512644532</v>
      </c>
      <c r="M1310" s="94">
        <f t="shared" si="144"/>
        <v>0.22285216512644532</v>
      </c>
      <c r="N1310" s="94">
        <f t="shared" si="144"/>
        <v>0.22285216512644532</v>
      </c>
      <c r="O1310" s="94">
        <f t="shared" si="144"/>
        <v>0.22285216512644532</v>
      </c>
      <c r="P1310" s="94">
        <f t="shared" si="144"/>
        <v>0.22285216512644532</v>
      </c>
      <c r="Q1310" s="94">
        <f t="shared" si="144"/>
        <v>0.22285216512644532</v>
      </c>
      <c r="R1310" s="94">
        <f t="shared" si="144"/>
        <v>0.22285216512644532</v>
      </c>
      <c r="S1310" s="93">
        <f>(1+H1310)^((5-Dashboard!$F$9)*3/12)</f>
        <v>1.1058264624824481</v>
      </c>
      <c r="T1310" s="93">
        <f t="shared" si="140"/>
        <v>1.3522622839007794</v>
      </c>
      <c r="U1310" s="93">
        <f t="shared" si="140"/>
        <v>1.6536168616868998</v>
      </c>
      <c r="V1310" s="93">
        <f t="shared" si="140"/>
        <v>2.0221289596034229</v>
      </c>
      <c r="W1310" s="93">
        <f t="shared" si="140"/>
        <v>2.4727647764159317</v>
      </c>
      <c r="X1310" s="93">
        <f t="shared" si="140"/>
        <v>3.0238257606886325</v>
      </c>
      <c r="Y1310" s="93">
        <f t="shared" si="139"/>
        <v>3.6976918784232145</v>
      </c>
      <c r="Z1310" s="93">
        <f t="shared" si="139"/>
        <v>4.5217305195003004</v>
      </c>
      <c r="AA1310" s="93">
        <f t="shared" si="139"/>
        <v>5.5294079558892681</v>
      </c>
      <c r="AB1310" s="93">
        <f t="shared" si="139"/>
        <v>6.761648490726583</v>
      </c>
      <c r="AC1310" s="95">
        <f t="shared" si="139"/>
        <v>8.2684964967089627</v>
      </c>
      <c r="AE1310" s="96"/>
    </row>
    <row r="1311" spans="3:31" ht="24.75" customHeight="1" x14ac:dyDescent="0.25">
      <c r="C1311" s="91">
        <f>ABS(E1311-Dashboard!$F$13)</f>
        <v>7.4283866617482559</v>
      </c>
      <c r="D1311" s="92">
        <f t="shared" si="143"/>
        <v>0.22295216512644531</v>
      </c>
      <c r="E1311" s="93" cm="1">
        <f t="array" ref="E1311">SUM('DRE + DCF'!$S$41/TIR!S1311,'DRE + DCF'!$U$41:$AD$41/TIR!T1311:AC1311,TIR!F1311)</f>
        <v>40.191613338251742</v>
      </c>
      <c r="F1311" s="100">
        <f>'DRE + DCF'!$AE$38*'DRE + DCF'!$AE$39*(1+G1311)/(R1311-G1311)/AC1311</f>
        <v>17.912498934479412</v>
      </c>
      <c r="G1311" s="92">
        <f>R1311*(1-'DRE + DCF'!$AE$39)</f>
        <v>0.13377129907586718</v>
      </c>
      <c r="H1311" s="94">
        <f t="shared" si="141"/>
        <v>0.22295216512644531</v>
      </c>
      <c r="I1311" s="94">
        <f t="shared" si="144"/>
        <v>0.22295216512644531</v>
      </c>
      <c r="J1311" s="94">
        <f t="shared" si="144"/>
        <v>0.22295216512644531</v>
      </c>
      <c r="K1311" s="94">
        <f t="shared" si="144"/>
        <v>0.22295216512644531</v>
      </c>
      <c r="L1311" s="94">
        <f t="shared" si="144"/>
        <v>0.22295216512644531</v>
      </c>
      <c r="M1311" s="94">
        <f t="shared" si="144"/>
        <v>0.22295216512644531</v>
      </c>
      <c r="N1311" s="94">
        <f t="shared" si="144"/>
        <v>0.22295216512644531</v>
      </c>
      <c r="O1311" s="94">
        <f t="shared" si="144"/>
        <v>0.22295216512644531</v>
      </c>
      <c r="P1311" s="94">
        <f t="shared" si="144"/>
        <v>0.22295216512644531</v>
      </c>
      <c r="Q1311" s="94">
        <f t="shared" si="144"/>
        <v>0.22295216512644531</v>
      </c>
      <c r="R1311" s="94">
        <f t="shared" si="144"/>
        <v>0.22295216512644531</v>
      </c>
      <c r="S1311" s="93">
        <f>(1+H1311)^((5-Dashboard!$F$9)*3/12)</f>
        <v>1.1058716766092009</v>
      </c>
      <c r="T1311" s="93">
        <f t="shared" si="140"/>
        <v>1.3524281612612343</v>
      </c>
      <c r="U1311" s="93">
        <f t="shared" si="140"/>
        <v>1.6539549479924038</v>
      </c>
      <c r="V1311" s="93">
        <f t="shared" si="140"/>
        <v>2.0227077846689072</v>
      </c>
      <c r="W1311" s="93">
        <f t="shared" si="140"/>
        <v>2.4736748646789555</v>
      </c>
      <c r="X1311" s="93">
        <f t="shared" si="140"/>
        <v>3.025186031577995</v>
      </c>
      <c r="Y1311" s="93">
        <f t="shared" si="139"/>
        <v>3.6996578072285877</v>
      </c>
      <c r="Z1311" s="93">
        <f t="shared" si="139"/>
        <v>4.5245045255771581</v>
      </c>
      <c r="AA1311" s="93">
        <f t="shared" si="139"/>
        <v>5.5332526056789852</v>
      </c>
      <c r="AB1311" s="93">
        <f t="shared" si="139"/>
        <v>6.7669032543066594</v>
      </c>
      <c r="AC1311" s="95">
        <f t="shared" si="139"/>
        <v>8.2755989860555168</v>
      </c>
      <c r="AE1311" s="96"/>
    </row>
    <row r="1312" spans="3:31" ht="24.75" customHeight="1" x14ac:dyDescent="0.25">
      <c r="C1312" s="91">
        <f>ABS(E1312-Dashboard!$F$13)</f>
        <v>7.4595084276234971</v>
      </c>
      <c r="D1312" s="92">
        <f t="shared" si="143"/>
        <v>0.2230521651264453</v>
      </c>
      <c r="E1312" s="93" cm="1">
        <f t="array" ref="E1312">SUM('DRE + DCF'!$S$41/TIR!S1312,'DRE + DCF'!$U$41:$AD$41/TIR!T1312:AC1312,TIR!F1312)</f>
        <v>40.1604915723765</v>
      </c>
      <c r="F1312" s="100">
        <f>'DRE + DCF'!$AE$38*'DRE + DCF'!$AE$39*(1+G1312)/(R1312-G1312)/AC1312</f>
        <v>17.890049846696083</v>
      </c>
      <c r="G1312" s="92">
        <f>R1312*(1-'DRE + DCF'!$AE$39)</f>
        <v>0.13383129907586716</v>
      </c>
      <c r="H1312" s="94">
        <f t="shared" si="141"/>
        <v>0.2230521651264453</v>
      </c>
      <c r="I1312" s="94">
        <f t="shared" si="144"/>
        <v>0.2230521651264453</v>
      </c>
      <c r="J1312" s="94">
        <f t="shared" si="144"/>
        <v>0.2230521651264453</v>
      </c>
      <c r="K1312" s="94">
        <f t="shared" si="144"/>
        <v>0.2230521651264453</v>
      </c>
      <c r="L1312" s="94">
        <f t="shared" si="144"/>
        <v>0.2230521651264453</v>
      </c>
      <c r="M1312" s="94">
        <f t="shared" si="144"/>
        <v>0.2230521651264453</v>
      </c>
      <c r="N1312" s="94">
        <f t="shared" si="144"/>
        <v>0.2230521651264453</v>
      </c>
      <c r="O1312" s="94">
        <f t="shared" si="144"/>
        <v>0.2230521651264453</v>
      </c>
      <c r="P1312" s="94">
        <f t="shared" si="144"/>
        <v>0.2230521651264453</v>
      </c>
      <c r="Q1312" s="94">
        <f t="shared" si="144"/>
        <v>0.2230521651264453</v>
      </c>
      <c r="R1312" s="94">
        <f t="shared" si="144"/>
        <v>0.2230521651264453</v>
      </c>
      <c r="S1312" s="93">
        <f>(1+H1312)^((5-Dashboard!$F$9)*3/12)</f>
        <v>1.1059168888874269</v>
      </c>
      <c r="T1312" s="93">
        <f t="shared" si="140"/>
        <v>1.3525940454036698</v>
      </c>
      <c r="U1312" s="93">
        <f t="shared" si="140"/>
        <v>1.6542930757680956</v>
      </c>
      <c r="V1312" s="93">
        <f t="shared" si="140"/>
        <v>2.0232867280718558</v>
      </c>
      <c r="W1312" s="93">
        <f t="shared" si="140"/>
        <v>2.4745852134398847</v>
      </c>
      <c r="X1312" s="93">
        <f t="shared" si="140"/>
        <v>3.0265468030875375</v>
      </c>
      <c r="Y1312" s="93">
        <f t="shared" si="139"/>
        <v>3.7016246203727339</v>
      </c>
      <c r="Z1312" s="93">
        <f t="shared" si="139"/>
        <v>4.5272800064322283</v>
      </c>
      <c r="AA1312" s="93">
        <f t="shared" si="139"/>
        <v>5.5370996140006037</v>
      </c>
      <c r="AB1312" s="93">
        <f t="shared" si="139"/>
        <v>6.7721616714242421</v>
      </c>
      <c r="AC1312" s="95">
        <f t="shared" si="139"/>
        <v>8.282706994821746</v>
      </c>
      <c r="AE1312" s="96"/>
    </row>
    <row r="1313" spans="3:31" ht="24.75" customHeight="1" x14ac:dyDescent="0.25">
      <c r="C1313" s="91">
        <f>ABS(E1313-Dashboard!$F$13)</f>
        <v>7.4905918022629834</v>
      </c>
      <c r="D1313" s="92">
        <f t="shared" si="143"/>
        <v>0.22315216512644528</v>
      </c>
      <c r="E1313" s="93" cm="1">
        <f t="array" ref="E1313">SUM('DRE + DCF'!$S$41/TIR!S1313,'DRE + DCF'!$U$41:$AD$41/TIR!T1313:AC1313,TIR!F1313)</f>
        <v>40.129408197737014</v>
      </c>
      <c r="F1313" s="100">
        <f>'DRE + DCF'!$AE$38*'DRE + DCF'!$AE$39*(1+G1313)/(R1313-G1313)/AC1313</f>
        <v>17.867633689027528</v>
      </c>
      <c r="G1313" s="92">
        <f>R1313*(1-'DRE + DCF'!$AE$39)</f>
        <v>0.13389129907586717</v>
      </c>
      <c r="H1313" s="94">
        <f t="shared" si="141"/>
        <v>0.22315216512644528</v>
      </c>
      <c r="I1313" s="94">
        <f t="shared" si="144"/>
        <v>0.22315216512644528</v>
      </c>
      <c r="J1313" s="94">
        <f t="shared" si="144"/>
        <v>0.22315216512644528</v>
      </c>
      <c r="K1313" s="94">
        <f t="shared" si="144"/>
        <v>0.22315216512644528</v>
      </c>
      <c r="L1313" s="94">
        <f t="shared" si="144"/>
        <v>0.22315216512644528</v>
      </c>
      <c r="M1313" s="94">
        <f t="shared" si="144"/>
        <v>0.22315216512644528</v>
      </c>
      <c r="N1313" s="94">
        <f t="shared" si="144"/>
        <v>0.22315216512644528</v>
      </c>
      <c r="O1313" s="94">
        <f t="shared" si="144"/>
        <v>0.22315216512644528</v>
      </c>
      <c r="P1313" s="94">
        <f t="shared" si="144"/>
        <v>0.22315216512644528</v>
      </c>
      <c r="Q1313" s="94">
        <f t="shared" si="144"/>
        <v>0.22315216512644528</v>
      </c>
      <c r="R1313" s="94">
        <f t="shared" si="144"/>
        <v>0.22315216512644528</v>
      </c>
      <c r="S1313" s="93">
        <f>(1+H1313)^((5-Dashboard!$F$9)*3/12)</f>
        <v>1.1059620993173525</v>
      </c>
      <c r="T1313" s="93">
        <f t="shared" si="140"/>
        <v>1.3527599363278082</v>
      </c>
      <c r="U1313" s="93">
        <f t="shared" si="140"/>
        <v>1.6546312450156708</v>
      </c>
      <c r="V1313" s="93">
        <f t="shared" si="140"/>
        <v>2.0238657898267833</v>
      </c>
      <c r="W1313" s="93">
        <f t="shared" si="140"/>
        <v>2.4754958227519732</v>
      </c>
      <c r="X1313" s="93">
        <f t="shared" si="140"/>
        <v>3.0279080753605467</v>
      </c>
      <c r="Y1313" s="93">
        <f t="shared" ref="Y1313:AC1363" si="145">(X1313)*(1+N1313)</f>
        <v>3.7035923181811001</v>
      </c>
      <c r="Z1313" s="93">
        <f t="shared" si="145"/>
        <v>4.5300569627288834</v>
      </c>
      <c r="AA1313" s="93">
        <f t="shared" si="145"/>
        <v>5.5409489821079623</v>
      </c>
      <c r="AB1313" s="93">
        <f t="shared" si="145"/>
        <v>6.7774237443205267</v>
      </c>
      <c r="AC1313" s="95">
        <f t="shared" si="145"/>
        <v>8.2898205268450322</v>
      </c>
      <c r="AE1313" s="96"/>
    </row>
    <row r="1314" spans="3:31" ht="24.75" customHeight="1" x14ac:dyDescent="0.25">
      <c r="C1314" s="91">
        <f>ABS(E1314-Dashboard!$F$13)</f>
        <v>7.5216368466868957</v>
      </c>
      <c r="D1314" s="92">
        <f t="shared" si="143"/>
        <v>0.22325216512644527</v>
      </c>
      <c r="E1314" s="93" cm="1">
        <f t="array" ref="E1314">SUM('DRE + DCF'!$S$41/TIR!S1314,'DRE + DCF'!$U$41:$AD$41/TIR!T1314:AC1314,TIR!F1314)</f>
        <v>40.098363153313102</v>
      </c>
      <c r="F1314" s="100">
        <f>'DRE + DCF'!$AE$38*'DRE + DCF'!$AE$39*(1+G1314)/(R1314-G1314)/AC1314</f>
        <v>17.84525040477396</v>
      </c>
      <c r="G1314" s="92">
        <f>R1314*(1-'DRE + DCF'!$AE$39)</f>
        <v>0.13395129907586717</v>
      </c>
      <c r="H1314" s="94">
        <f t="shared" si="141"/>
        <v>0.22325216512644527</v>
      </c>
      <c r="I1314" s="94">
        <f t="shared" si="144"/>
        <v>0.22325216512644527</v>
      </c>
      <c r="J1314" s="94">
        <f t="shared" si="144"/>
        <v>0.22325216512644527</v>
      </c>
      <c r="K1314" s="94">
        <f t="shared" si="144"/>
        <v>0.22325216512644527</v>
      </c>
      <c r="L1314" s="94">
        <f t="shared" si="144"/>
        <v>0.22325216512644527</v>
      </c>
      <c r="M1314" s="94">
        <f t="shared" si="144"/>
        <v>0.22325216512644527</v>
      </c>
      <c r="N1314" s="94">
        <f t="shared" si="144"/>
        <v>0.22325216512644527</v>
      </c>
      <c r="O1314" s="94">
        <f t="shared" si="144"/>
        <v>0.22325216512644527</v>
      </c>
      <c r="P1314" s="94">
        <f t="shared" si="144"/>
        <v>0.22325216512644527</v>
      </c>
      <c r="Q1314" s="94">
        <f t="shared" si="144"/>
        <v>0.22325216512644527</v>
      </c>
      <c r="R1314" s="94">
        <f t="shared" si="144"/>
        <v>0.22325216512644527</v>
      </c>
      <c r="S1314" s="93">
        <f>(1+H1314)^((5-Dashboard!$F$9)*3/12)</f>
        <v>1.1060073078992043</v>
      </c>
      <c r="T1314" s="93">
        <f t="shared" ref="T1314:X1364" si="146">(S1314)*(1+I1314)</f>
        <v>1.3529258340333725</v>
      </c>
      <c r="U1314" s="93">
        <f t="shared" si="146"/>
        <v>1.6549694557368246</v>
      </c>
      <c r="V1314" s="93">
        <f t="shared" si="146"/>
        <v>2.0244449699482052</v>
      </c>
      <c r="W1314" s="93">
        <f t="shared" si="146"/>
        <v>2.4764066926684833</v>
      </c>
      <c r="X1314" s="93">
        <f t="shared" si="146"/>
        <v>3.0292698485403418</v>
      </c>
      <c r="Y1314" s="93">
        <f t="shared" si="145"/>
        <v>3.7055609009792319</v>
      </c>
      <c r="Z1314" s="93">
        <f t="shared" si="145"/>
        <v>4.5328353951307463</v>
      </c>
      <c r="AA1314" s="93">
        <f t="shared" si="145"/>
        <v>5.5448007112554709</v>
      </c>
      <c r="AB1314" s="93">
        <f t="shared" si="145"/>
        <v>6.7826894752379081</v>
      </c>
      <c r="AC1314" s="95">
        <f t="shared" si="145"/>
        <v>8.2969395859651236</v>
      </c>
      <c r="AE1314" s="96"/>
    </row>
    <row r="1315" spans="3:31" ht="24.75" customHeight="1" x14ac:dyDescent="0.25">
      <c r="C1315" s="91">
        <f>ABS(E1315-Dashboard!$F$13)</f>
        <v>7.5526436217966904</v>
      </c>
      <c r="D1315" s="92">
        <f t="shared" si="143"/>
        <v>0.22335216512644526</v>
      </c>
      <c r="E1315" s="93" cm="1">
        <f t="array" ref="E1315">SUM('DRE + DCF'!$S$41/TIR!S1315,'DRE + DCF'!$U$41:$AD$41/TIR!T1315:AC1315,TIR!F1315)</f>
        <v>40.067356378203307</v>
      </c>
      <c r="F1315" s="100">
        <f>'DRE + DCF'!$AE$38*'DRE + DCF'!$AE$39*(1+G1315)/(R1315-G1315)/AC1315</f>
        <v>17.822899937350289</v>
      </c>
      <c r="G1315" s="92">
        <f>R1315*(1-'DRE + DCF'!$AE$39)</f>
        <v>0.13401129907586715</v>
      </c>
      <c r="H1315" s="94">
        <f t="shared" si="141"/>
        <v>0.22335216512644526</v>
      </c>
      <c r="I1315" s="94">
        <f t="shared" si="144"/>
        <v>0.22335216512644526</v>
      </c>
      <c r="J1315" s="94">
        <f t="shared" si="144"/>
        <v>0.22335216512644526</v>
      </c>
      <c r="K1315" s="94">
        <f t="shared" si="144"/>
        <v>0.22335216512644526</v>
      </c>
      <c r="L1315" s="94">
        <f t="shared" si="144"/>
        <v>0.22335216512644526</v>
      </c>
      <c r="M1315" s="94">
        <f t="shared" si="144"/>
        <v>0.22335216512644526</v>
      </c>
      <c r="N1315" s="94">
        <f t="shared" si="144"/>
        <v>0.22335216512644526</v>
      </c>
      <c r="O1315" s="94">
        <f t="shared" si="144"/>
        <v>0.22335216512644526</v>
      </c>
      <c r="P1315" s="94">
        <f t="shared" si="144"/>
        <v>0.22335216512644526</v>
      </c>
      <c r="Q1315" s="94">
        <f t="shared" si="144"/>
        <v>0.22335216512644526</v>
      </c>
      <c r="R1315" s="94">
        <f t="shared" si="144"/>
        <v>0.22335216512644526</v>
      </c>
      <c r="S1315" s="93">
        <f>(1+H1315)^((5-Dashboard!$F$9)*3/12)</f>
        <v>1.106052514633209</v>
      </c>
      <c r="T1315" s="93">
        <f t="shared" si="146"/>
        <v>1.3530917385200854</v>
      </c>
      <c r="U1315" s="93">
        <f t="shared" si="146"/>
        <v>1.6553077079332523</v>
      </c>
      <c r="V1315" s="93">
        <f t="shared" si="146"/>
        <v>2.0250242684506374</v>
      </c>
      <c r="W1315" s="93">
        <f t="shared" si="146"/>
        <v>2.4773178232426831</v>
      </c>
      <c r="X1315" s="93">
        <f t="shared" si="146"/>
        <v>3.0306321227702688</v>
      </c>
      <c r="Y1315" s="93">
        <f t="shared" si="145"/>
        <v>3.7075303690927628</v>
      </c>
      <c r="Z1315" s="93">
        <f t="shared" si="145"/>
        <v>4.5356153043016798</v>
      </c>
      <c r="AA1315" s="93">
        <f t="shared" si="145"/>
        <v>5.5486548026981009</v>
      </c>
      <c r="AB1315" s="93">
        <f t="shared" si="145"/>
        <v>6.7879588664199701</v>
      </c>
      <c r="AC1315" s="95">
        <f t="shared" si="145"/>
        <v>8.3040641760241218</v>
      </c>
      <c r="AE1315" s="96"/>
    </row>
    <row r="1316" spans="3:31" ht="24.75" customHeight="1" x14ac:dyDescent="0.25">
      <c r="C1316" s="91">
        <f>ABS(E1316-Dashboard!$F$13)</f>
        <v>7.5836121883754615</v>
      </c>
      <c r="D1316" s="92">
        <f t="shared" si="143"/>
        <v>0.22345216512644525</v>
      </c>
      <c r="E1316" s="93" cm="1">
        <f t="array" ref="E1316">SUM('DRE + DCF'!$S$41/TIR!S1316,'DRE + DCF'!$U$41:$AD$41/TIR!T1316:AC1316,TIR!F1316)</f>
        <v>40.036387811624536</v>
      </c>
      <c r="F1316" s="100">
        <f>'DRE + DCF'!$AE$38*'DRE + DCF'!$AE$39*(1+G1316)/(R1316-G1316)/AC1316</f>
        <v>17.800582230285837</v>
      </c>
      <c r="G1316" s="92">
        <f>R1316*(1-'DRE + DCF'!$AE$39)</f>
        <v>0.13407129907586715</v>
      </c>
      <c r="H1316" s="94">
        <f t="shared" si="141"/>
        <v>0.22345216512644525</v>
      </c>
      <c r="I1316" s="94">
        <f t="shared" si="144"/>
        <v>0.22345216512644525</v>
      </c>
      <c r="J1316" s="94">
        <f t="shared" si="144"/>
        <v>0.22345216512644525</v>
      </c>
      <c r="K1316" s="94">
        <f t="shared" si="144"/>
        <v>0.22345216512644525</v>
      </c>
      <c r="L1316" s="94">
        <f t="shared" si="144"/>
        <v>0.22345216512644525</v>
      </c>
      <c r="M1316" s="94">
        <f t="shared" si="144"/>
        <v>0.22345216512644525</v>
      </c>
      <c r="N1316" s="94">
        <f t="shared" si="144"/>
        <v>0.22345216512644525</v>
      </c>
      <c r="O1316" s="94">
        <f t="shared" si="144"/>
        <v>0.22345216512644525</v>
      </c>
      <c r="P1316" s="94">
        <f t="shared" si="144"/>
        <v>0.22345216512644525</v>
      </c>
      <c r="Q1316" s="94">
        <f t="shared" si="144"/>
        <v>0.22345216512644525</v>
      </c>
      <c r="R1316" s="94">
        <f t="shared" si="144"/>
        <v>0.22345216512644525</v>
      </c>
      <c r="S1316" s="93">
        <f>(1+H1316)^((5-Dashboard!$F$9)*3/12)</f>
        <v>1.1060977195195933</v>
      </c>
      <c r="T1316" s="93">
        <f t="shared" si="146"/>
        <v>1.35325764978767</v>
      </c>
      <c r="U1316" s="93">
        <f t="shared" si="146"/>
        <v>1.6556460016066497</v>
      </c>
      <c r="V1316" s="93">
        <f t="shared" si="146"/>
        <v>2.0256036853485972</v>
      </c>
      <c r="W1316" s="93">
        <f t="shared" si="146"/>
        <v>2.4782292145278477</v>
      </c>
      <c r="X1316" s="93">
        <f t="shared" si="146"/>
        <v>3.0319948981937048</v>
      </c>
      <c r="Y1316" s="93">
        <f t="shared" si="145"/>
        <v>3.7095007228474239</v>
      </c>
      <c r="Z1316" s="93">
        <f t="shared" si="145"/>
        <v>4.5383966909057945</v>
      </c>
      <c r="AA1316" s="93">
        <f t="shared" si="145"/>
        <v>5.5525112576913882</v>
      </c>
      <c r="AB1316" s="93">
        <f t="shared" si="145"/>
        <v>6.7932319201114897</v>
      </c>
      <c r="AC1316" s="95">
        <f t="shared" si="145"/>
        <v>8.3111943008664806</v>
      </c>
      <c r="AE1316" s="96"/>
    </row>
    <row r="1317" spans="3:31" ht="24.75" customHeight="1" x14ac:dyDescent="0.25">
      <c r="C1317" s="91">
        <f>ABS(E1317-Dashboard!$F$13)</f>
        <v>7.614542607088211</v>
      </c>
      <c r="D1317" s="92">
        <f t="shared" si="143"/>
        <v>0.22355216512644524</v>
      </c>
      <c r="E1317" s="93" cm="1">
        <f t="array" ref="E1317">SUM('DRE + DCF'!$S$41/TIR!S1317,'DRE + DCF'!$U$41:$AD$41/TIR!T1317:AC1317,TIR!F1317)</f>
        <v>40.005457392911786</v>
      </c>
      <c r="F1317" s="100">
        <f>'DRE + DCF'!$AE$38*'DRE + DCF'!$AE$39*(1+G1317)/(R1317-G1317)/AC1317</f>
        <v>17.778297227224034</v>
      </c>
      <c r="G1317" s="92">
        <f>R1317*(1-'DRE + DCF'!$AE$39)</f>
        <v>0.13413129907586713</v>
      </c>
      <c r="H1317" s="94">
        <f t="shared" si="141"/>
        <v>0.22355216512644524</v>
      </c>
      <c r="I1317" s="94">
        <f t="shared" si="144"/>
        <v>0.22355216512644524</v>
      </c>
      <c r="J1317" s="94">
        <f t="shared" si="144"/>
        <v>0.22355216512644524</v>
      </c>
      <c r="K1317" s="94">
        <f t="shared" si="144"/>
        <v>0.22355216512644524</v>
      </c>
      <c r="L1317" s="94">
        <f t="shared" si="144"/>
        <v>0.22355216512644524</v>
      </c>
      <c r="M1317" s="94">
        <f t="shared" si="144"/>
        <v>0.22355216512644524</v>
      </c>
      <c r="N1317" s="94">
        <f t="shared" si="144"/>
        <v>0.22355216512644524</v>
      </c>
      <c r="O1317" s="94">
        <f t="shared" si="144"/>
        <v>0.22355216512644524</v>
      </c>
      <c r="P1317" s="94">
        <f t="shared" si="144"/>
        <v>0.22355216512644524</v>
      </c>
      <c r="Q1317" s="94">
        <f t="shared" si="144"/>
        <v>0.22355216512644524</v>
      </c>
      <c r="R1317" s="94">
        <f t="shared" si="144"/>
        <v>0.22355216512644524</v>
      </c>
      <c r="S1317" s="93">
        <f>(1+H1317)^((5-Dashboard!$F$9)*3/12)</f>
        <v>1.1061429225585837</v>
      </c>
      <c r="T1317" s="93">
        <f t="shared" si="146"/>
        <v>1.3534235678358488</v>
      </c>
      <c r="U1317" s="93">
        <f t="shared" si="146"/>
        <v>1.655984336758711</v>
      </c>
      <c r="V1317" s="93">
        <f t="shared" si="146"/>
        <v>2.0261832206566011</v>
      </c>
      <c r="W1317" s="93">
        <f t="shared" si="146"/>
        <v>2.4791408665772581</v>
      </c>
      <c r="X1317" s="93">
        <f t="shared" si="146"/>
        <v>3.0333581749540555</v>
      </c>
      <c r="Y1317" s="93">
        <f t="shared" si="145"/>
        <v>3.7114719625690369</v>
      </c>
      <c r="Z1317" s="93">
        <f t="shared" si="145"/>
        <v>4.5411795556074415</v>
      </c>
      <c r="AA1317" s="93">
        <f t="shared" si="145"/>
        <v>5.5563700774914331</v>
      </c>
      <c r="AB1317" s="93">
        <f t="shared" si="145"/>
        <v>6.7985086385584372</v>
      </c>
      <c r="AC1317" s="95">
        <f t="shared" si="145"/>
        <v>8.3183299643390161</v>
      </c>
      <c r="AE1317" s="96"/>
    </row>
    <row r="1318" spans="3:31" ht="24.75" customHeight="1" x14ac:dyDescent="0.25">
      <c r="C1318" s="91">
        <f>ABS(E1318-Dashboard!$F$13)</f>
        <v>7.6454349384820901</v>
      </c>
      <c r="D1318" s="92">
        <f t="shared" si="143"/>
        <v>0.22365216512644523</v>
      </c>
      <c r="E1318" s="93" cm="1">
        <f t="array" ref="E1318">SUM('DRE + DCF'!$S$41/TIR!S1318,'DRE + DCF'!$U$41:$AD$41/TIR!T1318:AC1318,TIR!F1318)</f>
        <v>39.974565061517907</v>
      </c>
      <c r="F1318" s="100">
        <f>'DRE + DCF'!$AE$38*'DRE + DCF'!$AE$39*(1+G1318)/(R1318-G1318)/AC1318</f>
        <v>17.756044871922199</v>
      </c>
      <c r="G1318" s="92">
        <f>R1318*(1-'DRE + DCF'!$AE$39)</f>
        <v>0.13419129907586713</v>
      </c>
      <c r="H1318" s="94">
        <f t="shared" si="141"/>
        <v>0.22365216512644523</v>
      </c>
      <c r="I1318" s="94">
        <f t="shared" si="144"/>
        <v>0.22365216512644523</v>
      </c>
      <c r="J1318" s="94">
        <f t="shared" si="144"/>
        <v>0.22365216512644523</v>
      </c>
      <c r="K1318" s="94">
        <f t="shared" si="144"/>
        <v>0.22365216512644523</v>
      </c>
      <c r="L1318" s="94">
        <f t="shared" si="144"/>
        <v>0.22365216512644523</v>
      </c>
      <c r="M1318" s="94">
        <f t="shared" si="144"/>
        <v>0.22365216512644523</v>
      </c>
      <c r="N1318" s="94">
        <f t="shared" si="144"/>
        <v>0.22365216512644523</v>
      </c>
      <c r="O1318" s="94">
        <f t="shared" si="144"/>
        <v>0.22365216512644523</v>
      </c>
      <c r="P1318" s="94">
        <f t="shared" si="144"/>
        <v>0.22365216512644523</v>
      </c>
      <c r="Q1318" s="94">
        <f t="shared" si="144"/>
        <v>0.22365216512644523</v>
      </c>
      <c r="R1318" s="94">
        <f t="shared" si="144"/>
        <v>0.22365216512644523</v>
      </c>
      <c r="S1318" s="93">
        <f>(1+H1318)^((5-Dashboard!$F$9)*3/12)</f>
        <v>1.1061881237504068</v>
      </c>
      <c r="T1318" s="93">
        <f t="shared" si="146"/>
        <v>1.3535894926643453</v>
      </c>
      <c r="U1318" s="93">
        <f t="shared" si="146"/>
        <v>1.6563227133911325</v>
      </c>
      <c r="V1318" s="93">
        <f t="shared" si="146"/>
        <v>2.0267628743891679</v>
      </c>
      <c r="W1318" s="93">
        <f t="shared" si="146"/>
        <v>2.4800527794442027</v>
      </c>
      <c r="X1318" s="93">
        <f t="shared" si="146"/>
        <v>3.0347219531947567</v>
      </c>
      <c r="Y1318" s="93">
        <f t="shared" si="145"/>
        <v>3.7134440885835187</v>
      </c>
      <c r="Z1318" s="93">
        <f t="shared" si="145"/>
        <v>4.5439638990712217</v>
      </c>
      <c r="AA1318" s="93">
        <f t="shared" si="145"/>
        <v>5.560231263354904</v>
      </c>
      <c r="AB1318" s="93">
        <f t="shared" si="145"/>
        <v>6.8037890240079779</v>
      </c>
      <c r="AC1318" s="95">
        <f t="shared" si="145"/>
        <v>8.3254711702909052</v>
      </c>
      <c r="AE1318" s="96"/>
    </row>
    <row r="1319" spans="3:31" ht="24.75" customHeight="1" x14ac:dyDescent="0.25">
      <c r="C1319" s="91">
        <f>ABS(E1319-Dashboard!$F$13)</f>
        <v>7.6762892429866696</v>
      </c>
      <c r="D1319" s="92">
        <f t="shared" si="143"/>
        <v>0.22375216512644522</v>
      </c>
      <c r="E1319" s="93" cm="1">
        <f t="array" ref="E1319">SUM('DRE + DCF'!$S$41/TIR!S1319,'DRE + DCF'!$U$41:$AD$41/TIR!T1319:AC1319,TIR!F1319)</f>
        <v>39.943710757013328</v>
      </c>
      <c r="F1319" s="100">
        <f>'DRE + DCF'!$AE$38*'DRE + DCF'!$AE$39*(1+G1319)/(R1319-G1319)/AC1319</f>
        <v>17.733825108251267</v>
      </c>
      <c r="G1319" s="92">
        <f>R1319*(1-'DRE + DCF'!$AE$39)</f>
        <v>0.13425129907586714</v>
      </c>
      <c r="H1319" s="94">
        <f t="shared" si="141"/>
        <v>0.22375216512644522</v>
      </c>
      <c r="I1319" s="94">
        <f t="shared" si="144"/>
        <v>0.22375216512644522</v>
      </c>
      <c r="J1319" s="94">
        <f t="shared" si="144"/>
        <v>0.22375216512644522</v>
      </c>
      <c r="K1319" s="94">
        <f t="shared" si="144"/>
        <v>0.22375216512644522</v>
      </c>
      <c r="L1319" s="94">
        <f t="shared" si="144"/>
        <v>0.22375216512644522</v>
      </c>
      <c r="M1319" s="94">
        <f t="shared" si="144"/>
        <v>0.22375216512644522</v>
      </c>
      <c r="N1319" s="94">
        <f t="shared" si="144"/>
        <v>0.22375216512644522</v>
      </c>
      <c r="O1319" s="94">
        <f t="shared" si="144"/>
        <v>0.22375216512644522</v>
      </c>
      <c r="P1319" s="94">
        <f t="shared" si="144"/>
        <v>0.22375216512644522</v>
      </c>
      <c r="Q1319" s="94">
        <f t="shared" si="144"/>
        <v>0.22375216512644522</v>
      </c>
      <c r="R1319" s="94">
        <f t="shared" si="144"/>
        <v>0.22375216512644522</v>
      </c>
      <c r="S1319" s="93">
        <f>(1+H1319)^((5-Dashboard!$F$9)*3/12)</f>
        <v>1.1062333230952885</v>
      </c>
      <c r="T1319" s="93">
        <f t="shared" si="146"/>
        <v>1.3537554242728818</v>
      </c>
      <c r="U1319" s="93">
        <f t="shared" si="146"/>
        <v>1.6566611315056083</v>
      </c>
      <c r="V1319" s="93">
        <f t="shared" si="146"/>
        <v>2.0273426465608146</v>
      </c>
      <c r="W1319" s="93">
        <f t="shared" si="146"/>
        <v>2.4809649531819744</v>
      </c>
      <c r="X1319" s="93">
        <f t="shared" si="146"/>
        <v>3.0360862330592706</v>
      </c>
      <c r="Y1319" s="93">
        <f t="shared" si="145"/>
        <v>3.7154171012168753</v>
      </c>
      <c r="Z1319" s="93">
        <f t="shared" si="145"/>
        <v>4.5467497219619721</v>
      </c>
      <c r="AA1319" s="93">
        <f t="shared" si="145"/>
        <v>5.5640948165390256</v>
      </c>
      <c r="AB1319" s="93">
        <f t="shared" si="145"/>
        <v>6.8090730787084635</v>
      </c>
      <c r="AC1319" s="95">
        <f t="shared" si="145"/>
        <v>8.3326179225736716</v>
      </c>
      <c r="AE1319" s="96"/>
    </row>
    <row r="1320" spans="3:31" ht="24.75" customHeight="1" x14ac:dyDescent="0.25">
      <c r="C1320" s="91">
        <f>ABS(E1320-Dashboard!$F$13)</f>
        <v>7.7071055809142734</v>
      </c>
      <c r="D1320" s="92">
        <f t="shared" si="143"/>
        <v>0.22385216512644521</v>
      </c>
      <c r="E1320" s="93" cm="1">
        <f t="array" ref="E1320">SUM('DRE + DCF'!$S$41/TIR!S1320,'DRE + DCF'!$U$41:$AD$41/TIR!T1320:AC1320,TIR!F1320)</f>
        <v>39.912894419085724</v>
      </c>
      <c r="F1320" s="100">
        <f>'DRE + DCF'!$AE$38*'DRE + DCF'!$AE$39*(1+G1320)/(R1320-G1320)/AC1320</f>
        <v>17.711637880195443</v>
      </c>
      <c r="G1320" s="92">
        <f>R1320*(1-'DRE + DCF'!$AE$39)</f>
        <v>0.13431129907586711</v>
      </c>
      <c r="H1320" s="94">
        <f t="shared" si="141"/>
        <v>0.22385216512644521</v>
      </c>
      <c r="I1320" s="94">
        <f t="shared" si="144"/>
        <v>0.22385216512644521</v>
      </c>
      <c r="J1320" s="94">
        <f t="shared" si="144"/>
        <v>0.22385216512644521</v>
      </c>
      <c r="K1320" s="94">
        <f t="shared" si="144"/>
        <v>0.22385216512644521</v>
      </c>
      <c r="L1320" s="94">
        <f t="shared" si="144"/>
        <v>0.22385216512644521</v>
      </c>
      <c r="M1320" s="94">
        <f t="shared" si="144"/>
        <v>0.22385216512644521</v>
      </c>
      <c r="N1320" s="94">
        <f t="shared" si="144"/>
        <v>0.22385216512644521</v>
      </c>
      <c r="O1320" s="94">
        <f t="shared" si="144"/>
        <v>0.22385216512644521</v>
      </c>
      <c r="P1320" s="94">
        <f t="shared" si="144"/>
        <v>0.22385216512644521</v>
      </c>
      <c r="Q1320" s="94">
        <f t="shared" si="144"/>
        <v>0.22385216512644521</v>
      </c>
      <c r="R1320" s="94">
        <f t="shared" si="144"/>
        <v>0.22385216512644521</v>
      </c>
      <c r="S1320" s="93">
        <f>(1+H1320)^((5-Dashboard!$F$9)*3/12)</f>
        <v>1.1062785205934558</v>
      </c>
      <c r="T1320" s="93">
        <f t="shared" si="146"/>
        <v>1.3539213626611815</v>
      </c>
      <c r="U1320" s="93">
        <f t="shared" si="146"/>
        <v>1.6569995911038338</v>
      </c>
      <c r="V1320" s="93">
        <f t="shared" si="146"/>
        <v>2.0279225371860612</v>
      </c>
      <c r="W1320" s="93">
        <f t="shared" si="146"/>
        <v>2.4818773878438751</v>
      </c>
      <c r="X1320" s="93">
        <f t="shared" si="146"/>
        <v>3.0374510146910927</v>
      </c>
      <c r="Y1320" s="93">
        <f t="shared" si="145"/>
        <v>3.7173910007952116</v>
      </c>
      <c r="Z1320" s="93">
        <f t="shared" si="145"/>
        <v>4.5495370249447822</v>
      </c>
      <c r="AA1320" s="93">
        <f t="shared" si="145"/>
        <v>5.5679607383015979</v>
      </c>
      <c r="AB1320" s="93">
        <f t="shared" si="145"/>
        <v>6.8143608049094508</v>
      </c>
      <c r="AC1320" s="95">
        <f t="shared" si="145"/>
        <v>8.3397702250412173</v>
      </c>
      <c r="AE1320" s="96"/>
    </row>
    <row r="1321" spans="3:31" ht="24.75" customHeight="1" x14ac:dyDescent="0.25">
      <c r="C1321" s="91">
        <f>ABS(E1321-Dashboard!$F$13)</f>
        <v>7.7378840124601496</v>
      </c>
      <c r="D1321" s="92">
        <f t="shared" si="143"/>
        <v>0.2239521651264452</v>
      </c>
      <c r="E1321" s="93" cm="1">
        <f t="array" ref="E1321">SUM('DRE + DCF'!$S$41/TIR!S1321,'DRE + DCF'!$U$41:$AD$41/TIR!T1321:AC1321,TIR!F1321)</f>
        <v>39.882115987539848</v>
      </c>
      <c r="F1321" s="100">
        <f>'DRE + DCF'!$AE$38*'DRE + DCF'!$AE$39*(1+G1321)/(R1321-G1321)/AC1321</f>
        <v>17.689483131852068</v>
      </c>
      <c r="G1321" s="92">
        <f>R1321*(1-'DRE + DCF'!$AE$39)</f>
        <v>0.13437129907586712</v>
      </c>
      <c r="H1321" s="94">
        <f t="shared" si="141"/>
        <v>0.2239521651264452</v>
      </c>
      <c r="I1321" s="94">
        <f t="shared" si="144"/>
        <v>0.2239521651264452</v>
      </c>
      <c r="J1321" s="94">
        <f t="shared" si="144"/>
        <v>0.2239521651264452</v>
      </c>
      <c r="K1321" s="94">
        <f t="shared" si="144"/>
        <v>0.2239521651264452</v>
      </c>
      <c r="L1321" s="94">
        <f t="shared" si="144"/>
        <v>0.2239521651264452</v>
      </c>
      <c r="M1321" s="94">
        <f t="shared" si="144"/>
        <v>0.2239521651264452</v>
      </c>
      <c r="N1321" s="94">
        <f t="shared" si="144"/>
        <v>0.2239521651264452</v>
      </c>
      <c r="O1321" s="94">
        <f t="shared" si="144"/>
        <v>0.2239521651264452</v>
      </c>
      <c r="P1321" s="94">
        <f t="shared" si="144"/>
        <v>0.2239521651264452</v>
      </c>
      <c r="Q1321" s="94">
        <f t="shared" si="144"/>
        <v>0.2239521651264452</v>
      </c>
      <c r="R1321" s="94">
        <f t="shared" si="144"/>
        <v>0.2239521651264452</v>
      </c>
      <c r="S1321" s="93">
        <f>(1+H1321)^((5-Dashboard!$F$9)*3/12)</f>
        <v>1.1063237162451347</v>
      </c>
      <c r="T1321" s="93">
        <f t="shared" si="146"/>
        <v>1.3540873078289675</v>
      </c>
      <c r="U1321" s="93">
        <f t="shared" si="146"/>
        <v>1.6573380921875038</v>
      </c>
      <c r="V1321" s="93">
        <f t="shared" si="146"/>
        <v>2.0285025462794271</v>
      </c>
      <c r="W1321" s="93">
        <f t="shared" si="146"/>
        <v>2.4827900834832115</v>
      </c>
      <c r="X1321" s="93">
        <f t="shared" si="146"/>
        <v>3.0388162982337441</v>
      </c>
      <c r="Y1321" s="93">
        <f t="shared" si="145"/>
        <v>3.7193657876447204</v>
      </c>
      <c r="Z1321" s="93">
        <f t="shared" si="145"/>
        <v>4.5523258086849809</v>
      </c>
      <c r="AA1321" s="93">
        <f t="shared" si="145"/>
        <v>5.5718290299009778</v>
      </c>
      <c r="AB1321" s="93">
        <f t="shared" si="145"/>
        <v>6.8196522048616819</v>
      </c>
      <c r="AC1321" s="95">
        <f t="shared" si="145"/>
        <v>8.346928081549791</v>
      </c>
      <c r="AE1321" s="96"/>
    </row>
    <row r="1322" spans="3:31" ht="24.75" customHeight="1" x14ac:dyDescent="0.25">
      <c r="C1322" s="91">
        <f>ABS(E1322-Dashboard!$F$13)</f>
        <v>7.7686245977028818</v>
      </c>
      <c r="D1322" s="92">
        <f t="shared" si="143"/>
        <v>0.22405216512644519</v>
      </c>
      <c r="E1322" s="93" cm="1">
        <f t="array" ref="E1322">SUM('DRE + DCF'!$S$41/TIR!S1322,'DRE + DCF'!$U$41:$AD$41/TIR!T1322:AC1322,TIR!F1322)</f>
        <v>39.851375402297116</v>
      </c>
      <c r="F1322" s="100">
        <f>'DRE + DCF'!$AE$38*'DRE + DCF'!$AE$39*(1+G1322)/(R1322-G1322)/AC1322</f>
        <v>17.667360807431187</v>
      </c>
      <c r="G1322" s="92">
        <f>R1322*(1-'DRE + DCF'!$AE$39)</f>
        <v>0.13443129907586709</v>
      </c>
      <c r="H1322" s="94">
        <f t="shared" si="141"/>
        <v>0.22405216512644519</v>
      </c>
      <c r="I1322" s="94">
        <f t="shared" si="144"/>
        <v>0.22405216512644519</v>
      </c>
      <c r="J1322" s="94">
        <f t="shared" si="144"/>
        <v>0.22405216512644519</v>
      </c>
      <c r="K1322" s="94">
        <f t="shared" si="144"/>
        <v>0.22405216512644519</v>
      </c>
      <c r="L1322" s="94">
        <f t="shared" si="144"/>
        <v>0.22405216512644519</v>
      </c>
      <c r="M1322" s="94">
        <f t="shared" si="144"/>
        <v>0.22405216512644519</v>
      </c>
      <c r="N1322" s="94">
        <f t="shared" si="144"/>
        <v>0.22405216512644519</v>
      </c>
      <c r="O1322" s="94">
        <f t="shared" si="144"/>
        <v>0.22405216512644519</v>
      </c>
      <c r="P1322" s="94">
        <f t="shared" si="144"/>
        <v>0.22405216512644519</v>
      </c>
      <c r="Q1322" s="94">
        <f t="shared" si="144"/>
        <v>0.22405216512644519</v>
      </c>
      <c r="R1322" s="94">
        <f t="shared" si="144"/>
        <v>0.22405216512644519</v>
      </c>
      <c r="S1322" s="93">
        <f>(1+H1322)^((5-Dashboard!$F$9)*3/12)</f>
        <v>1.1063689100505514</v>
      </c>
      <c r="T1322" s="93">
        <f t="shared" si="146"/>
        <v>1.3542532597759627</v>
      </c>
      <c r="U1322" s="93">
        <f t="shared" si="146"/>
        <v>1.6576766347583132</v>
      </c>
      <c r="V1322" s="93">
        <f t="shared" si="146"/>
        <v>2.0290826738554326</v>
      </c>
      <c r="W1322" s="93">
        <f t="shared" si="146"/>
        <v>2.4837030401532987</v>
      </c>
      <c r="X1322" s="93">
        <f t="shared" si="146"/>
        <v>3.0401820838307794</v>
      </c>
      <c r="Y1322" s="93">
        <f t="shared" si="145"/>
        <v>3.7213414620916931</v>
      </c>
      <c r="Z1322" s="93">
        <f t="shared" si="145"/>
        <v>4.555116073848148</v>
      </c>
      <c r="AA1322" s="93">
        <f t="shared" si="145"/>
        <v>5.5756996925960971</v>
      </c>
      <c r="AB1322" s="93">
        <f t="shared" si="145"/>
        <v>6.8249472808171072</v>
      </c>
      <c r="AC1322" s="95">
        <f t="shared" si="145"/>
        <v>8.3540914959580235</v>
      </c>
      <c r="AE1322" s="96"/>
    </row>
    <row r="1323" spans="3:31" ht="24.75" customHeight="1" x14ac:dyDescent="0.25">
      <c r="C1323" s="91">
        <f>ABS(E1323-Dashboard!$F$13)</f>
        <v>7.7993273966045038</v>
      </c>
      <c r="D1323" s="92">
        <f t="shared" si="143"/>
        <v>0.22415216512644517</v>
      </c>
      <c r="E1323" s="93" cm="1">
        <f t="array" ref="E1323">SUM('DRE + DCF'!$S$41/TIR!S1323,'DRE + DCF'!$U$41:$AD$41/TIR!T1323:AC1323,TIR!F1323)</f>
        <v>39.820672603395494</v>
      </c>
      <c r="F1323" s="100">
        <f>'DRE + DCF'!$AE$38*'DRE + DCF'!$AE$39*(1+G1323)/(R1323-G1323)/AC1323</f>
        <v>17.645270851255447</v>
      </c>
      <c r="G1323" s="92">
        <f>R1323*(1-'DRE + DCF'!$AE$39)</f>
        <v>0.1344912990758671</v>
      </c>
      <c r="H1323" s="94">
        <f t="shared" si="141"/>
        <v>0.22415216512644517</v>
      </c>
      <c r="I1323" s="94">
        <f t="shared" si="144"/>
        <v>0.22415216512644517</v>
      </c>
      <c r="J1323" s="94">
        <f t="shared" si="144"/>
        <v>0.22415216512644517</v>
      </c>
      <c r="K1323" s="94">
        <f t="shared" si="144"/>
        <v>0.22415216512644517</v>
      </c>
      <c r="L1323" s="94">
        <f t="shared" si="144"/>
        <v>0.22415216512644517</v>
      </c>
      <c r="M1323" s="94">
        <f t="shared" si="144"/>
        <v>0.22415216512644517</v>
      </c>
      <c r="N1323" s="94">
        <f t="shared" si="144"/>
        <v>0.22415216512644517</v>
      </c>
      <c r="O1323" s="94">
        <f t="shared" si="144"/>
        <v>0.22415216512644517</v>
      </c>
      <c r="P1323" s="94">
        <f t="shared" si="144"/>
        <v>0.22415216512644517</v>
      </c>
      <c r="Q1323" s="94">
        <f t="shared" si="144"/>
        <v>0.22415216512644517</v>
      </c>
      <c r="R1323" s="94">
        <f t="shared" si="144"/>
        <v>0.22415216512644517</v>
      </c>
      <c r="S1323" s="93">
        <f>(1+H1323)^((5-Dashboard!$F$9)*3/12)</f>
        <v>1.1064141020099323</v>
      </c>
      <c r="T1323" s="93">
        <f t="shared" si="146"/>
        <v>1.3544192185018902</v>
      </c>
      <c r="U1323" s="93">
        <f t="shared" si="146"/>
        <v>1.6580152188179567</v>
      </c>
      <c r="V1323" s="93">
        <f t="shared" si="146"/>
        <v>2.0296629199285983</v>
      </c>
      <c r="W1323" s="93">
        <f t="shared" si="146"/>
        <v>2.4846162579074562</v>
      </c>
      <c r="X1323" s="93">
        <f t="shared" si="146"/>
        <v>3.0415483716257783</v>
      </c>
      <c r="Y1323" s="93">
        <f t="shared" si="145"/>
        <v>3.7233180244625101</v>
      </c>
      <c r="Z1323" s="93">
        <f t="shared" si="145"/>
        <v>4.5579078211001001</v>
      </c>
      <c r="AA1323" s="93">
        <f t="shared" si="145"/>
        <v>5.5795727276464451</v>
      </c>
      <c r="AB1323" s="93">
        <f t="shared" si="145"/>
        <v>6.8302460350288605</v>
      </c>
      <c r="AC1323" s="95">
        <f t="shared" si="145"/>
        <v>8.3612604721268973</v>
      </c>
      <c r="AE1323" s="96"/>
    </row>
    <row r="1324" spans="3:31" ht="24.75" customHeight="1" x14ac:dyDescent="0.25">
      <c r="C1324" s="91">
        <f>ABS(E1324-Dashboard!$F$13)</f>
        <v>7.8299924690108824</v>
      </c>
      <c r="D1324" s="92">
        <f t="shared" si="143"/>
        <v>0.22425216512644516</v>
      </c>
      <c r="E1324" s="93" cm="1">
        <f t="array" ref="E1324">SUM('DRE + DCF'!$S$41/TIR!S1324,'DRE + DCF'!$U$41:$AD$41/TIR!T1324:AC1324,TIR!F1324)</f>
        <v>39.790007530989115</v>
      </c>
      <c r="F1324" s="100">
        <f>'DRE + DCF'!$AE$38*'DRE + DCF'!$AE$39*(1+G1324)/(R1324-G1324)/AC1324</f>
        <v>17.623213207759719</v>
      </c>
      <c r="G1324" s="92">
        <f>R1324*(1-'DRE + DCF'!$AE$39)</f>
        <v>0.1345512990758671</v>
      </c>
      <c r="H1324" s="94">
        <f t="shared" si="141"/>
        <v>0.22425216512644516</v>
      </c>
      <c r="I1324" s="94">
        <f t="shared" si="144"/>
        <v>0.22425216512644516</v>
      </c>
      <c r="J1324" s="94">
        <f t="shared" si="144"/>
        <v>0.22425216512644516</v>
      </c>
      <c r="K1324" s="94">
        <f t="shared" si="144"/>
        <v>0.22425216512644516</v>
      </c>
      <c r="L1324" s="94">
        <f t="shared" si="144"/>
        <v>0.22425216512644516</v>
      </c>
      <c r="M1324" s="94">
        <f t="shared" si="144"/>
        <v>0.22425216512644516</v>
      </c>
      <c r="N1324" s="94">
        <f t="shared" si="144"/>
        <v>0.22425216512644516</v>
      </c>
      <c r="O1324" s="94">
        <f t="shared" si="144"/>
        <v>0.22425216512644516</v>
      </c>
      <c r="P1324" s="94">
        <f t="shared" si="144"/>
        <v>0.22425216512644516</v>
      </c>
      <c r="Q1324" s="94">
        <f t="shared" si="144"/>
        <v>0.22425216512644516</v>
      </c>
      <c r="R1324" s="94">
        <f t="shared" si="144"/>
        <v>0.22425216512644516</v>
      </c>
      <c r="S1324" s="93">
        <f>(1+H1324)^((5-Dashboard!$F$9)*3/12)</f>
        <v>1.1064592921235037</v>
      </c>
      <c r="T1324" s="93">
        <f t="shared" si="146"/>
        <v>1.3545851840064731</v>
      </c>
      <c r="U1324" s="93">
        <f t="shared" si="146"/>
        <v>1.6583538443681287</v>
      </c>
      <c r="V1324" s="93">
        <f t="shared" si="146"/>
        <v>2.0302432845134453</v>
      </c>
      <c r="W1324" s="93">
        <f t="shared" si="146"/>
        <v>2.4855297367990108</v>
      </c>
      <c r="X1324" s="93">
        <f t="shared" si="146"/>
        <v>3.0429151617623522</v>
      </c>
      <c r="Y1324" s="93">
        <f t="shared" si="145"/>
        <v>3.7252954750836467</v>
      </c>
      <c r="Z1324" s="93">
        <f t="shared" si="145"/>
        <v>4.5607010511069035</v>
      </c>
      <c r="AA1324" s="93">
        <f t="shared" si="145"/>
        <v>5.5834481363120805</v>
      </c>
      <c r="AB1324" s="93">
        <f t="shared" si="145"/>
        <v>6.8355484697512789</v>
      </c>
      <c r="AC1324" s="95">
        <f t="shared" si="145"/>
        <v>8.3684350139197612</v>
      </c>
      <c r="AE1324" s="96"/>
    </row>
    <row r="1325" spans="3:31" ht="24.75" customHeight="1" x14ac:dyDescent="0.25">
      <c r="C1325" s="91">
        <f>ABS(E1325-Dashboard!$F$13)</f>
        <v>7.8606198746519453</v>
      </c>
      <c r="D1325" s="92">
        <f t="shared" si="143"/>
        <v>0.22435216512644515</v>
      </c>
      <c r="E1325" s="93" cm="1">
        <f t="array" ref="E1325">SUM('DRE + DCF'!$S$41/TIR!S1325,'DRE + DCF'!$U$41:$AD$41/TIR!T1325:AC1325,TIR!F1325)</f>
        <v>39.759380125348052</v>
      </c>
      <c r="F1325" s="100">
        <f>'DRE + DCF'!$AE$38*'DRE + DCF'!$AE$39*(1+G1325)/(R1325-G1325)/AC1325</f>
        <v>17.601187821490878</v>
      </c>
      <c r="G1325" s="92">
        <f>R1325*(1-'DRE + DCF'!$AE$39)</f>
        <v>0.13461129907586708</v>
      </c>
      <c r="H1325" s="94">
        <f t="shared" si="141"/>
        <v>0.22435216512644515</v>
      </c>
      <c r="I1325" s="94">
        <f t="shared" si="144"/>
        <v>0.22435216512644515</v>
      </c>
      <c r="J1325" s="94">
        <f t="shared" si="144"/>
        <v>0.22435216512644515</v>
      </c>
      <c r="K1325" s="94">
        <f t="shared" si="144"/>
        <v>0.22435216512644515</v>
      </c>
      <c r="L1325" s="94">
        <f t="shared" si="144"/>
        <v>0.22435216512644515</v>
      </c>
      <c r="M1325" s="94">
        <f t="shared" si="144"/>
        <v>0.22435216512644515</v>
      </c>
      <c r="N1325" s="94">
        <f t="shared" si="144"/>
        <v>0.22435216512644515</v>
      </c>
      <c r="O1325" s="94">
        <f t="shared" si="144"/>
        <v>0.22435216512644515</v>
      </c>
      <c r="P1325" s="94">
        <f t="shared" si="144"/>
        <v>0.22435216512644515</v>
      </c>
      <c r="Q1325" s="94">
        <f t="shared" ref="I1325:R1351" si="147">$D1325</f>
        <v>0.22435216512644515</v>
      </c>
      <c r="R1325" s="94">
        <f t="shared" si="147"/>
        <v>0.22435216512644515</v>
      </c>
      <c r="S1325" s="93">
        <f>(1+H1325)^((5-Dashboard!$F$9)*3/12)</f>
        <v>1.1065044803914916</v>
      </c>
      <c r="T1325" s="93">
        <f t="shared" si="146"/>
        <v>1.3547511562894348</v>
      </c>
      <c r="U1325" s="93">
        <f t="shared" si="146"/>
        <v>1.6586925114105244</v>
      </c>
      <c r="V1325" s="93">
        <f t="shared" si="146"/>
        <v>2.0308237676244962</v>
      </c>
      <c r="W1325" s="93">
        <f t="shared" si="146"/>
        <v>2.4864434768812966</v>
      </c>
      <c r="X1325" s="93">
        <f t="shared" si="146"/>
        <v>3.0442824543841414</v>
      </c>
      <c r="Y1325" s="93">
        <f t="shared" si="145"/>
        <v>3.7272738142816717</v>
      </c>
      <c r="Z1325" s="93">
        <f t="shared" si="145"/>
        <v>4.5634957645348679</v>
      </c>
      <c r="AA1325" s="93">
        <f t="shared" si="145"/>
        <v>5.5873259198536269</v>
      </c>
      <c r="AB1325" s="93">
        <f t="shared" si="145"/>
        <v>6.8408545872398943</v>
      </c>
      <c r="AC1325" s="95">
        <f t="shared" si="145"/>
        <v>8.375615125202339</v>
      </c>
      <c r="AE1325" s="96"/>
    </row>
    <row r="1326" spans="3:31" ht="24.75" customHeight="1" x14ac:dyDescent="0.25">
      <c r="C1326" s="91">
        <f>ABS(E1326-Dashboard!$F$13)</f>
        <v>7.891209673141951</v>
      </c>
      <c r="D1326" s="92">
        <f t="shared" si="143"/>
        <v>0.22445216512644514</v>
      </c>
      <c r="E1326" s="93" cm="1">
        <f t="array" ref="E1326">SUM('DRE + DCF'!$S$41/TIR!S1326,'DRE + DCF'!$U$41:$AD$41/TIR!T1326:AC1326,TIR!F1326)</f>
        <v>39.728790326858046</v>
      </c>
      <c r="F1326" s="100">
        <f>'DRE + DCF'!$AE$38*'DRE + DCF'!$AE$39*(1+G1326)/(R1326-G1326)/AC1326</f>
        <v>17.57919463710753</v>
      </c>
      <c r="G1326" s="92">
        <f>R1326*(1-'DRE + DCF'!$AE$39)</f>
        <v>0.13467129907586708</v>
      </c>
      <c r="H1326" s="94">
        <f t="shared" si="141"/>
        <v>0.22445216512644514</v>
      </c>
      <c r="I1326" s="94">
        <f t="shared" si="147"/>
        <v>0.22445216512644514</v>
      </c>
      <c r="J1326" s="94">
        <f t="shared" si="147"/>
        <v>0.22445216512644514</v>
      </c>
      <c r="K1326" s="94">
        <f t="shared" si="147"/>
        <v>0.22445216512644514</v>
      </c>
      <c r="L1326" s="94">
        <f t="shared" si="147"/>
        <v>0.22445216512644514</v>
      </c>
      <c r="M1326" s="94">
        <f t="shared" si="147"/>
        <v>0.22445216512644514</v>
      </c>
      <c r="N1326" s="94">
        <f t="shared" si="147"/>
        <v>0.22445216512644514</v>
      </c>
      <c r="O1326" s="94">
        <f t="shared" si="147"/>
        <v>0.22445216512644514</v>
      </c>
      <c r="P1326" s="94">
        <f t="shared" si="147"/>
        <v>0.22445216512644514</v>
      </c>
      <c r="Q1326" s="94">
        <f t="shared" si="147"/>
        <v>0.22445216512644514</v>
      </c>
      <c r="R1326" s="94">
        <f t="shared" si="147"/>
        <v>0.22445216512644514</v>
      </c>
      <c r="S1326" s="93">
        <f>(1+H1326)^((5-Dashboard!$F$9)*3/12)</f>
        <v>1.1065496668141224</v>
      </c>
      <c r="T1326" s="93">
        <f t="shared" si="146"/>
        <v>1.3549171353504985</v>
      </c>
      <c r="U1326" s="93">
        <f t="shared" si="146"/>
        <v>1.6590312199468384</v>
      </c>
      <c r="V1326" s="93">
        <f t="shared" si="146"/>
        <v>2.0314043692762738</v>
      </c>
      <c r="W1326" s="93">
        <f t="shared" si="146"/>
        <v>2.4873574782076537</v>
      </c>
      <c r="X1326" s="93">
        <f t="shared" si="146"/>
        <v>3.0456502496348161</v>
      </c>
      <c r="Y1326" s="93">
        <f t="shared" si="145"/>
        <v>3.7292530423832484</v>
      </c>
      <c r="Z1326" s="93">
        <f t="shared" si="145"/>
        <v>4.5662919620505509</v>
      </c>
      <c r="AA1326" s="93">
        <f t="shared" si="145"/>
        <v>5.59120607953228</v>
      </c>
      <c r="AB1326" s="93">
        <f t="shared" si="145"/>
        <v>6.8461643897514426</v>
      </c>
      <c r="AC1326" s="95">
        <f t="shared" si="145"/>
        <v>8.3828008098427205</v>
      </c>
      <c r="AE1326" s="96"/>
    </row>
    <row r="1327" spans="3:31" ht="24.75" customHeight="1" x14ac:dyDescent="0.25">
      <c r="C1327" s="91">
        <f>ABS(E1327-Dashboard!$F$13)</f>
        <v>7.9217619239797514</v>
      </c>
      <c r="D1327" s="92">
        <f t="shared" si="143"/>
        <v>0.22455216512644513</v>
      </c>
      <c r="E1327" s="93" cm="1">
        <f t="array" ref="E1327">SUM('DRE + DCF'!$S$41/TIR!S1327,'DRE + DCF'!$U$41:$AD$41/TIR!T1327:AC1327,TIR!F1327)</f>
        <v>39.698238076020246</v>
      </c>
      <c r="F1327" s="100">
        <f>'DRE + DCF'!$AE$38*'DRE + DCF'!$AE$39*(1+G1327)/(R1327-G1327)/AC1327</f>
        <v>17.557233599379742</v>
      </c>
      <c r="G1327" s="92">
        <f>R1327*(1-'DRE + DCF'!$AE$39)</f>
        <v>0.13473129907586706</v>
      </c>
      <c r="H1327" s="94">
        <f t="shared" si="141"/>
        <v>0.22455216512644513</v>
      </c>
      <c r="I1327" s="94">
        <f t="shared" si="147"/>
        <v>0.22455216512644513</v>
      </c>
      <c r="J1327" s="94">
        <f t="shared" si="147"/>
        <v>0.22455216512644513</v>
      </c>
      <c r="K1327" s="94">
        <f t="shared" si="147"/>
        <v>0.22455216512644513</v>
      </c>
      <c r="L1327" s="94">
        <f t="shared" si="147"/>
        <v>0.22455216512644513</v>
      </c>
      <c r="M1327" s="94">
        <f t="shared" si="147"/>
        <v>0.22455216512644513</v>
      </c>
      <c r="N1327" s="94">
        <f t="shared" si="147"/>
        <v>0.22455216512644513</v>
      </c>
      <c r="O1327" s="94">
        <f t="shared" si="147"/>
        <v>0.22455216512644513</v>
      </c>
      <c r="P1327" s="94">
        <f t="shared" si="147"/>
        <v>0.22455216512644513</v>
      </c>
      <c r="Q1327" s="94">
        <f t="shared" si="147"/>
        <v>0.22455216512644513</v>
      </c>
      <c r="R1327" s="94">
        <f t="shared" si="147"/>
        <v>0.22455216512644513</v>
      </c>
      <c r="S1327" s="93">
        <f>(1+H1327)^((5-Dashboard!$F$9)*3/12)</f>
        <v>1.1065948513916215</v>
      </c>
      <c r="T1327" s="93">
        <f t="shared" si="146"/>
        <v>1.3550831211893868</v>
      </c>
      <c r="U1327" s="93">
        <f t="shared" si="146"/>
        <v>1.6593699699787645</v>
      </c>
      <c r="V1327" s="93">
        <f t="shared" si="146"/>
        <v>2.0319850894833</v>
      </c>
      <c r="W1327" s="93">
        <f t="shared" si="146"/>
        <v>2.4882717408314283</v>
      </c>
      <c r="X1327" s="93">
        <f t="shared" si="146"/>
        <v>3.047018547658074</v>
      </c>
      <c r="Y1327" s="93">
        <f t="shared" si="145"/>
        <v>3.7312331597151305</v>
      </c>
      <c r="Z1327" s="93">
        <f t="shared" si="145"/>
        <v>4.5690896443207496</v>
      </c>
      <c r="AA1327" s="93">
        <f t="shared" si="145"/>
        <v>5.5950886166097931</v>
      </c>
      <c r="AB1327" s="93">
        <f t="shared" si="145"/>
        <v>6.8514778795438485</v>
      </c>
      <c r="AC1327" s="95">
        <f t="shared" si="145"/>
        <v>8.3899920717113634</v>
      </c>
      <c r="AE1327" s="96"/>
    </row>
    <row r="1328" spans="3:31" ht="24.75" customHeight="1" x14ac:dyDescent="0.25">
      <c r="C1328" s="91">
        <f>ABS(E1328-Dashboard!$F$13)</f>
        <v>7.9522766865490695</v>
      </c>
      <c r="D1328" s="92">
        <f t="shared" si="143"/>
        <v>0.22465216512644512</v>
      </c>
      <c r="E1328" s="93" cm="1">
        <f t="array" ref="E1328">SUM('DRE + DCF'!$S$41/TIR!S1328,'DRE + DCF'!$U$41:$AD$41/TIR!T1328:AC1328,TIR!F1328)</f>
        <v>39.667723313450928</v>
      </c>
      <c r="F1328" s="100">
        <f>'DRE + DCF'!$AE$38*'DRE + DCF'!$AE$39*(1+G1328)/(R1328-G1328)/AC1328</f>
        <v>17.535304653188803</v>
      </c>
      <c r="G1328" s="92">
        <f>R1328*(1-'DRE + DCF'!$AE$39)</f>
        <v>0.13479129907586707</v>
      </c>
      <c r="H1328" s="94">
        <f t="shared" si="141"/>
        <v>0.22465216512644512</v>
      </c>
      <c r="I1328" s="94">
        <f t="shared" si="147"/>
        <v>0.22465216512644512</v>
      </c>
      <c r="J1328" s="94">
        <f t="shared" si="147"/>
        <v>0.22465216512644512</v>
      </c>
      <c r="K1328" s="94">
        <f t="shared" si="147"/>
        <v>0.22465216512644512</v>
      </c>
      <c r="L1328" s="94">
        <f t="shared" si="147"/>
        <v>0.22465216512644512</v>
      </c>
      <c r="M1328" s="94">
        <f t="shared" si="147"/>
        <v>0.22465216512644512</v>
      </c>
      <c r="N1328" s="94">
        <f t="shared" si="147"/>
        <v>0.22465216512644512</v>
      </c>
      <c r="O1328" s="94">
        <f t="shared" si="147"/>
        <v>0.22465216512644512</v>
      </c>
      <c r="P1328" s="94">
        <f t="shared" si="147"/>
        <v>0.22465216512644512</v>
      </c>
      <c r="Q1328" s="94">
        <f t="shared" si="147"/>
        <v>0.22465216512644512</v>
      </c>
      <c r="R1328" s="94">
        <f t="shared" si="147"/>
        <v>0.22465216512644512</v>
      </c>
      <c r="S1328" s="93">
        <f>(1+H1328)^((5-Dashboard!$F$9)*3/12)</f>
        <v>1.1066400341242155</v>
      </c>
      <c r="T1328" s="93">
        <f t="shared" si="146"/>
        <v>1.3552491138058236</v>
      </c>
      <c r="U1328" s="93">
        <f t="shared" si="146"/>
        <v>1.6597087615079977</v>
      </c>
      <c r="V1328" s="93">
        <f t="shared" si="146"/>
        <v>2.0325659282600999</v>
      </c>
      <c r="W1328" s="93">
        <f t="shared" si="146"/>
        <v>2.4891862648059737</v>
      </c>
      <c r="X1328" s="93">
        <f t="shared" si="146"/>
        <v>3.048387348597644</v>
      </c>
      <c r="Y1328" s="93">
        <f t="shared" si="145"/>
        <v>3.733214166604168</v>
      </c>
      <c r="Z1328" s="93">
        <f t="shared" si="145"/>
        <v>4.5718888120125118</v>
      </c>
      <c r="AA1328" s="93">
        <f t="shared" si="145"/>
        <v>5.5989735323484933</v>
      </c>
      <c r="AB1328" s="93">
        <f t="shared" si="145"/>
        <v>6.8567950588762425</v>
      </c>
      <c r="AC1328" s="95">
        <f t="shared" si="145"/>
        <v>8.3971889146811005</v>
      </c>
      <c r="AE1328" s="96"/>
    </row>
    <row r="1329" spans="3:31" ht="24.75" customHeight="1" x14ac:dyDescent="0.25">
      <c r="C1329" s="91">
        <f>ABS(E1329-Dashboard!$F$13)</f>
        <v>7.9827540201187688</v>
      </c>
      <c r="D1329" s="92">
        <f t="shared" si="143"/>
        <v>0.22475216512644511</v>
      </c>
      <c r="E1329" s="93" cm="1">
        <f t="array" ref="E1329">SUM('DRE + DCF'!$S$41/TIR!S1329,'DRE + DCF'!$U$41:$AD$41/TIR!T1329:AC1329,TIR!F1329)</f>
        <v>39.637245979881229</v>
      </c>
      <c r="F1329" s="100">
        <f>'DRE + DCF'!$AE$38*'DRE + DCF'!$AE$39*(1+G1329)/(R1329-G1329)/AC1329</f>
        <v>17.51340774352693</v>
      </c>
      <c r="G1329" s="92">
        <f>R1329*(1-'DRE + DCF'!$AE$39)</f>
        <v>0.13485129907586707</v>
      </c>
      <c r="H1329" s="94">
        <f t="shared" si="141"/>
        <v>0.22475216512644511</v>
      </c>
      <c r="I1329" s="94">
        <f t="shared" si="147"/>
        <v>0.22475216512644511</v>
      </c>
      <c r="J1329" s="94">
        <f t="shared" si="147"/>
        <v>0.22475216512644511</v>
      </c>
      <c r="K1329" s="94">
        <f t="shared" si="147"/>
        <v>0.22475216512644511</v>
      </c>
      <c r="L1329" s="94">
        <f t="shared" si="147"/>
        <v>0.22475216512644511</v>
      </c>
      <c r="M1329" s="94">
        <f t="shared" si="147"/>
        <v>0.22475216512644511</v>
      </c>
      <c r="N1329" s="94">
        <f t="shared" si="147"/>
        <v>0.22475216512644511</v>
      </c>
      <c r="O1329" s="94">
        <f t="shared" si="147"/>
        <v>0.22475216512644511</v>
      </c>
      <c r="P1329" s="94">
        <f t="shared" si="147"/>
        <v>0.22475216512644511</v>
      </c>
      <c r="Q1329" s="94">
        <f t="shared" si="147"/>
        <v>0.22475216512644511</v>
      </c>
      <c r="R1329" s="94">
        <f t="shared" si="147"/>
        <v>0.22475216512644511</v>
      </c>
      <c r="S1329" s="93">
        <f>(1+H1329)^((5-Dashboard!$F$9)*3/12)</f>
        <v>1.1066852150121302</v>
      </c>
      <c r="T1329" s="93">
        <f t="shared" si="146"/>
        <v>1.3554151131995318</v>
      </c>
      <c r="U1329" s="93">
        <f t="shared" si="146"/>
        <v>1.6600475945362321</v>
      </c>
      <c r="V1329" s="93">
        <f t="shared" si="146"/>
        <v>2.0331468856211972</v>
      </c>
      <c r="W1329" s="93">
        <f t="shared" si="146"/>
        <v>2.4901010501846499</v>
      </c>
      <c r="X1329" s="93">
        <f t="shared" si="146"/>
        <v>3.0497566525972846</v>
      </c>
      <c r="Y1329" s="93">
        <f t="shared" si="145"/>
        <v>3.7351960633773036</v>
      </c>
      <c r="Z1329" s="93">
        <f t="shared" si="145"/>
        <v>4.574689465793127</v>
      </c>
      <c r="AA1329" s="93">
        <f t="shared" si="145"/>
        <v>5.6028608280112726</v>
      </c>
      <c r="AB1329" s="93">
        <f t="shared" si="145"/>
        <v>6.8621159300089527</v>
      </c>
      <c r="AC1329" s="95">
        <f t="shared" si="145"/>
        <v>8.4043913426271342</v>
      </c>
      <c r="AE1329" s="96"/>
    </row>
    <row r="1330" spans="3:31" ht="24.75" customHeight="1" x14ac:dyDescent="0.25">
      <c r="C1330" s="91">
        <f>ABS(E1330-Dashboard!$F$13)</f>
        <v>8.0131939838430881</v>
      </c>
      <c r="D1330" s="92">
        <f t="shared" si="143"/>
        <v>0.2248521651264451</v>
      </c>
      <c r="E1330" s="93" cm="1">
        <f t="array" ref="E1330">SUM('DRE + DCF'!$S$41/TIR!S1330,'DRE + DCF'!$U$41:$AD$41/TIR!T1330:AC1330,TIR!F1330)</f>
        <v>39.606806016156909</v>
      </c>
      <c r="F1330" s="100">
        <f>'DRE + DCF'!$AE$38*'DRE + DCF'!$AE$39*(1+G1330)/(R1330-G1330)/AC1330</f>
        <v>17.491542815497024</v>
      </c>
      <c r="G1330" s="92">
        <f>R1330*(1-'DRE + DCF'!$AE$39)</f>
        <v>0.13491129907586705</v>
      </c>
      <c r="H1330" s="94">
        <f t="shared" si="141"/>
        <v>0.2248521651264451</v>
      </c>
      <c r="I1330" s="94">
        <f t="shared" si="147"/>
        <v>0.2248521651264451</v>
      </c>
      <c r="J1330" s="94">
        <f t="shared" si="147"/>
        <v>0.2248521651264451</v>
      </c>
      <c r="K1330" s="94">
        <f t="shared" si="147"/>
        <v>0.2248521651264451</v>
      </c>
      <c r="L1330" s="94">
        <f t="shared" si="147"/>
        <v>0.2248521651264451</v>
      </c>
      <c r="M1330" s="94">
        <f t="shared" si="147"/>
        <v>0.2248521651264451</v>
      </c>
      <c r="N1330" s="94">
        <f t="shared" si="147"/>
        <v>0.2248521651264451</v>
      </c>
      <c r="O1330" s="94">
        <f t="shared" si="147"/>
        <v>0.2248521651264451</v>
      </c>
      <c r="P1330" s="94">
        <f t="shared" si="147"/>
        <v>0.2248521651264451</v>
      </c>
      <c r="Q1330" s="94">
        <f t="shared" si="147"/>
        <v>0.2248521651264451</v>
      </c>
      <c r="R1330" s="94">
        <f t="shared" si="147"/>
        <v>0.2248521651264451</v>
      </c>
      <c r="S1330" s="93">
        <f>(1+H1330)^((5-Dashboard!$F$9)*3/12)</f>
        <v>1.1067303940555915</v>
      </c>
      <c r="T1330" s="93">
        <f t="shared" si="146"/>
        <v>1.355581119370235</v>
      </c>
      <c r="U1330" s="93">
        <f t="shared" si="146"/>
        <v>1.6603864690651622</v>
      </c>
      <c r="V1330" s="93">
        <f t="shared" si="146"/>
        <v>2.0337279615811172</v>
      </c>
      <c r="W1330" s="93">
        <f t="shared" si="146"/>
        <v>2.4910160970208231</v>
      </c>
      <c r="X1330" s="93">
        <f t="shared" si="146"/>
        <v>3.0511264598007819</v>
      </c>
      <c r="Y1330" s="93">
        <f t="shared" si="145"/>
        <v>3.7371788503615728</v>
      </c>
      <c r="Z1330" s="93">
        <f t="shared" si="145"/>
        <v>4.5774916063301312</v>
      </c>
      <c r="AA1330" s="93">
        <f t="shared" si="145"/>
        <v>5.6067505048615898</v>
      </c>
      <c r="AB1330" s="93">
        <f t="shared" si="145"/>
        <v>6.8674404952035069</v>
      </c>
      <c r="AC1330" s="95">
        <f t="shared" si="145"/>
        <v>8.4115993594270417</v>
      </c>
      <c r="AE1330" s="96"/>
    </row>
    <row r="1331" spans="3:31" ht="24.75" customHeight="1" x14ac:dyDescent="0.25">
      <c r="C1331" s="91">
        <f>ABS(E1331-Dashboard!$F$13)</f>
        <v>8.0435966367619258</v>
      </c>
      <c r="D1331" s="92">
        <f t="shared" si="143"/>
        <v>0.22495216512644509</v>
      </c>
      <c r="E1331" s="93" cm="1">
        <f t="array" ref="E1331">SUM('DRE + DCF'!$S$41/TIR!S1331,'DRE + DCF'!$U$41:$AD$41/TIR!T1331:AC1331,TIR!F1331)</f>
        <v>39.576403363238072</v>
      </c>
      <c r="F1331" s="100">
        <f>'DRE + DCF'!$AE$38*'DRE + DCF'!$AE$39*(1+G1331)/(R1331-G1331)/AC1331</f>
        <v>17.469709814312434</v>
      </c>
      <c r="G1331" s="92">
        <f>R1331*(1-'DRE + DCF'!$AE$39)</f>
        <v>0.13497129907586705</v>
      </c>
      <c r="H1331" s="94">
        <f t="shared" ref="H1331:H1394" si="148">$D1331</f>
        <v>0.22495216512644509</v>
      </c>
      <c r="I1331" s="94">
        <f t="shared" si="147"/>
        <v>0.22495216512644509</v>
      </c>
      <c r="J1331" s="94">
        <f t="shared" si="147"/>
        <v>0.22495216512644509</v>
      </c>
      <c r="K1331" s="94">
        <f t="shared" si="147"/>
        <v>0.22495216512644509</v>
      </c>
      <c r="L1331" s="94">
        <f t="shared" si="147"/>
        <v>0.22495216512644509</v>
      </c>
      <c r="M1331" s="94">
        <f t="shared" si="147"/>
        <v>0.22495216512644509</v>
      </c>
      <c r="N1331" s="94">
        <f t="shared" si="147"/>
        <v>0.22495216512644509</v>
      </c>
      <c r="O1331" s="94">
        <f t="shared" si="147"/>
        <v>0.22495216512644509</v>
      </c>
      <c r="P1331" s="94">
        <f t="shared" si="147"/>
        <v>0.22495216512644509</v>
      </c>
      <c r="Q1331" s="94">
        <f t="shared" si="147"/>
        <v>0.22495216512644509</v>
      </c>
      <c r="R1331" s="94">
        <f t="shared" si="147"/>
        <v>0.22495216512644509</v>
      </c>
      <c r="S1331" s="93">
        <f>(1+H1331)^((5-Dashboard!$F$9)*3/12)</f>
        <v>1.1067755712548253</v>
      </c>
      <c r="T1331" s="93">
        <f t="shared" si="146"/>
        <v>1.3557471323176562</v>
      </c>
      <c r="U1331" s="93">
        <f t="shared" si="146"/>
        <v>1.6607253850964818</v>
      </c>
      <c r="V1331" s="93">
        <f t="shared" si="146"/>
        <v>2.0343091561543845</v>
      </c>
      <c r="W1331" s="93">
        <f t="shared" si="146"/>
        <v>2.4919314053678647</v>
      </c>
      <c r="X1331" s="93">
        <f t="shared" si="146"/>
        <v>3.0524967703519508</v>
      </c>
      <c r="Y1331" s="93">
        <f t="shared" si="145"/>
        <v>3.739162527884103</v>
      </c>
      <c r="Z1331" s="93">
        <f t="shared" si="145"/>
        <v>4.5802952342913033</v>
      </c>
      <c r="AA1331" s="93">
        <f t="shared" si="145"/>
        <v>5.6106425641634692</v>
      </c>
      <c r="AB1331" s="93">
        <f t="shared" si="145"/>
        <v>6.872768756722631</v>
      </c>
      <c r="AC1331" s="95">
        <f t="shared" si="145"/>
        <v>8.418812968960772</v>
      </c>
      <c r="AE1331" s="96"/>
    </row>
    <row r="1332" spans="3:31" ht="24.75" customHeight="1" x14ac:dyDescent="0.25">
      <c r="C1332" s="91">
        <f>ABS(E1332-Dashboard!$F$13)</f>
        <v>8.0739620378011736</v>
      </c>
      <c r="D1332" s="92">
        <f t="shared" si="143"/>
        <v>0.22505216512644508</v>
      </c>
      <c r="E1332" s="93" cm="1">
        <f t="array" ref="E1332">SUM('DRE + DCF'!$S$41/TIR!S1332,'DRE + DCF'!$U$41:$AD$41/TIR!T1332:AC1332,TIR!F1332)</f>
        <v>39.546037962198824</v>
      </c>
      <c r="F1332" s="100">
        <f>'DRE + DCF'!$AE$38*'DRE + DCF'!$AE$39*(1+G1332)/(R1332-G1332)/AC1332</f>
        <v>17.447908685296614</v>
      </c>
      <c r="G1332" s="92">
        <f>R1332*(1-'DRE + DCF'!$AE$39)</f>
        <v>0.13503129907586703</v>
      </c>
      <c r="H1332" s="94">
        <f t="shared" si="148"/>
        <v>0.22505216512644508</v>
      </c>
      <c r="I1332" s="94">
        <f t="shared" si="147"/>
        <v>0.22505216512644508</v>
      </c>
      <c r="J1332" s="94">
        <f t="shared" si="147"/>
        <v>0.22505216512644508</v>
      </c>
      <c r="K1332" s="94">
        <f t="shared" si="147"/>
        <v>0.22505216512644508</v>
      </c>
      <c r="L1332" s="94">
        <f t="shared" si="147"/>
        <v>0.22505216512644508</v>
      </c>
      <c r="M1332" s="94">
        <f t="shared" si="147"/>
        <v>0.22505216512644508</v>
      </c>
      <c r="N1332" s="94">
        <f t="shared" si="147"/>
        <v>0.22505216512644508</v>
      </c>
      <c r="O1332" s="94">
        <f t="shared" si="147"/>
        <v>0.22505216512644508</v>
      </c>
      <c r="P1332" s="94">
        <f t="shared" si="147"/>
        <v>0.22505216512644508</v>
      </c>
      <c r="Q1332" s="94">
        <f t="shared" si="147"/>
        <v>0.22505216512644508</v>
      </c>
      <c r="R1332" s="94">
        <f t="shared" si="147"/>
        <v>0.22505216512644508</v>
      </c>
      <c r="S1332" s="93">
        <f>(1+H1332)^((5-Dashboard!$F$9)*3/12)</f>
        <v>1.1068207466100575</v>
      </c>
      <c r="T1332" s="93">
        <f t="shared" si="146"/>
        <v>1.3559131520415193</v>
      </c>
      <c r="U1332" s="93">
        <f t="shared" si="146"/>
        <v>1.6610643426318858</v>
      </c>
      <c r="V1332" s="93">
        <f t="shared" si="146"/>
        <v>2.0348904693555268</v>
      </c>
      <c r="W1332" s="93">
        <f t="shared" si="146"/>
        <v>2.4928469752791558</v>
      </c>
      <c r="X1332" s="93">
        <f t="shared" si="146"/>
        <v>3.0538675843946392</v>
      </c>
      <c r="Y1332" s="93">
        <f t="shared" si="145"/>
        <v>3.7411470962721194</v>
      </c>
      <c r="Z1332" s="93">
        <f t="shared" si="145"/>
        <v>4.5831003503446723</v>
      </c>
      <c r="AA1332" s="93">
        <f t="shared" si="145"/>
        <v>5.6145370071815091</v>
      </c>
      <c r="AB1332" s="93">
        <f t="shared" si="145"/>
        <v>6.8781007168302581</v>
      </c>
      <c r="AC1332" s="95">
        <f t="shared" si="145"/>
        <v>8.4260321751106613</v>
      </c>
      <c r="AE1332" s="96"/>
    </row>
    <row r="1333" spans="3:31" ht="24.75" customHeight="1" x14ac:dyDescent="0.25">
      <c r="C1333" s="91">
        <f>ABS(E1333-Dashboard!$F$13)</f>
        <v>8.104290245772809</v>
      </c>
      <c r="D1333" s="92">
        <f t="shared" si="143"/>
        <v>0.22515216512644506</v>
      </c>
      <c r="E1333" s="93" cm="1">
        <f t="array" ref="E1333">SUM('DRE + DCF'!$S$41/TIR!S1333,'DRE + DCF'!$U$41:$AD$41/TIR!T1333:AC1333,TIR!F1333)</f>
        <v>39.515709754227188</v>
      </c>
      <c r="F1333" s="100">
        <f>'DRE + DCF'!$AE$38*'DRE + DCF'!$AE$39*(1+G1333)/(R1333-G1333)/AC1333</f>
        <v>17.426139373882979</v>
      </c>
      <c r="G1333" s="92">
        <f>R1333*(1-'DRE + DCF'!$AE$39)</f>
        <v>0.13509129907586703</v>
      </c>
      <c r="H1333" s="94">
        <f t="shared" si="148"/>
        <v>0.22515216512644506</v>
      </c>
      <c r="I1333" s="94">
        <f t="shared" si="147"/>
        <v>0.22515216512644506</v>
      </c>
      <c r="J1333" s="94">
        <f t="shared" si="147"/>
        <v>0.22515216512644506</v>
      </c>
      <c r="K1333" s="94">
        <f t="shared" si="147"/>
        <v>0.22515216512644506</v>
      </c>
      <c r="L1333" s="94">
        <f t="shared" si="147"/>
        <v>0.22515216512644506</v>
      </c>
      <c r="M1333" s="94">
        <f t="shared" si="147"/>
        <v>0.22515216512644506</v>
      </c>
      <c r="N1333" s="94">
        <f t="shared" si="147"/>
        <v>0.22515216512644506</v>
      </c>
      <c r="O1333" s="94">
        <f t="shared" si="147"/>
        <v>0.22515216512644506</v>
      </c>
      <c r="P1333" s="94">
        <f t="shared" si="147"/>
        <v>0.22515216512644506</v>
      </c>
      <c r="Q1333" s="94">
        <f t="shared" si="147"/>
        <v>0.22515216512644506</v>
      </c>
      <c r="R1333" s="94">
        <f t="shared" si="147"/>
        <v>0.22515216512644506</v>
      </c>
      <c r="S1333" s="93">
        <f>(1+H1333)^((5-Dashboard!$F$9)*3/12)</f>
        <v>1.1068659201215136</v>
      </c>
      <c r="T1333" s="93">
        <f t="shared" si="146"/>
        <v>1.3560791785415471</v>
      </c>
      <c r="U1333" s="93">
        <f t="shared" si="146"/>
        <v>1.6614033416730674</v>
      </c>
      <c r="V1333" s="93">
        <f t="shared" si="146"/>
        <v>2.0354719011990694</v>
      </c>
      <c r="W1333" s="93">
        <f t="shared" si="146"/>
        <v>2.493762806808081</v>
      </c>
      <c r="X1333" s="93">
        <f t="shared" si="146"/>
        <v>3.0552389020727211</v>
      </c>
      <c r="Y1333" s="93">
        <f t="shared" si="145"/>
        <v>3.7431325558529367</v>
      </c>
      <c r="Z1333" s="93">
        <f t="shared" si="145"/>
        <v>4.5859069551585092</v>
      </c>
      <c r="AA1333" s="93">
        <f t="shared" si="145"/>
        <v>5.6184338351808707</v>
      </c>
      <c r="AB1333" s="93">
        <f t="shared" si="145"/>
        <v>6.8834363777915195</v>
      </c>
      <c r="AC1333" s="95">
        <f t="shared" si="145"/>
        <v>8.4332569817614136</v>
      </c>
      <c r="AE1333" s="96"/>
    </row>
    <row r="1334" spans="3:31" ht="24.75" customHeight="1" x14ac:dyDescent="0.25">
      <c r="C1334" s="91">
        <f>ABS(E1334-Dashboard!$F$13)</f>
        <v>8.1345813193753642</v>
      </c>
      <c r="D1334" s="92">
        <f t="shared" si="143"/>
        <v>0.22525216512644505</v>
      </c>
      <c r="E1334" s="93" cm="1">
        <f t="array" ref="E1334">SUM('DRE + DCF'!$S$41/TIR!S1334,'DRE + DCF'!$U$41:$AD$41/TIR!T1334:AC1334,TIR!F1334)</f>
        <v>39.485418680624633</v>
      </c>
      <c r="F1334" s="100">
        <f>'DRE + DCF'!$AE$38*'DRE + DCF'!$AE$39*(1+G1334)/(R1334-G1334)/AC1334</f>
        <v>17.404401825614549</v>
      </c>
      <c r="G1334" s="92">
        <f>R1334*(1-'DRE + DCF'!$AE$39)</f>
        <v>0.13515129907586704</v>
      </c>
      <c r="H1334" s="94">
        <f t="shared" si="148"/>
        <v>0.22525216512644505</v>
      </c>
      <c r="I1334" s="94">
        <f t="shared" si="147"/>
        <v>0.22525216512644505</v>
      </c>
      <c r="J1334" s="94">
        <f t="shared" si="147"/>
        <v>0.22525216512644505</v>
      </c>
      <c r="K1334" s="94">
        <f t="shared" si="147"/>
        <v>0.22525216512644505</v>
      </c>
      <c r="L1334" s="94">
        <f t="shared" si="147"/>
        <v>0.22525216512644505</v>
      </c>
      <c r="M1334" s="94">
        <f t="shared" si="147"/>
        <v>0.22525216512644505</v>
      </c>
      <c r="N1334" s="94">
        <f t="shared" si="147"/>
        <v>0.22525216512644505</v>
      </c>
      <c r="O1334" s="94">
        <f t="shared" si="147"/>
        <v>0.22525216512644505</v>
      </c>
      <c r="P1334" s="94">
        <f t="shared" si="147"/>
        <v>0.22525216512644505</v>
      </c>
      <c r="Q1334" s="94">
        <f t="shared" si="147"/>
        <v>0.22525216512644505</v>
      </c>
      <c r="R1334" s="94">
        <f t="shared" si="147"/>
        <v>0.22525216512644505</v>
      </c>
      <c r="S1334" s="93">
        <f>(1+H1334)^((5-Dashboard!$F$9)*3/12)</f>
        <v>1.1069110917894196</v>
      </c>
      <c r="T1334" s="93">
        <f t="shared" si="146"/>
        <v>1.3562452118174635</v>
      </c>
      <c r="U1334" s="93">
        <f t="shared" si="146"/>
        <v>1.6617423822217212</v>
      </c>
      <c r="V1334" s="93">
        <f t="shared" si="146"/>
        <v>2.0360534516995403</v>
      </c>
      <c r="W1334" s="93">
        <f t="shared" si="146"/>
        <v>2.4946789000080334</v>
      </c>
      <c r="X1334" s="93">
        <f t="shared" si="146"/>
        <v>3.0566107235301012</v>
      </c>
      <c r="Y1334" s="93">
        <f t="shared" si="145"/>
        <v>3.7451189069539659</v>
      </c>
      <c r="Z1334" s="93">
        <f t="shared" si="145"/>
        <v>4.5887150494013316</v>
      </c>
      <c r="AA1334" s="93">
        <f t="shared" si="145"/>
        <v>5.622333049427283</v>
      </c>
      <c r="AB1334" s="93">
        <f t="shared" si="145"/>
        <v>6.8887757418727462</v>
      </c>
      <c r="AC1334" s="95">
        <f t="shared" si="145"/>
        <v>8.4404873928001152</v>
      </c>
      <c r="AE1334" s="96"/>
    </row>
    <row r="1335" spans="3:31" ht="24.75" customHeight="1" x14ac:dyDescent="0.25">
      <c r="C1335" s="91">
        <f>ABS(E1335-Dashboard!$F$13)</f>
        <v>8.1648353171940116</v>
      </c>
      <c r="D1335" s="92">
        <f t="shared" si="143"/>
        <v>0.22535216512644504</v>
      </c>
      <c r="E1335" s="93" cm="1">
        <f t="array" ref="E1335">SUM('DRE + DCF'!$S$41/TIR!S1335,'DRE + DCF'!$U$41:$AD$41/TIR!T1335:AC1335,TIR!F1335)</f>
        <v>39.455164682805986</v>
      </c>
      <c r="F1335" s="100">
        <f>'DRE + DCF'!$AE$38*'DRE + DCF'!$AE$39*(1+G1335)/(R1335-G1335)/AC1335</f>
        <v>17.382695986143748</v>
      </c>
      <c r="G1335" s="92">
        <f>R1335*(1-'DRE + DCF'!$AE$39)</f>
        <v>0.13521129907586701</v>
      </c>
      <c r="H1335" s="94">
        <f t="shared" si="148"/>
        <v>0.22535216512644504</v>
      </c>
      <c r="I1335" s="94">
        <f t="shared" si="147"/>
        <v>0.22535216512644504</v>
      </c>
      <c r="J1335" s="94">
        <f t="shared" si="147"/>
        <v>0.22535216512644504</v>
      </c>
      <c r="K1335" s="94">
        <f t="shared" si="147"/>
        <v>0.22535216512644504</v>
      </c>
      <c r="L1335" s="94">
        <f t="shared" si="147"/>
        <v>0.22535216512644504</v>
      </c>
      <c r="M1335" s="94">
        <f t="shared" si="147"/>
        <v>0.22535216512644504</v>
      </c>
      <c r="N1335" s="94">
        <f t="shared" si="147"/>
        <v>0.22535216512644504</v>
      </c>
      <c r="O1335" s="94">
        <f t="shared" si="147"/>
        <v>0.22535216512644504</v>
      </c>
      <c r="P1335" s="94">
        <f t="shared" si="147"/>
        <v>0.22535216512644504</v>
      </c>
      <c r="Q1335" s="94">
        <f t="shared" si="147"/>
        <v>0.22535216512644504</v>
      </c>
      <c r="R1335" s="94">
        <f t="shared" si="147"/>
        <v>0.22535216512644504</v>
      </c>
      <c r="S1335" s="93">
        <f>(1+H1335)^((5-Dashboard!$F$9)*3/12)</f>
        <v>1.1069562616140012</v>
      </c>
      <c r="T1335" s="93">
        <f t="shared" si="146"/>
        <v>1.3564112518689917</v>
      </c>
      <c r="U1335" s="93">
        <f t="shared" si="146"/>
        <v>1.6620814642795407</v>
      </c>
      <c r="V1335" s="93">
        <f t="shared" si="146"/>
        <v>2.036635120871467</v>
      </c>
      <c r="W1335" s="93">
        <f t="shared" si="146"/>
        <v>2.495595254932411</v>
      </c>
      <c r="X1335" s="93">
        <f t="shared" si="146"/>
        <v>3.057983048910712</v>
      </c>
      <c r="Y1335" s="93">
        <f t="shared" si="145"/>
        <v>3.7471061499027085</v>
      </c>
      <c r="Z1335" s="93">
        <f t="shared" si="145"/>
        <v>4.5915246337419013</v>
      </c>
      <c r="AA1335" s="93">
        <f t="shared" si="145"/>
        <v>5.6262346511870458</v>
      </c>
      <c r="AB1335" s="93">
        <f t="shared" si="145"/>
        <v>6.8941188113414755</v>
      </c>
      <c r="AC1335" s="95">
        <f t="shared" si="145"/>
        <v>8.4477234121162308</v>
      </c>
      <c r="AE1335" s="96"/>
    </row>
    <row r="1336" spans="3:31" ht="24.75" customHeight="1" x14ac:dyDescent="0.25">
      <c r="C1336" s="91">
        <f>ABS(E1336-Dashboard!$F$13)</f>
        <v>8.1950522977009115</v>
      </c>
      <c r="D1336" s="92">
        <f t="shared" si="143"/>
        <v>0.22545216512644503</v>
      </c>
      <c r="E1336" s="93" cm="1">
        <f t="array" ref="E1336">SUM('DRE + DCF'!$S$41/TIR!S1336,'DRE + DCF'!$U$41:$AD$41/TIR!T1336:AC1336,TIR!F1336)</f>
        <v>39.424947702299086</v>
      </c>
      <c r="F1336" s="100">
        <f>'DRE + DCF'!$AE$38*'DRE + DCF'!$AE$39*(1+G1336)/(R1336-G1336)/AC1336</f>
        <v>17.361021801232138</v>
      </c>
      <c r="G1336" s="92">
        <f>R1336*(1-'DRE + DCF'!$AE$39)</f>
        <v>0.13527129907586702</v>
      </c>
      <c r="H1336" s="94">
        <f t="shared" si="148"/>
        <v>0.22545216512644503</v>
      </c>
      <c r="I1336" s="94">
        <f t="shared" si="147"/>
        <v>0.22545216512644503</v>
      </c>
      <c r="J1336" s="94">
        <f t="shared" si="147"/>
        <v>0.22545216512644503</v>
      </c>
      <c r="K1336" s="94">
        <f t="shared" si="147"/>
        <v>0.22545216512644503</v>
      </c>
      <c r="L1336" s="94">
        <f t="shared" si="147"/>
        <v>0.22545216512644503</v>
      </c>
      <c r="M1336" s="94">
        <f t="shared" si="147"/>
        <v>0.22545216512644503</v>
      </c>
      <c r="N1336" s="94">
        <f t="shared" si="147"/>
        <v>0.22545216512644503</v>
      </c>
      <c r="O1336" s="94">
        <f t="shared" si="147"/>
        <v>0.22545216512644503</v>
      </c>
      <c r="P1336" s="94">
        <f t="shared" si="147"/>
        <v>0.22545216512644503</v>
      </c>
      <c r="Q1336" s="94">
        <f t="shared" si="147"/>
        <v>0.22545216512644503</v>
      </c>
      <c r="R1336" s="94">
        <f t="shared" si="147"/>
        <v>0.22545216512644503</v>
      </c>
      <c r="S1336" s="93">
        <f>(1+H1336)^((5-Dashboard!$F$9)*3/12)</f>
        <v>1.1070014295954838</v>
      </c>
      <c r="T1336" s="93">
        <f t="shared" si="146"/>
        <v>1.3565772986958553</v>
      </c>
      <c r="U1336" s="93">
        <f t="shared" si="146"/>
        <v>1.6624205878482199</v>
      </c>
      <c r="V1336" s="93">
        <f t="shared" si="146"/>
        <v>2.0372169087293783</v>
      </c>
      <c r="W1336" s="93">
        <f t="shared" si="146"/>
        <v>2.49651187163462</v>
      </c>
      <c r="X1336" s="93">
        <f t="shared" si="146"/>
        <v>3.0593558783585184</v>
      </c>
      <c r="Y1336" s="93">
        <f t="shared" si="145"/>
        <v>3.749094285026763</v>
      </c>
      <c r="Z1336" s="93">
        <f t="shared" si="145"/>
        <v>4.5943357088492283</v>
      </c>
      <c r="AA1336" s="93">
        <f t="shared" si="145"/>
        <v>5.6301386417270267</v>
      </c>
      <c r="AB1336" s="93">
        <f t="shared" si="145"/>
        <v>6.8994655884664464</v>
      </c>
      <c r="AC1336" s="95">
        <f t="shared" si="145"/>
        <v>8.4549650436016091</v>
      </c>
      <c r="AE1336" s="96"/>
    </row>
    <row r="1337" spans="3:31" ht="24.75" customHeight="1" x14ac:dyDescent="0.25">
      <c r="C1337" s="91">
        <f>ABS(E1337-Dashboard!$F$13)</f>
        <v>8.2252323192555181</v>
      </c>
      <c r="D1337" s="92">
        <f t="shared" si="143"/>
        <v>0.22555216512644502</v>
      </c>
      <c r="E1337" s="93" cm="1">
        <f t="array" ref="E1337">SUM('DRE + DCF'!$S$41/TIR!S1337,'DRE + DCF'!$U$41:$AD$41/TIR!T1337:AC1337,TIR!F1337)</f>
        <v>39.394767680744479</v>
      </c>
      <c r="F1337" s="100">
        <f>'DRE + DCF'!$AE$38*'DRE + DCF'!$AE$39*(1+G1337)/(R1337-G1337)/AC1337</f>
        <v>17.33937921675011</v>
      </c>
      <c r="G1337" s="92">
        <f>R1337*(1-'DRE + DCF'!$AE$39)</f>
        <v>0.135331299075867</v>
      </c>
      <c r="H1337" s="94">
        <f t="shared" si="148"/>
        <v>0.22555216512644502</v>
      </c>
      <c r="I1337" s="94">
        <f t="shared" si="147"/>
        <v>0.22555216512644502</v>
      </c>
      <c r="J1337" s="94">
        <f t="shared" si="147"/>
        <v>0.22555216512644502</v>
      </c>
      <c r="K1337" s="94">
        <f t="shared" si="147"/>
        <v>0.22555216512644502</v>
      </c>
      <c r="L1337" s="94">
        <f t="shared" si="147"/>
        <v>0.22555216512644502</v>
      </c>
      <c r="M1337" s="94">
        <f t="shared" si="147"/>
        <v>0.22555216512644502</v>
      </c>
      <c r="N1337" s="94">
        <f t="shared" si="147"/>
        <v>0.22555216512644502</v>
      </c>
      <c r="O1337" s="94">
        <f t="shared" si="147"/>
        <v>0.22555216512644502</v>
      </c>
      <c r="P1337" s="94">
        <f t="shared" si="147"/>
        <v>0.22555216512644502</v>
      </c>
      <c r="Q1337" s="94">
        <f t="shared" si="147"/>
        <v>0.22555216512644502</v>
      </c>
      <c r="R1337" s="94">
        <f t="shared" si="147"/>
        <v>0.22555216512644502</v>
      </c>
      <c r="S1337" s="93">
        <f>(1+H1337)^((5-Dashboard!$F$9)*3/12)</f>
        <v>1.1070465957340934</v>
      </c>
      <c r="T1337" s="93">
        <f t="shared" si="146"/>
        <v>1.3567433522977783</v>
      </c>
      <c r="U1337" s="93">
        <f t="shared" si="146"/>
        <v>1.6627597529294533</v>
      </c>
      <c r="V1337" s="93">
        <f t="shared" si="146"/>
        <v>2.0377988152878044</v>
      </c>
      <c r="W1337" s="93">
        <f t="shared" si="146"/>
        <v>2.4974287501680732</v>
      </c>
      <c r="X1337" s="93">
        <f t="shared" si="146"/>
        <v>3.0607292120175136</v>
      </c>
      <c r="Y1337" s="93">
        <f t="shared" si="145"/>
        <v>3.7510833126538214</v>
      </c>
      <c r="Z1337" s="93">
        <f t="shared" si="145"/>
        <v>4.5971482753925681</v>
      </c>
      <c r="AA1337" s="93">
        <f t="shared" si="145"/>
        <v>5.6340450223146643</v>
      </c>
      <c r="AB1337" s="93">
        <f t="shared" si="145"/>
        <v>6.9048160755176067</v>
      </c>
      <c r="AC1337" s="95">
        <f t="shared" si="145"/>
        <v>8.462212291150486</v>
      </c>
      <c r="AE1337" s="96"/>
    </row>
    <row r="1338" spans="3:31" ht="24.75" customHeight="1" x14ac:dyDescent="0.25">
      <c r="C1338" s="91">
        <f>ABS(E1338-Dashboard!$F$13)</f>
        <v>8.2553754401046646</v>
      </c>
      <c r="D1338" s="92">
        <f t="shared" si="143"/>
        <v>0.22565216512644501</v>
      </c>
      <c r="E1338" s="93" cm="1">
        <f t="array" ref="E1338">SUM('DRE + DCF'!$S$41/TIR!S1338,'DRE + DCF'!$U$41:$AD$41/TIR!T1338:AC1338,TIR!F1338)</f>
        <v>39.364624559895333</v>
      </c>
      <c r="F1338" s="100">
        <f>'DRE + DCF'!$AE$38*'DRE + DCF'!$AE$39*(1+G1338)/(R1338-G1338)/AC1338</f>
        <v>17.317768178676751</v>
      </c>
      <c r="G1338" s="92">
        <f>R1338*(1-'DRE + DCF'!$AE$39)</f>
        <v>0.135391299075867</v>
      </c>
      <c r="H1338" s="94">
        <f t="shared" si="148"/>
        <v>0.22565216512644501</v>
      </c>
      <c r="I1338" s="94">
        <f t="shared" si="147"/>
        <v>0.22565216512644501</v>
      </c>
      <c r="J1338" s="94">
        <f t="shared" si="147"/>
        <v>0.22565216512644501</v>
      </c>
      <c r="K1338" s="94">
        <f t="shared" si="147"/>
        <v>0.22565216512644501</v>
      </c>
      <c r="L1338" s="94">
        <f t="shared" si="147"/>
        <v>0.22565216512644501</v>
      </c>
      <c r="M1338" s="94">
        <f t="shared" si="147"/>
        <v>0.22565216512644501</v>
      </c>
      <c r="N1338" s="94">
        <f t="shared" si="147"/>
        <v>0.22565216512644501</v>
      </c>
      <c r="O1338" s="94">
        <f t="shared" si="147"/>
        <v>0.22565216512644501</v>
      </c>
      <c r="P1338" s="94">
        <f t="shared" si="147"/>
        <v>0.22565216512644501</v>
      </c>
      <c r="Q1338" s="94">
        <f t="shared" si="147"/>
        <v>0.22565216512644501</v>
      </c>
      <c r="R1338" s="94">
        <f t="shared" si="147"/>
        <v>0.22565216512644501</v>
      </c>
      <c r="S1338" s="93">
        <f>(1+H1338)^((5-Dashboard!$F$9)*3/12)</f>
        <v>1.1070917600300549</v>
      </c>
      <c r="T1338" s="93">
        <f t="shared" si="146"/>
        <v>1.3569094126744834</v>
      </c>
      <c r="U1338" s="93">
        <f t="shared" si="146"/>
        <v>1.6630989595249333</v>
      </c>
      <c r="V1338" s="93">
        <f t="shared" si="146"/>
        <v>2.0383808405612722</v>
      </c>
      <c r="W1338" s="93">
        <f t="shared" si="146"/>
        <v>2.4983458905861862</v>
      </c>
      <c r="X1338" s="93">
        <f t="shared" si="146"/>
        <v>3.0621030500317152</v>
      </c>
      <c r="Y1338" s="93">
        <f t="shared" si="145"/>
        <v>3.7530732331116625</v>
      </c>
      <c r="Z1338" s="93">
        <f t="shared" si="145"/>
        <v>4.5999623340414155</v>
      </c>
      <c r="AA1338" s="93">
        <f t="shared" si="145"/>
        <v>5.6379537942179558</v>
      </c>
      <c r="AB1338" s="93">
        <f t="shared" si="145"/>
        <v>6.9101702747660925</v>
      </c>
      <c r="AC1338" s="95">
        <f t="shared" si="145"/>
        <v>8.469465158659462</v>
      </c>
      <c r="AE1338" s="96"/>
    </row>
    <row r="1339" spans="3:31" ht="24.75" customHeight="1" x14ac:dyDescent="0.25">
      <c r="C1339" s="91">
        <f>ABS(E1339-Dashboard!$F$13)</f>
        <v>8.2854817183830889</v>
      </c>
      <c r="D1339" s="92">
        <f t="shared" si="143"/>
        <v>0.225752165126445</v>
      </c>
      <c r="E1339" s="93" cm="1">
        <f t="array" ref="E1339">SUM('DRE + DCF'!$S$41/TIR!S1339,'DRE + DCF'!$U$41:$AD$41/TIR!T1339:AC1339,TIR!F1339)</f>
        <v>39.334518281616909</v>
      </c>
      <c r="F1339" s="100">
        <f>'DRE + DCF'!$AE$38*'DRE + DCF'!$AE$39*(1+G1339)/(R1339-G1339)/AC1339</f>
        <v>17.296188633099415</v>
      </c>
      <c r="G1339" s="92">
        <f>R1339*(1-'DRE + DCF'!$AE$39)</f>
        <v>0.135451299075867</v>
      </c>
      <c r="H1339" s="94">
        <f t="shared" si="148"/>
        <v>0.225752165126445</v>
      </c>
      <c r="I1339" s="94">
        <f t="shared" si="147"/>
        <v>0.225752165126445</v>
      </c>
      <c r="J1339" s="94">
        <f t="shared" si="147"/>
        <v>0.225752165126445</v>
      </c>
      <c r="K1339" s="94">
        <f t="shared" si="147"/>
        <v>0.225752165126445</v>
      </c>
      <c r="L1339" s="94">
        <f t="shared" si="147"/>
        <v>0.225752165126445</v>
      </c>
      <c r="M1339" s="94">
        <f t="shared" si="147"/>
        <v>0.225752165126445</v>
      </c>
      <c r="N1339" s="94">
        <f t="shared" si="147"/>
        <v>0.225752165126445</v>
      </c>
      <c r="O1339" s="94">
        <f t="shared" si="147"/>
        <v>0.225752165126445</v>
      </c>
      <c r="P1339" s="94">
        <f t="shared" si="147"/>
        <v>0.225752165126445</v>
      </c>
      <c r="Q1339" s="94">
        <f t="shared" si="147"/>
        <v>0.225752165126445</v>
      </c>
      <c r="R1339" s="94">
        <f t="shared" si="147"/>
        <v>0.225752165126445</v>
      </c>
      <c r="S1339" s="93">
        <f>(1+H1339)^((5-Dashboard!$F$9)*3/12)</f>
        <v>1.1071369224835945</v>
      </c>
      <c r="T1339" s="93">
        <f t="shared" si="146"/>
        <v>1.357075479825695</v>
      </c>
      <c r="U1339" s="93">
        <f t="shared" si="146"/>
        <v>1.6634382076363547</v>
      </c>
      <c r="V1339" s="93">
        <f t="shared" si="146"/>
        <v>2.0389629845643147</v>
      </c>
      <c r="W1339" s="93">
        <f t="shared" si="146"/>
        <v>2.4992632929423868</v>
      </c>
      <c r="X1339" s="93">
        <f t="shared" si="146"/>
        <v>3.0634773925451788</v>
      </c>
      <c r="Y1339" s="93">
        <f t="shared" si="145"/>
        <v>3.7550640467281688</v>
      </c>
      <c r="Z1339" s="93">
        <f t="shared" si="145"/>
        <v>4.6027778854655228</v>
      </c>
      <c r="AA1339" s="93">
        <f t="shared" si="145"/>
        <v>5.6418649587054848</v>
      </c>
      <c r="AB1339" s="93">
        <f t="shared" si="145"/>
        <v>6.9155281884842683</v>
      </c>
      <c r="AC1339" s="95">
        <f t="shared" si="145"/>
        <v>8.4767236500275533</v>
      </c>
      <c r="AE1339" s="96"/>
    </row>
    <row r="1340" spans="3:31" ht="24.75" customHeight="1" x14ac:dyDescent="0.25">
      <c r="C1340" s="91">
        <f>ABS(E1340-Dashboard!$F$13)</f>
        <v>8.3155512121134265</v>
      </c>
      <c r="D1340" s="92">
        <f t="shared" si="143"/>
        <v>0.22585216512644499</v>
      </c>
      <c r="E1340" s="93" cm="1">
        <f t="array" ref="E1340">SUM('DRE + DCF'!$S$41/TIR!S1340,'DRE + DCF'!$U$41:$AD$41/TIR!T1340:AC1340,TIR!F1340)</f>
        <v>39.304448787886571</v>
      </c>
      <c r="F1340" s="100">
        <f>'DRE + DCF'!$AE$38*'DRE + DCF'!$AE$39*(1+G1340)/(R1340-G1340)/AC1340</f>
        <v>17.274640526213627</v>
      </c>
      <c r="G1340" s="92">
        <f>R1340*(1-'DRE + DCF'!$AE$39)</f>
        <v>0.13551129907586698</v>
      </c>
      <c r="H1340" s="94">
        <f t="shared" si="148"/>
        <v>0.22585216512644499</v>
      </c>
      <c r="I1340" s="94">
        <f t="shared" si="147"/>
        <v>0.22585216512644499</v>
      </c>
      <c r="J1340" s="94">
        <f t="shared" si="147"/>
        <v>0.22585216512644499</v>
      </c>
      <c r="K1340" s="94">
        <f t="shared" si="147"/>
        <v>0.22585216512644499</v>
      </c>
      <c r="L1340" s="94">
        <f t="shared" si="147"/>
        <v>0.22585216512644499</v>
      </c>
      <c r="M1340" s="94">
        <f t="shared" si="147"/>
        <v>0.22585216512644499</v>
      </c>
      <c r="N1340" s="94">
        <f t="shared" si="147"/>
        <v>0.22585216512644499</v>
      </c>
      <c r="O1340" s="94">
        <f t="shared" si="147"/>
        <v>0.22585216512644499</v>
      </c>
      <c r="P1340" s="94">
        <f t="shared" si="147"/>
        <v>0.22585216512644499</v>
      </c>
      <c r="Q1340" s="94">
        <f t="shared" si="147"/>
        <v>0.22585216512644499</v>
      </c>
      <c r="R1340" s="94">
        <f t="shared" si="147"/>
        <v>0.22585216512644499</v>
      </c>
      <c r="S1340" s="93">
        <f>(1+H1340)^((5-Dashboard!$F$9)*3/12)</f>
        <v>1.1071820830949375</v>
      </c>
      <c r="T1340" s="93">
        <f t="shared" si="146"/>
        <v>1.3572415537511366</v>
      </c>
      <c r="U1340" s="93">
        <f t="shared" si="146"/>
        <v>1.6637774972654109</v>
      </c>
      <c r="V1340" s="93">
        <f t="shared" si="146"/>
        <v>2.0395452473114619</v>
      </c>
      <c r="W1340" s="93">
        <f t="shared" si="146"/>
        <v>2.5001809572901061</v>
      </c>
      <c r="X1340" s="93">
        <f t="shared" si="146"/>
        <v>3.0648522397019842</v>
      </c>
      <c r="Y1340" s="93">
        <f t="shared" si="145"/>
        <v>3.7570557538313114</v>
      </c>
      <c r="Z1340" s="93">
        <f t="shared" si="145"/>
        <v>4.6055949303348811</v>
      </c>
      <c r="AA1340" s="93">
        <f t="shared" si="145"/>
        <v>5.6457785170463923</v>
      </c>
      <c r="AB1340" s="93">
        <f t="shared" si="145"/>
        <v>6.9208898189456898</v>
      </c>
      <c r="AC1340" s="95">
        <f t="shared" si="145"/>
        <v>8.4839877691561423</v>
      </c>
      <c r="AE1340" s="96"/>
    </row>
    <row r="1341" spans="3:31" ht="24.75" customHeight="1" x14ac:dyDescent="0.25">
      <c r="C1341" s="91">
        <f>ABS(E1341-Dashboard!$F$13)</f>
        <v>8.3455839792065944</v>
      </c>
      <c r="D1341" s="92">
        <f t="shared" si="143"/>
        <v>0.22595216512644498</v>
      </c>
      <c r="E1341" s="93" cm="1">
        <f t="array" ref="E1341">SUM('DRE + DCF'!$S$41/TIR!S1341,'DRE + DCF'!$U$41:$AD$41/TIR!T1341:AC1341,TIR!F1341)</f>
        <v>39.274416020793403</v>
      </c>
      <c r="F1341" s="100">
        <f>'DRE + DCF'!$AE$38*'DRE + DCF'!$AE$39*(1+G1341)/(R1341-G1341)/AC1341</f>
        <v>17.253123804322769</v>
      </c>
      <c r="G1341" s="92">
        <f>R1341*(1-'DRE + DCF'!$AE$39)</f>
        <v>0.13557129907586699</v>
      </c>
      <c r="H1341" s="94">
        <f t="shared" si="148"/>
        <v>0.22595216512644498</v>
      </c>
      <c r="I1341" s="94">
        <f t="shared" si="147"/>
        <v>0.22595216512644498</v>
      </c>
      <c r="J1341" s="94">
        <f t="shared" si="147"/>
        <v>0.22595216512644498</v>
      </c>
      <c r="K1341" s="94">
        <f t="shared" si="147"/>
        <v>0.22595216512644498</v>
      </c>
      <c r="L1341" s="94">
        <f t="shared" si="147"/>
        <v>0.22595216512644498</v>
      </c>
      <c r="M1341" s="94">
        <f t="shared" si="147"/>
        <v>0.22595216512644498</v>
      </c>
      <c r="N1341" s="94">
        <f t="shared" si="147"/>
        <v>0.22595216512644498</v>
      </c>
      <c r="O1341" s="94">
        <f t="shared" si="147"/>
        <v>0.22595216512644498</v>
      </c>
      <c r="P1341" s="94">
        <f t="shared" si="147"/>
        <v>0.22595216512644498</v>
      </c>
      <c r="Q1341" s="94">
        <f t="shared" si="147"/>
        <v>0.22595216512644498</v>
      </c>
      <c r="R1341" s="94">
        <f t="shared" si="147"/>
        <v>0.22595216512644498</v>
      </c>
      <c r="S1341" s="93">
        <f>(1+H1341)^((5-Dashboard!$F$9)*3/12)</f>
        <v>1.107227241864309</v>
      </c>
      <c r="T1341" s="93">
        <f t="shared" si="146"/>
        <v>1.3574076344505315</v>
      </c>
      <c r="U1341" s="93">
        <f t="shared" si="146"/>
        <v>1.6641168284137948</v>
      </c>
      <c r="V1341" s="93">
        <f t="shared" si="146"/>
        <v>2.0401276288172445</v>
      </c>
      <c r="W1341" s="93">
        <f t="shared" si="146"/>
        <v>2.501098883682781</v>
      </c>
      <c r="X1341" s="93">
        <f t="shared" si="146"/>
        <v>3.0662275916462396</v>
      </c>
      <c r="Y1341" s="93">
        <f t="shared" si="145"/>
        <v>3.7590483547491522</v>
      </c>
      <c r="Z1341" s="93">
        <f t="shared" si="145"/>
        <v>4.6084134693197241</v>
      </c>
      <c r="AA1341" s="93">
        <f t="shared" si="145"/>
        <v>5.6496944705103873</v>
      </c>
      <c r="AB1341" s="93">
        <f t="shared" si="145"/>
        <v>6.9262551684251132</v>
      </c>
      <c r="AC1341" s="95">
        <f t="shared" si="145"/>
        <v>8.4912575199489968</v>
      </c>
      <c r="AE1341" s="96"/>
    </row>
    <row r="1342" spans="3:31" ht="24.75" customHeight="1" x14ac:dyDescent="0.25">
      <c r="C1342" s="91">
        <f>ABS(E1342-Dashboard!$F$13)</f>
        <v>8.3755800774620894</v>
      </c>
      <c r="D1342" s="92">
        <f t="shared" si="143"/>
        <v>0.22605216512644496</v>
      </c>
      <c r="E1342" s="93" cm="1">
        <f t="array" ref="E1342">SUM('DRE + DCF'!$S$41/TIR!S1342,'DRE + DCF'!$U$41:$AD$41/TIR!T1342:AC1342,TIR!F1342)</f>
        <v>39.244419922537908</v>
      </c>
      <c r="F1342" s="100">
        <f>'DRE + DCF'!$AE$38*'DRE + DCF'!$AE$39*(1+G1342)/(R1342-G1342)/AC1342</f>
        <v>17.231638413837786</v>
      </c>
      <c r="G1342" s="92">
        <f>R1342*(1-'DRE + DCF'!$AE$39)</f>
        <v>0.13563129907586696</v>
      </c>
      <c r="H1342" s="94">
        <f t="shared" si="148"/>
        <v>0.22605216512644496</v>
      </c>
      <c r="I1342" s="94">
        <f t="shared" si="147"/>
        <v>0.22605216512644496</v>
      </c>
      <c r="J1342" s="94">
        <f t="shared" si="147"/>
        <v>0.22605216512644496</v>
      </c>
      <c r="K1342" s="94">
        <f t="shared" si="147"/>
        <v>0.22605216512644496</v>
      </c>
      <c r="L1342" s="94">
        <f t="shared" si="147"/>
        <v>0.22605216512644496</v>
      </c>
      <c r="M1342" s="94">
        <f t="shared" si="147"/>
        <v>0.22605216512644496</v>
      </c>
      <c r="N1342" s="94">
        <f t="shared" si="147"/>
        <v>0.22605216512644496</v>
      </c>
      <c r="O1342" s="94">
        <f t="shared" si="147"/>
        <v>0.22605216512644496</v>
      </c>
      <c r="P1342" s="94">
        <f t="shared" si="147"/>
        <v>0.22605216512644496</v>
      </c>
      <c r="Q1342" s="94">
        <f t="shared" si="147"/>
        <v>0.22605216512644496</v>
      </c>
      <c r="R1342" s="94">
        <f t="shared" si="147"/>
        <v>0.22605216512644496</v>
      </c>
      <c r="S1342" s="93">
        <f>(1+H1342)^((5-Dashboard!$F$9)*3/12)</f>
        <v>1.1072723987919346</v>
      </c>
      <c r="T1342" s="93">
        <f t="shared" si="146"/>
        <v>1.3575737219236037</v>
      </c>
      <c r="U1342" s="93">
        <f t="shared" si="146"/>
        <v>1.6644562010832005</v>
      </c>
      <c r="V1342" s="93">
        <f t="shared" si="146"/>
        <v>2.0407101290961953</v>
      </c>
      <c r="W1342" s="93">
        <f t="shared" si="146"/>
        <v>2.502017072173857</v>
      </c>
      <c r="X1342" s="93">
        <f t="shared" si="146"/>
        <v>3.0676034485220858</v>
      </c>
      <c r="Y1342" s="93">
        <f t="shared" si="145"/>
        <v>3.7610418498098519</v>
      </c>
      <c r="Z1342" s="93">
        <f t="shared" si="145"/>
        <v>4.6112335030905385</v>
      </c>
      <c r="AA1342" s="93">
        <f t="shared" si="145"/>
        <v>5.6536128203677558</v>
      </c>
      <c r="AB1342" s="93">
        <f t="shared" si="145"/>
        <v>6.9316242391985137</v>
      </c>
      <c r="AC1342" s="95">
        <f t="shared" si="145"/>
        <v>8.4985329063122848</v>
      </c>
      <c r="AE1342" s="96"/>
    </row>
    <row r="1343" spans="3:31" ht="24.75" customHeight="1" x14ac:dyDescent="0.25">
      <c r="C1343" s="91">
        <f>ABS(E1343-Dashboard!$F$13)</f>
        <v>8.4055395645681656</v>
      </c>
      <c r="D1343" s="92">
        <f t="shared" si="143"/>
        <v>0.22615216512644495</v>
      </c>
      <c r="E1343" s="93" cm="1">
        <f t="array" ref="E1343">SUM('DRE + DCF'!$S$41/TIR!S1343,'DRE + DCF'!$U$41:$AD$41/TIR!T1343:AC1343,TIR!F1343)</f>
        <v>39.214460435431832</v>
      </c>
      <c r="F1343" s="100">
        <f>'DRE + DCF'!$AE$38*'DRE + DCF'!$AE$39*(1+G1343)/(R1343-G1343)/AC1343</f>
        <v>17.210184301277</v>
      </c>
      <c r="G1343" s="92">
        <f>R1343*(1-'DRE + DCF'!$AE$39)</f>
        <v>0.13569129907586697</v>
      </c>
      <c r="H1343" s="94">
        <f t="shared" si="148"/>
        <v>0.22615216512644495</v>
      </c>
      <c r="I1343" s="94">
        <f t="shared" si="147"/>
        <v>0.22615216512644495</v>
      </c>
      <c r="J1343" s="94">
        <f t="shared" si="147"/>
        <v>0.22615216512644495</v>
      </c>
      <c r="K1343" s="94">
        <f t="shared" si="147"/>
        <v>0.22615216512644495</v>
      </c>
      <c r="L1343" s="94">
        <f t="shared" si="147"/>
        <v>0.22615216512644495</v>
      </c>
      <c r="M1343" s="94">
        <f t="shared" si="147"/>
        <v>0.22615216512644495</v>
      </c>
      <c r="N1343" s="94">
        <f t="shared" si="147"/>
        <v>0.22615216512644495</v>
      </c>
      <c r="O1343" s="94">
        <f t="shared" si="147"/>
        <v>0.22615216512644495</v>
      </c>
      <c r="P1343" s="94">
        <f t="shared" si="147"/>
        <v>0.22615216512644495</v>
      </c>
      <c r="Q1343" s="94">
        <f t="shared" si="147"/>
        <v>0.22615216512644495</v>
      </c>
      <c r="R1343" s="94">
        <f t="shared" si="147"/>
        <v>0.22615216512644495</v>
      </c>
      <c r="S1343" s="93">
        <f>(1+H1343)^((5-Dashboard!$F$9)*3/12)</f>
        <v>1.1073175538780395</v>
      </c>
      <c r="T1343" s="93">
        <f t="shared" si="146"/>
        <v>1.3577398161700769</v>
      </c>
      <c r="U1343" s="93">
        <f t="shared" si="146"/>
        <v>1.6647956152753209</v>
      </c>
      <c r="V1343" s="93">
        <f t="shared" si="146"/>
        <v>2.0412927481628467</v>
      </c>
      <c r="W1343" s="93">
        <f t="shared" si="146"/>
        <v>2.5029355228167853</v>
      </c>
      <c r="X1343" s="93">
        <f t="shared" si="146"/>
        <v>3.0689798104736914</v>
      </c>
      <c r="Y1343" s="93">
        <f t="shared" si="145"/>
        <v>3.763036239341663</v>
      </c>
      <c r="Z1343" s="93">
        <f t="shared" si="145"/>
        <v>4.6140550323180545</v>
      </c>
      <c r="AA1343" s="93">
        <f t="shared" si="145"/>
        <v>5.6575335678893515</v>
      </c>
      <c r="AB1343" s="93">
        <f t="shared" si="145"/>
        <v>6.9369970335430686</v>
      </c>
      <c r="AC1343" s="95">
        <f t="shared" si="145"/>
        <v>8.5058139321545596</v>
      </c>
      <c r="AE1343" s="96"/>
    </row>
    <row r="1344" spans="3:31" ht="24.75" customHeight="1" x14ac:dyDescent="0.25">
      <c r="C1344" s="91">
        <f>ABS(E1344-Dashboard!$F$13)</f>
        <v>8.4354624981020834</v>
      </c>
      <c r="D1344" s="92">
        <f t="shared" si="143"/>
        <v>0.22625216512644494</v>
      </c>
      <c r="E1344" s="93" cm="1">
        <f t="array" ref="E1344">SUM('DRE + DCF'!$S$41/TIR!S1344,'DRE + DCF'!$U$41:$AD$41/TIR!T1344:AC1344,TIR!F1344)</f>
        <v>39.184537501897914</v>
      </c>
      <c r="F1344" s="100">
        <f>'DRE + DCF'!$AE$38*'DRE + DCF'!$AE$39*(1+G1344)/(R1344-G1344)/AC1344</f>
        <v>17.188761413265823</v>
      </c>
      <c r="G1344" s="92">
        <f>R1344*(1-'DRE + DCF'!$AE$39)</f>
        <v>0.13575129907586697</v>
      </c>
      <c r="H1344" s="94">
        <f t="shared" si="148"/>
        <v>0.22625216512644494</v>
      </c>
      <c r="I1344" s="94">
        <f t="shared" si="147"/>
        <v>0.22625216512644494</v>
      </c>
      <c r="J1344" s="94">
        <f t="shared" si="147"/>
        <v>0.22625216512644494</v>
      </c>
      <c r="K1344" s="94">
        <f t="shared" si="147"/>
        <v>0.22625216512644494</v>
      </c>
      <c r="L1344" s="94">
        <f t="shared" si="147"/>
        <v>0.22625216512644494</v>
      </c>
      <c r="M1344" s="94">
        <f t="shared" si="147"/>
        <v>0.22625216512644494</v>
      </c>
      <c r="N1344" s="94">
        <f t="shared" si="147"/>
        <v>0.22625216512644494</v>
      </c>
      <c r="O1344" s="94">
        <f t="shared" si="147"/>
        <v>0.22625216512644494</v>
      </c>
      <c r="P1344" s="94">
        <f t="shared" si="147"/>
        <v>0.22625216512644494</v>
      </c>
      <c r="Q1344" s="94">
        <f t="shared" si="147"/>
        <v>0.22625216512644494</v>
      </c>
      <c r="R1344" s="94">
        <f t="shared" si="147"/>
        <v>0.22625216512644494</v>
      </c>
      <c r="S1344" s="93">
        <f>(1+H1344)^((5-Dashboard!$F$9)*3/12)</f>
        <v>1.1073627071228491</v>
      </c>
      <c r="T1344" s="93">
        <f t="shared" si="146"/>
        <v>1.357905917189675</v>
      </c>
      <c r="U1344" s="93">
        <f t="shared" si="146"/>
        <v>1.66513507099185</v>
      </c>
      <c r="V1344" s="93">
        <f t="shared" si="146"/>
        <v>2.0418754860317323</v>
      </c>
      <c r="W1344" s="93">
        <f t="shared" si="146"/>
        <v>2.5038542356650235</v>
      </c>
      <c r="X1344" s="93">
        <f t="shared" si="146"/>
        <v>3.0703566776452549</v>
      </c>
      <c r="Y1344" s="93">
        <f t="shared" si="145"/>
        <v>3.7650315236729317</v>
      </c>
      <c r="Z1344" s="93">
        <f t="shared" si="145"/>
        <v>4.61687805767325</v>
      </c>
      <c r="AA1344" s="93">
        <f t="shared" si="145"/>
        <v>5.6614567143465981</v>
      </c>
      <c r="AB1344" s="93">
        <f t="shared" si="145"/>
        <v>6.9423735537371645</v>
      </c>
      <c r="AC1344" s="95">
        <f t="shared" si="145"/>
        <v>8.5131006013867694</v>
      </c>
      <c r="AE1344" s="96"/>
    </row>
    <row r="1345" spans="3:31" ht="24.75" customHeight="1" x14ac:dyDescent="0.25">
      <c r="C1345" s="91">
        <f>ABS(E1345-Dashboard!$F$13)</f>
        <v>8.4653489355304643</v>
      </c>
      <c r="D1345" s="92">
        <f t="shared" si="143"/>
        <v>0.22635216512644493</v>
      </c>
      <c r="E1345" s="93" cm="1">
        <f t="array" ref="E1345">SUM('DRE + DCF'!$S$41/TIR!S1345,'DRE + DCF'!$U$41:$AD$41/TIR!T1345:AC1345,TIR!F1345)</f>
        <v>39.154651064469533</v>
      </c>
      <c r="F1345" s="100">
        <f>'DRE + DCF'!$AE$38*'DRE + DCF'!$AE$39*(1+G1345)/(R1345-G1345)/AC1345</f>
        <v>17.167369696536497</v>
      </c>
      <c r="G1345" s="92">
        <f>R1345*(1-'DRE + DCF'!$AE$39)</f>
        <v>0.13581129907586695</v>
      </c>
      <c r="H1345" s="94">
        <f t="shared" si="148"/>
        <v>0.22635216512644493</v>
      </c>
      <c r="I1345" s="94">
        <f t="shared" si="147"/>
        <v>0.22635216512644493</v>
      </c>
      <c r="J1345" s="94">
        <f t="shared" si="147"/>
        <v>0.22635216512644493</v>
      </c>
      <c r="K1345" s="94">
        <f t="shared" si="147"/>
        <v>0.22635216512644493</v>
      </c>
      <c r="L1345" s="94">
        <f t="shared" si="147"/>
        <v>0.22635216512644493</v>
      </c>
      <c r="M1345" s="94">
        <f t="shared" si="147"/>
        <v>0.22635216512644493</v>
      </c>
      <c r="N1345" s="94">
        <f t="shared" si="147"/>
        <v>0.22635216512644493</v>
      </c>
      <c r="O1345" s="94">
        <f t="shared" si="147"/>
        <v>0.22635216512644493</v>
      </c>
      <c r="P1345" s="94">
        <f t="shared" si="147"/>
        <v>0.22635216512644493</v>
      </c>
      <c r="Q1345" s="94">
        <f t="shared" si="147"/>
        <v>0.22635216512644493</v>
      </c>
      <c r="R1345" s="94">
        <f t="shared" si="147"/>
        <v>0.22635216512644493</v>
      </c>
      <c r="S1345" s="93">
        <f>(1+H1345)^((5-Dashboard!$F$9)*3/12)</f>
        <v>1.1074078585265885</v>
      </c>
      <c r="T1345" s="93">
        <f t="shared" si="146"/>
        <v>1.3580720249821217</v>
      </c>
      <c r="U1345" s="93">
        <f t="shared" si="146"/>
        <v>1.6654745682344803</v>
      </c>
      <c r="V1345" s="93">
        <f t="shared" si="146"/>
        <v>2.0424583427173859</v>
      </c>
      <c r="W1345" s="93">
        <f t="shared" si="146"/>
        <v>2.5047732107720364</v>
      </c>
      <c r="X1345" s="93">
        <f t="shared" si="146"/>
        <v>3.071734050181004</v>
      </c>
      <c r="Y1345" s="93">
        <f t="shared" si="145"/>
        <v>3.767027703132098</v>
      </c>
      <c r="Z1345" s="93">
        <f t="shared" si="145"/>
        <v>4.6197025798273472</v>
      </c>
      <c r="AA1345" s="93">
        <f t="shared" si="145"/>
        <v>5.6653822610114899</v>
      </c>
      <c r="AB1345" s="93">
        <f t="shared" si="145"/>
        <v>6.9477538020603937</v>
      </c>
      <c r="AC1345" s="95">
        <f t="shared" si="145"/>
        <v>8.5203929179222531</v>
      </c>
      <c r="AE1345" s="96"/>
    </row>
    <row r="1346" spans="3:31" ht="24.75" customHeight="1" x14ac:dyDescent="0.25">
      <c r="C1346" s="91">
        <f>ABS(E1346-Dashboard!$F$13)</f>
        <v>8.4951989342094052</v>
      </c>
      <c r="D1346" s="92">
        <f t="shared" si="143"/>
        <v>0.22645216512644492</v>
      </c>
      <c r="E1346" s="93" cm="1">
        <f t="array" ref="E1346">SUM('DRE + DCF'!$S$41/TIR!S1346,'DRE + DCF'!$U$41:$AD$41/TIR!T1346:AC1346,TIR!F1346)</f>
        <v>39.124801065790592</v>
      </c>
      <c r="F1346" s="100">
        <f>'DRE + DCF'!$AE$38*'DRE + DCF'!$AE$39*(1+G1346)/(R1346-G1346)/AC1346</f>
        <v>17.146009097927912</v>
      </c>
      <c r="G1346" s="92">
        <f>R1346*(1-'DRE + DCF'!$AE$39)</f>
        <v>0.13587129907586695</v>
      </c>
      <c r="H1346" s="94">
        <f t="shared" si="148"/>
        <v>0.22645216512644492</v>
      </c>
      <c r="I1346" s="94">
        <f t="shared" si="147"/>
        <v>0.22645216512644492</v>
      </c>
      <c r="J1346" s="94">
        <f t="shared" si="147"/>
        <v>0.22645216512644492</v>
      </c>
      <c r="K1346" s="94">
        <f t="shared" si="147"/>
        <v>0.22645216512644492</v>
      </c>
      <c r="L1346" s="94">
        <f t="shared" si="147"/>
        <v>0.22645216512644492</v>
      </c>
      <c r="M1346" s="94">
        <f t="shared" si="147"/>
        <v>0.22645216512644492</v>
      </c>
      <c r="N1346" s="94">
        <f t="shared" si="147"/>
        <v>0.22645216512644492</v>
      </c>
      <c r="O1346" s="94">
        <f t="shared" si="147"/>
        <v>0.22645216512644492</v>
      </c>
      <c r="P1346" s="94">
        <f t="shared" si="147"/>
        <v>0.22645216512644492</v>
      </c>
      <c r="Q1346" s="94">
        <f t="shared" si="147"/>
        <v>0.22645216512644492</v>
      </c>
      <c r="R1346" s="94">
        <f t="shared" si="147"/>
        <v>0.22645216512644492</v>
      </c>
      <c r="S1346" s="93">
        <f>(1+H1346)^((5-Dashboard!$F$9)*3/12)</f>
        <v>1.1074530080894831</v>
      </c>
      <c r="T1346" s="93">
        <f t="shared" si="146"/>
        <v>1.3582381395471408</v>
      </c>
      <c r="U1346" s="93">
        <f t="shared" si="146"/>
        <v>1.6658141070049051</v>
      </c>
      <c r="V1346" s="93">
        <f t="shared" si="146"/>
        <v>2.0430413182343412</v>
      </c>
      <c r="W1346" s="93">
        <f t="shared" si="146"/>
        <v>2.5056924481912937</v>
      </c>
      <c r="X1346" s="93">
        <f t="shared" si="146"/>
        <v>3.0731119282251944</v>
      </c>
      <c r="Y1346" s="93">
        <f t="shared" si="145"/>
        <v>3.7690247780476933</v>
      </c>
      <c r="Z1346" s="93">
        <f t="shared" si="145"/>
        <v>4.6225285994518117</v>
      </c>
      <c r="AA1346" s="93">
        <f t="shared" si="145"/>
        <v>5.6693102091565875</v>
      </c>
      <c r="AB1346" s="93">
        <f t="shared" si="145"/>
        <v>6.9531377807935542</v>
      </c>
      <c r="AC1346" s="95">
        <f t="shared" si="145"/>
        <v>8.5276908856767388</v>
      </c>
      <c r="AE1346" s="96"/>
    </row>
    <row r="1347" spans="3:31" ht="24.75" customHeight="1" x14ac:dyDescent="0.25">
      <c r="C1347" s="91">
        <f>ABS(E1347-Dashboard!$F$13)</f>
        <v>8.5250125513848403</v>
      </c>
      <c r="D1347" s="92">
        <f t="shared" si="143"/>
        <v>0.22655216512644491</v>
      </c>
      <c r="E1347" s="93" cm="1">
        <f t="array" ref="E1347">SUM('DRE + DCF'!$S$41/TIR!S1347,'DRE + DCF'!$U$41:$AD$41/TIR!T1347:AC1347,TIR!F1347)</f>
        <v>39.094987448615157</v>
      </c>
      <c r="F1347" s="100">
        <f>'DRE + DCF'!$AE$38*'DRE + DCF'!$AE$39*(1+G1347)/(R1347-G1347)/AC1347</f>
        <v>17.12467956438525</v>
      </c>
      <c r="G1347" s="92">
        <f>R1347*(1-'DRE + DCF'!$AE$39)</f>
        <v>0.13593129907586693</v>
      </c>
      <c r="H1347" s="94">
        <f t="shared" si="148"/>
        <v>0.22655216512644491</v>
      </c>
      <c r="I1347" s="94">
        <f t="shared" si="147"/>
        <v>0.22655216512644491</v>
      </c>
      <c r="J1347" s="94">
        <f t="shared" si="147"/>
        <v>0.22655216512644491</v>
      </c>
      <c r="K1347" s="94">
        <f t="shared" si="147"/>
        <v>0.22655216512644491</v>
      </c>
      <c r="L1347" s="94">
        <f t="shared" si="147"/>
        <v>0.22655216512644491</v>
      </c>
      <c r="M1347" s="94">
        <f t="shared" si="147"/>
        <v>0.22655216512644491</v>
      </c>
      <c r="N1347" s="94">
        <f t="shared" si="147"/>
        <v>0.22655216512644491</v>
      </c>
      <c r="O1347" s="94">
        <f t="shared" si="147"/>
        <v>0.22655216512644491</v>
      </c>
      <c r="P1347" s="94">
        <f t="shared" si="147"/>
        <v>0.22655216512644491</v>
      </c>
      <c r="Q1347" s="94">
        <f t="shared" si="147"/>
        <v>0.22655216512644491</v>
      </c>
      <c r="R1347" s="94">
        <f t="shared" si="147"/>
        <v>0.22655216512644491</v>
      </c>
      <c r="S1347" s="93">
        <f>(1+H1347)^((5-Dashboard!$F$9)*3/12)</f>
        <v>1.1074981558117578</v>
      </c>
      <c r="T1347" s="93">
        <f t="shared" si="146"/>
        <v>1.3584042608844562</v>
      </c>
      <c r="U1347" s="93">
        <f t="shared" si="146"/>
        <v>1.6661536873048177</v>
      </c>
      <c r="V1347" s="93">
        <f t="shared" si="146"/>
        <v>2.0436244125971337</v>
      </c>
      <c r="W1347" s="93">
        <f t="shared" si="146"/>
        <v>2.5066119479762734</v>
      </c>
      <c r="X1347" s="93">
        <f t="shared" si="146"/>
        <v>3.0744903119221134</v>
      </c>
      <c r="Y1347" s="93">
        <f t="shared" si="145"/>
        <v>3.7710227487483468</v>
      </c>
      <c r="Z1347" s="93">
        <f t="shared" si="145"/>
        <v>4.6253561172183622</v>
      </c>
      <c r="AA1347" s="93">
        <f t="shared" si="145"/>
        <v>5.673240560055028</v>
      </c>
      <c r="AB1347" s="93">
        <f t="shared" si="145"/>
        <v>6.9585254922186586</v>
      </c>
      <c r="AC1347" s="95">
        <f t="shared" si="145"/>
        <v>8.5349945085683565</v>
      </c>
      <c r="AE1347" s="96"/>
    </row>
    <row r="1348" spans="3:31" ht="24.75" customHeight="1" x14ac:dyDescent="0.25">
      <c r="C1348" s="91">
        <f>ABS(E1348-Dashboard!$F$13)</f>
        <v>8.554789844192797</v>
      </c>
      <c r="D1348" s="92">
        <f t="shared" si="143"/>
        <v>0.2266521651264449</v>
      </c>
      <c r="E1348" s="93" cm="1">
        <f t="array" ref="E1348">SUM('DRE + DCF'!$S$41/TIR!S1348,'DRE + DCF'!$U$41:$AD$41/TIR!T1348:AC1348,TIR!F1348)</f>
        <v>39.0652101558072</v>
      </c>
      <c r="F1348" s="100">
        <f>'DRE + DCF'!$AE$38*'DRE + DCF'!$AE$39*(1+G1348)/(R1348-G1348)/AC1348</f>
        <v>17.103381042959807</v>
      </c>
      <c r="G1348" s="92">
        <f>R1348*(1-'DRE + DCF'!$AE$39)</f>
        <v>0.13599129907586693</v>
      </c>
      <c r="H1348" s="94">
        <f t="shared" si="148"/>
        <v>0.2266521651264449</v>
      </c>
      <c r="I1348" s="94">
        <f t="shared" si="147"/>
        <v>0.2266521651264449</v>
      </c>
      <c r="J1348" s="94">
        <f t="shared" si="147"/>
        <v>0.2266521651264449</v>
      </c>
      <c r="K1348" s="94">
        <f t="shared" si="147"/>
        <v>0.2266521651264449</v>
      </c>
      <c r="L1348" s="94">
        <f t="shared" si="147"/>
        <v>0.2266521651264449</v>
      </c>
      <c r="M1348" s="94">
        <f t="shared" si="147"/>
        <v>0.2266521651264449</v>
      </c>
      <c r="N1348" s="94">
        <f t="shared" si="147"/>
        <v>0.2266521651264449</v>
      </c>
      <c r="O1348" s="94">
        <f t="shared" si="147"/>
        <v>0.2266521651264449</v>
      </c>
      <c r="P1348" s="94">
        <f t="shared" si="147"/>
        <v>0.2266521651264449</v>
      </c>
      <c r="Q1348" s="94">
        <f t="shared" si="147"/>
        <v>0.2266521651264449</v>
      </c>
      <c r="R1348" s="94">
        <f t="shared" si="147"/>
        <v>0.2266521651264449</v>
      </c>
      <c r="S1348" s="93">
        <f>(1+H1348)^((5-Dashboard!$F$9)*3/12)</f>
        <v>1.107543301693638</v>
      </c>
      <c r="T1348" s="93">
        <f t="shared" si="146"/>
        <v>1.3585703889937923</v>
      </c>
      <c r="U1348" s="93">
        <f t="shared" si="146"/>
        <v>1.6664933091359118</v>
      </c>
      <c r="V1348" s="93">
        <f t="shared" si="146"/>
        <v>2.0442076258202997</v>
      </c>
      <c r="W1348" s="93">
        <f t="shared" si="146"/>
        <v>2.5075317101804599</v>
      </c>
      <c r="X1348" s="93">
        <f t="shared" si="146"/>
        <v>3.075869201416078</v>
      </c>
      <c r="Y1348" s="93">
        <f t="shared" si="145"/>
        <v>3.7730216155627807</v>
      </c>
      <c r="Z1348" s="93">
        <f t="shared" si="145"/>
        <v>4.6281851337989615</v>
      </c>
      <c r="AA1348" s="93">
        <f t="shared" si="145"/>
        <v>5.6771733149805206</v>
      </c>
      <c r="AB1348" s="93">
        <f t="shared" si="145"/>
        <v>6.9639169386189312</v>
      </c>
      <c r="AC1348" s="95">
        <f t="shared" si="145"/>
        <v>8.5423037905176358</v>
      </c>
      <c r="AE1348" s="96"/>
    </row>
    <row r="1349" spans="3:31" ht="24.75" customHeight="1" x14ac:dyDescent="0.25">
      <c r="C1349" s="91">
        <f>ABS(E1349-Dashboard!$F$13)</f>
        <v>8.584530869659531</v>
      </c>
      <c r="D1349" s="92">
        <f t="shared" si="143"/>
        <v>0.22675216512644489</v>
      </c>
      <c r="E1349" s="93" cm="1">
        <f t="array" ref="E1349">SUM('DRE + DCF'!$S$41/TIR!S1349,'DRE + DCF'!$U$41:$AD$41/TIR!T1349:AC1349,TIR!F1349)</f>
        <v>39.035469130340466</v>
      </c>
      <c r="F1349" s="100">
        <f>'DRE + DCF'!$AE$38*'DRE + DCF'!$AE$39*(1+G1349)/(R1349-G1349)/AC1349</f>
        <v>17.082113480808736</v>
      </c>
      <c r="G1349" s="92">
        <f>R1349*(1-'DRE + DCF'!$AE$39)</f>
        <v>0.13605129907586694</v>
      </c>
      <c r="H1349" s="94">
        <f t="shared" si="148"/>
        <v>0.22675216512644489</v>
      </c>
      <c r="I1349" s="94">
        <f t="shared" si="147"/>
        <v>0.22675216512644489</v>
      </c>
      <c r="J1349" s="94">
        <f t="shared" si="147"/>
        <v>0.22675216512644489</v>
      </c>
      <c r="K1349" s="94">
        <f t="shared" si="147"/>
        <v>0.22675216512644489</v>
      </c>
      <c r="L1349" s="94">
        <f t="shared" si="147"/>
        <v>0.22675216512644489</v>
      </c>
      <c r="M1349" s="94">
        <f t="shared" si="147"/>
        <v>0.22675216512644489</v>
      </c>
      <c r="N1349" s="94">
        <f t="shared" si="147"/>
        <v>0.22675216512644489</v>
      </c>
      <c r="O1349" s="94">
        <f t="shared" si="147"/>
        <v>0.22675216512644489</v>
      </c>
      <c r="P1349" s="94">
        <f t="shared" si="147"/>
        <v>0.22675216512644489</v>
      </c>
      <c r="Q1349" s="94">
        <f t="shared" si="147"/>
        <v>0.22675216512644489</v>
      </c>
      <c r="R1349" s="94">
        <f t="shared" si="147"/>
        <v>0.22675216512644489</v>
      </c>
      <c r="S1349" s="93">
        <f>(1+H1349)^((5-Dashboard!$F$9)*3/12)</f>
        <v>1.1075884457353484</v>
      </c>
      <c r="T1349" s="93">
        <f t="shared" si="146"/>
        <v>1.3587365238748725</v>
      </c>
      <c r="U1349" s="93">
        <f t="shared" si="146"/>
        <v>1.6668329724998792</v>
      </c>
      <c r="V1349" s="93">
        <f t="shared" si="146"/>
        <v>2.0447909579183747</v>
      </c>
      <c r="W1349" s="93">
        <f t="shared" si="146"/>
        <v>2.5084517348573434</v>
      </c>
      <c r="X1349" s="93">
        <f t="shared" si="146"/>
        <v>3.0772485968514327</v>
      </c>
      <c r="Y1349" s="93">
        <f t="shared" si="145"/>
        <v>3.7750213788198095</v>
      </c>
      <c r="Z1349" s="93">
        <f t="shared" si="145"/>
        <v>4.6310156498658186</v>
      </c>
      <c r="AA1349" s="93">
        <f t="shared" si="145"/>
        <v>5.6811084752073429</v>
      </c>
      <c r="AB1349" s="93">
        <f t="shared" si="145"/>
        <v>6.9693121222788035</v>
      </c>
      <c r="AC1349" s="95">
        <f t="shared" si="145"/>
        <v>8.5496187354475008</v>
      </c>
      <c r="AE1349" s="96"/>
    </row>
    <row r="1350" spans="3:31" ht="24.75" customHeight="1" x14ac:dyDescent="0.25">
      <c r="C1350" s="91">
        <f>ABS(E1350-Dashboard!$F$13)</f>
        <v>8.6142356847018959</v>
      </c>
      <c r="D1350" s="92">
        <f t="shared" si="143"/>
        <v>0.22685216512644488</v>
      </c>
      <c r="E1350" s="93" cm="1">
        <f t="array" ref="E1350">SUM('DRE + DCF'!$S$41/TIR!S1350,'DRE + DCF'!$U$41:$AD$41/TIR!T1350:AC1350,TIR!F1350)</f>
        <v>39.005764315298102</v>
      </c>
      <c r="F1350" s="100">
        <f>'DRE + DCF'!$AE$38*'DRE + DCF'!$AE$39*(1+G1350)/(R1350-G1350)/AC1350</f>
        <v>17.060876825194811</v>
      </c>
      <c r="G1350" s="92">
        <f>R1350*(1-'DRE + DCF'!$AE$39)</f>
        <v>0.13611129907586692</v>
      </c>
      <c r="H1350" s="94">
        <f t="shared" si="148"/>
        <v>0.22685216512644488</v>
      </c>
      <c r="I1350" s="94">
        <f t="shared" si="147"/>
        <v>0.22685216512644488</v>
      </c>
      <c r="J1350" s="94">
        <f t="shared" si="147"/>
        <v>0.22685216512644488</v>
      </c>
      <c r="K1350" s="94">
        <f t="shared" si="147"/>
        <v>0.22685216512644488</v>
      </c>
      <c r="L1350" s="94">
        <f t="shared" si="147"/>
        <v>0.22685216512644488</v>
      </c>
      <c r="M1350" s="94">
        <f t="shared" si="147"/>
        <v>0.22685216512644488</v>
      </c>
      <c r="N1350" s="94">
        <f t="shared" si="147"/>
        <v>0.22685216512644488</v>
      </c>
      <c r="O1350" s="94">
        <f t="shared" si="147"/>
        <v>0.22685216512644488</v>
      </c>
      <c r="P1350" s="94">
        <f t="shared" si="147"/>
        <v>0.22685216512644488</v>
      </c>
      <c r="Q1350" s="94">
        <f t="shared" si="147"/>
        <v>0.22685216512644488</v>
      </c>
      <c r="R1350" s="94">
        <f t="shared" si="147"/>
        <v>0.22685216512644488</v>
      </c>
      <c r="S1350" s="93">
        <f>(1+H1350)^((5-Dashboard!$F$9)*3/12)</f>
        <v>1.1076335879371142</v>
      </c>
      <c r="T1350" s="93">
        <f t="shared" si="146"/>
        <v>1.358902665527421</v>
      </c>
      <c r="U1350" s="93">
        <f t="shared" si="146"/>
        <v>1.6671726773984135</v>
      </c>
      <c r="V1350" s="93">
        <f t="shared" si="146"/>
        <v>2.0453744089058956</v>
      </c>
      <c r="W1350" s="93">
        <f t="shared" si="146"/>
        <v>2.5093720220604201</v>
      </c>
      <c r="X1350" s="93">
        <f t="shared" si="146"/>
        <v>3.0786284983725514</v>
      </c>
      <c r="Y1350" s="93">
        <f t="shared" si="145"/>
        <v>3.7770220388483402</v>
      </c>
      <c r="Z1350" s="93">
        <f t="shared" si="145"/>
        <v>4.633847666091385</v>
      </c>
      <c r="AA1350" s="93">
        <f t="shared" si="145"/>
        <v>5.685046042010339</v>
      </c>
      <c r="AB1350" s="93">
        <f t="shared" si="145"/>
        <v>6.9747110454839101</v>
      </c>
      <c r="AC1350" s="95">
        <f t="shared" si="145"/>
        <v>8.5569393472832651</v>
      </c>
      <c r="AE1350" s="96"/>
    </row>
    <row r="1351" spans="3:31" ht="24.75" customHeight="1" x14ac:dyDescent="0.25">
      <c r="C1351" s="91">
        <f>ABS(E1351-Dashboard!$F$13)</f>
        <v>8.6439043461275205</v>
      </c>
      <c r="D1351" s="92">
        <f t="shared" si="143"/>
        <v>0.22695216512644487</v>
      </c>
      <c r="E1351" s="93" cm="1">
        <f t="array" ref="E1351">SUM('DRE + DCF'!$S$41/TIR!S1351,'DRE + DCF'!$U$41:$AD$41/TIR!T1351:AC1351,TIR!F1351)</f>
        <v>38.976095653872477</v>
      </c>
      <c r="F1351" s="100">
        <f>'DRE + DCF'!$AE$38*'DRE + DCF'!$AE$39*(1+G1351)/(R1351-G1351)/AC1351</f>
        <v>17.039671023486139</v>
      </c>
      <c r="G1351" s="92">
        <f>R1351*(1-'DRE + DCF'!$AE$39)</f>
        <v>0.13617129907586692</v>
      </c>
      <c r="H1351" s="94">
        <f t="shared" si="148"/>
        <v>0.22695216512644487</v>
      </c>
      <c r="I1351" s="94">
        <f t="shared" si="147"/>
        <v>0.22695216512644487</v>
      </c>
      <c r="J1351" s="94">
        <f t="shared" si="147"/>
        <v>0.22695216512644487</v>
      </c>
      <c r="K1351" s="94">
        <f t="shared" si="147"/>
        <v>0.22695216512644487</v>
      </c>
      <c r="L1351" s="94">
        <f t="shared" ref="I1351:R1376" si="149">$D1351</f>
        <v>0.22695216512644487</v>
      </c>
      <c r="M1351" s="94">
        <f t="shared" si="149"/>
        <v>0.22695216512644487</v>
      </c>
      <c r="N1351" s="94">
        <f t="shared" si="149"/>
        <v>0.22695216512644487</v>
      </c>
      <c r="O1351" s="94">
        <f t="shared" si="149"/>
        <v>0.22695216512644487</v>
      </c>
      <c r="P1351" s="94">
        <f t="shared" si="149"/>
        <v>0.22695216512644487</v>
      </c>
      <c r="Q1351" s="94">
        <f t="shared" si="149"/>
        <v>0.22695216512644487</v>
      </c>
      <c r="R1351" s="94">
        <f t="shared" si="149"/>
        <v>0.22695216512644487</v>
      </c>
      <c r="S1351" s="93">
        <f>(1+H1351)^((5-Dashboard!$F$9)*3/12)</f>
        <v>1.1076787282991603</v>
      </c>
      <c r="T1351" s="93">
        <f t="shared" si="146"/>
        <v>1.3590688139511617</v>
      </c>
      <c r="U1351" s="93">
        <f t="shared" si="146"/>
        <v>1.6675124238332073</v>
      </c>
      <c r="V1351" s="93">
        <f t="shared" si="146"/>
        <v>2.0459579787973996</v>
      </c>
      <c r="W1351" s="93">
        <f t="shared" si="146"/>
        <v>2.5102925718431943</v>
      </c>
      <c r="X1351" s="93">
        <f t="shared" si="146"/>
        <v>3.0800089061238389</v>
      </c>
      <c r="Y1351" s="93">
        <f t="shared" si="145"/>
        <v>3.7790235959773768</v>
      </c>
      <c r="Z1351" s="93">
        <f t="shared" si="145"/>
        <v>4.6366811831483652</v>
      </c>
      <c r="AA1351" s="93">
        <f t="shared" si="145"/>
        <v>5.6889860166649324</v>
      </c>
      <c r="AB1351" s="93">
        <f t="shared" si="145"/>
        <v>6.9801137105211071</v>
      </c>
      <c r="AC1351" s="95">
        <f t="shared" si="145"/>
        <v>8.5642656299526543</v>
      </c>
      <c r="AE1351" s="96"/>
    </row>
    <row r="1352" spans="3:31" ht="24.75" customHeight="1" x14ac:dyDescent="0.25">
      <c r="C1352" s="91">
        <f>ABS(E1352-Dashboard!$F$13)</f>
        <v>8.6735369106351712</v>
      </c>
      <c r="D1352" s="92">
        <f t="shared" si="143"/>
        <v>0.22705216512644485</v>
      </c>
      <c r="E1352" s="93" cm="1">
        <f t="array" ref="E1352">SUM('DRE + DCF'!$S$41/TIR!S1352,'DRE + DCF'!$U$41:$AD$41/TIR!T1352:AC1352,TIR!F1352)</f>
        <v>38.946463089364826</v>
      </c>
      <c r="F1352" s="100">
        <f>'DRE + DCF'!$AE$38*'DRE + DCF'!$AE$39*(1+G1352)/(R1352-G1352)/AC1352</f>
        <v>17.018496023155922</v>
      </c>
      <c r="G1352" s="92">
        <f>R1352*(1-'DRE + DCF'!$AE$39)</f>
        <v>0.1362312990758669</v>
      </c>
      <c r="H1352" s="94">
        <f t="shared" si="148"/>
        <v>0.22705216512644485</v>
      </c>
      <c r="I1352" s="94">
        <f t="shared" si="149"/>
        <v>0.22705216512644485</v>
      </c>
      <c r="J1352" s="94">
        <f t="shared" si="149"/>
        <v>0.22705216512644485</v>
      </c>
      <c r="K1352" s="94">
        <f t="shared" si="149"/>
        <v>0.22705216512644485</v>
      </c>
      <c r="L1352" s="94">
        <f t="shared" si="149"/>
        <v>0.22705216512644485</v>
      </c>
      <c r="M1352" s="94">
        <f t="shared" si="149"/>
        <v>0.22705216512644485</v>
      </c>
      <c r="N1352" s="94">
        <f t="shared" si="149"/>
        <v>0.22705216512644485</v>
      </c>
      <c r="O1352" s="94">
        <f t="shared" si="149"/>
        <v>0.22705216512644485</v>
      </c>
      <c r="P1352" s="94">
        <f t="shared" si="149"/>
        <v>0.22705216512644485</v>
      </c>
      <c r="Q1352" s="94">
        <f t="shared" si="149"/>
        <v>0.22705216512644485</v>
      </c>
      <c r="R1352" s="94">
        <f t="shared" si="149"/>
        <v>0.22705216512644485</v>
      </c>
      <c r="S1352" s="93">
        <f>(1+H1352)^((5-Dashboard!$F$9)*3/12)</f>
        <v>1.1077238668217115</v>
      </c>
      <c r="T1352" s="93">
        <f t="shared" si="146"/>
        <v>1.3592349691458188</v>
      </c>
      <c r="U1352" s="93">
        <f t="shared" si="146"/>
        <v>1.6678522118059533</v>
      </c>
      <c r="V1352" s="93">
        <f t="shared" si="146"/>
        <v>2.0465416676074248</v>
      </c>
      <c r="W1352" s="93">
        <f t="shared" si="146"/>
        <v>2.5112133842591757</v>
      </c>
      <c r="X1352" s="93">
        <f t="shared" si="146"/>
        <v>3.0813898202497283</v>
      </c>
      <c r="Y1352" s="93">
        <f t="shared" si="145"/>
        <v>3.7810260505360156</v>
      </c>
      <c r="Z1352" s="93">
        <f t="shared" si="145"/>
        <v>4.639516201709708</v>
      </c>
      <c r="AA1352" s="93">
        <f t="shared" si="145"/>
        <v>5.6929284004471166</v>
      </c>
      <c r="AB1352" s="93">
        <f t="shared" si="145"/>
        <v>6.985520119678462</v>
      </c>
      <c r="AC1352" s="95">
        <f t="shared" si="145"/>
        <v>8.5715975873857992</v>
      </c>
      <c r="AE1352" s="96"/>
    </row>
    <row r="1353" spans="3:31" ht="24.75" customHeight="1" x14ac:dyDescent="0.25">
      <c r="C1353" s="91">
        <f>ABS(E1353-Dashboard!$F$13)</f>
        <v>8.7031334348148235</v>
      </c>
      <c r="D1353" s="92">
        <f t="shared" si="143"/>
        <v>0.22715216512644484</v>
      </c>
      <c r="E1353" s="93" cm="1">
        <f t="array" ref="E1353">SUM('DRE + DCF'!$S$41/TIR!S1353,'DRE + DCF'!$U$41:$AD$41/TIR!T1353:AC1353,TIR!F1353)</f>
        <v>38.916866565185174</v>
      </c>
      <c r="F1353" s="100">
        <f>'DRE + DCF'!$AE$38*'DRE + DCF'!$AE$39*(1+G1353)/(R1353-G1353)/AC1353</f>
        <v>16.997351771782274</v>
      </c>
      <c r="G1353" s="92">
        <f>R1353*(1-'DRE + DCF'!$AE$39)</f>
        <v>0.1362912990758669</v>
      </c>
      <c r="H1353" s="94">
        <f t="shared" si="148"/>
        <v>0.22715216512644484</v>
      </c>
      <c r="I1353" s="94">
        <f t="shared" si="149"/>
        <v>0.22715216512644484</v>
      </c>
      <c r="J1353" s="94">
        <f t="shared" si="149"/>
        <v>0.22715216512644484</v>
      </c>
      <c r="K1353" s="94">
        <f t="shared" si="149"/>
        <v>0.22715216512644484</v>
      </c>
      <c r="L1353" s="94">
        <f t="shared" si="149"/>
        <v>0.22715216512644484</v>
      </c>
      <c r="M1353" s="94">
        <f t="shared" si="149"/>
        <v>0.22715216512644484</v>
      </c>
      <c r="N1353" s="94">
        <f t="shared" si="149"/>
        <v>0.22715216512644484</v>
      </c>
      <c r="O1353" s="94">
        <f t="shared" si="149"/>
        <v>0.22715216512644484</v>
      </c>
      <c r="P1353" s="94">
        <f t="shared" si="149"/>
        <v>0.22715216512644484</v>
      </c>
      <c r="Q1353" s="94">
        <f t="shared" si="149"/>
        <v>0.22715216512644484</v>
      </c>
      <c r="R1353" s="94">
        <f t="shared" si="149"/>
        <v>0.22715216512644484</v>
      </c>
      <c r="S1353" s="93">
        <f>(1+H1353)^((5-Dashboard!$F$9)*3/12)</f>
        <v>1.1077690035049927</v>
      </c>
      <c r="T1353" s="93">
        <f t="shared" si="146"/>
        <v>1.359401131111116</v>
      </c>
      <c r="U1353" s="93">
        <f t="shared" si="146"/>
        <v>1.668192041318344</v>
      </c>
      <c r="V1353" s="93">
        <f t="shared" si="146"/>
        <v>2.0471254753505095</v>
      </c>
      <c r="W1353" s="93">
        <f t="shared" si="146"/>
        <v>2.5121344593618802</v>
      </c>
      <c r="X1353" s="93">
        <f t="shared" si="146"/>
        <v>3.0827712408946821</v>
      </c>
      <c r="Y1353" s="93">
        <f t="shared" si="145"/>
        <v>3.7830294028534461</v>
      </c>
      <c r="Z1353" s="93">
        <f t="shared" si="145"/>
        <v>4.6423527224486074</v>
      </c>
      <c r="AA1353" s="93">
        <f t="shared" si="145"/>
        <v>5.6968731946334534</v>
      </c>
      <c r="AB1353" s="93">
        <f t="shared" si="145"/>
        <v>6.9909302752452485</v>
      </c>
      <c r="AC1353" s="95">
        <f t="shared" si="145"/>
        <v>8.5789352235152183</v>
      </c>
      <c r="AE1353" s="96"/>
    </row>
    <row r="1354" spans="3:31" ht="24.75" customHeight="1" x14ac:dyDescent="0.25">
      <c r="C1354" s="91">
        <f>ABS(E1354-Dashboard!$F$13)</f>
        <v>8.7326939751480879</v>
      </c>
      <c r="D1354" s="92">
        <f t="shared" si="143"/>
        <v>0.22725216512644483</v>
      </c>
      <c r="E1354" s="93" cm="1">
        <f t="array" ref="E1354">SUM('DRE + DCF'!$S$41/TIR!S1354,'DRE + DCF'!$U$41:$AD$41/TIR!T1354:AC1354,TIR!F1354)</f>
        <v>38.88730602485191</v>
      </c>
      <c r="F1354" s="100">
        <f>'DRE + DCF'!$AE$38*'DRE + DCF'!$AE$39*(1+G1354)/(R1354-G1354)/AC1354</f>
        <v>16.976238217047879</v>
      </c>
      <c r="G1354" s="92">
        <f>R1354*(1-'DRE + DCF'!$AE$39)</f>
        <v>0.13635129907586691</v>
      </c>
      <c r="H1354" s="94">
        <f t="shared" si="148"/>
        <v>0.22725216512644483</v>
      </c>
      <c r="I1354" s="94">
        <f t="shared" si="149"/>
        <v>0.22725216512644483</v>
      </c>
      <c r="J1354" s="94">
        <f t="shared" si="149"/>
        <v>0.22725216512644483</v>
      </c>
      <c r="K1354" s="94">
        <f t="shared" si="149"/>
        <v>0.22725216512644483</v>
      </c>
      <c r="L1354" s="94">
        <f t="shared" si="149"/>
        <v>0.22725216512644483</v>
      </c>
      <c r="M1354" s="94">
        <f t="shared" si="149"/>
        <v>0.22725216512644483</v>
      </c>
      <c r="N1354" s="94">
        <f t="shared" si="149"/>
        <v>0.22725216512644483</v>
      </c>
      <c r="O1354" s="94">
        <f t="shared" si="149"/>
        <v>0.22725216512644483</v>
      </c>
      <c r="P1354" s="94">
        <f t="shared" si="149"/>
        <v>0.22725216512644483</v>
      </c>
      <c r="Q1354" s="94">
        <f t="shared" si="149"/>
        <v>0.22725216512644483</v>
      </c>
      <c r="R1354" s="94">
        <f t="shared" si="149"/>
        <v>0.22725216512644483</v>
      </c>
      <c r="S1354" s="93">
        <f>(1+H1354)^((5-Dashboard!$F$9)*3/12)</f>
        <v>1.107814138349229</v>
      </c>
      <c r="T1354" s="93">
        <f t="shared" si="146"/>
        <v>1.359567299846778</v>
      </c>
      <c r="U1354" s="93">
        <f t="shared" si="146"/>
        <v>1.6685319123720728</v>
      </c>
      <c r="V1354" s="93">
        <f t="shared" si="146"/>
        <v>2.0477094020411939</v>
      </c>
      <c r="W1354" s="93">
        <f t="shared" si="146"/>
        <v>2.5130557972048329</v>
      </c>
      <c r="X1354" s="93">
        <f t="shared" si="146"/>
        <v>3.0841531682031946</v>
      </c>
      <c r="Y1354" s="93">
        <f t="shared" si="145"/>
        <v>3.7850336532589548</v>
      </c>
      <c r="Z1354" s="93">
        <f t="shared" si="145"/>
        <v>4.6451907460385096</v>
      </c>
      <c r="AA1354" s="93">
        <f t="shared" si="145"/>
        <v>5.7008204005010858</v>
      </c>
      <c r="AB1354" s="93">
        <f t="shared" si="145"/>
        <v>6.9963441795119632</v>
      </c>
      <c r="AC1354" s="95">
        <f t="shared" si="145"/>
        <v>8.5862785422758563</v>
      </c>
      <c r="AE1354" s="96"/>
    </row>
    <row r="1355" spans="3:31" ht="24.75" customHeight="1" x14ac:dyDescent="0.25">
      <c r="C1355" s="91">
        <f>ABS(E1355-Dashboard!$F$13)</f>
        <v>8.7622185880083308</v>
      </c>
      <c r="D1355" s="92">
        <f t="shared" si="143"/>
        <v>0.22735216512644482</v>
      </c>
      <c r="E1355" s="93" cm="1">
        <f t="array" ref="E1355">SUM('DRE + DCF'!$S$41/TIR!S1355,'DRE + DCF'!$U$41:$AD$41/TIR!T1355:AC1355,TIR!F1355)</f>
        <v>38.857781411991667</v>
      </c>
      <c r="F1355" s="100">
        <f>'DRE + DCF'!$AE$38*'DRE + DCF'!$AE$39*(1+G1355)/(R1355-G1355)/AC1355</f>
        <v>16.955155306739826</v>
      </c>
      <c r="G1355" s="92">
        <f>R1355*(1-'DRE + DCF'!$AE$39)</f>
        <v>0.13641129907586688</v>
      </c>
      <c r="H1355" s="94">
        <f t="shared" si="148"/>
        <v>0.22735216512644482</v>
      </c>
      <c r="I1355" s="94">
        <f t="shared" si="149"/>
        <v>0.22735216512644482</v>
      </c>
      <c r="J1355" s="94">
        <f t="shared" si="149"/>
        <v>0.22735216512644482</v>
      </c>
      <c r="K1355" s="94">
        <f t="shared" si="149"/>
        <v>0.22735216512644482</v>
      </c>
      <c r="L1355" s="94">
        <f t="shared" si="149"/>
        <v>0.22735216512644482</v>
      </c>
      <c r="M1355" s="94">
        <f t="shared" si="149"/>
        <v>0.22735216512644482</v>
      </c>
      <c r="N1355" s="94">
        <f t="shared" si="149"/>
        <v>0.22735216512644482</v>
      </c>
      <c r="O1355" s="94">
        <f t="shared" si="149"/>
        <v>0.22735216512644482</v>
      </c>
      <c r="P1355" s="94">
        <f t="shared" si="149"/>
        <v>0.22735216512644482</v>
      </c>
      <c r="Q1355" s="94">
        <f t="shared" si="149"/>
        <v>0.22735216512644482</v>
      </c>
      <c r="R1355" s="94">
        <f t="shared" si="149"/>
        <v>0.22735216512644482</v>
      </c>
      <c r="S1355" s="93">
        <f>(1+H1355)^((5-Dashboard!$F$9)*3/12)</f>
        <v>1.1078592713546449</v>
      </c>
      <c r="T1355" s="93">
        <f t="shared" si="146"/>
        <v>1.359733475352529</v>
      </c>
      <c r="U1355" s="93">
        <f t="shared" si="146"/>
        <v>1.6688718249688317</v>
      </c>
      <c r="V1355" s="93">
        <f t="shared" si="146"/>
        <v>2.0482934476940167</v>
      </c>
      <c r="W1355" s="93">
        <f t="shared" si="146"/>
        <v>2.5139773978415616</v>
      </c>
      <c r="X1355" s="93">
        <f t="shared" si="146"/>
        <v>3.0855356023197862</v>
      </c>
      <c r="Y1355" s="93">
        <f t="shared" si="145"/>
        <v>3.7870388020819181</v>
      </c>
      <c r="Z1355" s="93">
        <f t="shared" si="145"/>
        <v>4.6480302731530996</v>
      </c>
      <c r="AA1355" s="93">
        <f t="shared" si="145"/>
        <v>5.7047700193277171</v>
      </c>
      <c r="AB1355" s="93">
        <f t="shared" si="145"/>
        <v>7.0017618347703037</v>
      </c>
      <c r="AC1355" s="95">
        <f t="shared" si="145"/>
        <v>8.5936275476050401</v>
      </c>
      <c r="AE1355" s="96"/>
    </row>
    <row r="1356" spans="3:31" ht="24.75" customHeight="1" x14ac:dyDescent="0.25">
      <c r="C1356" s="91">
        <f>ABS(E1356-Dashboard!$F$13)</f>
        <v>8.7917073296609871</v>
      </c>
      <c r="D1356" s="92">
        <f t="shared" si="143"/>
        <v>0.22745216512644481</v>
      </c>
      <c r="E1356" s="93" cm="1">
        <f t="array" ref="E1356">SUM('DRE + DCF'!$S$41/TIR!S1356,'DRE + DCF'!$U$41:$AD$41/TIR!T1356:AC1356,TIR!F1356)</f>
        <v>38.82829267033901</v>
      </c>
      <c r="F1356" s="100">
        <f>'DRE + DCF'!$AE$38*'DRE + DCF'!$AE$39*(1+G1356)/(R1356-G1356)/AC1356</f>
        <v>16.934102988749338</v>
      </c>
      <c r="G1356" s="92">
        <f>R1356*(1-'DRE + DCF'!$AE$39)</f>
        <v>0.13647129907586689</v>
      </c>
      <c r="H1356" s="94">
        <f t="shared" si="148"/>
        <v>0.22745216512644481</v>
      </c>
      <c r="I1356" s="94">
        <f t="shared" si="149"/>
        <v>0.22745216512644481</v>
      </c>
      <c r="J1356" s="94">
        <f t="shared" si="149"/>
        <v>0.22745216512644481</v>
      </c>
      <c r="K1356" s="94">
        <f t="shared" si="149"/>
        <v>0.22745216512644481</v>
      </c>
      <c r="L1356" s="94">
        <f t="shared" si="149"/>
        <v>0.22745216512644481</v>
      </c>
      <c r="M1356" s="94">
        <f t="shared" si="149"/>
        <v>0.22745216512644481</v>
      </c>
      <c r="N1356" s="94">
        <f t="shared" si="149"/>
        <v>0.22745216512644481</v>
      </c>
      <c r="O1356" s="94">
        <f t="shared" si="149"/>
        <v>0.22745216512644481</v>
      </c>
      <c r="P1356" s="94">
        <f t="shared" si="149"/>
        <v>0.22745216512644481</v>
      </c>
      <c r="Q1356" s="94">
        <f t="shared" si="149"/>
        <v>0.22745216512644481</v>
      </c>
      <c r="R1356" s="94">
        <f t="shared" si="149"/>
        <v>0.22745216512644481</v>
      </c>
      <c r="S1356" s="93">
        <f>(1+H1356)^((5-Dashboard!$F$9)*3/12)</f>
        <v>1.1079044025214653</v>
      </c>
      <c r="T1356" s="93">
        <f t="shared" si="146"/>
        <v>1.3598996576280926</v>
      </c>
      <c r="U1356" s="93">
        <f t="shared" si="146"/>
        <v>1.6692117791103132</v>
      </c>
      <c r="V1356" s="93">
        <f t="shared" si="146"/>
        <v>2.0488776123235186</v>
      </c>
      <c r="W1356" s="93">
        <f t="shared" si="146"/>
        <v>2.5148992613256036</v>
      </c>
      <c r="X1356" s="93">
        <f t="shared" si="146"/>
        <v>3.0869185433890087</v>
      </c>
      <c r="Y1356" s="93">
        <f t="shared" si="145"/>
        <v>3.7890448496518099</v>
      </c>
      <c r="Z1356" s="93">
        <f t="shared" si="145"/>
        <v>4.6508713044663184</v>
      </c>
      <c r="AA1356" s="93">
        <f t="shared" si="145"/>
        <v>5.7087220523916349</v>
      </c>
      <c r="AB1356" s="93">
        <f t="shared" si="145"/>
        <v>7.0071832433131931</v>
      </c>
      <c r="AC1356" s="95">
        <f t="shared" si="145"/>
        <v>8.6009822434425214</v>
      </c>
      <c r="AE1356" s="96"/>
    </row>
    <row r="1357" spans="3:31" ht="24.75" customHeight="1" x14ac:dyDescent="0.25">
      <c r="C1357" s="91">
        <f>ABS(E1357-Dashboard!$F$13)</f>
        <v>8.8211602562637736</v>
      </c>
      <c r="D1357" s="92">
        <f t="shared" si="143"/>
        <v>0.2275521651264448</v>
      </c>
      <c r="E1357" s="93" cm="1">
        <f t="array" ref="E1357">SUM('DRE + DCF'!$S$41/TIR!S1357,'DRE + DCF'!$U$41:$AD$41/TIR!T1357:AC1357,TIR!F1357)</f>
        <v>38.798839743736224</v>
      </c>
      <c r="F1357" s="100">
        <f>'DRE + DCF'!$AE$38*'DRE + DCF'!$AE$39*(1+G1357)/(R1357-G1357)/AC1357</f>
        <v>16.913081211071514</v>
      </c>
      <c r="G1357" s="92">
        <f>R1357*(1-'DRE + DCF'!$AE$39)</f>
        <v>0.13653129907586686</v>
      </c>
      <c r="H1357" s="94">
        <f t="shared" si="148"/>
        <v>0.2275521651264448</v>
      </c>
      <c r="I1357" s="94">
        <f t="shared" si="149"/>
        <v>0.2275521651264448</v>
      </c>
      <c r="J1357" s="94">
        <f t="shared" si="149"/>
        <v>0.2275521651264448</v>
      </c>
      <c r="K1357" s="94">
        <f t="shared" si="149"/>
        <v>0.2275521651264448</v>
      </c>
      <c r="L1357" s="94">
        <f t="shared" si="149"/>
        <v>0.2275521651264448</v>
      </c>
      <c r="M1357" s="94">
        <f t="shared" si="149"/>
        <v>0.2275521651264448</v>
      </c>
      <c r="N1357" s="94">
        <f t="shared" si="149"/>
        <v>0.2275521651264448</v>
      </c>
      <c r="O1357" s="94">
        <f t="shared" si="149"/>
        <v>0.2275521651264448</v>
      </c>
      <c r="P1357" s="94">
        <f t="shared" si="149"/>
        <v>0.2275521651264448</v>
      </c>
      <c r="Q1357" s="94">
        <f t="shared" si="149"/>
        <v>0.2275521651264448</v>
      </c>
      <c r="R1357" s="94">
        <f t="shared" si="149"/>
        <v>0.2275521651264448</v>
      </c>
      <c r="S1357" s="93">
        <f>(1+H1357)^((5-Dashboard!$F$9)*3/12)</f>
        <v>1.1079495318499144</v>
      </c>
      <c r="T1357" s="93">
        <f t="shared" si="146"/>
        <v>1.3600658466731932</v>
      </c>
      <c r="U1357" s="93">
        <f t="shared" si="146"/>
        <v>1.6695517747982096</v>
      </c>
      <c r="V1357" s="93">
        <f t="shared" si="146"/>
        <v>2.0494618959442406</v>
      </c>
      <c r="W1357" s="93">
        <f t="shared" si="146"/>
        <v>2.5158213877105009</v>
      </c>
      <c r="X1357" s="93">
        <f t="shared" si="146"/>
        <v>3.0883019915554422</v>
      </c>
      <c r="Y1357" s="93">
        <f t="shared" si="145"/>
        <v>3.791051796298194</v>
      </c>
      <c r="Z1357" s="93">
        <f t="shared" si="145"/>
        <v>4.6537138406523457</v>
      </c>
      <c r="AA1357" s="93">
        <f t="shared" si="145"/>
        <v>5.7126765009716891</v>
      </c>
      <c r="AB1357" s="93">
        <f t="shared" si="145"/>
        <v>7.012608407434759</v>
      </c>
      <c r="AC1357" s="95">
        <f t="shared" si="145"/>
        <v>8.6083426337304481</v>
      </c>
      <c r="AE1357" s="96"/>
    </row>
    <row r="1358" spans="3:31" ht="24.75" customHeight="1" x14ac:dyDescent="0.25">
      <c r="C1358" s="91">
        <f>ABS(E1358-Dashboard!$F$13)</f>
        <v>8.8505774238670014</v>
      </c>
      <c r="D1358" s="92">
        <f t="shared" si="143"/>
        <v>0.22765216512644479</v>
      </c>
      <c r="E1358" s="93" cm="1">
        <f t="array" ref="E1358">SUM('DRE + DCF'!$S$41/TIR!S1358,'DRE + DCF'!$U$41:$AD$41/TIR!T1358:AC1358,TIR!F1358)</f>
        <v>38.769422576132996</v>
      </c>
      <c r="F1358" s="100">
        <f>'DRE + DCF'!$AE$38*'DRE + DCF'!$AE$39*(1+G1358)/(R1358-G1358)/AC1358</f>
        <v>16.892089921805105</v>
      </c>
      <c r="G1358" s="92">
        <f>R1358*(1-'DRE + DCF'!$AE$39)</f>
        <v>0.13659129907586687</v>
      </c>
      <c r="H1358" s="94">
        <f t="shared" si="148"/>
        <v>0.22765216512644479</v>
      </c>
      <c r="I1358" s="94">
        <f t="shared" si="149"/>
        <v>0.22765216512644479</v>
      </c>
      <c r="J1358" s="94">
        <f t="shared" si="149"/>
        <v>0.22765216512644479</v>
      </c>
      <c r="K1358" s="94">
        <f t="shared" si="149"/>
        <v>0.22765216512644479</v>
      </c>
      <c r="L1358" s="94">
        <f t="shared" si="149"/>
        <v>0.22765216512644479</v>
      </c>
      <c r="M1358" s="94">
        <f t="shared" si="149"/>
        <v>0.22765216512644479</v>
      </c>
      <c r="N1358" s="94">
        <f t="shared" si="149"/>
        <v>0.22765216512644479</v>
      </c>
      <c r="O1358" s="94">
        <f t="shared" si="149"/>
        <v>0.22765216512644479</v>
      </c>
      <c r="P1358" s="94">
        <f t="shared" si="149"/>
        <v>0.22765216512644479</v>
      </c>
      <c r="Q1358" s="94">
        <f t="shared" si="149"/>
        <v>0.22765216512644479</v>
      </c>
      <c r="R1358" s="94">
        <f t="shared" si="149"/>
        <v>0.22765216512644479</v>
      </c>
      <c r="S1358" s="93">
        <f>(1+H1358)^((5-Dashboard!$F$9)*3/12)</f>
        <v>1.1079946593402175</v>
      </c>
      <c r="T1358" s="93">
        <f t="shared" si="146"/>
        <v>1.3602320424875556</v>
      </c>
      <c r="U1358" s="93">
        <f t="shared" si="146"/>
        <v>1.6698918120342137</v>
      </c>
      <c r="V1358" s="93">
        <f t="shared" si="146"/>
        <v>2.0500462985707246</v>
      </c>
      <c r="W1358" s="93">
        <f t="shared" si="146"/>
        <v>2.516743777049804</v>
      </c>
      <c r="X1358" s="93">
        <f t="shared" si="146"/>
        <v>3.0896859469636979</v>
      </c>
      <c r="Y1358" s="93">
        <f t="shared" si="145"/>
        <v>3.7930596423507335</v>
      </c>
      <c r="Z1358" s="93">
        <f t="shared" si="145"/>
        <v>4.6565578823856155</v>
      </c>
      <c r="AA1358" s="93">
        <f t="shared" si="145"/>
        <v>5.7166333663473132</v>
      </c>
      <c r="AB1358" s="93">
        <f t="shared" si="145"/>
        <v>7.0180373294303555</v>
      </c>
      <c r="AC1358" s="95">
        <f t="shared" si="145"/>
        <v>8.6157087224133875</v>
      </c>
      <c r="AE1358" s="96"/>
    </row>
    <row r="1359" spans="3:31" ht="24.75" customHeight="1" x14ac:dyDescent="0.25">
      <c r="C1359" s="91">
        <f>ABS(E1359-Dashboard!$F$13)</f>
        <v>8.8799588884137037</v>
      </c>
      <c r="D1359" s="92">
        <f t="shared" ref="D1359:D1422" si="150">D1358+0.0001</f>
        <v>0.22775216512644478</v>
      </c>
      <c r="E1359" s="93" cm="1">
        <f t="array" ref="E1359">SUM('DRE + DCF'!$S$41/TIR!S1359,'DRE + DCF'!$U$41:$AD$41/TIR!T1359:AC1359,TIR!F1359)</f>
        <v>38.740041111586294</v>
      </c>
      <c r="F1359" s="100">
        <f>'DRE + DCF'!$AE$38*'DRE + DCF'!$AE$39*(1+G1359)/(R1359-G1359)/AC1359</f>
        <v>16.871129069152275</v>
      </c>
      <c r="G1359" s="92">
        <f>R1359*(1-'DRE + DCF'!$AE$39)</f>
        <v>0.13665129907586687</v>
      </c>
      <c r="H1359" s="94">
        <f t="shared" si="148"/>
        <v>0.22775216512644478</v>
      </c>
      <c r="I1359" s="94">
        <f t="shared" si="149"/>
        <v>0.22775216512644478</v>
      </c>
      <c r="J1359" s="94">
        <f t="shared" si="149"/>
        <v>0.22775216512644478</v>
      </c>
      <c r="K1359" s="94">
        <f t="shared" si="149"/>
        <v>0.22775216512644478</v>
      </c>
      <c r="L1359" s="94">
        <f t="shared" si="149"/>
        <v>0.22775216512644478</v>
      </c>
      <c r="M1359" s="94">
        <f t="shared" si="149"/>
        <v>0.22775216512644478</v>
      </c>
      <c r="N1359" s="94">
        <f t="shared" si="149"/>
        <v>0.22775216512644478</v>
      </c>
      <c r="O1359" s="94">
        <f t="shared" si="149"/>
        <v>0.22775216512644478</v>
      </c>
      <c r="P1359" s="94">
        <f t="shared" si="149"/>
        <v>0.22775216512644478</v>
      </c>
      <c r="Q1359" s="94">
        <f t="shared" si="149"/>
        <v>0.22775216512644478</v>
      </c>
      <c r="R1359" s="94">
        <f t="shared" si="149"/>
        <v>0.22775216512644478</v>
      </c>
      <c r="S1359" s="93">
        <f>(1+H1359)^((5-Dashboard!$F$9)*3/12)</f>
        <v>1.1080397849925989</v>
      </c>
      <c r="T1359" s="93">
        <f t="shared" si="146"/>
        <v>1.3603982450709036</v>
      </c>
      <c r="U1359" s="93">
        <f t="shared" si="146"/>
        <v>1.6702318908200176</v>
      </c>
      <c r="V1359" s="93">
        <f t="shared" si="146"/>
        <v>2.0506308202175121</v>
      </c>
      <c r="W1359" s="93">
        <f t="shared" si="146"/>
        <v>2.5176664293970674</v>
      </c>
      <c r="X1359" s="93">
        <f t="shared" si="146"/>
        <v>3.0910704097584145</v>
      </c>
      <c r="Y1359" s="93">
        <f t="shared" si="145"/>
        <v>3.79506838813918</v>
      </c>
      <c r="Z1359" s="93">
        <f t="shared" si="145"/>
        <v>4.659403430340805</v>
      </c>
      <c r="AA1359" s="93">
        <f t="shared" si="145"/>
        <v>5.7205926497985065</v>
      </c>
      <c r="AB1359" s="93">
        <f t="shared" si="145"/>
        <v>7.0234700115965421</v>
      </c>
      <c r="AC1359" s="95">
        <f t="shared" si="145"/>
        <v>8.6230805134383104</v>
      </c>
      <c r="AE1359" s="96"/>
    </row>
    <row r="1360" spans="3:31" ht="24.75" customHeight="1" x14ac:dyDescent="0.25">
      <c r="C1360" s="91">
        <f>ABS(E1360-Dashboard!$F$13)</f>
        <v>8.9093047057399986</v>
      </c>
      <c r="D1360" s="92">
        <f t="shared" si="150"/>
        <v>0.22785216512644477</v>
      </c>
      <c r="E1360" s="93" cm="1">
        <f t="array" ref="E1360">SUM('DRE + DCF'!$S$41/TIR!S1360,'DRE + DCF'!$U$41:$AD$41/TIR!T1360:AC1360,TIR!F1360)</f>
        <v>38.710695294259999</v>
      </c>
      <c r="F1360" s="100">
        <f>'DRE + DCF'!$AE$38*'DRE + DCF'!$AE$39*(1+G1360)/(R1360-G1360)/AC1360</f>
        <v>16.850198601418331</v>
      </c>
      <c r="G1360" s="92">
        <f>R1360*(1-'DRE + DCF'!$AE$39)</f>
        <v>0.13671129907586685</v>
      </c>
      <c r="H1360" s="94">
        <f t="shared" si="148"/>
        <v>0.22785216512644477</v>
      </c>
      <c r="I1360" s="94">
        <f t="shared" si="149"/>
        <v>0.22785216512644477</v>
      </c>
      <c r="J1360" s="94">
        <f t="shared" si="149"/>
        <v>0.22785216512644477</v>
      </c>
      <c r="K1360" s="94">
        <f t="shared" si="149"/>
        <v>0.22785216512644477</v>
      </c>
      <c r="L1360" s="94">
        <f t="shared" si="149"/>
        <v>0.22785216512644477</v>
      </c>
      <c r="M1360" s="94">
        <f t="shared" si="149"/>
        <v>0.22785216512644477</v>
      </c>
      <c r="N1360" s="94">
        <f t="shared" si="149"/>
        <v>0.22785216512644477</v>
      </c>
      <c r="O1360" s="94">
        <f t="shared" si="149"/>
        <v>0.22785216512644477</v>
      </c>
      <c r="P1360" s="94">
        <f t="shared" si="149"/>
        <v>0.22785216512644477</v>
      </c>
      <c r="Q1360" s="94">
        <f t="shared" si="149"/>
        <v>0.22785216512644477</v>
      </c>
      <c r="R1360" s="94">
        <f t="shared" si="149"/>
        <v>0.22785216512644477</v>
      </c>
      <c r="S1360" s="93">
        <f>(1+H1360)^((5-Dashboard!$F$9)*3/12)</f>
        <v>1.1080849088072831</v>
      </c>
      <c r="T1360" s="93">
        <f t="shared" si="146"/>
        <v>1.3605644544229616</v>
      </c>
      <c r="U1360" s="93">
        <f t="shared" si="146"/>
        <v>1.6705720111573135</v>
      </c>
      <c r="V1360" s="93">
        <f t="shared" si="146"/>
        <v>2.0512154608991464</v>
      </c>
      <c r="W1360" s="93">
        <f t="shared" si="146"/>
        <v>2.5185893448058549</v>
      </c>
      <c r="X1360" s="93">
        <f t="shared" si="146"/>
        <v>3.0924553800842629</v>
      </c>
      <c r="Y1360" s="93">
        <f t="shared" si="145"/>
        <v>3.7970780339933845</v>
      </c>
      <c r="Z1360" s="93">
        <f t="shared" si="145"/>
        <v>4.6622504851928408</v>
      </c>
      <c r="AA1360" s="93">
        <f t="shared" si="145"/>
        <v>5.7245543526058471</v>
      </c>
      <c r="AB1360" s="93">
        <f t="shared" si="145"/>
        <v>7.0289064562311019</v>
      </c>
      <c r="AC1360" s="95">
        <f t="shared" si="145"/>
        <v>8.6304580107546034</v>
      </c>
      <c r="AE1360" s="96"/>
    </row>
    <row r="1361" spans="3:31" ht="24.75" customHeight="1" x14ac:dyDescent="0.25">
      <c r="C1361" s="91">
        <f>ABS(E1361-Dashboard!$F$13)</f>
        <v>8.9386149315752377</v>
      </c>
      <c r="D1361" s="92">
        <f t="shared" si="150"/>
        <v>0.22795216512644476</v>
      </c>
      <c r="E1361" s="93" cm="1">
        <f t="array" ref="E1361">SUM('DRE + DCF'!$S$41/TIR!S1361,'DRE + DCF'!$U$41:$AD$41/TIR!T1361:AC1361,TIR!F1361)</f>
        <v>38.68138506842476</v>
      </c>
      <c r="F1361" s="100">
        <f>'DRE + DCF'!$AE$38*'DRE + DCF'!$AE$39*(1+G1361)/(R1361-G1361)/AC1361</f>
        <v>16.829298467011551</v>
      </c>
      <c r="G1361" s="92">
        <f>R1361*(1-'DRE + DCF'!$AE$39)</f>
        <v>0.13677129907586685</v>
      </c>
      <c r="H1361" s="94">
        <f t="shared" si="148"/>
        <v>0.22795216512644476</v>
      </c>
      <c r="I1361" s="94">
        <f t="shared" si="149"/>
        <v>0.22795216512644476</v>
      </c>
      <c r="J1361" s="94">
        <f t="shared" si="149"/>
        <v>0.22795216512644476</v>
      </c>
      <c r="K1361" s="94">
        <f t="shared" si="149"/>
        <v>0.22795216512644476</v>
      </c>
      <c r="L1361" s="94">
        <f t="shared" si="149"/>
        <v>0.22795216512644476</v>
      </c>
      <c r="M1361" s="94">
        <f t="shared" si="149"/>
        <v>0.22795216512644476</v>
      </c>
      <c r="N1361" s="94">
        <f t="shared" si="149"/>
        <v>0.22795216512644476</v>
      </c>
      <c r="O1361" s="94">
        <f t="shared" si="149"/>
        <v>0.22795216512644476</v>
      </c>
      <c r="P1361" s="94">
        <f t="shared" si="149"/>
        <v>0.22795216512644476</v>
      </c>
      <c r="Q1361" s="94">
        <f t="shared" si="149"/>
        <v>0.22795216512644476</v>
      </c>
      <c r="R1361" s="94">
        <f t="shared" si="149"/>
        <v>0.22795216512644476</v>
      </c>
      <c r="S1361" s="93">
        <f>(1+H1361)^((5-Dashboard!$F$9)*3/12)</f>
        <v>1.1081300307844946</v>
      </c>
      <c r="T1361" s="93">
        <f t="shared" si="146"/>
        <v>1.3607306705434539</v>
      </c>
      <c r="U1361" s="93">
        <f t="shared" si="146"/>
        <v>1.6709121730477932</v>
      </c>
      <c r="V1361" s="93">
        <f t="shared" si="146"/>
        <v>2.0518002206301702</v>
      </c>
      <c r="W1361" s="93">
        <f t="shared" si="146"/>
        <v>2.5195125233297344</v>
      </c>
      <c r="X1361" s="93">
        <f t="shared" si="146"/>
        <v>3.0938408580859393</v>
      </c>
      <c r="Y1361" s="93">
        <f t="shared" si="145"/>
        <v>3.7990885802432866</v>
      </c>
      <c r="Z1361" s="93">
        <f t="shared" si="145"/>
        <v>4.6650990476168941</v>
      </c>
      <c r="AA1361" s="93">
        <f t="shared" si="145"/>
        <v>5.7285184760504801</v>
      </c>
      <c r="AB1361" s="93">
        <f t="shared" si="145"/>
        <v>7.034346665633028</v>
      </c>
      <c r="AC1361" s="95">
        <f t="shared" si="145"/>
        <v>8.6378412183140636</v>
      </c>
      <c r="AE1361" s="96"/>
    </row>
    <row r="1362" spans="3:31" ht="24.75" customHeight="1" x14ac:dyDescent="0.25">
      <c r="C1362" s="91">
        <f>ABS(E1362-Dashboard!$F$13)</f>
        <v>8.9678896215423478</v>
      </c>
      <c r="D1362" s="92">
        <f t="shared" si="150"/>
        <v>0.22805216512644474</v>
      </c>
      <c r="E1362" s="93" cm="1">
        <f t="array" ref="E1362">SUM('DRE + DCF'!$S$41/TIR!S1362,'DRE + DCF'!$U$41:$AD$41/TIR!T1362:AC1362,TIR!F1362)</f>
        <v>38.65211037845765</v>
      </c>
      <c r="F1362" s="100">
        <f>'DRE + DCF'!$AE$38*'DRE + DCF'!$AE$39*(1+G1362)/(R1362-G1362)/AC1362</f>
        <v>16.808428614442846</v>
      </c>
      <c r="G1362" s="92">
        <f>R1362*(1-'DRE + DCF'!$AE$39)</f>
        <v>0.13683129907586683</v>
      </c>
      <c r="H1362" s="94">
        <f t="shared" si="148"/>
        <v>0.22805216512644474</v>
      </c>
      <c r="I1362" s="94">
        <f t="shared" si="149"/>
        <v>0.22805216512644474</v>
      </c>
      <c r="J1362" s="94">
        <f t="shared" si="149"/>
        <v>0.22805216512644474</v>
      </c>
      <c r="K1362" s="94">
        <f t="shared" si="149"/>
        <v>0.22805216512644474</v>
      </c>
      <c r="L1362" s="94">
        <f t="shared" si="149"/>
        <v>0.22805216512644474</v>
      </c>
      <c r="M1362" s="94">
        <f t="shared" si="149"/>
        <v>0.22805216512644474</v>
      </c>
      <c r="N1362" s="94">
        <f t="shared" si="149"/>
        <v>0.22805216512644474</v>
      </c>
      <c r="O1362" s="94">
        <f t="shared" si="149"/>
        <v>0.22805216512644474</v>
      </c>
      <c r="P1362" s="94">
        <f t="shared" si="149"/>
        <v>0.22805216512644474</v>
      </c>
      <c r="Q1362" s="94">
        <f t="shared" si="149"/>
        <v>0.22805216512644474</v>
      </c>
      <c r="R1362" s="94">
        <f t="shared" si="149"/>
        <v>0.22805216512644474</v>
      </c>
      <c r="S1362" s="93">
        <f>(1+H1362)^((5-Dashboard!$F$9)*3/12)</f>
        <v>1.1081751509244577</v>
      </c>
      <c r="T1362" s="93">
        <f t="shared" si="146"/>
        <v>1.3608968934321048</v>
      </c>
      <c r="U1362" s="93">
        <f t="shared" si="146"/>
        <v>1.6712523764931488</v>
      </c>
      <c r="V1362" s="93">
        <f t="shared" si="146"/>
        <v>2.0523850994251274</v>
      </c>
      <c r="W1362" s="93">
        <f t="shared" si="146"/>
        <v>2.5204359650222812</v>
      </c>
      <c r="X1362" s="93">
        <f t="shared" si="146"/>
        <v>3.0952268439081725</v>
      </c>
      <c r="Y1362" s="93">
        <f t="shared" si="145"/>
        <v>3.801100027218923</v>
      </c>
      <c r="Z1362" s="93">
        <f t="shared" si="145"/>
        <v>4.6679491182883863</v>
      </c>
      <c r="AA1362" s="93">
        <f t="shared" si="145"/>
        <v>5.7324850214141314</v>
      </c>
      <c r="AB1362" s="93">
        <f t="shared" si="145"/>
        <v>7.0397906421025374</v>
      </c>
      <c r="AC1362" s="95">
        <f t="shared" si="145"/>
        <v>8.6452301400709057</v>
      </c>
      <c r="AE1362" s="96"/>
    </row>
    <row r="1363" spans="3:31" ht="24.75" customHeight="1" x14ac:dyDescent="0.25">
      <c r="C1363" s="91">
        <f>ABS(E1363-Dashboard!$F$13)</f>
        <v>8.9971288311580011</v>
      </c>
      <c r="D1363" s="92">
        <f t="shared" si="150"/>
        <v>0.22815216512644473</v>
      </c>
      <c r="E1363" s="93" cm="1">
        <f t="array" ref="E1363">SUM('DRE + DCF'!$S$41/TIR!S1363,'DRE + DCF'!$U$41:$AD$41/TIR!T1363:AC1363,TIR!F1363)</f>
        <v>38.622871168841996</v>
      </c>
      <c r="F1363" s="100">
        <f>'DRE + DCF'!$AE$38*'DRE + DCF'!$AE$39*(1+G1363)/(R1363-G1363)/AC1363</f>
        <v>16.787588992325606</v>
      </c>
      <c r="G1363" s="92">
        <f>R1363*(1-'DRE + DCF'!$AE$39)</f>
        <v>0.13689129907586683</v>
      </c>
      <c r="H1363" s="94">
        <f t="shared" si="148"/>
        <v>0.22815216512644473</v>
      </c>
      <c r="I1363" s="94">
        <f t="shared" si="149"/>
        <v>0.22815216512644473</v>
      </c>
      <c r="J1363" s="94">
        <f t="shared" si="149"/>
        <v>0.22815216512644473</v>
      </c>
      <c r="K1363" s="94">
        <f t="shared" si="149"/>
        <v>0.22815216512644473</v>
      </c>
      <c r="L1363" s="94">
        <f t="shared" si="149"/>
        <v>0.22815216512644473</v>
      </c>
      <c r="M1363" s="94">
        <f t="shared" si="149"/>
        <v>0.22815216512644473</v>
      </c>
      <c r="N1363" s="94">
        <f t="shared" si="149"/>
        <v>0.22815216512644473</v>
      </c>
      <c r="O1363" s="94">
        <f t="shared" si="149"/>
        <v>0.22815216512644473</v>
      </c>
      <c r="P1363" s="94">
        <f t="shared" si="149"/>
        <v>0.22815216512644473</v>
      </c>
      <c r="Q1363" s="94">
        <f t="shared" si="149"/>
        <v>0.22815216512644473</v>
      </c>
      <c r="R1363" s="94">
        <f t="shared" si="149"/>
        <v>0.22815216512644473</v>
      </c>
      <c r="S1363" s="93">
        <f>(1+H1363)^((5-Dashboard!$F$9)*3/12)</f>
        <v>1.1082202692273972</v>
      </c>
      <c r="T1363" s="93">
        <f t="shared" si="146"/>
        <v>1.3610631230886394</v>
      </c>
      <c r="U1363" s="93">
        <f t="shared" si="146"/>
        <v>1.6715926214950731</v>
      </c>
      <c r="V1363" s="93">
        <f t="shared" si="146"/>
        <v>2.0529700972985636</v>
      </c>
      <c r="W1363" s="93">
        <f t="shared" si="146"/>
        <v>2.5213596699370786</v>
      </c>
      <c r="X1363" s="93">
        <f t="shared" si="146"/>
        <v>3.0966133376957208</v>
      </c>
      <c r="Y1363" s="93">
        <f t="shared" si="145"/>
        <v>3.8031123752504259</v>
      </c>
      <c r="Z1363" s="93">
        <f t="shared" si="145"/>
        <v>4.6708006978829859</v>
      </c>
      <c r="AA1363" s="93">
        <f t="shared" si="145"/>
        <v>5.7364539899790978</v>
      </c>
      <c r="AB1363" s="93">
        <f t="shared" si="145"/>
        <v>7.0452383879410609</v>
      </c>
      <c r="AC1363" s="95">
        <f t="shared" si="145"/>
        <v>8.6526247799817568</v>
      </c>
      <c r="AE1363" s="96"/>
    </row>
    <row r="1364" spans="3:31" ht="24.75" customHeight="1" x14ac:dyDescent="0.25">
      <c r="C1364" s="91">
        <f>ABS(E1364-Dashboard!$F$13)</f>
        <v>9.0263326158328283</v>
      </c>
      <c r="D1364" s="92">
        <f t="shared" si="150"/>
        <v>0.22825216512644472</v>
      </c>
      <c r="E1364" s="93" cm="1">
        <f t="array" ref="E1364">SUM('DRE + DCF'!$S$41/TIR!S1364,'DRE + DCF'!$U$41:$AD$41/TIR!T1364:AC1364,TIR!F1364)</f>
        <v>38.593667384167169</v>
      </c>
      <c r="F1364" s="100">
        <f>'DRE + DCF'!$AE$38*'DRE + DCF'!$AE$39*(1+G1364)/(R1364-G1364)/AC1364</f>
        <v>16.766779549375421</v>
      </c>
      <c r="G1364" s="92">
        <f>R1364*(1-'DRE + DCF'!$AE$39)</f>
        <v>0.13695129907586684</v>
      </c>
      <c r="H1364" s="94">
        <f t="shared" si="148"/>
        <v>0.22825216512644472</v>
      </c>
      <c r="I1364" s="94">
        <f t="shared" si="149"/>
        <v>0.22825216512644472</v>
      </c>
      <c r="J1364" s="94">
        <f t="shared" si="149"/>
        <v>0.22825216512644472</v>
      </c>
      <c r="K1364" s="94">
        <f t="shared" si="149"/>
        <v>0.22825216512644472</v>
      </c>
      <c r="L1364" s="94">
        <f t="shared" si="149"/>
        <v>0.22825216512644472</v>
      </c>
      <c r="M1364" s="94">
        <f t="shared" si="149"/>
        <v>0.22825216512644472</v>
      </c>
      <c r="N1364" s="94">
        <f t="shared" si="149"/>
        <v>0.22825216512644472</v>
      </c>
      <c r="O1364" s="94">
        <f t="shared" si="149"/>
        <v>0.22825216512644472</v>
      </c>
      <c r="P1364" s="94">
        <f t="shared" si="149"/>
        <v>0.22825216512644472</v>
      </c>
      <c r="Q1364" s="94">
        <f t="shared" si="149"/>
        <v>0.22825216512644472</v>
      </c>
      <c r="R1364" s="94">
        <f t="shared" si="149"/>
        <v>0.22825216512644472</v>
      </c>
      <c r="S1364" s="93">
        <f>(1+H1364)^((5-Dashboard!$F$9)*3/12)</f>
        <v>1.1082653856935372</v>
      </c>
      <c r="T1364" s="93">
        <f t="shared" si="146"/>
        <v>1.3612293595127813</v>
      </c>
      <c r="U1364" s="93">
        <f t="shared" si="146"/>
        <v>1.6719329080552572</v>
      </c>
      <c r="V1364" s="93">
        <f t="shared" si="146"/>
        <v>2.0535552142650224</v>
      </c>
      <c r="W1364" s="93">
        <f t="shared" si="146"/>
        <v>2.5222836381277136</v>
      </c>
      <c r="X1364" s="93">
        <f t="shared" si="146"/>
        <v>3.0980003395933702</v>
      </c>
      <c r="Y1364" s="93">
        <f t="shared" ref="Y1364:AC1414" si="151">(X1364)*(1+N1364)</f>
        <v>3.8051256246680176</v>
      </c>
      <c r="Z1364" s="93">
        <f t="shared" si="151"/>
        <v>4.6736537870766082</v>
      </c>
      <c r="AA1364" s="93">
        <f t="shared" si="151"/>
        <v>5.7404253830282519</v>
      </c>
      <c r="AB1364" s="93">
        <f t="shared" si="151"/>
        <v>7.0506899054512511</v>
      </c>
      <c r="AC1364" s="95">
        <f t="shared" si="151"/>
        <v>8.6600251420056669</v>
      </c>
      <c r="AE1364" s="96"/>
    </row>
    <row r="1365" spans="3:31" ht="24.75" customHeight="1" x14ac:dyDescent="0.25">
      <c r="C1365" s="91">
        <f>ABS(E1365-Dashboard!$F$13)</f>
        <v>9.055501030871774</v>
      </c>
      <c r="D1365" s="92">
        <f t="shared" si="150"/>
        <v>0.22835216512644471</v>
      </c>
      <c r="E1365" s="93" cm="1">
        <f t="array" ref="E1365">SUM('DRE + DCF'!$S$41/TIR!S1365,'DRE + DCF'!$U$41:$AD$41/TIR!T1365:AC1365,TIR!F1365)</f>
        <v>38.564498969128223</v>
      </c>
      <c r="F1365" s="100">
        <f>'DRE + DCF'!$AE$38*'DRE + DCF'!$AE$39*(1+G1365)/(R1365-G1365)/AC1365</f>
        <v>16.746000234409856</v>
      </c>
      <c r="G1365" s="92">
        <f>R1365*(1-'DRE + DCF'!$AE$39)</f>
        <v>0.13701129907586682</v>
      </c>
      <c r="H1365" s="94">
        <f t="shared" si="148"/>
        <v>0.22835216512644471</v>
      </c>
      <c r="I1365" s="94">
        <f t="shared" si="149"/>
        <v>0.22835216512644471</v>
      </c>
      <c r="J1365" s="94">
        <f t="shared" si="149"/>
        <v>0.22835216512644471</v>
      </c>
      <c r="K1365" s="94">
        <f t="shared" si="149"/>
        <v>0.22835216512644471</v>
      </c>
      <c r="L1365" s="94">
        <f t="shared" si="149"/>
        <v>0.22835216512644471</v>
      </c>
      <c r="M1365" s="94">
        <f t="shared" si="149"/>
        <v>0.22835216512644471</v>
      </c>
      <c r="N1365" s="94">
        <f t="shared" si="149"/>
        <v>0.22835216512644471</v>
      </c>
      <c r="O1365" s="94">
        <f t="shared" si="149"/>
        <v>0.22835216512644471</v>
      </c>
      <c r="P1365" s="94">
        <f t="shared" si="149"/>
        <v>0.22835216512644471</v>
      </c>
      <c r="Q1365" s="94">
        <f t="shared" si="149"/>
        <v>0.22835216512644471</v>
      </c>
      <c r="R1365" s="94">
        <f t="shared" si="149"/>
        <v>0.22835216512644471</v>
      </c>
      <c r="S1365" s="93">
        <f>(1+H1365)^((5-Dashboard!$F$9)*3/12)</f>
        <v>1.108310500323102</v>
      </c>
      <c r="T1365" s="93">
        <f t="shared" ref="T1365:X1415" si="152">(S1365)*(1+I1365)</f>
        <v>1.3613956027042553</v>
      </c>
      <c r="U1365" s="93">
        <f t="shared" si="152"/>
        <v>1.6722732361753929</v>
      </c>
      <c r="V1365" s="93">
        <f t="shared" si="152"/>
        <v>2.0541404503390503</v>
      </c>
      <c r="W1365" s="93">
        <f t="shared" si="152"/>
        <v>2.5232078696477824</v>
      </c>
      <c r="X1365" s="93">
        <f t="shared" si="152"/>
        <v>3.0993878497459373</v>
      </c>
      <c r="Y1365" s="93">
        <f t="shared" si="151"/>
        <v>3.8071397758020176</v>
      </c>
      <c r="Z1365" s="93">
        <f t="shared" si="151"/>
        <v>4.6765083865454153</v>
      </c>
      <c r="AA1365" s="93">
        <f t="shared" si="151"/>
        <v>5.7443992018450372</v>
      </c>
      <c r="AB1365" s="93">
        <f t="shared" si="151"/>
        <v>7.0561451969369715</v>
      </c>
      <c r="AC1365" s="95">
        <f t="shared" si="151"/>
        <v>8.6674312301040928</v>
      </c>
      <c r="AE1365" s="96"/>
    </row>
    <row r="1366" spans="3:31" ht="24.75" customHeight="1" x14ac:dyDescent="0.25">
      <c r="C1366" s="91">
        <f>ABS(E1366-Dashboard!$F$13)</f>
        <v>9.0846341314742389</v>
      </c>
      <c r="D1366" s="92">
        <f t="shared" si="150"/>
        <v>0.2284521651264447</v>
      </c>
      <c r="E1366" s="93" cm="1">
        <f t="array" ref="E1366">SUM('DRE + DCF'!$S$41/TIR!S1366,'DRE + DCF'!$U$41:$AD$41/TIR!T1366:AC1366,TIR!F1366)</f>
        <v>38.535365868525759</v>
      </c>
      <c r="F1366" s="100">
        <f>'DRE + DCF'!$AE$38*'DRE + DCF'!$AE$39*(1+G1366)/(R1366-G1366)/AC1366</f>
        <v>16.725250996348201</v>
      </c>
      <c r="G1366" s="92">
        <f>R1366*(1-'DRE + DCF'!$AE$39)</f>
        <v>0.13707129907586682</v>
      </c>
      <c r="H1366" s="94">
        <f t="shared" si="148"/>
        <v>0.2284521651264447</v>
      </c>
      <c r="I1366" s="94">
        <f t="shared" si="149"/>
        <v>0.2284521651264447</v>
      </c>
      <c r="J1366" s="94">
        <f t="shared" si="149"/>
        <v>0.2284521651264447</v>
      </c>
      <c r="K1366" s="94">
        <f t="shared" si="149"/>
        <v>0.2284521651264447</v>
      </c>
      <c r="L1366" s="94">
        <f t="shared" si="149"/>
        <v>0.2284521651264447</v>
      </c>
      <c r="M1366" s="94">
        <f t="shared" si="149"/>
        <v>0.2284521651264447</v>
      </c>
      <c r="N1366" s="94">
        <f t="shared" si="149"/>
        <v>0.2284521651264447</v>
      </c>
      <c r="O1366" s="94">
        <f t="shared" si="149"/>
        <v>0.2284521651264447</v>
      </c>
      <c r="P1366" s="94">
        <f t="shared" si="149"/>
        <v>0.2284521651264447</v>
      </c>
      <c r="Q1366" s="94">
        <f t="shared" si="149"/>
        <v>0.2284521651264447</v>
      </c>
      <c r="R1366" s="94">
        <f t="shared" si="149"/>
        <v>0.2284521651264447</v>
      </c>
      <c r="S1366" s="93">
        <f>(1+H1366)^((5-Dashboard!$F$9)*3/12)</f>
        <v>1.1083556131163159</v>
      </c>
      <c r="T1366" s="93">
        <f t="shared" si="152"/>
        <v>1.3615618526627864</v>
      </c>
      <c r="U1366" s="93">
        <f t="shared" si="152"/>
        <v>1.6726136058571732</v>
      </c>
      <c r="V1366" s="93">
        <f t="shared" si="152"/>
        <v>2.054725805535194</v>
      </c>
      <c r="W1366" s="93">
        <f t="shared" si="152"/>
        <v>2.5241323645508871</v>
      </c>
      <c r="X1366" s="93">
        <f t="shared" si="152"/>
        <v>3.1007758682982693</v>
      </c>
      <c r="Y1366" s="93">
        <f t="shared" si="151"/>
        <v>3.8091548289828401</v>
      </c>
      <c r="Z1366" s="93">
        <f t="shared" si="151"/>
        <v>4.6793644969658219</v>
      </c>
      <c r="AA1366" s="93">
        <f t="shared" si="151"/>
        <v>5.7483754477134807</v>
      </c>
      <c r="AB1366" s="93">
        <f t="shared" si="151"/>
        <v>7.0616042647033206</v>
      </c>
      <c r="AC1366" s="95">
        <f t="shared" si="151"/>
        <v>8.6748430482409287</v>
      </c>
      <c r="AE1366" s="96"/>
    </row>
    <row r="1367" spans="3:31" ht="24.75" customHeight="1" x14ac:dyDescent="0.25">
      <c r="C1367" s="91">
        <f>ABS(E1367-Dashboard!$F$13)</f>
        <v>9.1137319727343851</v>
      </c>
      <c r="D1367" s="92">
        <f t="shared" si="150"/>
        <v>0.22855216512644469</v>
      </c>
      <c r="E1367" s="93" cm="1">
        <f t="array" ref="E1367">SUM('DRE + DCF'!$S$41/TIR!S1367,'DRE + DCF'!$U$41:$AD$41/TIR!T1367:AC1367,TIR!F1367)</f>
        <v>38.506268027265612</v>
      </c>
      <c r="F1367" s="100">
        <f>'DRE + DCF'!$AE$38*'DRE + DCF'!$AE$39*(1+G1367)/(R1367-G1367)/AC1367</f>
        <v>16.704531784211245</v>
      </c>
      <c r="G1367" s="92">
        <f>R1367*(1-'DRE + DCF'!$AE$39)</f>
        <v>0.1371312990758668</v>
      </c>
      <c r="H1367" s="94">
        <f t="shared" si="148"/>
        <v>0.22855216512644469</v>
      </c>
      <c r="I1367" s="94">
        <f t="shared" si="149"/>
        <v>0.22855216512644469</v>
      </c>
      <c r="J1367" s="94">
        <f t="shared" si="149"/>
        <v>0.22855216512644469</v>
      </c>
      <c r="K1367" s="94">
        <f t="shared" si="149"/>
        <v>0.22855216512644469</v>
      </c>
      <c r="L1367" s="94">
        <f t="shared" si="149"/>
        <v>0.22855216512644469</v>
      </c>
      <c r="M1367" s="94">
        <f t="shared" si="149"/>
        <v>0.22855216512644469</v>
      </c>
      <c r="N1367" s="94">
        <f t="shared" si="149"/>
        <v>0.22855216512644469</v>
      </c>
      <c r="O1367" s="94">
        <f t="shared" si="149"/>
        <v>0.22855216512644469</v>
      </c>
      <c r="P1367" s="94">
        <f t="shared" si="149"/>
        <v>0.22855216512644469</v>
      </c>
      <c r="Q1367" s="94">
        <f t="shared" si="149"/>
        <v>0.22855216512644469</v>
      </c>
      <c r="R1367" s="94">
        <f t="shared" si="149"/>
        <v>0.22855216512644469</v>
      </c>
      <c r="S1367" s="93">
        <f>(1+H1367)^((5-Dashboard!$F$9)*3/12)</f>
        <v>1.1084007240734033</v>
      </c>
      <c r="T1367" s="93">
        <f t="shared" si="152"/>
        <v>1.3617281093880986</v>
      </c>
      <c r="U1367" s="93">
        <f t="shared" si="152"/>
        <v>1.6729540171022885</v>
      </c>
      <c r="V1367" s="93">
        <f t="shared" si="152"/>
        <v>2.0553112798679996</v>
      </c>
      <c r="W1367" s="93">
        <f t="shared" si="152"/>
        <v>2.5250571228906349</v>
      </c>
      <c r="X1367" s="93">
        <f t="shared" si="152"/>
        <v>3.1021643953952402</v>
      </c>
      <c r="Y1367" s="93">
        <f t="shared" si="151"/>
        <v>3.8111707845409906</v>
      </c>
      <c r="Z1367" s="93">
        <f t="shared" si="151"/>
        <v>4.6822221190144848</v>
      </c>
      <c r="AA1367" s="93">
        <f t="shared" si="151"/>
        <v>5.7523541219181746</v>
      </c>
      <c r="AB1367" s="93">
        <f t="shared" si="151"/>
        <v>7.0670671110566019</v>
      </c>
      <c r="AC1367" s="95">
        <f t="shared" si="151"/>
        <v>8.6822606003824756</v>
      </c>
      <c r="AE1367" s="96"/>
    </row>
    <row r="1368" spans="3:31" ht="24.75" customHeight="1" x14ac:dyDescent="0.25">
      <c r="C1368" s="91">
        <f>ABS(E1368-Dashboard!$F$13)</f>
        <v>9.1427946096412782</v>
      </c>
      <c r="D1368" s="92">
        <f t="shared" si="150"/>
        <v>0.22865216512644468</v>
      </c>
      <c r="E1368" s="93" cm="1">
        <f t="array" ref="E1368">SUM('DRE + DCF'!$S$41/TIR!S1368,'DRE + DCF'!$U$41:$AD$41/TIR!T1368:AC1368,TIR!F1368)</f>
        <v>38.477205390358719</v>
      </c>
      <c r="F1368" s="100">
        <f>'DRE + DCF'!$AE$38*'DRE + DCF'!$AE$39*(1+G1368)/(R1368-G1368)/AC1368</f>
        <v>16.683842547121056</v>
      </c>
      <c r="G1368" s="92">
        <f>R1368*(1-'DRE + DCF'!$AE$39)</f>
        <v>0.1371912990758668</v>
      </c>
      <c r="H1368" s="94">
        <f t="shared" si="148"/>
        <v>0.22865216512644468</v>
      </c>
      <c r="I1368" s="94">
        <f t="shared" si="149"/>
        <v>0.22865216512644468</v>
      </c>
      <c r="J1368" s="94">
        <f t="shared" si="149"/>
        <v>0.22865216512644468</v>
      </c>
      <c r="K1368" s="94">
        <f t="shared" si="149"/>
        <v>0.22865216512644468</v>
      </c>
      <c r="L1368" s="94">
        <f t="shared" si="149"/>
        <v>0.22865216512644468</v>
      </c>
      <c r="M1368" s="94">
        <f t="shared" si="149"/>
        <v>0.22865216512644468</v>
      </c>
      <c r="N1368" s="94">
        <f t="shared" si="149"/>
        <v>0.22865216512644468</v>
      </c>
      <c r="O1368" s="94">
        <f t="shared" si="149"/>
        <v>0.22865216512644468</v>
      </c>
      <c r="P1368" s="94">
        <f t="shared" si="149"/>
        <v>0.22865216512644468</v>
      </c>
      <c r="Q1368" s="94">
        <f t="shared" si="149"/>
        <v>0.22865216512644468</v>
      </c>
      <c r="R1368" s="94">
        <f t="shared" si="149"/>
        <v>0.22865216512644468</v>
      </c>
      <c r="S1368" s="93">
        <f>(1+H1368)^((5-Dashboard!$F$9)*3/12)</f>
        <v>1.1084458331945881</v>
      </c>
      <c r="T1368" s="93">
        <f t="shared" si="152"/>
        <v>1.3618943728799164</v>
      </c>
      <c r="U1368" s="93">
        <f t="shared" si="152"/>
        <v>1.6732944699124308</v>
      </c>
      <c r="V1368" s="93">
        <f t="shared" si="152"/>
        <v>2.0558968733520144</v>
      </c>
      <c r="W1368" s="93">
        <f t="shared" si="152"/>
        <v>2.5259821447206403</v>
      </c>
      <c r="X1368" s="93">
        <f t="shared" si="152"/>
        <v>3.103553431181755</v>
      </c>
      <c r="Y1368" s="93">
        <f t="shared" si="151"/>
        <v>3.8131876428070695</v>
      </c>
      <c r="Z1368" s="93">
        <f t="shared" si="151"/>
        <v>4.6850812533683097</v>
      </c>
      <c r="AA1368" s="93">
        <f t="shared" si="151"/>
        <v>5.7563352257442908</v>
      </c>
      <c r="AB1368" s="93">
        <f t="shared" si="151"/>
        <v>7.0725337383043438</v>
      </c>
      <c r="AC1368" s="95">
        <f t="shared" si="151"/>
        <v>8.6896838904974594</v>
      </c>
      <c r="AE1368" s="96"/>
    </row>
    <row r="1369" spans="3:31" ht="24.75" customHeight="1" x14ac:dyDescent="0.25">
      <c r="C1369" s="91">
        <f>ABS(E1369-Dashboard!$F$13)</f>
        <v>9.1718220970792643</v>
      </c>
      <c r="D1369" s="92">
        <f t="shared" si="150"/>
        <v>0.22875216512644467</v>
      </c>
      <c r="E1369" s="93" cm="1">
        <f t="array" ref="E1369">SUM('DRE + DCF'!$S$41/TIR!S1369,'DRE + DCF'!$U$41:$AD$41/TIR!T1369:AC1369,TIR!F1369)</f>
        <v>38.448177902920733</v>
      </c>
      <c r="F1369" s="100">
        <f>'DRE + DCF'!$AE$38*'DRE + DCF'!$AE$39*(1+G1369)/(R1369-G1369)/AC1369</f>
        <v>16.663183234300703</v>
      </c>
      <c r="G1369" s="92">
        <f>R1369*(1-'DRE + DCF'!$AE$39)</f>
        <v>0.13725129907586681</v>
      </c>
      <c r="H1369" s="94">
        <f t="shared" si="148"/>
        <v>0.22875216512644467</v>
      </c>
      <c r="I1369" s="94">
        <f t="shared" si="149"/>
        <v>0.22875216512644467</v>
      </c>
      <c r="J1369" s="94">
        <f t="shared" si="149"/>
        <v>0.22875216512644467</v>
      </c>
      <c r="K1369" s="94">
        <f t="shared" si="149"/>
        <v>0.22875216512644467</v>
      </c>
      <c r="L1369" s="94">
        <f t="shared" si="149"/>
        <v>0.22875216512644467</v>
      </c>
      <c r="M1369" s="94">
        <f t="shared" si="149"/>
        <v>0.22875216512644467</v>
      </c>
      <c r="N1369" s="94">
        <f t="shared" si="149"/>
        <v>0.22875216512644467</v>
      </c>
      <c r="O1369" s="94">
        <f t="shared" si="149"/>
        <v>0.22875216512644467</v>
      </c>
      <c r="P1369" s="94">
        <f t="shared" si="149"/>
        <v>0.22875216512644467</v>
      </c>
      <c r="Q1369" s="94">
        <f t="shared" si="149"/>
        <v>0.22875216512644467</v>
      </c>
      <c r="R1369" s="94">
        <f t="shared" si="149"/>
        <v>0.22875216512644467</v>
      </c>
      <c r="S1369" s="93">
        <f>(1+H1369)^((5-Dashboard!$F$9)*3/12)</f>
        <v>1.1084909404800947</v>
      </c>
      <c r="T1369" s="93">
        <f t="shared" si="152"/>
        <v>1.3620606431379652</v>
      </c>
      <c r="U1369" s="93">
        <f t="shared" si="152"/>
        <v>1.6736349642892923</v>
      </c>
      <c r="V1369" s="93">
        <f t="shared" si="152"/>
        <v>2.0564825860017875</v>
      </c>
      <c r="W1369" s="93">
        <f t="shared" si="152"/>
        <v>2.5269074300945262</v>
      </c>
      <c r="X1369" s="93">
        <f t="shared" si="152"/>
        <v>3.1049429758027491</v>
      </c>
      <c r="Y1369" s="93">
        <f t="shared" si="151"/>
        <v>3.815205404111774</v>
      </c>
      <c r="Z1369" s="93">
        <f t="shared" si="151"/>
        <v>4.6879419007044545</v>
      </c>
      <c r="AA1369" s="93">
        <f t="shared" si="151"/>
        <v>5.7603187604775785</v>
      </c>
      <c r="AB1369" s="93">
        <f t="shared" si="151"/>
        <v>7.0780041487553023</v>
      </c>
      <c r="AC1369" s="95">
        <f t="shared" si="151"/>
        <v>8.6971129225570358</v>
      </c>
      <c r="AE1369" s="96"/>
    </row>
    <row r="1370" spans="3:31" ht="24.75" customHeight="1" x14ac:dyDescent="0.25">
      <c r="C1370" s="91">
        <f>ABS(E1370-Dashboard!$F$13)</f>
        <v>9.2008144898280761</v>
      </c>
      <c r="D1370" s="92">
        <f t="shared" si="150"/>
        <v>0.22885216512644466</v>
      </c>
      <c r="E1370" s="93" cm="1">
        <f t="array" ref="E1370">SUM('DRE + DCF'!$S$41/TIR!S1370,'DRE + DCF'!$U$41:$AD$41/TIR!T1370:AC1370,TIR!F1370)</f>
        <v>38.419185510171921</v>
      </c>
      <c r="F1370" s="100">
        <f>'DRE + DCF'!$AE$38*'DRE + DCF'!$AE$39*(1+G1370)/(R1370-G1370)/AC1370</f>
        <v>16.642553795074072</v>
      </c>
      <c r="G1370" s="92">
        <f>R1370*(1-'DRE + DCF'!$AE$39)</f>
        <v>0.13731129907586678</v>
      </c>
      <c r="H1370" s="94">
        <f t="shared" si="148"/>
        <v>0.22885216512644466</v>
      </c>
      <c r="I1370" s="94">
        <f t="shared" si="149"/>
        <v>0.22885216512644466</v>
      </c>
      <c r="J1370" s="94">
        <f t="shared" si="149"/>
        <v>0.22885216512644466</v>
      </c>
      <c r="K1370" s="94">
        <f t="shared" si="149"/>
        <v>0.22885216512644466</v>
      </c>
      <c r="L1370" s="94">
        <f t="shared" si="149"/>
        <v>0.22885216512644466</v>
      </c>
      <c r="M1370" s="94">
        <f t="shared" si="149"/>
        <v>0.22885216512644466</v>
      </c>
      <c r="N1370" s="94">
        <f t="shared" si="149"/>
        <v>0.22885216512644466</v>
      </c>
      <c r="O1370" s="94">
        <f t="shared" si="149"/>
        <v>0.22885216512644466</v>
      </c>
      <c r="P1370" s="94">
        <f t="shared" si="149"/>
        <v>0.22885216512644466</v>
      </c>
      <c r="Q1370" s="94">
        <f t="shared" si="149"/>
        <v>0.22885216512644466</v>
      </c>
      <c r="R1370" s="94">
        <f t="shared" si="149"/>
        <v>0.22885216512644466</v>
      </c>
      <c r="S1370" s="93">
        <f>(1+H1370)^((5-Dashboard!$F$9)*3/12)</f>
        <v>1.1085360459301468</v>
      </c>
      <c r="T1370" s="93">
        <f t="shared" si="152"/>
        <v>1.3622269201619686</v>
      </c>
      <c r="U1370" s="93">
        <f t="shared" si="152"/>
        <v>1.6739755002345633</v>
      </c>
      <c r="V1370" s="93">
        <f t="shared" si="152"/>
        <v>2.0570684178318661</v>
      </c>
      <c r="W1370" s="93">
        <f t="shared" si="152"/>
        <v>2.5278329790659186</v>
      </c>
      <c r="X1370" s="93">
        <f t="shared" si="152"/>
        <v>3.1063330294031846</v>
      </c>
      <c r="Y1370" s="93">
        <f t="shared" si="151"/>
        <v>3.8172240687858912</v>
      </c>
      <c r="Z1370" s="93">
        <f t="shared" si="151"/>
        <v>4.6908040617003186</v>
      </c>
      <c r="AA1370" s="93">
        <f t="shared" si="151"/>
        <v>5.7643047274043564</v>
      </c>
      <c r="AB1370" s="93">
        <f t="shared" si="151"/>
        <v>7.0834783447194436</v>
      </c>
      <c r="AC1370" s="95">
        <f t="shared" si="151"/>
        <v>8.7045477005347713</v>
      </c>
      <c r="AE1370" s="96"/>
    </row>
    <row r="1371" spans="3:31" ht="24.75" customHeight="1" x14ac:dyDescent="0.25">
      <c r="C1371" s="91">
        <f>ABS(E1371-Dashboard!$F$13)</f>
        <v>9.2297718425631885</v>
      </c>
      <c r="D1371" s="92">
        <f t="shared" si="150"/>
        <v>0.22895216512644465</v>
      </c>
      <c r="E1371" s="93" cm="1">
        <f t="array" ref="E1371">SUM('DRE + DCF'!$S$41/TIR!S1371,'DRE + DCF'!$U$41:$AD$41/TIR!T1371:AC1371,TIR!F1371)</f>
        <v>38.390228157436809</v>
      </c>
      <c r="F1371" s="100">
        <f>'DRE + DCF'!$AE$38*'DRE + DCF'!$AE$39*(1+G1371)/(R1371-G1371)/AC1371</f>
        <v>16.621954178865586</v>
      </c>
      <c r="G1371" s="92">
        <f>R1371*(1-'DRE + DCF'!$AE$39)</f>
        <v>0.13737129907586679</v>
      </c>
      <c r="H1371" s="94">
        <f t="shared" si="148"/>
        <v>0.22895216512644465</v>
      </c>
      <c r="I1371" s="94">
        <f t="shared" si="149"/>
        <v>0.22895216512644465</v>
      </c>
      <c r="J1371" s="94">
        <f t="shared" si="149"/>
        <v>0.22895216512644465</v>
      </c>
      <c r="K1371" s="94">
        <f t="shared" si="149"/>
        <v>0.22895216512644465</v>
      </c>
      <c r="L1371" s="94">
        <f t="shared" si="149"/>
        <v>0.22895216512644465</v>
      </c>
      <c r="M1371" s="94">
        <f t="shared" si="149"/>
        <v>0.22895216512644465</v>
      </c>
      <c r="N1371" s="94">
        <f t="shared" si="149"/>
        <v>0.22895216512644465</v>
      </c>
      <c r="O1371" s="94">
        <f t="shared" si="149"/>
        <v>0.22895216512644465</v>
      </c>
      <c r="P1371" s="94">
        <f t="shared" si="149"/>
        <v>0.22895216512644465</v>
      </c>
      <c r="Q1371" s="94">
        <f t="shared" si="149"/>
        <v>0.22895216512644465</v>
      </c>
      <c r="R1371" s="94">
        <f t="shared" si="149"/>
        <v>0.22895216512644465</v>
      </c>
      <c r="S1371" s="93">
        <f>(1+H1371)^((5-Dashboard!$F$9)*3/12)</f>
        <v>1.1085811495449689</v>
      </c>
      <c r="T1371" s="93">
        <f t="shared" si="152"/>
        <v>1.3623932039516524</v>
      </c>
      <c r="U1371" s="93">
        <f t="shared" si="152"/>
        <v>1.6743160777499371</v>
      </c>
      <c r="V1371" s="93">
        <f t="shared" si="152"/>
        <v>2.0576543688568019</v>
      </c>
      <c r="W1371" s="93">
        <f t="shared" si="152"/>
        <v>2.5287587916884546</v>
      </c>
      <c r="X1371" s="93">
        <f t="shared" si="152"/>
        <v>3.1077235921280582</v>
      </c>
      <c r="Y1371" s="93">
        <f t="shared" si="151"/>
        <v>3.8192436371603087</v>
      </c>
      <c r="Z1371" s="93">
        <f t="shared" si="151"/>
        <v>4.6936677370335582</v>
      </c>
      <c r="AA1371" s="93">
        <f t="shared" si="151"/>
        <v>5.768293127811531</v>
      </c>
      <c r="AB1371" s="93">
        <f t="shared" si="151"/>
        <v>7.0889563285079724</v>
      </c>
      <c r="AC1371" s="95">
        <f t="shared" si="151"/>
        <v>8.7119882284066836</v>
      </c>
      <c r="AE1371" s="96"/>
    </row>
    <row r="1372" spans="3:31" ht="24.75" customHeight="1" x14ac:dyDescent="0.25">
      <c r="C1372" s="91">
        <f>ABS(E1372-Dashboard!$F$13)</f>
        <v>9.2586942098559391</v>
      </c>
      <c r="D1372" s="92">
        <f t="shared" si="150"/>
        <v>0.22905216512644463</v>
      </c>
      <c r="E1372" s="93" cm="1">
        <f t="array" ref="E1372">SUM('DRE + DCF'!$S$41/TIR!S1372,'DRE + DCF'!$U$41:$AD$41/TIR!T1372:AC1372,TIR!F1372)</f>
        <v>38.361305790144058</v>
      </c>
      <c r="F1372" s="100">
        <f>'DRE + DCF'!$AE$38*'DRE + DCF'!$AE$39*(1+G1372)/(R1372-G1372)/AC1372</f>
        <v>16.601384335200009</v>
      </c>
      <c r="G1372" s="92">
        <f>R1372*(1-'DRE + DCF'!$AE$39)</f>
        <v>0.13743129907586676</v>
      </c>
      <c r="H1372" s="94">
        <f t="shared" si="148"/>
        <v>0.22905216512644463</v>
      </c>
      <c r="I1372" s="94">
        <f t="shared" si="149"/>
        <v>0.22905216512644463</v>
      </c>
      <c r="J1372" s="94">
        <f t="shared" si="149"/>
        <v>0.22905216512644463</v>
      </c>
      <c r="K1372" s="94">
        <f t="shared" si="149"/>
        <v>0.22905216512644463</v>
      </c>
      <c r="L1372" s="94">
        <f t="shared" si="149"/>
        <v>0.22905216512644463</v>
      </c>
      <c r="M1372" s="94">
        <f t="shared" si="149"/>
        <v>0.22905216512644463</v>
      </c>
      <c r="N1372" s="94">
        <f t="shared" si="149"/>
        <v>0.22905216512644463</v>
      </c>
      <c r="O1372" s="94">
        <f t="shared" si="149"/>
        <v>0.22905216512644463</v>
      </c>
      <c r="P1372" s="94">
        <f t="shared" si="149"/>
        <v>0.22905216512644463</v>
      </c>
      <c r="Q1372" s="94">
        <f t="shared" si="149"/>
        <v>0.22905216512644463</v>
      </c>
      <c r="R1372" s="94">
        <f t="shared" si="149"/>
        <v>0.22905216512644463</v>
      </c>
      <c r="S1372" s="93">
        <f>(1+H1372)^((5-Dashboard!$F$9)*3/12)</f>
        <v>1.1086262513247847</v>
      </c>
      <c r="T1372" s="93">
        <f t="shared" si="152"/>
        <v>1.3625594945067405</v>
      </c>
      <c r="U1372" s="93">
        <f t="shared" si="152"/>
        <v>1.6746566968371033</v>
      </c>
      <c r="V1372" s="93">
        <f t="shared" si="152"/>
        <v>2.0582404390911417</v>
      </c>
      <c r="W1372" s="93">
        <f t="shared" si="152"/>
        <v>2.5296848680157717</v>
      </c>
      <c r="X1372" s="93">
        <f t="shared" si="152"/>
        <v>3.1091146641223886</v>
      </c>
      <c r="Y1372" s="93">
        <f t="shared" si="151"/>
        <v>3.821264109566</v>
      </c>
      <c r="Z1372" s="93">
        <f t="shared" si="151"/>
        <v>4.6965329273820675</v>
      </c>
      <c r="AA1372" s="93">
        <f t="shared" si="151"/>
        <v>5.7722839629865685</v>
      </c>
      <c r="AB1372" s="93">
        <f t="shared" si="151"/>
        <v>7.0944381024332959</v>
      </c>
      <c r="AC1372" s="95">
        <f t="shared" si="151"/>
        <v>8.7194345101511868</v>
      </c>
      <c r="AE1372" s="96"/>
    </row>
    <row r="1373" spans="3:31" ht="24.75" customHeight="1" x14ac:dyDescent="0.25">
      <c r="C1373" s="91">
        <f>ABS(E1373-Dashboard!$F$13)</f>
        <v>9.2875816461738552</v>
      </c>
      <c r="D1373" s="92">
        <f t="shared" si="150"/>
        <v>0.22915216512644462</v>
      </c>
      <c r="E1373" s="93" cm="1">
        <f t="array" ref="E1373">SUM('DRE + DCF'!$S$41/TIR!S1373,'DRE + DCF'!$U$41:$AD$41/TIR!T1373:AC1373,TIR!F1373)</f>
        <v>38.332418353826142</v>
      </c>
      <c r="F1373" s="100">
        <f>'DRE + DCF'!$AE$38*'DRE + DCF'!$AE$39*(1+G1373)/(R1373-G1373)/AC1373</f>
        <v>16.5808442137022</v>
      </c>
      <c r="G1373" s="92">
        <f>R1373*(1-'DRE + DCF'!$AE$39)</f>
        <v>0.13749129907586677</v>
      </c>
      <c r="H1373" s="94">
        <f t="shared" si="148"/>
        <v>0.22915216512644462</v>
      </c>
      <c r="I1373" s="94">
        <f t="shared" si="149"/>
        <v>0.22915216512644462</v>
      </c>
      <c r="J1373" s="94">
        <f t="shared" si="149"/>
        <v>0.22915216512644462</v>
      </c>
      <c r="K1373" s="94">
        <f t="shared" si="149"/>
        <v>0.22915216512644462</v>
      </c>
      <c r="L1373" s="94">
        <f t="shared" si="149"/>
        <v>0.22915216512644462</v>
      </c>
      <c r="M1373" s="94">
        <f t="shared" si="149"/>
        <v>0.22915216512644462</v>
      </c>
      <c r="N1373" s="94">
        <f t="shared" si="149"/>
        <v>0.22915216512644462</v>
      </c>
      <c r="O1373" s="94">
        <f t="shared" si="149"/>
        <v>0.22915216512644462</v>
      </c>
      <c r="P1373" s="94">
        <f t="shared" si="149"/>
        <v>0.22915216512644462</v>
      </c>
      <c r="Q1373" s="94">
        <f t="shared" si="149"/>
        <v>0.22915216512644462</v>
      </c>
      <c r="R1373" s="94">
        <f t="shared" si="149"/>
        <v>0.22915216512644462</v>
      </c>
      <c r="S1373" s="93">
        <f>(1+H1373)^((5-Dashboard!$F$9)*3/12)</f>
        <v>1.1086713512698181</v>
      </c>
      <c r="T1373" s="93">
        <f t="shared" si="152"/>
        <v>1.3627257918269577</v>
      </c>
      <c r="U1373" s="93">
        <f t="shared" si="152"/>
        <v>1.6749973574977537</v>
      </c>
      <c r="V1373" s="93">
        <f t="shared" si="152"/>
        <v>2.0588266285494372</v>
      </c>
      <c r="W1373" s="93">
        <f t="shared" si="152"/>
        <v>2.5306112081015191</v>
      </c>
      <c r="X1373" s="93">
        <f t="shared" si="152"/>
        <v>3.1105062455312296</v>
      </c>
      <c r="Y1373" s="93">
        <f t="shared" si="151"/>
        <v>3.8232854863340391</v>
      </c>
      <c r="Z1373" s="93">
        <f t="shared" si="151"/>
        <v>4.6993996334239956</v>
      </c>
      <c r="AA1373" s="93">
        <f t="shared" si="151"/>
        <v>5.7762772342175239</v>
      </c>
      <c r="AB1373" s="93">
        <f t="shared" si="151"/>
        <v>7.0999236688090601</v>
      </c>
      <c r="AC1373" s="95">
        <f t="shared" si="151"/>
        <v>8.7268865497491461</v>
      </c>
      <c r="AE1373" s="96"/>
    </row>
    <row r="1374" spans="3:31" ht="24.75" customHeight="1" x14ac:dyDescent="0.25">
      <c r="C1374" s="91">
        <f>ABS(E1374-Dashboard!$F$13)</f>
        <v>9.31643420588086</v>
      </c>
      <c r="D1374" s="92">
        <f t="shared" si="150"/>
        <v>0.22925216512644461</v>
      </c>
      <c r="E1374" s="93" cm="1">
        <f t="array" ref="E1374">SUM('DRE + DCF'!$S$41/TIR!S1374,'DRE + DCF'!$U$41:$AD$41/TIR!T1374:AC1374,TIR!F1374)</f>
        <v>38.303565794119137</v>
      </c>
      <c r="F1374" s="100">
        <f>'DRE + DCF'!$AE$38*'DRE + DCF'!$AE$39*(1+G1374)/(R1374-G1374)/AC1374</f>
        <v>16.560333764096871</v>
      </c>
      <c r="G1374" s="92">
        <f>R1374*(1-'DRE + DCF'!$AE$39)</f>
        <v>0.13755129907586677</v>
      </c>
      <c r="H1374" s="94">
        <f t="shared" si="148"/>
        <v>0.22925216512644461</v>
      </c>
      <c r="I1374" s="94">
        <f t="shared" si="149"/>
        <v>0.22925216512644461</v>
      </c>
      <c r="J1374" s="94">
        <f t="shared" si="149"/>
        <v>0.22925216512644461</v>
      </c>
      <c r="K1374" s="94">
        <f t="shared" si="149"/>
        <v>0.22925216512644461</v>
      </c>
      <c r="L1374" s="94">
        <f t="shared" si="149"/>
        <v>0.22925216512644461</v>
      </c>
      <c r="M1374" s="94">
        <f t="shared" si="149"/>
        <v>0.22925216512644461</v>
      </c>
      <c r="N1374" s="94">
        <f t="shared" si="149"/>
        <v>0.22925216512644461</v>
      </c>
      <c r="O1374" s="94">
        <f t="shared" si="149"/>
        <v>0.22925216512644461</v>
      </c>
      <c r="P1374" s="94">
        <f t="shared" si="149"/>
        <v>0.22925216512644461</v>
      </c>
      <c r="Q1374" s="94">
        <f t="shared" si="149"/>
        <v>0.22925216512644461</v>
      </c>
      <c r="R1374" s="94">
        <f t="shared" si="149"/>
        <v>0.22925216512644461</v>
      </c>
      <c r="S1374" s="93">
        <f>(1+H1374)^((5-Dashboard!$F$9)*3/12)</f>
        <v>1.1087164493802932</v>
      </c>
      <c r="T1374" s="93">
        <f t="shared" si="152"/>
        <v>1.3628920959120294</v>
      </c>
      <c r="U1374" s="93">
        <f t="shared" si="152"/>
        <v>1.6753380597335801</v>
      </c>
      <c r="V1374" s="93">
        <f t="shared" si="152"/>
        <v>2.0594129372462397</v>
      </c>
      <c r="W1374" s="93">
        <f t="shared" si="152"/>
        <v>2.531537811999351</v>
      </c>
      <c r="X1374" s="93">
        <f t="shared" si="152"/>
        <v>3.1118983364996642</v>
      </c>
      <c r="Y1374" s="93">
        <f t="shared" si="151"/>
        <v>3.8253077677955933</v>
      </c>
      <c r="Z1374" s="93">
        <f t="shared" si="151"/>
        <v>4.7022678558377393</v>
      </c>
      <c r="AA1374" s="93">
        <f t="shared" si="151"/>
        <v>5.7802729427930251</v>
      </c>
      <c r="AB1374" s="93">
        <f t="shared" si="151"/>
        <v>7.1054130299501308</v>
      </c>
      <c r="AC1374" s="95">
        <f t="shared" si="151"/>
        <v>8.7343443511838483</v>
      </c>
      <c r="AE1374" s="96"/>
    </row>
    <row r="1375" spans="3:31" ht="24.75" customHeight="1" x14ac:dyDescent="0.25">
      <c r="C1375" s="91">
        <f>ABS(E1375-Dashboard!$F$13)</f>
        <v>9.3452519432374928</v>
      </c>
      <c r="D1375" s="92">
        <f t="shared" si="150"/>
        <v>0.2293521651264446</v>
      </c>
      <c r="E1375" s="93" cm="1">
        <f t="array" ref="E1375">SUM('DRE + DCF'!$S$41/TIR!S1375,'DRE + DCF'!$U$41:$AD$41/TIR!T1375:AC1375,TIR!F1375)</f>
        <v>38.274748056762505</v>
      </c>
      <c r="F1375" s="100">
        <f>'DRE + DCF'!$AE$38*'DRE + DCF'!$AE$39*(1+G1375)/(R1375-G1375)/AC1375</f>
        <v>16.539852936208348</v>
      </c>
      <c r="G1375" s="92">
        <f>R1375*(1-'DRE + DCF'!$AE$39)</f>
        <v>0.13761129907586675</v>
      </c>
      <c r="H1375" s="94">
        <f t="shared" si="148"/>
        <v>0.2293521651264446</v>
      </c>
      <c r="I1375" s="94">
        <f t="shared" si="149"/>
        <v>0.2293521651264446</v>
      </c>
      <c r="J1375" s="94">
        <f t="shared" si="149"/>
        <v>0.2293521651264446</v>
      </c>
      <c r="K1375" s="94">
        <f t="shared" si="149"/>
        <v>0.2293521651264446</v>
      </c>
      <c r="L1375" s="94">
        <f t="shared" si="149"/>
        <v>0.2293521651264446</v>
      </c>
      <c r="M1375" s="94">
        <f t="shared" si="149"/>
        <v>0.2293521651264446</v>
      </c>
      <c r="N1375" s="94">
        <f t="shared" si="149"/>
        <v>0.2293521651264446</v>
      </c>
      <c r="O1375" s="94">
        <f t="shared" si="149"/>
        <v>0.2293521651264446</v>
      </c>
      <c r="P1375" s="94">
        <f t="shared" si="149"/>
        <v>0.2293521651264446</v>
      </c>
      <c r="Q1375" s="94">
        <f t="shared" si="149"/>
        <v>0.2293521651264446</v>
      </c>
      <c r="R1375" s="94">
        <f t="shared" si="149"/>
        <v>0.2293521651264446</v>
      </c>
      <c r="S1375" s="93">
        <f>(1+H1375)^((5-Dashboard!$F$9)*3/12)</f>
        <v>1.1087615456564339</v>
      </c>
      <c r="T1375" s="93">
        <f t="shared" si="152"/>
        <v>1.3630584067616802</v>
      </c>
      <c r="U1375" s="93">
        <f t="shared" si="152"/>
        <v>1.6756788035462735</v>
      </c>
      <c r="V1375" s="93">
        <f t="shared" si="152"/>
        <v>2.0599993651961013</v>
      </c>
      <c r="W1375" s="93">
        <f t="shared" si="152"/>
        <v>2.5324646797629282</v>
      </c>
      <c r="X1375" s="93">
        <f t="shared" si="152"/>
        <v>3.1132909371728039</v>
      </c>
      <c r="Y1375" s="93">
        <f t="shared" si="151"/>
        <v>3.827330954281924</v>
      </c>
      <c r="Z1375" s="93">
        <f t="shared" si="151"/>
        <v>4.7051375953019443</v>
      </c>
      <c r="AA1375" s="93">
        <f t="shared" si="151"/>
        <v>5.784271090002278</v>
      </c>
      <c r="AB1375" s="93">
        <f t="shared" si="151"/>
        <v>7.1109061881726001</v>
      </c>
      <c r="AC1375" s="95">
        <f t="shared" si="151"/>
        <v>8.7418079184410189</v>
      </c>
      <c r="AE1375" s="96"/>
    </row>
    <row r="1376" spans="3:31" ht="24.75" customHeight="1" x14ac:dyDescent="0.25">
      <c r="C1376" s="91">
        <f>ABS(E1376-Dashboard!$F$13)</f>
        <v>9.3740349124011502</v>
      </c>
      <c r="D1376" s="92">
        <f t="shared" si="150"/>
        <v>0.22945216512644459</v>
      </c>
      <c r="E1376" s="93" cm="1">
        <f t="array" ref="E1376">SUM('DRE + DCF'!$S$41/TIR!S1376,'DRE + DCF'!$U$41:$AD$41/TIR!T1376:AC1376,TIR!F1376)</f>
        <v>38.245965087598847</v>
      </c>
      <c r="F1376" s="100">
        <f>'DRE + DCF'!$AE$38*'DRE + DCF'!$AE$39*(1+G1376)/(R1376-G1376)/AC1376</f>
        <v>16.519401679960406</v>
      </c>
      <c r="G1376" s="92">
        <f>R1376*(1-'DRE + DCF'!$AE$39)</f>
        <v>0.13767129907586675</v>
      </c>
      <c r="H1376" s="94">
        <f t="shared" si="148"/>
        <v>0.22945216512644459</v>
      </c>
      <c r="I1376" s="94">
        <f t="shared" si="149"/>
        <v>0.22945216512644459</v>
      </c>
      <c r="J1376" s="94">
        <f t="shared" si="149"/>
        <v>0.22945216512644459</v>
      </c>
      <c r="K1376" s="94">
        <f t="shared" si="149"/>
        <v>0.22945216512644459</v>
      </c>
      <c r="L1376" s="94">
        <f t="shared" si="149"/>
        <v>0.22945216512644459</v>
      </c>
      <c r="M1376" s="94">
        <f t="shared" si="149"/>
        <v>0.22945216512644459</v>
      </c>
      <c r="N1376" s="94">
        <f t="shared" si="149"/>
        <v>0.22945216512644459</v>
      </c>
      <c r="O1376" s="94">
        <f t="shared" si="149"/>
        <v>0.22945216512644459</v>
      </c>
      <c r="P1376" s="94">
        <f t="shared" si="149"/>
        <v>0.22945216512644459</v>
      </c>
      <c r="Q1376" s="94">
        <f t="shared" ref="I1376:R1402" si="153">$D1376</f>
        <v>0.22945216512644459</v>
      </c>
      <c r="R1376" s="94">
        <f t="shared" si="153"/>
        <v>0.22945216512644459</v>
      </c>
      <c r="S1376" s="93">
        <f>(1+H1376)^((5-Dashboard!$F$9)*3/12)</f>
        <v>1.108806640098464</v>
      </c>
      <c r="T1376" s="93">
        <f t="shared" si="152"/>
        <v>1.3632247243756348</v>
      </c>
      <c r="U1376" s="93">
        <f t="shared" si="152"/>
        <v>1.6760195889375247</v>
      </c>
      <c r="V1376" s="93">
        <f t="shared" si="152"/>
        <v>2.0605859124135733</v>
      </c>
      <c r="W1376" s="93">
        <f t="shared" si="152"/>
        <v>2.533391811445918</v>
      </c>
      <c r="X1376" s="93">
        <f t="shared" si="152"/>
        <v>3.1146840476957891</v>
      </c>
      <c r="Y1376" s="93">
        <f t="shared" si="151"/>
        <v>3.8293550461243857</v>
      </c>
      <c r="Z1376" s="93">
        <f t="shared" si="151"/>
        <v>4.7080088524955022</v>
      </c>
      <c r="AA1376" s="93">
        <f t="shared" si="151"/>
        <v>5.7882716771350626</v>
      </c>
      <c r="AB1376" s="93">
        <f t="shared" si="151"/>
        <v>7.1164031457937789</v>
      </c>
      <c r="AC1376" s="95">
        <f t="shared" si="151"/>
        <v>8.7492772555088028</v>
      </c>
      <c r="AE1376" s="96"/>
    </row>
    <row r="1377" spans="3:31" ht="24.75" customHeight="1" x14ac:dyDescent="0.25">
      <c r="C1377" s="91">
        <f>ABS(E1377-Dashboard!$F$13)</f>
        <v>9.402783167426314</v>
      </c>
      <c r="D1377" s="92">
        <f t="shared" si="150"/>
        <v>0.22955216512644458</v>
      </c>
      <c r="E1377" s="93" cm="1">
        <f t="array" ref="E1377">SUM('DRE + DCF'!$S$41/TIR!S1377,'DRE + DCF'!$U$41:$AD$41/TIR!T1377:AC1377,TIR!F1377)</f>
        <v>38.217216832573683</v>
      </c>
      <c r="F1377" s="100">
        <f>'DRE + DCF'!$AE$38*'DRE + DCF'!$AE$39*(1+G1377)/(R1377-G1377)/AC1377</f>
        <v>16.498979945375943</v>
      </c>
      <c r="G1377" s="92">
        <f>R1377*(1-'DRE + DCF'!$AE$39)</f>
        <v>0.13773129907586673</v>
      </c>
      <c r="H1377" s="94">
        <f t="shared" si="148"/>
        <v>0.22955216512644458</v>
      </c>
      <c r="I1377" s="94">
        <f t="shared" si="153"/>
        <v>0.22955216512644458</v>
      </c>
      <c r="J1377" s="94">
        <f t="shared" si="153"/>
        <v>0.22955216512644458</v>
      </c>
      <c r="K1377" s="94">
        <f t="shared" si="153"/>
        <v>0.22955216512644458</v>
      </c>
      <c r="L1377" s="94">
        <f t="shared" si="153"/>
        <v>0.22955216512644458</v>
      </c>
      <c r="M1377" s="94">
        <f t="shared" si="153"/>
        <v>0.22955216512644458</v>
      </c>
      <c r="N1377" s="94">
        <f t="shared" si="153"/>
        <v>0.22955216512644458</v>
      </c>
      <c r="O1377" s="94">
        <f t="shared" si="153"/>
        <v>0.22955216512644458</v>
      </c>
      <c r="P1377" s="94">
        <f t="shared" si="153"/>
        <v>0.22955216512644458</v>
      </c>
      <c r="Q1377" s="94">
        <f t="shared" si="153"/>
        <v>0.22955216512644458</v>
      </c>
      <c r="R1377" s="94">
        <f t="shared" si="153"/>
        <v>0.22955216512644458</v>
      </c>
      <c r="S1377" s="93">
        <f>(1+H1377)^((5-Dashboard!$F$9)*3/12)</f>
        <v>1.108851732706607</v>
      </c>
      <c r="T1377" s="93">
        <f t="shared" si="152"/>
        <v>1.3633910487536181</v>
      </c>
      <c r="U1377" s="93">
        <f t="shared" si="152"/>
        <v>1.6763604159090248</v>
      </c>
      <c r="V1377" s="93">
        <f t="shared" si="152"/>
        <v>2.0611725789132085</v>
      </c>
      <c r="W1377" s="93">
        <f t="shared" si="152"/>
        <v>2.5343192071019929</v>
      </c>
      <c r="X1377" s="93">
        <f t="shared" si="152"/>
        <v>3.1160776682137894</v>
      </c>
      <c r="Y1377" s="93">
        <f t="shared" si="151"/>
        <v>3.8313800436544274</v>
      </c>
      <c r="Z1377" s="93">
        <f t="shared" si="151"/>
        <v>4.7108816280975523</v>
      </c>
      <c r="AA1377" s="93">
        <f t="shared" si="151"/>
        <v>5.7922747054817352</v>
      </c>
      <c r="AB1377" s="93">
        <f t="shared" si="151"/>
        <v>7.1219039051322062</v>
      </c>
      <c r="AC1377" s="95">
        <f t="shared" si="151"/>
        <v>8.7567523663777838</v>
      </c>
      <c r="AE1377" s="96"/>
    </row>
    <row r="1378" spans="3:31" ht="24.75" customHeight="1" x14ac:dyDescent="0.25">
      <c r="C1378" s="91">
        <f>ABS(E1378-Dashboard!$F$13)</f>
        <v>9.4314967622648496</v>
      </c>
      <c r="D1378" s="92">
        <f t="shared" si="150"/>
        <v>0.22965216512644457</v>
      </c>
      <c r="E1378" s="93" cm="1">
        <f t="array" ref="E1378">SUM('DRE + DCF'!$S$41/TIR!S1378,'DRE + DCF'!$U$41:$AD$41/TIR!T1378:AC1378,TIR!F1378)</f>
        <v>38.188503237735148</v>
      </c>
      <c r="F1378" s="100">
        <f>'DRE + DCF'!$AE$38*'DRE + DCF'!$AE$39*(1+G1378)/(R1378-G1378)/AC1378</f>
        <v>16.478587682576805</v>
      </c>
      <c r="G1378" s="92">
        <f>R1378*(1-'DRE + DCF'!$AE$39)</f>
        <v>0.13779129907586674</v>
      </c>
      <c r="H1378" s="94">
        <f t="shared" si="148"/>
        <v>0.22965216512644457</v>
      </c>
      <c r="I1378" s="94">
        <f t="shared" si="153"/>
        <v>0.22965216512644457</v>
      </c>
      <c r="J1378" s="94">
        <f t="shared" si="153"/>
        <v>0.22965216512644457</v>
      </c>
      <c r="K1378" s="94">
        <f t="shared" si="153"/>
        <v>0.22965216512644457</v>
      </c>
      <c r="L1378" s="94">
        <f t="shared" si="153"/>
        <v>0.22965216512644457</v>
      </c>
      <c r="M1378" s="94">
        <f t="shared" si="153"/>
        <v>0.22965216512644457</v>
      </c>
      <c r="N1378" s="94">
        <f t="shared" si="153"/>
        <v>0.22965216512644457</v>
      </c>
      <c r="O1378" s="94">
        <f t="shared" si="153"/>
        <v>0.22965216512644457</v>
      </c>
      <c r="P1378" s="94">
        <f t="shared" si="153"/>
        <v>0.22965216512644457</v>
      </c>
      <c r="Q1378" s="94">
        <f t="shared" si="153"/>
        <v>0.22965216512644457</v>
      </c>
      <c r="R1378" s="94">
        <f t="shared" si="153"/>
        <v>0.22965216512644457</v>
      </c>
      <c r="S1378" s="93">
        <f>(1+H1378)^((5-Dashboard!$F$9)*3/12)</f>
        <v>1.1088968234810868</v>
      </c>
      <c r="T1378" s="93">
        <f t="shared" si="152"/>
        <v>1.3635573798953551</v>
      </c>
      <c r="U1378" s="93">
        <f t="shared" si="152"/>
        <v>1.6767012844624651</v>
      </c>
      <c r="V1378" s="93">
        <f t="shared" si="152"/>
        <v>2.0617593647095607</v>
      </c>
      <c r="W1378" s="93">
        <f t="shared" si="152"/>
        <v>2.535246866784834</v>
      </c>
      <c r="X1378" s="93">
        <f t="shared" si="152"/>
        <v>3.1174717988720055</v>
      </c>
      <c r="Y1378" s="93">
        <f t="shared" si="151"/>
        <v>3.8334059472035933</v>
      </c>
      <c r="Z1378" s="93">
        <f t="shared" si="151"/>
        <v>4.7137559227874872</v>
      </c>
      <c r="AA1378" s="93">
        <f t="shared" si="151"/>
        <v>5.7962801763332346</v>
      </c>
      <c r="AB1378" s="93">
        <f t="shared" si="151"/>
        <v>7.1274084685076513</v>
      </c>
      <c r="AC1378" s="95">
        <f t="shared" si="151"/>
        <v>8.76423325504099</v>
      </c>
      <c r="AE1378" s="96"/>
    </row>
    <row r="1379" spans="3:31" ht="24.75" customHeight="1" x14ac:dyDescent="0.25">
      <c r="C1379" s="91">
        <f>ABS(E1379-Dashboard!$F$13)</f>
        <v>9.4601757507661333</v>
      </c>
      <c r="D1379" s="92">
        <f t="shared" si="150"/>
        <v>0.22975216512644456</v>
      </c>
      <c r="E1379" s="93" cm="1">
        <f t="array" ref="E1379">SUM('DRE + DCF'!$S$41/TIR!S1379,'DRE + DCF'!$U$41:$AD$41/TIR!T1379:AC1379,TIR!F1379)</f>
        <v>38.159824249233864</v>
      </c>
      <c r="F1379" s="100">
        <f>'DRE + DCF'!$AE$38*'DRE + DCF'!$AE$39*(1+G1379)/(R1379-G1379)/AC1379</f>
        <v>16.458224841783569</v>
      </c>
      <c r="G1379" s="92">
        <f>R1379*(1-'DRE + DCF'!$AE$39)</f>
        <v>0.13785129907586674</v>
      </c>
      <c r="H1379" s="94">
        <f t="shared" si="148"/>
        <v>0.22975216512644456</v>
      </c>
      <c r="I1379" s="94">
        <f t="shared" si="153"/>
        <v>0.22975216512644456</v>
      </c>
      <c r="J1379" s="94">
        <f t="shared" si="153"/>
        <v>0.22975216512644456</v>
      </c>
      <c r="K1379" s="94">
        <f t="shared" si="153"/>
        <v>0.22975216512644456</v>
      </c>
      <c r="L1379" s="94">
        <f t="shared" si="153"/>
        <v>0.22975216512644456</v>
      </c>
      <c r="M1379" s="94">
        <f t="shared" si="153"/>
        <v>0.22975216512644456</v>
      </c>
      <c r="N1379" s="94">
        <f t="shared" si="153"/>
        <v>0.22975216512644456</v>
      </c>
      <c r="O1379" s="94">
        <f t="shared" si="153"/>
        <v>0.22975216512644456</v>
      </c>
      <c r="P1379" s="94">
        <f t="shared" si="153"/>
        <v>0.22975216512644456</v>
      </c>
      <c r="Q1379" s="94">
        <f t="shared" si="153"/>
        <v>0.22975216512644456</v>
      </c>
      <c r="R1379" s="94">
        <f t="shared" si="153"/>
        <v>0.22975216512644456</v>
      </c>
      <c r="S1379" s="93">
        <f>(1+H1379)^((5-Dashboard!$F$9)*3/12)</f>
        <v>1.1089419124221271</v>
      </c>
      <c r="T1379" s="93">
        <f t="shared" si="152"/>
        <v>1.3637237178005708</v>
      </c>
      <c r="U1379" s="93">
        <f t="shared" si="152"/>
        <v>1.6770421945995362</v>
      </c>
      <c r="V1379" s="93">
        <f t="shared" si="152"/>
        <v>2.0623462698171835</v>
      </c>
      <c r="W1379" s="93">
        <f t="shared" si="152"/>
        <v>2.5361747905481278</v>
      </c>
      <c r="X1379" s="93">
        <f t="shared" si="152"/>
        <v>3.1188664398156671</v>
      </c>
      <c r="Y1379" s="93">
        <f t="shared" si="151"/>
        <v>3.8354327571035225</v>
      </c>
      <c r="Z1379" s="93">
        <f t="shared" si="151"/>
        <v>4.7166317372449456</v>
      </c>
      <c r="AA1379" s="93">
        <f t="shared" si="151"/>
        <v>5.8002880909810752</v>
      </c>
      <c r="AB1379" s="93">
        <f t="shared" si="151"/>
        <v>7.1329168382411083</v>
      </c>
      <c r="AC1379" s="95">
        <f t="shared" si="151"/>
        <v>8.7717199254938762</v>
      </c>
      <c r="AE1379" s="96"/>
    </row>
    <row r="1380" spans="3:31" ht="24.75" customHeight="1" x14ac:dyDescent="0.25">
      <c r="C1380" s="91">
        <f>ABS(E1380-Dashboard!$F$13)</f>
        <v>9.4888201866773656</v>
      </c>
      <c r="D1380" s="92">
        <f t="shared" si="150"/>
        <v>0.22985216512644455</v>
      </c>
      <c r="E1380" s="93" cm="1">
        <f t="array" ref="E1380">SUM('DRE + DCF'!$S$41/TIR!S1380,'DRE + DCF'!$U$41:$AD$41/TIR!T1380:AC1380,TIR!F1380)</f>
        <v>38.131179813322632</v>
      </c>
      <c r="F1380" s="100">
        <f>'DRE + DCF'!$AE$38*'DRE + DCF'!$AE$39*(1+G1380)/(R1380-G1380)/AC1380</f>
        <v>16.437891373315271</v>
      </c>
      <c r="G1380" s="92">
        <f>R1380*(1-'DRE + DCF'!$AE$39)</f>
        <v>0.13791129907586672</v>
      </c>
      <c r="H1380" s="94">
        <f t="shared" si="148"/>
        <v>0.22985216512644455</v>
      </c>
      <c r="I1380" s="94">
        <f t="shared" si="153"/>
        <v>0.22985216512644455</v>
      </c>
      <c r="J1380" s="94">
        <f t="shared" si="153"/>
        <v>0.22985216512644455</v>
      </c>
      <c r="K1380" s="94">
        <f t="shared" si="153"/>
        <v>0.22985216512644455</v>
      </c>
      <c r="L1380" s="94">
        <f t="shared" si="153"/>
        <v>0.22985216512644455</v>
      </c>
      <c r="M1380" s="94">
        <f t="shared" si="153"/>
        <v>0.22985216512644455</v>
      </c>
      <c r="N1380" s="94">
        <f t="shared" si="153"/>
        <v>0.22985216512644455</v>
      </c>
      <c r="O1380" s="94">
        <f t="shared" si="153"/>
        <v>0.22985216512644455</v>
      </c>
      <c r="P1380" s="94">
        <f t="shared" si="153"/>
        <v>0.22985216512644455</v>
      </c>
      <c r="Q1380" s="94">
        <f t="shared" si="153"/>
        <v>0.22985216512644455</v>
      </c>
      <c r="R1380" s="94">
        <f t="shared" si="153"/>
        <v>0.22985216512644455</v>
      </c>
      <c r="S1380" s="93">
        <f>(1+H1380)^((5-Dashboard!$F$9)*3/12)</f>
        <v>1.1089869995299515</v>
      </c>
      <c r="T1380" s="93">
        <f t="shared" si="152"/>
        <v>1.36389006246899</v>
      </c>
      <c r="U1380" s="93">
        <f t="shared" si="152"/>
        <v>1.6773831463219291</v>
      </c>
      <c r="V1380" s="93">
        <f t="shared" si="152"/>
        <v>2.062933294250632</v>
      </c>
      <c r="W1380" s="93">
        <f t="shared" si="152"/>
        <v>2.5371029784455681</v>
      </c>
      <c r="X1380" s="93">
        <f t="shared" si="152"/>
        <v>3.1202615911900327</v>
      </c>
      <c r="Y1380" s="93">
        <f t="shared" si="151"/>
        <v>3.8374604736859466</v>
      </c>
      <c r="Z1380" s="93">
        <f t="shared" si="151"/>
        <v>4.7195090721498127</v>
      </c>
      <c r="AA1380" s="93">
        <f t="shared" si="151"/>
        <v>5.8042984507173445</v>
      </c>
      <c r="AB1380" s="93">
        <f t="shared" si="151"/>
        <v>7.1384290166547935</v>
      </c>
      <c r="AC1380" s="95">
        <f t="shared" si="151"/>
        <v>8.7792123817343342</v>
      </c>
      <c r="AE1380" s="96"/>
    </row>
    <row r="1381" spans="3:31" ht="24.75" customHeight="1" x14ac:dyDescent="0.25">
      <c r="C1381" s="91">
        <f>ABS(E1381-Dashboard!$F$13)</f>
        <v>9.5174301236437131</v>
      </c>
      <c r="D1381" s="92">
        <f t="shared" si="150"/>
        <v>0.22995216512644454</v>
      </c>
      <c r="E1381" s="93" cm="1">
        <f t="array" ref="E1381">SUM('DRE + DCF'!$S$41/TIR!S1381,'DRE + DCF'!$U$41:$AD$41/TIR!T1381:AC1381,TIR!F1381)</f>
        <v>38.102569876356284</v>
      </c>
      <c r="F1381" s="100">
        <f>'DRE + DCF'!$AE$38*'DRE + DCF'!$AE$39*(1+G1381)/(R1381-G1381)/AC1381</f>
        <v>16.417587227589237</v>
      </c>
      <c r="G1381" s="92">
        <f>R1381*(1-'DRE + DCF'!$AE$39)</f>
        <v>0.13797129907586672</v>
      </c>
      <c r="H1381" s="94">
        <f t="shared" si="148"/>
        <v>0.22995216512644454</v>
      </c>
      <c r="I1381" s="94">
        <f t="shared" si="153"/>
        <v>0.22995216512644454</v>
      </c>
      <c r="J1381" s="94">
        <f t="shared" si="153"/>
        <v>0.22995216512644454</v>
      </c>
      <c r="K1381" s="94">
        <f t="shared" si="153"/>
        <v>0.22995216512644454</v>
      </c>
      <c r="L1381" s="94">
        <f t="shared" si="153"/>
        <v>0.22995216512644454</v>
      </c>
      <c r="M1381" s="94">
        <f t="shared" si="153"/>
        <v>0.22995216512644454</v>
      </c>
      <c r="N1381" s="94">
        <f t="shared" si="153"/>
        <v>0.22995216512644454</v>
      </c>
      <c r="O1381" s="94">
        <f t="shared" si="153"/>
        <v>0.22995216512644454</v>
      </c>
      <c r="P1381" s="94">
        <f t="shared" si="153"/>
        <v>0.22995216512644454</v>
      </c>
      <c r="Q1381" s="94">
        <f t="shared" si="153"/>
        <v>0.22995216512644454</v>
      </c>
      <c r="R1381" s="94">
        <f t="shared" si="153"/>
        <v>0.22995216512644454</v>
      </c>
      <c r="S1381" s="93">
        <f>(1+H1381)^((5-Dashboard!$F$9)*3/12)</f>
        <v>1.1090320848047834</v>
      </c>
      <c r="T1381" s="93">
        <f t="shared" si="152"/>
        <v>1.3640564139003379</v>
      </c>
      <c r="U1381" s="93">
        <f t="shared" si="152"/>
        <v>1.677724139631334</v>
      </c>
      <c r="V1381" s="93">
        <f t="shared" si="152"/>
        <v>2.0635204380244607</v>
      </c>
      <c r="W1381" s="93">
        <f t="shared" si="152"/>
        <v>2.5380314305308547</v>
      </c>
      <c r="X1381" s="93">
        <f t="shared" si="152"/>
        <v>3.1216572531403917</v>
      </c>
      <c r="Y1381" s="93">
        <f t="shared" si="151"/>
        <v>3.8394890972826938</v>
      </c>
      <c r="Z1381" s="93">
        <f t="shared" si="151"/>
        <v>4.7223879281822274</v>
      </c>
      <c r="AA1381" s="93">
        <f t="shared" si="151"/>
        <v>5.8083112568347151</v>
      </c>
      <c r="AB1381" s="93">
        <f t="shared" si="151"/>
        <v>7.1439450060721574</v>
      </c>
      <c r="AC1381" s="95">
        <f t="shared" si="151"/>
        <v>8.7867106277626998</v>
      </c>
      <c r="AE1381" s="96"/>
    </row>
    <row r="1382" spans="3:31" ht="24.75" customHeight="1" x14ac:dyDescent="0.25">
      <c r="C1382" s="91">
        <f>ABS(E1382-Dashboard!$F$13)</f>
        <v>9.5460056152086707</v>
      </c>
      <c r="D1382" s="92">
        <f t="shared" si="150"/>
        <v>0.23005216512644452</v>
      </c>
      <c r="E1382" s="93" cm="1">
        <f t="array" ref="E1382">SUM('DRE + DCF'!$S$41/TIR!S1382,'DRE + DCF'!$U$41:$AD$41/TIR!T1382:AC1382,TIR!F1382)</f>
        <v>38.073994384791327</v>
      </c>
      <c r="F1382" s="100">
        <f>'DRE + DCF'!$AE$38*'DRE + DCF'!$AE$39*(1+G1382)/(R1382-G1382)/AC1382</f>
        <v>16.397312355120778</v>
      </c>
      <c r="G1382" s="92">
        <f>R1382*(1-'DRE + DCF'!$AE$39)</f>
        <v>0.1380312990758667</v>
      </c>
      <c r="H1382" s="94">
        <f t="shared" si="148"/>
        <v>0.23005216512644452</v>
      </c>
      <c r="I1382" s="94">
        <f t="shared" si="153"/>
        <v>0.23005216512644452</v>
      </c>
      <c r="J1382" s="94">
        <f t="shared" si="153"/>
        <v>0.23005216512644452</v>
      </c>
      <c r="K1382" s="94">
        <f t="shared" si="153"/>
        <v>0.23005216512644452</v>
      </c>
      <c r="L1382" s="94">
        <f t="shared" si="153"/>
        <v>0.23005216512644452</v>
      </c>
      <c r="M1382" s="94">
        <f t="shared" si="153"/>
        <v>0.23005216512644452</v>
      </c>
      <c r="N1382" s="94">
        <f t="shared" si="153"/>
        <v>0.23005216512644452</v>
      </c>
      <c r="O1382" s="94">
        <f t="shared" si="153"/>
        <v>0.23005216512644452</v>
      </c>
      <c r="P1382" s="94">
        <f t="shared" si="153"/>
        <v>0.23005216512644452</v>
      </c>
      <c r="Q1382" s="94">
        <f t="shared" si="153"/>
        <v>0.23005216512644452</v>
      </c>
      <c r="R1382" s="94">
        <f t="shared" si="153"/>
        <v>0.23005216512644452</v>
      </c>
      <c r="S1382" s="93">
        <f>(1+H1382)^((5-Dashboard!$F$9)*3/12)</f>
        <v>1.1090771682468468</v>
      </c>
      <c r="T1382" s="93">
        <f t="shared" si="152"/>
        <v>1.3642227720943398</v>
      </c>
      <c r="U1382" s="93">
        <f t="shared" si="152"/>
        <v>1.6780651745294426</v>
      </c>
      <c r="V1382" s="93">
        <f t="shared" si="152"/>
        <v>2.0641077011532256</v>
      </c>
      <c r="W1382" s="93">
        <f t="shared" si="152"/>
        <v>2.538960146857693</v>
      </c>
      <c r="X1382" s="93">
        <f t="shared" si="152"/>
        <v>3.1230534258120608</v>
      </c>
      <c r="Y1382" s="93">
        <f t="shared" si="151"/>
        <v>3.841518628225685</v>
      </c>
      <c r="Z1382" s="93">
        <f t="shared" si="151"/>
        <v>4.7252683060225724</v>
      </c>
      <c r="AA1382" s="93">
        <f t="shared" si="151"/>
        <v>5.8123265106264315</v>
      </c>
      <c r="AB1382" s="93">
        <f t="shared" si="151"/>
        <v>7.1494648088178741</v>
      </c>
      <c r="AC1382" s="95">
        <f t="shared" si="151"/>
        <v>8.7942146675817465</v>
      </c>
      <c r="AE1382" s="96"/>
    </row>
    <row r="1383" spans="3:31" ht="24.75" customHeight="1" x14ac:dyDescent="0.25">
      <c r="C1383" s="91">
        <f>ABS(E1383-Dashboard!$F$13)</f>
        <v>9.5745467148142112</v>
      </c>
      <c r="D1383" s="92">
        <f t="shared" si="150"/>
        <v>0.23015216512644451</v>
      </c>
      <c r="E1383" s="93" cm="1">
        <f t="array" ref="E1383">SUM('DRE + DCF'!$S$41/TIR!S1383,'DRE + DCF'!$U$41:$AD$41/TIR!T1383:AC1383,TIR!F1383)</f>
        <v>38.045453285185786</v>
      </c>
      <c r="F1383" s="100">
        <f>'DRE + DCF'!$AE$38*'DRE + DCF'!$AE$39*(1+G1383)/(R1383-G1383)/AC1383</f>
        <v>16.377066706523035</v>
      </c>
      <c r="G1383" s="92">
        <f>R1383*(1-'DRE + DCF'!$AE$39)</f>
        <v>0.1380912990758667</v>
      </c>
      <c r="H1383" s="94">
        <f t="shared" si="148"/>
        <v>0.23015216512644451</v>
      </c>
      <c r="I1383" s="94">
        <f t="shared" si="153"/>
        <v>0.23015216512644451</v>
      </c>
      <c r="J1383" s="94">
        <f t="shared" si="153"/>
        <v>0.23015216512644451</v>
      </c>
      <c r="K1383" s="94">
        <f t="shared" si="153"/>
        <v>0.23015216512644451</v>
      </c>
      <c r="L1383" s="94">
        <f t="shared" si="153"/>
        <v>0.23015216512644451</v>
      </c>
      <c r="M1383" s="94">
        <f t="shared" si="153"/>
        <v>0.23015216512644451</v>
      </c>
      <c r="N1383" s="94">
        <f t="shared" si="153"/>
        <v>0.23015216512644451</v>
      </c>
      <c r="O1383" s="94">
        <f t="shared" si="153"/>
        <v>0.23015216512644451</v>
      </c>
      <c r="P1383" s="94">
        <f t="shared" si="153"/>
        <v>0.23015216512644451</v>
      </c>
      <c r="Q1383" s="94">
        <f t="shared" si="153"/>
        <v>0.23015216512644451</v>
      </c>
      <c r="R1383" s="94">
        <f t="shared" si="153"/>
        <v>0.23015216512644451</v>
      </c>
      <c r="S1383" s="93">
        <f>(1+H1383)^((5-Dashboard!$F$9)*3/12)</f>
        <v>1.1091222498563649</v>
      </c>
      <c r="T1383" s="93">
        <f t="shared" si="152"/>
        <v>1.3643891370507206</v>
      </c>
      <c r="U1383" s="93">
        <f t="shared" si="152"/>
        <v>1.6784062510179452</v>
      </c>
      <c r="V1383" s="93">
        <f t="shared" si="152"/>
        <v>2.0646950836514839</v>
      </c>
      <c r="W1383" s="93">
        <f t="shared" si="152"/>
        <v>2.5398891274797983</v>
      </c>
      <c r="X1383" s="93">
        <f t="shared" si="152"/>
        <v>3.1244501093503896</v>
      </c>
      <c r="Y1383" s="93">
        <f t="shared" si="151"/>
        <v>3.8435490668469376</v>
      </c>
      <c r="Z1383" s="93">
        <f t="shared" si="151"/>
        <v>4.7281502063514855</v>
      </c>
      <c r="AA1383" s="93">
        <f t="shared" si="151"/>
        <v>5.8163442133863246</v>
      </c>
      <c r="AB1383" s="93">
        <f t="shared" si="151"/>
        <v>7.1549884272178534</v>
      </c>
      <c r="AC1383" s="95">
        <f t="shared" si="151"/>
        <v>8.8017245051966952</v>
      </c>
      <c r="AE1383" s="96"/>
    </row>
    <row r="1384" spans="3:31" ht="24.75" customHeight="1" x14ac:dyDescent="0.25">
      <c r="C1384" s="91">
        <f>ABS(E1384-Dashboard!$F$13)</f>
        <v>9.6030534758009694</v>
      </c>
      <c r="D1384" s="92">
        <f t="shared" si="150"/>
        <v>0.2302521651264445</v>
      </c>
      <c r="E1384" s="93" cm="1">
        <f t="array" ref="E1384">SUM('DRE + DCF'!$S$41/TIR!S1384,'DRE + DCF'!$U$41:$AD$41/TIR!T1384:AC1384,TIR!F1384)</f>
        <v>38.016946524199028</v>
      </c>
      <c r="F1384" s="100">
        <f>'DRE + DCF'!$AE$38*'DRE + DCF'!$AE$39*(1+G1384)/(R1384-G1384)/AC1384</f>
        <v>16.356850232506719</v>
      </c>
      <c r="G1384" s="92">
        <f>R1384*(1-'DRE + DCF'!$AE$39)</f>
        <v>0.13815129907586671</v>
      </c>
      <c r="H1384" s="94">
        <f t="shared" si="148"/>
        <v>0.2302521651264445</v>
      </c>
      <c r="I1384" s="94">
        <f t="shared" si="153"/>
        <v>0.2302521651264445</v>
      </c>
      <c r="J1384" s="94">
        <f t="shared" si="153"/>
        <v>0.2302521651264445</v>
      </c>
      <c r="K1384" s="94">
        <f t="shared" si="153"/>
        <v>0.2302521651264445</v>
      </c>
      <c r="L1384" s="94">
        <f t="shared" si="153"/>
        <v>0.2302521651264445</v>
      </c>
      <c r="M1384" s="94">
        <f t="shared" si="153"/>
        <v>0.2302521651264445</v>
      </c>
      <c r="N1384" s="94">
        <f t="shared" si="153"/>
        <v>0.2302521651264445</v>
      </c>
      <c r="O1384" s="94">
        <f t="shared" si="153"/>
        <v>0.2302521651264445</v>
      </c>
      <c r="P1384" s="94">
        <f t="shared" si="153"/>
        <v>0.2302521651264445</v>
      </c>
      <c r="Q1384" s="94">
        <f t="shared" si="153"/>
        <v>0.2302521651264445</v>
      </c>
      <c r="R1384" s="94">
        <f t="shared" si="153"/>
        <v>0.2302521651264445</v>
      </c>
      <c r="S1384" s="93">
        <f>(1+H1384)^((5-Dashboard!$F$9)*3/12)</f>
        <v>1.1091673296335609</v>
      </c>
      <c r="T1384" s="93">
        <f t="shared" si="152"/>
        <v>1.364555508769205</v>
      </c>
      <c r="U1384" s="93">
        <f t="shared" si="152"/>
        <v>1.6787473690985313</v>
      </c>
      <c r="V1384" s="93">
        <f t="shared" si="152"/>
        <v>2.0652825855337906</v>
      </c>
      <c r="W1384" s="93">
        <f t="shared" si="152"/>
        <v>2.5408183724508873</v>
      </c>
      <c r="X1384" s="93">
        <f t="shared" si="152"/>
        <v>3.1258473039007528</v>
      </c>
      <c r="Y1384" s="93">
        <f t="shared" si="151"/>
        <v>3.8455804134785603</v>
      </c>
      <c r="Z1384" s="93">
        <f t="shared" si="151"/>
        <v>4.7310336298498461</v>
      </c>
      <c r="AA1384" s="93">
        <f t="shared" si="151"/>
        <v>5.8203643664087945</v>
      </c>
      <c r="AB1384" s="93">
        <f t="shared" si="151"/>
        <v>7.1605158635992252</v>
      </c>
      <c r="AC1384" s="95">
        <f t="shared" si="151"/>
        <v>8.8092401446151989</v>
      </c>
      <c r="AE1384" s="96"/>
    </row>
    <row r="1385" spans="3:31" ht="24.75" customHeight="1" x14ac:dyDescent="0.25">
      <c r="C1385" s="91">
        <f>ABS(E1385-Dashboard!$F$13)</f>
        <v>9.6315259514085696</v>
      </c>
      <c r="D1385" s="92">
        <f t="shared" si="150"/>
        <v>0.23035216512644449</v>
      </c>
      <c r="E1385" s="93" cm="1">
        <f t="array" ref="E1385">SUM('DRE + DCF'!$S$41/TIR!S1385,'DRE + DCF'!$U$41:$AD$41/TIR!T1385:AC1385,TIR!F1385)</f>
        <v>37.988474048591428</v>
      </c>
      <c r="F1385" s="100">
        <f>'DRE + DCF'!$AE$38*'DRE + DCF'!$AE$39*(1+G1385)/(R1385-G1385)/AC1385</f>
        <v>16.3366628838799</v>
      </c>
      <c r="G1385" s="92">
        <f>R1385*(1-'DRE + DCF'!$AE$39)</f>
        <v>0.13821129907586668</v>
      </c>
      <c r="H1385" s="94">
        <f t="shared" si="148"/>
        <v>0.23035216512644449</v>
      </c>
      <c r="I1385" s="94">
        <f t="shared" si="153"/>
        <v>0.23035216512644449</v>
      </c>
      <c r="J1385" s="94">
        <f t="shared" si="153"/>
        <v>0.23035216512644449</v>
      </c>
      <c r="K1385" s="94">
        <f t="shared" si="153"/>
        <v>0.23035216512644449</v>
      </c>
      <c r="L1385" s="94">
        <f t="shared" si="153"/>
        <v>0.23035216512644449</v>
      </c>
      <c r="M1385" s="94">
        <f t="shared" si="153"/>
        <v>0.23035216512644449</v>
      </c>
      <c r="N1385" s="94">
        <f t="shared" si="153"/>
        <v>0.23035216512644449</v>
      </c>
      <c r="O1385" s="94">
        <f t="shared" si="153"/>
        <v>0.23035216512644449</v>
      </c>
      <c r="P1385" s="94">
        <f t="shared" si="153"/>
        <v>0.23035216512644449</v>
      </c>
      <c r="Q1385" s="94">
        <f t="shared" si="153"/>
        <v>0.23035216512644449</v>
      </c>
      <c r="R1385" s="94">
        <f t="shared" si="153"/>
        <v>0.23035216512644449</v>
      </c>
      <c r="S1385" s="93">
        <f>(1+H1385)^((5-Dashboard!$F$9)*3/12)</f>
        <v>1.1092124075786587</v>
      </c>
      <c r="T1385" s="93">
        <f t="shared" si="152"/>
        <v>1.3647218872495188</v>
      </c>
      <c r="U1385" s="93">
        <f t="shared" si="152"/>
        <v>1.6790885287728927</v>
      </c>
      <c r="V1385" s="93">
        <f t="shared" si="152"/>
        <v>2.0658702068147048</v>
      </c>
      <c r="W1385" s="93">
        <f t="shared" si="152"/>
        <v>2.5417478818246875</v>
      </c>
      <c r="X1385" s="93">
        <f t="shared" si="152"/>
        <v>3.1272450096085582</v>
      </c>
      <c r="Y1385" s="93">
        <f t="shared" si="151"/>
        <v>3.8476126684527578</v>
      </c>
      <c r="Z1385" s="93">
        <f t="shared" si="151"/>
        <v>4.7339185771987866</v>
      </c>
      <c r="AA1385" s="93">
        <f t="shared" si="151"/>
        <v>5.8243869709888241</v>
      </c>
      <c r="AB1385" s="93">
        <f t="shared" si="151"/>
        <v>7.1660471202903526</v>
      </c>
      <c r="AC1385" s="95">
        <f t="shared" si="151"/>
        <v>8.8167615898473581</v>
      </c>
      <c r="AE1385" s="96"/>
    </row>
    <row r="1386" spans="3:31" ht="24.75" customHeight="1" x14ac:dyDescent="0.25">
      <c r="C1386" s="91">
        <f>ABS(E1386-Dashboard!$F$13)</f>
        <v>9.6599641947758172</v>
      </c>
      <c r="D1386" s="92">
        <f t="shared" si="150"/>
        <v>0.23045216512644448</v>
      </c>
      <c r="E1386" s="93" cm="1">
        <f t="array" ref="E1386">SUM('DRE + DCF'!$S$41/TIR!S1386,'DRE + DCF'!$U$41:$AD$41/TIR!T1386:AC1386,TIR!F1386)</f>
        <v>37.96003580522418</v>
      </c>
      <c r="F1386" s="100">
        <f>'DRE + DCF'!$AE$38*'DRE + DCF'!$AE$39*(1+G1386)/(R1386-G1386)/AC1386</f>
        <v>16.31650461154776</v>
      </c>
      <c r="G1386" s="92">
        <f>R1386*(1-'DRE + DCF'!$AE$39)</f>
        <v>0.13827129907586669</v>
      </c>
      <c r="H1386" s="94">
        <f t="shared" si="148"/>
        <v>0.23045216512644448</v>
      </c>
      <c r="I1386" s="94">
        <f t="shared" si="153"/>
        <v>0.23045216512644448</v>
      </c>
      <c r="J1386" s="94">
        <f t="shared" si="153"/>
        <v>0.23045216512644448</v>
      </c>
      <c r="K1386" s="94">
        <f t="shared" si="153"/>
        <v>0.23045216512644448</v>
      </c>
      <c r="L1386" s="94">
        <f t="shared" si="153"/>
        <v>0.23045216512644448</v>
      </c>
      <c r="M1386" s="94">
        <f t="shared" si="153"/>
        <v>0.23045216512644448</v>
      </c>
      <c r="N1386" s="94">
        <f t="shared" si="153"/>
        <v>0.23045216512644448</v>
      </c>
      <c r="O1386" s="94">
        <f t="shared" si="153"/>
        <v>0.23045216512644448</v>
      </c>
      <c r="P1386" s="94">
        <f t="shared" si="153"/>
        <v>0.23045216512644448</v>
      </c>
      <c r="Q1386" s="94">
        <f t="shared" si="153"/>
        <v>0.23045216512644448</v>
      </c>
      <c r="R1386" s="94">
        <f t="shared" si="153"/>
        <v>0.23045216512644448</v>
      </c>
      <c r="S1386" s="93">
        <f>(1+H1386)^((5-Dashboard!$F$9)*3/12)</f>
        <v>1.1092574836918814</v>
      </c>
      <c r="T1386" s="93">
        <f t="shared" si="152"/>
        <v>1.3648882724913871</v>
      </c>
      <c r="U1386" s="93">
        <f t="shared" si="152"/>
        <v>1.6794297300427197</v>
      </c>
      <c r="V1386" s="93">
        <f t="shared" si="152"/>
        <v>2.0664579475087845</v>
      </c>
      <c r="W1386" s="93">
        <f t="shared" si="152"/>
        <v>2.5426776556549324</v>
      </c>
      <c r="X1386" s="93">
        <f t="shared" si="152"/>
        <v>3.1286432266192437</v>
      </c>
      <c r="Y1386" s="93">
        <f t="shared" si="151"/>
        <v>3.8496458321018334</v>
      </c>
      <c r="Z1386" s="93">
        <f t="shared" si="151"/>
        <v>4.7368050490796936</v>
      </c>
      <c r="AA1386" s="93">
        <f t="shared" si="151"/>
        <v>5.8284120284219822</v>
      </c>
      <c r="AB1386" s="93">
        <f t="shared" si="151"/>
        <v>7.1715821996208398</v>
      </c>
      <c r="AC1386" s="95">
        <f t="shared" si="151"/>
        <v>8.8242888449057304</v>
      </c>
      <c r="AE1386" s="96"/>
    </row>
    <row r="1387" spans="3:31" ht="24.75" customHeight="1" x14ac:dyDescent="0.25">
      <c r="C1387" s="91">
        <f>ABS(E1387-Dashboard!$F$13)</f>
        <v>9.6883682589408764</v>
      </c>
      <c r="D1387" s="92">
        <f t="shared" si="150"/>
        <v>0.23055216512644447</v>
      </c>
      <c r="E1387" s="93" cm="1">
        <f t="array" ref="E1387">SUM('DRE + DCF'!$S$41/TIR!S1387,'DRE + DCF'!$U$41:$AD$41/TIR!T1387:AC1387,TIR!F1387)</f>
        <v>37.931631741059121</v>
      </c>
      <c r="F1387" s="100">
        <f>'DRE + DCF'!$AE$38*'DRE + DCF'!$AE$39*(1+G1387)/(R1387-G1387)/AC1387</f>
        <v>16.296375366512386</v>
      </c>
      <c r="G1387" s="92">
        <f>R1387*(1-'DRE + DCF'!$AE$39)</f>
        <v>0.13833129907586666</v>
      </c>
      <c r="H1387" s="94">
        <f t="shared" si="148"/>
        <v>0.23055216512644447</v>
      </c>
      <c r="I1387" s="94">
        <f t="shared" si="153"/>
        <v>0.23055216512644447</v>
      </c>
      <c r="J1387" s="94">
        <f t="shared" si="153"/>
        <v>0.23055216512644447</v>
      </c>
      <c r="K1387" s="94">
        <f t="shared" si="153"/>
        <v>0.23055216512644447</v>
      </c>
      <c r="L1387" s="94">
        <f t="shared" si="153"/>
        <v>0.23055216512644447</v>
      </c>
      <c r="M1387" s="94">
        <f t="shared" si="153"/>
        <v>0.23055216512644447</v>
      </c>
      <c r="N1387" s="94">
        <f t="shared" si="153"/>
        <v>0.23055216512644447</v>
      </c>
      <c r="O1387" s="94">
        <f t="shared" si="153"/>
        <v>0.23055216512644447</v>
      </c>
      <c r="P1387" s="94">
        <f t="shared" si="153"/>
        <v>0.23055216512644447</v>
      </c>
      <c r="Q1387" s="94">
        <f t="shared" si="153"/>
        <v>0.23055216512644447</v>
      </c>
      <c r="R1387" s="94">
        <f t="shared" si="153"/>
        <v>0.23055216512644447</v>
      </c>
      <c r="S1387" s="93">
        <f>(1+H1387)^((5-Dashboard!$F$9)*3/12)</f>
        <v>1.1093025579734523</v>
      </c>
      <c r="T1387" s="93">
        <f t="shared" si="152"/>
        <v>1.3650546644945349</v>
      </c>
      <c r="U1387" s="93">
        <f t="shared" si="152"/>
        <v>1.6797709729097021</v>
      </c>
      <c r="V1387" s="93">
        <f t="shared" si="152"/>
        <v>2.067045807630588</v>
      </c>
      <c r="W1387" s="93">
        <f t="shared" si="152"/>
        <v>2.54360769399536</v>
      </c>
      <c r="X1387" s="93">
        <f t="shared" si="152"/>
        <v>3.1300419550782728</v>
      </c>
      <c r="Y1387" s="93">
        <f t="shared" si="151"/>
        <v>3.8516799047581776</v>
      </c>
      <c r="Z1387" s="93">
        <f t="shared" si="151"/>
        <v>4.7396930461741924</v>
      </c>
      <c r="AA1387" s="93">
        <f t="shared" si="151"/>
        <v>5.8324395400044047</v>
      </c>
      <c r="AB1387" s="93">
        <f t="shared" si="151"/>
        <v>7.1771211039215039</v>
      </c>
      <c r="AC1387" s="95">
        <f t="shared" si="151"/>
        <v>8.8318219138053031</v>
      </c>
      <c r="AE1387" s="96"/>
    </row>
    <row r="1388" spans="3:31" ht="24.75" customHeight="1" x14ac:dyDescent="0.25">
      <c r="C1388" s="91">
        <f>ABS(E1388-Dashboard!$F$13)</f>
        <v>9.7167381968415825</v>
      </c>
      <c r="D1388" s="92">
        <f t="shared" si="150"/>
        <v>0.23065216512644446</v>
      </c>
      <c r="E1388" s="93" cm="1">
        <f t="array" ref="E1388">SUM('DRE + DCF'!$S$41/TIR!S1388,'DRE + DCF'!$U$41:$AD$41/TIR!T1388:AC1388,TIR!F1388)</f>
        <v>37.903261803158415</v>
      </c>
      <c r="F1388" s="100">
        <f>'DRE + DCF'!$AE$38*'DRE + DCF'!$AE$39*(1+G1388)/(R1388-G1388)/AC1388</f>
        <v>16.276275099872564</v>
      </c>
      <c r="G1388" s="92">
        <f>R1388*(1-'DRE + DCF'!$AE$39)</f>
        <v>0.13839129907586667</v>
      </c>
      <c r="H1388" s="94">
        <f t="shared" si="148"/>
        <v>0.23065216512644446</v>
      </c>
      <c r="I1388" s="94">
        <f t="shared" si="153"/>
        <v>0.23065216512644446</v>
      </c>
      <c r="J1388" s="94">
        <f t="shared" si="153"/>
        <v>0.23065216512644446</v>
      </c>
      <c r="K1388" s="94">
        <f t="shared" si="153"/>
        <v>0.23065216512644446</v>
      </c>
      <c r="L1388" s="94">
        <f t="shared" si="153"/>
        <v>0.23065216512644446</v>
      </c>
      <c r="M1388" s="94">
        <f t="shared" si="153"/>
        <v>0.23065216512644446</v>
      </c>
      <c r="N1388" s="94">
        <f t="shared" si="153"/>
        <v>0.23065216512644446</v>
      </c>
      <c r="O1388" s="94">
        <f t="shared" si="153"/>
        <v>0.23065216512644446</v>
      </c>
      <c r="P1388" s="94">
        <f t="shared" si="153"/>
        <v>0.23065216512644446</v>
      </c>
      <c r="Q1388" s="94">
        <f t="shared" si="153"/>
        <v>0.23065216512644446</v>
      </c>
      <c r="R1388" s="94">
        <f t="shared" si="153"/>
        <v>0.23065216512644446</v>
      </c>
      <c r="S1388" s="93">
        <f>(1+H1388)^((5-Dashboard!$F$9)*3/12)</f>
        <v>1.1093476304235947</v>
      </c>
      <c r="T1388" s="93">
        <f t="shared" si="152"/>
        <v>1.3652210632586874</v>
      </c>
      <c r="U1388" s="93">
        <f t="shared" si="152"/>
        <v>1.68011225737553</v>
      </c>
      <c r="V1388" s="93">
        <f t="shared" si="152"/>
        <v>2.0676337871946742</v>
      </c>
      <c r="W1388" s="93">
        <f t="shared" si="152"/>
        <v>2.5445379968997157</v>
      </c>
      <c r="X1388" s="93">
        <f t="shared" si="152"/>
        <v>3.1314411951311412</v>
      </c>
      <c r="Y1388" s="93">
        <f t="shared" si="151"/>
        <v>3.8537148867542794</v>
      </c>
      <c r="Z1388" s="93">
        <f t="shared" si="151"/>
        <v>4.7425825691641643</v>
      </c>
      <c r="AA1388" s="93">
        <f t="shared" si="151"/>
        <v>5.8364695070328141</v>
      </c>
      <c r="AB1388" s="93">
        <f t="shared" si="151"/>
        <v>7.1826638355244041</v>
      </c>
      <c r="AC1388" s="95">
        <f t="shared" si="151"/>
        <v>8.8393608005635187</v>
      </c>
      <c r="AE1388" s="96"/>
    </row>
    <row r="1389" spans="3:31" ht="24.75" customHeight="1" x14ac:dyDescent="0.25">
      <c r="C1389" s="91">
        <f>ABS(E1389-Dashboard!$F$13)</f>
        <v>9.7450740613155702</v>
      </c>
      <c r="D1389" s="92">
        <f t="shared" si="150"/>
        <v>0.23075216512644445</v>
      </c>
      <c r="E1389" s="93" cm="1">
        <f t="array" ref="E1389">SUM('DRE + DCF'!$S$41/TIR!S1389,'DRE + DCF'!$U$41:$AD$41/TIR!T1389:AC1389,TIR!F1389)</f>
        <v>37.874925938684427</v>
      </c>
      <c r="F1389" s="100">
        <f>'DRE + DCF'!$AE$38*'DRE + DCF'!$AE$39*(1+G1389)/(R1389-G1389)/AC1389</f>
        <v>16.256203762823521</v>
      </c>
      <c r="G1389" s="92">
        <f>R1389*(1-'DRE + DCF'!$AE$39)</f>
        <v>0.13845129907586667</v>
      </c>
      <c r="H1389" s="94">
        <f t="shared" si="148"/>
        <v>0.23075216512644445</v>
      </c>
      <c r="I1389" s="94">
        <f t="shared" si="153"/>
        <v>0.23075216512644445</v>
      </c>
      <c r="J1389" s="94">
        <f t="shared" si="153"/>
        <v>0.23075216512644445</v>
      </c>
      <c r="K1389" s="94">
        <f t="shared" si="153"/>
        <v>0.23075216512644445</v>
      </c>
      <c r="L1389" s="94">
        <f t="shared" si="153"/>
        <v>0.23075216512644445</v>
      </c>
      <c r="M1389" s="94">
        <f t="shared" si="153"/>
        <v>0.23075216512644445</v>
      </c>
      <c r="N1389" s="94">
        <f t="shared" si="153"/>
        <v>0.23075216512644445</v>
      </c>
      <c r="O1389" s="94">
        <f t="shared" si="153"/>
        <v>0.23075216512644445</v>
      </c>
      <c r="P1389" s="94">
        <f t="shared" si="153"/>
        <v>0.23075216512644445</v>
      </c>
      <c r="Q1389" s="94">
        <f t="shared" si="153"/>
        <v>0.23075216512644445</v>
      </c>
      <c r="R1389" s="94">
        <f t="shared" si="153"/>
        <v>0.23075216512644445</v>
      </c>
      <c r="S1389" s="93">
        <f>(1+H1389)^((5-Dashboard!$F$9)*3/12)</f>
        <v>1.1093927010425317</v>
      </c>
      <c r="T1389" s="93">
        <f t="shared" si="152"/>
        <v>1.3653874687835701</v>
      </c>
      <c r="U1389" s="93">
        <f t="shared" si="152"/>
        <v>1.6804535834418943</v>
      </c>
      <c r="V1389" s="93">
        <f t="shared" si="152"/>
        <v>2.0682218862156034</v>
      </c>
      <c r="W1389" s="93">
        <f t="shared" si="152"/>
        <v>2.5454685644217525</v>
      </c>
      <c r="X1389" s="93">
        <f t="shared" si="152"/>
        <v>3.1328409469233742</v>
      </c>
      <c r="Y1389" s="93">
        <f t="shared" si="151"/>
        <v>3.8557507784227232</v>
      </c>
      <c r="Z1389" s="93">
        <f t="shared" si="151"/>
        <v>4.7454736187317401</v>
      </c>
      <c r="AA1389" s="93">
        <f t="shared" si="151"/>
        <v>5.8405019308045123</v>
      </c>
      <c r="AB1389" s="93">
        <f t="shared" si="151"/>
        <v>7.1882103967628321</v>
      </c>
      <c r="AC1389" s="95">
        <f t="shared" si="151"/>
        <v>8.8469055092002726</v>
      </c>
      <c r="AE1389" s="96"/>
    </row>
    <row r="1390" spans="3:31" ht="24.75" customHeight="1" x14ac:dyDescent="0.25">
      <c r="C1390" s="91">
        <f>ABS(E1390-Dashboard!$F$13)</f>
        <v>9.773375905100643</v>
      </c>
      <c r="D1390" s="92">
        <f t="shared" si="150"/>
        <v>0.23085216512644444</v>
      </c>
      <c r="E1390" s="93" cm="1">
        <f t="array" ref="E1390">SUM('DRE + DCF'!$S$41/TIR!S1390,'DRE + DCF'!$U$41:$AD$41/TIR!T1390:AC1390,TIR!F1390)</f>
        <v>37.846624094899354</v>
      </c>
      <c r="F1390" s="100">
        <f>'DRE + DCF'!$AE$38*'DRE + DCF'!$AE$39*(1+G1390)/(R1390-G1390)/AC1390</f>
        <v>16.236161306656705</v>
      </c>
      <c r="G1390" s="92">
        <f>R1390*(1-'DRE + DCF'!$AE$39)</f>
        <v>0.13851129907586665</v>
      </c>
      <c r="H1390" s="94">
        <f t="shared" si="148"/>
        <v>0.23085216512644444</v>
      </c>
      <c r="I1390" s="94">
        <f t="shared" si="153"/>
        <v>0.23085216512644444</v>
      </c>
      <c r="J1390" s="94">
        <f t="shared" si="153"/>
        <v>0.23085216512644444</v>
      </c>
      <c r="K1390" s="94">
        <f t="shared" si="153"/>
        <v>0.23085216512644444</v>
      </c>
      <c r="L1390" s="94">
        <f t="shared" si="153"/>
        <v>0.23085216512644444</v>
      </c>
      <c r="M1390" s="94">
        <f t="shared" si="153"/>
        <v>0.23085216512644444</v>
      </c>
      <c r="N1390" s="94">
        <f t="shared" si="153"/>
        <v>0.23085216512644444</v>
      </c>
      <c r="O1390" s="94">
        <f t="shared" si="153"/>
        <v>0.23085216512644444</v>
      </c>
      <c r="P1390" s="94">
        <f t="shared" si="153"/>
        <v>0.23085216512644444</v>
      </c>
      <c r="Q1390" s="94">
        <f t="shared" si="153"/>
        <v>0.23085216512644444</v>
      </c>
      <c r="R1390" s="94">
        <f t="shared" si="153"/>
        <v>0.23085216512644444</v>
      </c>
      <c r="S1390" s="93">
        <f>(1+H1390)^((5-Dashboard!$F$9)*3/12)</f>
        <v>1.1094377698304869</v>
      </c>
      <c r="T1390" s="93">
        <f t="shared" si="152"/>
        <v>1.3655538810689087</v>
      </c>
      <c r="U1390" s="93">
        <f t="shared" si="152"/>
        <v>1.6807949511104854</v>
      </c>
      <c r="V1390" s="93">
        <f t="shared" si="152"/>
        <v>2.068810104707937</v>
      </c>
      <c r="W1390" s="93">
        <f t="shared" si="152"/>
        <v>2.5463993966152305</v>
      </c>
      <c r="X1390" s="93">
        <f t="shared" si="152"/>
        <v>3.134241210600528</v>
      </c>
      <c r="Y1390" s="93">
        <f t="shared" si="151"/>
        <v>3.8577875800961881</v>
      </c>
      <c r="Z1390" s="93">
        <f t="shared" si="151"/>
        <v>4.7483661955592993</v>
      </c>
      <c r="AA1390" s="93">
        <f t="shared" si="151"/>
        <v>5.8445368126173811</v>
      </c>
      <c r="AB1390" s="93">
        <f t="shared" si="151"/>
        <v>7.1937607899713116</v>
      </c>
      <c r="AC1390" s="95">
        <f t="shared" si="151"/>
        <v>8.8544560437379101</v>
      </c>
      <c r="AE1390" s="96"/>
    </row>
    <row r="1391" spans="3:31" ht="24.75" customHeight="1" x14ac:dyDescent="0.25">
      <c r="C1391" s="91">
        <f>ABS(E1391-Dashboard!$F$13)</f>
        <v>9.8016437808348087</v>
      </c>
      <c r="D1391" s="92">
        <f t="shared" si="150"/>
        <v>0.23095216512644443</v>
      </c>
      <c r="E1391" s="93" cm="1">
        <f t="array" ref="E1391">SUM('DRE + DCF'!$S$41/TIR!S1391,'DRE + DCF'!$U$41:$AD$41/TIR!T1391:AC1391,TIR!F1391)</f>
        <v>37.818356219165189</v>
      </c>
      <c r="F1391" s="100">
        <f>'DRE + DCF'!$AE$38*'DRE + DCF'!$AE$39*(1+G1391)/(R1391-G1391)/AC1391</f>
        <v>16.216147682759619</v>
      </c>
      <c r="G1391" s="92">
        <f>R1391*(1-'DRE + DCF'!$AE$39)</f>
        <v>0.13857129907586666</v>
      </c>
      <c r="H1391" s="94">
        <f t="shared" si="148"/>
        <v>0.23095216512644443</v>
      </c>
      <c r="I1391" s="94">
        <f t="shared" si="153"/>
        <v>0.23095216512644443</v>
      </c>
      <c r="J1391" s="94">
        <f t="shared" si="153"/>
        <v>0.23095216512644443</v>
      </c>
      <c r="K1391" s="94">
        <f t="shared" si="153"/>
        <v>0.23095216512644443</v>
      </c>
      <c r="L1391" s="94">
        <f t="shared" si="153"/>
        <v>0.23095216512644443</v>
      </c>
      <c r="M1391" s="94">
        <f t="shared" si="153"/>
        <v>0.23095216512644443</v>
      </c>
      <c r="N1391" s="94">
        <f t="shared" si="153"/>
        <v>0.23095216512644443</v>
      </c>
      <c r="O1391" s="94">
        <f t="shared" si="153"/>
        <v>0.23095216512644443</v>
      </c>
      <c r="P1391" s="94">
        <f t="shared" si="153"/>
        <v>0.23095216512644443</v>
      </c>
      <c r="Q1391" s="94">
        <f t="shared" si="153"/>
        <v>0.23095216512644443</v>
      </c>
      <c r="R1391" s="94">
        <f t="shared" si="153"/>
        <v>0.23095216512644443</v>
      </c>
      <c r="S1391" s="93">
        <f>(1+H1391)^((5-Dashboard!$F$9)*3/12)</f>
        <v>1.109482836787683</v>
      </c>
      <c r="T1391" s="93">
        <f t="shared" si="152"/>
        <v>1.3657203001144278</v>
      </c>
      <c r="U1391" s="93">
        <f t="shared" si="152"/>
        <v>1.6811363603829923</v>
      </c>
      <c r="V1391" s="93">
        <f t="shared" si="152"/>
        <v>2.0693984426862349</v>
      </c>
      <c r="W1391" s="93">
        <f t="shared" si="152"/>
        <v>2.5473304935339129</v>
      </c>
      <c r="X1391" s="93">
        <f t="shared" si="152"/>
        <v>3.1356419863081841</v>
      </c>
      <c r="Y1391" s="93">
        <f t="shared" si="151"/>
        <v>3.8598252921074439</v>
      </c>
      <c r="Z1391" s="93">
        <f t="shared" si="151"/>
        <v>4.7512603003294682</v>
      </c>
      <c r="AA1391" s="93">
        <f t="shared" si="151"/>
        <v>5.8485741537698788</v>
      </c>
      <c r="AB1391" s="93">
        <f t="shared" si="151"/>
        <v>7.1993150174855947</v>
      </c>
      <c r="AC1391" s="95">
        <f t="shared" si="151"/>
        <v>8.8620124082012186</v>
      </c>
      <c r="AE1391" s="96"/>
    </row>
    <row r="1392" spans="3:31" ht="24.75" customHeight="1" x14ac:dyDescent="0.25">
      <c r="C1392" s="91">
        <f>ABS(E1392-Dashboard!$F$13)</f>
        <v>9.8298777410566984</v>
      </c>
      <c r="D1392" s="92">
        <f t="shared" si="150"/>
        <v>0.23105216512644441</v>
      </c>
      <c r="E1392" s="93" cm="1">
        <f t="array" ref="E1392">SUM('DRE + DCF'!$S$41/TIR!S1392,'DRE + DCF'!$U$41:$AD$41/TIR!T1392:AC1392,TIR!F1392)</f>
        <v>37.790122258943299</v>
      </c>
      <c r="F1392" s="100">
        <f>'DRE + DCF'!$AE$38*'DRE + DCF'!$AE$39*(1+G1392)/(R1392-G1392)/AC1392</f>
        <v>16.196162842615504</v>
      </c>
      <c r="G1392" s="92">
        <f>R1392*(1-'DRE + DCF'!$AE$39)</f>
        <v>0.13863129907586663</v>
      </c>
      <c r="H1392" s="94">
        <f t="shared" si="148"/>
        <v>0.23105216512644441</v>
      </c>
      <c r="I1392" s="94">
        <f t="shared" si="153"/>
        <v>0.23105216512644441</v>
      </c>
      <c r="J1392" s="94">
        <f t="shared" si="153"/>
        <v>0.23105216512644441</v>
      </c>
      <c r="K1392" s="94">
        <f t="shared" si="153"/>
        <v>0.23105216512644441</v>
      </c>
      <c r="L1392" s="94">
        <f t="shared" si="153"/>
        <v>0.23105216512644441</v>
      </c>
      <c r="M1392" s="94">
        <f t="shared" si="153"/>
        <v>0.23105216512644441</v>
      </c>
      <c r="N1392" s="94">
        <f t="shared" si="153"/>
        <v>0.23105216512644441</v>
      </c>
      <c r="O1392" s="94">
        <f t="shared" si="153"/>
        <v>0.23105216512644441</v>
      </c>
      <c r="P1392" s="94">
        <f t="shared" si="153"/>
        <v>0.23105216512644441</v>
      </c>
      <c r="Q1392" s="94">
        <f t="shared" si="153"/>
        <v>0.23105216512644441</v>
      </c>
      <c r="R1392" s="94">
        <f t="shared" si="153"/>
        <v>0.23105216512644441</v>
      </c>
      <c r="S1392" s="93">
        <f>(1+H1392)^((5-Dashboard!$F$9)*3/12)</f>
        <v>1.1095279019143431</v>
      </c>
      <c r="T1392" s="93">
        <f t="shared" si="152"/>
        <v>1.3658867259198533</v>
      </c>
      <c r="U1392" s="93">
        <f t="shared" si="152"/>
        <v>1.6814778112611055</v>
      </c>
      <c r="V1392" s="93">
        <f t="shared" si="152"/>
        <v>2.0699869001650586</v>
      </c>
      <c r="W1392" s="93">
        <f t="shared" si="152"/>
        <v>2.5482618552315723</v>
      </c>
      <c r="X1392" s="93">
        <f t="shared" si="152"/>
        <v>3.1370432741919569</v>
      </c>
      <c r="Y1392" s="93">
        <f t="shared" si="151"/>
        <v>3.8618639147893585</v>
      </c>
      <c r="Z1392" s="93">
        <f t="shared" si="151"/>
        <v>4.7541559337251265</v>
      </c>
      <c r="AA1392" s="93">
        <f t="shared" si="151"/>
        <v>5.8526139555610497</v>
      </c>
      <c r="AB1392" s="93">
        <f t="shared" si="151"/>
        <v>7.204873081642674</v>
      </c>
      <c r="AC1392" s="95">
        <f t="shared" si="151"/>
        <v>8.8695746066174515</v>
      </c>
      <c r="AE1392" s="96"/>
    </row>
    <row r="1393" spans="3:31" ht="24.75" customHeight="1" x14ac:dyDescent="0.25">
      <c r="C1393" s="91">
        <f>ABS(E1393-Dashboard!$F$13)</f>
        <v>9.8580778382056096</v>
      </c>
      <c r="D1393" s="92">
        <f t="shared" si="150"/>
        <v>0.2311521651264444</v>
      </c>
      <c r="E1393" s="93" cm="1">
        <f t="array" ref="E1393">SUM('DRE + DCF'!$S$41/TIR!S1393,'DRE + DCF'!$U$41:$AD$41/TIR!T1393:AC1393,TIR!F1393)</f>
        <v>37.761922161794388</v>
      </c>
      <c r="F1393" s="100">
        <f>'DRE + DCF'!$AE$38*'DRE + DCF'!$AE$39*(1+G1393)/(R1393-G1393)/AC1393</f>
        <v>16.176206737803231</v>
      </c>
      <c r="G1393" s="92">
        <f>R1393*(1-'DRE + DCF'!$AE$39)</f>
        <v>0.13869129907586664</v>
      </c>
      <c r="H1393" s="94">
        <f t="shared" si="148"/>
        <v>0.2311521651264444</v>
      </c>
      <c r="I1393" s="94">
        <f t="shared" si="153"/>
        <v>0.2311521651264444</v>
      </c>
      <c r="J1393" s="94">
        <f t="shared" si="153"/>
        <v>0.2311521651264444</v>
      </c>
      <c r="K1393" s="94">
        <f t="shared" si="153"/>
        <v>0.2311521651264444</v>
      </c>
      <c r="L1393" s="94">
        <f t="shared" si="153"/>
        <v>0.2311521651264444</v>
      </c>
      <c r="M1393" s="94">
        <f t="shared" si="153"/>
        <v>0.2311521651264444</v>
      </c>
      <c r="N1393" s="94">
        <f t="shared" si="153"/>
        <v>0.2311521651264444</v>
      </c>
      <c r="O1393" s="94">
        <f t="shared" si="153"/>
        <v>0.2311521651264444</v>
      </c>
      <c r="P1393" s="94">
        <f t="shared" si="153"/>
        <v>0.2311521651264444</v>
      </c>
      <c r="Q1393" s="94">
        <f t="shared" si="153"/>
        <v>0.2311521651264444</v>
      </c>
      <c r="R1393" s="94">
        <f t="shared" si="153"/>
        <v>0.2311521651264444</v>
      </c>
      <c r="S1393" s="93">
        <f>(1+H1393)^((5-Dashboard!$F$9)*3/12)</f>
        <v>1.1095729652106905</v>
      </c>
      <c r="T1393" s="93">
        <f t="shared" si="152"/>
        <v>1.3660531584849105</v>
      </c>
      <c r="U1393" s="93">
        <f t="shared" si="152"/>
        <v>1.6818193037465152</v>
      </c>
      <c r="V1393" s="93">
        <f t="shared" si="152"/>
        <v>2.0705754771589713</v>
      </c>
      <c r="W1393" s="93">
        <f t="shared" si="152"/>
        <v>2.5491934817619879</v>
      </c>
      <c r="X1393" s="93">
        <f t="shared" si="152"/>
        <v>3.1384450743974903</v>
      </c>
      <c r="Y1393" s="93">
        <f t="shared" si="151"/>
        <v>3.8639034484748946</v>
      </c>
      <c r="Z1393" s="93">
        <f t="shared" si="151"/>
        <v>4.7570530964294013</v>
      </c>
      <c r="AA1393" s="93">
        <f t="shared" si="151"/>
        <v>5.8566562192905138</v>
      </c>
      <c r="AB1393" s="93">
        <f t="shared" si="151"/>
        <v>7.2104349847807718</v>
      </c>
      <c r="AC1393" s="95">
        <f t="shared" si="151"/>
        <v>8.8771426430163078</v>
      </c>
      <c r="AE1393" s="96"/>
    </row>
    <row r="1394" spans="3:31" ht="24.75" customHeight="1" x14ac:dyDescent="0.25">
      <c r="C1394" s="91">
        <f>ABS(E1394-Dashboard!$F$13)</f>
        <v>9.8862441246219106</v>
      </c>
      <c r="D1394" s="92">
        <f t="shared" si="150"/>
        <v>0.23125216512644439</v>
      </c>
      <c r="E1394" s="93" cm="1">
        <f t="array" ref="E1394">SUM('DRE + DCF'!$S$41/TIR!S1394,'DRE + DCF'!$U$41:$AD$41/TIR!T1394:AC1394,TIR!F1394)</f>
        <v>37.733755875378087</v>
      </c>
      <c r="F1394" s="100">
        <f>'DRE + DCF'!$AE$38*'DRE + DCF'!$AE$39*(1+G1394)/(R1394-G1394)/AC1394</f>
        <v>16.156279319996962</v>
      </c>
      <c r="G1394" s="92">
        <f>R1394*(1-'DRE + DCF'!$AE$39)</f>
        <v>0.13875129907586664</v>
      </c>
      <c r="H1394" s="94">
        <f t="shared" si="148"/>
        <v>0.23125216512644439</v>
      </c>
      <c r="I1394" s="94">
        <f t="shared" si="153"/>
        <v>0.23125216512644439</v>
      </c>
      <c r="J1394" s="94">
        <f t="shared" si="153"/>
        <v>0.23125216512644439</v>
      </c>
      <c r="K1394" s="94">
        <f t="shared" si="153"/>
        <v>0.23125216512644439</v>
      </c>
      <c r="L1394" s="94">
        <f t="shared" si="153"/>
        <v>0.23125216512644439</v>
      </c>
      <c r="M1394" s="94">
        <f t="shared" si="153"/>
        <v>0.23125216512644439</v>
      </c>
      <c r="N1394" s="94">
        <f t="shared" si="153"/>
        <v>0.23125216512644439</v>
      </c>
      <c r="O1394" s="94">
        <f t="shared" si="153"/>
        <v>0.23125216512644439</v>
      </c>
      <c r="P1394" s="94">
        <f t="shared" si="153"/>
        <v>0.23125216512644439</v>
      </c>
      <c r="Q1394" s="94">
        <f t="shared" si="153"/>
        <v>0.23125216512644439</v>
      </c>
      <c r="R1394" s="94">
        <f t="shared" si="153"/>
        <v>0.23125216512644439</v>
      </c>
      <c r="S1394" s="93">
        <f>(1+H1394)^((5-Dashboard!$F$9)*3/12)</f>
        <v>1.1096180266769482</v>
      </c>
      <c r="T1394" s="93">
        <f t="shared" si="152"/>
        <v>1.366219597809325</v>
      </c>
      <c r="U1394" s="93">
        <f t="shared" si="152"/>
        <v>1.6821608378409114</v>
      </c>
      <c r="V1394" s="93">
        <f t="shared" si="152"/>
        <v>2.0711641736825359</v>
      </c>
      <c r="W1394" s="93">
        <f t="shared" si="152"/>
        <v>2.5501253731789455</v>
      </c>
      <c r="X1394" s="93">
        <f t="shared" si="152"/>
        <v>3.1398473870704584</v>
      </c>
      <c r="Y1394" s="93">
        <f t="shared" si="151"/>
        <v>3.8659438934971107</v>
      </c>
      <c r="Z1394" s="93">
        <f t="shared" si="151"/>
        <v>4.7599517891256733</v>
      </c>
      <c r="AA1394" s="93">
        <f t="shared" si="151"/>
        <v>5.8607009462584774</v>
      </c>
      <c r="AB1394" s="93">
        <f t="shared" si="151"/>
        <v>7.2160007292393509</v>
      </c>
      <c r="AC1394" s="95">
        <f t="shared" si="151"/>
        <v>8.8847165214299526</v>
      </c>
      <c r="AE1394" s="96"/>
    </row>
    <row r="1395" spans="3:31" ht="24.75" customHeight="1" x14ac:dyDescent="0.25">
      <c r="C1395" s="91">
        <f>ABS(E1395-Dashboard!$F$13)</f>
        <v>9.9143766525470838</v>
      </c>
      <c r="D1395" s="92">
        <f t="shared" si="150"/>
        <v>0.23135216512644438</v>
      </c>
      <c r="E1395" s="93" cm="1">
        <f t="array" ref="E1395">SUM('DRE + DCF'!$S$41/TIR!S1395,'DRE + DCF'!$U$41:$AD$41/TIR!T1395:AC1395,TIR!F1395)</f>
        <v>37.705623347452914</v>
      </c>
      <c r="F1395" s="100">
        <f>'DRE + DCF'!$AE$38*'DRE + DCF'!$AE$39*(1+G1395)/(R1395-G1395)/AC1395</f>
        <v>16.136380540966051</v>
      </c>
      <c r="G1395" s="92">
        <f>R1395*(1-'DRE + DCF'!$AE$39)</f>
        <v>0.13881129907586662</v>
      </c>
      <c r="H1395" s="94">
        <f t="shared" ref="H1395:H1458" si="154">$D1395</f>
        <v>0.23135216512644438</v>
      </c>
      <c r="I1395" s="94">
        <f t="shared" si="153"/>
        <v>0.23135216512644438</v>
      </c>
      <c r="J1395" s="94">
        <f t="shared" si="153"/>
        <v>0.23135216512644438</v>
      </c>
      <c r="K1395" s="94">
        <f t="shared" si="153"/>
        <v>0.23135216512644438</v>
      </c>
      <c r="L1395" s="94">
        <f t="shared" si="153"/>
        <v>0.23135216512644438</v>
      </c>
      <c r="M1395" s="94">
        <f t="shared" si="153"/>
        <v>0.23135216512644438</v>
      </c>
      <c r="N1395" s="94">
        <f t="shared" si="153"/>
        <v>0.23135216512644438</v>
      </c>
      <c r="O1395" s="94">
        <f t="shared" si="153"/>
        <v>0.23135216512644438</v>
      </c>
      <c r="P1395" s="94">
        <f t="shared" si="153"/>
        <v>0.23135216512644438</v>
      </c>
      <c r="Q1395" s="94">
        <f t="shared" si="153"/>
        <v>0.23135216512644438</v>
      </c>
      <c r="R1395" s="94">
        <f t="shared" si="153"/>
        <v>0.23135216512644438</v>
      </c>
      <c r="S1395" s="93">
        <f>(1+H1395)^((5-Dashboard!$F$9)*3/12)</f>
        <v>1.1096630863133388</v>
      </c>
      <c r="T1395" s="93">
        <f t="shared" si="152"/>
        <v>1.3663860438928221</v>
      </c>
      <c r="U1395" s="93">
        <f t="shared" si="152"/>
        <v>1.6825024135459834</v>
      </c>
      <c r="V1395" s="93">
        <f t="shared" si="152"/>
        <v>2.0717529897503146</v>
      </c>
      <c r="W1395" s="93">
        <f t="shared" si="152"/>
        <v>2.5510575295362341</v>
      </c>
      <c r="X1395" s="93">
        <f t="shared" si="152"/>
        <v>3.1412502123565598</v>
      </c>
      <c r="Y1395" s="93">
        <f t="shared" si="151"/>
        <v>3.867985250189153</v>
      </c>
      <c r="Z1395" s="93">
        <f t="shared" si="151"/>
        <v>4.7628520124975644</v>
      </c>
      <c r="AA1395" s="93">
        <f t="shared" si="151"/>
        <v>5.8647481377657185</v>
      </c>
      <c r="AB1395" s="93">
        <f t="shared" si="151"/>
        <v>7.2215703173590997</v>
      </c>
      <c r="AC1395" s="95">
        <f t="shared" si="151"/>
        <v>8.8922962458929913</v>
      </c>
      <c r="AE1395" s="96"/>
    </row>
    <row r="1396" spans="3:31" ht="24.75" customHeight="1" x14ac:dyDescent="0.25">
      <c r="C1396" s="91">
        <f>ABS(E1396-Dashboard!$F$13)</f>
        <v>9.9424754741240875</v>
      </c>
      <c r="D1396" s="92">
        <f t="shared" si="150"/>
        <v>0.23145216512644437</v>
      </c>
      <c r="E1396" s="93" cm="1">
        <f t="array" ref="E1396">SUM('DRE + DCF'!$S$41/TIR!S1396,'DRE + DCF'!$U$41:$AD$41/TIR!T1396:AC1396,TIR!F1396)</f>
        <v>37.67752452587591</v>
      </c>
      <c r="F1396" s="100">
        <f>'DRE + DCF'!$AE$38*'DRE + DCF'!$AE$39*(1+G1396)/(R1396-G1396)/AC1396</f>
        <v>16.116510352574725</v>
      </c>
      <c r="G1396" s="92">
        <f>R1396*(1-'DRE + DCF'!$AE$39)</f>
        <v>0.13887129907586662</v>
      </c>
      <c r="H1396" s="94">
        <f t="shared" si="154"/>
        <v>0.23145216512644437</v>
      </c>
      <c r="I1396" s="94">
        <f t="shared" si="153"/>
        <v>0.23145216512644437</v>
      </c>
      <c r="J1396" s="94">
        <f t="shared" si="153"/>
        <v>0.23145216512644437</v>
      </c>
      <c r="K1396" s="94">
        <f t="shared" si="153"/>
        <v>0.23145216512644437</v>
      </c>
      <c r="L1396" s="94">
        <f t="shared" si="153"/>
        <v>0.23145216512644437</v>
      </c>
      <c r="M1396" s="94">
        <f t="shared" si="153"/>
        <v>0.23145216512644437</v>
      </c>
      <c r="N1396" s="94">
        <f t="shared" si="153"/>
        <v>0.23145216512644437</v>
      </c>
      <c r="O1396" s="94">
        <f t="shared" si="153"/>
        <v>0.23145216512644437</v>
      </c>
      <c r="P1396" s="94">
        <f t="shared" si="153"/>
        <v>0.23145216512644437</v>
      </c>
      <c r="Q1396" s="94">
        <f t="shared" si="153"/>
        <v>0.23145216512644437</v>
      </c>
      <c r="R1396" s="94">
        <f t="shared" si="153"/>
        <v>0.23145216512644437</v>
      </c>
      <c r="S1396" s="93">
        <f>(1+H1396)^((5-Dashboard!$F$9)*3/12)</f>
        <v>1.1097081441200853</v>
      </c>
      <c r="T1396" s="93">
        <f t="shared" si="152"/>
        <v>1.3665524967351275</v>
      </c>
      <c r="U1396" s="93">
        <f t="shared" si="152"/>
        <v>1.6828440308634209</v>
      </c>
      <c r="V1396" s="93">
        <f t="shared" si="152"/>
        <v>2.0723419253768727</v>
      </c>
      <c r="W1396" s="93">
        <f t="shared" si="152"/>
        <v>2.5519899508876542</v>
      </c>
      <c r="X1396" s="93">
        <f t="shared" si="152"/>
        <v>3.1426535504015298</v>
      </c>
      <c r="Y1396" s="93">
        <f t="shared" si="151"/>
        <v>3.870027518884271</v>
      </c>
      <c r="Z1396" s="93">
        <f t="shared" si="151"/>
        <v>4.7657537672289569</v>
      </c>
      <c r="AA1396" s="93">
        <f t="shared" si="151"/>
        <v>5.8687977951136077</v>
      </c>
      <c r="AB1396" s="93">
        <f t="shared" si="151"/>
        <v>7.2271437514819548</v>
      </c>
      <c r="AC1396" s="95">
        <f t="shared" si="151"/>
        <v>8.8998818204425056</v>
      </c>
      <c r="AE1396" s="96"/>
    </row>
    <row r="1397" spans="3:31" ht="24.75" customHeight="1" x14ac:dyDescent="0.25">
      <c r="C1397" s="91">
        <f>ABS(E1397-Dashboard!$F$13)</f>
        <v>9.9705406413975268</v>
      </c>
      <c r="D1397" s="92">
        <f t="shared" si="150"/>
        <v>0.23155216512644436</v>
      </c>
      <c r="E1397" s="93" cm="1">
        <f t="array" ref="E1397">SUM('DRE + DCF'!$S$41/TIR!S1397,'DRE + DCF'!$U$41:$AD$41/TIR!T1397:AC1397,TIR!F1397)</f>
        <v>37.649459358602471</v>
      </c>
      <c r="F1397" s="100">
        <f>'DRE + DCF'!$AE$38*'DRE + DCF'!$AE$39*(1+G1397)/(R1397-G1397)/AC1397</f>
        <v>16.096668706781923</v>
      </c>
      <c r="G1397" s="92">
        <f>R1397*(1-'DRE + DCF'!$AE$39)</f>
        <v>0.1389312990758666</v>
      </c>
      <c r="H1397" s="94">
        <f t="shared" si="154"/>
        <v>0.23155216512644436</v>
      </c>
      <c r="I1397" s="94">
        <f t="shared" si="153"/>
        <v>0.23155216512644436</v>
      </c>
      <c r="J1397" s="94">
        <f t="shared" si="153"/>
        <v>0.23155216512644436</v>
      </c>
      <c r="K1397" s="94">
        <f t="shared" si="153"/>
        <v>0.23155216512644436</v>
      </c>
      <c r="L1397" s="94">
        <f t="shared" si="153"/>
        <v>0.23155216512644436</v>
      </c>
      <c r="M1397" s="94">
        <f t="shared" si="153"/>
        <v>0.23155216512644436</v>
      </c>
      <c r="N1397" s="94">
        <f t="shared" si="153"/>
        <v>0.23155216512644436</v>
      </c>
      <c r="O1397" s="94">
        <f t="shared" si="153"/>
        <v>0.23155216512644436</v>
      </c>
      <c r="P1397" s="94">
        <f t="shared" si="153"/>
        <v>0.23155216512644436</v>
      </c>
      <c r="Q1397" s="94">
        <f t="shared" si="153"/>
        <v>0.23155216512644436</v>
      </c>
      <c r="R1397" s="94">
        <f t="shared" si="153"/>
        <v>0.23155216512644436</v>
      </c>
      <c r="S1397" s="93">
        <f>(1+H1397)^((5-Dashboard!$F$9)*3/12)</f>
        <v>1.1097532000974111</v>
      </c>
      <c r="T1397" s="93">
        <f t="shared" si="152"/>
        <v>1.3667189563359667</v>
      </c>
      <c r="U1397" s="93">
        <f t="shared" si="152"/>
        <v>1.683185689794914</v>
      </c>
      <c r="V1397" s="93">
        <f t="shared" si="152"/>
        <v>2.0729309805767739</v>
      </c>
      <c r="W1397" s="93">
        <f t="shared" si="152"/>
        <v>2.5529226372870091</v>
      </c>
      <c r="X1397" s="93">
        <f t="shared" si="152"/>
        <v>3.144057401351128</v>
      </c>
      <c r="Y1397" s="93">
        <f t="shared" si="151"/>
        <v>3.8720706999158039</v>
      </c>
      <c r="Z1397" s="93">
        <f t="shared" si="151"/>
        <v>4.7686570540039748</v>
      </c>
      <c r="AA1397" s="93">
        <f t="shared" si="151"/>
        <v>5.8728499196040866</v>
      </c>
      <c r="AB1397" s="93">
        <f t="shared" si="151"/>
        <v>7.2327210339510772</v>
      </c>
      <c r="AC1397" s="95">
        <f t="shared" si="151"/>
        <v>8.9074732491180235</v>
      </c>
      <c r="AE1397" s="96"/>
    </row>
    <row r="1398" spans="3:31" ht="24.75" customHeight="1" x14ac:dyDescent="0.25">
      <c r="C1398" s="91">
        <f>ABS(E1398-Dashboard!$F$13)</f>
        <v>9.9985722063138311</v>
      </c>
      <c r="D1398" s="92">
        <f t="shared" si="150"/>
        <v>0.23165216512644435</v>
      </c>
      <c r="E1398" s="93" cm="1">
        <f t="array" ref="E1398">SUM('DRE + DCF'!$S$41/TIR!S1398,'DRE + DCF'!$U$41:$AD$41/TIR!T1398:AC1398,TIR!F1398)</f>
        <v>37.621427793686166</v>
      </c>
      <c r="F1398" s="100">
        <f>'DRE + DCF'!$AE$38*'DRE + DCF'!$AE$39*(1+G1398)/(R1398-G1398)/AC1398</f>
        <v>16.076855555641064</v>
      </c>
      <c r="G1398" s="92">
        <f>R1398*(1-'DRE + DCF'!$AE$39)</f>
        <v>0.1389912990758666</v>
      </c>
      <c r="H1398" s="94">
        <f t="shared" si="154"/>
        <v>0.23165216512644435</v>
      </c>
      <c r="I1398" s="94">
        <f t="shared" si="153"/>
        <v>0.23165216512644435</v>
      </c>
      <c r="J1398" s="94">
        <f t="shared" si="153"/>
        <v>0.23165216512644435</v>
      </c>
      <c r="K1398" s="94">
        <f t="shared" si="153"/>
        <v>0.23165216512644435</v>
      </c>
      <c r="L1398" s="94">
        <f t="shared" si="153"/>
        <v>0.23165216512644435</v>
      </c>
      <c r="M1398" s="94">
        <f t="shared" si="153"/>
        <v>0.23165216512644435</v>
      </c>
      <c r="N1398" s="94">
        <f t="shared" si="153"/>
        <v>0.23165216512644435</v>
      </c>
      <c r="O1398" s="94">
        <f t="shared" si="153"/>
        <v>0.23165216512644435</v>
      </c>
      <c r="P1398" s="94">
        <f t="shared" si="153"/>
        <v>0.23165216512644435</v>
      </c>
      <c r="Q1398" s="94">
        <f t="shared" si="153"/>
        <v>0.23165216512644435</v>
      </c>
      <c r="R1398" s="94">
        <f t="shared" si="153"/>
        <v>0.23165216512644435</v>
      </c>
      <c r="S1398" s="93">
        <f>(1+H1398)^((5-Dashboard!$F$9)*3/12)</f>
        <v>1.1097982542455382</v>
      </c>
      <c r="T1398" s="93">
        <f t="shared" si="152"/>
        <v>1.3668854226950653</v>
      </c>
      <c r="U1398" s="93">
        <f t="shared" si="152"/>
        <v>1.6835273903421522</v>
      </c>
      <c r="V1398" s="93">
        <f t="shared" si="152"/>
        <v>2.0735201553645841</v>
      </c>
      <c r="W1398" s="93">
        <f t="shared" si="152"/>
        <v>2.5538555887881111</v>
      </c>
      <c r="X1398" s="93">
        <f t="shared" si="152"/>
        <v>3.1454617653511474</v>
      </c>
      <c r="Y1398" s="93">
        <f t="shared" si="151"/>
        <v>3.8741147936171885</v>
      </c>
      <c r="Z1398" s="93">
        <f t="shared" si="151"/>
        <v>4.7715618735069976</v>
      </c>
      <c r="AA1398" s="93">
        <f t="shared" si="151"/>
        <v>5.8769045125396859</v>
      </c>
      <c r="AB1398" s="93">
        <f t="shared" si="151"/>
        <v>7.2383021671108745</v>
      </c>
      <c r="AC1398" s="95">
        <f t="shared" si="151"/>
        <v>8.9150705359615419</v>
      </c>
      <c r="AE1398" s="96"/>
    </row>
    <row r="1399" spans="3:31" ht="24.75" customHeight="1" x14ac:dyDescent="0.25">
      <c r="C1399" s="91">
        <f>ABS(E1399-Dashboard!$F$13)</f>
        <v>10.026570220721574</v>
      </c>
      <c r="D1399" s="92">
        <f t="shared" si="150"/>
        <v>0.23175216512644434</v>
      </c>
      <c r="E1399" s="93" cm="1">
        <f t="array" ref="E1399">SUM('DRE + DCF'!$S$41/TIR!S1399,'DRE + DCF'!$U$41:$AD$41/TIR!T1399:AC1399,TIR!F1399)</f>
        <v>37.593429779278424</v>
      </c>
      <c r="F1399" s="100">
        <f>'DRE + DCF'!$AE$38*'DRE + DCF'!$AE$39*(1+G1399)/(R1399-G1399)/AC1399</f>
        <v>16.057070851299819</v>
      </c>
      <c r="G1399" s="92">
        <f>R1399*(1-'DRE + DCF'!$AE$39)</f>
        <v>0.13905129907586661</v>
      </c>
      <c r="H1399" s="94">
        <f t="shared" si="154"/>
        <v>0.23175216512644434</v>
      </c>
      <c r="I1399" s="94">
        <f t="shared" si="153"/>
        <v>0.23175216512644434</v>
      </c>
      <c r="J1399" s="94">
        <f t="shared" si="153"/>
        <v>0.23175216512644434</v>
      </c>
      <c r="K1399" s="94">
        <f t="shared" si="153"/>
        <v>0.23175216512644434</v>
      </c>
      <c r="L1399" s="94">
        <f t="shared" si="153"/>
        <v>0.23175216512644434</v>
      </c>
      <c r="M1399" s="94">
        <f t="shared" si="153"/>
        <v>0.23175216512644434</v>
      </c>
      <c r="N1399" s="94">
        <f t="shared" si="153"/>
        <v>0.23175216512644434</v>
      </c>
      <c r="O1399" s="94">
        <f t="shared" si="153"/>
        <v>0.23175216512644434</v>
      </c>
      <c r="P1399" s="94">
        <f t="shared" si="153"/>
        <v>0.23175216512644434</v>
      </c>
      <c r="Q1399" s="94">
        <f t="shared" si="153"/>
        <v>0.23175216512644434</v>
      </c>
      <c r="R1399" s="94">
        <f t="shared" si="153"/>
        <v>0.23175216512644434</v>
      </c>
      <c r="S1399" s="93">
        <f>(1+H1399)^((5-Dashboard!$F$9)*3/12)</f>
        <v>1.10984330656469</v>
      </c>
      <c r="T1399" s="93">
        <f t="shared" si="152"/>
        <v>1.3670518958121489</v>
      </c>
      <c r="U1399" s="93">
        <f t="shared" si="152"/>
        <v>1.6838691325068247</v>
      </c>
      <c r="V1399" s="93">
        <f t="shared" si="152"/>
        <v>2.0741094497548689</v>
      </c>
      <c r="W1399" s="93">
        <f t="shared" si="152"/>
        <v>2.5547888054447778</v>
      </c>
      <c r="X1399" s="93">
        <f t="shared" si="152"/>
        <v>3.1468666425474074</v>
      </c>
      <c r="Y1399" s="93">
        <f t="shared" si="151"/>
        <v>3.8761598003219535</v>
      </c>
      <c r="Z1399" s="93">
        <f t="shared" si="151"/>
        <v>4.7744682264226519</v>
      </c>
      <c r="AA1399" s="93">
        <f t="shared" si="151"/>
        <v>5.880961575223516</v>
      </c>
      <c r="AB1399" s="93">
        <f t="shared" si="151"/>
        <v>7.2438871533069902</v>
      </c>
      <c r="AC1399" s="95">
        <f t="shared" si="151"/>
        <v>8.9226736850175197</v>
      </c>
      <c r="AE1399" s="96"/>
    </row>
    <row r="1400" spans="3:31" ht="24.75" customHeight="1" x14ac:dyDescent="0.25">
      <c r="C1400" s="91">
        <f>ABS(E1400-Dashboard!$F$13)</f>
        <v>10.054534736371579</v>
      </c>
      <c r="D1400" s="92">
        <f t="shared" si="150"/>
        <v>0.23185216512644433</v>
      </c>
      <c r="E1400" s="93" cm="1">
        <f t="array" ref="E1400">SUM('DRE + DCF'!$S$41/TIR!S1400,'DRE + DCF'!$U$41:$AD$41/TIR!T1400:AC1400,TIR!F1400)</f>
        <v>37.565465263628418</v>
      </c>
      <c r="F1400" s="100">
        <f>'DRE + DCF'!$AE$38*'DRE + DCF'!$AE$39*(1+G1400)/(R1400-G1400)/AC1400</f>
        <v>16.037314545999923</v>
      </c>
      <c r="G1400" s="92">
        <f>R1400*(1-'DRE + DCF'!$AE$39)</f>
        <v>0.13911129907586658</v>
      </c>
      <c r="H1400" s="94">
        <f t="shared" si="154"/>
        <v>0.23185216512644433</v>
      </c>
      <c r="I1400" s="94">
        <f t="shared" si="153"/>
        <v>0.23185216512644433</v>
      </c>
      <c r="J1400" s="94">
        <f t="shared" si="153"/>
        <v>0.23185216512644433</v>
      </c>
      <c r="K1400" s="94">
        <f t="shared" si="153"/>
        <v>0.23185216512644433</v>
      </c>
      <c r="L1400" s="94">
        <f t="shared" si="153"/>
        <v>0.23185216512644433</v>
      </c>
      <c r="M1400" s="94">
        <f t="shared" si="153"/>
        <v>0.23185216512644433</v>
      </c>
      <c r="N1400" s="94">
        <f t="shared" si="153"/>
        <v>0.23185216512644433</v>
      </c>
      <c r="O1400" s="94">
        <f t="shared" si="153"/>
        <v>0.23185216512644433</v>
      </c>
      <c r="P1400" s="94">
        <f t="shared" si="153"/>
        <v>0.23185216512644433</v>
      </c>
      <c r="Q1400" s="94">
        <f t="shared" si="153"/>
        <v>0.23185216512644433</v>
      </c>
      <c r="R1400" s="94">
        <f t="shared" si="153"/>
        <v>0.23185216512644433</v>
      </c>
      <c r="S1400" s="93">
        <f>(1+H1400)^((5-Dashboard!$F$9)*3/12)</f>
        <v>1.1098883570550888</v>
      </c>
      <c r="T1400" s="93">
        <f t="shared" si="152"/>
        <v>1.3672183756869432</v>
      </c>
      <c r="U1400" s="93">
        <f t="shared" si="152"/>
        <v>1.6842109162906211</v>
      </c>
      <c r="V1400" s="93">
        <f t="shared" si="152"/>
        <v>2.0746988637621944</v>
      </c>
      <c r="W1400" s="93">
        <f t="shared" si="152"/>
        <v>2.5557222873108327</v>
      </c>
      <c r="X1400" s="93">
        <f t="shared" si="152"/>
        <v>3.1482720330857576</v>
      </c>
      <c r="Y1400" s="93">
        <f t="shared" si="151"/>
        <v>3.8782057203637232</v>
      </c>
      <c r="Z1400" s="93">
        <f t="shared" si="151"/>
        <v>4.7773761134358139</v>
      </c>
      <c r="AA1400" s="93">
        <f t="shared" si="151"/>
        <v>5.8850211089592648</v>
      </c>
      <c r="AB1400" s="93">
        <f t="shared" si="151"/>
        <v>7.2494759948862981</v>
      </c>
      <c r="AC1400" s="95">
        <f t="shared" si="151"/>
        <v>8.9302827003328691</v>
      </c>
      <c r="AE1400" s="96"/>
    </row>
    <row r="1401" spans="3:31" ht="24.75" customHeight="1" x14ac:dyDescent="0.25">
      <c r="C1401" s="91">
        <f>ABS(E1401-Dashboard!$F$13)</f>
        <v>10.082465804917227</v>
      </c>
      <c r="D1401" s="92">
        <f t="shared" si="150"/>
        <v>0.23195216512644432</v>
      </c>
      <c r="E1401" s="93" cm="1">
        <f t="array" ref="E1401">SUM('DRE + DCF'!$S$41/TIR!S1401,'DRE + DCF'!$U$41:$AD$41/TIR!T1401:AC1401,TIR!F1401)</f>
        <v>37.53753419508277</v>
      </c>
      <c r="F1401" s="100">
        <f>'DRE + DCF'!$AE$38*'DRE + DCF'!$AE$39*(1+G1401)/(R1401-G1401)/AC1401</f>
        <v>16.017586592076928</v>
      </c>
      <c r="G1401" s="92">
        <f>R1401*(1-'DRE + DCF'!$AE$39)</f>
        <v>0.13917129907586659</v>
      </c>
      <c r="H1401" s="94">
        <f t="shared" si="154"/>
        <v>0.23195216512644432</v>
      </c>
      <c r="I1401" s="94">
        <f t="shared" si="153"/>
        <v>0.23195216512644432</v>
      </c>
      <c r="J1401" s="94">
        <f t="shared" si="153"/>
        <v>0.23195216512644432</v>
      </c>
      <c r="K1401" s="94">
        <f t="shared" si="153"/>
        <v>0.23195216512644432</v>
      </c>
      <c r="L1401" s="94">
        <f t="shared" si="153"/>
        <v>0.23195216512644432</v>
      </c>
      <c r="M1401" s="94">
        <f t="shared" si="153"/>
        <v>0.23195216512644432</v>
      </c>
      <c r="N1401" s="94">
        <f t="shared" si="153"/>
        <v>0.23195216512644432</v>
      </c>
      <c r="O1401" s="94">
        <f t="shared" si="153"/>
        <v>0.23195216512644432</v>
      </c>
      <c r="P1401" s="94">
        <f t="shared" si="153"/>
        <v>0.23195216512644432</v>
      </c>
      <c r="Q1401" s="94">
        <f t="shared" si="153"/>
        <v>0.23195216512644432</v>
      </c>
      <c r="R1401" s="94">
        <f t="shared" si="153"/>
        <v>0.23195216512644432</v>
      </c>
      <c r="S1401" s="93">
        <f>(1+H1401)^((5-Dashboard!$F$9)*3/12)</f>
        <v>1.1099334057169574</v>
      </c>
      <c r="T1401" s="93">
        <f t="shared" si="152"/>
        <v>1.3673848623191738</v>
      </c>
      <c r="U1401" s="93">
        <f t="shared" si="152"/>
        <v>1.6845527416952311</v>
      </c>
      <c r="V1401" s="93">
        <f t="shared" si="152"/>
        <v>2.0752883974011276</v>
      </c>
      <c r="W1401" s="93">
        <f t="shared" si="152"/>
        <v>2.5566560344401079</v>
      </c>
      <c r="X1401" s="93">
        <f t="shared" si="152"/>
        <v>3.14967793711208</v>
      </c>
      <c r="Y1401" s="93">
        <f t="shared" si="151"/>
        <v>3.8802525540762196</v>
      </c>
      <c r="Z1401" s="93">
        <f t="shared" si="151"/>
        <v>4.7802855352316138</v>
      </c>
      <c r="AA1401" s="93">
        <f t="shared" si="151"/>
        <v>5.8890831150512097</v>
      </c>
      <c r="AB1401" s="93">
        <f t="shared" si="151"/>
        <v>7.2550686941969227</v>
      </c>
      <c r="AC1401" s="95">
        <f t="shared" si="151"/>
        <v>8.9378975859569838</v>
      </c>
      <c r="AE1401" s="96"/>
    </row>
    <row r="1402" spans="3:31" ht="24.75" customHeight="1" x14ac:dyDescent="0.25">
      <c r="C1402" s="91">
        <f>ABS(E1402-Dashboard!$F$13)</f>
        <v>10.110363477914682</v>
      </c>
      <c r="D1402" s="92">
        <f t="shared" si="150"/>
        <v>0.2320521651264443</v>
      </c>
      <c r="E1402" s="93" cm="1">
        <f t="array" ref="E1402">SUM('DRE + DCF'!$S$41/TIR!S1402,'DRE + DCF'!$U$41:$AD$41/TIR!T1402:AC1402,TIR!F1402)</f>
        <v>37.509636522085316</v>
      </c>
      <c r="F1402" s="100">
        <f>'DRE + DCF'!$AE$38*'DRE + DCF'!$AE$39*(1+G1402)/(R1402-G1402)/AC1402</f>
        <v>15.997886941959987</v>
      </c>
      <c r="G1402" s="92">
        <f>R1402*(1-'DRE + DCF'!$AE$39)</f>
        <v>0.13923129907586657</v>
      </c>
      <c r="H1402" s="94">
        <f t="shared" si="154"/>
        <v>0.2320521651264443</v>
      </c>
      <c r="I1402" s="94">
        <f t="shared" si="153"/>
        <v>0.2320521651264443</v>
      </c>
      <c r="J1402" s="94">
        <f t="shared" si="153"/>
        <v>0.2320521651264443</v>
      </c>
      <c r="K1402" s="94">
        <f t="shared" si="153"/>
        <v>0.2320521651264443</v>
      </c>
      <c r="L1402" s="94">
        <f t="shared" ref="I1402:R1427" si="155">$D1402</f>
        <v>0.2320521651264443</v>
      </c>
      <c r="M1402" s="94">
        <f t="shared" si="155"/>
        <v>0.2320521651264443</v>
      </c>
      <c r="N1402" s="94">
        <f t="shared" si="155"/>
        <v>0.2320521651264443</v>
      </c>
      <c r="O1402" s="94">
        <f t="shared" si="155"/>
        <v>0.2320521651264443</v>
      </c>
      <c r="P1402" s="94">
        <f t="shared" si="155"/>
        <v>0.2320521651264443</v>
      </c>
      <c r="Q1402" s="94">
        <f t="shared" si="155"/>
        <v>0.2320521651264443</v>
      </c>
      <c r="R1402" s="94">
        <f t="shared" si="155"/>
        <v>0.2320521651264443</v>
      </c>
      <c r="S1402" s="93">
        <f>(1+H1402)^((5-Dashboard!$F$9)*3/12)</f>
        <v>1.1099784525505187</v>
      </c>
      <c r="T1402" s="93">
        <f t="shared" si="152"/>
        <v>1.3675513557085668</v>
      </c>
      <c r="U1402" s="93">
        <f t="shared" si="152"/>
        <v>1.6848946087223438</v>
      </c>
      <c r="V1402" s="93">
        <f t="shared" si="152"/>
        <v>2.0758780506862369</v>
      </c>
      <c r="W1402" s="93">
        <f t="shared" si="152"/>
        <v>2.5575900468864408</v>
      </c>
      <c r="X1402" s="93">
        <f t="shared" si="152"/>
        <v>3.1510843547722835</v>
      </c>
      <c r="Y1402" s="93">
        <f t="shared" si="151"/>
        <v>3.8823003017932565</v>
      </c>
      <c r="Z1402" s="93">
        <f t="shared" si="151"/>
        <v>4.7831964924954296</v>
      </c>
      <c r="AA1402" s="93">
        <f t="shared" si="151"/>
        <v>5.8931475948042076</v>
      </c>
      <c r="AB1402" s="93">
        <f t="shared" si="151"/>
        <v>7.260665253588221</v>
      </c>
      <c r="AC1402" s="95">
        <f t="shared" si="151"/>
        <v>8.9455183459417107</v>
      </c>
      <c r="AE1402" s="96"/>
    </row>
    <row r="1403" spans="3:31" ht="24.75" customHeight="1" x14ac:dyDescent="0.25">
      <c r="C1403" s="91">
        <f>ABS(E1403-Dashboard!$F$13)</f>
        <v>10.138227806822968</v>
      </c>
      <c r="D1403" s="92">
        <f t="shared" si="150"/>
        <v>0.23215216512644429</v>
      </c>
      <c r="E1403" s="93" cm="1">
        <f t="array" ref="E1403">SUM('DRE + DCF'!$S$41/TIR!S1403,'DRE + DCF'!$U$41:$AD$41/TIR!T1403:AC1403,TIR!F1403)</f>
        <v>37.481772193177029</v>
      </c>
      <c r="F1403" s="100">
        <f>'DRE + DCF'!$AE$38*'DRE + DCF'!$AE$39*(1+G1403)/(R1403-G1403)/AC1403</f>
        <v>15.978215548171695</v>
      </c>
      <c r="G1403" s="92">
        <f>R1403*(1-'DRE + DCF'!$AE$39)</f>
        <v>0.13929129907586657</v>
      </c>
      <c r="H1403" s="94">
        <f t="shared" si="154"/>
        <v>0.23215216512644429</v>
      </c>
      <c r="I1403" s="94">
        <f t="shared" si="155"/>
        <v>0.23215216512644429</v>
      </c>
      <c r="J1403" s="94">
        <f t="shared" si="155"/>
        <v>0.23215216512644429</v>
      </c>
      <c r="K1403" s="94">
        <f t="shared" si="155"/>
        <v>0.23215216512644429</v>
      </c>
      <c r="L1403" s="94">
        <f t="shared" si="155"/>
        <v>0.23215216512644429</v>
      </c>
      <c r="M1403" s="94">
        <f t="shared" si="155"/>
        <v>0.23215216512644429</v>
      </c>
      <c r="N1403" s="94">
        <f t="shared" si="155"/>
        <v>0.23215216512644429</v>
      </c>
      <c r="O1403" s="94">
        <f t="shared" si="155"/>
        <v>0.23215216512644429</v>
      </c>
      <c r="P1403" s="94">
        <f t="shared" si="155"/>
        <v>0.23215216512644429</v>
      </c>
      <c r="Q1403" s="94">
        <f t="shared" si="155"/>
        <v>0.23215216512644429</v>
      </c>
      <c r="R1403" s="94">
        <f t="shared" si="155"/>
        <v>0.23215216512644429</v>
      </c>
      <c r="S1403" s="93">
        <f>(1+H1403)^((5-Dashboard!$F$9)*3/12)</f>
        <v>1.1100234975559951</v>
      </c>
      <c r="T1403" s="93">
        <f t="shared" si="152"/>
        <v>1.3677178558548475</v>
      </c>
      <c r="U1403" s="93">
        <f t="shared" si="152"/>
        <v>1.6852365173736483</v>
      </c>
      <c r="V1403" s="93">
        <f t="shared" si="152"/>
        <v>2.0764678236320893</v>
      </c>
      <c r="W1403" s="93">
        <f t="shared" si="152"/>
        <v>2.5585243247036744</v>
      </c>
      <c r="X1403" s="93">
        <f t="shared" si="152"/>
        <v>3.1524912862123058</v>
      </c>
      <c r="Y1403" s="93">
        <f t="shared" si="151"/>
        <v>3.8843489638487414</v>
      </c>
      <c r="Z1403" s="93">
        <f t="shared" si="151"/>
        <v>4.7861089859128869</v>
      </c>
      <c r="AA1403" s="93">
        <f t="shared" si="151"/>
        <v>5.8972145495236941</v>
      </c>
      <c r="AB1403" s="93">
        <f t="shared" si="151"/>
        <v>7.2662656754107884</v>
      </c>
      <c r="AC1403" s="95">
        <f t="shared" si="151"/>
        <v>8.9531449843413675</v>
      </c>
      <c r="AE1403" s="96"/>
    </row>
    <row r="1404" spans="3:31" ht="24.75" customHeight="1" x14ac:dyDescent="0.25">
      <c r="C1404" s="91">
        <f>ABS(E1404-Dashboard!$F$13)</f>
        <v>10.166058843004407</v>
      </c>
      <c r="D1404" s="92">
        <f t="shared" si="150"/>
        <v>0.23225216512644428</v>
      </c>
      <c r="E1404" s="93" cm="1">
        <f t="array" ref="E1404">SUM('DRE + DCF'!$S$41/TIR!S1404,'DRE + DCF'!$U$41:$AD$41/TIR!T1404:AC1404,TIR!F1404)</f>
        <v>37.45394115699559</v>
      </c>
      <c r="F1404" s="100">
        <f>'DRE + DCF'!$AE$38*'DRE + DCF'!$AE$39*(1+G1404)/(R1404-G1404)/AC1404</f>
        <v>15.958572363327788</v>
      </c>
      <c r="G1404" s="92">
        <f>R1404*(1-'DRE + DCF'!$AE$39)</f>
        <v>0.13935129907586657</v>
      </c>
      <c r="H1404" s="94">
        <f t="shared" si="154"/>
        <v>0.23225216512644428</v>
      </c>
      <c r="I1404" s="94">
        <f t="shared" si="155"/>
        <v>0.23225216512644428</v>
      </c>
      <c r="J1404" s="94">
        <f t="shared" si="155"/>
        <v>0.23225216512644428</v>
      </c>
      <c r="K1404" s="94">
        <f t="shared" si="155"/>
        <v>0.23225216512644428</v>
      </c>
      <c r="L1404" s="94">
        <f t="shared" si="155"/>
        <v>0.23225216512644428</v>
      </c>
      <c r="M1404" s="94">
        <f t="shared" si="155"/>
        <v>0.23225216512644428</v>
      </c>
      <c r="N1404" s="94">
        <f t="shared" si="155"/>
        <v>0.23225216512644428</v>
      </c>
      <c r="O1404" s="94">
        <f t="shared" si="155"/>
        <v>0.23225216512644428</v>
      </c>
      <c r="P1404" s="94">
        <f t="shared" si="155"/>
        <v>0.23225216512644428</v>
      </c>
      <c r="Q1404" s="94">
        <f t="shared" si="155"/>
        <v>0.23225216512644428</v>
      </c>
      <c r="R1404" s="94">
        <f t="shared" si="155"/>
        <v>0.23225216512644428</v>
      </c>
      <c r="S1404" s="93">
        <f>(1+H1404)^((5-Dashboard!$F$9)*3/12)</f>
        <v>1.1100685407336091</v>
      </c>
      <c r="T1404" s="93">
        <f t="shared" si="152"/>
        <v>1.3678843627577422</v>
      </c>
      <c r="U1404" s="93">
        <f t="shared" si="152"/>
        <v>1.6855784676508343</v>
      </c>
      <c r="V1404" s="93">
        <f t="shared" si="152"/>
        <v>2.0770577162532549</v>
      </c>
      <c r="W1404" s="93">
        <f t="shared" si="152"/>
        <v>2.5594588679456609</v>
      </c>
      <c r="X1404" s="93">
        <f t="shared" si="152"/>
        <v>3.1538987315781184</v>
      </c>
      <c r="Y1404" s="93">
        <f t="shared" si="151"/>
        <v>3.8863985405766823</v>
      </c>
      <c r="Z1404" s="93">
        <f t="shared" si="151"/>
        <v>4.7890230161698693</v>
      </c>
      <c r="AA1404" s="93">
        <f t="shared" si="151"/>
        <v>5.9012839805156956</v>
      </c>
      <c r="AB1404" s="93">
        <f t="shared" si="151"/>
        <v>7.2718699620164671</v>
      </c>
      <c r="AC1404" s="95">
        <f t="shared" si="151"/>
        <v>8.9607775052127447</v>
      </c>
      <c r="AE1404" s="96"/>
    </row>
    <row r="1405" spans="3:31" ht="24.75" customHeight="1" x14ac:dyDescent="0.25">
      <c r="C1405" s="91">
        <f>ABS(E1405-Dashboard!$F$13)</f>
        <v>10.19385663772465</v>
      </c>
      <c r="D1405" s="92">
        <f t="shared" si="150"/>
        <v>0.23235216512644427</v>
      </c>
      <c r="E1405" s="93" cm="1">
        <f t="array" ref="E1405">SUM('DRE + DCF'!$S$41/TIR!S1405,'DRE + DCF'!$U$41:$AD$41/TIR!T1405:AC1405,TIR!F1405)</f>
        <v>37.426143362275347</v>
      </c>
      <c r="F1405" s="100">
        <f>'DRE + DCF'!$AE$38*'DRE + DCF'!$AE$39*(1+G1405)/(R1405-G1405)/AC1405</f>
        <v>15.938957340136996</v>
      </c>
      <c r="G1405" s="92">
        <f>R1405*(1-'DRE + DCF'!$AE$39)</f>
        <v>0.13941129907586655</v>
      </c>
      <c r="H1405" s="94">
        <f t="shared" si="154"/>
        <v>0.23235216512644427</v>
      </c>
      <c r="I1405" s="94">
        <f t="shared" si="155"/>
        <v>0.23235216512644427</v>
      </c>
      <c r="J1405" s="94">
        <f t="shared" si="155"/>
        <v>0.23235216512644427</v>
      </c>
      <c r="K1405" s="94">
        <f t="shared" si="155"/>
        <v>0.23235216512644427</v>
      </c>
      <c r="L1405" s="94">
        <f t="shared" si="155"/>
        <v>0.23235216512644427</v>
      </c>
      <c r="M1405" s="94">
        <f t="shared" si="155"/>
        <v>0.23235216512644427</v>
      </c>
      <c r="N1405" s="94">
        <f t="shared" si="155"/>
        <v>0.23235216512644427</v>
      </c>
      <c r="O1405" s="94">
        <f t="shared" si="155"/>
        <v>0.23235216512644427</v>
      </c>
      <c r="P1405" s="94">
        <f t="shared" si="155"/>
        <v>0.23235216512644427</v>
      </c>
      <c r="Q1405" s="94">
        <f t="shared" si="155"/>
        <v>0.23235216512644427</v>
      </c>
      <c r="R1405" s="94">
        <f t="shared" si="155"/>
        <v>0.23235216512644427</v>
      </c>
      <c r="S1405" s="93">
        <f>(1+H1405)^((5-Dashboard!$F$9)*3/12)</f>
        <v>1.110113582083583</v>
      </c>
      <c r="T1405" s="93">
        <f t="shared" si="152"/>
        <v>1.3680508764169761</v>
      </c>
      <c r="U1405" s="93">
        <f t="shared" si="152"/>
        <v>1.6859204595555901</v>
      </c>
      <c r="V1405" s="93">
        <f t="shared" si="152"/>
        <v>2.0776477285643011</v>
      </c>
      <c r="W1405" s="93">
        <f t="shared" si="152"/>
        <v>2.5603936766662554</v>
      </c>
      <c r="X1405" s="93">
        <f t="shared" si="152"/>
        <v>3.1553066910157166</v>
      </c>
      <c r="Y1405" s="93">
        <f t="shared" si="151"/>
        <v>3.8884490323111747</v>
      </c>
      <c r="Z1405" s="93">
        <f t="shared" si="151"/>
        <v>4.7919385839525033</v>
      </c>
      <c r="AA1405" s="93">
        <f t="shared" si="151"/>
        <v>5.9053558890868141</v>
      </c>
      <c r="AB1405" s="93">
        <f t="shared" si="151"/>
        <v>7.277478115758333</v>
      </c>
      <c r="AC1405" s="95">
        <f t="shared" si="151"/>
        <v>8.9684159126150966</v>
      </c>
      <c r="AE1405" s="96"/>
    </row>
    <row r="1406" spans="3:31" ht="24.75" customHeight="1" x14ac:dyDescent="0.25">
      <c r="C1406" s="91">
        <f>ABS(E1406-Dashboard!$F$13)</f>
        <v>10.22162124215297</v>
      </c>
      <c r="D1406" s="92">
        <f t="shared" si="150"/>
        <v>0.23245216512644426</v>
      </c>
      <c r="E1406" s="93" cm="1">
        <f t="array" ref="E1406">SUM('DRE + DCF'!$S$41/TIR!S1406,'DRE + DCF'!$U$41:$AD$41/TIR!T1406:AC1406,TIR!F1406)</f>
        <v>37.398378757847027</v>
      </c>
      <c r="F1406" s="100">
        <f>'DRE + DCF'!$AE$38*'DRE + DCF'!$AE$39*(1+G1406)/(R1406-G1406)/AC1406</f>
        <v>15.91937043140082</v>
      </c>
      <c r="G1406" s="92">
        <f>R1406*(1-'DRE + DCF'!$AE$39)</f>
        <v>0.13947129907586656</v>
      </c>
      <c r="H1406" s="94">
        <f t="shared" si="154"/>
        <v>0.23245216512644426</v>
      </c>
      <c r="I1406" s="94">
        <f t="shared" si="155"/>
        <v>0.23245216512644426</v>
      </c>
      <c r="J1406" s="94">
        <f t="shared" si="155"/>
        <v>0.23245216512644426</v>
      </c>
      <c r="K1406" s="94">
        <f t="shared" si="155"/>
        <v>0.23245216512644426</v>
      </c>
      <c r="L1406" s="94">
        <f t="shared" si="155"/>
        <v>0.23245216512644426</v>
      </c>
      <c r="M1406" s="94">
        <f t="shared" si="155"/>
        <v>0.23245216512644426</v>
      </c>
      <c r="N1406" s="94">
        <f t="shared" si="155"/>
        <v>0.23245216512644426</v>
      </c>
      <c r="O1406" s="94">
        <f t="shared" si="155"/>
        <v>0.23245216512644426</v>
      </c>
      <c r="P1406" s="94">
        <f t="shared" si="155"/>
        <v>0.23245216512644426</v>
      </c>
      <c r="Q1406" s="94">
        <f t="shared" si="155"/>
        <v>0.23245216512644426</v>
      </c>
      <c r="R1406" s="94">
        <f t="shared" si="155"/>
        <v>0.23245216512644426</v>
      </c>
      <c r="S1406" s="93">
        <f>(1+H1406)^((5-Dashboard!$F$9)*3/12)</f>
        <v>1.1101586216061397</v>
      </c>
      <c r="T1406" s="93">
        <f t="shared" si="152"/>
        <v>1.3682173968322757</v>
      </c>
      <c r="U1406" s="93">
        <f t="shared" si="152"/>
        <v>1.6862624930896055</v>
      </c>
      <c r="V1406" s="93">
        <f t="shared" si="152"/>
        <v>2.0782378605798</v>
      </c>
      <c r="W1406" s="93">
        <f t="shared" si="152"/>
        <v>2.5613287509193237</v>
      </c>
      <c r="X1406" s="93">
        <f t="shared" si="152"/>
        <v>3.1567151646711311</v>
      </c>
      <c r="Y1406" s="93">
        <f t="shared" si="151"/>
        <v>3.8905004393864151</v>
      </c>
      <c r="Z1406" s="93">
        <f t="shared" si="151"/>
        <v>4.7948556899471697</v>
      </c>
      <c r="AA1406" s="93">
        <f t="shared" si="151"/>
        <v>5.9094302765442395</v>
      </c>
      <c r="AB1406" s="93">
        <f t="shared" si="151"/>
        <v>7.2830901389907101</v>
      </c>
      <c r="AC1406" s="95">
        <f t="shared" si="151"/>
        <v>8.9760602106101555</v>
      </c>
      <c r="AE1406" s="96"/>
    </row>
    <row r="1407" spans="3:31" ht="24.75" customHeight="1" x14ac:dyDescent="0.25">
      <c r="C1407" s="91">
        <f>ABS(E1407-Dashboard!$F$13)</f>
        <v>10.249352707362505</v>
      </c>
      <c r="D1407" s="92">
        <f t="shared" si="150"/>
        <v>0.23255216512644425</v>
      </c>
      <c r="E1407" s="93" cm="1">
        <f t="array" ref="E1407">SUM('DRE + DCF'!$S$41/TIR!S1407,'DRE + DCF'!$U$41:$AD$41/TIR!T1407:AC1407,TIR!F1407)</f>
        <v>37.370647292637493</v>
      </c>
      <c r="F1407" s="100">
        <f>'DRE + DCF'!$AE$38*'DRE + DCF'!$AE$39*(1+G1407)/(R1407-G1407)/AC1407</f>
        <v>15.899811590013272</v>
      </c>
      <c r="G1407" s="92">
        <f>R1407*(1-'DRE + DCF'!$AE$39)</f>
        <v>0.13953129907586653</v>
      </c>
      <c r="H1407" s="94">
        <f t="shared" si="154"/>
        <v>0.23255216512644425</v>
      </c>
      <c r="I1407" s="94">
        <f t="shared" si="155"/>
        <v>0.23255216512644425</v>
      </c>
      <c r="J1407" s="94">
        <f t="shared" si="155"/>
        <v>0.23255216512644425</v>
      </c>
      <c r="K1407" s="94">
        <f t="shared" si="155"/>
        <v>0.23255216512644425</v>
      </c>
      <c r="L1407" s="94">
        <f t="shared" si="155"/>
        <v>0.23255216512644425</v>
      </c>
      <c r="M1407" s="94">
        <f t="shared" si="155"/>
        <v>0.23255216512644425</v>
      </c>
      <c r="N1407" s="94">
        <f t="shared" si="155"/>
        <v>0.23255216512644425</v>
      </c>
      <c r="O1407" s="94">
        <f t="shared" si="155"/>
        <v>0.23255216512644425</v>
      </c>
      <c r="P1407" s="94">
        <f t="shared" si="155"/>
        <v>0.23255216512644425</v>
      </c>
      <c r="Q1407" s="94">
        <f t="shared" si="155"/>
        <v>0.23255216512644425</v>
      </c>
      <c r="R1407" s="94">
        <f t="shared" si="155"/>
        <v>0.23255216512644425</v>
      </c>
      <c r="S1407" s="93">
        <f>(1+H1407)^((5-Dashboard!$F$9)*3/12)</f>
        <v>1.1102036593015014</v>
      </c>
      <c r="T1407" s="93">
        <f t="shared" si="152"/>
        <v>1.3683839240033668</v>
      </c>
      <c r="U1407" s="93">
        <f t="shared" si="152"/>
        <v>1.6866045682545694</v>
      </c>
      <c r="V1407" s="93">
        <f t="shared" si="152"/>
        <v>2.0788281123143211</v>
      </c>
      <c r="W1407" s="93">
        <f t="shared" si="152"/>
        <v>2.5622640907587351</v>
      </c>
      <c r="X1407" s="93">
        <f t="shared" si="152"/>
        <v>3.1581241526904189</v>
      </c>
      <c r="Y1407" s="93">
        <f t="shared" si="151"/>
        <v>3.8925527621366927</v>
      </c>
      <c r="Z1407" s="93">
        <f t="shared" si="151"/>
        <v>4.7977743348405015</v>
      </c>
      <c r="AA1407" s="93">
        <f t="shared" si="151"/>
        <v>5.9135071441957461</v>
      </c>
      <c r="AB1407" s="93">
        <f t="shared" si="151"/>
        <v>7.2887060340691621</v>
      </c>
      <c r="AC1407" s="95">
        <f t="shared" si="151"/>
        <v>8.9837104032621244</v>
      </c>
      <c r="AE1407" s="96"/>
    </row>
    <row r="1408" spans="3:31" ht="24.75" customHeight="1" x14ac:dyDescent="0.25">
      <c r="C1408" s="91">
        <f>ABS(E1408-Dashboard!$F$13)</f>
        <v>10.277051084330381</v>
      </c>
      <c r="D1408" s="92">
        <f t="shared" si="150"/>
        <v>0.23265216512644424</v>
      </c>
      <c r="E1408" s="93" cm="1">
        <f t="array" ref="E1408">SUM('DRE + DCF'!$S$41/TIR!S1408,'DRE + DCF'!$U$41:$AD$41/TIR!T1408:AC1408,TIR!F1408)</f>
        <v>37.342948915669616</v>
      </c>
      <c r="F1408" s="100">
        <f>'DRE + DCF'!$AE$38*'DRE + DCF'!$AE$39*(1+G1408)/(R1408-G1408)/AC1408</f>
        <v>15.880280768960752</v>
      </c>
      <c r="G1408" s="92">
        <f>R1408*(1-'DRE + DCF'!$AE$39)</f>
        <v>0.13959129907586654</v>
      </c>
      <c r="H1408" s="94">
        <f t="shared" si="154"/>
        <v>0.23265216512644424</v>
      </c>
      <c r="I1408" s="94">
        <f t="shared" si="155"/>
        <v>0.23265216512644424</v>
      </c>
      <c r="J1408" s="94">
        <f t="shared" si="155"/>
        <v>0.23265216512644424</v>
      </c>
      <c r="K1408" s="94">
        <f t="shared" si="155"/>
        <v>0.23265216512644424</v>
      </c>
      <c r="L1408" s="94">
        <f t="shared" si="155"/>
        <v>0.23265216512644424</v>
      </c>
      <c r="M1408" s="94">
        <f t="shared" si="155"/>
        <v>0.23265216512644424</v>
      </c>
      <c r="N1408" s="94">
        <f t="shared" si="155"/>
        <v>0.23265216512644424</v>
      </c>
      <c r="O1408" s="94">
        <f t="shared" si="155"/>
        <v>0.23265216512644424</v>
      </c>
      <c r="P1408" s="94">
        <f t="shared" si="155"/>
        <v>0.23265216512644424</v>
      </c>
      <c r="Q1408" s="94">
        <f t="shared" si="155"/>
        <v>0.23265216512644424</v>
      </c>
      <c r="R1408" s="94">
        <f t="shared" si="155"/>
        <v>0.23265216512644424</v>
      </c>
      <c r="S1408" s="93">
        <f>(1+H1408)^((5-Dashboard!$F$9)*3/12)</f>
        <v>1.1102486951698904</v>
      </c>
      <c r="T1408" s="93">
        <f t="shared" si="152"/>
        <v>1.368550457929975</v>
      </c>
      <c r="U1408" s="93">
        <f t="shared" si="152"/>
        <v>1.6869466850521704</v>
      </c>
      <c r="V1408" s="93">
        <f t="shared" si="152"/>
        <v>2.0794184837824354</v>
      </c>
      <c r="W1408" s="93">
        <f t="shared" si="152"/>
        <v>2.5631996962383665</v>
      </c>
      <c r="X1408" s="93">
        <f t="shared" si="152"/>
        <v>3.1595336552196667</v>
      </c>
      <c r="Y1408" s="93">
        <f t="shared" si="151"/>
        <v>3.8946060008963901</v>
      </c>
      <c r="Z1408" s="93">
        <f t="shared" si="151"/>
        <v>4.8006945193193777</v>
      </c>
      <c r="AA1408" s="93">
        <f t="shared" si="151"/>
        <v>5.9175864933496847</v>
      </c>
      <c r="AB1408" s="93">
        <f t="shared" si="151"/>
        <v>7.2943258033504907</v>
      </c>
      <c r="AC1408" s="95">
        <f t="shared" si="151"/>
        <v>8.9913664946376723</v>
      </c>
      <c r="AE1408" s="96"/>
    </row>
    <row r="1409" spans="3:31" ht="24.75" customHeight="1" x14ac:dyDescent="0.25">
      <c r="C1409" s="91">
        <f>ABS(E1409-Dashboard!$F$13)</f>
        <v>10.304716423938039</v>
      </c>
      <c r="D1409" s="92">
        <f t="shared" si="150"/>
        <v>0.23275216512644423</v>
      </c>
      <c r="E1409" s="93" cm="1">
        <f t="array" ref="E1409">SUM('DRE + DCF'!$S$41/TIR!S1409,'DRE + DCF'!$U$41:$AD$41/TIR!T1409:AC1409,TIR!F1409)</f>
        <v>37.315283576061958</v>
      </c>
      <c r="F1409" s="100">
        <f>'DRE + DCF'!$AE$38*'DRE + DCF'!$AE$39*(1+G1409)/(R1409-G1409)/AC1409</f>
        <v>15.860777921321748</v>
      </c>
      <c r="G1409" s="92">
        <f>R1409*(1-'DRE + DCF'!$AE$39)</f>
        <v>0.13965129907586654</v>
      </c>
      <c r="H1409" s="94">
        <f t="shared" si="154"/>
        <v>0.23275216512644423</v>
      </c>
      <c r="I1409" s="94">
        <f t="shared" si="155"/>
        <v>0.23275216512644423</v>
      </c>
      <c r="J1409" s="94">
        <f t="shared" si="155"/>
        <v>0.23275216512644423</v>
      </c>
      <c r="K1409" s="94">
        <f t="shared" si="155"/>
        <v>0.23275216512644423</v>
      </c>
      <c r="L1409" s="94">
        <f t="shared" si="155"/>
        <v>0.23275216512644423</v>
      </c>
      <c r="M1409" s="94">
        <f t="shared" si="155"/>
        <v>0.23275216512644423</v>
      </c>
      <c r="N1409" s="94">
        <f t="shared" si="155"/>
        <v>0.23275216512644423</v>
      </c>
      <c r="O1409" s="94">
        <f t="shared" si="155"/>
        <v>0.23275216512644423</v>
      </c>
      <c r="P1409" s="94">
        <f t="shared" si="155"/>
        <v>0.23275216512644423</v>
      </c>
      <c r="Q1409" s="94">
        <f t="shared" si="155"/>
        <v>0.23275216512644423</v>
      </c>
      <c r="R1409" s="94">
        <f t="shared" si="155"/>
        <v>0.23275216512644423</v>
      </c>
      <c r="S1409" s="93">
        <f>(1+H1409)^((5-Dashboard!$F$9)*3/12)</f>
        <v>1.1102937292115291</v>
      </c>
      <c r="T1409" s="93">
        <f t="shared" si="152"/>
        <v>1.3687169986118264</v>
      </c>
      <c r="U1409" s="93">
        <f t="shared" si="152"/>
        <v>1.6872888434840971</v>
      </c>
      <c r="V1409" s="93">
        <f t="shared" si="152"/>
        <v>2.0800089749987145</v>
      </c>
      <c r="W1409" s="93">
        <f t="shared" si="152"/>
        <v>2.5641355674121011</v>
      </c>
      <c r="X1409" s="93">
        <f t="shared" si="152"/>
        <v>3.1609436724049909</v>
      </c>
      <c r="Y1409" s="93">
        <f t="shared" si="151"/>
        <v>3.8966601559999861</v>
      </c>
      <c r="Z1409" s="93">
        <f t="shared" si="151"/>
        <v>4.8036162440709305</v>
      </c>
      <c r="AA1409" s="93">
        <f t="shared" si="151"/>
        <v>5.9216683253149967</v>
      </c>
      <c r="AB1409" s="93">
        <f t="shared" si="151"/>
        <v>7.2999494491927468</v>
      </c>
      <c r="AC1409" s="95">
        <f t="shared" si="151"/>
        <v>8.9990284888059513</v>
      </c>
      <c r="AE1409" s="96"/>
    </row>
    <row r="1410" spans="3:31" ht="24.75" customHeight="1" x14ac:dyDescent="0.25">
      <c r="C1410" s="91">
        <f>ABS(E1410-Dashboard!$F$13)</f>
        <v>10.332348776971386</v>
      </c>
      <c r="D1410" s="92">
        <f t="shared" si="150"/>
        <v>0.23285216512644422</v>
      </c>
      <c r="E1410" s="93" cm="1">
        <f t="array" ref="E1410">SUM('DRE + DCF'!$S$41/TIR!S1410,'DRE + DCF'!$U$41:$AD$41/TIR!T1410:AC1410,TIR!F1410)</f>
        <v>37.287651223028611</v>
      </c>
      <c r="F1410" s="100">
        <f>'DRE + DCF'!$AE$38*'DRE + DCF'!$AE$39*(1+G1410)/(R1410-G1410)/AC1410</f>
        <v>15.841303000266658</v>
      </c>
      <c r="G1410" s="92">
        <f>R1410*(1-'DRE + DCF'!$AE$39)</f>
        <v>0.13971129907586652</v>
      </c>
      <c r="H1410" s="94">
        <f t="shared" si="154"/>
        <v>0.23285216512644422</v>
      </c>
      <c r="I1410" s="94">
        <f t="shared" si="155"/>
        <v>0.23285216512644422</v>
      </c>
      <c r="J1410" s="94">
        <f t="shared" si="155"/>
        <v>0.23285216512644422</v>
      </c>
      <c r="K1410" s="94">
        <f t="shared" si="155"/>
        <v>0.23285216512644422</v>
      </c>
      <c r="L1410" s="94">
        <f t="shared" si="155"/>
        <v>0.23285216512644422</v>
      </c>
      <c r="M1410" s="94">
        <f t="shared" si="155"/>
        <v>0.23285216512644422</v>
      </c>
      <c r="N1410" s="94">
        <f t="shared" si="155"/>
        <v>0.23285216512644422</v>
      </c>
      <c r="O1410" s="94">
        <f t="shared" si="155"/>
        <v>0.23285216512644422</v>
      </c>
      <c r="P1410" s="94">
        <f t="shared" si="155"/>
        <v>0.23285216512644422</v>
      </c>
      <c r="Q1410" s="94">
        <f t="shared" si="155"/>
        <v>0.23285216512644422</v>
      </c>
      <c r="R1410" s="94">
        <f t="shared" si="155"/>
        <v>0.23285216512644422</v>
      </c>
      <c r="S1410" s="93">
        <f>(1+H1410)^((5-Dashboard!$F$9)*3/12)</f>
        <v>1.1103387614266396</v>
      </c>
      <c r="T1410" s="93">
        <f t="shared" si="152"/>
        <v>1.3688835460486468</v>
      </c>
      <c r="U1410" s="93">
        <f t="shared" si="152"/>
        <v>1.6876310435520387</v>
      </c>
      <c r="V1410" s="93">
        <f t="shared" si="152"/>
        <v>2.0805995859777311</v>
      </c>
      <c r="W1410" s="93">
        <f t="shared" si="152"/>
        <v>2.5650717043338291</v>
      </c>
      <c r="X1410" s="93">
        <f t="shared" si="152"/>
        <v>3.1623542043925394</v>
      </c>
      <c r="Y1410" s="93">
        <f t="shared" si="151"/>
        <v>3.898715227782056</v>
      </c>
      <c r="Z1410" s="93">
        <f t="shared" si="151"/>
        <v>4.8065395097825458</v>
      </c>
      <c r="AA1410" s="93">
        <f t="shared" si="151"/>
        <v>5.9257526414012087</v>
      </c>
      <c r="AB1410" s="93">
        <f t="shared" si="151"/>
        <v>7.3055769739552252</v>
      </c>
      <c r="AC1410" s="95">
        <f t="shared" si="151"/>
        <v>9.006696389838595</v>
      </c>
      <c r="AE1410" s="96"/>
    </row>
    <row r="1411" spans="3:31" ht="24.75" customHeight="1" x14ac:dyDescent="0.25">
      <c r="C1411" s="91">
        <f>ABS(E1411-Dashboard!$F$13)</f>
        <v>10.359948194121003</v>
      </c>
      <c r="D1411" s="92">
        <f t="shared" si="150"/>
        <v>0.23295216512644421</v>
      </c>
      <c r="E1411" s="93" cm="1">
        <f t="array" ref="E1411">SUM('DRE + DCF'!$S$41/TIR!S1411,'DRE + DCF'!$U$41:$AD$41/TIR!T1411:AC1411,TIR!F1411)</f>
        <v>37.260051805878994</v>
      </c>
      <c r="F1411" s="100">
        <f>'DRE + DCF'!$AE$38*'DRE + DCF'!$AE$39*(1+G1411)/(R1411-G1411)/AC1411</f>
        <v>15.821855959057613</v>
      </c>
      <c r="G1411" s="92">
        <f>R1411*(1-'DRE + DCF'!$AE$39)</f>
        <v>0.13977129907586652</v>
      </c>
      <c r="H1411" s="94">
        <f t="shared" si="154"/>
        <v>0.23295216512644421</v>
      </c>
      <c r="I1411" s="94">
        <f t="shared" si="155"/>
        <v>0.23295216512644421</v>
      </c>
      <c r="J1411" s="94">
        <f t="shared" si="155"/>
        <v>0.23295216512644421</v>
      </c>
      <c r="K1411" s="94">
        <f t="shared" si="155"/>
        <v>0.23295216512644421</v>
      </c>
      <c r="L1411" s="94">
        <f t="shared" si="155"/>
        <v>0.23295216512644421</v>
      </c>
      <c r="M1411" s="94">
        <f t="shared" si="155"/>
        <v>0.23295216512644421</v>
      </c>
      <c r="N1411" s="94">
        <f t="shared" si="155"/>
        <v>0.23295216512644421</v>
      </c>
      <c r="O1411" s="94">
        <f t="shared" si="155"/>
        <v>0.23295216512644421</v>
      </c>
      <c r="P1411" s="94">
        <f t="shared" si="155"/>
        <v>0.23295216512644421</v>
      </c>
      <c r="Q1411" s="94">
        <f t="shared" si="155"/>
        <v>0.23295216512644421</v>
      </c>
      <c r="R1411" s="94">
        <f t="shared" si="155"/>
        <v>0.23295216512644421</v>
      </c>
      <c r="S1411" s="93">
        <f>(1+H1411)^((5-Dashboard!$F$9)*3/12)</f>
        <v>1.1103837918154444</v>
      </c>
      <c r="T1411" s="93">
        <f t="shared" si="152"/>
        <v>1.3690501002401629</v>
      </c>
      <c r="U1411" s="93">
        <f t="shared" si="152"/>
        <v>1.6879732852576843</v>
      </c>
      <c r="V1411" s="93">
        <f t="shared" si="152"/>
        <v>2.0811903167340589</v>
      </c>
      <c r="W1411" s="93">
        <f t="shared" si="152"/>
        <v>2.5660081070574479</v>
      </c>
      <c r="X1411" s="93">
        <f t="shared" si="152"/>
        <v>3.1637652513284888</v>
      </c>
      <c r="Y1411" s="93">
        <f t="shared" si="151"/>
        <v>3.9007712165772688</v>
      </c>
      <c r="Z1411" s="93">
        <f t="shared" si="151"/>
        <v>4.809464317141857</v>
      </c>
      <c r="AA1411" s="93">
        <f t="shared" si="151"/>
        <v>5.9298394429184276</v>
      </c>
      <c r="AB1411" s="93">
        <f t="shared" si="151"/>
        <v>7.3112083799984626</v>
      </c>
      <c r="AC1411" s="95">
        <f t="shared" si="151"/>
        <v>9.0143702018097063</v>
      </c>
      <c r="AE1411" s="96"/>
    </row>
    <row r="1412" spans="3:31" ht="24.75" customHeight="1" x14ac:dyDescent="0.25">
      <c r="C1412" s="91">
        <f>ABS(E1412-Dashboard!$F$13)</f>
        <v>10.387514725982392</v>
      </c>
      <c r="D1412" s="92">
        <f t="shared" si="150"/>
        <v>0.23305216512644419</v>
      </c>
      <c r="E1412" s="93" cm="1">
        <f t="array" ref="E1412">SUM('DRE + DCF'!$S$41/TIR!S1412,'DRE + DCF'!$U$41:$AD$41/TIR!T1412:AC1412,TIR!F1412)</f>
        <v>37.232485274017606</v>
      </c>
      <c r="F1412" s="100">
        <f>'DRE + DCF'!$AE$38*'DRE + DCF'!$AE$39*(1+G1412)/(R1412-G1412)/AC1412</f>
        <v>15.802436751048209</v>
      </c>
      <c r="G1412" s="92">
        <f>R1412*(1-'DRE + DCF'!$AE$39)</f>
        <v>0.1398312990758665</v>
      </c>
      <c r="H1412" s="94">
        <f t="shared" si="154"/>
        <v>0.23305216512644419</v>
      </c>
      <c r="I1412" s="94">
        <f t="shared" si="155"/>
        <v>0.23305216512644419</v>
      </c>
      <c r="J1412" s="94">
        <f t="shared" si="155"/>
        <v>0.23305216512644419</v>
      </c>
      <c r="K1412" s="94">
        <f t="shared" si="155"/>
        <v>0.23305216512644419</v>
      </c>
      <c r="L1412" s="94">
        <f t="shared" si="155"/>
        <v>0.23305216512644419</v>
      </c>
      <c r="M1412" s="94">
        <f t="shared" si="155"/>
        <v>0.23305216512644419</v>
      </c>
      <c r="N1412" s="94">
        <f t="shared" si="155"/>
        <v>0.23305216512644419</v>
      </c>
      <c r="O1412" s="94">
        <f t="shared" si="155"/>
        <v>0.23305216512644419</v>
      </c>
      <c r="P1412" s="94">
        <f t="shared" si="155"/>
        <v>0.23305216512644419</v>
      </c>
      <c r="Q1412" s="94">
        <f t="shared" si="155"/>
        <v>0.23305216512644419</v>
      </c>
      <c r="R1412" s="94">
        <f t="shared" si="155"/>
        <v>0.23305216512644419</v>
      </c>
      <c r="S1412" s="93">
        <f>(1+H1412)^((5-Dashboard!$F$9)*3/12)</f>
        <v>1.1104288203781656</v>
      </c>
      <c r="T1412" s="93">
        <f t="shared" si="152"/>
        <v>1.3692166611861003</v>
      </c>
      <c r="U1412" s="93">
        <f t="shared" si="152"/>
        <v>1.6883155686027218</v>
      </c>
      <c r="V1412" s="93">
        <f t="shared" si="152"/>
        <v>2.0817811672822697</v>
      </c>
      <c r="W1412" s="93">
        <f t="shared" si="152"/>
        <v>2.5669447756368586</v>
      </c>
      <c r="X1412" s="93">
        <f t="shared" si="152"/>
        <v>3.165176813359043</v>
      </c>
      <c r="Y1412" s="93">
        <f t="shared" si="151"/>
        <v>3.9028281227203867</v>
      </c>
      <c r="Z1412" s="93">
        <f t="shared" si="151"/>
        <v>4.8123906668367482</v>
      </c>
      <c r="AA1412" s="93">
        <f t="shared" si="151"/>
        <v>5.9339287311773443</v>
      </c>
      <c r="AB1412" s="93">
        <f t="shared" si="151"/>
        <v>7.3168436696842374</v>
      </c>
      <c r="AC1412" s="95">
        <f t="shared" si="151"/>
        <v>9.022049928795866</v>
      </c>
      <c r="AE1412" s="96"/>
    </row>
    <row r="1413" spans="3:31" ht="24.75" customHeight="1" x14ac:dyDescent="0.25">
      <c r="C1413" s="91">
        <f>ABS(E1413-Dashboard!$F$13)</f>
        <v>10.415048423056135</v>
      </c>
      <c r="D1413" s="92">
        <f t="shared" si="150"/>
        <v>0.23315216512644418</v>
      </c>
      <c r="E1413" s="93" cm="1">
        <f t="array" ref="E1413">SUM('DRE + DCF'!$S$41/TIR!S1413,'DRE + DCF'!$U$41:$AD$41/TIR!T1413:AC1413,TIR!F1413)</f>
        <v>37.204951576943863</v>
      </c>
      <c r="F1413" s="100">
        <f>'DRE + DCF'!$AE$38*'DRE + DCF'!$AE$39*(1+G1413)/(R1413-G1413)/AC1413</f>
        <v>15.783045329683359</v>
      </c>
      <c r="G1413" s="92">
        <f>R1413*(1-'DRE + DCF'!$AE$39)</f>
        <v>0.1398912990758665</v>
      </c>
      <c r="H1413" s="94">
        <f t="shared" si="154"/>
        <v>0.23315216512644418</v>
      </c>
      <c r="I1413" s="94">
        <f t="shared" si="155"/>
        <v>0.23315216512644418</v>
      </c>
      <c r="J1413" s="94">
        <f t="shared" si="155"/>
        <v>0.23315216512644418</v>
      </c>
      <c r="K1413" s="94">
        <f t="shared" si="155"/>
        <v>0.23315216512644418</v>
      </c>
      <c r="L1413" s="94">
        <f t="shared" si="155"/>
        <v>0.23315216512644418</v>
      </c>
      <c r="M1413" s="94">
        <f t="shared" si="155"/>
        <v>0.23315216512644418</v>
      </c>
      <c r="N1413" s="94">
        <f t="shared" si="155"/>
        <v>0.23315216512644418</v>
      </c>
      <c r="O1413" s="94">
        <f t="shared" si="155"/>
        <v>0.23315216512644418</v>
      </c>
      <c r="P1413" s="94">
        <f t="shared" si="155"/>
        <v>0.23315216512644418</v>
      </c>
      <c r="Q1413" s="94">
        <f t="shared" si="155"/>
        <v>0.23315216512644418</v>
      </c>
      <c r="R1413" s="94">
        <f t="shared" si="155"/>
        <v>0.23315216512644418</v>
      </c>
      <c r="S1413" s="93">
        <f>(1+H1413)^((5-Dashboard!$F$9)*3/12)</f>
        <v>1.1104738471150251</v>
      </c>
      <c r="T1413" s="93">
        <f t="shared" si="152"/>
        <v>1.3693832288861849</v>
      </c>
      <c r="U1413" s="93">
        <f t="shared" si="152"/>
        <v>1.6886578935888399</v>
      </c>
      <c r="V1413" s="93">
        <f t="shared" si="152"/>
        <v>2.0823721376369382</v>
      </c>
      <c r="W1413" s="93">
        <f t="shared" si="152"/>
        <v>2.5678817101259721</v>
      </c>
      <c r="X1413" s="93">
        <f t="shared" si="152"/>
        <v>3.1665888906304382</v>
      </c>
      <c r="Y1413" s="93">
        <f t="shared" si="151"/>
        <v>3.9048859465462695</v>
      </c>
      <c r="Z1413" s="93">
        <f t="shared" si="151"/>
        <v>4.8153185595553563</v>
      </c>
      <c r="AA1413" s="93">
        <f t="shared" si="151"/>
        <v>5.938020507489238</v>
      </c>
      <c r="AB1413" s="93">
        <f t="shared" si="151"/>
        <v>7.3224828453755801</v>
      </c>
      <c r="AC1413" s="95">
        <f t="shared" si="151"/>
        <v>9.0297355748761419</v>
      </c>
      <c r="AE1413" s="96"/>
    </row>
    <row r="1414" spans="3:31" ht="24.75" customHeight="1" x14ac:dyDescent="0.25">
      <c r="C1414" s="91">
        <f>ABS(E1414-Dashboard!$F$13)</f>
        <v>10.442549335748204</v>
      </c>
      <c r="D1414" s="92">
        <f t="shared" si="150"/>
        <v>0.23325216512644417</v>
      </c>
      <c r="E1414" s="93" cm="1">
        <f t="array" ref="E1414">SUM('DRE + DCF'!$S$41/TIR!S1414,'DRE + DCF'!$U$41:$AD$41/TIR!T1414:AC1414,TIR!F1414)</f>
        <v>37.177450664251793</v>
      </c>
      <c r="F1414" s="100">
        <f>'DRE + DCF'!$AE$38*'DRE + DCF'!$AE$39*(1+G1414)/(R1414-G1414)/AC1414</f>
        <v>15.76368164849902</v>
      </c>
      <c r="G1414" s="92">
        <f>R1414*(1-'DRE + DCF'!$AE$39)</f>
        <v>0.13995129907586651</v>
      </c>
      <c r="H1414" s="94">
        <f t="shared" si="154"/>
        <v>0.23325216512644417</v>
      </c>
      <c r="I1414" s="94">
        <f t="shared" si="155"/>
        <v>0.23325216512644417</v>
      </c>
      <c r="J1414" s="94">
        <f t="shared" si="155"/>
        <v>0.23325216512644417</v>
      </c>
      <c r="K1414" s="94">
        <f t="shared" si="155"/>
        <v>0.23325216512644417</v>
      </c>
      <c r="L1414" s="94">
        <f t="shared" si="155"/>
        <v>0.23325216512644417</v>
      </c>
      <c r="M1414" s="94">
        <f t="shared" si="155"/>
        <v>0.23325216512644417</v>
      </c>
      <c r="N1414" s="94">
        <f t="shared" si="155"/>
        <v>0.23325216512644417</v>
      </c>
      <c r="O1414" s="94">
        <f t="shared" si="155"/>
        <v>0.23325216512644417</v>
      </c>
      <c r="P1414" s="94">
        <f t="shared" si="155"/>
        <v>0.23325216512644417</v>
      </c>
      <c r="Q1414" s="94">
        <f t="shared" si="155"/>
        <v>0.23325216512644417</v>
      </c>
      <c r="R1414" s="94">
        <f t="shared" si="155"/>
        <v>0.23325216512644417</v>
      </c>
      <c r="S1414" s="93">
        <f>(1+H1414)^((5-Dashboard!$F$9)*3/12)</f>
        <v>1.1105188720262453</v>
      </c>
      <c r="T1414" s="93">
        <f t="shared" si="152"/>
        <v>1.3695498033401436</v>
      </c>
      <c r="U1414" s="93">
        <f t="shared" si="152"/>
        <v>1.6890002602177279</v>
      </c>
      <c r="V1414" s="93">
        <f t="shared" si="152"/>
        <v>2.0829632278126402</v>
      </c>
      <c r="W1414" s="93">
        <f t="shared" si="152"/>
        <v>2.5688189105787052</v>
      </c>
      <c r="X1414" s="93">
        <f t="shared" si="152"/>
        <v>3.1680014832889416</v>
      </c>
      <c r="Y1414" s="93">
        <f t="shared" si="151"/>
        <v>3.9069446883898737</v>
      </c>
      <c r="Z1414" s="93">
        <f t="shared" si="151"/>
        <v>4.8182479959860718</v>
      </c>
      <c r="AA1414" s="93">
        <f t="shared" si="151"/>
        <v>5.9421147731659731</v>
      </c>
      <c r="AB1414" s="93">
        <f t="shared" si="151"/>
        <v>7.3281259094367659</v>
      </c>
      <c r="AC1414" s="95">
        <f t="shared" si="151"/>
        <v>9.0374271441320833</v>
      </c>
      <c r="AE1414" s="96"/>
    </row>
    <row r="1415" spans="3:31" ht="24.75" customHeight="1" x14ac:dyDescent="0.25">
      <c r="C1415" s="91">
        <f>ABS(E1415-Dashboard!$F$13)</f>
        <v>10.470017514370028</v>
      </c>
      <c r="D1415" s="92">
        <f t="shared" si="150"/>
        <v>0.23335216512644416</v>
      </c>
      <c r="E1415" s="93" cm="1">
        <f t="array" ref="E1415">SUM('DRE + DCF'!$S$41/TIR!S1415,'DRE + DCF'!$U$41:$AD$41/TIR!T1415:AC1415,TIR!F1415)</f>
        <v>37.14998248562997</v>
      </c>
      <c r="F1415" s="100">
        <f>'DRE + DCF'!$AE$38*'DRE + DCF'!$AE$39*(1+G1415)/(R1415-G1415)/AC1415</f>
        <v>15.744345661122042</v>
      </c>
      <c r="G1415" s="92">
        <f>R1415*(1-'DRE + DCF'!$AE$39)</f>
        <v>0.14001129907586649</v>
      </c>
      <c r="H1415" s="94">
        <f t="shared" si="154"/>
        <v>0.23335216512644416</v>
      </c>
      <c r="I1415" s="94">
        <f t="shared" si="155"/>
        <v>0.23335216512644416</v>
      </c>
      <c r="J1415" s="94">
        <f t="shared" si="155"/>
        <v>0.23335216512644416</v>
      </c>
      <c r="K1415" s="94">
        <f t="shared" si="155"/>
        <v>0.23335216512644416</v>
      </c>
      <c r="L1415" s="94">
        <f t="shared" si="155"/>
        <v>0.23335216512644416</v>
      </c>
      <c r="M1415" s="94">
        <f t="shared" si="155"/>
        <v>0.23335216512644416</v>
      </c>
      <c r="N1415" s="94">
        <f t="shared" si="155"/>
        <v>0.23335216512644416</v>
      </c>
      <c r="O1415" s="94">
        <f t="shared" si="155"/>
        <v>0.23335216512644416</v>
      </c>
      <c r="P1415" s="94">
        <f t="shared" si="155"/>
        <v>0.23335216512644416</v>
      </c>
      <c r="Q1415" s="94">
        <f t="shared" si="155"/>
        <v>0.23335216512644416</v>
      </c>
      <c r="R1415" s="94">
        <f t="shared" si="155"/>
        <v>0.23335216512644416</v>
      </c>
      <c r="S1415" s="93">
        <f>(1+H1415)^((5-Dashboard!$F$9)*3/12)</f>
        <v>1.110563895112048</v>
      </c>
      <c r="T1415" s="93">
        <f t="shared" si="152"/>
        <v>1.3697163845477016</v>
      </c>
      <c r="U1415" s="93">
        <f t="shared" si="152"/>
        <v>1.6893426684910728</v>
      </c>
      <c r="V1415" s="93">
        <f t="shared" si="152"/>
        <v>2.0835544378239494</v>
      </c>
      <c r="W1415" s="93">
        <f t="shared" si="152"/>
        <v>2.5697563770489791</v>
      </c>
      <c r="X1415" s="93">
        <f t="shared" si="152"/>
        <v>3.1694145914808449</v>
      </c>
      <c r="Y1415" s="93">
        <f t="shared" ref="Y1415:AC1465" si="156">(X1415)*(1+N1415)</f>
        <v>3.9090043485862442</v>
      </c>
      <c r="Z1415" s="93">
        <f t="shared" si="156"/>
        <v>4.8211789768175297</v>
      </c>
      <c r="AA1415" s="93">
        <f t="shared" si="156"/>
        <v>5.9462115295199949</v>
      </c>
      <c r="AB1415" s="93">
        <f t="shared" si="156"/>
        <v>7.3337728642333104</v>
      </c>
      <c r="AC1415" s="95">
        <f t="shared" si="156"/>
        <v>9.0451246406477175</v>
      </c>
      <c r="AE1415" s="96"/>
    </row>
    <row r="1416" spans="3:31" ht="24.75" customHeight="1" x14ac:dyDescent="0.25">
      <c r="C1416" s="91">
        <f>ABS(E1416-Dashboard!$F$13)</f>
        <v>10.497453009138866</v>
      </c>
      <c r="D1416" s="92">
        <f t="shared" si="150"/>
        <v>0.23345216512644415</v>
      </c>
      <c r="E1416" s="93" cm="1">
        <f t="array" ref="E1416">SUM('DRE + DCF'!$S$41/TIR!S1416,'DRE + DCF'!$U$41:$AD$41/TIR!T1416:AC1416,TIR!F1416)</f>
        <v>37.122546990861132</v>
      </c>
      <c r="F1416" s="100">
        <f>'DRE + DCF'!$AE$38*'DRE + DCF'!$AE$39*(1+G1416)/(R1416-G1416)/AC1416</f>
        <v>15.725037321269935</v>
      </c>
      <c r="G1416" s="92">
        <f>R1416*(1-'DRE + DCF'!$AE$39)</f>
        <v>0.14007129907586649</v>
      </c>
      <c r="H1416" s="94">
        <f t="shared" si="154"/>
        <v>0.23345216512644415</v>
      </c>
      <c r="I1416" s="94">
        <f t="shared" si="155"/>
        <v>0.23345216512644415</v>
      </c>
      <c r="J1416" s="94">
        <f t="shared" si="155"/>
        <v>0.23345216512644415</v>
      </c>
      <c r="K1416" s="94">
        <f t="shared" si="155"/>
        <v>0.23345216512644415</v>
      </c>
      <c r="L1416" s="94">
        <f t="shared" si="155"/>
        <v>0.23345216512644415</v>
      </c>
      <c r="M1416" s="94">
        <f t="shared" si="155"/>
        <v>0.23345216512644415</v>
      </c>
      <c r="N1416" s="94">
        <f t="shared" si="155"/>
        <v>0.23345216512644415</v>
      </c>
      <c r="O1416" s="94">
        <f t="shared" si="155"/>
        <v>0.23345216512644415</v>
      </c>
      <c r="P1416" s="94">
        <f t="shared" si="155"/>
        <v>0.23345216512644415</v>
      </c>
      <c r="Q1416" s="94">
        <f t="shared" si="155"/>
        <v>0.23345216512644415</v>
      </c>
      <c r="R1416" s="94">
        <f t="shared" si="155"/>
        <v>0.23345216512644415</v>
      </c>
      <c r="S1416" s="93">
        <f>(1+H1416)^((5-Dashboard!$F$9)*3/12)</f>
        <v>1.1106089163726556</v>
      </c>
      <c r="T1416" s="93">
        <f t="shared" ref="T1416:X1466" si="157">(S1416)*(1+I1416)</f>
        <v>1.3698829725085859</v>
      </c>
      <c r="U1416" s="93">
        <f t="shared" si="157"/>
        <v>1.6896851184105643</v>
      </c>
      <c r="V1416" s="93">
        <f t="shared" si="157"/>
        <v>2.0841457676854427</v>
      </c>
      <c r="W1416" s="93">
        <f t="shared" si="157"/>
        <v>2.5706941095907241</v>
      </c>
      <c r="X1416" s="93">
        <f t="shared" si="157"/>
        <v>3.1708282153524747</v>
      </c>
      <c r="Y1416" s="93">
        <f t="shared" si="156"/>
        <v>3.9110649274705285</v>
      </c>
      <c r="Z1416" s="93">
        <f t="shared" si="156"/>
        <v>4.8241115027386225</v>
      </c>
      <c r="AA1416" s="93">
        <f t="shared" si="156"/>
        <v>5.9503107778643374</v>
      </c>
      <c r="AB1416" s="93">
        <f t="shared" si="156"/>
        <v>7.3394237121319827</v>
      </c>
      <c r="AC1416" s="95">
        <f t="shared" si="156"/>
        <v>9.052828068509557</v>
      </c>
      <c r="AE1416" s="96"/>
    </row>
    <row r="1417" spans="3:31" ht="24.75" customHeight="1" x14ac:dyDescent="0.25">
      <c r="C1417" s="91">
        <f>ABS(E1417-Dashboard!$F$13)</f>
        <v>10.52485587017788</v>
      </c>
      <c r="D1417" s="92">
        <f t="shared" si="150"/>
        <v>0.23355216512644414</v>
      </c>
      <c r="E1417" s="93" cm="1">
        <f t="array" ref="E1417">SUM('DRE + DCF'!$S$41/TIR!S1417,'DRE + DCF'!$U$41:$AD$41/TIR!T1417:AC1417,TIR!F1417)</f>
        <v>37.095144129822117</v>
      </c>
      <c r="F1417" s="100">
        <f>'DRE + DCF'!$AE$38*'DRE + DCF'!$AE$39*(1+G1417)/(R1417-G1417)/AC1417</f>
        <v>15.70575658275065</v>
      </c>
      <c r="G1417" s="92">
        <f>R1417*(1-'DRE + DCF'!$AE$39)</f>
        <v>0.14013129907586647</v>
      </c>
      <c r="H1417" s="94">
        <f t="shared" si="154"/>
        <v>0.23355216512644414</v>
      </c>
      <c r="I1417" s="94">
        <f t="shared" si="155"/>
        <v>0.23355216512644414</v>
      </c>
      <c r="J1417" s="94">
        <f t="shared" si="155"/>
        <v>0.23355216512644414</v>
      </c>
      <c r="K1417" s="94">
        <f t="shared" si="155"/>
        <v>0.23355216512644414</v>
      </c>
      <c r="L1417" s="94">
        <f t="shared" si="155"/>
        <v>0.23355216512644414</v>
      </c>
      <c r="M1417" s="94">
        <f t="shared" si="155"/>
        <v>0.23355216512644414</v>
      </c>
      <c r="N1417" s="94">
        <f t="shared" si="155"/>
        <v>0.23355216512644414</v>
      </c>
      <c r="O1417" s="94">
        <f t="shared" si="155"/>
        <v>0.23355216512644414</v>
      </c>
      <c r="P1417" s="94">
        <f t="shared" si="155"/>
        <v>0.23355216512644414</v>
      </c>
      <c r="Q1417" s="94">
        <f t="shared" si="155"/>
        <v>0.23355216512644414</v>
      </c>
      <c r="R1417" s="94">
        <f t="shared" si="155"/>
        <v>0.23355216512644414</v>
      </c>
      <c r="S1417" s="93">
        <f>(1+H1417)^((5-Dashboard!$F$9)*3/12)</f>
        <v>1.1106539358082894</v>
      </c>
      <c r="T1417" s="93">
        <f t="shared" si="157"/>
        <v>1.3700495672225219</v>
      </c>
      <c r="U1417" s="93">
        <f t="shared" si="157"/>
        <v>1.6900276099778895</v>
      </c>
      <c r="V1417" s="93">
        <f t="shared" si="157"/>
        <v>2.0847372174116949</v>
      </c>
      <c r="W1417" s="93">
        <f t="shared" si="157"/>
        <v>2.5716321082578748</v>
      </c>
      <c r="X1417" s="93">
        <f t="shared" si="157"/>
        <v>3.1722423550501833</v>
      </c>
      <c r="Y1417" s="93">
        <f t="shared" si="156"/>
        <v>3.9131264253779636</v>
      </c>
      <c r="Z1417" s="93">
        <f t="shared" si="156"/>
        <v>4.8270455744384897</v>
      </c>
      <c r="AA1417" s="93">
        <f t="shared" si="156"/>
        <v>5.9544125195126192</v>
      </c>
      <c r="AB1417" s="93">
        <f t="shared" si="156"/>
        <v>7.3450784555007962</v>
      </c>
      <c r="AC1417" s="95">
        <f t="shared" si="156"/>
        <v>9.0605374318066048</v>
      </c>
      <c r="AE1417" s="96"/>
    </row>
    <row r="1418" spans="3:31" ht="24.75" customHeight="1" x14ac:dyDescent="0.25">
      <c r="C1418" s="91">
        <f>ABS(E1418-Dashboard!$F$13)</f>
        <v>10.552226147516443</v>
      </c>
      <c r="D1418" s="92">
        <f t="shared" si="150"/>
        <v>0.23365216512644413</v>
      </c>
      <c r="E1418" s="93" cm="1">
        <f t="array" ref="E1418">SUM('DRE + DCF'!$S$41/TIR!S1418,'DRE + DCF'!$U$41:$AD$41/TIR!T1418:AC1418,TIR!F1418)</f>
        <v>37.067773852483555</v>
      </c>
      <c r="F1418" s="100">
        <f>'DRE + DCF'!$AE$38*'DRE + DCF'!$AE$39*(1+G1418)/(R1418-G1418)/AC1418</f>
        <v>15.686503399462401</v>
      </c>
      <c r="G1418" s="92">
        <f>R1418*(1-'DRE + DCF'!$AE$39)</f>
        <v>0.14019129907586647</v>
      </c>
      <c r="H1418" s="94">
        <f t="shared" si="154"/>
        <v>0.23365216512644413</v>
      </c>
      <c r="I1418" s="94">
        <f t="shared" si="155"/>
        <v>0.23365216512644413</v>
      </c>
      <c r="J1418" s="94">
        <f t="shared" si="155"/>
        <v>0.23365216512644413</v>
      </c>
      <c r="K1418" s="94">
        <f t="shared" si="155"/>
        <v>0.23365216512644413</v>
      </c>
      <c r="L1418" s="94">
        <f t="shared" si="155"/>
        <v>0.23365216512644413</v>
      </c>
      <c r="M1418" s="94">
        <f t="shared" si="155"/>
        <v>0.23365216512644413</v>
      </c>
      <c r="N1418" s="94">
        <f t="shared" si="155"/>
        <v>0.23365216512644413</v>
      </c>
      <c r="O1418" s="94">
        <f t="shared" si="155"/>
        <v>0.23365216512644413</v>
      </c>
      <c r="P1418" s="94">
        <f t="shared" si="155"/>
        <v>0.23365216512644413</v>
      </c>
      <c r="Q1418" s="94">
        <f t="shared" si="155"/>
        <v>0.23365216512644413</v>
      </c>
      <c r="R1418" s="94">
        <f t="shared" si="155"/>
        <v>0.23365216512644413</v>
      </c>
      <c r="S1418" s="93">
        <f>(1+H1418)^((5-Dashboard!$F$9)*3/12)</f>
        <v>1.110698953419172</v>
      </c>
      <c r="T1418" s="93">
        <f t="shared" si="157"/>
        <v>1.3702161686892369</v>
      </c>
      <c r="U1418" s="93">
        <f t="shared" si="157"/>
        <v>1.690370143194738</v>
      </c>
      <c r="V1418" s="93">
        <f t="shared" si="157"/>
        <v>2.0853287870172856</v>
      </c>
      <c r="W1418" s="93">
        <f t="shared" si="157"/>
        <v>2.5725703731043756</v>
      </c>
      <c r="X1418" s="93">
        <f t="shared" si="157"/>
        <v>3.173657010720357</v>
      </c>
      <c r="Y1418" s="93">
        <f t="shared" si="156"/>
        <v>3.9151888426438868</v>
      </c>
      <c r="Z1418" s="93">
        <f t="shared" si="156"/>
        <v>4.8299811926065273</v>
      </c>
      <c r="AA1418" s="93">
        <f t="shared" si="156"/>
        <v>5.9585167557790468</v>
      </c>
      <c r="AB1418" s="93">
        <f t="shared" si="156"/>
        <v>7.3507370967090164</v>
      </c>
      <c r="AC1418" s="95">
        <f t="shared" si="156"/>
        <v>9.0682527346303488</v>
      </c>
      <c r="AE1418" s="96"/>
    </row>
    <row r="1419" spans="3:31" ht="24.75" customHeight="1" x14ac:dyDescent="0.25">
      <c r="C1419" s="91">
        <f>ABS(E1419-Dashboard!$F$13)</f>
        <v>10.579563891090295</v>
      </c>
      <c r="D1419" s="92">
        <f t="shared" si="150"/>
        <v>0.23375216512644412</v>
      </c>
      <c r="E1419" s="93" cm="1">
        <f t="array" ref="E1419">SUM('DRE + DCF'!$S$41/TIR!S1419,'DRE + DCF'!$U$41:$AD$41/TIR!T1419:AC1419,TIR!F1419)</f>
        <v>37.040436108909702</v>
      </c>
      <c r="F1419" s="100">
        <f>'DRE + DCF'!$AE$38*'DRE + DCF'!$AE$39*(1+G1419)/(R1419-G1419)/AC1419</f>
        <v>15.667277725393435</v>
      </c>
      <c r="G1419" s="92">
        <f>R1419*(1-'DRE + DCF'!$AE$39)</f>
        <v>0.14025129907586648</v>
      </c>
      <c r="H1419" s="94">
        <f t="shared" si="154"/>
        <v>0.23375216512644412</v>
      </c>
      <c r="I1419" s="94">
        <f t="shared" si="155"/>
        <v>0.23375216512644412</v>
      </c>
      <c r="J1419" s="94">
        <f t="shared" si="155"/>
        <v>0.23375216512644412</v>
      </c>
      <c r="K1419" s="94">
        <f t="shared" si="155"/>
        <v>0.23375216512644412</v>
      </c>
      <c r="L1419" s="94">
        <f t="shared" si="155"/>
        <v>0.23375216512644412</v>
      </c>
      <c r="M1419" s="94">
        <f t="shared" si="155"/>
        <v>0.23375216512644412</v>
      </c>
      <c r="N1419" s="94">
        <f t="shared" si="155"/>
        <v>0.23375216512644412</v>
      </c>
      <c r="O1419" s="94">
        <f t="shared" si="155"/>
        <v>0.23375216512644412</v>
      </c>
      <c r="P1419" s="94">
        <f t="shared" si="155"/>
        <v>0.23375216512644412</v>
      </c>
      <c r="Q1419" s="94">
        <f t="shared" si="155"/>
        <v>0.23375216512644412</v>
      </c>
      <c r="R1419" s="94">
        <f t="shared" si="155"/>
        <v>0.23375216512644412</v>
      </c>
      <c r="S1419" s="93">
        <f>(1+H1419)^((5-Dashboard!$F$9)*3/12)</f>
        <v>1.110743969205525</v>
      </c>
      <c r="T1419" s="93">
        <f t="shared" si="157"/>
        <v>1.3703827769084567</v>
      </c>
      <c r="U1419" s="93">
        <f t="shared" si="157"/>
        <v>1.6907127180627972</v>
      </c>
      <c r="V1419" s="93">
        <f t="shared" si="157"/>
        <v>2.0859204765167911</v>
      </c>
      <c r="W1419" s="93">
        <f t="shared" si="157"/>
        <v>2.573508904184175</v>
      </c>
      <c r="X1419" s="93">
        <f t="shared" si="157"/>
        <v>3.1750721825094081</v>
      </c>
      <c r="Y1419" s="93">
        <f t="shared" si="156"/>
        <v>3.9172521796037265</v>
      </c>
      <c r="Z1419" s="93">
        <f t="shared" si="156"/>
        <v>4.83291835793238</v>
      </c>
      <c r="AA1419" s="93">
        <f t="shared" si="156"/>
        <v>5.9626234879784121</v>
      </c>
      <c r="AB1419" s="93">
        <f t="shared" si="156"/>
        <v>7.3563996381271552</v>
      </c>
      <c r="AC1419" s="95">
        <f t="shared" si="156"/>
        <v>9.0759739810747675</v>
      </c>
      <c r="AE1419" s="96"/>
    </row>
    <row r="1420" spans="3:31" ht="24.75" customHeight="1" x14ac:dyDescent="0.25">
      <c r="C1420" s="91">
        <f>ABS(E1420-Dashboard!$F$13)</f>
        <v>10.606869150741737</v>
      </c>
      <c r="D1420" s="92">
        <f t="shared" si="150"/>
        <v>0.23385216512644411</v>
      </c>
      <c r="E1420" s="93" cm="1">
        <f t="array" ref="E1420">SUM('DRE + DCF'!$S$41/TIR!S1420,'DRE + DCF'!$U$41:$AD$41/TIR!T1420:AC1420,TIR!F1420)</f>
        <v>37.01313084925826</v>
      </c>
      <c r="F1420" s="100">
        <f>'DRE + DCF'!$AE$38*'DRE + DCF'!$AE$39*(1+G1420)/(R1420-G1420)/AC1420</f>
        <v>15.64807951462185</v>
      </c>
      <c r="G1420" s="92">
        <f>R1420*(1-'DRE + DCF'!$AE$39)</f>
        <v>0.14031129907586645</v>
      </c>
      <c r="H1420" s="94">
        <f t="shared" si="154"/>
        <v>0.23385216512644411</v>
      </c>
      <c r="I1420" s="94">
        <f t="shared" si="155"/>
        <v>0.23385216512644411</v>
      </c>
      <c r="J1420" s="94">
        <f t="shared" si="155"/>
        <v>0.23385216512644411</v>
      </c>
      <c r="K1420" s="94">
        <f t="shared" si="155"/>
        <v>0.23385216512644411</v>
      </c>
      <c r="L1420" s="94">
        <f t="shared" si="155"/>
        <v>0.23385216512644411</v>
      </c>
      <c r="M1420" s="94">
        <f t="shared" si="155"/>
        <v>0.23385216512644411</v>
      </c>
      <c r="N1420" s="94">
        <f t="shared" si="155"/>
        <v>0.23385216512644411</v>
      </c>
      <c r="O1420" s="94">
        <f t="shared" si="155"/>
        <v>0.23385216512644411</v>
      </c>
      <c r="P1420" s="94">
        <f t="shared" si="155"/>
        <v>0.23385216512644411</v>
      </c>
      <c r="Q1420" s="94">
        <f t="shared" si="155"/>
        <v>0.23385216512644411</v>
      </c>
      <c r="R1420" s="94">
        <f t="shared" si="155"/>
        <v>0.23385216512644411</v>
      </c>
      <c r="S1420" s="93">
        <f>(1+H1420)^((5-Dashboard!$F$9)*3/12)</f>
        <v>1.1107889831675699</v>
      </c>
      <c r="T1420" s="93">
        <f t="shared" si="157"/>
        <v>1.3705493918799072</v>
      </c>
      <c r="U1420" s="93">
        <f t="shared" si="157"/>
        <v>1.6910553345837547</v>
      </c>
      <c r="V1420" s="93">
        <f t="shared" si="157"/>
        <v>2.0865122859247891</v>
      </c>
      <c r="W1420" s="93">
        <f t="shared" si="157"/>
        <v>2.574447701551227</v>
      </c>
      <c r="X1420" s="93">
        <f t="shared" si="157"/>
        <v>3.1764878705637787</v>
      </c>
      <c r="Y1420" s="93">
        <f t="shared" si="156"/>
        <v>3.919316436593006</v>
      </c>
      <c r="Z1420" s="93">
        <f t="shared" si="156"/>
        <v>4.8358570711059397</v>
      </c>
      <c r="AA1420" s="93">
        <f t="shared" si="156"/>
        <v>5.9667327174260878</v>
      </c>
      <c r="AB1420" s="93">
        <f t="shared" si="156"/>
        <v>7.3620660821269697</v>
      </c>
      <c r="AC1420" s="95">
        <f t="shared" si="156"/>
        <v>9.0837011752363193</v>
      </c>
      <c r="AE1420" s="96"/>
    </row>
    <row r="1421" spans="3:31" ht="24.75" customHeight="1" x14ac:dyDescent="0.25">
      <c r="C1421" s="91">
        <f>ABS(E1421-Dashboard!$F$13)</f>
        <v>10.634141976219901</v>
      </c>
      <c r="D1421" s="92">
        <f t="shared" si="150"/>
        <v>0.23395216512644409</v>
      </c>
      <c r="E1421" s="93" cm="1">
        <f t="array" ref="E1421">SUM('DRE + DCF'!$S$41/TIR!S1421,'DRE + DCF'!$U$41:$AD$41/TIR!T1421:AC1421,TIR!F1421)</f>
        <v>36.985858023780096</v>
      </c>
      <c r="F1421" s="100">
        <f>'DRE + DCF'!$AE$38*'DRE + DCF'!$AE$39*(1+G1421)/(R1421-G1421)/AC1421</f>
        <v>15.628908721315371</v>
      </c>
      <c r="G1421" s="92">
        <f>R1421*(1-'DRE + DCF'!$AE$39)</f>
        <v>0.14037129907586646</v>
      </c>
      <c r="H1421" s="94">
        <f t="shared" si="154"/>
        <v>0.23395216512644409</v>
      </c>
      <c r="I1421" s="94">
        <f t="shared" si="155"/>
        <v>0.23395216512644409</v>
      </c>
      <c r="J1421" s="94">
        <f t="shared" si="155"/>
        <v>0.23395216512644409</v>
      </c>
      <c r="K1421" s="94">
        <f t="shared" si="155"/>
        <v>0.23395216512644409</v>
      </c>
      <c r="L1421" s="94">
        <f t="shared" si="155"/>
        <v>0.23395216512644409</v>
      </c>
      <c r="M1421" s="94">
        <f t="shared" si="155"/>
        <v>0.23395216512644409</v>
      </c>
      <c r="N1421" s="94">
        <f t="shared" si="155"/>
        <v>0.23395216512644409</v>
      </c>
      <c r="O1421" s="94">
        <f t="shared" si="155"/>
        <v>0.23395216512644409</v>
      </c>
      <c r="P1421" s="94">
        <f t="shared" si="155"/>
        <v>0.23395216512644409</v>
      </c>
      <c r="Q1421" s="94">
        <f t="shared" si="155"/>
        <v>0.23395216512644409</v>
      </c>
      <c r="R1421" s="94">
        <f t="shared" si="155"/>
        <v>0.23395216512644409</v>
      </c>
      <c r="S1421" s="93">
        <f>(1+H1421)^((5-Dashboard!$F$9)*3/12)</f>
        <v>1.1108339953055291</v>
      </c>
      <c r="T1421" s="93">
        <f t="shared" si="157"/>
        <v>1.3707160136033156</v>
      </c>
      <c r="U1421" s="93">
        <f t="shared" si="157"/>
        <v>1.6913979927592997</v>
      </c>
      <c r="V1421" s="93">
        <f t="shared" si="157"/>
        <v>2.0871042152558594</v>
      </c>
      <c r="W1421" s="93">
        <f t="shared" si="157"/>
        <v>2.5753867652594957</v>
      </c>
      <c r="X1421" s="93">
        <f t="shared" si="157"/>
        <v>3.1779040750299439</v>
      </c>
      <c r="Y1421" s="93">
        <f t="shared" si="156"/>
        <v>3.9213816139473487</v>
      </c>
      <c r="Z1421" s="93">
        <f t="shared" si="156"/>
        <v>4.8387973328173608</v>
      </c>
      <c r="AA1421" s="93">
        <f t="shared" si="156"/>
        <v>5.9708444454380452</v>
      </c>
      <c r="AB1421" s="93">
        <f t="shared" si="156"/>
        <v>7.3677364310814779</v>
      </c>
      <c r="AC1421" s="95">
        <f t="shared" si="156"/>
        <v>9.0914343212139688</v>
      </c>
      <c r="AE1421" s="96"/>
    </row>
    <row r="1422" spans="3:31" ht="24.75" customHeight="1" x14ac:dyDescent="0.25">
      <c r="C1422" s="91">
        <f>ABS(E1422-Dashboard!$F$13)</f>
        <v>10.66138241718091</v>
      </c>
      <c r="D1422" s="92">
        <f t="shared" si="150"/>
        <v>0.23405216512644408</v>
      </c>
      <c r="E1422" s="93" cm="1">
        <f t="array" ref="E1422">SUM('DRE + DCF'!$S$41/TIR!S1422,'DRE + DCF'!$U$41:$AD$41/TIR!T1422:AC1422,TIR!F1422)</f>
        <v>36.958617582819087</v>
      </c>
      <c r="F1422" s="100">
        <f>'DRE + DCF'!$AE$38*'DRE + DCF'!$AE$39*(1+G1422)/(R1422-G1422)/AC1422</f>
        <v>15.609765299731151</v>
      </c>
      <c r="G1422" s="92">
        <f>R1422*(1-'DRE + DCF'!$AE$39)</f>
        <v>0.14043129907586643</v>
      </c>
      <c r="H1422" s="94">
        <f t="shared" si="154"/>
        <v>0.23405216512644408</v>
      </c>
      <c r="I1422" s="94">
        <f t="shared" si="155"/>
        <v>0.23405216512644408</v>
      </c>
      <c r="J1422" s="94">
        <f t="shared" si="155"/>
        <v>0.23405216512644408</v>
      </c>
      <c r="K1422" s="94">
        <f t="shared" si="155"/>
        <v>0.23405216512644408</v>
      </c>
      <c r="L1422" s="94">
        <f t="shared" si="155"/>
        <v>0.23405216512644408</v>
      </c>
      <c r="M1422" s="94">
        <f t="shared" si="155"/>
        <v>0.23405216512644408</v>
      </c>
      <c r="N1422" s="94">
        <f t="shared" si="155"/>
        <v>0.23405216512644408</v>
      </c>
      <c r="O1422" s="94">
        <f t="shared" si="155"/>
        <v>0.23405216512644408</v>
      </c>
      <c r="P1422" s="94">
        <f t="shared" si="155"/>
        <v>0.23405216512644408</v>
      </c>
      <c r="Q1422" s="94">
        <f t="shared" si="155"/>
        <v>0.23405216512644408</v>
      </c>
      <c r="R1422" s="94">
        <f t="shared" si="155"/>
        <v>0.23405216512644408</v>
      </c>
      <c r="S1422" s="93">
        <f>(1+H1422)^((5-Dashboard!$F$9)*3/12)</f>
        <v>1.1108790056196238</v>
      </c>
      <c r="T1422" s="93">
        <f t="shared" si="157"/>
        <v>1.3708826420784079</v>
      </c>
      <c r="U1422" s="93">
        <f t="shared" si="157"/>
        <v>1.6917406925911194</v>
      </c>
      <c r="V1422" s="93">
        <f t="shared" si="157"/>
        <v>2.0876962645245807</v>
      </c>
      <c r="W1422" s="93">
        <f t="shared" si="157"/>
        <v>2.5763260953629481</v>
      </c>
      <c r="X1422" s="93">
        <f t="shared" si="157"/>
        <v>3.1793207960544034</v>
      </c>
      <c r="Y1422" s="93">
        <f t="shared" si="156"/>
        <v>3.9234477120024662</v>
      </c>
      <c r="Z1422" s="93">
        <f t="shared" si="156"/>
        <v>4.8417391437570361</v>
      </c>
      <c r="AA1422" s="93">
        <f t="shared" si="156"/>
        <v>5.9749586733308258</v>
      </c>
      <c r="AB1422" s="93">
        <f t="shared" si="156"/>
        <v>7.373410687364931</v>
      </c>
      <c r="AC1422" s="95">
        <f t="shared" si="156"/>
        <v>9.0991734231091552</v>
      </c>
      <c r="AE1422" s="96"/>
    </row>
    <row r="1423" spans="3:31" ht="24.75" customHeight="1" x14ac:dyDescent="0.25">
      <c r="C1423" s="91">
        <f>ABS(E1423-Dashboard!$F$13)</f>
        <v>10.688590523188104</v>
      </c>
      <c r="D1423" s="92">
        <f t="shared" ref="D1423:D1486" si="158">D1422+0.0001</f>
        <v>0.23415216512644407</v>
      </c>
      <c r="E1423" s="93" cm="1">
        <f t="array" ref="E1423">SUM('DRE + DCF'!$S$41/TIR!S1423,'DRE + DCF'!$U$41:$AD$41/TIR!T1423:AC1423,TIR!F1423)</f>
        <v>36.931409476811893</v>
      </c>
      <c r="F1423" s="100">
        <f>'DRE + DCF'!$AE$38*'DRE + DCF'!$AE$39*(1+G1423)/(R1423-G1423)/AC1423</f>
        <v>15.590649204215575</v>
      </c>
      <c r="G1423" s="92">
        <f>R1423*(1-'DRE + DCF'!$AE$39)</f>
        <v>0.14049129907586644</v>
      </c>
      <c r="H1423" s="94">
        <f t="shared" si="154"/>
        <v>0.23415216512644407</v>
      </c>
      <c r="I1423" s="94">
        <f t="shared" si="155"/>
        <v>0.23415216512644407</v>
      </c>
      <c r="J1423" s="94">
        <f t="shared" si="155"/>
        <v>0.23415216512644407</v>
      </c>
      <c r="K1423" s="94">
        <f t="shared" si="155"/>
        <v>0.23415216512644407</v>
      </c>
      <c r="L1423" s="94">
        <f t="shared" si="155"/>
        <v>0.23415216512644407</v>
      </c>
      <c r="M1423" s="94">
        <f t="shared" si="155"/>
        <v>0.23415216512644407</v>
      </c>
      <c r="N1423" s="94">
        <f t="shared" si="155"/>
        <v>0.23415216512644407</v>
      </c>
      <c r="O1423" s="94">
        <f t="shared" si="155"/>
        <v>0.23415216512644407</v>
      </c>
      <c r="P1423" s="94">
        <f t="shared" si="155"/>
        <v>0.23415216512644407</v>
      </c>
      <c r="Q1423" s="94">
        <f t="shared" si="155"/>
        <v>0.23415216512644407</v>
      </c>
      <c r="R1423" s="94">
        <f t="shared" si="155"/>
        <v>0.23415216512644407</v>
      </c>
      <c r="S1423" s="93">
        <f>(1+H1423)^((5-Dashboard!$F$9)*3/12)</f>
        <v>1.1109240141100758</v>
      </c>
      <c r="T1423" s="93">
        <f t="shared" si="157"/>
        <v>1.3710492773049103</v>
      </c>
      <c r="U1423" s="93">
        <f t="shared" si="157"/>
        <v>1.6920834340809014</v>
      </c>
      <c r="V1423" s="93">
        <f t="shared" si="157"/>
        <v>2.0882884337455332</v>
      </c>
      <c r="W1423" s="93">
        <f t="shared" si="157"/>
        <v>2.5772656919155605</v>
      </c>
      <c r="X1423" s="93">
        <f t="shared" si="157"/>
        <v>3.1807380337836917</v>
      </c>
      <c r="Y1423" s="93">
        <f t="shared" si="156"/>
        <v>3.9255147310941716</v>
      </c>
      <c r="Z1423" s="93">
        <f t="shared" si="156"/>
        <v>4.8446825046156228</v>
      </c>
      <c r="AA1423" s="93">
        <f t="shared" si="156"/>
        <v>5.9790754024215742</v>
      </c>
      <c r="AB1423" s="93">
        <f t="shared" si="156"/>
        <v>7.37908885335285</v>
      </c>
      <c r="AC1423" s="95">
        <f t="shared" si="156"/>
        <v>9.1069184850258296</v>
      </c>
      <c r="AE1423" s="96"/>
    </row>
    <row r="1424" spans="3:31" ht="24.75" customHeight="1" x14ac:dyDescent="0.25">
      <c r="C1424" s="91">
        <f>ABS(E1424-Dashboard!$F$13)</f>
        <v>10.715766343712218</v>
      </c>
      <c r="D1424" s="92">
        <f t="shared" si="158"/>
        <v>0.23425216512644406</v>
      </c>
      <c r="E1424" s="93" cm="1">
        <f t="array" ref="E1424">SUM('DRE + DCF'!$S$41/TIR!S1424,'DRE + DCF'!$U$41:$AD$41/TIR!T1424:AC1424,TIR!F1424)</f>
        <v>36.904233656287779</v>
      </c>
      <c r="F1424" s="100">
        <f>'DRE + DCF'!$AE$38*'DRE + DCF'!$AE$39*(1+G1424)/(R1424-G1424)/AC1424</f>
        <v>15.57156038920405</v>
      </c>
      <c r="G1424" s="92">
        <f>R1424*(1-'DRE + DCF'!$AE$39)</f>
        <v>0.14055129907586644</v>
      </c>
      <c r="H1424" s="94">
        <f t="shared" si="154"/>
        <v>0.23425216512644406</v>
      </c>
      <c r="I1424" s="94">
        <f t="shared" si="155"/>
        <v>0.23425216512644406</v>
      </c>
      <c r="J1424" s="94">
        <f t="shared" si="155"/>
        <v>0.23425216512644406</v>
      </c>
      <c r="K1424" s="94">
        <f t="shared" si="155"/>
        <v>0.23425216512644406</v>
      </c>
      <c r="L1424" s="94">
        <f t="shared" si="155"/>
        <v>0.23425216512644406</v>
      </c>
      <c r="M1424" s="94">
        <f t="shared" si="155"/>
        <v>0.23425216512644406</v>
      </c>
      <c r="N1424" s="94">
        <f t="shared" si="155"/>
        <v>0.23425216512644406</v>
      </c>
      <c r="O1424" s="94">
        <f t="shared" si="155"/>
        <v>0.23425216512644406</v>
      </c>
      <c r="P1424" s="94">
        <f t="shared" si="155"/>
        <v>0.23425216512644406</v>
      </c>
      <c r="Q1424" s="94">
        <f t="shared" si="155"/>
        <v>0.23425216512644406</v>
      </c>
      <c r="R1424" s="94">
        <f t="shared" si="155"/>
        <v>0.23425216512644406</v>
      </c>
      <c r="S1424" s="93">
        <f>(1+H1424)^((5-Dashboard!$F$9)*3/12)</f>
        <v>1.110969020777107</v>
      </c>
      <c r="T1424" s="93">
        <f t="shared" si="157"/>
        <v>1.3712159192825497</v>
      </c>
      <c r="U1424" s="93">
        <f t="shared" si="157"/>
        <v>1.6924262172303342</v>
      </c>
      <c r="V1424" s="93">
        <f t="shared" si="157"/>
        <v>2.0888807229332973</v>
      </c>
      <c r="W1424" s="93">
        <f t="shared" si="157"/>
        <v>2.5782055549713139</v>
      </c>
      <c r="X1424" s="93">
        <f t="shared" si="157"/>
        <v>3.1821557883643692</v>
      </c>
      <c r="Y1424" s="93">
        <f t="shared" si="156"/>
        <v>3.927582671558369</v>
      </c>
      <c r="Z1424" s="93">
        <f t="shared" si="156"/>
        <v>4.8476274160840198</v>
      </c>
      <c r="AA1424" s="93">
        <f t="shared" si="156"/>
        <v>5.9831946340280107</v>
      </c>
      <c r="AB1424" s="93">
        <f t="shared" si="156"/>
        <v>7.3847709314219934</v>
      </c>
      <c r="AC1424" s="95">
        <f t="shared" si="156"/>
        <v>9.1146695110704208</v>
      </c>
      <c r="AE1424" s="96"/>
    </row>
    <row r="1425" spans="3:31" ht="24.75" customHeight="1" x14ac:dyDescent="0.25">
      <c r="C1425" s="91">
        <f>ABS(E1425-Dashboard!$F$13)</f>
        <v>10.74290992813166</v>
      </c>
      <c r="D1425" s="92">
        <f t="shared" si="158"/>
        <v>0.23435216512644405</v>
      </c>
      <c r="E1425" s="93" cm="1">
        <f t="array" ref="E1425">SUM('DRE + DCF'!$S$41/TIR!S1425,'DRE + DCF'!$U$41:$AD$41/TIR!T1425:AC1425,TIR!F1425)</f>
        <v>36.877090071868338</v>
      </c>
      <c r="F1425" s="100">
        <f>'DRE + DCF'!$AE$38*'DRE + DCF'!$AE$39*(1+G1425)/(R1425-G1425)/AC1425</f>
        <v>15.552498809220795</v>
      </c>
      <c r="G1425" s="92">
        <f>R1425*(1-'DRE + DCF'!$AE$39)</f>
        <v>0.14061129907586642</v>
      </c>
      <c r="H1425" s="94">
        <f t="shared" si="154"/>
        <v>0.23435216512644405</v>
      </c>
      <c r="I1425" s="94">
        <f t="shared" si="155"/>
        <v>0.23435216512644405</v>
      </c>
      <c r="J1425" s="94">
        <f t="shared" si="155"/>
        <v>0.23435216512644405</v>
      </c>
      <c r="K1425" s="94">
        <f t="shared" si="155"/>
        <v>0.23435216512644405</v>
      </c>
      <c r="L1425" s="94">
        <f t="shared" si="155"/>
        <v>0.23435216512644405</v>
      </c>
      <c r="M1425" s="94">
        <f t="shared" si="155"/>
        <v>0.23435216512644405</v>
      </c>
      <c r="N1425" s="94">
        <f t="shared" si="155"/>
        <v>0.23435216512644405</v>
      </c>
      <c r="O1425" s="94">
        <f t="shared" si="155"/>
        <v>0.23435216512644405</v>
      </c>
      <c r="P1425" s="94">
        <f t="shared" si="155"/>
        <v>0.23435216512644405</v>
      </c>
      <c r="Q1425" s="94">
        <f t="shared" si="155"/>
        <v>0.23435216512644405</v>
      </c>
      <c r="R1425" s="94">
        <f t="shared" si="155"/>
        <v>0.23435216512644405</v>
      </c>
      <c r="S1425" s="93">
        <f>(1+H1425)^((5-Dashboard!$F$9)*3/12)</f>
        <v>1.1110140256209387</v>
      </c>
      <c r="T1425" s="93">
        <f t="shared" si="157"/>
        <v>1.3713825680110521</v>
      </c>
      <c r="U1425" s="93">
        <f t="shared" si="157"/>
        <v>1.692769042041105</v>
      </c>
      <c r="V1425" s="93">
        <f t="shared" si="157"/>
        <v>2.0894731321024542</v>
      </c>
      <c r="W1425" s="93">
        <f t="shared" si="157"/>
        <v>2.5791456845841965</v>
      </c>
      <c r="X1425" s="93">
        <f t="shared" si="157"/>
        <v>3.1835740599430276</v>
      </c>
      <c r="Y1425" s="93">
        <f t="shared" si="156"/>
        <v>3.9296515337310596</v>
      </c>
      <c r="Z1425" s="93">
        <f t="shared" si="156"/>
        <v>4.8505738788533845</v>
      </c>
      <c r="AA1425" s="93">
        <f t="shared" si="156"/>
        <v>5.9873163694684486</v>
      </c>
      <c r="AB1425" s="93">
        <f t="shared" si="156"/>
        <v>7.3904569239503797</v>
      </c>
      <c r="AC1425" s="95">
        <f t="shared" si="156"/>
        <v>9.1224265053518696</v>
      </c>
      <c r="AE1425" s="96"/>
    </row>
    <row r="1426" spans="3:31" ht="24.75" customHeight="1" x14ac:dyDescent="0.25">
      <c r="C1426" s="91">
        <f>ABS(E1426-Dashboard!$F$13)</f>
        <v>10.770021325732628</v>
      </c>
      <c r="D1426" s="92">
        <f t="shared" si="158"/>
        <v>0.23445216512644404</v>
      </c>
      <c r="E1426" s="93" cm="1">
        <f t="array" ref="E1426">SUM('DRE + DCF'!$S$41/TIR!S1426,'DRE + DCF'!$U$41:$AD$41/TIR!T1426:AC1426,TIR!F1426)</f>
        <v>36.849978674267369</v>
      </c>
      <c r="F1426" s="100">
        <f>'DRE + DCF'!$AE$38*'DRE + DCF'!$AE$39*(1+G1426)/(R1426-G1426)/AC1426</f>
        <v>15.533464418878657</v>
      </c>
      <c r="G1426" s="92">
        <f>R1426*(1-'DRE + DCF'!$AE$39)</f>
        <v>0.14067129907586642</v>
      </c>
      <c r="H1426" s="94">
        <f t="shared" si="154"/>
        <v>0.23445216512644404</v>
      </c>
      <c r="I1426" s="94">
        <f t="shared" si="155"/>
        <v>0.23445216512644404</v>
      </c>
      <c r="J1426" s="94">
        <f t="shared" si="155"/>
        <v>0.23445216512644404</v>
      </c>
      <c r="K1426" s="94">
        <f t="shared" si="155"/>
        <v>0.23445216512644404</v>
      </c>
      <c r="L1426" s="94">
        <f t="shared" si="155"/>
        <v>0.23445216512644404</v>
      </c>
      <c r="M1426" s="94">
        <f t="shared" si="155"/>
        <v>0.23445216512644404</v>
      </c>
      <c r="N1426" s="94">
        <f t="shared" si="155"/>
        <v>0.23445216512644404</v>
      </c>
      <c r="O1426" s="94">
        <f t="shared" si="155"/>
        <v>0.23445216512644404</v>
      </c>
      <c r="P1426" s="94">
        <f t="shared" si="155"/>
        <v>0.23445216512644404</v>
      </c>
      <c r="Q1426" s="94">
        <f t="shared" si="155"/>
        <v>0.23445216512644404</v>
      </c>
      <c r="R1426" s="94">
        <f t="shared" si="155"/>
        <v>0.23445216512644404</v>
      </c>
      <c r="S1426" s="93">
        <f>(1+H1426)^((5-Dashboard!$F$9)*3/12)</f>
        <v>1.1110590286417927</v>
      </c>
      <c r="T1426" s="93">
        <f t="shared" si="157"/>
        <v>1.3715492234901447</v>
      </c>
      <c r="U1426" s="93">
        <f t="shared" si="157"/>
        <v>1.6931119085149022</v>
      </c>
      <c r="V1426" s="93">
        <f t="shared" si="157"/>
        <v>2.090065661267587</v>
      </c>
      <c r="W1426" s="93">
        <f t="shared" si="157"/>
        <v>2.5800860808082056</v>
      </c>
      <c r="X1426" s="93">
        <f t="shared" si="157"/>
        <v>3.1849928486662904</v>
      </c>
      <c r="Y1426" s="93">
        <f t="shared" si="156"/>
        <v>3.9317213179483428</v>
      </c>
      <c r="Z1426" s="93">
        <f t="shared" si="156"/>
        <v>4.8535218936151274</v>
      </c>
      <c r="AA1426" s="93">
        <f t="shared" si="156"/>
        <v>5.9914406100617921</v>
      </c>
      <c r="AB1426" s="93">
        <f t="shared" si="156"/>
        <v>7.3961468333172817</v>
      </c>
      <c r="AC1426" s="95">
        <f t="shared" si="156"/>
        <v>9.1301894719816108</v>
      </c>
      <c r="AE1426" s="96"/>
    </row>
    <row r="1427" spans="3:31" ht="24.75" customHeight="1" x14ac:dyDescent="0.25">
      <c r="C1427" s="91">
        <f>ABS(E1427-Dashboard!$F$13)</f>
        <v>10.797100585709352</v>
      </c>
      <c r="D1427" s="92">
        <f t="shared" si="158"/>
        <v>0.23455216512644403</v>
      </c>
      <c r="E1427" s="93" cm="1">
        <f t="array" ref="E1427">SUM('DRE + DCF'!$S$41/TIR!S1427,'DRE + DCF'!$U$41:$AD$41/TIR!T1427:AC1427,TIR!F1427)</f>
        <v>36.822899414290646</v>
      </c>
      <c r="F1427" s="100">
        <f>'DRE + DCF'!$AE$38*'DRE + DCF'!$AE$39*(1+G1427)/(R1427-G1427)/AC1427</f>
        <v>15.514457172878901</v>
      </c>
      <c r="G1427" s="92">
        <f>R1427*(1-'DRE + DCF'!$AE$39)</f>
        <v>0.1407312990758664</v>
      </c>
      <c r="H1427" s="94">
        <f t="shared" si="154"/>
        <v>0.23455216512644403</v>
      </c>
      <c r="I1427" s="94">
        <f t="shared" si="155"/>
        <v>0.23455216512644403</v>
      </c>
      <c r="J1427" s="94">
        <f t="shared" si="155"/>
        <v>0.23455216512644403</v>
      </c>
      <c r="K1427" s="94">
        <f t="shared" si="155"/>
        <v>0.23455216512644403</v>
      </c>
      <c r="L1427" s="94">
        <f t="shared" si="155"/>
        <v>0.23455216512644403</v>
      </c>
      <c r="M1427" s="94">
        <f t="shared" si="155"/>
        <v>0.23455216512644403</v>
      </c>
      <c r="N1427" s="94">
        <f t="shared" si="155"/>
        <v>0.23455216512644403</v>
      </c>
      <c r="O1427" s="94">
        <f t="shared" si="155"/>
        <v>0.23455216512644403</v>
      </c>
      <c r="P1427" s="94">
        <f t="shared" si="155"/>
        <v>0.23455216512644403</v>
      </c>
      <c r="Q1427" s="94">
        <f t="shared" ref="I1427:R1453" si="159">$D1427</f>
        <v>0.23455216512644403</v>
      </c>
      <c r="R1427" s="94">
        <f t="shared" si="159"/>
        <v>0.23455216512644403</v>
      </c>
      <c r="S1427" s="93">
        <f>(1+H1427)^((5-Dashboard!$F$9)*3/12)</f>
        <v>1.1111040298398904</v>
      </c>
      <c r="T1427" s="93">
        <f t="shared" si="157"/>
        <v>1.3717158857195537</v>
      </c>
      <c r="U1427" s="93">
        <f t="shared" si="157"/>
        <v>1.6934548166534127</v>
      </c>
      <c r="V1427" s="93">
        <f t="shared" si="157"/>
        <v>2.0906583104432759</v>
      </c>
      <c r="W1427" s="93">
        <f t="shared" si="157"/>
        <v>2.5810267436973393</v>
      </c>
      <c r="X1427" s="93">
        <f t="shared" si="157"/>
        <v>3.1864121546808057</v>
      </c>
      <c r="Y1427" s="93">
        <f t="shared" si="156"/>
        <v>3.9337920245464062</v>
      </c>
      <c r="Z1427" s="93">
        <f t="shared" si="156"/>
        <v>4.8564714610609032</v>
      </c>
      <c r="AA1427" s="93">
        <f t="shared" si="156"/>
        <v>5.9955673571275225</v>
      </c>
      <c r="AB1427" s="93">
        <f t="shared" si="156"/>
        <v>7.401840661903214</v>
      </c>
      <c r="AC1427" s="95">
        <f t="shared" si="156"/>
        <v>9.1379584150735642</v>
      </c>
      <c r="AE1427" s="96"/>
    </row>
    <row r="1428" spans="3:31" ht="24.75" customHeight="1" x14ac:dyDescent="0.25">
      <c r="C1428" s="91">
        <f>ABS(E1428-Dashboard!$F$13)</f>
        <v>10.824147757164319</v>
      </c>
      <c r="D1428" s="92">
        <f t="shared" si="158"/>
        <v>0.23465216512644402</v>
      </c>
      <c r="E1428" s="93" cm="1">
        <f t="array" ref="E1428">SUM('DRE + DCF'!$S$41/TIR!S1428,'DRE + DCF'!$U$41:$AD$41/TIR!T1428:AC1428,TIR!F1428)</f>
        <v>36.795852242835679</v>
      </c>
      <c r="F1428" s="100">
        <f>'DRE + DCF'!$AE$38*'DRE + DCF'!$AE$39*(1+G1428)/(R1428-G1428)/AC1428</f>
        <v>15.495477026011015</v>
      </c>
      <c r="G1428" s="92">
        <f>R1428*(1-'DRE + DCF'!$AE$39)</f>
        <v>0.14079129907586641</v>
      </c>
      <c r="H1428" s="94">
        <f t="shared" si="154"/>
        <v>0.23465216512644402</v>
      </c>
      <c r="I1428" s="94">
        <f t="shared" si="159"/>
        <v>0.23465216512644402</v>
      </c>
      <c r="J1428" s="94">
        <f t="shared" si="159"/>
        <v>0.23465216512644402</v>
      </c>
      <c r="K1428" s="94">
        <f t="shared" si="159"/>
        <v>0.23465216512644402</v>
      </c>
      <c r="L1428" s="94">
        <f t="shared" si="159"/>
        <v>0.23465216512644402</v>
      </c>
      <c r="M1428" s="94">
        <f t="shared" si="159"/>
        <v>0.23465216512644402</v>
      </c>
      <c r="N1428" s="94">
        <f t="shared" si="159"/>
        <v>0.23465216512644402</v>
      </c>
      <c r="O1428" s="94">
        <f t="shared" si="159"/>
        <v>0.23465216512644402</v>
      </c>
      <c r="P1428" s="94">
        <f t="shared" si="159"/>
        <v>0.23465216512644402</v>
      </c>
      <c r="Q1428" s="94">
        <f t="shared" si="159"/>
        <v>0.23465216512644402</v>
      </c>
      <c r="R1428" s="94">
        <f t="shared" si="159"/>
        <v>0.23465216512644402</v>
      </c>
      <c r="S1428" s="93">
        <f>(1+H1428)^((5-Dashboard!$F$9)*3/12)</f>
        <v>1.1111490292154531</v>
      </c>
      <c r="T1428" s="93">
        <f t="shared" si="157"/>
        <v>1.3718825546990054</v>
      </c>
      <c r="U1428" s="93">
        <f t="shared" si="157"/>
        <v>1.6937977664583241</v>
      </c>
      <c r="V1428" s="93">
        <f t="shared" si="157"/>
        <v>2.0912510796441048</v>
      </c>
      <c r="W1428" s="93">
        <f t="shared" si="157"/>
        <v>2.5819676733056074</v>
      </c>
      <c r="X1428" s="93">
        <f t="shared" si="157"/>
        <v>3.1878319781332549</v>
      </c>
      <c r="Y1428" s="93">
        <f t="shared" si="156"/>
        <v>3.9358636538615377</v>
      </c>
      <c r="Z1428" s="93">
        <f t="shared" si="156"/>
        <v>4.8594225818826242</v>
      </c>
      <c r="AA1428" s="93">
        <f t="shared" si="156"/>
        <v>5.9996966119857165</v>
      </c>
      <c r="AB1428" s="93">
        <f t="shared" si="156"/>
        <v>7.4075384120899548</v>
      </c>
      <c r="AC1428" s="95">
        <f t="shared" si="156"/>
        <v>9.1457333387441633</v>
      </c>
      <c r="AE1428" s="96"/>
    </row>
    <row r="1429" spans="3:31" ht="24.75" customHeight="1" x14ac:dyDescent="0.25">
      <c r="C1429" s="91">
        <f>ABS(E1429-Dashboard!$F$13)</f>
        <v>10.851162889108473</v>
      </c>
      <c r="D1429" s="92">
        <f t="shared" si="158"/>
        <v>0.23475216512644401</v>
      </c>
      <c r="E1429" s="93" cm="1">
        <f t="array" ref="E1429">SUM('DRE + DCF'!$S$41/TIR!S1429,'DRE + DCF'!$U$41:$AD$41/TIR!T1429:AC1429,TIR!F1429)</f>
        <v>36.768837110891525</v>
      </c>
      <c r="F1429" s="100">
        <f>'DRE + DCF'!$AE$38*'DRE + DCF'!$AE$39*(1+G1429)/(R1429-G1429)/AC1429</f>
        <v>15.476523933152478</v>
      </c>
      <c r="G1429" s="92">
        <f>R1429*(1-'DRE + DCF'!$AE$39)</f>
        <v>0.14085129907586641</v>
      </c>
      <c r="H1429" s="94">
        <f t="shared" si="154"/>
        <v>0.23475216512644401</v>
      </c>
      <c r="I1429" s="94">
        <f t="shared" si="159"/>
        <v>0.23475216512644401</v>
      </c>
      <c r="J1429" s="94">
        <f t="shared" si="159"/>
        <v>0.23475216512644401</v>
      </c>
      <c r="K1429" s="94">
        <f t="shared" si="159"/>
        <v>0.23475216512644401</v>
      </c>
      <c r="L1429" s="94">
        <f t="shared" si="159"/>
        <v>0.23475216512644401</v>
      </c>
      <c r="M1429" s="94">
        <f t="shared" si="159"/>
        <v>0.23475216512644401</v>
      </c>
      <c r="N1429" s="94">
        <f t="shared" si="159"/>
        <v>0.23475216512644401</v>
      </c>
      <c r="O1429" s="94">
        <f t="shared" si="159"/>
        <v>0.23475216512644401</v>
      </c>
      <c r="P1429" s="94">
        <f t="shared" si="159"/>
        <v>0.23475216512644401</v>
      </c>
      <c r="Q1429" s="94">
        <f t="shared" si="159"/>
        <v>0.23475216512644401</v>
      </c>
      <c r="R1429" s="94">
        <f t="shared" si="159"/>
        <v>0.23475216512644401</v>
      </c>
      <c r="S1429" s="93">
        <f>(1+H1429)^((5-Dashboard!$F$9)*3/12)</f>
        <v>1.1111940267687026</v>
      </c>
      <c r="T1429" s="93">
        <f t="shared" si="157"/>
        <v>1.3720492304282272</v>
      </c>
      <c r="U1429" s="93">
        <f t="shared" si="157"/>
        <v>1.6941407579313248</v>
      </c>
      <c r="V1429" s="93">
        <f t="shared" si="157"/>
        <v>2.0918439688846582</v>
      </c>
      <c r="W1429" s="93">
        <f t="shared" si="157"/>
        <v>2.5829088696870253</v>
      </c>
      <c r="X1429" s="93">
        <f t="shared" si="157"/>
        <v>3.1892523191703503</v>
      </c>
      <c r="Y1429" s="93">
        <f t="shared" si="156"/>
        <v>3.9379362062301229</v>
      </c>
      <c r="Z1429" s="93">
        <f t="shared" si="156"/>
        <v>4.8623752567724585</v>
      </c>
      <c r="AA1429" s="93">
        <f t="shared" si="156"/>
        <v>6.0038283759570419</v>
      </c>
      <c r="AB1429" s="93">
        <f t="shared" si="156"/>
        <v>7.4132400862605392</v>
      </c>
      <c r="AC1429" s="95">
        <f t="shared" si="156"/>
        <v>9.1535142471123461</v>
      </c>
      <c r="AE1429" s="96"/>
    </row>
    <row r="1430" spans="3:31" ht="24.75" customHeight="1" x14ac:dyDescent="0.25">
      <c r="C1430" s="91">
        <f>ABS(E1430-Dashboard!$F$13)</f>
        <v>10.878146030461373</v>
      </c>
      <c r="D1430" s="92">
        <f t="shared" si="158"/>
        <v>0.234852165126444</v>
      </c>
      <c r="E1430" s="93" cm="1">
        <f t="array" ref="E1430">SUM('DRE + DCF'!$S$41/TIR!S1430,'DRE + DCF'!$U$41:$AD$41/TIR!T1430:AC1430,TIR!F1430)</f>
        <v>36.741853969538624</v>
      </c>
      <c r="F1430" s="100">
        <f>'DRE + DCF'!$AE$38*'DRE + DCF'!$AE$39*(1+G1430)/(R1430-G1430)/AC1430</f>
        <v>15.45759784926862</v>
      </c>
      <c r="G1430" s="92">
        <f>R1430*(1-'DRE + DCF'!$AE$39)</f>
        <v>0.14091129907586639</v>
      </c>
      <c r="H1430" s="94">
        <f t="shared" si="154"/>
        <v>0.234852165126444</v>
      </c>
      <c r="I1430" s="94">
        <f t="shared" si="159"/>
        <v>0.234852165126444</v>
      </c>
      <c r="J1430" s="94">
        <f t="shared" si="159"/>
        <v>0.234852165126444</v>
      </c>
      <c r="K1430" s="94">
        <f t="shared" si="159"/>
        <v>0.234852165126444</v>
      </c>
      <c r="L1430" s="94">
        <f t="shared" si="159"/>
        <v>0.234852165126444</v>
      </c>
      <c r="M1430" s="94">
        <f t="shared" si="159"/>
        <v>0.234852165126444</v>
      </c>
      <c r="N1430" s="94">
        <f t="shared" si="159"/>
        <v>0.234852165126444</v>
      </c>
      <c r="O1430" s="94">
        <f t="shared" si="159"/>
        <v>0.234852165126444</v>
      </c>
      <c r="P1430" s="94">
        <f t="shared" si="159"/>
        <v>0.234852165126444</v>
      </c>
      <c r="Q1430" s="94">
        <f t="shared" si="159"/>
        <v>0.234852165126444</v>
      </c>
      <c r="R1430" s="94">
        <f t="shared" si="159"/>
        <v>0.234852165126444</v>
      </c>
      <c r="S1430" s="93">
        <f>(1+H1430)^((5-Dashboard!$F$9)*3/12)</f>
        <v>1.1112390224998598</v>
      </c>
      <c r="T1430" s="93">
        <f t="shared" si="157"/>
        <v>1.3722159129069451</v>
      </c>
      <c r="U1430" s="93">
        <f t="shared" si="157"/>
        <v>1.6944837910741009</v>
      </c>
      <c r="V1430" s="93">
        <f t="shared" si="157"/>
        <v>2.0924369781795185</v>
      </c>
      <c r="W1430" s="93">
        <f t="shared" si="157"/>
        <v>2.5838503328956119</v>
      </c>
      <c r="X1430" s="93">
        <f t="shared" si="157"/>
        <v>3.1906731779388293</v>
      </c>
      <c r="Y1430" s="93">
        <f t="shared" si="156"/>
        <v>3.9400096819886348</v>
      </c>
      <c r="Z1430" s="93">
        <f t="shared" si="156"/>
        <v>4.8653294864228176</v>
      </c>
      <c r="AA1430" s="93">
        <f t="shared" si="156"/>
        <v>6.0079626503627459</v>
      </c>
      <c r="AB1430" s="93">
        <f t="shared" si="156"/>
        <v>7.4189456867992449</v>
      </c>
      <c r="AC1430" s="95">
        <f t="shared" si="156"/>
        <v>9.1613011442995393</v>
      </c>
      <c r="AE1430" s="96"/>
    </row>
    <row r="1431" spans="3:31" ht="24.75" customHeight="1" x14ac:dyDescent="0.25">
      <c r="C1431" s="91">
        <f>ABS(E1431-Dashboard!$F$13)</f>
        <v>10.905097230051432</v>
      </c>
      <c r="D1431" s="92">
        <f t="shared" si="158"/>
        <v>0.23495216512644398</v>
      </c>
      <c r="E1431" s="93" cm="1">
        <f t="array" ref="E1431">SUM('DRE + DCF'!$S$41/TIR!S1431,'DRE + DCF'!$U$41:$AD$41/TIR!T1431:AC1431,TIR!F1431)</f>
        <v>36.714902769948566</v>
      </c>
      <c r="F1431" s="100">
        <f>'DRE + DCF'!$AE$38*'DRE + DCF'!$AE$39*(1+G1431)/(R1431-G1431)/AC1431</f>
        <v>15.438698729412371</v>
      </c>
      <c r="G1431" s="92">
        <f>R1431*(1-'DRE + DCF'!$AE$39)</f>
        <v>0.14097129907586639</v>
      </c>
      <c r="H1431" s="94">
        <f t="shared" si="154"/>
        <v>0.23495216512644398</v>
      </c>
      <c r="I1431" s="94">
        <f t="shared" si="159"/>
        <v>0.23495216512644398</v>
      </c>
      <c r="J1431" s="94">
        <f t="shared" si="159"/>
        <v>0.23495216512644398</v>
      </c>
      <c r="K1431" s="94">
        <f t="shared" si="159"/>
        <v>0.23495216512644398</v>
      </c>
      <c r="L1431" s="94">
        <f t="shared" si="159"/>
        <v>0.23495216512644398</v>
      </c>
      <c r="M1431" s="94">
        <f t="shared" si="159"/>
        <v>0.23495216512644398</v>
      </c>
      <c r="N1431" s="94">
        <f t="shared" si="159"/>
        <v>0.23495216512644398</v>
      </c>
      <c r="O1431" s="94">
        <f t="shared" si="159"/>
        <v>0.23495216512644398</v>
      </c>
      <c r="P1431" s="94">
        <f t="shared" si="159"/>
        <v>0.23495216512644398</v>
      </c>
      <c r="Q1431" s="94">
        <f t="shared" si="159"/>
        <v>0.23495216512644398</v>
      </c>
      <c r="R1431" s="94">
        <f t="shared" si="159"/>
        <v>0.23495216512644398</v>
      </c>
      <c r="S1431" s="93">
        <f>(1+H1431)^((5-Dashboard!$F$9)*3/12)</f>
        <v>1.1112840164091464</v>
      </c>
      <c r="T1431" s="93">
        <f t="shared" si="157"/>
        <v>1.3723826021348859</v>
      </c>
      <c r="U1431" s="93">
        <f t="shared" si="157"/>
        <v>1.6948268658883405</v>
      </c>
      <c r="V1431" s="93">
        <f t="shared" si="157"/>
        <v>2.0930301075432713</v>
      </c>
      <c r="W1431" s="93">
        <f t="shared" si="157"/>
        <v>2.5847920629853967</v>
      </c>
      <c r="X1431" s="93">
        <f t="shared" si="157"/>
        <v>3.1920945545854633</v>
      </c>
      <c r="Y1431" s="93">
        <f t="shared" si="156"/>
        <v>3.9420840814736495</v>
      </c>
      <c r="Z1431" s="93">
        <f t="shared" si="156"/>
        <v>4.8682852715263722</v>
      </c>
      <c r="AA1431" s="93">
        <f t="shared" si="156"/>
        <v>6.0120994365246716</v>
      </c>
      <c r="AB1431" s="93">
        <f t="shared" si="156"/>
        <v>7.4246552160916162</v>
      </c>
      <c r="AC1431" s="95">
        <f t="shared" si="156"/>
        <v>9.169094034429687</v>
      </c>
      <c r="AE1431" s="96"/>
    </row>
    <row r="1432" spans="3:31" ht="24.75" customHeight="1" x14ac:dyDescent="0.25">
      <c r="C1432" s="91">
        <f>ABS(E1432-Dashboard!$F$13)</f>
        <v>10.932016536616132</v>
      </c>
      <c r="D1432" s="92">
        <f t="shared" si="158"/>
        <v>0.23505216512644397</v>
      </c>
      <c r="E1432" s="93" cm="1">
        <f t="array" ref="E1432">SUM('DRE + DCF'!$S$41/TIR!S1432,'DRE + DCF'!$U$41:$AD$41/TIR!T1432:AC1432,TIR!F1432)</f>
        <v>36.687983463383866</v>
      </c>
      <c r="F1432" s="100">
        <f>'DRE + DCF'!$AE$38*'DRE + DCF'!$AE$39*(1+G1432)/(R1432-G1432)/AC1432</f>
        <v>15.419826528724069</v>
      </c>
      <c r="G1432" s="92">
        <f>R1432*(1-'DRE + DCF'!$AE$39)</f>
        <v>0.14103129907586637</v>
      </c>
      <c r="H1432" s="94">
        <f t="shared" si="154"/>
        <v>0.23505216512644397</v>
      </c>
      <c r="I1432" s="94">
        <f t="shared" si="159"/>
        <v>0.23505216512644397</v>
      </c>
      <c r="J1432" s="94">
        <f t="shared" si="159"/>
        <v>0.23505216512644397</v>
      </c>
      <c r="K1432" s="94">
        <f t="shared" si="159"/>
        <v>0.23505216512644397</v>
      </c>
      <c r="L1432" s="94">
        <f t="shared" si="159"/>
        <v>0.23505216512644397</v>
      </c>
      <c r="M1432" s="94">
        <f t="shared" si="159"/>
        <v>0.23505216512644397</v>
      </c>
      <c r="N1432" s="94">
        <f t="shared" si="159"/>
        <v>0.23505216512644397</v>
      </c>
      <c r="O1432" s="94">
        <f t="shared" si="159"/>
        <v>0.23505216512644397</v>
      </c>
      <c r="P1432" s="94">
        <f t="shared" si="159"/>
        <v>0.23505216512644397</v>
      </c>
      <c r="Q1432" s="94">
        <f t="shared" si="159"/>
        <v>0.23505216512644397</v>
      </c>
      <c r="R1432" s="94">
        <f t="shared" si="159"/>
        <v>0.23505216512644397</v>
      </c>
      <c r="S1432" s="93">
        <f>(1+H1432)^((5-Dashboard!$F$9)*3/12)</f>
        <v>1.1113290084967835</v>
      </c>
      <c r="T1432" s="93">
        <f t="shared" si="157"/>
        <v>1.3725492981117766</v>
      </c>
      <c r="U1432" s="93">
        <f t="shared" si="157"/>
        <v>1.6951699823757307</v>
      </c>
      <c r="V1432" s="93">
        <f t="shared" si="157"/>
        <v>2.0936233569905021</v>
      </c>
      <c r="W1432" s="93">
        <f t="shared" si="157"/>
        <v>2.5857340600104135</v>
      </c>
      <c r="X1432" s="93">
        <f t="shared" si="157"/>
        <v>3.1935164492570514</v>
      </c>
      <c r="Y1432" s="93">
        <f t="shared" si="156"/>
        <v>3.9441594050218347</v>
      </c>
      <c r="Z1432" s="93">
        <f t="shared" si="156"/>
        <v>4.8712426127760438</v>
      </c>
      <c r="AA1432" s="93">
        <f t="shared" si="156"/>
        <v>6.0162387357652483</v>
      </c>
      <c r="AB1432" s="93">
        <f t="shared" si="156"/>
        <v>7.4303686765244494</v>
      </c>
      <c r="AC1432" s="95">
        <f t="shared" si="156"/>
        <v>9.1768929216292303</v>
      </c>
      <c r="AE1432" s="96"/>
    </row>
    <row r="1433" spans="3:31" ht="24.75" customHeight="1" x14ac:dyDescent="0.25">
      <c r="C1433" s="91">
        <f>ABS(E1433-Dashboard!$F$13)</f>
        <v>10.958903998802199</v>
      </c>
      <c r="D1433" s="92">
        <f t="shared" si="158"/>
        <v>0.23515216512644396</v>
      </c>
      <c r="E1433" s="93" cm="1">
        <f t="array" ref="E1433">SUM('DRE + DCF'!$S$41/TIR!S1433,'DRE + DCF'!$U$41:$AD$41/TIR!T1433:AC1433,TIR!F1433)</f>
        <v>36.661096001197798</v>
      </c>
      <c r="F1433" s="100">
        <f>'DRE + DCF'!$AE$38*'DRE + DCF'!$AE$39*(1+G1433)/(R1433-G1433)/AC1433</f>
        <v>15.400981202431305</v>
      </c>
      <c r="G1433" s="92">
        <f>R1433*(1-'DRE + DCF'!$AE$39)</f>
        <v>0.14109129907586637</v>
      </c>
      <c r="H1433" s="94">
        <f t="shared" si="154"/>
        <v>0.23515216512644396</v>
      </c>
      <c r="I1433" s="94">
        <f t="shared" si="159"/>
        <v>0.23515216512644396</v>
      </c>
      <c r="J1433" s="94">
        <f t="shared" si="159"/>
        <v>0.23515216512644396</v>
      </c>
      <c r="K1433" s="94">
        <f t="shared" si="159"/>
        <v>0.23515216512644396</v>
      </c>
      <c r="L1433" s="94">
        <f t="shared" si="159"/>
        <v>0.23515216512644396</v>
      </c>
      <c r="M1433" s="94">
        <f t="shared" si="159"/>
        <v>0.23515216512644396</v>
      </c>
      <c r="N1433" s="94">
        <f t="shared" si="159"/>
        <v>0.23515216512644396</v>
      </c>
      <c r="O1433" s="94">
        <f t="shared" si="159"/>
        <v>0.23515216512644396</v>
      </c>
      <c r="P1433" s="94">
        <f t="shared" si="159"/>
        <v>0.23515216512644396</v>
      </c>
      <c r="Q1433" s="94">
        <f t="shared" si="159"/>
        <v>0.23515216512644396</v>
      </c>
      <c r="R1433" s="94">
        <f t="shared" si="159"/>
        <v>0.23515216512644396</v>
      </c>
      <c r="S1433" s="93">
        <f>(1+H1433)^((5-Dashboard!$F$9)*3/12)</f>
        <v>1.1113739987629925</v>
      </c>
      <c r="T1433" s="93">
        <f t="shared" si="157"/>
        <v>1.372716000837344</v>
      </c>
      <c r="U1433" s="93">
        <f t="shared" si="157"/>
        <v>1.6955131405379589</v>
      </c>
      <c r="V1433" s="93">
        <f t="shared" si="157"/>
        <v>2.0942167265357963</v>
      </c>
      <c r="W1433" s="93">
        <f t="shared" si="157"/>
        <v>2.5866763240247024</v>
      </c>
      <c r="X1433" s="93">
        <f t="shared" si="157"/>
        <v>3.1949388621004222</v>
      </c>
      <c r="Y1433" s="93">
        <f t="shared" si="156"/>
        <v>3.9462356529699534</v>
      </c>
      <c r="Z1433" s="93">
        <f t="shared" si="156"/>
        <v>4.8742015108650039</v>
      </c>
      <c r="AA1433" s="93">
        <f t="shared" si="156"/>
        <v>6.0203805494074931</v>
      </c>
      <c r="AB1433" s="93">
        <f t="shared" si="156"/>
        <v>7.4360860704857945</v>
      </c>
      <c r="AC1433" s="95">
        <f t="shared" si="156"/>
        <v>9.184697810027119</v>
      </c>
      <c r="AE1433" s="96"/>
    </row>
    <row r="1434" spans="3:31" ht="24.75" customHeight="1" x14ac:dyDescent="0.25">
      <c r="C1434" s="91">
        <f>ABS(E1434-Dashboard!$F$13)</f>
        <v>10.985759665165808</v>
      </c>
      <c r="D1434" s="92">
        <f t="shared" si="158"/>
        <v>0.23525216512644395</v>
      </c>
      <c r="E1434" s="93" cm="1">
        <f t="array" ref="E1434">SUM('DRE + DCF'!$S$41/TIR!S1434,'DRE + DCF'!$U$41:$AD$41/TIR!T1434:AC1434,TIR!F1434)</f>
        <v>36.634240334834189</v>
      </c>
      <c r="F1434" s="100">
        <f>'DRE + DCF'!$AE$38*'DRE + DCF'!$AE$39*(1+G1434)/(R1434-G1434)/AC1434</f>
        <v>15.382162705848655</v>
      </c>
      <c r="G1434" s="92">
        <f>R1434*(1-'DRE + DCF'!$AE$39)</f>
        <v>0.14115129907586638</v>
      </c>
      <c r="H1434" s="94">
        <f t="shared" si="154"/>
        <v>0.23525216512644395</v>
      </c>
      <c r="I1434" s="94">
        <f t="shared" si="159"/>
        <v>0.23525216512644395</v>
      </c>
      <c r="J1434" s="94">
        <f t="shared" si="159"/>
        <v>0.23525216512644395</v>
      </c>
      <c r="K1434" s="94">
        <f t="shared" si="159"/>
        <v>0.23525216512644395</v>
      </c>
      <c r="L1434" s="94">
        <f t="shared" si="159"/>
        <v>0.23525216512644395</v>
      </c>
      <c r="M1434" s="94">
        <f t="shared" si="159"/>
        <v>0.23525216512644395</v>
      </c>
      <c r="N1434" s="94">
        <f t="shared" si="159"/>
        <v>0.23525216512644395</v>
      </c>
      <c r="O1434" s="94">
        <f t="shared" si="159"/>
        <v>0.23525216512644395</v>
      </c>
      <c r="P1434" s="94">
        <f t="shared" si="159"/>
        <v>0.23525216512644395</v>
      </c>
      <c r="Q1434" s="94">
        <f t="shared" si="159"/>
        <v>0.23525216512644395</v>
      </c>
      <c r="R1434" s="94">
        <f t="shared" si="159"/>
        <v>0.23525216512644395</v>
      </c>
      <c r="S1434" s="93">
        <f>(1+H1434)^((5-Dashboard!$F$9)*3/12)</f>
        <v>1.1114189872079943</v>
      </c>
      <c r="T1434" s="93">
        <f t="shared" si="157"/>
        <v>1.3728827103113144</v>
      </c>
      <c r="U1434" s="93">
        <f t="shared" si="157"/>
        <v>1.6958563403767115</v>
      </c>
      <c r="V1434" s="93">
        <f t="shared" si="157"/>
        <v>2.0948102161937405</v>
      </c>
      <c r="W1434" s="93">
        <f t="shared" si="157"/>
        <v>2.587618855082312</v>
      </c>
      <c r="X1434" s="93">
        <f t="shared" si="157"/>
        <v>3.1963617932624357</v>
      </c>
      <c r="Y1434" s="93">
        <f t="shared" si="156"/>
        <v>3.9483128256548663</v>
      </c>
      <c r="Z1434" s="93">
        <f t="shared" si="156"/>
        <v>4.877161966486681</v>
      </c>
      <c r="AA1434" s="93">
        <f t="shared" si="156"/>
        <v>6.0245248787750176</v>
      </c>
      <c r="AB1434" s="93">
        <f t="shared" si="156"/>
        <v>7.4418074003649677</v>
      </c>
      <c r="AC1434" s="95">
        <f t="shared" si="156"/>
        <v>9.1925087037548199</v>
      </c>
      <c r="AE1434" s="96"/>
    </row>
    <row r="1435" spans="3:31" ht="24.75" customHeight="1" x14ac:dyDescent="0.25">
      <c r="C1435" s="91">
        <f>ABS(E1435-Dashboard!$F$13)</f>
        <v>11.012583584172823</v>
      </c>
      <c r="D1435" s="92">
        <f t="shared" si="158"/>
        <v>0.23535216512644394</v>
      </c>
      <c r="E1435" s="93" cm="1">
        <f t="array" ref="E1435">SUM('DRE + DCF'!$S$41/TIR!S1435,'DRE + DCF'!$U$41:$AD$41/TIR!T1435:AC1435,TIR!F1435)</f>
        <v>36.607416415827174</v>
      </c>
      <c r="F1435" s="100">
        <f>'DRE + DCF'!$AE$38*'DRE + DCF'!$AE$39*(1+G1435)/(R1435-G1435)/AC1435</f>
        <v>15.363370994377545</v>
      </c>
      <c r="G1435" s="92">
        <f>R1435*(1-'DRE + DCF'!$AE$39)</f>
        <v>0.14121129907586635</v>
      </c>
      <c r="H1435" s="94">
        <f t="shared" si="154"/>
        <v>0.23535216512644394</v>
      </c>
      <c r="I1435" s="94">
        <f t="shared" si="159"/>
        <v>0.23535216512644394</v>
      </c>
      <c r="J1435" s="94">
        <f t="shared" si="159"/>
        <v>0.23535216512644394</v>
      </c>
      <c r="K1435" s="94">
        <f t="shared" si="159"/>
        <v>0.23535216512644394</v>
      </c>
      <c r="L1435" s="94">
        <f t="shared" si="159"/>
        <v>0.23535216512644394</v>
      </c>
      <c r="M1435" s="94">
        <f t="shared" si="159"/>
        <v>0.23535216512644394</v>
      </c>
      <c r="N1435" s="94">
        <f t="shared" si="159"/>
        <v>0.23535216512644394</v>
      </c>
      <c r="O1435" s="94">
        <f t="shared" si="159"/>
        <v>0.23535216512644394</v>
      </c>
      <c r="P1435" s="94">
        <f t="shared" si="159"/>
        <v>0.23535216512644394</v>
      </c>
      <c r="Q1435" s="94">
        <f t="shared" si="159"/>
        <v>0.23535216512644394</v>
      </c>
      <c r="R1435" s="94">
        <f t="shared" si="159"/>
        <v>0.23535216512644394</v>
      </c>
      <c r="S1435" s="93">
        <f>(1+H1435)^((5-Dashboard!$F$9)*3/12)</f>
        <v>1.1114639738320105</v>
      </c>
      <c r="T1435" s="93">
        <f t="shared" si="157"/>
        <v>1.3730494265334152</v>
      </c>
      <c r="U1435" s="93">
        <f t="shared" si="157"/>
        <v>1.6961995818936766</v>
      </c>
      <c r="V1435" s="93">
        <f t="shared" si="157"/>
        <v>2.0954038259789223</v>
      </c>
      <c r="W1435" s="93">
        <f t="shared" si="157"/>
        <v>2.5885616532372957</v>
      </c>
      <c r="X1435" s="93">
        <f t="shared" si="157"/>
        <v>3.1977852428899802</v>
      </c>
      <c r="Y1435" s="93">
        <f t="shared" si="156"/>
        <v>3.9503909234135284</v>
      </c>
      <c r="Z1435" s="93">
        <f t="shared" si="156"/>
        <v>4.880123980334754</v>
      </c>
      <c r="AA1435" s="93">
        <f t="shared" si="156"/>
        <v>6.0286717251920177</v>
      </c>
      <c r="AB1435" s="93">
        <f t="shared" si="156"/>
        <v>7.4475326685525323</v>
      </c>
      <c r="AC1435" s="95">
        <f t="shared" si="156"/>
        <v>9.2003256069462935</v>
      </c>
      <c r="AE1435" s="96"/>
    </row>
    <row r="1436" spans="3:31" ht="24.75" customHeight="1" x14ac:dyDescent="0.25">
      <c r="C1436" s="91">
        <f>ABS(E1436-Dashboard!$F$13)</f>
        <v>11.039375804198897</v>
      </c>
      <c r="D1436" s="92">
        <f t="shared" si="158"/>
        <v>0.23545216512644393</v>
      </c>
      <c r="E1436" s="93" cm="1">
        <f t="array" ref="E1436">SUM('DRE + DCF'!$S$41/TIR!S1436,'DRE + DCF'!$U$41:$AD$41/TIR!T1436:AC1436,TIR!F1436)</f>
        <v>36.5806241958011</v>
      </c>
      <c r="F1436" s="100">
        <f>'DRE + DCF'!$AE$38*'DRE + DCF'!$AE$39*(1+G1436)/(R1436-G1436)/AC1436</f>
        <v>15.344606023506032</v>
      </c>
      <c r="G1436" s="92">
        <f>R1436*(1-'DRE + DCF'!$AE$39)</f>
        <v>0.14127129907586636</v>
      </c>
      <c r="H1436" s="94">
        <f t="shared" si="154"/>
        <v>0.23545216512644393</v>
      </c>
      <c r="I1436" s="94">
        <f t="shared" si="159"/>
        <v>0.23545216512644393</v>
      </c>
      <c r="J1436" s="94">
        <f t="shared" si="159"/>
        <v>0.23545216512644393</v>
      </c>
      <c r="K1436" s="94">
        <f t="shared" si="159"/>
        <v>0.23545216512644393</v>
      </c>
      <c r="L1436" s="94">
        <f t="shared" si="159"/>
        <v>0.23545216512644393</v>
      </c>
      <c r="M1436" s="94">
        <f t="shared" si="159"/>
        <v>0.23545216512644393</v>
      </c>
      <c r="N1436" s="94">
        <f t="shared" si="159"/>
        <v>0.23545216512644393</v>
      </c>
      <c r="O1436" s="94">
        <f t="shared" si="159"/>
        <v>0.23545216512644393</v>
      </c>
      <c r="P1436" s="94">
        <f t="shared" si="159"/>
        <v>0.23545216512644393</v>
      </c>
      <c r="Q1436" s="94">
        <f t="shared" si="159"/>
        <v>0.23545216512644393</v>
      </c>
      <c r="R1436" s="94">
        <f t="shared" si="159"/>
        <v>0.23545216512644393</v>
      </c>
      <c r="S1436" s="93">
        <f>(1+H1436)^((5-Dashboard!$F$9)*3/12)</f>
        <v>1.1115089586352618</v>
      </c>
      <c r="T1436" s="93">
        <f t="shared" si="157"/>
        <v>1.373216149503373</v>
      </c>
      <c r="U1436" s="93">
        <f t="shared" si="157"/>
        <v>1.6965428650905405</v>
      </c>
      <c r="V1436" s="93">
        <f t="shared" si="157"/>
        <v>2.0959975559059285</v>
      </c>
      <c r="W1436" s="93">
        <f t="shared" si="157"/>
        <v>2.5895047185437141</v>
      </c>
      <c r="X1436" s="93">
        <f t="shared" si="157"/>
        <v>3.1992092111299741</v>
      </c>
      <c r="Y1436" s="93">
        <f t="shared" si="156"/>
        <v>3.9524699465829891</v>
      </c>
      <c r="Z1436" s="93">
        <f t="shared" si="156"/>
        <v>4.8830875531031541</v>
      </c>
      <c r="AA1436" s="93">
        <f t="shared" si="156"/>
        <v>6.0328210899832806</v>
      </c>
      <c r="AB1436" s="93">
        <f t="shared" si="156"/>
        <v>7.4532618774403172</v>
      </c>
      <c r="AC1436" s="95">
        <f t="shared" si="156"/>
        <v>9.2081485237380232</v>
      </c>
      <c r="AE1436" s="96"/>
    </row>
    <row r="1437" spans="3:31" ht="24.75" customHeight="1" x14ac:dyDescent="0.25">
      <c r="C1437" s="91">
        <f>ABS(E1437-Dashboard!$F$13)</f>
        <v>11.066136373529794</v>
      </c>
      <c r="D1437" s="92">
        <f t="shared" si="158"/>
        <v>0.23555216512644392</v>
      </c>
      <c r="E1437" s="93" cm="1">
        <f t="array" ref="E1437">SUM('DRE + DCF'!$S$41/TIR!S1437,'DRE + DCF'!$U$41:$AD$41/TIR!T1437:AC1437,TIR!F1437)</f>
        <v>36.553863626470203</v>
      </c>
      <c r="F1437" s="100">
        <f>'DRE + DCF'!$AE$38*'DRE + DCF'!$AE$39*(1+G1437)/(R1437-G1437)/AC1437</f>
        <v>15.325867748808591</v>
      </c>
      <c r="G1437" s="92">
        <f>R1437*(1-'DRE + DCF'!$AE$39)</f>
        <v>0.14133129907586633</v>
      </c>
      <c r="H1437" s="94">
        <f t="shared" si="154"/>
        <v>0.23555216512644392</v>
      </c>
      <c r="I1437" s="94">
        <f t="shared" si="159"/>
        <v>0.23555216512644392</v>
      </c>
      <c r="J1437" s="94">
        <f t="shared" si="159"/>
        <v>0.23555216512644392</v>
      </c>
      <c r="K1437" s="94">
        <f t="shared" si="159"/>
        <v>0.23555216512644392</v>
      </c>
      <c r="L1437" s="94">
        <f t="shared" si="159"/>
        <v>0.23555216512644392</v>
      </c>
      <c r="M1437" s="94">
        <f t="shared" si="159"/>
        <v>0.23555216512644392</v>
      </c>
      <c r="N1437" s="94">
        <f t="shared" si="159"/>
        <v>0.23555216512644392</v>
      </c>
      <c r="O1437" s="94">
        <f t="shared" si="159"/>
        <v>0.23555216512644392</v>
      </c>
      <c r="P1437" s="94">
        <f t="shared" si="159"/>
        <v>0.23555216512644392</v>
      </c>
      <c r="Q1437" s="94">
        <f t="shared" si="159"/>
        <v>0.23555216512644392</v>
      </c>
      <c r="R1437" s="94">
        <f t="shared" si="159"/>
        <v>0.23555216512644392</v>
      </c>
      <c r="S1437" s="93">
        <f>(1+H1437)^((5-Dashboard!$F$9)*3/12)</f>
        <v>1.1115539416179692</v>
      </c>
      <c r="T1437" s="93">
        <f t="shared" si="157"/>
        <v>1.3733828792209146</v>
      </c>
      <c r="U1437" s="93">
        <f t="shared" si="157"/>
        <v>1.6968861899689904</v>
      </c>
      <c r="V1437" s="93">
        <f t="shared" si="157"/>
        <v>2.096591405989348</v>
      </c>
      <c r="W1437" s="93">
        <f t="shared" si="157"/>
        <v>2.5904480510556338</v>
      </c>
      <c r="X1437" s="93">
        <f t="shared" si="157"/>
        <v>3.2006336981293653</v>
      </c>
      <c r="Y1437" s="93">
        <f t="shared" si="156"/>
        <v>3.9545498955003939</v>
      </c>
      <c r="Z1437" s="93">
        <f t="shared" si="156"/>
        <v>4.8860526854860638</v>
      </c>
      <c r="AA1437" s="93">
        <f t="shared" si="156"/>
        <v>6.0369729744741818</v>
      </c>
      <c r="AB1437" s="93">
        <f t="shared" si="156"/>
        <v>7.4589950294214029</v>
      </c>
      <c r="AC1437" s="95">
        <f t="shared" si="156"/>
        <v>9.2159774582689966</v>
      </c>
      <c r="AE1437" s="96"/>
    </row>
    <row r="1438" spans="3:31" ht="24.75" customHeight="1" x14ac:dyDescent="0.25">
      <c r="C1438" s="91">
        <f>ABS(E1438-Dashboard!$F$13)</f>
        <v>11.092865340361534</v>
      </c>
      <c r="D1438" s="92">
        <f t="shared" si="158"/>
        <v>0.23565216512644391</v>
      </c>
      <c r="E1438" s="93" cm="1">
        <f t="array" ref="E1438">SUM('DRE + DCF'!$S$41/TIR!S1438,'DRE + DCF'!$U$41:$AD$41/TIR!T1438:AC1438,TIR!F1438)</f>
        <v>36.527134659638463</v>
      </c>
      <c r="F1438" s="100">
        <f>'DRE + DCF'!$AE$38*'DRE + DCF'!$AE$39*(1+G1438)/(R1438-G1438)/AC1438</f>
        <v>15.307156125945935</v>
      </c>
      <c r="G1438" s="92">
        <f>R1438*(1-'DRE + DCF'!$AE$39)</f>
        <v>0.14139129907586634</v>
      </c>
      <c r="H1438" s="94">
        <f t="shared" si="154"/>
        <v>0.23565216512644391</v>
      </c>
      <c r="I1438" s="94">
        <f t="shared" si="159"/>
        <v>0.23565216512644391</v>
      </c>
      <c r="J1438" s="94">
        <f t="shared" si="159"/>
        <v>0.23565216512644391</v>
      </c>
      <c r="K1438" s="94">
        <f t="shared" si="159"/>
        <v>0.23565216512644391</v>
      </c>
      <c r="L1438" s="94">
        <f t="shared" si="159"/>
        <v>0.23565216512644391</v>
      </c>
      <c r="M1438" s="94">
        <f t="shared" si="159"/>
        <v>0.23565216512644391</v>
      </c>
      <c r="N1438" s="94">
        <f t="shared" si="159"/>
        <v>0.23565216512644391</v>
      </c>
      <c r="O1438" s="94">
        <f t="shared" si="159"/>
        <v>0.23565216512644391</v>
      </c>
      <c r="P1438" s="94">
        <f t="shared" si="159"/>
        <v>0.23565216512644391</v>
      </c>
      <c r="Q1438" s="94">
        <f t="shared" si="159"/>
        <v>0.23565216512644391</v>
      </c>
      <c r="R1438" s="94">
        <f t="shared" si="159"/>
        <v>0.23565216512644391</v>
      </c>
      <c r="S1438" s="93">
        <f>(1+H1438)^((5-Dashboard!$F$9)*3/12)</f>
        <v>1.1115989227803542</v>
      </c>
      <c r="T1438" s="93">
        <f t="shared" si="157"/>
        <v>1.3735496156857674</v>
      </c>
      <c r="U1438" s="93">
        <f t="shared" si="157"/>
        <v>1.6972295565307134</v>
      </c>
      <c r="V1438" s="93">
        <f t="shared" si="157"/>
        <v>2.09718537624377</v>
      </c>
      <c r="W1438" s="93">
        <f t="shared" si="157"/>
        <v>2.5913916508271302</v>
      </c>
      <c r="X1438" s="93">
        <f t="shared" si="157"/>
        <v>3.2020587040351329</v>
      </c>
      <c r="Y1438" s="93">
        <f t="shared" si="156"/>
        <v>3.9566307705029868</v>
      </c>
      <c r="Z1438" s="93">
        <f t="shared" si="156"/>
        <v>4.8890193781779256</v>
      </c>
      <c r="AA1438" s="93">
        <f t="shared" si="156"/>
        <v>6.0411273799906935</v>
      </c>
      <c r="AB1438" s="93">
        <f t="shared" si="156"/>
        <v>7.4647321268901417</v>
      </c>
      <c r="AC1438" s="95">
        <f t="shared" si="156"/>
        <v>9.2238124146807277</v>
      </c>
      <c r="AE1438" s="96"/>
    </row>
    <row r="1439" spans="3:31" ht="24.75" customHeight="1" x14ac:dyDescent="0.25">
      <c r="C1439" s="91">
        <f>ABS(E1439-Dashboard!$F$13)</f>
        <v>11.119562752800555</v>
      </c>
      <c r="D1439" s="92">
        <f t="shared" si="158"/>
        <v>0.2357521651264439</v>
      </c>
      <c r="E1439" s="93" cm="1">
        <f t="array" ref="E1439">SUM('DRE + DCF'!$S$41/TIR!S1439,'DRE + DCF'!$U$41:$AD$41/TIR!T1439:AC1439,TIR!F1439)</f>
        <v>36.500437247199443</v>
      </c>
      <c r="F1439" s="100">
        <f>'DRE + DCF'!$AE$38*'DRE + DCF'!$AE$39*(1+G1439)/(R1439-G1439)/AC1439</f>
        <v>15.288471110664847</v>
      </c>
      <c r="G1439" s="92">
        <f>R1439*(1-'DRE + DCF'!$AE$39)</f>
        <v>0.14145129907586634</v>
      </c>
      <c r="H1439" s="94">
        <f t="shared" si="154"/>
        <v>0.2357521651264439</v>
      </c>
      <c r="I1439" s="94">
        <f t="shared" si="159"/>
        <v>0.2357521651264439</v>
      </c>
      <c r="J1439" s="94">
        <f t="shared" si="159"/>
        <v>0.2357521651264439</v>
      </c>
      <c r="K1439" s="94">
        <f t="shared" si="159"/>
        <v>0.2357521651264439</v>
      </c>
      <c r="L1439" s="94">
        <f t="shared" si="159"/>
        <v>0.2357521651264439</v>
      </c>
      <c r="M1439" s="94">
        <f t="shared" si="159"/>
        <v>0.2357521651264439</v>
      </c>
      <c r="N1439" s="94">
        <f t="shared" si="159"/>
        <v>0.2357521651264439</v>
      </c>
      <c r="O1439" s="94">
        <f t="shared" si="159"/>
        <v>0.2357521651264439</v>
      </c>
      <c r="P1439" s="94">
        <f t="shared" si="159"/>
        <v>0.2357521651264439</v>
      </c>
      <c r="Q1439" s="94">
        <f t="shared" si="159"/>
        <v>0.2357521651264439</v>
      </c>
      <c r="R1439" s="94">
        <f t="shared" si="159"/>
        <v>0.2357521651264439</v>
      </c>
      <c r="S1439" s="93">
        <f>(1+H1439)^((5-Dashboard!$F$9)*3/12)</f>
        <v>1.1116439021226374</v>
      </c>
      <c r="T1439" s="93">
        <f t="shared" si="157"/>
        <v>1.3737163588976578</v>
      </c>
      <c r="U1439" s="93">
        <f t="shared" si="157"/>
        <v>1.6975729647773956</v>
      </c>
      <c r="V1439" s="93">
        <f t="shared" si="157"/>
        <v>2.0977794666837828</v>
      </c>
      <c r="W1439" s="93">
        <f t="shared" si="157"/>
        <v>2.5923355179122813</v>
      </c>
      <c r="X1439" s="93">
        <f t="shared" si="157"/>
        <v>3.2034842289942826</v>
      </c>
      <c r="Y1439" s="93">
        <f t="shared" si="156"/>
        <v>3.9587125719281011</v>
      </c>
      <c r="Z1439" s="93">
        <f t="shared" si="156"/>
        <v>4.8919876318734241</v>
      </c>
      <c r="AA1439" s="93">
        <f t="shared" si="156"/>
        <v>6.0452843078593688</v>
      </c>
      <c r="AB1439" s="93">
        <f t="shared" si="156"/>
        <v>7.47047317224213</v>
      </c>
      <c r="AC1439" s="95">
        <f t="shared" si="156"/>
        <v>9.2316533971172259</v>
      </c>
      <c r="AE1439" s="96"/>
    </row>
    <row r="1440" spans="3:31" ht="24.75" customHeight="1" x14ac:dyDescent="0.25">
      <c r="C1440" s="91">
        <f>ABS(E1440-Dashboard!$F$13)</f>
        <v>11.146228658863954</v>
      </c>
      <c r="D1440" s="92">
        <f t="shared" si="158"/>
        <v>0.23585216512644389</v>
      </c>
      <c r="E1440" s="93" cm="1">
        <f t="array" ref="E1440">SUM('DRE + DCF'!$S$41/TIR!S1440,'DRE + DCF'!$U$41:$AD$41/TIR!T1440:AC1440,TIR!F1440)</f>
        <v>36.473771341136043</v>
      </c>
      <c r="F1440" s="100">
        <f>'DRE + DCF'!$AE$38*'DRE + DCF'!$AE$39*(1+G1440)/(R1440-G1440)/AC1440</f>
        <v>15.269812658797925</v>
      </c>
      <c r="G1440" s="92">
        <f>R1440*(1-'DRE + DCF'!$AE$39)</f>
        <v>0.14151129907586632</v>
      </c>
      <c r="H1440" s="94">
        <f t="shared" si="154"/>
        <v>0.23585216512644389</v>
      </c>
      <c r="I1440" s="94">
        <f t="shared" si="159"/>
        <v>0.23585216512644389</v>
      </c>
      <c r="J1440" s="94">
        <f t="shared" si="159"/>
        <v>0.23585216512644389</v>
      </c>
      <c r="K1440" s="94">
        <f t="shared" si="159"/>
        <v>0.23585216512644389</v>
      </c>
      <c r="L1440" s="94">
        <f t="shared" si="159"/>
        <v>0.23585216512644389</v>
      </c>
      <c r="M1440" s="94">
        <f t="shared" si="159"/>
        <v>0.23585216512644389</v>
      </c>
      <c r="N1440" s="94">
        <f t="shared" si="159"/>
        <v>0.23585216512644389</v>
      </c>
      <c r="O1440" s="94">
        <f t="shared" si="159"/>
        <v>0.23585216512644389</v>
      </c>
      <c r="P1440" s="94">
        <f t="shared" si="159"/>
        <v>0.23585216512644389</v>
      </c>
      <c r="Q1440" s="94">
        <f t="shared" si="159"/>
        <v>0.23585216512644389</v>
      </c>
      <c r="R1440" s="94">
        <f t="shared" si="159"/>
        <v>0.23585216512644389</v>
      </c>
      <c r="S1440" s="93">
        <f>(1+H1440)^((5-Dashboard!$F$9)*3/12)</f>
        <v>1.1116888796450397</v>
      </c>
      <c r="T1440" s="93">
        <f t="shared" si="157"/>
        <v>1.3738831088563128</v>
      </c>
      <c r="U1440" s="93">
        <f t="shared" si="157"/>
        <v>1.697916414710724</v>
      </c>
      <c r="V1440" s="93">
        <f t="shared" si="157"/>
        <v>2.0983736773239769</v>
      </c>
      <c r="W1440" s="93">
        <f t="shared" si="157"/>
        <v>2.5932796523651747</v>
      </c>
      <c r="X1440" s="93">
        <f t="shared" si="157"/>
        <v>3.2049102731538528</v>
      </c>
      <c r="Y1440" s="93">
        <f t="shared" si="156"/>
        <v>3.9607953001131713</v>
      </c>
      <c r="Z1440" s="93">
        <f t="shared" si="156"/>
        <v>4.8949574472675055</v>
      </c>
      <c r="AA1440" s="93">
        <f t="shared" si="156"/>
        <v>6.0494437594073567</v>
      </c>
      <c r="AB1440" s="93">
        <f t="shared" si="156"/>
        <v>7.4762181678742357</v>
      </c>
      <c r="AC1440" s="95">
        <f t="shared" si="156"/>
        <v>9.2395004097250286</v>
      </c>
      <c r="AE1440" s="96"/>
    </row>
    <row r="1441" spans="3:31" ht="24.75" customHeight="1" x14ac:dyDescent="0.25">
      <c r="C1441" s="91">
        <f>ABS(E1441-Dashboard!$F$13)</f>
        <v>11.172863106479731</v>
      </c>
      <c r="D1441" s="92">
        <f t="shared" si="158"/>
        <v>0.23595216512644387</v>
      </c>
      <c r="E1441" s="93" cm="1">
        <f t="array" ref="E1441">SUM('DRE + DCF'!$S$41/TIR!S1441,'DRE + DCF'!$U$41:$AD$41/TIR!T1441:AC1441,TIR!F1441)</f>
        <v>36.447136893520266</v>
      </c>
      <c r="F1441" s="100">
        <f>'DRE + DCF'!$AE$38*'DRE + DCF'!$AE$39*(1+G1441)/(R1441-G1441)/AC1441</f>
        <v>15.251180726263426</v>
      </c>
      <c r="G1441" s="92">
        <f>R1441*(1-'DRE + DCF'!$AE$39)</f>
        <v>0.14157129907586632</v>
      </c>
      <c r="H1441" s="94">
        <f t="shared" si="154"/>
        <v>0.23595216512644387</v>
      </c>
      <c r="I1441" s="94">
        <f t="shared" si="159"/>
        <v>0.23595216512644387</v>
      </c>
      <c r="J1441" s="94">
        <f t="shared" si="159"/>
        <v>0.23595216512644387</v>
      </c>
      <c r="K1441" s="94">
        <f t="shared" si="159"/>
        <v>0.23595216512644387</v>
      </c>
      <c r="L1441" s="94">
        <f t="shared" si="159"/>
        <v>0.23595216512644387</v>
      </c>
      <c r="M1441" s="94">
        <f t="shared" si="159"/>
        <v>0.23595216512644387</v>
      </c>
      <c r="N1441" s="94">
        <f t="shared" si="159"/>
        <v>0.23595216512644387</v>
      </c>
      <c r="O1441" s="94">
        <f t="shared" si="159"/>
        <v>0.23595216512644387</v>
      </c>
      <c r="P1441" s="94">
        <f t="shared" si="159"/>
        <v>0.23595216512644387</v>
      </c>
      <c r="Q1441" s="94">
        <f t="shared" si="159"/>
        <v>0.23595216512644387</v>
      </c>
      <c r="R1441" s="94">
        <f t="shared" si="159"/>
        <v>0.23595216512644387</v>
      </c>
      <c r="S1441" s="93">
        <f>(1+H1441)^((5-Dashboard!$F$9)*3/12)</f>
        <v>1.1117338553477822</v>
      </c>
      <c r="T1441" s="93">
        <f t="shared" si="157"/>
        <v>1.3740498655614601</v>
      </c>
      <c r="U1441" s="93">
        <f t="shared" si="157"/>
        <v>1.6982599063323858</v>
      </c>
      <c r="V1441" s="93">
        <f t="shared" si="157"/>
        <v>2.0989680081789439</v>
      </c>
      <c r="W1441" s="93">
        <f t="shared" si="157"/>
        <v>2.5942240542399051</v>
      </c>
      <c r="X1441" s="93">
        <f t="shared" si="157"/>
        <v>3.2063368366609115</v>
      </c>
      <c r="Y1441" s="93">
        <f t="shared" si="156"/>
        <v>3.9628789553957264</v>
      </c>
      <c r="Z1441" s="93">
        <f t="shared" si="156"/>
        <v>4.8979288250553683</v>
      </c>
      <c r="AA1441" s="93">
        <f t="shared" si="156"/>
        <v>6.0536057359624014</v>
      </c>
      <c r="AB1441" s="93">
        <f t="shared" si="156"/>
        <v>7.4819671161845891</v>
      </c>
      <c r="AC1441" s="95">
        <f t="shared" si="156"/>
        <v>9.2473534566531974</v>
      </c>
      <c r="AE1441" s="96"/>
    </row>
    <row r="1442" spans="3:31" ht="24.75" customHeight="1" x14ac:dyDescent="0.25">
      <c r="C1442" s="91">
        <f>ABS(E1442-Dashboard!$F$13)</f>
        <v>11.199466143486852</v>
      </c>
      <c r="D1442" s="92">
        <f t="shared" si="158"/>
        <v>0.23605216512644386</v>
      </c>
      <c r="E1442" s="93" cm="1">
        <f t="array" ref="E1442">SUM('DRE + DCF'!$S$41/TIR!S1442,'DRE + DCF'!$U$41:$AD$41/TIR!T1442:AC1442,TIR!F1442)</f>
        <v>36.420533856513146</v>
      </c>
      <c r="F1442" s="100">
        <f>'DRE + DCF'!$AE$38*'DRE + DCF'!$AE$39*(1+G1442)/(R1442-G1442)/AC1442</f>
        <v>15.232575269065087</v>
      </c>
      <c r="G1442" s="92">
        <f>R1442*(1-'DRE + DCF'!$AE$39)</f>
        <v>0.1416312990758663</v>
      </c>
      <c r="H1442" s="94">
        <f t="shared" si="154"/>
        <v>0.23605216512644386</v>
      </c>
      <c r="I1442" s="94">
        <f t="shared" si="159"/>
        <v>0.23605216512644386</v>
      </c>
      <c r="J1442" s="94">
        <f t="shared" si="159"/>
        <v>0.23605216512644386</v>
      </c>
      <c r="K1442" s="94">
        <f t="shared" si="159"/>
        <v>0.23605216512644386</v>
      </c>
      <c r="L1442" s="94">
        <f t="shared" si="159"/>
        <v>0.23605216512644386</v>
      </c>
      <c r="M1442" s="94">
        <f t="shared" si="159"/>
        <v>0.23605216512644386</v>
      </c>
      <c r="N1442" s="94">
        <f t="shared" si="159"/>
        <v>0.23605216512644386</v>
      </c>
      <c r="O1442" s="94">
        <f t="shared" si="159"/>
        <v>0.23605216512644386</v>
      </c>
      <c r="P1442" s="94">
        <f t="shared" si="159"/>
        <v>0.23605216512644386</v>
      </c>
      <c r="Q1442" s="94">
        <f t="shared" si="159"/>
        <v>0.23605216512644386</v>
      </c>
      <c r="R1442" s="94">
        <f t="shared" si="159"/>
        <v>0.23605216512644386</v>
      </c>
      <c r="S1442" s="93">
        <f>(1+H1442)^((5-Dashboard!$F$9)*3/12)</f>
        <v>1.1117788292310857</v>
      </c>
      <c r="T1442" s="93">
        <f t="shared" si="157"/>
        <v>1.3742166290128264</v>
      </c>
      <c r="U1442" s="93">
        <f t="shared" si="157"/>
        <v>1.698603439644067</v>
      </c>
      <c r="V1442" s="93">
        <f t="shared" si="157"/>
        <v>2.0995624592632738</v>
      </c>
      <c r="W1442" s="93">
        <f t="shared" si="157"/>
        <v>2.5951687235905703</v>
      </c>
      <c r="X1442" s="93">
        <f t="shared" si="157"/>
        <v>3.207763919662554</v>
      </c>
      <c r="Y1442" s="93">
        <f t="shared" si="156"/>
        <v>3.9649635381133876</v>
      </c>
      <c r="Z1442" s="93">
        <f t="shared" si="156"/>
        <v>4.9009017659324581</v>
      </c>
      <c r="AA1442" s="93">
        <f t="shared" si="156"/>
        <v>6.0577702388528269</v>
      </c>
      <c r="AB1442" s="93">
        <f t="shared" si="156"/>
        <v>7.4877200195725715</v>
      </c>
      <c r="AC1442" s="95">
        <f t="shared" si="156"/>
        <v>9.2552125420532949</v>
      </c>
      <c r="AE1442" s="96"/>
    </row>
    <row r="1443" spans="3:31" ht="24.75" customHeight="1" x14ac:dyDescent="0.25">
      <c r="C1443" s="91">
        <f>ABS(E1443-Dashboard!$F$13)</f>
        <v>11.226037817635564</v>
      </c>
      <c r="D1443" s="92">
        <f t="shared" si="158"/>
        <v>0.23615216512644385</v>
      </c>
      <c r="E1443" s="93" cm="1">
        <f t="array" ref="E1443">SUM('DRE + DCF'!$S$41/TIR!S1443,'DRE + DCF'!$U$41:$AD$41/TIR!T1443:AC1443,TIR!F1443)</f>
        <v>36.393962182364433</v>
      </c>
      <c r="F1443" s="100">
        <f>'DRE + DCF'!$AE$38*'DRE + DCF'!$AE$39*(1+G1443)/(R1443-G1443)/AC1443</f>
        <v>15.213996243291898</v>
      </c>
      <c r="G1443" s="92">
        <f>R1443*(1-'DRE + DCF'!$AE$39)</f>
        <v>0.14169129907586631</v>
      </c>
      <c r="H1443" s="94">
        <f t="shared" si="154"/>
        <v>0.23615216512644385</v>
      </c>
      <c r="I1443" s="94">
        <f t="shared" si="159"/>
        <v>0.23615216512644385</v>
      </c>
      <c r="J1443" s="94">
        <f t="shared" si="159"/>
        <v>0.23615216512644385</v>
      </c>
      <c r="K1443" s="94">
        <f t="shared" si="159"/>
        <v>0.23615216512644385</v>
      </c>
      <c r="L1443" s="94">
        <f t="shared" si="159"/>
        <v>0.23615216512644385</v>
      </c>
      <c r="M1443" s="94">
        <f t="shared" si="159"/>
        <v>0.23615216512644385</v>
      </c>
      <c r="N1443" s="94">
        <f t="shared" si="159"/>
        <v>0.23615216512644385</v>
      </c>
      <c r="O1443" s="94">
        <f t="shared" si="159"/>
        <v>0.23615216512644385</v>
      </c>
      <c r="P1443" s="94">
        <f t="shared" si="159"/>
        <v>0.23615216512644385</v>
      </c>
      <c r="Q1443" s="94">
        <f t="shared" si="159"/>
        <v>0.23615216512644385</v>
      </c>
      <c r="R1443" s="94">
        <f t="shared" si="159"/>
        <v>0.23615216512644385</v>
      </c>
      <c r="S1443" s="93">
        <f>(1+H1443)^((5-Dashboard!$F$9)*3/12)</f>
        <v>1.1118238012951709</v>
      </c>
      <c r="T1443" s="93">
        <f t="shared" si="157"/>
        <v>1.3743833992101384</v>
      </c>
      <c r="U1443" s="93">
        <f t="shared" si="157"/>
        <v>1.6989470146474541</v>
      </c>
      <c r="V1443" s="93">
        <f t="shared" si="157"/>
        <v>2.1001570305915584</v>
      </c>
      <c r="W1443" s="93">
        <f t="shared" si="157"/>
        <v>2.596113660471278</v>
      </c>
      <c r="X1443" s="93">
        <f t="shared" si="157"/>
        <v>3.2091915223059075</v>
      </c>
      <c r="Y1443" s="93">
        <f t="shared" si="156"/>
        <v>3.9670490486038759</v>
      </c>
      <c r="Z1443" s="93">
        <f t="shared" si="156"/>
        <v>4.9038762705944796</v>
      </c>
      <c r="AA1443" s="93">
        <f t="shared" si="156"/>
        <v>6.0619372694075562</v>
      </c>
      <c r="AB1443" s="93">
        <f t="shared" si="156"/>
        <v>7.4934768804388332</v>
      </c>
      <c r="AC1443" s="95">
        <f t="shared" si="156"/>
        <v>9.2630776700794133</v>
      </c>
      <c r="AE1443" s="96"/>
    </row>
    <row r="1444" spans="3:31" ht="24.75" customHeight="1" x14ac:dyDescent="0.25">
      <c r="C1444" s="91">
        <f>ABS(E1444-Dashboard!$F$13)</f>
        <v>11.252578176587583</v>
      </c>
      <c r="D1444" s="92">
        <f t="shared" si="158"/>
        <v>0.23625216512644384</v>
      </c>
      <c r="E1444" s="93" cm="1">
        <f t="array" ref="E1444">SUM('DRE + DCF'!$S$41/TIR!S1444,'DRE + DCF'!$U$41:$AD$41/TIR!T1444:AC1444,TIR!F1444)</f>
        <v>36.367421823412414</v>
      </c>
      <c r="F1444" s="100">
        <f>'DRE + DCF'!$AE$38*'DRE + DCF'!$AE$39*(1+G1444)/(R1444-G1444)/AC1444</f>
        <v>15.195443605117916</v>
      </c>
      <c r="G1444" s="92">
        <f>R1444*(1-'DRE + DCF'!$AE$39)</f>
        <v>0.14175129907586631</v>
      </c>
      <c r="H1444" s="94">
        <f t="shared" si="154"/>
        <v>0.23625216512644384</v>
      </c>
      <c r="I1444" s="94">
        <f t="shared" si="159"/>
        <v>0.23625216512644384</v>
      </c>
      <c r="J1444" s="94">
        <f t="shared" si="159"/>
        <v>0.23625216512644384</v>
      </c>
      <c r="K1444" s="94">
        <f t="shared" si="159"/>
        <v>0.23625216512644384</v>
      </c>
      <c r="L1444" s="94">
        <f t="shared" si="159"/>
        <v>0.23625216512644384</v>
      </c>
      <c r="M1444" s="94">
        <f t="shared" si="159"/>
        <v>0.23625216512644384</v>
      </c>
      <c r="N1444" s="94">
        <f t="shared" si="159"/>
        <v>0.23625216512644384</v>
      </c>
      <c r="O1444" s="94">
        <f t="shared" si="159"/>
        <v>0.23625216512644384</v>
      </c>
      <c r="P1444" s="94">
        <f t="shared" si="159"/>
        <v>0.23625216512644384</v>
      </c>
      <c r="Q1444" s="94">
        <f t="shared" si="159"/>
        <v>0.23625216512644384</v>
      </c>
      <c r="R1444" s="94">
        <f t="shared" si="159"/>
        <v>0.23625216512644384</v>
      </c>
      <c r="S1444" s="93">
        <f>(1+H1444)^((5-Dashboard!$F$9)*3/12)</f>
        <v>1.1118687715402586</v>
      </c>
      <c r="T1444" s="93">
        <f t="shared" si="157"/>
        <v>1.374550176153124</v>
      </c>
      <c r="U1444" s="93">
        <f t="shared" si="157"/>
        <v>1.6992906313442342</v>
      </c>
      <c r="V1444" s="93">
        <f t="shared" si="157"/>
        <v>2.1007517221783911</v>
      </c>
      <c r="W1444" s="93">
        <f t="shared" si="157"/>
        <v>2.5970588649361415</v>
      </c>
      <c r="X1444" s="93">
        <f t="shared" si="157"/>
        <v>3.2106196447381294</v>
      </c>
      <c r="Y1444" s="93">
        <f t="shared" si="156"/>
        <v>3.9691354872050062</v>
      </c>
      <c r="Z1444" s="93">
        <f t="shared" si="156"/>
        <v>4.9068523397373909</v>
      </c>
      <c r="AA1444" s="93">
        <f t="shared" si="156"/>
        <v>6.066106828956106</v>
      </c>
      <c r="AB1444" s="93">
        <f t="shared" si="156"/>
        <v>7.499237701185292</v>
      </c>
      <c r="AC1444" s="95">
        <f t="shared" si="156"/>
        <v>9.2709488448881725</v>
      </c>
      <c r="AE1444" s="96"/>
    </row>
    <row r="1445" spans="3:31" ht="24.75" customHeight="1" x14ac:dyDescent="0.25">
      <c r="C1445" s="91">
        <f>ABS(E1445-Dashboard!$F$13)</f>
        <v>11.279087267916211</v>
      </c>
      <c r="D1445" s="92">
        <f t="shared" si="158"/>
        <v>0.23635216512644383</v>
      </c>
      <c r="E1445" s="93" cm="1">
        <f t="array" ref="E1445">SUM('DRE + DCF'!$S$41/TIR!S1445,'DRE + DCF'!$U$41:$AD$41/TIR!T1445:AC1445,TIR!F1445)</f>
        <v>36.340912732083787</v>
      </c>
      <c r="F1445" s="100">
        <f>'DRE + DCF'!$AE$38*'DRE + DCF'!$AE$39*(1+G1445)/(R1445-G1445)/AC1445</f>
        <v>15.176917310802095</v>
      </c>
      <c r="G1445" s="92">
        <f>R1445*(1-'DRE + DCF'!$AE$39)</f>
        <v>0.14181129907586629</v>
      </c>
      <c r="H1445" s="94">
        <f t="shared" si="154"/>
        <v>0.23635216512644383</v>
      </c>
      <c r="I1445" s="94">
        <f t="shared" si="159"/>
        <v>0.23635216512644383</v>
      </c>
      <c r="J1445" s="94">
        <f t="shared" si="159"/>
        <v>0.23635216512644383</v>
      </c>
      <c r="K1445" s="94">
        <f t="shared" si="159"/>
        <v>0.23635216512644383</v>
      </c>
      <c r="L1445" s="94">
        <f t="shared" si="159"/>
        <v>0.23635216512644383</v>
      </c>
      <c r="M1445" s="94">
        <f t="shared" si="159"/>
        <v>0.23635216512644383</v>
      </c>
      <c r="N1445" s="94">
        <f t="shared" si="159"/>
        <v>0.23635216512644383</v>
      </c>
      <c r="O1445" s="94">
        <f t="shared" si="159"/>
        <v>0.23635216512644383</v>
      </c>
      <c r="P1445" s="94">
        <f t="shared" si="159"/>
        <v>0.23635216512644383</v>
      </c>
      <c r="Q1445" s="94">
        <f t="shared" si="159"/>
        <v>0.23635216512644383</v>
      </c>
      <c r="R1445" s="94">
        <f t="shared" si="159"/>
        <v>0.23635216512644383</v>
      </c>
      <c r="S1445" s="93">
        <f>(1+H1445)^((5-Dashboard!$F$9)*3/12)</f>
        <v>1.1119137399665695</v>
      </c>
      <c r="T1445" s="93">
        <f t="shared" si="157"/>
        <v>1.3747169598415099</v>
      </c>
      <c r="U1445" s="93">
        <f t="shared" si="157"/>
        <v>1.6996342897360932</v>
      </c>
      <c r="V1445" s="93">
        <f t="shared" si="157"/>
        <v>2.1013465340383641</v>
      </c>
      <c r="W1445" s="93">
        <f t="shared" si="157"/>
        <v>2.59800433703928</v>
      </c>
      <c r="X1445" s="93">
        <f t="shared" si="157"/>
        <v>3.2120482871064051</v>
      </c>
      <c r="Y1445" s="93">
        <f t="shared" si="156"/>
        <v>3.9712228542546888</v>
      </c>
      <c r="Z1445" s="93">
        <f t="shared" si="156"/>
        <v>4.9098299740574003</v>
      </c>
      <c r="AA1445" s="93">
        <f t="shared" si="156"/>
        <v>6.0702789188285777</v>
      </c>
      <c r="AB1445" s="93">
        <f t="shared" si="156"/>
        <v>7.5050024842151197</v>
      </c>
      <c r="AC1445" s="95">
        <f t="shared" si="156"/>
        <v>9.2788260706387025</v>
      </c>
      <c r="AE1445" s="96"/>
    </row>
    <row r="1446" spans="3:31" ht="24.75" customHeight="1" x14ac:dyDescent="0.25">
      <c r="C1446" s="91">
        <f>ABS(E1446-Dashboard!$F$13)</f>
        <v>11.305565139106584</v>
      </c>
      <c r="D1446" s="92">
        <f t="shared" si="158"/>
        <v>0.23645216512644382</v>
      </c>
      <c r="E1446" s="93" cm="1">
        <f t="array" ref="E1446">SUM('DRE + DCF'!$S$41/TIR!S1446,'DRE + DCF'!$U$41:$AD$41/TIR!T1446:AC1446,TIR!F1446)</f>
        <v>36.314434860893414</v>
      </c>
      <c r="F1446" s="100">
        <f>'DRE + DCF'!$AE$38*'DRE + DCF'!$AE$39*(1+G1446)/(R1446-G1446)/AC1446</f>
        <v>15.158417316688086</v>
      </c>
      <c r="G1446" s="92">
        <f>R1446*(1-'DRE + DCF'!$AE$39)</f>
        <v>0.14187129907586629</v>
      </c>
      <c r="H1446" s="94">
        <f t="shared" si="154"/>
        <v>0.23645216512644382</v>
      </c>
      <c r="I1446" s="94">
        <f t="shared" si="159"/>
        <v>0.23645216512644382</v>
      </c>
      <c r="J1446" s="94">
        <f t="shared" si="159"/>
        <v>0.23645216512644382</v>
      </c>
      <c r="K1446" s="94">
        <f t="shared" si="159"/>
        <v>0.23645216512644382</v>
      </c>
      <c r="L1446" s="94">
        <f t="shared" si="159"/>
        <v>0.23645216512644382</v>
      </c>
      <c r="M1446" s="94">
        <f t="shared" si="159"/>
        <v>0.23645216512644382</v>
      </c>
      <c r="N1446" s="94">
        <f t="shared" si="159"/>
        <v>0.23645216512644382</v>
      </c>
      <c r="O1446" s="94">
        <f t="shared" si="159"/>
        <v>0.23645216512644382</v>
      </c>
      <c r="P1446" s="94">
        <f t="shared" si="159"/>
        <v>0.23645216512644382</v>
      </c>
      <c r="Q1446" s="94">
        <f t="shared" si="159"/>
        <v>0.23645216512644382</v>
      </c>
      <c r="R1446" s="94">
        <f t="shared" si="159"/>
        <v>0.23645216512644382</v>
      </c>
      <c r="S1446" s="93">
        <f>(1+H1446)^((5-Dashboard!$F$9)*3/12)</f>
        <v>1.1119587065743242</v>
      </c>
      <c r="T1446" s="93">
        <f t="shared" si="157"/>
        <v>1.3748837502750231</v>
      </c>
      <c r="U1446" s="93">
        <f t="shared" si="157"/>
        <v>1.6999779898247172</v>
      </c>
      <c r="V1446" s="93">
        <f t="shared" si="157"/>
        <v>2.1019414661860711</v>
      </c>
      <c r="W1446" s="93">
        <f t="shared" si="157"/>
        <v>2.5989500768348193</v>
      </c>
      <c r="X1446" s="93">
        <f t="shared" si="157"/>
        <v>3.2134774495579497</v>
      </c>
      <c r="Y1446" s="93">
        <f t="shared" si="156"/>
        <v>3.9733111500909293</v>
      </c>
      <c r="Z1446" s="93">
        <f t="shared" si="156"/>
        <v>4.9128091742509694</v>
      </c>
      <c r="AA1446" s="93">
        <f t="shared" si="156"/>
        <v>6.074453540355667</v>
      </c>
      <c r="AB1446" s="93">
        <f t="shared" si="156"/>
        <v>7.5107712319327558</v>
      </c>
      <c r="AC1446" s="95">
        <f t="shared" si="156"/>
        <v>9.2867093514926626</v>
      </c>
      <c r="AE1446" s="96"/>
    </row>
    <row r="1447" spans="3:31" ht="24.75" customHeight="1" x14ac:dyDescent="0.25">
      <c r="C1447" s="91">
        <f>ABS(E1447-Dashboard!$F$13)</f>
        <v>11.332011837555896</v>
      </c>
      <c r="D1447" s="92">
        <f t="shared" si="158"/>
        <v>0.23655216512644381</v>
      </c>
      <c r="E1447" s="93" cm="1">
        <f t="array" ref="E1447">SUM('DRE + DCF'!$S$41/TIR!S1447,'DRE + DCF'!$U$41:$AD$41/TIR!T1447:AC1447,TIR!F1447)</f>
        <v>36.287988162444101</v>
      </c>
      <c r="F1447" s="100">
        <f>'DRE + DCF'!$AE$38*'DRE + DCF'!$AE$39*(1+G1447)/(R1447-G1447)/AC1447</f>
        <v>15.13994357920401</v>
      </c>
      <c r="G1447" s="92">
        <f>R1447*(1-'DRE + DCF'!$AE$39)</f>
        <v>0.14193129907586627</v>
      </c>
      <c r="H1447" s="94">
        <f t="shared" si="154"/>
        <v>0.23655216512644381</v>
      </c>
      <c r="I1447" s="94">
        <f t="shared" si="159"/>
        <v>0.23655216512644381</v>
      </c>
      <c r="J1447" s="94">
        <f t="shared" si="159"/>
        <v>0.23655216512644381</v>
      </c>
      <c r="K1447" s="94">
        <f t="shared" si="159"/>
        <v>0.23655216512644381</v>
      </c>
      <c r="L1447" s="94">
        <f t="shared" si="159"/>
        <v>0.23655216512644381</v>
      </c>
      <c r="M1447" s="94">
        <f t="shared" si="159"/>
        <v>0.23655216512644381</v>
      </c>
      <c r="N1447" s="94">
        <f t="shared" si="159"/>
        <v>0.23655216512644381</v>
      </c>
      <c r="O1447" s="94">
        <f t="shared" si="159"/>
        <v>0.23655216512644381</v>
      </c>
      <c r="P1447" s="94">
        <f t="shared" si="159"/>
        <v>0.23655216512644381</v>
      </c>
      <c r="Q1447" s="94">
        <f t="shared" si="159"/>
        <v>0.23655216512644381</v>
      </c>
      <c r="R1447" s="94">
        <f t="shared" si="159"/>
        <v>0.23655216512644381</v>
      </c>
      <c r="S1447" s="93">
        <f>(1+H1447)^((5-Dashboard!$F$9)*3/12)</f>
        <v>1.1120036713637431</v>
      </c>
      <c r="T1447" s="93">
        <f t="shared" si="157"/>
        <v>1.3750505474533909</v>
      </c>
      <c r="U1447" s="93">
        <f t="shared" si="157"/>
        <v>1.7003217316117922</v>
      </c>
      <c r="V1447" s="93">
        <f t="shared" si="157"/>
        <v>2.1025365186361058</v>
      </c>
      <c r="W1447" s="93">
        <f t="shared" si="157"/>
        <v>2.5998960843768919</v>
      </c>
      <c r="X1447" s="93">
        <f t="shared" si="157"/>
        <v>3.2149071322400089</v>
      </c>
      <c r="Y1447" s="93">
        <f t="shared" si="156"/>
        <v>3.9754003750518292</v>
      </c>
      <c r="Z1447" s="93">
        <f t="shared" si="156"/>
        <v>4.9157899410148156</v>
      </c>
      <c r="AA1447" s="93">
        <f t="shared" si="156"/>
        <v>6.0786306948686635</v>
      </c>
      <c r="AB1447" s="93">
        <f t="shared" si="156"/>
        <v>7.516543946743905</v>
      </c>
      <c r="AC1447" s="95">
        <f t="shared" si="156"/>
        <v>9.2945986916142402</v>
      </c>
      <c r="AE1447" s="96"/>
    </row>
    <row r="1448" spans="3:31" ht="24.75" customHeight="1" x14ac:dyDescent="0.25">
      <c r="C1448" s="91">
        <f>ABS(E1448-Dashboard!$F$13)</f>
        <v>11.358427410573547</v>
      </c>
      <c r="D1448" s="92">
        <f t="shared" si="158"/>
        <v>0.2366521651264438</v>
      </c>
      <c r="E1448" s="93" cm="1">
        <f t="array" ref="E1448">SUM('DRE + DCF'!$S$41/TIR!S1448,'DRE + DCF'!$U$41:$AD$41/TIR!T1448:AC1448,TIR!F1448)</f>
        <v>36.26157258942645</v>
      </c>
      <c r="F1448" s="100">
        <f>'DRE + DCF'!$AE$38*'DRE + DCF'!$AE$39*(1+G1448)/(R1448-G1448)/AC1448</f>
        <v>15.121496054862323</v>
      </c>
      <c r="G1448" s="92">
        <f>R1448*(1-'DRE + DCF'!$AE$39)</f>
        <v>0.14199129907586627</v>
      </c>
      <c r="H1448" s="94">
        <f t="shared" si="154"/>
        <v>0.2366521651264438</v>
      </c>
      <c r="I1448" s="94">
        <f t="shared" si="159"/>
        <v>0.2366521651264438</v>
      </c>
      <c r="J1448" s="94">
        <f t="shared" si="159"/>
        <v>0.2366521651264438</v>
      </c>
      <c r="K1448" s="94">
        <f t="shared" si="159"/>
        <v>0.2366521651264438</v>
      </c>
      <c r="L1448" s="94">
        <f t="shared" si="159"/>
        <v>0.2366521651264438</v>
      </c>
      <c r="M1448" s="94">
        <f t="shared" si="159"/>
        <v>0.2366521651264438</v>
      </c>
      <c r="N1448" s="94">
        <f t="shared" si="159"/>
        <v>0.2366521651264438</v>
      </c>
      <c r="O1448" s="94">
        <f t="shared" si="159"/>
        <v>0.2366521651264438</v>
      </c>
      <c r="P1448" s="94">
        <f t="shared" si="159"/>
        <v>0.2366521651264438</v>
      </c>
      <c r="Q1448" s="94">
        <f t="shared" si="159"/>
        <v>0.2366521651264438</v>
      </c>
      <c r="R1448" s="94">
        <f t="shared" si="159"/>
        <v>0.2366521651264438</v>
      </c>
      <c r="S1448" s="93">
        <f>(1+H1448)^((5-Dashboard!$F$9)*3/12)</f>
        <v>1.1120486343350473</v>
      </c>
      <c r="T1448" s="93">
        <f t="shared" si="157"/>
        <v>1.375217351376341</v>
      </c>
      <c r="U1448" s="93">
        <f t="shared" si="157"/>
        <v>1.7006655150990055</v>
      </c>
      <c r="V1448" s="93">
        <f t="shared" si="157"/>
        <v>2.103131691403064</v>
      </c>
      <c r="W1448" s="93">
        <f t="shared" si="157"/>
        <v>2.6008423597196386</v>
      </c>
      <c r="X1448" s="93">
        <f t="shared" si="157"/>
        <v>3.2163373352998601</v>
      </c>
      <c r="Y1448" s="93">
        <f t="shared" si="156"/>
        <v>3.9774905294755887</v>
      </c>
      <c r="Z1448" s="93">
        <f t="shared" si="156"/>
        <v>4.918772275045912</v>
      </c>
      <c r="AA1448" s="93">
        <f t="shared" si="156"/>
        <v>6.0828103836994503</v>
      </c>
      <c r="AB1448" s="93">
        <f t="shared" si="156"/>
        <v>7.5223206310555391</v>
      </c>
      <c r="AC1448" s="95">
        <f t="shared" si="156"/>
        <v>9.3024940951701485</v>
      </c>
      <c r="AE1448" s="96"/>
    </row>
    <row r="1449" spans="3:31" ht="24.75" customHeight="1" x14ac:dyDescent="0.25">
      <c r="C1449" s="91">
        <f>ABS(E1449-Dashboard!$F$13)</f>
        <v>11.384811905381319</v>
      </c>
      <c r="D1449" s="92">
        <f t="shared" si="158"/>
        <v>0.23675216512644379</v>
      </c>
      <c r="E1449" s="93" cm="1">
        <f t="array" ref="E1449">SUM('DRE + DCF'!$S$41/TIR!S1449,'DRE + DCF'!$U$41:$AD$41/TIR!T1449:AC1449,TIR!F1449)</f>
        <v>36.235188094618678</v>
      </c>
      <c r="F1449" s="100">
        <f>'DRE + DCF'!$AE$38*'DRE + DCF'!$AE$39*(1+G1449)/(R1449-G1449)/AC1449</f>
        <v>15.103074700259601</v>
      </c>
      <c r="G1449" s="92">
        <f>R1449*(1-'DRE + DCF'!$AE$39)</f>
        <v>0.14205129907586628</v>
      </c>
      <c r="H1449" s="94">
        <f t="shared" si="154"/>
        <v>0.23675216512644379</v>
      </c>
      <c r="I1449" s="94">
        <f t="shared" si="159"/>
        <v>0.23675216512644379</v>
      </c>
      <c r="J1449" s="94">
        <f t="shared" si="159"/>
        <v>0.23675216512644379</v>
      </c>
      <c r="K1449" s="94">
        <f t="shared" si="159"/>
        <v>0.23675216512644379</v>
      </c>
      <c r="L1449" s="94">
        <f t="shared" si="159"/>
        <v>0.23675216512644379</v>
      </c>
      <c r="M1449" s="94">
        <f t="shared" si="159"/>
        <v>0.23675216512644379</v>
      </c>
      <c r="N1449" s="94">
        <f t="shared" si="159"/>
        <v>0.23675216512644379</v>
      </c>
      <c r="O1449" s="94">
        <f t="shared" si="159"/>
        <v>0.23675216512644379</v>
      </c>
      <c r="P1449" s="94">
        <f t="shared" si="159"/>
        <v>0.23675216512644379</v>
      </c>
      <c r="Q1449" s="94">
        <f t="shared" si="159"/>
        <v>0.23675216512644379</v>
      </c>
      <c r="R1449" s="94">
        <f t="shared" si="159"/>
        <v>0.23675216512644379</v>
      </c>
      <c r="S1449" s="93">
        <f>(1+H1449)^((5-Dashboard!$F$9)*3/12)</f>
        <v>1.112093595488457</v>
      </c>
      <c r="T1449" s="93">
        <f t="shared" si="157"/>
        <v>1.3753841620436007</v>
      </c>
      <c r="U1449" s="93">
        <f t="shared" si="157"/>
        <v>1.7010093402880426</v>
      </c>
      <c r="V1449" s="93">
        <f t="shared" si="157"/>
        <v>2.1037269845015403</v>
      </c>
      <c r="W1449" s="93">
        <f t="shared" si="157"/>
        <v>2.6017889029172045</v>
      </c>
      <c r="X1449" s="93">
        <f t="shared" si="157"/>
        <v>3.2177680588848072</v>
      </c>
      <c r="Y1449" s="93">
        <f t="shared" si="156"/>
        <v>3.9795816137004993</v>
      </c>
      <c r="Z1449" s="93">
        <f t="shared" si="156"/>
        <v>4.9217561770414795</v>
      </c>
      <c r="AA1449" s="93">
        <f t="shared" si="156"/>
        <v>6.0869926081804984</v>
      </c>
      <c r="AB1449" s="93">
        <f t="shared" si="156"/>
        <v>7.5281012872758897</v>
      </c>
      <c r="AC1449" s="95">
        <f t="shared" si="156"/>
        <v>9.3103955663296247</v>
      </c>
      <c r="AE1449" s="96"/>
    </row>
    <row r="1450" spans="3:31" ht="24.75" customHeight="1" x14ac:dyDescent="0.25">
      <c r="C1450" s="91">
        <f>ABS(E1450-Dashboard!$F$13)</f>
        <v>11.411165369113654</v>
      </c>
      <c r="D1450" s="92">
        <f t="shared" si="158"/>
        <v>0.23685216512644378</v>
      </c>
      <c r="E1450" s="93" cm="1">
        <f t="array" ref="E1450">SUM('DRE + DCF'!$S$41/TIR!S1450,'DRE + DCF'!$U$41:$AD$41/TIR!T1450:AC1450,TIR!F1450)</f>
        <v>36.208834630886344</v>
      </c>
      <c r="F1450" s="100">
        <f>'DRE + DCF'!$AE$38*'DRE + DCF'!$AE$39*(1+G1450)/(R1450-G1450)/AC1450</f>
        <v>15.084679472076324</v>
      </c>
      <c r="G1450" s="92">
        <f>R1450*(1-'DRE + DCF'!$AE$39)</f>
        <v>0.14211129907586625</v>
      </c>
      <c r="H1450" s="94">
        <f t="shared" si="154"/>
        <v>0.23685216512644378</v>
      </c>
      <c r="I1450" s="94">
        <f t="shared" si="159"/>
        <v>0.23685216512644378</v>
      </c>
      <c r="J1450" s="94">
        <f t="shared" si="159"/>
        <v>0.23685216512644378</v>
      </c>
      <c r="K1450" s="94">
        <f t="shared" si="159"/>
        <v>0.23685216512644378</v>
      </c>
      <c r="L1450" s="94">
        <f t="shared" si="159"/>
        <v>0.23685216512644378</v>
      </c>
      <c r="M1450" s="94">
        <f t="shared" si="159"/>
        <v>0.23685216512644378</v>
      </c>
      <c r="N1450" s="94">
        <f t="shared" si="159"/>
        <v>0.23685216512644378</v>
      </c>
      <c r="O1450" s="94">
        <f t="shared" si="159"/>
        <v>0.23685216512644378</v>
      </c>
      <c r="P1450" s="94">
        <f t="shared" si="159"/>
        <v>0.23685216512644378</v>
      </c>
      <c r="Q1450" s="94">
        <f t="shared" si="159"/>
        <v>0.23685216512644378</v>
      </c>
      <c r="R1450" s="94">
        <f t="shared" si="159"/>
        <v>0.23685216512644378</v>
      </c>
      <c r="S1450" s="93">
        <f>(1+H1450)^((5-Dashboard!$F$9)*3/12)</f>
        <v>1.1121385548241927</v>
      </c>
      <c r="T1450" s="93">
        <f t="shared" si="157"/>
        <v>1.3755509794548968</v>
      </c>
      <c r="U1450" s="93">
        <f t="shared" si="157"/>
        <v>1.7013532071805895</v>
      </c>
      <c r="V1450" s="93">
        <f t="shared" si="157"/>
        <v>2.104322397946131</v>
      </c>
      <c r="W1450" s="93">
        <f t="shared" si="157"/>
        <v>2.6027357140237419</v>
      </c>
      <c r="X1450" s="93">
        <f t="shared" si="157"/>
        <v>3.2191993031421857</v>
      </c>
      <c r="Y1450" s="93">
        <f t="shared" si="156"/>
        <v>3.981673628064951</v>
      </c>
      <c r="Z1450" s="93">
        <f t="shared" si="156"/>
        <v>4.9247416476989967</v>
      </c>
      <c r="AA1450" s="93">
        <f t="shared" si="156"/>
        <v>6.0911773696448739</v>
      </c>
      <c r="AB1450" s="93">
        <f t="shared" si="156"/>
        <v>7.5338859178144588</v>
      </c>
      <c r="AC1450" s="95">
        <f t="shared" si="156"/>
        <v>9.3183031092644377</v>
      </c>
      <c r="AE1450" s="96"/>
    </row>
    <row r="1451" spans="3:31" ht="24.75" customHeight="1" x14ac:dyDescent="0.25">
      <c r="C1451" s="91">
        <f>ABS(E1451-Dashboard!$F$13)</f>
        <v>11.437487848817732</v>
      </c>
      <c r="D1451" s="92">
        <f t="shared" si="158"/>
        <v>0.23695216512644376</v>
      </c>
      <c r="E1451" s="93" cm="1">
        <f t="array" ref="E1451">SUM('DRE + DCF'!$S$41/TIR!S1451,'DRE + DCF'!$U$41:$AD$41/TIR!T1451:AC1451,TIR!F1451)</f>
        <v>36.182512151182266</v>
      </c>
      <c r="F1451" s="100">
        <f>'DRE + DCF'!$AE$38*'DRE + DCF'!$AE$39*(1+G1451)/(R1451-G1451)/AC1451</f>
        <v>15.066310327076751</v>
      </c>
      <c r="G1451" s="92">
        <f>R1451*(1-'DRE + DCF'!$AE$39)</f>
        <v>0.14217129907586626</v>
      </c>
      <c r="H1451" s="94">
        <f t="shared" si="154"/>
        <v>0.23695216512644376</v>
      </c>
      <c r="I1451" s="94">
        <f t="shared" si="159"/>
        <v>0.23695216512644376</v>
      </c>
      <c r="J1451" s="94">
        <f t="shared" si="159"/>
        <v>0.23695216512644376</v>
      </c>
      <c r="K1451" s="94">
        <f t="shared" si="159"/>
        <v>0.23695216512644376</v>
      </c>
      <c r="L1451" s="94">
        <f t="shared" si="159"/>
        <v>0.23695216512644376</v>
      </c>
      <c r="M1451" s="94">
        <f t="shared" si="159"/>
        <v>0.23695216512644376</v>
      </c>
      <c r="N1451" s="94">
        <f t="shared" si="159"/>
        <v>0.23695216512644376</v>
      </c>
      <c r="O1451" s="94">
        <f t="shared" si="159"/>
        <v>0.23695216512644376</v>
      </c>
      <c r="P1451" s="94">
        <f t="shared" si="159"/>
        <v>0.23695216512644376</v>
      </c>
      <c r="Q1451" s="94">
        <f t="shared" si="159"/>
        <v>0.23695216512644376</v>
      </c>
      <c r="R1451" s="94">
        <f t="shared" si="159"/>
        <v>0.23695216512644376</v>
      </c>
      <c r="S1451" s="93">
        <f>(1+H1451)^((5-Dashboard!$F$9)*3/12)</f>
        <v>1.1121835123424748</v>
      </c>
      <c r="T1451" s="93">
        <f t="shared" si="157"/>
        <v>1.3757178036099571</v>
      </c>
      <c r="U1451" s="93">
        <f t="shared" si="157"/>
        <v>1.701697115778332</v>
      </c>
      <c r="V1451" s="93">
        <f t="shared" si="157"/>
        <v>2.1049179317514324</v>
      </c>
      <c r="W1451" s="93">
        <f t="shared" si="157"/>
        <v>2.6036827930934101</v>
      </c>
      <c r="X1451" s="93">
        <f t="shared" si="157"/>
        <v>3.22063106821936</v>
      </c>
      <c r="Y1451" s="93">
        <f t="shared" si="156"/>
        <v>3.9837665729074283</v>
      </c>
      <c r="Z1451" s="93">
        <f t="shared" si="156"/>
        <v>4.9277286877161961</v>
      </c>
      <c r="AA1451" s="93">
        <f t="shared" si="156"/>
        <v>6.095364669426238</v>
      </c>
      <c r="AB1451" s="93">
        <f t="shared" si="156"/>
        <v>7.539674525082015</v>
      </c>
      <c r="AC1451" s="95">
        <f t="shared" si="156"/>
        <v>9.3262167281488892</v>
      </c>
      <c r="AE1451" s="96"/>
    </row>
    <row r="1452" spans="3:31" ht="24.75" customHeight="1" x14ac:dyDescent="0.25">
      <c r="C1452" s="91">
        <f>ABS(E1452-Dashboard!$F$13)</f>
        <v>11.463779391453762</v>
      </c>
      <c r="D1452" s="92">
        <f t="shared" si="158"/>
        <v>0.23705216512644375</v>
      </c>
      <c r="E1452" s="93" cm="1">
        <f t="array" ref="E1452">SUM('DRE + DCF'!$S$41/TIR!S1452,'DRE + DCF'!$U$41:$AD$41/TIR!T1452:AC1452,TIR!F1452)</f>
        <v>36.156220608546235</v>
      </c>
      <c r="F1452" s="100">
        <f>'DRE + DCF'!$AE$38*'DRE + DCF'!$AE$39*(1+G1452)/(R1452-G1452)/AC1452</f>
        <v>15.047967222108662</v>
      </c>
      <c r="G1452" s="92">
        <f>R1452*(1-'DRE + DCF'!$AE$39)</f>
        <v>0.14223129907586624</v>
      </c>
      <c r="H1452" s="94">
        <f t="shared" si="154"/>
        <v>0.23705216512644375</v>
      </c>
      <c r="I1452" s="94">
        <f t="shared" si="159"/>
        <v>0.23705216512644375</v>
      </c>
      <c r="J1452" s="94">
        <f t="shared" si="159"/>
        <v>0.23705216512644375</v>
      </c>
      <c r="K1452" s="94">
        <f t="shared" si="159"/>
        <v>0.23705216512644375</v>
      </c>
      <c r="L1452" s="94">
        <f t="shared" si="159"/>
        <v>0.23705216512644375</v>
      </c>
      <c r="M1452" s="94">
        <f t="shared" si="159"/>
        <v>0.23705216512644375</v>
      </c>
      <c r="N1452" s="94">
        <f t="shared" si="159"/>
        <v>0.23705216512644375</v>
      </c>
      <c r="O1452" s="94">
        <f t="shared" si="159"/>
        <v>0.23705216512644375</v>
      </c>
      <c r="P1452" s="94">
        <f t="shared" si="159"/>
        <v>0.23705216512644375</v>
      </c>
      <c r="Q1452" s="94">
        <f t="shared" si="159"/>
        <v>0.23705216512644375</v>
      </c>
      <c r="R1452" s="94">
        <f t="shared" si="159"/>
        <v>0.23705216512644375</v>
      </c>
      <c r="S1452" s="93">
        <f>(1+H1452)^((5-Dashboard!$F$9)*3/12)</f>
        <v>1.1122284680435237</v>
      </c>
      <c r="T1452" s="93">
        <f t="shared" si="157"/>
        <v>1.3758846345085085</v>
      </c>
      <c r="U1452" s="93">
        <f t="shared" si="157"/>
        <v>1.7020410660829561</v>
      </c>
      <c r="V1452" s="93">
        <f t="shared" si="157"/>
        <v>2.1055135859320413</v>
      </c>
      <c r="W1452" s="93">
        <f t="shared" si="157"/>
        <v>2.6046301401803742</v>
      </c>
      <c r="X1452" s="93">
        <f t="shared" si="157"/>
        <v>3.2220633542637245</v>
      </c>
      <c r="Y1452" s="93">
        <f t="shared" si="156"/>
        <v>3.9858604485665117</v>
      </c>
      <c r="Z1452" s="93">
        <f t="shared" si="156"/>
        <v>4.9307172977910616</v>
      </c>
      <c r="AA1452" s="93">
        <f t="shared" si="156"/>
        <v>6.0995545088588408</v>
      </c>
      <c r="AB1452" s="93">
        <f t="shared" si="156"/>
        <v>7.5454671114905905</v>
      </c>
      <c r="AC1452" s="95">
        <f t="shared" si="156"/>
        <v>9.3341364271598071</v>
      </c>
      <c r="AE1452" s="96"/>
    </row>
    <row r="1453" spans="3:31" ht="24.75" customHeight="1" x14ac:dyDescent="0.25">
      <c r="C1453" s="91">
        <f>ABS(E1453-Dashboard!$F$13)</f>
        <v>11.490040043895128</v>
      </c>
      <c r="D1453" s="92">
        <f t="shared" si="158"/>
        <v>0.23715216512644374</v>
      </c>
      <c r="E1453" s="93" cm="1">
        <f t="array" ref="E1453">SUM('DRE + DCF'!$S$41/TIR!S1453,'DRE + DCF'!$U$41:$AD$41/TIR!T1453:AC1453,TIR!F1453)</f>
        <v>36.129959956104869</v>
      </c>
      <c r="F1453" s="100">
        <f>'DRE + DCF'!$AE$38*'DRE + DCF'!$AE$39*(1+G1453)/(R1453-G1453)/AC1453</f>
        <v>15.029650114103214</v>
      </c>
      <c r="G1453" s="92">
        <f>R1453*(1-'DRE + DCF'!$AE$39)</f>
        <v>0.14229129907586624</v>
      </c>
      <c r="H1453" s="94">
        <f t="shared" si="154"/>
        <v>0.23715216512644374</v>
      </c>
      <c r="I1453" s="94">
        <f t="shared" si="159"/>
        <v>0.23715216512644374</v>
      </c>
      <c r="J1453" s="94">
        <f t="shared" si="159"/>
        <v>0.23715216512644374</v>
      </c>
      <c r="K1453" s="94">
        <f t="shared" si="159"/>
        <v>0.23715216512644374</v>
      </c>
      <c r="L1453" s="94">
        <f t="shared" ref="I1453:R1478" si="160">$D1453</f>
        <v>0.23715216512644374</v>
      </c>
      <c r="M1453" s="94">
        <f t="shared" si="160"/>
        <v>0.23715216512644374</v>
      </c>
      <c r="N1453" s="94">
        <f t="shared" si="160"/>
        <v>0.23715216512644374</v>
      </c>
      <c r="O1453" s="94">
        <f t="shared" si="160"/>
        <v>0.23715216512644374</v>
      </c>
      <c r="P1453" s="94">
        <f t="shared" si="160"/>
        <v>0.23715216512644374</v>
      </c>
      <c r="Q1453" s="94">
        <f t="shared" si="160"/>
        <v>0.23715216512644374</v>
      </c>
      <c r="R1453" s="94">
        <f t="shared" si="160"/>
        <v>0.23715216512644374</v>
      </c>
      <c r="S1453" s="93">
        <f>(1+H1453)^((5-Dashboard!$F$9)*3/12)</f>
        <v>1.1122734219275598</v>
      </c>
      <c r="T1453" s="93">
        <f t="shared" si="157"/>
        <v>1.376051472150279</v>
      </c>
      <c r="U1453" s="93">
        <f t="shared" si="157"/>
        <v>1.7023850580961479</v>
      </c>
      <c r="V1453" s="93">
        <f t="shared" si="157"/>
        <v>2.1061093605025558</v>
      </c>
      <c r="W1453" s="93">
        <f t="shared" si="157"/>
        <v>2.6055777553388064</v>
      </c>
      <c r="X1453" s="93">
        <f t="shared" si="157"/>
        <v>3.2234961614227036</v>
      </c>
      <c r="Y1453" s="93">
        <f t="shared" si="156"/>
        <v>3.9879552553808777</v>
      </c>
      <c r="Z1453" s="93">
        <f t="shared" si="156"/>
        <v>4.933707478621832</v>
      </c>
      <c r="AA1453" s="93">
        <f t="shared" si="156"/>
        <v>6.1037468892775264</v>
      </c>
      <c r="AB1453" s="93">
        <f t="shared" si="156"/>
        <v>7.5512636794534869</v>
      </c>
      <c r="AC1453" s="95">
        <f t="shared" si="156"/>
        <v>9.3420622104765574</v>
      </c>
      <c r="AE1453" s="96"/>
    </row>
    <row r="1454" spans="3:31" ht="24.75" customHeight="1" x14ac:dyDescent="0.25">
      <c r="C1454" s="91">
        <f>ABS(E1454-Dashboard!$F$13)</f>
        <v>11.516269852928588</v>
      </c>
      <c r="D1454" s="92">
        <f t="shared" si="158"/>
        <v>0.23725216512644373</v>
      </c>
      <c r="E1454" s="93" cm="1">
        <f t="array" ref="E1454">SUM('DRE + DCF'!$S$41/TIR!S1454,'DRE + DCF'!$U$41:$AD$41/TIR!T1454:AC1454,TIR!F1454)</f>
        <v>36.10373014707141</v>
      </c>
      <c r="F1454" s="100">
        <f>'DRE + DCF'!$AE$38*'DRE + DCF'!$AE$39*(1+G1454)/(R1454-G1454)/AC1454</f>
        <v>15.011358960074736</v>
      </c>
      <c r="G1454" s="92">
        <f>R1454*(1-'DRE + DCF'!$AE$39)</f>
        <v>0.14235129907586624</v>
      </c>
      <c r="H1454" s="94">
        <f t="shared" si="154"/>
        <v>0.23725216512644373</v>
      </c>
      <c r="I1454" s="94">
        <f t="shared" si="160"/>
        <v>0.23725216512644373</v>
      </c>
      <c r="J1454" s="94">
        <f t="shared" si="160"/>
        <v>0.23725216512644373</v>
      </c>
      <c r="K1454" s="94">
        <f t="shared" si="160"/>
        <v>0.23725216512644373</v>
      </c>
      <c r="L1454" s="94">
        <f t="shared" si="160"/>
        <v>0.23725216512644373</v>
      </c>
      <c r="M1454" s="94">
        <f t="shared" si="160"/>
        <v>0.23725216512644373</v>
      </c>
      <c r="N1454" s="94">
        <f t="shared" si="160"/>
        <v>0.23725216512644373</v>
      </c>
      <c r="O1454" s="94">
        <f t="shared" si="160"/>
        <v>0.23725216512644373</v>
      </c>
      <c r="P1454" s="94">
        <f t="shared" si="160"/>
        <v>0.23725216512644373</v>
      </c>
      <c r="Q1454" s="94">
        <f t="shared" si="160"/>
        <v>0.23725216512644373</v>
      </c>
      <c r="R1454" s="94">
        <f t="shared" si="160"/>
        <v>0.23725216512644373</v>
      </c>
      <c r="S1454" s="93">
        <f>(1+H1454)^((5-Dashboard!$F$9)*3/12)</f>
        <v>1.1123183739948035</v>
      </c>
      <c r="T1454" s="93">
        <f t="shared" si="157"/>
        <v>1.3762183165349959</v>
      </c>
      <c r="U1454" s="93">
        <f t="shared" si="157"/>
        <v>1.702729091819593</v>
      </c>
      <c r="V1454" s="93">
        <f t="shared" si="157"/>
        <v>2.1067052554775745</v>
      </c>
      <c r="W1454" s="93">
        <f t="shared" si="157"/>
        <v>2.6065256386228866</v>
      </c>
      <c r="X1454" s="93">
        <f t="shared" si="157"/>
        <v>3.2249294898437526</v>
      </c>
      <c r="Y1454" s="93">
        <f t="shared" si="156"/>
        <v>3.9900509936893003</v>
      </c>
      <c r="Z1454" s="93">
        <f t="shared" si="156"/>
        <v>4.9366992309070046</v>
      </c>
      <c r="AA1454" s="93">
        <f t="shared" si="156"/>
        <v>6.1079418120177404</v>
      </c>
      <c r="AB1454" s="93">
        <f t="shared" si="156"/>
        <v>7.5570642313852829</v>
      </c>
      <c r="AC1454" s="95">
        <f t="shared" si="156"/>
        <v>9.3499940822810448</v>
      </c>
      <c r="AE1454" s="96"/>
    </row>
    <row r="1455" spans="3:31" ht="24.75" customHeight="1" x14ac:dyDescent="0.25">
      <c r="C1455" s="91">
        <f>ABS(E1455-Dashboard!$F$13)</f>
        <v>11.542468865254456</v>
      </c>
      <c r="D1455" s="92">
        <f t="shared" si="158"/>
        <v>0.23735216512644372</v>
      </c>
      <c r="E1455" s="93" cm="1">
        <f t="array" ref="E1455">SUM('DRE + DCF'!$S$41/TIR!S1455,'DRE + DCF'!$U$41:$AD$41/TIR!T1455:AC1455,TIR!F1455)</f>
        <v>36.077531134745541</v>
      </c>
      <c r="F1455" s="100">
        <f>'DRE + DCF'!$AE$38*'DRE + DCF'!$AE$39*(1+G1455)/(R1455-G1455)/AC1455</f>
        <v>14.993093717120544</v>
      </c>
      <c r="G1455" s="92">
        <f>R1455*(1-'DRE + DCF'!$AE$39)</f>
        <v>0.14241129907586622</v>
      </c>
      <c r="H1455" s="94">
        <f t="shared" si="154"/>
        <v>0.23735216512644372</v>
      </c>
      <c r="I1455" s="94">
        <f t="shared" si="160"/>
        <v>0.23735216512644372</v>
      </c>
      <c r="J1455" s="94">
        <f t="shared" si="160"/>
        <v>0.23735216512644372</v>
      </c>
      <c r="K1455" s="94">
        <f t="shared" si="160"/>
        <v>0.23735216512644372</v>
      </c>
      <c r="L1455" s="94">
        <f t="shared" si="160"/>
        <v>0.23735216512644372</v>
      </c>
      <c r="M1455" s="94">
        <f t="shared" si="160"/>
        <v>0.23735216512644372</v>
      </c>
      <c r="N1455" s="94">
        <f t="shared" si="160"/>
        <v>0.23735216512644372</v>
      </c>
      <c r="O1455" s="94">
        <f t="shared" si="160"/>
        <v>0.23735216512644372</v>
      </c>
      <c r="P1455" s="94">
        <f t="shared" si="160"/>
        <v>0.23735216512644372</v>
      </c>
      <c r="Q1455" s="94">
        <f t="shared" si="160"/>
        <v>0.23735216512644372</v>
      </c>
      <c r="R1455" s="94">
        <f t="shared" si="160"/>
        <v>0.23735216512644372</v>
      </c>
      <c r="S1455" s="93">
        <f>(1+H1455)^((5-Dashboard!$F$9)*3/12)</f>
        <v>1.1123633242454749</v>
      </c>
      <c r="T1455" s="93">
        <f t="shared" si="157"/>
        <v>1.3763851676623866</v>
      </c>
      <c r="U1455" s="93">
        <f t="shared" si="157"/>
        <v>1.7030731672549773</v>
      </c>
      <c r="V1455" s="93">
        <f t="shared" si="157"/>
        <v>2.1073012708716958</v>
      </c>
      <c r="W1455" s="93">
        <f t="shared" si="157"/>
        <v>2.6074737900867992</v>
      </c>
      <c r="X1455" s="93">
        <f t="shared" si="157"/>
        <v>3.226363339674355</v>
      </c>
      <c r="Y1455" s="93">
        <f t="shared" si="156"/>
        <v>3.9921476638306466</v>
      </c>
      <c r="Z1455" s="93">
        <f t="shared" si="156"/>
        <v>4.9396925553453244</v>
      </c>
      <c r="AA1455" s="93">
        <f t="shared" si="156"/>
        <v>6.112139278415512</v>
      </c>
      <c r="AB1455" s="93">
        <f t="shared" si="156"/>
        <v>7.5628687697018124</v>
      </c>
      <c r="AC1455" s="95">
        <f t="shared" si="156"/>
        <v>9.3579320467576999</v>
      </c>
      <c r="AE1455" s="96"/>
    </row>
    <row r="1456" spans="3:31" ht="24.75" customHeight="1" x14ac:dyDescent="0.25">
      <c r="C1456" s="91">
        <f>ABS(E1456-Dashboard!$F$13)</f>
        <v>11.568637127486802</v>
      </c>
      <c r="D1456" s="92">
        <f t="shared" si="158"/>
        <v>0.23745216512644371</v>
      </c>
      <c r="E1456" s="93" cm="1">
        <f t="array" ref="E1456">SUM('DRE + DCF'!$S$41/TIR!S1456,'DRE + DCF'!$U$41:$AD$41/TIR!T1456:AC1456,TIR!F1456)</f>
        <v>36.051362872513195</v>
      </c>
      <c r="F1456" s="100">
        <f>'DRE + DCF'!$AE$38*'DRE + DCF'!$AE$39*(1+G1456)/(R1456-G1456)/AC1456</f>
        <v>14.97485434242077</v>
      </c>
      <c r="G1456" s="92">
        <f>R1456*(1-'DRE + DCF'!$AE$39)</f>
        <v>0.14247129907586623</v>
      </c>
      <c r="H1456" s="94">
        <f t="shared" si="154"/>
        <v>0.23745216512644371</v>
      </c>
      <c r="I1456" s="94">
        <f t="shared" si="160"/>
        <v>0.23745216512644371</v>
      </c>
      <c r="J1456" s="94">
        <f t="shared" si="160"/>
        <v>0.23745216512644371</v>
      </c>
      <c r="K1456" s="94">
        <f t="shared" si="160"/>
        <v>0.23745216512644371</v>
      </c>
      <c r="L1456" s="94">
        <f t="shared" si="160"/>
        <v>0.23745216512644371</v>
      </c>
      <c r="M1456" s="94">
        <f t="shared" si="160"/>
        <v>0.23745216512644371</v>
      </c>
      <c r="N1456" s="94">
        <f t="shared" si="160"/>
        <v>0.23745216512644371</v>
      </c>
      <c r="O1456" s="94">
        <f t="shared" si="160"/>
        <v>0.23745216512644371</v>
      </c>
      <c r="P1456" s="94">
        <f t="shared" si="160"/>
        <v>0.23745216512644371</v>
      </c>
      <c r="Q1456" s="94">
        <f t="shared" si="160"/>
        <v>0.23745216512644371</v>
      </c>
      <c r="R1456" s="94">
        <f t="shared" si="160"/>
        <v>0.23745216512644371</v>
      </c>
      <c r="S1456" s="93">
        <f>(1+H1456)^((5-Dashboard!$F$9)*3/12)</f>
        <v>1.1124082726797944</v>
      </c>
      <c r="T1456" s="93">
        <f t="shared" si="157"/>
        <v>1.3765520255321788</v>
      </c>
      <c r="U1456" s="93">
        <f t="shared" si="157"/>
        <v>1.7034172844039861</v>
      </c>
      <c r="V1456" s="93">
        <f t="shared" si="157"/>
        <v>2.1078974066995197</v>
      </c>
      <c r="W1456" s="93">
        <f t="shared" si="157"/>
        <v>2.6084222097847363</v>
      </c>
      <c r="X1456" s="93">
        <f t="shared" si="157"/>
        <v>3.2277977110620246</v>
      </c>
      <c r="Y1456" s="93">
        <f t="shared" si="156"/>
        <v>3.9942452661438814</v>
      </c>
      <c r="Z1456" s="93">
        <f t="shared" si="156"/>
        <v>4.942687452635794</v>
      </c>
      <c r="AA1456" s="93">
        <f t="shared" si="156"/>
        <v>6.1163392898074695</v>
      </c>
      <c r="AB1456" s="93">
        <f t="shared" si="156"/>
        <v>7.5686772968201881</v>
      </c>
      <c r="AC1456" s="95">
        <f t="shared" si="156"/>
        <v>9.3658761080935005</v>
      </c>
      <c r="AE1456" s="96"/>
    </row>
    <row r="1457" spans="3:31" ht="24.75" customHeight="1" x14ac:dyDescent="0.25">
      <c r="C1457" s="91">
        <f>ABS(E1457-Dashboard!$F$13)</f>
        <v>11.594774686153634</v>
      </c>
      <c r="D1457" s="92">
        <f t="shared" si="158"/>
        <v>0.2375521651264437</v>
      </c>
      <c r="E1457" s="93" cm="1">
        <f t="array" ref="E1457">SUM('DRE + DCF'!$S$41/TIR!S1457,'DRE + DCF'!$U$41:$AD$41/TIR!T1457:AC1457,TIR!F1457)</f>
        <v>36.025225313846363</v>
      </c>
      <c r="F1457" s="100">
        <f>'DRE + DCF'!$AE$38*'DRE + DCF'!$AE$39*(1+G1457)/(R1457-G1457)/AC1457</f>
        <v>14.956640793238147</v>
      </c>
      <c r="G1457" s="92">
        <f>R1457*(1-'DRE + DCF'!$AE$39)</f>
        <v>0.1425312990758662</v>
      </c>
      <c r="H1457" s="94">
        <f t="shared" si="154"/>
        <v>0.2375521651264437</v>
      </c>
      <c r="I1457" s="94">
        <f t="shared" si="160"/>
        <v>0.2375521651264437</v>
      </c>
      <c r="J1457" s="94">
        <f t="shared" si="160"/>
        <v>0.2375521651264437</v>
      </c>
      <c r="K1457" s="94">
        <f t="shared" si="160"/>
        <v>0.2375521651264437</v>
      </c>
      <c r="L1457" s="94">
        <f t="shared" si="160"/>
        <v>0.2375521651264437</v>
      </c>
      <c r="M1457" s="94">
        <f t="shared" si="160"/>
        <v>0.2375521651264437</v>
      </c>
      <c r="N1457" s="94">
        <f t="shared" si="160"/>
        <v>0.2375521651264437</v>
      </c>
      <c r="O1457" s="94">
        <f t="shared" si="160"/>
        <v>0.2375521651264437</v>
      </c>
      <c r="P1457" s="94">
        <f t="shared" si="160"/>
        <v>0.2375521651264437</v>
      </c>
      <c r="Q1457" s="94">
        <f t="shared" si="160"/>
        <v>0.2375521651264437</v>
      </c>
      <c r="R1457" s="94">
        <f t="shared" si="160"/>
        <v>0.2375521651264437</v>
      </c>
      <c r="S1457" s="93">
        <f>(1+H1457)^((5-Dashboard!$F$9)*3/12)</f>
        <v>1.1124532192979819</v>
      </c>
      <c r="T1457" s="93">
        <f t="shared" si="157"/>
        <v>1.3767188901440999</v>
      </c>
      <c r="U1457" s="93">
        <f t="shared" si="157"/>
        <v>1.7037614432683053</v>
      </c>
      <c r="V1457" s="93">
        <f t="shared" si="157"/>
        <v>2.1084936629756457</v>
      </c>
      <c r="W1457" s="93">
        <f t="shared" si="157"/>
        <v>2.609370897770896</v>
      </c>
      <c r="X1457" s="93">
        <f t="shared" si="157"/>
        <v>3.2292326041543045</v>
      </c>
      <c r="Y1457" s="93">
        <f t="shared" si="156"/>
        <v>3.9963438009680634</v>
      </c>
      <c r="Z1457" s="93">
        <f t="shared" si="156"/>
        <v>4.9456839234776684</v>
      </c>
      <c r="AA1457" s="93">
        <f t="shared" si="156"/>
        <v>6.1205418475308333</v>
      </c>
      <c r="AB1457" s="93">
        <f t="shared" si="156"/>
        <v>7.5744898151587865</v>
      </c>
      <c r="AC1457" s="95">
        <f t="shared" si="156"/>
        <v>9.3738262704779522</v>
      </c>
      <c r="AE1457" s="96"/>
    </row>
    <row r="1458" spans="3:31" ht="24.75" customHeight="1" x14ac:dyDescent="0.25">
      <c r="C1458" s="91">
        <f>ABS(E1458-Dashboard!$F$13)</f>
        <v>11.620881587697113</v>
      </c>
      <c r="D1458" s="92">
        <f t="shared" si="158"/>
        <v>0.23765216512644369</v>
      </c>
      <c r="E1458" s="93" cm="1">
        <f t="array" ref="E1458">SUM('DRE + DCF'!$S$41/TIR!S1458,'DRE + DCF'!$U$41:$AD$41/TIR!T1458:AC1458,TIR!F1458)</f>
        <v>35.999118412302884</v>
      </c>
      <c r="F1458" s="100">
        <f>'DRE + DCF'!$AE$38*'DRE + DCF'!$AE$39*(1+G1458)/(R1458-G1458)/AC1458</f>
        <v>14.938453026917855</v>
      </c>
      <c r="G1458" s="92">
        <f>R1458*(1-'DRE + DCF'!$AE$39)</f>
        <v>0.14259129907586621</v>
      </c>
      <c r="H1458" s="94">
        <f t="shared" si="154"/>
        <v>0.23765216512644369</v>
      </c>
      <c r="I1458" s="94">
        <f t="shared" si="160"/>
        <v>0.23765216512644369</v>
      </c>
      <c r="J1458" s="94">
        <f t="shared" si="160"/>
        <v>0.23765216512644369</v>
      </c>
      <c r="K1458" s="94">
        <f t="shared" si="160"/>
        <v>0.23765216512644369</v>
      </c>
      <c r="L1458" s="94">
        <f t="shared" si="160"/>
        <v>0.23765216512644369</v>
      </c>
      <c r="M1458" s="94">
        <f t="shared" si="160"/>
        <v>0.23765216512644369</v>
      </c>
      <c r="N1458" s="94">
        <f t="shared" si="160"/>
        <v>0.23765216512644369</v>
      </c>
      <c r="O1458" s="94">
        <f t="shared" si="160"/>
        <v>0.23765216512644369</v>
      </c>
      <c r="P1458" s="94">
        <f t="shared" si="160"/>
        <v>0.23765216512644369</v>
      </c>
      <c r="Q1458" s="94">
        <f t="shared" si="160"/>
        <v>0.23765216512644369</v>
      </c>
      <c r="R1458" s="94">
        <f t="shared" si="160"/>
        <v>0.23765216512644369</v>
      </c>
      <c r="S1458" s="93">
        <f>(1+H1458)^((5-Dashboard!$F$9)*3/12)</f>
        <v>1.1124981641002576</v>
      </c>
      <c r="T1458" s="93">
        <f t="shared" si="157"/>
        <v>1.3768857614978773</v>
      </c>
      <c r="U1458" s="93">
        <f t="shared" si="157"/>
        <v>1.7041056438496198</v>
      </c>
      <c r="V1458" s="93">
        <f t="shared" si="157"/>
        <v>2.1090900397146743</v>
      </c>
      <c r="W1458" s="93">
        <f t="shared" si="157"/>
        <v>2.6103198540994836</v>
      </c>
      <c r="X1458" s="93">
        <f t="shared" si="157"/>
        <v>3.2306680190987684</v>
      </c>
      <c r="Y1458" s="93">
        <f t="shared" si="156"/>
        <v>3.9984432686423492</v>
      </c>
      <c r="Z1458" s="93">
        <f t="shared" si="156"/>
        <v>4.9486819685704573</v>
      </c>
      <c r="AA1458" s="93">
        <f t="shared" si="156"/>
        <v>6.1247469529234175</v>
      </c>
      <c r="AB1458" s="93">
        <f t="shared" si="156"/>
        <v>7.5803063271372562</v>
      </c>
      <c r="AC1458" s="95">
        <f t="shared" si="156"/>
        <v>9.3817825381031046</v>
      </c>
      <c r="AE1458" s="96"/>
    </row>
    <row r="1459" spans="3:31" ht="24.75" customHeight="1" x14ac:dyDescent="0.25">
      <c r="C1459" s="91">
        <f>ABS(E1459-Dashboard!$F$13)</f>
        <v>11.646957878473692</v>
      </c>
      <c r="D1459" s="92">
        <f t="shared" si="158"/>
        <v>0.23775216512644368</v>
      </c>
      <c r="E1459" s="93" cm="1">
        <f t="array" ref="E1459">SUM('DRE + DCF'!$S$41/TIR!S1459,'DRE + DCF'!$U$41:$AD$41/TIR!T1459:AC1459,TIR!F1459)</f>
        <v>35.973042121526305</v>
      </c>
      <c r="F1459" s="100">
        <f>'DRE + DCF'!$AE$38*'DRE + DCF'!$AE$39*(1+G1459)/(R1459-G1459)/AC1459</f>
        <v>14.920291000887303</v>
      </c>
      <c r="G1459" s="92">
        <f>R1459*(1-'DRE + DCF'!$AE$39)</f>
        <v>0.14265129907586621</v>
      </c>
      <c r="H1459" s="94">
        <f t="shared" ref="H1459:H1522" si="161">$D1459</f>
        <v>0.23775216512644368</v>
      </c>
      <c r="I1459" s="94">
        <f t="shared" si="160"/>
        <v>0.23775216512644368</v>
      </c>
      <c r="J1459" s="94">
        <f t="shared" si="160"/>
        <v>0.23775216512644368</v>
      </c>
      <c r="K1459" s="94">
        <f t="shared" si="160"/>
        <v>0.23775216512644368</v>
      </c>
      <c r="L1459" s="94">
        <f t="shared" si="160"/>
        <v>0.23775216512644368</v>
      </c>
      <c r="M1459" s="94">
        <f t="shared" si="160"/>
        <v>0.23775216512644368</v>
      </c>
      <c r="N1459" s="94">
        <f t="shared" si="160"/>
        <v>0.23775216512644368</v>
      </c>
      <c r="O1459" s="94">
        <f t="shared" si="160"/>
        <v>0.23775216512644368</v>
      </c>
      <c r="P1459" s="94">
        <f t="shared" si="160"/>
        <v>0.23775216512644368</v>
      </c>
      <c r="Q1459" s="94">
        <f t="shared" si="160"/>
        <v>0.23775216512644368</v>
      </c>
      <c r="R1459" s="94">
        <f t="shared" si="160"/>
        <v>0.23775216512644368</v>
      </c>
      <c r="S1459" s="93">
        <f>(1+H1459)^((5-Dashboard!$F$9)*3/12)</f>
        <v>1.1125431070868417</v>
      </c>
      <c r="T1459" s="93">
        <f t="shared" si="157"/>
        <v>1.377052639593239</v>
      </c>
      <c r="U1459" s="93">
        <f t="shared" si="157"/>
        <v>1.7044498861496158</v>
      </c>
      <c r="V1459" s="93">
        <f t="shared" si="157"/>
        <v>2.1096865369312074</v>
      </c>
      <c r="W1459" s="93">
        <f t="shared" si="157"/>
        <v>2.6112690788247108</v>
      </c>
      <c r="X1459" s="93">
        <f t="shared" si="157"/>
        <v>3.2321039560430198</v>
      </c>
      <c r="Y1459" s="93">
        <f t="shared" si="156"/>
        <v>4.0005436695059915</v>
      </c>
      <c r="Z1459" s="93">
        <f t="shared" si="156"/>
        <v>4.9516815886139289</v>
      </c>
      <c r="AA1459" s="93">
        <f t="shared" si="156"/>
        <v>6.1289546073236387</v>
      </c>
      <c r="AB1459" s="93">
        <f t="shared" si="156"/>
        <v>7.5861268351765254</v>
      </c>
      <c r="AC1459" s="95">
        <f t="shared" si="156"/>
        <v>9.3897449151635595</v>
      </c>
      <c r="AE1459" s="96"/>
    </row>
    <row r="1460" spans="3:31" ht="24.75" customHeight="1" x14ac:dyDescent="0.25">
      <c r="C1460" s="91">
        <f>ABS(E1460-Dashboard!$F$13)</f>
        <v>11.673003604754335</v>
      </c>
      <c r="D1460" s="92">
        <f t="shared" si="158"/>
        <v>0.23785216512644367</v>
      </c>
      <c r="E1460" s="93" cm="1">
        <f t="array" ref="E1460">SUM('DRE + DCF'!$S$41/TIR!S1460,'DRE + DCF'!$U$41:$AD$41/TIR!T1460:AC1460,TIR!F1460)</f>
        <v>35.946996395245662</v>
      </c>
      <c r="F1460" s="100">
        <f>'DRE + DCF'!$AE$38*'DRE + DCF'!$AE$39*(1+G1460)/(R1460-G1460)/AC1460</f>
        <v>14.902154672655968</v>
      </c>
      <c r="G1460" s="92">
        <f>R1460*(1-'DRE + DCF'!$AE$39)</f>
        <v>0.14271129907586619</v>
      </c>
      <c r="H1460" s="94">
        <f t="shared" si="161"/>
        <v>0.23785216512644367</v>
      </c>
      <c r="I1460" s="94">
        <f t="shared" si="160"/>
        <v>0.23785216512644367</v>
      </c>
      <c r="J1460" s="94">
        <f t="shared" si="160"/>
        <v>0.23785216512644367</v>
      </c>
      <c r="K1460" s="94">
        <f t="shared" si="160"/>
        <v>0.23785216512644367</v>
      </c>
      <c r="L1460" s="94">
        <f t="shared" si="160"/>
        <v>0.23785216512644367</v>
      </c>
      <c r="M1460" s="94">
        <f t="shared" si="160"/>
        <v>0.23785216512644367</v>
      </c>
      <c r="N1460" s="94">
        <f t="shared" si="160"/>
        <v>0.23785216512644367</v>
      </c>
      <c r="O1460" s="94">
        <f t="shared" si="160"/>
        <v>0.23785216512644367</v>
      </c>
      <c r="P1460" s="94">
        <f t="shared" si="160"/>
        <v>0.23785216512644367</v>
      </c>
      <c r="Q1460" s="94">
        <f t="shared" si="160"/>
        <v>0.23785216512644367</v>
      </c>
      <c r="R1460" s="94">
        <f t="shared" si="160"/>
        <v>0.23785216512644367</v>
      </c>
      <c r="S1460" s="93">
        <f>(1+H1460)^((5-Dashboard!$F$9)*3/12)</f>
        <v>1.112588048257954</v>
      </c>
      <c r="T1460" s="93">
        <f t="shared" si="157"/>
        <v>1.3772195244299124</v>
      </c>
      <c r="U1460" s="93">
        <f t="shared" si="157"/>
        <v>1.704794170169978</v>
      </c>
      <c r="V1460" s="93">
        <f t="shared" si="157"/>
        <v>2.1102831546398462</v>
      </c>
      <c r="W1460" s="93">
        <f t="shared" si="157"/>
        <v>2.6122185720007951</v>
      </c>
      <c r="X1460" s="93">
        <f t="shared" si="157"/>
        <v>3.2335404151346907</v>
      </c>
      <c r="Y1460" s="93">
        <f t="shared" si="156"/>
        <v>4.0026450038983361</v>
      </c>
      <c r="Z1460" s="93">
        <f t="shared" si="156"/>
        <v>4.9546827843080976</v>
      </c>
      <c r="AA1460" s="93">
        <f t="shared" si="156"/>
        <v>6.1331648120704942</v>
      </c>
      <c r="AB1460" s="93">
        <f t="shared" si="156"/>
        <v>7.5919513416987785</v>
      </c>
      <c r="AC1460" s="95">
        <f t="shared" si="156"/>
        <v>9.3977134058564413</v>
      </c>
      <c r="AE1460" s="96"/>
    </row>
    <row r="1461" spans="3:31" ht="24.75" customHeight="1" x14ac:dyDescent="0.25">
      <c r="C1461" s="91">
        <f>ABS(E1461-Dashboard!$F$13)</f>
        <v>11.699018812724752</v>
      </c>
      <c r="D1461" s="92">
        <f t="shared" si="158"/>
        <v>0.23795216512644365</v>
      </c>
      <c r="E1461" s="93" cm="1">
        <f t="array" ref="E1461">SUM('DRE + DCF'!$S$41/TIR!S1461,'DRE + DCF'!$U$41:$AD$41/TIR!T1461:AC1461,TIR!F1461)</f>
        <v>35.920981187275245</v>
      </c>
      <c r="F1461" s="100">
        <f>'DRE + DCF'!$AE$38*'DRE + DCF'!$AE$39*(1+G1461)/(R1461-G1461)/AC1461</f>
        <v>14.884043999815212</v>
      </c>
      <c r="G1461" s="92">
        <f>R1461*(1-'DRE + DCF'!$AE$39)</f>
        <v>0.14277129907586619</v>
      </c>
      <c r="H1461" s="94">
        <f t="shared" si="161"/>
        <v>0.23795216512644365</v>
      </c>
      <c r="I1461" s="94">
        <f t="shared" si="160"/>
        <v>0.23795216512644365</v>
      </c>
      <c r="J1461" s="94">
        <f t="shared" si="160"/>
        <v>0.23795216512644365</v>
      </c>
      <c r="K1461" s="94">
        <f t="shared" si="160"/>
        <v>0.23795216512644365</v>
      </c>
      <c r="L1461" s="94">
        <f t="shared" si="160"/>
        <v>0.23795216512644365</v>
      </c>
      <c r="M1461" s="94">
        <f t="shared" si="160"/>
        <v>0.23795216512644365</v>
      </c>
      <c r="N1461" s="94">
        <f t="shared" si="160"/>
        <v>0.23795216512644365</v>
      </c>
      <c r="O1461" s="94">
        <f t="shared" si="160"/>
        <v>0.23795216512644365</v>
      </c>
      <c r="P1461" s="94">
        <f t="shared" si="160"/>
        <v>0.23795216512644365</v>
      </c>
      <c r="Q1461" s="94">
        <f t="shared" si="160"/>
        <v>0.23795216512644365</v>
      </c>
      <c r="R1461" s="94">
        <f t="shared" si="160"/>
        <v>0.23795216512644365</v>
      </c>
      <c r="S1461" s="93">
        <f>(1+H1461)^((5-Dashboard!$F$9)*3/12)</f>
        <v>1.1126329876138148</v>
      </c>
      <c r="T1461" s="93">
        <f t="shared" si="157"/>
        <v>1.3773864160076255</v>
      </c>
      <c r="U1461" s="93">
        <f t="shared" si="157"/>
        <v>1.7051384959123923</v>
      </c>
      <c r="V1461" s="93">
        <f t="shared" si="157"/>
        <v>2.1108798928551935</v>
      </c>
      <c r="W1461" s="93">
        <f t="shared" si="157"/>
        <v>2.613168333681962</v>
      </c>
      <c r="X1461" s="93">
        <f t="shared" si="157"/>
        <v>3.2349773965214457</v>
      </c>
      <c r="Y1461" s="93">
        <f t="shared" si="156"/>
        <v>4.0047472721588289</v>
      </c>
      <c r="Z1461" s="93">
        <f t="shared" si="156"/>
        <v>4.9576855563532414</v>
      </c>
      <c r="AA1461" s="93">
        <f t="shared" si="156"/>
        <v>6.1373775685035925</v>
      </c>
      <c r="AB1461" s="93">
        <f t="shared" si="156"/>
        <v>7.5977798491274902</v>
      </c>
      <c r="AC1461" s="95">
        <f t="shared" si="156"/>
        <v>9.4056880143814396</v>
      </c>
      <c r="AE1461" s="96"/>
    </row>
    <row r="1462" spans="3:31" ht="24.75" customHeight="1" x14ac:dyDescent="0.25">
      <c r="C1462" s="91">
        <f>ABS(E1462-Dashboard!$F$13)</f>
        <v>11.725003548485468</v>
      </c>
      <c r="D1462" s="92">
        <f t="shared" si="158"/>
        <v>0.23805216512644364</v>
      </c>
      <c r="E1462" s="93" cm="1">
        <f t="array" ref="E1462">SUM('DRE + DCF'!$S$41/TIR!S1462,'DRE + DCF'!$U$41:$AD$41/TIR!T1462:AC1462,TIR!F1462)</f>
        <v>35.89499645151453</v>
      </c>
      <c r="F1462" s="100">
        <f>'DRE + DCF'!$AE$38*'DRE + DCF'!$AE$39*(1+G1462)/(R1462-G1462)/AC1462</f>
        <v>14.865958940038068</v>
      </c>
      <c r="G1462" s="92">
        <f>R1462*(1-'DRE + DCF'!$AE$39)</f>
        <v>0.14283129907586617</v>
      </c>
      <c r="H1462" s="94">
        <f t="shared" si="161"/>
        <v>0.23805216512644364</v>
      </c>
      <c r="I1462" s="94">
        <f t="shared" si="160"/>
        <v>0.23805216512644364</v>
      </c>
      <c r="J1462" s="94">
        <f t="shared" si="160"/>
        <v>0.23805216512644364</v>
      </c>
      <c r="K1462" s="94">
        <f t="shared" si="160"/>
        <v>0.23805216512644364</v>
      </c>
      <c r="L1462" s="94">
        <f t="shared" si="160"/>
        <v>0.23805216512644364</v>
      </c>
      <c r="M1462" s="94">
        <f t="shared" si="160"/>
        <v>0.23805216512644364</v>
      </c>
      <c r="N1462" s="94">
        <f t="shared" si="160"/>
        <v>0.23805216512644364</v>
      </c>
      <c r="O1462" s="94">
        <f t="shared" si="160"/>
        <v>0.23805216512644364</v>
      </c>
      <c r="P1462" s="94">
        <f t="shared" si="160"/>
        <v>0.23805216512644364</v>
      </c>
      <c r="Q1462" s="94">
        <f t="shared" si="160"/>
        <v>0.23805216512644364</v>
      </c>
      <c r="R1462" s="94">
        <f t="shared" si="160"/>
        <v>0.23805216512644364</v>
      </c>
      <c r="S1462" s="93">
        <f>(1+H1462)^((5-Dashboard!$F$9)*3/12)</f>
        <v>1.1126779251546439</v>
      </c>
      <c r="T1462" s="93">
        <f t="shared" si="157"/>
        <v>1.3775533143261058</v>
      </c>
      <c r="U1462" s="93">
        <f t="shared" si="157"/>
        <v>1.7054828633785435</v>
      </c>
      <c r="V1462" s="93">
        <f t="shared" si="157"/>
        <v>2.1114767515918524</v>
      </c>
      <c r="W1462" s="93">
        <f t="shared" si="157"/>
        <v>2.6141183639224428</v>
      </c>
      <c r="X1462" s="93">
        <f t="shared" si="157"/>
        <v>3.2364149003509768</v>
      </c>
      <c r="Y1462" s="93">
        <f t="shared" si="156"/>
        <v>4.0068504746270097</v>
      </c>
      <c r="Z1462" s="93">
        <f t="shared" si="156"/>
        <v>4.960689905449887</v>
      </c>
      <c r="AA1462" s="93">
        <f t="shared" si="156"/>
        <v>6.1415928779631255</v>
      </c>
      <c r="AB1462" s="93">
        <f t="shared" si="156"/>
        <v>7.6036123598873928</v>
      </c>
      <c r="AC1462" s="95">
        <f t="shared" si="156"/>
        <v>9.4136687449407734</v>
      </c>
      <c r="AE1462" s="96"/>
    </row>
    <row r="1463" spans="3:31" ht="24.75" customHeight="1" x14ac:dyDescent="0.25">
      <c r="C1463" s="91">
        <f>ABS(E1463-Dashboard!$F$13)</f>
        <v>11.750957858052132</v>
      </c>
      <c r="D1463" s="92">
        <f t="shared" si="158"/>
        <v>0.23815216512644363</v>
      </c>
      <c r="E1463" s="93" cm="1">
        <f t="array" ref="E1463">SUM('DRE + DCF'!$S$41/TIR!S1463,'DRE + DCF'!$U$41:$AD$41/TIR!T1463:AC1463,TIR!F1463)</f>
        <v>35.869042141947865</v>
      </c>
      <c r="F1463" s="100">
        <f>'DRE + DCF'!$AE$38*'DRE + DCF'!$AE$39*(1+G1463)/(R1463-G1463)/AC1463</f>
        <v>14.847899451079106</v>
      </c>
      <c r="G1463" s="92">
        <f>R1463*(1-'DRE + DCF'!$AE$39)</f>
        <v>0.14289129907586617</v>
      </c>
      <c r="H1463" s="94">
        <f t="shared" si="161"/>
        <v>0.23815216512644363</v>
      </c>
      <c r="I1463" s="94">
        <f t="shared" si="160"/>
        <v>0.23815216512644363</v>
      </c>
      <c r="J1463" s="94">
        <f t="shared" si="160"/>
        <v>0.23815216512644363</v>
      </c>
      <c r="K1463" s="94">
        <f t="shared" si="160"/>
        <v>0.23815216512644363</v>
      </c>
      <c r="L1463" s="94">
        <f t="shared" si="160"/>
        <v>0.23815216512644363</v>
      </c>
      <c r="M1463" s="94">
        <f t="shared" si="160"/>
        <v>0.23815216512644363</v>
      </c>
      <c r="N1463" s="94">
        <f t="shared" si="160"/>
        <v>0.23815216512644363</v>
      </c>
      <c r="O1463" s="94">
        <f t="shared" si="160"/>
        <v>0.23815216512644363</v>
      </c>
      <c r="P1463" s="94">
        <f t="shared" si="160"/>
        <v>0.23815216512644363</v>
      </c>
      <c r="Q1463" s="94">
        <f t="shared" si="160"/>
        <v>0.23815216512644363</v>
      </c>
      <c r="R1463" s="94">
        <f t="shared" si="160"/>
        <v>0.23815216512644363</v>
      </c>
      <c r="S1463" s="93">
        <f>(1+H1463)^((5-Dashboard!$F$9)*3/12)</f>
        <v>1.1127228608806614</v>
      </c>
      <c r="T1463" s="93">
        <f t="shared" si="157"/>
        <v>1.3777202193850813</v>
      </c>
      <c r="U1463" s="93">
        <f t="shared" si="157"/>
        <v>1.7058272725701171</v>
      </c>
      <c r="V1463" s="93">
        <f t="shared" si="157"/>
        <v>2.1120737308644264</v>
      </c>
      <c r="W1463" s="93">
        <f t="shared" si="157"/>
        <v>2.615068662776475</v>
      </c>
      <c r="X1463" s="93">
        <f t="shared" si="157"/>
        <v>3.2378529267710059</v>
      </c>
      <c r="Y1463" s="93">
        <f t="shared" si="156"/>
        <v>4.0089546116425128</v>
      </c>
      <c r="Z1463" s="93">
        <f t="shared" si="156"/>
        <v>4.9636958322988178</v>
      </c>
      <c r="AA1463" s="93">
        <f t="shared" si="156"/>
        <v>6.1458107417898855</v>
      </c>
      <c r="AB1463" s="93">
        <f t="shared" si="156"/>
        <v>7.6094488764045005</v>
      </c>
      <c r="AC1463" s="95">
        <f t="shared" si="156"/>
        <v>9.4216556017392161</v>
      </c>
      <c r="AE1463" s="96"/>
    </row>
    <row r="1464" spans="3:31" ht="24.75" customHeight="1" x14ac:dyDescent="0.25">
      <c r="C1464" s="91">
        <f>ABS(E1464-Dashboard!$F$13)</f>
        <v>11.77688178735562</v>
      </c>
      <c r="D1464" s="92">
        <f t="shared" si="158"/>
        <v>0.23825216512644362</v>
      </c>
      <c r="E1464" s="93" cm="1">
        <f t="array" ref="E1464">SUM('DRE + DCF'!$S$41/TIR!S1464,'DRE + DCF'!$U$41:$AD$41/TIR!T1464:AC1464,TIR!F1464)</f>
        <v>35.843118212644377</v>
      </c>
      <c r="F1464" s="100">
        <f>'DRE + DCF'!$AE$38*'DRE + DCF'!$AE$39*(1+G1464)/(R1464-G1464)/AC1464</f>
        <v>14.829865490774209</v>
      </c>
      <c r="G1464" s="92">
        <f>R1464*(1-'DRE + DCF'!$AE$39)</f>
        <v>0.14295129907586618</v>
      </c>
      <c r="H1464" s="94">
        <f t="shared" si="161"/>
        <v>0.23825216512644362</v>
      </c>
      <c r="I1464" s="94">
        <f t="shared" si="160"/>
        <v>0.23825216512644362</v>
      </c>
      <c r="J1464" s="94">
        <f t="shared" si="160"/>
        <v>0.23825216512644362</v>
      </c>
      <c r="K1464" s="94">
        <f t="shared" si="160"/>
        <v>0.23825216512644362</v>
      </c>
      <c r="L1464" s="94">
        <f t="shared" si="160"/>
        <v>0.23825216512644362</v>
      </c>
      <c r="M1464" s="94">
        <f t="shared" si="160"/>
        <v>0.23825216512644362</v>
      </c>
      <c r="N1464" s="94">
        <f t="shared" si="160"/>
        <v>0.23825216512644362</v>
      </c>
      <c r="O1464" s="94">
        <f t="shared" si="160"/>
        <v>0.23825216512644362</v>
      </c>
      <c r="P1464" s="94">
        <f t="shared" si="160"/>
        <v>0.23825216512644362</v>
      </c>
      <c r="Q1464" s="94">
        <f t="shared" si="160"/>
        <v>0.23825216512644362</v>
      </c>
      <c r="R1464" s="94">
        <f t="shared" si="160"/>
        <v>0.23825216512644362</v>
      </c>
      <c r="S1464" s="93">
        <f>(1+H1464)^((5-Dashboard!$F$9)*3/12)</f>
        <v>1.1127677947920867</v>
      </c>
      <c r="T1464" s="93">
        <f t="shared" si="157"/>
        <v>1.3778871311842793</v>
      </c>
      <c r="U1464" s="93">
        <f t="shared" si="157"/>
        <v>1.7061717234887979</v>
      </c>
      <c r="V1464" s="93">
        <f t="shared" si="157"/>
        <v>2.1126708306875197</v>
      </c>
      <c r="W1464" s="93">
        <f t="shared" si="157"/>
        <v>2.6160192302983032</v>
      </c>
      <c r="X1464" s="93">
        <f t="shared" si="157"/>
        <v>3.2392914759292863</v>
      </c>
      <c r="Y1464" s="93">
        <f t="shared" si="156"/>
        <v>4.0110596835450716</v>
      </c>
      <c r="Z1464" s="93">
        <f t="shared" si="156"/>
        <v>4.9667033376010723</v>
      </c>
      <c r="AA1464" s="93">
        <f t="shared" si="156"/>
        <v>6.150031161325261</v>
      </c>
      <c r="AB1464" s="93">
        <f t="shared" si="156"/>
        <v>7.6152894011061001</v>
      </c>
      <c r="AC1464" s="95">
        <f t="shared" si="156"/>
        <v>9.4296485889840866</v>
      </c>
      <c r="AE1464" s="96"/>
    </row>
    <row r="1465" spans="3:31" ht="24.75" customHeight="1" x14ac:dyDescent="0.25">
      <c r="C1465" s="91">
        <f>ABS(E1465-Dashboard!$F$13)</f>
        <v>11.802775382242267</v>
      </c>
      <c r="D1465" s="92">
        <f t="shared" si="158"/>
        <v>0.23835216512644361</v>
      </c>
      <c r="E1465" s="93" cm="1">
        <f t="array" ref="E1465">SUM('DRE + DCF'!$S$41/TIR!S1465,'DRE + DCF'!$U$41:$AD$41/TIR!T1465:AC1465,TIR!F1465)</f>
        <v>35.817224617757731</v>
      </c>
      <c r="F1465" s="100">
        <f>'DRE + DCF'!$AE$38*'DRE + DCF'!$AE$39*(1+G1465)/(R1465-G1465)/AC1465</f>
        <v>14.811857017040396</v>
      </c>
      <c r="G1465" s="92">
        <f>R1465*(1-'DRE + DCF'!$AE$39)</f>
        <v>0.14301129907586616</v>
      </c>
      <c r="H1465" s="94">
        <f t="shared" si="161"/>
        <v>0.23835216512644361</v>
      </c>
      <c r="I1465" s="94">
        <f t="shared" si="160"/>
        <v>0.23835216512644361</v>
      </c>
      <c r="J1465" s="94">
        <f t="shared" si="160"/>
        <v>0.23835216512644361</v>
      </c>
      <c r="K1465" s="94">
        <f t="shared" si="160"/>
        <v>0.23835216512644361</v>
      </c>
      <c r="L1465" s="94">
        <f t="shared" si="160"/>
        <v>0.23835216512644361</v>
      </c>
      <c r="M1465" s="94">
        <f t="shared" si="160"/>
        <v>0.23835216512644361</v>
      </c>
      <c r="N1465" s="94">
        <f t="shared" si="160"/>
        <v>0.23835216512644361</v>
      </c>
      <c r="O1465" s="94">
        <f t="shared" si="160"/>
        <v>0.23835216512644361</v>
      </c>
      <c r="P1465" s="94">
        <f t="shared" si="160"/>
        <v>0.23835216512644361</v>
      </c>
      <c r="Q1465" s="94">
        <f t="shared" si="160"/>
        <v>0.23835216512644361</v>
      </c>
      <c r="R1465" s="94">
        <f t="shared" si="160"/>
        <v>0.23835216512644361</v>
      </c>
      <c r="S1465" s="93">
        <f>(1+H1465)^((5-Dashboard!$F$9)*3/12)</f>
        <v>1.1128127268891399</v>
      </c>
      <c r="T1465" s="93">
        <f t="shared" si="157"/>
        <v>1.3780540497234282</v>
      </c>
      <c r="U1465" s="93">
        <f t="shared" si="157"/>
        <v>1.706516216136271</v>
      </c>
      <c r="V1465" s="93">
        <f t="shared" si="157"/>
        <v>2.1132680510757371</v>
      </c>
      <c r="W1465" s="93">
        <f t="shared" si="157"/>
        <v>2.6169700665421787</v>
      </c>
      <c r="X1465" s="93">
        <f t="shared" si="157"/>
        <v>3.2407305479735999</v>
      </c>
      <c r="Y1465" s="93">
        <f t="shared" si="156"/>
        <v>4.013165690674513</v>
      </c>
      <c r="Z1465" s="93">
        <f t="shared" si="156"/>
        <v>4.9697124220579427</v>
      </c>
      <c r="AA1465" s="93">
        <f t="shared" si="156"/>
        <v>6.1542541379112352</v>
      </c>
      <c r="AB1465" s="93">
        <f t="shared" si="156"/>
        <v>7.621133936420752</v>
      </c>
      <c r="AC1465" s="95">
        <f t="shared" si="156"/>
        <v>9.437647710885253</v>
      </c>
      <c r="AE1465" s="96"/>
    </row>
    <row r="1466" spans="3:31" ht="24.75" customHeight="1" x14ac:dyDescent="0.25">
      <c r="C1466" s="91">
        <f>ABS(E1466-Dashboard!$F$13)</f>
        <v>11.828638688474008</v>
      </c>
      <c r="D1466" s="92">
        <f t="shared" si="158"/>
        <v>0.2384521651264436</v>
      </c>
      <c r="E1466" s="93" cm="1">
        <f t="array" ref="E1466">SUM('DRE + DCF'!$S$41/TIR!S1466,'DRE + DCF'!$U$41:$AD$41/TIR!T1466:AC1466,TIR!F1466)</f>
        <v>35.791361311525989</v>
      </c>
      <c r="F1466" s="100">
        <f>'DRE + DCF'!$AE$38*'DRE + DCF'!$AE$39*(1+G1466)/(R1466-G1466)/AC1466</f>
        <v>14.793873987875671</v>
      </c>
      <c r="G1466" s="92">
        <f>R1466*(1-'DRE + DCF'!$AE$39)</f>
        <v>0.14307129907586616</v>
      </c>
      <c r="H1466" s="94">
        <f t="shared" si="161"/>
        <v>0.2384521651264436</v>
      </c>
      <c r="I1466" s="94">
        <f t="shared" si="160"/>
        <v>0.2384521651264436</v>
      </c>
      <c r="J1466" s="94">
        <f t="shared" si="160"/>
        <v>0.2384521651264436</v>
      </c>
      <c r="K1466" s="94">
        <f t="shared" si="160"/>
        <v>0.2384521651264436</v>
      </c>
      <c r="L1466" s="94">
        <f t="shared" si="160"/>
        <v>0.2384521651264436</v>
      </c>
      <c r="M1466" s="94">
        <f t="shared" si="160"/>
        <v>0.2384521651264436</v>
      </c>
      <c r="N1466" s="94">
        <f t="shared" si="160"/>
        <v>0.2384521651264436</v>
      </c>
      <c r="O1466" s="94">
        <f t="shared" si="160"/>
        <v>0.2384521651264436</v>
      </c>
      <c r="P1466" s="94">
        <f t="shared" si="160"/>
        <v>0.2384521651264436</v>
      </c>
      <c r="Q1466" s="94">
        <f t="shared" si="160"/>
        <v>0.2384521651264436</v>
      </c>
      <c r="R1466" s="94">
        <f t="shared" si="160"/>
        <v>0.2384521651264436</v>
      </c>
      <c r="S1466" s="93">
        <f>(1+H1466)^((5-Dashboard!$F$9)*3/12)</f>
        <v>1.1128576571720408</v>
      </c>
      <c r="T1466" s="93">
        <f t="shared" si="157"/>
        <v>1.3782209750022554</v>
      </c>
      <c r="U1466" s="93">
        <f t="shared" si="157"/>
        <v>1.7068607505142213</v>
      </c>
      <c r="V1466" s="93">
        <f t="shared" si="157"/>
        <v>2.1138653920436838</v>
      </c>
      <c r="W1466" s="93">
        <f t="shared" si="157"/>
        <v>2.6179211715623585</v>
      </c>
      <c r="X1466" s="93">
        <f t="shared" si="157"/>
        <v>3.2421701430517587</v>
      </c>
      <c r="Y1466" s="93">
        <f t="shared" ref="Y1466:AC1516" si="162">(X1466)*(1+N1466)</f>
        <v>4.0152726333707616</v>
      </c>
      <c r="Z1466" s="93">
        <f t="shared" si="162"/>
        <v>4.9727230863709764</v>
      </c>
      <c r="AA1466" s="93">
        <f t="shared" si="162"/>
        <v>6.1584796728903859</v>
      </c>
      <c r="AB1466" s="93">
        <f t="shared" si="162"/>
        <v>7.6269824847782903</v>
      </c>
      <c r="AC1466" s="95">
        <f t="shared" si="162"/>
        <v>9.4456529716551358</v>
      </c>
      <c r="AE1466" s="96"/>
    </row>
    <row r="1467" spans="3:31" ht="24.75" customHeight="1" x14ac:dyDescent="0.25">
      <c r="C1467" s="91">
        <f>ABS(E1467-Dashboard!$F$13)</f>
        <v>11.854471751728632</v>
      </c>
      <c r="D1467" s="92">
        <f t="shared" si="158"/>
        <v>0.23855216512644359</v>
      </c>
      <c r="E1467" s="93" cm="1">
        <f t="array" ref="E1467">SUM('DRE + DCF'!$S$41/TIR!S1467,'DRE + DCF'!$U$41:$AD$41/TIR!T1467:AC1467,TIR!F1467)</f>
        <v>35.765528248271366</v>
      </c>
      <c r="F1467" s="100">
        <f>'DRE + DCF'!$AE$38*'DRE + DCF'!$AE$39*(1+G1467)/(R1467-G1467)/AC1467</f>
        <v>14.775916361358808</v>
      </c>
      <c r="G1467" s="92">
        <f>R1467*(1-'DRE + DCF'!$AE$39)</f>
        <v>0.14313129907586614</v>
      </c>
      <c r="H1467" s="94">
        <f t="shared" si="161"/>
        <v>0.23855216512644359</v>
      </c>
      <c r="I1467" s="94">
        <f t="shared" si="160"/>
        <v>0.23855216512644359</v>
      </c>
      <c r="J1467" s="94">
        <f t="shared" si="160"/>
        <v>0.23855216512644359</v>
      </c>
      <c r="K1467" s="94">
        <f t="shared" si="160"/>
        <v>0.23855216512644359</v>
      </c>
      <c r="L1467" s="94">
        <f t="shared" si="160"/>
        <v>0.23855216512644359</v>
      </c>
      <c r="M1467" s="94">
        <f t="shared" si="160"/>
        <v>0.23855216512644359</v>
      </c>
      <c r="N1467" s="94">
        <f t="shared" si="160"/>
        <v>0.23855216512644359</v>
      </c>
      <c r="O1467" s="94">
        <f t="shared" si="160"/>
        <v>0.23855216512644359</v>
      </c>
      <c r="P1467" s="94">
        <f t="shared" si="160"/>
        <v>0.23855216512644359</v>
      </c>
      <c r="Q1467" s="94">
        <f t="shared" si="160"/>
        <v>0.23855216512644359</v>
      </c>
      <c r="R1467" s="94">
        <f t="shared" si="160"/>
        <v>0.23855216512644359</v>
      </c>
      <c r="S1467" s="93">
        <f>(1+H1467)^((5-Dashboard!$F$9)*3/12)</f>
        <v>1.1129025856410091</v>
      </c>
      <c r="T1467" s="93">
        <f t="shared" ref="T1467:X1517" si="163">(S1467)*(1+I1467)</f>
        <v>1.378387907020489</v>
      </c>
      <c r="U1467" s="93">
        <f t="shared" si="163"/>
        <v>1.7072053266243334</v>
      </c>
      <c r="V1467" s="93">
        <f t="shared" si="163"/>
        <v>2.1144628536059655</v>
      </c>
      <c r="W1467" s="93">
        <f t="shared" si="163"/>
        <v>2.6188725454131068</v>
      </c>
      <c r="X1467" s="93">
        <f t="shared" si="163"/>
        <v>3.2436102613116038</v>
      </c>
      <c r="Y1467" s="93">
        <f t="shared" si="162"/>
        <v>4.0173805119738359</v>
      </c>
      <c r="Z1467" s="93">
        <f t="shared" si="162"/>
        <v>4.9757353312419745</v>
      </c>
      <c r="AA1467" s="93">
        <f t="shared" si="162"/>
        <v>6.1627077676058892</v>
      </c>
      <c r="AB1467" s="93">
        <f t="shared" si="162"/>
        <v>7.6328350486098255</v>
      </c>
      <c r="AC1467" s="95">
        <f t="shared" si="162"/>
        <v>9.4536643755087013</v>
      </c>
      <c r="AE1467" s="96"/>
    </row>
    <row r="1468" spans="3:31" ht="24.75" customHeight="1" x14ac:dyDescent="0.25">
      <c r="C1468" s="91">
        <f>ABS(E1468-Dashboard!$F$13)</f>
        <v>11.880274617599895</v>
      </c>
      <c r="D1468" s="92">
        <f t="shared" si="158"/>
        <v>0.23865216512644358</v>
      </c>
      <c r="E1468" s="93" cm="1">
        <f t="array" ref="E1468">SUM('DRE + DCF'!$S$41/TIR!S1468,'DRE + DCF'!$U$41:$AD$41/TIR!T1468:AC1468,TIR!F1468)</f>
        <v>35.739725382400103</v>
      </c>
      <c r="F1468" s="100">
        <f>'DRE + DCF'!$AE$38*'DRE + DCF'!$AE$39*(1+G1468)/(R1468-G1468)/AC1468</f>
        <v>14.757984095649174</v>
      </c>
      <c r="G1468" s="92">
        <f>R1468*(1-'DRE + DCF'!$AE$39)</f>
        <v>0.14319129907586614</v>
      </c>
      <c r="H1468" s="94">
        <f t="shared" si="161"/>
        <v>0.23865216512644358</v>
      </c>
      <c r="I1468" s="94">
        <f t="shared" si="160"/>
        <v>0.23865216512644358</v>
      </c>
      <c r="J1468" s="94">
        <f t="shared" si="160"/>
        <v>0.23865216512644358</v>
      </c>
      <c r="K1468" s="94">
        <f t="shared" si="160"/>
        <v>0.23865216512644358</v>
      </c>
      <c r="L1468" s="94">
        <f t="shared" si="160"/>
        <v>0.23865216512644358</v>
      </c>
      <c r="M1468" s="94">
        <f t="shared" si="160"/>
        <v>0.23865216512644358</v>
      </c>
      <c r="N1468" s="94">
        <f t="shared" si="160"/>
        <v>0.23865216512644358</v>
      </c>
      <c r="O1468" s="94">
        <f t="shared" si="160"/>
        <v>0.23865216512644358</v>
      </c>
      <c r="P1468" s="94">
        <f t="shared" si="160"/>
        <v>0.23865216512644358</v>
      </c>
      <c r="Q1468" s="94">
        <f t="shared" si="160"/>
        <v>0.23865216512644358</v>
      </c>
      <c r="R1468" s="94">
        <f t="shared" si="160"/>
        <v>0.23865216512644358</v>
      </c>
      <c r="S1468" s="93">
        <f>(1+H1468)^((5-Dashboard!$F$9)*3/12)</f>
        <v>1.1129475122962644</v>
      </c>
      <c r="T1468" s="93">
        <f t="shared" si="163"/>
        <v>1.3785548457778569</v>
      </c>
      <c r="U1468" s="93">
        <f t="shared" si="163"/>
        <v>1.7075499444682929</v>
      </c>
      <c r="V1468" s="93">
        <f t="shared" si="163"/>
        <v>2.1150604357771892</v>
      </c>
      <c r="W1468" s="93">
        <f t="shared" si="163"/>
        <v>2.6198241881486943</v>
      </c>
      <c r="X1468" s="93">
        <f t="shared" si="163"/>
        <v>3.2450509029010073</v>
      </c>
      <c r="Y1468" s="93">
        <f t="shared" si="162"/>
        <v>4.0194893268238534</v>
      </c>
      <c r="Z1468" s="93">
        <f t="shared" si="162"/>
        <v>4.9787491573729969</v>
      </c>
      <c r="AA1468" s="93">
        <f t="shared" si="162"/>
        <v>6.1669384234015192</v>
      </c>
      <c r="AB1468" s="93">
        <f t="shared" si="162"/>
        <v>7.6386916303477479</v>
      </c>
      <c r="AC1468" s="95">
        <f t="shared" si="162"/>
        <v>9.4616819266634806</v>
      </c>
      <c r="AE1468" s="96"/>
    </row>
    <row r="1469" spans="3:31" ht="24.75" customHeight="1" x14ac:dyDescent="0.25">
      <c r="C1469" s="91">
        <f>ABS(E1469-Dashboard!$F$13)</f>
        <v>11.906047331597755</v>
      </c>
      <c r="D1469" s="92">
        <f t="shared" si="158"/>
        <v>0.23875216512644357</v>
      </c>
      <c r="E1469" s="93" cm="1">
        <f t="array" ref="E1469">SUM('DRE + DCF'!$S$41/TIR!S1469,'DRE + DCF'!$U$41:$AD$41/TIR!T1469:AC1469,TIR!F1469)</f>
        <v>35.713952668402243</v>
      </c>
      <c r="F1469" s="100">
        <f>'DRE + DCF'!$AE$38*'DRE + DCF'!$AE$39*(1+G1469)/(R1469-G1469)/AC1469</f>
        <v>14.740077148986574</v>
      </c>
      <c r="G1469" s="92">
        <f>R1469*(1-'DRE + DCF'!$AE$39)</f>
        <v>0.14325129907586615</v>
      </c>
      <c r="H1469" s="94">
        <f t="shared" si="161"/>
        <v>0.23875216512644357</v>
      </c>
      <c r="I1469" s="94">
        <f t="shared" si="160"/>
        <v>0.23875216512644357</v>
      </c>
      <c r="J1469" s="94">
        <f t="shared" si="160"/>
        <v>0.23875216512644357</v>
      </c>
      <c r="K1469" s="94">
        <f t="shared" si="160"/>
        <v>0.23875216512644357</v>
      </c>
      <c r="L1469" s="94">
        <f t="shared" si="160"/>
        <v>0.23875216512644357</v>
      </c>
      <c r="M1469" s="94">
        <f t="shared" si="160"/>
        <v>0.23875216512644357</v>
      </c>
      <c r="N1469" s="94">
        <f t="shared" si="160"/>
        <v>0.23875216512644357</v>
      </c>
      <c r="O1469" s="94">
        <f t="shared" si="160"/>
        <v>0.23875216512644357</v>
      </c>
      <c r="P1469" s="94">
        <f t="shared" si="160"/>
        <v>0.23875216512644357</v>
      </c>
      <c r="Q1469" s="94">
        <f t="shared" si="160"/>
        <v>0.23875216512644357</v>
      </c>
      <c r="R1469" s="94">
        <f t="shared" si="160"/>
        <v>0.23875216512644357</v>
      </c>
      <c r="S1469" s="93">
        <f>(1+H1469)^((5-Dashboard!$F$9)*3/12)</f>
        <v>1.1129924371380264</v>
      </c>
      <c r="T1469" s="93">
        <f t="shared" si="163"/>
        <v>1.3787217912740872</v>
      </c>
      <c r="U1469" s="93">
        <f t="shared" si="163"/>
        <v>1.707894604047784</v>
      </c>
      <c r="V1469" s="93">
        <f t="shared" si="163"/>
        <v>2.1156581385719622</v>
      </c>
      <c r="W1469" s="93">
        <f t="shared" si="163"/>
        <v>2.6207760998233995</v>
      </c>
      <c r="X1469" s="93">
        <f t="shared" si="163"/>
        <v>3.2464920679678722</v>
      </c>
      <c r="Y1469" s="93">
        <f t="shared" si="162"/>
        <v>4.0215990782610262</v>
      </c>
      <c r="Z1469" s="93">
        <f t="shared" si="162"/>
        <v>4.9817645654663556</v>
      </c>
      <c r="AA1469" s="93">
        <f t="shared" si="162"/>
        <v>6.171171641621644</v>
      </c>
      <c r="AB1469" s="93">
        <f t="shared" si="162"/>
        <v>7.6445522324257205</v>
      </c>
      <c r="AC1469" s="95">
        <f t="shared" si="162"/>
        <v>9.4697056293395487</v>
      </c>
      <c r="AE1469" s="96"/>
    </row>
    <row r="1470" spans="3:31" ht="24.75" customHeight="1" x14ac:dyDescent="0.25">
      <c r="C1470" s="91">
        <f>ABS(E1470-Dashboard!$F$13)</f>
        <v>11.931789939148523</v>
      </c>
      <c r="D1470" s="92">
        <f t="shared" si="158"/>
        <v>0.23885216512644356</v>
      </c>
      <c r="E1470" s="93" cm="1">
        <f t="array" ref="E1470">SUM('DRE + DCF'!$S$41/TIR!S1470,'DRE + DCF'!$U$41:$AD$41/TIR!T1470:AC1470,TIR!F1470)</f>
        <v>35.688210060851475</v>
      </c>
      <c r="F1470" s="100">
        <f>'DRE + DCF'!$AE$38*'DRE + DCF'!$AE$39*(1+G1470)/(R1470-G1470)/AC1470</f>
        <v>14.722195479691027</v>
      </c>
      <c r="G1470" s="92">
        <f>R1470*(1-'DRE + DCF'!$AE$39)</f>
        <v>0.14331129907586612</v>
      </c>
      <c r="H1470" s="94">
        <f t="shared" si="161"/>
        <v>0.23885216512644356</v>
      </c>
      <c r="I1470" s="94">
        <f t="shared" si="160"/>
        <v>0.23885216512644356</v>
      </c>
      <c r="J1470" s="94">
        <f t="shared" si="160"/>
        <v>0.23885216512644356</v>
      </c>
      <c r="K1470" s="94">
        <f t="shared" si="160"/>
        <v>0.23885216512644356</v>
      </c>
      <c r="L1470" s="94">
        <f t="shared" si="160"/>
        <v>0.23885216512644356</v>
      </c>
      <c r="M1470" s="94">
        <f t="shared" si="160"/>
        <v>0.23885216512644356</v>
      </c>
      <c r="N1470" s="94">
        <f t="shared" si="160"/>
        <v>0.23885216512644356</v>
      </c>
      <c r="O1470" s="94">
        <f t="shared" si="160"/>
        <v>0.23885216512644356</v>
      </c>
      <c r="P1470" s="94">
        <f t="shared" si="160"/>
        <v>0.23885216512644356</v>
      </c>
      <c r="Q1470" s="94">
        <f t="shared" si="160"/>
        <v>0.23885216512644356</v>
      </c>
      <c r="R1470" s="94">
        <f t="shared" si="160"/>
        <v>0.23885216512644356</v>
      </c>
      <c r="S1470" s="93">
        <f>(1+H1470)^((5-Dashboard!$F$9)*3/12)</f>
        <v>1.1130373601665147</v>
      </c>
      <c r="T1470" s="93">
        <f t="shared" si="163"/>
        <v>1.3788887435089077</v>
      </c>
      <c r="U1470" s="93">
        <f t="shared" si="163"/>
        <v>1.7082393053644915</v>
      </c>
      <c r="V1470" s="93">
        <f t="shared" si="163"/>
        <v>2.116255962004892</v>
      </c>
      <c r="W1470" s="93">
        <f t="shared" si="163"/>
        <v>2.6217282804915047</v>
      </c>
      <c r="X1470" s="93">
        <f t="shared" si="163"/>
        <v>3.2479337566601285</v>
      </c>
      <c r="Y1470" s="93">
        <f t="shared" si="162"/>
        <v>4.0237097666256636</v>
      </c>
      <c r="Z1470" s="93">
        <f t="shared" si="162"/>
        <v>4.98478155622462</v>
      </c>
      <c r="AA1470" s="93">
        <f t="shared" si="162"/>
        <v>6.1754074236112331</v>
      </c>
      <c r="AB1470" s="93">
        <f t="shared" si="162"/>
        <v>7.6504168572786879</v>
      </c>
      <c r="AC1470" s="95">
        <f t="shared" si="162"/>
        <v>9.4777354877595439</v>
      </c>
      <c r="AE1470" s="96"/>
    </row>
    <row r="1471" spans="3:31" ht="24.75" customHeight="1" x14ac:dyDescent="0.25">
      <c r="C1471" s="91">
        <f>ABS(E1471-Dashboard!$F$13)</f>
        <v>11.957502485595043</v>
      </c>
      <c r="D1471" s="92">
        <f t="shared" si="158"/>
        <v>0.23895216512644354</v>
      </c>
      <c r="E1471" s="93" cm="1">
        <f t="array" ref="E1471">SUM('DRE + DCF'!$S$41/TIR!S1471,'DRE + DCF'!$U$41:$AD$41/TIR!T1471:AC1471,TIR!F1471)</f>
        <v>35.662497514404954</v>
      </c>
      <c r="F1471" s="100">
        <f>'DRE + DCF'!$AE$38*'DRE + DCF'!$AE$39*(1+G1471)/(R1471-G1471)/AC1471</f>
        <v>14.704339046162653</v>
      </c>
      <c r="G1471" s="92">
        <f>R1471*(1-'DRE + DCF'!$AE$39)</f>
        <v>0.14337129907586613</v>
      </c>
      <c r="H1471" s="94">
        <f t="shared" si="161"/>
        <v>0.23895216512644354</v>
      </c>
      <c r="I1471" s="94">
        <f t="shared" si="160"/>
        <v>0.23895216512644354</v>
      </c>
      <c r="J1471" s="94">
        <f t="shared" si="160"/>
        <v>0.23895216512644354</v>
      </c>
      <c r="K1471" s="94">
        <f t="shared" si="160"/>
        <v>0.23895216512644354</v>
      </c>
      <c r="L1471" s="94">
        <f t="shared" si="160"/>
        <v>0.23895216512644354</v>
      </c>
      <c r="M1471" s="94">
        <f t="shared" si="160"/>
        <v>0.23895216512644354</v>
      </c>
      <c r="N1471" s="94">
        <f t="shared" si="160"/>
        <v>0.23895216512644354</v>
      </c>
      <c r="O1471" s="94">
        <f t="shared" si="160"/>
        <v>0.23895216512644354</v>
      </c>
      <c r="P1471" s="94">
        <f t="shared" si="160"/>
        <v>0.23895216512644354</v>
      </c>
      <c r="Q1471" s="94">
        <f t="shared" si="160"/>
        <v>0.23895216512644354</v>
      </c>
      <c r="R1471" s="94">
        <f t="shared" si="160"/>
        <v>0.23895216512644354</v>
      </c>
      <c r="S1471" s="93">
        <f>(1+H1471)^((5-Dashboard!$F$9)*3/12)</f>
        <v>1.1130822813819485</v>
      </c>
      <c r="T1471" s="93">
        <f t="shared" si="163"/>
        <v>1.3790557024820462</v>
      </c>
      <c r="U1471" s="93">
        <f t="shared" si="163"/>
        <v>1.7085840484200996</v>
      </c>
      <c r="V1471" s="93">
        <f t="shared" si="163"/>
        <v>2.1168539060905864</v>
      </c>
      <c r="W1471" s="93">
        <f t="shared" si="163"/>
        <v>2.6226807302073012</v>
      </c>
      <c r="X1471" s="93">
        <f t="shared" si="163"/>
        <v>3.2493759691257376</v>
      </c>
      <c r="Y1471" s="93">
        <f t="shared" si="162"/>
        <v>4.0258213922581678</v>
      </c>
      <c r="Z1471" s="93">
        <f t="shared" si="162"/>
        <v>4.9878001303506103</v>
      </c>
      <c r="AA1471" s="93">
        <f t="shared" si="162"/>
        <v>6.1796457707158456</v>
      </c>
      <c r="AB1471" s="93">
        <f t="shared" si="162"/>
        <v>7.6562855073428659</v>
      </c>
      <c r="AC1471" s="95">
        <f t="shared" si="162"/>
        <v>9.4857715061486552</v>
      </c>
      <c r="AE1471" s="96"/>
    </row>
    <row r="1472" spans="3:31" ht="24.75" customHeight="1" x14ac:dyDescent="0.25">
      <c r="C1472" s="91">
        <f>ABS(E1472-Dashboard!$F$13)</f>
        <v>11.983185016196934</v>
      </c>
      <c r="D1472" s="92">
        <f t="shared" si="158"/>
        <v>0.23905216512644353</v>
      </c>
      <c r="E1472" s="93" cm="1">
        <f t="array" ref="E1472">SUM('DRE + DCF'!$S$41/TIR!S1472,'DRE + DCF'!$U$41:$AD$41/TIR!T1472:AC1472,TIR!F1472)</f>
        <v>35.636814983803063</v>
      </c>
      <c r="F1472" s="100">
        <f>'DRE + DCF'!$AE$38*'DRE + DCF'!$AE$39*(1+G1472)/(R1472-G1472)/AC1472</f>
        <v>14.686507806881409</v>
      </c>
      <c r="G1472" s="92">
        <f>R1472*(1-'DRE + DCF'!$AE$39)</f>
        <v>0.1434312990758661</v>
      </c>
      <c r="H1472" s="94">
        <f t="shared" si="161"/>
        <v>0.23905216512644353</v>
      </c>
      <c r="I1472" s="94">
        <f t="shared" si="160"/>
        <v>0.23905216512644353</v>
      </c>
      <c r="J1472" s="94">
        <f t="shared" si="160"/>
        <v>0.23905216512644353</v>
      </c>
      <c r="K1472" s="94">
        <f t="shared" si="160"/>
        <v>0.23905216512644353</v>
      </c>
      <c r="L1472" s="94">
        <f t="shared" si="160"/>
        <v>0.23905216512644353</v>
      </c>
      <c r="M1472" s="94">
        <f t="shared" si="160"/>
        <v>0.23905216512644353</v>
      </c>
      <c r="N1472" s="94">
        <f t="shared" si="160"/>
        <v>0.23905216512644353</v>
      </c>
      <c r="O1472" s="94">
        <f t="shared" si="160"/>
        <v>0.23905216512644353</v>
      </c>
      <c r="P1472" s="94">
        <f t="shared" si="160"/>
        <v>0.23905216512644353</v>
      </c>
      <c r="Q1472" s="94">
        <f t="shared" si="160"/>
        <v>0.23905216512644353</v>
      </c>
      <c r="R1472" s="94">
        <f t="shared" si="160"/>
        <v>0.23905216512644353</v>
      </c>
      <c r="S1472" s="93">
        <f>(1+H1472)^((5-Dashboard!$F$9)*3/12)</f>
        <v>1.1131272007845481</v>
      </c>
      <c r="T1472" s="93">
        <f t="shared" si="163"/>
        <v>1.3792226681932316</v>
      </c>
      <c r="U1472" s="93">
        <f t="shared" si="163"/>
        <v>1.708928833216294</v>
      </c>
      <c r="V1472" s="93">
        <f t="shared" si="163"/>
        <v>2.1174519708436557</v>
      </c>
      <c r="W1472" s="93">
        <f t="shared" si="163"/>
        <v>2.6236334490250863</v>
      </c>
      <c r="X1472" s="93">
        <f t="shared" si="163"/>
        <v>3.2508187055126916</v>
      </c>
      <c r="Y1472" s="93">
        <f t="shared" si="162"/>
        <v>4.0279339554990425</v>
      </c>
      <c r="Z1472" s="93">
        <f t="shared" si="162"/>
        <v>4.9908202885474084</v>
      </c>
      <c r="AA1472" s="93">
        <f t="shared" si="162"/>
        <v>6.1838866842816476</v>
      </c>
      <c r="AB1472" s="93">
        <f t="shared" si="162"/>
        <v>7.662158185055759</v>
      </c>
      <c r="AC1472" s="95">
        <f t="shared" si="162"/>
        <v>9.4938136887346385</v>
      </c>
      <c r="AE1472" s="96"/>
    </row>
    <row r="1473" spans="3:31" ht="24.75" customHeight="1" x14ac:dyDescent="0.25">
      <c r="C1473" s="91">
        <f>ABS(E1473-Dashboard!$F$13)</f>
        <v>12.008837576130674</v>
      </c>
      <c r="D1473" s="92">
        <f t="shared" si="158"/>
        <v>0.23915216512644352</v>
      </c>
      <c r="E1473" s="93" cm="1">
        <f t="array" ref="E1473">SUM('DRE + DCF'!$S$41/TIR!S1473,'DRE + DCF'!$U$41:$AD$41/TIR!T1473:AC1473,TIR!F1473)</f>
        <v>35.611162423869324</v>
      </c>
      <c r="F1473" s="100">
        <f>'DRE + DCF'!$AE$38*'DRE + DCF'!$AE$39*(1+G1473)/(R1473-G1473)/AC1473</f>
        <v>14.66870172040699</v>
      </c>
      <c r="G1473" s="92">
        <f>R1473*(1-'DRE + DCF'!$AE$39)</f>
        <v>0.14349129907586611</v>
      </c>
      <c r="H1473" s="94">
        <f t="shared" si="161"/>
        <v>0.23915216512644352</v>
      </c>
      <c r="I1473" s="94">
        <f t="shared" si="160"/>
        <v>0.23915216512644352</v>
      </c>
      <c r="J1473" s="94">
        <f t="shared" si="160"/>
        <v>0.23915216512644352</v>
      </c>
      <c r="K1473" s="94">
        <f t="shared" si="160"/>
        <v>0.23915216512644352</v>
      </c>
      <c r="L1473" s="94">
        <f t="shared" si="160"/>
        <v>0.23915216512644352</v>
      </c>
      <c r="M1473" s="94">
        <f t="shared" si="160"/>
        <v>0.23915216512644352</v>
      </c>
      <c r="N1473" s="94">
        <f t="shared" si="160"/>
        <v>0.23915216512644352</v>
      </c>
      <c r="O1473" s="94">
        <f t="shared" si="160"/>
        <v>0.23915216512644352</v>
      </c>
      <c r="P1473" s="94">
        <f t="shared" si="160"/>
        <v>0.23915216512644352</v>
      </c>
      <c r="Q1473" s="94">
        <f t="shared" si="160"/>
        <v>0.23915216512644352</v>
      </c>
      <c r="R1473" s="94">
        <f t="shared" si="160"/>
        <v>0.23915216512644352</v>
      </c>
      <c r="S1473" s="93">
        <f>(1+H1473)^((5-Dashboard!$F$9)*3/12)</f>
        <v>1.1131721183745322</v>
      </c>
      <c r="T1473" s="93">
        <f t="shared" si="163"/>
        <v>1.3793896406421913</v>
      </c>
      <c r="U1473" s="93">
        <f t="shared" si="163"/>
        <v>1.709273659754758</v>
      </c>
      <c r="V1473" s="93">
        <f t="shared" si="163"/>
        <v>2.118050156278708</v>
      </c>
      <c r="W1473" s="93">
        <f t="shared" si="163"/>
        <v>2.6245864369991629</v>
      </c>
      <c r="X1473" s="93">
        <f t="shared" si="163"/>
        <v>3.2522619659690104</v>
      </c>
      <c r="Y1473" s="93">
        <f t="shared" si="162"/>
        <v>4.0300474566888829</v>
      </c>
      <c r="Z1473" s="93">
        <f t="shared" si="162"/>
        <v>4.993842031518346</v>
      </c>
      <c r="AA1473" s="93">
        <f t="shared" si="162"/>
        <v>6.1881301656553953</v>
      </c>
      <c r="AB1473" s="93">
        <f t="shared" si="162"/>
        <v>7.6680348928561406</v>
      </c>
      <c r="AC1473" s="95">
        <f t="shared" si="162"/>
        <v>9.5018620397478024</v>
      </c>
      <c r="AE1473" s="96"/>
    </row>
    <row r="1474" spans="3:31" ht="24.75" customHeight="1" x14ac:dyDescent="0.25">
      <c r="C1474" s="91">
        <f>ABS(E1474-Dashboard!$F$13)</f>
        <v>12.034460210489861</v>
      </c>
      <c r="D1474" s="92">
        <f t="shared" si="158"/>
        <v>0.23925216512644351</v>
      </c>
      <c r="E1474" s="93" cm="1">
        <f t="array" ref="E1474">SUM('DRE + DCF'!$S$41/TIR!S1474,'DRE + DCF'!$U$41:$AD$41/TIR!T1474:AC1474,TIR!F1474)</f>
        <v>35.585539789510136</v>
      </c>
      <c r="F1474" s="100">
        <f>'DRE + DCF'!$AE$38*'DRE + DCF'!$AE$39*(1+G1474)/(R1474-G1474)/AC1474</f>
        <v>14.650920745378599</v>
      </c>
      <c r="G1474" s="92">
        <f>R1474*(1-'DRE + DCF'!$AE$39)</f>
        <v>0.14355129907586611</v>
      </c>
      <c r="H1474" s="94">
        <f t="shared" si="161"/>
        <v>0.23925216512644351</v>
      </c>
      <c r="I1474" s="94">
        <f t="shared" si="160"/>
        <v>0.23925216512644351</v>
      </c>
      <c r="J1474" s="94">
        <f t="shared" si="160"/>
        <v>0.23925216512644351</v>
      </c>
      <c r="K1474" s="94">
        <f t="shared" si="160"/>
        <v>0.23925216512644351</v>
      </c>
      <c r="L1474" s="94">
        <f t="shared" si="160"/>
        <v>0.23925216512644351</v>
      </c>
      <c r="M1474" s="94">
        <f t="shared" si="160"/>
        <v>0.23925216512644351</v>
      </c>
      <c r="N1474" s="94">
        <f t="shared" si="160"/>
        <v>0.23925216512644351</v>
      </c>
      <c r="O1474" s="94">
        <f t="shared" si="160"/>
        <v>0.23925216512644351</v>
      </c>
      <c r="P1474" s="94">
        <f t="shared" si="160"/>
        <v>0.23925216512644351</v>
      </c>
      <c r="Q1474" s="94">
        <f t="shared" si="160"/>
        <v>0.23925216512644351</v>
      </c>
      <c r="R1474" s="94">
        <f t="shared" si="160"/>
        <v>0.23925216512644351</v>
      </c>
      <c r="S1474" s="93">
        <f>(1+H1474)^((5-Dashboard!$F$9)*3/12)</f>
        <v>1.1132170341521206</v>
      </c>
      <c r="T1474" s="93">
        <f t="shared" si="163"/>
        <v>1.3795566198286533</v>
      </c>
      <c r="U1474" s="93">
        <f t="shared" si="163"/>
        <v>1.7096185280371763</v>
      </c>
      <c r="V1474" s="93">
        <f t="shared" si="163"/>
        <v>2.1186484624103539</v>
      </c>
      <c r="W1474" s="93">
        <f t="shared" si="163"/>
        <v>2.6255396941838414</v>
      </c>
      <c r="X1474" s="93">
        <f t="shared" si="163"/>
        <v>3.2537057506427454</v>
      </c>
      <c r="Y1474" s="93">
        <f t="shared" si="162"/>
        <v>4.0321618961683816</v>
      </c>
      <c r="Z1474" s="93">
        <f t="shared" si="162"/>
        <v>4.9968653599670123</v>
      </c>
      <c r="AA1474" s="93">
        <f t="shared" si="162"/>
        <v>6.1923762161844449</v>
      </c>
      <c r="AB1474" s="93">
        <f t="shared" si="162"/>
        <v>7.673915633184067</v>
      </c>
      <c r="AC1474" s="95">
        <f t="shared" si="162"/>
        <v>9.509916563421017</v>
      </c>
      <c r="AE1474" s="96"/>
    </row>
    <row r="1475" spans="3:31" ht="24.75" customHeight="1" x14ac:dyDescent="0.25">
      <c r="C1475" s="91">
        <f>ABS(E1475-Dashboard!$F$13)</f>
        <v>12.06005296428539</v>
      </c>
      <c r="D1475" s="92">
        <f t="shared" si="158"/>
        <v>0.2393521651264435</v>
      </c>
      <c r="E1475" s="93" cm="1">
        <f t="array" ref="E1475">SUM('DRE + DCF'!$S$41/TIR!S1475,'DRE + DCF'!$U$41:$AD$41/TIR!T1475:AC1475,TIR!F1475)</f>
        <v>35.559947035714607</v>
      </c>
      <c r="F1475" s="100">
        <f>'DRE + DCF'!$AE$38*'DRE + DCF'!$AE$39*(1+G1475)/(R1475-G1475)/AC1475</f>
        <v>14.633164840514784</v>
      </c>
      <c r="G1475" s="92">
        <f>R1475*(1-'DRE + DCF'!$AE$39)</f>
        <v>0.14361129907586609</v>
      </c>
      <c r="H1475" s="94">
        <f t="shared" si="161"/>
        <v>0.2393521651264435</v>
      </c>
      <c r="I1475" s="94">
        <f t="shared" si="160"/>
        <v>0.2393521651264435</v>
      </c>
      <c r="J1475" s="94">
        <f t="shared" si="160"/>
        <v>0.2393521651264435</v>
      </c>
      <c r="K1475" s="94">
        <f t="shared" si="160"/>
        <v>0.2393521651264435</v>
      </c>
      <c r="L1475" s="94">
        <f t="shared" si="160"/>
        <v>0.2393521651264435</v>
      </c>
      <c r="M1475" s="94">
        <f t="shared" si="160"/>
        <v>0.2393521651264435</v>
      </c>
      <c r="N1475" s="94">
        <f t="shared" si="160"/>
        <v>0.2393521651264435</v>
      </c>
      <c r="O1475" s="94">
        <f t="shared" si="160"/>
        <v>0.2393521651264435</v>
      </c>
      <c r="P1475" s="94">
        <f t="shared" si="160"/>
        <v>0.2393521651264435</v>
      </c>
      <c r="Q1475" s="94">
        <f t="shared" si="160"/>
        <v>0.2393521651264435</v>
      </c>
      <c r="R1475" s="94">
        <f t="shared" si="160"/>
        <v>0.2393521651264435</v>
      </c>
      <c r="S1475" s="93">
        <f>(1+H1475)^((5-Dashboard!$F$9)*3/12)</f>
        <v>1.1132619481175323</v>
      </c>
      <c r="T1475" s="93">
        <f t="shared" si="163"/>
        <v>1.3797236057523461</v>
      </c>
      <c r="U1475" s="93">
        <f t="shared" si="163"/>
        <v>1.7099634380652335</v>
      </c>
      <c r="V1475" s="93">
        <f t="shared" si="163"/>
        <v>2.1192468892532044</v>
      </c>
      <c r="W1475" s="93">
        <f t="shared" si="163"/>
        <v>2.626493220633439</v>
      </c>
      <c r="X1475" s="93">
        <f t="shared" si="163"/>
        <v>3.255150059681978</v>
      </c>
      <c r="Y1475" s="93">
        <f t="shared" si="162"/>
        <v>4.034277274278331</v>
      </c>
      <c r="Z1475" s="93">
        <f t="shared" si="162"/>
        <v>4.9998902745972558</v>
      </c>
      <c r="AA1475" s="93">
        <f t="shared" si="162"/>
        <v>6.1966248372167563</v>
      </c>
      <c r="AB1475" s="93">
        <f t="shared" si="162"/>
        <v>7.6798004084808822</v>
      </c>
      <c r="AC1475" s="95">
        <f t="shared" si="162"/>
        <v>9.5179772639897262</v>
      </c>
      <c r="AE1475" s="96"/>
    </row>
    <row r="1476" spans="3:31" ht="24.75" customHeight="1" x14ac:dyDescent="0.25">
      <c r="C1476" s="91">
        <f>ABS(E1476-Dashboard!$F$13)</f>
        <v>12.085615882445552</v>
      </c>
      <c r="D1476" s="92">
        <f t="shared" si="158"/>
        <v>0.23945216512644349</v>
      </c>
      <c r="E1476" s="93" cm="1">
        <f t="array" ref="E1476">SUM('DRE + DCF'!$S$41/TIR!S1476,'DRE + DCF'!$U$41:$AD$41/TIR!T1476:AC1476,TIR!F1476)</f>
        <v>35.534384117554445</v>
      </c>
      <c r="F1476" s="100">
        <f>'DRE + DCF'!$AE$38*'DRE + DCF'!$AE$39*(1+G1476)/(R1476-G1476)/AC1476</f>
        <v>14.615433964613285</v>
      </c>
      <c r="G1476" s="92">
        <f>R1476*(1-'DRE + DCF'!$AE$39)</f>
        <v>0.14367129907586609</v>
      </c>
      <c r="H1476" s="94">
        <f t="shared" si="161"/>
        <v>0.23945216512644349</v>
      </c>
      <c r="I1476" s="94">
        <f t="shared" si="160"/>
        <v>0.23945216512644349</v>
      </c>
      <c r="J1476" s="94">
        <f t="shared" si="160"/>
        <v>0.23945216512644349</v>
      </c>
      <c r="K1476" s="94">
        <f t="shared" si="160"/>
        <v>0.23945216512644349</v>
      </c>
      <c r="L1476" s="94">
        <f t="shared" si="160"/>
        <v>0.23945216512644349</v>
      </c>
      <c r="M1476" s="94">
        <f t="shared" si="160"/>
        <v>0.23945216512644349</v>
      </c>
      <c r="N1476" s="94">
        <f t="shared" si="160"/>
        <v>0.23945216512644349</v>
      </c>
      <c r="O1476" s="94">
        <f t="shared" si="160"/>
        <v>0.23945216512644349</v>
      </c>
      <c r="P1476" s="94">
        <f t="shared" si="160"/>
        <v>0.23945216512644349</v>
      </c>
      <c r="Q1476" s="94">
        <f t="shared" si="160"/>
        <v>0.23945216512644349</v>
      </c>
      <c r="R1476" s="94">
        <f t="shared" si="160"/>
        <v>0.23945216512644349</v>
      </c>
      <c r="S1476" s="93">
        <f>(1+H1476)^((5-Dashboard!$F$9)*3/12)</f>
        <v>1.1133068602709872</v>
      </c>
      <c r="T1476" s="93">
        <f t="shared" si="163"/>
        <v>1.3798905984129979</v>
      </c>
      <c r="U1476" s="93">
        <f t="shared" si="163"/>
        <v>1.710308389840614</v>
      </c>
      <c r="V1476" s="93">
        <f t="shared" si="163"/>
        <v>2.11984543682187</v>
      </c>
      <c r="W1476" s="93">
        <f t="shared" si="163"/>
        <v>2.6274470164022778</v>
      </c>
      <c r="X1476" s="93">
        <f t="shared" si="163"/>
        <v>3.256594893234817</v>
      </c>
      <c r="Y1476" s="93">
        <f t="shared" si="162"/>
        <v>4.0363935913596123</v>
      </c>
      <c r="Z1476" s="93">
        <f t="shared" si="162"/>
        <v>5.0029167761131719</v>
      </c>
      <c r="AA1476" s="93">
        <f t="shared" si="162"/>
        <v>6.2008760301008774</v>
      </c>
      <c r="AB1476" s="93">
        <f t="shared" si="162"/>
        <v>7.6856892211891976</v>
      </c>
      <c r="AC1476" s="95">
        <f t="shared" si="162"/>
        <v>9.5260441456919196</v>
      </c>
      <c r="AE1476" s="96"/>
    </row>
    <row r="1477" spans="3:31" ht="24.75" customHeight="1" x14ac:dyDescent="0.25">
      <c r="C1477" s="91">
        <f>ABS(E1477-Dashboard!$F$13)</f>
        <v>12.111149009816337</v>
      </c>
      <c r="D1477" s="92">
        <f t="shared" si="158"/>
        <v>0.23955216512644348</v>
      </c>
      <c r="E1477" s="93" cm="1">
        <f t="array" ref="E1477">SUM('DRE + DCF'!$S$41/TIR!S1477,'DRE + DCF'!$U$41:$AD$41/TIR!T1477:AC1477,TIR!F1477)</f>
        <v>35.50885099018366</v>
      </c>
      <c r="F1477" s="100">
        <f>'DRE + DCF'!$AE$38*'DRE + DCF'!$AE$39*(1+G1477)/(R1477-G1477)/AC1477</f>
        <v>14.597728076550805</v>
      </c>
      <c r="G1477" s="92">
        <f>R1477*(1-'DRE + DCF'!$AE$39)</f>
        <v>0.14373129907586607</v>
      </c>
      <c r="H1477" s="94">
        <f t="shared" si="161"/>
        <v>0.23955216512644348</v>
      </c>
      <c r="I1477" s="94">
        <f t="shared" si="160"/>
        <v>0.23955216512644348</v>
      </c>
      <c r="J1477" s="94">
        <f t="shared" si="160"/>
        <v>0.23955216512644348</v>
      </c>
      <c r="K1477" s="94">
        <f t="shared" si="160"/>
        <v>0.23955216512644348</v>
      </c>
      <c r="L1477" s="94">
        <f t="shared" si="160"/>
        <v>0.23955216512644348</v>
      </c>
      <c r="M1477" s="94">
        <f t="shared" si="160"/>
        <v>0.23955216512644348</v>
      </c>
      <c r="N1477" s="94">
        <f t="shared" si="160"/>
        <v>0.23955216512644348</v>
      </c>
      <c r="O1477" s="94">
        <f t="shared" si="160"/>
        <v>0.23955216512644348</v>
      </c>
      <c r="P1477" s="94">
        <f t="shared" si="160"/>
        <v>0.23955216512644348</v>
      </c>
      <c r="Q1477" s="94">
        <f t="shared" si="160"/>
        <v>0.23955216512644348</v>
      </c>
      <c r="R1477" s="94">
        <f t="shared" si="160"/>
        <v>0.23955216512644348</v>
      </c>
      <c r="S1477" s="93">
        <f>(1+H1477)^((5-Dashboard!$F$9)*3/12)</f>
        <v>1.1133517706127041</v>
      </c>
      <c r="T1477" s="93">
        <f t="shared" si="163"/>
        <v>1.3800575978103367</v>
      </c>
      <c r="U1477" s="93">
        <f t="shared" si="163"/>
        <v>1.7106533833650013</v>
      </c>
      <c r="V1477" s="93">
        <f t="shared" si="163"/>
        <v>2.120444105130963</v>
      </c>
      <c r="W1477" s="93">
        <f t="shared" si="163"/>
        <v>2.628401081544689</v>
      </c>
      <c r="X1477" s="93">
        <f t="shared" si="163"/>
        <v>3.2580402514494047</v>
      </c>
      <c r="Y1477" s="93">
        <f t="shared" si="162"/>
        <v>4.0385108477532112</v>
      </c>
      <c r="Z1477" s="93">
        <f t="shared" si="162"/>
        <v>5.0059448652191216</v>
      </c>
      <c r="AA1477" s="93">
        <f t="shared" si="162"/>
        <v>6.2051297961859637</v>
      </c>
      <c r="AB1477" s="93">
        <f t="shared" si="162"/>
        <v>7.6915820737529179</v>
      </c>
      <c r="AC1477" s="95">
        <f t="shared" si="162"/>
        <v>9.5341172127681695</v>
      </c>
      <c r="AE1477" s="96"/>
    </row>
    <row r="1478" spans="3:31" ht="24.75" customHeight="1" x14ac:dyDescent="0.25">
      <c r="C1478" s="91">
        <f>ABS(E1478-Dashboard!$F$13)</f>
        <v>12.136652391161491</v>
      </c>
      <c r="D1478" s="92">
        <f t="shared" si="158"/>
        <v>0.23965216512644347</v>
      </c>
      <c r="E1478" s="93" cm="1">
        <f t="array" ref="E1478">SUM('DRE + DCF'!$S$41/TIR!S1478,'DRE + DCF'!$U$41:$AD$41/TIR!T1478:AC1478,TIR!F1478)</f>
        <v>35.483347608838507</v>
      </c>
      <c r="F1478" s="100">
        <f>'DRE + DCF'!$AE$38*'DRE + DCF'!$AE$39*(1+G1478)/(R1478-G1478)/AC1478</f>
        <v>14.580047135282896</v>
      </c>
      <c r="G1478" s="92">
        <f>R1478*(1-'DRE + DCF'!$AE$39)</f>
        <v>0.14379129907586607</v>
      </c>
      <c r="H1478" s="94">
        <f t="shared" si="161"/>
        <v>0.23965216512644347</v>
      </c>
      <c r="I1478" s="94">
        <f t="shared" si="160"/>
        <v>0.23965216512644347</v>
      </c>
      <c r="J1478" s="94">
        <f t="shared" si="160"/>
        <v>0.23965216512644347</v>
      </c>
      <c r="K1478" s="94">
        <f t="shared" si="160"/>
        <v>0.23965216512644347</v>
      </c>
      <c r="L1478" s="94">
        <f t="shared" si="160"/>
        <v>0.23965216512644347</v>
      </c>
      <c r="M1478" s="94">
        <f t="shared" si="160"/>
        <v>0.23965216512644347</v>
      </c>
      <c r="N1478" s="94">
        <f t="shared" si="160"/>
        <v>0.23965216512644347</v>
      </c>
      <c r="O1478" s="94">
        <f t="shared" si="160"/>
        <v>0.23965216512644347</v>
      </c>
      <c r="P1478" s="94">
        <f t="shared" si="160"/>
        <v>0.23965216512644347</v>
      </c>
      <c r="Q1478" s="94">
        <f t="shared" ref="I1478:R1504" si="164">$D1478</f>
        <v>0.23965216512644347</v>
      </c>
      <c r="R1478" s="94">
        <f t="shared" si="164"/>
        <v>0.23965216512644347</v>
      </c>
      <c r="S1478" s="93">
        <f>(1+H1478)^((5-Dashboard!$F$9)*3/12)</f>
        <v>1.1133966791429024</v>
      </c>
      <c r="T1478" s="93">
        <f t="shared" si="163"/>
        <v>1.3802246039440909</v>
      </c>
      <c r="U1478" s="93">
        <f t="shared" si="163"/>
        <v>1.71099841864008</v>
      </c>
      <c r="V1478" s="93">
        <f t="shared" si="163"/>
        <v>2.1210428941950958</v>
      </c>
      <c r="W1478" s="93">
        <f t="shared" si="163"/>
        <v>2.6293554161150081</v>
      </c>
      <c r="X1478" s="93">
        <f t="shared" si="163"/>
        <v>3.2594861344739101</v>
      </c>
      <c r="Y1478" s="93">
        <f t="shared" si="162"/>
        <v>4.0406290438002044</v>
      </c>
      <c r="Z1478" s="93">
        <f t="shared" si="162"/>
        <v>5.0089745426197139</v>
      </c>
      <c r="AA1478" s="93">
        <f t="shared" si="162"/>
        <v>6.2093861368217649</v>
      </c>
      <c r="AB1478" s="93">
        <f t="shared" si="162"/>
        <v>7.6974789686172231</v>
      </c>
      <c r="AC1478" s="95">
        <f t="shared" si="162"/>
        <v>9.5421964694616026</v>
      </c>
      <c r="AE1478" s="96"/>
    </row>
    <row r="1479" spans="3:31" ht="24.75" customHeight="1" x14ac:dyDescent="0.25">
      <c r="C1479" s="91">
        <f>ABS(E1479-Dashboard!$F$13)</f>
        <v>12.162126071162824</v>
      </c>
      <c r="D1479" s="92">
        <f t="shared" si="158"/>
        <v>0.23975216512644346</v>
      </c>
      <c r="E1479" s="93" cm="1">
        <f t="array" ref="E1479">SUM('DRE + DCF'!$S$41/TIR!S1479,'DRE + DCF'!$U$41:$AD$41/TIR!T1479:AC1479,TIR!F1479)</f>
        <v>35.457873928837174</v>
      </c>
      <c r="F1479" s="100">
        <f>'DRE + DCF'!$AE$38*'DRE + DCF'!$AE$39*(1+G1479)/(R1479-G1479)/AC1479</f>
        <v>14.562391099843719</v>
      </c>
      <c r="G1479" s="92">
        <f>R1479*(1-'DRE + DCF'!$AE$39)</f>
        <v>0.14385129907586608</v>
      </c>
      <c r="H1479" s="94">
        <f t="shared" si="161"/>
        <v>0.23975216512644346</v>
      </c>
      <c r="I1479" s="94">
        <f t="shared" si="164"/>
        <v>0.23975216512644346</v>
      </c>
      <c r="J1479" s="94">
        <f t="shared" si="164"/>
        <v>0.23975216512644346</v>
      </c>
      <c r="K1479" s="94">
        <f t="shared" si="164"/>
        <v>0.23975216512644346</v>
      </c>
      <c r="L1479" s="94">
        <f t="shared" si="164"/>
        <v>0.23975216512644346</v>
      </c>
      <c r="M1479" s="94">
        <f t="shared" si="164"/>
        <v>0.23975216512644346</v>
      </c>
      <c r="N1479" s="94">
        <f t="shared" si="164"/>
        <v>0.23975216512644346</v>
      </c>
      <c r="O1479" s="94">
        <f t="shared" si="164"/>
        <v>0.23975216512644346</v>
      </c>
      <c r="P1479" s="94">
        <f t="shared" si="164"/>
        <v>0.23975216512644346</v>
      </c>
      <c r="Q1479" s="94">
        <f t="shared" si="164"/>
        <v>0.23975216512644346</v>
      </c>
      <c r="R1479" s="94">
        <f t="shared" si="164"/>
        <v>0.23975216512644346</v>
      </c>
      <c r="S1479" s="93">
        <f>(1+H1479)^((5-Dashboard!$F$9)*3/12)</f>
        <v>1.1134415858618014</v>
      </c>
      <c r="T1479" s="93">
        <f t="shared" si="163"/>
        <v>1.3803916168139889</v>
      </c>
      <c r="U1479" s="93">
        <f t="shared" si="163"/>
        <v>1.7113434956675346</v>
      </c>
      <c r="V1479" s="93">
        <f t="shared" si="163"/>
        <v>2.121641804028882</v>
      </c>
      <c r="W1479" s="93">
        <f t="shared" si="163"/>
        <v>2.6303100201675798</v>
      </c>
      <c r="X1479" s="93">
        <f t="shared" si="163"/>
        <v>3.2609325424565361</v>
      </c>
      <c r="Y1479" s="93">
        <f t="shared" si="162"/>
        <v>4.0427481798417686</v>
      </c>
      <c r="Z1479" s="93">
        <f t="shared" si="162"/>
        <v>5.0120058090198203</v>
      </c>
      <c r="AA1479" s="93">
        <f t="shared" si="162"/>
        <v>6.2136450533586336</v>
      </c>
      <c r="AB1479" s="93">
        <f t="shared" si="162"/>
        <v>7.7033799082285803</v>
      </c>
      <c r="AC1479" s="95">
        <f t="shared" si="162"/>
        <v>9.550281920017925</v>
      </c>
      <c r="AE1479" s="96"/>
    </row>
    <row r="1480" spans="3:31" ht="24.75" customHeight="1" x14ac:dyDescent="0.25">
      <c r="C1480" s="91">
        <f>ABS(E1480-Dashboard!$F$13)</f>
        <v>12.187570094420259</v>
      </c>
      <c r="D1480" s="92">
        <f t="shared" si="158"/>
        <v>0.23985216512644345</v>
      </c>
      <c r="E1480" s="93" cm="1">
        <f t="array" ref="E1480">SUM('DRE + DCF'!$S$41/TIR!S1480,'DRE + DCF'!$U$41:$AD$41/TIR!T1480:AC1480,TIR!F1480)</f>
        <v>35.432429905579738</v>
      </c>
      <c r="F1480" s="100">
        <f>'DRE + DCF'!$AE$38*'DRE + DCF'!$AE$39*(1+G1480)/(R1480-G1480)/AC1480</f>
        <v>14.544759929345924</v>
      </c>
      <c r="G1480" s="92">
        <f>R1480*(1-'DRE + DCF'!$AE$39)</f>
        <v>0.14391129907586606</v>
      </c>
      <c r="H1480" s="94">
        <f t="shared" si="161"/>
        <v>0.23985216512644345</v>
      </c>
      <c r="I1480" s="94">
        <f t="shared" si="164"/>
        <v>0.23985216512644345</v>
      </c>
      <c r="J1480" s="94">
        <f t="shared" si="164"/>
        <v>0.23985216512644345</v>
      </c>
      <c r="K1480" s="94">
        <f t="shared" si="164"/>
        <v>0.23985216512644345</v>
      </c>
      <c r="L1480" s="94">
        <f t="shared" si="164"/>
        <v>0.23985216512644345</v>
      </c>
      <c r="M1480" s="94">
        <f t="shared" si="164"/>
        <v>0.23985216512644345</v>
      </c>
      <c r="N1480" s="94">
        <f t="shared" si="164"/>
        <v>0.23985216512644345</v>
      </c>
      <c r="O1480" s="94">
        <f t="shared" si="164"/>
        <v>0.23985216512644345</v>
      </c>
      <c r="P1480" s="94">
        <f t="shared" si="164"/>
        <v>0.23985216512644345</v>
      </c>
      <c r="Q1480" s="94">
        <f t="shared" si="164"/>
        <v>0.23985216512644345</v>
      </c>
      <c r="R1480" s="94">
        <f t="shared" si="164"/>
        <v>0.23985216512644345</v>
      </c>
      <c r="S1480" s="93">
        <f>(1+H1480)^((5-Dashboard!$F$9)*3/12)</f>
        <v>1.1134864907696203</v>
      </c>
      <c r="T1480" s="93">
        <f t="shared" si="163"/>
        <v>1.3805586364197591</v>
      </c>
      <c r="U1480" s="93">
        <f t="shared" si="163"/>
        <v>1.7116886144490486</v>
      </c>
      <c r="V1480" s="93">
        <f t="shared" si="163"/>
        <v>2.1222408346469348</v>
      </c>
      <c r="W1480" s="93">
        <f t="shared" si="163"/>
        <v>2.6312648937567524</v>
      </c>
      <c r="X1480" s="93">
        <f t="shared" si="163"/>
        <v>3.2623794755455107</v>
      </c>
      <c r="Y1480" s="93">
        <f t="shared" si="162"/>
        <v>4.0448682562191722</v>
      </c>
      <c r="Z1480" s="93">
        <f t="shared" si="162"/>
        <v>5.0150386651245622</v>
      </c>
      <c r="AA1480" s="93">
        <f t="shared" si="162"/>
        <v>6.2179065471475168</v>
      </c>
      <c r="AB1480" s="93">
        <f t="shared" si="162"/>
        <v>7.7092848950347364</v>
      </c>
      <c r="AC1480" s="95">
        <f t="shared" si="162"/>
        <v>9.5583735686854041</v>
      </c>
      <c r="AE1480" s="96"/>
    </row>
    <row r="1481" spans="3:31" ht="24.75" customHeight="1" x14ac:dyDescent="0.25">
      <c r="C1481" s="91">
        <f>ABS(E1481-Dashboard!$F$13)</f>
        <v>12.212984505452084</v>
      </c>
      <c r="D1481" s="92">
        <f t="shared" si="158"/>
        <v>0.23995216512644343</v>
      </c>
      <c r="E1481" s="93" cm="1">
        <f t="array" ref="E1481">SUM('DRE + DCF'!$S$41/TIR!S1481,'DRE + DCF'!$U$41:$AD$41/TIR!T1481:AC1481,TIR!F1481)</f>
        <v>35.407015494547913</v>
      </c>
      <c r="F1481" s="100">
        <f>'DRE + DCF'!$AE$38*'DRE + DCF'!$AE$39*(1+G1481)/(R1481-G1481)/AC1481</f>
        <v>14.527153582980462</v>
      </c>
      <c r="G1481" s="92">
        <f>R1481*(1-'DRE + DCF'!$AE$39)</f>
        <v>0.14397129907586606</v>
      </c>
      <c r="H1481" s="94">
        <f t="shared" si="161"/>
        <v>0.23995216512644343</v>
      </c>
      <c r="I1481" s="94">
        <f t="shared" si="164"/>
        <v>0.23995216512644343</v>
      </c>
      <c r="J1481" s="94">
        <f t="shared" si="164"/>
        <v>0.23995216512644343</v>
      </c>
      <c r="K1481" s="94">
        <f t="shared" si="164"/>
        <v>0.23995216512644343</v>
      </c>
      <c r="L1481" s="94">
        <f t="shared" si="164"/>
        <v>0.23995216512644343</v>
      </c>
      <c r="M1481" s="94">
        <f t="shared" si="164"/>
        <v>0.23995216512644343</v>
      </c>
      <c r="N1481" s="94">
        <f t="shared" si="164"/>
        <v>0.23995216512644343</v>
      </c>
      <c r="O1481" s="94">
        <f t="shared" si="164"/>
        <v>0.23995216512644343</v>
      </c>
      <c r="P1481" s="94">
        <f t="shared" si="164"/>
        <v>0.23995216512644343</v>
      </c>
      <c r="Q1481" s="94">
        <f t="shared" si="164"/>
        <v>0.23995216512644343</v>
      </c>
      <c r="R1481" s="94">
        <f t="shared" si="164"/>
        <v>0.23995216512644343</v>
      </c>
      <c r="S1481" s="93">
        <f>(1+H1481)^((5-Dashboard!$F$9)*3/12)</f>
        <v>1.1135313938665776</v>
      </c>
      <c r="T1481" s="93">
        <f t="shared" si="163"/>
        <v>1.3807256627611293</v>
      </c>
      <c r="U1481" s="93">
        <f t="shared" si="163"/>
        <v>1.7120337749863057</v>
      </c>
      <c r="V1481" s="93">
        <f t="shared" si="163"/>
        <v>2.1228399860638678</v>
      </c>
      <c r="W1481" s="93">
        <f t="shared" si="163"/>
        <v>2.6322200369368818</v>
      </c>
      <c r="X1481" s="93">
        <f t="shared" si="163"/>
        <v>3.2638269338890931</v>
      </c>
      <c r="Y1481" s="93">
        <f t="shared" si="162"/>
        <v>4.0469892732737822</v>
      </c>
      <c r="Z1481" s="93">
        <f t="shared" si="162"/>
        <v>5.0180731116393176</v>
      </c>
      <c r="AA1481" s="93">
        <f t="shared" si="162"/>
        <v>6.2221706195399609</v>
      </c>
      <c r="AB1481" s="93">
        <f t="shared" si="162"/>
        <v>7.715193931484718</v>
      </c>
      <c r="AC1481" s="95">
        <f t="shared" si="162"/>
        <v>9.5664714197148726</v>
      </c>
      <c r="AE1481" s="96"/>
    </row>
    <row r="1482" spans="3:31" ht="24.75" customHeight="1" x14ac:dyDescent="0.25">
      <c r="C1482" s="91">
        <f>ABS(E1482-Dashboard!$F$13)</f>
        <v>12.238369348695137</v>
      </c>
      <c r="D1482" s="92">
        <f t="shared" si="158"/>
        <v>0.24005216512644342</v>
      </c>
      <c r="E1482" s="93" cm="1">
        <f t="array" ref="E1482">SUM('DRE + DCF'!$S$41/TIR!S1482,'DRE + DCF'!$U$41:$AD$41/TIR!T1482:AC1482,TIR!F1482)</f>
        <v>35.38163065130486</v>
      </c>
      <c r="F1482" s="100">
        <f>'DRE + DCF'!$AE$38*'DRE + DCF'!$AE$39*(1+G1482)/(R1482-G1482)/AC1482</f>
        <v>14.509572020016364</v>
      </c>
      <c r="G1482" s="92">
        <f>R1482*(1-'DRE + DCF'!$AE$39)</f>
        <v>0.14403129907586604</v>
      </c>
      <c r="H1482" s="94">
        <f t="shared" si="161"/>
        <v>0.24005216512644342</v>
      </c>
      <c r="I1482" s="94">
        <f t="shared" si="164"/>
        <v>0.24005216512644342</v>
      </c>
      <c r="J1482" s="94">
        <f t="shared" si="164"/>
        <v>0.24005216512644342</v>
      </c>
      <c r="K1482" s="94">
        <f t="shared" si="164"/>
        <v>0.24005216512644342</v>
      </c>
      <c r="L1482" s="94">
        <f t="shared" si="164"/>
        <v>0.24005216512644342</v>
      </c>
      <c r="M1482" s="94">
        <f t="shared" si="164"/>
        <v>0.24005216512644342</v>
      </c>
      <c r="N1482" s="94">
        <f t="shared" si="164"/>
        <v>0.24005216512644342</v>
      </c>
      <c r="O1482" s="94">
        <f t="shared" si="164"/>
        <v>0.24005216512644342</v>
      </c>
      <c r="P1482" s="94">
        <f t="shared" si="164"/>
        <v>0.24005216512644342</v>
      </c>
      <c r="Q1482" s="94">
        <f t="shared" si="164"/>
        <v>0.24005216512644342</v>
      </c>
      <c r="R1482" s="94">
        <f t="shared" si="164"/>
        <v>0.24005216512644342</v>
      </c>
      <c r="S1482" s="93">
        <f>(1+H1482)^((5-Dashboard!$F$9)*3/12)</f>
        <v>1.1135762951528931</v>
      </c>
      <c r="T1482" s="93">
        <f t="shared" si="163"/>
        <v>1.3808926958378285</v>
      </c>
      <c r="U1482" s="93">
        <f t="shared" si="163"/>
        <v>1.7123789772809903</v>
      </c>
      <c r="V1482" s="93">
        <f t="shared" si="163"/>
        <v>2.1234392582942969</v>
      </c>
      <c r="W1482" s="93">
        <f t="shared" si="163"/>
        <v>2.6331754497623319</v>
      </c>
      <c r="X1482" s="93">
        <f t="shared" si="163"/>
        <v>3.2652749176355758</v>
      </c>
      <c r="Y1482" s="93">
        <f t="shared" si="162"/>
        <v>4.049111231347065</v>
      </c>
      <c r="Z1482" s="93">
        <f t="shared" si="162"/>
        <v>5.0211091492697273</v>
      </c>
      <c r="AA1482" s="93">
        <f t="shared" si="162"/>
        <v>6.2264372718881189</v>
      </c>
      <c r="AB1482" s="93">
        <f t="shared" si="162"/>
        <v>7.721107020028847</v>
      </c>
      <c r="AC1482" s="95">
        <f t="shared" si="162"/>
        <v>9.5745754773597529</v>
      </c>
      <c r="AE1482" s="96"/>
    </row>
    <row r="1483" spans="3:31" ht="24.75" customHeight="1" x14ac:dyDescent="0.25">
      <c r="C1483" s="91">
        <f>ABS(E1483-Dashboard!$F$13)</f>
        <v>12.263724668504935</v>
      </c>
      <c r="D1483" s="92">
        <f t="shared" si="158"/>
        <v>0.24015216512644341</v>
      </c>
      <c r="E1483" s="93" cm="1">
        <f t="array" ref="E1483">SUM('DRE + DCF'!$S$41/TIR!S1483,'DRE + DCF'!$U$41:$AD$41/TIR!T1483:AC1483,TIR!F1483)</f>
        <v>35.356275331495063</v>
      </c>
      <c r="F1483" s="100">
        <f>'DRE + DCF'!$AE$38*'DRE + DCF'!$AE$39*(1+G1483)/(R1483-G1483)/AC1483</f>
        <v>14.492015199800642</v>
      </c>
      <c r="G1483" s="92">
        <f>R1483*(1-'DRE + DCF'!$AE$39)</f>
        <v>0.14409129907586604</v>
      </c>
      <c r="H1483" s="94">
        <f t="shared" si="161"/>
        <v>0.24015216512644341</v>
      </c>
      <c r="I1483" s="94">
        <f t="shared" si="164"/>
        <v>0.24015216512644341</v>
      </c>
      <c r="J1483" s="94">
        <f t="shared" si="164"/>
        <v>0.24015216512644341</v>
      </c>
      <c r="K1483" s="94">
        <f t="shared" si="164"/>
        <v>0.24015216512644341</v>
      </c>
      <c r="L1483" s="94">
        <f t="shared" si="164"/>
        <v>0.24015216512644341</v>
      </c>
      <c r="M1483" s="94">
        <f t="shared" si="164"/>
        <v>0.24015216512644341</v>
      </c>
      <c r="N1483" s="94">
        <f t="shared" si="164"/>
        <v>0.24015216512644341</v>
      </c>
      <c r="O1483" s="94">
        <f t="shared" si="164"/>
        <v>0.24015216512644341</v>
      </c>
      <c r="P1483" s="94">
        <f t="shared" si="164"/>
        <v>0.24015216512644341</v>
      </c>
      <c r="Q1483" s="94">
        <f t="shared" si="164"/>
        <v>0.24015216512644341</v>
      </c>
      <c r="R1483" s="94">
        <f t="shared" si="164"/>
        <v>0.24015216512644341</v>
      </c>
      <c r="S1483" s="93">
        <f>(1+H1483)^((5-Dashboard!$F$9)*3/12)</f>
        <v>1.1136211946287855</v>
      </c>
      <c r="T1483" s="93">
        <f t="shared" si="163"/>
        <v>1.3810597356495846</v>
      </c>
      <c r="U1483" s="93">
        <f t="shared" si="163"/>
        <v>1.7127242213347857</v>
      </c>
      <c r="V1483" s="93">
        <f t="shared" si="163"/>
        <v>2.1240386513528362</v>
      </c>
      <c r="W1483" s="93">
        <f t="shared" si="163"/>
        <v>2.6341311322874703</v>
      </c>
      <c r="X1483" s="93">
        <f t="shared" si="163"/>
        <v>3.2667234269332761</v>
      </c>
      <c r="Y1483" s="93">
        <f t="shared" si="162"/>
        <v>4.0512341307805775</v>
      </c>
      <c r="Z1483" s="93">
        <f t="shared" si="162"/>
        <v>5.0241467787216783</v>
      </c>
      <c r="AA1483" s="93">
        <f t="shared" si="162"/>
        <v>6.2307065055447355</v>
      </c>
      <c r="AB1483" s="93">
        <f t="shared" si="162"/>
        <v>7.7270241631187195</v>
      </c>
      <c r="AC1483" s="95">
        <f t="shared" si="162"/>
        <v>9.5826857458760237</v>
      </c>
      <c r="AE1483" s="96"/>
    </row>
    <row r="1484" spans="3:31" ht="24.75" customHeight="1" x14ac:dyDescent="0.25">
      <c r="C1484" s="91">
        <f>ABS(E1484-Dashboard!$F$13)</f>
        <v>12.289050509155892</v>
      </c>
      <c r="D1484" s="92">
        <f t="shared" si="158"/>
        <v>0.2402521651264434</v>
      </c>
      <c r="E1484" s="93" cm="1">
        <f t="array" ref="E1484">SUM('DRE + DCF'!$S$41/TIR!S1484,'DRE + DCF'!$U$41:$AD$41/TIR!T1484:AC1484,TIR!F1484)</f>
        <v>35.330949490844105</v>
      </c>
      <c r="F1484" s="100">
        <f>'DRE + DCF'!$AE$38*'DRE + DCF'!$AE$39*(1+G1484)/(R1484-G1484)/AC1484</f>
        <v>14.474483081758056</v>
      </c>
      <c r="G1484" s="92">
        <f>R1484*(1-'DRE + DCF'!$AE$39)</f>
        <v>0.14415129907586605</v>
      </c>
      <c r="H1484" s="94">
        <f t="shared" si="161"/>
        <v>0.2402521651264434</v>
      </c>
      <c r="I1484" s="94">
        <f t="shared" si="164"/>
        <v>0.2402521651264434</v>
      </c>
      <c r="J1484" s="94">
        <f t="shared" si="164"/>
        <v>0.2402521651264434</v>
      </c>
      <c r="K1484" s="94">
        <f t="shared" si="164"/>
        <v>0.2402521651264434</v>
      </c>
      <c r="L1484" s="94">
        <f t="shared" si="164"/>
        <v>0.2402521651264434</v>
      </c>
      <c r="M1484" s="94">
        <f t="shared" si="164"/>
        <v>0.2402521651264434</v>
      </c>
      <c r="N1484" s="94">
        <f t="shared" si="164"/>
        <v>0.2402521651264434</v>
      </c>
      <c r="O1484" s="94">
        <f t="shared" si="164"/>
        <v>0.2402521651264434</v>
      </c>
      <c r="P1484" s="94">
        <f t="shared" si="164"/>
        <v>0.2402521651264434</v>
      </c>
      <c r="Q1484" s="94">
        <f t="shared" si="164"/>
        <v>0.2402521651264434</v>
      </c>
      <c r="R1484" s="94">
        <f t="shared" si="164"/>
        <v>0.2402521651264434</v>
      </c>
      <c r="S1484" s="93">
        <f>(1+H1484)^((5-Dashboard!$F$9)*3/12)</f>
        <v>1.1136660922944737</v>
      </c>
      <c r="T1484" s="93">
        <f t="shared" si="163"/>
        <v>1.3812267821961264</v>
      </c>
      <c r="U1484" s="93">
        <f t="shared" si="163"/>
        <v>1.713069507149376</v>
      </c>
      <c r="V1484" s="93">
        <f t="shared" si="163"/>
        <v>2.1246381652541029</v>
      </c>
      <c r="W1484" s="93">
        <f t="shared" si="163"/>
        <v>2.635087084566675</v>
      </c>
      <c r="X1484" s="93">
        <f t="shared" si="163"/>
        <v>3.2681724619305457</v>
      </c>
      <c r="Y1484" s="93">
        <f t="shared" si="162"/>
        <v>4.053357971915978</v>
      </c>
      <c r="Z1484" s="93">
        <f t="shared" si="162"/>
        <v>5.0271860007013212</v>
      </c>
      <c r="AA1484" s="93">
        <f t="shared" si="162"/>
        <v>6.2349783218631591</v>
      </c>
      <c r="AB1484" s="93">
        <f t="shared" si="162"/>
        <v>7.7329453632072216</v>
      </c>
      <c r="AC1484" s="95">
        <f t="shared" si="162"/>
        <v>9.5908022295222466</v>
      </c>
      <c r="AE1484" s="96"/>
    </row>
    <row r="1485" spans="3:31" ht="24.75" customHeight="1" x14ac:dyDescent="0.25">
      <c r="C1485" s="91">
        <f>ABS(E1485-Dashboard!$F$13)</f>
        <v>12.314346914841522</v>
      </c>
      <c r="D1485" s="92">
        <f t="shared" si="158"/>
        <v>0.24035216512644339</v>
      </c>
      <c r="E1485" s="93" cm="1">
        <f t="array" ref="E1485">SUM('DRE + DCF'!$S$41/TIR!S1485,'DRE + DCF'!$U$41:$AD$41/TIR!T1485:AC1485,TIR!F1485)</f>
        <v>35.305653085158475</v>
      </c>
      <c r="F1485" s="100">
        <f>'DRE + DCF'!$AE$38*'DRE + DCF'!$AE$39*(1+G1485)/(R1485-G1485)/AC1485</f>
        <v>14.456975625390958</v>
      </c>
      <c r="G1485" s="92">
        <f>R1485*(1-'DRE + DCF'!$AE$39)</f>
        <v>0.14421129907586602</v>
      </c>
      <c r="H1485" s="94">
        <f t="shared" si="161"/>
        <v>0.24035216512644339</v>
      </c>
      <c r="I1485" s="94">
        <f t="shared" si="164"/>
        <v>0.24035216512644339</v>
      </c>
      <c r="J1485" s="94">
        <f t="shared" si="164"/>
        <v>0.24035216512644339</v>
      </c>
      <c r="K1485" s="94">
        <f t="shared" si="164"/>
        <v>0.24035216512644339</v>
      </c>
      <c r="L1485" s="94">
        <f t="shared" si="164"/>
        <v>0.24035216512644339</v>
      </c>
      <c r="M1485" s="94">
        <f t="shared" si="164"/>
        <v>0.24035216512644339</v>
      </c>
      <c r="N1485" s="94">
        <f t="shared" si="164"/>
        <v>0.24035216512644339</v>
      </c>
      <c r="O1485" s="94">
        <f t="shared" si="164"/>
        <v>0.24035216512644339</v>
      </c>
      <c r="P1485" s="94">
        <f t="shared" si="164"/>
        <v>0.24035216512644339</v>
      </c>
      <c r="Q1485" s="94">
        <f t="shared" si="164"/>
        <v>0.24035216512644339</v>
      </c>
      <c r="R1485" s="94">
        <f t="shared" si="164"/>
        <v>0.24035216512644339</v>
      </c>
      <c r="S1485" s="93">
        <f>(1+H1485)^((5-Dashboard!$F$9)*3/12)</f>
        <v>1.1137109881501768</v>
      </c>
      <c r="T1485" s="93">
        <f t="shared" si="163"/>
        <v>1.3813938354771824</v>
      </c>
      <c r="U1485" s="93">
        <f t="shared" si="163"/>
        <v>1.7134148347264451</v>
      </c>
      <c r="V1485" s="93">
        <f t="shared" si="163"/>
        <v>2.1252378000127132</v>
      </c>
      <c r="W1485" s="93">
        <f t="shared" si="163"/>
        <v>2.6360433066543281</v>
      </c>
      <c r="X1485" s="93">
        <f t="shared" si="163"/>
        <v>3.2696220227757649</v>
      </c>
      <c r="Y1485" s="93">
        <f t="shared" si="162"/>
        <v>4.0554827550950208</v>
      </c>
      <c r="Z1485" s="93">
        <f t="shared" si="162"/>
        <v>5.0302268159150625</v>
      </c>
      <c r="AA1485" s="93">
        <f t="shared" si="162"/>
        <v>6.2392527221973424</v>
      </c>
      <c r="AB1485" s="93">
        <f t="shared" si="162"/>
        <v>7.7388706227485287</v>
      </c>
      <c r="AC1485" s="95">
        <f t="shared" si="162"/>
        <v>9.598924932559564</v>
      </c>
      <c r="AE1485" s="96"/>
    </row>
    <row r="1486" spans="3:31" ht="24.75" customHeight="1" x14ac:dyDescent="0.25">
      <c r="C1486" s="91">
        <f>ABS(E1486-Dashboard!$F$13)</f>
        <v>12.339613929674478</v>
      </c>
      <c r="D1486" s="92">
        <f t="shared" si="158"/>
        <v>0.24045216512644338</v>
      </c>
      <c r="E1486" s="93" cm="1">
        <f t="array" ref="E1486">SUM('DRE + DCF'!$S$41/TIR!S1486,'DRE + DCF'!$U$41:$AD$41/TIR!T1486:AC1486,TIR!F1486)</f>
        <v>35.28038607032552</v>
      </c>
      <c r="F1486" s="100">
        <f>'DRE + DCF'!$AE$38*'DRE + DCF'!$AE$39*(1+G1486)/(R1486-G1486)/AC1486</f>
        <v>14.439492790279157</v>
      </c>
      <c r="G1486" s="92">
        <f>R1486*(1-'DRE + DCF'!$AE$39)</f>
        <v>0.14427129907586603</v>
      </c>
      <c r="H1486" s="94">
        <f t="shared" si="161"/>
        <v>0.24045216512644338</v>
      </c>
      <c r="I1486" s="94">
        <f t="shared" si="164"/>
        <v>0.24045216512644338</v>
      </c>
      <c r="J1486" s="94">
        <f t="shared" si="164"/>
        <v>0.24045216512644338</v>
      </c>
      <c r="K1486" s="94">
        <f t="shared" si="164"/>
        <v>0.24045216512644338</v>
      </c>
      <c r="L1486" s="94">
        <f t="shared" si="164"/>
        <v>0.24045216512644338</v>
      </c>
      <c r="M1486" s="94">
        <f t="shared" si="164"/>
        <v>0.24045216512644338</v>
      </c>
      <c r="N1486" s="94">
        <f t="shared" si="164"/>
        <v>0.24045216512644338</v>
      </c>
      <c r="O1486" s="94">
        <f t="shared" si="164"/>
        <v>0.24045216512644338</v>
      </c>
      <c r="P1486" s="94">
        <f t="shared" si="164"/>
        <v>0.24045216512644338</v>
      </c>
      <c r="Q1486" s="94">
        <f t="shared" si="164"/>
        <v>0.24045216512644338</v>
      </c>
      <c r="R1486" s="94">
        <f t="shared" si="164"/>
        <v>0.24045216512644338</v>
      </c>
      <c r="S1486" s="93">
        <f>(1+H1486)^((5-Dashboard!$F$9)*3/12)</f>
        <v>1.1137558821961135</v>
      </c>
      <c r="T1486" s="93">
        <f t="shared" si="163"/>
        <v>1.381560895492481</v>
      </c>
      <c r="U1486" s="93">
        <f t="shared" si="163"/>
        <v>1.7137602040676758</v>
      </c>
      <c r="V1486" s="93">
        <f t="shared" si="163"/>
        <v>2.1258375556432836</v>
      </c>
      <c r="W1486" s="93">
        <f t="shared" si="163"/>
        <v>2.6369997986048168</v>
      </c>
      <c r="X1486" s="93">
        <f t="shared" si="163"/>
        <v>3.2710721096173399</v>
      </c>
      <c r="Y1486" s="93">
        <f t="shared" si="162"/>
        <v>4.0576084806595514</v>
      </c>
      <c r="Z1486" s="93">
        <f t="shared" si="162"/>
        <v>5.0332692250695583</v>
      </c>
      <c r="AA1486" s="93">
        <f t="shared" si="162"/>
        <v>6.2435297079018293</v>
      </c>
      <c r="AB1486" s="93">
        <f t="shared" si="162"/>
        <v>7.7447999441980944</v>
      </c>
      <c r="AC1486" s="95">
        <f t="shared" si="162"/>
        <v>9.6070538592516836</v>
      </c>
      <c r="AE1486" s="96"/>
    </row>
    <row r="1487" spans="3:31" ht="24.75" customHeight="1" x14ac:dyDescent="0.25">
      <c r="C1487" s="91">
        <f>ABS(E1487-Dashboard!$F$13)</f>
        <v>12.36485159768695</v>
      </c>
      <c r="D1487" s="92">
        <f t="shared" ref="D1487:D1550" si="165">D1486+0.0001</f>
        <v>0.24055216512644337</v>
      </c>
      <c r="E1487" s="93" cm="1">
        <f t="array" ref="E1487">SUM('DRE + DCF'!$S$41/TIR!S1487,'DRE + DCF'!$U$41:$AD$41/TIR!T1487:AC1487,TIR!F1487)</f>
        <v>35.255148402313047</v>
      </c>
      <c r="F1487" s="100">
        <f>'DRE + DCF'!$AE$38*'DRE + DCF'!$AE$39*(1+G1487)/(R1487-G1487)/AC1487</f>
        <v>14.422034536079657</v>
      </c>
      <c r="G1487" s="92">
        <f>R1487*(1-'DRE + DCF'!$AE$39)</f>
        <v>0.144331299075866</v>
      </c>
      <c r="H1487" s="94">
        <f t="shared" si="161"/>
        <v>0.24055216512644337</v>
      </c>
      <c r="I1487" s="94">
        <f t="shared" si="164"/>
        <v>0.24055216512644337</v>
      </c>
      <c r="J1487" s="94">
        <f t="shared" si="164"/>
        <v>0.24055216512644337</v>
      </c>
      <c r="K1487" s="94">
        <f t="shared" si="164"/>
        <v>0.24055216512644337</v>
      </c>
      <c r="L1487" s="94">
        <f t="shared" si="164"/>
        <v>0.24055216512644337</v>
      </c>
      <c r="M1487" s="94">
        <f t="shared" si="164"/>
        <v>0.24055216512644337</v>
      </c>
      <c r="N1487" s="94">
        <f t="shared" si="164"/>
        <v>0.24055216512644337</v>
      </c>
      <c r="O1487" s="94">
        <f t="shared" si="164"/>
        <v>0.24055216512644337</v>
      </c>
      <c r="P1487" s="94">
        <f t="shared" si="164"/>
        <v>0.24055216512644337</v>
      </c>
      <c r="Q1487" s="94">
        <f t="shared" si="164"/>
        <v>0.24055216512644337</v>
      </c>
      <c r="R1487" s="94">
        <f t="shared" si="164"/>
        <v>0.24055216512644337</v>
      </c>
      <c r="S1487" s="93">
        <f>(1+H1487)^((5-Dashboard!$F$9)*3/12)</f>
        <v>1.1138007744325029</v>
      </c>
      <c r="T1487" s="93">
        <f t="shared" si="163"/>
        <v>1.3817279622417509</v>
      </c>
      <c r="U1487" s="93">
        <f t="shared" si="163"/>
        <v>1.7141056151747525</v>
      </c>
      <c r="V1487" s="93">
        <f t="shared" si="163"/>
        <v>2.1264374321604333</v>
      </c>
      <c r="W1487" s="93">
        <f t="shared" si="163"/>
        <v>2.6379565604725399</v>
      </c>
      <c r="X1487" s="93">
        <f t="shared" si="163"/>
        <v>3.2725227226037146</v>
      </c>
      <c r="Y1487" s="93">
        <f t="shared" si="162"/>
        <v>4.0597351489515212</v>
      </c>
      <c r="Z1487" s="93">
        <f t="shared" si="162"/>
        <v>5.0363132288717329</v>
      </c>
      <c r="AA1487" s="93">
        <f t="shared" si="162"/>
        <v>6.2478092803317766</v>
      </c>
      <c r="AB1487" s="93">
        <f t="shared" si="162"/>
        <v>7.7507333300126708</v>
      </c>
      <c r="AC1487" s="95">
        <f t="shared" si="162"/>
        <v>9.6151890138649065</v>
      </c>
      <c r="AE1487" s="96"/>
    </row>
    <row r="1488" spans="3:31" ht="24.75" customHeight="1" x14ac:dyDescent="0.25">
      <c r="C1488" s="91">
        <f>ABS(E1488-Dashboard!$F$13)</f>
        <v>12.390059962830598</v>
      </c>
      <c r="D1488" s="92">
        <f t="shared" si="165"/>
        <v>0.24065216512644336</v>
      </c>
      <c r="E1488" s="93" cm="1">
        <f t="array" ref="E1488">SUM('DRE + DCF'!$S$41/TIR!S1488,'DRE + DCF'!$U$41:$AD$41/TIR!T1488:AC1488,TIR!F1488)</f>
        <v>35.229940037169399</v>
      </c>
      <c r="F1488" s="100">
        <f>'DRE + DCF'!$AE$38*'DRE + DCF'!$AE$39*(1+G1488)/(R1488-G1488)/AC1488</f>
        <v>14.4046008225266</v>
      </c>
      <c r="G1488" s="92">
        <f>R1488*(1-'DRE + DCF'!$AE$39)</f>
        <v>0.14439129907586601</v>
      </c>
      <c r="H1488" s="94">
        <f t="shared" si="161"/>
        <v>0.24065216512644336</v>
      </c>
      <c r="I1488" s="94">
        <f t="shared" si="164"/>
        <v>0.24065216512644336</v>
      </c>
      <c r="J1488" s="94">
        <f t="shared" si="164"/>
        <v>0.24065216512644336</v>
      </c>
      <c r="K1488" s="94">
        <f t="shared" si="164"/>
        <v>0.24065216512644336</v>
      </c>
      <c r="L1488" s="94">
        <f t="shared" si="164"/>
        <v>0.24065216512644336</v>
      </c>
      <c r="M1488" s="94">
        <f t="shared" si="164"/>
        <v>0.24065216512644336</v>
      </c>
      <c r="N1488" s="94">
        <f t="shared" si="164"/>
        <v>0.24065216512644336</v>
      </c>
      <c r="O1488" s="94">
        <f t="shared" si="164"/>
        <v>0.24065216512644336</v>
      </c>
      <c r="P1488" s="94">
        <f t="shared" si="164"/>
        <v>0.24065216512644336</v>
      </c>
      <c r="Q1488" s="94">
        <f t="shared" si="164"/>
        <v>0.24065216512644336</v>
      </c>
      <c r="R1488" s="94">
        <f t="shared" si="164"/>
        <v>0.24065216512644336</v>
      </c>
      <c r="S1488" s="93">
        <f>(1+H1488)^((5-Dashboard!$F$9)*3/12)</f>
        <v>1.1138456648595636</v>
      </c>
      <c r="T1488" s="93">
        <f t="shared" si="163"/>
        <v>1.3818950357247204</v>
      </c>
      <c r="U1488" s="93">
        <f t="shared" si="163"/>
        <v>1.7144510680493581</v>
      </c>
      <c r="V1488" s="93">
        <f t="shared" si="163"/>
        <v>2.1270374295787793</v>
      </c>
      <c r="W1488" s="93">
        <f t="shared" si="163"/>
        <v>2.6389135923118969</v>
      </c>
      <c r="X1488" s="93">
        <f t="shared" si="163"/>
        <v>3.2739738618833552</v>
      </c>
      <c r="Y1488" s="93">
        <f t="shared" si="162"/>
        <v>4.0618627603129678</v>
      </c>
      <c r="Z1488" s="93">
        <f t="shared" si="162"/>
        <v>5.0393588280287549</v>
      </c>
      <c r="AA1488" s="93">
        <f t="shared" si="162"/>
        <v>6.2520914408429302</v>
      </c>
      <c r="AB1488" s="93">
        <f t="shared" si="162"/>
        <v>7.7566707826502856</v>
      </c>
      <c r="AC1488" s="95">
        <f t="shared" si="162"/>
        <v>9.6233304006681006</v>
      </c>
      <c r="AE1488" s="96"/>
    </row>
    <row r="1489" spans="3:31" ht="24.75" customHeight="1" x14ac:dyDescent="0.25">
      <c r="C1489" s="91">
        <f>ABS(E1489-Dashboard!$F$13)</f>
        <v>12.415239068976909</v>
      </c>
      <c r="D1489" s="92">
        <f t="shared" si="165"/>
        <v>0.24075216512644335</v>
      </c>
      <c r="E1489" s="93" cm="1">
        <f t="array" ref="E1489">SUM('DRE + DCF'!$S$41/TIR!S1489,'DRE + DCF'!$U$41:$AD$41/TIR!T1489:AC1489,TIR!F1489)</f>
        <v>35.204760931023088</v>
      </c>
      <c r="F1489" s="100">
        <f>'DRE + DCF'!$AE$38*'DRE + DCF'!$AE$39*(1+G1489)/(R1489-G1489)/AC1489</f>
        <v>14.387191609431</v>
      </c>
      <c r="G1489" s="92">
        <f>R1489*(1-'DRE + DCF'!$AE$39)</f>
        <v>0.14445129907586601</v>
      </c>
      <c r="H1489" s="94">
        <f t="shared" si="161"/>
        <v>0.24075216512644335</v>
      </c>
      <c r="I1489" s="94">
        <f t="shared" si="164"/>
        <v>0.24075216512644335</v>
      </c>
      <c r="J1489" s="94">
        <f t="shared" si="164"/>
        <v>0.24075216512644335</v>
      </c>
      <c r="K1489" s="94">
        <f t="shared" si="164"/>
        <v>0.24075216512644335</v>
      </c>
      <c r="L1489" s="94">
        <f t="shared" si="164"/>
        <v>0.24075216512644335</v>
      </c>
      <c r="M1489" s="94">
        <f t="shared" si="164"/>
        <v>0.24075216512644335</v>
      </c>
      <c r="N1489" s="94">
        <f t="shared" si="164"/>
        <v>0.24075216512644335</v>
      </c>
      <c r="O1489" s="94">
        <f t="shared" si="164"/>
        <v>0.24075216512644335</v>
      </c>
      <c r="P1489" s="94">
        <f t="shared" si="164"/>
        <v>0.24075216512644335</v>
      </c>
      <c r="Q1489" s="94">
        <f t="shared" si="164"/>
        <v>0.24075216512644335</v>
      </c>
      <c r="R1489" s="94">
        <f t="shared" si="164"/>
        <v>0.24075216512644335</v>
      </c>
      <c r="S1489" s="93">
        <f>(1+H1489)^((5-Dashboard!$F$9)*3/12)</f>
        <v>1.1138905534775143</v>
      </c>
      <c r="T1489" s="93">
        <f t="shared" si="163"/>
        <v>1.3820621159411182</v>
      </c>
      <c r="U1489" s="93">
        <f t="shared" si="163"/>
        <v>1.7147965626931758</v>
      </c>
      <c r="V1489" s="93">
        <f t="shared" si="163"/>
        <v>2.1276375479129408</v>
      </c>
      <c r="W1489" s="93">
        <f t="shared" si="163"/>
        <v>2.6398708941772981</v>
      </c>
      <c r="X1489" s="93">
        <f t="shared" si="163"/>
        <v>3.2754255276047624</v>
      </c>
      <c r="Y1489" s="93">
        <f t="shared" si="162"/>
        <v>4.0639913150860316</v>
      </c>
      <c r="Z1489" s="93">
        <f t="shared" si="162"/>
        <v>5.0424060232480556</v>
      </c>
      <c r="AA1489" s="93">
        <f t="shared" si="162"/>
        <v>6.2563761907916433</v>
      </c>
      <c r="AB1489" s="93">
        <f t="shared" si="162"/>
        <v>7.7626123045702613</v>
      </c>
      <c r="AC1489" s="95">
        <f t="shared" si="162"/>
        <v>9.631478023932722</v>
      </c>
      <c r="AE1489" s="96"/>
    </row>
    <row r="1490" spans="3:31" ht="24.75" customHeight="1" x14ac:dyDescent="0.25">
      <c r="C1490" s="91">
        <f>ABS(E1490-Dashboard!$F$13)</f>
        <v>12.440388959917279</v>
      </c>
      <c r="D1490" s="92">
        <f t="shared" si="165"/>
        <v>0.24085216512644333</v>
      </c>
      <c r="E1490" s="93" cm="1">
        <f t="array" ref="E1490">SUM('DRE + DCF'!$S$41/TIR!S1490,'DRE + DCF'!$U$41:$AD$41/TIR!T1490:AC1490,TIR!F1490)</f>
        <v>35.179611040082719</v>
      </c>
      <c r="F1490" s="100">
        <f>'DRE + DCF'!$AE$38*'DRE + DCF'!$AE$39*(1+G1490)/(R1490-G1490)/AC1490</f>
        <v>14.369806856680629</v>
      </c>
      <c r="G1490" s="92">
        <f>R1490*(1-'DRE + DCF'!$AE$39)</f>
        <v>0.14451129907586599</v>
      </c>
      <c r="H1490" s="94">
        <f t="shared" si="161"/>
        <v>0.24085216512644333</v>
      </c>
      <c r="I1490" s="94">
        <f t="shared" si="164"/>
        <v>0.24085216512644333</v>
      </c>
      <c r="J1490" s="94">
        <f t="shared" si="164"/>
        <v>0.24085216512644333</v>
      </c>
      <c r="K1490" s="94">
        <f t="shared" si="164"/>
        <v>0.24085216512644333</v>
      </c>
      <c r="L1490" s="94">
        <f t="shared" si="164"/>
        <v>0.24085216512644333</v>
      </c>
      <c r="M1490" s="94">
        <f t="shared" si="164"/>
        <v>0.24085216512644333</v>
      </c>
      <c r="N1490" s="94">
        <f t="shared" si="164"/>
        <v>0.24085216512644333</v>
      </c>
      <c r="O1490" s="94">
        <f t="shared" si="164"/>
        <v>0.24085216512644333</v>
      </c>
      <c r="P1490" s="94">
        <f t="shared" si="164"/>
        <v>0.24085216512644333</v>
      </c>
      <c r="Q1490" s="94">
        <f t="shared" si="164"/>
        <v>0.24085216512644333</v>
      </c>
      <c r="R1490" s="94">
        <f t="shared" si="164"/>
        <v>0.24085216512644333</v>
      </c>
      <c r="S1490" s="93">
        <f>(1+H1490)^((5-Dashboard!$F$9)*3/12)</f>
        <v>1.113935440286574</v>
      </c>
      <c r="T1490" s="93">
        <f t="shared" si="163"/>
        <v>1.3822292028906731</v>
      </c>
      <c r="U1490" s="93">
        <f t="shared" si="163"/>
        <v>1.7151420991078894</v>
      </c>
      <c r="V1490" s="93">
        <f t="shared" si="163"/>
        <v>2.1282377871775373</v>
      </c>
      <c r="W1490" s="93">
        <f t="shared" si="163"/>
        <v>2.6408284661231578</v>
      </c>
      <c r="X1490" s="93">
        <f t="shared" si="163"/>
        <v>3.2768777199164645</v>
      </c>
      <c r="Y1490" s="93">
        <f t="shared" si="162"/>
        <v>4.0661208136129474</v>
      </c>
      <c r="Z1490" s="93">
        <f t="shared" si="162"/>
        <v>5.0454548152373206</v>
      </c>
      <c r="AA1490" s="93">
        <f t="shared" si="162"/>
        <v>6.2606635315348678</v>
      </c>
      <c r="AB1490" s="93">
        <f t="shared" si="162"/>
        <v>7.7685578982332055</v>
      </c>
      <c r="AC1490" s="95">
        <f t="shared" si="162"/>
        <v>9.6396318879328042</v>
      </c>
      <c r="AE1490" s="96"/>
    </row>
    <row r="1491" spans="3:31" ht="24.75" customHeight="1" x14ac:dyDescent="0.25">
      <c r="C1491" s="91">
        <f>ABS(E1491-Dashboard!$F$13)</f>
        <v>12.465509679363244</v>
      </c>
      <c r="D1491" s="92">
        <f t="shared" si="165"/>
        <v>0.24095216512644332</v>
      </c>
      <c r="E1491" s="93" cm="1">
        <f t="array" ref="E1491">SUM('DRE + DCF'!$S$41/TIR!S1491,'DRE + DCF'!$U$41:$AD$41/TIR!T1491:AC1491,TIR!F1491)</f>
        <v>35.154490320636754</v>
      </c>
      <c r="F1491" s="100">
        <f>'DRE + DCF'!$AE$38*'DRE + DCF'!$AE$39*(1+G1491)/(R1491-G1491)/AC1491</f>
        <v>14.352446524239808</v>
      </c>
      <c r="G1491" s="92">
        <f>R1491*(1-'DRE + DCF'!$AE$39)</f>
        <v>0.14457129907586599</v>
      </c>
      <c r="H1491" s="94">
        <f t="shared" si="161"/>
        <v>0.24095216512644332</v>
      </c>
      <c r="I1491" s="94">
        <f t="shared" si="164"/>
        <v>0.24095216512644332</v>
      </c>
      <c r="J1491" s="94">
        <f t="shared" si="164"/>
        <v>0.24095216512644332</v>
      </c>
      <c r="K1491" s="94">
        <f t="shared" si="164"/>
        <v>0.24095216512644332</v>
      </c>
      <c r="L1491" s="94">
        <f t="shared" si="164"/>
        <v>0.24095216512644332</v>
      </c>
      <c r="M1491" s="94">
        <f t="shared" si="164"/>
        <v>0.24095216512644332</v>
      </c>
      <c r="N1491" s="94">
        <f t="shared" si="164"/>
        <v>0.24095216512644332</v>
      </c>
      <c r="O1491" s="94">
        <f t="shared" si="164"/>
        <v>0.24095216512644332</v>
      </c>
      <c r="P1491" s="94">
        <f t="shared" si="164"/>
        <v>0.24095216512644332</v>
      </c>
      <c r="Q1491" s="94">
        <f t="shared" si="164"/>
        <v>0.24095216512644332</v>
      </c>
      <c r="R1491" s="94">
        <f t="shared" si="164"/>
        <v>0.24095216512644332</v>
      </c>
      <c r="S1491" s="93">
        <f>(1+H1491)^((5-Dashboard!$F$9)*3/12)</f>
        <v>1.1139803252869609</v>
      </c>
      <c r="T1491" s="93">
        <f t="shared" si="163"/>
        <v>1.3823962965731136</v>
      </c>
      <c r="U1491" s="93">
        <f t="shared" si="163"/>
        <v>1.7154876772951821</v>
      </c>
      <c r="V1491" s="93">
        <f t="shared" si="163"/>
        <v>2.1288381473871896</v>
      </c>
      <c r="W1491" s="93">
        <f t="shared" si="163"/>
        <v>2.641786308203899</v>
      </c>
      <c r="X1491" s="93">
        <f t="shared" si="163"/>
        <v>3.2783304389670218</v>
      </c>
      <c r="Y1491" s="93">
        <f t="shared" si="162"/>
        <v>4.0682512562360484</v>
      </c>
      <c r="Z1491" s="93">
        <f t="shared" si="162"/>
        <v>5.0485052047044974</v>
      </c>
      <c r="AA1491" s="93">
        <f t="shared" si="162"/>
        <v>6.2649534644301639</v>
      </c>
      <c r="AB1491" s="93">
        <f t="shared" si="162"/>
        <v>7.7745075661010237</v>
      </c>
      <c r="AC1491" s="95">
        <f t="shared" si="162"/>
        <v>9.6477919969449797</v>
      </c>
      <c r="AE1491" s="96"/>
    </row>
    <row r="1492" spans="3:31" ht="24.75" customHeight="1" x14ac:dyDescent="0.25">
      <c r="C1492" s="91">
        <f>ABS(E1492-Dashboard!$F$13)</f>
        <v>12.490601270946605</v>
      </c>
      <c r="D1492" s="92">
        <f t="shared" si="165"/>
        <v>0.24105216512644331</v>
      </c>
      <c r="E1492" s="93" cm="1">
        <f t="array" ref="E1492">SUM('DRE + DCF'!$S$41/TIR!S1492,'DRE + DCF'!$U$41:$AD$41/TIR!T1492:AC1492,TIR!F1492)</f>
        <v>35.129398729053392</v>
      </c>
      <c r="F1492" s="100">
        <f>'DRE + DCF'!$AE$38*'DRE + DCF'!$AE$39*(1+G1492)/(R1492-G1492)/AC1492</f>
        <v>14.335110572149262</v>
      </c>
      <c r="G1492" s="92">
        <f>R1492*(1-'DRE + DCF'!$AE$39)</f>
        <v>0.14463129907586597</v>
      </c>
      <c r="H1492" s="94">
        <f t="shared" si="161"/>
        <v>0.24105216512644331</v>
      </c>
      <c r="I1492" s="94">
        <f t="shared" si="164"/>
        <v>0.24105216512644331</v>
      </c>
      <c r="J1492" s="94">
        <f t="shared" si="164"/>
        <v>0.24105216512644331</v>
      </c>
      <c r="K1492" s="94">
        <f t="shared" si="164"/>
        <v>0.24105216512644331</v>
      </c>
      <c r="L1492" s="94">
        <f t="shared" si="164"/>
        <v>0.24105216512644331</v>
      </c>
      <c r="M1492" s="94">
        <f t="shared" si="164"/>
        <v>0.24105216512644331</v>
      </c>
      <c r="N1492" s="94">
        <f t="shared" si="164"/>
        <v>0.24105216512644331</v>
      </c>
      <c r="O1492" s="94">
        <f t="shared" si="164"/>
        <v>0.24105216512644331</v>
      </c>
      <c r="P1492" s="94">
        <f t="shared" si="164"/>
        <v>0.24105216512644331</v>
      </c>
      <c r="Q1492" s="94">
        <f t="shared" si="164"/>
        <v>0.24105216512644331</v>
      </c>
      <c r="R1492" s="94">
        <f t="shared" si="164"/>
        <v>0.24105216512644331</v>
      </c>
      <c r="S1492" s="93">
        <f>(1+H1492)^((5-Dashboard!$F$9)*3/12)</f>
        <v>1.114025208478894</v>
      </c>
      <c r="T1492" s="93">
        <f t="shared" si="163"/>
        <v>1.3825633969881688</v>
      </c>
      <c r="U1492" s="93">
        <f t="shared" si="163"/>
        <v>1.7158332972567372</v>
      </c>
      <c r="V1492" s="93">
        <f t="shared" si="163"/>
        <v>2.1294386285565179</v>
      </c>
      <c r="W1492" s="93">
        <f t="shared" si="163"/>
        <v>2.6427444204739503</v>
      </c>
      <c r="X1492" s="93">
        <f t="shared" si="163"/>
        <v>3.2797836849050235</v>
      </c>
      <c r="Y1492" s="93">
        <f t="shared" si="162"/>
        <v>4.0703826432977639</v>
      </c>
      <c r="Z1492" s="93">
        <f t="shared" si="162"/>
        <v>5.0515571923577847</v>
      </c>
      <c r="AA1492" s="93">
        <f t="shared" si="162"/>
        <v>6.2692459908356852</v>
      </c>
      <c r="AB1492" s="93">
        <f t="shared" si="162"/>
        <v>7.7804613106369009</v>
      </c>
      <c r="AC1492" s="95">
        <f t="shared" si="162"/>
        <v>9.6559583552484494</v>
      </c>
      <c r="AE1492" s="96"/>
    </row>
    <row r="1493" spans="3:31" ht="24.75" customHeight="1" x14ac:dyDescent="0.25">
      <c r="C1493" s="91">
        <f>ABS(E1493-Dashboard!$F$13)</f>
        <v>12.515663778219619</v>
      </c>
      <c r="D1493" s="92">
        <f t="shared" si="165"/>
        <v>0.2411521651264433</v>
      </c>
      <c r="E1493" s="93" cm="1">
        <f t="array" ref="E1493">SUM('DRE + DCF'!$S$41/TIR!S1493,'DRE + DCF'!$U$41:$AD$41/TIR!T1493:AC1493,TIR!F1493)</f>
        <v>35.104336221780379</v>
      </c>
      <c r="F1493" s="100">
        <f>'DRE + DCF'!$AE$38*'DRE + DCF'!$AE$39*(1+G1493)/(R1493-G1493)/AC1493</f>
        <v>14.317798960525948</v>
      </c>
      <c r="G1493" s="92">
        <f>R1493*(1-'DRE + DCF'!$AE$39)</f>
        <v>0.14469129907586598</v>
      </c>
      <c r="H1493" s="94">
        <f t="shared" si="161"/>
        <v>0.2411521651264433</v>
      </c>
      <c r="I1493" s="94">
        <f t="shared" si="164"/>
        <v>0.2411521651264433</v>
      </c>
      <c r="J1493" s="94">
        <f t="shared" si="164"/>
        <v>0.2411521651264433</v>
      </c>
      <c r="K1493" s="94">
        <f t="shared" si="164"/>
        <v>0.2411521651264433</v>
      </c>
      <c r="L1493" s="94">
        <f t="shared" si="164"/>
        <v>0.2411521651264433</v>
      </c>
      <c r="M1493" s="94">
        <f t="shared" si="164"/>
        <v>0.2411521651264433</v>
      </c>
      <c r="N1493" s="94">
        <f t="shared" si="164"/>
        <v>0.2411521651264433</v>
      </c>
      <c r="O1493" s="94">
        <f t="shared" si="164"/>
        <v>0.2411521651264433</v>
      </c>
      <c r="P1493" s="94">
        <f t="shared" si="164"/>
        <v>0.2411521651264433</v>
      </c>
      <c r="Q1493" s="94">
        <f t="shared" si="164"/>
        <v>0.2411521651264433</v>
      </c>
      <c r="R1493" s="94">
        <f t="shared" si="164"/>
        <v>0.2411521651264433</v>
      </c>
      <c r="S1493" s="93">
        <f>(1+H1493)^((5-Dashboard!$F$9)*3/12)</f>
        <v>1.1140700898625917</v>
      </c>
      <c r="T1493" s="93">
        <f t="shared" si="163"/>
        <v>1.3827305041355669</v>
      </c>
      <c r="U1493" s="93">
        <f t="shared" si="163"/>
        <v>1.7161789589942371</v>
      </c>
      <c r="V1493" s="93">
        <f t="shared" si="163"/>
        <v>2.130039230700143</v>
      </c>
      <c r="W1493" s="93">
        <f t="shared" si="163"/>
        <v>2.6437028029877458</v>
      </c>
      <c r="X1493" s="93">
        <f t="shared" si="163"/>
        <v>3.2812374578790875</v>
      </c>
      <c r="Y1493" s="93">
        <f t="shared" si="162"/>
        <v>4.0725149751406162</v>
      </c>
      <c r="Z1493" s="93">
        <f t="shared" si="162"/>
        <v>5.0546107789056389</v>
      </c>
      <c r="AA1493" s="93">
        <f t="shared" si="162"/>
        <v>6.2735411121101912</v>
      </c>
      <c r="AB1493" s="93">
        <f t="shared" si="162"/>
        <v>7.7864191343053184</v>
      </c>
      <c r="AC1493" s="95">
        <f t="shared" si="162"/>
        <v>9.6641309671250113</v>
      </c>
      <c r="AE1493" s="96"/>
    </row>
    <row r="1494" spans="3:31" ht="24.75" customHeight="1" x14ac:dyDescent="0.25">
      <c r="C1494" s="91">
        <f>ABS(E1494-Dashboard!$F$13)</f>
        <v>12.540697244655156</v>
      </c>
      <c r="D1494" s="92">
        <f t="shared" si="165"/>
        <v>0.24125216512644329</v>
      </c>
      <c r="E1494" s="93" cm="1">
        <f t="array" ref="E1494">SUM('DRE + DCF'!$S$41/TIR!S1494,'DRE + DCF'!$U$41:$AD$41/TIR!T1494:AC1494,TIR!F1494)</f>
        <v>35.079302755344841</v>
      </c>
      <c r="F1494" s="100">
        <f>'DRE + DCF'!$AE$38*'DRE + DCF'!$AE$39*(1+G1494)/(R1494-G1494)/AC1494</f>
        <v>14.300511649562878</v>
      </c>
      <c r="G1494" s="92">
        <f>R1494*(1-'DRE + DCF'!$AE$39)</f>
        <v>0.14475129907586598</v>
      </c>
      <c r="H1494" s="94">
        <f t="shared" si="161"/>
        <v>0.24125216512644329</v>
      </c>
      <c r="I1494" s="94">
        <f t="shared" si="164"/>
        <v>0.24125216512644329</v>
      </c>
      <c r="J1494" s="94">
        <f t="shared" si="164"/>
        <v>0.24125216512644329</v>
      </c>
      <c r="K1494" s="94">
        <f t="shared" si="164"/>
        <v>0.24125216512644329</v>
      </c>
      <c r="L1494" s="94">
        <f t="shared" si="164"/>
        <v>0.24125216512644329</v>
      </c>
      <c r="M1494" s="94">
        <f t="shared" si="164"/>
        <v>0.24125216512644329</v>
      </c>
      <c r="N1494" s="94">
        <f t="shared" si="164"/>
        <v>0.24125216512644329</v>
      </c>
      <c r="O1494" s="94">
        <f t="shared" si="164"/>
        <v>0.24125216512644329</v>
      </c>
      <c r="P1494" s="94">
        <f t="shared" si="164"/>
        <v>0.24125216512644329</v>
      </c>
      <c r="Q1494" s="94">
        <f t="shared" si="164"/>
        <v>0.24125216512644329</v>
      </c>
      <c r="R1494" s="94">
        <f t="shared" si="164"/>
        <v>0.24125216512644329</v>
      </c>
      <c r="S1494" s="93">
        <f>(1+H1494)^((5-Dashboard!$F$9)*3/12)</f>
        <v>1.1141149694382726</v>
      </c>
      <c r="T1494" s="93">
        <f t="shared" si="163"/>
        <v>1.382897618015037</v>
      </c>
      <c r="U1494" s="93">
        <f t="shared" si="163"/>
        <v>1.7165246625093658</v>
      </c>
      <c r="V1494" s="93">
        <f t="shared" si="163"/>
        <v>2.1306399538326874</v>
      </c>
      <c r="W1494" s="93">
        <f t="shared" si="163"/>
        <v>2.6446614557997283</v>
      </c>
      <c r="X1494" s="93">
        <f t="shared" si="163"/>
        <v>3.2826917580378643</v>
      </c>
      <c r="Y1494" s="93">
        <f t="shared" si="162"/>
        <v>4.0746482521072291</v>
      </c>
      <c r="Z1494" s="93">
        <f t="shared" si="162"/>
        <v>5.0576659650567759</v>
      </c>
      <c r="AA1494" s="93">
        <f t="shared" si="162"/>
        <v>6.277838829613045</v>
      </c>
      <c r="AB1494" s="93">
        <f t="shared" si="162"/>
        <v>7.7923810395720485</v>
      </c>
      <c r="AC1494" s="95">
        <f t="shared" si="162"/>
        <v>9.6723098368590499</v>
      </c>
      <c r="AE1494" s="96"/>
    </row>
    <row r="1495" spans="3:31" ht="24.75" customHeight="1" x14ac:dyDescent="0.25">
      <c r="C1495" s="91">
        <f>ABS(E1495-Dashboard!$F$13)</f>
        <v>12.565701713646938</v>
      </c>
      <c r="D1495" s="92">
        <f t="shared" si="165"/>
        <v>0.24135216512644328</v>
      </c>
      <c r="E1495" s="93" cm="1">
        <f t="array" ref="E1495">SUM('DRE + DCF'!$S$41/TIR!S1495,'DRE + DCF'!$U$41:$AD$41/TIR!T1495:AC1495,TIR!F1495)</f>
        <v>35.05429828635306</v>
      </c>
      <c r="F1495" s="100">
        <f>'DRE + DCF'!$AE$38*'DRE + DCF'!$AE$39*(1+G1495)/(R1495-G1495)/AC1495</f>
        <v>14.283248599528951</v>
      </c>
      <c r="G1495" s="92">
        <f>R1495*(1-'DRE + DCF'!$AE$39)</f>
        <v>0.14481129907586596</v>
      </c>
      <c r="H1495" s="94">
        <f t="shared" si="161"/>
        <v>0.24135216512644328</v>
      </c>
      <c r="I1495" s="94">
        <f t="shared" si="164"/>
        <v>0.24135216512644328</v>
      </c>
      <c r="J1495" s="94">
        <f t="shared" si="164"/>
        <v>0.24135216512644328</v>
      </c>
      <c r="K1495" s="94">
        <f t="shared" si="164"/>
        <v>0.24135216512644328</v>
      </c>
      <c r="L1495" s="94">
        <f t="shared" si="164"/>
        <v>0.24135216512644328</v>
      </c>
      <c r="M1495" s="94">
        <f t="shared" si="164"/>
        <v>0.24135216512644328</v>
      </c>
      <c r="N1495" s="94">
        <f t="shared" si="164"/>
        <v>0.24135216512644328</v>
      </c>
      <c r="O1495" s="94">
        <f t="shared" si="164"/>
        <v>0.24135216512644328</v>
      </c>
      <c r="P1495" s="94">
        <f t="shared" si="164"/>
        <v>0.24135216512644328</v>
      </c>
      <c r="Q1495" s="94">
        <f t="shared" si="164"/>
        <v>0.24135216512644328</v>
      </c>
      <c r="R1495" s="94">
        <f t="shared" si="164"/>
        <v>0.24135216512644328</v>
      </c>
      <c r="S1495" s="93">
        <f>(1+H1495)^((5-Dashboard!$F$9)*3/12)</f>
        <v>1.1141598472061554</v>
      </c>
      <c r="T1495" s="93">
        <f t="shared" si="163"/>
        <v>1.3830647386263082</v>
      </c>
      <c r="U1495" s="93">
        <f t="shared" si="163"/>
        <v>1.716870407803806</v>
      </c>
      <c r="V1495" s="93">
        <f t="shared" si="163"/>
        <v>2.1312407979687742</v>
      </c>
      <c r="W1495" s="93">
        <f t="shared" si="163"/>
        <v>2.6456203789643462</v>
      </c>
      <c r="X1495" s="93">
        <f t="shared" si="163"/>
        <v>3.2841465855300322</v>
      </c>
      <c r="Y1495" s="93">
        <f t="shared" si="162"/>
        <v>4.0767824745403214</v>
      </c>
      <c r="Z1495" s="93">
        <f t="shared" si="162"/>
        <v>5.0607227515201672</v>
      </c>
      <c r="AA1495" s="93">
        <f t="shared" si="162"/>
        <v>6.2821391447042103</v>
      </c>
      <c r="AB1495" s="93">
        <f t="shared" si="162"/>
        <v>7.7983470289041534</v>
      </c>
      <c r="AC1495" s="95">
        <f t="shared" si="162"/>
        <v>9.6804949687375359</v>
      </c>
      <c r="AE1495" s="96"/>
    </row>
    <row r="1496" spans="3:31" ht="24.75" customHeight="1" x14ac:dyDescent="0.25">
      <c r="C1496" s="91">
        <f>ABS(E1496-Dashboard!$F$13)</f>
        <v>12.590677228509584</v>
      </c>
      <c r="D1496" s="92">
        <f t="shared" si="165"/>
        <v>0.24145216512644327</v>
      </c>
      <c r="E1496" s="93" cm="1">
        <f t="array" ref="E1496">SUM('DRE + DCF'!$S$41/TIR!S1496,'DRE + DCF'!$U$41:$AD$41/TIR!T1496:AC1496,TIR!F1496)</f>
        <v>35.029322771490413</v>
      </c>
      <c r="F1496" s="100">
        <f>'DRE + DCF'!$AE$38*'DRE + DCF'!$AE$39*(1+G1496)/(R1496-G1496)/AC1496</f>
        <v>14.266009770768806</v>
      </c>
      <c r="G1496" s="92">
        <f>R1496*(1-'DRE + DCF'!$AE$39)</f>
        <v>0.14487129907586596</v>
      </c>
      <c r="H1496" s="94">
        <f t="shared" si="161"/>
        <v>0.24145216512644327</v>
      </c>
      <c r="I1496" s="94">
        <f t="shared" si="164"/>
        <v>0.24145216512644327</v>
      </c>
      <c r="J1496" s="94">
        <f t="shared" si="164"/>
        <v>0.24145216512644327</v>
      </c>
      <c r="K1496" s="94">
        <f t="shared" si="164"/>
        <v>0.24145216512644327</v>
      </c>
      <c r="L1496" s="94">
        <f t="shared" si="164"/>
        <v>0.24145216512644327</v>
      </c>
      <c r="M1496" s="94">
        <f t="shared" si="164"/>
        <v>0.24145216512644327</v>
      </c>
      <c r="N1496" s="94">
        <f t="shared" si="164"/>
        <v>0.24145216512644327</v>
      </c>
      <c r="O1496" s="94">
        <f t="shared" si="164"/>
        <v>0.24145216512644327</v>
      </c>
      <c r="P1496" s="94">
        <f t="shared" si="164"/>
        <v>0.24145216512644327</v>
      </c>
      <c r="Q1496" s="94">
        <f t="shared" si="164"/>
        <v>0.24145216512644327</v>
      </c>
      <c r="R1496" s="94">
        <f t="shared" si="164"/>
        <v>0.24145216512644327</v>
      </c>
      <c r="S1496" s="93">
        <f>(1+H1496)^((5-Dashboard!$F$9)*3/12)</f>
        <v>1.114204723166458</v>
      </c>
      <c r="T1496" s="93">
        <f t="shared" si="163"/>
        <v>1.3832318659691085</v>
      </c>
      <c r="U1496" s="93">
        <f t="shared" si="163"/>
        <v>1.7172161948792399</v>
      </c>
      <c r="V1496" s="93">
        <f t="shared" si="163"/>
        <v>2.1318417631230244</v>
      </c>
      <c r="W1496" s="93">
        <f t="shared" si="163"/>
        <v>2.6465795725360528</v>
      </c>
      <c r="X1496" s="93">
        <f t="shared" si="163"/>
        <v>3.2856019405042991</v>
      </c>
      <c r="Y1496" s="93">
        <f t="shared" si="162"/>
        <v>4.078917642782705</v>
      </c>
      <c r="Z1496" s="93">
        <f t="shared" si="162"/>
        <v>5.0637811390050373</v>
      </c>
      <c r="AA1496" s="93">
        <f t="shared" si="162"/>
        <v>6.2864420587442504</v>
      </c>
      <c r="AB1496" s="93">
        <f t="shared" si="162"/>
        <v>7.8043171047699849</v>
      </c>
      <c r="AC1496" s="95">
        <f t="shared" si="162"/>
        <v>9.6886863670500318</v>
      </c>
      <c r="AE1496" s="96"/>
    </row>
    <row r="1497" spans="3:31" ht="24.75" customHeight="1" x14ac:dyDescent="0.25">
      <c r="C1497" s="91">
        <f>ABS(E1497-Dashboard!$F$13)</f>
        <v>12.615623832478924</v>
      </c>
      <c r="D1497" s="92">
        <f t="shared" si="165"/>
        <v>0.24155216512644326</v>
      </c>
      <c r="E1497" s="93" cm="1">
        <f t="array" ref="E1497">SUM('DRE + DCF'!$S$41/TIR!S1497,'DRE + DCF'!$U$41:$AD$41/TIR!T1497:AC1497,TIR!F1497)</f>
        <v>35.004376167521073</v>
      </c>
      <c r="F1497" s="100">
        <f>'DRE + DCF'!$AE$38*'DRE + DCF'!$AE$39*(1+G1497)/(R1497-G1497)/AC1497</f>
        <v>14.248795123702591</v>
      </c>
      <c r="G1497" s="92">
        <f>R1497*(1-'DRE + DCF'!$AE$39)</f>
        <v>0.14493129907586594</v>
      </c>
      <c r="H1497" s="94">
        <f t="shared" si="161"/>
        <v>0.24155216512644326</v>
      </c>
      <c r="I1497" s="94">
        <f t="shared" si="164"/>
        <v>0.24155216512644326</v>
      </c>
      <c r="J1497" s="94">
        <f t="shared" si="164"/>
        <v>0.24155216512644326</v>
      </c>
      <c r="K1497" s="94">
        <f t="shared" si="164"/>
        <v>0.24155216512644326</v>
      </c>
      <c r="L1497" s="94">
        <f t="shared" si="164"/>
        <v>0.24155216512644326</v>
      </c>
      <c r="M1497" s="94">
        <f t="shared" si="164"/>
        <v>0.24155216512644326</v>
      </c>
      <c r="N1497" s="94">
        <f t="shared" si="164"/>
        <v>0.24155216512644326</v>
      </c>
      <c r="O1497" s="94">
        <f t="shared" si="164"/>
        <v>0.24155216512644326</v>
      </c>
      <c r="P1497" s="94">
        <f t="shared" si="164"/>
        <v>0.24155216512644326</v>
      </c>
      <c r="Q1497" s="94">
        <f t="shared" si="164"/>
        <v>0.24155216512644326</v>
      </c>
      <c r="R1497" s="94">
        <f t="shared" si="164"/>
        <v>0.24155216512644326</v>
      </c>
      <c r="S1497" s="93">
        <f>(1+H1497)^((5-Dashboard!$F$9)*3/12)</f>
        <v>1.1142495973193991</v>
      </c>
      <c r="T1497" s="93">
        <f t="shared" si="163"/>
        <v>1.3833990000431675</v>
      </c>
      <c r="U1497" s="93">
        <f t="shared" si="163"/>
        <v>1.717562023737351</v>
      </c>
      <c r="V1497" s="93">
        <f t="shared" si="163"/>
        <v>2.1324428493100633</v>
      </c>
      <c r="W1497" s="93">
        <f t="shared" si="163"/>
        <v>2.6475390365693108</v>
      </c>
      <c r="X1497" s="93">
        <f t="shared" si="163"/>
        <v>3.2870578231094054</v>
      </c>
      <c r="Y1497" s="93">
        <f t="shared" si="162"/>
        <v>4.0810537571772958</v>
      </c>
      <c r="Z1497" s="93">
        <f t="shared" si="162"/>
        <v>5.0668411282208776</v>
      </c>
      <c r="AA1497" s="93">
        <f t="shared" si="162"/>
        <v>6.2907475730943405</v>
      </c>
      <c r="AB1497" s="93">
        <f t="shared" si="162"/>
        <v>7.8102912696391966</v>
      </c>
      <c r="AC1497" s="95">
        <f t="shared" si="162"/>
        <v>9.6968840360887008</v>
      </c>
      <c r="AE1497" s="96"/>
    </row>
    <row r="1498" spans="3:31" ht="24.75" customHeight="1" x14ac:dyDescent="0.25">
      <c r="C1498" s="91">
        <f>ABS(E1498-Dashboard!$F$13)</f>
        <v>12.640541568712074</v>
      </c>
      <c r="D1498" s="92">
        <f t="shared" si="165"/>
        <v>0.24165216512644325</v>
      </c>
      <c r="E1498" s="93" cm="1">
        <f t="array" ref="E1498">SUM('DRE + DCF'!$S$41/TIR!S1498,'DRE + DCF'!$U$41:$AD$41/TIR!T1498:AC1498,TIR!F1498)</f>
        <v>34.979458431287924</v>
      </c>
      <c r="F1498" s="100">
        <f>'DRE + DCF'!$AE$38*'DRE + DCF'!$AE$39*(1+G1498)/(R1498-G1498)/AC1498</f>
        <v>14.231604618825889</v>
      </c>
      <c r="G1498" s="92">
        <f>R1498*(1-'DRE + DCF'!$AE$39)</f>
        <v>0.14499129907586594</v>
      </c>
      <c r="H1498" s="94">
        <f t="shared" si="161"/>
        <v>0.24165216512644325</v>
      </c>
      <c r="I1498" s="94">
        <f t="shared" si="164"/>
        <v>0.24165216512644325</v>
      </c>
      <c r="J1498" s="94">
        <f t="shared" si="164"/>
        <v>0.24165216512644325</v>
      </c>
      <c r="K1498" s="94">
        <f t="shared" si="164"/>
        <v>0.24165216512644325</v>
      </c>
      <c r="L1498" s="94">
        <f t="shared" si="164"/>
        <v>0.24165216512644325</v>
      </c>
      <c r="M1498" s="94">
        <f t="shared" si="164"/>
        <v>0.24165216512644325</v>
      </c>
      <c r="N1498" s="94">
        <f t="shared" si="164"/>
        <v>0.24165216512644325</v>
      </c>
      <c r="O1498" s="94">
        <f t="shared" si="164"/>
        <v>0.24165216512644325</v>
      </c>
      <c r="P1498" s="94">
        <f t="shared" si="164"/>
        <v>0.24165216512644325</v>
      </c>
      <c r="Q1498" s="94">
        <f t="shared" si="164"/>
        <v>0.24165216512644325</v>
      </c>
      <c r="R1498" s="94">
        <f t="shared" si="164"/>
        <v>0.24165216512644325</v>
      </c>
      <c r="S1498" s="93">
        <f>(1+H1498)^((5-Dashboard!$F$9)*3/12)</f>
        <v>1.1142944696651973</v>
      </c>
      <c r="T1498" s="93">
        <f t="shared" si="163"/>
        <v>1.3835661408482141</v>
      </c>
      <c r="U1498" s="93">
        <f t="shared" si="163"/>
        <v>1.7179078943798225</v>
      </c>
      <c r="V1498" s="93">
        <f t="shared" si="163"/>
        <v>2.1330440565445157</v>
      </c>
      <c r="W1498" s="93">
        <f t="shared" si="163"/>
        <v>2.648498771118589</v>
      </c>
      <c r="X1498" s="93">
        <f t="shared" si="163"/>
        <v>3.2885142334941202</v>
      </c>
      <c r="Y1498" s="93">
        <f t="shared" si="162"/>
        <v>4.0831908180671004</v>
      </c>
      <c r="Z1498" s="93">
        <f t="shared" si="162"/>
        <v>5.0699027198774278</v>
      </c>
      <c r="AA1498" s="93">
        <f t="shared" si="162"/>
        <v>6.2950556891162517</v>
      </c>
      <c r="AB1498" s="93">
        <f t="shared" si="162"/>
        <v>7.8162695259827277</v>
      </c>
      <c r="AC1498" s="95">
        <f t="shared" si="162"/>
        <v>9.7050879801482921</v>
      </c>
      <c r="AE1498" s="96"/>
    </row>
    <row r="1499" spans="3:31" ht="24.75" customHeight="1" x14ac:dyDescent="0.25">
      <c r="C1499" s="91">
        <f>ABS(E1499-Dashboard!$F$13)</f>
        <v>12.665430480287618</v>
      </c>
      <c r="D1499" s="92">
        <f t="shared" si="165"/>
        <v>0.24175216512644324</v>
      </c>
      <c r="E1499" s="93" cm="1">
        <f t="array" ref="E1499">SUM('DRE + DCF'!$S$41/TIR!S1499,'DRE + DCF'!$U$41:$AD$41/TIR!T1499:AC1499,TIR!F1499)</f>
        <v>34.954569519712379</v>
      </c>
      <c r="F1499" s="100">
        <f>'DRE + DCF'!$AE$38*'DRE + DCF'!$AE$39*(1+G1499)/(R1499-G1499)/AC1499</f>
        <v>14.214438216709478</v>
      </c>
      <c r="G1499" s="92">
        <f>R1499*(1-'DRE + DCF'!$AE$39)</f>
        <v>0.14505129907586595</v>
      </c>
      <c r="H1499" s="94">
        <f t="shared" si="161"/>
        <v>0.24175216512644324</v>
      </c>
      <c r="I1499" s="94">
        <f t="shared" si="164"/>
        <v>0.24175216512644324</v>
      </c>
      <c r="J1499" s="94">
        <f t="shared" si="164"/>
        <v>0.24175216512644324</v>
      </c>
      <c r="K1499" s="94">
        <f t="shared" si="164"/>
        <v>0.24175216512644324</v>
      </c>
      <c r="L1499" s="94">
        <f t="shared" si="164"/>
        <v>0.24175216512644324</v>
      </c>
      <c r="M1499" s="94">
        <f t="shared" si="164"/>
        <v>0.24175216512644324</v>
      </c>
      <c r="N1499" s="94">
        <f t="shared" si="164"/>
        <v>0.24175216512644324</v>
      </c>
      <c r="O1499" s="94">
        <f t="shared" si="164"/>
        <v>0.24175216512644324</v>
      </c>
      <c r="P1499" s="94">
        <f t="shared" si="164"/>
        <v>0.24175216512644324</v>
      </c>
      <c r="Q1499" s="94">
        <f t="shared" si="164"/>
        <v>0.24175216512644324</v>
      </c>
      <c r="R1499" s="94">
        <f t="shared" si="164"/>
        <v>0.24175216512644324</v>
      </c>
      <c r="S1499" s="93">
        <f>(1+H1499)^((5-Dashboard!$F$9)*3/12)</f>
        <v>1.1143393402040704</v>
      </c>
      <c r="T1499" s="93">
        <f t="shared" si="163"/>
        <v>1.3837332883839766</v>
      </c>
      <c r="U1499" s="93">
        <f t="shared" si="163"/>
        <v>1.7182538068083359</v>
      </c>
      <c r="V1499" s="93">
        <f t="shared" si="163"/>
        <v>2.1336453848410044</v>
      </c>
      <c r="W1499" s="93">
        <f t="shared" si="163"/>
        <v>2.6494587762383603</v>
      </c>
      <c r="X1499" s="93">
        <f t="shared" si="163"/>
        <v>3.2899711718072404</v>
      </c>
      <c r="Y1499" s="93">
        <f t="shared" si="162"/>
        <v>4.0853288257952221</v>
      </c>
      <c r="Z1499" s="93">
        <f t="shared" si="162"/>
        <v>5.072965914684687</v>
      </c>
      <c r="AA1499" s="93">
        <f t="shared" si="162"/>
        <v>6.2993664081723573</v>
      </c>
      <c r="AB1499" s="93">
        <f t="shared" si="162"/>
        <v>7.8222518762728104</v>
      </c>
      <c r="AC1499" s="95">
        <f t="shared" si="162"/>
        <v>9.7132982035261453</v>
      </c>
      <c r="AE1499" s="96"/>
    </row>
    <row r="1500" spans="3:31" ht="24.75" customHeight="1" x14ac:dyDescent="0.25">
      <c r="C1500" s="91">
        <f>ABS(E1500-Dashboard!$F$13)</f>
        <v>12.690290610205842</v>
      </c>
      <c r="D1500" s="92">
        <f t="shared" si="165"/>
        <v>0.24185216512644322</v>
      </c>
      <c r="E1500" s="93" cm="1">
        <f t="array" ref="E1500">SUM('DRE + DCF'!$S$41/TIR!S1500,'DRE + DCF'!$U$41:$AD$41/TIR!T1500:AC1500,TIR!F1500)</f>
        <v>34.929709389794155</v>
      </c>
      <c r="F1500" s="100">
        <f>'DRE + DCF'!$AE$38*'DRE + DCF'!$AE$39*(1+G1500)/(R1500-G1500)/AC1500</f>
        <v>14.197295877999192</v>
      </c>
      <c r="G1500" s="92">
        <f>R1500*(1-'DRE + DCF'!$AE$39)</f>
        <v>0.14511129907586592</v>
      </c>
      <c r="H1500" s="94">
        <f t="shared" si="161"/>
        <v>0.24185216512644322</v>
      </c>
      <c r="I1500" s="94">
        <f t="shared" si="164"/>
        <v>0.24185216512644322</v>
      </c>
      <c r="J1500" s="94">
        <f t="shared" si="164"/>
        <v>0.24185216512644322</v>
      </c>
      <c r="K1500" s="94">
        <f t="shared" si="164"/>
        <v>0.24185216512644322</v>
      </c>
      <c r="L1500" s="94">
        <f t="shared" si="164"/>
        <v>0.24185216512644322</v>
      </c>
      <c r="M1500" s="94">
        <f t="shared" si="164"/>
        <v>0.24185216512644322</v>
      </c>
      <c r="N1500" s="94">
        <f t="shared" si="164"/>
        <v>0.24185216512644322</v>
      </c>
      <c r="O1500" s="94">
        <f t="shared" si="164"/>
        <v>0.24185216512644322</v>
      </c>
      <c r="P1500" s="94">
        <f t="shared" si="164"/>
        <v>0.24185216512644322</v>
      </c>
      <c r="Q1500" s="94">
        <f t="shared" si="164"/>
        <v>0.24185216512644322</v>
      </c>
      <c r="R1500" s="94">
        <f t="shared" si="164"/>
        <v>0.24185216512644322</v>
      </c>
      <c r="S1500" s="93">
        <f>(1+H1500)^((5-Dashboard!$F$9)*3/12)</f>
        <v>1.1143842089362372</v>
      </c>
      <c r="T1500" s="93">
        <f t="shared" si="163"/>
        <v>1.3839004426501849</v>
      </c>
      <c r="U1500" s="93">
        <f t="shared" si="163"/>
        <v>1.7185997610245751</v>
      </c>
      <c r="V1500" s="93">
        <f t="shared" si="163"/>
        <v>2.1342468342141565</v>
      </c>
      <c r="W1500" s="93">
        <f t="shared" si="163"/>
        <v>2.650419051983107</v>
      </c>
      <c r="X1500" s="93">
        <f t="shared" si="163"/>
        <v>3.2914286381975963</v>
      </c>
      <c r="Y1500" s="93">
        <f t="shared" si="162"/>
        <v>4.0874677807048654</v>
      </c>
      <c r="Z1500" s="93">
        <f t="shared" si="162"/>
        <v>5.0760307133529148</v>
      </c>
      <c r="AA1500" s="93">
        <f t="shared" si="162"/>
        <v>6.3036797316256408</v>
      </c>
      <c r="AB1500" s="93">
        <f t="shared" si="162"/>
        <v>7.8282383229829779</v>
      </c>
      <c r="AC1500" s="95">
        <f t="shared" si="162"/>
        <v>9.7215147105222073</v>
      </c>
      <c r="AE1500" s="96"/>
    </row>
    <row r="1501" spans="3:31" ht="24.75" customHeight="1" x14ac:dyDescent="0.25">
      <c r="C1501" s="91">
        <f>ABS(E1501-Dashboard!$F$13)</f>
        <v>12.715122001388792</v>
      </c>
      <c r="D1501" s="92">
        <f t="shared" si="165"/>
        <v>0.24195216512644321</v>
      </c>
      <c r="E1501" s="93" cm="1">
        <f t="array" ref="E1501">SUM('DRE + DCF'!$S$41/TIR!S1501,'DRE + DCF'!$U$41:$AD$41/TIR!T1501:AC1501,TIR!F1501)</f>
        <v>34.904877998611205</v>
      </c>
      <c r="F1501" s="100">
        <f>'DRE + DCF'!$AE$38*'DRE + DCF'!$AE$39*(1+G1501)/(R1501-G1501)/AC1501</f>
        <v>14.180177563415755</v>
      </c>
      <c r="G1501" s="92">
        <f>R1501*(1-'DRE + DCF'!$AE$39)</f>
        <v>0.14517129907586593</v>
      </c>
      <c r="H1501" s="94">
        <f t="shared" si="161"/>
        <v>0.24195216512644321</v>
      </c>
      <c r="I1501" s="94">
        <f t="shared" si="164"/>
        <v>0.24195216512644321</v>
      </c>
      <c r="J1501" s="94">
        <f t="shared" si="164"/>
        <v>0.24195216512644321</v>
      </c>
      <c r="K1501" s="94">
        <f t="shared" si="164"/>
        <v>0.24195216512644321</v>
      </c>
      <c r="L1501" s="94">
        <f t="shared" si="164"/>
        <v>0.24195216512644321</v>
      </c>
      <c r="M1501" s="94">
        <f t="shared" si="164"/>
        <v>0.24195216512644321</v>
      </c>
      <c r="N1501" s="94">
        <f t="shared" si="164"/>
        <v>0.24195216512644321</v>
      </c>
      <c r="O1501" s="94">
        <f t="shared" si="164"/>
        <v>0.24195216512644321</v>
      </c>
      <c r="P1501" s="94">
        <f t="shared" si="164"/>
        <v>0.24195216512644321</v>
      </c>
      <c r="Q1501" s="94">
        <f t="shared" si="164"/>
        <v>0.24195216512644321</v>
      </c>
      <c r="R1501" s="94">
        <f t="shared" si="164"/>
        <v>0.24195216512644321</v>
      </c>
      <c r="S1501" s="93">
        <f>(1+H1501)^((5-Dashboard!$F$9)*3/12)</f>
        <v>1.1144290758619155</v>
      </c>
      <c r="T1501" s="93">
        <f t="shared" si="163"/>
        <v>1.3840676036465671</v>
      </c>
      <c r="U1501" s="93">
        <f t="shared" si="163"/>
        <v>1.7189457570302218</v>
      </c>
      <c r="V1501" s="93">
        <f t="shared" si="163"/>
        <v>2.1348484046785967</v>
      </c>
      <c r="W1501" s="93">
        <f t="shared" si="163"/>
        <v>2.6513795984073161</v>
      </c>
      <c r="X1501" s="93">
        <f t="shared" si="163"/>
        <v>3.2928866328140454</v>
      </c>
      <c r="Y1501" s="93">
        <f t="shared" si="162"/>
        <v>4.0896076831393264</v>
      </c>
      <c r="Z1501" s="93">
        <f t="shared" si="162"/>
        <v>5.0790971165926235</v>
      </c>
      <c r="AA1501" s="93">
        <f t="shared" si="162"/>
        <v>6.3079956608396834</v>
      </c>
      <c r="AB1501" s="93">
        <f t="shared" si="162"/>
        <v>7.8342288685880535</v>
      </c>
      <c r="AC1501" s="95">
        <f t="shared" si="162"/>
        <v>9.7297375054390187</v>
      </c>
      <c r="AE1501" s="96"/>
    </row>
    <row r="1502" spans="3:31" ht="24.75" customHeight="1" x14ac:dyDescent="0.25">
      <c r="C1502" s="91">
        <f>ABS(E1502-Dashboard!$F$13)</f>
        <v>12.739924696680589</v>
      </c>
      <c r="D1502" s="92">
        <f t="shared" si="165"/>
        <v>0.2420521651264432</v>
      </c>
      <c r="E1502" s="93" cm="1">
        <f t="array" ref="E1502">SUM('DRE + DCF'!$S$41/TIR!S1502,'DRE + DCF'!$U$41:$AD$41/TIR!T1502:AC1502,TIR!F1502)</f>
        <v>34.880075303319408</v>
      </c>
      <c r="F1502" s="100">
        <f>'DRE + DCF'!$AE$38*'DRE + DCF'!$AE$39*(1+G1502)/(R1502-G1502)/AC1502</f>
        <v>14.163083233754591</v>
      </c>
      <c r="G1502" s="92">
        <f>R1502*(1-'DRE + DCF'!$AE$39)</f>
        <v>0.14523129907586591</v>
      </c>
      <c r="H1502" s="94">
        <f t="shared" si="161"/>
        <v>0.2420521651264432</v>
      </c>
      <c r="I1502" s="94">
        <f t="shared" si="164"/>
        <v>0.2420521651264432</v>
      </c>
      <c r="J1502" s="94">
        <f t="shared" si="164"/>
        <v>0.2420521651264432</v>
      </c>
      <c r="K1502" s="94">
        <f t="shared" si="164"/>
        <v>0.2420521651264432</v>
      </c>
      <c r="L1502" s="94">
        <f t="shared" si="164"/>
        <v>0.2420521651264432</v>
      </c>
      <c r="M1502" s="94">
        <f t="shared" si="164"/>
        <v>0.2420521651264432</v>
      </c>
      <c r="N1502" s="94">
        <f t="shared" si="164"/>
        <v>0.2420521651264432</v>
      </c>
      <c r="O1502" s="94">
        <f t="shared" si="164"/>
        <v>0.2420521651264432</v>
      </c>
      <c r="P1502" s="94">
        <f t="shared" si="164"/>
        <v>0.2420521651264432</v>
      </c>
      <c r="Q1502" s="94">
        <f t="shared" si="164"/>
        <v>0.2420521651264432</v>
      </c>
      <c r="R1502" s="94">
        <f t="shared" si="164"/>
        <v>0.2420521651264432</v>
      </c>
      <c r="S1502" s="93">
        <f>(1+H1502)^((5-Dashboard!$F$9)*3/12)</f>
        <v>1.1144739409813238</v>
      </c>
      <c r="T1502" s="93">
        <f t="shared" si="163"/>
        <v>1.3842347713728531</v>
      </c>
      <c r="U1502" s="93">
        <f t="shared" si="163"/>
        <v>1.7192917948269593</v>
      </c>
      <c r="V1502" s="93">
        <f t="shared" si="163"/>
        <v>2.1354500962489533</v>
      </c>
      <c r="W1502" s="93">
        <f t="shared" si="163"/>
        <v>2.6523404155654839</v>
      </c>
      <c r="X1502" s="93">
        <f t="shared" si="163"/>
        <v>3.294345155805479</v>
      </c>
      <c r="Y1502" s="93">
        <f t="shared" si="162"/>
        <v>4.0917485334420052</v>
      </c>
      <c r="Z1502" s="93">
        <f t="shared" si="162"/>
        <v>5.0821651251145905</v>
      </c>
      <c r="AA1502" s="93">
        <f t="shared" si="162"/>
        <v>6.3123141971786776</v>
      </c>
      <c r="AB1502" s="93">
        <f t="shared" si="162"/>
        <v>7.840223515564162</v>
      </c>
      <c r="AC1502" s="95">
        <f t="shared" si="162"/>
        <v>9.7379665925817207</v>
      </c>
      <c r="AE1502" s="96"/>
    </row>
    <row r="1503" spans="3:31" ht="24.75" customHeight="1" x14ac:dyDescent="0.25">
      <c r="C1503" s="91">
        <f>ABS(E1503-Dashboard!$F$13)</f>
        <v>12.764698738847414</v>
      </c>
      <c r="D1503" s="92">
        <f t="shared" si="165"/>
        <v>0.24215216512644319</v>
      </c>
      <c r="E1503" s="93" cm="1">
        <f t="array" ref="E1503">SUM('DRE + DCF'!$S$41/TIR!S1503,'DRE + DCF'!$U$41:$AD$41/TIR!T1503:AC1503,TIR!F1503)</f>
        <v>34.855301261152583</v>
      </c>
      <c r="F1503" s="100">
        <f>'DRE + DCF'!$AE$38*'DRE + DCF'!$AE$39*(1+G1503)/(R1503-G1503)/AC1503</f>
        <v>14.146012849885725</v>
      </c>
      <c r="G1503" s="92">
        <f>R1503*(1-'DRE + DCF'!$AE$39)</f>
        <v>0.14529129907586591</v>
      </c>
      <c r="H1503" s="94">
        <f t="shared" si="161"/>
        <v>0.24215216512644319</v>
      </c>
      <c r="I1503" s="94">
        <f t="shared" si="164"/>
        <v>0.24215216512644319</v>
      </c>
      <c r="J1503" s="94">
        <f t="shared" si="164"/>
        <v>0.24215216512644319</v>
      </c>
      <c r="K1503" s="94">
        <f t="shared" si="164"/>
        <v>0.24215216512644319</v>
      </c>
      <c r="L1503" s="94">
        <f t="shared" si="164"/>
        <v>0.24215216512644319</v>
      </c>
      <c r="M1503" s="94">
        <f t="shared" si="164"/>
        <v>0.24215216512644319</v>
      </c>
      <c r="N1503" s="94">
        <f t="shared" si="164"/>
        <v>0.24215216512644319</v>
      </c>
      <c r="O1503" s="94">
        <f t="shared" si="164"/>
        <v>0.24215216512644319</v>
      </c>
      <c r="P1503" s="94">
        <f t="shared" si="164"/>
        <v>0.24215216512644319</v>
      </c>
      <c r="Q1503" s="94">
        <f t="shared" si="164"/>
        <v>0.24215216512644319</v>
      </c>
      <c r="R1503" s="94">
        <f t="shared" si="164"/>
        <v>0.24215216512644319</v>
      </c>
      <c r="S1503" s="93">
        <f>(1+H1503)^((5-Dashboard!$F$9)*3/12)</f>
        <v>1.1145188042946799</v>
      </c>
      <c r="T1503" s="93">
        <f t="shared" si="163"/>
        <v>1.3844019458287711</v>
      </c>
      <c r="U1503" s="93">
        <f t="shared" si="163"/>
        <v>1.7196378744164689</v>
      </c>
      <c r="V1503" s="93">
        <f t="shared" si="163"/>
        <v>2.1360519089398511</v>
      </c>
      <c r="W1503" s="93">
        <f t="shared" si="163"/>
        <v>2.6533015035121079</v>
      </c>
      <c r="X1503" s="93">
        <f t="shared" si="163"/>
        <v>3.2958042073208116</v>
      </c>
      <c r="Y1503" s="93">
        <f t="shared" si="162"/>
        <v>4.0938903319563869</v>
      </c>
      <c r="Z1503" s="93">
        <f t="shared" si="162"/>
        <v>5.085234739629839</v>
      </c>
      <c r="AA1503" s="93">
        <f t="shared" si="162"/>
        <v>6.3166353420074088</v>
      </c>
      <c r="AB1503" s="93">
        <f t="shared" si="162"/>
        <v>7.8462222663887138</v>
      </c>
      <c r="AC1503" s="95">
        <f t="shared" si="162"/>
        <v>9.7462019762580478</v>
      </c>
      <c r="AE1503" s="96"/>
    </row>
    <row r="1504" spans="3:31" ht="24.75" customHeight="1" x14ac:dyDescent="0.25">
      <c r="C1504" s="91">
        <f>ABS(E1504-Dashboard!$F$13)</f>
        <v>12.78944417057788</v>
      </c>
      <c r="D1504" s="92">
        <f t="shared" si="165"/>
        <v>0.24225216512644318</v>
      </c>
      <c r="E1504" s="93" cm="1">
        <f t="array" ref="E1504">SUM('DRE + DCF'!$S$41/TIR!S1504,'DRE + DCF'!$U$41:$AD$41/TIR!T1504:AC1504,TIR!F1504)</f>
        <v>34.830555829422117</v>
      </c>
      <c r="F1504" s="100">
        <f>'DRE + DCF'!$AE$38*'DRE + DCF'!$AE$39*(1+G1504)/(R1504-G1504)/AC1504</f>
        <v>14.128966372753519</v>
      </c>
      <c r="G1504" s="92">
        <f>R1504*(1-'DRE + DCF'!$AE$39)</f>
        <v>0.14535129907586591</v>
      </c>
      <c r="H1504" s="94">
        <f t="shared" si="161"/>
        <v>0.24225216512644318</v>
      </c>
      <c r="I1504" s="94">
        <f t="shared" si="164"/>
        <v>0.24225216512644318</v>
      </c>
      <c r="J1504" s="94">
        <f t="shared" si="164"/>
        <v>0.24225216512644318</v>
      </c>
      <c r="K1504" s="94">
        <f t="shared" si="164"/>
        <v>0.24225216512644318</v>
      </c>
      <c r="L1504" s="94">
        <f t="shared" ref="I1504:R1529" si="166">$D1504</f>
        <v>0.24225216512644318</v>
      </c>
      <c r="M1504" s="94">
        <f t="shared" si="166"/>
        <v>0.24225216512644318</v>
      </c>
      <c r="N1504" s="94">
        <f t="shared" si="166"/>
        <v>0.24225216512644318</v>
      </c>
      <c r="O1504" s="94">
        <f t="shared" si="166"/>
        <v>0.24225216512644318</v>
      </c>
      <c r="P1504" s="94">
        <f t="shared" si="166"/>
        <v>0.24225216512644318</v>
      </c>
      <c r="Q1504" s="94">
        <f t="shared" si="166"/>
        <v>0.24225216512644318</v>
      </c>
      <c r="R1504" s="94">
        <f t="shared" si="166"/>
        <v>0.24225216512644318</v>
      </c>
      <c r="S1504" s="93">
        <f>(1+H1504)^((5-Dashboard!$F$9)*3/12)</f>
        <v>1.1145636658022022</v>
      </c>
      <c r="T1504" s="93">
        <f t="shared" si="163"/>
        <v>1.384569127014051</v>
      </c>
      <c r="U1504" s="93">
        <f t="shared" si="163"/>
        <v>1.7199839958004342</v>
      </c>
      <c r="V1504" s="93">
        <f t="shared" si="163"/>
        <v>2.1366538427659205</v>
      </c>
      <c r="W1504" s="93">
        <f t="shared" si="163"/>
        <v>2.6542628623016995</v>
      </c>
      <c r="X1504" s="93">
        <f t="shared" si="163"/>
        <v>3.2972637875089963</v>
      </c>
      <c r="Y1504" s="93">
        <f t="shared" si="162"/>
        <v>4.0960330790260668</v>
      </c>
      <c r="Z1504" s="93">
        <f t="shared" si="162"/>
        <v>5.088305960849663</v>
      </c>
      <c r="AA1504" s="93">
        <f t="shared" si="162"/>
        <v>6.3209590966912801</v>
      </c>
      <c r="AB1504" s="93">
        <f t="shared" si="162"/>
        <v>7.8522251235404283</v>
      </c>
      <c r="AC1504" s="95">
        <f t="shared" si="162"/>
        <v>9.7544436607783496</v>
      </c>
      <c r="AE1504" s="96"/>
    </row>
    <row r="1505" spans="3:31" ht="24.75" customHeight="1" x14ac:dyDescent="0.25">
      <c r="C1505" s="91">
        <f>ABS(E1505-Dashboard!$F$13)</f>
        <v>12.814161034483028</v>
      </c>
      <c r="D1505" s="92">
        <f t="shared" si="165"/>
        <v>0.24235216512644317</v>
      </c>
      <c r="E1505" s="93" cm="1">
        <f t="array" ref="E1505">SUM('DRE + DCF'!$S$41/TIR!S1505,'DRE + DCF'!$U$41:$AD$41/TIR!T1505:AC1505,TIR!F1505)</f>
        <v>34.805838965516969</v>
      </c>
      <c r="F1505" s="100">
        <f>'DRE + DCF'!$AE$38*'DRE + DCF'!$AE$39*(1+G1505)/(R1505-G1505)/AC1505</f>
        <v>14.111943763376598</v>
      </c>
      <c r="G1505" s="92">
        <f>R1505*(1-'DRE + DCF'!$AE$39)</f>
        <v>0.14541129907586589</v>
      </c>
      <c r="H1505" s="94">
        <f t="shared" si="161"/>
        <v>0.24235216512644317</v>
      </c>
      <c r="I1505" s="94">
        <f t="shared" si="166"/>
        <v>0.24235216512644317</v>
      </c>
      <c r="J1505" s="94">
        <f t="shared" si="166"/>
        <v>0.24235216512644317</v>
      </c>
      <c r="K1505" s="94">
        <f t="shared" si="166"/>
        <v>0.24235216512644317</v>
      </c>
      <c r="L1505" s="94">
        <f t="shared" si="166"/>
        <v>0.24235216512644317</v>
      </c>
      <c r="M1505" s="94">
        <f t="shared" si="166"/>
        <v>0.24235216512644317</v>
      </c>
      <c r="N1505" s="94">
        <f t="shared" si="166"/>
        <v>0.24235216512644317</v>
      </c>
      <c r="O1505" s="94">
        <f t="shared" si="166"/>
        <v>0.24235216512644317</v>
      </c>
      <c r="P1505" s="94">
        <f t="shared" si="166"/>
        <v>0.24235216512644317</v>
      </c>
      <c r="Q1505" s="94">
        <f t="shared" si="166"/>
        <v>0.24235216512644317</v>
      </c>
      <c r="R1505" s="94">
        <f t="shared" si="166"/>
        <v>0.24235216512644317</v>
      </c>
      <c r="S1505" s="93">
        <f>(1+H1505)^((5-Dashboard!$F$9)*3/12)</f>
        <v>1.1146085255041085</v>
      </c>
      <c r="T1505" s="93">
        <f t="shared" si="163"/>
        <v>1.3847363149284215</v>
      </c>
      <c r="U1505" s="93">
        <f t="shared" si="163"/>
        <v>1.7203301589805367</v>
      </c>
      <c r="V1505" s="93">
        <f t="shared" si="163"/>
        <v>2.1372558977417877</v>
      </c>
      <c r="W1505" s="93">
        <f t="shared" si="163"/>
        <v>2.6552244919887698</v>
      </c>
      <c r="X1505" s="93">
        <f t="shared" si="163"/>
        <v>3.2987238965190082</v>
      </c>
      <c r="Y1505" s="93">
        <f t="shared" si="162"/>
        <v>4.0981767749947267</v>
      </c>
      <c r="Z1505" s="93">
        <f t="shared" si="162"/>
        <v>5.0913787894856029</v>
      </c>
      <c r="AA1505" s="93">
        <f t="shared" si="162"/>
        <v>6.3252854625962875</v>
      </c>
      <c r="AB1505" s="93">
        <f t="shared" si="162"/>
        <v>7.858232089499313</v>
      </c>
      <c r="AC1505" s="95">
        <f t="shared" si="162"/>
        <v>9.7626916504555652</v>
      </c>
      <c r="AE1505" s="96"/>
    </row>
    <row r="1506" spans="3:31" ht="24.75" customHeight="1" x14ac:dyDescent="0.25">
      <c r="C1506" s="91">
        <f>ABS(E1506-Dashboard!$F$13)</f>
        <v>12.8388493730966</v>
      </c>
      <c r="D1506" s="92">
        <f t="shared" si="165"/>
        <v>0.24245216512644316</v>
      </c>
      <c r="E1506" s="93" cm="1">
        <f t="array" ref="E1506">SUM('DRE + DCF'!$S$41/TIR!S1506,'DRE + DCF'!$U$41:$AD$41/TIR!T1506:AC1506,TIR!F1506)</f>
        <v>34.781150626903397</v>
      </c>
      <c r="F1506" s="100">
        <f>'DRE + DCF'!$AE$38*'DRE + DCF'!$AE$39*(1+G1506)/(R1506-G1506)/AC1506</f>
        <v>14.094944982847641</v>
      </c>
      <c r="G1506" s="92">
        <f>R1506*(1-'DRE + DCF'!$AE$39)</f>
        <v>0.1454712990758659</v>
      </c>
      <c r="H1506" s="94">
        <f t="shared" si="161"/>
        <v>0.24245216512644316</v>
      </c>
      <c r="I1506" s="94">
        <f t="shared" si="166"/>
        <v>0.24245216512644316</v>
      </c>
      <c r="J1506" s="94">
        <f t="shared" si="166"/>
        <v>0.24245216512644316</v>
      </c>
      <c r="K1506" s="94">
        <f t="shared" si="166"/>
        <v>0.24245216512644316</v>
      </c>
      <c r="L1506" s="94">
        <f t="shared" si="166"/>
        <v>0.24245216512644316</v>
      </c>
      <c r="M1506" s="94">
        <f t="shared" si="166"/>
        <v>0.24245216512644316</v>
      </c>
      <c r="N1506" s="94">
        <f t="shared" si="166"/>
        <v>0.24245216512644316</v>
      </c>
      <c r="O1506" s="94">
        <f t="shared" si="166"/>
        <v>0.24245216512644316</v>
      </c>
      <c r="P1506" s="94">
        <f t="shared" si="166"/>
        <v>0.24245216512644316</v>
      </c>
      <c r="Q1506" s="94">
        <f t="shared" si="166"/>
        <v>0.24245216512644316</v>
      </c>
      <c r="R1506" s="94">
        <f t="shared" si="166"/>
        <v>0.24245216512644316</v>
      </c>
      <c r="S1506" s="93">
        <f>(1+H1506)^((5-Dashboard!$F$9)*3/12)</f>
        <v>1.1146533834006171</v>
      </c>
      <c r="T1506" s="93">
        <f t="shared" si="163"/>
        <v>1.384903509571612</v>
      </c>
      <c r="U1506" s="93">
        <f t="shared" si="163"/>
        <v>1.720676363958459</v>
      </c>
      <c r="V1506" s="93">
        <f t="shared" si="163"/>
        <v>2.1378580738820832</v>
      </c>
      <c r="W1506" s="93">
        <f t="shared" si="163"/>
        <v>2.6561863926278417</v>
      </c>
      <c r="X1506" s="93">
        <f t="shared" si="163"/>
        <v>3.3001845344998584</v>
      </c>
      <c r="Y1506" s="93">
        <f t="shared" si="162"/>
        <v>4.1003214202061518</v>
      </c>
      <c r="Z1506" s="93">
        <f t="shared" si="162"/>
        <v>5.0944532262494651</v>
      </c>
      <c r="AA1506" s="93">
        <f t="shared" si="162"/>
        <v>6.3296144410890411</v>
      </c>
      <c r="AB1506" s="93">
        <f t="shared" si="162"/>
        <v>7.8642431667466797</v>
      </c>
      <c r="AC1506" s="95">
        <f t="shared" si="162"/>
        <v>9.7709459496052471</v>
      </c>
      <c r="AE1506" s="96"/>
    </row>
    <row r="1507" spans="3:31" ht="24.75" customHeight="1" x14ac:dyDescent="0.25">
      <c r="C1507" s="91">
        <f>ABS(E1507-Dashboard!$F$13)</f>
        <v>12.863509228875138</v>
      </c>
      <c r="D1507" s="92">
        <f t="shared" si="165"/>
        <v>0.24255216512644315</v>
      </c>
      <c r="E1507" s="93" cm="1">
        <f t="array" ref="E1507">SUM('DRE + DCF'!$S$41/TIR!S1507,'DRE + DCF'!$U$41:$AD$41/TIR!T1507:AC1507,TIR!F1507)</f>
        <v>34.756490771124859</v>
      </c>
      <c r="F1507" s="100">
        <f>'DRE + DCF'!$AE$38*'DRE + DCF'!$AE$39*(1+G1507)/(R1507-G1507)/AC1507</f>
        <v>14.077969992333212</v>
      </c>
      <c r="G1507" s="92">
        <f>R1507*(1-'DRE + DCF'!$AE$39)</f>
        <v>0.14553129907586587</v>
      </c>
      <c r="H1507" s="94">
        <f t="shared" si="161"/>
        <v>0.24255216512644315</v>
      </c>
      <c r="I1507" s="94">
        <f t="shared" si="166"/>
        <v>0.24255216512644315</v>
      </c>
      <c r="J1507" s="94">
        <f t="shared" si="166"/>
        <v>0.24255216512644315</v>
      </c>
      <c r="K1507" s="94">
        <f t="shared" si="166"/>
        <v>0.24255216512644315</v>
      </c>
      <c r="L1507" s="94">
        <f t="shared" si="166"/>
        <v>0.24255216512644315</v>
      </c>
      <c r="M1507" s="94">
        <f t="shared" si="166"/>
        <v>0.24255216512644315</v>
      </c>
      <c r="N1507" s="94">
        <f t="shared" si="166"/>
        <v>0.24255216512644315</v>
      </c>
      <c r="O1507" s="94">
        <f t="shared" si="166"/>
        <v>0.24255216512644315</v>
      </c>
      <c r="P1507" s="94">
        <f t="shared" si="166"/>
        <v>0.24255216512644315</v>
      </c>
      <c r="Q1507" s="94">
        <f t="shared" si="166"/>
        <v>0.24255216512644315</v>
      </c>
      <c r="R1507" s="94">
        <f t="shared" si="166"/>
        <v>0.24255216512644315</v>
      </c>
      <c r="S1507" s="93">
        <f>(1+H1507)^((5-Dashboard!$F$9)*3/12)</f>
        <v>1.1146982394919456</v>
      </c>
      <c r="T1507" s="93">
        <f t="shared" si="163"/>
        <v>1.3850707109433513</v>
      </c>
      <c r="U1507" s="93">
        <f t="shared" si="163"/>
        <v>1.721022610735883</v>
      </c>
      <c r="V1507" s="93">
        <f t="shared" si="163"/>
        <v>2.1384603712014352</v>
      </c>
      <c r="W1507" s="93">
        <f t="shared" si="163"/>
        <v>2.6571485642734403</v>
      </c>
      <c r="X1507" s="93">
        <f t="shared" si="163"/>
        <v>3.3016457016005827</v>
      </c>
      <c r="Y1507" s="93">
        <f t="shared" si="162"/>
        <v>4.1024670150042182</v>
      </c>
      <c r="Z1507" s="93">
        <f t="shared" si="162"/>
        <v>5.0975292718533076</v>
      </c>
      <c r="AA1507" s="93">
        <f t="shared" si="162"/>
        <v>6.3339460335367486</v>
      </c>
      <c r="AB1507" s="93">
        <f t="shared" si="162"/>
        <v>7.8702583577651328</v>
      </c>
      <c r="AC1507" s="95">
        <f t="shared" si="162"/>
        <v>9.77920656254555</v>
      </c>
      <c r="AE1507" s="96"/>
    </row>
    <row r="1508" spans="3:31" ht="24.75" customHeight="1" x14ac:dyDescent="0.25">
      <c r="C1508" s="91">
        <f>ABS(E1508-Dashboard!$F$13)</f>
        <v>12.888140644198216</v>
      </c>
      <c r="D1508" s="92">
        <f t="shared" si="165"/>
        <v>0.24265216512644314</v>
      </c>
      <c r="E1508" s="93" cm="1">
        <f t="array" ref="E1508">SUM('DRE + DCF'!$S$41/TIR!S1508,'DRE + DCF'!$U$41:$AD$41/TIR!T1508:AC1508,TIR!F1508)</f>
        <v>34.731859355801781</v>
      </c>
      <c r="F1508" s="100">
        <f>'DRE + DCF'!$AE$38*'DRE + DCF'!$AE$39*(1+G1508)/(R1508-G1508)/AC1508</f>
        <v>14.061018753073631</v>
      </c>
      <c r="G1508" s="92">
        <f>R1508*(1-'DRE + DCF'!$AE$39)</f>
        <v>0.14559129907586588</v>
      </c>
      <c r="H1508" s="94">
        <f t="shared" si="161"/>
        <v>0.24265216512644314</v>
      </c>
      <c r="I1508" s="94">
        <f t="shared" si="166"/>
        <v>0.24265216512644314</v>
      </c>
      <c r="J1508" s="94">
        <f t="shared" si="166"/>
        <v>0.24265216512644314</v>
      </c>
      <c r="K1508" s="94">
        <f t="shared" si="166"/>
        <v>0.24265216512644314</v>
      </c>
      <c r="L1508" s="94">
        <f t="shared" si="166"/>
        <v>0.24265216512644314</v>
      </c>
      <c r="M1508" s="94">
        <f t="shared" si="166"/>
        <v>0.24265216512644314</v>
      </c>
      <c r="N1508" s="94">
        <f t="shared" si="166"/>
        <v>0.24265216512644314</v>
      </c>
      <c r="O1508" s="94">
        <f t="shared" si="166"/>
        <v>0.24265216512644314</v>
      </c>
      <c r="P1508" s="94">
        <f t="shared" si="166"/>
        <v>0.24265216512644314</v>
      </c>
      <c r="Q1508" s="94">
        <f t="shared" si="166"/>
        <v>0.24265216512644314</v>
      </c>
      <c r="R1508" s="94">
        <f t="shared" si="166"/>
        <v>0.24265216512644314</v>
      </c>
      <c r="S1508" s="93">
        <f>(1+H1508)^((5-Dashboard!$F$9)*3/12)</f>
        <v>1.1147430937783123</v>
      </c>
      <c r="T1508" s="93">
        <f t="shared" si="163"/>
        <v>1.3852379190433692</v>
      </c>
      <c r="U1508" s="93">
        <f t="shared" si="163"/>
        <v>1.7213688993144913</v>
      </c>
      <c r="V1508" s="93">
        <f t="shared" si="163"/>
        <v>2.1390627897144747</v>
      </c>
      <c r="W1508" s="93">
        <f t="shared" si="163"/>
        <v>2.6581110069801013</v>
      </c>
      <c r="X1508" s="93">
        <f t="shared" si="163"/>
        <v>3.3031073979702525</v>
      </c>
      <c r="Y1508" s="93">
        <f t="shared" si="162"/>
        <v>4.1046135597329059</v>
      </c>
      <c r="Z1508" s="93">
        <f t="shared" si="162"/>
        <v>5.1006069270094523</v>
      </c>
      <c r="AA1508" s="93">
        <f t="shared" si="162"/>
        <v>6.3382802413072294</v>
      </c>
      <c r="AB1508" s="93">
        <f t="shared" si="162"/>
        <v>7.8762776650385824</v>
      </c>
      <c r="AC1508" s="95">
        <f t="shared" si="162"/>
        <v>9.7874734935972398</v>
      </c>
      <c r="AE1508" s="96"/>
    </row>
    <row r="1509" spans="3:31" ht="24.75" customHeight="1" x14ac:dyDescent="0.25">
      <c r="C1509" s="91">
        <f>ABS(E1509-Dashboard!$F$13)</f>
        <v>12.912743661368545</v>
      </c>
      <c r="D1509" s="92">
        <f t="shared" si="165"/>
        <v>0.24275216512644313</v>
      </c>
      <c r="E1509" s="93" cm="1">
        <f t="array" ref="E1509">SUM('DRE + DCF'!$S$41/TIR!S1509,'DRE + DCF'!$U$41:$AD$41/TIR!T1509:AC1509,TIR!F1509)</f>
        <v>34.707256338631453</v>
      </c>
      <c r="F1509" s="100">
        <f>'DRE + DCF'!$AE$38*'DRE + DCF'!$AE$39*(1+G1509)/(R1509-G1509)/AC1509</f>
        <v>14.044091226382777</v>
      </c>
      <c r="G1509" s="92">
        <f>R1509*(1-'DRE + DCF'!$AE$39)</f>
        <v>0.14565129907586588</v>
      </c>
      <c r="H1509" s="94">
        <f t="shared" si="161"/>
        <v>0.24275216512644313</v>
      </c>
      <c r="I1509" s="94">
        <f t="shared" si="166"/>
        <v>0.24275216512644313</v>
      </c>
      <c r="J1509" s="94">
        <f t="shared" si="166"/>
        <v>0.24275216512644313</v>
      </c>
      <c r="K1509" s="94">
        <f t="shared" si="166"/>
        <v>0.24275216512644313</v>
      </c>
      <c r="L1509" s="94">
        <f t="shared" si="166"/>
        <v>0.24275216512644313</v>
      </c>
      <c r="M1509" s="94">
        <f t="shared" si="166"/>
        <v>0.24275216512644313</v>
      </c>
      <c r="N1509" s="94">
        <f t="shared" si="166"/>
        <v>0.24275216512644313</v>
      </c>
      <c r="O1509" s="94">
        <f t="shared" si="166"/>
        <v>0.24275216512644313</v>
      </c>
      <c r="P1509" s="94">
        <f t="shared" si="166"/>
        <v>0.24275216512644313</v>
      </c>
      <c r="Q1509" s="94">
        <f t="shared" si="166"/>
        <v>0.24275216512644313</v>
      </c>
      <c r="R1509" s="94">
        <f t="shared" si="166"/>
        <v>0.24275216512644313</v>
      </c>
      <c r="S1509" s="93">
        <f>(1+H1509)^((5-Dashboard!$F$9)*3/12)</f>
        <v>1.1147879462599346</v>
      </c>
      <c r="T1509" s="93">
        <f t="shared" si="163"/>
        <v>1.3854051338713946</v>
      </c>
      <c r="U1509" s="93">
        <f t="shared" si="163"/>
        <v>1.7217152296959652</v>
      </c>
      <c r="V1509" s="93">
        <f t="shared" si="163"/>
        <v>2.1396653294358319</v>
      </c>
      <c r="W1509" s="93">
        <f t="shared" si="163"/>
        <v>2.6590737208023643</v>
      </c>
      <c r="X1509" s="93">
        <f t="shared" si="163"/>
        <v>3.3045696237579651</v>
      </c>
      <c r="Y1509" s="93">
        <f t="shared" si="162"/>
        <v>4.1067610547362863</v>
      </c>
      <c r="Z1509" s="93">
        <f t="shared" si="162"/>
        <v>5.1036861924304748</v>
      </c>
      <c r="AA1509" s="93">
        <f t="shared" si="162"/>
        <v>6.3426170657689047</v>
      </c>
      <c r="AB1509" s="93">
        <f t="shared" si="162"/>
        <v>7.8823010910522333</v>
      </c>
      <c r="AC1509" s="95">
        <f t="shared" si="162"/>
        <v>9.7957467470836868</v>
      </c>
      <c r="AE1509" s="96"/>
    </row>
    <row r="1510" spans="3:31" ht="24.75" customHeight="1" x14ac:dyDescent="0.25">
      <c r="C1510" s="91">
        <f>ABS(E1510-Dashboard!$F$13)</f>
        <v>12.937318322612207</v>
      </c>
      <c r="D1510" s="92">
        <f t="shared" si="165"/>
        <v>0.24285216512644311</v>
      </c>
      <c r="E1510" s="93" cm="1">
        <f t="array" ref="E1510">SUM('DRE + DCF'!$S$41/TIR!S1510,'DRE + DCF'!$U$41:$AD$41/TIR!T1510:AC1510,TIR!F1510)</f>
        <v>34.682681677387791</v>
      </c>
      <c r="F1510" s="100">
        <f>'DRE + DCF'!$AE$38*'DRE + DCF'!$AE$39*(1+G1510)/(R1510-G1510)/AC1510</f>
        <v>14.027187373647934</v>
      </c>
      <c r="G1510" s="92">
        <f>R1510*(1-'DRE + DCF'!$AE$39)</f>
        <v>0.14571129907586586</v>
      </c>
      <c r="H1510" s="94">
        <f t="shared" si="161"/>
        <v>0.24285216512644311</v>
      </c>
      <c r="I1510" s="94">
        <f t="shared" si="166"/>
        <v>0.24285216512644311</v>
      </c>
      <c r="J1510" s="94">
        <f t="shared" si="166"/>
        <v>0.24285216512644311</v>
      </c>
      <c r="K1510" s="94">
        <f t="shared" si="166"/>
        <v>0.24285216512644311</v>
      </c>
      <c r="L1510" s="94">
        <f t="shared" si="166"/>
        <v>0.24285216512644311</v>
      </c>
      <c r="M1510" s="94">
        <f t="shared" si="166"/>
        <v>0.24285216512644311</v>
      </c>
      <c r="N1510" s="94">
        <f t="shared" si="166"/>
        <v>0.24285216512644311</v>
      </c>
      <c r="O1510" s="94">
        <f t="shared" si="166"/>
        <v>0.24285216512644311</v>
      </c>
      <c r="P1510" s="94">
        <f t="shared" si="166"/>
        <v>0.24285216512644311</v>
      </c>
      <c r="Q1510" s="94">
        <f t="shared" si="166"/>
        <v>0.24285216512644311</v>
      </c>
      <c r="R1510" s="94">
        <f t="shared" si="166"/>
        <v>0.24285216512644311</v>
      </c>
      <c r="S1510" s="93">
        <f>(1+H1510)^((5-Dashboard!$F$9)*3/12)</f>
        <v>1.1148327969370309</v>
      </c>
      <c r="T1510" s="93">
        <f t="shared" si="163"/>
        <v>1.3855723554271571</v>
      </c>
      <c r="U1510" s="93">
        <f t="shared" si="163"/>
        <v>1.7220616018819876</v>
      </c>
      <c r="V1510" s="93">
        <f t="shared" si="163"/>
        <v>2.1402679903801389</v>
      </c>
      <c r="W1510" s="93">
        <f t="shared" si="163"/>
        <v>2.6600367057947767</v>
      </c>
      <c r="X1510" s="93">
        <f t="shared" si="163"/>
        <v>3.3060323791128492</v>
      </c>
      <c r="Y1510" s="93">
        <f t="shared" si="162"/>
        <v>4.1089095003585303</v>
      </c>
      <c r="Z1510" s="93">
        <f t="shared" si="162"/>
        <v>5.1067670688292104</v>
      </c>
      <c r="AA1510" s="93">
        <f t="shared" si="162"/>
        <v>6.3469565082908028</v>
      </c>
      <c r="AB1510" s="93">
        <f t="shared" si="162"/>
        <v>7.8883286382925935</v>
      </c>
      <c r="AC1510" s="95">
        <f t="shared" si="162"/>
        <v>9.8040263273308756</v>
      </c>
      <c r="AE1510" s="96"/>
    </row>
    <row r="1511" spans="3:31" ht="24.75" customHeight="1" x14ac:dyDescent="0.25">
      <c r="C1511" s="91">
        <f>ABS(E1511-Dashboard!$F$13)</f>
        <v>12.961864670078725</v>
      </c>
      <c r="D1511" s="92">
        <f t="shared" si="165"/>
        <v>0.2429521651264431</v>
      </c>
      <c r="E1511" s="93" cm="1">
        <f t="array" ref="E1511">SUM('DRE + DCF'!$S$41/TIR!S1511,'DRE + DCF'!$U$41:$AD$41/TIR!T1511:AC1511,TIR!F1511)</f>
        <v>34.658135329921272</v>
      </c>
      <c r="F1511" s="100">
        <f>'DRE + DCF'!$AE$38*'DRE + DCF'!$AE$39*(1+G1511)/(R1511-G1511)/AC1511</f>
        <v>14.010307156329652</v>
      </c>
      <c r="G1511" s="92">
        <f>R1511*(1-'DRE + DCF'!$AE$39)</f>
        <v>0.14577129907586586</v>
      </c>
      <c r="H1511" s="94">
        <f t="shared" si="161"/>
        <v>0.2429521651264431</v>
      </c>
      <c r="I1511" s="94">
        <f t="shared" si="166"/>
        <v>0.2429521651264431</v>
      </c>
      <c r="J1511" s="94">
        <f t="shared" si="166"/>
        <v>0.2429521651264431</v>
      </c>
      <c r="K1511" s="94">
        <f t="shared" si="166"/>
        <v>0.2429521651264431</v>
      </c>
      <c r="L1511" s="94">
        <f t="shared" si="166"/>
        <v>0.2429521651264431</v>
      </c>
      <c r="M1511" s="94">
        <f t="shared" si="166"/>
        <v>0.2429521651264431</v>
      </c>
      <c r="N1511" s="94">
        <f t="shared" si="166"/>
        <v>0.2429521651264431</v>
      </c>
      <c r="O1511" s="94">
        <f t="shared" si="166"/>
        <v>0.2429521651264431</v>
      </c>
      <c r="P1511" s="94">
        <f t="shared" si="166"/>
        <v>0.2429521651264431</v>
      </c>
      <c r="Q1511" s="94">
        <f t="shared" si="166"/>
        <v>0.2429521651264431</v>
      </c>
      <c r="R1511" s="94">
        <f t="shared" si="166"/>
        <v>0.2429521651264431</v>
      </c>
      <c r="S1511" s="93">
        <f>(1+H1511)^((5-Dashboard!$F$9)*3/12)</f>
        <v>1.1148776458098184</v>
      </c>
      <c r="T1511" s="93">
        <f t="shared" si="163"/>
        <v>1.3857395837103854</v>
      </c>
      <c r="U1511" s="93">
        <f t="shared" si="163"/>
        <v>1.7224080158742394</v>
      </c>
      <c r="V1511" s="93">
        <f t="shared" si="163"/>
        <v>2.1408707725620268</v>
      </c>
      <c r="W1511" s="93">
        <f t="shared" si="163"/>
        <v>2.6609999620118918</v>
      </c>
      <c r="X1511" s="93">
        <f t="shared" si="163"/>
        <v>3.3074956641840636</v>
      </c>
      <c r="Y1511" s="93">
        <f t="shared" si="162"/>
        <v>4.1110588969439048</v>
      </c>
      <c r="Z1511" s="93">
        <f t="shared" si="162"/>
        <v>5.1098495569187534</v>
      </c>
      <c r="AA1511" s="93">
        <f t="shared" si="162"/>
        <v>6.3512985702425597</v>
      </c>
      <c r="AB1511" s="93">
        <f t="shared" si="162"/>
        <v>7.8943603092474719</v>
      </c>
      <c r="AC1511" s="95">
        <f t="shared" si="162"/>
        <v>9.8123122386674009</v>
      </c>
      <c r="AE1511" s="96"/>
    </row>
    <row r="1512" spans="3:31" ht="24.75" customHeight="1" x14ac:dyDescent="0.25">
      <c r="C1512" s="91">
        <f>ABS(E1512-Dashboard!$F$13)</f>
        <v>12.986382745841318</v>
      </c>
      <c r="D1512" s="92">
        <f t="shared" si="165"/>
        <v>0.24305216512644309</v>
      </c>
      <c r="E1512" s="93" cm="1">
        <f t="array" ref="E1512">SUM('DRE + DCF'!$S$41/TIR!S1512,'DRE + DCF'!$U$41:$AD$41/TIR!T1512:AC1512,TIR!F1512)</f>
        <v>34.633617254158679</v>
      </c>
      <c r="F1512" s="100">
        <f>'DRE + DCF'!$AE$38*'DRE + DCF'!$AE$39*(1+G1512)/(R1512-G1512)/AC1512</f>
        <v>13.993450535961555</v>
      </c>
      <c r="G1512" s="92">
        <f>R1512*(1-'DRE + DCF'!$AE$39)</f>
        <v>0.14583129907586584</v>
      </c>
      <c r="H1512" s="94">
        <f t="shared" si="161"/>
        <v>0.24305216512644309</v>
      </c>
      <c r="I1512" s="94">
        <f t="shared" si="166"/>
        <v>0.24305216512644309</v>
      </c>
      <c r="J1512" s="94">
        <f t="shared" si="166"/>
        <v>0.24305216512644309</v>
      </c>
      <c r="K1512" s="94">
        <f t="shared" si="166"/>
        <v>0.24305216512644309</v>
      </c>
      <c r="L1512" s="94">
        <f t="shared" si="166"/>
        <v>0.24305216512644309</v>
      </c>
      <c r="M1512" s="94">
        <f t="shared" si="166"/>
        <v>0.24305216512644309</v>
      </c>
      <c r="N1512" s="94">
        <f t="shared" si="166"/>
        <v>0.24305216512644309</v>
      </c>
      <c r="O1512" s="94">
        <f t="shared" si="166"/>
        <v>0.24305216512644309</v>
      </c>
      <c r="P1512" s="94">
        <f t="shared" si="166"/>
        <v>0.24305216512644309</v>
      </c>
      <c r="Q1512" s="94">
        <f t="shared" si="166"/>
        <v>0.24305216512644309</v>
      </c>
      <c r="R1512" s="94">
        <f t="shared" si="166"/>
        <v>0.24305216512644309</v>
      </c>
      <c r="S1512" s="93">
        <f>(1+H1512)^((5-Dashboard!$F$9)*3/12)</f>
        <v>1.1149224928785153</v>
      </c>
      <c r="T1512" s="93">
        <f t="shared" si="163"/>
        <v>1.3859068187208097</v>
      </c>
      <c r="U1512" s="93">
        <f t="shared" si="163"/>
        <v>1.7227544716744032</v>
      </c>
      <c r="V1512" s="93">
        <f t="shared" si="163"/>
        <v>2.1414736759961284</v>
      </c>
      <c r="W1512" s="93">
        <f t="shared" si="163"/>
        <v>2.6619634895082704</v>
      </c>
      <c r="X1512" s="93">
        <f t="shared" si="163"/>
        <v>3.308959479120797</v>
      </c>
      <c r="Y1512" s="93">
        <f t="shared" si="162"/>
        <v>4.1132092448367734</v>
      </c>
      <c r="Z1512" s="93">
        <f t="shared" si="162"/>
        <v>5.1129336574124524</v>
      </c>
      <c r="AA1512" s="93">
        <f t="shared" si="162"/>
        <v>6.3556432529944118</v>
      </c>
      <c r="AB1512" s="93">
        <f t="shared" si="162"/>
        <v>7.9003961064059727</v>
      </c>
      <c r="AC1512" s="95">
        <f t="shared" si="162"/>
        <v>9.8206044854244645</v>
      </c>
      <c r="AE1512" s="96"/>
    </row>
    <row r="1513" spans="3:31" ht="24.75" customHeight="1" x14ac:dyDescent="0.25">
      <c r="C1513" s="91">
        <f>ABS(E1513-Dashboard!$F$13)</f>
        <v>13.010872591897034</v>
      </c>
      <c r="D1513" s="92">
        <f t="shared" si="165"/>
        <v>0.24315216512644308</v>
      </c>
      <c r="E1513" s="93" cm="1">
        <f t="array" ref="E1513">SUM('DRE + DCF'!$S$41/TIR!S1513,'DRE + DCF'!$U$41:$AD$41/TIR!T1513:AC1513,TIR!F1513)</f>
        <v>34.609127408102964</v>
      </c>
      <c r="F1513" s="100">
        <f>'DRE + DCF'!$AE$38*'DRE + DCF'!$AE$39*(1+G1513)/(R1513-G1513)/AC1513</f>
        <v>13.976617474150194</v>
      </c>
      <c r="G1513" s="92">
        <f>R1513*(1-'DRE + DCF'!$AE$39)</f>
        <v>0.14589129907586584</v>
      </c>
      <c r="H1513" s="94">
        <f t="shared" si="161"/>
        <v>0.24315216512644308</v>
      </c>
      <c r="I1513" s="94">
        <f t="shared" si="166"/>
        <v>0.24315216512644308</v>
      </c>
      <c r="J1513" s="94">
        <f t="shared" si="166"/>
        <v>0.24315216512644308</v>
      </c>
      <c r="K1513" s="94">
        <f t="shared" si="166"/>
        <v>0.24315216512644308</v>
      </c>
      <c r="L1513" s="94">
        <f t="shared" si="166"/>
        <v>0.24315216512644308</v>
      </c>
      <c r="M1513" s="94">
        <f t="shared" si="166"/>
        <v>0.24315216512644308</v>
      </c>
      <c r="N1513" s="94">
        <f t="shared" si="166"/>
        <v>0.24315216512644308</v>
      </c>
      <c r="O1513" s="94">
        <f t="shared" si="166"/>
        <v>0.24315216512644308</v>
      </c>
      <c r="P1513" s="94">
        <f t="shared" si="166"/>
        <v>0.24315216512644308</v>
      </c>
      <c r="Q1513" s="94">
        <f t="shared" si="166"/>
        <v>0.24315216512644308</v>
      </c>
      <c r="R1513" s="94">
        <f t="shared" si="166"/>
        <v>0.24315216512644308</v>
      </c>
      <c r="S1513" s="93">
        <f>(1+H1513)^((5-Dashboard!$F$9)*3/12)</f>
        <v>1.1149673381433391</v>
      </c>
      <c r="T1513" s="93">
        <f t="shared" si="163"/>
        <v>1.386074060458159</v>
      </c>
      <c r="U1513" s="93">
        <f t="shared" si="163"/>
        <v>1.7231009692841606</v>
      </c>
      <c r="V1513" s="93">
        <f t="shared" si="163"/>
        <v>2.1420767006970767</v>
      </c>
      <c r="W1513" s="93">
        <f t="shared" si="163"/>
        <v>2.6629272883384787</v>
      </c>
      <c r="X1513" s="93">
        <f t="shared" si="163"/>
        <v>3.3104238240722674</v>
      </c>
      <c r="Y1513" s="93">
        <f t="shared" si="162"/>
        <v>4.1153605443815984</v>
      </c>
      <c r="Z1513" s="93">
        <f t="shared" si="162"/>
        <v>5.1160193710239215</v>
      </c>
      <c r="AA1513" s="93">
        <f t="shared" si="162"/>
        <v>6.3599905579172109</v>
      </c>
      <c r="AB1513" s="93">
        <f t="shared" si="162"/>
        <v>7.9064360322585152</v>
      </c>
      <c r="AC1513" s="95">
        <f t="shared" si="162"/>
        <v>9.8289030719358959</v>
      </c>
      <c r="AE1513" s="96"/>
    </row>
    <row r="1514" spans="3:31" ht="24.75" customHeight="1" x14ac:dyDescent="0.25">
      <c r="C1514" s="91">
        <f>ABS(E1514-Dashboard!$F$13)</f>
        <v>13.035334250166869</v>
      </c>
      <c r="D1514" s="92">
        <f t="shared" si="165"/>
        <v>0.24325216512644307</v>
      </c>
      <c r="E1514" s="93" cm="1">
        <f t="array" ref="E1514">SUM('DRE + DCF'!$S$41/TIR!S1514,'DRE + DCF'!$U$41:$AD$41/TIR!T1514:AC1514,TIR!F1514)</f>
        <v>34.584665749833128</v>
      </c>
      <c r="F1514" s="100">
        <f>'DRE + DCF'!$AE$38*'DRE + DCF'!$AE$39*(1+G1514)/(R1514-G1514)/AC1514</f>
        <v>13.959807932574895</v>
      </c>
      <c r="G1514" s="92">
        <f>R1514*(1-'DRE + DCF'!$AE$39)</f>
        <v>0.14595129907586585</v>
      </c>
      <c r="H1514" s="94">
        <f t="shared" si="161"/>
        <v>0.24325216512644307</v>
      </c>
      <c r="I1514" s="94">
        <f t="shared" si="166"/>
        <v>0.24325216512644307</v>
      </c>
      <c r="J1514" s="94">
        <f t="shared" si="166"/>
        <v>0.24325216512644307</v>
      </c>
      <c r="K1514" s="94">
        <f t="shared" si="166"/>
        <v>0.24325216512644307</v>
      </c>
      <c r="L1514" s="94">
        <f t="shared" si="166"/>
        <v>0.24325216512644307</v>
      </c>
      <c r="M1514" s="94">
        <f t="shared" si="166"/>
        <v>0.24325216512644307</v>
      </c>
      <c r="N1514" s="94">
        <f t="shared" si="166"/>
        <v>0.24325216512644307</v>
      </c>
      <c r="O1514" s="94">
        <f t="shared" si="166"/>
        <v>0.24325216512644307</v>
      </c>
      <c r="P1514" s="94">
        <f t="shared" si="166"/>
        <v>0.24325216512644307</v>
      </c>
      <c r="Q1514" s="94">
        <f t="shared" si="166"/>
        <v>0.24325216512644307</v>
      </c>
      <c r="R1514" s="94">
        <f t="shared" si="166"/>
        <v>0.24325216512644307</v>
      </c>
      <c r="S1514" s="93">
        <f>(1+H1514)^((5-Dashboard!$F$9)*3/12)</f>
        <v>1.1150121816045073</v>
      </c>
      <c r="T1514" s="93">
        <f t="shared" si="163"/>
        <v>1.3862413089221624</v>
      </c>
      <c r="U1514" s="93">
        <f t="shared" si="163"/>
        <v>1.7234475087051926</v>
      </c>
      <c r="V1514" s="93">
        <f t="shared" si="163"/>
        <v>2.142679846679505</v>
      </c>
      <c r="W1514" s="93">
        <f t="shared" si="163"/>
        <v>2.6638913585570894</v>
      </c>
      <c r="X1514" s="93">
        <f t="shared" si="163"/>
        <v>3.311888699187723</v>
      </c>
      <c r="Y1514" s="93">
        <f t="shared" si="162"/>
        <v>4.1175127959229352</v>
      </c>
      <c r="Z1514" s="93">
        <f t="shared" si="162"/>
        <v>5.1191066984670233</v>
      </c>
      <c r="AA1514" s="93">
        <f t="shared" si="162"/>
        <v>6.364340486382404</v>
      </c>
      <c r="AB1514" s="93">
        <f t="shared" si="162"/>
        <v>7.9124800892968032</v>
      </c>
      <c r="AC1514" s="95">
        <f t="shared" si="162"/>
        <v>9.8372080025381212</v>
      </c>
      <c r="AE1514" s="96"/>
    </row>
    <row r="1515" spans="3:31" ht="24.75" customHeight="1" x14ac:dyDescent="0.25">
      <c r="C1515" s="91">
        <f>ABS(E1515-Dashboard!$F$13)</f>
        <v>13.05976776249603</v>
      </c>
      <c r="D1515" s="92">
        <f t="shared" si="165"/>
        <v>0.24335216512644306</v>
      </c>
      <c r="E1515" s="93" cm="1">
        <f t="array" ref="E1515">SUM('DRE + DCF'!$S$41/TIR!S1515,'DRE + DCF'!$U$41:$AD$41/TIR!T1515:AC1515,TIR!F1515)</f>
        <v>34.560232237503968</v>
      </c>
      <c r="F1515" s="100">
        <f>'DRE + DCF'!$AE$38*'DRE + DCF'!$AE$39*(1+G1515)/(R1515-G1515)/AC1515</f>
        <v>13.943021872987565</v>
      </c>
      <c r="G1515" s="92">
        <f>R1515*(1-'DRE + DCF'!$AE$39)</f>
        <v>0.14601129907586582</v>
      </c>
      <c r="H1515" s="94">
        <f t="shared" si="161"/>
        <v>0.24335216512644306</v>
      </c>
      <c r="I1515" s="94">
        <f t="shared" si="166"/>
        <v>0.24335216512644306</v>
      </c>
      <c r="J1515" s="94">
        <f t="shared" si="166"/>
        <v>0.24335216512644306</v>
      </c>
      <c r="K1515" s="94">
        <f t="shared" si="166"/>
        <v>0.24335216512644306</v>
      </c>
      <c r="L1515" s="94">
        <f t="shared" si="166"/>
        <v>0.24335216512644306</v>
      </c>
      <c r="M1515" s="94">
        <f t="shared" si="166"/>
        <v>0.24335216512644306</v>
      </c>
      <c r="N1515" s="94">
        <f t="shared" si="166"/>
        <v>0.24335216512644306</v>
      </c>
      <c r="O1515" s="94">
        <f t="shared" si="166"/>
        <v>0.24335216512644306</v>
      </c>
      <c r="P1515" s="94">
        <f t="shared" si="166"/>
        <v>0.24335216512644306</v>
      </c>
      <c r="Q1515" s="94">
        <f t="shared" si="166"/>
        <v>0.24335216512644306</v>
      </c>
      <c r="R1515" s="94">
        <f t="shared" si="166"/>
        <v>0.24335216512644306</v>
      </c>
      <c r="S1515" s="93">
        <f>(1+H1515)^((5-Dashboard!$F$9)*3/12)</f>
        <v>1.1150570232622379</v>
      </c>
      <c r="T1515" s="93">
        <f t="shared" si="163"/>
        <v>1.3864085641125499</v>
      </c>
      <c r="U1515" s="93">
        <f t="shared" si="163"/>
        <v>1.7237940899391817</v>
      </c>
      <c r="V1515" s="93">
        <f t="shared" si="163"/>
        <v>2.1432831139580482</v>
      </c>
      <c r="W1515" s="93">
        <f t="shared" si="163"/>
        <v>2.6648557002186841</v>
      </c>
      <c r="X1515" s="93">
        <f t="shared" si="163"/>
        <v>3.3133541046164443</v>
      </c>
      <c r="Y1515" s="93">
        <f t="shared" si="162"/>
        <v>4.1196659998054432</v>
      </c>
      <c r="Z1515" s="93">
        <f t="shared" si="162"/>
        <v>5.1221956404558906</v>
      </c>
      <c r="AA1515" s="93">
        <f t="shared" si="162"/>
        <v>6.3686930397620589</v>
      </c>
      <c r="AB1515" s="93">
        <f t="shared" si="162"/>
        <v>7.9185282800138639</v>
      </c>
      <c r="AC1515" s="95">
        <f t="shared" si="162"/>
        <v>9.8455192815702066</v>
      </c>
      <c r="AE1515" s="96"/>
    </row>
    <row r="1516" spans="3:31" ht="24.75" customHeight="1" x14ac:dyDescent="0.25">
      <c r="C1516" s="91">
        <f>ABS(E1516-Dashboard!$F$13)</f>
        <v>13.084173170653976</v>
      </c>
      <c r="D1516" s="92">
        <f t="shared" si="165"/>
        <v>0.24345216512644305</v>
      </c>
      <c r="E1516" s="93" cm="1">
        <f t="array" ref="E1516">SUM('DRE + DCF'!$S$41/TIR!S1516,'DRE + DCF'!$U$41:$AD$41/TIR!T1516:AC1516,TIR!F1516)</f>
        <v>34.535826829346021</v>
      </c>
      <c r="F1516" s="100">
        <f>'DRE + DCF'!$AE$38*'DRE + DCF'!$AE$39*(1+G1516)/(R1516-G1516)/AC1516</f>
        <v>13.926259257212593</v>
      </c>
      <c r="G1516" s="92">
        <f>R1516*(1-'DRE + DCF'!$AE$39)</f>
        <v>0.14607129907586583</v>
      </c>
      <c r="H1516" s="94">
        <f t="shared" si="161"/>
        <v>0.24345216512644305</v>
      </c>
      <c r="I1516" s="94">
        <f t="shared" si="166"/>
        <v>0.24345216512644305</v>
      </c>
      <c r="J1516" s="94">
        <f t="shared" si="166"/>
        <v>0.24345216512644305</v>
      </c>
      <c r="K1516" s="94">
        <f t="shared" si="166"/>
        <v>0.24345216512644305</v>
      </c>
      <c r="L1516" s="94">
        <f t="shared" si="166"/>
        <v>0.24345216512644305</v>
      </c>
      <c r="M1516" s="94">
        <f t="shared" si="166"/>
        <v>0.24345216512644305</v>
      </c>
      <c r="N1516" s="94">
        <f t="shared" si="166"/>
        <v>0.24345216512644305</v>
      </c>
      <c r="O1516" s="94">
        <f t="shared" si="166"/>
        <v>0.24345216512644305</v>
      </c>
      <c r="P1516" s="94">
        <f t="shared" si="166"/>
        <v>0.24345216512644305</v>
      </c>
      <c r="Q1516" s="94">
        <f t="shared" si="166"/>
        <v>0.24345216512644305</v>
      </c>
      <c r="R1516" s="94">
        <f t="shared" si="166"/>
        <v>0.24345216512644305</v>
      </c>
      <c r="S1516" s="93">
        <f>(1+H1516)^((5-Dashboard!$F$9)*3/12)</f>
        <v>1.1151018631167482</v>
      </c>
      <c r="T1516" s="93">
        <f t="shared" si="163"/>
        <v>1.3865758260290511</v>
      </c>
      <c r="U1516" s="93">
        <f t="shared" si="163"/>
        <v>1.7241407129878097</v>
      </c>
      <c r="V1516" s="93">
        <f t="shared" si="163"/>
        <v>2.1438865025473413</v>
      </c>
      <c r="W1516" s="93">
        <f t="shared" si="163"/>
        <v>2.6658203133778491</v>
      </c>
      <c r="X1516" s="93">
        <f t="shared" si="163"/>
        <v>3.314820040507739</v>
      </c>
      <c r="Y1516" s="93">
        <f t="shared" si="162"/>
        <v>4.1218201563738717</v>
      </c>
      <c r="Z1516" s="93">
        <f t="shared" si="162"/>
        <v>5.125286197704904</v>
      </c>
      <c r="AA1516" s="93">
        <f t="shared" si="162"/>
        <v>6.3730482194288376</v>
      </c>
      <c r="AB1516" s="93">
        <f t="shared" si="162"/>
        <v>7.9245806069040103</v>
      </c>
      <c r="AC1516" s="95">
        <f t="shared" si="162"/>
        <v>9.8538369133738133</v>
      </c>
      <c r="AE1516" s="96"/>
    </row>
    <row r="1517" spans="3:31" ht="24.75" customHeight="1" x14ac:dyDescent="0.25">
      <c r="C1517" s="91">
        <f>ABS(E1517-Dashboard!$F$13)</f>
        <v>13.108550516334681</v>
      </c>
      <c r="D1517" s="92">
        <f t="shared" si="165"/>
        <v>0.24355216512644304</v>
      </c>
      <c r="E1517" s="93" cm="1">
        <f t="array" ref="E1517">SUM('DRE + DCF'!$S$41/TIR!S1517,'DRE + DCF'!$U$41:$AD$41/TIR!T1517:AC1517,TIR!F1517)</f>
        <v>34.511449483665317</v>
      </c>
      <c r="F1517" s="100">
        <f>'DRE + DCF'!$AE$38*'DRE + DCF'!$AE$39*(1+G1517)/(R1517-G1517)/AC1517</f>
        <v>13.909520047146623</v>
      </c>
      <c r="G1517" s="92">
        <f>R1517*(1-'DRE + DCF'!$AE$39)</f>
        <v>0.14613129907586581</v>
      </c>
      <c r="H1517" s="94">
        <f t="shared" si="161"/>
        <v>0.24355216512644304</v>
      </c>
      <c r="I1517" s="94">
        <f t="shared" si="166"/>
        <v>0.24355216512644304</v>
      </c>
      <c r="J1517" s="94">
        <f t="shared" si="166"/>
        <v>0.24355216512644304</v>
      </c>
      <c r="K1517" s="94">
        <f t="shared" si="166"/>
        <v>0.24355216512644304</v>
      </c>
      <c r="L1517" s="94">
        <f t="shared" si="166"/>
        <v>0.24355216512644304</v>
      </c>
      <c r="M1517" s="94">
        <f t="shared" si="166"/>
        <v>0.24355216512644304</v>
      </c>
      <c r="N1517" s="94">
        <f t="shared" si="166"/>
        <v>0.24355216512644304</v>
      </c>
      <c r="O1517" s="94">
        <f t="shared" si="166"/>
        <v>0.24355216512644304</v>
      </c>
      <c r="P1517" s="94">
        <f t="shared" si="166"/>
        <v>0.24355216512644304</v>
      </c>
      <c r="Q1517" s="94">
        <f t="shared" si="166"/>
        <v>0.24355216512644304</v>
      </c>
      <c r="R1517" s="94">
        <f t="shared" si="166"/>
        <v>0.24355216512644304</v>
      </c>
      <c r="S1517" s="93">
        <f>(1+H1517)^((5-Dashboard!$F$9)*3/12)</f>
        <v>1.1151467011682556</v>
      </c>
      <c r="T1517" s="93">
        <f t="shared" si="163"/>
        <v>1.3867430946713948</v>
      </c>
      <c r="U1517" s="93">
        <f t="shared" si="163"/>
        <v>1.7244873778527567</v>
      </c>
      <c r="V1517" s="93">
        <f t="shared" si="163"/>
        <v>2.1444900124620179</v>
      </c>
      <c r="W1517" s="93">
        <f t="shared" si="163"/>
        <v>2.6667851980891748</v>
      </c>
      <c r="X1517" s="93">
        <f t="shared" si="163"/>
        <v>3.3162865070109433</v>
      </c>
      <c r="Y1517" s="93">
        <f t="shared" ref="Y1517:AC1567" si="167">(X1517)*(1+N1517)</f>
        <v>4.1239752659730673</v>
      </c>
      <c r="Z1517" s="93">
        <f t="shared" si="167"/>
        <v>5.1283783709287061</v>
      </c>
      <c r="AA1517" s="93">
        <f t="shared" si="167"/>
        <v>6.3774060267560131</v>
      </c>
      <c r="AB1517" s="93">
        <f t="shared" si="167"/>
        <v>7.9306370724628659</v>
      </c>
      <c r="AC1517" s="95">
        <f t="shared" si="167"/>
        <v>9.8621609022932315</v>
      </c>
      <c r="AE1517" s="96"/>
    </row>
    <row r="1518" spans="3:31" ht="24.75" customHeight="1" x14ac:dyDescent="0.25">
      <c r="C1518" s="91">
        <f>ABS(E1518-Dashboard!$F$13)</f>
        <v>13.132899841156792</v>
      </c>
      <c r="D1518" s="92">
        <f t="shared" si="165"/>
        <v>0.24365216512644303</v>
      </c>
      <c r="E1518" s="93" cm="1">
        <f t="array" ref="E1518">SUM('DRE + DCF'!$S$41/TIR!S1518,'DRE + DCF'!$U$41:$AD$41/TIR!T1518:AC1518,TIR!F1518)</f>
        <v>34.487100158843205</v>
      </c>
      <c r="F1518" s="100">
        <f>'DRE + DCF'!$AE$38*'DRE + DCF'!$AE$39*(1+G1518)/(R1518-G1518)/AC1518</f>
        <v>13.89280420475842</v>
      </c>
      <c r="G1518" s="92">
        <f>R1518*(1-'DRE + DCF'!$AE$39)</f>
        <v>0.14619129907586581</v>
      </c>
      <c r="H1518" s="94">
        <f t="shared" si="161"/>
        <v>0.24365216512644303</v>
      </c>
      <c r="I1518" s="94">
        <f t="shared" si="166"/>
        <v>0.24365216512644303</v>
      </c>
      <c r="J1518" s="94">
        <f t="shared" si="166"/>
        <v>0.24365216512644303</v>
      </c>
      <c r="K1518" s="94">
        <f t="shared" si="166"/>
        <v>0.24365216512644303</v>
      </c>
      <c r="L1518" s="94">
        <f t="shared" si="166"/>
        <v>0.24365216512644303</v>
      </c>
      <c r="M1518" s="94">
        <f t="shared" si="166"/>
        <v>0.24365216512644303</v>
      </c>
      <c r="N1518" s="94">
        <f t="shared" si="166"/>
        <v>0.24365216512644303</v>
      </c>
      <c r="O1518" s="94">
        <f t="shared" si="166"/>
        <v>0.24365216512644303</v>
      </c>
      <c r="P1518" s="94">
        <f t="shared" si="166"/>
        <v>0.24365216512644303</v>
      </c>
      <c r="Q1518" s="94">
        <f t="shared" si="166"/>
        <v>0.24365216512644303</v>
      </c>
      <c r="R1518" s="94">
        <f t="shared" si="166"/>
        <v>0.24365216512644303</v>
      </c>
      <c r="S1518" s="93">
        <f>(1+H1518)^((5-Dashboard!$F$9)*3/12)</f>
        <v>1.1151915374169779</v>
      </c>
      <c r="T1518" s="93">
        <f t="shared" ref="T1518:X1568" si="168">(S1518)*(1+I1518)</f>
        <v>1.3869103700393111</v>
      </c>
      <c r="U1518" s="93">
        <f t="shared" si="168"/>
        <v>1.7248340845357053</v>
      </c>
      <c r="V1518" s="93">
        <f t="shared" si="168"/>
        <v>2.1450936437167161</v>
      </c>
      <c r="W1518" s="93">
        <f t="shared" si="168"/>
        <v>2.6677503544072647</v>
      </c>
      <c r="X1518" s="93">
        <f t="shared" si="168"/>
        <v>3.3177535042754305</v>
      </c>
      <c r="Y1518" s="93">
        <f t="shared" si="167"/>
        <v>4.1261313289479826</v>
      </c>
      <c r="Z1518" s="93">
        <f t="shared" si="167"/>
        <v>5.1314721608422058</v>
      </c>
      <c r="AA1518" s="93">
        <f t="shared" si="167"/>
        <v>6.3817664631174758</v>
      </c>
      <c r="AB1518" s="93">
        <f t="shared" si="167"/>
        <v>7.9366976791873709</v>
      </c>
      <c r="AC1518" s="95">
        <f t="shared" si="167"/>
        <v>9.8704912526753894</v>
      </c>
      <c r="AE1518" s="96"/>
    </row>
    <row r="1519" spans="3:31" ht="24.75" customHeight="1" x14ac:dyDescent="0.25">
      <c r="C1519" s="91">
        <f>ABS(E1519-Dashboard!$F$13)</f>
        <v>13.157221186663698</v>
      </c>
      <c r="D1519" s="92">
        <f t="shared" si="165"/>
        <v>0.24375216512644302</v>
      </c>
      <c r="E1519" s="93" cm="1">
        <f t="array" ref="E1519">SUM('DRE + DCF'!$S$41/TIR!S1519,'DRE + DCF'!$U$41:$AD$41/TIR!T1519:AC1519,TIR!F1519)</f>
        <v>34.4627788133363</v>
      </c>
      <c r="F1519" s="100">
        <f>'DRE + DCF'!$AE$38*'DRE + DCF'!$AE$39*(1+G1519)/(R1519-G1519)/AC1519</f>
        <v>13.876111692088745</v>
      </c>
      <c r="G1519" s="92">
        <f>R1519*(1-'DRE + DCF'!$AE$39)</f>
        <v>0.14625129907586581</v>
      </c>
      <c r="H1519" s="94">
        <f t="shared" si="161"/>
        <v>0.24375216512644302</v>
      </c>
      <c r="I1519" s="94">
        <f t="shared" si="166"/>
        <v>0.24375216512644302</v>
      </c>
      <c r="J1519" s="94">
        <f t="shared" si="166"/>
        <v>0.24375216512644302</v>
      </c>
      <c r="K1519" s="94">
        <f t="shared" si="166"/>
        <v>0.24375216512644302</v>
      </c>
      <c r="L1519" s="94">
        <f t="shared" si="166"/>
        <v>0.24375216512644302</v>
      </c>
      <c r="M1519" s="94">
        <f t="shared" si="166"/>
        <v>0.24375216512644302</v>
      </c>
      <c r="N1519" s="94">
        <f t="shared" si="166"/>
        <v>0.24375216512644302</v>
      </c>
      <c r="O1519" s="94">
        <f t="shared" si="166"/>
        <v>0.24375216512644302</v>
      </c>
      <c r="P1519" s="94">
        <f t="shared" si="166"/>
        <v>0.24375216512644302</v>
      </c>
      <c r="Q1519" s="94">
        <f t="shared" si="166"/>
        <v>0.24375216512644302</v>
      </c>
      <c r="R1519" s="94">
        <f t="shared" si="166"/>
        <v>0.24375216512644302</v>
      </c>
      <c r="S1519" s="93">
        <f>(1+H1519)^((5-Dashboard!$F$9)*3/12)</f>
        <v>1.1152363718631324</v>
      </c>
      <c r="T1519" s="93">
        <f t="shared" si="168"/>
        <v>1.3870776521325299</v>
      </c>
      <c r="U1519" s="93">
        <f t="shared" si="168"/>
        <v>1.7251808330383371</v>
      </c>
      <c r="V1519" s="93">
        <f t="shared" si="168"/>
        <v>2.1456973963260721</v>
      </c>
      <c r="W1519" s="93">
        <f t="shared" si="168"/>
        <v>2.6687157823867236</v>
      </c>
      <c r="X1519" s="93">
        <f t="shared" si="168"/>
        <v>3.3192210324505966</v>
      </c>
      <c r="Y1519" s="93">
        <f t="shared" si="167"/>
        <v>4.1282883456436572</v>
      </c>
      <c r="Z1519" s="93">
        <f t="shared" si="167"/>
        <v>5.13456756816056</v>
      </c>
      <c r="AA1519" s="93">
        <f t="shared" si="167"/>
        <v>6.386129529887711</v>
      </c>
      <c r="AB1519" s="93">
        <f t="shared" si="167"/>
        <v>7.9427624295757537</v>
      </c>
      <c r="AC1519" s="95">
        <f t="shared" si="167"/>
        <v>9.8788279688698104</v>
      </c>
      <c r="AE1519" s="96"/>
    </row>
    <row r="1520" spans="3:31" ht="24.75" customHeight="1" x14ac:dyDescent="0.25">
      <c r="C1520" s="91">
        <f>ABS(E1520-Dashboard!$F$13)</f>
        <v>13.181514594323758</v>
      </c>
      <c r="D1520" s="92">
        <f t="shared" si="165"/>
        <v>0.243852165126443</v>
      </c>
      <c r="E1520" s="93" cm="1">
        <f t="array" ref="E1520">SUM('DRE + DCF'!$S$41/TIR!S1520,'DRE + DCF'!$U$41:$AD$41/TIR!T1520:AC1520,TIR!F1520)</f>
        <v>34.438485405676239</v>
      </c>
      <c r="F1520" s="100">
        <f>'DRE + DCF'!$AE$38*'DRE + DCF'!$AE$39*(1+G1520)/(R1520-G1520)/AC1520</f>
        <v>13.859442471250153</v>
      </c>
      <c r="G1520" s="92">
        <f>R1520*(1-'DRE + DCF'!$AE$39)</f>
        <v>0.14631129907586579</v>
      </c>
      <c r="H1520" s="94">
        <f t="shared" si="161"/>
        <v>0.243852165126443</v>
      </c>
      <c r="I1520" s="94">
        <f t="shared" si="166"/>
        <v>0.243852165126443</v>
      </c>
      <c r="J1520" s="94">
        <f t="shared" si="166"/>
        <v>0.243852165126443</v>
      </c>
      <c r="K1520" s="94">
        <f t="shared" si="166"/>
        <v>0.243852165126443</v>
      </c>
      <c r="L1520" s="94">
        <f t="shared" si="166"/>
        <v>0.243852165126443</v>
      </c>
      <c r="M1520" s="94">
        <f t="shared" si="166"/>
        <v>0.243852165126443</v>
      </c>
      <c r="N1520" s="94">
        <f t="shared" si="166"/>
        <v>0.243852165126443</v>
      </c>
      <c r="O1520" s="94">
        <f t="shared" si="166"/>
        <v>0.243852165126443</v>
      </c>
      <c r="P1520" s="94">
        <f t="shared" si="166"/>
        <v>0.243852165126443</v>
      </c>
      <c r="Q1520" s="94">
        <f t="shared" si="166"/>
        <v>0.243852165126443</v>
      </c>
      <c r="R1520" s="94">
        <f t="shared" si="166"/>
        <v>0.243852165126443</v>
      </c>
      <c r="S1520" s="93">
        <f>(1+H1520)^((5-Dashboard!$F$9)*3/12)</f>
        <v>1.1152812045069365</v>
      </c>
      <c r="T1520" s="93">
        <f t="shared" si="168"/>
        <v>1.3872449409507801</v>
      </c>
      <c r="U1520" s="93">
        <f t="shared" si="168"/>
        <v>1.7255276233623322</v>
      </c>
      <c r="V1520" s="93">
        <f t="shared" si="168"/>
        <v>2.1463012703047224</v>
      </c>
      <c r="W1520" s="93">
        <f t="shared" si="168"/>
        <v>2.6696814820821637</v>
      </c>
      <c r="X1520" s="93">
        <f t="shared" si="168"/>
        <v>3.3206890916858702</v>
      </c>
      <c r="Y1520" s="93">
        <f t="shared" si="167"/>
        <v>4.130446316405231</v>
      </c>
      <c r="Z1520" s="93">
        <f t="shared" si="167"/>
        <v>5.1376645935991876</v>
      </c>
      <c r="AA1520" s="93">
        <f t="shared" si="167"/>
        <v>6.3904952284418162</v>
      </c>
      <c r="AB1520" s="93">
        <f t="shared" si="167"/>
        <v>7.9488313261275554</v>
      </c>
      <c r="AC1520" s="95">
        <f t="shared" si="167"/>
        <v>9.887171055228654</v>
      </c>
      <c r="AE1520" s="96"/>
    </row>
    <row r="1521" spans="3:31" ht="24.75" customHeight="1" x14ac:dyDescent="0.25">
      <c r="C1521" s="91">
        <f>ABS(E1521-Dashboard!$F$13)</f>
        <v>13.205780105530494</v>
      </c>
      <c r="D1521" s="92">
        <f t="shared" si="165"/>
        <v>0.24395216512644299</v>
      </c>
      <c r="E1521" s="93" cm="1">
        <f t="array" ref="E1521">SUM('DRE + DCF'!$S$41/TIR!S1521,'DRE + DCF'!$U$41:$AD$41/TIR!T1521:AC1521,TIR!F1521)</f>
        <v>34.414219894469504</v>
      </c>
      <c r="F1521" s="100">
        <f>'DRE + DCF'!$AE$38*'DRE + DCF'!$AE$39*(1+G1521)/(R1521-G1521)/AC1521</f>
        <v>13.842796504426859</v>
      </c>
      <c r="G1521" s="92">
        <f>R1521*(1-'DRE + DCF'!$AE$39)</f>
        <v>0.1463712990758658</v>
      </c>
      <c r="H1521" s="94">
        <f t="shared" si="161"/>
        <v>0.24395216512644299</v>
      </c>
      <c r="I1521" s="94">
        <f t="shared" si="166"/>
        <v>0.24395216512644299</v>
      </c>
      <c r="J1521" s="94">
        <f t="shared" si="166"/>
        <v>0.24395216512644299</v>
      </c>
      <c r="K1521" s="94">
        <f t="shared" si="166"/>
        <v>0.24395216512644299</v>
      </c>
      <c r="L1521" s="94">
        <f t="shared" si="166"/>
        <v>0.24395216512644299</v>
      </c>
      <c r="M1521" s="94">
        <f t="shared" si="166"/>
        <v>0.24395216512644299</v>
      </c>
      <c r="N1521" s="94">
        <f t="shared" si="166"/>
        <v>0.24395216512644299</v>
      </c>
      <c r="O1521" s="94">
        <f t="shared" si="166"/>
        <v>0.24395216512644299</v>
      </c>
      <c r="P1521" s="94">
        <f t="shared" si="166"/>
        <v>0.24395216512644299</v>
      </c>
      <c r="Q1521" s="94">
        <f t="shared" si="166"/>
        <v>0.24395216512644299</v>
      </c>
      <c r="R1521" s="94">
        <f t="shared" si="166"/>
        <v>0.24395216512644299</v>
      </c>
      <c r="S1521" s="93">
        <f>(1+H1521)^((5-Dashboard!$F$9)*3/12)</f>
        <v>1.1153260353486074</v>
      </c>
      <c r="T1521" s="93">
        <f t="shared" si="168"/>
        <v>1.3874122364937918</v>
      </c>
      <c r="U1521" s="93">
        <f t="shared" si="168"/>
        <v>1.7258744555093728</v>
      </c>
      <c r="V1521" s="93">
        <f t="shared" si="168"/>
        <v>2.1469052656673049</v>
      </c>
      <c r="W1521" s="93">
        <f t="shared" si="168"/>
        <v>2.670647453548205</v>
      </c>
      <c r="X1521" s="93">
        <f t="shared" si="168"/>
        <v>3.3221576821307108</v>
      </c>
      <c r="Y1521" s="93">
        <f t="shared" si="167"/>
        <v>4.1326052415779424</v>
      </c>
      <c r="Z1521" s="93">
        <f t="shared" si="167"/>
        <v>5.1407632378737684</v>
      </c>
      <c r="AA1521" s="93">
        <f t="shared" si="167"/>
        <v>6.3948635601554971</v>
      </c>
      <c r="AB1521" s="93">
        <f t="shared" si="167"/>
        <v>7.9549043713436234</v>
      </c>
      <c r="AC1521" s="95">
        <f t="shared" si="167"/>
        <v>9.8955205161067052</v>
      </c>
      <c r="AE1521" s="96"/>
    </row>
    <row r="1522" spans="3:31" ht="24.75" customHeight="1" x14ac:dyDescent="0.25">
      <c r="C1522" s="91">
        <f>ABS(E1522-Dashboard!$F$13)</f>
        <v>13.230017761602689</v>
      </c>
      <c r="D1522" s="92">
        <f t="shared" si="165"/>
        <v>0.24405216512644298</v>
      </c>
      <c r="E1522" s="93" cm="1">
        <f t="array" ref="E1522">SUM('DRE + DCF'!$S$41/TIR!S1522,'DRE + DCF'!$U$41:$AD$41/TIR!T1522:AC1522,TIR!F1522)</f>
        <v>34.389982238397309</v>
      </c>
      <c r="F1522" s="100">
        <f>'DRE + DCF'!$AE$38*'DRE + DCF'!$AE$39*(1+G1522)/(R1522-G1522)/AC1522</f>
        <v>13.826173753874542</v>
      </c>
      <c r="G1522" s="92">
        <f>R1522*(1-'DRE + DCF'!$AE$39)</f>
        <v>0.14643129907586577</v>
      </c>
      <c r="H1522" s="94">
        <f t="shared" si="161"/>
        <v>0.24405216512644298</v>
      </c>
      <c r="I1522" s="94">
        <f t="shared" si="166"/>
        <v>0.24405216512644298</v>
      </c>
      <c r="J1522" s="94">
        <f t="shared" si="166"/>
        <v>0.24405216512644298</v>
      </c>
      <c r="K1522" s="94">
        <f t="shared" si="166"/>
        <v>0.24405216512644298</v>
      </c>
      <c r="L1522" s="94">
        <f t="shared" si="166"/>
        <v>0.24405216512644298</v>
      </c>
      <c r="M1522" s="94">
        <f t="shared" si="166"/>
        <v>0.24405216512644298</v>
      </c>
      <c r="N1522" s="94">
        <f t="shared" si="166"/>
        <v>0.24405216512644298</v>
      </c>
      <c r="O1522" s="94">
        <f t="shared" si="166"/>
        <v>0.24405216512644298</v>
      </c>
      <c r="P1522" s="94">
        <f t="shared" si="166"/>
        <v>0.24405216512644298</v>
      </c>
      <c r="Q1522" s="94">
        <f t="shared" si="166"/>
        <v>0.24405216512644298</v>
      </c>
      <c r="R1522" s="94">
        <f t="shared" si="166"/>
        <v>0.24405216512644298</v>
      </c>
      <c r="S1522" s="93">
        <f>(1+H1522)^((5-Dashboard!$F$9)*3/12)</f>
        <v>1.1153708643883624</v>
      </c>
      <c r="T1522" s="93">
        <f t="shared" si="168"/>
        <v>1.3875795387612944</v>
      </c>
      <c r="U1522" s="93">
        <f t="shared" si="168"/>
        <v>1.7262213294811393</v>
      </c>
      <c r="V1522" s="93">
        <f t="shared" si="168"/>
        <v>2.1475093824284581</v>
      </c>
      <c r="W1522" s="93">
        <f t="shared" si="168"/>
        <v>2.6716136968394735</v>
      </c>
      <c r="X1522" s="93">
        <f t="shared" si="168"/>
        <v>3.3236268039346073</v>
      </c>
      <c r="Y1522" s="93">
        <f t="shared" si="167"/>
        <v>4.1347651215071277</v>
      </c>
      <c r="Z1522" s="93">
        <f t="shared" si="167"/>
        <v>5.1438635017002419</v>
      </c>
      <c r="AA1522" s="93">
        <f t="shared" si="167"/>
        <v>6.3992345264050723</v>
      </c>
      <c r="AB1522" s="93">
        <f t="shared" si="167"/>
        <v>7.960981567726118</v>
      </c>
      <c r="AC1522" s="95">
        <f t="shared" si="167"/>
        <v>9.9038763558613816</v>
      </c>
      <c r="AE1522" s="96"/>
    </row>
    <row r="1523" spans="3:31" ht="24.75" customHeight="1" x14ac:dyDescent="0.25">
      <c r="C1523" s="91">
        <f>ABS(E1523-Dashboard!$F$13)</f>
        <v>13.254227603784571</v>
      </c>
      <c r="D1523" s="92">
        <f t="shared" si="165"/>
        <v>0.24415216512644297</v>
      </c>
      <c r="E1523" s="93" cm="1">
        <f t="array" ref="E1523">SUM('DRE + DCF'!$S$41/TIR!S1523,'DRE + DCF'!$U$41:$AD$41/TIR!T1523:AC1523,TIR!F1523)</f>
        <v>34.365772396215426</v>
      </c>
      <c r="F1523" s="100">
        <f>'DRE + DCF'!$AE$38*'DRE + DCF'!$AE$39*(1+G1523)/(R1523-G1523)/AC1523</f>
        <v>13.809574181920262</v>
      </c>
      <c r="G1523" s="92">
        <f>R1523*(1-'DRE + DCF'!$AE$39)</f>
        <v>0.14649129907586578</v>
      </c>
      <c r="H1523" s="94">
        <f t="shared" ref="H1523:H1586" si="169">$D1523</f>
        <v>0.24415216512644297</v>
      </c>
      <c r="I1523" s="94">
        <f t="shared" si="166"/>
        <v>0.24415216512644297</v>
      </c>
      <c r="J1523" s="94">
        <f t="shared" si="166"/>
        <v>0.24415216512644297</v>
      </c>
      <c r="K1523" s="94">
        <f t="shared" si="166"/>
        <v>0.24415216512644297</v>
      </c>
      <c r="L1523" s="94">
        <f t="shared" si="166"/>
        <v>0.24415216512644297</v>
      </c>
      <c r="M1523" s="94">
        <f t="shared" si="166"/>
        <v>0.24415216512644297</v>
      </c>
      <c r="N1523" s="94">
        <f t="shared" si="166"/>
        <v>0.24415216512644297</v>
      </c>
      <c r="O1523" s="94">
        <f t="shared" si="166"/>
        <v>0.24415216512644297</v>
      </c>
      <c r="P1523" s="94">
        <f t="shared" si="166"/>
        <v>0.24415216512644297</v>
      </c>
      <c r="Q1523" s="94">
        <f t="shared" si="166"/>
        <v>0.24415216512644297</v>
      </c>
      <c r="R1523" s="94">
        <f t="shared" si="166"/>
        <v>0.24415216512644297</v>
      </c>
      <c r="S1523" s="93">
        <f>(1+H1523)^((5-Dashboard!$F$9)*3/12)</f>
        <v>1.1154156916264191</v>
      </c>
      <c r="T1523" s="93">
        <f t="shared" si="168"/>
        <v>1.3877468477530179</v>
      </c>
      <c r="U1523" s="93">
        <f t="shared" si="168"/>
        <v>1.7265682452793134</v>
      </c>
      <c r="V1523" s="93">
        <f t="shared" si="168"/>
        <v>2.1481136206028211</v>
      </c>
      <c r="W1523" s="93">
        <f t="shared" si="168"/>
        <v>2.6725802120106019</v>
      </c>
      <c r="X1523" s="93">
        <f t="shared" si="168"/>
        <v>3.3250964572470783</v>
      </c>
      <c r="Y1523" s="93">
        <f t="shared" si="167"/>
        <v>4.1369259565382173</v>
      </c>
      <c r="Z1523" s="93">
        <f t="shared" si="167"/>
        <v>5.1469653857948039</v>
      </c>
      <c r="AA1523" s="93">
        <f t="shared" si="167"/>
        <v>6.4036081285674626</v>
      </c>
      <c r="AB1523" s="93">
        <f t="shared" si="167"/>
        <v>7.967062917778498</v>
      </c>
      <c r="AC1523" s="95">
        <f t="shared" si="167"/>
        <v>9.9122385788527136</v>
      </c>
      <c r="AE1523" s="96"/>
    </row>
    <row r="1524" spans="3:31" ht="24.75" customHeight="1" x14ac:dyDescent="0.25">
      <c r="C1524" s="91">
        <f>ABS(E1524-Dashboard!$F$13)</f>
        <v>13.278409673245996</v>
      </c>
      <c r="D1524" s="92">
        <f t="shared" si="165"/>
        <v>0.24425216512644296</v>
      </c>
      <c r="E1524" s="93" cm="1">
        <f t="array" ref="E1524">SUM('DRE + DCF'!$S$41/TIR!S1524,'DRE + DCF'!$U$41:$AD$41/TIR!T1524:AC1524,TIR!F1524)</f>
        <v>34.341590326754002</v>
      </c>
      <c r="F1524" s="100">
        <f>'DRE + DCF'!$AE$38*'DRE + DCF'!$AE$39*(1+G1524)/(R1524-G1524)/AC1524</f>
        <v>13.792997750962229</v>
      </c>
      <c r="G1524" s="92">
        <f>R1524*(1-'DRE + DCF'!$AE$39)</f>
        <v>0.14655129907586578</v>
      </c>
      <c r="H1524" s="94">
        <f t="shared" si="169"/>
        <v>0.24425216512644296</v>
      </c>
      <c r="I1524" s="94">
        <f t="shared" si="166"/>
        <v>0.24425216512644296</v>
      </c>
      <c r="J1524" s="94">
        <f t="shared" si="166"/>
        <v>0.24425216512644296</v>
      </c>
      <c r="K1524" s="94">
        <f t="shared" si="166"/>
        <v>0.24425216512644296</v>
      </c>
      <c r="L1524" s="94">
        <f t="shared" si="166"/>
        <v>0.24425216512644296</v>
      </c>
      <c r="M1524" s="94">
        <f t="shared" si="166"/>
        <v>0.24425216512644296</v>
      </c>
      <c r="N1524" s="94">
        <f t="shared" si="166"/>
        <v>0.24425216512644296</v>
      </c>
      <c r="O1524" s="94">
        <f t="shared" si="166"/>
        <v>0.24425216512644296</v>
      </c>
      <c r="P1524" s="94">
        <f t="shared" si="166"/>
        <v>0.24425216512644296</v>
      </c>
      <c r="Q1524" s="94">
        <f t="shared" si="166"/>
        <v>0.24425216512644296</v>
      </c>
      <c r="R1524" s="94">
        <f t="shared" si="166"/>
        <v>0.24425216512644296</v>
      </c>
      <c r="S1524" s="93">
        <f>(1+H1524)^((5-Dashboard!$F$9)*3/12)</f>
        <v>1.1154605170629943</v>
      </c>
      <c r="T1524" s="93">
        <f t="shared" si="168"/>
        <v>1.3879141634686922</v>
      </c>
      <c r="U1524" s="93">
        <f t="shared" si="168"/>
        <v>1.7269152029055761</v>
      </c>
      <c r="V1524" s="93">
        <f t="shared" si="168"/>
        <v>2.1487179802050336</v>
      </c>
      <c r="W1524" s="93">
        <f t="shared" si="168"/>
        <v>2.6735469991162302</v>
      </c>
      <c r="X1524" s="93">
        <f t="shared" si="168"/>
        <v>3.3265666422176734</v>
      </c>
      <c r="Y1524" s="93">
        <f t="shared" si="167"/>
        <v>4.1390877470167409</v>
      </c>
      <c r="Z1524" s="93">
        <f t="shared" si="167"/>
        <v>5.1500688908739098</v>
      </c>
      <c r="AA1524" s="93">
        <f t="shared" si="167"/>
        <v>6.4079843680202009</v>
      </c>
      <c r="AB1524" s="93">
        <f t="shared" si="167"/>
        <v>7.9731484240055357</v>
      </c>
      <c r="AC1524" s="95">
        <f t="shared" si="167"/>
        <v>9.9206071894433734</v>
      </c>
      <c r="AE1524" s="96"/>
    </row>
    <row r="1525" spans="3:31" ht="24.75" customHeight="1" x14ac:dyDescent="0.25">
      <c r="C1525" s="91">
        <f>ABS(E1525-Dashboard!$F$13)</f>
        <v>13.302564011082566</v>
      </c>
      <c r="D1525" s="92">
        <f t="shared" si="165"/>
        <v>0.24435216512644295</v>
      </c>
      <c r="E1525" s="93" cm="1">
        <f t="array" ref="E1525">SUM('DRE + DCF'!$S$41/TIR!S1525,'DRE + DCF'!$U$41:$AD$41/TIR!T1525:AC1525,TIR!F1525)</f>
        <v>34.317435988917431</v>
      </c>
      <c r="F1525" s="100">
        <f>'DRE + DCF'!$AE$38*'DRE + DCF'!$AE$39*(1+G1525)/(R1525-G1525)/AC1525</f>
        <v>13.776444423469675</v>
      </c>
      <c r="G1525" s="92">
        <f>R1525*(1-'DRE + DCF'!$AE$39)</f>
        <v>0.14661129907586576</v>
      </c>
      <c r="H1525" s="94">
        <f t="shared" si="169"/>
        <v>0.24435216512644295</v>
      </c>
      <c r="I1525" s="94">
        <f t="shared" si="166"/>
        <v>0.24435216512644295</v>
      </c>
      <c r="J1525" s="94">
        <f t="shared" si="166"/>
        <v>0.24435216512644295</v>
      </c>
      <c r="K1525" s="94">
        <f t="shared" si="166"/>
        <v>0.24435216512644295</v>
      </c>
      <c r="L1525" s="94">
        <f t="shared" si="166"/>
        <v>0.24435216512644295</v>
      </c>
      <c r="M1525" s="94">
        <f t="shared" si="166"/>
        <v>0.24435216512644295</v>
      </c>
      <c r="N1525" s="94">
        <f t="shared" si="166"/>
        <v>0.24435216512644295</v>
      </c>
      <c r="O1525" s="94">
        <f t="shared" si="166"/>
        <v>0.24435216512644295</v>
      </c>
      <c r="P1525" s="94">
        <f t="shared" si="166"/>
        <v>0.24435216512644295</v>
      </c>
      <c r="Q1525" s="94">
        <f t="shared" si="166"/>
        <v>0.24435216512644295</v>
      </c>
      <c r="R1525" s="94">
        <f t="shared" si="166"/>
        <v>0.24435216512644295</v>
      </c>
      <c r="S1525" s="93">
        <f>(1+H1525)^((5-Dashboard!$F$9)*3/12)</f>
        <v>1.1155053406983055</v>
      </c>
      <c r="T1525" s="93">
        <f t="shared" si="168"/>
        <v>1.3880814859080468</v>
      </c>
      <c r="U1525" s="93">
        <f t="shared" si="168"/>
        <v>1.727262202361608</v>
      </c>
      <c r="V1525" s="93">
        <f t="shared" si="168"/>
        <v>2.149322461249735</v>
      </c>
      <c r="W1525" s="93">
        <f t="shared" si="168"/>
        <v>2.674514058211003</v>
      </c>
      <c r="X1525" s="93">
        <f t="shared" si="168"/>
        <v>3.3280373589959709</v>
      </c>
      <c r="Y1525" s="93">
        <f t="shared" si="167"/>
        <v>4.1412504932883252</v>
      </c>
      <c r="Z1525" s="93">
        <f t="shared" si="167"/>
        <v>5.1531740176542771</v>
      </c>
      <c r="AA1525" s="93">
        <f t="shared" si="167"/>
        <v>6.4123632461414299</v>
      </c>
      <c r="AB1525" s="93">
        <f t="shared" si="167"/>
        <v>7.9792380889133137</v>
      </c>
      <c r="AC1525" s="95">
        <f t="shared" si="167"/>
        <v>9.9289821919986618</v>
      </c>
      <c r="AE1525" s="96"/>
    </row>
    <row r="1526" spans="3:31" ht="24.75" customHeight="1" x14ac:dyDescent="0.25">
      <c r="C1526" s="91">
        <f>ABS(E1526-Dashboard!$F$13)</f>
        <v>13.326690658315805</v>
      </c>
      <c r="D1526" s="92">
        <f t="shared" si="165"/>
        <v>0.24445216512644294</v>
      </c>
      <c r="E1526" s="93" cm="1">
        <f t="array" ref="E1526">SUM('DRE + DCF'!$S$41/TIR!S1526,'DRE + DCF'!$U$41:$AD$41/TIR!T1526:AC1526,TIR!F1526)</f>
        <v>34.293309341684193</v>
      </c>
      <c r="F1526" s="100">
        <f>'DRE + DCF'!$AE$38*'DRE + DCF'!$AE$39*(1+G1526)/(R1526-G1526)/AC1526</f>
        <v>13.759914161982733</v>
      </c>
      <c r="G1526" s="92">
        <f>R1526*(1-'DRE + DCF'!$AE$39)</f>
        <v>0.14667129907586576</v>
      </c>
      <c r="H1526" s="94">
        <f t="shared" si="169"/>
        <v>0.24445216512644294</v>
      </c>
      <c r="I1526" s="94">
        <f t="shared" si="166"/>
        <v>0.24445216512644294</v>
      </c>
      <c r="J1526" s="94">
        <f t="shared" si="166"/>
        <v>0.24445216512644294</v>
      </c>
      <c r="K1526" s="94">
        <f t="shared" si="166"/>
        <v>0.24445216512644294</v>
      </c>
      <c r="L1526" s="94">
        <f t="shared" si="166"/>
        <v>0.24445216512644294</v>
      </c>
      <c r="M1526" s="94">
        <f t="shared" si="166"/>
        <v>0.24445216512644294</v>
      </c>
      <c r="N1526" s="94">
        <f t="shared" si="166"/>
        <v>0.24445216512644294</v>
      </c>
      <c r="O1526" s="94">
        <f t="shared" si="166"/>
        <v>0.24445216512644294</v>
      </c>
      <c r="P1526" s="94">
        <f t="shared" si="166"/>
        <v>0.24445216512644294</v>
      </c>
      <c r="Q1526" s="94">
        <f t="shared" si="166"/>
        <v>0.24445216512644294</v>
      </c>
      <c r="R1526" s="94">
        <f t="shared" si="166"/>
        <v>0.24445216512644294</v>
      </c>
      <c r="S1526" s="93">
        <f>(1+H1526)^((5-Dashboard!$F$9)*3/12)</f>
        <v>1.1155501625325699</v>
      </c>
      <c r="T1526" s="93">
        <f t="shared" si="168"/>
        <v>1.3882488150708119</v>
      </c>
      <c r="U1526" s="93">
        <f t="shared" si="168"/>
        <v>1.7276092436490906</v>
      </c>
      <c r="V1526" s="93">
        <f t="shared" si="168"/>
        <v>2.1499270637515671</v>
      </c>
      <c r="W1526" s="93">
        <f t="shared" si="168"/>
        <v>2.6754813893495735</v>
      </c>
      <c r="X1526" s="93">
        <f t="shared" si="168"/>
        <v>3.3295086077315803</v>
      </c>
      <c r="Y1526" s="93">
        <f t="shared" si="167"/>
        <v>4.1434141956986936</v>
      </c>
      <c r="Z1526" s="93">
        <f t="shared" si="167"/>
        <v>5.1562807668528778</v>
      </c>
      <c r="AA1526" s="93">
        <f t="shared" si="167"/>
        <v>6.4167447643098985</v>
      </c>
      <c r="AB1526" s="93">
        <f t="shared" si="167"/>
        <v>7.985331915009219</v>
      </c>
      <c r="AC1526" s="95">
        <f t="shared" si="167"/>
        <v>9.9373635908865072</v>
      </c>
      <c r="AE1526" s="96"/>
    </row>
    <row r="1527" spans="3:31" ht="24.75" customHeight="1" x14ac:dyDescent="0.25">
      <c r="C1527" s="91">
        <f>ABS(E1527-Dashboard!$F$13)</f>
        <v>13.35078965589333</v>
      </c>
      <c r="D1527" s="92">
        <f t="shared" si="165"/>
        <v>0.24455216512644293</v>
      </c>
      <c r="E1527" s="93" cm="1">
        <f t="array" ref="E1527">SUM('DRE + DCF'!$S$41/TIR!S1527,'DRE + DCF'!$U$41:$AD$41/TIR!T1527:AC1527,TIR!F1527)</f>
        <v>34.269210344106668</v>
      </c>
      <c r="F1527" s="100">
        <f>'DRE + DCF'!$AE$38*'DRE + DCF'!$AE$39*(1+G1527)/(R1527-G1527)/AC1527</f>
        <v>13.743406929112208</v>
      </c>
      <c r="G1527" s="92">
        <f>R1527*(1-'DRE + DCF'!$AE$39)</f>
        <v>0.14673129907586574</v>
      </c>
      <c r="H1527" s="94">
        <f t="shared" si="169"/>
        <v>0.24455216512644293</v>
      </c>
      <c r="I1527" s="94">
        <f t="shared" si="166"/>
        <v>0.24455216512644293</v>
      </c>
      <c r="J1527" s="94">
        <f t="shared" si="166"/>
        <v>0.24455216512644293</v>
      </c>
      <c r="K1527" s="94">
        <f t="shared" si="166"/>
        <v>0.24455216512644293</v>
      </c>
      <c r="L1527" s="94">
        <f t="shared" si="166"/>
        <v>0.24455216512644293</v>
      </c>
      <c r="M1527" s="94">
        <f t="shared" si="166"/>
        <v>0.24455216512644293</v>
      </c>
      <c r="N1527" s="94">
        <f t="shared" si="166"/>
        <v>0.24455216512644293</v>
      </c>
      <c r="O1527" s="94">
        <f t="shared" si="166"/>
        <v>0.24455216512644293</v>
      </c>
      <c r="P1527" s="94">
        <f t="shared" si="166"/>
        <v>0.24455216512644293</v>
      </c>
      <c r="Q1527" s="94">
        <f t="shared" si="166"/>
        <v>0.24455216512644293</v>
      </c>
      <c r="R1527" s="94">
        <f t="shared" si="166"/>
        <v>0.24455216512644293</v>
      </c>
      <c r="S1527" s="93">
        <f>(1+H1527)^((5-Dashboard!$F$9)*3/12)</f>
        <v>1.1155949825660041</v>
      </c>
      <c r="T1527" s="93">
        <f t="shared" si="168"/>
        <v>1.3884161509567166</v>
      </c>
      <c r="U1527" s="93">
        <f t="shared" si="168"/>
        <v>1.7279563267697038</v>
      </c>
      <c r="V1527" s="93">
        <f t="shared" si="168"/>
        <v>2.15053178772517</v>
      </c>
      <c r="W1527" s="93">
        <f t="shared" si="168"/>
        <v>2.6764489925866002</v>
      </c>
      <c r="X1527" s="93">
        <f t="shared" si="168"/>
        <v>3.3309803885741402</v>
      </c>
      <c r="Y1527" s="93">
        <f t="shared" si="167"/>
        <v>4.1455788545936665</v>
      </c>
      <c r="Z1527" s="93">
        <f t="shared" si="167"/>
        <v>5.1593891391869464</v>
      </c>
      <c r="AA1527" s="93">
        <f t="shared" si="167"/>
        <v>6.421128923904968</v>
      </c>
      <c r="AB1527" s="93">
        <f t="shared" si="167"/>
        <v>7.9914299048019544</v>
      </c>
      <c r="AC1527" s="95">
        <f t="shared" si="167"/>
        <v>9.9457513904774757</v>
      </c>
      <c r="AE1527" s="96"/>
    </row>
    <row r="1528" spans="3:31" ht="24.75" customHeight="1" x14ac:dyDescent="0.25">
      <c r="C1528" s="91">
        <f>ABS(E1528-Dashboard!$F$13)</f>
        <v>13.374861044688977</v>
      </c>
      <c r="D1528" s="92">
        <f t="shared" si="165"/>
        <v>0.24465216512644292</v>
      </c>
      <c r="E1528" s="93" cm="1">
        <f t="array" ref="E1528">SUM('DRE + DCF'!$S$41/TIR!S1528,'DRE + DCF'!$U$41:$AD$41/TIR!T1528:AC1528,TIR!F1528)</f>
        <v>34.24513895531102</v>
      </c>
      <c r="F1528" s="100">
        <f>'DRE + DCF'!$AE$38*'DRE + DCF'!$AE$39*(1+G1528)/(R1528-G1528)/AC1528</f>
        <v>13.726922687539496</v>
      </c>
      <c r="G1528" s="92">
        <f>R1528*(1-'DRE + DCF'!$AE$39)</f>
        <v>0.14679129907586574</v>
      </c>
      <c r="H1528" s="94">
        <f t="shared" si="169"/>
        <v>0.24465216512644292</v>
      </c>
      <c r="I1528" s="94">
        <f t="shared" si="166"/>
        <v>0.24465216512644292</v>
      </c>
      <c r="J1528" s="94">
        <f t="shared" si="166"/>
        <v>0.24465216512644292</v>
      </c>
      <c r="K1528" s="94">
        <f t="shared" si="166"/>
        <v>0.24465216512644292</v>
      </c>
      <c r="L1528" s="94">
        <f t="shared" si="166"/>
        <v>0.24465216512644292</v>
      </c>
      <c r="M1528" s="94">
        <f t="shared" si="166"/>
        <v>0.24465216512644292</v>
      </c>
      <c r="N1528" s="94">
        <f t="shared" si="166"/>
        <v>0.24465216512644292</v>
      </c>
      <c r="O1528" s="94">
        <f t="shared" si="166"/>
        <v>0.24465216512644292</v>
      </c>
      <c r="P1528" s="94">
        <f t="shared" si="166"/>
        <v>0.24465216512644292</v>
      </c>
      <c r="Q1528" s="94">
        <f t="shared" si="166"/>
        <v>0.24465216512644292</v>
      </c>
      <c r="R1528" s="94">
        <f t="shared" si="166"/>
        <v>0.24465216512644292</v>
      </c>
      <c r="S1528" s="93">
        <f>(1+H1528)^((5-Dashboard!$F$9)*3/12)</f>
        <v>1.1156398007988253</v>
      </c>
      <c r="T1528" s="93">
        <f t="shared" si="168"/>
        <v>1.3885834935654913</v>
      </c>
      <c r="U1528" s="93">
        <f t="shared" si="168"/>
        <v>1.7283034517251288</v>
      </c>
      <c r="V1528" s="93">
        <f t="shared" si="168"/>
        <v>2.1511366331851862</v>
      </c>
      <c r="W1528" s="93">
        <f t="shared" si="168"/>
        <v>2.6774168679767487</v>
      </c>
      <c r="X1528" s="93">
        <f t="shared" si="168"/>
        <v>3.3324527016733194</v>
      </c>
      <c r="Y1528" s="93">
        <f t="shared" si="167"/>
        <v>4.1477444703191608</v>
      </c>
      <c r="Z1528" s="93">
        <f t="shared" si="167"/>
        <v>5.1624991353739746</v>
      </c>
      <c r="AA1528" s="93">
        <f t="shared" si="167"/>
        <v>6.4255157263066067</v>
      </c>
      <c r="AB1528" s="93">
        <f t="shared" si="167"/>
        <v>7.9975320608015261</v>
      </c>
      <c r="AC1528" s="95">
        <f t="shared" si="167"/>
        <v>9.9541455951447624</v>
      </c>
      <c r="AE1528" s="96"/>
    </row>
    <row r="1529" spans="3:31" ht="24.75" customHeight="1" x14ac:dyDescent="0.25">
      <c r="C1529" s="91">
        <f>ABS(E1529-Dashboard!$F$13)</f>
        <v>13.398904865503042</v>
      </c>
      <c r="D1529" s="92">
        <f t="shared" si="165"/>
        <v>0.24475216512644291</v>
      </c>
      <c r="E1529" s="93" cm="1">
        <f t="array" ref="E1529">SUM('DRE + DCF'!$S$41/TIR!S1529,'DRE + DCF'!$U$41:$AD$41/TIR!T1529:AC1529,TIR!F1529)</f>
        <v>34.221095134496956</v>
      </c>
      <c r="F1529" s="100">
        <f>'DRE + DCF'!$AE$38*'DRE + DCF'!$AE$39*(1+G1529)/(R1529-G1529)/AC1529</f>
        <v>13.710461400016372</v>
      </c>
      <c r="G1529" s="92">
        <f>R1529*(1-'DRE + DCF'!$AE$39)</f>
        <v>0.14685129907586575</v>
      </c>
      <c r="H1529" s="94">
        <f t="shared" si="169"/>
        <v>0.24475216512644291</v>
      </c>
      <c r="I1529" s="94">
        <f t="shared" si="166"/>
        <v>0.24475216512644291</v>
      </c>
      <c r="J1529" s="94">
        <f t="shared" si="166"/>
        <v>0.24475216512644291</v>
      </c>
      <c r="K1529" s="94">
        <f t="shared" si="166"/>
        <v>0.24475216512644291</v>
      </c>
      <c r="L1529" s="94">
        <f t="shared" si="166"/>
        <v>0.24475216512644291</v>
      </c>
      <c r="M1529" s="94">
        <f t="shared" si="166"/>
        <v>0.24475216512644291</v>
      </c>
      <c r="N1529" s="94">
        <f t="shared" si="166"/>
        <v>0.24475216512644291</v>
      </c>
      <c r="O1529" s="94">
        <f t="shared" si="166"/>
        <v>0.24475216512644291</v>
      </c>
      <c r="P1529" s="94">
        <f t="shared" si="166"/>
        <v>0.24475216512644291</v>
      </c>
      <c r="Q1529" s="94">
        <f t="shared" ref="I1529:R1555" si="170">$D1529</f>
        <v>0.24475216512644291</v>
      </c>
      <c r="R1529" s="94">
        <f t="shared" si="170"/>
        <v>0.24475216512644291</v>
      </c>
      <c r="S1529" s="93">
        <f>(1+H1529)^((5-Dashboard!$F$9)*3/12)</f>
        <v>1.1156846172312509</v>
      </c>
      <c r="T1529" s="93">
        <f t="shared" si="168"/>
        <v>1.3887508428968662</v>
      </c>
      <c r="U1529" s="93">
        <f t="shared" si="168"/>
        <v>1.7286506185170467</v>
      </c>
      <c r="V1529" s="93">
        <f t="shared" si="168"/>
        <v>2.1517416001462584</v>
      </c>
      <c r="W1529" s="93">
        <f t="shared" si="168"/>
        <v>2.6783850155746918</v>
      </c>
      <c r="X1529" s="93">
        <f t="shared" si="168"/>
        <v>3.3339255471788189</v>
      </c>
      <c r="Y1529" s="93">
        <f t="shared" si="167"/>
        <v>4.1499110432211959</v>
      </c>
      <c r="Z1529" s="93">
        <f t="shared" si="167"/>
        <v>5.1656107561317182</v>
      </c>
      <c r="AA1529" s="93">
        <f t="shared" si="167"/>
        <v>6.4299051728953973</v>
      </c>
      <c r="AB1529" s="93">
        <f t="shared" si="167"/>
        <v>8.0036383855192597</v>
      </c>
      <c r="AC1529" s="95">
        <f t="shared" si="167"/>
        <v>9.9625462092642056</v>
      </c>
      <c r="AE1529" s="96"/>
    </row>
    <row r="1530" spans="3:31" ht="24.75" customHeight="1" x14ac:dyDescent="0.25">
      <c r="C1530" s="91">
        <f>ABS(E1530-Dashboard!$F$13)</f>
        <v>13.422921159062312</v>
      </c>
      <c r="D1530" s="92">
        <f t="shared" si="165"/>
        <v>0.24485216512644289</v>
      </c>
      <c r="E1530" s="93" cm="1">
        <f t="array" ref="E1530">SUM('DRE + DCF'!$S$41/TIR!S1530,'DRE + DCF'!$U$41:$AD$41/TIR!T1530:AC1530,TIR!F1530)</f>
        <v>34.197078840937685</v>
      </c>
      <c r="F1530" s="100">
        <f>'DRE + DCF'!$AE$38*'DRE + DCF'!$AE$39*(1+G1530)/(R1530-G1530)/AC1530</f>
        <v>13.694023029364862</v>
      </c>
      <c r="G1530" s="92">
        <f>R1530*(1-'DRE + DCF'!$AE$39)</f>
        <v>0.14691129907586573</v>
      </c>
      <c r="H1530" s="94">
        <f t="shared" si="169"/>
        <v>0.24485216512644289</v>
      </c>
      <c r="I1530" s="94">
        <f t="shared" si="170"/>
        <v>0.24485216512644289</v>
      </c>
      <c r="J1530" s="94">
        <f t="shared" si="170"/>
        <v>0.24485216512644289</v>
      </c>
      <c r="K1530" s="94">
        <f t="shared" si="170"/>
        <v>0.24485216512644289</v>
      </c>
      <c r="L1530" s="94">
        <f t="shared" si="170"/>
        <v>0.24485216512644289</v>
      </c>
      <c r="M1530" s="94">
        <f t="shared" si="170"/>
        <v>0.24485216512644289</v>
      </c>
      <c r="N1530" s="94">
        <f t="shared" si="170"/>
        <v>0.24485216512644289</v>
      </c>
      <c r="O1530" s="94">
        <f t="shared" si="170"/>
        <v>0.24485216512644289</v>
      </c>
      <c r="P1530" s="94">
        <f t="shared" si="170"/>
        <v>0.24485216512644289</v>
      </c>
      <c r="Q1530" s="94">
        <f t="shared" si="170"/>
        <v>0.24485216512644289</v>
      </c>
      <c r="R1530" s="94">
        <f t="shared" si="170"/>
        <v>0.24485216512644289</v>
      </c>
      <c r="S1530" s="93">
        <f>(1+H1530)^((5-Dashboard!$F$9)*3/12)</f>
        <v>1.1157294318634974</v>
      </c>
      <c r="T1530" s="93">
        <f t="shared" si="168"/>
        <v>1.3889181989505706</v>
      </c>
      <c r="U1530" s="93">
        <f t="shared" si="168"/>
        <v>1.7289978271471371</v>
      </c>
      <c r="V1530" s="93">
        <f t="shared" si="168"/>
        <v>2.1523466886230289</v>
      </c>
      <c r="W1530" s="93">
        <f t="shared" si="168"/>
        <v>2.6793534354351074</v>
      </c>
      <c r="X1530" s="93">
        <f t="shared" si="168"/>
        <v>3.3353989252403662</v>
      </c>
      <c r="Y1530" s="93">
        <f t="shared" si="167"/>
        <v>4.1520785736458805</v>
      </c>
      <c r="Z1530" s="93">
        <f t="shared" si="167"/>
        <v>5.1687240021781866</v>
      </c>
      <c r="AA1530" s="93">
        <f t="shared" si="167"/>
        <v>6.4342972650525283</v>
      </c>
      <c r="AB1530" s="93">
        <f t="shared" si="167"/>
        <v>8.0097488814677895</v>
      </c>
      <c r="AC1530" s="95">
        <f t="shared" si="167"/>
        <v>9.9709532372142817</v>
      </c>
      <c r="AE1530" s="96"/>
    </row>
    <row r="1531" spans="3:31" ht="24.75" customHeight="1" x14ac:dyDescent="0.25">
      <c r="C1531" s="91">
        <f>ABS(E1531-Dashboard!$F$13)</f>
        <v>13.446909966020314</v>
      </c>
      <c r="D1531" s="92">
        <f t="shared" si="165"/>
        <v>0.24495216512644288</v>
      </c>
      <c r="E1531" s="93" cm="1">
        <f t="array" ref="E1531">SUM('DRE + DCF'!$S$41/TIR!S1531,'DRE + DCF'!$U$41:$AD$41/TIR!T1531:AC1531,TIR!F1531)</f>
        <v>34.173090033979683</v>
      </c>
      <c r="F1531" s="100">
        <f>'DRE + DCF'!$AE$38*'DRE + DCF'!$AE$39*(1+G1531)/(R1531-G1531)/AC1531</f>
        <v>13.677607538477114</v>
      </c>
      <c r="G1531" s="92">
        <f>R1531*(1-'DRE + DCF'!$AE$39)</f>
        <v>0.14697129907586573</v>
      </c>
      <c r="H1531" s="94">
        <f t="shared" si="169"/>
        <v>0.24495216512644288</v>
      </c>
      <c r="I1531" s="94">
        <f t="shared" si="170"/>
        <v>0.24495216512644288</v>
      </c>
      <c r="J1531" s="94">
        <f t="shared" si="170"/>
        <v>0.24495216512644288</v>
      </c>
      <c r="K1531" s="94">
        <f t="shared" si="170"/>
        <v>0.24495216512644288</v>
      </c>
      <c r="L1531" s="94">
        <f t="shared" si="170"/>
        <v>0.24495216512644288</v>
      </c>
      <c r="M1531" s="94">
        <f t="shared" si="170"/>
        <v>0.24495216512644288</v>
      </c>
      <c r="N1531" s="94">
        <f t="shared" si="170"/>
        <v>0.24495216512644288</v>
      </c>
      <c r="O1531" s="94">
        <f t="shared" si="170"/>
        <v>0.24495216512644288</v>
      </c>
      <c r="P1531" s="94">
        <f t="shared" si="170"/>
        <v>0.24495216512644288</v>
      </c>
      <c r="Q1531" s="94">
        <f t="shared" si="170"/>
        <v>0.24495216512644288</v>
      </c>
      <c r="R1531" s="94">
        <f t="shared" si="170"/>
        <v>0.24495216512644288</v>
      </c>
      <c r="S1531" s="93">
        <f>(1+H1531)^((5-Dashboard!$F$9)*3/12)</f>
        <v>1.1157742446957819</v>
      </c>
      <c r="T1531" s="93">
        <f t="shared" si="168"/>
        <v>1.3890855617263351</v>
      </c>
      <c r="U1531" s="93">
        <f t="shared" si="168"/>
        <v>1.729345077617082</v>
      </c>
      <c r="V1531" s="93">
        <f t="shared" si="168"/>
        <v>2.1529518986301426</v>
      </c>
      <c r="W1531" s="93">
        <f t="shared" si="168"/>
        <v>2.6803221276126816</v>
      </c>
      <c r="X1531" s="93">
        <f t="shared" si="168"/>
        <v>3.3368728360077218</v>
      </c>
      <c r="Y1531" s="93">
        <f t="shared" si="167"/>
        <v>4.1542470619394267</v>
      </c>
      <c r="Z1531" s="93">
        <f t="shared" si="167"/>
        <v>5.1718388742316534</v>
      </c>
      <c r="AA1531" s="93">
        <f t="shared" si="167"/>
        <v>6.438692004159801</v>
      </c>
      <c r="AB1531" s="93">
        <f t="shared" si="167"/>
        <v>8.0158635511610594</v>
      </c>
      <c r="AC1531" s="95">
        <f t="shared" si="167"/>
        <v>9.9793666833760977</v>
      </c>
      <c r="AE1531" s="96"/>
    </row>
    <row r="1532" spans="3:31" ht="24.75" customHeight="1" x14ac:dyDescent="0.25">
      <c r="C1532" s="91">
        <f>ABS(E1532-Dashboard!$F$13)</f>
        <v>13.47087132695745</v>
      </c>
      <c r="D1532" s="92">
        <f t="shared" si="165"/>
        <v>0.24505216512644287</v>
      </c>
      <c r="E1532" s="93" cm="1">
        <f t="array" ref="E1532">SUM('DRE + DCF'!$S$41/TIR!S1532,'DRE + DCF'!$U$41:$AD$41/TIR!T1532:AC1532,TIR!F1532)</f>
        <v>34.149128673042547</v>
      </c>
      <c r="F1532" s="100">
        <f>'DRE + DCF'!$AE$38*'DRE + DCF'!$AE$39*(1+G1532)/(R1532-G1532)/AC1532</f>
        <v>13.661214890315183</v>
      </c>
      <c r="G1532" s="92">
        <f>R1532*(1-'DRE + DCF'!$AE$39)</f>
        <v>0.14703129907586571</v>
      </c>
      <c r="H1532" s="94">
        <f t="shared" si="169"/>
        <v>0.24505216512644287</v>
      </c>
      <c r="I1532" s="94">
        <f t="shared" si="170"/>
        <v>0.24505216512644287</v>
      </c>
      <c r="J1532" s="94">
        <f t="shared" si="170"/>
        <v>0.24505216512644287</v>
      </c>
      <c r="K1532" s="94">
        <f t="shared" si="170"/>
        <v>0.24505216512644287</v>
      </c>
      <c r="L1532" s="94">
        <f t="shared" si="170"/>
        <v>0.24505216512644287</v>
      </c>
      <c r="M1532" s="94">
        <f t="shared" si="170"/>
        <v>0.24505216512644287</v>
      </c>
      <c r="N1532" s="94">
        <f t="shared" si="170"/>
        <v>0.24505216512644287</v>
      </c>
      <c r="O1532" s="94">
        <f t="shared" si="170"/>
        <v>0.24505216512644287</v>
      </c>
      <c r="P1532" s="94">
        <f t="shared" si="170"/>
        <v>0.24505216512644287</v>
      </c>
      <c r="Q1532" s="94">
        <f t="shared" si="170"/>
        <v>0.24505216512644287</v>
      </c>
      <c r="R1532" s="94">
        <f t="shared" si="170"/>
        <v>0.24505216512644287</v>
      </c>
      <c r="S1532" s="93">
        <f>(1+H1532)^((5-Dashboard!$F$9)*3/12)</f>
        <v>1.1158190557283214</v>
      </c>
      <c r="T1532" s="93">
        <f t="shared" si="168"/>
        <v>1.3892529312238895</v>
      </c>
      <c r="U1532" s="93">
        <f t="shared" si="168"/>
        <v>1.7296923699285607</v>
      </c>
      <c r="V1532" s="93">
        <f t="shared" si="168"/>
        <v>2.1535572301822423</v>
      </c>
      <c r="W1532" s="93">
        <f t="shared" si="168"/>
        <v>2.6812910921621058</v>
      </c>
      <c r="X1532" s="93">
        <f t="shared" si="168"/>
        <v>3.3383472796306743</v>
      </c>
      <c r="Y1532" s="93">
        <f t="shared" si="167"/>
        <v>4.1564165084481415</v>
      </c>
      <c r="Z1532" s="93">
        <f t="shared" si="167"/>
        <v>5.1749553730106479</v>
      </c>
      <c r="AA1532" s="93">
        <f t="shared" si="167"/>
        <v>6.4430893915996252</v>
      </c>
      <c r="AB1532" s="93">
        <f t="shared" si="167"/>
        <v>8.0219823971143285</v>
      </c>
      <c r="AC1532" s="95">
        <f t="shared" si="167"/>
        <v>9.9877865521334055</v>
      </c>
      <c r="AE1532" s="96"/>
    </row>
    <row r="1533" spans="3:31" ht="24.75" customHeight="1" x14ac:dyDescent="0.25">
      <c r="C1533" s="91">
        <f>ABS(E1533-Dashboard!$F$13)</f>
        <v>13.494805282381158</v>
      </c>
      <c r="D1533" s="92">
        <f t="shared" si="165"/>
        <v>0.24515216512644286</v>
      </c>
      <c r="E1533" s="93" cm="1">
        <f t="array" ref="E1533">SUM('DRE + DCF'!$S$41/TIR!S1533,'DRE + DCF'!$U$41:$AD$41/TIR!T1533:AC1533,TIR!F1533)</f>
        <v>34.125194717618839</v>
      </c>
      <c r="F1533" s="100">
        <f>'DRE + DCF'!$AE$38*'DRE + DCF'!$AE$39*(1+G1533)/(R1533-G1533)/AC1533</f>
        <v>13.644845047910916</v>
      </c>
      <c r="G1533" s="92">
        <f>R1533*(1-'DRE + DCF'!$AE$39)</f>
        <v>0.14709129907586571</v>
      </c>
      <c r="H1533" s="94">
        <f t="shared" si="169"/>
        <v>0.24515216512644286</v>
      </c>
      <c r="I1533" s="94">
        <f t="shared" si="170"/>
        <v>0.24515216512644286</v>
      </c>
      <c r="J1533" s="94">
        <f t="shared" si="170"/>
        <v>0.24515216512644286</v>
      </c>
      <c r="K1533" s="94">
        <f t="shared" si="170"/>
        <v>0.24515216512644286</v>
      </c>
      <c r="L1533" s="94">
        <f t="shared" si="170"/>
        <v>0.24515216512644286</v>
      </c>
      <c r="M1533" s="94">
        <f t="shared" si="170"/>
        <v>0.24515216512644286</v>
      </c>
      <c r="N1533" s="94">
        <f t="shared" si="170"/>
        <v>0.24515216512644286</v>
      </c>
      <c r="O1533" s="94">
        <f t="shared" si="170"/>
        <v>0.24515216512644286</v>
      </c>
      <c r="P1533" s="94">
        <f t="shared" si="170"/>
        <v>0.24515216512644286</v>
      </c>
      <c r="Q1533" s="94">
        <f t="shared" si="170"/>
        <v>0.24515216512644286</v>
      </c>
      <c r="R1533" s="94">
        <f t="shared" si="170"/>
        <v>0.24515216512644286</v>
      </c>
      <c r="S1533" s="93">
        <f>(1+H1533)^((5-Dashboard!$F$9)*3/12)</f>
        <v>1.1158638649613324</v>
      </c>
      <c r="T1533" s="93">
        <f t="shared" si="168"/>
        <v>1.3894203074429636</v>
      </c>
      <c r="U1533" s="93">
        <f t="shared" si="168"/>
        <v>1.730039704083254</v>
      </c>
      <c r="V1533" s="93">
        <f t="shared" si="168"/>
        <v>2.1541626832939742</v>
      </c>
      <c r="W1533" s="93">
        <f t="shared" si="168"/>
        <v>2.6822603291380798</v>
      </c>
      <c r="X1533" s="93">
        <f t="shared" si="168"/>
        <v>3.3398222562590449</v>
      </c>
      <c r="Y1533" s="93">
        <f t="shared" si="167"/>
        <v>4.1585869135184312</v>
      </c>
      <c r="Z1533" s="93">
        <f t="shared" si="167"/>
        <v>5.1780734992339656</v>
      </c>
      <c r="AA1533" s="93">
        <f t="shared" si="167"/>
        <v>6.447489428755028</v>
      </c>
      <c r="AB1533" s="93">
        <f t="shared" si="167"/>
        <v>8.0281054218441756</v>
      </c>
      <c r="AC1533" s="95">
        <f t="shared" si="167"/>
        <v>9.9962128478726093</v>
      </c>
      <c r="AE1533" s="96"/>
    </row>
    <row r="1534" spans="3:31" ht="24.75" customHeight="1" x14ac:dyDescent="0.25">
      <c r="C1534" s="91">
        <f>ABS(E1534-Dashboard!$F$13)</f>
        <v>13.518711872726037</v>
      </c>
      <c r="D1534" s="92">
        <f t="shared" si="165"/>
        <v>0.24525216512644285</v>
      </c>
      <c r="E1534" s="93" cm="1">
        <f t="array" ref="E1534">SUM('DRE + DCF'!$S$41/TIR!S1534,'DRE + DCF'!$U$41:$AD$41/TIR!T1534:AC1534,TIR!F1534)</f>
        <v>34.101288127273961</v>
      </c>
      <c r="F1534" s="100">
        <f>'DRE + DCF'!$AE$38*'DRE + DCF'!$AE$39*(1+G1534)/(R1534-G1534)/AC1534</f>
        <v>13.628497974365827</v>
      </c>
      <c r="G1534" s="92">
        <f>R1534*(1-'DRE + DCF'!$AE$39)</f>
        <v>0.14715129907586572</v>
      </c>
      <c r="H1534" s="94">
        <f t="shared" si="169"/>
        <v>0.24525216512644285</v>
      </c>
      <c r="I1534" s="94">
        <f t="shared" si="170"/>
        <v>0.24525216512644285</v>
      </c>
      <c r="J1534" s="94">
        <f t="shared" si="170"/>
        <v>0.24525216512644285</v>
      </c>
      <c r="K1534" s="94">
        <f t="shared" si="170"/>
        <v>0.24525216512644285</v>
      </c>
      <c r="L1534" s="94">
        <f t="shared" si="170"/>
        <v>0.24525216512644285</v>
      </c>
      <c r="M1534" s="94">
        <f t="shared" si="170"/>
        <v>0.24525216512644285</v>
      </c>
      <c r="N1534" s="94">
        <f t="shared" si="170"/>
        <v>0.24525216512644285</v>
      </c>
      <c r="O1534" s="94">
        <f t="shared" si="170"/>
        <v>0.24525216512644285</v>
      </c>
      <c r="P1534" s="94">
        <f t="shared" si="170"/>
        <v>0.24525216512644285</v>
      </c>
      <c r="Q1534" s="94">
        <f t="shared" si="170"/>
        <v>0.24525216512644285</v>
      </c>
      <c r="R1534" s="94">
        <f t="shared" si="170"/>
        <v>0.24525216512644285</v>
      </c>
      <c r="S1534" s="93">
        <f>(1+H1534)^((5-Dashboard!$F$9)*3/12)</f>
        <v>1.115908672395032</v>
      </c>
      <c r="T1534" s="93">
        <f t="shared" si="168"/>
        <v>1.389587690383288</v>
      </c>
      <c r="U1534" s="93">
        <f t="shared" si="168"/>
        <v>1.7303870800828425</v>
      </c>
      <c r="V1534" s="93">
        <f t="shared" si="168"/>
        <v>2.1547682579799829</v>
      </c>
      <c r="W1534" s="93">
        <f t="shared" si="168"/>
        <v>2.6832298385953073</v>
      </c>
      <c r="X1534" s="93">
        <f t="shared" si="168"/>
        <v>3.3412977660426821</v>
      </c>
      <c r="Y1534" s="93">
        <f t="shared" si="167"/>
        <v>4.1607582774967966</v>
      </c>
      <c r="Z1534" s="93">
        <f t="shared" si="167"/>
        <v>5.1811932536206546</v>
      </c>
      <c r="AA1534" s="93">
        <f t="shared" si="167"/>
        <v>6.4518921170096384</v>
      </c>
      <c r="AB1534" s="93">
        <f t="shared" si="167"/>
        <v>8.0342326278684801</v>
      </c>
      <c r="AC1534" s="95">
        <f t="shared" si="167"/>
        <v>10.004645574982735</v>
      </c>
      <c r="AE1534" s="96"/>
    </row>
    <row r="1535" spans="3:31" ht="24.75" customHeight="1" x14ac:dyDescent="0.25">
      <c r="C1535" s="91">
        <f>ABS(E1535-Dashboard!$F$13)</f>
        <v>13.54259113835402</v>
      </c>
      <c r="D1535" s="92">
        <f t="shared" si="165"/>
        <v>0.24535216512644284</v>
      </c>
      <c r="E1535" s="93" cm="1">
        <f t="array" ref="E1535">SUM('DRE + DCF'!$S$41/TIR!S1535,'DRE + DCF'!$U$41:$AD$41/TIR!T1535:AC1535,TIR!F1535)</f>
        <v>34.077408861645978</v>
      </c>
      <c r="F1535" s="100">
        <f>'DRE + DCF'!$AE$38*'DRE + DCF'!$AE$39*(1+G1535)/(R1535-G1535)/AC1535</f>
        <v>13.61217363285088</v>
      </c>
      <c r="G1535" s="92">
        <f>R1535*(1-'DRE + DCF'!$AE$39)</f>
        <v>0.14721129907586569</v>
      </c>
      <c r="H1535" s="94">
        <f t="shared" si="169"/>
        <v>0.24535216512644284</v>
      </c>
      <c r="I1535" s="94">
        <f t="shared" si="170"/>
        <v>0.24535216512644284</v>
      </c>
      <c r="J1535" s="94">
        <f t="shared" si="170"/>
        <v>0.24535216512644284</v>
      </c>
      <c r="K1535" s="94">
        <f t="shared" si="170"/>
        <v>0.24535216512644284</v>
      </c>
      <c r="L1535" s="94">
        <f t="shared" si="170"/>
        <v>0.24535216512644284</v>
      </c>
      <c r="M1535" s="94">
        <f t="shared" si="170"/>
        <v>0.24535216512644284</v>
      </c>
      <c r="N1535" s="94">
        <f t="shared" si="170"/>
        <v>0.24535216512644284</v>
      </c>
      <c r="O1535" s="94">
        <f t="shared" si="170"/>
        <v>0.24535216512644284</v>
      </c>
      <c r="P1535" s="94">
        <f t="shared" si="170"/>
        <v>0.24535216512644284</v>
      </c>
      <c r="Q1535" s="94">
        <f t="shared" si="170"/>
        <v>0.24535216512644284</v>
      </c>
      <c r="R1535" s="94">
        <f t="shared" si="170"/>
        <v>0.24535216512644284</v>
      </c>
      <c r="S1535" s="93">
        <f>(1+H1535)^((5-Dashboard!$F$9)*3/12)</f>
        <v>1.1159534780296367</v>
      </c>
      <c r="T1535" s="93">
        <f t="shared" si="168"/>
        <v>1.3897550800445924</v>
      </c>
      <c r="U1535" s="93">
        <f t="shared" si="168"/>
        <v>1.7307344979290058</v>
      </c>
      <c r="V1535" s="93">
        <f t="shared" si="168"/>
        <v>2.1553739542549142</v>
      </c>
      <c r="W1535" s="93">
        <f t="shared" si="168"/>
        <v>2.6841996205884997</v>
      </c>
      <c r="X1535" s="93">
        <f t="shared" si="168"/>
        <v>3.3427738091314643</v>
      </c>
      <c r="Y1535" s="93">
        <f t="shared" si="167"/>
        <v>4.162930600729835</v>
      </c>
      <c r="Z1535" s="93">
        <f t="shared" si="167"/>
        <v>5.184314636890023</v>
      </c>
      <c r="AA1535" s="93">
        <f t="shared" si="167"/>
        <v>6.4562974577476977</v>
      </c>
      <c r="AB1535" s="93">
        <f t="shared" si="167"/>
        <v>8.0403640177064428</v>
      </c>
      <c r="AC1535" s="95">
        <f t="shared" si="167"/>
        <v>10.013084737855463</v>
      </c>
      <c r="AE1535" s="96"/>
    </row>
    <row r="1536" spans="3:31" ht="24.75" customHeight="1" x14ac:dyDescent="0.25">
      <c r="C1536" s="91">
        <f>ABS(E1536-Dashboard!$F$13)</f>
        <v>13.566443119554584</v>
      </c>
      <c r="D1536" s="92">
        <f t="shared" si="165"/>
        <v>0.24545216512644283</v>
      </c>
      <c r="E1536" s="93" cm="1">
        <f t="array" ref="E1536">SUM('DRE + DCF'!$S$41/TIR!S1536,'DRE + DCF'!$U$41:$AD$41/TIR!T1536:AC1536,TIR!F1536)</f>
        <v>34.053556880445413</v>
      </c>
      <c r="F1536" s="100">
        <f>'DRE + DCF'!$AE$38*'DRE + DCF'!$AE$39*(1+G1536)/(R1536-G1536)/AC1536</f>
        <v>13.595871986606376</v>
      </c>
      <c r="G1536" s="92">
        <f>R1536*(1-'DRE + DCF'!$AE$39)</f>
        <v>0.1472712990758657</v>
      </c>
      <c r="H1536" s="94">
        <f t="shared" si="169"/>
        <v>0.24545216512644283</v>
      </c>
      <c r="I1536" s="94">
        <f t="shared" si="170"/>
        <v>0.24545216512644283</v>
      </c>
      <c r="J1536" s="94">
        <f t="shared" si="170"/>
        <v>0.24545216512644283</v>
      </c>
      <c r="K1536" s="94">
        <f t="shared" si="170"/>
        <v>0.24545216512644283</v>
      </c>
      <c r="L1536" s="94">
        <f t="shared" si="170"/>
        <v>0.24545216512644283</v>
      </c>
      <c r="M1536" s="94">
        <f t="shared" si="170"/>
        <v>0.24545216512644283</v>
      </c>
      <c r="N1536" s="94">
        <f t="shared" si="170"/>
        <v>0.24545216512644283</v>
      </c>
      <c r="O1536" s="94">
        <f t="shared" si="170"/>
        <v>0.24545216512644283</v>
      </c>
      <c r="P1536" s="94">
        <f t="shared" si="170"/>
        <v>0.24545216512644283</v>
      </c>
      <c r="Q1536" s="94">
        <f t="shared" si="170"/>
        <v>0.24545216512644283</v>
      </c>
      <c r="R1536" s="94">
        <f t="shared" si="170"/>
        <v>0.24545216512644283</v>
      </c>
      <c r="S1536" s="93">
        <f>(1+H1536)^((5-Dashboard!$F$9)*3/12)</f>
        <v>1.1159982818653633</v>
      </c>
      <c r="T1536" s="93">
        <f t="shared" si="168"/>
        <v>1.3899224764266069</v>
      </c>
      <c r="U1536" s="93">
        <f t="shared" si="168"/>
        <v>1.7310819576234246</v>
      </c>
      <c r="V1536" s="93">
        <f t="shared" si="168"/>
        <v>2.1559797721334153</v>
      </c>
      <c r="W1536" s="93">
        <f t="shared" si="168"/>
        <v>2.6851696751723768</v>
      </c>
      <c r="X1536" s="93">
        <f t="shared" si="168"/>
        <v>3.3442503856753039</v>
      </c>
      <c r="Y1536" s="93">
        <f t="shared" si="167"/>
        <v>4.1651038835642487</v>
      </c>
      <c r="Z1536" s="93">
        <f t="shared" si="167"/>
        <v>5.187437649761649</v>
      </c>
      <c r="AA1536" s="93">
        <f t="shared" si="167"/>
        <v>6.4607054523540715</v>
      </c>
      <c r="AB1536" s="93">
        <f t="shared" si="167"/>
        <v>8.0464995938785915</v>
      </c>
      <c r="AC1536" s="95">
        <f t="shared" si="167"/>
        <v>10.021530340885134</v>
      </c>
      <c r="AE1536" s="96"/>
    </row>
    <row r="1537" spans="3:31" ht="24.75" customHeight="1" x14ac:dyDescent="0.25">
      <c r="C1537" s="91">
        <f>ABS(E1537-Dashboard!$F$13)</f>
        <v>13.590267856544799</v>
      </c>
      <c r="D1537" s="92">
        <f t="shared" si="165"/>
        <v>0.24555216512644282</v>
      </c>
      <c r="E1537" s="93" cm="1">
        <f t="array" ref="E1537">SUM('DRE + DCF'!$S$41/TIR!S1537,'DRE + DCF'!$U$41:$AD$41/TIR!T1537:AC1537,TIR!F1537)</f>
        <v>34.029732143455199</v>
      </c>
      <c r="F1537" s="100">
        <f>'DRE + DCF'!$AE$38*'DRE + DCF'!$AE$39*(1+G1537)/(R1537-G1537)/AC1537</f>
        <v>13.579592998941813</v>
      </c>
      <c r="G1537" s="92">
        <f>R1537*(1-'DRE + DCF'!$AE$39)</f>
        <v>0.14733129907586567</v>
      </c>
      <c r="H1537" s="94">
        <f t="shared" si="169"/>
        <v>0.24555216512644282</v>
      </c>
      <c r="I1537" s="94">
        <f t="shared" si="170"/>
        <v>0.24555216512644282</v>
      </c>
      <c r="J1537" s="94">
        <f t="shared" si="170"/>
        <v>0.24555216512644282</v>
      </c>
      <c r="K1537" s="94">
        <f t="shared" si="170"/>
        <v>0.24555216512644282</v>
      </c>
      <c r="L1537" s="94">
        <f t="shared" si="170"/>
        <v>0.24555216512644282</v>
      </c>
      <c r="M1537" s="94">
        <f t="shared" si="170"/>
        <v>0.24555216512644282</v>
      </c>
      <c r="N1537" s="94">
        <f t="shared" si="170"/>
        <v>0.24555216512644282</v>
      </c>
      <c r="O1537" s="94">
        <f t="shared" si="170"/>
        <v>0.24555216512644282</v>
      </c>
      <c r="P1537" s="94">
        <f t="shared" si="170"/>
        <v>0.24555216512644282</v>
      </c>
      <c r="Q1537" s="94">
        <f t="shared" si="170"/>
        <v>0.24555216512644282</v>
      </c>
      <c r="R1537" s="94">
        <f t="shared" si="170"/>
        <v>0.24555216512644282</v>
      </c>
      <c r="S1537" s="93">
        <f>(1+H1537)^((5-Dashboard!$F$9)*3/12)</f>
        <v>1.1160430839024285</v>
      </c>
      <c r="T1537" s="93">
        <f t="shared" si="168"/>
        <v>1.3900898795290619</v>
      </c>
      <c r="U1537" s="93">
        <f t="shared" si="168"/>
        <v>1.731429459167779</v>
      </c>
      <c r="V1537" s="93">
        <f t="shared" si="168"/>
        <v>2.1565857116301328</v>
      </c>
      <c r="W1537" s="93">
        <f t="shared" si="168"/>
        <v>2.6861400024016624</v>
      </c>
      <c r="X1537" s="93">
        <f t="shared" si="168"/>
        <v>3.3457274958241388</v>
      </c>
      <c r="Y1537" s="93">
        <f t="shared" si="167"/>
        <v>4.1672781263468277</v>
      </c>
      <c r="Z1537" s="93">
        <f t="shared" si="167"/>
        <v>5.1905622929553568</v>
      </c>
      <c r="AA1537" s="93">
        <f t="shared" si="167"/>
        <v>6.4651161022142176</v>
      </c>
      <c r="AB1537" s="93">
        <f t="shared" si="167"/>
        <v>8.0526393589067471</v>
      </c>
      <c r="AC1537" s="95">
        <f t="shared" si="167"/>
        <v>10.029982388468708</v>
      </c>
      <c r="AE1537" s="96"/>
    </row>
    <row r="1538" spans="3:31" ht="24.75" customHeight="1" x14ac:dyDescent="0.25">
      <c r="C1538" s="91">
        <f>ABS(E1538-Dashboard!$F$13)</f>
        <v>13.614065389469559</v>
      </c>
      <c r="D1538" s="92">
        <f t="shared" si="165"/>
        <v>0.24565216512644281</v>
      </c>
      <c r="E1538" s="93" cm="1">
        <f t="array" ref="E1538">SUM('DRE + DCF'!$S$41/TIR!S1538,'DRE + DCF'!$U$41:$AD$41/TIR!T1538:AC1538,TIR!F1538)</f>
        <v>34.005934610530439</v>
      </c>
      <c r="F1538" s="100">
        <f>'DRE + DCF'!$AE$38*'DRE + DCF'!$AE$39*(1+G1538)/(R1538-G1538)/AC1538</f>
        <v>13.563336633235695</v>
      </c>
      <c r="G1538" s="92">
        <f>R1538*(1-'DRE + DCF'!$AE$39)</f>
        <v>0.14739129907586568</v>
      </c>
      <c r="H1538" s="94">
        <f t="shared" si="169"/>
        <v>0.24565216512644281</v>
      </c>
      <c r="I1538" s="94">
        <f t="shared" si="170"/>
        <v>0.24565216512644281</v>
      </c>
      <c r="J1538" s="94">
        <f t="shared" si="170"/>
        <v>0.24565216512644281</v>
      </c>
      <c r="K1538" s="94">
        <f t="shared" si="170"/>
        <v>0.24565216512644281</v>
      </c>
      <c r="L1538" s="94">
        <f t="shared" si="170"/>
        <v>0.24565216512644281</v>
      </c>
      <c r="M1538" s="94">
        <f t="shared" si="170"/>
        <v>0.24565216512644281</v>
      </c>
      <c r="N1538" s="94">
        <f t="shared" si="170"/>
        <v>0.24565216512644281</v>
      </c>
      <c r="O1538" s="94">
        <f t="shared" si="170"/>
        <v>0.24565216512644281</v>
      </c>
      <c r="P1538" s="94">
        <f t="shared" si="170"/>
        <v>0.24565216512644281</v>
      </c>
      <c r="Q1538" s="94">
        <f t="shared" si="170"/>
        <v>0.24565216512644281</v>
      </c>
      <c r="R1538" s="94">
        <f t="shared" si="170"/>
        <v>0.24565216512644281</v>
      </c>
      <c r="S1538" s="93">
        <f>(1+H1538)^((5-Dashboard!$F$9)*3/12)</f>
        <v>1.1160878841410486</v>
      </c>
      <c r="T1538" s="93">
        <f t="shared" si="168"/>
        <v>1.3902572893516876</v>
      </c>
      <c r="U1538" s="93">
        <f t="shared" si="168"/>
        <v>1.7317770025637489</v>
      </c>
      <c r="V1538" s="93">
        <f t="shared" si="168"/>
        <v>2.157191772759715</v>
      </c>
      <c r="W1538" s="93">
        <f t="shared" si="168"/>
        <v>2.6871106023310882</v>
      </c>
      <c r="X1538" s="93">
        <f t="shared" si="168"/>
        <v>3.3472051397279396</v>
      </c>
      <c r="Y1538" s="93">
        <f t="shared" si="167"/>
        <v>4.1694533294244653</v>
      </c>
      <c r="Z1538" s="93">
        <f t="shared" si="167"/>
        <v>5.1936885671912405</v>
      </c>
      <c r="AA1538" s="93">
        <f t="shared" si="167"/>
        <v>6.4695294087142212</v>
      </c>
      <c r="AB1538" s="93">
        <f t="shared" si="167"/>
        <v>8.0587833153140647</v>
      </c>
      <c r="AC1538" s="95">
        <f t="shared" si="167"/>
        <v>10.038440885005818</v>
      </c>
      <c r="AE1538" s="96"/>
    </row>
    <row r="1539" spans="3:31" ht="24.75" customHeight="1" x14ac:dyDescent="0.25">
      <c r="C1539" s="91">
        <f>ABS(E1539-Dashboard!$F$13)</f>
        <v>13.637835758401728</v>
      </c>
      <c r="D1539" s="92">
        <f t="shared" si="165"/>
        <v>0.2457521651264428</v>
      </c>
      <c r="E1539" s="93" cm="1">
        <f t="array" ref="E1539">SUM('DRE + DCF'!$S$41/TIR!S1539,'DRE + DCF'!$U$41:$AD$41/TIR!T1539:AC1539,TIR!F1539)</f>
        <v>33.982164241598269</v>
      </c>
      <c r="F1539" s="100">
        <f>'DRE + DCF'!$AE$38*'DRE + DCF'!$AE$39*(1+G1539)/(R1539-G1539)/AC1539</f>
        <v>13.547102852935419</v>
      </c>
      <c r="G1539" s="92">
        <f>R1539*(1-'DRE + DCF'!$AE$39)</f>
        <v>0.14745129907586568</v>
      </c>
      <c r="H1539" s="94">
        <f t="shared" si="169"/>
        <v>0.2457521651264428</v>
      </c>
      <c r="I1539" s="94">
        <f t="shared" si="170"/>
        <v>0.2457521651264428</v>
      </c>
      <c r="J1539" s="94">
        <f t="shared" si="170"/>
        <v>0.2457521651264428</v>
      </c>
      <c r="K1539" s="94">
        <f t="shared" si="170"/>
        <v>0.2457521651264428</v>
      </c>
      <c r="L1539" s="94">
        <f t="shared" si="170"/>
        <v>0.2457521651264428</v>
      </c>
      <c r="M1539" s="94">
        <f t="shared" si="170"/>
        <v>0.2457521651264428</v>
      </c>
      <c r="N1539" s="94">
        <f t="shared" si="170"/>
        <v>0.2457521651264428</v>
      </c>
      <c r="O1539" s="94">
        <f t="shared" si="170"/>
        <v>0.2457521651264428</v>
      </c>
      <c r="P1539" s="94">
        <f t="shared" si="170"/>
        <v>0.2457521651264428</v>
      </c>
      <c r="Q1539" s="94">
        <f t="shared" si="170"/>
        <v>0.2457521651264428</v>
      </c>
      <c r="R1539" s="94">
        <f t="shared" si="170"/>
        <v>0.2457521651264428</v>
      </c>
      <c r="S1539" s="93">
        <f>(1+H1539)^((5-Dashboard!$F$9)*3/12)</f>
        <v>1.1161326825814406</v>
      </c>
      <c r="T1539" s="93">
        <f t="shared" si="168"/>
        <v>1.3904247058942143</v>
      </c>
      <c r="U1539" s="93">
        <f t="shared" si="168"/>
        <v>1.7321245878130147</v>
      </c>
      <c r="V1539" s="93">
        <f t="shared" si="168"/>
        <v>2.1577979555368101</v>
      </c>
      <c r="W1539" s="93">
        <f t="shared" si="168"/>
        <v>2.6880814750153927</v>
      </c>
      <c r="X1539" s="93">
        <f t="shared" si="168"/>
        <v>3.3486833175367074</v>
      </c>
      <c r="Y1539" s="93">
        <f t="shared" si="167"/>
        <v>4.1716294931441524</v>
      </c>
      <c r="Z1539" s="93">
        <f t="shared" si="167"/>
        <v>5.1968164731896529</v>
      </c>
      <c r="AA1539" s="93">
        <f t="shared" si="167"/>
        <v>6.4739453732407739</v>
      </c>
      <c r="AB1539" s="93">
        <f t="shared" si="167"/>
        <v>8.0649314656250102</v>
      </c>
      <c r="AC1539" s="95">
        <f t="shared" si="167"/>
        <v>10.046905834898732</v>
      </c>
      <c r="AE1539" s="96"/>
    </row>
    <row r="1540" spans="3:31" ht="24.75" customHeight="1" x14ac:dyDescent="0.25">
      <c r="C1540" s="91">
        <f>ABS(E1540-Dashboard!$F$13)</f>
        <v>13.661579003342261</v>
      </c>
      <c r="D1540" s="92">
        <f t="shared" si="165"/>
        <v>0.24585216512644278</v>
      </c>
      <c r="E1540" s="93" cm="1">
        <f t="array" ref="E1540">SUM('DRE + DCF'!$S$41/TIR!S1540,'DRE + DCF'!$U$41:$AD$41/TIR!T1540:AC1540,TIR!F1540)</f>
        <v>33.958420996657736</v>
      </c>
      <c r="F1540" s="100">
        <f>'DRE + DCF'!$AE$38*'DRE + DCF'!$AE$39*(1+G1540)/(R1540-G1540)/AC1540</f>
        <v>13.530891621557098</v>
      </c>
      <c r="G1540" s="92">
        <f>R1540*(1-'DRE + DCF'!$AE$39)</f>
        <v>0.14751129907586566</v>
      </c>
      <c r="H1540" s="94">
        <f t="shared" si="169"/>
        <v>0.24585216512644278</v>
      </c>
      <c r="I1540" s="94">
        <f t="shared" si="170"/>
        <v>0.24585216512644278</v>
      </c>
      <c r="J1540" s="94">
        <f t="shared" si="170"/>
        <v>0.24585216512644278</v>
      </c>
      <c r="K1540" s="94">
        <f t="shared" si="170"/>
        <v>0.24585216512644278</v>
      </c>
      <c r="L1540" s="94">
        <f t="shared" si="170"/>
        <v>0.24585216512644278</v>
      </c>
      <c r="M1540" s="94">
        <f t="shared" si="170"/>
        <v>0.24585216512644278</v>
      </c>
      <c r="N1540" s="94">
        <f t="shared" si="170"/>
        <v>0.24585216512644278</v>
      </c>
      <c r="O1540" s="94">
        <f t="shared" si="170"/>
        <v>0.24585216512644278</v>
      </c>
      <c r="P1540" s="94">
        <f t="shared" si="170"/>
        <v>0.24585216512644278</v>
      </c>
      <c r="Q1540" s="94">
        <f t="shared" si="170"/>
        <v>0.24585216512644278</v>
      </c>
      <c r="R1540" s="94">
        <f t="shared" si="170"/>
        <v>0.24585216512644278</v>
      </c>
      <c r="S1540" s="93">
        <f>(1+H1540)^((5-Dashboard!$F$9)*3/12)</f>
        <v>1.1161774792238206</v>
      </c>
      <c r="T1540" s="93">
        <f t="shared" si="168"/>
        <v>1.3905921291563719</v>
      </c>
      <c r="U1540" s="93">
        <f t="shared" si="168"/>
        <v>1.7324722149172558</v>
      </c>
      <c r="V1540" s="93">
        <f t="shared" si="168"/>
        <v>2.1584042599760669</v>
      </c>
      <c r="W1540" s="93">
        <f t="shared" si="168"/>
        <v>2.6890526205093201</v>
      </c>
      <c r="X1540" s="93">
        <f t="shared" si="168"/>
        <v>3.350162029400471</v>
      </c>
      <c r="Y1540" s="93">
        <f t="shared" si="167"/>
        <v>4.173806617852974</v>
      </c>
      <c r="Z1540" s="93">
        <f t="shared" si="167"/>
        <v>5.1999460116712024</v>
      </c>
      <c r="AA1540" s="93">
        <f t="shared" si="167"/>
        <v>6.4783639971811784</v>
      </c>
      <c r="AB1540" s="93">
        <f t="shared" si="167"/>
        <v>8.0710838123653676</v>
      </c>
      <c r="AC1540" s="95">
        <f t="shared" si="167"/>
        <v>10.055377242552376</v>
      </c>
      <c r="AE1540" s="96"/>
    </row>
    <row r="1541" spans="3:31" ht="24.75" customHeight="1" x14ac:dyDescent="0.25">
      <c r="C1541" s="91">
        <f>ABS(E1541-Dashboard!$F$13)</f>
        <v>13.685295164220399</v>
      </c>
      <c r="D1541" s="92">
        <f t="shared" si="165"/>
        <v>0.24595216512644277</v>
      </c>
      <c r="E1541" s="93" cm="1">
        <f t="array" ref="E1541">SUM('DRE + DCF'!$S$41/TIR!S1541,'DRE + DCF'!$U$41:$AD$41/TIR!T1541:AC1541,TIR!F1541)</f>
        <v>33.934704835779598</v>
      </c>
      <c r="F1541" s="100">
        <f>'DRE + DCF'!$AE$38*'DRE + DCF'!$AE$39*(1+G1541)/(R1541-G1541)/AC1541</f>
        <v>13.514702902685436</v>
      </c>
      <c r="G1541" s="92">
        <f>R1541*(1-'DRE + DCF'!$AE$39)</f>
        <v>0.14757129907586566</v>
      </c>
      <c r="H1541" s="94">
        <f t="shared" si="169"/>
        <v>0.24595216512644277</v>
      </c>
      <c r="I1541" s="94">
        <f t="shared" si="170"/>
        <v>0.24595216512644277</v>
      </c>
      <c r="J1541" s="94">
        <f t="shared" si="170"/>
        <v>0.24595216512644277</v>
      </c>
      <c r="K1541" s="94">
        <f t="shared" si="170"/>
        <v>0.24595216512644277</v>
      </c>
      <c r="L1541" s="94">
        <f t="shared" si="170"/>
        <v>0.24595216512644277</v>
      </c>
      <c r="M1541" s="94">
        <f t="shared" si="170"/>
        <v>0.24595216512644277</v>
      </c>
      <c r="N1541" s="94">
        <f t="shared" si="170"/>
        <v>0.24595216512644277</v>
      </c>
      <c r="O1541" s="94">
        <f t="shared" si="170"/>
        <v>0.24595216512644277</v>
      </c>
      <c r="P1541" s="94">
        <f t="shared" si="170"/>
        <v>0.24595216512644277</v>
      </c>
      <c r="Q1541" s="94">
        <f t="shared" si="170"/>
        <v>0.24595216512644277</v>
      </c>
      <c r="R1541" s="94">
        <f t="shared" si="170"/>
        <v>0.24595216512644277</v>
      </c>
      <c r="S1541" s="93">
        <f>(1+H1541)^((5-Dashboard!$F$9)*3/12)</f>
        <v>1.1162222740684056</v>
      </c>
      <c r="T1541" s="93">
        <f t="shared" si="168"/>
        <v>1.3907595591378914</v>
      </c>
      <c r="U1541" s="93">
        <f t="shared" si="168"/>
        <v>1.7328198838781528</v>
      </c>
      <c r="V1541" s="93">
        <f t="shared" si="168"/>
        <v>2.1590106860921354</v>
      </c>
      <c r="W1541" s="93">
        <f t="shared" si="168"/>
        <v>2.6900240388676226</v>
      </c>
      <c r="X1541" s="93">
        <f t="shared" si="168"/>
        <v>3.3516412754692926</v>
      </c>
      <c r="Y1541" s="93">
        <f t="shared" si="167"/>
        <v>4.1759847038981173</v>
      </c>
      <c r="Z1541" s="93">
        <f t="shared" si="167"/>
        <v>5.2030771833567657</v>
      </c>
      <c r="AA1541" s="93">
        <f t="shared" si="167"/>
        <v>6.4827852819233556</v>
      </c>
      <c r="AB1541" s="93">
        <f t="shared" si="167"/>
        <v>8.0772403580622409</v>
      </c>
      <c r="AC1541" s="95">
        <f t="shared" si="167"/>
        <v>10.063855112374332</v>
      </c>
      <c r="AE1541" s="96"/>
    </row>
    <row r="1542" spans="3:31" ht="24.75" customHeight="1" x14ac:dyDescent="0.25">
      <c r="C1542" s="91">
        <f>ABS(E1542-Dashboard!$F$13)</f>
        <v>13.708984280893766</v>
      </c>
      <c r="D1542" s="92">
        <f t="shared" si="165"/>
        <v>0.24605216512644276</v>
      </c>
      <c r="E1542" s="93" cm="1">
        <f t="array" ref="E1542">SUM('DRE + DCF'!$S$41/TIR!S1542,'DRE + DCF'!$U$41:$AD$41/TIR!T1542:AC1542,TIR!F1542)</f>
        <v>33.911015719106231</v>
      </c>
      <c r="F1542" s="100">
        <f>'DRE + DCF'!$AE$38*'DRE + DCF'!$AE$39*(1+G1542)/(R1542-G1542)/AC1542</f>
        <v>13.498536659973542</v>
      </c>
      <c r="G1542" s="92">
        <f>R1542*(1-'DRE + DCF'!$AE$39)</f>
        <v>0.14763129907586564</v>
      </c>
      <c r="H1542" s="94">
        <f t="shared" si="169"/>
        <v>0.24605216512644276</v>
      </c>
      <c r="I1542" s="94">
        <f t="shared" si="170"/>
        <v>0.24605216512644276</v>
      </c>
      <c r="J1542" s="94">
        <f t="shared" si="170"/>
        <v>0.24605216512644276</v>
      </c>
      <c r="K1542" s="94">
        <f t="shared" si="170"/>
        <v>0.24605216512644276</v>
      </c>
      <c r="L1542" s="94">
        <f t="shared" si="170"/>
        <v>0.24605216512644276</v>
      </c>
      <c r="M1542" s="94">
        <f t="shared" si="170"/>
        <v>0.24605216512644276</v>
      </c>
      <c r="N1542" s="94">
        <f t="shared" si="170"/>
        <v>0.24605216512644276</v>
      </c>
      <c r="O1542" s="94">
        <f t="shared" si="170"/>
        <v>0.24605216512644276</v>
      </c>
      <c r="P1542" s="94">
        <f t="shared" si="170"/>
        <v>0.24605216512644276</v>
      </c>
      <c r="Q1542" s="94">
        <f t="shared" si="170"/>
        <v>0.24605216512644276</v>
      </c>
      <c r="R1542" s="94">
        <f t="shared" si="170"/>
        <v>0.24605216512644276</v>
      </c>
      <c r="S1542" s="93">
        <f>(1+H1542)^((5-Dashboard!$F$9)*3/12)</f>
        <v>1.1162670671154116</v>
      </c>
      <c r="T1542" s="93">
        <f t="shared" si="168"/>
        <v>1.3909269958385027</v>
      </c>
      <c r="U1542" s="93">
        <f t="shared" si="168"/>
        <v>1.7331675946973848</v>
      </c>
      <c r="V1542" s="93">
        <f t="shared" si="168"/>
        <v>2.1596172338996653</v>
      </c>
      <c r="W1542" s="93">
        <f t="shared" si="168"/>
        <v>2.6909957301450573</v>
      </c>
      <c r="X1542" s="93">
        <f t="shared" si="168"/>
        <v>3.3531210558932614</v>
      </c>
      <c r="Y1542" s="93">
        <f t="shared" si="167"/>
        <v>4.1781637516268617</v>
      </c>
      <c r="Z1542" s="93">
        <f t="shared" si="167"/>
        <v>5.2062099889674718</v>
      </c>
      <c r="AA1542" s="93">
        <f t="shared" si="167"/>
        <v>6.4872092288558312</v>
      </c>
      <c r="AB1542" s="93">
        <f t="shared" si="167"/>
        <v>8.0834011052440484</v>
      </c>
      <c r="AC1542" s="95">
        <f t="shared" si="167"/>
        <v>10.072339448774827</v>
      </c>
      <c r="AE1542" s="96"/>
    </row>
    <row r="1543" spans="3:31" ht="24.75" customHeight="1" x14ac:dyDescent="0.25">
      <c r="C1543" s="91">
        <f>ABS(E1543-Dashboard!$F$13)</f>
        <v>13.732646393148599</v>
      </c>
      <c r="D1543" s="92">
        <f t="shared" si="165"/>
        <v>0.24615216512644275</v>
      </c>
      <c r="E1543" s="93" cm="1">
        <f t="array" ref="E1543">SUM('DRE + DCF'!$S$41/TIR!S1543,'DRE + DCF'!$U$41:$AD$41/TIR!T1543:AC1543,TIR!F1543)</f>
        <v>33.887353606851399</v>
      </c>
      <c r="F1543" s="100">
        <f>'DRE + DCF'!$AE$38*'DRE + DCF'!$AE$39*(1+G1543)/(R1543-G1543)/AC1543</f>
        <v>13.482392857142829</v>
      </c>
      <c r="G1543" s="92">
        <f>R1543*(1-'DRE + DCF'!$AE$39)</f>
        <v>0.14769129907586565</v>
      </c>
      <c r="H1543" s="94">
        <f t="shared" si="169"/>
        <v>0.24615216512644275</v>
      </c>
      <c r="I1543" s="94">
        <f t="shared" si="170"/>
        <v>0.24615216512644275</v>
      </c>
      <c r="J1543" s="94">
        <f t="shared" si="170"/>
        <v>0.24615216512644275</v>
      </c>
      <c r="K1543" s="94">
        <f t="shared" si="170"/>
        <v>0.24615216512644275</v>
      </c>
      <c r="L1543" s="94">
        <f t="shared" si="170"/>
        <v>0.24615216512644275</v>
      </c>
      <c r="M1543" s="94">
        <f t="shared" si="170"/>
        <v>0.24615216512644275</v>
      </c>
      <c r="N1543" s="94">
        <f t="shared" si="170"/>
        <v>0.24615216512644275</v>
      </c>
      <c r="O1543" s="94">
        <f t="shared" si="170"/>
        <v>0.24615216512644275</v>
      </c>
      <c r="P1543" s="94">
        <f t="shared" si="170"/>
        <v>0.24615216512644275</v>
      </c>
      <c r="Q1543" s="94">
        <f t="shared" si="170"/>
        <v>0.24615216512644275</v>
      </c>
      <c r="R1543" s="94">
        <f t="shared" si="170"/>
        <v>0.24615216512644275</v>
      </c>
      <c r="S1543" s="93">
        <f>(1+H1543)^((5-Dashboard!$F$9)*3/12)</f>
        <v>1.1163118583650551</v>
      </c>
      <c r="T1543" s="93">
        <f t="shared" si="168"/>
        <v>1.3910944392579363</v>
      </c>
      <c r="U1543" s="93">
        <f t="shared" si="168"/>
        <v>1.733515347376632</v>
      </c>
      <c r="V1543" s="93">
        <f t="shared" si="168"/>
        <v>2.1602239034133075</v>
      </c>
      <c r="W1543" s="93">
        <f t="shared" si="168"/>
        <v>2.6919676943963884</v>
      </c>
      <c r="X1543" s="93">
        <f t="shared" si="168"/>
        <v>3.3546013708224973</v>
      </c>
      <c r="Y1543" s="93">
        <f t="shared" si="167"/>
        <v>4.1803437613865873</v>
      </c>
      <c r="Z1543" s="93">
        <f t="shared" si="167"/>
        <v>5.2093444292247133</v>
      </c>
      <c r="AA1543" s="93">
        <f t="shared" si="167"/>
        <v>6.4916358393677491</v>
      </c>
      <c r="AB1543" s="93">
        <f t="shared" si="167"/>
        <v>8.0895660564405318</v>
      </c>
      <c r="AC1543" s="95">
        <f t="shared" si="167"/>
        <v>10.080830256166747</v>
      </c>
      <c r="AE1543" s="96"/>
    </row>
    <row r="1544" spans="3:31" ht="24.75" customHeight="1" x14ac:dyDescent="0.25">
      <c r="C1544" s="91">
        <f>ABS(E1544-Dashboard!$F$13)</f>
        <v>13.756281540699824</v>
      </c>
      <c r="D1544" s="92">
        <f t="shared" si="165"/>
        <v>0.24625216512644274</v>
      </c>
      <c r="E1544" s="93" cm="1">
        <f t="array" ref="E1544">SUM('DRE + DCF'!$S$41/TIR!S1544,'DRE + DCF'!$U$41:$AD$41/TIR!T1544:AC1544,TIR!F1544)</f>
        <v>33.863718459300173</v>
      </c>
      <c r="F1544" s="100">
        <f>'DRE + DCF'!$AE$38*'DRE + DCF'!$AE$39*(1+G1544)/(R1544-G1544)/AC1544</f>
        <v>13.466271457982824</v>
      </c>
      <c r="G1544" s="92">
        <f>R1544*(1-'DRE + DCF'!$AE$39)</f>
        <v>0.14775129907586565</v>
      </c>
      <c r="H1544" s="94">
        <f t="shared" si="169"/>
        <v>0.24625216512644274</v>
      </c>
      <c r="I1544" s="94">
        <f t="shared" si="170"/>
        <v>0.24625216512644274</v>
      </c>
      <c r="J1544" s="94">
        <f t="shared" si="170"/>
        <v>0.24625216512644274</v>
      </c>
      <c r="K1544" s="94">
        <f t="shared" si="170"/>
        <v>0.24625216512644274</v>
      </c>
      <c r="L1544" s="94">
        <f t="shared" si="170"/>
        <v>0.24625216512644274</v>
      </c>
      <c r="M1544" s="94">
        <f t="shared" si="170"/>
        <v>0.24625216512644274</v>
      </c>
      <c r="N1544" s="94">
        <f t="shared" si="170"/>
        <v>0.24625216512644274</v>
      </c>
      <c r="O1544" s="94">
        <f t="shared" si="170"/>
        <v>0.24625216512644274</v>
      </c>
      <c r="P1544" s="94">
        <f t="shared" si="170"/>
        <v>0.24625216512644274</v>
      </c>
      <c r="Q1544" s="94">
        <f t="shared" si="170"/>
        <v>0.24625216512644274</v>
      </c>
      <c r="R1544" s="94">
        <f t="shared" si="170"/>
        <v>0.24625216512644274</v>
      </c>
      <c r="S1544" s="93">
        <f>(1+H1544)^((5-Dashboard!$F$9)*3/12)</f>
        <v>1.1163566478175524</v>
      </c>
      <c r="T1544" s="93">
        <f t="shared" si="168"/>
        <v>1.3912618893959223</v>
      </c>
      <c r="U1544" s="93">
        <f t="shared" si="168"/>
        <v>1.7338631419175736</v>
      </c>
      <c r="V1544" s="93">
        <f t="shared" si="168"/>
        <v>2.1608306946477125</v>
      </c>
      <c r="W1544" s="93">
        <f t="shared" si="168"/>
        <v>2.6929399316763867</v>
      </c>
      <c r="X1544" s="93">
        <f t="shared" si="168"/>
        <v>3.3560822204071514</v>
      </c>
      <c r="Y1544" s="93">
        <f t="shared" si="167"/>
        <v>4.1825247335247715</v>
      </c>
      <c r="Z1544" s="93">
        <f t="shared" si="167"/>
        <v>5.2124805048501441</v>
      </c>
      <c r="AA1544" s="93">
        <f t="shared" si="167"/>
        <v>6.4960651148488653</v>
      </c>
      <c r="AB1544" s="93">
        <f t="shared" si="167"/>
        <v>8.095735214182751</v>
      </c>
      <c r="AC1544" s="95">
        <f t="shared" si="167"/>
        <v>10.089327538965639</v>
      </c>
      <c r="AE1544" s="96"/>
    </row>
    <row r="1545" spans="3:31" ht="24.75" customHeight="1" x14ac:dyDescent="0.25">
      <c r="C1545" s="91">
        <f>ABS(E1545-Dashboard!$F$13)</f>
        <v>13.779889763191257</v>
      </c>
      <c r="D1545" s="92">
        <f t="shared" si="165"/>
        <v>0.24635216512644273</v>
      </c>
      <c r="E1545" s="93" cm="1">
        <f t="array" ref="E1545">SUM('DRE + DCF'!$S$41/TIR!S1545,'DRE + DCF'!$U$41:$AD$41/TIR!T1545:AC1545,TIR!F1545)</f>
        <v>33.840110236808741</v>
      </c>
      <c r="F1545" s="100">
        <f>'DRE + DCF'!$AE$38*'DRE + DCF'!$AE$39*(1+G1545)/(R1545-G1545)/AC1545</f>
        <v>13.450172426351026</v>
      </c>
      <c r="G1545" s="92">
        <f>R1545*(1-'DRE + DCF'!$AE$39)</f>
        <v>0.14781129907586563</v>
      </c>
      <c r="H1545" s="94">
        <f t="shared" si="169"/>
        <v>0.24635216512644273</v>
      </c>
      <c r="I1545" s="94">
        <f t="shared" si="170"/>
        <v>0.24635216512644273</v>
      </c>
      <c r="J1545" s="94">
        <f t="shared" si="170"/>
        <v>0.24635216512644273</v>
      </c>
      <c r="K1545" s="94">
        <f t="shared" si="170"/>
        <v>0.24635216512644273</v>
      </c>
      <c r="L1545" s="94">
        <f t="shared" si="170"/>
        <v>0.24635216512644273</v>
      </c>
      <c r="M1545" s="94">
        <f t="shared" si="170"/>
        <v>0.24635216512644273</v>
      </c>
      <c r="N1545" s="94">
        <f t="shared" si="170"/>
        <v>0.24635216512644273</v>
      </c>
      <c r="O1545" s="94">
        <f t="shared" si="170"/>
        <v>0.24635216512644273</v>
      </c>
      <c r="P1545" s="94">
        <f t="shared" si="170"/>
        <v>0.24635216512644273</v>
      </c>
      <c r="Q1545" s="94">
        <f t="shared" si="170"/>
        <v>0.24635216512644273</v>
      </c>
      <c r="R1545" s="94">
        <f t="shared" si="170"/>
        <v>0.24635216512644273</v>
      </c>
      <c r="S1545" s="93">
        <f>(1+H1545)^((5-Dashboard!$F$9)*3/12)</f>
        <v>1.11640143547312</v>
      </c>
      <c r="T1545" s="93">
        <f t="shared" si="168"/>
        <v>1.3914293462521916</v>
      </c>
      <c r="U1545" s="93">
        <f t="shared" si="168"/>
        <v>1.7342109783218898</v>
      </c>
      <c r="V1545" s="93">
        <f t="shared" si="168"/>
        <v>2.1614376076175335</v>
      </c>
      <c r="W1545" s="93">
        <f t="shared" si="168"/>
        <v>2.693912442039831</v>
      </c>
      <c r="X1545" s="93">
        <f t="shared" si="168"/>
        <v>3.3575636047974058</v>
      </c>
      <c r="Y1545" s="93">
        <f t="shared" si="167"/>
        <v>4.1847066683889906</v>
      </c>
      <c r="Z1545" s="93">
        <f t="shared" si="167"/>
        <v>5.215618216565681</v>
      </c>
      <c r="AA1545" s="93">
        <f t="shared" si="167"/>
        <v>6.5004970566895519</v>
      </c>
      <c r="AB1545" s="93">
        <f t="shared" si="167"/>
        <v>8.1019085810030909</v>
      </c>
      <c r="AC1545" s="95">
        <f t="shared" si="167"/>
        <v>10.097831301589707</v>
      </c>
      <c r="AE1545" s="96"/>
    </row>
    <row r="1546" spans="3:31" ht="24.75" customHeight="1" x14ac:dyDescent="0.25">
      <c r="C1546" s="91">
        <f>ABS(E1546-Dashboard!$F$13)</f>
        <v>13.803471100195729</v>
      </c>
      <c r="D1546" s="92">
        <f t="shared" si="165"/>
        <v>0.24645216512644272</v>
      </c>
      <c r="E1546" s="93" cm="1">
        <f t="array" ref="E1546">SUM('DRE + DCF'!$S$41/TIR!S1546,'DRE + DCF'!$U$41:$AD$41/TIR!T1546:AC1546,TIR!F1546)</f>
        <v>33.816528899804268</v>
      </c>
      <c r="F1546" s="100">
        <f>'DRE + DCF'!$AE$38*'DRE + DCF'!$AE$39*(1+G1546)/(R1546-G1546)/AC1546</f>
        <v>13.434095726172796</v>
      </c>
      <c r="G1546" s="92">
        <f>R1546*(1-'DRE + DCF'!$AE$39)</f>
        <v>0.14787129907586563</v>
      </c>
      <c r="H1546" s="94">
        <f t="shared" si="169"/>
        <v>0.24645216512644272</v>
      </c>
      <c r="I1546" s="94">
        <f t="shared" si="170"/>
        <v>0.24645216512644272</v>
      </c>
      <c r="J1546" s="94">
        <f t="shared" si="170"/>
        <v>0.24645216512644272</v>
      </c>
      <c r="K1546" s="94">
        <f t="shared" si="170"/>
        <v>0.24645216512644272</v>
      </c>
      <c r="L1546" s="94">
        <f t="shared" si="170"/>
        <v>0.24645216512644272</v>
      </c>
      <c r="M1546" s="94">
        <f t="shared" si="170"/>
        <v>0.24645216512644272</v>
      </c>
      <c r="N1546" s="94">
        <f t="shared" si="170"/>
        <v>0.24645216512644272</v>
      </c>
      <c r="O1546" s="94">
        <f t="shared" si="170"/>
        <v>0.24645216512644272</v>
      </c>
      <c r="P1546" s="94">
        <f t="shared" si="170"/>
        <v>0.24645216512644272</v>
      </c>
      <c r="Q1546" s="94">
        <f t="shared" si="170"/>
        <v>0.24645216512644272</v>
      </c>
      <c r="R1546" s="94">
        <f t="shared" si="170"/>
        <v>0.24645216512644272</v>
      </c>
      <c r="S1546" s="93">
        <f>(1+H1546)^((5-Dashboard!$F$9)*3/12)</f>
        <v>1.1164462213319739</v>
      </c>
      <c r="T1546" s="93">
        <f t="shared" si="168"/>
        <v>1.3915968098264744</v>
      </c>
      <c r="U1546" s="93">
        <f t="shared" si="168"/>
        <v>1.7345588565912595</v>
      </c>
      <c r="V1546" s="93">
        <f t="shared" si="168"/>
        <v>2.1620446423374222</v>
      </c>
      <c r="W1546" s="93">
        <f t="shared" si="168"/>
        <v>2.6948852255415052</v>
      </c>
      <c r="X1546" s="93">
        <f t="shared" si="168"/>
        <v>3.3590455241434709</v>
      </c>
      <c r="Y1546" s="93">
        <f t="shared" si="167"/>
        <v>4.1868895663269159</v>
      </c>
      <c r="Z1546" s="93">
        <f t="shared" si="167"/>
        <v>5.2187575650934965</v>
      </c>
      <c r="AA1546" s="93">
        <f t="shared" si="167"/>
        <v>6.5049316662807906</v>
      </c>
      <c r="AB1546" s="93">
        <f t="shared" si="167"/>
        <v>8.1080861594352491</v>
      </c>
      <c r="AC1546" s="95">
        <f t="shared" si="167"/>
        <v>10.10634154845981</v>
      </c>
      <c r="AE1546" s="96"/>
    </row>
    <row r="1547" spans="3:31" ht="24.75" customHeight="1" x14ac:dyDescent="0.25">
      <c r="C1547" s="91">
        <f>ABS(E1547-Dashboard!$F$13)</f>
        <v>13.827025591215254</v>
      </c>
      <c r="D1547" s="92">
        <f t="shared" si="165"/>
        <v>0.24655216512644271</v>
      </c>
      <c r="E1547" s="93" cm="1">
        <f t="array" ref="E1547">SUM('DRE + DCF'!$S$41/TIR!S1547,'DRE + DCF'!$U$41:$AD$41/TIR!T1547:AC1547,TIR!F1547)</f>
        <v>33.792974408784744</v>
      </c>
      <c r="F1547" s="100">
        <f>'DRE + DCF'!$AE$38*'DRE + DCF'!$AE$39*(1+G1547)/(R1547-G1547)/AC1547</f>
        <v>13.418041321441144</v>
      </c>
      <c r="G1547" s="92">
        <f>R1547*(1-'DRE + DCF'!$AE$39)</f>
        <v>0.14793129907586561</v>
      </c>
      <c r="H1547" s="94">
        <f t="shared" si="169"/>
        <v>0.24655216512644271</v>
      </c>
      <c r="I1547" s="94">
        <f t="shared" si="170"/>
        <v>0.24655216512644271</v>
      </c>
      <c r="J1547" s="94">
        <f t="shared" si="170"/>
        <v>0.24655216512644271</v>
      </c>
      <c r="K1547" s="94">
        <f t="shared" si="170"/>
        <v>0.24655216512644271</v>
      </c>
      <c r="L1547" s="94">
        <f t="shared" si="170"/>
        <v>0.24655216512644271</v>
      </c>
      <c r="M1547" s="94">
        <f t="shared" si="170"/>
        <v>0.24655216512644271</v>
      </c>
      <c r="N1547" s="94">
        <f t="shared" si="170"/>
        <v>0.24655216512644271</v>
      </c>
      <c r="O1547" s="94">
        <f t="shared" si="170"/>
        <v>0.24655216512644271</v>
      </c>
      <c r="P1547" s="94">
        <f t="shared" si="170"/>
        <v>0.24655216512644271</v>
      </c>
      <c r="Q1547" s="94">
        <f t="shared" si="170"/>
        <v>0.24655216512644271</v>
      </c>
      <c r="R1547" s="94">
        <f t="shared" si="170"/>
        <v>0.24655216512644271</v>
      </c>
      <c r="S1547" s="93">
        <f>(1+H1547)^((5-Dashboard!$F$9)*3/12)</f>
        <v>1.1164910053943304</v>
      </c>
      <c r="T1547" s="93">
        <f t="shared" si="168"/>
        <v>1.3917642801185013</v>
      </c>
      <c r="U1547" s="93">
        <f t="shared" si="168"/>
        <v>1.7349067767273625</v>
      </c>
      <c r="V1547" s="93">
        <f t="shared" si="168"/>
        <v>2.1626517988220315</v>
      </c>
      <c r="W1547" s="93">
        <f t="shared" si="168"/>
        <v>2.6958582822361992</v>
      </c>
      <c r="X1547" s="93">
        <f t="shared" si="168"/>
        <v>3.3605279785955866</v>
      </c>
      <c r="Y1547" s="93">
        <f t="shared" si="167"/>
        <v>4.1890734276863162</v>
      </c>
      <c r="Z1547" s="93">
        <f t="shared" si="167"/>
        <v>5.2218985511560261</v>
      </c>
      <c r="AA1547" s="93">
        <f t="shared" si="167"/>
        <v>6.5093689450141783</v>
      </c>
      <c r="AB1547" s="93">
        <f t="shared" si="167"/>
        <v>8.1142679520142522</v>
      </c>
      <c r="AC1547" s="95">
        <f t="shared" si="167"/>
        <v>10.114858283999471</v>
      </c>
      <c r="AE1547" s="96"/>
    </row>
    <row r="1548" spans="3:31" ht="24.75" customHeight="1" x14ac:dyDescent="0.25">
      <c r="C1548" s="91">
        <f>ABS(E1548-Dashboard!$F$13)</f>
        <v>13.850553275681158</v>
      </c>
      <c r="D1548" s="92">
        <f t="shared" si="165"/>
        <v>0.2466521651264427</v>
      </c>
      <c r="E1548" s="93" cm="1">
        <f t="array" ref="E1548">SUM('DRE + DCF'!$S$41/TIR!S1548,'DRE + DCF'!$U$41:$AD$41/TIR!T1548:AC1548,TIR!F1548)</f>
        <v>33.76944672431884</v>
      </c>
      <c r="F1548" s="100">
        <f>'DRE + DCF'!$AE$38*'DRE + DCF'!$AE$39*(1+G1548)/(R1548-G1548)/AC1548</f>
        <v>13.402009176216652</v>
      </c>
      <c r="G1548" s="92">
        <f>R1548*(1-'DRE + DCF'!$AE$39)</f>
        <v>0.14799129907586561</v>
      </c>
      <c r="H1548" s="94">
        <f t="shared" si="169"/>
        <v>0.2466521651264427</v>
      </c>
      <c r="I1548" s="94">
        <f t="shared" si="170"/>
        <v>0.2466521651264427</v>
      </c>
      <c r="J1548" s="94">
        <f t="shared" si="170"/>
        <v>0.2466521651264427</v>
      </c>
      <c r="K1548" s="94">
        <f t="shared" si="170"/>
        <v>0.2466521651264427</v>
      </c>
      <c r="L1548" s="94">
        <f t="shared" si="170"/>
        <v>0.2466521651264427</v>
      </c>
      <c r="M1548" s="94">
        <f t="shared" si="170"/>
        <v>0.2466521651264427</v>
      </c>
      <c r="N1548" s="94">
        <f t="shared" si="170"/>
        <v>0.2466521651264427</v>
      </c>
      <c r="O1548" s="94">
        <f t="shared" si="170"/>
        <v>0.2466521651264427</v>
      </c>
      <c r="P1548" s="94">
        <f t="shared" si="170"/>
        <v>0.2466521651264427</v>
      </c>
      <c r="Q1548" s="94">
        <f t="shared" si="170"/>
        <v>0.2466521651264427</v>
      </c>
      <c r="R1548" s="94">
        <f t="shared" si="170"/>
        <v>0.2466521651264427</v>
      </c>
      <c r="S1548" s="93">
        <f>(1+H1548)^((5-Dashboard!$F$9)*3/12)</f>
        <v>1.1165357876604056</v>
      </c>
      <c r="T1548" s="93">
        <f t="shared" si="168"/>
        <v>1.3919317571280025</v>
      </c>
      <c r="U1548" s="93">
        <f t="shared" si="168"/>
        <v>1.735254738731878</v>
      </c>
      <c r="V1548" s="93">
        <f t="shared" si="168"/>
        <v>2.1632590770860149</v>
      </c>
      <c r="W1548" s="93">
        <f t="shared" si="168"/>
        <v>2.6968316121787104</v>
      </c>
      <c r="X1548" s="93">
        <f t="shared" si="168"/>
        <v>3.3620109683040242</v>
      </c>
      <c r="Y1548" s="93">
        <f t="shared" si="167"/>
        <v>4.1912582528150599</v>
      </c>
      <c r="Z1548" s="93">
        <f t="shared" si="167"/>
        <v>5.2250411754759654</v>
      </c>
      <c r="AA1548" s="93">
        <f t="shared" si="167"/>
        <v>6.513808894281925</v>
      </c>
      <c r="AB1548" s="93">
        <f t="shared" si="167"/>
        <v>8.120453961276441</v>
      </c>
      <c r="AC1548" s="95">
        <f t="shared" si="167"/>
        <v>10.123381512634873</v>
      </c>
      <c r="AE1548" s="96"/>
    </row>
    <row r="1549" spans="3:31" ht="24.75" customHeight="1" x14ac:dyDescent="0.25">
      <c r="C1549" s="91">
        <f>ABS(E1549-Dashboard!$F$13)</f>
        <v>13.874054192954283</v>
      </c>
      <c r="D1549" s="92">
        <f t="shared" si="165"/>
        <v>0.24675216512644269</v>
      </c>
      <c r="E1549" s="93" cm="1">
        <f t="array" ref="E1549">SUM('DRE + DCF'!$S$41/TIR!S1549,'DRE + DCF'!$U$41:$AD$41/TIR!T1549:AC1549,TIR!F1549)</f>
        <v>33.745945807045715</v>
      </c>
      <c r="F1549" s="100">
        <f>'DRE + DCF'!$AE$38*'DRE + DCF'!$AE$39*(1+G1549)/(R1549-G1549)/AC1549</f>
        <v>13.385999254627253</v>
      </c>
      <c r="G1549" s="92">
        <f>R1549*(1-'DRE + DCF'!$AE$39)</f>
        <v>0.14805129907586562</v>
      </c>
      <c r="H1549" s="94">
        <f t="shared" si="169"/>
        <v>0.24675216512644269</v>
      </c>
      <c r="I1549" s="94">
        <f t="shared" si="170"/>
        <v>0.24675216512644269</v>
      </c>
      <c r="J1549" s="94">
        <f t="shared" si="170"/>
        <v>0.24675216512644269</v>
      </c>
      <c r="K1549" s="94">
        <f t="shared" si="170"/>
        <v>0.24675216512644269</v>
      </c>
      <c r="L1549" s="94">
        <f t="shared" si="170"/>
        <v>0.24675216512644269</v>
      </c>
      <c r="M1549" s="94">
        <f t="shared" si="170"/>
        <v>0.24675216512644269</v>
      </c>
      <c r="N1549" s="94">
        <f t="shared" si="170"/>
        <v>0.24675216512644269</v>
      </c>
      <c r="O1549" s="94">
        <f t="shared" si="170"/>
        <v>0.24675216512644269</v>
      </c>
      <c r="P1549" s="94">
        <f t="shared" si="170"/>
        <v>0.24675216512644269</v>
      </c>
      <c r="Q1549" s="94">
        <f t="shared" si="170"/>
        <v>0.24675216512644269</v>
      </c>
      <c r="R1549" s="94">
        <f t="shared" si="170"/>
        <v>0.24675216512644269</v>
      </c>
      <c r="S1549" s="93">
        <f>(1+H1549)^((5-Dashboard!$F$9)*3/12)</f>
        <v>1.116580568130416</v>
      </c>
      <c r="T1549" s="93">
        <f t="shared" si="168"/>
        <v>1.3920992408547095</v>
      </c>
      <c r="U1549" s="93">
        <f t="shared" si="168"/>
        <v>1.7356027426064862</v>
      </c>
      <c r="V1549" s="93">
        <f t="shared" si="168"/>
        <v>2.1638664771440284</v>
      </c>
      <c r="W1549" s="93">
        <f t="shared" si="168"/>
        <v>2.6978052154238452</v>
      </c>
      <c r="X1549" s="93">
        <f t="shared" si="168"/>
        <v>3.363494493419088</v>
      </c>
      <c r="Y1549" s="93">
        <f t="shared" si="167"/>
        <v>4.193444042061115</v>
      </c>
      <c r="Z1549" s="93">
        <f t="shared" si="167"/>
        <v>5.2281854387762765</v>
      </c>
      <c r="AA1549" s="93">
        <f t="shared" si="167"/>
        <v>6.5182515154768632</v>
      </c>
      <c r="AB1549" s="93">
        <f t="shared" si="167"/>
        <v>8.1266441897594941</v>
      </c>
      <c r="AC1549" s="95">
        <f t="shared" si="167"/>
        <v>10.131911238794874</v>
      </c>
      <c r="AE1549" s="96"/>
    </row>
    <row r="1550" spans="3:31" ht="24.75" customHeight="1" x14ac:dyDescent="0.25">
      <c r="C1550" s="91">
        <f>ABS(E1550-Dashboard!$F$13)</f>
        <v>13.897528382325056</v>
      </c>
      <c r="D1550" s="92">
        <f t="shared" si="165"/>
        <v>0.24685216512644267</v>
      </c>
      <c r="E1550" s="93" cm="1">
        <f t="array" ref="E1550">SUM('DRE + DCF'!$S$41/TIR!S1550,'DRE + DCF'!$U$41:$AD$41/TIR!T1550:AC1550,TIR!F1550)</f>
        <v>33.722471617674941</v>
      </c>
      <c r="F1550" s="100">
        <f>'DRE + DCF'!$AE$38*'DRE + DCF'!$AE$39*(1+G1550)/(R1550-G1550)/AC1550</f>
        <v>13.37001152086815</v>
      </c>
      <c r="G1550" s="92">
        <f>R1550*(1-'DRE + DCF'!$AE$39)</f>
        <v>0.14811129907586559</v>
      </c>
      <c r="H1550" s="94">
        <f t="shared" si="169"/>
        <v>0.24685216512644267</v>
      </c>
      <c r="I1550" s="94">
        <f t="shared" si="170"/>
        <v>0.24685216512644267</v>
      </c>
      <c r="J1550" s="94">
        <f t="shared" si="170"/>
        <v>0.24685216512644267</v>
      </c>
      <c r="K1550" s="94">
        <f t="shared" si="170"/>
        <v>0.24685216512644267</v>
      </c>
      <c r="L1550" s="94">
        <f t="shared" si="170"/>
        <v>0.24685216512644267</v>
      </c>
      <c r="M1550" s="94">
        <f t="shared" si="170"/>
        <v>0.24685216512644267</v>
      </c>
      <c r="N1550" s="94">
        <f t="shared" si="170"/>
        <v>0.24685216512644267</v>
      </c>
      <c r="O1550" s="94">
        <f t="shared" si="170"/>
        <v>0.24685216512644267</v>
      </c>
      <c r="P1550" s="94">
        <f t="shared" si="170"/>
        <v>0.24685216512644267</v>
      </c>
      <c r="Q1550" s="94">
        <f t="shared" si="170"/>
        <v>0.24685216512644267</v>
      </c>
      <c r="R1550" s="94">
        <f t="shared" si="170"/>
        <v>0.24685216512644267</v>
      </c>
      <c r="S1550" s="93">
        <f>(1+H1550)^((5-Dashboard!$F$9)*3/12)</f>
        <v>1.1166253468045773</v>
      </c>
      <c r="T1550" s="93">
        <f t="shared" si="168"/>
        <v>1.3922667312983519</v>
      </c>
      <c r="U1550" s="93">
        <f t="shared" si="168"/>
        <v>1.7359507883528651</v>
      </c>
      <c r="V1550" s="93">
        <f t="shared" si="168"/>
        <v>2.1644739990107249</v>
      </c>
      <c r="W1550" s="93">
        <f t="shared" si="168"/>
        <v>2.6987790920264119</v>
      </c>
      <c r="X1550" s="93">
        <f t="shared" si="168"/>
        <v>3.3649785540911066</v>
      </c>
      <c r="Y1550" s="93">
        <f t="shared" si="167"/>
        <v>4.1956307957725425</v>
      </c>
      <c r="Z1550" s="93">
        <f t="shared" si="167"/>
        <v>5.2313313417801739</v>
      </c>
      <c r="AA1550" s="93">
        <f t="shared" si="167"/>
        <v>6.5226968099924276</v>
      </c>
      <c r="AB1550" s="93">
        <f t="shared" si="167"/>
        <v>8.1328386400023991</v>
      </c>
      <c r="AC1550" s="95">
        <f t="shared" si="167"/>
        <v>10.140447466910985</v>
      </c>
      <c r="AE1550" s="96"/>
    </row>
    <row r="1551" spans="3:31" ht="24.75" customHeight="1" x14ac:dyDescent="0.25">
      <c r="C1551" s="91">
        <f>ABS(E1551-Dashboard!$F$13)</f>
        <v>13.920975883013689</v>
      </c>
      <c r="D1551" s="92">
        <f t="shared" ref="D1551:D1614" si="171">D1550+0.0001</f>
        <v>0.24695216512644266</v>
      </c>
      <c r="E1551" s="93" cm="1">
        <f t="array" ref="E1551">SUM('DRE + DCF'!$S$41/TIR!S1551,'DRE + DCF'!$U$41:$AD$41/TIR!T1551:AC1551,TIR!F1551)</f>
        <v>33.699024116986308</v>
      </c>
      <c r="F1551" s="100">
        <f>'DRE + DCF'!$AE$38*'DRE + DCF'!$AE$39*(1+G1551)/(R1551-G1551)/AC1551</f>
        <v>13.354045939201649</v>
      </c>
      <c r="G1551" s="92">
        <f>R1551*(1-'DRE + DCF'!$AE$39)</f>
        <v>0.1481712990758656</v>
      </c>
      <c r="H1551" s="94">
        <f t="shared" si="169"/>
        <v>0.24695216512644266</v>
      </c>
      <c r="I1551" s="94">
        <f t="shared" si="170"/>
        <v>0.24695216512644266</v>
      </c>
      <c r="J1551" s="94">
        <f t="shared" si="170"/>
        <v>0.24695216512644266</v>
      </c>
      <c r="K1551" s="94">
        <f t="shared" si="170"/>
        <v>0.24695216512644266</v>
      </c>
      <c r="L1551" s="94">
        <f t="shared" si="170"/>
        <v>0.24695216512644266</v>
      </c>
      <c r="M1551" s="94">
        <f t="shared" si="170"/>
        <v>0.24695216512644266</v>
      </c>
      <c r="N1551" s="94">
        <f t="shared" si="170"/>
        <v>0.24695216512644266</v>
      </c>
      <c r="O1551" s="94">
        <f t="shared" si="170"/>
        <v>0.24695216512644266</v>
      </c>
      <c r="P1551" s="94">
        <f t="shared" si="170"/>
        <v>0.24695216512644266</v>
      </c>
      <c r="Q1551" s="94">
        <f t="shared" si="170"/>
        <v>0.24695216512644266</v>
      </c>
      <c r="R1551" s="94">
        <f t="shared" si="170"/>
        <v>0.24695216512644266</v>
      </c>
      <c r="S1551" s="93">
        <f>(1+H1551)^((5-Dashboard!$F$9)*3/12)</f>
        <v>1.1166701236831058</v>
      </c>
      <c r="T1551" s="93">
        <f t="shared" si="168"/>
        <v>1.3924342284586613</v>
      </c>
      <c r="U1551" s="93">
        <f t="shared" si="168"/>
        <v>1.7362988759726952</v>
      </c>
      <c r="V1551" s="93">
        <f t="shared" si="168"/>
        <v>2.1650816427007609</v>
      </c>
      <c r="W1551" s="93">
        <f t="shared" si="168"/>
        <v>2.6997532420412287</v>
      </c>
      <c r="X1551" s="93">
        <f t="shared" si="168"/>
        <v>3.3664631504704428</v>
      </c>
      <c r="Y1551" s="93">
        <f t="shared" si="167"/>
        <v>4.197818514297504</v>
      </c>
      <c r="Z1551" s="93">
        <f t="shared" si="167"/>
        <v>5.2344788852111392</v>
      </c>
      <c r="AA1551" s="93">
        <f t="shared" si="167"/>
        <v>6.5271447792226773</v>
      </c>
      <c r="AB1551" s="93">
        <f t="shared" si="167"/>
        <v>8.1390373145454742</v>
      </c>
      <c r="AC1551" s="95">
        <f t="shared" si="167"/>
        <v>10.148990201417385</v>
      </c>
      <c r="AE1551" s="96"/>
    </row>
    <row r="1552" spans="3:31" ht="24.75" customHeight="1" x14ac:dyDescent="0.25">
      <c r="C1552" s="91">
        <f>ABS(E1552-Dashboard!$F$13)</f>
        <v>13.944396734170326</v>
      </c>
      <c r="D1552" s="92">
        <f t="shared" si="171"/>
        <v>0.24705216512644265</v>
      </c>
      <c r="E1552" s="93" cm="1">
        <f t="array" ref="E1552">SUM('DRE + DCF'!$S$41/TIR!S1552,'DRE + DCF'!$U$41:$AD$41/TIR!T1552:AC1552,TIR!F1552)</f>
        <v>33.675603265829672</v>
      </c>
      <c r="F1552" s="100">
        <f>'DRE + DCF'!$AE$38*'DRE + DCF'!$AE$39*(1+G1552)/(R1552-G1552)/AC1552</f>
        <v>13.338102473956987</v>
      </c>
      <c r="G1552" s="92">
        <f>R1552*(1-'DRE + DCF'!$AE$39)</f>
        <v>0.14823129907586557</v>
      </c>
      <c r="H1552" s="94">
        <f t="shared" si="169"/>
        <v>0.24705216512644265</v>
      </c>
      <c r="I1552" s="94">
        <f t="shared" si="170"/>
        <v>0.24705216512644265</v>
      </c>
      <c r="J1552" s="94">
        <f t="shared" si="170"/>
        <v>0.24705216512644265</v>
      </c>
      <c r="K1552" s="94">
        <f t="shared" si="170"/>
        <v>0.24705216512644265</v>
      </c>
      <c r="L1552" s="94">
        <f t="shared" si="170"/>
        <v>0.24705216512644265</v>
      </c>
      <c r="M1552" s="94">
        <f t="shared" si="170"/>
        <v>0.24705216512644265</v>
      </c>
      <c r="N1552" s="94">
        <f t="shared" si="170"/>
        <v>0.24705216512644265</v>
      </c>
      <c r="O1552" s="94">
        <f t="shared" si="170"/>
        <v>0.24705216512644265</v>
      </c>
      <c r="P1552" s="94">
        <f t="shared" si="170"/>
        <v>0.24705216512644265</v>
      </c>
      <c r="Q1552" s="94">
        <f t="shared" si="170"/>
        <v>0.24705216512644265</v>
      </c>
      <c r="R1552" s="94">
        <f t="shared" si="170"/>
        <v>0.24705216512644265</v>
      </c>
      <c r="S1552" s="93">
        <f>(1+H1552)^((5-Dashboard!$F$9)*3/12)</f>
        <v>1.1167148987662172</v>
      </c>
      <c r="T1552" s="93">
        <f t="shared" si="168"/>
        <v>1.3926017323353672</v>
      </c>
      <c r="U1552" s="93">
        <f t="shared" si="168"/>
        <v>1.7366470054676544</v>
      </c>
      <c r="V1552" s="93">
        <f t="shared" si="168"/>
        <v>2.1656894082287912</v>
      </c>
      <c r="W1552" s="93">
        <f t="shared" si="168"/>
        <v>2.700727665523118</v>
      </c>
      <c r="X1552" s="93">
        <f t="shared" si="168"/>
        <v>3.3679482827074874</v>
      </c>
      <c r="Y1552" s="93">
        <f t="shared" si="167"/>
        <v>4.2000071979842559</v>
      </c>
      <c r="Z1552" s="93">
        <f t="shared" si="167"/>
        <v>5.2376280697929101</v>
      </c>
      <c r="AA1552" s="93">
        <f t="shared" si="167"/>
        <v>6.5315954245622789</v>
      </c>
      <c r="AB1552" s="93">
        <f t="shared" si="167"/>
        <v>8.1452402159303556</v>
      </c>
      <c r="AC1552" s="95">
        <f t="shared" si="167"/>
        <v>10.157539446750922</v>
      </c>
      <c r="AE1552" s="96"/>
    </row>
    <row r="1553" spans="3:31" ht="24.75" customHeight="1" x14ac:dyDescent="0.25">
      <c r="C1553" s="91">
        <f>ABS(E1553-Dashboard!$F$13)</f>
        <v>13.967790974875186</v>
      </c>
      <c r="D1553" s="92">
        <f t="shared" si="171"/>
        <v>0.24715216512644264</v>
      </c>
      <c r="E1553" s="93" cm="1">
        <f t="array" ref="E1553">SUM('DRE + DCF'!$S$41/TIR!S1553,'DRE + DCF'!$U$41:$AD$41/TIR!T1553:AC1553,TIR!F1553)</f>
        <v>33.652209025124812</v>
      </c>
      <c r="F1553" s="100">
        <f>'DRE + DCF'!$AE$38*'DRE + DCF'!$AE$39*(1+G1553)/(R1553-G1553)/AC1553</f>
        <v>13.322181089530217</v>
      </c>
      <c r="G1553" s="92">
        <f>R1553*(1-'DRE + DCF'!$AE$39)</f>
        <v>0.14829129907586558</v>
      </c>
      <c r="H1553" s="94">
        <f t="shared" si="169"/>
        <v>0.24715216512644264</v>
      </c>
      <c r="I1553" s="94">
        <f t="shared" si="170"/>
        <v>0.24715216512644264</v>
      </c>
      <c r="J1553" s="94">
        <f t="shared" si="170"/>
        <v>0.24715216512644264</v>
      </c>
      <c r="K1553" s="94">
        <f t="shared" si="170"/>
        <v>0.24715216512644264</v>
      </c>
      <c r="L1553" s="94">
        <f t="shared" si="170"/>
        <v>0.24715216512644264</v>
      </c>
      <c r="M1553" s="94">
        <f t="shared" si="170"/>
        <v>0.24715216512644264</v>
      </c>
      <c r="N1553" s="94">
        <f t="shared" si="170"/>
        <v>0.24715216512644264</v>
      </c>
      <c r="O1553" s="94">
        <f t="shared" si="170"/>
        <v>0.24715216512644264</v>
      </c>
      <c r="P1553" s="94">
        <f t="shared" si="170"/>
        <v>0.24715216512644264</v>
      </c>
      <c r="Q1553" s="94">
        <f t="shared" si="170"/>
        <v>0.24715216512644264</v>
      </c>
      <c r="R1553" s="94">
        <f t="shared" si="170"/>
        <v>0.24715216512644264</v>
      </c>
      <c r="S1553" s="93">
        <f>(1+H1553)^((5-Dashboard!$F$9)*3/12)</f>
        <v>1.1167596720541275</v>
      </c>
      <c r="T1553" s="93">
        <f t="shared" si="168"/>
        <v>1.392769242928201</v>
      </c>
      <c r="U1553" s="93">
        <f t="shared" si="168"/>
        <v>1.7369951768394221</v>
      </c>
      <c r="V1553" s="93">
        <f t="shared" si="168"/>
        <v>2.166297295609473</v>
      </c>
      <c r="W1553" s="93">
        <f t="shared" si="168"/>
        <v>2.7017023625269116</v>
      </c>
      <c r="X1553" s="93">
        <f t="shared" si="168"/>
        <v>3.3694339509526627</v>
      </c>
      <c r="Y1553" s="93">
        <f t="shared" si="167"/>
        <v>4.202196847181157</v>
      </c>
      <c r="Z1553" s="93">
        <f t="shared" si="167"/>
        <v>5.2407788962494903</v>
      </c>
      <c r="AA1553" s="93">
        <f t="shared" si="167"/>
        <v>6.5360487474065199</v>
      </c>
      <c r="AB1553" s="93">
        <f t="shared" si="167"/>
        <v>8.1514473467000137</v>
      </c>
      <c r="AC1553" s="95">
        <f t="shared" si="167"/>
        <v>10.166095207351118</v>
      </c>
      <c r="AE1553" s="96"/>
    </row>
    <row r="1554" spans="3:31" ht="24.75" customHeight="1" x14ac:dyDescent="0.25">
      <c r="C1554" s="91">
        <f>ABS(E1554-Dashboard!$F$13)</f>
        <v>13.991158644138721</v>
      </c>
      <c r="D1554" s="92">
        <f t="shared" si="171"/>
        <v>0.24725216512644263</v>
      </c>
      <c r="E1554" s="93" cm="1">
        <f t="array" ref="E1554">SUM('DRE + DCF'!$S$41/TIR!S1554,'DRE + DCF'!$U$41:$AD$41/TIR!T1554:AC1554,TIR!F1554)</f>
        <v>33.628841355861276</v>
      </c>
      <c r="F1554" s="100">
        <f>'DRE + DCF'!$AE$38*'DRE + DCF'!$AE$39*(1+G1554)/(R1554-G1554)/AC1554</f>
        <v>13.306281750384043</v>
      </c>
      <c r="G1554" s="92">
        <f>R1554*(1-'DRE + DCF'!$AE$39)</f>
        <v>0.14835129907586558</v>
      </c>
      <c r="H1554" s="94">
        <f t="shared" si="169"/>
        <v>0.24725216512644263</v>
      </c>
      <c r="I1554" s="94">
        <f t="shared" si="170"/>
        <v>0.24725216512644263</v>
      </c>
      <c r="J1554" s="94">
        <f t="shared" si="170"/>
        <v>0.24725216512644263</v>
      </c>
      <c r="K1554" s="94">
        <f t="shared" si="170"/>
        <v>0.24725216512644263</v>
      </c>
      <c r="L1554" s="94">
        <f t="shared" si="170"/>
        <v>0.24725216512644263</v>
      </c>
      <c r="M1554" s="94">
        <f t="shared" si="170"/>
        <v>0.24725216512644263</v>
      </c>
      <c r="N1554" s="94">
        <f t="shared" si="170"/>
        <v>0.24725216512644263</v>
      </c>
      <c r="O1554" s="94">
        <f t="shared" si="170"/>
        <v>0.24725216512644263</v>
      </c>
      <c r="P1554" s="94">
        <f t="shared" si="170"/>
        <v>0.24725216512644263</v>
      </c>
      <c r="Q1554" s="94">
        <f t="shared" si="170"/>
        <v>0.24725216512644263</v>
      </c>
      <c r="R1554" s="94">
        <f t="shared" si="170"/>
        <v>0.24725216512644263</v>
      </c>
      <c r="S1554" s="93">
        <f>(1+H1554)^((5-Dashboard!$F$9)*3/12)</f>
        <v>1.116804443547053</v>
      </c>
      <c r="T1554" s="93">
        <f t="shared" si="168"/>
        <v>1.3929367602368938</v>
      </c>
      <c r="U1554" s="93">
        <f t="shared" si="168"/>
        <v>1.7373433900896782</v>
      </c>
      <c r="V1554" s="93">
        <f t="shared" si="168"/>
        <v>2.1669053048574649</v>
      </c>
      <c r="W1554" s="93">
        <f t="shared" si="168"/>
        <v>2.702677333107447</v>
      </c>
      <c r="X1554" s="93">
        <f t="shared" si="168"/>
        <v>3.3709201553564228</v>
      </c>
      <c r="Y1554" s="93">
        <f t="shared" si="167"/>
        <v>4.2043874622366619</v>
      </c>
      <c r="Z1554" s="93">
        <f t="shared" si="167"/>
        <v>5.243931365305146</v>
      </c>
      <c r="AA1554" s="93">
        <f t="shared" si="167"/>
        <v>6.5405047491513058</v>
      </c>
      <c r="AB1554" s="93">
        <f t="shared" si="167"/>
        <v>8.1576587093987456</v>
      </c>
      <c r="AC1554" s="95">
        <f t="shared" si="167"/>
        <v>10.174657487660166</v>
      </c>
      <c r="AE1554" s="96"/>
    </row>
    <row r="1555" spans="3:31" ht="24.75" customHeight="1" x14ac:dyDescent="0.25">
      <c r="C1555" s="91">
        <f>ABS(E1555-Dashboard!$F$13)</f>
        <v>14.014499780901723</v>
      </c>
      <c r="D1555" s="92">
        <f t="shared" si="171"/>
        <v>0.24735216512644262</v>
      </c>
      <c r="E1555" s="93" cm="1">
        <f t="array" ref="E1555">SUM('DRE + DCF'!$S$41/TIR!S1555,'DRE + DCF'!$U$41:$AD$41/TIR!T1555:AC1555,TIR!F1555)</f>
        <v>33.605500219098275</v>
      </c>
      <c r="F1555" s="100">
        <f>'DRE + DCF'!$AE$38*'DRE + DCF'!$AE$39*(1+G1555)/(R1555-G1555)/AC1555</f>
        <v>13.290404421047695</v>
      </c>
      <c r="G1555" s="92">
        <f>R1555*(1-'DRE + DCF'!$AE$39)</f>
        <v>0.14841129907586556</v>
      </c>
      <c r="H1555" s="94">
        <f t="shared" si="169"/>
        <v>0.24735216512644262</v>
      </c>
      <c r="I1555" s="94">
        <f t="shared" si="170"/>
        <v>0.24735216512644262</v>
      </c>
      <c r="J1555" s="94">
        <f t="shared" si="170"/>
        <v>0.24735216512644262</v>
      </c>
      <c r="K1555" s="94">
        <f t="shared" si="170"/>
        <v>0.24735216512644262</v>
      </c>
      <c r="L1555" s="94">
        <f t="shared" ref="I1555:R1580" si="172">$D1555</f>
        <v>0.24735216512644262</v>
      </c>
      <c r="M1555" s="94">
        <f t="shared" si="172"/>
        <v>0.24735216512644262</v>
      </c>
      <c r="N1555" s="94">
        <f t="shared" si="172"/>
        <v>0.24735216512644262</v>
      </c>
      <c r="O1555" s="94">
        <f t="shared" si="172"/>
        <v>0.24735216512644262</v>
      </c>
      <c r="P1555" s="94">
        <f t="shared" si="172"/>
        <v>0.24735216512644262</v>
      </c>
      <c r="Q1555" s="94">
        <f t="shared" si="172"/>
        <v>0.24735216512644262</v>
      </c>
      <c r="R1555" s="94">
        <f t="shared" si="172"/>
        <v>0.24735216512644262</v>
      </c>
      <c r="S1555" s="93">
        <f>(1+H1555)^((5-Dashboard!$F$9)*3/12)</f>
        <v>1.116849213245209</v>
      </c>
      <c r="T1555" s="93">
        <f t="shared" si="168"/>
        <v>1.3931042842611754</v>
      </c>
      <c r="U1555" s="93">
        <f t="shared" si="168"/>
        <v>1.7376916452201001</v>
      </c>
      <c r="V1555" s="93">
        <f t="shared" si="168"/>
        <v>2.1675134359874217</v>
      </c>
      <c r="W1555" s="93">
        <f t="shared" si="168"/>
        <v>2.7036525773195654</v>
      </c>
      <c r="X1555" s="93">
        <f t="shared" si="168"/>
        <v>3.3724068960692466</v>
      </c>
      <c r="Y1555" s="93">
        <f t="shared" si="167"/>
        <v>4.2065790434993202</v>
      </c>
      <c r="Z1555" s="93">
        <f t="shared" si="167"/>
        <v>5.2470854776843971</v>
      </c>
      <c r="AA1555" s="93">
        <f t="shared" si="167"/>
        <v>6.5449634311931471</v>
      </c>
      <c r="AB1555" s="93">
        <f t="shared" si="167"/>
        <v>8.1638743065721631</v>
      </c>
      <c r="AC1555" s="95">
        <f t="shared" si="167"/>
        <v>10.183226292122923</v>
      </c>
      <c r="AE1555" s="96"/>
    </row>
    <row r="1556" spans="3:31" ht="24.75" customHeight="1" x14ac:dyDescent="0.25">
      <c r="C1556" s="91">
        <f>ABS(E1556-Dashboard!$F$13)</f>
        <v>14.037814424035531</v>
      </c>
      <c r="D1556" s="92">
        <f t="shared" si="171"/>
        <v>0.24745216512644261</v>
      </c>
      <c r="E1556" s="93" cm="1">
        <f t="array" ref="E1556">SUM('DRE + DCF'!$S$41/TIR!S1556,'DRE + DCF'!$U$41:$AD$41/TIR!T1556:AC1556,TIR!F1556)</f>
        <v>33.582185575964466</v>
      </c>
      <c r="F1556" s="100">
        <f>'DRE + DCF'!$AE$38*'DRE + DCF'!$AE$39*(1+G1556)/(R1556-G1556)/AC1556</f>
        <v>13.274549066116775</v>
      </c>
      <c r="G1556" s="92">
        <f>R1556*(1-'DRE + DCF'!$AE$39)</f>
        <v>0.14847129907586556</v>
      </c>
      <c r="H1556" s="94">
        <f t="shared" si="169"/>
        <v>0.24745216512644261</v>
      </c>
      <c r="I1556" s="94">
        <f t="shared" si="172"/>
        <v>0.24745216512644261</v>
      </c>
      <c r="J1556" s="94">
        <f t="shared" si="172"/>
        <v>0.24745216512644261</v>
      </c>
      <c r="K1556" s="94">
        <f t="shared" si="172"/>
        <v>0.24745216512644261</v>
      </c>
      <c r="L1556" s="94">
        <f t="shared" si="172"/>
        <v>0.24745216512644261</v>
      </c>
      <c r="M1556" s="94">
        <f t="shared" si="172"/>
        <v>0.24745216512644261</v>
      </c>
      <c r="N1556" s="94">
        <f t="shared" si="172"/>
        <v>0.24745216512644261</v>
      </c>
      <c r="O1556" s="94">
        <f t="shared" si="172"/>
        <v>0.24745216512644261</v>
      </c>
      <c r="P1556" s="94">
        <f t="shared" si="172"/>
        <v>0.24745216512644261</v>
      </c>
      <c r="Q1556" s="94">
        <f t="shared" si="172"/>
        <v>0.24745216512644261</v>
      </c>
      <c r="R1556" s="94">
        <f t="shared" si="172"/>
        <v>0.24745216512644261</v>
      </c>
      <c r="S1556" s="93">
        <f>(1+H1556)^((5-Dashboard!$F$9)*3/12)</f>
        <v>1.1168939811488119</v>
      </c>
      <c r="T1556" s="93">
        <f t="shared" si="168"/>
        <v>1.3932718150007775</v>
      </c>
      <c r="U1556" s="93">
        <f t="shared" si="168"/>
        <v>1.738039942232368</v>
      </c>
      <c r="V1556" s="93">
        <f t="shared" si="168"/>
        <v>2.1681216890140047</v>
      </c>
      <c r="W1556" s="93">
        <f t="shared" si="168"/>
        <v>2.7046280952181196</v>
      </c>
      <c r="X1556" s="93">
        <f t="shared" si="168"/>
        <v>3.3738941732416494</v>
      </c>
      <c r="Y1556" s="93">
        <f t="shared" si="167"/>
        <v>4.2087715913177846</v>
      </c>
      <c r="Z1556" s="93">
        <f t="shared" si="167"/>
        <v>5.2502412341120337</v>
      </c>
      <c r="AA1556" s="93">
        <f t="shared" si="167"/>
        <v>6.5494247949291822</v>
      </c>
      <c r="AB1556" s="93">
        <f t="shared" si="167"/>
        <v>8.1700941407672154</v>
      </c>
      <c r="AC1556" s="95">
        <f t="shared" si="167"/>
        <v>10.191801625186924</v>
      </c>
      <c r="AE1556" s="96"/>
    </row>
    <row r="1557" spans="3:31" ht="24.75" customHeight="1" x14ac:dyDescent="0.25">
      <c r="C1557" s="91">
        <f>ABS(E1557-Dashboard!$F$13)</f>
        <v>14.06110261234214</v>
      </c>
      <c r="D1557" s="92">
        <f t="shared" si="171"/>
        <v>0.2475521651264426</v>
      </c>
      <c r="E1557" s="93" cm="1">
        <f t="array" ref="E1557">SUM('DRE + DCF'!$S$41/TIR!S1557,'DRE + DCF'!$U$41:$AD$41/TIR!T1557:AC1557,TIR!F1557)</f>
        <v>33.558897387657858</v>
      </c>
      <c r="F1557" s="100">
        <f>'DRE + DCF'!$AE$38*'DRE + DCF'!$AE$39*(1+G1557)/(R1557-G1557)/AC1557</f>
        <v>13.2587156502531</v>
      </c>
      <c r="G1557" s="92">
        <f>R1557*(1-'DRE + DCF'!$AE$39)</f>
        <v>0.14853129907586554</v>
      </c>
      <c r="H1557" s="94">
        <f t="shared" si="169"/>
        <v>0.2475521651264426</v>
      </c>
      <c r="I1557" s="94">
        <f t="shared" si="172"/>
        <v>0.2475521651264426</v>
      </c>
      <c r="J1557" s="94">
        <f t="shared" si="172"/>
        <v>0.2475521651264426</v>
      </c>
      <c r="K1557" s="94">
        <f t="shared" si="172"/>
        <v>0.2475521651264426</v>
      </c>
      <c r="L1557" s="94">
        <f t="shared" si="172"/>
        <v>0.2475521651264426</v>
      </c>
      <c r="M1557" s="94">
        <f t="shared" si="172"/>
        <v>0.2475521651264426</v>
      </c>
      <c r="N1557" s="94">
        <f t="shared" si="172"/>
        <v>0.2475521651264426</v>
      </c>
      <c r="O1557" s="94">
        <f t="shared" si="172"/>
        <v>0.2475521651264426</v>
      </c>
      <c r="P1557" s="94">
        <f t="shared" si="172"/>
        <v>0.2475521651264426</v>
      </c>
      <c r="Q1557" s="94">
        <f t="shared" si="172"/>
        <v>0.2475521651264426</v>
      </c>
      <c r="R1557" s="94">
        <f t="shared" si="172"/>
        <v>0.2475521651264426</v>
      </c>
      <c r="S1557" s="93">
        <f>(1+H1557)^((5-Dashboard!$F$9)*3/12)</f>
        <v>1.116938747258077</v>
      </c>
      <c r="T1557" s="93">
        <f t="shared" si="168"/>
        <v>1.3934393524554303</v>
      </c>
      <c r="U1557" s="93">
        <f t="shared" si="168"/>
        <v>1.7383882811281601</v>
      </c>
      <c r="V1557" s="93">
        <f t="shared" si="168"/>
        <v>2.168730063951871</v>
      </c>
      <c r="W1557" s="93">
        <f t="shared" si="168"/>
        <v>2.7056038868579648</v>
      </c>
      <c r="X1557" s="93">
        <f t="shared" si="168"/>
        <v>3.3753819870241726</v>
      </c>
      <c r="Y1557" s="93">
        <f t="shared" si="167"/>
        <v>4.2109651060408</v>
      </c>
      <c r="Z1557" s="93">
        <f t="shared" si="167"/>
        <v>5.2533986353130997</v>
      </c>
      <c r="AA1557" s="93">
        <f t="shared" si="167"/>
        <v>6.5538888417571561</v>
      </c>
      <c r="AB1557" s="93">
        <f t="shared" si="167"/>
        <v>8.1763182145321736</v>
      </c>
      <c r="AC1557" s="95">
        <f t="shared" si="167"/>
        <v>10.200383491302382</v>
      </c>
      <c r="AE1557" s="96"/>
    </row>
    <row r="1558" spans="3:31" ht="24.75" customHeight="1" x14ac:dyDescent="0.25">
      <c r="C1558" s="91">
        <f>ABS(E1558-Dashboard!$F$13)</f>
        <v>14.084364384554334</v>
      </c>
      <c r="D1558" s="92">
        <f t="shared" si="171"/>
        <v>0.24765216512644259</v>
      </c>
      <c r="E1558" s="93" cm="1">
        <f t="array" ref="E1558">SUM('DRE + DCF'!$S$41/TIR!S1558,'DRE + DCF'!$U$41:$AD$41/TIR!T1558:AC1558,TIR!F1558)</f>
        <v>33.535635615445663</v>
      </c>
      <c r="F1558" s="100">
        <f>'DRE + DCF'!$AE$38*'DRE + DCF'!$AE$39*(1+G1558)/(R1558-G1558)/AC1558</f>
        <v>13.242904138184581</v>
      </c>
      <c r="G1558" s="92">
        <f>R1558*(1-'DRE + DCF'!$AE$39)</f>
        <v>0.14859129907586555</v>
      </c>
      <c r="H1558" s="94">
        <f t="shared" si="169"/>
        <v>0.24765216512644259</v>
      </c>
      <c r="I1558" s="94">
        <f t="shared" si="172"/>
        <v>0.24765216512644259</v>
      </c>
      <c r="J1558" s="94">
        <f t="shared" si="172"/>
        <v>0.24765216512644259</v>
      </c>
      <c r="K1558" s="94">
        <f t="shared" si="172"/>
        <v>0.24765216512644259</v>
      </c>
      <c r="L1558" s="94">
        <f t="shared" si="172"/>
        <v>0.24765216512644259</v>
      </c>
      <c r="M1558" s="94">
        <f t="shared" si="172"/>
        <v>0.24765216512644259</v>
      </c>
      <c r="N1558" s="94">
        <f t="shared" si="172"/>
        <v>0.24765216512644259</v>
      </c>
      <c r="O1558" s="94">
        <f t="shared" si="172"/>
        <v>0.24765216512644259</v>
      </c>
      <c r="P1558" s="94">
        <f t="shared" si="172"/>
        <v>0.24765216512644259</v>
      </c>
      <c r="Q1558" s="94">
        <f t="shared" si="172"/>
        <v>0.24765216512644259</v>
      </c>
      <c r="R1558" s="94">
        <f t="shared" si="172"/>
        <v>0.24765216512644259</v>
      </c>
      <c r="S1558" s="93">
        <f>(1+H1558)^((5-Dashboard!$F$9)*3/12)</f>
        <v>1.1169835115732203</v>
      </c>
      <c r="T1558" s="93">
        <f t="shared" si="168"/>
        <v>1.3936068966248651</v>
      </c>
      <c r="U1558" s="93">
        <f t="shared" si="168"/>
        <v>1.7387366619091553</v>
      </c>
      <c r="V1558" s="93">
        <f t="shared" si="168"/>
        <v>2.1693385608156808</v>
      </c>
      <c r="W1558" s="93">
        <f t="shared" si="168"/>
        <v>2.7065799522939651</v>
      </c>
      <c r="X1558" s="93">
        <f t="shared" si="168"/>
        <v>3.376870337567389</v>
      </c>
      <c r="Y1558" s="93">
        <f t="shared" si="167"/>
        <v>4.2131595880172137</v>
      </c>
      <c r="Z1558" s="93">
        <f t="shared" si="167"/>
        <v>5.2565576820129074</v>
      </c>
      <c r="AA1558" s="93">
        <f t="shared" si="167"/>
        <v>6.5583555730754375</v>
      </c>
      <c r="AB1558" s="93">
        <f t="shared" si="167"/>
        <v>8.1825465304166407</v>
      </c>
      <c r="AC1558" s="95">
        <f t="shared" si="167"/>
        <v>10.208971894922183</v>
      </c>
      <c r="AE1558" s="96"/>
    </row>
    <row r="1559" spans="3:31" ht="24.75" customHeight="1" x14ac:dyDescent="0.25">
      <c r="C1559" s="91">
        <f>ABS(E1559-Dashboard!$F$13)</f>
        <v>14.107599779335892</v>
      </c>
      <c r="D1559" s="92">
        <f t="shared" si="171"/>
        <v>0.24775216512644258</v>
      </c>
      <c r="E1559" s="93" cm="1">
        <f t="array" ref="E1559">SUM('DRE + DCF'!$S$41/TIR!S1559,'DRE + DCF'!$U$41:$AD$41/TIR!T1559:AC1559,TIR!F1559)</f>
        <v>33.512400220664105</v>
      </c>
      <c r="F1559" s="100">
        <f>'DRE + DCF'!$AE$38*'DRE + DCF'!$AE$39*(1+G1559)/(R1559-G1559)/AC1559</f>
        <v>13.227114494705072</v>
      </c>
      <c r="G1559" s="92">
        <f>R1559*(1-'DRE + DCF'!$AE$39)</f>
        <v>0.14865129907586555</v>
      </c>
      <c r="H1559" s="94">
        <f t="shared" si="169"/>
        <v>0.24775216512644258</v>
      </c>
      <c r="I1559" s="94">
        <f t="shared" si="172"/>
        <v>0.24775216512644258</v>
      </c>
      <c r="J1559" s="94">
        <f t="shared" si="172"/>
        <v>0.24775216512644258</v>
      </c>
      <c r="K1559" s="94">
        <f t="shared" si="172"/>
        <v>0.24775216512644258</v>
      </c>
      <c r="L1559" s="94">
        <f t="shared" si="172"/>
        <v>0.24775216512644258</v>
      </c>
      <c r="M1559" s="94">
        <f t="shared" si="172"/>
        <v>0.24775216512644258</v>
      </c>
      <c r="N1559" s="94">
        <f t="shared" si="172"/>
        <v>0.24775216512644258</v>
      </c>
      <c r="O1559" s="94">
        <f t="shared" si="172"/>
        <v>0.24775216512644258</v>
      </c>
      <c r="P1559" s="94">
        <f t="shared" si="172"/>
        <v>0.24775216512644258</v>
      </c>
      <c r="Q1559" s="94">
        <f t="shared" si="172"/>
        <v>0.24775216512644258</v>
      </c>
      <c r="R1559" s="94">
        <f t="shared" si="172"/>
        <v>0.24775216512644258</v>
      </c>
      <c r="S1559" s="93">
        <f>(1+H1559)^((5-Dashboard!$F$9)*3/12)</f>
        <v>1.1170282740944575</v>
      </c>
      <c r="T1559" s="93">
        <f t="shared" si="168"/>
        <v>1.3937744475088125</v>
      </c>
      <c r="U1559" s="93">
        <f t="shared" si="168"/>
        <v>1.739085084577032</v>
      </c>
      <c r="V1559" s="93">
        <f t="shared" si="168"/>
        <v>2.169947179620094</v>
      </c>
      <c r="W1559" s="93">
        <f t="shared" si="168"/>
        <v>2.7075562915809899</v>
      </c>
      <c r="X1559" s="93">
        <f t="shared" si="168"/>
        <v>3.3783592250219017</v>
      </c>
      <c r="Y1559" s="93">
        <f t="shared" si="167"/>
        <v>4.2153550375959679</v>
      </c>
      <c r="Z1559" s="93">
        <f t="shared" si="167"/>
        <v>5.2597183749370249</v>
      </c>
      <c r="AA1559" s="93">
        <f t="shared" si="167"/>
        <v>6.5628249902830067</v>
      </c>
      <c r="AB1559" s="93">
        <f t="shared" si="167"/>
        <v>8.1887790909715452</v>
      </c>
      <c r="AC1559" s="95">
        <f t="shared" si="167"/>
        <v>10.217566840501886</v>
      </c>
      <c r="AE1559" s="96"/>
    </row>
    <row r="1560" spans="3:31" ht="24.75" customHeight="1" x14ac:dyDescent="0.25">
      <c r="C1560" s="91">
        <f>ABS(E1560-Dashboard!$F$13)</f>
        <v>14.130808835281698</v>
      </c>
      <c r="D1560" s="92">
        <f t="shared" si="171"/>
        <v>0.24785216512644256</v>
      </c>
      <c r="E1560" s="93" cm="1">
        <f t="array" ref="E1560">SUM('DRE + DCF'!$S$41/TIR!S1560,'DRE + DCF'!$U$41:$AD$41/TIR!T1560:AC1560,TIR!F1560)</f>
        <v>33.489191164718299</v>
      </c>
      <c r="F1560" s="100">
        <f>'DRE + DCF'!$AE$38*'DRE + DCF'!$AE$39*(1+G1560)/(R1560-G1560)/AC1560</f>
        <v>13.211346684674192</v>
      </c>
      <c r="G1560" s="92">
        <f>R1560*(1-'DRE + DCF'!$AE$39)</f>
        <v>0.14871129907586553</v>
      </c>
      <c r="H1560" s="94">
        <f t="shared" si="169"/>
        <v>0.24785216512644256</v>
      </c>
      <c r="I1560" s="94">
        <f t="shared" si="172"/>
        <v>0.24785216512644256</v>
      </c>
      <c r="J1560" s="94">
        <f t="shared" si="172"/>
        <v>0.24785216512644256</v>
      </c>
      <c r="K1560" s="94">
        <f t="shared" si="172"/>
        <v>0.24785216512644256</v>
      </c>
      <c r="L1560" s="94">
        <f t="shared" si="172"/>
        <v>0.24785216512644256</v>
      </c>
      <c r="M1560" s="94">
        <f t="shared" si="172"/>
        <v>0.24785216512644256</v>
      </c>
      <c r="N1560" s="94">
        <f t="shared" si="172"/>
        <v>0.24785216512644256</v>
      </c>
      <c r="O1560" s="94">
        <f t="shared" si="172"/>
        <v>0.24785216512644256</v>
      </c>
      <c r="P1560" s="94">
        <f t="shared" si="172"/>
        <v>0.24785216512644256</v>
      </c>
      <c r="Q1560" s="94">
        <f t="shared" si="172"/>
        <v>0.24785216512644256</v>
      </c>
      <c r="R1560" s="94">
        <f t="shared" si="172"/>
        <v>0.24785216512644256</v>
      </c>
      <c r="S1560" s="93">
        <f>(1+H1560)^((5-Dashboard!$F$9)*3/12)</f>
        <v>1.1170730348220042</v>
      </c>
      <c r="T1560" s="93">
        <f t="shared" si="168"/>
        <v>1.3939420051070037</v>
      </c>
      <c r="U1560" s="93">
        <f t="shared" si="168"/>
        <v>1.7394335491334691</v>
      </c>
      <c r="V1560" s="93">
        <f t="shared" si="168"/>
        <v>2.1705559203797717</v>
      </c>
      <c r="W1560" s="93">
        <f t="shared" si="168"/>
        <v>2.7085329047739162</v>
      </c>
      <c r="X1560" s="93">
        <f t="shared" si="168"/>
        <v>3.379848649538344</v>
      </c>
      <c r="Y1560" s="93">
        <f t="shared" si="167"/>
        <v>4.2175514551261051</v>
      </c>
      <c r="Z1560" s="93">
        <f t="shared" si="167"/>
        <v>5.2628807148112884</v>
      </c>
      <c r="AA1560" s="93">
        <f t="shared" si="167"/>
        <v>6.5672970947794651</v>
      </c>
      <c r="AB1560" s="93">
        <f t="shared" si="167"/>
        <v>8.1950158987491513</v>
      </c>
      <c r="AC1560" s="95">
        <f t="shared" si="167"/>
        <v>10.226168332499748</v>
      </c>
      <c r="AE1560" s="96"/>
    </row>
    <row r="1561" spans="3:31" ht="24.75" customHeight="1" x14ac:dyDescent="0.25">
      <c r="C1561" s="91">
        <f>ABS(E1561-Dashboard!$F$13)</f>
        <v>14.15399159091784</v>
      </c>
      <c r="D1561" s="92">
        <f t="shared" si="171"/>
        <v>0.24795216512644255</v>
      </c>
      <c r="E1561" s="93" cm="1">
        <f t="array" ref="E1561">SUM('DRE + DCF'!$S$41/TIR!S1561,'DRE + DCF'!$U$41:$AD$41/TIR!T1561:AC1561,TIR!F1561)</f>
        <v>33.466008409082157</v>
      </c>
      <c r="F1561" s="100">
        <f>'DRE + DCF'!$AE$38*'DRE + DCF'!$AE$39*(1+G1561)/(R1561-G1561)/AC1561</f>
        <v>13.195600673017262</v>
      </c>
      <c r="G1561" s="92">
        <f>R1561*(1-'DRE + DCF'!$AE$39)</f>
        <v>0.14877129907586553</v>
      </c>
      <c r="H1561" s="94">
        <f t="shared" si="169"/>
        <v>0.24795216512644255</v>
      </c>
      <c r="I1561" s="94">
        <f t="shared" si="172"/>
        <v>0.24795216512644255</v>
      </c>
      <c r="J1561" s="94">
        <f t="shared" si="172"/>
        <v>0.24795216512644255</v>
      </c>
      <c r="K1561" s="94">
        <f t="shared" si="172"/>
        <v>0.24795216512644255</v>
      </c>
      <c r="L1561" s="94">
        <f t="shared" si="172"/>
        <v>0.24795216512644255</v>
      </c>
      <c r="M1561" s="94">
        <f t="shared" si="172"/>
        <v>0.24795216512644255</v>
      </c>
      <c r="N1561" s="94">
        <f t="shared" si="172"/>
        <v>0.24795216512644255</v>
      </c>
      <c r="O1561" s="94">
        <f t="shared" si="172"/>
        <v>0.24795216512644255</v>
      </c>
      <c r="P1561" s="94">
        <f t="shared" si="172"/>
        <v>0.24795216512644255</v>
      </c>
      <c r="Q1561" s="94">
        <f t="shared" si="172"/>
        <v>0.24795216512644255</v>
      </c>
      <c r="R1561" s="94">
        <f t="shared" si="172"/>
        <v>0.24795216512644255</v>
      </c>
      <c r="S1561" s="93">
        <f>(1+H1561)^((5-Dashboard!$F$9)*3/12)</f>
        <v>1.1171177937560759</v>
      </c>
      <c r="T1561" s="93">
        <f t="shared" si="168"/>
        <v>1.3941095694191696</v>
      </c>
      <c r="U1561" s="93">
        <f t="shared" si="168"/>
        <v>1.7397820555801451</v>
      </c>
      <c r="V1561" s="93">
        <f t="shared" si="168"/>
        <v>2.1711647831093748</v>
      </c>
      <c r="W1561" s="93">
        <f t="shared" si="168"/>
        <v>2.7095097919276272</v>
      </c>
      <c r="X1561" s="93">
        <f t="shared" si="168"/>
        <v>3.3813386112673789</v>
      </c>
      <c r="Y1561" s="93">
        <f t="shared" si="167"/>
        <v>4.2197488409567638</v>
      </c>
      <c r="Z1561" s="93">
        <f t="shared" si="167"/>
        <v>5.26604470236179</v>
      </c>
      <c r="AA1561" s="93">
        <f t="shared" si="167"/>
        <v>6.5717718879650278</v>
      </c>
      <c r="AB1561" s="93">
        <f t="shared" si="167"/>
        <v>8.2012569563030446</v>
      </c>
      <c r="AC1561" s="95">
        <f t="shared" si="167"/>
        <v>10.234776375376683</v>
      </c>
      <c r="AE1561" s="96"/>
    </row>
    <row r="1562" spans="3:31" ht="24.75" customHeight="1" x14ac:dyDescent="0.25">
      <c r="C1562" s="91">
        <f>ABS(E1562-Dashboard!$F$13)</f>
        <v>14.177148084701862</v>
      </c>
      <c r="D1562" s="92">
        <f t="shared" si="171"/>
        <v>0.24805216512644254</v>
      </c>
      <c r="E1562" s="93" cm="1">
        <f t="array" ref="E1562">SUM('DRE + DCF'!$S$41/TIR!S1562,'DRE + DCF'!$U$41:$AD$41/TIR!T1562:AC1562,TIR!F1562)</f>
        <v>33.442851915298135</v>
      </c>
      <c r="F1562" s="100">
        <f>'DRE + DCF'!$AE$38*'DRE + DCF'!$AE$39*(1+G1562)/(R1562-G1562)/AC1562</f>
        <v>13.179876424725077</v>
      </c>
      <c r="G1562" s="92">
        <f>R1562*(1-'DRE + DCF'!$AE$39)</f>
        <v>0.14883129907586551</v>
      </c>
      <c r="H1562" s="94">
        <f t="shared" si="169"/>
        <v>0.24805216512644254</v>
      </c>
      <c r="I1562" s="94">
        <f t="shared" si="172"/>
        <v>0.24805216512644254</v>
      </c>
      <c r="J1562" s="94">
        <f t="shared" si="172"/>
        <v>0.24805216512644254</v>
      </c>
      <c r="K1562" s="94">
        <f t="shared" si="172"/>
        <v>0.24805216512644254</v>
      </c>
      <c r="L1562" s="94">
        <f t="shared" si="172"/>
        <v>0.24805216512644254</v>
      </c>
      <c r="M1562" s="94">
        <f t="shared" si="172"/>
        <v>0.24805216512644254</v>
      </c>
      <c r="N1562" s="94">
        <f t="shared" si="172"/>
        <v>0.24805216512644254</v>
      </c>
      <c r="O1562" s="94">
        <f t="shared" si="172"/>
        <v>0.24805216512644254</v>
      </c>
      <c r="P1562" s="94">
        <f t="shared" si="172"/>
        <v>0.24805216512644254</v>
      </c>
      <c r="Q1562" s="94">
        <f t="shared" si="172"/>
        <v>0.24805216512644254</v>
      </c>
      <c r="R1562" s="94">
        <f t="shared" si="172"/>
        <v>0.24805216512644254</v>
      </c>
      <c r="S1562" s="93">
        <f>(1+H1562)^((5-Dashboard!$F$9)*3/12)</f>
        <v>1.1171625508968883</v>
      </c>
      <c r="T1562" s="93">
        <f t="shared" si="168"/>
        <v>1.3942771404450409</v>
      </c>
      <c r="U1562" s="93">
        <f t="shared" si="168"/>
        <v>1.7401306039187383</v>
      </c>
      <c r="V1562" s="93">
        <f t="shared" si="168"/>
        <v>2.1717737678235651</v>
      </c>
      <c r="W1562" s="93">
        <f t="shared" si="168"/>
        <v>2.7104869530970124</v>
      </c>
      <c r="X1562" s="93">
        <f t="shared" si="168"/>
        <v>3.3828291103597006</v>
      </c>
      <c r="Y1562" s="93">
        <f t="shared" si="167"/>
        <v>4.2219471954371812</v>
      </c>
      <c r="Z1562" s="93">
        <f t="shared" si="167"/>
        <v>5.2692103383148856</v>
      </c>
      <c r="AA1562" s="93">
        <f t="shared" si="167"/>
        <v>6.576249371240527</v>
      </c>
      <c r="AB1562" s="93">
        <f t="shared" si="167"/>
        <v>8.2075022661881452</v>
      </c>
      <c r="AC1562" s="95">
        <f t="shared" si="167"/>
        <v>10.243390973596298</v>
      </c>
      <c r="AE1562" s="96"/>
    </row>
    <row r="1563" spans="3:31" ht="24.75" customHeight="1" x14ac:dyDescent="0.25">
      <c r="C1563" s="91">
        <f>ABS(E1563-Dashboard!$F$13)</f>
        <v>14.200278355022796</v>
      </c>
      <c r="D1563" s="92">
        <f t="shared" si="171"/>
        <v>0.24815216512644253</v>
      </c>
      <c r="E1563" s="93" cm="1">
        <f t="array" ref="E1563">SUM('DRE + DCF'!$S$41/TIR!S1563,'DRE + DCF'!$U$41:$AD$41/TIR!T1563:AC1563,TIR!F1563)</f>
        <v>33.419721644977201</v>
      </c>
      <c r="F1563" s="100">
        <f>'DRE + DCF'!$AE$38*'DRE + DCF'!$AE$39*(1+G1563)/(R1563-G1563)/AC1563</f>
        <v>13.16417390485382</v>
      </c>
      <c r="G1563" s="92">
        <f>R1563*(1-'DRE + DCF'!$AE$39)</f>
        <v>0.14889129907586551</v>
      </c>
      <c r="H1563" s="94">
        <f t="shared" si="169"/>
        <v>0.24815216512644253</v>
      </c>
      <c r="I1563" s="94">
        <f t="shared" si="172"/>
        <v>0.24815216512644253</v>
      </c>
      <c r="J1563" s="94">
        <f t="shared" si="172"/>
        <v>0.24815216512644253</v>
      </c>
      <c r="K1563" s="94">
        <f t="shared" si="172"/>
        <v>0.24815216512644253</v>
      </c>
      <c r="L1563" s="94">
        <f t="shared" si="172"/>
        <v>0.24815216512644253</v>
      </c>
      <c r="M1563" s="94">
        <f t="shared" si="172"/>
        <v>0.24815216512644253</v>
      </c>
      <c r="N1563" s="94">
        <f t="shared" si="172"/>
        <v>0.24815216512644253</v>
      </c>
      <c r="O1563" s="94">
        <f t="shared" si="172"/>
        <v>0.24815216512644253</v>
      </c>
      <c r="P1563" s="94">
        <f t="shared" si="172"/>
        <v>0.24815216512644253</v>
      </c>
      <c r="Q1563" s="94">
        <f t="shared" si="172"/>
        <v>0.24815216512644253</v>
      </c>
      <c r="R1563" s="94">
        <f t="shared" si="172"/>
        <v>0.24815216512644253</v>
      </c>
      <c r="S1563" s="93">
        <f>(1+H1563)^((5-Dashboard!$F$9)*3/12)</f>
        <v>1.1172073062446568</v>
      </c>
      <c r="T1563" s="93">
        <f t="shared" si="168"/>
        <v>1.3944447181843489</v>
      </c>
      <c r="U1563" s="93">
        <f t="shared" si="168"/>
        <v>1.740479194150927</v>
      </c>
      <c r="V1563" s="93">
        <f t="shared" si="168"/>
        <v>2.1723828745370053</v>
      </c>
      <c r="W1563" s="93">
        <f t="shared" si="168"/>
        <v>2.7114643883369678</v>
      </c>
      <c r="X1563" s="93">
        <f t="shared" si="168"/>
        <v>3.3843201469660311</v>
      </c>
      <c r="Y1563" s="93">
        <f t="shared" si="167"/>
        <v>4.224146518916692</v>
      </c>
      <c r="Z1563" s="93">
        <f t="shared" si="167"/>
        <v>5.272377623397194</v>
      </c>
      <c r="AA1563" s="93">
        <f t="shared" si="167"/>
        <v>6.5807295460074142</v>
      </c>
      <c r="AB1563" s="93">
        <f t="shared" si="167"/>
        <v>8.2137518309607049</v>
      </c>
      <c r="AC1563" s="95">
        <f t="shared" si="167"/>
        <v>10.252012131624884</v>
      </c>
      <c r="AE1563" s="96"/>
    </row>
    <row r="1564" spans="3:31" ht="24.75" customHeight="1" x14ac:dyDescent="0.25">
      <c r="C1564" s="91">
        <f>ABS(E1564-Dashboard!$F$13)</f>
        <v>14.223382440201398</v>
      </c>
      <c r="D1564" s="92">
        <f t="shared" si="171"/>
        <v>0.24825216512644252</v>
      </c>
      <c r="E1564" s="93" cm="1">
        <f t="array" ref="E1564">SUM('DRE + DCF'!$S$41/TIR!S1564,'DRE + DCF'!$U$41:$AD$41/TIR!T1564:AC1564,TIR!F1564)</f>
        <v>33.396617559798599</v>
      </c>
      <c r="F1564" s="100">
        <f>'DRE + DCF'!$AE$38*'DRE + DCF'!$AE$39*(1+G1564)/(R1564-G1564)/AC1564</f>
        <v>13.148493078524899</v>
      </c>
      <c r="G1564" s="92">
        <f>R1564*(1-'DRE + DCF'!$AE$39)</f>
        <v>0.14895129907586552</v>
      </c>
      <c r="H1564" s="94">
        <f t="shared" si="169"/>
        <v>0.24825216512644252</v>
      </c>
      <c r="I1564" s="94">
        <f t="shared" si="172"/>
        <v>0.24825216512644252</v>
      </c>
      <c r="J1564" s="94">
        <f t="shared" si="172"/>
        <v>0.24825216512644252</v>
      </c>
      <c r="K1564" s="94">
        <f t="shared" si="172"/>
        <v>0.24825216512644252</v>
      </c>
      <c r="L1564" s="94">
        <f t="shared" si="172"/>
        <v>0.24825216512644252</v>
      </c>
      <c r="M1564" s="94">
        <f t="shared" si="172"/>
        <v>0.24825216512644252</v>
      </c>
      <c r="N1564" s="94">
        <f t="shared" si="172"/>
        <v>0.24825216512644252</v>
      </c>
      <c r="O1564" s="94">
        <f t="shared" si="172"/>
        <v>0.24825216512644252</v>
      </c>
      <c r="P1564" s="94">
        <f t="shared" si="172"/>
        <v>0.24825216512644252</v>
      </c>
      <c r="Q1564" s="94">
        <f t="shared" si="172"/>
        <v>0.24825216512644252</v>
      </c>
      <c r="R1564" s="94">
        <f t="shared" si="172"/>
        <v>0.24825216512644252</v>
      </c>
      <c r="S1564" s="93">
        <f>(1+H1564)^((5-Dashboard!$F$9)*3/12)</f>
        <v>1.117252059799597</v>
      </c>
      <c r="T1564" s="93">
        <f t="shared" si="168"/>
        <v>1.3946123026368245</v>
      </c>
      <c r="U1564" s="93">
        <f t="shared" si="168"/>
        <v>1.7408278262783896</v>
      </c>
      <c r="V1564" s="93">
        <f t="shared" si="168"/>
        <v>2.1729921032643582</v>
      </c>
      <c r="W1564" s="93">
        <f t="shared" si="168"/>
        <v>2.7124420977023971</v>
      </c>
      <c r="X1564" s="93">
        <f t="shared" si="168"/>
        <v>3.3858117212371264</v>
      </c>
      <c r="Y1564" s="93">
        <f t="shared" si="167"/>
        <v>4.2263468117447296</v>
      </c>
      <c r="Z1564" s="93">
        <f t="shared" si="167"/>
        <v>5.2755465583355958</v>
      </c>
      <c r="AA1564" s="93">
        <f t="shared" si="167"/>
        <v>6.585212413667759</v>
      </c>
      <c r="AB1564" s="93">
        <f t="shared" si="167"/>
        <v>8.2200056531783066</v>
      </c>
      <c r="AC1564" s="95">
        <f t="shared" si="167"/>
        <v>10.260639853931417</v>
      </c>
      <c r="AE1564" s="96"/>
    </row>
    <row r="1565" spans="3:31" ht="24.75" customHeight="1" x14ac:dyDescent="0.25">
      <c r="C1565" s="91">
        <f>ABS(E1565-Dashboard!$F$13)</f>
        <v>14.246460378490262</v>
      </c>
      <c r="D1565" s="92">
        <f t="shared" si="171"/>
        <v>0.24835216512644251</v>
      </c>
      <c r="E1565" s="93" cm="1">
        <f t="array" ref="E1565">SUM('DRE + DCF'!$S$41/TIR!S1565,'DRE + DCF'!$U$41:$AD$41/TIR!T1565:AC1565,TIR!F1565)</f>
        <v>33.373539621509735</v>
      </c>
      <c r="F1565" s="100">
        <f>'DRE + DCF'!$AE$38*'DRE + DCF'!$AE$39*(1+G1565)/(R1565-G1565)/AC1565</f>
        <v>13.132833910924788</v>
      </c>
      <c r="G1565" s="92">
        <f>R1565*(1-'DRE + DCF'!$AE$39)</f>
        <v>0.14901129907586549</v>
      </c>
      <c r="H1565" s="94">
        <f t="shared" si="169"/>
        <v>0.24835216512644251</v>
      </c>
      <c r="I1565" s="94">
        <f t="shared" si="172"/>
        <v>0.24835216512644251</v>
      </c>
      <c r="J1565" s="94">
        <f t="shared" si="172"/>
        <v>0.24835216512644251</v>
      </c>
      <c r="K1565" s="94">
        <f t="shared" si="172"/>
        <v>0.24835216512644251</v>
      </c>
      <c r="L1565" s="94">
        <f t="shared" si="172"/>
        <v>0.24835216512644251</v>
      </c>
      <c r="M1565" s="94">
        <f t="shared" si="172"/>
        <v>0.24835216512644251</v>
      </c>
      <c r="N1565" s="94">
        <f t="shared" si="172"/>
        <v>0.24835216512644251</v>
      </c>
      <c r="O1565" s="94">
        <f t="shared" si="172"/>
        <v>0.24835216512644251</v>
      </c>
      <c r="P1565" s="94">
        <f t="shared" si="172"/>
        <v>0.24835216512644251</v>
      </c>
      <c r="Q1565" s="94">
        <f t="shared" si="172"/>
        <v>0.24835216512644251</v>
      </c>
      <c r="R1565" s="94">
        <f t="shared" si="172"/>
        <v>0.24835216512644251</v>
      </c>
      <c r="S1565" s="93">
        <f>(1+H1565)^((5-Dashboard!$F$9)*3/12)</f>
        <v>1.1172968115619244</v>
      </c>
      <c r="T1565" s="93">
        <f t="shared" si="168"/>
        <v>1.3947798938021991</v>
      </c>
      <c r="U1565" s="93">
        <f t="shared" si="168"/>
        <v>1.7411765003028048</v>
      </c>
      <c r="V1565" s="93">
        <f t="shared" si="168"/>
        <v>2.1736014540202881</v>
      </c>
      <c r="W1565" s="93">
        <f t="shared" si="168"/>
        <v>2.7134200812482101</v>
      </c>
      <c r="X1565" s="93">
        <f t="shared" si="168"/>
        <v>3.3873038333237706</v>
      </c>
      <c r="Y1565" s="93">
        <f t="shared" si="167"/>
        <v>4.2285480742708268</v>
      </c>
      <c r="Z1565" s="93">
        <f t="shared" si="167"/>
        <v>5.2787171438572349</v>
      </c>
      <c r="AA1565" s="93">
        <f t="shared" si="167"/>
        <v>6.5896979756242491</v>
      </c>
      <c r="AB1565" s="93">
        <f t="shared" si="167"/>
        <v>8.2262637353998667</v>
      </c>
      <c r="AC1565" s="95">
        <f t="shared" si="167"/>
        <v>10.269274144987559</v>
      </c>
      <c r="AE1565" s="96"/>
    </row>
    <row r="1566" spans="3:31" ht="24.75" customHeight="1" x14ac:dyDescent="0.25">
      <c r="C1566" s="91">
        <f>ABS(E1566-Dashboard!$F$13)</f>
        <v>14.269512208073898</v>
      </c>
      <c r="D1566" s="92">
        <f t="shared" si="171"/>
        <v>0.2484521651264425</v>
      </c>
      <c r="E1566" s="93" cm="1">
        <f t="array" ref="E1566">SUM('DRE + DCF'!$S$41/TIR!S1566,'DRE + DCF'!$U$41:$AD$41/TIR!T1566:AC1566,TIR!F1566)</f>
        <v>33.350487791926099</v>
      </c>
      <c r="F1566" s="100">
        <f>'DRE + DCF'!$AE$38*'DRE + DCF'!$AE$39*(1+G1566)/(R1566-G1566)/AC1566</f>
        <v>13.117196367304947</v>
      </c>
      <c r="G1566" s="92">
        <f>R1566*(1-'DRE + DCF'!$AE$39)</f>
        <v>0.1490712990758655</v>
      </c>
      <c r="H1566" s="94">
        <f t="shared" si="169"/>
        <v>0.2484521651264425</v>
      </c>
      <c r="I1566" s="94">
        <f t="shared" si="172"/>
        <v>0.2484521651264425</v>
      </c>
      <c r="J1566" s="94">
        <f t="shared" si="172"/>
        <v>0.2484521651264425</v>
      </c>
      <c r="K1566" s="94">
        <f t="shared" si="172"/>
        <v>0.2484521651264425</v>
      </c>
      <c r="L1566" s="94">
        <f t="shared" si="172"/>
        <v>0.2484521651264425</v>
      </c>
      <c r="M1566" s="94">
        <f t="shared" si="172"/>
        <v>0.2484521651264425</v>
      </c>
      <c r="N1566" s="94">
        <f t="shared" si="172"/>
        <v>0.2484521651264425</v>
      </c>
      <c r="O1566" s="94">
        <f t="shared" si="172"/>
        <v>0.2484521651264425</v>
      </c>
      <c r="P1566" s="94">
        <f t="shared" si="172"/>
        <v>0.2484521651264425</v>
      </c>
      <c r="Q1566" s="94">
        <f t="shared" si="172"/>
        <v>0.2484521651264425</v>
      </c>
      <c r="R1566" s="94">
        <f t="shared" si="172"/>
        <v>0.2484521651264425</v>
      </c>
      <c r="S1566" s="93">
        <f>(1+H1566)^((5-Dashboard!$F$9)*3/12)</f>
        <v>1.1173415615318543</v>
      </c>
      <c r="T1566" s="93">
        <f t="shared" si="168"/>
        <v>1.3949474916802036</v>
      </c>
      <c r="U1566" s="93">
        <f t="shared" si="168"/>
        <v>1.7415252162258501</v>
      </c>
      <c r="V1566" s="93">
        <f t="shared" si="168"/>
        <v>2.1742109268194585</v>
      </c>
      <c r="W1566" s="93">
        <f t="shared" si="168"/>
        <v>2.714398339029322</v>
      </c>
      <c r="X1566" s="93">
        <f t="shared" si="168"/>
        <v>3.3887964833767761</v>
      </c>
      <c r="Y1566" s="93">
        <f t="shared" si="167"/>
        <v>4.2307503068446106</v>
      </c>
      <c r="Z1566" s="93">
        <f t="shared" si="167"/>
        <v>5.2818893806895151</v>
      </c>
      <c r="AA1566" s="93">
        <f t="shared" si="167"/>
        <v>6.5941862332801895</v>
      </c>
      <c r="AB1566" s="93">
        <f t="shared" si="167"/>
        <v>8.2325260801856324</v>
      </c>
      <c r="AC1566" s="95">
        <f t="shared" si="167"/>
        <v>10.277915009267657</v>
      </c>
      <c r="AE1566" s="96"/>
    </row>
    <row r="1567" spans="3:31" ht="24.75" customHeight="1" x14ac:dyDescent="0.25">
      <c r="C1567" s="91">
        <f>ABS(E1567-Dashboard!$F$13)</f>
        <v>14.292537967068988</v>
      </c>
      <c r="D1567" s="92">
        <f t="shared" si="171"/>
        <v>0.24855216512644249</v>
      </c>
      <c r="E1567" s="93" cm="1">
        <f t="array" ref="E1567">SUM('DRE + DCF'!$S$41/TIR!S1567,'DRE + DCF'!$U$41:$AD$41/TIR!T1567:AC1567,TIR!F1567)</f>
        <v>33.32746203293101</v>
      </c>
      <c r="F1567" s="100">
        <f>'DRE + DCF'!$AE$38*'DRE + DCF'!$AE$39*(1+G1567)/(R1567-G1567)/AC1567</f>
        <v>13.101580412981612</v>
      </c>
      <c r="G1567" s="92">
        <f>R1567*(1-'DRE + DCF'!$AE$39)</f>
        <v>0.14913129907586548</v>
      </c>
      <c r="H1567" s="94">
        <f t="shared" si="169"/>
        <v>0.24855216512644249</v>
      </c>
      <c r="I1567" s="94">
        <f t="shared" si="172"/>
        <v>0.24855216512644249</v>
      </c>
      <c r="J1567" s="94">
        <f t="shared" si="172"/>
        <v>0.24855216512644249</v>
      </c>
      <c r="K1567" s="94">
        <f t="shared" si="172"/>
        <v>0.24855216512644249</v>
      </c>
      <c r="L1567" s="94">
        <f t="shared" si="172"/>
        <v>0.24855216512644249</v>
      </c>
      <c r="M1567" s="94">
        <f t="shared" si="172"/>
        <v>0.24855216512644249</v>
      </c>
      <c r="N1567" s="94">
        <f t="shared" si="172"/>
        <v>0.24855216512644249</v>
      </c>
      <c r="O1567" s="94">
        <f t="shared" si="172"/>
        <v>0.24855216512644249</v>
      </c>
      <c r="P1567" s="94">
        <f t="shared" si="172"/>
        <v>0.24855216512644249</v>
      </c>
      <c r="Q1567" s="94">
        <f t="shared" si="172"/>
        <v>0.24855216512644249</v>
      </c>
      <c r="R1567" s="94">
        <f t="shared" si="172"/>
        <v>0.24855216512644249</v>
      </c>
      <c r="S1567" s="93">
        <f>(1+H1567)^((5-Dashboard!$F$9)*3/12)</f>
        <v>1.117386309709602</v>
      </c>
      <c r="T1567" s="93">
        <f t="shared" si="168"/>
        <v>1.395115096270569</v>
      </c>
      <c r="U1567" s="93">
        <f t="shared" si="168"/>
        <v>1.741873974049204</v>
      </c>
      <c r="V1567" s="93">
        <f t="shared" si="168"/>
        <v>2.1748205216765339</v>
      </c>
      <c r="W1567" s="93">
        <f t="shared" si="168"/>
        <v>2.7153768711006556</v>
      </c>
      <c r="X1567" s="93">
        <f t="shared" si="168"/>
        <v>3.3902896715469883</v>
      </c>
      <c r="Y1567" s="93">
        <f t="shared" si="167"/>
        <v>4.2329535098158075</v>
      </c>
      <c r="Z1567" s="93">
        <f t="shared" si="167"/>
        <v>5.2850632695600996</v>
      </c>
      <c r="AA1567" s="93">
        <f t="shared" si="167"/>
        <v>6.5986771880394972</v>
      </c>
      <c r="AB1567" s="93">
        <f t="shared" si="167"/>
        <v>8.2387926900971795</v>
      </c>
      <c r="AC1567" s="95">
        <f t="shared" si="167"/>
        <v>10.28656245124874</v>
      </c>
      <c r="AE1567" s="96"/>
    </row>
    <row r="1568" spans="3:31" ht="24.75" customHeight="1" x14ac:dyDescent="0.25">
      <c r="C1568" s="91">
        <f>ABS(E1568-Dashboard!$F$13)</f>
        <v>14.315537693524455</v>
      </c>
      <c r="D1568" s="92">
        <f t="shared" si="171"/>
        <v>0.24865216512644248</v>
      </c>
      <c r="E1568" s="93" cm="1">
        <f t="array" ref="E1568">SUM('DRE + DCF'!$S$41/TIR!S1568,'DRE + DCF'!$U$41:$AD$41/TIR!T1568:AC1568,TIR!F1568)</f>
        <v>33.304462306475543</v>
      </c>
      <c r="F1568" s="100">
        <f>'DRE + DCF'!$AE$38*'DRE + DCF'!$AE$39*(1+G1568)/(R1568-G1568)/AC1568</f>
        <v>13.085986013335686</v>
      </c>
      <c r="G1568" s="92">
        <f>R1568*(1-'DRE + DCF'!$AE$39)</f>
        <v>0.14919129907586548</v>
      </c>
      <c r="H1568" s="94">
        <f t="shared" si="169"/>
        <v>0.24865216512644248</v>
      </c>
      <c r="I1568" s="94">
        <f t="shared" si="172"/>
        <v>0.24865216512644248</v>
      </c>
      <c r="J1568" s="94">
        <f t="shared" si="172"/>
        <v>0.24865216512644248</v>
      </c>
      <c r="K1568" s="94">
        <f t="shared" si="172"/>
        <v>0.24865216512644248</v>
      </c>
      <c r="L1568" s="94">
        <f t="shared" si="172"/>
        <v>0.24865216512644248</v>
      </c>
      <c r="M1568" s="94">
        <f t="shared" si="172"/>
        <v>0.24865216512644248</v>
      </c>
      <c r="N1568" s="94">
        <f t="shared" si="172"/>
        <v>0.24865216512644248</v>
      </c>
      <c r="O1568" s="94">
        <f t="shared" si="172"/>
        <v>0.24865216512644248</v>
      </c>
      <c r="P1568" s="94">
        <f t="shared" si="172"/>
        <v>0.24865216512644248</v>
      </c>
      <c r="Q1568" s="94">
        <f t="shared" si="172"/>
        <v>0.24865216512644248</v>
      </c>
      <c r="R1568" s="94">
        <f t="shared" si="172"/>
        <v>0.24865216512644248</v>
      </c>
      <c r="S1568" s="93">
        <f>(1+H1568)^((5-Dashboard!$F$9)*3/12)</f>
        <v>1.1174310560953826</v>
      </c>
      <c r="T1568" s="93">
        <f t="shared" si="168"/>
        <v>1.3952827075730265</v>
      </c>
      <c r="U1568" s="93">
        <f t="shared" si="168"/>
        <v>1.7422227737745444</v>
      </c>
      <c r="V1568" s="93">
        <f t="shared" si="168"/>
        <v>2.175430238606181</v>
      </c>
      <c r="W1568" s="93">
        <f t="shared" si="168"/>
        <v>2.7163556775171411</v>
      </c>
      <c r="X1568" s="93">
        <f t="shared" si="168"/>
        <v>3.3917833979852827</v>
      </c>
      <c r="Y1568" s="93">
        <f t="shared" ref="Y1568:AC1618" si="173">(X1568)*(1+N1568)</f>
        <v>4.2351576835342453</v>
      </c>
      <c r="Z1568" s="93">
        <f t="shared" si="173"/>
        <v>5.2882388111969236</v>
      </c>
      <c r="AA1568" s="93">
        <f t="shared" si="173"/>
        <v>6.6031708413067225</v>
      </c>
      <c r="AB1568" s="93">
        <f t="shared" si="173"/>
        <v>8.2450635676974304</v>
      </c>
      <c r="AC1568" s="95">
        <f t="shared" si="173"/>
        <v>10.295216475410546</v>
      </c>
      <c r="AE1568" s="96"/>
    </row>
    <row r="1569" spans="3:31" ht="24.75" customHeight="1" x14ac:dyDescent="0.25">
      <c r="C1569" s="91">
        <f>ABS(E1569-Dashboard!$F$13)</f>
        <v>14.338511425421643</v>
      </c>
      <c r="D1569" s="92">
        <f t="shared" si="171"/>
        <v>0.24875216512644246</v>
      </c>
      <c r="E1569" s="93" cm="1">
        <f t="array" ref="E1569">SUM('DRE + DCF'!$S$41/TIR!S1569,'DRE + DCF'!$U$41:$AD$41/TIR!T1569:AC1569,TIR!F1569)</f>
        <v>33.281488574578354</v>
      </c>
      <c r="F1569" s="100">
        <f>'DRE + DCF'!$AE$38*'DRE + DCF'!$AE$39*(1+G1569)/(R1569-G1569)/AC1569</f>
        <v>13.070413133812604</v>
      </c>
      <c r="G1569" s="92">
        <f>R1569*(1-'DRE + DCF'!$AE$39)</f>
        <v>0.14925129907586548</v>
      </c>
      <c r="H1569" s="94">
        <f t="shared" si="169"/>
        <v>0.24875216512644246</v>
      </c>
      <c r="I1569" s="94">
        <f t="shared" si="172"/>
        <v>0.24875216512644246</v>
      </c>
      <c r="J1569" s="94">
        <f t="shared" si="172"/>
        <v>0.24875216512644246</v>
      </c>
      <c r="K1569" s="94">
        <f t="shared" si="172"/>
        <v>0.24875216512644246</v>
      </c>
      <c r="L1569" s="94">
        <f t="shared" si="172"/>
        <v>0.24875216512644246</v>
      </c>
      <c r="M1569" s="94">
        <f t="shared" si="172"/>
        <v>0.24875216512644246</v>
      </c>
      <c r="N1569" s="94">
        <f t="shared" si="172"/>
        <v>0.24875216512644246</v>
      </c>
      <c r="O1569" s="94">
        <f t="shared" si="172"/>
        <v>0.24875216512644246</v>
      </c>
      <c r="P1569" s="94">
        <f t="shared" si="172"/>
        <v>0.24875216512644246</v>
      </c>
      <c r="Q1569" s="94">
        <f t="shared" si="172"/>
        <v>0.24875216512644246</v>
      </c>
      <c r="R1569" s="94">
        <f t="shared" si="172"/>
        <v>0.24875216512644246</v>
      </c>
      <c r="S1569" s="93">
        <f>(1+H1569)^((5-Dashboard!$F$9)*3/12)</f>
        <v>1.1174758006894119</v>
      </c>
      <c r="T1569" s="93">
        <f t="shared" ref="T1569:X1619" si="174">(S1569)*(1+I1569)</f>
        <v>1.3954503255873079</v>
      </c>
      <c r="U1569" s="93">
        <f t="shared" si="174"/>
        <v>1.7425716154035495</v>
      </c>
      <c r="V1569" s="93">
        <f t="shared" si="174"/>
        <v>2.1760400776230648</v>
      </c>
      <c r="W1569" s="93">
        <f t="shared" si="174"/>
        <v>2.7173347583337137</v>
      </c>
      <c r="X1569" s="93">
        <f t="shared" si="174"/>
        <v>3.3932776628425629</v>
      </c>
      <c r="Y1569" s="93">
        <f t="shared" si="173"/>
        <v>4.2373628283498448</v>
      </c>
      <c r="Z1569" s="93">
        <f t="shared" si="173"/>
        <v>5.2914160063281743</v>
      </c>
      <c r="AA1569" s="93">
        <f t="shared" si="173"/>
        <v>6.6076671944870204</v>
      </c>
      <c r="AB1569" s="93">
        <f t="shared" si="173"/>
        <v>8.2513387155506326</v>
      </c>
      <c r="AC1569" s="95">
        <f t="shared" si="173"/>
        <v>10.30387708623549</v>
      </c>
      <c r="AE1569" s="96"/>
    </row>
    <row r="1570" spans="3:31" ht="24.75" customHeight="1" x14ac:dyDescent="0.25">
      <c r="C1570" s="91">
        <f>ABS(E1570-Dashboard!$F$13)</f>
        <v>14.361459200674439</v>
      </c>
      <c r="D1570" s="92">
        <f t="shared" si="171"/>
        <v>0.24885216512644245</v>
      </c>
      <c r="E1570" s="93" cm="1">
        <f t="array" ref="E1570">SUM('DRE + DCF'!$S$41/TIR!S1570,'DRE + DCF'!$U$41:$AD$41/TIR!T1570:AC1570,TIR!F1570)</f>
        <v>33.258540799325559</v>
      </c>
      <c r="F1570" s="100">
        <f>'DRE + DCF'!$AE$38*'DRE + DCF'!$AE$39*(1+G1570)/(R1570-G1570)/AC1570</f>
        <v>13.054861739922176</v>
      </c>
      <c r="G1570" s="92">
        <f>R1570*(1-'DRE + DCF'!$AE$39)</f>
        <v>0.14931129907586546</v>
      </c>
      <c r="H1570" s="94">
        <f t="shared" si="169"/>
        <v>0.24885216512644245</v>
      </c>
      <c r="I1570" s="94">
        <f t="shared" si="172"/>
        <v>0.24885216512644245</v>
      </c>
      <c r="J1570" s="94">
        <f t="shared" si="172"/>
        <v>0.24885216512644245</v>
      </c>
      <c r="K1570" s="94">
        <f t="shared" si="172"/>
        <v>0.24885216512644245</v>
      </c>
      <c r="L1570" s="94">
        <f t="shared" si="172"/>
        <v>0.24885216512644245</v>
      </c>
      <c r="M1570" s="94">
        <f t="shared" si="172"/>
        <v>0.24885216512644245</v>
      </c>
      <c r="N1570" s="94">
        <f t="shared" si="172"/>
        <v>0.24885216512644245</v>
      </c>
      <c r="O1570" s="94">
        <f t="shared" si="172"/>
        <v>0.24885216512644245</v>
      </c>
      <c r="P1570" s="94">
        <f t="shared" si="172"/>
        <v>0.24885216512644245</v>
      </c>
      <c r="Q1570" s="94">
        <f t="shared" si="172"/>
        <v>0.24885216512644245</v>
      </c>
      <c r="R1570" s="94">
        <f t="shared" si="172"/>
        <v>0.24885216512644245</v>
      </c>
      <c r="S1570" s="93">
        <f>(1+H1570)^((5-Dashboard!$F$9)*3/12)</f>
        <v>1.1175205434919049</v>
      </c>
      <c r="T1570" s="93">
        <f t="shared" si="174"/>
        <v>1.3956179503131441</v>
      </c>
      <c r="U1570" s="93">
        <f t="shared" si="174"/>
        <v>1.7429204989378977</v>
      </c>
      <c r="V1570" s="93">
        <f t="shared" si="174"/>
        <v>2.1766500387418528</v>
      </c>
      <c r="W1570" s="93">
        <f t="shared" si="174"/>
        <v>2.7183141136053175</v>
      </c>
      <c r="X1570" s="93">
        <f t="shared" si="174"/>
        <v>3.3947724662697669</v>
      </c>
      <c r="Y1570" s="93">
        <f t="shared" si="173"/>
        <v>4.239568944612631</v>
      </c>
      <c r="Z1570" s="93">
        <f t="shared" si="173"/>
        <v>5.2945948556823108</v>
      </c>
      <c r="AA1570" s="93">
        <f t="shared" si="173"/>
        <v>6.6121662489861777</v>
      </c>
      <c r="AB1570" s="93">
        <f t="shared" si="173"/>
        <v>8.2576181362223746</v>
      </c>
      <c r="AC1570" s="95">
        <f t="shared" si="173"/>
        <v>10.31254428820869</v>
      </c>
      <c r="AE1570" s="96"/>
    </row>
    <row r="1571" spans="3:31" ht="24.75" customHeight="1" x14ac:dyDescent="0.25">
      <c r="C1571" s="91">
        <f>ABS(E1571-Dashboard!$F$13)</f>
        <v>14.384381057129389</v>
      </c>
      <c r="D1571" s="92">
        <f t="shared" si="171"/>
        <v>0.24895216512644244</v>
      </c>
      <c r="E1571" s="93" cm="1">
        <f t="array" ref="E1571">SUM('DRE + DCF'!$S$41/TIR!S1571,'DRE + DCF'!$U$41:$AD$41/TIR!T1571:AC1571,TIR!F1571)</f>
        <v>33.235618942870609</v>
      </c>
      <c r="F1571" s="100">
        <f>'DRE + DCF'!$AE$38*'DRE + DCF'!$AE$39*(1+G1571)/(R1571-G1571)/AC1571</f>
        <v>13.039331797238484</v>
      </c>
      <c r="G1571" s="92">
        <f>R1571*(1-'DRE + DCF'!$AE$39)</f>
        <v>0.14937129907586547</v>
      </c>
      <c r="H1571" s="94">
        <f t="shared" si="169"/>
        <v>0.24895216512644244</v>
      </c>
      <c r="I1571" s="94">
        <f t="shared" si="172"/>
        <v>0.24895216512644244</v>
      </c>
      <c r="J1571" s="94">
        <f t="shared" si="172"/>
        <v>0.24895216512644244</v>
      </c>
      <c r="K1571" s="94">
        <f t="shared" si="172"/>
        <v>0.24895216512644244</v>
      </c>
      <c r="L1571" s="94">
        <f t="shared" si="172"/>
        <v>0.24895216512644244</v>
      </c>
      <c r="M1571" s="94">
        <f t="shared" si="172"/>
        <v>0.24895216512644244</v>
      </c>
      <c r="N1571" s="94">
        <f t="shared" si="172"/>
        <v>0.24895216512644244</v>
      </c>
      <c r="O1571" s="94">
        <f t="shared" si="172"/>
        <v>0.24895216512644244</v>
      </c>
      <c r="P1571" s="94">
        <f t="shared" si="172"/>
        <v>0.24895216512644244</v>
      </c>
      <c r="Q1571" s="94">
        <f t="shared" si="172"/>
        <v>0.24895216512644244</v>
      </c>
      <c r="R1571" s="94">
        <f t="shared" si="172"/>
        <v>0.24895216512644244</v>
      </c>
      <c r="S1571" s="93">
        <f>(1+H1571)^((5-Dashboard!$F$9)*3/12)</f>
        <v>1.1175652845030766</v>
      </c>
      <c r="T1571" s="93">
        <f t="shared" si="174"/>
        <v>1.395785581750266</v>
      </c>
      <c r="U1571" s="93">
        <f t="shared" si="174"/>
        <v>1.7432694243792657</v>
      </c>
      <c r="V1571" s="93">
        <f t="shared" si="174"/>
        <v>2.177260121977211</v>
      </c>
      <c r="W1571" s="93">
        <f t="shared" si="174"/>
        <v>2.7192937433868996</v>
      </c>
      <c r="X1571" s="93">
        <f t="shared" si="174"/>
        <v>3.3962678084178566</v>
      </c>
      <c r="Y1571" s="93">
        <f t="shared" si="173"/>
        <v>4.2417760326727194</v>
      </c>
      <c r="Z1571" s="93">
        <f t="shared" si="173"/>
        <v>5.2977753599880435</v>
      </c>
      <c r="AA1571" s="93">
        <f t="shared" si="173"/>
        <v>6.6166680062105847</v>
      </c>
      <c r="AB1571" s="93">
        <f t="shared" si="173"/>
        <v>8.2639018322795703</v>
      </c>
      <c r="AC1571" s="95">
        <f t="shared" si="173"/>
        <v>10.321218085817943</v>
      </c>
      <c r="AE1571" s="96"/>
    </row>
    <row r="1572" spans="3:31" ht="24.75" customHeight="1" x14ac:dyDescent="0.25">
      <c r="C1572" s="91">
        <f>ABS(E1572-Dashboard!$F$13)</f>
        <v>14.407277032565901</v>
      </c>
      <c r="D1572" s="92">
        <f t="shared" si="171"/>
        <v>0.24905216512644243</v>
      </c>
      <c r="E1572" s="93" cm="1">
        <f t="array" ref="E1572">SUM('DRE + DCF'!$S$41/TIR!S1572,'DRE + DCF'!$U$41:$AD$41/TIR!T1572:AC1572,TIR!F1572)</f>
        <v>33.212722967434097</v>
      </c>
      <c r="F1572" s="100">
        <f>'DRE + DCF'!$AE$38*'DRE + DCF'!$AE$39*(1+G1572)/(R1572-G1572)/AC1572</f>
        <v>13.023823271399683</v>
      </c>
      <c r="G1572" s="92">
        <f>R1572*(1-'DRE + DCF'!$AE$39)</f>
        <v>0.14943129907586544</v>
      </c>
      <c r="H1572" s="94">
        <f t="shared" si="169"/>
        <v>0.24905216512644243</v>
      </c>
      <c r="I1572" s="94">
        <f t="shared" si="172"/>
        <v>0.24905216512644243</v>
      </c>
      <c r="J1572" s="94">
        <f t="shared" si="172"/>
        <v>0.24905216512644243</v>
      </c>
      <c r="K1572" s="94">
        <f t="shared" si="172"/>
        <v>0.24905216512644243</v>
      </c>
      <c r="L1572" s="94">
        <f t="shared" si="172"/>
        <v>0.24905216512644243</v>
      </c>
      <c r="M1572" s="94">
        <f t="shared" si="172"/>
        <v>0.24905216512644243</v>
      </c>
      <c r="N1572" s="94">
        <f t="shared" si="172"/>
        <v>0.24905216512644243</v>
      </c>
      <c r="O1572" s="94">
        <f t="shared" si="172"/>
        <v>0.24905216512644243</v>
      </c>
      <c r="P1572" s="94">
        <f t="shared" si="172"/>
        <v>0.24905216512644243</v>
      </c>
      <c r="Q1572" s="94">
        <f t="shared" si="172"/>
        <v>0.24905216512644243</v>
      </c>
      <c r="R1572" s="94">
        <f t="shared" si="172"/>
        <v>0.24905216512644243</v>
      </c>
      <c r="S1572" s="93">
        <f>(1+H1572)^((5-Dashboard!$F$9)*3/12)</f>
        <v>1.1176100237231421</v>
      </c>
      <c r="T1572" s="93">
        <f t="shared" si="174"/>
        <v>1.3959532198984053</v>
      </c>
      <c r="U1572" s="93">
        <f t="shared" si="174"/>
        <v>1.7436183917293318</v>
      </c>
      <c r="V1572" s="93">
        <f t="shared" si="174"/>
        <v>2.1778703273438071</v>
      </c>
      <c r="W1572" s="93">
        <f t="shared" si="174"/>
        <v>2.720273647733416</v>
      </c>
      <c r="X1572" s="93">
        <f t="shared" si="174"/>
        <v>3.3977636894378285</v>
      </c>
      <c r="Y1572" s="93">
        <f t="shared" si="173"/>
        <v>4.2439840928803285</v>
      </c>
      <c r="Z1572" s="93">
        <f t="shared" si="173"/>
        <v>5.3009575199743546</v>
      </c>
      <c r="AA1572" s="93">
        <f t="shared" si="173"/>
        <v>6.6211724675672636</v>
      </c>
      <c r="AB1572" s="93">
        <f t="shared" si="173"/>
        <v>8.27018980629048</v>
      </c>
      <c r="AC1572" s="95">
        <f t="shared" si="173"/>
        <v>10.329898483553757</v>
      </c>
      <c r="AE1572" s="96"/>
    </row>
    <row r="1573" spans="3:31" ht="24.75" customHeight="1" x14ac:dyDescent="0.25">
      <c r="C1573" s="91">
        <f>ABS(E1573-Dashboard!$F$13)</f>
        <v>14.430147164696344</v>
      </c>
      <c r="D1573" s="92">
        <f t="shared" si="171"/>
        <v>0.24915216512644242</v>
      </c>
      <c r="E1573" s="93" cm="1">
        <f t="array" ref="E1573">SUM('DRE + DCF'!$S$41/TIR!S1573,'DRE + DCF'!$U$41:$AD$41/TIR!T1573:AC1573,TIR!F1573)</f>
        <v>33.189852835303654</v>
      </c>
      <c r="F1573" s="100">
        <f>'DRE + DCF'!$AE$38*'DRE + DCF'!$AE$39*(1+G1573)/(R1573-G1573)/AC1573</f>
        <v>13.008336128107928</v>
      </c>
      <c r="G1573" s="92">
        <f>R1573*(1-'DRE + DCF'!$AE$39)</f>
        <v>0.14949129907586545</v>
      </c>
      <c r="H1573" s="94">
        <f t="shared" si="169"/>
        <v>0.24915216512644242</v>
      </c>
      <c r="I1573" s="94">
        <f t="shared" si="172"/>
        <v>0.24915216512644242</v>
      </c>
      <c r="J1573" s="94">
        <f t="shared" si="172"/>
        <v>0.24915216512644242</v>
      </c>
      <c r="K1573" s="94">
        <f t="shared" si="172"/>
        <v>0.24915216512644242</v>
      </c>
      <c r="L1573" s="94">
        <f t="shared" si="172"/>
        <v>0.24915216512644242</v>
      </c>
      <c r="M1573" s="94">
        <f t="shared" si="172"/>
        <v>0.24915216512644242</v>
      </c>
      <c r="N1573" s="94">
        <f t="shared" si="172"/>
        <v>0.24915216512644242</v>
      </c>
      <c r="O1573" s="94">
        <f t="shared" si="172"/>
        <v>0.24915216512644242</v>
      </c>
      <c r="P1573" s="94">
        <f t="shared" si="172"/>
        <v>0.24915216512644242</v>
      </c>
      <c r="Q1573" s="94">
        <f t="shared" si="172"/>
        <v>0.24915216512644242</v>
      </c>
      <c r="R1573" s="94">
        <f t="shared" si="172"/>
        <v>0.24915216512644242</v>
      </c>
      <c r="S1573" s="93">
        <f>(1+H1573)^((5-Dashboard!$F$9)*3/12)</f>
        <v>1.1176547611523169</v>
      </c>
      <c r="T1573" s="93">
        <f t="shared" si="174"/>
        <v>1.3961208647572934</v>
      </c>
      <c r="U1573" s="93">
        <f t="shared" si="174"/>
        <v>1.7439674009897739</v>
      </c>
      <c r="V1573" s="93">
        <f t="shared" si="174"/>
        <v>2.1784806548563105</v>
      </c>
      <c r="W1573" s="93">
        <f t="shared" si="174"/>
        <v>2.7212538266998303</v>
      </c>
      <c r="X1573" s="93">
        <f t="shared" si="174"/>
        <v>3.3992601094807093</v>
      </c>
      <c r="Y1573" s="93">
        <f t="shared" si="173"/>
        <v>4.2461931255857754</v>
      </c>
      <c r="Z1573" s="93">
        <f t="shared" si="173"/>
        <v>5.3041413363704866</v>
      </c>
      <c r="AA1573" s="93">
        <f t="shared" si="173"/>
        <v>6.6256796344638547</v>
      </c>
      <c r="AB1573" s="93">
        <f t="shared" si="173"/>
        <v>8.2764820608246996</v>
      </c>
      <c r="AC1573" s="95">
        <f t="shared" si="173"/>
        <v>10.338585485909332</v>
      </c>
      <c r="AE1573" s="96"/>
    </row>
    <row r="1574" spans="3:31" ht="24.75" customHeight="1" x14ac:dyDescent="0.25">
      <c r="C1574" s="91">
        <f>ABS(E1574-Dashboard!$F$13)</f>
        <v>14.452991491166209</v>
      </c>
      <c r="D1574" s="92">
        <f t="shared" si="171"/>
        <v>0.24925216512644241</v>
      </c>
      <c r="E1574" s="93" cm="1">
        <f t="array" ref="E1574">SUM('DRE + DCF'!$S$41/TIR!S1574,'DRE + DCF'!$U$41:$AD$41/TIR!T1574:AC1574,TIR!F1574)</f>
        <v>33.167008508833788</v>
      </c>
      <c r="F1574" s="100">
        <f>'DRE + DCF'!$AE$38*'DRE + DCF'!$AE$39*(1+G1574)/(R1574-G1574)/AC1574</f>
        <v>12.992870333129179</v>
      </c>
      <c r="G1574" s="92">
        <f>R1574*(1-'DRE + DCF'!$AE$39)</f>
        <v>0.14955129907586545</v>
      </c>
      <c r="H1574" s="94">
        <f t="shared" si="169"/>
        <v>0.24925216512644241</v>
      </c>
      <c r="I1574" s="94">
        <f t="shared" si="172"/>
        <v>0.24925216512644241</v>
      </c>
      <c r="J1574" s="94">
        <f t="shared" si="172"/>
        <v>0.24925216512644241</v>
      </c>
      <c r="K1574" s="94">
        <f t="shared" si="172"/>
        <v>0.24925216512644241</v>
      </c>
      <c r="L1574" s="94">
        <f t="shared" si="172"/>
        <v>0.24925216512644241</v>
      </c>
      <c r="M1574" s="94">
        <f t="shared" si="172"/>
        <v>0.24925216512644241</v>
      </c>
      <c r="N1574" s="94">
        <f t="shared" si="172"/>
        <v>0.24925216512644241</v>
      </c>
      <c r="O1574" s="94">
        <f t="shared" si="172"/>
        <v>0.24925216512644241</v>
      </c>
      <c r="P1574" s="94">
        <f t="shared" si="172"/>
        <v>0.24925216512644241</v>
      </c>
      <c r="Q1574" s="94">
        <f t="shared" si="172"/>
        <v>0.24925216512644241</v>
      </c>
      <c r="R1574" s="94">
        <f t="shared" si="172"/>
        <v>0.24925216512644241</v>
      </c>
      <c r="S1574" s="93">
        <f>(1+H1574)^((5-Dashboard!$F$9)*3/12)</f>
        <v>1.1176994967908156</v>
      </c>
      <c r="T1574" s="93">
        <f t="shared" si="174"/>
        <v>1.3962885163266614</v>
      </c>
      <c r="U1574" s="93">
        <f t="shared" si="174"/>
        <v>1.7443164521622696</v>
      </c>
      <c r="V1574" s="93">
        <f t="shared" si="174"/>
        <v>2.1790911045293897</v>
      </c>
      <c r="W1574" s="93">
        <f t="shared" si="174"/>
        <v>2.7222342803411106</v>
      </c>
      <c r="X1574" s="93">
        <f t="shared" si="174"/>
        <v>3.4007570686975548</v>
      </c>
      <c r="Y1574" s="93">
        <f t="shared" si="173"/>
        <v>4.2484031311394741</v>
      </c>
      <c r="Z1574" s="93">
        <f t="shared" si="173"/>
        <v>5.3073268099059447</v>
      </c>
      <c r="AA1574" s="93">
        <f t="shared" si="173"/>
        <v>6.6301895083086153</v>
      </c>
      <c r="AB1574" s="93">
        <f t="shared" si="173"/>
        <v>8.2827785984531594</v>
      </c>
      <c r="AC1574" s="95">
        <f t="shared" si="173"/>
        <v>10.34727909738057</v>
      </c>
      <c r="AE1574" s="96"/>
    </row>
    <row r="1575" spans="3:31" ht="24.75" customHeight="1" x14ac:dyDescent="0.25">
      <c r="C1575" s="91">
        <f>ABS(E1575-Dashboard!$F$13)</f>
        <v>14.475810049554248</v>
      </c>
      <c r="D1575" s="92">
        <f t="shared" si="171"/>
        <v>0.2493521651264424</v>
      </c>
      <c r="E1575" s="93" cm="1">
        <f t="array" ref="E1575">SUM('DRE + DCF'!$S$41/TIR!S1575,'DRE + DCF'!$U$41:$AD$41/TIR!T1575:AC1575,TIR!F1575)</f>
        <v>33.14418995044575</v>
      </c>
      <c r="F1575" s="100">
        <f>'DRE + DCF'!$AE$38*'DRE + DCF'!$AE$39*(1+G1575)/(R1575-G1575)/AC1575</f>
        <v>12.977425852293104</v>
      </c>
      <c r="G1575" s="92">
        <f>R1575*(1-'DRE + DCF'!$AE$39)</f>
        <v>0.14961129907586543</v>
      </c>
      <c r="H1575" s="94">
        <f t="shared" si="169"/>
        <v>0.2493521651264424</v>
      </c>
      <c r="I1575" s="94">
        <f t="shared" si="172"/>
        <v>0.2493521651264424</v>
      </c>
      <c r="J1575" s="94">
        <f t="shared" si="172"/>
        <v>0.2493521651264424</v>
      </c>
      <c r="K1575" s="94">
        <f t="shared" si="172"/>
        <v>0.2493521651264424</v>
      </c>
      <c r="L1575" s="94">
        <f t="shared" si="172"/>
        <v>0.2493521651264424</v>
      </c>
      <c r="M1575" s="94">
        <f t="shared" si="172"/>
        <v>0.2493521651264424</v>
      </c>
      <c r="N1575" s="94">
        <f t="shared" si="172"/>
        <v>0.2493521651264424</v>
      </c>
      <c r="O1575" s="94">
        <f t="shared" si="172"/>
        <v>0.2493521651264424</v>
      </c>
      <c r="P1575" s="94">
        <f t="shared" si="172"/>
        <v>0.2493521651264424</v>
      </c>
      <c r="Q1575" s="94">
        <f t="shared" si="172"/>
        <v>0.2493521651264424</v>
      </c>
      <c r="R1575" s="94">
        <f t="shared" si="172"/>
        <v>0.2493521651264424</v>
      </c>
      <c r="S1575" s="93">
        <f>(1+H1575)^((5-Dashboard!$F$9)*3/12)</f>
        <v>1.1177442306388534</v>
      </c>
      <c r="T1575" s="93">
        <f t="shared" si="174"/>
        <v>1.3964561746062409</v>
      </c>
      <c r="U1575" s="93">
        <f t="shared" si="174"/>
        <v>1.7446655452484963</v>
      </c>
      <c r="V1575" s="93">
        <f t="shared" si="174"/>
        <v>2.1797016763777139</v>
      </c>
      <c r="W1575" s="93">
        <f t="shared" si="174"/>
        <v>2.7232150087122329</v>
      </c>
      <c r="X1575" s="93">
        <f t="shared" si="174"/>
        <v>3.4022545672394515</v>
      </c>
      <c r="Y1575" s="93">
        <f t="shared" si="173"/>
        <v>4.2506141098919361</v>
      </c>
      <c r="Z1575" s="93">
        <f t="shared" si="173"/>
        <v>5.3105139413104956</v>
      </c>
      <c r="AA1575" s="93">
        <f t="shared" si="173"/>
        <v>6.6347020905104239</v>
      </c>
      <c r="AB1575" s="93">
        <f t="shared" si="173"/>
        <v>8.2890794217481307</v>
      </c>
      <c r="AC1575" s="95">
        <f t="shared" si="173"/>
        <v>10.355979322466066</v>
      </c>
      <c r="AE1575" s="96"/>
    </row>
    <row r="1576" spans="3:31" ht="24.75" customHeight="1" x14ac:dyDescent="0.25">
      <c r="C1576" s="91">
        <f>ABS(E1576-Dashboard!$F$13)</f>
        <v>14.498602877372569</v>
      </c>
      <c r="D1576" s="92">
        <f t="shared" si="171"/>
        <v>0.24945216512644239</v>
      </c>
      <c r="E1576" s="93" cm="1">
        <f t="array" ref="E1576">SUM('DRE + DCF'!$S$41/TIR!S1576,'DRE + DCF'!$U$41:$AD$41/TIR!T1576:AC1576,TIR!F1576)</f>
        <v>33.121397122627428</v>
      </c>
      <c r="F1576" s="100">
        <f>'DRE + DCF'!$AE$38*'DRE + DCF'!$AE$39*(1+G1576)/(R1576-G1576)/AC1576</f>
        <v>12.962002651492933</v>
      </c>
      <c r="G1576" s="92">
        <f>R1576*(1-'DRE + DCF'!$AE$39)</f>
        <v>0.14967129907586543</v>
      </c>
      <c r="H1576" s="94">
        <f t="shared" si="169"/>
        <v>0.24945216512644239</v>
      </c>
      <c r="I1576" s="94">
        <f t="shared" si="172"/>
        <v>0.24945216512644239</v>
      </c>
      <c r="J1576" s="94">
        <f t="shared" si="172"/>
        <v>0.24945216512644239</v>
      </c>
      <c r="K1576" s="94">
        <f t="shared" si="172"/>
        <v>0.24945216512644239</v>
      </c>
      <c r="L1576" s="94">
        <f t="shared" si="172"/>
        <v>0.24945216512644239</v>
      </c>
      <c r="M1576" s="94">
        <f t="shared" si="172"/>
        <v>0.24945216512644239</v>
      </c>
      <c r="N1576" s="94">
        <f t="shared" si="172"/>
        <v>0.24945216512644239</v>
      </c>
      <c r="O1576" s="94">
        <f t="shared" si="172"/>
        <v>0.24945216512644239</v>
      </c>
      <c r="P1576" s="94">
        <f t="shared" si="172"/>
        <v>0.24945216512644239</v>
      </c>
      <c r="Q1576" s="94">
        <f t="shared" si="172"/>
        <v>0.24945216512644239</v>
      </c>
      <c r="R1576" s="94">
        <f t="shared" si="172"/>
        <v>0.24945216512644239</v>
      </c>
      <c r="S1576" s="93">
        <f>(1+H1576)^((5-Dashboard!$F$9)*3/12)</f>
        <v>1.1177889626966453</v>
      </c>
      <c r="T1576" s="93">
        <f t="shared" si="174"/>
        <v>1.3966238395957635</v>
      </c>
      <c r="U1576" s="93">
        <f t="shared" si="174"/>
        <v>1.7450146802501318</v>
      </c>
      <c r="V1576" s="93">
        <f t="shared" si="174"/>
        <v>2.1803123704159537</v>
      </c>
      <c r="W1576" s="93">
        <f t="shared" si="174"/>
        <v>2.7241960118681789</v>
      </c>
      <c r="X1576" s="93">
        <f t="shared" si="174"/>
        <v>3.4037526052575156</v>
      </c>
      <c r="Y1576" s="93">
        <f t="shared" si="173"/>
        <v>4.2528260621937717</v>
      </c>
      <c r="Z1576" s="93">
        <f t="shared" si="173"/>
        <v>5.3137027313141694</v>
      </c>
      <c r="AA1576" s="93">
        <f t="shared" si="173"/>
        <v>6.6392173824787788</v>
      </c>
      <c r="AB1576" s="93">
        <f t="shared" si="173"/>
        <v>8.2953845332832206</v>
      </c>
      <c r="AC1576" s="95">
        <f t="shared" si="173"/>
        <v>10.364686165667122</v>
      </c>
      <c r="AE1576" s="96"/>
    </row>
    <row r="1577" spans="3:31" ht="24.75" customHeight="1" x14ac:dyDescent="0.25">
      <c r="C1577" s="91">
        <f>ABS(E1577-Dashboard!$F$13)</f>
        <v>14.521370012066882</v>
      </c>
      <c r="D1577" s="92">
        <f t="shared" si="171"/>
        <v>0.24955216512644238</v>
      </c>
      <c r="E1577" s="93" cm="1">
        <f t="array" ref="E1577">SUM('DRE + DCF'!$S$41/TIR!S1577,'DRE + DCF'!$U$41:$AD$41/TIR!T1577:AC1577,TIR!F1577)</f>
        <v>33.098629987933116</v>
      </c>
      <c r="F1577" s="100">
        <f>'DRE + DCF'!$AE$38*'DRE + DCF'!$AE$39*(1+G1577)/(R1577-G1577)/AC1577</f>
        <v>12.946600696685282</v>
      </c>
      <c r="G1577" s="92">
        <f>R1577*(1-'DRE + DCF'!$AE$39)</f>
        <v>0.14973129907586541</v>
      </c>
      <c r="H1577" s="94">
        <f t="shared" si="169"/>
        <v>0.24955216512644238</v>
      </c>
      <c r="I1577" s="94">
        <f t="shared" si="172"/>
        <v>0.24955216512644238</v>
      </c>
      <c r="J1577" s="94">
        <f t="shared" si="172"/>
        <v>0.24955216512644238</v>
      </c>
      <c r="K1577" s="94">
        <f t="shared" si="172"/>
        <v>0.24955216512644238</v>
      </c>
      <c r="L1577" s="94">
        <f t="shared" si="172"/>
        <v>0.24955216512644238</v>
      </c>
      <c r="M1577" s="94">
        <f t="shared" si="172"/>
        <v>0.24955216512644238</v>
      </c>
      <c r="N1577" s="94">
        <f t="shared" si="172"/>
        <v>0.24955216512644238</v>
      </c>
      <c r="O1577" s="94">
        <f t="shared" si="172"/>
        <v>0.24955216512644238</v>
      </c>
      <c r="P1577" s="94">
        <f t="shared" si="172"/>
        <v>0.24955216512644238</v>
      </c>
      <c r="Q1577" s="94">
        <f t="shared" si="172"/>
        <v>0.24955216512644238</v>
      </c>
      <c r="R1577" s="94">
        <f t="shared" si="172"/>
        <v>0.24955216512644238</v>
      </c>
      <c r="S1577" s="93">
        <f>(1+H1577)^((5-Dashboard!$F$9)*3/12)</f>
        <v>1.1178336929644062</v>
      </c>
      <c r="T1577" s="93">
        <f t="shared" si="174"/>
        <v>1.3967915112949605</v>
      </c>
      <c r="U1577" s="93">
        <f t="shared" si="174"/>
        <v>1.7453638571688534</v>
      </c>
      <c r="V1577" s="93">
        <f t="shared" si="174"/>
        <v>2.1809231866587795</v>
      </c>
      <c r="W1577" s="93">
        <f t="shared" si="174"/>
        <v>2.7251772898639381</v>
      </c>
      <c r="X1577" s="93">
        <f t="shared" si="174"/>
        <v>3.405251182902894</v>
      </c>
      <c r="Y1577" s="93">
        <f t="shared" si="173"/>
        <v>4.2550389883956896</v>
      </c>
      <c r="Z1577" s="93">
        <f t="shared" si="173"/>
        <v>5.316893180647261</v>
      </c>
      <c r="AA1577" s="93">
        <f t="shared" si="173"/>
        <v>6.6437353856238008</v>
      </c>
      <c r="AB1577" s="93">
        <f t="shared" si="173"/>
        <v>8.301693935633379</v>
      </c>
      <c r="AC1577" s="95">
        <f t="shared" si="173"/>
        <v>10.373399631487745</v>
      </c>
      <c r="AE1577" s="96"/>
    </row>
    <row r="1578" spans="3:31" ht="24.75" customHeight="1" x14ac:dyDescent="0.25">
      <c r="C1578" s="91">
        <f>ABS(E1578-Dashboard!$F$13)</f>
        <v>14.544111491016508</v>
      </c>
      <c r="D1578" s="92">
        <f t="shared" si="171"/>
        <v>0.24965216512644237</v>
      </c>
      <c r="E1578" s="93" cm="1">
        <f t="array" ref="E1578">SUM('DRE + DCF'!$S$41/TIR!S1578,'DRE + DCF'!$U$41:$AD$41/TIR!T1578:AC1578,TIR!F1578)</f>
        <v>33.075888508983489</v>
      </c>
      <c r="F1578" s="100">
        <f>'DRE + DCF'!$AE$38*'DRE + DCF'!$AE$39*(1+G1578)/(R1578-G1578)/AC1578</f>
        <v>12.931219953890093</v>
      </c>
      <c r="G1578" s="92">
        <f>R1578*(1-'DRE + DCF'!$AE$39)</f>
        <v>0.14979129907586541</v>
      </c>
      <c r="H1578" s="94">
        <f t="shared" si="169"/>
        <v>0.24965216512644237</v>
      </c>
      <c r="I1578" s="94">
        <f t="shared" si="172"/>
        <v>0.24965216512644237</v>
      </c>
      <c r="J1578" s="94">
        <f t="shared" si="172"/>
        <v>0.24965216512644237</v>
      </c>
      <c r="K1578" s="94">
        <f t="shared" si="172"/>
        <v>0.24965216512644237</v>
      </c>
      <c r="L1578" s="94">
        <f t="shared" si="172"/>
        <v>0.24965216512644237</v>
      </c>
      <c r="M1578" s="94">
        <f t="shared" si="172"/>
        <v>0.24965216512644237</v>
      </c>
      <c r="N1578" s="94">
        <f t="shared" si="172"/>
        <v>0.24965216512644237</v>
      </c>
      <c r="O1578" s="94">
        <f t="shared" si="172"/>
        <v>0.24965216512644237</v>
      </c>
      <c r="P1578" s="94">
        <f t="shared" si="172"/>
        <v>0.24965216512644237</v>
      </c>
      <c r="Q1578" s="94">
        <f t="shared" si="172"/>
        <v>0.24965216512644237</v>
      </c>
      <c r="R1578" s="94">
        <f t="shared" si="172"/>
        <v>0.24965216512644237</v>
      </c>
      <c r="S1578" s="93">
        <f>(1+H1578)^((5-Dashboard!$F$9)*3/12)</f>
        <v>1.1178784214423509</v>
      </c>
      <c r="T1578" s="93">
        <f t="shared" si="174"/>
        <v>1.3969591897035634</v>
      </c>
      <c r="U1578" s="93">
        <f t="shared" si="174"/>
        <v>1.7457130760063384</v>
      </c>
      <c r="V1578" s="93">
        <f t="shared" si="174"/>
        <v>2.1815341251208622</v>
      </c>
      <c r="W1578" s="93">
        <f t="shared" si="174"/>
        <v>2.7261588427545047</v>
      </c>
      <c r="X1578" s="93">
        <f t="shared" si="174"/>
        <v>3.4067503003267632</v>
      </c>
      <c r="Y1578" s="93">
        <f t="shared" si="173"/>
        <v>4.2572528888484973</v>
      </c>
      <c r="Z1578" s="93">
        <f t="shared" si="173"/>
        <v>5.3200852900403257</v>
      </c>
      <c r="AA1578" s="93">
        <f t="shared" si="173"/>
        <v>6.64825610135623</v>
      </c>
      <c r="AB1578" s="93">
        <f t="shared" si="173"/>
        <v>8.3080076313748936</v>
      </c>
      <c r="AC1578" s="95">
        <f t="shared" si="173"/>
        <v>10.382119724434641</v>
      </c>
      <c r="AE1578" s="96"/>
    </row>
    <row r="1579" spans="3:31" ht="24.75" customHeight="1" x14ac:dyDescent="0.25">
      <c r="C1579" s="91">
        <f>ABS(E1579-Dashboard!$F$13)</f>
        <v>14.566827351534606</v>
      </c>
      <c r="D1579" s="92">
        <f t="shared" si="171"/>
        <v>0.24975216512644235</v>
      </c>
      <c r="E1579" s="93" cm="1">
        <f t="array" ref="E1579">SUM('DRE + DCF'!$S$41/TIR!S1579,'DRE + DCF'!$U$41:$AD$41/TIR!T1579:AC1579,TIR!F1579)</f>
        <v>33.053172648465392</v>
      </c>
      <c r="F1579" s="100">
        <f>'DRE + DCF'!$AE$38*'DRE + DCF'!$AE$39*(1+G1579)/(R1579-G1579)/AC1579</f>
        <v>12.915860389190431</v>
      </c>
      <c r="G1579" s="92">
        <f>R1579*(1-'DRE + DCF'!$AE$39)</f>
        <v>0.14985129907586542</v>
      </c>
      <c r="H1579" s="94">
        <f t="shared" si="169"/>
        <v>0.24975216512644235</v>
      </c>
      <c r="I1579" s="94">
        <f t="shared" si="172"/>
        <v>0.24975216512644235</v>
      </c>
      <c r="J1579" s="94">
        <f t="shared" si="172"/>
        <v>0.24975216512644235</v>
      </c>
      <c r="K1579" s="94">
        <f t="shared" si="172"/>
        <v>0.24975216512644235</v>
      </c>
      <c r="L1579" s="94">
        <f t="shared" si="172"/>
        <v>0.24975216512644235</v>
      </c>
      <c r="M1579" s="94">
        <f t="shared" si="172"/>
        <v>0.24975216512644235</v>
      </c>
      <c r="N1579" s="94">
        <f t="shared" si="172"/>
        <v>0.24975216512644235</v>
      </c>
      <c r="O1579" s="94">
        <f t="shared" si="172"/>
        <v>0.24975216512644235</v>
      </c>
      <c r="P1579" s="94">
        <f t="shared" si="172"/>
        <v>0.24975216512644235</v>
      </c>
      <c r="Q1579" s="94">
        <f t="shared" si="172"/>
        <v>0.24975216512644235</v>
      </c>
      <c r="R1579" s="94">
        <f t="shared" si="172"/>
        <v>0.24975216512644235</v>
      </c>
      <c r="S1579" s="93">
        <f>(1+H1579)^((5-Dashboard!$F$9)*3/12)</f>
        <v>1.1179231481306944</v>
      </c>
      <c r="T1579" s="93">
        <f t="shared" si="174"/>
        <v>1.3971268748213037</v>
      </c>
      <c r="U1579" s="93">
        <f t="shared" si="174"/>
        <v>1.7460623367642643</v>
      </c>
      <c r="V1579" s="93">
        <f t="shared" si="174"/>
        <v>2.1821451858168746</v>
      </c>
      <c r="W1579" s="93">
        <f t="shared" si="174"/>
        <v>2.7271406705948817</v>
      </c>
      <c r="X1579" s="93">
        <f t="shared" si="174"/>
        <v>3.4082499576803311</v>
      </c>
      <c r="Y1579" s="93">
        <f t="shared" si="173"/>
        <v>4.2594677639030989</v>
      </c>
      <c r="Z1579" s="93">
        <f t="shared" si="173"/>
        <v>5.3232790602241833</v>
      </c>
      <c r="AA1579" s="93">
        <f t="shared" si="173"/>
        <v>6.6527795310874263</v>
      </c>
      <c r="AB1579" s="93">
        <f t="shared" si="173"/>
        <v>8.3143256230853879</v>
      </c>
      <c r="AC1579" s="95">
        <f t="shared" si="173"/>
        <v>10.39084644901722</v>
      </c>
      <c r="AE1579" s="96"/>
    </row>
    <row r="1580" spans="3:31" ht="24.75" customHeight="1" x14ac:dyDescent="0.25">
      <c r="C1580" s="91">
        <f>ABS(E1580-Dashboard!$F$13)</f>
        <v>14.589517630868315</v>
      </c>
      <c r="D1580" s="92">
        <f t="shared" si="171"/>
        <v>0.24985216512644234</v>
      </c>
      <c r="E1580" s="93" cm="1">
        <f t="array" ref="E1580">SUM('DRE + DCF'!$S$41/TIR!S1580,'DRE + DCF'!$U$41:$AD$41/TIR!T1580:AC1580,TIR!F1580)</f>
        <v>33.030482369131683</v>
      </c>
      <c r="F1580" s="100">
        <f>'DRE + DCF'!$AE$38*'DRE + DCF'!$AE$39*(1+G1580)/(R1580-G1580)/AC1580</f>
        <v>12.90052196873236</v>
      </c>
      <c r="G1580" s="92">
        <f>R1580*(1-'DRE + DCF'!$AE$39)</f>
        <v>0.1499112990758654</v>
      </c>
      <c r="H1580" s="94">
        <f t="shared" si="169"/>
        <v>0.24985216512644234</v>
      </c>
      <c r="I1580" s="94">
        <f t="shared" si="172"/>
        <v>0.24985216512644234</v>
      </c>
      <c r="J1580" s="94">
        <f t="shared" si="172"/>
        <v>0.24985216512644234</v>
      </c>
      <c r="K1580" s="94">
        <f t="shared" si="172"/>
        <v>0.24985216512644234</v>
      </c>
      <c r="L1580" s="94">
        <f t="shared" si="172"/>
        <v>0.24985216512644234</v>
      </c>
      <c r="M1580" s="94">
        <f t="shared" si="172"/>
        <v>0.24985216512644234</v>
      </c>
      <c r="N1580" s="94">
        <f t="shared" si="172"/>
        <v>0.24985216512644234</v>
      </c>
      <c r="O1580" s="94">
        <f t="shared" si="172"/>
        <v>0.24985216512644234</v>
      </c>
      <c r="P1580" s="94">
        <f t="shared" si="172"/>
        <v>0.24985216512644234</v>
      </c>
      <c r="Q1580" s="94">
        <f t="shared" ref="I1580:R1606" si="175">$D1580</f>
        <v>0.24985216512644234</v>
      </c>
      <c r="R1580" s="94">
        <f t="shared" si="175"/>
        <v>0.24985216512644234</v>
      </c>
      <c r="S1580" s="93">
        <f>(1+H1580)^((5-Dashboard!$F$9)*3/12)</f>
        <v>1.1179678730296512</v>
      </c>
      <c r="T1580" s="93">
        <f t="shared" si="174"/>
        <v>1.3972945666479131</v>
      </c>
      <c r="U1580" s="93">
        <f t="shared" si="174"/>
        <v>1.7464116394443081</v>
      </c>
      <c r="V1580" s="93">
        <f t="shared" si="174"/>
        <v>2.1827563687614879</v>
      </c>
      <c r="W1580" s="93">
        <f t="shared" si="174"/>
        <v>2.7281227734400768</v>
      </c>
      <c r="X1580" s="93">
        <f t="shared" si="174"/>
        <v>3.4097501551148346</v>
      </c>
      <c r="Y1580" s="93">
        <f t="shared" si="173"/>
        <v>4.2616836139104981</v>
      </c>
      <c r="Z1580" s="93">
        <f t="shared" si="173"/>
        <v>5.3264744919299174</v>
      </c>
      <c r="AA1580" s="93">
        <f t="shared" si="173"/>
        <v>6.6573056762293739</v>
      </c>
      <c r="AB1580" s="93">
        <f t="shared" si="173"/>
        <v>8.3206479133438371</v>
      </c>
      <c r="AC1580" s="95">
        <f t="shared" si="173"/>
        <v>10.399579809747609</v>
      </c>
      <c r="AE1580" s="96"/>
    </row>
    <row r="1581" spans="3:31" ht="24.75" customHeight="1" x14ac:dyDescent="0.25">
      <c r="C1581" s="91">
        <f>ABS(E1581-Dashboard!$F$13)</f>
        <v>14.612182366198823</v>
      </c>
      <c r="D1581" s="92">
        <f t="shared" si="171"/>
        <v>0.24995216512644233</v>
      </c>
      <c r="E1581" s="93" cm="1">
        <f t="array" ref="E1581">SUM('DRE + DCF'!$S$41/TIR!S1581,'DRE + DCF'!$U$41:$AD$41/TIR!T1581:AC1581,TIR!F1581)</f>
        <v>33.007817633801174</v>
      </c>
      <c r="F1581" s="100">
        <f>'DRE + DCF'!$AE$38*'DRE + DCF'!$AE$39*(1+G1581)/(R1581-G1581)/AC1581</f>
        <v>12.885204658724842</v>
      </c>
      <c r="G1581" s="92">
        <f>R1581*(1-'DRE + DCF'!$AE$39)</f>
        <v>0.1499712990758654</v>
      </c>
      <c r="H1581" s="94">
        <f t="shared" si="169"/>
        <v>0.24995216512644233</v>
      </c>
      <c r="I1581" s="94">
        <f t="shared" si="175"/>
        <v>0.24995216512644233</v>
      </c>
      <c r="J1581" s="94">
        <f t="shared" si="175"/>
        <v>0.24995216512644233</v>
      </c>
      <c r="K1581" s="94">
        <f t="shared" si="175"/>
        <v>0.24995216512644233</v>
      </c>
      <c r="L1581" s="94">
        <f t="shared" si="175"/>
        <v>0.24995216512644233</v>
      </c>
      <c r="M1581" s="94">
        <f t="shared" si="175"/>
        <v>0.24995216512644233</v>
      </c>
      <c r="N1581" s="94">
        <f t="shared" si="175"/>
        <v>0.24995216512644233</v>
      </c>
      <c r="O1581" s="94">
        <f t="shared" si="175"/>
        <v>0.24995216512644233</v>
      </c>
      <c r="P1581" s="94">
        <f t="shared" si="175"/>
        <v>0.24995216512644233</v>
      </c>
      <c r="Q1581" s="94">
        <f t="shared" si="175"/>
        <v>0.24995216512644233</v>
      </c>
      <c r="R1581" s="94">
        <f t="shared" si="175"/>
        <v>0.24995216512644233</v>
      </c>
      <c r="S1581" s="93">
        <f>(1+H1581)^((5-Dashboard!$F$9)*3/12)</f>
        <v>1.1180125961394363</v>
      </c>
      <c r="T1581" s="93">
        <f t="shared" si="174"/>
        <v>1.397462265183123</v>
      </c>
      <c r="U1581" s="93">
        <f t="shared" si="174"/>
        <v>1.7467609840481471</v>
      </c>
      <c r="V1581" s="93">
        <f t="shared" si="174"/>
        <v>2.1833676739693764</v>
      </c>
      <c r="W1581" s="93">
        <f t="shared" si="174"/>
        <v>2.7291051513451059</v>
      </c>
      <c r="X1581" s="93">
        <f t="shared" si="174"/>
        <v>3.4112508927815419</v>
      </c>
      <c r="Y1581" s="93">
        <f t="shared" si="173"/>
        <v>4.2639004392217972</v>
      </c>
      <c r="Z1581" s="93">
        <f t="shared" si="173"/>
        <v>5.3296715858888737</v>
      </c>
      <c r="AA1581" s="93">
        <f t="shared" si="173"/>
        <v>6.6618345381946771</v>
      </c>
      <c r="AB1581" s="93">
        <f t="shared" si="173"/>
        <v>8.3269745047305488</v>
      </c>
      <c r="AC1581" s="95">
        <f t="shared" si="173"/>
        <v>10.408319811140634</v>
      </c>
      <c r="AE1581" s="96"/>
    </row>
    <row r="1582" spans="3:31" ht="24.75" customHeight="1" x14ac:dyDescent="0.25">
      <c r="C1582" s="91">
        <f>ABS(E1582-Dashboard!$F$13)</f>
        <v>14.634821594641622</v>
      </c>
      <c r="D1582" s="92">
        <f t="shared" si="171"/>
        <v>0.25005216512644235</v>
      </c>
      <c r="E1582" s="93" cm="1">
        <f t="array" ref="E1582">SUM('DRE + DCF'!$S$41/TIR!S1582,'DRE + DCF'!$U$41:$AD$41/TIR!T1582:AC1582,TIR!F1582)</f>
        <v>32.985178405358376</v>
      </c>
      <c r="F1582" s="100">
        <f>'DRE + DCF'!$AE$38*'DRE + DCF'!$AE$39*(1+G1582)/(R1582-G1582)/AC1582</f>
        <v>12.869908425439528</v>
      </c>
      <c r="G1582" s="92">
        <f>R1582*(1-'DRE + DCF'!$AE$39)</f>
        <v>0.1500312990758654</v>
      </c>
      <c r="H1582" s="94">
        <f t="shared" si="169"/>
        <v>0.25005216512644235</v>
      </c>
      <c r="I1582" s="94">
        <f t="shared" si="175"/>
        <v>0.25005216512644235</v>
      </c>
      <c r="J1582" s="94">
        <f t="shared" si="175"/>
        <v>0.25005216512644235</v>
      </c>
      <c r="K1582" s="94">
        <f t="shared" si="175"/>
        <v>0.25005216512644235</v>
      </c>
      <c r="L1582" s="94">
        <f t="shared" si="175"/>
        <v>0.25005216512644235</v>
      </c>
      <c r="M1582" s="94">
        <f t="shared" si="175"/>
        <v>0.25005216512644235</v>
      </c>
      <c r="N1582" s="94">
        <f t="shared" si="175"/>
        <v>0.25005216512644235</v>
      </c>
      <c r="O1582" s="94">
        <f t="shared" si="175"/>
        <v>0.25005216512644235</v>
      </c>
      <c r="P1582" s="94">
        <f t="shared" si="175"/>
        <v>0.25005216512644235</v>
      </c>
      <c r="Q1582" s="94">
        <f t="shared" si="175"/>
        <v>0.25005216512644235</v>
      </c>
      <c r="R1582" s="94">
        <f t="shared" si="175"/>
        <v>0.25005216512644235</v>
      </c>
      <c r="S1582" s="93">
        <f>(1+H1582)^((5-Dashboard!$F$9)*3/12)</f>
        <v>1.1180573174602644</v>
      </c>
      <c r="T1582" s="93">
        <f t="shared" si="174"/>
        <v>1.3976299704266657</v>
      </c>
      <c r="U1582" s="93">
        <f t="shared" si="174"/>
        <v>1.7471103705774591</v>
      </c>
      <c r="V1582" s="93">
        <f t="shared" si="174"/>
        <v>2.1839791014552139</v>
      </c>
      <c r="W1582" s="93">
        <f t="shared" si="174"/>
        <v>2.7300878043649925</v>
      </c>
      <c r="X1582" s="93">
        <f t="shared" si="174"/>
        <v>3.4127521708317543</v>
      </c>
      <c r="Y1582" s="93">
        <f t="shared" si="173"/>
        <v>4.2661182401882014</v>
      </c>
      <c r="Z1582" s="93">
        <f t="shared" si="173"/>
        <v>5.3328703428326696</v>
      </c>
      <c r="AA1582" s="93">
        <f t="shared" si="173"/>
        <v>6.6663661183965717</v>
      </c>
      <c r="AB1582" s="93">
        <f t="shared" si="173"/>
        <v>8.3333053998271929</v>
      </c>
      <c r="AC1582" s="95">
        <f t="shared" si="173"/>
        <v>10.417066457713856</v>
      </c>
      <c r="AE1582" s="96"/>
    </row>
    <row r="1583" spans="3:31" ht="24.75" customHeight="1" x14ac:dyDescent="0.25">
      <c r="C1583" s="91">
        <f>ABS(E1583-Dashboard!$F$13)</f>
        <v>14.657435353246413</v>
      </c>
      <c r="D1583" s="92">
        <f t="shared" si="171"/>
        <v>0.25015216512644234</v>
      </c>
      <c r="E1583" s="93" cm="1">
        <f t="array" ref="E1583">SUM('DRE + DCF'!$S$41/TIR!S1583,'DRE + DCF'!$U$41:$AD$41/TIR!T1583:AC1583,TIR!F1583)</f>
        <v>32.962564646753584</v>
      </c>
      <c r="F1583" s="100">
        <f>'DRE + DCF'!$AE$38*'DRE + DCF'!$AE$39*(1+G1583)/(R1583-G1583)/AC1583</f>
        <v>12.854633235210786</v>
      </c>
      <c r="G1583" s="92">
        <f>R1583*(1-'DRE + DCF'!$AE$39)</f>
        <v>0.15009129907586541</v>
      </c>
      <c r="H1583" s="94">
        <f t="shared" si="169"/>
        <v>0.25015216512644234</v>
      </c>
      <c r="I1583" s="94">
        <f t="shared" si="175"/>
        <v>0.25015216512644234</v>
      </c>
      <c r="J1583" s="94">
        <f t="shared" si="175"/>
        <v>0.25015216512644234</v>
      </c>
      <c r="K1583" s="94">
        <f t="shared" si="175"/>
        <v>0.25015216512644234</v>
      </c>
      <c r="L1583" s="94">
        <f t="shared" si="175"/>
        <v>0.25015216512644234</v>
      </c>
      <c r="M1583" s="94">
        <f t="shared" si="175"/>
        <v>0.25015216512644234</v>
      </c>
      <c r="N1583" s="94">
        <f t="shared" si="175"/>
        <v>0.25015216512644234</v>
      </c>
      <c r="O1583" s="94">
        <f t="shared" si="175"/>
        <v>0.25015216512644234</v>
      </c>
      <c r="P1583" s="94">
        <f t="shared" si="175"/>
        <v>0.25015216512644234</v>
      </c>
      <c r="Q1583" s="94">
        <f t="shared" si="175"/>
        <v>0.25015216512644234</v>
      </c>
      <c r="R1583" s="94">
        <f t="shared" si="175"/>
        <v>0.25015216512644234</v>
      </c>
      <c r="S1583" s="93">
        <f>(1+H1583)^((5-Dashboard!$F$9)*3/12)</f>
        <v>1.11810203699235</v>
      </c>
      <c r="T1583" s="93">
        <f t="shared" si="174"/>
        <v>1.3977976823782718</v>
      </c>
      <c r="U1583" s="93">
        <f t="shared" si="174"/>
        <v>1.7474597990339196</v>
      </c>
      <c r="V1583" s="93">
        <f t="shared" si="174"/>
        <v>2.1845906512336724</v>
      </c>
      <c r="W1583" s="93">
        <f t="shared" si="174"/>
        <v>2.7310707325547599</v>
      </c>
      <c r="X1583" s="93">
        <f t="shared" si="174"/>
        <v>3.4142539894167916</v>
      </c>
      <c r="Y1583" s="93">
        <f t="shared" si="173"/>
        <v>4.2683370171609951</v>
      </c>
      <c r="Z1583" s="93">
        <f t="shared" si="173"/>
        <v>5.3360707634931579</v>
      </c>
      <c r="AA1583" s="93">
        <f t="shared" si="173"/>
        <v>6.6709004182488787</v>
      </c>
      <c r="AB1583" s="93">
        <f t="shared" si="173"/>
        <v>8.3396406012167255</v>
      </c>
      <c r="AC1583" s="95">
        <f t="shared" si="173"/>
        <v>10.425819753987474</v>
      </c>
      <c r="AE1583" s="96"/>
    </row>
    <row r="1584" spans="3:31" ht="24.75" customHeight="1" x14ac:dyDescent="0.25">
      <c r="C1584" s="91">
        <f>ABS(E1584-Dashboard!$F$13)</f>
        <v>14.680023678997649</v>
      </c>
      <c r="D1584" s="92">
        <f t="shared" si="171"/>
        <v>0.25025216512644233</v>
      </c>
      <c r="E1584" s="93" cm="1">
        <f t="array" ref="E1584">SUM('DRE + DCF'!$S$41/TIR!S1584,'DRE + DCF'!$U$41:$AD$41/TIR!T1584:AC1584,TIR!F1584)</f>
        <v>32.939976321002348</v>
      </c>
      <c r="F1584" s="100">
        <f>'DRE + DCF'!$AE$38*'DRE + DCF'!$AE$39*(1+G1584)/(R1584-G1584)/AC1584</f>
        <v>12.839379054435279</v>
      </c>
      <c r="G1584" s="92">
        <f>R1584*(1-'DRE + DCF'!$AE$39)</f>
        <v>0.15015129907586539</v>
      </c>
      <c r="H1584" s="94">
        <f t="shared" si="169"/>
        <v>0.25025216512644233</v>
      </c>
      <c r="I1584" s="94">
        <f t="shared" si="175"/>
        <v>0.25025216512644233</v>
      </c>
      <c r="J1584" s="94">
        <f t="shared" si="175"/>
        <v>0.25025216512644233</v>
      </c>
      <c r="K1584" s="94">
        <f t="shared" si="175"/>
        <v>0.25025216512644233</v>
      </c>
      <c r="L1584" s="94">
        <f t="shared" si="175"/>
        <v>0.25025216512644233</v>
      </c>
      <c r="M1584" s="94">
        <f t="shared" si="175"/>
        <v>0.25025216512644233</v>
      </c>
      <c r="N1584" s="94">
        <f t="shared" si="175"/>
        <v>0.25025216512644233</v>
      </c>
      <c r="O1584" s="94">
        <f t="shared" si="175"/>
        <v>0.25025216512644233</v>
      </c>
      <c r="P1584" s="94">
        <f t="shared" si="175"/>
        <v>0.25025216512644233</v>
      </c>
      <c r="Q1584" s="94">
        <f t="shared" si="175"/>
        <v>0.25025216512644233</v>
      </c>
      <c r="R1584" s="94">
        <f t="shared" si="175"/>
        <v>0.25025216512644233</v>
      </c>
      <c r="S1584" s="93">
        <f>(1+H1584)^((5-Dashboard!$F$9)*3/12)</f>
        <v>1.1181467547359079</v>
      </c>
      <c r="T1584" s="93">
        <f t="shared" si="174"/>
        <v>1.3979654010376741</v>
      </c>
      <c r="U1584" s="93">
        <f t="shared" si="174"/>
        <v>1.7478092694192073</v>
      </c>
      <c r="V1584" s="93">
        <f t="shared" si="174"/>
        <v>2.1852023233194293</v>
      </c>
      <c r="W1584" s="93">
        <f t="shared" si="174"/>
        <v>2.7320539359694487</v>
      </c>
      <c r="X1584" s="93">
        <f t="shared" si="174"/>
        <v>3.415756348688022</v>
      </c>
      <c r="Y1584" s="93">
        <f t="shared" si="173"/>
        <v>4.2705567704915914</v>
      </c>
      <c r="Z1584" s="93">
        <f t="shared" si="173"/>
        <v>5.3392728486024996</v>
      </c>
      <c r="AA1584" s="93">
        <f t="shared" si="173"/>
        <v>6.6754374391661031</v>
      </c>
      <c r="AB1584" s="93">
        <f t="shared" si="173"/>
        <v>8.3459801114835344</v>
      </c>
      <c r="AC1584" s="95">
        <f t="shared" si="173"/>
        <v>10.434579704484516</v>
      </c>
      <c r="AE1584" s="96"/>
    </row>
    <row r="1585" spans="3:31" ht="24.75" customHeight="1" x14ac:dyDescent="0.25">
      <c r="C1585" s="91">
        <f>ABS(E1585-Dashboard!$F$13)</f>
        <v>14.702586608814151</v>
      </c>
      <c r="D1585" s="92">
        <f t="shared" si="171"/>
        <v>0.25035216512644232</v>
      </c>
      <c r="E1585" s="93" cm="1">
        <f t="array" ref="E1585">SUM('DRE + DCF'!$S$41/TIR!S1585,'DRE + DCF'!$U$41:$AD$41/TIR!T1585:AC1585,TIR!F1585)</f>
        <v>32.917413391185846</v>
      </c>
      <c r="F1585" s="100">
        <f>'DRE + DCF'!$AE$38*'DRE + DCF'!$AE$39*(1+G1585)/(R1585-G1585)/AC1585</f>
        <v>12.824145849572194</v>
      </c>
      <c r="G1585" s="92">
        <f>R1585*(1-'DRE + DCF'!$AE$39)</f>
        <v>0.15021129907586539</v>
      </c>
      <c r="H1585" s="94">
        <f t="shared" si="169"/>
        <v>0.25035216512644232</v>
      </c>
      <c r="I1585" s="94">
        <f t="shared" si="175"/>
        <v>0.25035216512644232</v>
      </c>
      <c r="J1585" s="94">
        <f t="shared" si="175"/>
        <v>0.25035216512644232</v>
      </c>
      <c r="K1585" s="94">
        <f t="shared" si="175"/>
        <v>0.25035216512644232</v>
      </c>
      <c r="L1585" s="94">
        <f t="shared" si="175"/>
        <v>0.25035216512644232</v>
      </c>
      <c r="M1585" s="94">
        <f t="shared" si="175"/>
        <v>0.25035216512644232</v>
      </c>
      <c r="N1585" s="94">
        <f t="shared" si="175"/>
        <v>0.25035216512644232</v>
      </c>
      <c r="O1585" s="94">
        <f t="shared" si="175"/>
        <v>0.25035216512644232</v>
      </c>
      <c r="P1585" s="94">
        <f t="shared" si="175"/>
        <v>0.25035216512644232</v>
      </c>
      <c r="Q1585" s="94">
        <f t="shared" si="175"/>
        <v>0.25035216512644232</v>
      </c>
      <c r="R1585" s="94">
        <f t="shared" si="175"/>
        <v>0.25035216512644232</v>
      </c>
      <c r="S1585" s="93">
        <f>(1+H1585)^((5-Dashboard!$F$9)*3/12)</f>
        <v>1.1181914706911524</v>
      </c>
      <c r="T1585" s="93">
        <f t="shared" si="174"/>
        <v>1.3981331264046031</v>
      </c>
      <c r="U1585" s="93">
        <f t="shared" si="174"/>
        <v>1.7481587817349971</v>
      </c>
      <c r="V1585" s="93">
        <f t="shared" si="174"/>
        <v>2.1858141177271571</v>
      </c>
      <c r="W1585" s="93">
        <f t="shared" si="174"/>
        <v>2.733037414664095</v>
      </c>
      <c r="X1585" s="93">
        <f t="shared" si="174"/>
        <v>3.4172592487968254</v>
      </c>
      <c r="Y1585" s="93">
        <f t="shared" si="173"/>
        <v>4.2727775005314701</v>
      </c>
      <c r="Z1585" s="93">
        <f t="shared" si="173"/>
        <v>5.3424765988930716</v>
      </c>
      <c r="AA1585" s="93">
        <f t="shared" si="173"/>
        <v>6.6799771825633032</v>
      </c>
      <c r="AB1585" s="93">
        <f t="shared" si="173"/>
        <v>8.3523239332132579</v>
      </c>
      <c r="AC1585" s="95">
        <f t="shared" si="173"/>
        <v>10.443346313730599</v>
      </c>
      <c r="AE1585" s="96"/>
    </row>
    <row r="1586" spans="3:31" ht="24.75" customHeight="1" x14ac:dyDescent="0.25">
      <c r="C1586" s="91">
        <f>ABS(E1586-Dashboard!$F$13)</f>
        <v>14.725124179549802</v>
      </c>
      <c r="D1586" s="92">
        <f t="shared" si="171"/>
        <v>0.25045216512644231</v>
      </c>
      <c r="E1586" s="93" cm="1">
        <f t="array" ref="E1586">SUM('DRE + DCF'!$S$41/TIR!S1586,'DRE + DCF'!$U$41:$AD$41/TIR!T1586:AC1586,TIR!F1586)</f>
        <v>32.894875820450196</v>
      </c>
      <c r="F1586" s="100">
        <f>'DRE + DCF'!$AE$38*'DRE + DCF'!$AE$39*(1+G1586)/(R1586-G1586)/AC1586</f>
        <v>12.808933587142734</v>
      </c>
      <c r="G1586" s="92">
        <f>R1586*(1-'DRE + DCF'!$AE$39)</f>
        <v>0.15027129907586537</v>
      </c>
      <c r="H1586" s="94">
        <f t="shared" si="169"/>
        <v>0.25045216512644231</v>
      </c>
      <c r="I1586" s="94">
        <f t="shared" si="175"/>
        <v>0.25045216512644231</v>
      </c>
      <c r="J1586" s="94">
        <f t="shared" si="175"/>
        <v>0.25045216512644231</v>
      </c>
      <c r="K1586" s="94">
        <f t="shared" si="175"/>
        <v>0.25045216512644231</v>
      </c>
      <c r="L1586" s="94">
        <f t="shared" si="175"/>
        <v>0.25045216512644231</v>
      </c>
      <c r="M1586" s="94">
        <f t="shared" si="175"/>
        <v>0.25045216512644231</v>
      </c>
      <c r="N1586" s="94">
        <f t="shared" si="175"/>
        <v>0.25045216512644231</v>
      </c>
      <c r="O1586" s="94">
        <f t="shared" si="175"/>
        <v>0.25045216512644231</v>
      </c>
      <c r="P1586" s="94">
        <f t="shared" si="175"/>
        <v>0.25045216512644231</v>
      </c>
      <c r="Q1586" s="94">
        <f t="shared" si="175"/>
        <v>0.25045216512644231</v>
      </c>
      <c r="R1586" s="94">
        <f t="shared" si="175"/>
        <v>0.25045216512644231</v>
      </c>
      <c r="S1586" s="93">
        <f>(1+H1586)^((5-Dashboard!$F$9)*3/12)</f>
        <v>1.1182361848582985</v>
      </c>
      <c r="T1586" s="93">
        <f t="shared" si="174"/>
        <v>1.3983008584787919</v>
      </c>
      <c r="U1586" s="93">
        <f t="shared" si="174"/>
        <v>1.7485083359829685</v>
      </c>
      <c r="V1586" s="93">
        <f t="shared" si="174"/>
        <v>2.1864260344715358</v>
      </c>
      <c r="W1586" s="93">
        <f t="shared" si="174"/>
        <v>2.7340211686937534</v>
      </c>
      <c r="X1586" s="93">
        <f t="shared" si="174"/>
        <v>3.4187626898946304</v>
      </c>
      <c r="Y1586" s="93">
        <f t="shared" si="173"/>
        <v>4.2749992076322405</v>
      </c>
      <c r="Z1586" s="93">
        <f t="shared" si="173"/>
        <v>5.3456820150975606</v>
      </c>
      <c r="AA1586" s="93">
        <f t="shared" si="173"/>
        <v>6.6845196498562283</v>
      </c>
      <c r="AB1586" s="93">
        <f t="shared" si="173"/>
        <v>8.3586720689929699</v>
      </c>
      <c r="AC1586" s="95">
        <f t="shared" si="173"/>
        <v>10.452119586254179</v>
      </c>
      <c r="AE1586" s="96"/>
    </row>
    <row r="1587" spans="3:31" ht="24.75" customHeight="1" x14ac:dyDescent="0.25">
      <c r="C1587" s="91">
        <f>ABS(E1587-Dashboard!$F$13)</f>
        <v>14.747636427993129</v>
      </c>
      <c r="D1587" s="92">
        <f t="shared" si="171"/>
        <v>0.25055216512644229</v>
      </c>
      <c r="E1587" s="93" cm="1">
        <f t="array" ref="E1587">SUM('DRE + DCF'!$S$41/TIR!S1587,'DRE + DCF'!$U$41:$AD$41/TIR!T1587:AC1587,TIR!F1587)</f>
        <v>32.872363572006869</v>
      </c>
      <c r="F1587" s="100">
        <f>'DRE + DCF'!$AE$38*'DRE + DCF'!$AE$39*(1+G1587)/(R1587-G1587)/AC1587</f>
        <v>12.79374223373034</v>
      </c>
      <c r="G1587" s="92">
        <f>R1587*(1-'DRE + DCF'!$AE$39)</f>
        <v>0.15033129907586537</v>
      </c>
      <c r="H1587" s="94">
        <f t="shared" ref="H1587:H1650" si="176">$D1587</f>
        <v>0.25055216512644229</v>
      </c>
      <c r="I1587" s="94">
        <f t="shared" si="175"/>
        <v>0.25055216512644229</v>
      </c>
      <c r="J1587" s="94">
        <f t="shared" si="175"/>
        <v>0.25055216512644229</v>
      </c>
      <c r="K1587" s="94">
        <f t="shared" si="175"/>
        <v>0.25055216512644229</v>
      </c>
      <c r="L1587" s="94">
        <f t="shared" si="175"/>
        <v>0.25055216512644229</v>
      </c>
      <c r="M1587" s="94">
        <f t="shared" si="175"/>
        <v>0.25055216512644229</v>
      </c>
      <c r="N1587" s="94">
        <f t="shared" si="175"/>
        <v>0.25055216512644229</v>
      </c>
      <c r="O1587" s="94">
        <f t="shared" si="175"/>
        <v>0.25055216512644229</v>
      </c>
      <c r="P1587" s="94">
        <f t="shared" si="175"/>
        <v>0.25055216512644229</v>
      </c>
      <c r="Q1587" s="94">
        <f t="shared" si="175"/>
        <v>0.25055216512644229</v>
      </c>
      <c r="R1587" s="94">
        <f t="shared" si="175"/>
        <v>0.25055216512644229</v>
      </c>
      <c r="S1587" s="93">
        <f>(1+H1587)^((5-Dashboard!$F$9)*3/12)</f>
        <v>1.11828089723756</v>
      </c>
      <c r="T1587" s="93">
        <f t="shared" si="174"/>
        <v>1.3984685972599711</v>
      </c>
      <c r="U1587" s="93">
        <f t="shared" si="174"/>
        <v>1.7488579321647952</v>
      </c>
      <c r="V1587" s="93">
        <f t="shared" si="174"/>
        <v>2.1870380735672375</v>
      </c>
      <c r="W1587" s="93">
        <f t="shared" si="174"/>
        <v>2.735005198113472</v>
      </c>
      <c r="X1587" s="93">
        <f t="shared" si="174"/>
        <v>3.4202666721328763</v>
      </c>
      <c r="Y1587" s="93">
        <f t="shared" si="173"/>
        <v>4.2772218921455796</v>
      </c>
      <c r="Z1587" s="93">
        <f t="shared" si="173"/>
        <v>5.3488890979488719</v>
      </c>
      <c r="AA1587" s="93">
        <f t="shared" si="173"/>
        <v>6.6890648424611836</v>
      </c>
      <c r="AB1587" s="93">
        <f t="shared" si="173"/>
        <v>8.3650245214109962</v>
      </c>
      <c r="AC1587" s="95">
        <f t="shared" si="173"/>
        <v>10.460899526586303</v>
      </c>
      <c r="AE1587" s="96"/>
    </row>
    <row r="1588" spans="3:31" ht="24.75" customHeight="1" x14ac:dyDescent="0.25">
      <c r="C1588" s="91">
        <f>ABS(E1588-Dashboard!$F$13)</f>
        <v>14.770123390868015</v>
      </c>
      <c r="D1588" s="92">
        <f t="shared" si="171"/>
        <v>0.25065216512644228</v>
      </c>
      <c r="E1588" s="93" cm="1">
        <f t="array" ref="E1588">SUM('DRE + DCF'!$S$41/TIR!S1588,'DRE + DCF'!$U$41:$AD$41/TIR!T1588:AC1588,TIR!F1588)</f>
        <v>32.849876609131982</v>
      </c>
      <c r="F1588" s="100">
        <f>'DRE + DCF'!$AE$38*'DRE + DCF'!$AE$39*(1+G1588)/(R1588-G1588)/AC1588</f>
        <v>12.778571755980213</v>
      </c>
      <c r="G1588" s="92">
        <f>R1588*(1-'DRE + DCF'!$AE$39)</f>
        <v>0.15039129907586538</v>
      </c>
      <c r="H1588" s="94">
        <f t="shared" si="176"/>
        <v>0.25065216512644228</v>
      </c>
      <c r="I1588" s="94">
        <f t="shared" si="175"/>
        <v>0.25065216512644228</v>
      </c>
      <c r="J1588" s="94">
        <f t="shared" si="175"/>
        <v>0.25065216512644228</v>
      </c>
      <c r="K1588" s="94">
        <f t="shared" si="175"/>
        <v>0.25065216512644228</v>
      </c>
      <c r="L1588" s="94">
        <f t="shared" si="175"/>
        <v>0.25065216512644228</v>
      </c>
      <c r="M1588" s="94">
        <f t="shared" si="175"/>
        <v>0.25065216512644228</v>
      </c>
      <c r="N1588" s="94">
        <f t="shared" si="175"/>
        <v>0.25065216512644228</v>
      </c>
      <c r="O1588" s="94">
        <f t="shared" si="175"/>
        <v>0.25065216512644228</v>
      </c>
      <c r="P1588" s="94">
        <f t="shared" si="175"/>
        <v>0.25065216512644228</v>
      </c>
      <c r="Q1588" s="94">
        <f t="shared" si="175"/>
        <v>0.25065216512644228</v>
      </c>
      <c r="R1588" s="94">
        <f t="shared" si="175"/>
        <v>0.25065216512644228</v>
      </c>
      <c r="S1588" s="93">
        <f>(1+H1588)^((5-Dashboard!$F$9)*3/12)</f>
        <v>1.1183256078291521</v>
      </c>
      <c r="T1588" s="93">
        <f t="shared" si="174"/>
        <v>1.3986363427478739</v>
      </c>
      <c r="U1588" s="93">
        <f t="shared" si="174"/>
        <v>1.7492075702821575</v>
      </c>
      <c r="V1588" s="93">
        <f t="shared" si="174"/>
        <v>2.187650235028944</v>
      </c>
      <c r="W1588" s="93">
        <f t="shared" si="174"/>
        <v>2.7359895029783194</v>
      </c>
      <c r="X1588" s="93">
        <f t="shared" si="174"/>
        <v>3.4217711956630543</v>
      </c>
      <c r="Y1588" s="93">
        <f t="shared" si="173"/>
        <v>4.2794455544232948</v>
      </c>
      <c r="Z1588" s="93">
        <f t="shared" si="173"/>
        <v>5.3520978481802226</v>
      </c>
      <c r="AA1588" s="93">
        <f t="shared" si="173"/>
        <v>6.6936127617951691</v>
      </c>
      <c r="AB1588" s="93">
        <f t="shared" si="173"/>
        <v>8.3713812930571141</v>
      </c>
      <c r="AC1588" s="95">
        <f t="shared" si="173"/>
        <v>10.469686139260876</v>
      </c>
      <c r="AE1588" s="96"/>
    </row>
    <row r="1589" spans="3:31" ht="24.75" customHeight="1" x14ac:dyDescent="0.25">
      <c r="C1589" s="91">
        <f>ABS(E1589-Dashboard!$F$13)</f>
        <v>14.792585104833158</v>
      </c>
      <c r="D1589" s="92">
        <f t="shared" si="171"/>
        <v>0.25075216512644227</v>
      </c>
      <c r="E1589" s="93" cm="1">
        <f t="array" ref="E1589">SUM('DRE + DCF'!$S$41/TIR!S1589,'DRE + DCF'!$U$41:$AD$41/TIR!T1589:AC1589,TIR!F1589)</f>
        <v>32.827414895166839</v>
      </c>
      <c r="F1589" s="100">
        <f>'DRE + DCF'!$AE$38*'DRE + DCF'!$AE$39*(1+G1589)/(R1589-G1589)/AC1589</f>
        <v>12.763422120599547</v>
      </c>
      <c r="G1589" s="92">
        <f>R1589*(1-'DRE + DCF'!$AE$39)</f>
        <v>0.15045129907586535</v>
      </c>
      <c r="H1589" s="94">
        <f t="shared" si="176"/>
        <v>0.25075216512644227</v>
      </c>
      <c r="I1589" s="94">
        <f t="shared" si="175"/>
        <v>0.25075216512644227</v>
      </c>
      <c r="J1589" s="94">
        <f t="shared" si="175"/>
        <v>0.25075216512644227</v>
      </c>
      <c r="K1589" s="94">
        <f t="shared" si="175"/>
        <v>0.25075216512644227</v>
      </c>
      <c r="L1589" s="94">
        <f t="shared" si="175"/>
        <v>0.25075216512644227</v>
      </c>
      <c r="M1589" s="94">
        <f t="shared" si="175"/>
        <v>0.25075216512644227</v>
      </c>
      <c r="N1589" s="94">
        <f t="shared" si="175"/>
        <v>0.25075216512644227</v>
      </c>
      <c r="O1589" s="94">
        <f t="shared" si="175"/>
        <v>0.25075216512644227</v>
      </c>
      <c r="P1589" s="94">
        <f t="shared" si="175"/>
        <v>0.25075216512644227</v>
      </c>
      <c r="Q1589" s="94">
        <f t="shared" si="175"/>
        <v>0.25075216512644227</v>
      </c>
      <c r="R1589" s="94">
        <f t="shared" si="175"/>
        <v>0.25075216512644227</v>
      </c>
      <c r="S1589" s="93">
        <f>(1+H1589)^((5-Dashboard!$F$9)*3/12)</f>
        <v>1.1183703166332886</v>
      </c>
      <c r="T1589" s="93">
        <f t="shared" si="174"/>
        <v>1.3988040949422302</v>
      </c>
      <c r="U1589" s="93">
        <f t="shared" si="174"/>
        <v>1.7495572503367278</v>
      </c>
      <c r="V1589" s="93">
        <f t="shared" si="174"/>
        <v>2.1882625188713272</v>
      </c>
      <c r="W1589" s="93">
        <f t="shared" si="174"/>
        <v>2.7369740833433545</v>
      </c>
      <c r="X1589" s="93">
        <f t="shared" si="174"/>
        <v>3.4232762606366598</v>
      </c>
      <c r="Y1589" s="93">
        <f t="shared" si="173"/>
        <v>4.2816701948172531</v>
      </c>
      <c r="Z1589" s="93">
        <f t="shared" si="173"/>
        <v>5.3553082665250349</v>
      </c>
      <c r="AA1589" s="93">
        <f t="shared" si="173"/>
        <v>6.698163409275721</v>
      </c>
      <c r="AB1589" s="93">
        <f t="shared" si="173"/>
        <v>8.3777423865223195</v>
      </c>
      <c r="AC1589" s="95">
        <f t="shared" si="173"/>
        <v>10.478479428814358</v>
      </c>
      <c r="AE1589" s="96"/>
    </row>
    <row r="1590" spans="3:31" ht="24.75" customHeight="1" x14ac:dyDescent="0.25">
      <c r="C1590" s="91">
        <f>ABS(E1590-Dashboard!$F$13)</f>
        <v>14.815021606483008</v>
      </c>
      <c r="D1590" s="92">
        <f t="shared" si="171"/>
        <v>0.25085216512644226</v>
      </c>
      <c r="E1590" s="93" cm="1">
        <f t="array" ref="E1590">SUM('DRE + DCF'!$S$41/TIR!S1590,'DRE + DCF'!$U$41:$AD$41/TIR!T1590:AC1590,TIR!F1590)</f>
        <v>32.80497839351699</v>
      </c>
      <c r="F1590" s="100">
        <f>'DRE + DCF'!$AE$38*'DRE + DCF'!$AE$39*(1+G1590)/(R1590-G1590)/AC1590</f>
        <v>12.748293294357</v>
      </c>
      <c r="G1590" s="92">
        <f>R1590*(1-'DRE + DCF'!$AE$39)</f>
        <v>0.15051129907586536</v>
      </c>
      <c r="H1590" s="94">
        <f t="shared" si="176"/>
        <v>0.25085216512644226</v>
      </c>
      <c r="I1590" s="94">
        <f t="shared" si="175"/>
        <v>0.25085216512644226</v>
      </c>
      <c r="J1590" s="94">
        <f t="shared" si="175"/>
        <v>0.25085216512644226</v>
      </c>
      <c r="K1590" s="94">
        <f t="shared" si="175"/>
        <v>0.25085216512644226</v>
      </c>
      <c r="L1590" s="94">
        <f t="shared" si="175"/>
        <v>0.25085216512644226</v>
      </c>
      <c r="M1590" s="94">
        <f t="shared" si="175"/>
        <v>0.25085216512644226</v>
      </c>
      <c r="N1590" s="94">
        <f t="shared" si="175"/>
        <v>0.25085216512644226</v>
      </c>
      <c r="O1590" s="94">
        <f t="shared" si="175"/>
        <v>0.25085216512644226</v>
      </c>
      <c r="P1590" s="94">
        <f t="shared" si="175"/>
        <v>0.25085216512644226</v>
      </c>
      <c r="Q1590" s="94">
        <f t="shared" si="175"/>
        <v>0.25085216512644226</v>
      </c>
      <c r="R1590" s="94">
        <f t="shared" si="175"/>
        <v>0.25085216512644226</v>
      </c>
      <c r="S1590" s="93">
        <f>(1+H1590)^((5-Dashboard!$F$9)*3/12)</f>
        <v>1.1184150236501844</v>
      </c>
      <c r="T1590" s="93">
        <f t="shared" si="174"/>
        <v>1.3989718538427744</v>
      </c>
      <c r="U1590" s="93">
        <f t="shared" si="174"/>
        <v>1.7499069723301872</v>
      </c>
      <c r="V1590" s="93">
        <f t="shared" si="174"/>
        <v>2.1888749251090722</v>
      </c>
      <c r="W1590" s="93">
        <f t="shared" si="174"/>
        <v>2.7379589392636623</v>
      </c>
      <c r="X1590" s="93">
        <f t="shared" si="174"/>
        <v>3.4247818672052497</v>
      </c>
      <c r="Y1590" s="93">
        <f t="shared" si="173"/>
        <v>4.2838958136794663</v>
      </c>
      <c r="Z1590" s="93">
        <f t="shared" si="173"/>
        <v>5.3585203537170631</v>
      </c>
      <c r="AA1590" s="93">
        <f t="shared" si="173"/>
        <v>6.7027167863210986</v>
      </c>
      <c r="AB1590" s="93">
        <f t="shared" si="173"/>
        <v>8.3841078043990951</v>
      </c>
      <c r="AC1590" s="95">
        <f t="shared" si="173"/>
        <v>10.487279399786111</v>
      </c>
      <c r="AE1590" s="96"/>
    </row>
    <row r="1591" spans="3:31" ht="24.75" customHeight="1" x14ac:dyDescent="0.25">
      <c r="C1591" s="91">
        <f>ABS(E1591-Dashboard!$F$13)</f>
        <v>14.837432932347077</v>
      </c>
      <c r="D1591" s="92">
        <f t="shared" si="171"/>
        <v>0.25095216512644225</v>
      </c>
      <c r="E1591" s="93" cm="1">
        <f t="array" ref="E1591">SUM('DRE + DCF'!$S$41/TIR!S1591,'DRE + DCF'!$U$41:$AD$41/TIR!T1591:AC1591,TIR!F1591)</f>
        <v>32.78256706765292</v>
      </c>
      <c r="F1591" s="100">
        <f>'DRE + DCF'!$AE$38*'DRE + DCF'!$AE$39*(1+G1591)/(R1591-G1591)/AC1591</f>
        <v>12.733185244082954</v>
      </c>
      <c r="G1591" s="92">
        <f>R1591*(1-'DRE + DCF'!$AE$39)</f>
        <v>0.15057129907586533</v>
      </c>
      <c r="H1591" s="94">
        <f t="shared" si="176"/>
        <v>0.25095216512644225</v>
      </c>
      <c r="I1591" s="94">
        <f t="shared" si="175"/>
        <v>0.25095216512644225</v>
      </c>
      <c r="J1591" s="94">
        <f t="shared" si="175"/>
        <v>0.25095216512644225</v>
      </c>
      <c r="K1591" s="94">
        <f t="shared" si="175"/>
        <v>0.25095216512644225</v>
      </c>
      <c r="L1591" s="94">
        <f t="shared" si="175"/>
        <v>0.25095216512644225</v>
      </c>
      <c r="M1591" s="94">
        <f t="shared" si="175"/>
        <v>0.25095216512644225</v>
      </c>
      <c r="N1591" s="94">
        <f t="shared" si="175"/>
        <v>0.25095216512644225</v>
      </c>
      <c r="O1591" s="94">
        <f t="shared" si="175"/>
        <v>0.25095216512644225</v>
      </c>
      <c r="P1591" s="94">
        <f t="shared" si="175"/>
        <v>0.25095216512644225</v>
      </c>
      <c r="Q1591" s="94">
        <f t="shared" si="175"/>
        <v>0.25095216512644225</v>
      </c>
      <c r="R1591" s="94">
        <f t="shared" si="175"/>
        <v>0.25095216512644225</v>
      </c>
      <c r="S1591" s="93">
        <f>(1+H1591)^((5-Dashboard!$F$9)*3/12)</f>
        <v>1.1184597288800533</v>
      </c>
      <c r="T1591" s="93">
        <f t="shared" si="174"/>
        <v>1.399139619449236</v>
      </c>
      <c r="U1591" s="93">
        <f t="shared" si="174"/>
        <v>1.7502567362642081</v>
      </c>
      <c r="V1591" s="93">
        <f t="shared" si="174"/>
        <v>2.1894874537568514</v>
      </c>
      <c r="W1591" s="93">
        <f t="shared" si="174"/>
        <v>2.738944070794314</v>
      </c>
      <c r="X1591" s="93">
        <f t="shared" si="174"/>
        <v>3.4262880155203783</v>
      </c>
      <c r="Y1591" s="93">
        <f t="shared" si="173"/>
        <v>4.2861224113619985</v>
      </c>
      <c r="Z1591" s="93">
        <f t="shared" si="173"/>
        <v>5.3617341104902589</v>
      </c>
      <c r="AA1591" s="93">
        <f t="shared" si="173"/>
        <v>6.7072728943500879</v>
      </c>
      <c r="AB1591" s="93">
        <f t="shared" si="173"/>
        <v>8.3904775492811403</v>
      </c>
      <c r="AC1591" s="95">
        <f t="shared" si="173"/>
        <v>10.496086056718047</v>
      </c>
      <c r="AE1591" s="96"/>
    </row>
    <row r="1592" spans="3:31" ht="24.75" customHeight="1" x14ac:dyDescent="0.25">
      <c r="C1592" s="91">
        <f>ABS(E1592-Dashboard!$F$13)</f>
        <v>14.859819118890819</v>
      </c>
      <c r="D1592" s="92">
        <f t="shared" si="171"/>
        <v>0.25105216512644224</v>
      </c>
      <c r="E1592" s="93" cm="1">
        <f t="array" ref="E1592">SUM('DRE + DCF'!$S$41/TIR!S1592,'DRE + DCF'!$U$41:$AD$41/TIR!T1592:AC1592,TIR!F1592)</f>
        <v>32.760180881109179</v>
      </c>
      <c r="F1592" s="100">
        <f>'DRE + DCF'!$AE$38*'DRE + DCF'!$AE$39*(1+G1592)/(R1592-G1592)/AC1592</f>
        <v>12.718097936669016</v>
      </c>
      <c r="G1592" s="92">
        <f>R1592*(1-'DRE + DCF'!$AE$39)</f>
        <v>0.15063129907586534</v>
      </c>
      <c r="H1592" s="94">
        <f t="shared" si="176"/>
        <v>0.25105216512644224</v>
      </c>
      <c r="I1592" s="94">
        <f t="shared" si="175"/>
        <v>0.25105216512644224</v>
      </c>
      <c r="J1592" s="94">
        <f t="shared" si="175"/>
        <v>0.25105216512644224</v>
      </c>
      <c r="K1592" s="94">
        <f t="shared" si="175"/>
        <v>0.25105216512644224</v>
      </c>
      <c r="L1592" s="94">
        <f t="shared" si="175"/>
        <v>0.25105216512644224</v>
      </c>
      <c r="M1592" s="94">
        <f t="shared" si="175"/>
        <v>0.25105216512644224</v>
      </c>
      <c r="N1592" s="94">
        <f t="shared" si="175"/>
        <v>0.25105216512644224</v>
      </c>
      <c r="O1592" s="94">
        <f t="shared" si="175"/>
        <v>0.25105216512644224</v>
      </c>
      <c r="P1592" s="94">
        <f t="shared" si="175"/>
        <v>0.25105216512644224</v>
      </c>
      <c r="Q1592" s="94">
        <f t="shared" si="175"/>
        <v>0.25105216512644224</v>
      </c>
      <c r="R1592" s="94">
        <f t="shared" si="175"/>
        <v>0.25105216512644224</v>
      </c>
      <c r="S1592" s="93">
        <f>(1+H1592)^((5-Dashboard!$F$9)*3/12)</f>
        <v>1.1185044323231099</v>
      </c>
      <c r="T1592" s="93">
        <f t="shared" si="174"/>
        <v>1.399307391761349</v>
      </c>
      <c r="U1592" s="93">
        <f t="shared" si="174"/>
        <v>1.7506065421404706</v>
      </c>
      <c r="V1592" s="93">
        <f t="shared" si="174"/>
        <v>2.1901001048293502</v>
      </c>
      <c r="W1592" s="93">
        <f t="shared" si="174"/>
        <v>2.7399294779904069</v>
      </c>
      <c r="X1592" s="93">
        <f t="shared" si="174"/>
        <v>3.4277947057336613</v>
      </c>
      <c r="Y1592" s="93">
        <f t="shared" si="173"/>
        <v>4.2883499882170533</v>
      </c>
      <c r="Z1592" s="93">
        <f t="shared" si="173"/>
        <v>5.364949537578898</v>
      </c>
      <c r="AA1592" s="93">
        <f t="shared" si="173"/>
        <v>6.7118317347821863</v>
      </c>
      <c r="AB1592" s="93">
        <f t="shared" si="173"/>
        <v>8.3968516237636202</v>
      </c>
      <c r="AC1592" s="95">
        <f t="shared" si="173"/>
        <v>10.50489940415496</v>
      </c>
      <c r="AE1592" s="96"/>
    </row>
    <row r="1593" spans="3:31" ht="24.75" customHeight="1" x14ac:dyDescent="0.25">
      <c r="C1593" s="91">
        <f>ABS(E1593-Dashboard!$F$13)</f>
        <v>14.882180202515116</v>
      </c>
      <c r="D1593" s="92">
        <f t="shared" si="171"/>
        <v>0.25115216512644223</v>
      </c>
      <c r="E1593" s="93" cm="1">
        <f t="array" ref="E1593">SUM('DRE + DCF'!$S$41/TIR!S1593,'DRE + DCF'!$U$41:$AD$41/TIR!T1593:AC1593,TIR!F1593)</f>
        <v>32.737819797484882</v>
      </c>
      <c r="F1593" s="100">
        <f>'DRE + DCF'!$AE$38*'DRE + DCF'!$AE$39*(1+G1593)/(R1593-G1593)/AC1593</f>
        <v>12.703031339068243</v>
      </c>
      <c r="G1593" s="92">
        <f>R1593*(1-'DRE + DCF'!$AE$39)</f>
        <v>0.15069129907586534</v>
      </c>
      <c r="H1593" s="94">
        <f t="shared" si="176"/>
        <v>0.25115216512644223</v>
      </c>
      <c r="I1593" s="94">
        <f t="shared" si="175"/>
        <v>0.25115216512644223</v>
      </c>
      <c r="J1593" s="94">
        <f t="shared" si="175"/>
        <v>0.25115216512644223</v>
      </c>
      <c r="K1593" s="94">
        <f t="shared" si="175"/>
        <v>0.25115216512644223</v>
      </c>
      <c r="L1593" s="94">
        <f t="shared" si="175"/>
        <v>0.25115216512644223</v>
      </c>
      <c r="M1593" s="94">
        <f t="shared" si="175"/>
        <v>0.25115216512644223</v>
      </c>
      <c r="N1593" s="94">
        <f t="shared" si="175"/>
        <v>0.25115216512644223</v>
      </c>
      <c r="O1593" s="94">
        <f t="shared" si="175"/>
        <v>0.25115216512644223</v>
      </c>
      <c r="P1593" s="94">
        <f t="shared" si="175"/>
        <v>0.25115216512644223</v>
      </c>
      <c r="Q1593" s="94">
        <f t="shared" si="175"/>
        <v>0.25115216512644223</v>
      </c>
      <c r="R1593" s="94">
        <f t="shared" si="175"/>
        <v>0.25115216512644223</v>
      </c>
      <c r="S1593" s="93">
        <f>(1+H1593)^((5-Dashboard!$F$9)*3/12)</f>
        <v>1.1185491339795683</v>
      </c>
      <c r="T1593" s="93">
        <f t="shared" si="174"/>
        <v>1.3994751707788438</v>
      </c>
      <c r="U1593" s="93">
        <f t="shared" si="174"/>
        <v>1.7509563899606477</v>
      </c>
      <c r="V1593" s="93">
        <f t="shared" si="174"/>
        <v>2.1907128783412433</v>
      </c>
      <c r="W1593" s="93">
        <f t="shared" si="174"/>
        <v>2.7409151609070266</v>
      </c>
      <c r="X1593" s="93">
        <f t="shared" si="174"/>
        <v>3.4293019379967169</v>
      </c>
      <c r="Y1593" s="93">
        <f t="shared" si="173"/>
        <v>4.2905785445968965</v>
      </c>
      <c r="Z1593" s="93">
        <f t="shared" si="173"/>
        <v>5.3681666357174658</v>
      </c>
      <c r="AA1593" s="93">
        <f t="shared" si="173"/>
        <v>6.7163933090374357</v>
      </c>
      <c r="AB1593" s="93">
        <f t="shared" si="173"/>
        <v>8.4032300304429359</v>
      </c>
      <c r="AC1593" s="95">
        <f t="shared" si="173"/>
        <v>10.513719446644217</v>
      </c>
      <c r="AE1593" s="96"/>
    </row>
    <row r="1594" spans="3:31" ht="24.75" customHeight="1" x14ac:dyDescent="0.25">
      <c r="C1594" s="91">
        <f>ABS(E1594-Dashboard!$F$13)</f>
        <v>14.904516219557003</v>
      </c>
      <c r="D1594" s="92">
        <f t="shared" si="171"/>
        <v>0.25125216512644222</v>
      </c>
      <c r="E1594" s="93" cm="1">
        <f t="array" ref="E1594">SUM('DRE + DCF'!$S$41/TIR!S1594,'DRE + DCF'!$U$41:$AD$41/TIR!T1594:AC1594,TIR!F1594)</f>
        <v>32.715483780442995</v>
      </c>
      <c r="F1594" s="100">
        <f>'DRE + DCF'!$AE$38*'DRE + DCF'!$AE$39*(1+G1594)/(R1594-G1594)/AC1594</f>
        <v>12.687985418294641</v>
      </c>
      <c r="G1594" s="92">
        <f>R1594*(1-'DRE + DCF'!$AE$39)</f>
        <v>0.15075129907586532</v>
      </c>
      <c r="H1594" s="94">
        <f t="shared" si="176"/>
        <v>0.25125216512644222</v>
      </c>
      <c r="I1594" s="94">
        <f t="shared" si="175"/>
        <v>0.25125216512644222</v>
      </c>
      <c r="J1594" s="94">
        <f t="shared" si="175"/>
        <v>0.25125216512644222</v>
      </c>
      <c r="K1594" s="94">
        <f t="shared" si="175"/>
        <v>0.25125216512644222</v>
      </c>
      <c r="L1594" s="94">
        <f t="shared" si="175"/>
        <v>0.25125216512644222</v>
      </c>
      <c r="M1594" s="94">
        <f t="shared" si="175"/>
        <v>0.25125216512644222</v>
      </c>
      <c r="N1594" s="94">
        <f t="shared" si="175"/>
        <v>0.25125216512644222</v>
      </c>
      <c r="O1594" s="94">
        <f t="shared" si="175"/>
        <v>0.25125216512644222</v>
      </c>
      <c r="P1594" s="94">
        <f t="shared" si="175"/>
        <v>0.25125216512644222</v>
      </c>
      <c r="Q1594" s="94">
        <f t="shared" si="175"/>
        <v>0.25125216512644222</v>
      </c>
      <c r="R1594" s="94">
        <f t="shared" si="175"/>
        <v>0.25125216512644222</v>
      </c>
      <c r="S1594" s="93">
        <f>(1+H1594)^((5-Dashboard!$F$9)*3/12)</f>
        <v>1.1185938338496428</v>
      </c>
      <c r="T1594" s="93">
        <f t="shared" si="174"/>
        <v>1.3996429565014534</v>
      </c>
      <c r="U1594" s="93">
        <f t="shared" si="174"/>
        <v>1.7513062797264185</v>
      </c>
      <c r="V1594" s="93">
        <f t="shared" si="174"/>
        <v>2.1913257743072161</v>
      </c>
      <c r="W1594" s="93">
        <f t="shared" si="174"/>
        <v>2.741901119599282</v>
      </c>
      <c r="X1594" s="93">
        <f t="shared" si="174"/>
        <v>3.430809712461218</v>
      </c>
      <c r="Y1594" s="93">
        <f t="shared" si="173"/>
        <v>4.2928080808539262</v>
      </c>
      <c r="Z1594" s="93">
        <f t="shared" si="173"/>
        <v>5.3713854056407628</v>
      </c>
      <c r="AA1594" s="93">
        <f t="shared" si="173"/>
        <v>6.7209576185365778</v>
      </c>
      <c r="AB1594" s="93">
        <f t="shared" si="173"/>
        <v>8.4096127719169509</v>
      </c>
      <c r="AC1594" s="95">
        <f t="shared" si="173"/>
        <v>10.522546188736067</v>
      </c>
      <c r="AE1594" s="96"/>
    </row>
    <row r="1595" spans="3:31" ht="24.75" customHeight="1" x14ac:dyDescent="0.25">
      <c r="C1595" s="91">
        <f>ABS(E1595-Dashboard!$F$13)</f>
        <v>14.926827206289232</v>
      </c>
      <c r="D1595" s="92">
        <f t="shared" si="171"/>
        <v>0.25135216512644221</v>
      </c>
      <c r="E1595" s="93" cm="1">
        <f t="array" ref="E1595">SUM('DRE + DCF'!$S$41/TIR!S1595,'DRE + DCF'!$U$41:$AD$41/TIR!T1595:AC1595,TIR!F1595)</f>
        <v>32.693172793710765</v>
      </c>
      <c r="F1595" s="100">
        <f>'DRE + DCF'!$AE$38*'DRE + DCF'!$AE$39*(1+G1595)/(R1595-G1595)/AC1595</f>
        <v>12.672960141423426</v>
      </c>
      <c r="G1595" s="92">
        <f>R1595*(1-'DRE + DCF'!$AE$39)</f>
        <v>0.15081129907586532</v>
      </c>
      <c r="H1595" s="94">
        <f t="shared" si="176"/>
        <v>0.25135216512644221</v>
      </c>
      <c r="I1595" s="94">
        <f t="shared" si="175"/>
        <v>0.25135216512644221</v>
      </c>
      <c r="J1595" s="94">
        <f t="shared" si="175"/>
        <v>0.25135216512644221</v>
      </c>
      <c r="K1595" s="94">
        <f t="shared" si="175"/>
        <v>0.25135216512644221</v>
      </c>
      <c r="L1595" s="94">
        <f t="shared" si="175"/>
        <v>0.25135216512644221</v>
      </c>
      <c r="M1595" s="94">
        <f t="shared" si="175"/>
        <v>0.25135216512644221</v>
      </c>
      <c r="N1595" s="94">
        <f t="shared" si="175"/>
        <v>0.25135216512644221</v>
      </c>
      <c r="O1595" s="94">
        <f t="shared" si="175"/>
        <v>0.25135216512644221</v>
      </c>
      <c r="P1595" s="94">
        <f t="shared" si="175"/>
        <v>0.25135216512644221</v>
      </c>
      <c r="Q1595" s="94">
        <f t="shared" si="175"/>
        <v>0.25135216512644221</v>
      </c>
      <c r="R1595" s="94">
        <f t="shared" si="175"/>
        <v>0.25135216512644221</v>
      </c>
      <c r="S1595" s="93">
        <f>(1+H1595)^((5-Dashboard!$F$9)*3/12)</f>
        <v>1.1186385319335475</v>
      </c>
      <c r="T1595" s="93">
        <f t="shared" si="174"/>
        <v>1.3998107489289093</v>
      </c>
      <c r="U1595" s="93">
        <f t="shared" si="174"/>
        <v>1.7516562114394572</v>
      </c>
      <c r="V1595" s="93">
        <f t="shared" si="174"/>
        <v>2.1919387927419454</v>
      </c>
      <c r="W1595" s="93">
        <f t="shared" si="174"/>
        <v>2.7428873541222729</v>
      </c>
      <c r="X1595" s="93">
        <f t="shared" si="174"/>
        <v>3.4323180292788442</v>
      </c>
      <c r="Y1595" s="93">
        <f t="shared" si="173"/>
        <v>4.2950385973406044</v>
      </c>
      <c r="Z1595" s="93">
        <f t="shared" si="173"/>
        <v>5.3746058480838022</v>
      </c>
      <c r="AA1595" s="93">
        <f t="shared" si="173"/>
        <v>6.7255246647009033</v>
      </c>
      <c r="AB1595" s="93">
        <f t="shared" si="173"/>
        <v>8.4159998507847646</v>
      </c>
      <c r="AC1595" s="95">
        <f t="shared" si="173"/>
        <v>10.531379634983329</v>
      </c>
      <c r="AE1595" s="96"/>
    </row>
    <row r="1596" spans="3:31" ht="24.75" customHeight="1" x14ac:dyDescent="0.25">
      <c r="C1596" s="91">
        <f>ABS(E1596-Dashboard!$F$13)</f>
        <v>14.949113198920976</v>
      </c>
      <c r="D1596" s="92">
        <f t="shared" si="171"/>
        <v>0.2514521651264422</v>
      </c>
      <c r="E1596" s="93" cm="1">
        <f t="array" ref="E1596">SUM('DRE + DCF'!$S$41/TIR!S1596,'DRE + DCF'!$U$41:$AD$41/TIR!T1596:AC1596,TIR!F1596)</f>
        <v>32.670886801079021</v>
      </c>
      <c r="F1596" s="100">
        <f>'DRE + DCF'!$AE$38*'DRE + DCF'!$AE$39*(1+G1596)/(R1596-G1596)/AC1596</f>
        <v>12.657955475590487</v>
      </c>
      <c r="G1596" s="92">
        <f>R1596*(1-'DRE + DCF'!$AE$39)</f>
        <v>0.1508712990758653</v>
      </c>
      <c r="H1596" s="94">
        <f t="shared" si="176"/>
        <v>0.2514521651264422</v>
      </c>
      <c r="I1596" s="94">
        <f t="shared" si="175"/>
        <v>0.2514521651264422</v>
      </c>
      <c r="J1596" s="94">
        <f t="shared" si="175"/>
        <v>0.2514521651264422</v>
      </c>
      <c r="K1596" s="94">
        <f t="shared" si="175"/>
        <v>0.2514521651264422</v>
      </c>
      <c r="L1596" s="94">
        <f t="shared" si="175"/>
        <v>0.2514521651264422</v>
      </c>
      <c r="M1596" s="94">
        <f t="shared" si="175"/>
        <v>0.2514521651264422</v>
      </c>
      <c r="N1596" s="94">
        <f t="shared" si="175"/>
        <v>0.2514521651264422</v>
      </c>
      <c r="O1596" s="94">
        <f t="shared" si="175"/>
        <v>0.2514521651264422</v>
      </c>
      <c r="P1596" s="94">
        <f t="shared" si="175"/>
        <v>0.2514521651264422</v>
      </c>
      <c r="Q1596" s="94">
        <f t="shared" si="175"/>
        <v>0.2514521651264422</v>
      </c>
      <c r="R1596" s="94">
        <f t="shared" si="175"/>
        <v>0.2514521651264422</v>
      </c>
      <c r="S1596" s="93">
        <f>(1+H1596)^((5-Dashboard!$F$9)*3/12)</f>
        <v>1.1186832282314965</v>
      </c>
      <c r="T1596" s="93">
        <f t="shared" si="174"/>
        <v>1.3999785480609443</v>
      </c>
      <c r="U1596" s="93">
        <f t="shared" si="174"/>
        <v>1.7520061851014419</v>
      </c>
      <c r="V1596" s="93">
        <f t="shared" si="174"/>
        <v>2.192551933660118</v>
      </c>
      <c r="W1596" s="93">
        <f t="shared" si="174"/>
        <v>2.7438738645311225</v>
      </c>
      <c r="X1596" s="93">
        <f t="shared" si="174"/>
        <v>3.4338268886013315</v>
      </c>
      <c r="Y1596" s="93">
        <f t="shared" si="173"/>
        <v>4.297270094409531</v>
      </c>
      <c r="Z1596" s="93">
        <f t="shared" si="173"/>
        <v>5.3778279637819191</v>
      </c>
      <c r="AA1596" s="93">
        <f t="shared" si="173"/>
        <v>6.7300944489524088</v>
      </c>
      <c r="AB1596" s="93">
        <f t="shared" si="173"/>
        <v>8.4223912696469423</v>
      </c>
      <c r="AC1596" s="95">
        <f t="shared" si="173"/>
        <v>10.540219789941711</v>
      </c>
      <c r="AE1596" s="96"/>
    </row>
    <row r="1597" spans="3:31" ht="24.75" customHeight="1" x14ac:dyDescent="0.25">
      <c r="C1597" s="91">
        <f>ABS(E1597-Dashboard!$F$13)</f>
        <v>14.971374233597381</v>
      </c>
      <c r="D1597" s="92">
        <f t="shared" si="171"/>
        <v>0.25155216512644218</v>
      </c>
      <c r="E1597" s="93" cm="1">
        <f t="array" ref="E1597">SUM('DRE + DCF'!$S$41/TIR!S1597,'DRE + DCF'!$U$41:$AD$41/TIR!T1597:AC1597,TIR!F1597)</f>
        <v>32.648625766402617</v>
      </c>
      <c r="F1597" s="100">
        <f>'DRE + DCF'!$AE$38*'DRE + DCF'!$AE$39*(1+G1597)/(R1597-G1597)/AC1597</f>
        <v>12.642971387992665</v>
      </c>
      <c r="G1597" s="92">
        <f>R1597*(1-'DRE + DCF'!$AE$39)</f>
        <v>0.15093129907586531</v>
      </c>
      <c r="H1597" s="94">
        <f t="shared" si="176"/>
        <v>0.25155216512644218</v>
      </c>
      <c r="I1597" s="94">
        <f t="shared" si="175"/>
        <v>0.25155216512644218</v>
      </c>
      <c r="J1597" s="94">
        <f t="shared" si="175"/>
        <v>0.25155216512644218</v>
      </c>
      <c r="K1597" s="94">
        <f t="shared" si="175"/>
        <v>0.25155216512644218</v>
      </c>
      <c r="L1597" s="94">
        <f t="shared" si="175"/>
        <v>0.25155216512644218</v>
      </c>
      <c r="M1597" s="94">
        <f t="shared" si="175"/>
        <v>0.25155216512644218</v>
      </c>
      <c r="N1597" s="94">
        <f t="shared" si="175"/>
        <v>0.25155216512644218</v>
      </c>
      <c r="O1597" s="94">
        <f t="shared" si="175"/>
        <v>0.25155216512644218</v>
      </c>
      <c r="P1597" s="94">
        <f t="shared" si="175"/>
        <v>0.25155216512644218</v>
      </c>
      <c r="Q1597" s="94">
        <f t="shared" si="175"/>
        <v>0.25155216512644218</v>
      </c>
      <c r="R1597" s="94">
        <f t="shared" si="175"/>
        <v>0.25155216512644218</v>
      </c>
      <c r="S1597" s="93">
        <f>(1+H1597)^((5-Dashboard!$F$9)*3/12)</f>
        <v>1.1187279227437037</v>
      </c>
      <c r="T1597" s="93">
        <f t="shared" si="174"/>
        <v>1.4001463538972894</v>
      </c>
      <c r="U1597" s="93">
        <f t="shared" si="174"/>
        <v>1.7523562007140461</v>
      </c>
      <c r="V1597" s="93">
        <f t="shared" si="174"/>
        <v>2.1931651970764103</v>
      </c>
      <c r="W1597" s="93">
        <f t="shared" si="174"/>
        <v>2.7448606508809412</v>
      </c>
      <c r="X1597" s="93">
        <f t="shared" si="174"/>
        <v>3.435336290580417</v>
      </c>
      <c r="Y1597" s="93">
        <f t="shared" si="173"/>
        <v>4.2995025724133606</v>
      </c>
      <c r="Z1597" s="93">
        <f t="shared" si="173"/>
        <v>5.3810517534706488</v>
      </c>
      <c r="AA1597" s="93">
        <f t="shared" si="173"/>
        <v>6.7346669727136277</v>
      </c>
      <c r="AB1597" s="93">
        <f t="shared" si="173"/>
        <v>8.4287870311052817</v>
      </c>
      <c r="AC1597" s="95">
        <f t="shared" si="173"/>
        <v>10.54906665816949</v>
      </c>
      <c r="AE1597" s="96"/>
    </row>
    <row r="1598" spans="3:31" ht="24.75" customHeight="1" x14ac:dyDescent="0.25">
      <c r="C1598" s="91">
        <f>ABS(E1598-Dashboard!$F$13)</f>
        <v>14.99361034640031</v>
      </c>
      <c r="D1598" s="92">
        <f t="shared" si="171"/>
        <v>0.25165216512644217</v>
      </c>
      <c r="E1598" s="93" cm="1">
        <f t="array" ref="E1598">SUM('DRE + DCF'!$S$41/TIR!S1598,'DRE + DCF'!$U$41:$AD$41/TIR!T1598:AC1598,TIR!F1598)</f>
        <v>32.626389653599688</v>
      </c>
      <c r="F1598" s="100">
        <f>'DRE + DCF'!$AE$38*'DRE + DCF'!$AE$39*(1+G1598)/(R1598-G1598)/AC1598</f>
        <v>12.6280078458872</v>
      </c>
      <c r="G1598" s="92">
        <f>R1598*(1-'DRE + DCF'!$AE$39)</f>
        <v>0.15099129907586531</v>
      </c>
      <c r="H1598" s="94">
        <f t="shared" si="176"/>
        <v>0.25165216512644217</v>
      </c>
      <c r="I1598" s="94">
        <f t="shared" si="175"/>
        <v>0.25165216512644217</v>
      </c>
      <c r="J1598" s="94">
        <f t="shared" si="175"/>
        <v>0.25165216512644217</v>
      </c>
      <c r="K1598" s="94">
        <f t="shared" si="175"/>
        <v>0.25165216512644217</v>
      </c>
      <c r="L1598" s="94">
        <f t="shared" si="175"/>
        <v>0.25165216512644217</v>
      </c>
      <c r="M1598" s="94">
        <f t="shared" si="175"/>
        <v>0.25165216512644217</v>
      </c>
      <c r="N1598" s="94">
        <f t="shared" si="175"/>
        <v>0.25165216512644217</v>
      </c>
      <c r="O1598" s="94">
        <f t="shared" si="175"/>
        <v>0.25165216512644217</v>
      </c>
      <c r="P1598" s="94">
        <f t="shared" si="175"/>
        <v>0.25165216512644217</v>
      </c>
      <c r="Q1598" s="94">
        <f t="shared" si="175"/>
        <v>0.25165216512644217</v>
      </c>
      <c r="R1598" s="94">
        <f t="shared" si="175"/>
        <v>0.25165216512644217</v>
      </c>
      <c r="S1598" s="93">
        <f>(1+H1598)^((5-Dashboard!$F$9)*3/12)</f>
        <v>1.1187726154703834</v>
      </c>
      <c r="T1598" s="93">
        <f t="shared" si="174"/>
        <v>1.4003141664376781</v>
      </c>
      <c r="U1598" s="93">
        <f t="shared" si="174"/>
        <v>1.7527062582789492</v>
      </c>
      <c r="V1598" s="93">
        <f t="shared" si="174"/>
        <v>2.1937785830055123</v>
      </c>
      <c r="W1598" s="93">
        <f t="shared" si="174"/>
        <v>2.7458477132268682</v>
      </c>
      <c r="X1598" s="93">
        <f t="shared" si="174"/>
        <v>3.4368462353678999</v>
      </c>
      <c r="Y1598" s="93">
        <f t="shared" si="173"/>
        <v>4.3017360317048938</v>
      </c>
      <c r="Z1598" s="93">
        <f t="shared" si="173"/>
        <v>5.3842772178858604</v>
      </c>
      <c r="AA1598" s="93">
        <f t="shared" si="173"/>
        <v>6.7392422374078143</v>
      </c>
      <c r="AB1598" s="93">
        <f t="shared" si="173"/>
        <v>8.4351871377630605</v>
      </c>
      <c r="AC1598" s="95">
        <f t="shared" si="173"/>
        <v>10.557920244227851</v>
      </c>
      <c r="AE1598" s="96"/>
    </row>
    <row r="1599" spans="3:31" ht="24.75" customHeight="1" x14ac:dyDescent="0.25">
      <c r="C1599" s="91">
        <f>ABS(E1599-Dashboard!$F$13)</f>
        <v>15.015821573347822</v>
      </c>
      <c r="D1599" s="92">
        <f t="shared" si="171"/>
        <v>0.25175216512644216</v>
      </c>
      <c r="E1599" s="93" cm="1">
        <f t="array" ref="E1599">SUM('DRE + DCF'!$S$41/TIR!S1599,'DRE + DCF'!$U$41:$AD$41/TIR!T1599:AC1599,TIR!F1599)</f>
        <v>32.604178426652176</v>
      </c>
      <c r="F1599" s="100">
        <f>'DRE + DCF'!$AE$38*'DRE + DCF'!$AE$39*(1+G1599)/(R1599-G1599)/AC1599</f>
        <v>12.613064816592043</v>
      </c>
      <c r="G1599" s="92">
        <f>R1599*(1-'DRE + DCF'!$AE$39)</f>
        <v>0.15105129907586529</v>
      </c>
      <c r="H1599" s="94">
        <f t="shared" si="176"/>
        <v>0.25175216512644216</v>
      </c>
      <c r="I1599" s="94">
        <f t="shared" si="175"/>
        <v>0.25175216512644216</v>
      </c>
      <c r="J1599" s="94">
        <f t="shared" si="175"/>
        <v>0.25175216512644216</v>
      </c>
      <c r="K1599" s="94">
        <f t="shared" si="175"/>
        <v>0.25175216512644216</v>
      </c>
      <c r="L1599" s="94">
        <f t="shared" si="175"/>
        <v>0.25175216512644216</v>
      </c>
      <c r="M1599" s="94">
        <f t="shared" si="175"/>
        <v>0.25175216512644216</v>
      </c>
      <c r="N1599" s="94">
        <f t="shared" si="175"/>
        <v>0.25175216512644216</v>
      </c>
      <c r="O1599" s="94">
        <f t="shared" si="175"/>
        <v>0.25175216512644216</v>
      </c>
      <c r="P1599" s="94">
        <f t="shared" si="175"/>
        <v>0.25175216512644216</v>
      </c>
      <c r="Q1599" s="94">
        <f t="shared" si="175"/>
        <v>0.25175216512644216</v>
      </c>
      <c r="R1599" s="94">
        <f t="shared" si="175"/>
        <v>0.25175216512644216</v>
      </c>
      <c r="S1599" s="93">
        <f>(1+H1599)^((5-Dashboard!$F$9)*3/12)</f>
        <v>1.1188173064117493</v>
      </c>
      <c r="T1599" s="93">
        <f t="shared" si="174"/>
        <v>1.4004819856818411</v>
      </c>
      <c r="U1599" s="93">
        <f t="shared" si="174"/>
        <v>1.7530563577978235</v>
      </c>
      <c r="V1599" s="93">
        <f t="shared" si="174"/>
        <v>2.1943920914621002</v>
      </c>
      <c r="W1599" s="93">
        <f t="shared" si="174"/>
        <v>2.7468350516240254</v>
      </c>
      <c r="X1599" s="93">
        <f t="shared" si="174"/>
        <v>3.4383567231155761</v>
      </c>
      <c r="Y1599" s="93">
        <f t="shared" si="173"/>
        <v>4.3039704726369807</v>
      </c>
      <c r="Z1599" s="93">
        <f t="shared" si="173"/>
        <v>5.3875043577636168</v>
      </c>
      <c r="AA1599" s="93">
        <f t="shared" si="173"/>
        <v>6.7438202444587487</v>
      </c>
      <c r="AB1599" s="93">
        <f t="shared" si="173"/>
        <v>8.4415915922247713</v>
      </c>
      <c r="AC1599" s="95">
        <f t="shared" si="173"/>
        <v>10.566780552680527</v>
      </c>
      <c r="AE1599" s="96"/>
    </row>
    <row r="1600" spans="3:31" ht="24.75" customHeight="1" x14ac:dyDescent="0.25">
      <c r="C1600" s="91">
        <f>ABS(E1600-Dashboard!$F$13)</f>
        <v>15.038007950394977</v>
      </c>
      <c r="D1600" s="92">
        <f t="shared" si="171"/>
        <v>0.25185216512644215</v>
      </c>
      <c r="E1600" s="93" cm="1">
        <f t="array" ref="E1600">SUM('DRE + DCF'!$S$41/TIR!S1600,'DRE + DCF'!$U$41:$AD$41/TIR!T1600:AC1600,TIR!F1600)</f>
        <v>32.58199204960502</v>
      </c>
      <c r="F1600" s="100">
        <f>'DRE + DCF'!$AE$38*'DRE + DCF'!$AE$39*(1+G1600)/(R1600-G1600)/AC1600</f>
        <v>12.598142267485299</v>
      </c>
      <c r="G1600" s="92">
        <f>R1600*(1-'DRE + DCF'!$AE$39)</f>
        <v>0.15111129907586529</v>
      </c>
      <c r="H1600" s="94">
        <f t="shared" si="176"/>
        <v>0.25185216512644215</v>
      </c>
      <c r="I1600" s="94">
        <f t="shared" si="175"/>
        <v>0.25185216512644215</v>
      </c>
      <c r="J1600" s="94">
        <f t="shared" si="175"/>
        <v>0.25185216512644215</v>
      </c>
      <c r="K1600" s="94">
        <f t="shared" si="175"/>
        <v>0.25185216512644215</v>
      </c>
      <c r="L1600" s="94">
        <f t="shared" si="175"/>
        <v>0.25185216512644215</v>
      </c>
      <c r="M1600" s="94">
        <f t="shared" si="175"/>
        <v>0.25185216512644215</v>
      </c>
      <c r="N1600" s="94">
        <f t="shared" si="175"/>
        <v>0.25185216512644215</v>
      </c>
      <c r="O1600" s="94">
        <f t="shared" si="175"/>
        <v>0.25185216512644215</v>
      </c>
      <c r="P1600" s="94">
        <f t="shared" si="175"/>
        <v>0.25185216512644215</v>
      </c>
      <c r="Q1600" s="94">
        <f t="shared" si="175"/>
        <v>0.25185216512644215</v>
      </c>
      <c r="R1600" s="94">
        <f t="shared" si="175"/>
        <v>0.25185216512644215</v>
      </c>
      <c r="S1600" s="93">
        <f>(1+H1600)^((5-Dashboard!$F$9)*3/12)</f>
        <v>1.1188619955680157</v>
      </c>
      <c r="T1600" s="93">
        <f t="shared" si="174"/>
        <v>1.4006498116295123</v>
      </c>
      <c r="U1600" s="93">
        <f t="shared" si="174"/>
        <v>1.7534064992723484</v>
      </c>
      <c r="V1600" s="93">
        <f t="shared" si="174"/>
        <v>2.195005722460865</v>
      </c>
      <c r="W1600" s="93">
        <f t="shared" si="174"/>
        <v>2.7478226661275644</v>
      </c>
      <c r="X1600" s="93">
        <f t="shared" si="174"/>
        <v>3.4398677539753044</v>
      </c>
      <c r="Y1600" s="93">
        <f t="shared" si="173"/>
        <v>4.3062058955626172</v>
      </c>
      <c r="Z1600" s="93">
        <f t="shared" si="173"/>
        <v>5.3907331738403128</v>
      </c>
      <c r="AA1600" s="93">
        <f t="shared" si="173"/>
        <v>6.7484009952909334</v>
      </c>
      <c r="AB1600" s="93">
        <f t="shared" si="173"/>
        <v>8.4480003970963935</v>
      </c>
      <c r="AC1600" s="95">
        <f t="shared" si="173"/>
        <v>10.575647588094164</v>
      </c>
      <c r="AE1600" s="96"/>
    </row>
    <row r="1601" spans="3:31" ht="24.75" customHeight="1" x14ac:dyDescent="0.25">
      <c r="C1601" s="91">
        <f>ABS(E1601-Dashboard!$F$13)</f>
        <v>15.06016951343333</v>
      </c>
      <c r="D1601" s="92">
        <f t="shared" si="171"/>
        <v>0.25195216512644214</v>
      </c>
      <c r="E1601" s="93" cm="1">
        <f t="array" ref="E1601">SUM('DRE + DCF'!$S$41/TIR!S1601,'DRE + DCF'!$U$41:$AD$41/TIR!T1601:AC1601,TIR!F1601)</f>
        <v>32.559830486566668</v>
      </c>
      <c r="F1601" s="100">
        <f>'DRE + DCF'!$AE$38*'DRE + DCF'!$AE$39*(1+G1601)/(R1601-G1601)/AC1601</f>
        <v>12.583240166005478</v>
      </c>
      <c r="G1601" s="92">
        <f>R1601*(1-'DRE + DCF'!$AE$39)</f>
        <v>0.15117129907586527</v>
      </c>
      <c r="H1601" s="94">
        <f t="shared" si="176"/>
        <v>0.25195216512644214</v>
      </c>
      <c r="I1601" s="94">
        <f t="shared" si="175"/>
        <v>0.25195216512644214</v>
      </c>
      <c r="J1601" s="94">
        <f t="shared" si="175"/>
        <v>0.25195216512644214</v>
      </c>
      <c r="K1601" s="94">
        <f t="shared" si="175"/>
        <v>0.25195216512644214</v>
      </c>
      <c r="L1601" s="94">
        <f t="shared" si="175"/>
        <v>0.25195216512644214</v>
      </c>
      <c r="M1601" s="94">
        <f t="shared" si="175"/>
        <v>0.25195216512644214</v>
      </c>
      <c r="N1601" s="94">
        <f t="shared" si="175"/>
        <v>0.25195216512644214</v>
      </c>
      <c r="O1601" s="94">
        <f t="shared" si="175"/>
        <v>0.25195216512644214</v>
      </c>
      <c r="P1601" s="94">
        <f t="shared" si="175"/>
        <v>0.25195216512644214</v>
      </c>
      <c r="Q1601" s="94">
        <f t="shared" si="175"/>
        <v>0.25195216512644214</v>
      </c>
      <c r="R1601" s="94">
        <f t="shared" si="175"/>
        <v>0.25195216512644214</v>
      </c>
      <c r="S1601" s="93">
        <f>(1+H1601)^((5-Dashboard!$F$9)*3/12)</f>
        <v>1.1189066829393961</v>
      </c>
      <c r="T1601" s="93">
        <f t="shared" si="174"/>
        <v>1.4008176442804223</v>
      </c>
      <c r="U1601" s="93">
        <f t="shared" si="174"/>
        <v>1.7537566827041968</v>
      </c>
      <c r="V1601" s="93">
        <f t="shared" si="174"/>
        <v>2.195619476016486</v>
      </c>
      <c r="W1601" s="93">
        <f t="shared" si="174"/>
        <v>2.7488105567926238</v>
      </c>
      <c r="X1601" s="93">
        <f t="shared" si="174"/>
        <v>3.4413793280989458</v>
      </c>
      <c r="Y1601" s="93">
        <f t="shared" si="173"/>
        <v>4.3084423008348551</v>
      </c>
      <c r="Z1601" s="93">
        <f t="shared" si="173"/>
        <v>5.3939636668525468</v>
      </c>
      <c r="AA1601" s="93">
        <f t="shared" si="173"/>
        <v>6.7529844913294088</v>
      </c>
      <c r="AB1601" s="93">
        <f t="shared" si="173"/>
        <v>8.4544135549851376</v>
      </c>
      <c r="AC1601" s="95">
        <f t="shared" si="173"/>
        <v>10.584521355037984</v>
      </c>
      <c r="AE1601" s="96"/>
    </row>
    <row r="1602" spans="3:31" ht="24.75" customHeight="1" x14ac:dyDescent="0.25">
      <c r="C1602" s="91">
        <f>ABS(E1602-Dashboard!$F$13)</f>
        <v>15.082306298291641</v>
      </c>
      <c r="D1602" s="92">
        <f t="shared" si="171"/>
        <v>0.25205216512644213</v>
      </c>
      <c r="E1602" s="93" cm="1">
        <f t="array" ref="E1602">SUM('DRE + DCF'!$S$41/TIR!S1602,'DRE + DCF'!$U$41:$AD$41/TIR!T1602:AC1602,TIR!F1602)</f>
        <v>32.537693701708356</v>
      </c>
      <c r="F1602" s="100">
        <f>'DRE + DCF'!$AE$38*'DRE + DCF'!$AE$39*(1+G1602)/(R1602-G1602)/AC1602</f>
        <v>12.568358479651021</v>
      </c>
      <c r="G1602" s="92">
        <f>R1602*(1-'DRE + DCF'!$AE$39)</f>
        <v>0.15123129907586527</v>
      </c>
      <c r="H1602" s="94">
        <f t="shared" si="176"/>
        <v>0.25205216512644213</v>
      </c>
      <c r="I1602" s="94">
        <f t="shared" si="175"/>
        <v>0.25205216512644213</v>
      </c>
      <c r="J1602" s="94">
        <f t="shared" si="175"/>
        <v>0.25205216512644213</v>
      </c>
      <c r="K1602" s="94">
        <f t="shared" si="175"/>
        <v>0.25205216512644213</v>
      </c>
      <c r="L1602" s="94">
        <f t="shared" si="175"/>
        <v>0.25205216512644213</v>
      </c>
      <c r="M1602" s="94">
        <f t="shared" si="175"/>
        <v>0.25205216512644213</v>
      </c>
      <c r="N1602" s="94">
        <f t="shared" si="175"/>
        <v>0.25205216512644213</v>
      </c>
      <c r="O1602" s="94">
        <f t="shared" si="175"/>
        <v>0.25205216512644213</v>
      </c>
      <c r="P1602" s="94">
        <f t="shared" si="175"/>
        <v>0.25205216512644213</v>
      </c>
      <c r="Q1602" s="94">
        <f t="shared" si="175"/>
        <v>0.25205216512644213</v>
      </c>
      <c r="R1602" s="94">
        <f t="shared" si="175"/>
        <v>0.25205216512644213</v>
      </c>
      <c r="S1602" s="93">
        <f>(1+H1602)^((5-Dashboard!$F$9)*3/12)</f>
        <v>1.1189513685261046</v>
      </c>
      <c r="T1602" s="93">
        <f t="shared" si="174"/>
        <v>1.4009854836343048</v>
      </c>
      <c r="U1602" s="93">
        <f t="shared" si="174"/>
        <v>1.7541069080950471</v>
      </c>
      <c r="V1602" s="93">
        <f t="shared" si="174"/>
        <v>2.1962333521436528</v>
      </c>
      <c r="W1602" s="93">
        <f t="shared" si="174"/>
        <v>2.7497987236743646</v>
      </c>
      <c r="X1602" s="93">
        <f t="shared" si="174"/>
        <v>3.4428914456384159</v>
      </c>
      <c r="Y1602" s="93">
        <f t="shared" si="173"/>
        <v>4.3106796888068857</v>
      </c>
      <c r="Z1602" s="93">
        <f t="shared" si="173"/>
        <v>5.3971958375372395</v>
      </c>
      <c r="AA1602" s="93">
        <f t="shared" si="173"/>
        <v>6.7575707339999225</v>
      </c>
      <c r="AB1602" s="93">
        <f t="shared" si="173"/>
        <v>8.4608310684996848</v>
      </c>
      <c r="AC1602" s="95">
        <f t="shared" si="173"/>
        <v>10.5934018580841</v>
      </c>
      <c r="AE1602" s="96"/>
    </row>
    <row r="1603" spans="3:31" ht="24.75" customHeight="1" x14ac:dyDescent="0.25">
      <c r="C1603" s="91">
        <f>ABS(E1603-Dashboard!$F$13)</f>
        <v>15.104418340735457</v>
      </c>
      <c r="D1603" s="92">
        <f t="shared" si="171"/>
        <v>0.25215216512644212</v>
      </c>
      <c r="E1603" s="93" cm="1">
        <f t="array" ref="E1603">SUM('DRE + DCF'!$S$41/TIR!S1603,'DRE + DCF'!$U$41:$AD$41/TIR!T1603:AC1603,TIR!F1603)</f>
        <v>32.515581659264541</v>
      </c>
      <c r="F1603" s="100">
        <f>'DRE + DCF'!$AE$38*'DRE + DCF'!$AE$39*(1+G1603)/(R1603-G1603)/AC1603</f>
        <v>12.553497175980516</v>
      </c>
      <c r="G1603" s="92">
        <f>R1603*(1-'DRE + DCF'!$AE$39)</f>
        <v>0.15129129907586528</v>
      </c>
      <c r="H1603" s="94">
        <f t="shared" si="176"/>
        <v>0.25215216512644212</v>
      </c>
      <c r="I1603" s="94">
        <f t="shared" si="175"/>
        <v>0.25215216512644212</v>
      </c>
      <c r="J1603" s="94">
        <f t="shared" si="175"/>
        <v>0.25215216512644212</v>
      </c>
      <c r="K1603" s="94">
        <f t="shared" si="175"/>
        <v>0.25215216512644212</v>
      </c>
      <c r="L1603" s="94">
        <f t="shared" si="175"/>
        <v>0.25215216512644212</v>
      </c>
      <c r="M1603" s="94">
        <f t="shared" si="175"/>
        <v>0.25215216512644212</v>
      </c>
      <c r="N1603" s="94">
        <f t="shared" si="175"/>
        <v>0.25215216512644212</v>
      </c>
      <c r="O1603" s="94">
        <f t="shared" si="175"/>
        <v>0.25215216512644212</v>
      </c>
      <c r="P1603" s="94">
        <f t="shared" si="175"/>
        <v>0.25215216512644212</v>
      </c>
      <c r="Q1603" s="94">
        <f t="shared" si="175"/>
        <v>0.25215216512644212</v>
      </c>
      <c r="R1603" s="94">
        <f t="shared" si="175"/>
        <v>0.25215216512644212</v>
      </c>
      <c r="S1603" s="93">
        <f>(1+H1603)^((5-Dashboard!$F$9)*3/12)</f>
        <v>1.1189960523283546</v>
      </c>
      <c r="T1603" s="93">
        <f t="shared" si="174"/>
        <v>1.4011533296908907</v>
      </c>
      <c r="U1603" s="93">
        <f t="shared" si="174"/>
        <v>1.7544571754465721</v>
      </c>
      <c r="V1603" s="93">
        <f t="shared" si="174"/>
        <v>2.196847350857047</v>
      </c>
      <c r="W1603" s="93">
        <f t="shared" si="174"/>
        <v>2.7507871668279398</v>
      </c>
      <c r="X1603" s="93">
        <f t="shared" si="174"/>
        <v>3.4444041067456359</v>
      </c>
      <c r="Y1603" s="93">
        <f t="shared" si="173"/>
        <v>4.3129180598319561</v>
      </c>
      <c r="Z1603" s="93">
        <f t="shared" si="173"/>
        <v>5.4004296866315178</v>
      </c>
      <c r="AA1603" s="93">
        <f t="shared" si="173"/>
        <v>6.7621597247287681</v>
      </c>
      <c r="AB1603" s="93">
        <f t="shared" si="173"/>
        <v>8.4672529402499528</v>
      </c>
      <c r="AC1603" s="95">
        <f t="shared" si="173"/>
        <v>10.602289101807211</v>
      </c>
      <c r="AE1603" s="96"/>
    </row>
    <row r="1604" spans="3:31" ht="24.75" customHeight="1" x14ac:dyDescent="0.25">
      <c r="C1604" s="91">
        <f>ABS(E1604-Dashboard!$F$13)</f>
        <v>15.126505676467815</v>
      </c>
      <c r="D1604" s="92">
        <f t="shared" si="171"/>
        <v>0.25225216512644211</v>
      </c>
      <c r="E1604" s="93" cm="1">
        <f t="array" ref="E1604">SUM('DRE + DCF'!$S$41/TIR!S1604,'DRE + DCF'!$U$41:$AD$41/TIR!T1604:AC1604,TIR!F1604)</f>
        <v>32.493494323532182</v>
      </c>
      <c r="F1604" s="100">
        <f>'DRE + DCF'!$AE$38*'DRE + DCF'!$AE$39*(1+G1604)/(R1604-G1604)/AC1604</f>
        <v>12.538656222612202</v>
      </c>
      <c r="G1604" s="92">
        <f>R1604*(1-'DRE + DCF'!$AE$39)</f>
        <v>0.15135129907586525</v>
      </c>
      <c r="H1604" s="94">
        <f t="shared" si="176"/>
        <v>0.25225216512644211</v>
      </c>
      <c r="I1604" s="94">
        <f t="shared" si="175"/>
        <v>0.25225216512644211</v>
      </c>
      <c r="J1604" s="94">
        <f t="shared" si="175"/>
        <v>0.25225216512644211</v>
      </c>
      <c r="K1604" s="94">
        <f t="shared" si="175"/>
        <v>0.25225216512644211</v>
      </c>
      <c r="L1604" s="94">
        <f t="shared" si="175"/>
        <v>0.25225216512644211</v>
      </c>
      <c r="M1604" s="94">
        <f t="shared" si="175"/>
        <v>0.25225216512644211</v>
      </c>
      <c r="N1604" s="94">
        <f t="shared" si="175"/>
        <v>0.25225216512644211</v>
      </c>
      <c r="O1604" s="94">
        <f t="shared" si="175"/>
        <v>0.25225216512644211</v>
      </c>
      <c r="P1604" s="94">
        <f t="shared" si="175"/>
        <v>0.25225216512644211</v>
      </c>
      <c r="Q1604" s="94">
        <f t="shared" si="175"/>
        <v>0.25225216512644211</v>
      </c>
      <c r="R1604" s="94">
        <f t="shared" si="175"/>
        <v>0.25225216512644211</v>
      </c>
      <c r="S1604" s="93">
        <f>(1+H1604)^((5-Dashboard!$F$9)*3/12)</f>
        <v>1.1190407343463606</v>
      </c>
      <c r="T1604" s="93">
        <f t="shared" si="174"/>
        <v>1.4013211824499139</v>
      </c>
      <c r="U1604" s="93">
        <f t="shared" si="174"/>
        <v>1.7548074847604509</v>
      </c>
      <c r="V1604" s="93">
        <f t="shared" si="174"/>
        <v>2.1974614721713608</v>
      </c>
      <c r="W1604" s="93">
        <f t="shared" si="174"/>
        <v>2.7517758863085255</v>
      </c>
      <c r="X1604" s="93">
        <f t="shared" si="174"/>
        <v>3.4459173115725856</v>
      </c>
      <c r="Y1604" s="93">
        <f t="shared" si="173"/>
        <v>4.3151574142634592</v>
      </c>
      <c r="Z1604" s="93">
        <f t="shared" si="173"/>
        <v>5.403665214872837</v>
      </c>
      <c r="AA1604" s="93">
        <f t="shared" si="173"/>
        <v>6.7667514649429519</v>
      </c>
      <c r="AB1604" s="93">
        <f t="shared" si="173"/>
        <v>8.4736791728473353</v>
      </c>
      <c r="AC1604" s="95">
        <f t="shared" si="173"/>
        <v>10.611183090784916</v>
      </c>
      <c r="AE1604" s="96"/>
    </row>
    <row r="1605" spans="3:31" ht="24.75" customHeight="1" x14ac:dyDescent="0.25">
      <c r="C1605" s="91">
        <f>ABS(E1605-Dashboard!$F$13)</f>
        <v>15.148568341128772</v>
      </c>
      <c r="D1605" s="92">
        <f t="shared" si="171"/>
        <v>0.2523521651264421</v>
      </c>
      <c r="E1605" s="93" cm="1">
        <f t="array" ref="E1605">SUM('DRE + DCF'!$S$41/TIR!S1605,'DRE + DCF'!$U$41:$AD$41/TIR!T1605:AC1605,TIR!F1605)</f>
        <v>32.471431658871225</v>
      </c>
      <c r="F1605" s="100">
        <f>'DRE + DCF'!$AE$38*'DRE + DCF'!$AE$39*(1+G1605)/(R1605-G1605)/AC1605</f>
        <v>12.523835587224236</v>
      </c>
      <c r="G1605" s="92">
        <f>R1605*(1-'DRE + DCF'!$AE$39)</f>
        <v>0.15141129907586526</v>
      </c>
      <c r="H1605" s="94">
        <f t="shared" si="176"/>
        <v>0.2523521651264421</v>
      </c>
      <c r="I1605" s="94">
        <f t="shared" si="175"/>
        <v>0.2523521651264421</v>
      </c>
      <c r="J1605" s="94">
        <f t="shared" si="175"/>
        <v>0.2523521651264421</v>
      </c>
      <c r="K1605" s="94">
        <f t="shared" si="175"/>
        <v>0.2523521651264421</v>
      </c>
      <c r="L1605" s="94">
        <f t="shared" si="175"/>
        <v>0.2523521651264421</v>
      </c>
      <c r="M1605" s="94">
        <f t="shared" si="175"/>
        <v>0.2523521651264421</v>
      </c>
      <c r="N1605" s="94">
        <f t="shared" si="175"/>
        <v>0.2523521651264421</v>
      </c>
      <c r="O1605" s="94">
        <f t="shared" si="175"/>
        <v>0.2523521651264421</v>
      </c>
      <c r="P1605" s="94">
        <f t="shared" si="175"/>
        <v>0.2523521651264421</v>
      </c>
      <c r="Q1605" s="94">
        <f t="shared" si="175"/>
        <v>0.2523521651264421</v>
      </c>
      <c r="R1605" s="94">
        <f t="shared" si="175"/>
        <v>0.2523521651264421</v>
      </c>
      <c r="S1605" s="93">
        <f>(1+H1605)^((5-Dashboard!$F$9)*3/12)</f>
        <v>1.1190854145803357</v>
      </c>
      <c r="T1605" s="93">
        <f t="shared" si="174"/>
        <v>1.4014890419111055</v>
      </c>
      <c r="U1605" s="93">
        <f t="shared" si="174"/>
        <v>1.7551578360383557</v>
      </c>
      <c r="V1605" s="93">
        <f t="shared" si="174"/>
        <v>2.1980757161012754</v>
      </c>
      <c r="W1605" s="93">
        <f t="shared" si="174"/>
        <v>2.7527648821712867</v>
      </c>
      <c r="X1605" s="93">
        <f t="shared" si="174"/>
        <v>3.4474310602712457</v>
      </c>
      <c r="Y1605" s="93">
        <f t="shared" si="173"/>
        <v>4.3173977524548404</v>
      </c>
      <c r="Z1605" s="93">
        <f t="shared" si="173"/>
        <v>5.4069024229988534</v>
      </c>
      <c r="AA1605" s="93">
        <f t="shared" si="173"/>
        <v>6.7713459560700189</v>
      </c>
      <c r="AB1605" s="93">
        <f t="shared" si="173"/>
        <v>8.480109768904466</v>
      </c>
      <c r="AC1605" s="95">
        <f t="shared" si="173"/>
        <v>10.6200838295974</v>
      </c>
      <c r="AE1605" s="96"/>
    </row>
    <row r="1606" spans="3:31" ht="24.75" customHeight="1" x14ac:dyDescent="0.25">
      <c r="C1606" s="91">
        <f>ABS(E1606-Dashboard!$F$13)</f>
        <v>15.170606370296127</v>
      </c>
      <c r="D1606" s="92">
        <f t="shared" si="171"/>
        <v>0.25245216512644209</v>
      </c>
      <c r="E1606" s="93" cm="1">
        <f t="array" ref="E1606">SUM('DRE + DCF'!$S$41/TIR!S1606,'DRE + DCF'!$U$41:$AD$41/TIR!T1606:AC1606,TIR!F1606)</f>
        <v>32.44939362970387</v>
      </c>
      <c r="F1606" s="100">
        <f>'DRE + DCF'!$AE$38*'DRE + DCF'!$AE$39*(1+G1606)/(R1606-G1606)/AC1606</f>
        <v>12.50903523755416</v>
      </c>
      <c r="G1606" s="92">
        <f>R1606*(1-'DRE + DCF'!$AE$39)</f>
        <v>0.15147129907586523</v>
      </c>
      <c r="H1606" s="94">
        <f t="shared" si="176"/>
        <v>0.25245216512644209</v>
      </c>
      <c r="I1606" s="94">
        <f t="shared" si="175"/>
        <v>0.25245216512644209</v>
      </c>
      <c r="J1606" s="94">
        <f t="shared" si="175"/>
        <v>0.25245216512644209</v>
      </c>
      <c r="K1606" s="94">
        <f t="shared" si="175"/>
        <v>0.25245216512644209</v>
      </c>
      <c r="L1606" s="94">
        <f t="shared" ref="I1606:R1631" si="177">$D1606</f>
        <v>0.25245216512644209</v>
      </c>
      <c r="M1606" s="94">
        <f t="shared" si="177"/>
        <v>0.25245216512644209</v>
      </c>
      <c r="N1606" s="94">
        <f t="shared" si="177"/>
        <v>0.25245216512644209</v>
      </c>
      <c r="O1606" s="94">
        <f t="shared" si="177"/>
        <v>0.25245216512644209</v>
      </c>
      <c r="P1606" s="94">
        <f t="shared" si="177"/>
        <v>0.25245216512644209</v>
      </c>
      <c r="Q1606" s="94">
        <f t="shared" si="177"/>
        <v>0.25245216512644209</v>
      </c>
      <c r="R1606" s="94">
        <f t="shared" si="177"/>
        <v>0.25245216512644209</v>
      </c>
      <c r="S1606" s="93">
        <f>(1+H1606)^((5-Dashboard!$F$9)*3/12)</f>
        <v>1.1191300930304939</v>
      </c>
      <c r="T1606" s="93">
        <f t="shared" si="174"/>
        <v>1.4016569080741987</v>
      </c>
      <c r="U1606" s="93">
        <f t="shared" si="174"/>
        <v>1.7555082292819648</v>
      </c>
      <c r="V1606" s="93">
        <f t="shared" si="174"/>
        <v>2.1986900826614835</v>
      </c>
      <c r="W1606" s="93">
        <f t="shared" si="174"/>
        <v>2.753754154471411</v>
      </c>
      <c r="X1606" s="93">
        <f t="shared" si="174"/>
        <v>3.448945352993654</v>
      </c>
      <c r="Y1606" s="93">
        <f t="shared" si="173"/>
        <v>4.3196390747596833</v>
      </c>
      <c r="Z1606" s="93">
        <f t="shared" si="173"/>
        <v>5.4101413117475472</v>
      </c>
      <c r="AA1606" s="93">
        <f t="shared" si="173"/>
        <v>6.7759431995382258</v>
      </c>
      <c r="AB1606" s="93">
        <f t="shared" si="173"/>
        <v>8.4865447310354423</v>
      </c>
      <c r="AC1606" s="95">
        <f t="shared" si="173"/>
        <v>10.628991322827739</v>
      </c>
      <c r="AE1606" s="96"/>
    </row>
    <row r="1607" spans="3:31" ht="24.75" customHeight="1" x14ac:dyDescent="0.25">
      <c r="C1607" s="91">
        <f>ABS(E1607-Dashboard!$F$13)</f>
        <v>15.192619799484994</v>
      </c>
      <c r="D1607" s="92">
        <f t="shared" si="171"/>
        <v>0.25255216512644207</v>
      </c>
      <c r="E1607" s="93" cm="1">
        <f t="array" ref="E1607">SUM('DRE + DCF'!$S$41/TIR!S1607,'DRE + DCF'!$U$41:$AD$41/TIR!T1607:AC1607,TIR!F1607)</f>
        <v>32.427380200515003</v>
      </c>
      <c r="F1607" s="100">
        <f>'DRE + DCF'!$AE$38*'DRE + DCF'!$AE$39*(1+G1607)/(R1607-G1607)/AC1607</f>
        <v>12.494255141399169</v>
      </c>
      <c r="G1607" s="92">
        <f>R1607*(1-'DRE + DCF'!$AE$39)</f>
        <v>0.15153129907586524</v>
      </c>
      <c r="H1607" s="94">
        <f t="shared" si="176"/>
        <v>0.25255216512644207</v>
      </c>
      <c r="I1607" s="94">
        <f t="shared" si="177"/>
        <v>0.25255216512644207</v>
      </c>
      <c r="J1607" s="94">
        <f t="shared" si="177"/>
        <v>0.25255216512644207</v>
      </c>
      <c r="K1607" s="94">
        <f t="shared" si="177"/>
        <v>0.25255216512644207</v>
      </c>
      <c r="L1607" s="94">
        <f t="shared" si="177"/>
        <v>0.25255216512644207</v>
      </c>
      <c r="M1607" s="94">
        <f t="shared" si="177"/>
        <v>0.25255216512644207</v>
      </c>
      <c r="N1607" s="94">
        <f t="shared" si="177"/>
        <v>0.25255216512644207</v>
      </c>
      <c r="O1607" s="94">
        <f t="shared" si="177"/>
        <v>0.25255216512644207</v>
      </c>
      <c r="P1607" s="94">
        <f t="shared" si="177"/>
        <v>0.25255216512644207</v>
      </c>
      <c r="Q1607" s="94">
        <f t="shared" si="177"/>
        <v>0.25255216512644207</v>
      </c>
      <c r="R1607" s="94">
        <f t="shared" si="177"/>
        <v>0.25255216512644207</v>
      </c>
      <c r="S1607" s="93">
        <f>(1+H1607)^((5-Dashboard!$F$9)*3/12)</f>
        <v>1.1191747696970487</v>
      </c>
      <c r="T1607" s="93">
        <f t="shared" si="174"/>
        <v>1.4018247809389253</v>
      </c>
      <c r="U1607" s="93">
        <f t="shared" si="174"/>
        <v>1.755858664492951</v>
      </c>
      <c r="V1607" s="93">
        <f t="shared" si="174"/>
        <v>2.1993045718666688</v>
      </c>
      <c r="W1607" s="93">
        <f t="shared" si="174"/>
        <v>2.7547437032640785</v>
      </c>
      <c r="X1607" s="93">
        <f t="shared" si="174"/>
        <v>3.4504601898918543</v>
      </c>
      <c r="Y1607" s="93">
        <f t="shared" si="173"/>
        <v>4.3218813815316359</v>
      </c>
      <c r="Z1607" s="93">
        <f t="shared" si="173"/>
        <v>5.4133818818571084</v>
      </c>
      <c r="AA1607" s="93">
        <f t="shared" si="173"/>
        <v>6.7805431967763736</v>
      </c>
      <c r="AB1607" s="93">
        <f t="shared" si="173"/>
        <v>8.4929840618556138</v>
      </c>
      <c r="AC1607" s="95">
        <f t="shared" si="173"/>
        <v>10.637905575061612</v>
      </c>
      <c r="AE1607" s="96"/>
    </row>
    <row r="1608" spans="3:31" ht="24.75" customHeight="1" x14ac:dyDescent="0.25">
      <c r="C1608" s="91">
        <f>ABS(E1608-Dashboard!$F$13)</f>
        <v>15.214608664148471</v>
      </c>
      <c r="D1608" s="92">
        <f t="shared" si="171"/>
        <v>0.25265216512644206</v>
      </c>
      <c r="E1608" s="93" cm="1">
        <f t="array" ref="E1608">SUM('DRE + DCF'!$S$41/TIR!S1608,'DRE + DCF'!$U$41:$AD$41/TIR!T1608:AC1608,TIR!F1608)</f>
        <v>32.405391335851526</v>
      </c>
      <c r="F1608" s="100">
        <f>'DRE + DCF'!$AE$38*'DRE + DCF'!$AE$39*(1+G1608)/(R1608-G1608)/AC1608</f>
        <v>12.479495266615606</v>
      </c>
      <c r="G1608" s="92">
        <f>R1608*(1-'DRE + DCF'!$AE$39)</f>
        <v>0.15159129907586524</v>
      </c>
      <c r="H1608" s="94">
        <f t="shared" si="176"/>
        <v>0.25265216512644206</v>
      </c>
      <c r="I1608" s="94">
        <f t="shared" si="177"/>
        <v>0.25265216512644206</v>
      </c>
      <c r="J1608" s="94">
        <f t="shared" si="177"/>
        <v>0.25265216512644206</v>
      </c>
      <c r="K1608" s="94">
        <f t="shared" si="177"/>
        <v>0.25265216512644206</v>
      </c>
      <c r="L1608" s="94">
        <f t="shared" si="177"/>
        <v>0.25265216512644206</v>
      </c>
      <c r="M1608" s="94">
        <f t="shared" si="177"/>
        <v>0.25265216512644206</v>
      </c>
      <c r="N1608" s="94">
        <f t="shared" si="177"/>
        <v>0.25265216512644206</v>
      </c>
      <c r="O1608" s="94">
        <f t="shared" si="177"/>
        <v>0.25265216512644206</v>
      </c>
      <c r="P1608" s="94">
        <f t="shared" si="177"/>
        <v>0.25265216512644206</v>
      </c>
      <c r="Q1608" s="94">
        <f t="shared" si="177"/>
        <v>0.25265216512644206</v>
      </c>
      <c r="R1608" s="94">
        <f t="shared" si="177"/>
        <v>0.25265216512644206</v>
      </c>
      <c r="S1608" s="93">
        <f>(1+H1608)^((5-Dashboard!$F$9)*3/12)</f>
        <v>1.1192194445802137</v>
      </c>
      <c r="T1608" s="93">
        <f t="shared" si="174"/>
        <v>1.4019926605050188</v>
      </c>
      <c r="U1608" s="93">
        <f t="shared" si="174"/>
        <v>1.7562091416729928</v>
      </c>
      <c r="V1608" s="93">
        <f t="shared" si="174"/>
        <v>2.1999191837315251</v>
      </c>
      <c r="W1608" s="93">
        <f t="shared" si="174"/>
        <v>2.7557335286044902</v>
      </c>
      <c r="X1608" s="93">
        <f t="shared" si="174"/>
        <v>3.451975571117945</v>
      </c>
      <c r="Y1608" s="93">
        <f t="shared" si="173"/>
        <v>4.3241246731244809</v>
      </c>
      <c r="Z1608" s="93">
        <f t="shared" si="173"/>
        <v>5.4166241340660504</v>
      </c>
      <c r="AA1608" s="93">
        <f t="shared" si="173"/>
        <v>6.7851459492139776</v>
      </c>
      <c r="AB1608" s="93">
        <f t="shared" si="173"/>
        <v>8.4994277639817977</v>
      </c>
      <c r="AC1608" s="95">
        <f t="shared" si="173"/>
        <v>10.646826590887594</v>
      </c>
      <c r="AE1608" s="96"/>
    </row>
    <row r="1609" spans="3:31" ht="24.75" customHeight="1" x14ac:dyDescent="0.25">
      <c r="C1609" s="91">
        <f>ABS(E1609-Dashboard!$F$13)</f>
        <v>15.236572999677222</v>
      </c>
      <c r="D1609" s="92">
        <f t="shared" si="171"/>
        <v>0.25275216512644205</v>
      </c>
      <c r="E1609" s="93" cm="1">
        <f t="array" ref="E1609">SUM('DRE + DCF'!$S$41/TIR!S1609,'DRE + DCF'!$U$41:$AD$41/TIR!T1609:AC1609,TIR!F1609)</f>
        <v>32.383427000322776</v>
      </c>
      <c r="F1609" s="100">
        <f>'DRE + DCF'!$AE$38*'DRE + DCF'!$AE$39*(1+G1609)/(R1609-G1609)/AC1609</f>
        <v>12.464755581119199</v>
      </c>
      <c r="G1609" s="92">
        <f>R1609*(1-'DRE + DCF'!$AE$39)</f>
        <v>0.15165129907586522</v>
      </c>
      <c r="H1609" s="94">
        <f t="shared" si="176"/>
        <v>0.25275216512644205</v>
      </c>
      <c r="I1609" s="94">
        <f t="shared" si="177"/>
        <v>0.25275216512644205</v>
      </c>
      <c r="J1609" s="94">
        <f t="shared" si="177"/>
        <v>0.25275216512644205</v>
      </c>
      <c r="K1609" s="94">
        <f t="shared" si="177"/>
        <v>0.25275216512644205</v>
      </c>
      <c r="L1609" s="94">
        <f t="shared" si="177"/>
        <v>0.25275216512644205</v>
      </c>
      <c r="M1609" s="94">
        <f t="shared" si="177"/>
        <v>0.25275216512644205</v>
      </c>
      <c r="N1609" s="94">
        <f t="shared" si="177"/>
        <v>0.25275216512644205</v>
      </c>
      <c r="O1609" s="94">
        <f t="shared" si="177"/>
        <v>0.25275216512644205</v>
      </c>
      <c r="P1609" s="94">
        <f t="shared" si="177"/>
        <v>0.25275216512644205</v>
      </c>
      <c r="Q1609" s="94">
        <f t="shared" si="177"/>
        <v>0.25275216512644205</v>
      </c>
      <c r="R1609" s="94">
        <f t="shared" si="177"/>
        <v>0.25275216512644205</v>
      </c>
      <c r="S1609" s="93">
        <f>(1+H1609)^((5-Dashboard!$F$9)*3/12)</f>
        <v>1.1192641176802023</v>
      </c>
      <c r="T1609" s="93">
        <f t="shared" si="174"/>
        <v>1.40216054677221</v>
      </c>
      <c r="U1609" s="93">
        <f t="shared" si="174"/>
        <v>1.7565596608237617</v>
      </c>
      <c r="V1609" s="93">
        <f t="shared" si="174"/>
        <v>2.200533918270736</v>
      </c>
      <c r="W1609" s="93">
        <f t="shared" si="174"/>
        <v>2.7567236305478375</v>
      </c>
      <c r="X1609" s="93">
        <f t="shared" si="174"/>
        <v>3.4534914968240291</v>
      </c>
      <c r="Y1609" s="93">
        <f t="shared" si="173"/>
        <v>4.3263689498920597</v>
      </c>
      <c r="Z1609" s="93">
        <f t="shared" si="173"/>
        <v>5.4198680691130887</v>
      </c>
      <c r="AA1609" s="93">
        <f t="shared" si="173"/>
        <v>6.7897514582810903</v>
      </c>
      <c r="AB1609" s="93">
        <f t="shared" si="173"/>
        <v>8.5058758400320524</v>
      </c>
      <c r="AC1609" s="95">
        <f t="shared" si="173"/>
        <v>10.655754374896846</v>
      </c>
      <c r="AE1609" s="96"/>
    </row>
    <row r="1610" spans="3:31" ht="24.75" customHeight="1" x14ac:dyDescent="0.25">
      <c r="C1610" s="91">
        <f>ABS(E1610-Dashboard!$F$13)</f>
        <v>15.258512841400162</v>
      </c>
      <c r="D1610" s="92">
        <f t="shared" si="171"/>
        <v>0.25285216512644204</v>
      </c>
      <c r="E1610" s="93" cm="1">
        <f t="array" ref="E1610">SUM('DRE + DCF'!$S$41/TIR!S1610,'DRE + DCF'!$U$41:$AD$41/TIR!T1610:AC1610,TIR!F1610)</f>
        <v>32.361487158599836</v>
      </c>
      <c r="F1610" s="100">
        <f>'DRE + DCF'!$AE$38*'DRE + DCF'!$AE$39*(1+G1610)/(R1610-G1610)/AC1610</f>
        <v>12.450036052884586</v>
      </c>
      <c r="G1610" s="92">
        <f>R1610*(1-'DRE + DCF'!$AE$39)</f>
        <v>0.15171129907586522</v>
      </c>
      <c r="H1610" s="94">
        <f t="shared" si="176"/>
        <v>0.25285216512644204</v>
      </c>
      <c r="I1610" s="94">
        <f t="shared" si="177"/>
        <v>0.25285216512644204</v>
      </c>
      <c r="J1610" s="94">
        <f t="shared" si="177"/>
        <v>0.25285216512644204</v>
      </c>
      <c r="K1610" s="94">
        <f t="shared" si="177"/>
        <v>0.25285216512644204</v>
      </c>
      <c r="L1610" s="94">
        <f t="shared" si="177"/>
        <v>0.25285216512644204</v>
      </c>
      <c r="M1610" s="94">
        <f t="shared" si="177"/>
        <v>0.25285216512644204</v>
      </c>
      <c r="N1610" s="94">
        <f t="shared" si="177"/>
        <v>0.25285216512644204</v>
      </c>
      <c r="O1610" s="94">
        <f t="shared" si="177"/>
        <v>0.25285216512644204</v>
      </c>
      <c r="P1610" s="94">
        <f t="shared" si="177"/>
        <v>0.25285216512644204</v>
      </c>
      <c r="Q1610" s="94">
        <f t="shared" si="177"/>
        <v>0.25285216512644204</v>
      </c>
      <c r="R1610" s="94">
        <f t="shared" si="177"/>
        <v>0.25285216512644204</v>
      </c>
      <c r="S1610" s="93">
        <f>(1+H1610)^((5-Dashboard!$F$9)*3/12)</f>
        <v>1.1193087889972284</v>
      </c>
      <c r="T1610" s="93">
        <f t="shared" si="174"/>
        <v>1.4023284397402336</v>
      </c>
      <c r="U1610" s="93">
        <f t="shared" si="174"/>
        <v>1.756910221946937</v>
      </c>
      <c r="V1610" s="93">
        <f t="shared" si="174"/>
        <v>2.2011487754989982</v>
      </c>
      <c r="W1610" s="93">
        <f t="shared" si="174"/>
        <v>2.7577140091493368</v>
      </c>
      <c r="X1610" s="93">
        <f t="shared" si="174"/>
        <v>3.4550079671622678</v>
      </c>
      <c r="Y1610" s="93">
        <f t="shared" si="173"/>
        <v>4.3286142121883548</v>
      </c>
      <c r="Z1610" s="93">
        <f t="shared" si="173"/>
        <v>5.4231136877372688</v>
      </c>
      <c r="AA1610" s="93">
        <f t="shared" si="173"/>
        <v>6.7943597254084809</v>
      </c>
      <c r="AB1610" s="93">
        <f t="shared" si="173"/>
        <v>8.5123282926259147</v>
      </c>
      <c r="AC1610" s="95">
        <f t="shared" si="173"/>
        <v>10.664688931683449</v>
      </c>
      <c r="AE1610" s="96"/>
    </row>
    <row r="1611" spans="3:31" ht="24.75" customHeight="1" x14ac:dyDescent="0.25">
      <c r="C1611" s="91">
        <f>ABS(E1611-Dashboard!$F$13)</f>
        <v>15.280428224584028</v>
      </c>
      <c r="D1611" s="92">
        <f t="shared" si="171"/>
        <v>0.25295216512644203</v>
      </c>
      <c r="E1611" s="93" cm="1">
        <f t="array" ref="E1611">SUM('DRE + DCF'!$S$41/TIR!S1611,'DRE + DCF'!$U$41:$AD$41/TIR!T1611:AC1611,TIR!F1611)</f>
        <v>32.339571775415969</v>
      </c>
      <c r="F1611" s="100">
        <f>'DRE + DCF'!$AE$38*'DRE + DCF'!$AE$39*(1+G1611)/(R1611-G1611)/AC1611</f>
        <v>12.435336649945524</v>
      </c>
      <c r="G1611" s="92">
        <f>R1611*(1-'DRE + DCF'!$AE$39)</f>
        <v>0.1517712990758652</v>
      </c>
      <c r="H1611" s="94">
        <f t="shared" si="176"/>
        <v>0.25295216512644203</v>
      </c>
      <c r="I1611" s="94">
        <f t="shared" si="177"/>
        <v>0.25295216512644203</v>
      </c>
      <c r="J1611" s="94">
        <f t="shared" si="177"/>
        <v>0.25295216512644203</v>
      </c>
      <c r="K1611" s="94">
        <f t="shared" si="177"/>
        <v>0.25295216512644203</v>
      </c>
      <c r="L1611" s="94">
        <f t="shared" si="177"/>
        <v>0.25295216512644203</v>
      </c>
      <c r="M1611" s="94">
        <f t="shared" si="177"/>
        <v>0.25295216512644203</v>
      </c>
      <c r="N1611" s="94">
        <f t="shared" si="177"/>
        <v>0.25295216512644203</v>
      </c>
      <c r="O1611" s="94">
        <f t="shared" si="177"/>
        <v>0.25295216512644203</v>
      </c>
      <c r="P1611" s="94">
        <f t="shared" si="177"/>
        <v>0.25295216512644203</v>
      </c>
      <c r="Q1611" s="94">
        <f t="shared" si="177"/>
        <v>0.25295216512644203</v>
      </c>
      <c r="R1611" s="94">
        <f t="shared" si="177"/>
        <v>0.25295216512644203</v>
      </c>
      <c r="S1611" s="93">
        <f>(1+H1611)^((5-Dashboard!$F$9)*3/12)</f>
        <v>1.119353458531505</v>
      </c>
      <c r="T1611" s="93">
        <f t="shared" si="174"/>
        <v>1.4024963394088201</v>
      </c>
      <c r="U1611" s="93">
        <f t="shared" si="174"/>
        <v>1.7572608250441903</v>
      </c>
      <c r="V1611" s="93">
        <f t="shared" si="174"/>
        <v>2.2017637554309961</v>
      </c>
      <c r="W1611" s="93">
        <f t="shared" si="174"/>
        <v>2.7587046644641924</v>
      </c>
      <c r="X1611" s="93">
        <f t="shared" si="174"/>
        <v>3.4565249822848245</v>
      </c>
      <c r="Y1611" s="93">
        <f t="shared" si="173"/>
        <v>4.3308604603674068</v>
      </c>
      <c r="Z1611" s="93">
        <f t="shared" si="173"/>
        <v>5.4263609906778409</v>
      </c>
      <c r="AA1611" s="93">
        <f t="shared" si="173"/>
        <v>6.7989707520274649</v>
      </c>
      <c r="AB1611" s="93">
        <f t="shared" si="173"/>
        <v>8.5187851243841646</v>
      </c>
      <c r="AC1611" s="95">
        <f t="shared" si="173"/>
        <v>10.673630265844064</v>
      </c>
      <c r="AE1611" s="96"/>
    </row>
    <row r="1612" spans="3:31" ht="24.75" customHeight="1" x14ac:dyDescent="0.25">
      <c r="C1612" s="91">
        <f>ABS(E1612-Dashboard!$F$13)</f>
        <v>15.302319184434104</v>
      </c>
      <c r="D1612" s="92">
        <f t="shared" si="171"/>
        <v>0.25305216512644202</v>
      </c>
      <c r="E1612" s="93" cm="1">
        <f t="array" ref="E1612">SUM('DRE + DCF'!$S$41/TIR!S1612,'DRE + DCF'!$U$41:$AD$41/TIR!T1612:AC1612,TIR!F1612)</f>
        <v>32.317680815565893</v>
      </c>
      <c r="F1612" s="100">
        <f>'DRE + DCF'!$AE$38*'DRE + DCF'!$AE$39*(1+G1612)/(R1612-G1612)/AC1612</f>
        <v>12.420657340394424</v>
      </c>
      <c r="G1612" s="92">
        <f>R1612*(1-'DRE + DCF'!$AE$39)</f>
        <v>0.15183129907586521</v>
      </c>
      <c r="H1612" s="94">
        <f t="shared" si="176"/>
        <v>0.25305216512644202</v>
      </c>
      <c r="I1612" s="94">
        <f t="shared" si="177"/>
        <v>0.25305216512644202</v>
      </c>
      <c r="J1612" s="94">
        <f t="shared" si="177"/>
        <v>0.25305216512644202</v>
      </c>
      <c r="K1612" s="94">
        <f t="shared" si="177"/>
        <v>0.25305216512644202</v>
      </c>
      <c r="L1612" s="94">
        <f t="shared" si="177"/>
        <v>0.25305216512644202</v>
      </c>
      <c r="M1612" s="94">
        <f t="shared" si="177"/>
        <v>0.25305216512644202</v>
      </c>
      <c r="N1612" s="94">
        <f t="shared" si="177"/>
        <v>0.25305216512644202</v>
      </c>
      <c r="O1612" s="94">
        <f t="shared" si="177"/>
        <v>0.25305216512644202</v>
      </c>
      <c r="P1612" s="94">
        <f t="shared" si="177"/>
        <v>0.25305216512644202</v>
      </c>
      <c r="Q1612" s="94">
        <f t="shared" si="177"/>
        <v>0.25305216512644202</v>
      </c>
      <c r="R1612" s="94">
        <f t="shared" si="177"/>
        <v>0.25305216512644202</v>
      </c>
      <c r="S1612" s="93">
        <f>(1+H1612)^((5-Dashboard!$F$9)*3/12)</f>
        <v>1.119398126283246</v>
      </c>
      <c r="T1612" s="93">
        <f t="shared" si="174"/>
        <v>1.4026642457777039</v>
      </c>
      <c r="U1612" s="93">
        <f t="shared" si="174"/>
        <v>1.7576114701171999</v>
      </c>
      <c r="V1612" s="93">
        <f t="shared" si="174"/>
        <v>2.2023788580814263</v>
      </c>
      <c r="W1612" s="93">
        <f t="shared" si="174"/>
        <v>2.7596955965476324</v>
      </c>
      <c r="X1612" s="93">
        <f t="shared" si="174"/>
        <v>3.4580425423439189</v>
      </c>
      <c r="Y1612" s="93">
        <f t="shared" si="173"/>
        <v>4.3331076947833944</v>
      </c>
      <c r="Z1612" s="93">
        <f t="shared" si="173"/>
        <v>5.429609978674379</v>
      </c>
      <c r="AA1612" s="93">
        <f t="shared" si="173"/>
        <v>6.8035845395700658</v>
      </c>
      <c r="AB1612" s="93">
        <f t="shared" si="173"/>
        <v>8.5252463379290582</v>
      </c>
      <c r="AC1612" s="95">
        <f t="shared" si="173"/>
        <v>10.682578381978278</v>
      </c>
      <c r="AE1612" s="96"/>
    </row>
    <row r="1613" spans="3:31" ht="24.75" customHeight="1" x14ac:dyDescent="0.25">
      <c r="C1613" s="91">
        <f>ABS(E1613-Dashboard!$F$13)</f>
        <v>15.324185756093677</v>
      </c>
      <c r="D1613" s="92">
        <f t="shared" si="171"/>
        <v>0.25315216512644201</v>
      </c>
      <c r="E1613" s="93" cm="1">
        <f t="array" ref="E1613">SUM('DRE + DCF'!$S$41/TIR!S1613,'DRE + DCF'!$U$41:$AD$41/TIR!T1613:AC1613,TIR!F1613)</f>
        <v>32.295814243906321</v>
      </c>
      <c r="F1613" s="100">
        <f>'DRE + DCF'!$AE$38*'DRE + DCF'!$AE$39*(1+G1613)/(R1613-G1613)/AC1613</f>
        <v>12.405998092382587</v>
      </c>
      <c r="G1613" s="92">
        <f>R1613*(1-'DRE + DCF'!$AE$39)</f>
        <v>0.15189129907586521</v>
      </c>
      <c r="H1613" s="94">
        <f t="shared" si="176"/>
        <v>0.25315216512644201</v>
      </c>
      <c r="I1613" s="94">
        <f t="shared" si="177"/>
        <v>0.25315216512644201</v>
      </c>
      <c r="J1613" s="94">
        <f t="shared" si="177"/>
        <v>0.25315216512644201</v>
      </c>
      <c r="K1613" s="94">
        <f t="shared" si="177"/>
        <v>0.25315216512644201</v>
      </c>
      <c r="L1613" s="94">
        <f t="shared" si="177"/>
        <v>0.25315216512644201</v>
      </c>
      <c r="M1613" s="94">
        <f t="shared" si="177"/>
        <v>0.25315216512644201</v>
      </c>
      <c r="N1613" s="94">
        <f t="shared" si="177"/>
        <v>0.25315216512644201</v>
      </c>
      <c r="O1613" s="94">
        <f t="shared" si="177"/>
        <v>0.25315216512644201</v>
      </c>
      <c r="P1613" s="94">
        <f t="shared" si="177"/>
        <v>0.25315216512644201</v>
      </c>
      <c r="Q1613" s="94">
        <f t="shared" si="177"/>
        <v>0.25315216512644201</v>
      </c>
      <c r="R1613" s="94">
        <f t="shared" si="177"/>
        <v>0.25315216512644201</v>
      </c>
      <c r="S1613" s="93">
        <f>(1+H1613)^((5-Dashboard!$F$9)*3/12)</f>
        <v>1.1194427922526644</v>
      </c>
      <c r="T1613" s="93">
        <f t="shared" si="174"/>
        <v>1.4028321588466162</v>
      </c>
      <c r="U1613" s="93">
        <f t="shared" si="174"/>
        <v>1.7579621571676376</v>
      </c>
      <c r="V1613" s="93">
        <f t="shared" si="174"/>
        <v>2.2029940834649753</v>
      </c>
      <c r="W1613" s="93">
        <f t="shared" si="174"/>
        <v>2.7606868054548754</v>
      </c>
      <c r="X1613" s="93">
        <f t="shared" si="174"/>
        <v>3.4595606474917773</v>
      </c>
      <c r="Y1613" s="93">
        <f t="shared" si="173"/>
        <v>4.3353559157905561</v>
      </c>
      <c r="Z1613" s="93">
        <f t="shared" si="173"/>
        <v>5.4328606524666636</v>
      </c>
      <c r="AA1613" s="93">
        <f t="shared" si="173"/>
        <v>6.8082010894688532</v>
      </c>
      <c r="AB1613" s="93">
        <f t="shared" si="173"/>
        <v>8.5317119358840934</v>
      </c>
      <c r="AC1613" s="95">
        <f t="shared" si="173"/>
        <v>10.691533284688258</v>
      </c>
      <c r="AE1613" s="96"/>
    </row>
    <row r="1614" spans="3:31" ht="24.75" customHeight="1" x14ac:dyDescent="0.25">
      <c r="C1614" s="91">
        <f>ABS(E1614-Dashboard!$F$13)</f>
        <v>15.34602797464489</v>
      </c>
      <c r="D1614" s="92">
        <f t="shared" si="171"/>
        <v>0.253252165126442</v>
      </c>
      <c r="E1614" s="93" cm="1">
        <f t="array" ref="E1614">SUM('DRE + DCF'!$S$41/TIR!S1614,'DRE + DCF'!$U$41:$AD$41/TIR!T1614:AC1614,TIR!F1614)</f>
        <v>32.273972025355107</v>
      </c>
      <c r="F1614" s="100">
        <f>'DRE + DCF'!$AE$38*'DRE + DCF'!$AE$39*(1+G1614)/(R1614-G1614)/AC1614</f>
        <v>12.391358874119698</v>
      </c>
      <c r="G1614" s="92">
        <f>R1614*(1-'DRE + DCF'!$AE$39)</f>
        <v>0.15195129907586519</v>
      </c>
      <c r="H1614" s="94">
        <f t="shared" si="176"/>
        <v>0.253252165126442</v>
      </c>
      <c r="I1614" s="94">
        <f t="shared" si="177"/>
        <v>0.253252165126442</v>
      </c>
      <c r="J1614" s="94">
        <f t="shared" si="177"/>
        <v>0.253252165126442</v>
      </c>
      <c r="K1614" s="94">
        <f t="shared" si="177"/>
        <v>0.253252165126442</v>
      </c>
      <c r="L1614" s="94">
        <f t="shared" si="177"/>
        <v>0.253252165126442</v>
      </c>
      <c r="M1614" s="94">
        <f t="shared" si="177"/>
        <v>0.253252165126442</v>
      </c>
      <c r="N1614" s="94">
        <f t="shared" si="177"/>
        <v>0.253252165126442</v>
      </c>
      <c r="O1614" s="94">
        <f t="shared" si="177"/>
        <v>0.253252165126442</v>
      </c>
      <c r="P1614" s="94">
        <f t="shared" si="177"/>
        <v>0.253252165126442</v>
      </c>
      <c r="Q1614" s="94">
        <f t="shared" si="177"/>
        <v>0.253252165126442</v>
      </c>
      <c r="R1614" s="94">
        <f t="shared" si="177"/>
        <v>0.253252165126442</v>
      </c>
      <c r="S1614" s="93">
        <f>(1+H1614)^((5-Dashboard!$F$9)*3/12)</f>
        <v>1.1194874564399737</v>
      </c>
      <c r="T1614" s="93">
        <f t="shared" si="174"/>
        <v>1.4030000786152905</v>
      </c>
      <c r="U1614" s="93">
        <f t="shared" si="174"/>
        <v>1.7583128861971813</v>
      </c>
      <c r="V1614" s="93">
        <f t="shared" si="174"/>
        <v>2.203609431596341</v>
      </c>
      <c r="W1614" s="93">
        <f t="shared" si="174"/>
        <v>2.761678291241163</v>
      </c>
      <c r="X1614" s="93">
        <f t="shared" si="174"/>
        <v>3.4610792978806804</v>
      </c>
      <c r="Y1614" s="93">
        <f t="shared" si="173"/>
        <v>4.3376051237432689</v>
      </c>
      <c r="Z1614" s="93">
        <f t="shared" si="173"/>
        <v>5.4361130127948005</v>
      </c>
      <c r="AA1614" s="93">
        <f t="shared" si="173"/>
        <v>6.8128204031571098</v>
      </c>
      <c r="AB1614" s="93">
        <f t="shared" si="173"/>
        <v>8.5381819208742478</v>
      </c>
      <c r="AC1614" s="95">
        <f t="shared" si="173"/>
        <v>10.700494978579096</v>
      </c>
      <c r="AE1614" s="96"/>
    </row>
    <row r="1615" spans="3:31" ht="24.75" customHeight="1" x14ac:dyDescent="0.25">
      <c r="C1615" s="91">
        <f>ABS(E1615-Dashboard!$F$13)</f>
        <v>15.367845875108145</v>
      </c>
      <c r="D1615" s="92">
        <f t="shared" ref="D1615:D1678" si="178">D1614+0.0001</f>
        <v>0.25335216512644199</v>
      </c>
      <c r="E1615" s="93" cm="1">
        <f t="array" ref="E1615">SUM('DRE + DCF'!$S$41/TIR!S1615,'DRE + DCF'!$U$41:$AD$41/TIR!T1615:AC1615,TIR!F1615)</f>
        <v>32.252154124891852</v>
      </c>
      <c r="F1615" s="100">
        <f>'DRE + DCF'!$AE$38*'DRE + DCF'!$AE$39*(1+G1615)/(R1615-G1615)/AC1615</f>
        <v>12.376739653874091</v>
      </c>
      <c r="G1615" s="92">
        <f>R1615*(1-'DRE + DCF'!$AE$39)</f>
        <v>0.15201129907586519</v>
      </c>
      <c r="H1615" s="94">
        <f t="shared" si="176"/>
        <v>0.25335216512644199</v>
      </c>
      <c r="I1615" s="94">
        <f t="shared" si="177"/>
        <v>0.25335216512644199</v>
      </c>
      <c r="J1615" s="94">
        <f t="shared" si="177"/>
        <v>0.25335216512644199</v>
      </c>
      <c r="K1615" s="94">
        <f t="shared" si="177"/>
        <v>0.25335216512644199</v>
      </c>
      <c r="L1615" s="94">
        <f t="shared" si="177"/>
        <v>0.25335216512644199</v>
      </c>
      <c r="M1615" s="94">
        <f t="shared" si="177"/>
        <v>0.25335216512644199</v>
      </c>
      <c r="N1615" s="94">
        <f t="shared" si="177"/>
        <v>0.25335216512644199</v>
      </c>
      <c r="O1615" s="94">
        <f t="shared" si="177"/>
        <v>0.25335216512644199</v>
      </c>
      <c r="P1615" s="94">
        <f t="shared" si="177"/>
        <v>0.25335216512644199</v>
      </c>
      <c r="Q1615" s="94">
        <f t="shared" si="177"/>
        <v>0.25335216512644199</v>
      </c>
      <c r="R1615" s="94">
        <f t="shared" si="177"/>
        <v>0.25335216512644199</v>
      </c>
      <c r="S1615" s="93">
        <f>(1+H1615)^((5-Dashboard!$F$9)*3/12)</f>
        <v>1.1195321188453871</v>
      </c>
      <c r="T1615" s="93">
        <f t="shared" si="174"/>
        <v>1.403168005083459</v>
      </c>
      <c r="U1615" s="93">
        <f t="shared" si="174"/>
        <v>1.7586636572075034</v>
      </c>
      <c r="V1615" s="93">
        <f t="shared" si="174"/>
        <v>2.204224902490211</v>
      </c>
      <c r="W1615" s="93">
        <f t="shared" si="174"/>
        <v>2.7626700539617262</v>
      </c>
      <c r="X1615" s="93">
        <f t="shared" si="174"/>
        <v>3.4625984936629135</v>
      </c>
      <c r="Y1615" s="93">
        <f t="shared" si="173"/>
        <v>4.3398553189959692</v>
      </c>
      <c r="Z1615" s="93">
        <f t="shared" si="173"/>
        <v>5.4393670603991033</v>
      </c>
      <c r="AA1615" s="93">
        <f t="shared" si="173"/>
        <v>6.8174424820686657</v>
      </c>
      <c r="AB1615" s="93">
        <f t="shared" si="173"/>
        <v>8.5446562955257459</v>
      </c>
      <c r="AC1615" s="95">
        <f t="shared" si="173"/>
        <v>10.709463468258475</v>
      </c>
      <c r="AE1615" s="96"/>
    </row>
    <row r="1616" spans="3:31" ht="24.75" customHeight="1" x14ac:dyDescent="0.25">
      <c r="C1616" s="91">
        <f>ABS(E1616-Dashboard!$F$13)</f>
        <v>15.389639492442939</v>
      </c>
      <c r="D1616" s="92">
        <f t="shared" si="178"/>
        <v>0.25345216512644198</v>
      </c>
      <c r="E1616" s="93" cm="1">
        <f t="array" ref="E1616">SUM('DRE + DCF'!$S$41/TIR!S1616,'DRE + DCF'!$U$41:$AD$41/TIR!T1616:AC1616,TIR!F1616)</f>
        <v>32.230360507557059</v>
      </c>
      <c r="F1616" s="100">
        <f>'DRE + DCF'!$AE$38*'DRE + DCF'!$AE$39*(1+G1616)/(R1616-G1616)/AC1616</f>
        <v>12.362140399972228</v>
      </c>
      <c r="G1616" s="92">
        <f>R1616*(1-'DRE + DCF'!$AE$39)</f>
        <v>0.15207129907586517</v>
      </c>
      <c r="H1616" s="94">
        <f t="shared" si="176"/>
        <v>0.25345216512644198</v>
      </c>
      <c r="I1616" s="94">
        <f t="shared" si="177"/>
        <v>0.25345216512644198</v>
      </c>
      <c r="J1616" s="94">
        <f t="shared" si="177"/>
        <v>0.25345216512644198</v>
      </c>
      <c r="K1616" s="94">
        <f t="shared" si="177"/>
        <v>0.25345216512644198</v>
      </c>
      <c r="L1616" s="94">
        <f t="shared" si="177"/>
        <v>0.25345216512644198</v>
      </c>
      <c r="M1616" s="94">
        <f t="shared" si="177"/>
        <v>0.25345216512644198</v>
      </c>
      <c r="N1616" s="94">
        <f t="shared" si="177"/>
        <v>0.25345216512644198</v>
      </c>
      <c r="O1616" s="94">
        <f t="shared" si="177"/>
        <v>0.25345216512644198</v>
      </c>
      <c r="P1616" s="94">
        <f t="shared" si="177"/>
        <v>0.25345216512644198</v>
      </c>
      <c r="Q1616" s="94">
        <f t="shared" si="177"/>
        <v>0.25345216512644198</v>
      </c>
      <c r="R1616" s="94">
        <f t="shared" si="177"/>
        <v>0.25345216512644198</v>
      </c>
      <c r="S1616" s="93">
        <f>(1+H1616)^((5-Dashboard!$F$9)*3/12)</f>
        <v>1.119576779469118</v>
      </c>
      <c r="T1616" s="93">
        <f t="shared" si="174"/>
        <v>1.4033359382508552</v>
      </c>
      <c r="U1616" s="93">
        <f t="shared" si="174"/>
        <v>1.7590144702002815</v>
      </c>
      <c r="V1616" s="93">
        <f t="shared" si="174"/>
        <v>2.2048404961612844</v>
      </c>
      <c r="W1616" s="93">
        <f t="shared" si="174"/>
        <v>2.7636620936718206</v>
      </c>
      <c r="X1616" s="93">
        <f t="shared" si="174"/>
        <v>3.4641182349908197</v>
      </c>
      <c r="Y1616" s="93">
        <f t="shared" si="173"/>
        <v>4.3421065019032321</v>
      </c>
      <c r="Z1616" s="93">
        <f t="shared" si="173"/>
        <v>5.442622796020208</v>
      </c>
      <c r="AA1616" s="93">
        <f t="shared" si="173"/>
        <v>6.8220673276380595</v>
      </c>
      <c r="AB1616" s="93">
        <f t="shared" si="173"/>
        <v>8.5511350624662867</v>
      </c>
      <c r="AC1616" s="95">
        <f t="shared" si="173"/>
        <v>10.718438758337001</v>
      </c>
      <c r="AE1616" s="96"/>
    </row>
    <row r="1617" spans="3:31" ht="24.75" customHeight="1" x14ac:dyDescent="0.25">
      <c r="C1617" s="91">
        <f>ABS(E1617-Dashboard!$F$13)</f>
        <v>15.41140886154728</v>
      </c>
      <c r="D1617" s="92">
        <f t="shared" si="178"/>
        <v>0.25355216512644196</v>
      </c>
      <c r="E1617" s="93" cm="1">
        <f t="array" ref="E1617">SUM('DRE + DCF'!$S$41/TIR!S1617,'DRE + DCF'!$U$41:$AD$41/TIR!T1617:AC1617,TIR!F1617)</f>
        <v>32.208591138452718</v>
      </c>
      <c r="F1617" s="100">
        <f>'DRE + DCF'!$AE$38*'DRE + DCF'!$AE$39*(1+G1617)/(R1617-G1617)/AC1617</f>
        <v>12.347561080798982</v>
      </c>
      <c r="G1617" s="92">
        <f>R1617*(1-'DRE + DCF'!$AE$39)</f>
        <v>0.15213129907586517</v>
      </c>
      <c r="H1617" s="94">
        <f t="shared" si="176"/>
        <v>0.25355216512644196</v>
      </c>
      <c r="I1617" s="94">
        <f t="shared" si="177"/>
        <v>0.25355216512644196</v>
      </c>
      <c r="J1617" s="94">
        <f t="shared" si="177"/>
        <v>0.25355216512644196</v>
      </c>
      <c r="K1617" s="94">
        <f t="shared" si="177"/>
        <v>0.25355216512644196</v>
      </c>
      <c r="L1617" s="94">
        <f t="shared" si="177"/>
        <v>0.25355216512644196</v>
      </c>
      <c r="M1617" s="94">
        <f t="shared" si="177"/>
        <v>0.25355216512644196</v>
      </c>
      <c r="N1617" s="94">
        <f t="shared" si="177"/>
        <v>0.25355216512644196</v>
      </c>
      <c r="O1617" s="94">
        <f t="shared" si="177"/>
        <v>0.25355216512644196</v>
      </c>
      <c r="P1617" s="94">
        <f t="shared" si="177"/>
        <v>0.25355216512644196</v>
      </c>
      <c r="Q1617" s="94">
        <f t="shared" si="177"/>
        <v>0.25355216512644196</v>
      </c>
      <c r="R1617" s="94">
        <f t="shared" si="177"/>
        <v>0.25355216512644196</v>
      </c>
      <c r="S1617" s="93">
        <f>(1+H1617)^((5-Dashboard!$F$9)*3/12)</f>
        <v>1.1196214383113794</v>
      </c>
      <c r="T1617" s="93">
        <f t="shared" si="174"/>
        <v>1.4035038781172107</v>
      </c>
      <c r="U1617" s="93">
        <f t="shared" si="174"/>
        <v>1.7593653251771872</v>
      </c>
      <c r="V1617" s="93">
        <f t="shared" si="174"/>
        <v>2.2054562126242496</v>
      </c>
      <c r="W1617" s="93">
        <f t="shared" si="174"/>
        <v>2.7646544104266906</v>
      </c>
      <c r="X1617" s="93">
        <f t="shared" si="174"/>
        <v>3.4656385220167447</v>
      </c>
      <c r="Y1617" s="93">
        <f t="shared" si="173"/>
        <v>4.3443586728196921</v>
      </c>
      <c r="Z1617" s="93">
        <f t="shared" si="173"/>
        <v>5.4458802203989602</v>
      </c>
      <c r="AA1617" s="93">
        <f t="shared" si="173"/>
        <v>6.8266949413003806</v>
      </c>
      <c r="AB1617" s="93">
        <f t="shared" si="173"/>
        <v>8.5576182243248198</v>
      </c>
      <c r="AC1617" s="95">
        <f t="shared" si="173"/>
        <v>10.727420853427875</v>
      </c>
      <c r="AE1617" s="96"/>
    </row>
    <row r="1618" spans="3:31" ht="24.75" customHeight="1" x14ac:dyDescent="0.25">
      <c r="C1618" s="91">
        <f>ABS(E1618-Dashboard!$F$13)</f>
        <v>15.433154017258516</v>
      </c>
      <c r="D1618" s="92">
        <f t="shared" si="178"/>
        <v>0.25365216512644195</v>
      </c>
      <c r="E1618" s="93" cm="1">
        <f t="array" ref="E1618">SUM('DRE + DCF'!$S$41/TIR!S1618,'DRE + DCF'!$U$41:$AD$41/TIR!T1618:AC1618,TIR!F1618)</f>
        <v>32.186845982741481</v>
      </c>
      <c r="F1618" s="100">
        <f>'DRE + DCF'!$AE$38*'DRE + DCF'!$AE$39*(1+G1618)/(R1618-G1618)/AC1618</f>
        <v>12.333001664797104</v>
      </c>
      <c r="G1618" s="92">
        <f>R1618*(1-'DRE + DCF'!$AE$39)</f>
        <v>0.15219129907586518</v>
      </c>
      <c r="H1618" s="94">
        <f t="shared" si="176"/>
        <v>0.25365216512644195</v>
      </c>
      <c r="I1618" s="94">
        <f t="shared" si="177"/>
        <v>0.25365216512644195</v>
      </c>
      <c r="J1618" s="94">
        <f t="shared" si="177"/>
        <v>0.25365216512644195</v>
      </c>
      <c r="K1618" s="94">
        <f t="shared" si="177"/>
        <v>0.25365216512644195</v>
      </c>
      <c r="L1618" s="94">
        <f t="shared" si="177"/>
        <v>0.25365216512644195</v>
      </c>
      <c r="M1618" s="94">
        <f t="shared" si="177"/>
        <v>0.25365216512644195</v>
      </c>
      <c r="N1618" s="94">
        <f t="shared" si="177"/>
        <v>0.25365216512644195</v>
      </c>
      <c r="O1618" s="94">
        <f t="shared" si="177"/>
        <v>0.25365216512644195</v>
      </c>
      <c r="P1618" s="94">
        <f t="shared" si="177"/>
        <v>0.25365216512644195</v>
      </c>
      <c r="Q1618" s="94">
        <f t="shared" si="177"/>
        <v>0.25365216512644195</v>
      </c>
      <c r="R1618" s="94">
        <f t="shared" si="177"/>
        <v>0.25365216512644195</v>
      </c>
      <c r="S1618" s="93">
        <f>(1+H1618)^((5-Dashboard!$F$9)*3/12)</f>
        <v>1.1196660953723847</v>
      </c>
      <c r="T1618" s="93">
        <f t="shared" si="174"/>
        <v>1.4036718246822595</v>
      </c>
      <c r="U1618" s="93">
        <f t="shared" si="174"/>
        <v>1.7597162221398983</v>
      </c>
      <c r="V1618" s="93">
        <f t="shared" si="174"/>
        <v>2.2060720518938064</v>
      </c>
      <c r="W1618" s="93">
        <f t="shared" si="174"/>
        <v>2.765647004281603</v>
      </c>
      <c r="X1618" s="93">
        <f t="shared" si="174"/>
        <v>3.4671593548930901</v>
      </c>
      <c r="Y1618" s="93">
        <f t="shared" si="173"/>
        <v>4.3466118321001206</v>
      </c>
      <c r="Z1618" s="93">
        <f t="shared" si="173"/>
        <v>5.4491393342765271</v>
      </c>
      <c r="AA1618" s="93">
        <f t="shared" si="173"/>
        <v>6.8313253244914272</v>
      </c>
      <c r="AB1618" s="93">
        <f t="shared" si="173"/>
        <v>8.5641057837317724</v>
      </c>
      <c r="AC1618" s="95">
        <f t="shared" si="173"/>
        <v>10.736409758147222</v>
      </c>
      <c r="AE1618" s="96"/>
    </row>
    <row r="1619" spans="3:31" ht="24.75" customHeight="1" x14ac:dyDescent="0.25">
      <c r="C1619" s="91">
        <f>ABS(E1619-Dashboard!$F$13)</f>
        <v>15.454874994352814</v>
      </c>
      <c r="D1619" s="92">
        <f t="shared" si="178"/>
        <v>0.25375216512644194</v>
      </c>
      <c r="E1619" s="93" cm="1">
        <f t="array" ref="E1619">SUM('DRE + DCF'!$S$41/TIR!S1619,'DRE + DCF'!$U$41:$AD$41/TIR!T1619:AC1619,TIR!F1619)</f>
        <v>32.165125005647184</v>
      </c>
      <c r="F1619" s="100">
        <f>'DRE + DCF'!$AE$38*'DRE + DCF'!$AE$39*(1+G1619)/(R1619-G1619)/AC1619</f>
        <v>12.318462120467483</v>
      </c>
      <c r="G1619" s="92">
        <f>R1619*(1-'DRE + DCF'!$AE$39)</f>
        <v>0.15225129907586515</v>
      </c>
      <c r="H1619" s="94">
        <f t="shared" si="176"/>
        <v>0.25375216512644194</v>
      </c>
      <c r="I1619" s="94">
        <f t="shared" si="177"/>
        <v>0.25375216512644194</v>
      </c>
      <c r="J1619" s="94">
        <f t="shared" si="177"/>
        <v>0.25375216512644194</v>
      </c>
      <c r="K1619" s="94">
        <f t="shared" si="177"/>
        <v>0.25375216512644194</v>
      </c>
      <c r="L1619" s="94">
        <f t="shared" si="177"/>
        <v>0.25375216512644194</v>
      </c>
      <c r="M1619" s="94">
        <f t="shared" si="177"/>
        <v>0.25375216512644194</v>
      </c>
      <c r="N1619" s="94">
        <f t="shared" si="177"/>
        <v>0.25375216512644194</v>
      </c>
      <c r="O1619" s="94">
        <f t="shared" si="177"/>
        <v>0.25375216512644194</v>
      </c>
      <c r="P1619" s="94">
        <f t="shared" si="177"/>
        <v>0.25375216512644194</v>
      </c>
      <c r="Q1619" s="94">
        <f t="shared" si="177"/>
        <v>0.25375216512644194</v>
      </c>
      <c r="R1619" s="94">
        <f t="shared" si="177"/>
        <v>0.25375216512644194</v>
      </c>
      <c r="S1619" s="93">
        <f>(1+H1619)^((5-Dashboard!$F$9)*3/12)</f>
        <v>1.1197107506523467</v>
      </c>
      <c r="T1619" s="93">
        <f t="shared" si="174"/>
        <v>1.4038397779457332</v>
      </c>
      <c r="U1619" s="93">
        <f t="shared" si="174"/>
        <v>1.7600671610900864</v>
      </c>
      <c r="V1619" s="93">
        <f t="shared" si="174"/>
        <v>2.2066880139846456</v>
      </c>
      <c r="W1619" s="93">
        <f t="shared" si="174"/>
        <v>2.7666398752918173</v>
      </c>
      <c r="X1619" s="93">
        <f t="shared" si="174"/>
        <v>3.4686807337722652</v>
      </c>
      <c r="Y1619" s="93">
        <f t="shared" ref="Y1619:AC1669" si="179">(X1619)*(1+N1619)</f>
        <v>4.3488659800993528</v>
      </c>
      <c r="Z1619" s="93">
        <f t="shared" si="179"/>
        <v>5.4524001383942888</v>
      </c>
      <c r="AA1619" s="93">
        <f t="shared" si="179"/>
        <v>6.8359584786475507</v>
      </c>
      <c r="AB1619" s="93">
        <f t="shared" si="179"/>
        <v>8.5705977433188245</v>
      </c>
      <c r="AC1619" s="95">
        <f t="shared" si="179"/>
        <v>10.745405477113772</v>
      </c>
      <c r="AE1619" s="96"/>
    </row>
    <row r="1620" spans="3:31" ht="24.75" customHeight="1" x14ac:dyDescent="0.25">
      <c r="C1620" s="91">
        <f>ABS(E1620-Dashboard!$F$13)</f>
        <v>15.476571827545875</v>
      </c>
      <c r="D1620" s="92">
        <f t="shared" si="178"/>
        <v>0.25385216512644193</v>
      </c>
      <c r="E1620" s="93" cm="1">
        <f t="array" ref="E1620">SUM('DRE + DCF'!$S$41/TIR!S1620,'DRE + DCF'!$U$41:$AD$41/TIR!T1620:AC1620,TIR!F1620)</f>
        <v>32.143428172454122</v>
      </c>
      <c r="F1620" s="100">
        <f>'DRE + DCF'!$AE$38*'DRE + DCF'!$AE$39*(1+G1620)/(R1620-G1620)/AC1620</f>
        <v>12.303942416368676</v>
      </c>
      <c r="G1620" s="92">
        <f>R1620*(1-'DRE + DCF'!$AE$39)</f>
        <v>0.15231129907586516</v>
      </c>
      <c r="H1620" s="94">
        <f t="shared" si="176"/>
        <v>0.25385216512644193</v>
      </c>
      <c r="I1620" s="94">
        <f t="shared" si="177"/>
        <v>0.25385216512644193</v>
      </c>
      <c r="J1620" s="94">
        <f t="shared" si="177"/>
        <v>0.25385216512644193</v>
      </c>
      <c r="K1620" s="94">
        <f t="shared" si="177"/>
        <v>0.25385216512644193</v>
      </c>
      <c r="L1620" s="94">
        <f t="shared" si="177"/>
        <v>0.25385216512644193</v>
      </c>
      <c r="M1620" s="94">
        <f t="shared" si="177"/>
        <v>0.25385216512644193</v>
      </c>
      <c r="N1620" s="94">
        <f t="shared" si="177"/>
        <v>0.25385216512644193</v>
      </c>
      <c r="O1620" s="94">
        <f t="shared" si="177"/>
        <v>0.25385216512644193</v>
      </c>
      <c r="P1620" s="94">
        <f t="shared" si="177"/>
        <v>0.25385216512644193</v>
      </c>
      <c r="Q1620" s="94">
        <f t="shared" si="177"/>
        <v>0.25385216512644193</v>
      </c>
      <c r="R1620" s="94">
        <f t="shared" si="177"/>
        <v>0.25385216512644193</v>
      </c>
      <c r="S1620" s="93">
        <f>(1+H1620)^((5-Dashboard!$F$9)*3/12)</f>
        <v>1.119755404151479</v>
      </c>
      <c r="T1620" s="93">
        <f t="shared" ref="T1620:X1670" si="180">(S1620)*(1+I1620)</f>
        <v>1.4040077379073661</v>
      </c>
      <c r="U1620" s="93">
        <f t="shared" si="180"/>
        <v>1.7604181420294291</v>
      </c>
      <c r="V1620" s="93">
        <f t="shared" si="180"/>
        <v>2.2073040989114681</v>
      </c>
      <c r="W1620" s="93">
        <f t="shared" si="180"/>
        <v>2.7676330235126145</v>
      </c>
      <c r="X1620" s="93">
        <f t="shared" si="180"/>
        <v>3.4702026588067327</v>
      </c>
      <c r="Y1620" s="93">
        <f t="shared" si="179"/>
        <v>4.3511211171723581</v>
      </c>
      <c r="Z1620" s="93">
        <f t="shared" si="179"/>
        <v>5.4556626334939446</v>
      </c>
      <c r="AA1620" s="93">
        <f t="shared" si="179"/>
        <v>6.8405944052058087</v>
      </c>
      <c r="AB1620" s="93">
        <f t="shared" si="179"/>
        <v>8.5770941057191301</v>
      </c>
      <c r="AC1620" s="95">
        <f t="shared" si="179"/>
        <v>10.754408014949176</v>
      </c>
      <c r="AE1620" s="96"/>
    </row>
    <row r="1621" spans="3:31" ht="24.75" customHeight="1" x14ac:dyDescent="0.25">
      <c r="C1621" s="91">
        <f>ABS(E1621-Dashboard!$F$13)</f>
        <v>15.49824455149249</v>
      </c>
      <c r="D1621" s="92">
        <f t="shared" si="178"/>
        <v>0.25395216512644192</v>
      </c>
      <c r="E1621" s="93" cm="1">
        <f t="array" ref="E1621">SUM('DRE + DCF'!$S$41/TIR!S1621,'DRE + DCF'!$U$41:$AD$41/TIR!T1621:AC1621,TIR!F1621)</f>
        <v>32.121755448507507</v>
      </c>
      <c r="F1621" s="100">
        <f>'DRE + DCF'!$AE$38*'DRE + DCF'!$AE$39*(1+G1621)/(R1621-G1621)/AC1621</f>
        <v>12.289442521117122</v>
      </c>
      <c r="G1621" s="92">
        <f>R1621*(1-'DRE + DCF'!$AE$39)</f>
        <v>0.15237129907586514</v>
      </c>
      <c r="H1621" s="94">
        <f t="shared" si="176"/>
        <v>0.25395216512644192</v>
      </c>
      <c r="I1621" s="94">
        <f t="shared" si="177"/>
        <v>0.25395216512644192</v>
      </c>
      <c r="J1621" s="94">
        <f t="shared" si="177"/>
        <v>0.25395216512644192</v>
      </c>
      <c r="K1621" s="94">
        <f t="shared" si="177"/>
        <v>0.25395216512644192</v>
      </c>
      <c r="L1621" s="94">
        <f t="shared" si="177"/>
        <v>0.25395216512644192</v>
      </c>
      <c r="M1621" s="94">
        <f t="shared" si="177"/>
        <v>0.25395216512644192</v>
      </c>
      <c r="N1621" s="94">
        <f t="shared" si="177"/>
        <v>0.25395216512644192</v>
      </c>
      <c r="O1621" s="94">
        <f t="shared" si="177"/>
        <v>0.25395216512644192</v>
      </c>
      <c r="P1621" s="94">
        <f t="shared" si="177"/>
        <v>0.25395216512644192</v>
      </c>
      <c r="Q1621" s="94">
        <f t="shared" si="177"/>
        <v>0.25395216512644192</v>
      </c>
      <c r="R1621" s="94">
        <f t="shared" si="177"/>
        <v>0.25395216512644192</v>
      </c>
      <c r="S1621" s="93">
        <f>(1+H1621)^((5-Dashboard!$F$9)*3/12)</f>
        <v>1.1198000558699941</v>
      </c>
      <c r="T1621" s="93">
        <f t="shared" si="180"/>
        <v>1.4041757045668897</v>
      </c>
      <c r="U1621" s="93">
        <f t="shared" si="180"/>
        <v>1.7607691649595982</v>
      </c>
      <c r="V1621" s="93">
        <f t="shared" si="180"/>
        <v>2.207920306688965</v>
      </c>
      <c r="W1621" s="93">
        <f t="shared" si="180"/>
        <v>2.7686264489992651</v>
      </c>
      <c r="X1621" s="93">
        <f t="shared" si="180"/>
        <v>3.4717251301489607</v>
      </c>
      <c r="Y1621" s="93">
        <f t="shared" si="179"/>
        <v>4.3533772436741671</v>
      </c>
      <c r="Z1621" s="93">
        <f t="shared" si="179"/>
        <v>5.4589268203174033</v>
      </c>
      <c r="AA1621" s="93">
        <f t="shared" si="179"/>
        <v>6.8452331056038105</v>
      </c>
      <c r="AB1621" s="93">
        <f t="shared" si="179"/>
        <v>8.5835948735670957</v>
      </c>
      <c r="AC1621" s="95">
        <f t="shared" si="179"/>
        <v>10.763417376277687</v>
      </c>
      <c r="AE1621" s="96"/>
    </row>
    <row r="1622" spans="3:31" ht="24.75" customHeight="1" x14ac:dyDescent="0.25">
      <c r="C1622" s="91">
        <f>ABS(E1622-Dashboard!$F$13)</f>
        <v>15.519893200787237</v>
      </c>
      <c r="D1622" s="92">
        <f t="shared" si="178"/>
        <v>0.25405216512644191</v>
      </c>
      <c r="E1622" s="93" cm="1">
        <f t="array" ref="E1622">SUM('DRE + DCF'!$S$41/TIR!S1622,'DRE + DCF'!$U$41:$AD$41/TIR!T1622:AC1622,TIR!F1622)</f>
        <v>32.10010679921276</v>
      </c>
      <c r="F1622" s="100">
        <f>'DRE + DCF'!$AE$38*'DRE + DCF'!$AE$39*(1+G1622)/(R1622-G1622)/AC1622</f>
        <v>12.274962403386663</v>
      </c>
      <c r="G1622" s="92">
        <f>R1622*(1-'DRE + DCF'!$AE$39)</f>
        <v>0.15243129907586514</v>
      </c>
      <c r="H1622" s="94">
        <f t="shared" si="176"/>
        <v>0.25405216512644191</v>
      </c>
      <c r="I1622" s="94">
        <f t="shared" si="177"/>
        <v>0.25405216512644191</v>
      </c>
      <c r="J1622" s="94">
        <f t="shared" si="177"/>
        <v>0.25405216512644191</v>
      </c>
      <c r="K1622" s="94">
        <f t="shared" si="177"/>
        <v>0.25405216512644191</v>
      </c>
      <c r="L1622" s="94">
        <f t="shared" si="177"/>
        <v>0.25405216512644191</v>
      </c>
      <c r="M1622" s="94">
        <f t="shared" si="177"/>
        <v>0.25405216512644191</v>
      </c>
      <c r="N1622" s="94">
        <f t="shared" si="177"/>
        <v>0.25405216512644191</v>
      </c>
      <c r="O1622" s="94">
        <f t="shared" si="177"/>
        <v>0.25405216512644191</v>
      </c>
      <c r="P1622" s="94">
        <f t="shared" si="177"/>
        <v>0.25405216512644191</v>
      </c>
      <c r="Q1622" s="94">
        <f t="shared" si="177"/>
        <v>0.25405216512644191</v>
      </c>
      <c r="R1622" s="94">
        <f t="shared" si="177"/>
        <v>0.25405216512644191</v>
      </c>
      <c r="S1622" s="93">
        <f>(1+H1622)^((5-Dashboard!$F$9)*3/12)</f>
        <v>1.1198447058081054</v>
      </c>
      <c r="T1622" s="93">
        <f t="shared" si="180"/>
        <v>1.4043436779240379</v>
      </c>
      <c r="U1622" s="93">
        <f t="shared" si="180"/>
        <v>1.7611202298822706</v>
      </c>
      <c r="V1622" s="93">
        <f t="shared" si="180"/>
        <v>2.2085366373318389</v>
      </c>
      <c r="W1622" s="93">
        <f t="shared" si="180"/>
        <v>2.7696201518070644</v>
      </c>
      <c r="X1622" s="93">
        <f t="shared" si="180"/>
        <v>3.4732481479514741</v>
      </c>
      <c r="Y1622" s="93">
        <f t="shared" si="179"/>
        <v>4.355634359959951</v>
      </c>
      <c r="Z1622" s="93">
        <f t="shared" si="179"/>
        <v>5.4621926996069012</v>
      </c>
      <c r="AA1622" s="93">
        <f t="shared" si="179"/>
        <v>6.84987458127988</v>
      </c>
      <c r="AB1622" s="93">
        <f t="shared" si="179"/>
        <v>8.5901000494986146</v>
      </c>
      <c r="AC1622" s="95">
        <f t="shared" si="179"/>
        <v>10.772433565726494</v>
      </c>
      <c r="AE1622" s="96"/>
    </row>
    <row r="1623" spans="3:31" ht="24.75" customHeight="1" x14ac:dyDescent="0.25">
      <c r="C1623" s="91">
        <f>ABS(E1623-Dashboard!$F$13)</f>
        <v>15.541517809964034</v>
      </c>
      <c r="D1623" s="92">
        <f t="shared" si="178"/>
        <v>0.2541521651264419</v>
      </c>
      <c r="E1623" s="93" cm="1">
        <f t="array" ref="E1623">SUM('DRE + DCF'!$S$41/TIR!S1623,'DRE + DCF'!$U$41:$AD$41/TIR!T1623:AC1623,TIR!F1623)</f>
        <v>32.078482190035963</v>
      </c>
      <c r="F1623" s="100">
        <f>'DRE + DCF'!$AE$38*'DRE + DCF'!$AE$39*(1+G1623)/(R1623-G1623)/AC1623</f>
        <v>12.260502031908798</v>
      </c>
      <c r="G1623" s="92">
        <f>R1623*(1-'DRE + DCF'!$AE$39)</f>
        <v>0.15249129907586514</v>
      </c>
      <c r="H1623" s="94">
        <f t="shared" si="176"/>
        <v>0.2541521651264419</v>
      </c>
      <c r="I1623" s="94">
        <f t="shared" si="177"/>
        <v>0.2541521651264419</v>
      </c>
      <c r="J1623" s="94">
        <f t="shared" si="177"/>
        <v>0.2541521651264419</v>
      </c>
      <c r="K1623" s="94">
        <f t="shared" si="177"/>
        <v>0.2541521651264419</v>
      </c>
      <c r="L1623" s="94">
        <f t="shared" si="177"/>
        <v>0.2541521651264419</v>
      </c>
      <c r="M1623" s="94">
        <f t="shared" si="177"/>
        <v>0.2541521651264419</v>
      </c>
      <c r="N1623" s="94">
        <f t="shared" si="177"/>
        <v>0.2541521651264419</v>
      </c>
      <c r="O1623" s="94">
        <f t="shared" si="177"/>
        <v>0.2541521651264419</v>
      </c>
      <c r="P1623" s="94">
        <f t="shared" si="177"/>
        <v>0.2541521651264419</v>
      </c>
      <c r="Q1623" s="94">
        <f t="shared" si="177"/>
        <v>0.2541521651264419</v>
      </c>
      <c r="R1623" s="94">
        <f t="shared" si="177"/>
        <v>0.2541521651264419</v>
      </c>
      <c r="S1623" s="93">
        <f>(1+H1623)^((5-Dashboard!$F$9)*3/12)</f>
        <v>1.1198893539660255</v>
      </c>
      <c r="T1623" s="93">
        <f t="shared" si="180"/>
        <v>1.404511657978543</v>
      </c>
      <c r="U1623" s="93">
        <f t="shared" si="180"/>
        <v>1.7614713367991182</v>
      </c>
      <c r="V1623" s="93">
        <f t="shared" si="180"/>
        <v>2.2091530908547816</v>
      </c>
      <c r="W1623" s="93">
        <f t="shared" si="180"/>
        <v>2.7706141319912954</v>
      </c>
      <c r="X1623" s="93">
        <f t="shared" si="180"/>
        <v>3.4747717123668003</v>
      </c>
      <c r="Y1623" s="93">
        <f t="shared" si="179"/>
        <v>4.3578924663849365</v>
      </c>
      <c r="Z1623" s="93">
        <f t="shared" si="179"/>
        <v>5.4654602721048775</v>
      </c>
      <c r="AA1623" s="93">
        <f t="shared" si="179"/>
        <v>6.8545188336728842</v>
      </c>
      <c r="AB1623" s="93">
        <f t="shared" si="179"/>
        <v>8.59660963615082</v>
      </c>
      <c r="AC1623" s="95">
        <f t="shared" si="179"/>
        <v>10.781456587925383</v>
      </c>
      <c r="AE1623" s="96"/>
    </row>
    <row r="1624" spans="3:31" ht="24.75" customHeight="1" x14ac:dyDescent="0.25">
      <c r="C1624" s="91">
        <f>ABS(E1624-Dashboard!$F$13)</f>
        <v>15.563118413496838</v>
      </c>
      <c r="D1624" s="92">
        <f t="shared" si="178"/>
        <v>0.25425216512644189</v>
      </c>
      <c r="E1624" s="93" cm="1">
        <f t="array" ref="E1624">SUM('DRE + DCF'!$S$41/TIR!S1624,'DRE + DCF'!$U$41:$AD$41/TIR!T1624:AC1624,TIR!F1624)</f>
        <v>32.05688158650316</v>
      </c>
      <c r="F1624" s="100">
        <f>'DRE + DCF'!$AE$38*'DRE + DCF'!$AE$39*(1+G1624)/(R1624-G1624)/AC1624</f>
        <v>12.246061375472175</v>
      </c>
      <c r="G1624" s="92">
        <f>R1624*(1-'DRE + DCF'!$AE$39)</f>
        <v>0.15255129907586512</v>
      </c>
      <c r="H1624" s="94">
        <f t="shared" si="176"/>
        <v>0.25425216512644189</v>
      </c>
      <c r="I1624" s="94">
        <f t="shared" si="177"/>
        <v>0.25425216512644189</v>
      </c>
      <c r="J1624" s="94">
        <f t="shared" si="177"/>
        <v>0.25425216512644189</v>
      </c>
      <c r="K1624" s="94">
        <f t="shared" si="177"/>
        <v>0.25425216512644189</v>
      </c>
      <c r="L1624" s="94">
        <f t="shared" si="177"/>
        <v>0.25425216512644189</v>
      </c>
      <c r="M1624" s="94">
        <f t="shared" si="177"/>
        <v>0.25425216512644189</v>
      </c>
      <c r="N1624" s="94">
        <f t="shared" si="177"/>
        <v>0.25425216512644189</v>
      </c>
      <c r="O1624" s="94">
        <f t="shared" si="177"/>
        <v>0.25425216512644189</v>
      </c>
      <c r="P1624" s="94">
        <f t="shared" si="177"/>
        <v>0.25425216512644189</v>
      </c>
      <c r="Q1624" s="94">
        <f t="shared" si="177"/>
        <v>0.25425216512644189</v>
      </c>
      <c r="R1624" s="94">
        <f t="shared" si="177"/>
        <v>0.25425216512644189</v>
      </c>
      <c r="S1624" s="93">
        <f>(1+H1624)^((5-Dashboard!$F$9)*3/12)</f>
        <v>1.1199340003439675</v>
      </c>
      <c r="T1624" s="93">
        <f t="shared" si="180"/>
        <v>1.4046796447301386</v>
      </c>
      <c r="U1624" s="93">
        <f t="shared" si="180"/>
        <v>1.7618224857118177</v>
      </c>
      <c r="V1624" s="93">
        <f t="shared" si="180"/>
        <v>2.2097696672724974</v>
      </c>
      <c r="W1624" s="93">
        <f t="shared" si="180"/>
        <v>2.771608389607267</v>
      </c>
      <c r="X1624" s="93">
        <f t="shared" si="180"/>
        <v>3.4762958235475256</v>
      </c>
      <c r="Y1624" s="93">
        <f t="shared" si="179"/>
        <v>4.3601515633044921</v>
      </c>
      <c r="Z1624" s="93">
        <f t="shared" si="179"/>
        <v>5.4687295385540997</v>
      </c>
      <c r="AA1624" s="93">
        <f t="shared" si="179"/>
        <v>6.8591658642224074</v>
      </c>
      <c r="AB1624" s="93">
        <f t="shared" si="179"/>
        <v>8.6031236361623371</v>
      </c>
      <c r="AC1624" s="95">
        <f t="shared" si="179"/>
        <v>10.79048644750708</v>
      </c>
      <c r="AE1624" s="96"/>
    </row>
    <row r="1625" spans="3:31" ht="24.75" customHeight="1" x14ac:dyDescent="0.25">
      <c r="C1625" s="91">
        <f>ABS(E1625-Dashboard!$F$13)</f>
        <v>15.584695045799194</v>
      </c>
      <c r="D1625" s="92">
        <f t="shared" si="178"/>
        <v>0.25435216512644188</v>
      </c>
      <c r="E1625" s="93" cm="1">
        <f t="array" ref="E1625">SUM('DRE + DCF'!$S$41/TIR!S1625,'DRE + DCF'!$U$41:$AD$41/TIR!T1625:AC1625,TIR!F1625)</f>
        <v>32.035304954200804</v>
      </c>
      <c r="F1625" s="100">
        <f>'DRE + DCF'!$AE$38*'DRE + DCF'!$AE$39*(1+G1625)/(R1625-G1625)/AC1625</f>
        <v>12.23164040292286</v>
      </c>
      <c r="G1625" s="92">
        <f>R1625*(1-'DRE + DCF'!$AE$39)</f>
        <v>0.15261129907586513</v>
      </c>
      <c r="H1625" s="94">
        <f t="shared" si="176"/>
        <v>0.25435216512644188</v>
      </c>
      <c r="I1625" s="94">
        <f t="shared" si="177"/>
        <v>0.25435216512644188</v>
      </c>
      <c r="J1625" s="94">
        <f t="shared" si="177"/>
        <v>0.25435216512644188</v>
      </c>
      <c r="K1625" s="94">
        <f t="shared" si="177"/>
        <v>0.25435216512644188</v>
      </c>
      <c r="L1625" s="94">
        <f t="shared" si="177"/>
        <v>0.25435216512644188</v>
      </c>
      <c r="M1625" s="94">
        <f t="shared" si="177"/>
        <v>0.25435216512644188</v>
      </c>
      <c r="N1625" s="94">
        <f t="shared" si="177"/>
        <v>0.25435216512644188</v>
      </c>
      <c r="O1625" s="94">
        <f t="shared" si="177"/>
        <v>0.25435216512644188</v>
      </c>
      <c r="P1625" s="94">
        <f t="shared" si="177"/>
        <v>0.25435216512644188</v>
      </c>
      <c r="Q1625" s="94">
        <f t="shared" si="177"/>
        <v>0.25435216512644188</v>
      </c>
      <c r="R1625" s="94">
        <f t="shared" si="177"/>
        <v>0.25435216512644188</v>
      </c>
      <c r="S1625" s="93">
        <f>(1+H1625)^((5-Dashboard!$F$9)*3/12)</f>
        <v>1.1199786449421443</v>
      </c>
      <c r="T1625" s="93">
        <f t="shared" si="180"/>
        <v>1.4048476381785571</v>
      </c>
      <c r="U1625" s="93">
        <f t="shared" si="180"/>
        <v>1.7621736766220411</v>
      </c>
      <c r="V1625" s="93">
        <f t="shared" si="180"/>
        <v>2.2103863665996792</v>
      </c>
      <c r="W1625" s="93">
        <f t="shared" si="180"/>
        <v>2.7726029247102764</v>
      </c>
      <c r="X1625" s="93">
        <f t="shared" si="180"/>
        <v>3.4778204816462401</v>
      </c>
      <c r="Y1625" s="93">
        <f t="shared" si="179"/>
        <v>4.362411651074046</v>
      </c>
      <c r="Z1625" s="93">
        <f t="shared" si="179"/>
        <v>5.4720004996975451</v>
      </c>
      <c r="AA1625" s="93">
        <f t="shared" si="179"/>
        <v>6.8638156743685865</v>
      </c>
      <c r="AB1625" s="93">
        <f t="shared" si="179"/>
        <v>8.6096420521730437</v>
      </c>
      <c r="AC1625" s="95">
        <f t="shared" si="179"/>
        <v>10.799523149106919</v>
      </c>
      <c r="AE1625" s="96"/>
    </row>
    <row r="1626" spans="3:31" ht="24.75" customHeight="1" x14ac:dyDescent="0.25">
      <c r="C1626" s="91">
        <f>ABS(E1626-Dashboard!$F$13)</f>
        <v>15.606247741224955</v>
      </c>
      <c r="D1626" s="92">
        <f t="shared" si="178"/>
        <v>0.25445216512644186</v>
      </c>
      <c r="E1626" s="93" cm="1">
        <f t="array" ref="E1626">SUM('DRE + DCF'!$S$41/TIR!S1626,'DRE + DCF'!$U$41:$AD$41/TIR!T1626:AC1626,TIR!F1626)</f>
        <v>32.013752258775042</v>
      </c>
      <c r="F1626" s="100">
        <f>'DRE + DCF'!$AE$38*'DRE + DCF'!$AE$39*(1+G1626)/(R1626-G1626)/AC1626</f>
        <v>12.217239083163813</v>
      </c>
      <c r="G1626" s="92">
        <f>R1626*(1-'DRE + DCF'!$AE$39)</f>
        <v>0.1526712990758651</v>
      </c>
      <c r="H1626" s="94">
        <f t="shared" si="176"/>
        <v>0.25445216512644186</v>
      </c>
      <c r="I1626" s="94">
        <f t="shared" si="177"/>
        <v>0.25445216512644186</v>
      </c>
      <c r="J1626" s="94">
        <f t="shared" si="177"/>
        <v>0.25445216512644186</v>
      </c>
      <c r="K1626" s="94">
        <f t="shared" si="177"/>
        <v>0.25445216512644186</v>
      </c>
      <c r="L1626" s="94">
        <f t="shared" si="177"/>
        <v>0.25445216512644186</v>
      </c>
      <c r="M1626" s="94">
        <f t="shared" si="177"/>
        <v>0.25445216512644186</v>
      </c>
      <c r="N1626" s="94">
        <f t="shared" si="177"/>
        <v>0.25445216512644186</v>
      </c>
      <c r="O1626" s="94">
        <f t="shared" si="177"/>
        <v>0.25445216512644186</v>
      </c>
      <c r="P1626" s="94">
        <f t="shared" si="177"/>
        <v>0.25445216512644186</v>
      </c>
      <c r="Q1626" s="94">
        <f t="shared" si="177"/>
        <v>0.25445216512644186</v>
      </c>
      <c r="R1626" s="94">
        <f t="shared" si="177"/>
        <v>0.25445216512644186</v>
      </c>
      <c r="S1626" s="93">
        <f>(1+H1626)^((5-Dashboard!$F$9)*3/12)</f>
        <v>1.1200232877607688</v>
      </c>
      <c r="T1626" s="93">
        <f t="shared" si="180"/>
        <v>1.4050156383235324</v>
      </c>
      <c r="U1626" s="93">
        <f t="shared" si="180"/>
        <v>1.762524909531465</v>
      </c>
      <c r="V1626" s="93">
        <f t="shared" si="180"/>
        <v>2.2110031888510324</v>
      </c>
      <c r="W1626" s="93">
        <f t="shared" si="180"/>
        <v>2.7735977373556451</v>
      </c>
      <c r="X1626" s="93">
        <f t="shared" si="180"/>
        <v>3.4793456868155896</v>
      </c>
      <c r="Y1626" s="93">
        <f t="shared" si="179"/>
        <v>4.3646727300491639</v>
      </c>
      <c r="Z1626" s="93">
        <f t="shared" si="179"/>
        <v>5.4752731562785124</v>
      </c>
      <c r="AA1626" s="93">
        <f t="shared" si="179"/>
        <v>6.8684682655522673</v>
      </c>
      <c r="AB1626" s="93">
        <f t="shared" si="179"/>
        <v>8.6161648868242988</v>
      </c>
      <c r="AC1626" s="95">
        <f t="shared" si="179"/>
        <v>10.808566697363167</v>
      </c>
      <c r="AE1626" s="96"/>
    </row>
    <row r="1627" spans="3:31" ht="24.75" customHeight="1" x14ac:dyDescent="0.25">
      <c r="C1627" s="91">
        <f>ABS(E1627-Dashboard!$F$13)</f>
        <v>15.627776534067756</v>
      </c>
      <c r="D1627" s="92">
        <f t="shared" si="178"/>
        <v>0.25455216512644185</v>
      </c>
      <c r="E1627" s="93" cm="1">
        <f t="array" ref="E1627">SUM('DRE + DCF'!$S$41/TIR!S1627,'DRE + DCF'!$U$41:$AD$41/TIR!T1627:AC1627,TIR!F1627)</f>
        <v>31.992223465932241</v>
      </c>
      <c r="F1627" s="100">
        <f>'DRE + DCF'!$AE$38*'DRE + DCF'!$AE$39*(1+G1627)/(R1627-G1627)/AC1627</f>
        <v>12.202857385155191</v>
      </c>
      <c r="G1627" s="92">
        <f>R1627*(1-'DRE + DCF'!$AE$39)</f>
        <v>0.15273129907586511</v>
      </c>
      <c r="H1627" s="94">
        <f t="shared" si="176"/>
        <v>0.25455216512644185</v>
      </c>
      <c r="I1627" s="94">
        <f t="shared" si="177"/>
        <v>0.25455216512644185</v>
      </c>
      <c r="J1627" s="94">
        <f t="shared" si="177"/>
        <v>0.25455216512644185</v>
      </c>
      <c r="K1627" s="94">
        <f t="shared" si="177"/>
        <v>0.25455216512644185</v>
      </c>
      <c r="L1627" s="94">
        <f t="shared" si="177"/>
        <v>0.25455216512644185</v>
      </c>
      <c r="M1627" s="94">
        <f t="shared" si="177"/>
        <v>0.25455216512644185</v>
      </c>
      <c r="N1627" s="94">
        <f t="shared" si="177"/>
        <v>0.25455216512644185</v>
      </c>
      <c r="O1627" s="94">
        <f t="shared" si="177"/>
        <v>0.25455216512644185</v>
      </c>
      <c r="P1627" s="94">
        <f t="shared" si="177"/>
        <v>0.25455216512644185</v>
      </c>
      <c r="Q1627" s="94">
        <f t="shared" si="177"/>
        <v>0.25455216512644185</v>
      </c>
      <c r="R1627" s="94">
        <f t="shared" si="177"/>
        <v>0.25455216512644185</v>
      </c>
      <c r="S1627" s="93">
        <f>(1+H1627)^((5-Dashboard!$F$9)*3/12)</f>
        <v>1.1200679288000535</v>
      </c>
      <c r="T1627" s="93">
        <f t="shared" si="180"/>
        <v>1.4051836451647963</v>
      </c>
      <c r="U1627" s="93">
        <f t="shared" si="180"/>
        <v>1.7628761844417609</v>
      </c>
      <c r="V1627" s="93">
        <f t="shared" si="180"/>
        <v>2.2116201340412514</v>
      </c>
      <c r="W1627" s="93">
        <f t="shared" si="180"/>
        <v>2.7745928275986831</v>
      </c>
      <c r="X1627" s="93">
        <f t="shared" si="180"/>
        <v>3.4808714392082241</v>
      </c>
      <c r="Y1627" s="93">
        <f t="shared" si="179"/>
        <v>4.3669348005854705</v>
      </c>
      <c r="Z1627" s="93">
        <f t="shared" si="179"/>
        <v>5.4785475090405082</v>
      </c>
      <c r="AA1627" s="93">
        <f t="shared" si="179"/>
        <v>6.8731236392148434</v>
      </c>
      <c r="AB1627" s="93">
        <f t="shared" si="179"/>
        <v>8.6226921427587104</v>
      </c>
      <c r="AC1627" s="95">
        <f t="shared" si="179"/>
        <v>10.817617096916697</v>
      </c>
      <c r="AE1627" s="96"/>
    </row>
    <row r="1628" spans="3:31" ht="24.75" customHeight="1" x14ac:dyDescent="0.25">
      <c r="C1628" s="91">
        <f>ABS(E1628-Dashboard!$F$13)</f>
        <v>15.649281458561848</v>
      </c>
      <c r="D1628" s="92">
        <f t="shared" si="178"/>
        <v>0.25465216512644184</v>
      </c>
      <c r="E1628" s="93" cm="1">
        <f t="array" ref="E1628">SUM('DRE + DCF'!$S$41/TIR!S1628,'DRE + DCF'!$U$41:$AD$41/TIR!T1628:AC1628,TIR!F1628)</f>
        <v>31.970718541438149</v>
      </c>
      <c r="F1628" s="100">
        <f>'DRE + DCF'!$AE$38*'DRE + DCF'!$AE$39*(1+G1628)/(R1628-G1628)/AC1628</f>
        <v>12.188495277913795</v>
      </c>
      <c r="G1628" s="92">
        <f>R1628*(1-'DRE + DCF'!$AE$39)</f>
        <v>0.15279129907586511</v>
      </c>
      <c r="H1628" s="94">
        <f t="shared" si="176"/>
        <v>0.25465216512644184</v>
      </c>
      <c r="I1628" s="94">
        <f t="shared" si="177"/>
        <v>0.25465216512644184</v>
      </c>
      <c r="J1628" s="94">
        <f t="shared" si="177"/>
        <v>0.25465216512644184</v>
      </c>
      <c r="K1628" s="94">
        <f t="shared" si="177"/>
        <v>0.25465216512644184</v>
      </c>
      <c r="L1628" s="94">
        <f t="shared" si="177"/>
        <v>0.25465216512644184</v>
      </c>
      <c r="M1628" s="94">
        <f t="shared" si="177"/>
        <v>0.25465216512644184</v>
      </c>
      <c r="N1628" s="94">
        <f t="shared" si="177"/>
        <v>0.25465216512644184</v>
      </c>
      <c r="O1628" s="94">
        <f t="shared" si="177"/>
        <v>0.25465216512644184</v>
      </c>
      <c r="P1628" s="94">
        <f t="shared" si="177"/>
        <v>0.25465216512644184</v>
      </c>
      <c r="Q1628" s="94">
        <f t="shared" si="177"/>
        <v>0.25465216512644184</v>
      </c>
      <c r="R1628" s="94">
        <f t="shared" si="177"/>
        <v>0.25465216512644184</v>
      </c>
      <c r="S1628" s="93">
        <f>(1+H1628)^((5-Dashboard!$F$9)*3/12)</f>
        <v>1.1201125680602115</v>
      </c>
      <c r="T1628" s="93">
        <f t="shared" si="180"/>
        <v>1.4053516587020836</v>
      </c>
      <c r="U1628" s="93">
        <f t="shared" si="180"/>
        <v>1.7632275013546057</v>
      </c>
      <c r="V1628" s="93">
        <f t="shared" si="180"/>
        <v>2.2122372021850425</v>
      </c>
      <c r="W1628" s="93">
        <f t="shared" si="180"/>
        <v>2.7755881954947257</v>
      </c>
      <c r="X1628" s="93">
        <f t="shared" si="180"/>
        <v>3.4823977389768515</v>
      </c>
      <c r="Y1628" s="93">
        <f t="shared" si="179"/>
        <v>4.3691978630387327</v>
      </c>
      <c r="Z1628" s="93">
        <f t="shared" si="179"/>
        <v>5.4818235587273696</v>
      </c>
      <c r="AA1628" s="93">
        <f t="shared" si="179"/>
        <v>6.8777817967984314</v>
      </c>
      <c r="AB1628" s="93">
        <f t="shared" si="179"/>
        <v>8.6292238226203821</v>
      </c>
      <c r="AC1628" s="95">
        <f t="shared" si="179"/>
        <v>10.826674352411334</v>
      </c>
      <c r="AE1628" s="96"/>
    </row>
    <row r="1629" spans="3:31" ht="24.75" customHeight="1" x14ac:dyDescent="0.25">
      <c r="C1629" s="91">
        <f>ABS(E1629-Dashboard!$F$13)</f>
        <v>15.670762548881481</v>
      </c>
      <c r="D1629" s="92">
        <f t="shared" si="178"/>
        <v>0.25475216512644183</v>
      </c>
      <c r="E1629" s="93" cm="1">
        <f t="array" ref="E1629">SUM('DRE + DCF'!$S$41/TIR!S1629,'DRE + DCF'!$U$41:$AD$41/TIR!T1629:AC1629,TIR!F1629)</f>
        <v>31.949237451118517</v>
      </c>
      <c r="F1629" s="100">
        <f>'DRE + DCF'!$AE$38*'DRE + DCF'!$AE$39*(1+G1629)/(R1629-G1629)/AC1629</f>
        <v>12.174152730513363</v>
      </c>
      <c r="G1629" s="92">
        <f>R1629*(1-'DRE + DCF'!$AE$39)</f>
        <v>0.15285129907586509</v>
      </c>
      <c r="H1629" s="94">
        <f t="shared" si="176"/>
        <v>0.25475216512644183</v>
      </c>
      <c r="I1629" s="94">
        <f t="shared" si="177"/>
        <v>0.25475216512644183</v>
      </c>
      <c r="J1629" s="94">
        <f t="shared" si="177"/>
        <v>0.25475216512644183</v>
      </c>
      <c r="K1629" s="94">
        <f t="shared" si="177"/>
        <v>0.25475216512644183</v>
      </c>
      <c r="L1629" s="94">
        <f t="shared" si="177"/>
        <v>0.25475216512644183</v>
      </c>
      <c r="M1629" s="94">
        <f t="shared" si="177"/>
        <v>0.25475216512644183</v>
      </c>
      <c r="N1629" s="94">
        <f t="shared" si="177"/>
        <v>0.25475216512644183</v>
      </c>
      <c r="O1629" s="94">
        <f t="shared" si="177"/>
        <v>0.25475216512644183</v>
      </c>
      <c r="P1629" s="94">
        <f t="shared" si="177"/>
        <v>0.25475216512644183</v>
      </c>
      <c r="Q1629" s="94">
        <f t="shared" si="177"/>
        <v>0.25475216512644183</v>
      </c>
      <c r="R1629" s="94">
        <f t="shared" si="177"/>
        <v>0.25475216512644183</v>
      </c>
      <c r="S1629" s="93">
        <f>(1+H1629)^((5-Dashboard!$F$9)*3/12)</f>
        <v>1.120157205541455</v>
      </c>
      <c r="T1629" s="93">
        <f t="shared" si="180"/>
        <v>1.4055196789351254</v>
      </c>
      <c r="U1629" s="93">
        <f t="shared" si="180"/>
        <v>1.7635788602716698</v>
      </c>
      <c r="V1629" s="93">
        <f t="shared" si="180"/>
        <v>2.2128543932970999</v>
      </c>
      <c r="W1629" s="93">
        <f t="shared" si="180"/>
        <v>2.7765838410990948</v>
      </c>
      <c r="X1629" s="93">
        <f t="shared" si="180"/>
        <v>3.4839245862741812</v>
      </c>
      <c r="Y1629" s="93">
        <f t="shared" si="179"/>
        <v>4.3714619177647718</v>
      </c>
      <c r="Z1629" s="93">
        <f t="shared" si="179"/>
        <v>5.4851013060831342</v>
      </c>
      <c r="AA1629" s="93">
        <f t="shared" si="179"/>
        <v>6.8824427397456862</v>
      </c>
      <c r="AB1629" s="93">
        <f t="shared" si="179"/>
        <v>8.6357599290546592</v>
      </c>
      <c r="AC1629" s="95">
        <f t="shared" si="179"/>
        <v>10.835738468493501</v>
      </c>
      <c r="AE1629" s="96"/>
    </row>
    <row r="1630" spans="3:31" ht="24.75" customHeight="1" x14ac:dyDescent="0.25">
      <c r="C1630" s="91">
        <f>ABS(E1630-Dashboard!$F$13)</f>
        <v>15.692219839141742</v>
      </c>
      <c r="D1630" s="92">
        <f t="shared" si="178"/>
        <v>0.25485216512644182</v>
      </c>
      <c r="E1630" s="93" cm="1">
        <f t="array" ref="E1630">SUM('DRE + DCF'!$S$41/TIR!S1630,'DRE + DCF'!$U$41:$AD$41/TIR!T1630:AC1630,TIR!F1630)</f>
        <v>31.927780160858255</v>
      </c>
      <c r="F1630" s="100">
        <f>'DRE + DCF'!$AE$38*'DRE + DCF'!$AE$39*(1+G1630)/(R1630-G1630)/AC1630</f>
        <v>12.159829712084068</v>
      </c>
      <c r="G1630" s="92">
        <f>R1630*(1-'DRE + DCF'!$AE$39)</f>
        <v>0.15291129907586509</v>
      </c>
      <c r="H1630" s="94">
        <f t="shared" si="176"/>
        <v>0.25485216512644182</v>
      </c>
      <c r="I1630" s="94">
        <f t="shared" si="177"/>
        <v>0.25485216512644182</v>
      </c>
      <c r="J1630" s="94">
        <f t="shared" si="177"/>
        <v>0.25485216512644182</v>
      </c>
      <c r="K1630" s="94">
        <f t="shared" si="177"/>
        <v>0.25485216512644182</v>
      </c>
      <c r="L1630" s="94">
        <f t="shared" si="177"/>
        <v>0.25485216512644182</v>
      </c>
      <c r="M1630" s="94">
        <f t="shared" si="177"/>
        <v>0.25485216512644182</v>
      </c>
      <c r="N1630" s="94">
        <f t="shared" si="177"/>
        <v>0.25485216512644182</v>
      </c>
      <c r="O1630" s="94">
        <f t="shared" si="177"/>
        <v>0.25485216512644182</v>
      </c>
      <c r="P1630" s="94">
        <f t="shared" si="177"/>
        <v>0.25485216512644182</v>
      </c>
      <c r="Q1630" s="94">
        <f t="shared" si="177"/>
        <v>0.25485216512644182</v>
      </c>
      <c r="R1630" s="94">
        <f t="shared" si="177"/>
        <v>0.25485216512644182</v>
      </c>
      <c r="S1630" s="93">
        <f>(1+H1630)^((5-Dashboard!$F$9)*3/12)</f>
        <v>1.1202018412439974</v>
      </c>
      <c r="T1630" s="93">
        <f t="shared" si="180"/>
        <v>1.4056877058636568</v>
      </c>
      <c r="U1630" s="93">
        <f t="shared" si="180"/>
        <v>1.7639302611946308</v>
      </c>
      <c r="V1630" s="93">
        <f t="shared" si="180"/>
        <v>2.2134717073921326</v>
      </c>
      <c r="W1630" s="93">
        <f t="shared" si="180"/>
        <v>2.7775797644671396</v>
      </c>
      <c r="X1630" s="93">
        <f t="shared" si="180"/>
        <v>3.4854519812529827</v>
      </c>
      <c r="Y1630" s="93">
        <f t="shared" si="179"/>
        <v>4.3737269651195518</v>
      </c>
      <c r="Z1630" s="93">
        <f t="shared" si="179"/>
        <v>5.4883807518521719</v>
      </c>
      <c r="AA1630" s="93">
        <f t="shared" si="179"/>
        <v>6.8871064694999875</v>
      </c>
      <c r="AB1630" s="93">
        <f t="shared" si="179"/>
        <v>8.6423004647083843</v>
      </c>
      <c r="AC1630" s="95">
        <f t="shared" si="179"/>
        <v>10.844809449812571</v>
      </c>
      <c r="AE1630" s="96"/>
    </row>
    <row r="1631" spans="3:31" ht="24.75" customHeight="1" x14ac:dyDescent="0.25">
      <c r="C1631" s="91">
        <f>ABS(E1631-Dashboard!$F$13)</f>
        <v>15.713653363398038</v>
      </c>
      <c r="D1631" s="92">
        <f t="shared" si="178"/>
        <v>0.25495216512644181</v>
      </c>
      <c r="E1631" s="93" cm="1">
        <f t="array" ref="E1631">SUM('DRE + DCF'!$S$41/TIR!S1631,'DRE + DCF'!$U$41:$AD$41/TIR!T1631:AC1631,TIR!F1631)</f>
        <v>31.90634663660196</v>
      </c>
      <c r="F1631" s="100">
        <f>'DRE + DCF'!$AE$38*'DRE + DCF'!$AE$39*(1+G1631)/(R1631-G1631)/AC1631</f>
        <v>12.145526191812749</v>
      </c>
      <c r="G1631" s="92">
        <f>R1631*(1-'DRE + DCF'!$AE$39)</f>
        <v>0.15297129907586507</v>
      </c>
      <c r="H1631" s="94">
        <f t="shared" si="176"/>
        <v>0.25495216512644181</v>
      </c>
      <c r="I1631" s="94">
        <f t="shared" si="177"/>
        <v>0.25495216512644181</v>
      </c>
      <c r="J1631" s="94">
        <f t="shared" si="177"/>
        <v>0.25495216512644181</v>
      </c>
      <c r="K1631" s="94">
        <f t="shared" si="177"/>
        <v>0.25495216512644181</v>
      </c>
      <c r="L1631" s="94">
        <f t="shared" si="177"/>
        <v>0.25495216512644181</v>
      </c>
      <c r="M1631" s="94">
        <f t="shared" si="177"/>
        <v>0.25495216512644181</v>
      </c>
      <c r="N1631" s="94">
        <f t="shared" si="177"/>
        <v>0.25495216512644181</v>
      </c>
      <c r="O1631" s="94">
        <f t="shared" si="177"/>
        <v>0.25495216512644181</v>
      </c>
      <c r="P1631" s="94">
        <f t="shared" si="177"/>
        <v>0.25495216512644181</v>
      </c>
      <c r="Q1631" s="94">
        <f t="shared" ref="I1631:R1657" si="181">$D1631</f>
        <v>0.25495216512644181</v>
      </c>
      <c r="R1631" s="94">
        <f t="shared" si="181"/>
        <v>0.25495216512644181</v>
      </c>
      <c r="S1631" s="93">
        <f>(1+H1631)^((5-Dashboard!$F$9)*3/12)</f>
        <v>1.1202464751680505</v>
      </c>
      <c r="T1631" s="93">
        <f t="shared" si="180"/>
        <v>1.4058557394874096</v>
      </c>
      <c r="U1631" s="93">
        <f t="shared" si="180"/>
        <v>1.7642817041251595</v>
      </c>
      <c r="V1631" s="93">
        <f t="shared" si="180"/>
        <v>2.214089144484837</v>
      </c>
      <c r="W1631" s="93">
        <f t="shared" si="180"/>
        <v>2.7785759656541971</v>
      </c>
      <c r="X1631" s="93">
        <f t="shared" si="180"/>
        <v>3.486979924066028</v>
      </c>
      <c r="Y1631" s="93">
        <f t="shared" si="179"/>
        <v>4.3759930054590974</v>
      </c>
      <c r="Z1631" s="93">
        <f t="shared" si="179"/>
        <v>5.4916618967790587</v>
      </c>
      <c r="AA1631" s="93">
        <f t="shared" si="179"/>
        <v>6.8917729875052611</v>
      </c>
      <c r="AB1631" s="93">
        <f t="shared" si="179"/>
        <v>8.6488454322296526</v>
      </c>
      <c r="AC1631" s="95">
        <f t="shared" si="179"/>
        <v>10.853887301020539</v>
      </c>
      <c r="AE1631" s="96"/>
    </row>
    <row r="1632" spans="3:31" ht="24.75" customHeight="1" x14ac:dyDescent="0.25">
      <c r="C1632" s="91">
        <f>ABS(E1632-Dashboard!$F$13)</f>
        <v>15.735063155646813</v>
      </c>
      <c r="D1632" s="92">
        <f t="shared" si="178"/>
        <v>0.2550521651264418</v>
      </c>
      <c r="E1632" s="93" cm="1">
        <f t="array" ref="E1632">SUM('DRE + DCF'!$S$41/TIR!S1632,'DRE + DCF'!$U$41:$AD$41/TIR!T1632:AC1632,TIR!F1632)</f>
        <v>31.884936844353184</v>
      </c>
      <c r="F1632" s="100">
        <f>'DRE + DCF'!$AE$38*'DRE + DCF'!$AE$39*(1+G1632)/(R1632-G1632)/AC1632</f>
        <v>12.131242138942453</v>
      </c>
      <c r="G1632" s="92">
        <f>R1632*(1-'DRE + DCF'!$AE$39)</f>
        <v>0.15303129907586507</v>
      </c>
      <c r="H1632" s="94">
        <f t="shared" si="176"/>
        <v>0.2550521651264418</v>
      </c>
      <c r="I1632" s="94">
        <f t="shared" si="181"/>
        <v>0.2550521651264418</v>
      </c>
      <c r="J1632" s="94">
        <f t="shared" si="181"/>
        <v>0.2550521651264418</v>
      </c>
      <c r="K1632" s="94">
        <f t="shared" si="181"/>
        <v>0.2550521651264418</v>
      </c>
      <c r="L1632" s="94">
        <f t="shared" si="181"/>
        <v>0.2550521651264418</v>
      </c>
      <c r="M1632" s="94">
        <f t="shared" si="181"/>
        <v>0.2550521651264418</v>
      </c>
      <c r="N1632" s="94">
        <f t="shared" si="181"/>
        <v>0.2550521651264418</v>
      </c>
      <c r="O1632" s="94">
        <f t="shared" si="181"/>
        <v>0.2550521651264418</v>
      </c>
      <c r="P1632" s="94">
        <f t="shared" si="181"/>
        <v>0.2550521651264418</v>
      </c>
      <c r="Q1632" s="94">
        <f t="shared" si="181"/>
        <v>0.2550521651264418</v>
      </c>
      <c r="R1632" s="94">
        <f t="shared" si="181"/>
        <v>0.2550521651264418</v>
      </c>
      <c r="S1632" s="93">
        <f>(1+H1632)^((5-Dashboard!$F$9)*3/12)</f>
        <v>1.1202911073138275</v>
      </c>
      <c r="T1632" s="93">
        <f t="shared" si="180"/>
        <v>1.4060237798061184</v>
      </c>
      <c r="U1632" s="93">
        <f t="shared" si="180"/>
        <v>1.7646331890649325</v>
      </c>
      <c r="V1632" s="93">
        <f t="shared" si="180"/>
        <v>2.2147067045899216</v>
      </c>
      <c r="W1632" s="93">
        <f t="shared" si="180"/>
        <v>2.7795724447156283</v>
      </c>
      <c r="X1632" s="93">
        <f t="shared" si="180"/>
        <v>3.4885084148661467</v>
      </c>
      <c r="Y1632" s="93">
        <f t="shared" si="179"/>
        <v>4.378260039139569</v>
      </c>
      <c r="Z1632" s="93">
        <f t="shared" si="179"/>
        <v>5.4949447416086965</v>
      </c>
      <c r="AA1632" s="93">
        <f t="shared" si="179"/>
        <v>6.8964422952061515</v>
      </c>
      <c r="AB1632" s="93">
        <f t="shared" si="179"/>
        <v>8.6553948342680496</v>
      </c>
      <c r="AC1632" s="95">
        <f t="shared" si="179"/>
        <v>10.862972026772336</v>
      </c>
      <c r="AE1632" s="96"/>
    </row>
    <row r="1633" spans="3:31" ht="24.75" customHeight="1" x14ac:dyDescent="0.25">
      <c r="C1633" s="91">
        <f>ABS(E1633-Dashboard!$F$13)</f>
        <v>15.756449249825039</v>
      </c>
      <c r="D1633" s="92">
        <f t="shared" si="178"/>
        <v>0.25515216512644179</v>
      </c>
      <c r="E1633" s="93" cm="1">
        <f t="array" ref="E1633">SUM('DRE + DCF'!$S$41/TIR!S1633,'DRE + DCF'!$U$41:$AD$41/TIR!T1633:AC1633,TIR!F1633)</f>
        <v>31.863550750174959</v>
      </c>
      <c r="F1633" s="100">
        <f>'DRE + DCF'!$AE$38*'DRE + DCF'!$AE$39*(1+G1633)/(R1633-G1633)/AC1633</f>
        <v>12.116977522772666</v>
      </c>
      <c r="G1633" s="92">
        <f>R1633*(1-'DRE + DCF'!$AE$39)</f>
        <v>0.15309129907586508</v>
      </c>
      <c r="H1633" s="94">
        <f t="shared" si="176"/>
        <v>0.25515216512644179</v>
      </c>
      <c r="I1633" s="94">
        <f t="shared" si="181"/>
        <v>0.25515216512644179</v>
      </c>
      <c r="J1633" s="94">
        <f t="shared" si="181"/>
        <v>0.25515216512644179</v>
      </c>
      <c r="K1633" s="94">
        <f t="shared" si="181"/>
        <v>0.25515216512644179</v>
      </c>
      <c r="L1633" s="94">
        <f t="shared" si="181"/>
        <v>0.25515216512644179</v>
      </c>
      <c r="M1633" s="94">
        <f t="shared" si="181"/>
        <v>0.25515216512644179</v>
      </c>
      <c r="N1633" s="94">
        <f t="shared" si="181"/>
        <v>0.25515216512644179</v>
      </c>
      <c r="O1633" s="94">
        <f t="shared" si="181"/>
        <v>0.25515216512644179</v>
      </c>
      <c r="P1633" s="94">
        <f t="shared" si="181"/>
        <v>0.25515216512644179</v>
      </c>
      <c r="Q1633" s="94">
        <f t="shared" si="181"/>
        <v>0.25515216512644179</v>
      </c>
      <c r="R1633" s="94">
        <f t="shared" si="181"/>
        <v>0.25515216512644179</v>
      </c>
      <c r="S1633" s="93">
        <f>(1+H1633)^((5-Dashboard!$F$9)*3/12)</f>
        <v>1.1203357376815406</v>
      </c>
      <c r="T1633" s="93">
        <f t="shared" si="180"/>
        <v>1.4061918268195148</v>
      </c>
      <c r="U1633" s="93">
        <f t="shared" si="180"/>
        <v>1.7649847160156202</v>
      </c>
      <c r="V1633" s="93">
        <f t="shared" si="180"/>
        <v>2.2153243877220836</v>
      </c>
      <c r="W1633" s="93">
        <f t="shared" si="180"/>
        <v>2.7805692017067818</v>
      </c>
      <c r="X1633" s="93">
        <f t="shared" si="180"/>
        <v>3.4900374538061687</v>
      </c>
      <c r="Y1633" s="93">
        <f t="shared" si="179"/>
        <v>4.3805280665171864</v>
      </c>
      <c r="Z1633" s="93">
        <f t="shared" si="179"/>
        <v>5.4982292870861915</v>
      </c>
      <c r="AA1633" s="93">
        <f t="shared" si="179"/>
        <v>6.9011143940478448</v>
      </c>
      <c r="AB1633" s="93">
        <f t="shared" si="179"/>
        <v>8.661948673474404</v>
      </c>
      <c r="AC1633" s="95">
        <f t="shared" si="179"/>
        <v>10.872063631725508</v>
      </c>
      <c r="AE1633" s="96"/>
    </row>
    <row r="1634" spans="3:31" ht="24.75" customHeight="1" x14ac:dyDescent="0.25">
      <c r="C1634" s="91">
        <f>ABS(E1634-Dashboard!$F$13)</f>
        <v>15.777811679811037</v>
      </c>
      <c r="D1634" s="92">
        <f t="shared" si="178"/>
        <v>0.25525216512644178</v>
      </c>
      <c r="E1634" s="93" cm="1">
        <f t="array" ref="E1634">SUM('DRE + DCF'!$S$41/TIR!S1634,'DRE + DCF'!$U$41:$AD$41/TIR!T1634:AC1634,TIR!F1634)</f>
        <v>31.84218832018896</v>
      </c>
      <c r="F1634" s="100">
        <f>'DRE + DCF'!$AE$38*'DRE + DCF'!$AE$39*(1+G1634)/(R1634-G1634)/AC1634</f>
        <v>12.102732312658821</v>
      </c>
      <c r="G1634" s="92">
        <f>R1634*(1-'DRE + DCF'!$AE$39)</f>
        <v>0.15315129907586505</v>
      </c>
      <c r="H1634" s="94">
        <f t="shared" si="176"/>
        <v>0.25525216512644178</v>
      </c>
      <c r="I1634" s="94">
        <f t="shared" si="181"/>
        <v>0.25525216512644178</v>
      </c>
      <c r="J1634" s="94">
        <f t="shared" si="181"/>
        <v>0.25525216512644178</v>
      </c>
      <c r="K1634" s="94">
        <f t="shared" si="181"/>
        <v>0.25525216512644178</v>
      </c>
      <c r="L1634" s="94">
        <f t="shared" si="181"/>
        <v>0.25525216512644178</v>
      </c>
      <c r="M1634" s="94">
        <f t="shared" si="181"/>
        <v>0.25525216512644178</v>
      </c>
      <c r="N1634" s="94">
        <f t="shared" si="181"/>
        <v>0.25525216512644178</v>
      </c>
      <c r="O1634" s="94">
        <f t="shared" si="181"/>
        <v>0.25525216512644178</v>
      </c>
      <c r="P1634" s="94">
        <f t="shared" si="181"/>
        <v>0.25525216512644178</v>
      </c>
      <c r="Q1634" s="94">
        <f t="shared" si="181"/>
        <v>0.25525216512644178</v>
      </c>
      <c r="R1634" s="94">
        <f t="shared" si="181"/>
        <v>0.25525216512644178</v>
      </c>
      <c r="S1634" s="93">
        <f>(1+H1634)^((5-Dashboard!$F$9)*3/12)</f>
        <v>1.1203803662714025</v>
      </c>
      <c r="T1634" s="93">
        <f t="shared" si="180"/>
        <v>1.4063598805273338</v>
      </c>
      <c r="U1634" s="93">
        <f t="shared" si="180"/>
        <v>1.7653362849789</v>
      </c>
      <c r="V1634" s="93">
        <f t="shared" si="180"/>
        <v>2.2159421938960335</v>
      </c>
      <c r="W1634" s="93">
        <f t="shared" si="180"/>
        <v>2.7815662366830338</v>
      </c>
      <c r="X1634" s="93">
        <f t="shared" si="180"/>
        <v>3.4915670410389872</v>
      </c>
      <c r="Y1634" s="93">
        <f t="shared" si="179"/>
        <v>4.3827970879483127</v>
      </c>
      <c r="Z1634" s="93">
        <f t="shared" si="179"/>
        <v>5.5015155339569839</v>
      </c>
      <c r="AA1634" s="93">
        <f t="shared" si="179"/>
        <v>6.9057892854762573</v>
      </c>
      <c r="AB1634" s="93">
        <f t="shared" si="179"/>
        <v>8.6685069525010565</v>
      </c>
      <c r="AC1634" s="95">
        <f t="shared" si="179"/>
        <v>10.881162120540566</v>
      </c>
      <c r="AE1634" s="96"/>
    </row>
    <row r="1635" spans="3:31" ht="24.75" customHeight="1" x14ac:dyDescent="0.25">
      <c r="C1635" s="91">
        <f>ABS(E1635-Dashboard!$F$13)</f>
        <v>15.799150479423872</v>
      </c>
      <c r="D1635" s="92">
        <f t="shared" si="178"/>
        <v>0.25535216512644177</v>
      </c>
      <c r="E1635" s="93" cm="1">
        <f t="array" ref="E1635">SUM('DRE + DCF'!$S$41/TIR!S1635,'DRE + DCF'!$U$41:$AD$41/TIR!T1635:AC1635,TIR!F1635)</f>
        <v>31.820849520576125</v>
      </c>
      <c r="F1635" s="100">
        <f>'DRE + DCF'!$AE$38*'DRE + DCF'!$AE$39*(1+G1635)/(R1635-G1635)/AC1635</f>
        <v>12.088506478012571</v>
      </c>
      <c r="G1635" s="92">
        <f>R1635*(1-'DRE + DCF'!$AE$39)</f>
        <v>0.15321129907586506</v>
      </c>
      <c r="H1635" s="94">
        <f t="shared" si="176"/>
        <v>0.25535216512644177</v>
      </c>
      <c r="I1635" s="94">
        <f t="shared" si="181"/>
        <v>0.25535216512644177</v>
      </c>
      <c r="J1635" s="94">
        <f t="shared" si="181"/>
        <v>0.25535216512644177</v>
      </c>
      <c r="K1635" s="94">
        <f t="shared" si="181"/>
        <v>0.25535216512644177</v>
      </c>
      <c r="L1635" s="94">
        <f t="shared" si="181"/>
        <v>0.25535216512644177</v>
      </c>
      <c r="M1635" s="94">
        <f t="shared" si="181"/>
        <v>0.25535216512644177</v>
      </c>
      <c r="N1635" s="94">
        <f t="shared" si="181"/>
        <v>0.25535216512644177</v>
      </c>
      <c r="O1635" s="94">
        <f t="shared" si="181"/>
        <v>0.25535216512644177</v>
      </c>
      <c r="P1635" s="94">
        <f t="shared" si="181"/>
        <v>0.25535216512644177</v>
      </c>
      <c r="Q1635" s="94">
        <f t="shared" si="181"/>
        <v>0.25535216512644177</v>
      </c>
      <c r="R1635" s="94">
        <f t="shared" si="181"/>
        <v>0.25535216512644177</v>
      </c>
      <c r="S1635" s="93">
        <f>(1+H1635)^((5-Dashboard!$F$9)*3/12)</f>
        <v>1.1204249930836252</v>
      </c>
      <c r="T1635" s="93">
        <f t="shared" si="180"/>
        <v>1.4065279409293072</v>
      </c>
      <c r="U1635" s="93">
        <f t="shared" si="180"/>
        <v>1.7656878959564417</v>
      </c>
      <c r="V1635" s="93">
        <f t="shared" si="180"/>
        <v>2.2165601231264702</v>
      </c>
      <c r="W1635" s="93">
        <f t="shared" si="180"/>
        <v>2.7825635496997463</v>
      </c>
      <c r="X1635" s="93">
        <f t="shared" si="180"/>
        <v>3.4930971767174936</v>
      </c>
      <c r="Y1635" s="93">
        <f t="shared" si="179"/>
        <v>4.3850671037893658</v>
      </c>
      <c r="Z1635" s="93">
        <f t="shared" si="179"/>
        <v>5.5048034829667154</v>
      </c>
      <c r="AA1635" s="93">
        <f t="shared" si="179"/>
        <v>6.9104669709378435</v>
      </c>
      <c r="AB1635" s="93">
        <f t="shared" si="179"/>
        <v>8.675069674001584</v>
      </c>
      <c r="AC1635" s="95">
        <f t="shared" si="179"/>
        <v>10.890267497880624</v>
      </c>
      <c r="AE1635" s="96"/>
    </row>
    <row r="1636" spans="3:31" ht="24.75" customHeight="1" x14ac:dyDescent="0.25">
      <c r="C1636" s="91">
        <f>ABS(E1636-Dashboard!$F$13)</f>
        <v>15.820465682424178</v>
      </c>
      <c r="D1636" s="92">
        <f t="shared" si="178"/>
        <v>0.25545216512644175</v>
      </c>
      <c r="E1636" s="93" cm="1">
        <f t="array" ref="E1636">SUM('DRE + DCF'!$S$41/TIR!S1636,'DRE + DCF'!$U$41:$AD$41/TIR!T1636:AC1636,TIR!F1636)</f>
        <v>31.799534317575819</v>
      </c>
      <c r="F1636" s="100">
        <f>'DRE + DCF'!$AE$38*'DRE + DCF'!$AE$39*(1+G1636)/(R1636-G1636)/AC1636</f>
        <v>12.074299988301265</v>
      </c>
      <c r="G1636" s="92">
        <f>R1636*(1-'DRE + DCF'!$AE$39)</f>
        <v>0.15327129907586504</v>
      </c>
      <c r="H1636" s="94">
        <f t="shared" si="176"/>
        <v>0.25545216512644175</v>
      </c>
      <c r="I1636" s="94">
        <f t="shared" si="181"/>
        <v>0.25545216512644175</v>
      </c>
      <c r="J1636" s="94">
        <f t="shared" si="181"/>
        <v>0.25545216512644175</v>
      </c>
      <c r="K1636" s="94">
        <f t="shared" si="181"/>
        <v>0.25545216512644175</v>
      </c>
      <c r="L1636" s="94">
        <f t="shared" si="181"/>
        <v>0.25545216512644175</v>
      </c>
      <c r="M1636" s="94">
        <f t="shared" si="181"/>
        <v>0.25545216512644175</v>
      </c>
      <c r="N1636" s="94">
        <f t="shared" si="181"/>
        <v>0.25545216512644175</v>
      </c>
      <c r="O1636" s="94">
        <f t="shared" si="181"/>
        <v>0.25545216512644175</v>
      </c>
      <c r="P1636" s="94">
        <f t="shared" si="181"/>
        <v>0.25545216512644175</v>
      </c>
      <c r="Q1636" s="94">
        <f t="shared" si="181"/>
        <v>0.25545216512644175</v>
      </c>
      <c r="R1636" s="94">
        <f t="shared" si="181"/>
        <v>0.25545216512644175</v>
      </c>
      <c r="S1636" s="93">
        <f>(1+H1636)^((5-Dashboard!$F$9)*3/12)</f>
        <v>1.1204696181184217</v>
      </c>
      <c r="T1636" s="93">
        <f t="shared" si="180"/>
        <v>1.40669600802517</v>
      </c>
      <c r="U1636" s="93">
        <f t="shared" si="180"/>
        <v>1.7660395489499223</v>
      </c>
      <c r="V1636" s="93">
        <f t="shared" si="180"/>
        <v>2.2171781754281046</v>
      </c>
      <c r="W1636" s="93">
        <f t="shared" si="180"/>
        <v>2.7835611408123078</v>
      </c>
      <c r="X1636" s="93">
        <f t="shared" si="180"/>
        <v>3.4946278609946404</v>
      </c>
      <c r="Y1636" s="93">
        <f t="shared" si="179"/>
        <v>4.3873381143969077</v>
      </c>
      <c r="Z1636" s="93">
        <f t="shared" si="179"/>
        <v>5.5080931348613582</v>
      </c>
      <c r="AA1636" s="93">
        <f t="shared" si="179"/>
        <v>6.9151474518797826</v>
      </c>
      <c r="AB1636" s="93">
        <f t="shared" si="179"/>
        <v>8.6816368406310698</v>
      </c>
      <c r="AC1636" s="95">
        <f t="shared" si="179"/>
        <v>10.899379768411759</v>
      </c>
      <c r="AE1636" s="96"/>
    </row>
    <row r="1637" spans="3:31" ht="24.75" customHeight="1" x14ac:dyDescent="0.25">
      <c r="C1637" s="91">
        <f>ABS(E1637-Dashboard!$F$13)</f>
        <v>15.841757322513619</v>
      </c>
      <c r="D1637" s="92">
        <f t="shared" si="178"/>
        <v>0.25555216512644174</v>
      </c>
      <c r="E1637" s="93" cm="1">
        <f t="array" ref="E1637">SUM('DRE + DCF'!$S$41/TIR!S1637,'DRE + DCF'!$U$41:$AD$41/TIR!T1637:AC1637,TIR!F1637)</f>
        <v>31.778242677486379</v>
      </c>
      <c r="F1637" s="100">
        <f>'DRE + DCF'!$AE$38*'DRE + DCF'!$AE$39*(1+G1637)/(R1637-G1637)/AC1637</f>
        <v>12.060112813048239</v>
      </c>
      <c r="G1637" s="92">
        <f>R1637*(1-'DRE + DCF'!$AE$39)</f>
        <v>0.15333129907586504</v>
      </c>
      <c r="H1637" s="94">
        <f t="shared" si="176"/>
        <v>0.25555216512644174</v>
      </c>
      <c r="I1637" s="94">
        <f t="shared" si="181"/>
        <v>0.25555216512644174</v>
      </c>
      <c r="J1637" s="94">
        <f t="shared" si="181"/>
        <v>0.25555216512644174</v>
      </c>
      <c r="K1637" s="94">
        <f t="shared" si="181"/>
        <v>0.25555216512644174</v>
      </c>
      <c r="L1637" s="94">
        <f t="shared" si="181"/>
        <v>0.25555216512644174</v>
      </c>
      <c r="M1637" s="94">
        <f t="shared" si="181"/>
        <v>0.25555216512644174</v>
      </c>
      <c r="N1637" s="94">
        <f t="shared" si="181"/>
        <v>0.25555216512644174</v>
      </c>
      <c r="O1637" s="94">
        <f t="shared" si="181"/>
        <v>0.25555216512644174</v>
      </c>
      <c r="P1637" s="94">
        <f t="shared" si="181"/>
        <v>0.25555216512644174</v>
      </c>
      <c r="Q1637" s="94">
        <f t="shared" si="181"/>
        <v>0.25555216512644174</v>
      </c>
      <c r="R1637" s="94">
        <f t="shared" si="181"/>
        <v>0.25555216512644174</v>
      </c>
      <c r="S1637" s="93">
        <f>(1+H1637)^((5-Dashboard!$F$9)*3/12)</f>
        <v>1.1205142413760039</v>
      </c>
      <c r="T1637" s="93">
        <f t="shared" si="180"/>
        <v>1.4068640818146538</v>
      </c>
      <c r="U1637" s="93">
        <f t="shared" si="180"/>
        <v>1.7663912439610119</v>
      </c>
      <c r="V1637" s="93">
        <f t="shared" si="180"/>
        <v>2.2177963508156369</v>
      </c>
      <c r="W1637" s="93">
        <f t="shared" si="180"/>
        <v>2.784559010076094</v>
      </c>
      <c r="X1637" s="93">
        <f t="shared" si="180"/>
        <v>3.4961590940233807</v>
      </c>
      <c r="Y1637" s="93">
        <f t="shared" si="179"/>
        <v>4.3896101201275544</v>
      </c>
      <c r="Z1637" s="93">
        <f t="shared" si="179"/>
        <v>5.5113844903870906</v>
      </c>
      <c r="AA1637" s="93">
        <f t="shared" si="179"/>
        <v>6.9198307297498021</v>
      </c>
      <c r="AB1637" s="93">
        <f t="shared" si="179"/>
        <v>8.6882084550458494</v>
      </c>
      <c r="AC1637" s="95">
        <f t="shared" si="179"/>
        <v>10.908498936802673</v>
      </c>
      <c r="AE1637" s="96"/>
    </row>
    <row r="1638" spans="3:31" ht="24.75" customHeight="1" x14ac:dyDescent="0.25">
      <c r="C1638" s="91">
        <f>ABS(E1638-Dashboard!$F$13)</f>
        <v>15.863025433335643</v>
      </c>
      <c r="D1638" s="92">
        <f t="shared" si="178"/>
        <v>0.25565216512644173</v>
      </c>
      <c r="E1638" s="93" cm="1">
        <f t="array" ref="E1638">SUM('DRE + DCF'!$S$41/TIR!S1638,'DRE + DCF'!$U$41:$AD$41/TIR!T1638:AC1638,TIR!F1638)</f>
        <v>31.756974566664354</v>
      </c>
      <c r="F1638" s="100">
        <f>'DRE + DCF'!$AE$38*'DRE + DCF'!$AE$39*(1+G1638)/(R1638-G1638)/AC1638</f>
        <v>12.0459449218323</v>
      </c>
      <c r="G1638" s="92">
        <f>R1638*(1-'DRE + DCF'!$AE$39)</f>
        <v>0.15339129907586505</v>
      </c>
      <c r="H1638" s="94">
        <f t="shared" si="176"/>
        <v>0.25565216512644173</v>
      </c>
      <c r="I1638" s="94">
        <f t="shared" si="181"/>
        <v>0.25565216512644173</v>
      </c>
      <c r="J1638" s="94">
        <f t="shared" si="181"/>
        <v>0.25565216512644173</v>
      </c>
      <c r="K1638" s="94">
        <f t="shared" si="181"/>
        <v>0.25565216512644173</v>
      </c>
      <c r="L1638" s="94">
        <f t="shared" si="181"/>
        <v>0.25565216512644173</v>
      </c>
      <c r="M1638" s="94">
        <f t="shared" si="181"/>
        <v>0.25565216512644173</v>
      </c>
      <c r="N1638" s="94">
        <f t="shared" si="181"/>
        <v>0.25565216512644173</v>
      </c>
      <c r="O1638" s="94">
        <f t="shared" si="181"/>
        <v>0.25565216512644173</v>
      </c>
      <c r="P1638" s="94">
        <f t="shared" si="181"/>
        <v>0.25565216512644173</v>
      </c>
      <c r="Q1638" s="94">
        <f t="shared" si="181"/>
        <v>0.25565216512644173</v>
      </c>
      <c r="R1638" s="94">
        <f t="shared" si="181"/>
        <v>0.25565216512644173</v>
      </c>
      <c r="S1638" s="93">
        <f>(1+H1638)^((5-Dashboard!$F$9)*3/12)</f>
        <v>1.1205588628565846</v>
      </c>
      <c r="T1638" s="93">
        <f t="shared" si="180"/>
        <v>1.4070321622974939</v>
      </c>
      <c r="U1638" s="93">
        <f t="shared" si="180"/>
        <v>1.7667429809913875</v>
      </c>
      <c r="V1638" s="93">
        <f t="shared" si="180"/>
        <v>2.2184146493037797</v>
      </c>
      <c r="W1638" s="93">
        <f t="shared" si="180"/>
        <v>2.7855571575465072</v>
      </c>
      <c r="X1638" s="93">
        <f t="shared" si="180"/>
        <v>3.4976908759567289</v>
      </c>
      <c r="Y1638" s="93">
        <f t="shared" si="179"/>
        <v>4.3918831213380676</v>
      </c>
      <c r="Z1638" s="93">
        <f t="shared" si="179"/>
        <v>5.5146775502904202</v>
      </c>
      <c r="AA1638" s="93">
        <f t="shared" si="179"/>
        <v>6.9245168059963484</v>
      </c>
      <c r="AB1638" s="93">
        <f t="shared" si="179"/>
        <v>8.6947845199037488</v>
      </c>
      <c r="AC1638" s="95">
        <f t="shared" si="179"/>
        <v>10.917625007725013</v>
      </c>
      <c r="AE1638" s="96"/>
    </row>
    <row r="1639" spans="3:31" ht="24.75" customHeight="1" x14ac:dyDescent="0.25">
      <c r="C1639" s="91">
        <f>ABS(E1639-Dashboard!$F$13)</f>
        <v>15.884270048474967</v>
      </c>
      <c r="D1639" s="92">
        <f t="shared" si="178"/>
        <v>0.25575216512644172</v>
      </c>
      <c r="E1639" s="93" cm="1">
        <f t="array" ref="E1639">SUM('DRE + DCF'!$S$41/TIR!S1639,'DRE + DCF'!$U$41:$AD$41/TIR!T1639:AC1639,TIR!F1639)</f>
        <v>31.73572995152503</v>
      </c>
      <c r="F1639" s="100">
        <f>'DRE + DCF'!$AE$38*'DRE + DCF'!$AE$39*(1+G1639)/(R1639-G1639)/AC1639</f>
        <v>12.03179628428799</v>
      </c>
      <c r="G1639" s="92">
        <f>R1639*(1-'DRE + DCF'!$AE$39)</f>
        <v>0.15345129907586502</v>
      </c>
      <c r="H1639" s="94">
        <f t="shared" si="176"/>
        <v>0.25575216512644172</v>
      </c>
      <c r="I1639" s="94">
        <f t="shared" si="181"/>
        <v>0.25575216512644172</v>
      </c>
      <c r="J1639" s="94">
        <f t="shared" si="181"/>
        <v>0.25575216512644172</v>
      </c>
      <c r="K1639" s="94">
        <f t="shared" si="181"/>
        <v>0.25575216512644172</v>
      </c>
      <c r="L1639" s="94">
        <f t="shared" si="181"/>
        <v>0.25575216512644172</v>
      </c>
      <c r="M1639" s="94">
        <f t="shared" si="181"/>
        <v>0.25575216512644172</v>
      </c>
      <c r="N1639" s="94">
        <f t="shared" si="181"/>
        <v>0.25575216512644172</v>
      </c>
      <c r="O1639" s="94">
        <f t="shared" si="181"/>
        <v>0.25575216512644172</v>
      </c>
      <c r="P1639" s="94">
        <f t="shared" si="181"/>
        <v>0.25575216512644172</v>
      </c>
      <c r="Q1639" s="94">
        <f t="shared" si="181"/>
        <v>0.25575216512644172</v>
      </c>
      <c r="R1639" s="94">
        <f t="shared" si="181"/>
        <v>0.25575216512644172</v>
      </c>
      <c r="S1639" s="93">
        <f>(1+H1639)^((5-Dashboard!$F$9)*3/12)</f>
        <v>1.1206034825603755</v>
      </c>
      <c r="T1639" s="93">
        <f t="shared" si="180"/>
        <v>1.4072002494734221</v>
      </c>
      <c r="U1639" s="93">
        <f t="shared" si="180"/>
        <v>1.7670947600427187</v>
      </c>
      <c r="V1639" s="93">
        <f t="shared" si="180"/>
        <v>2.2190330709072339</v>
      </c>
      <c r="W1639" s="93">
        <f t="shared" si="180"/>
        <v>2.7865555832789357</v>
      </c>
      <c r="X1639" s="93">
        <f t="shared" si="180"/>
        <v>3.4992232069476978</v>
      </c>
      <c r="Y1639" s="93">
        <f t="shared" si="179"/>
        <v>4.3941571183852624</v>
      </c>
      <c r="Z1639" s="93">
        <f t="shared" si="179"/>
        <v>5.5179723153180591</v>
      </c>
      <c r="AA1639" s="93">
        <f t="shared" si="179"/>
        <v>6.9292056820684165</v>
      </c>
      <c r="AB1639" s="93">
        <f t="shared" si="179"/>
        <v>8.7013650378638552</v>
      </c>
      <c r="AC1639" s="95">
        <f t="shared" si="179"/>
        <v>10.926757985853058</v>
      </c>
      <c r="AE1639" s="96"/>
    </row>
    <row r="1640" spans="3:31" ht="24.75" customHeight="1" x14ac:dyDescent="0.25">
      <c r="C1640" s="91">
        <f>ABS(E1640-Dashboard!$F$13)</f>
        <v>15.905491201458325</v>
      </c>
      <c r="D1640" s="92">
        <f t="shared" si="178"/>
        <v>0.25585216512644171</v>
      </c>
      <c r="E1640" s="93" cm="1">
        <f t="array" ref="E1640">SUM('DRE + DCF'!$S$41/TIR!S1640,'DRE + DCF'!$U$41:$AD$41/TIR!T1640:AC1640,TIR!F1640)</f>
        <v>31.714508798541672</v>
      </c>
      <c r="F1640" s="100">
        <f>'DRE + DCF'!$AE$38*'DRE + DCF'!$AE$39*(1+G1640)/(R1640-G1640)/AC1640</f>
        <v>12.017666870105103</v>
      </c>
      <c r="G1640" s="92">
        <f>R1640*(1-'DRE + DCF'!$AE$39)</f>
        <v>0.15351129907586503</v>
      </c>
      <c r="H1640" s="94">
        <f t="shared" si="176"/>
        <v>0.25585216512644171</v>
      </c>
      <c r="I1640" s="94">
        <f t="shared" si="181"/>
        <v>0.25585216512644171</v>
      </c>
      <c r="J1640" s="94">
        <f t="shared" si="181"/>
        <v>0.25585216512644171</v>
      </c>
      <c r="K1640" s="94">
        <f t="shared" si="181"/>
        <v>0.25585216512644171</v>
      </c>
      <c r="L1640" s="94">
        <f t="shared" si="181"/>
        <v>0.25585216512644171</v>
      </c>
      <c r="M1640" s="94">
        <f t="shared" si="181"/>
        <v>0.25585216512644171</v>
      </c>
      <c r="N1640" s="94">
        <f t="shared" si="181"/>
        <v>0.25585216512644171</v>
      </c>
      <c r="O1640" s="94">
        <f t="shared" si="181"/>
        <v>0.25585216512644171</v>
      </c>
      <c r="P1640" s="94">
        <f t="shared" si="181"/>
        <v>0.25585216512644171</v>
      </c>
      <c r="Q1640" s="94">
        <f t="shared" si="181"/>
        <v>0.25585216512644171</v>
      </c>
      <c r="R1640" s="94">
        <f t="shared" si="181"/>
        <v>0.25585216512644171</v>
      </c>
      <c r="S1640" s="93">
        <f>(1+H1640)^((5-Dashboard!$F$9)*3/12)</f>
        <v>1.1206481004875892</v>
      </c>
      <c r="T1640" s="93">
        <f t="shared" si="180"/>
        <v>1.4073683433421733</v>
      </c>
      <c r="U1640" s="93">
        <f t="shared" si="180"/>
        <v>1.767446581116682</v>
      </c>
      <c r="V1640" s="93">
        <f t="shared" si="180"/>
        <v>2.2196516156407124</v>
      </c>
      <c r="W1640" s="93">
        <f t="shared" si="180"/>
        <v>2.7875542873287933</v>
      </c>
      <c r="X1640" s="93">
        <f t="shared" si="180"/>
        <v>3.5007560871493606</v>
      </c>
      <c r="Y1640" s="93">
        <f t="shared" si="179"/>
        <v>4.3964321116260949</v>
      </c>
      <c r="Z1640" s="93">
        <f t="shared" si="179"/>
        <v>5.5212687862170462</v>
      </c>
      <c r="AA1640" s="93">
        <f t="shared" si="179"/>
        <v>6.9338973594157185</v>
      </c>
      <c r="AB1640" s="93">
        <f t="shared" si="179"/>
        <v>8.7079500115867479</v>
      </c>
      <c r="AC1640" s="95">
        <f t="shared" si="179"/>
        <v>10.935897875864041</v>
      </c>
      <c r="AE1640" s="96"/>
    </row>
    <row r="1641" spans="3:31" ht="24.75" customHeight="1" x14ac:dyDescent="0.25">
      <c r="C1641" s="91">
        <f>ABS(E1641-Dashboard!$F$13)</f>
        <v>15.926688925754</v>
      </c>
      <c r="D1641" s="92">
        <f t="shared" si="178"/>
        <v>0.2559521651264417</v>
      </c>
      <c r="E1641" s="93" cm="1">
        <f t="array" ref="E1641">SUM('DRE + DCF'!$S$41/TIR!S1641,'DRE + DCF'!$U$41:$AD$41/TIR!T1641:AC1641,TIR!F1641)</f>
        <v>31.693311074245997</v>
      </c>
      <c r="F1641" s="100">
        <f>'DRE + DCF'!$AE$38*'DRE + DCF'!$AE$39*(1+G1641)/(R1641-G1641)/AC1641</f>
        <v>12.003556649028919</v>
      </c>
      <c r="G1641" s="92">
        <f>R1641*(1-'DRE + DCF'!$AE$39)</f>
        <v>0.153571299075865</v>
      </c>
      <c r="H1641" s="94">
        <f t="shared" si="176"/>
        <v>0.2559521651264417</v>
      </c>
      <c r="I1641" s="94">
        <f t="shared" si="181"/>
        <v>0.2559521651264417</v>
      </c>
      <c r="J1641" s="94">
        <f t="shared" si="181"/>
        <v>0.2559521651264417</v>
      </c>
      <c r="K1641" s="94">
        <f t="shared" si="181"/>
        <v>0.2559521651264417</v>
      </c>
      <c r="L1641" s="94">
        <f t="shared" si="181"/>
        <v>0.2559521651264417</v>
      </c>
      <c r="M1641" s="94">
        <f t="shared" si="181"/>
        <v>0.2559521651264417</v>
      </c>
      <c r="N1641" s="94">
        <f t="shared" si="181"/>
        <v>0.2559521651264417</v>
      </c>
      <c r="O1641" s="94">
        <f t="shared" si="181"/>
        <v>0.2559521651264417</v>
      </c>
      <c r="P1641" s="94">
        <f t="shared" si="181"/>
        <v>0.2559521651264417</v>
      </c>
      <c r="Q1641" s="94">
        <f t="shared" si="181"/>
        <v>0.2559521651264417</v>
      </c>
      <c r="R1641" s="94">
        <f t="shared" si="181"/>
        <v>0.2559521651264417</v>
      </c>
      <c r="S1641" s="93">
        <f>(1+H1641)^((5-Dashboard!$F$9)*3/12)</f>
        <v>1.1206927166384377</v>
      </c>
      <c r="T1641" s="93">
        <f t="shared" si="180"/>
        <v>1.4075364439034797</v>
      </c>
      <c r="U1641" s="93">
        <f t="shared" si="180"/>
        <v>1.7677984442149475</v>
      </c>
      <c r="V1641" s="93">
        <f t="shared" si="180"/>
        <v>2.2202702835189183</v>
      </c>
      <c r="W1641" s="93">
        <f t="shared" si="180"/>
        <v>2.7885532697514837</v>
      </c>
      <c r="X1641" s="93">
        <f t="shared" si="180"/>
        <v>3.5022895167147938</v>
      </c>
      <c r="Y1641" s="93">
        <f t="shared" si="179"/>
        <v>4.3987081014175837</v>
      </c>
      <c r="Z1641" s="93">
        <f t="shared" si="179"/>
        <v>5.5245669637346335</v>
      </c>
      <c r="AA1641" s="93">
        <f t="shared" si="179"/>
        <v>6.9385918394885246</v>
      </c>
      <c r="AB1641" s="93">
        <f t="shared" si="179"/>
        <v>8.7145394437342709</v>
      </c>
      <c r="AC1641" s="95">
        <f t="shared" si="179"/>
        <v>10.945044682437834</v>
      </c>
      <c r="AE1641" s="96"/>
    </row>
    <row r="1642" spans="3:31" ht="24.75" customHeight="1" x14ac:dyDescent="0.25">
      <c r="C1642" s="91">
        <f>ABS(E1642-Dashboard!$F$13)</f>
        <v>15.947863254772507</v>
      </c>
      <c r="D1642" s="92">
        <f t="shared" si="178"/>
        <v>0.25605216512644169</v>
      </c>
      <c r="E1642" s="93" cm="1">
        <f t="array" ref="E1642">SUM('DRE + DCF'!$S$41/TIR!S1642,'DRE + DCF'!$U$41:$AD$41/TIR!T1642:AC1642,TIR!F1642)</f>
        <v>31.67213674522749</v>
      </c>
      <c r="F1642" s="100">
        <f>'DRE + DCF'!$AE$38*'DRE + DCF'!$AE$39*(1+G1642)/(R1642-G1642)/AC1642</f>
        <v>11.989465590859739</v>
      </c>
      <c r="G1642" s="92">
        <f>R1642*(1-'DRE + DCF'!$AE$39)</f>
        <v>0.15363129907586501</v>
      </c>
      <c r="H1642" s="94">
        <f t="shared" si="176"/>
        <v>0.25605216512644169</v>
      </c>
      <c r="I1642" s="94">
        <f t="shared" si="181"/>
        <v>0.25605216512644169</v>
      </c>
      <c r="J1642" s="94">
        <f t="shared" si="181"/>
        <v>0.25605216512644169</v>
      </c>
      <c r="K1642" s="94">
        <f t="shared" si="181"/>
        <v>0.25605216512644169</v>
      </c>
      <c r="L1642" s="94">
        <f t="shared" si="181"/>
        <v>0.25605216512644169</v>
      </c>
      <c r="M1642" s="94">
        <f t="shared" si="181"/>
        <v>0.25605216512644169</v>
      </c>
      <c r="N1642" s="94">
        <f t="shared" si="181"/>
        <v>0.25605216512644169</v>
      </c>
      <c r="O1642" s="94">
        <f t="shared" si="181"/>
        <v>0.25605216512644169</v>
      </c>
      <c r="P1642" s="94">
        <f t="shared" si="181"/>
        <v>0.25605216512644169</v>
      </c>
      <c r="Q1642" s="94">
        <f t="shared" si="181"/>
        <v>0.25605216512644169</v>
      </c>
      <c r="R1642" s="94">
        <f t="shared" si="181"/>
        <v>0.25605216512644169</v>
      </c>
      <c r="S1642" s="93">
        <f>(1+H1642)^((5-Dashboard!$F$9)*3/12)</f>
        <v>1.1207373310131334</v>
      </c>
      <c r="T1642" s="93">
        <f t="shared" si="180"/>
        <v>1.407704551157076</v>
      </c>
      <c r="U1642" s="93">
        <f t="shared" si="180"/>
        <v>1.7681503493391912</v>
      </c>
      <c r="V1642" s="93">
        <f t="shared" si="180"/>
        <v>2.2208890745565655</v>
      </c>
      <c r="W1642" s="93">
        <f t="shared" si="180"/>
        <v>2.7895525306024336</v>
      </c>
      <c r="X1642" s="93">
        <f t="shared" si="180"/>
        <v>3.5038234957971315</v>
      </c>
      <c r="Y1642" s="93">
        <f t="shared" si="179"/>
        <v>4.4009850881168848</v>
      </c>
      <c r="Z1642" s="93">
        <f t="shared" si="179"/>
        <v>5.5278668486183973</v>
      </c>
      <c r="AA1642" s="93">
        <f t="shared" si="179"/>
        <v>6.9432891237378183</v>
      </c>
      <c r="AB1642" s="93">
        <f t="shared" si="179"/>
        <v>8.7211333369697623</v>
      </c>
      <c r="AC1642" s="95">
        <f t="shared" si="179"/>
        <v>10.954198410257261</v>
      </c>
      <c r="AE1642" s="96"/>
    </row>
    <row r="1643" spans="3:31" ht="24.75" customHeight="1" x14ac:dyDescent="0.25">
      <c r="C1643" s="91">
        <f>ABS(E1643-Dashboard!$F$13)</f>
        <v>15.969014221866143</v>
      </c>
      <c r="D1643" s="92">
        <f t="shared" si="178"/>
        <v>0.25615216512644168</v>
      </c>
      <c r="E1643" s="93" cm="1">
        <f t="array" ref="E1643">SUM('DRE + DCF'!$S$41/TIR!S1643,'DRE + DCF'!$U$41:$AD$41/TIR!T1643:AC1643,TIR!F1643)</f>
        <v>31.650985778133855</v>
      </c>
      <c r="F1643" s="100">
        <f>'DRE + DCF'!$AE$38*'DRE + DCF'!$AE$39*(1+G1643)/(R1643-G1643)/AC1643</f>
        <v>11.975393665453115</v>
      </c>
      <c r="G1643" s="92">
        <f>R1643*(1-'DRE + DCF'!$AE$39)</f>
        <v>0.15369129907586501</v>
      </c>
      <c r="H1643" s="94">
        <f t="shared" si="176"/>
        <v>0.25615216512644168</v>
      </c>
      <c r="I1643" s="94">
        <f t="shared" si="181"/>
        <v>0.25615216512644168</v>
      </c>
      <c r="J1643" s="94">
        <f t="shared" si="181"/>
        <v>0.25615216512644168</v>
      </c>
      <c r="K1643" s="94">
        <f t="shared" si="181"/>
        <v>0.25615216512644168</v>
      </c>
      <c r="L1643" s="94">
        <f t="shared" si="181"/>
        <v>0.25615216512644168</v>
      </c>
      <c r="M1643" s="94">
        <f t="shared" si="181"/>
        <v>0.25615216512644168</v>
      </c>
      <c r="N1643" s="94">
        <f t="shared" si="181"/>
        <v>0.25615216512644168</v>
      </c>
      <c r="O1643" s="94">
        <f t="shared" si="181"/>
        <v>0.25615216512644168</v>
      </c>
      <c r="P1643" s="94">
        <f t="shared" si="181"/>
        <v>0.25615216512644168</v>
      </c>
      <c r="Q1643" s="94">
        <f t="shared" si="181"/>
        <v>0.25615216512644168</v>
      </c>
      <c r="R1643" s="94">
        <f t="shared" si="181"/>
        <v>0.25615216512644168</v>
      </c>
      <c r="S1643" s="93">
        <f>(1+H1643)^((5-Dashboard!$F$9)*3/12)</f>
        <v>1.1207819436118882</v>
      </c>
      <c r="T1643" s="93">
        <f t="shared" si="180"/>
        <v>1.4078726651026947</v>
      </c>
      <c r="U1643" s="93">
        <f t="shared" si="180"/>
        <v>1.7685022964910835</v>
      </c>
      <c r="V1643" s="93">
        <f t="shared" si="180"/>
        <v>2.2215079887683586</v>
      </c>
      <c r="W1643" s="93">
        <f t="shared" si="180"/>
        <v>2.7905520699370605</v>
      </c>
      <c r="X1643" s="93">
        <f t="shared" si="180"/>
        <v>3.505358024549512</v>
      </c>
      <c r="Y1643" s="93">
        <f t="shared" si="179"/>
        <v>4.4032630720812156</v>
      </c>
      <c r="Z1643" s="93">
        <f t="shared" si="179"/>
        <v>5.5311684416161251</v>
      </c>
      <c r="AA1643" s="93">
        <f t="shared" si="179"/>
        <v>6.9479892136151413</v>
      </c>
      <c r="AB1643" s="93">
        <f t="shared" si="179"/>
        <v>8.7277316939578213</v>
      </c>
      <c r="AC1643" s="95">
        <f t="shared" si="179"/>
        <v>10.963359064007783</v>
      </c>
      <c r="AE1643" s="96"/>
    </row>
    <row r="1644" spans="3:31" ht="24.75" customHeight="1" x14ac:dyDescent="0.25">
      <c r="C1644" s="91">
        <f>ABS(E1644-Dashboard!$F$13)</f>
        <v>15.990141860329672</v>
      </c>
      <c r="D1644" s="92">
        <f t="shared" si="178"/>
        <v>0.25625216512644167</v>
      </c>
      <c r="E1644" s="93" cm="1">
        <f t="array" ref="E1644">SUM('DRE + DCF'!$S$41/TIR!S1644,'DRE + DCF'!$U$41:$AD$41/TIR!T1644:AC1644,TIR!F1644)</f>
        <v>31.629858139670326</v>
      </c>
      <c r="F1644" s="100">
        <f>'DRE + DCF'!$AE$38*'DRE + DCF'!$AE$39*(1+G1644)/(R1644-G1644)/AC1644</f>
        <v>11.9613408427194</v>
      </c>
      <c r="G1644" s="92">
        <f>R1644*(1-'DRE + DCF'!$AE$39)</f>
        <v>0.15375129907586499</v>
      </c>
      <c r="H1644" s="94">
        <f t="shared" si="176"/>
        <v>0.25625216512644167</v>
      </c>
      <c r="I1644" s="94">
        <f t="shared" si="181"/>
        <v>0.25625216512644167</v>
      </c>
      <c r="J1644" s="94">
        <f t="shared" si="181"/>
        <v>0.25625216512644167</v>
      </c>
      <c r="K1644" s="94">
        <f t="shared" si="181"/>
        <v>0.25625216512644167</v>
      </c>
      <c r="L1644" s="94">
        <f t="shared" si="181"/>
        <v>0.25625216512644167</v>
      </c>
      <c r="M1644" s="94">
        <f t="shared" si="181"/>
        <v>0.25625216512644167</v>
      </c>
      <c r="N1644" s="94">
        <f t="shared" si="181"/>
        <v>0.25625216512644167</v>
      </c>
      <c r="O1644" s="94">
        <f t="shared" si="181"/>
        <v>0.25625216512644167</v>
      </c>
      <c r="P1644" s="94">
        <f t="shared" si="181"/>
        <v>0.25625216512644167</v>
      </c>
      <c r="Q1644" s="94">
        <f t="shared" si="181"/>
        <v>0.25625216512644167</v>
      </c>
      <c r="R1644" s="94">
        <f t="shared" si="181"/>
        <v>0.25625216512644167</v>
      </c>
      <c r="S1644" s="93">
        <f>(1+H1644)^((5-Dashboard!$F$9)*3/12)</f>
        <v>1.1208265544349143</v>
      </c>
      <c r="T1644" s="93">
        <f t="shared" si="180"/>
        <v>1.4080407857400707</v>
      </c>
      <c r="U1644" s="93">
        <f t="shared" si="180"/>
        <v>1.7688542856723002</v>
      </c>
      <c r="V1644" s="93">
        <f t="shared" si="180"/>
        <v>2.2221270261690127</v>
      </c>
      <c r="W1644" s="93">
        <f t="shared" si="180"/>
        <v>2.7915518878108037</v>
      </c>
      <c r="X1644" s="93">
        <f t="shared" si="180"/>
        <v>3.5068931031251278</v>
      </c>
      <c r="Y1644" s="93">
        <f t="shared" si="179"/>
        <v>4.4055420536679275</v>
      </c>
      <c r="Z1644" s="93">
        <f t="shared" si="179"/>
        <v>5.5344717434759243</v>
      </c>
      <c r="AA1644" s="93">
        <f t="shared" si="179"/>
        <v>6.9526921105727428</v>
      </c>
      <c r="AB1644" s="93">
        <f t="shared" si="179"/>
        <v>8.7343345173645375</v>
      </c>
      <c r="AC1644" s="95">
        <f t="shared" si="179"/>
        <v>10.972526648377816</v>
      </c>
      <c r="AE1644" s="96"/>
    </row>
    <row r="1645" spans="3:31" ht="24.75" customHeight="1" x14ac:dyDescent="0.25">
      <c r="C1645" s="91">
        <f>ABS(E1645-Dashboard!$F$13)</f>
        <v>16.011246203399892</v>
      </c>
      <c r="D1645" s="92">
        <f t="shared" si="178"/>
        <v>0.25635216512644166</v>
      </c>
      <c r="E1645" s="93" cm="1">
        <f t="array" ref="E1645">SUM('DRE + DCF'!$S$41/TIR!S1645,'DRE + DCF'!$U$41:$AD$41/TIR!T1645:AC1645,TIR!F1645)</f>
        <v>31.608753796600105</v>
      </c>
      <c r="F1645" s="100">
        <f>'DRE + DCF'!$AE$38*'DRE + DCF'!$AE$39*(1+G1645)/(R1645-G1645)/AC1645</f>
        <v>11.947307092623964</v>
      </c>
      <c r="G1645" s="92">
        <f>R1645*(1-'DRE + DCF'!$AE$39)</f>
        <v>0.15381129907586499</v>
      </c>
      <c r="H1645" s="94">
        <f t="shared" si="176"/>
        <v>0.25635216512644166</v>
      </c>
      <c r="I1645" s="94">
        <f t="shared" si="181"/>
        <v>0.25635216512644166</v>
      </c>
      <c r="J1645" s="94">
        <f t="shared" si="181"/>
        <v>0.25635216512644166</v>
      </c>
      <c r="K1645" s="94">
        <f t="shared" si="181"/>
        <v>0.25635216512644166</v>
      </c>
      <c r="L1645" s="94">
        <f t="shared" si="181"/>
        <v>0.25635216512644166</v>
      </c>
      <c r="M1645" s="94">
        <f t="shared" si="181"/>
        <v>0.25635216512644166</v>
      </c>
      <c r="N1645" s="94">
        <f t="shared" si="181"/>
        <v>0.25635216512644166</v>
      </c>
      <c r="O1645" s="94">
        <f t="shared" si="181"/>
        <v>0.25635216512644166</v>
      </c>
      <c r="P1645" s="94">
        <f t="shared" si="181"/>
        <v>0.25635216512644166</v>
      </c>
      <c r="Q1645" s="94">
        <f t="shared" si="181"/>
        <v>0.25635216512644166</v>
      </c>
      <c r="R1645" s="94">
        <f t="shared" si="181"/>
        <v>0.25635216512644166</v>
      </c>
      <c r="S1645" s="93">
        <f>(1+H1645)^((5-Dashboard!$F$9)*3/12)</f>
        <v>1.1208711634824233</v>
      </c>
      <c r="T1645" s="93">
        <f t="shared" si="180"/>
        <v>1.4082089130689361</v>
      </c>
      <c r="U1645" s="93">
        <f t="shared" si="180"/>
        <v>1.7692063168845109</v>
      </c>
      <c r="V1645" s="93">
        <f t="shared" si="180"/>
        <v>2.2227461867732323</v>
      </c>
      <c r="W1645" s="93">
        <f t="shared" si="180"/>
        <v>2.7925519842790925</v>
      </c>
      <c r="X1645" s="93">
        <f t="shared" si="180"/>
        <v>3.5084287316771783</v>
      </c>
      <c r="Y1645" s="93">
        <f t="shared" si="179"/>
        <v>4.4078220332344378</v>
      </c>
      <c r="Z1645" s="93">
        <f t="shared" si="179"/>
        <v>5.5377767549461199</v>
      </c>
      <c r="AA1645" s="93">
        <f t="shared" si="179"/>
        <v>6.9573978160634375</v>
      </c>
      <c r="AB1645" s="93">
        <f t="shared" si="179"/>
        <v>8.7409418098572758</v>
      </c>
      <c r="AC1645" s="95">
        <f t="shared" si="179"/>
        <v>10.981701168058425</v>
      </c>
      <c r="AE1645" s="96"/>
    </row>
    <row r="1646" spans="3:31" ht="24.75" customHeight="1" x14ac:dyDescent="0.25">
      <c r="C1646" s="91">
        <f>ABS(E1646-Dashboard!$F$13)</f>
        <v>16.032327284256326</v>
      </c>
      <c r="D1646" s="92">
        <f t="shared" si="178"/>
        <v>0.25645216512644164</v>
      </c>
      <c r="E1646" s="93" cm="1">
        <f t="array" ref="E1646">SUM('DRE + DCF'!$S$41/TIR!S1646,'DRE + DCF'!$U$41:$AD$41/TIR!T1646:AC1646,TIR!F1646)</f>
        <v>31.587672715743672</v>
      </c>
      <c r="F1646" s="100">
        <f>'DRE + DCF'!$AE$38*'DRE + DCF'!$AE$39*(1+G1646)/(R1646-G1646)/AC1646</f>
        <v>11.93329238518672</v>
      </c>
      <c r="G1646" s="92">
        <f>R1646*(1-'DRE + DCF'!$AE$39)</f>
        <v>0.15387129907586497</v>
      </c>
      <c r="H1646" s="94">
        <f t="shared" si="176"/>
        <v>0.25645216512644164</v>
      </c>
      <c r="I1646" s="94">
        <f t="shared" si="181"/>
        <v>0.25645216512644164</v>
      </c>
      <c r="J1646" s="94">
        <f t="shared" si="181"/>
        <v>0.25645216512644164</v>
      </c>
      <c r="K1646" s="94">
        <f t="shared" si="181"/>
        <v>0.25645216512644164</v>
      </c>
      <c r="L1646" s="94">
        <f t="shared" si="181"/>
        <v>0.25645216512644164</v>
      </c>
      <c r="M1646" s="94">
        <f t="shared" si="181"/>
        <v>0.25645216512644164</v>
      </c>
      <c r="N1646" s="94">
        <f t="shared" si="181"/>
        <v>0.25645216512644164</v>
      </c>
      <c r="O1646" s="94">
        <f t="shared" si="181"/>
        <v>0.25645216512644164</v>
      </c>
      <c r="P1646" s="94">
        <f t="shared" si="181"/>
        <v>0.25645216512644164</v>
      </c>
      <c r="Q1646" s="94">
        <f t="shared" si="181"/>
        <v>0.25645216512644164</v>
      </c>
      <c r="R1646" s="94">
        <f t="shared" si="181"/>
        <v>0.25645216512644164</v>
      </c>
      <c r="S1646" s="93">
        <f>(1+H1646)^((5-Dashboard!$F$9)*3/12)</f>
        <v>1.120915770754628</v>
      </c>
      <c r="T1646" s="93">
        <f t="shared" si="180"/>
        <v>1.4083770470890267</v>
      </c>
      <c r="U1646" s="93">
        <f t="shared" si="180"/>
        <v>1.7695583901293921</v>
      </c>
      <c r="V1646" s="93">
        <f t="shared" si="180"/>
        <v>2.2233654705957355</v>
      </c>
      <c r="W1646" s="93">
        <f t="shared" si="180"/>
        <v>2.7935523593973821</v>
      </c>
      <c r="X1646" s="93">
        <f t="shared" si="180"/>
        <v>3.5099649103589203</v>
      </c>
      <c r="Y1646" s="93">
        <f t="shared" si="179"/>
        <v>4.4101030111383022</v>
      </c>
      <c r="Z1646" s="93">
        <f t="shared" si="179"/>
        <v>5.5410834767753601</v>
      </c>
      <c r="AA1646" s="93">
        <f t="shared" si="179"/>
        <v>6.9621063315407525</v>
      </c>
      <c r="AB1646" s="93">
        <f t="shared" si="179"/>
        <v>8.747553574104888</v>
      </c>
      <c r="AC1646" s="95">
        <f t="shared" si="179"/>
        <v>10.99088262774363</v>
      </c>
      <c r="AE1646" s="96"/>
    </row>
    <row r="1647" spans="3:31" ht="24.75" customHeight="1" x14ac:dyDescent="0.25">
      <c r="C1647" s="91">
        <f>ABS(E1647-Dashboard!$F$13)</f>
        <v>16.053385136020708</v>
      </c>
      <c r="D1647" s="92">
        <f t="shared" si="178"/>
        <v>0.25655216512644163</v>
      </c>
      <c r="E1647" s="93" cm="1">
        <f t="array" ref="E1647">SUM('DRE + DCF'!$S$41/TIR!S1647,'DRE + DCF'!$U$41:$AD$41/TIR!T1647:AC1647,TIR!F1647)</f>
        <v>31.566614863979289</v>
      </c>
      <c r="F1647" s="100">
        <f>'DRE + DCF'!$AE$38*'DRE + DCF'!$AE$39*(1+G1647)/(R1647-G1647)/AC1647</f>
        <v>11.919296690482399</v>
      </c>
      <c r="G1647" s="92">
        <f>R1647*(1-'DRE + DCF'!$AE$39)</f>
        <v>0.15393129907586497</v>
      </c>
      <c r="H1647" s="94">
        <f t="shared" si="176"/>
        <v>0.25655216512644163</v>
      </c>
      <c r="I1647" s="94">
        <f t="shared" si="181"/>
        <v>0.25655216512644163</v>
      </c>
      <c r="J1647" s="94">
        <f t="shared" si="181"/>
        <v>0.25655216512644163</v>
      </c>
      <c r="K1647" s="94">
        <f t="shared" si="181"/>
        <v>0.25655216512644163</v>
      </c>
      <c r="L1647" s="94">
        <f t="shared" si="181"/>
        <v>0.25655216512644163</v>
      </c>
      <c r="M1647" s="94">
        <f t="shared" si="181"/>
        <v>0.25655216512644163</v>
      </c>
      <c r="N1647" s="94">
        <f t="shared" si="181"/>
        <v>0.25655216512644163</v>
      </c>
      <c r="O1647" s="94">
        <f t="shared" si="181"/>
        <v>0.25655216512644163</v>
      </c>
      <c r="P1647" s="94">
        <f t="shared" si="181"/>
        <v>0.25655216512644163</v>
      </c>
      <c r="Q1647" s="94">
        <f t="shared" si="181"/>
        <v>0.25655216512644163</v>
      </c>
      <c r="R1647" s="94">
        <f t="shared" si="181"/>
        <v>0.25655216512644163</v>
      </c>
      <c r="S1647" s="93">
        <f>(1+H1647)^((5-Dashboard!$F$9)*3/12)</f>
        <v>1.1209603762517395</v>
      </c>
      <c r="T1647" s="93">
        <f t="shared" si="180"/>
        <v>1.4085451878000739</v>
      </c>
      <c r="U1647" s="93">
        <f t="shared" si="180"/>
        <v>1.7699105054086131</v>
      </c>
      <c r="V1647" s="93">
        <f t="shared" si="180"/>
        <v>2.223984877651227</v>
      </c>
      <c r="W1647" s="93">
        <f t="shared" si="180"/>
        <v>2.7945530132211136</v>
      </c>
      <c r="X1647" s="93">
        <f t="shared" si="180"/>
        <v>3.5115016393236114</v>
      </c>
      <c r="Y1647" s="93">
        <f t="shared" si="179"/>
        <v>4.4123849877371324</v>
      </c>
      <c r="Z1647" s="93">
        <f t="shared" si="179"/>
        <v>5.544391909712501</v>
      </c>
      <c r="AA1647" s="93">
        <f t="shared" si="179"/>
        <v>6.9668176584587691</v>
      </c>
      <c r="AB1647" s="93">
        <f t="shared" si="179"/>
        <v>8.7541698127774925</v>
      </c>
      <c r="AC1647" s="95">
        <f t="shared" si="179"/>
        <v>11.000071032130094</v>
      </c>
      <c r="AE1647" s="96"/>
    </row>
    <row r="1648" spans="3:31" ht="24.75" customHeight="1" x14ac:dyDescent="0.25">
      <c r="C1648" s="91">
        <f>ABS(E1648-Dashboard!$F$13)</f>
        <v>16.074419791757769</v>
      </c>
      <c r="D1648" s="92">
        <f t="shared" si="178"/>
        <v>0.25665216512644162</v>
      </c>
      <c r="E1648" s="93" cm="1">
        <f t="array" ref="E1648">SUM('DRE + DCF'!$S$41/TIR!S1648,'DRE + DCF'!$U$41:$AD$41/TIR!T1648:AC1648,TIR!F1648)</f>
        <v>31.545580208242228</v>
      </c>
      <c r="F1648" s="100">
        <f>'DRE + DCF'!$AE$38*'DRE + DCF'!$AE$39*(1+G1648)/(R1648-G1648)/AC1648</f>
        <v>11.905319978640041</v>
      </c>
      <c r="G1648" s="92">
        <f>R1648*(1-'DRE + DCF'!$AE$39)</f>
        <v>0.15399129907586498</v>
      </c>
      <c r="H1648" s="94">
        <f t="shared" si="176"/>
        <v>0.25665216512644162</v>
      </c>
      <c r="I1648" s="94">
        <f t="shared" si="181"/>
        <v>0.25665216512644162</v>
      </c>
      <c r="J1648" s="94">
        <f t="shared" si="181"/>
        <v>0.25665216512644162</v>
      </c>
      <c r="K1648" s="94">
        <f t="shared" si="181"/>
        <v>0.25665216512644162</v>
      </c>
      <c r="L1648" s="94">
        <f t="shared" si="181"/>
        <v>0.25665216512644162</v>
      </c>
      <c r="M1648" s="94">
        <f t="shared" si="181"/>
        <v>0.25665216512644162</v>
      </c>
      <c r="N1648" s="94">
        <f t="shared" si="181"/>
        <v>0.25665216512644162</v>
      </c>
      <c r="O1648" s="94">
        <f t="shared" si="181"/>
        <v>0.25665216512644162</v>
      </c>
      <c r="P1648" s="94">
        <f t="shared" si="181"/>
        <v>0.25665216512644162</v>
      </c>
      <c r="Q1648" s="94">
        <f t="shared" si="181"/>
        <v>0.25665216512644162</v>
      </c>
      <c r="R1648" s="94">
        <f t="shared" si="181"/>
        <v>0.25665216512644162</v>
      </c>
      <c r="S1648" s="93">
        <f>(1+H1648)^((5-Dashboard!$F$9)*3/12)</f>
        <v>1.1210049799739703</v>
      </c>
      <c r="T1648" s="93">
        <f t="shared" si="180"/>
        <v>1.4087133352018133</v>
      </c>
      <c r="U1648" s="93">
        <f t="shared" si="180"/>
        <v>1.7702626627238496</v>
      </c>
      <c r="V1648" s="93">
        <f t="shared" si="180"/>
        <v>2.2246044079544256</v>
      </c>
      <c r="W1648" s="93">
        <f t="shared" si="180"/>
        <v>2.795553945805755</v>
      </c>
      <c r="X1648" s="93">
        <f t="shared" si="180"/>
        <v>3.5130389187245692</v>
      </c>
      <c r="Y1648" s="93">
        <f t="shared" si="179"/>
        <v>4.4146679633886841</v>
      </c>
      <c r="Z1648" s="93">
        <f t="shared" si="179"/>
        <v>5.547702054506729</v>
      </c>
      <c r="AA1648" s="93">
        <f t="shared" si="179"/>
        <v>6.9715317982722897</v>
      </c>
      <c r="AB1648" s="93">
        <f t="shared" si="179"/>
        <v>8.7607905285467087</v>
      </c>
      <c r="AC1648" s="95">
        <f t="shared" si="179"/>
        <v>11.009266385917446</v>
      </c>
      <c r="AE1648" s="96"/>
    </row>
    <row r="1649" spans="3:31" ht="24.75" customHeight="1" x14ac:dyDescent="0.25">
      <c r="C1649" s="91">
        <f>ABS(E1649-Dashboard!$F$13)</f>
        <v>16.095431284474699</v>
      </c>
      <c r="D1649" s="92">
        <f t="shared" si="178"/>
        <v>0.25675216512644161</v>
      </c>
      <c r="E1649" s="93" cm="1">
        <f t="array" ref="E1649">SUM('DRE + DCF'!$S$41/TIR!S1649,'DRE + DCF'!$U$41:$AD$41/TIR!T1649:AC1649,TIR!F1649)</f>
        <v>31.524568715525298</v>
      </c>
      <c r="F1649" s="100">
        <f>'DRE + DCF'!$AE$38*'DRE + DCF'!$AE$39*(1+G1649)/(R1649-G1649)/AC1649</f>
        <v>11.891362219843252</v>
      </c>
      <c r="G1649" s="92">
        <f>R1649*(1-'DRE + DCF'!$AE$39)</f>
        <v>0.15405129907586496</v>
      </c>
      <c r="H1649" s="94">
        <f t="shared" si="176"/>
        <v>0.25675216512644161</v>
      </c>
      <c r="I1649" s="94">
        <f t="shared" si="181"/>
        <v>0.25675216512644161</v>
      </c>
      <c r="J1649" s="94">
        <f t="shared" si="181"/>
        <v>0.25675216512644161</v>
      </c>
      <c r="K1649" s="94">
        <f t="shared" si="181"/>
        <v>0.25675216512644161</v>
      </c>
      <c r="L1649" s="94">
        <f t="shared" si="181"/>
        <v>0.25675216512644161</v>
      </c>
      <c r="M1649" s="94">
        <f t="shared" si="181"/>
        <v>0.25675216512644161</v>
      </c>
      <c r="N1649" s="94">
        <f t="shared" si="181"/>
        <v>0.25675216512644161</v>
      </c>
      <c r="O1649" s="94">
        <f t="shared" si="181"/>
        <v>0.25675216512644161</v>
      </c>
      <c r="P1649" s="94">
        <f t="shared" si="181"/>
        <v>0.25675216512644161</v>
      </c>
      <c r="Q1649" s="94">
        <f t="shared" si="181"/>
        <v>0.25675216512644161</v>
      </c>
      <c r="R1649" s="94">
        <f t="shared" si="181"/>
        <v>0.25675216512644161</v>
      </c>
      <c r="S1649" s="93">
        <f>(1+H1649)^((5-Dashboard!$F$9)*3/12)</f>
        <v>1.1210495819215318</v>
      </c>
      <c r="T1649" s="93">
        <f t="shared" si="180"/>
        <v>1.4088814892939772</v>
      </c>
      <c r="U1649" s="93">
        <f t="shared" si="180"/>
        <v>1.7706148620767712</v>
      </c>
      <c r="V1649" s="93">
        <f t="shared" si="180"/>
        <v>2.2252240615200378</v>
      </c>
      <c r="W1649" s="93">
        <f t="shared" si="180"/>
        <v>2.7965551572067615</v>
      </c>
      <c r="X1649" s="93">
        <f t="shared" si="180"/>
        <v>3.5145767487151134</v>
      </c>
      <c r="Y1649" s="93">
        <f t="shared" si="179"/>
        <v>4.4169519384507678</v>
      </c>
      <c r="Z1649" s="93">
        <f t="shared" si="179"/>
        <v>5.5510139119074351</v>
      </c>
      <c r="AA1649" s="93">
        <f t="shared" si="179"/>
        <v>6.9762487524366668</v>
      </c>
      <c r="AB1649" s="93">
        <f t="shared" si="179"/>
        <v>8.7674157240854171</v>
      </c>
      <c r="AC1649" s="95">
        <f t="shared" si="179"/>
        <v>11.018468693807955</v>
      </c>
      <c r="AE1649" s="96"/>
    </row>
    <row r="1650" spans="3:31" ht="24.75" customHeight="1" x14ac:dyDescent="0.25">
      <c r="C1650" s="91">
        <f>ABS(E1650-Dashboard!$F$13)</f>
        <v>16.116419647121916</v>
      </c>
      <c r="D1650" s="92">
        <f t="shared" si="178"/>
        <v>0.2568521651264416</v>
      </c>
      <c r="E1650" s="93" cm="1">
        <f t="array" ref="E1650">SUM('DRE + DCF'!$S$41/TIR!S1650,'DRE + DCF'!$U$41:$AD$41/TIR!T1650:AC1650,TIR!F1650)</f>
        <v>31.503580352878082</v>
      </c>
      <c r="F1650" s="100">
        <f>'DRE + DCF'!$AE$38*'DRE + DCF'!$AE$39*(1+G1650)/(R1650-G1650)/AC1650</f>
        <v>11.877423384329727</v>
      </c>
      <c r="G1650" s="92">
        <f>R1650*(1-'DRE + DCF'!$AE$39)</f>
        <v>0.15411129907586496</v>
      </c>
      <c r="H1650" s="94">
        <f t="shared" si="176"/>
        <v>0.2568521651264416</v>
      </c>
      <c r="I1650" s="94">
        <f t="shared" si="181"/>
        <v>0.2568521651264416</v>
      </c>
      <c r="J1650" s="94">
        <f t="shared" si="181"/>
        <v>0.2568521651264416</v>
      </c>
      <c r="K1650" s="94">
        <f t="shared" si="181"/>
        <v>0.2568521651264416</v>
      </c>
      <c r="L1650" s="94">
        <f t="shared" si="181"/>
        <v>0.2568521651264416</v>
      </c>
      <c r="M1650" s="94">
        <f t="shared" si="181"/>
        <v>0.2568521651264416</v>
      </c>
      <c r="N1650" s="94">
        <f t="shared" si="181"/>
        <v>0.2568521651264416</v>
      </c>
      <c r="O1650" s="94">
        <f t="shared" si="181"/>
        <v>0.2568521651264416</v>
      </c>
      <c r="P1650" s="94">
        <f t="shared" si="181"/>
        <v>0.2568521651264416</v>
      </c>
      <c r="Q1650" s="94">
        <f t="shared" si="181"/>
        <v>0.2568521651264416</v>
      </c>
      <c r="R1650" s="94">
        <f t="shared" si="181"/>
        <v>0.2568521651264416</v>
      </c>
      <c r="S1650" s="93">
        <f>(1+H1650)^((5-Dashboard!$F$9)*3/12)</f>
        <v>1.1210941820946363</v>
      </c>
      <c r="T1650" s="93">
        <f t="shared" si="180"/>
        <v>1.409049650076301</v>
      </c>
      <c r="U1650" s="93">
        <f t="shared" si="180"/>
        <v>1.7709671034690539</v>
      </c>
      <c r="V1650" s="93">
        <f t="shared" si="180"/>
        <v>2.2258438383627834</v>
      </c>
      <c r="W1650" s="93">
        <f t="shared" si="180"/>
        <v>2.7975566474796141</v>
      </c>
      <c r="X1650" s="93">
        <f t="shared" si="180"/>
        <v>3.5161151294486226</v>
      </c>
      <c r="Y1650" s="93">
        <f t="shared" si="179"/>
        <v>4.4192369132813401</v>
      </c>
      <c r="Z1650" s="93">
        <f t="shared" si="179"/>
        <v>5.5543274826643456</v>
      </c>
      <c r="AA1650" s="93">
        <f t="shared" si="179"/>
        <v>6.9809685224079816</v>
      </c>
      <c r="AB1650" s="93">
        <f t="shared" si="179"/>
        <v>8.7740454020680083</v>
      </c>
      <c r="AC1650" s="95">
        <f t="shared" si="179"/>
        <v>11.027677960506876</v>
      </c>
      <c r="AE1650" s="96"/>
    </row>
    <row r="1651" spans="3:31" ht="24.75" customHeight="1" x14ac:dyDescent="0.25">
      <c r="C1651" s="91">
        <f>ABS(E1651-Dashboard!$F$13)</f>
        <v>16.137384912592509</v>
      </c>
      <c r="D1651" s="92">
        <f t="shared" si="178"/>
        <v>0.25695216512644159</v>
      </c>
      <c r="E1651" s="93" cm="1">
        <f t="array" ref="E1651">SUM('DRE + DCF'!$S$41/TIR!S1651,'DRE + DCF'!$U$41:$AD$41/TIR!T1651:AC1651,TIR!F1651)</f>
        <v>31.482615087407488</v>
      </c>
      <c r="F1651" s="100">
        <f>'DRE + DCF'!$AE$38*'DRE + DCF'!$AE$39*(1+G1651)/(R1651-G1651)/AC1651</f>
        <v>11.863503442391512</v>
      </c>
      <c r="G1651" s="92">
        <f>R1651*(1-'DRE + DCF'!$AE$39)</f>
        <v>0.15417129907586494</v>
      </c>
      <c r="H1651" s="94">
        <f t="shared" ref="H1651:H1714" si="182">$D1651</f>
        <v>0.25695216512644159</v>
      </c>
      <c r="I1651" s="94">
        <f t="shared" si="181"/>
        <v>0.25695216512644159</v>
      </c>
      <c r="J1651" s="94">
        <f t="shared" si="181"/>
        <v>0.25695216512644159</v>
      </c>
      <c r="K1651" s="94">
        <f t="shared" si="181"/>
        <v>0.25695216512644159</v>
      </c>
      <c r="L1651" s="94">
        <f t="shared" si="181"/>
        <v>0.25695216512644159</v>
      </c>
      <c r="M1651" s="94">
        <f t="shared" si="181"/>
        <v>0.25695216512644159</v>
      </c>
      <c r="N1651" s="94">
        <f t="shared" si="181"/>
        <v>0.25695216512644159</v>
      </c>
      <c r="O1651" s="94">
        <f t="shared" si="181"/>
        <v>0.25695216512644159</v>
      </c>
      <c r="P1651" s="94">
        <f t="shared" si="181"/>
        <v>0.25695216512644159</v>
      </c>
      <c r="Q1651" s="94">
        <f t="shared" si="181"/>
        <v>0.25695216512644159</v>
      </c>
      <c r="R1651" s="94">
        <f t="shared" si="181"/>
        <v>0.25695216512644159</v>
      </c>
      <c r="S1651" s="93">
        <f>(1+H1651)^((5-Dashboard!$F$9)*3/12)</f>
        <v>1.1211387804934951</v>
      </c>
      <c r="T1651" s="93">
        <f t="shared" si="180"/>
        <v>1.4092178175485168</v>
      </c>
      <c r="U1651" s="93">
        <f t="shared" si="180"/>
        <v>1.7713193869023669</v>
      </c>
      <c r="V1651" s="93">
        <f t="shared" si="180"/>
        <v>2.2264637384973711</v>
      </c>
      <c r="W1651" s="93">
        <f t="shared" si="180"/>
        <v>2.7985584166797817</v>
      </c>
      <c r="X1651" s="93">
        <f t="shared" si="180"/>
        <v>3.5176540610784777</v>
      </c>
      <c r="Y1651" s="93">
        <f t="shared" si="179"/>
        <v>4.4215228882384121</v>
      </c>
      <c r="Z1651" s="93">
        <f t="shared" si="179"/>
        <v>5.5576427675273887</v>
      </c>
      <c r="AA1651" s="93">
        <f t="shared" si="179"/>
        <v>6.9856911096428593</v>
      </c>
      <c r="AB1651" s="93">
        <f t="shared" si="179"/>
        <v>8.780679565170125</v>
      </c>
      <c r="AC1651" s="95">
        <f t="shared" si="179"/>
        <v>11.036894190722089</v>
      </c>
      <c r="AE1651" s="96"/>
    </row>
    <row r="1652" spans="3:31" ht="24.75" customHeight="1" x14ac:dyDescent="0.25">
      <c r="C1652" s="91">
        <f>ABS(E1652-Dashboard!$F$13)</f>
        <v>16.158327113723033</v>
      </c>
      <c r="D1652" s="92">
        <f t="shared" si="178"/>
        <v>0.25705216512644158</v>
      </c>
      <c r="E1652" s="93" cm="1">
        <f t="array" ref="E1652">SUM('DRE + DCF'!$S$41/TIR!S1652,'DRE + DCF'!$U$41:$AD$41/TIR!T1652:AC1652,TIR!F1652)</f>
        <v>31.461672886276965</v>
      </c>
      <c r="F1652" s="100">
        <f>'DRE + DCF'!$AE$38*'DRE + DCF'!$AE$39*(1+G1652)/(R1652-G1652)/AC1652</f>
        <v>11.849602364374503</v>
      </c>
      <c r="G1652" s="92">
        <f>R1652*(1-'DRE + DCF'!$AE$39)</f>
        <v>0.15423129907586494</v>
      </c>
      <c r="H1652" s="94">
        <f t="shared" si="182"/>
        <v>0.25705216512644158</v>
      </c>
      <c r="I1652" s="94">
        <f t="shared" si="181"/>
        <v>0.25705216512644158</v>
      </c>
      <c r="J1652" s="94">
        <f t="shared" si="181"/>
        <v>0.25705216512644158</v>
      </c>
      <c r="K1652" s="94">
        <f t="shared" si="181"/>
        <v>0.25705216512644158</v>
      </c>
      <c r="L1652" s="94">
        <f t="shared" si="181"/>
        <v>0.25705216512644158</v>
      </c>
      <c r="M1652" s="94">
        <f t="shared" si="181"/>
        <v>0.25705216512644158</v>
      </c>
      <c r="N1652" s="94">
        <f t="shared" si="181"/>
        <v>0.25705216512644158</v>
      </c>
      <c r="O1652" s="94">
        <f t="shared" si="181"/>
        <v>0.25705216512644158</v>
      </c>
      <c r="P1652" s="94">
        <f t="shared" si="181"/>
        <v>0.25705216512644158</v>
      </c>
      <c r="Q1652" s="94">
        <f t="shared" si="181"/>
        <v>0.25705216512644158</v>
      </c>
      <c r="R1652" s="94">
        <f t="shared" si="181"/>
        <v>0.25705216512644158</v>
      </c>
      <c r="S1652" s="93">
        <f>(1+H1652)^((5-Dashboard!$F$9)*3/12)</f>
        <v>1.1211833771183204</v>
      </c>
      <c r="T1652" s="93">
        <f t="shared" si="180"/>
        <v>1.4093859917103604</v>
      </c>
      <c r="U1652" s="93">
        <f t="shared" si="180"/>
        <v>1.7716717123783858</v>
      </c>
      <c r="V1652" s="93">
        <f t="shared" si="180"/>
        <v>2.2270837619385202</v>
      </c>
      <c r="W1652" s="93">
        <f t="shared" si="180"/>
        <v>2.7995604648627577</v>
      </c>
      <c r="X1652" s="93">
        <f t="shared" si="180"/>
        <v>3.5191935437581172</v>
      </c>
      <c r="Y1652" s="93">
        <f t="shared" si="179"/>
        <v>4.4238098636801366</v>
      </c>
      <c r="Z1652" s="93">
        <f t="shared" si="179"/>
        <v>5.5609597672468247</v>
      </c>
      <c r="AA1652" s="93">
        <f t="shared" si="179"/>
        <v>6.9904165155986542</v>
      </c>
      <c r="AB1652" s="93">
        <f t="shared" si="179"/>
        <v>8.7873182160689254</v>
      </c>
      <c r="AC1652" s="95">
        <f t="shared" si="179"/>
        <v>11.046117389164463</v>
      </c>
      <c r="AE1652" s="96"/>
    </row>
    <row r="1653" spans="3:31" ht="24.75" customHeight="1" x14ac:dyDescent="0.25">
      <c r="C1653" s="91">
        <f>ABS(E1653-Dashboard!$F$13)</f>
        <v>16.179246283292969</v>
      </c>
      <c r="D1653" s="92">
        <f t="shared" si="178"/>
        <v>0.25715216512644157</v>
      </c>
      <c r="E1653" s="93" cm="1">
        <f t="array" ref="E1653">SUM('DRE + DCF'!$S$41/TIR!S1653,'DRE + DCF'!$U$41:$AD$41/TIR!T1653:AC1653,TIR!F1653)</f>
        <v>31.440753716707029</v>
      </c>
      <c r="F1653" s="100">
        <f>'DRE + DCF'!$AE$38*'DRE + DCF'!$AE$39*(1+G1653)/(R1653-G1653)/AC1653</f>
        <v>11.835720120678715</v>
      </c>
      <c r="G1653" s="92">
        <f>R1653*(1-'DRE + DCF'!$AE$39)</f>
        <v>0.15429129907586495</v>
      </c>
      <c r="H1653" s="94">
        <f t="shared" si="182"/>
        <v>0.25715216512644157</v>
      </c>
      <c r="I1653" s="94">
        <f t="shared" si="181"/>
        <v>0.25715216512644157</v>
      </c>
      <c r="J1653" s="94">
        <f t="shared" si="181"/>
        <v>0.25715216512644157</v>
      </c>
      <c r="K1653" s="94">
        <f t="shared" si="181"/>
        <v>0.25715216512644157</v>
      </c>
      <c r="L1653" s="94">
        <f t="shared" si="181"/>
        <v>0.25715216512644157</v>
      </c>
      <c r="M1653" s="94">
        <f t="shared" si="181"/>
        <v>0.25715216512644157</v>
      </c>
      <c r="N1653" s="94">
        <f t="shared" si="181"/>
        <v>0.25715216512644157</v>
      </c>
      <c r="O1653" s="94">
        <f t="shared" si="181"/>
        <v>0.25715216512644157</v>
      </c>
      <c r="P1653" s="94">
        <f t="shared" si="181"/>
        <v>0.25715216512644157</v>
      </c>
      <c r="Q1653" s="94">
        <f t="shared" si="181"/>
        <v>0.25715216512644157</v>
      </c>
      <c r="R1653" s="94">
        <f t="shared" si="181"/>
        <v>0.25715216512644157</v>
      </c>
      <c r="S1653" s="93">
        <f>(1+H1653)^((5-Dashboard!$F$9)*3/12)</f>
        <v>1.1212279719693232</v>
      </c>
      <c r="T1653" s="93">
        <f t="shared" si="180"/>
        <v>1.4095541725615637</v>
      </c>
      <c r="U1653" s="93">
        <f t="shared" si="180"/>
        <v>1.7720240798987794</v>
      </c>
      <c r="V1653" s="93">
        <f t="shared" si="180"/>
        <v>2.2277039087009407</v>
      </c>
      <c r="W1653" s="93">
        <f t="shared" si="180"/>
        <v>2.8005627920840239</v>
      </c>
      <c r="X1653" s="93">
        <f t="shared" si="180"/>
        <v>3.5207335776409829</v>
      </c>
      <c r="Y1653" s="93">
        <f t="shared" si="179"/>
        <v>4.4260978399647239</v>
      </c>
      <c r="Z1653" s="93">
        <f t="shared" si="179"/>
        <v>5.5642784825731182</v>
      </c>
      <c r="AA1653" s="93">
        <f t="shared" si="179"/>
        <v>6.9951447417332657</v>
      </c>
      <c r="AB1653" s="93">
        <f t="shared" si="179"/>
        <v>8.7939613574428179</v>
      </c>
      <c r="AC1653" s="95">
        <f t="shared" si="179"/>
        <v>11.055347560547499</v>
      </c>
      <c r="AE1653" s="96"/>
    </row>
    <row r="1654" spans="3:31" ht="24.75" customHeight="1" x14ac:dyDescent="0.25">
      <c r="C1654" s="91">
        <f>ABS(E1654-Dashboard!$F$13)</f>
        <v>16.200142454025489</v>
      </c>
      <c r="D1654" s="92">
        <f t="shared" si="178"/>
        <v>0.25725216512644156</v>
      </c>
      <c r="E1654" s="93" cm="1">
        <f t="array" ref="E1654">SUM('DRE + DCF'!$S$41/TIR!S1654,'DRE + DCF'!$U$41:$AD$41/TIR!T1654:AC1654,TIR!F1654)</f>
        <v>31.419857545974509</v>
      </c>
      <c r="F1654" s="100">
        <f>'DRE + DCF'!$AE$38*'DRE + DCF'!$AE$39*(1+G1654)/(R1654-G1654)/AC1654</f>
        <v>11.821856681757794</v>
      </c>
      <c r="G1654" s="92">
        <f>R1654*(1-'DRE + DCF'!$AE$39)</f>
        <v>0.15435129907586492</v>
      </c>
      <c r="H1654" s="94">
        <f t="shared" si="182"/>
        <v>0.25725216512644156</v>
      </c>
      <c r="I1654" s="94">
        <f t="shared" si="181"/>
        <v>0.25725216512644156</v>
      </c>
      <c r="J1654" s="94">
        <f t="shared" si="181"/>
        <v>0.25725216512644156</v>
      </c>
      <c r="K1654" s="94">
        <f t="shared" si="181"/>
        <v>0.25725216512644156</v>
      </c>
      <c r="L1654" s="94">
        <f t="shared" si="181"/>
        <v>0.25725216512644156</v>
      </c>
      <c r="M1654" s="94">
        <f t="shared" si="181"/>
        <v>0.25725216512644156</v>
      </c>
      <c r="N1654" s="94">
        <f t="shared" si="181"/>
        <v>0.25725216512644156</v>
      </c>
      <c r="O1654" s="94">
        <f t="shared" si="181"/>
        <v>0.25725216512644156</v>
      </c>
      <c r="P1654" s="94">
        <f t="shared" si="181"/>
        <v>0.25725216512644156</v>
      </c>
      <c r="Q1654" s="94">
        <f t="shared" si="181"/>
        <v>0.25725216512644156</v>
      </c>
      <c r="R1654" s="94">
        <f t="shared" si="181"/>
        <v>0.25725216512644156</v>
      </c>
      <c r="S1654" s="93">
        <f>(1+H1654)^((5-Dashboard!$F$9)*3/12)</f>
        <v>1.1212725650467159</v>
      </c>
      <c r="T1654" s="93">
        <f t="shared" si="180"/>
        <v>1.4097223601018625</v>
      </c>
      <c r="U1654" s="93">
        <f t="shared" si="180"/>
        <v>1.7723764894652239</v>
      </c>
      <c r="V1654" s="93">
        <f t="shared" si="180"/>
        <v>2.2283241787993546</v>
      </c>
      <c r="W1654" s="93">
        <f t="shared" si="180"/>
        <v>2.8015653983990889</v>
      </c>
      <c r="X1654" s="93">
        <f t="shared" si="180"/>
        <v>3.5222741628805765</v>
      </c>
      <c r="Y1654" s="93">
        <f t="shared" si="179"/>
        <v>4.4283868174505292</v>
      </c>
      <c r="Z1654" s="93">
        <f t="shared" si="179"/>
        <v>5.5675989142570703</v>
      </c>
      <c r="AA1654" s="93">
        <f t="shared" si="179"/>
        <v>6.9998757895053272</v>
      </c>
      <c r="AB1654" s="93">
        <f t="shared" si="179"/>
        <v>8.8006089919717336</v>
      </c>
      <c r="AC1654" s="95">
        <f t="shared" si="179"/>
        <v>11.064584709587693</v>
      </c>
      <c r="AE1654" s="96"/>
    </row>
    <row r="1655" spans="3:31" ht="24.75" customHeight="1" x14ac:dyDescent="0.25">
      <c r="C1655" s="91">
        <f>ABS(E1655-Dashboard!$F$13)</f>
        <v>16.2210156585869</v>
      </c>
      <c r="D1655" s="92">
        <f t="shared" si="178"/>
        <v>0.25735216512644155</v>
      </c>
      <c r="E1655" s="93" cm="1">
        <f t="array" ref="E1655">SUM('DRE + DCF'!$S$41/TIR!S1655,'DRE + DCF'!$U$41:$AD$41/TIR!T1655:AC1655,TIR!F1655)</f>
        <v>31.398984341413097</v>
      </c>
      <c r="F1655" s="100">
        <f>'DRE + DCF'!$AE$38*'DRE + DCF'!$AE$39*(1+G1655)/(R1655-G1655)/AC1655</f>
        <v>11.808012018119275</v>
      </c>
      <c r="G1655" s="92">
        <f>R1655*(1-'DRE + DCF'!$AE$39)</f>
        <v>0.15441129907586493</v>
      </c>
      <c r="H1655" s="94">
        <f t="shared" si="182"/>
        <v>0.25735216512644155</v>
      </c>
      <c r="I1655" s="94">
        <f t="shared" si="181"/>
        <v>0.25735216512644155</v>
      </c>
      <c r="J1655" s="94">
        <f t="shared" si="181"/>
        <v>0.25735216512644155</v>
      </c>
      <c r="K1655" s="94">
        <f t="shared" si="181"/>
        <v>0.25735216512644155</v>
      </c>
      <c r="L1655" s="94">
        <f t="shared" si="181"/>
        <v>0.25735216512644155</v>
      </c>
      <c r="M1655" s="94">
        <f t="shared" si="181"/>
        <v>0.25735216512644155</v>
      </c>
      <c r="N1655" s="94">
        <f t="shared" si="181"/>
        <v>0.25735216512644155</v>
      </c>
      <c r="O1655" s="94">
        <f t="shared" si="181"/>
        <v>0.25735216512644155</v>
      </c>
      <c r="P1655" s="94">
        <f t="shared" si="181"/>
        <v>0.25735216512644155</v>
      </c>
      <c r="Q1655" s="94">
        <f t="shared" si="181"/>
        <v>0.25735216512644155</v>
      </c>
      <c r="R1655" s="94">
        <f t="shared" si="181"/>
        <v>0.25735216512644155</v>
      </c>
      <c r="S1655" s="93">
        <f>(1+H1655)^((5-Dashboard!$F$9)*3/12)</f>
        <v>1.1213171563507094</v>
      </c>
      <c r="T1655" s="93">
        <f t="shared" si="180"/>
        <v>1.409890554330989</v>
      </c>
      <c r="U1655" s="93">
        <f t="shared" si="180"/>
        <v>1.7727289410793876</v>
      </c>
      <c r="V1655" s="93">
        <f t="shared" si="180"/>
        <v>2.228944572248472</v>
      </c>
      <c r="W1655" s="93">
        <f t="shared" si="180"/>
        <v>2.802568283863446</v>
      </c>
      <c r="X1655" s="93">
        <f t="shared" si="180"/>
        <v>3.5238152996303991</v>
      </c>
      <c r="Y1655" s="93">
        <f t="shared" si="179"/>
        <v>4.4306767964959626</v>
      </c>
      <c r="Z1655" s="93">
        <f t="shared" si="179"/>
        <v>5.5709210630496839</v>
      </c>
      <c r="AA1655" s="93">
        <f t="shared" si="179"/>
        <v>7.0046096603740171</v>
      </c>
      <c r="AB1655" s="93">
        <f t="shared" si="179"/>
        <v>8.8072611223368575</v>
      </c>
      <c r="AC1655" s="95">
        <f t="shared" si="179"/>
        <v>11.073828841004181</v>
      </c>
      <c r="AE1655" s="96"/>
    </row>
    <row r="1656" spans="3:31" ht="24.75" customHeight="1" x14ac:dyDescent="0.25">
      <c r="C1656" s="91">
        <f>ABS(E1656-Dashboard!$F$13)</f>
        <v>16.241865929587455</v>
      </c>
      <c r="D1656" s="92">
        <f t="shared" si="178"/>
        <v>0.25745216512644153</v>
      </c>
      <c r="E1656" s="93" cm="1">
        <f t="array" ref="E1656">SUM('DRE + DCF'!$S$41/TIR!S1656,'DRE + DCF'!$U$41:$AD$41/TIR!T1656:AC1656,TIR!F1656)</f>
        <v>31.378134070412543</v>
      </c>
      <c r="F1656" s="100">
        <f>'DRE + DCF'!$AE$38*'DRE + DCF'!$AE$39*(1+G1656)/(R1656-G1656)/AC1656</f>
        <v>11.794186100324096</v>
      </c>
      <c r="G1656" s="92">
        <f>R1656*(1-'DRE + DCF'!$AE$39)</f>
        <v>0.1544712990758649</v>
      </c>
      <c r="H1656" s="94">
        <f t="shared" si="182"/>
        <v>0.25745216512644153</v>
      </c>
      <c r="I1656" s="94">
        <f t="shared" si="181"/>
        <v>0.25745216512644153</v>
      </c>
      <c r="J1656" s="94">
        <f t="shared" si="181"/>
        <v>0.25745216512644153</v>
      </c>
      <c r="K1656" s="94">
        <f t="shared" si="181"/>
        <v>0.25745216512644153</v>
      </c>
      <c r="L1656" s="94">
        <f t="shared" si="181"/>
        <v>0.25745216512644153</v>
      </c>
      <c r="M1656" s="94">
        <f t="shared" si="181"/>
        <v>0.25745216512644153</v>
      </c>
      <c r="N1656" s="94">
        <f t="shared" si="181"/>
        <v>0.25745216512644153</v>
      </c>
      <c r="O1656" s="94">
        <f t="shared" si="181"/>
        <v>0.25745216512644153</v>
      </c>
      <c r="P1656" s="94">
        <f t="shared" si="181"/>
        <v>0.25745216512644153</v>
      </c>
      <c r="Q1656" s="94">
        <f t="shared" si="181"/>
        <v>0.25745216512644153</v>
      </c>
      <c r="R1656" s="94">
        <f t="shared" si="181"/>
        <v>0.25745216512644153</v>
      </c>
      <c r="S1656" s="93">
        <f>(1+H1656)^((5-Dashboard!$F$9)*3/12)</f>
        <v>1.1213617458815159</v>
      </c>
      <c r="T1656" s="93">
        <f t="shared" si="180"/>
        <v>1.410058755248679</v>
      </c>
      <c r="U1656" s="93">
        <f t="shared" si="180"/>
        <v>1.7730814347429467</v>
      </c>
      <c r="V1656" s="93">
        <f t="shared" si="180"/>
        <v>2.2295650890630156</v>
      </c>
      <c r="W1656" s="93">
        <f t="shared" si="180"/>
        <v>2.8035714485326166</v>
      </c>
      <c r="X1656" s="93">
        <f t="shared" si="180"/>
        <v>3.5253569880440132</v>
      </c>
      <c r="Y1656" s="93">
        <f t="shared" si="179"/>
        <v>4.4329677774595755</v>
      </c>
      <c r="Z1656" s="93">
        <f t="shared" si="179"/>
        <v>5.5742449297022931</v>
      </c>
      <c r="AA1656" s="93">
        <f t="shared" si="179"/>
        <v>7.0093463557992379</v>
      </c>
      <c r="AB1656" s="93">
        <f t="shared" si="179"/>
        <v>8.8139177512208846</v>
      </c>
      <c r="AC1656" s="95">
        <f t="shared" si="179"/>
        <v>11.083079959519079</v>
      </c>
      <c r="AE1656" s="96"/>
    </row>
    <row r="1657" spans="3:31" ht="24.75" customHeight="1" x14ac:dyDescent="0.25">
      <c r="C1657" s="91">
        <f>ABS(E1657-Dashboard!$F$13)</f>
        <v>16.262693299580789</v>
      </c>
      <c r="D1657" s="92">
        <f t="shared" si="178"/>
        <v>0.25755216512644152</v>
      </c>
      <c r="E1657" s="93" cm="1">
        <f t="array" ref="E1657">SUM('DRE + DCF'!$S$41/TIR!S1657,'DRE + DCF'!$U$41:$AD$41/TIR!T1657:AC1657,TIR!F1657)</f>
        <v>31.357306700419208</v>
      </c>
      <c r="F1657" s="100">
        <f>'DRE + DCF'!$AE$38*'DRE + DCF'!$AE$39*(1+G1657)/(R1657-G1657)/AC1657</f>
        <v>11.780378898986855</v>
      </c>
      <c r="G1657" s="92">
        <f>R1657*(1-'DRE + DCF'!$AE$39)</f>
        <v>0.15453129907586491</v>
      </c>
      <c r="H1657" s="94">
        <f t="shared" si="182"/>
        <v>0.25755216512644152</v>
      </c>
      <c r="I1657" s="94">
        <f t="shared" si="181"/>
        <v>0.25755216512644152</v>
      </c>
      <c r="J1657" s="94">
        <f t="shared" si="181"/>
        <v>0.25755216512644152</v>
      </c>
      <c r="K1657" s="94">
        <f t="shared" si="181"/>
        <v>0.25755216512644152</v>
      </c>
      <c r="L1657" s="94">
        <f t="shared" ref="I1657:R1682" si="183">$D1657</f>
        <v>0.25755216512644152</v>
      </c>
      <c r="M1657" s="94">
        <f t="shared" si="183"/>
        <v>0.25755216512644152</v>
      </c>
      <c r="N1657" s="94">
        <f t="shared" si="183"/>
        <v>0.25755216512644152</v>
      </c>
      <c r="O1657" s="94">
        <f t="shared" si="183"/>
        <v>0.25755216512644152</v>
      </c>
      <c r="P1657" s="94">
        <f t="shared" si="183"/>
        <v>0.25755216512644152</v>
      </c>
      <c r="Q1657" s="94">
        <f t="shared" si="183"/>
        <v>0.25755216512644152</v>
      </c>
      <c r="R1657" s="94">
        <f t="shared" si="183"/>
        <v>0.25755216512644152</v>
      </c>
      <c r="S1657" s="93">
        <f>(1+H1657)^((5-Dashboard!$F$9)*3/12)</f>
        <v>1.1214063336393465</v>
      </c>
      <c r="T1657" s="93">
        <f t="shared" si="180"/>
        <v>1.4102269628546646</v>
      </c>
      <c r="U1657" s="93">
        <f t="shared" si="180"/>
        <v>1.7734339704575692</v>
      </c>
      <c r="V1657" s="93">
        <f t="shared" si="180"/>
        <v>2.2301857292576979</v>
      </c>
      <c r="W1657" s="93">
        <f t="shared" si="180"/>
        <v>2.8045748924621097</v>
      </c>
      <c r="X1657" s="93">
        <f t="shared" si="180"/>
        <v>3.5268992282749827</v>
      </c>
      <c r="Y1657" s="93">
        <f t="shared" si="179"/>
        <v>4.4352597606999797</v>
      </c>
      <c r="Z1657" s="93">
        <f t="shared" si="179"/>
        <v>5.5775705149664416</v>
      </c>
      <c r="AA1657" s="93">
        <f t="shared" si="179"/>
        <v>7.0140858772414498</v>
      </c>
      <c r="AB1657" s="93">
        <f t="shared" si="179"/>
        <v>8.8205788813077799</v>
      </c>
      <c r="AC1657" s="95">
        <f t="shared" si="179"/>
        <v>11.092338069857163</v>
      </c>
      <c r="AE1657" s="96"/>
    </row>
    <row r="1658" spans="3:31" ht="24.75" customHeight="1" x14ac:dyDescent="0.25">
      <c r="C1658" s="91">
        <f>ABS(E1658-Dashboard!$F$13)</f>
        <v>16.283497801064669</v>
      </c>
      <c r="D1658" s="92">
        <f t="shared" si="178"/>
        <v>0.25765216512644151</v>
      </c>
      <c r="E1658" s="93" cm="1">
        <f t="array" ref="E1658">SUM('DRE + DCF'!$S$41/TIR!S1658,'DRE + DCF'!$U$41:$AD$41/TIR!T1658:AC1658,TIR!F1658)</f>
        <v>31.336502198935328</v>
      </c>
      <c r="F1658" s="100">
        <f>'DRE + DCF'!$AE$38*'DRE + DCF'!$AE$39*(1+G1658)/(R1658-G1658)/AC1658</f>
        <v>11.766590384775345</v>
      </c>
      <c r="G1658" s="92">
        <f>R1658*(1-'DRE + DCF'!$AE$39)</f>
        <v>0.15459129907586491</v>
      </c>
      <c r="H1658" s="94">
        <f t="shared" si="182"/>
        <v>0.25765216512644151</v>
      </c>
      <c r="I1658" s="94">
        <f t="shared" si="183"/>
        <v>0.25765216512644151</v>
      </c>
      <c r="J1658" s="94">
        <f t="shared" si="183"/>
        <v>0.25765216512644151</v>
      </c>
      <c r="K1658" s="94">
        <f t="shared" si="183"/>
        <v>0.25765216512644151</v>
      </c>
      <c r="L1658" s="94">
        <f t="shared" si="183"/>
        <v>0.25765216512644151</v>
      </c>
      <c r="M1658" s="94">
        <f t="shared" si="183"/>
        <v>0.25765216512644151</v>
      </c>
      <c r="N1658" s="94">
        <f t="shared" si="183"/>
        <v>0.25765216512644151</v>
      </c>
      <c r="O1658" s="94">
        <f t="shared" si="183"/>
        <v>0.25765216512644151</v>
      </c>
      <c r="P1658" s="94">
        <f t="shared" si="183"/>
        <v>0.25765216512644151</v>
      </c>
      <c r="Q1658" s="94">
        <f t="shared" si="183"/>
        <v>0.25765216512644151</v>
      </c>
      <c r="R1658" s="94">
        <f t="shared" si="183"/>
        <v>0.25765216512644151</v>
      </c>
      <c r="S1658" s="93">
        <f>(1+H1658)^((5-Dashboard!$F$9)*3/12)</f>
        <v>1.1214509196244129</v>
      </c>
      <c r="T1658" s="93">
        <f t="shared" si="180"/>
        <v>1.410395177148682</v>
      </c>
      <c r="U1658" s="93">
        <f t="shared" si="180"/>
        <v>1.7737865482249311</v>
      </c>
      <c r="V1658" s="93">
        <f t="shared" si="180"/>
        <v>2.230806492847242</v>
      </c>
      <c r="W1658" s="93">
        <f t="shared" si="180"/>
        <v>2.8055786157074576</v>
      </c>
      <c r="X1658" s="93">
        <f t="shared" si="180"/>
        <v>3.5284420204769291</v>
      </c>
      <c r="Y1658" s="93">
        <f t="shared" si="179"/>
        <v>4.4375527465759266</v>
      </c>
      <c r="Z1658" s="93">
        <f t="shared" si="179"/>
        <v>5.5808978195940018</v>
      </c>
      <c r="AA1658" s="93">
        <f t="shared" si="179"/>
        <v>7.0188282261618333</v>
      </c>
      <c r="AB1658" s="93">
        <f t="shared" si="179"/>
        <v>8.8272445152830112</v>
      </c>
      <c r="AC1658" s="95">
        <f t="shared" si="179"/>
        <v>11.101603176746186</v>
      </c>
      <c r="AE1658" s="96"/>
    </row>
    <row r="1659" spans="3:31" ht="24.75" customHeight="1" x14ac:dyDescent="0.25">
      <c r="C1659" s="91">
        <f>ABS(E1659-Dashboard!$F$13)</f>
        <v>16.304279466480502</v>
      </c>
      <c r="D1659" s="92">
        <f t="shared" si="178"/>
        <v>0.2577521651264415</v>
      </c>
      <c r="E1659" s="93" cm="1">
        <f t="array" ref="E1659">SUM('DRE + DCF'!$S$41/TIR!S1659,'DRE + DCF'!$U$41:$AD$41/TIR!T1659:AC1659,TIR!F1659)</f>
        <v>31.315720533519496</v>
      </c>
      <c r="F1659" s="100">
        <f>'DRE + DCF'!$AE$38*'DRE + DCF'!$AE$39*(1+G1659)/(R1659-G1659)/AC1659</f>
        <v>11.75282052841078</v>
      </c>
      <c r="G1659" s="92">
        <f>R1659*(1-'DRE + DCF'!$AE$39)</f>
        <v>0.15465129907586489</v>
      </c>
      <c r="H1659" s="94">
        <f t="shared" si="182"/>
        <v>0.2577521651264415</v>
      </c>
      <c r="I1659" s="94">
        <f t="shared" si="183"/>
        <v>0.2577521651264415</v>
      </c>
      <c r="J1659" s="94">
        <f t="shared" si="183"/>
        <v>0.2577521651264415</v>
      </c>
      <c r="K1659" s="94">
        <f t="shared" si="183"/>
        <v>0.2577521651264415</v>
      </c>
      <c r="L1659" s="94">
        <f t="shared" si="183"/>
        <v>0.2577521651264415</v>
      </c>
      <c r="M1659" s="94">
        <f t="shared" si="183"/>
        <v>0.2577521651264415</v>
      </c>
      <c r="N1659" s="94">
        <f t="shared" si="183"/>
        <v>0.2577521651264415</v>
      </c>
      <c r="O1659" s="94">
        <f t="shared" si="183"/>
        <v>0.2577521651264415</v>
      </c>
      <c r="P1659" s="94">
        <f t="shared" si="183"/>
        <v>0.2577521651264415</v>
      </c>
      <c r="Q1659" s="94">
        <f t="shared" si="183"/>
        <v>0.2577521651264415</v>
      </c>
      <c r="R1659" s="94">
        <f t="shared" si="183"/>
        <v>0.2577521651264415</v>
      </c>
      <c r="S1659" s="93">
        <f>(1+H1659)^((5-Dashboard!$F$9)*3/12)</f>
        <v>1.1214955038369263</v>
      </c>
      <c r="T1659" s="93">
        <f t="shared" si="180"/>
        <v>1.4105633981304633</v>
      </c>
      <c r="U1659" s="93">
        <f t="shared" si="180"/>
        <v>1.7741391680467007</v>
      </c>
      <c r="V1659" s="93">
        <f t="shared" si="180"/>
        <v>2.2314273798463611</v>
      </c>
      <c r="W1659" s="93">
        <f t="shared" si="180"/>
        <v>2.8065826183241827</v>
      </c>
      <c r="X1659" s="93">
        <f t="shared" si="180"/>
        <v>3.5299853648034776</v>
      </c>
      <c r="Y1659" s="93">
        <f t="shared" si="179"/>
        <v>4.439846735446225</v>
      </c>
      <c r="Z1659" s="93">
        <f t="shared" si="179"/>
        <v>5.584226844337052</v>
      </c>
      <c r="AA1659" s="93">
        <f t="shared" si="179"/>
        <v>7.0235734040221223</v>
      </c>
      <c r="AB1659" s="93">
        <f t="shared" si="179"/>
        <v>8.8339146558333148</v>
      </c>
      <c r="AC1659" s="95">
        <f t="shared" si="179"/>
        <v>11.110875284916554</v>
      </c>
      <c r="AE1659" s="96"/>
    </row>
    <row r="1660" spans="3:31" ht="24.75" customHeight="1" x14ac:dyDescent="0.25">
      <c r="C1660" s="91">
        <f>ABS(E1660-Dashboard!$F$13)</f>
        <v>16.32503832821407</v>
      </c>
      <c r="D1660" s="92">
        <f t="shared" si="178"/>
        <v>0.25785216512644149</v>
      </c>
      <c r="E1660" s="93" cm="1">
        <f t="array" ref="E1660">SUM('DRE + DCF'!$S$41/TIR!S1660,'DRE + DCF'!$U$41:$AD$41/TIR!T1660:AC1660,TIR!F1660)</f>
        <v>31.294961671785927</v>
      </c>
      <c r="F1660" s="100">
        <f>'DRE + DCF'!$AE$38*'DRE + DCF'!$AE$39*(1+G1660)/(R1660-G1660)/AC1660</f>
        <v>11.739069300667341</v>
      </c>
      <c r="G1660" s="92">
        <f>R1660*(1-'DRE + DCF'!$AE$39)</f>
        <v>0.15471129907586489</v>
      </c>
      <c r="H1660" s="94">
        <f t="shared" si="182"/>
        <v>0.25785216512644149</v>
      </c>
      <c r="I1660" s="94">
        <f t="shared" si="183"/>
        <v>0.25785216512644149</v>
      </c>
      <c r="J1660" s="94">
        <f t="shared" si="183"/>
        <v>0.25785216512644149</v>
      </c>
      <c r="K1660" s="94">
        <f t="shared" si="183"/>
        <v>0.25785216512644149</v>
      </c>
      <c r="L1660" s="94">
        <f t="shared" si="183"/>
        <v>0.25785216512644149</v>
      </c>
      <c r="M1660" s="94">
        <f t="shared" si="183"/>
        <v>0.25785216512644149</v>
      </c>
      <c r="N1660" s="94">
        <f t="shared" si="183"/>
        <v>0.25785216512644149</v>
      </c>
      <c r="O1660" s="94">
        <f t="shared" si="183"/>
        <v>0.25785216512644149</v>
      </c>
      <c r="P1660" s="94">
        <f t="shared" si="183"/>
        <v>0.25785216512644149</v>
      </c>
      <c r="Q1660" s="94">
        <f t="shared" si="183"/>
        <v>0.25785216512644149</v>
      </c>
      <c r="R1660" s="94">
        <f t="shared" si="183"/>
        <v>0.25785216512644149</v>
      </c>
      <c r="S1660" s="93">
        <f>(1+H1660)^((5-Dashboard!$F$9)*3/12)</f>
        <v>1.1215400862770986</v>
      </c>
      <c r="T1660" s="93">
        <f t="shared" si="180"/>
        <v>1.4107316257997444</v>
      </c>
      <c r="U1660" s="93">
        <f t="shared" si="180"/>
        <v>1.7744918299245536</v>
      </c>
      <c r="V1660" s="93">
        <f t="shared" si="180"/>
        <v>2.2320483902697812</v>
      </c>
      <c r="W1660" s="93">
        <f t="shared" si="180"/>
        <v>2.8075869003678329</v>
      </c>
      <c r="X1660" s="93">
        <f t="shared" si="180"/>
        <v>3.5315292614083136</v>
      </c>
      <c r="Y1660" s="93">
        <f t="shared" si="179"/>
        <v>4.4421417276698305</v>
      </c>
      <c r="Z1660" s="93">
        <f t="shared" si="179"/>
        <v>5.5875575899480081</v>
      </c>
      <c r="AA1660" s="93">
        <f t="shared" si="179"/>
        <v>7.0283214122847841</v>
      </c>
      <c r="AB1660" s="93">
        <f t="shared" si="179"/>
        <v>8.8405893056469456</v>
      </c>
      <c r="AC1660" s="95">
        <f t="shared" si="179"/>
        <v>11.120154399101676</v>
      </c>
      <c r="AE1660" s="96"/>
    </row>
    <row r="1661" spans="3:31" ht="24.75" customHeight="1" x14ac:dyDescent="0.25">
      <c r="C1661" s="91">
        <f>ABS(E1661-Dashboard!$F$13)</f>
        <v>16.345774418594996</v>
      </c>
      <c r="D1661" s="92">
        <f t="shared" si="178"/>
        <v>0.25795216512644148</v>
      </c>
      <c r="E1661" s="93" cm="1">
        <f t="array" ref="E1661">SUM('DRE + DCF'!$S$41/TIR!S1661,'DRE + DCF'!$U$41:$AD$41/TIR!T1661:AC1661,TIR!F1661)</f>
        <v>31.274225581405002</v>
      </c>
      <c r="F1661" s="100">
        <f>'DRE + DCF'!$AE$38*'DRE + DCF'!$AE$39*(1+G1661)/(R1661-G1661)/AC1661</f>
        <v>11.725336672372418</v>
      </c>
      <c r="G1661" s="92">
        <f>R1661*(1-'DRE + DCF'!$AE$39)</f>
        <v>0.15477129907586487</v>
      </c>
      <c r="H1661" s="94">
        <f t="shared" si="182"/>
        <v>0.25795216512644148</v>
      </c>
      <c r="I1661" s="94">
        <f t="shared" si="183"/>
        <v>0.25795216512644148</v>
      </c>
      <c r="J1661" s="94">
        <f t="shared" si="183"/>
        <v>0.25795216512644148</v>
      </c>
      <c r="K1661" s="94">
        <f t="shared" si="183"/>
        <v>0.25795216512644148</v>
      </c>
      <c r="L1661" s="94">
        <f t="shared" si="183"/>
        <v>0.25795216512644148</v>
      </c>
      <c r="M1661" s="94">
        <f t="shared" si="183"/>
        <v>0.25795216512644148</v>
      </c>
      <c r="N1661" s="94">
        <f t="shared" si="183"/>
        <v>0.25795216512644148</v>
      </c>
      <c r="O1661" s="94">
        <f t="shared" si="183"/>
        <v>0.25795216512644148</v>
      </c>
      <c r="P1661" s="94">
        <f t="shared" si="183"/>
        <v>0.25795216512644148</v>
      </c>
      <c r="Q1661" s="94">
        <f t="shared" si="183"/>
        <v>0.25795216512644148</v>
      </c>
      <c r="R1661" s="94">
        <f t="shared" si="183"/>
        <v>0.25795216512644148</v>
      </c>
      <c r="S1661" s="93">
        <f>(1+H1661)^((5-Dashboard!$F$9)*3/12)</f>
        <v>1.1215846669451404</v>
      </c>
      <c r="T1661" s="93">
        <f t="shared" si="180"/>
        <v>1.4108998601562579</v>
      </c>
      <c r="U1661" s="93">
        <f t="shared" si="180"/>
        <v>1.7748445338601579</v>
      </c>
      <c r="V1661" s="93">
        <f t="shared" si="180"/>
        <v>2.2326695241322154</v>
      </c>
      <c r="W1661" s="93">
        <f t="shared" si="180"/>
        <v>2.808591461893942</v>
      </c>
      <c r="X1661" s="93">
        <f t="shared" si="180"/>
        <v>3.5330737104451218</v>
      </c>
      <c r="Y1661" s="93">
        <f t="shared" si="179"/>
        <v>4.4444377236057511</v>
      </c>
      <c r="Z1661" s="93">
        <f t="shared" si="179"/>
        <v>5.5908900571794868</v>
      </c>
      <c r="AA1661" s="93">
        <f t="shared" si="179"/>
        <v>7.0330722524128291</v>
      </c>
      <c r="AB1661" s="93">
        <f t="shared" si="179"/>
        <v>8.8472684674134161</v>
      </c>
      <c r="AC1661" s="95">
        <f t="shared" si="179"/>
        <v>11.1294405240376</v>
      </c>
      <c r="AE1661" s="96"/>
    </row>
    <row r="1662" spans="3:31" ht="24.75" customHeight="1" x14ac:dyDescent="0.25">
      <c r="C1662" s="91">
        <f>ABS(E1662-Dashboard!$F$13)</f>
        <v>16.366487769897496</v>
      </c>
      <c r="D1662" s="92">
        <f t="shared" si="178"/>
        <v>0.25805216512644147</v>
      </c>
      <c r="E1662" s="93" cm="1">
        <f t="array" ref="E1662">SUM('DRE + DCF'!$S$41/TIR!S1662,'DRE + DCF'!$U$41:$AD$41/TIR!T1662:AC1662,TIR!F1662)</f>
        <v>31.253512230102501</v>
      </c>
      <c r="F1662" s="100">
        <f>'DRE + DCF'!$AE$38*'DRE + DCF'!$AE$39*(1+G1662)/(R1662-G1662)/AC1662</f>
        <v>11.711622614406146</v>
      </c>
      <c r="G1662" s="92">
        <f>R1662*(1-'DRE + DCF'!$AE$39)</f>
        <v>0.15483129907586488</v>
      </c>
      <c r="H1662" s="94">
        <f t="shared" si="182"/>
        <v>0.25805216512644147</v>
      </c>
      <c r="I1662" s="94">
        <f t="shared" si="183"/>
        <v>0.25805216512644147</v>
      </c>
      <c r="J1662" s="94">
        <f t="shared" si="183"/>
        <v>0.25805216512644147</v>
      </c>
      <c r="K1662" s="94">
        <f t="shared" si="183"/>
        <v>0.25805216512644147</v>
      </c>
      <c r="L1662" s="94">
        <f t="shared" si="183"/>
        <v>0.25805216512644147</v>
      </c>
      <c r="M1662" s="94">
        <f t="shared" si="183"/>
        <v>0.25805216512644147</v>
      </c>
      <c r="N1662" s="94">
        <f t="shared" si="183"/>
        <v>0.25805216512644147</v>
      </c>
      <c r="O1662" s="94">
        <f t="shared" si="183"/>
        <v>0.25805216512644147</v>
      </c>
      <c r="P1662" s="94">
        <f t="shared" si="183"/>
        <v>0.25805216512644147</v>
      </c>
      <c r="Q1662" s="94">
        <f t="shared" si="183"/>
        <v>0.25805216512644147</v>
      </c>
      <c r="R1662" s="94">
        <f t="shared" si="183"/>
        <v>0.25805216512644147</v>
      </c>
      <c r="S1662" s="93">
        <f>(1+H1662)^((5-Dashboard!$F$9)*3/12)</f>
        <v>1.1216292458412636</v>
      </c>
      <c r="T1662" s="93">
        <f t="shared" si="180"/>
        <v>1.4110681011997395</v>
      </c>
      <c r="U1662" s="93">
        <f t="shared" si="180"/>
        <v>1.7751972798551889</v>
      </c>
      <c r="V1662" s="93">
        <f t="shared" si="180"/>
        <v>2.2332907814483902</v>
      </c>
      <c r="W1662" s="93">
        <f t="shared" si="180"/>
        <v>2.8095963029580702</v>
      </c>
      <c r="X1662" s="93">
        <f t="shared" si="180"/>
        <v>3.5346187120676458</v>
      </c>
      <c r="Y1662" s="93">
        <f t="shared" si="179"/>
        <v>4.4467347236131358</v>
      </c>
      <c r="Z1662" s="93">
        <f t="shared" si="179"/>
        <v>5.5942242467844343</v>
      </c>
      <c r="AA1662" s="93">
        <f t="shared" si="179"/>
        <v>7.0378259258699947</v>
      </c>
      <c r="AB1662" s="93">
        <f t="shared" si="179"/>
        <v>8.8539521438237507</v>
      </c>
      <c r="AC1662" s="95">
        <f t="shared" si="179"/>
        <v>11.138733664463368</v>
      </c>
      <c r="AE1662" s="96"/>
    </row>
    <row r="1663" spans="3:31" ht="24.75" customHeight="1" x14ac:dyDescent="0.25">
      <c r="C1663" s="91">
        <f>ABS(E1663-Dashboard!$F$13)</f>
        <v>16.3871784143399</v>
      </c>
      <c r="D1663" s="92">
        <f t="shared" si="178"/>
        <v>0.25815216512644146</v>
      </c>
      <c r="E1663" s="93" cm="1">
        <f t="array" ref="E1663">SUM('DRE + DCF'!$S$41/TIR!S1663,'DRE + DCF'!$U$41:$AD$41/TIR!T1663:AC1663,TIR!F1663)</f>
        <v>31.232821585660098</v>
      </c>
      <c r="F1663" s="100">
        <f>'DRE + DCF'!$AE$38*'DRE + DCF'!$AE$39*(1+G1663)/(R1663-G1663)/AC1663</f>
        <v>11.697927097701635</v>
      </c>
      <c r="G1663" s="92">
        <f>R1663*(1-'DRE + DCF'!$AE$39)</f>
        <v>0.15489129907586488</v>
      </c>
      <c r="H1663" s="94">
        <f t="shared" si="182"/>
        <v>0.25815216512644146</v>
      </c>
      <c r="I1663" s="94">
        <f t="shared" si="183"/>
        <v>0.25815216512644146</v>
      </c>
      <c r="J1663" s="94">
        <f t="shared" si="183"/>
        <v>0.25815216512644146</v>
      </c>
      <c r="K1663" s="94">
        <f t="shared" si="183"/>
        <v>0.25815216512644146</v>
      </c>
      <c r="L1663" s="94">
        <f t="shared" si="183"/>
        <v>0.25815216512644146</v>
      </c>
      <c r="M1663" s="94">
        <f t="shared" si="183"/>
        <v>0.25815216512644146</v>
      </c>
      <c r="N1663" s="94">
        <f t="shared" si="183"/>
        <v>0.25815216512644146</v>
      </c>
      <c r="O1663" s="94">
        <f t="shared" si="183"/>
        <v>0.25815216512644146</v>
      </c>
      <c r="P1663" s="94">
        <f t="shared" si="183"/>
        <v>0.25815216512644146</v>
      </c>
      <c r="Q1663" s="94">
        <f t="shared" si="183"/>
        <v>0.25815216512644146</v>
      </c>
      <c r="R1663" s="94">
        <f t="shared" si="183"/>
        <v>0.25815216512644146</v>
      </c>
      <c r="S1663" s="93">
        <f>(1+H1663)^((5-Dashboard!$F$9)*3/12)</f>
        <v>1.1216738229656791</v>
      </c>
      <c r="T1663" s="93">
        <f t="shared" si="180"/>
        <v>1.4112363489299218</v>
      </c>
      <c r="U1663" s="93">
        <f t="shared" si="180"/>
        <v>1.7755500679113152</v>
      </c>
      <c r="V1663" s="93">
        <f t="shared" si="180"/>
        <v>2.2339121622330214</v>
      </c>
      <c r="W1663" s="93">
        <f t="shared" si="180"/>
        <v>2.8106014236157657</v>
      </c>
      <c r="X1663" s="93">
        <f t="shared" si="180"/>
        <v>3.5361642664296338</v>
      </c>
      <c r="Y1663" s="93">
        <f t="shared" si="179"/>
        <v>4.4490327280511979</v>
      </c>
      <c r="Z1663" s="93">
        <f t="shared" si="179"/>
        <v>5.5975601595160125</v>
      </c>
      <c r="AA1663" s="93">
        <f t="shared" si="179"/>
        <v>7.0425824341205798</v>
      </c>
      <c r="AB1663" s="93">
        <f t="shared" si="179"/>
        <v>8.8606403375702509</v>
      </c>
      <c r="AC1663" s="95">
        <f t="shared" si="179"/>
        <v>11.148033825120693</v>
      </c>
      <c r="AE1663" s="96"/>
    </row>
    <row r="1664" spans="3:31" ht="24.75" customHeight="1" x14ac:dyDescent="0.25">
      <c r="C1664" s="91">
        <f>ABS(E1664-Dashboard!$F$13)</f>
        <v>16.407846384085339</v>
      </c>
      <c r="D1664" s="92">
        <f t="shared" si="178"/>
        <v>0.25825216512644145</v>
      </c>
      <c r="E1664" s="93" cm="1">
        <f t="array" ref="E1664">SUM('DRE + DCF'!$S$41/TIR!S1664,'DRE + DCF'!$U$41:$AD$41/TIR!T1664:AC1664,TIR!F1664)</f>
        <v>31.212153615914659</v>
      </c>
      <c r="F1664" s="100">
        <f>'DRE + DCF'!$AE$38*'DRE + DCF'!$AE$39*(1+G1664)/(R1664-G1664)/AC1664</f>
        <v>11.684250093244524</v>
      </c>
      <c r="G1664" s="92">
        <f>R1664*(1-'DRE + DCF'!$AE$39)</f>
        <v>0.15495129907586486</v>
      </c>
      <c r="H1664" s="94">
        <f t="shared" si="182"/>
        <v>0.25825216512644145</v>
      </c>
      <c r="I1664" s="94">
        <f t="shared" si="183"/>
        <v>0.25825216512644145</v>
      </c>
      <c r="J1664" s="94">
        <f t="shared" si="183"/>
        <v>0.25825216512644145</v>
      </c>
      <c r="K1664" s="94">
        <f t="shared" si="183"/>
        <v>0.25825216512644145</v>
      </c>
      <c r="L1664" s="94">
        <f t="shared" si="183"/>
        <v>0.25825216512644145</v>
      </c>
      <c r="M1664" s="94">
        <f t="shared" si="183"/>
        <v>0.25825216512644145</v>
      </c>
      <c r="N1664" s="94">
        <f t="shared" si="183"/>
        <v>0.25825216512644145</v>
      </c>
      <c r="O1664" s="94">
        <f t="shared" si="183"/>
        <v>0.25825216512644145</v>
      </c>
      <c r="P1664" s="94">
        <f t="shared" si="183"/>
        <v>0.25825216512644145</v>
      </c>
      <c r="Q1664" s="94">
        <f t="shared" si="183"/>
        <v>0.25825216512644145</v>
      </c>
      <c r="R1664" s="94">
        <f t="shared" si="183"/>
        <v>0.25825216512644145</v>
      </c>
      <c r="S1664" s="93">
        <f>(1+H1664)^((5-Dashboard!$F$9)*3/12)</f>
        <v>1.1217183983185983</v>
      </c>
      <c r="T1664" s="93">
        <f t="shared" si="180"/>
        <v>1.4114046033465406</v>
      </c>
      <c r="U1664" s="93">
        <f t="shared" si="180"/>
        <v>1.7759028980302112</v>
      </c>
      <c r="V1664" s="93">
        <f t="shared" si="180"/>
        <v>2.2345336665008353</v>
      </c>
      <c r="W1664" s="93">
        <f t="shared" si="180"/>
        <v>2.811606823922602</v>
      </c>
      <c r="X1664" s="93">
        <f t="shared" si="180"/>
        <v>3.5377103736848916</v>
      </c>
      <c r="Y1664" s="93">
        <f t="shared" si="179"/>
        <v>4.4513317372792871</v>
      </c>
      <c r="Z1664" s="93">
        <f t="shared" si="179"/>
        <v>5.6008977961277076</v>
      </c>
      <c r="AA1664" s="93">
        <f t="shared" si="179"/>
        <v>7.0473417786296029</v>
      </c>
      <c r="AB1664" s="93">
        <f t="shared" si="179"/>
        <v>8.8673330513467246</v>
      </c>
      <c r="AC1664" s="95">
        <f t="shared" si="179"/>
        <v>11.157341010754271</v>
      </c>
      <c r="AE1664" s="96"/>
    </row>
    <row r="1665" spans="3:31" ht="24.75" customHeight="1" x14ac:dyDescent="0.25">
      <c r="C1665" s="91">
        <f>ABS(E1665-Dashboard!$F$13)</f>
        <v>16.428491711241264</v>
      </c>
      <c r="D1665" s="92">
        <f t="shared" si="178"/>
        <v>0.25835216512644144</v>
      </c>
      <c r="E1665" s="93" cm="1">
        <f t="array" ref="E1665">SUM('DRE + DCF'!$S$41/TIR!S1665,'DRE + DCF'!$U$41:$AD$41/TIR!T1665:AC1665,TIR!F1665)</f>
        <v>31.191508288758733</v>
      </c>
      <c r="F1665" s="100">
        <f>'DRE + DCF'!$AE$38*'DRE + DCF'!$AE$39*(1+G1665)/(R1665-G1665)/AC1665</f>
        <v>11.670591572073208</v>
      </c>
      <c r="G1665" s="92">
        <f>R1665*(1-'DRE + DCF'!$AE$39)</f>
        <v>0.15501129907586486</v>
      </c>
      <c r="H1665" s="94">
        <f t="shared" si="182"/>
        <v>0.25835216512644144</v>
      </c>
      <c r="I1665" s="94">
        <f t="shared" si="183"/>
        <v>0.25835216512644144</v>
      </c>
      <c r="J1665" s="94">
        <f t="shared" si="183"/>
        <v>0.25835216512644144</v>
      </c>
      <c r="K1665" s="94">
        <f t="shared" si="183"/>
        <v>0.25835216512644144</v>
      </c>
      <c r="L1665" s="94">
        <f t="shared" si="183"/>
        <v>0.25835216512644144</v>
      </c>
      <c r="M1665" s="94">
        <f t="shared" si="183"/>
        <v>0.25835216512644144</v>
      </c>
      <c r="N1665" s="94">
        <f t="shared" si="183"/>
        <v>0.25835216512644144</v>
      </c>
      <c r="O1665" s="94">
        <f t="shared" si="183"/>
        <v>0.25835216512644144</v>
      </c>
      <c r="P1665" s="94">
        <f t="shared" si="183"/>
        <v>0.25835216512644144</v>
      </c>
      <c r="Q1665" s="94">
        <f t="shared" si="183"/>
        <v>0.25835216512644144</v>
      </c>
      <c r="R1665" s="94">
        <f t="shared" si="183"/>
        <v>0.25835216512644144</v>
      </c>
      <c r="S1665" s="93">
        <f>(1+H1665)^((5-Dashboard!$F$9)*3/12)</f>
        <v>1.1217629719002322</v>
      </c>
      <c r="T1665" s="93">
        <f t="shared" si="180"/>
        <v>1.4115728644493286</v>
      </c>
      <c r="U1665" s="93">
        <f t="shared" si="180"/>
        <v>1.7762557702135453</v>
      </c>
      <c r="V1665" s="93">
        <f t="shared" si="180"/>
        <v>2.2351552942665496</v>
      </c>
      <c r="W1665" s="93">
        <f t="shared" si="180"/>
        <v>2.8126125039341408</v>
      </c>
      <c r="X1665" s="93">
        <f t="shared" si="180"/>
        <v>3.5392570339872274</v>
      </c>
      <c r="Y1665" s="93">
        <f t="shared" si="179"/>
        <v>4.4536317516568147</v>
      </c>
      <c r="Z1665" s="93">
        <f t="shared" si="179"/>
        <v>5.6042371573732179</v>
      </c>
      <c r="AA1665" s="93">
        <f t="shared" si="179"/>
        <v>7.0521039608626417</v>
      </c>
      <c r="AB1665" s="93">
        <f t="shared" si="179"/>
        <v>8.8740302878482584</v>
      </c>
      <c r="AC1665" s="95">
        <f t="shared" si="179"/>
        <v>11.166655226111473</v>
      </c>
      <c r="AE1665" s="96"/>
    </row>
    <row r="1666" spans="3:31" ht="24.75" customHeight="1" x14ac:dyDescent="0.25">
      <c r="C1666" s="91">
        <f>ABS(E1666-Dashboard!$F$13)</f>
        <v>16.449114427860167</v>
      </c>
      <c r="D1666" s="92">
        <f t="shared" si="178"/>
        <v>0.25845216512644142</v>
      </c>
      <c r="E1666" s="93" cm="1">
        <f t="array" ref="E1666">SUM('DRE + DCF'!$S$41/TIR!S1666,'DRE + DCF'!$U$41:$AD$41/TIR!T1666:AC1666,TIR!F1666)</f>
        <v>31.170885572139831</v>
      </c>
      <c r="F1666" s="100">
        <f>'DRE + DCF'!$AE$38*'DRE + DCF'!$AE$39*(1+G1666)/(R1666-G1666)/AC1666</f>
        <v>11.656951505278391</v>
      </c>
      <c r="G1666" s="92">
        <f>R1666*(1-'DRE + DCF'!$AE$39)</f>
        <v>0.15507129907586484</v>
      </c>
      <c r="H1666" s="94">
        <f t="shared" si="182"/>
        <v>0.25845216512644142</v>
      </c>
      <c r="I1666" s="94">
        <f t="shared" si="183"/>
        <v>0.25845216512644142</v>
      </c>
      <c r="J1666" s="94">
        <f t="shared" si="183"/>
        <v>0.25845216512644142</v>
      </c>
      <c r="K1666" s="94">
        <f t="shared" si="183"/>
        <v>0.25845216512644142</v>
      </c>
      <c r="L1666" s="94">
        <f t="shared" si="183"/>
        <v>0.25845216512644142</v>
      </c>
      <c r="M1666" s="94">
        <f t="shared" si="183"/>
        <v>0.25845216512644142</v>
      </c>
      <c r="N1666" s="94">
        <f t="shared" si="183"/>
        <v>0.25845216512644142</v>
      </c>
      <c r="O1666" s="94">
        <f t="shared" si="183"/>
        <v>0.25845216512644142</v>
      </c>
      <c r="P1666" s="94">
        <f t="shared" si="183"/>
        <v>0.25845216512644142</v>
      </c>
      <c r="Q1666" s="94">
        <f t="shared" si="183"/>
        <v>0.25845216512644142</v>
      </c>
      <c r="R1666" s="94">
        <f t="shared" si="183"/>
        <v>0.25845216512644142</v>
      </c>
      <c r="S1666" s="93">
        <f>(1+H1666)^((5-Dashboard!$F$9)*3/12)</f>
        <v>1.1218075437107924</v>
      </c>
      <c r="T1666" s="93">
        <f t="shared" si="180"/>
        <v>1.4117411322380218</v>
      </c>
      <c r="U1666" s="93">
        <f t="shared" si="180"/>
        <v>1.7766086844629925</v>
      </c>
      <c r="V1666" s="93">
        <f t="shared" si="180"/>
        <v>2.235777045544892</v>
      </c>
      <c r="W1666" s="93">
        <f t="shared" si="180"/>
        <v>2.8136184637059678</v>
      </c>
      <c r="X1666" s="93">
        <f t="shared" si="180"/>
        <v>3.5408042474905073</v>
      </c>
      <c r="Y1666" s="93">
        <f t="shared" si="179"/>
        <v>4.4559327715433295</v>
      </c>
      <c r="Z1666" s="93">
        <f t="shared" si="179"/>
        <v>5.607578244006568</v>
      </c>
      <c r="AA1666" s="93">
        <f t="shared" si="179"/>
        <v>7.0568689822859945</v>
      </c>
      <c r="AB1666" s="93">
        <f t="shared" si="179"/>
        <v>8.8807320497714386</v>
      </c>
      <c r="AC1666" s="95">
        <f t="shared" si="179"/>
        <v>11.175976475942647</v>
      </c>
      <c r="AE1666" s="96"/>
    </row>
    <row r="1667" spans="3:31" ht="24.75" customHeight="1" x14ac:dyDescent="0.25">
      <c r="C1667" s="91">
        <f>ABS(E1667-Dashboard!$F$13)</f>
        <v>16.4697145659391</v>
      </c>
      <c r="D1667" s="92">
        <f t="shared" si="178"/>
        <v>0.25855216512644141</v>
      </c>
      <c r="E1667" s="93" cm="1">
        <f t="array" ref="E1667">SUM('DRE + DCF'!$S$41/TIR!S1667,'DRE + DCF'!$U$41:$AD$41/TIR!T1667:AC1667,TIR!F1667)</f>
        <v>31.150285434060898</v>
      </c>
      <c r="F1667" s="100">
        <f>'DRE + DCF'!$AE$38*'DRE + DCF'!$AE$39*(1+G1667)/(R1667-G1667)/AC1667</f>
        <v>11.643329864003308</v>
      </c>
      <c r="G1667" s="92">
        <f>R1667*(1-'DRE + DCF'!$AE$39)</f>
        <v>0.15513129907586484</v>
      </c>
      <c r="H1667" s="94">
        <f t="shared" si="182"/>
        <v>0.25855216512644141</v>
      </c>
      <c r="I1667" s="94">
        <f t="shared" si="183"/>
        <v>0.25855216512644141</v>
      </c>
      <c r="J1667" s="94">
        <f t="shared" si="183"/>
        <v>0.25855216512644141</v>
      </c>
      <c r="K1667" s="94">
        <f t="shared" si="183"/>
        <v>0.25855216512644141</v>
      </c>
      <c r="L1667" s="94">
        <f t="shared" si="183"/>
        <v>0.25855216512644141</v>
      </c>
      <c r="M1667" s="94">
        <f t="shared" si="183"/>
        <v>0.25855216512644141</v>
      </c>
      <c r="N1667" s="94">
        <f t="shared" si="183"/>
        <v>0.25855216512644141</v>
      </c>
      <c r="O1667" s="94">
        <f t="shared" si="183"/>
        <v>0.25855216512644141</v>
      </c>
      <c r="P1667" s="94">
        <f t="shared" si="183"/>
        <v>0.25855216512644141</v>
      </c>
      <c r="Q1667" s="94">
        <f t="shared" si="183"/>
        <v>0.25855216512644141</v>
      </c>
      <c r="R1667" s="94">
        <f t="shared" si="183"/>
        <v>0.25855216512644141</v>
      </c>
      <c r="S1667" s="93">
        <f>(1+H1667)^((5-Dashboard!$F$9)*3/12)</f>
        <v>1.1218521137504895</v>
      </c>
      <c r="T1667" s="93">
        <f t="shared" si="180"/>
        <v>1.4119094067123534</v>
      </c>
      <c r="U1667" s="93">
        <f t="shared" si="180"/>
        <v>1.7769616407802216</v>
      </c>
      <c r="V1667" s="93">
        <f t="shared" si="180"/>
        <v>2.2363989203505814</v>
      </c>
      <c r="W1667" s="93">
        <f t="shared" si="180"/>
        <v>2.81462470329366</v>
      </c>
      <c r="X1667" s="93">
        <f t="shared" si="180"/>
        <v>3.5423520143486034</v>
      </c>
      <c r="Y1667" s="93">
        <f t="shared" si="179"/>
        <v>4.4582347972984451</v>
      </c>
      <c r="Z1667" s="93">
        <f t="shared" si="179"/>
        <v>5.6109210567819989</v>
      </c>
      <c r="AA1667" s="93">
        <f t="shared" si="179"/>
        <v>7.0616368443665252</v>
      </c>
      <c r="AB1667" s="93">
        <f t="shared" si="179"/>
        <v>8.8874383398141408</v>
      </c>
      <c r="AC1667" s="95">
        <f t="shared" si="179"/>
        <v>11.185304765000831</v>
      </c>
      <c r="AE1667" s="96"/>
    </row>
    <row r="1668" spans="3:31" ht="24.75" customHeight="1" x14ac:dyDescent="0.25">
      <c r="C1668" s="91">
        <f>ABS(E1668-Dashboard!$F$13)</f>
        <v>16.490292157420363</v>
      </c>
      <c r="D1668" s="92">
        <f t="shared" si="178"/>
        <v>0.2586521651264414</v>
      </c>
      <c r="E1668" s="93" cm="1">
        <f t="array" ref="E1668">SUM('DRE + DCF'!$S$41/TIR!S1668,'DRE + DCF'!$U$41:$AD$41/TIR!T1668:AC1668,TIR!F1668)</f>
        <v>31.129707842579634</v>
      </c>
      <c r="F1668" s="100">
        <f>'DRE + DCF'!$AE$38*'DRE + DCF'!$AE$39*(1+G1668)/(R1668-G1668)/AC1668</f>
        <v>11.629726619443291</v>
      </c>
      <c r="G1668" s="92">
        <f>R1668*(1-'DRE + DCF'!$AE$39)</f>
        <v>0.15519129907586485</v>
      </c>
      <c r="H1668" s="94">
        <f t="shared" si="182"/>
        <v>0.2586521651264414</v>
      </c>
      <c r="I1668" s="94">
        <f t="shared" si="183"/>
        <v>0.2586521651264414</v>
      </c>
      <c r="J1668" s="94">
        <f t="shared" si="183"/>
        <v>0.2586521651264414</v>
      </c>
      <c r="K1668" s="94">
        <f t="shared" si="183"/>
        <v>0.2586521651264414</v>
      </c>
      <c r="L1668" s="94">
        <f t="shared" si="183"/>
        <v>0.2586521651264414</v>
      </c>
      <c r="M1668" s="94">
        <f t="shared" si="183"/>
        <v>0.2586521651264414</v>
      </c>
      <c r="N1668" s="94">
        <f t="shared" si="183"/>
        <v>0.2586521651264414</v>
      </c>
      <c r="O1668" s="94">
        <f t="shared" si="183"/>
        <v>0.2586521651264414</v>
      </c>
      <c r="P1668" s="94">
        <f t="shared" si="183"/>
        <v>0.2586521651264414</v>
      </c>
      <c r="Q1668" s="94">
        <f t="shared" si="183"/>
        <v>0.2586521651264414</v>
      </c>
      <c r="R1668" s="94">
        <f t="shared" si="183"/>
        <v>0.2586521651264414</v>
      </c>
      <c r="S1668" s="93">
        <f>(1+H1668)^((5-Dashboard!$F$9)*3/12)</f>
        <v>1.1218966820195349</v>
      </c>
      <c r="T1668" s="93">
        <f t="shared" si="180"/>
        <v>1.4120776878720585</v>
      </c>
      <c r="U1668" s="93">
        <f t="shared" si="180"/>
        <v>1.7773146391669059</v>
      </c>
      <c r="V1668" s="93">
        <f t="shared" si="180"/>
        <v>2.2370209186983461</v>
      </c>
      <c r="W1668" s="93">
        <f t="shared" si="180"/>
        <v>2.8156312227528146</v>
      </c>
      <c r="X1668" s="93">
        <f t="shared" si="180"/>
        <v>3.5439003347154401</v>
      </c>
      <c r="Y1668" s="93">
        <f t="shared" si="179"/>
        <v>4.4605378292819093</v>
      </c>
      <c r="Z1668" s="93">
        <f t="shared" si="179"/>
        <v>5.6142655964540724</v>
      </c>
      <c r="AA1668" s="93">
        <f t="shared" si="179"/>
        <v>7.066407548571811</v>
      </c>
      <c r="AB1668" s="93">
        <f t="shared" si="179"/>
        <v>8.8941491606757399</v>
      </c>
      <c r="AC1668" s="95">
        <f t="shared" si="179"/>
        <v>11.194640098042042</v>
      </c>
      <c r="AE1668" s="96"/>
    </row>
    <row r="1669" spans="3:31" ht="24.75" customHeight="1" x14ac:dyDescent="0.25">
      <c r="C1669" s="91">
        <f>ABS(E1669-Dashboard!$F$13)</f>
        <v>16.510847234191054</v>
      </c>
      <c r="D1669" s="92">
        <f t="shared" si="178"/>
        <v>0.25875216512644139</v>
      </c>
      <c r="E1669" s="93" cm="1">
        <f t="array" ref="E1669">SUM('DRE + DCF'!$S$41/TIR!S1669,'DRE + DCF'!$U$41:$AD$41/TIR!T1669:AC1669,TIR!F1669)</f>
        <v>31.109152765808943</v>
      </c>
      <c r="F1669" s="100">
        <f>'DRE + DCF'!$AE$38*'DRE + DCF'!$AE$39*(1+G1669)/(R1669-G1669)/AC1669</f>
        <v>11.616141742845967</v>
      </c>
      <c r="G1669" s="92">
        <f>R1669*(1-'DRE + DCF'!$AE$39)</f>
        <v>0.15525129907586482</v>
      </c>
      <c r="H1669" s="94">
        <f t="shared" si="182"/>
        <v>0.25875216512644139</v>
      </c>
      <c r="I1669" s="94">
        <f t="shared" si="183"/>
        <v>0.25875216512644139</v>
      </c>
      <c r="J1669" s="94">
        <f t="shared" si="183"/>
        <v>0.25875216512644139</v>
      </c>
      <c r="K1669" s="94">
        <f t="shared" si="183"/>
        <v>0.25875216512644139</v>
      </c>
      <c r="L1669" s="94">
        <f t="shared" si="183"/>
        <v>0.25875216512644139</v>
      </c>
      <c r="M1669" s="94">
        <f t="shared" si="183"/>
        <v>0.25875216512644139</v>
      </c>
      <c r="N1669" s="94">
        <f t="shared" si="183"/>
        <v>0.25875216512644139</v>
      </c>
      <c r="O1669" s="94">
        <f t="shared" si="183"/>
        <v>0.25875216512644139</v>
      </c>
      <c r="P1669" s="94">
        <f t="shared" si="183"/>
        <v>0.25875216512644139</v>
      </c>
      <c r="Q1669" s="94">
        <f t="shared" si="183"/>
        <v>0.25875216512644139</v>
      </c>
      <c r="R1669" s="94">
        <f t="shared" si="183"/>
        <v>0.25875216512644139</v>
      </c>
      <c r="S1669" s="93">
        <f>(1+H1669)^((5-Dashboard!$F$9)*3/12)</f>
        <v>1.1219412485181393</v>
      </c>
      <c r="T1669" s="93">
        <f t="shared" si="180"/>
        <v>1.4122459757168706</v>
      </c>
      <c r="U1669" s="93">
        <f t="shared" si="180"/>
        <v>1.7776676796247144</v>
      </c>
      <c r="V1669" s="93">
        <f t="shared" si="180"/>
        <v>2.2376430406029062</v>
      </c>
      <c r="W1669" s="93">
        <f t="shared" si="180"/>
        <v>2.8166380221390215</v>
      </c>
      <c r="X1669" s="93">
        <f t="shared" si="180"/>
        <v>3.5454492087449507</v>
      </c>
      <c r="Y1669" s="93">
        <f t="shared" si="179"/>
        <v>4.4628418678535349</v>
      </c>
      <c r="Z1669" s="93">
        <f t="shared" si="179"/>
        <v>5.6176118637775687</v>
      </c>
      <c r="AA1669" s="93">
        <f t="shared" si="179"/>
        <v>7.0711810963699975</v>
      </c>
      <c r="AB1669" s="93">
        <f t="shared" si="179"/>
        <v>8.900864515056897</v>
      </c>
      <c r="AC1669" s="95">
        <f t="shared" si="179"/>
        <v>11.203982479824981</v>
      </c>
      <c r="AE1669" s="96"/>
    </row>
    <row r="1670" spans="3:31" ht="24.75" customHeight="1" x14ac:dyDescent="0.25">
      <c r="C1670" s="91">
        <f>ABS(E1670-Dashboard!$F$13)</f>
        <v>16.531379828083736</v>
      </c>
      <c r="D1670" s="92">
        <f t="shared" si="178"/>
        <v>0.25885216512644138</v>
      </c>
      <c r="E1670" s="93" cm="1">
        <f t="array" ref="E1670">SUM('DRE + DCF'!$S$41/TIR!S1670,'DRE + DCF'!$U$41:$AD$41/TIR!T1670:AC1670,TIR!F1670)</f>
        <v>31.088620171916261</v>
      </c>
      <c r="F1670" s="100">
        <f>'DRE + DCF'!$AE$38*'DRE + DCF'!$AE$39*(1+G1670)/(R1670-G1670)/AC1670</f>
        <v>11.602575205510863</v>
      </c>
      <c r="G1670" s="92">
        <f>R1670*(1-'DRE + DCF'!$AE$39)</f>
        <v>0.15531129907586483</v>
      </c>
      <c r="H1670" s="94">
        <f t="shared" si="182"/>
        <v>0.25885216512644138</v>
      </c>
      <c r="I1670" s="94">
        <f t="shared" si="183"/>
        <v>0.25885216512644138</v>
      </c>
      <c r="J1670" s="94">
        <f t="shared" si="183"/>
        <v>0.25885216512644138</v>
      </c>
      <c r="K1670" s="94">
        <f t="shared" si="183"/>
        <v>0.25885216512644138</v>
      </c>
      <c r="L1670" s="94">
        <f t="shared" si="183"/>
        <v>0.25885216512644138</v>
      </c>
      <c r="M1670" s="94">
        <f t="shared" si="183"/>
        <v>0.25885216512644138</v>
      </c>
      <c r="N1670" s="94">
        <f t="shared" si="183"/>
        <v>0.25885216512644138</v>
      </c>
      <c r="O1670" s="94">
        <f t="shared" si="183"/>
        <v>0.25885216512644138</v>
      </c>
      <c r="P1670" s="94">
        <f t="shared" si="183"/>
        <v>0.25885216512644138</v>
      </c>
      <c r="Q1670" s="94">
        <f t="shared" si="183"/>
        <v>0.25885216512644138</v>
      </c>
      <c r="R1670" s="94">
        <f t="shared" si="183"/>
        <v>0.25885216512644138</v>
      </c>
      <c r="S1670" s="93">
        <f>(1+H1670)^((5-Dashboard!$F$9)*3/12)</f>
        <v>1.1219858132465141</v>
      </c>
      <c r="T1670" s="93">
        <f t="shared" si="180"/>
        <v>1.4124142702465257</v>
      </c>
      <c r="U1670" s="93">
        <f t="shared" si="180"/>
        <v>1.7780207621553217</v>
      </c>
      <c r="V1670" s="93">
        <f t="shared" si="180"/>
        <v>2.2382652860789922</v>
      </c>
      <c r="W1670" s="93">
        <f t="shared" si="180"/>
        <v>2.8176451015078934</v>
      </c>
      <c r="X1670" s="93">
        <f t="shared" si="180"/>
        <v>3.5469986365911237</v>
      </c>
      <c r="Y1670" s="93">
        <f t="shared" ref="Y1670:AC1720" si="184">(X1670)*(1+N1670)</f>
        <v>4.465146913373272</v>
      </c>
      <c r="Z1670" s="93">
        <f t="shared" si="184"/>
        <v>5.6209598595075905</v>
      </c>
      <c r="AA1670" s="93">
        <f t="shared" si="184"/>
        <v>7.0759574892299488</v>
      </c>
      <c r="AB1670" s="93">
        <f t="shared" si="184"/>
        <v>8.9075844056597795</v>
      </c>
      <c r="AC1670" s="95">
        <f t="shared" si="184"/>
        <v>11.21333191511134</v>
      </c>
      <c r="AE1670" s="96"/>
    </row>
    <row r="1671" spans="3:31" ht="24.75" customHeight="1" x14ac:dyDescent="0.25">
      <c r="C1671" s="91">
        <f>ABS(E1671-Dashboard!$F$13)</f>
        <v>16.551889970875976</v>
      </c>
      <c r="D1671" s="92">
        <f t="shared" si="178"/>
        <v>0.25895216512644137</v>
      </c>
      <c r="E1671" s="93" cm="1">
        <f t="array" ref="E1671">SUM('DRE + DCF'!$S$41/TIR!S1671,'DRE + DCF'!$U$41:$AD$41/TIR!T1671:AC1671,TIR!F1671)</f>
        <v>31.068110029124021</v>
      </c>
      <c r="F1671" s="100">
        <f>'DRE + DCF'!$AE$38*'DRE + DCF'!$AE$39*(1+G1671)/(R1671-G1671)/AC1671</f>
        <v>11.589026978789581</v>
      </c>
      <c r="G1671" s="92">
        <f>R1671*(1-'DRE + DCF'!$AE$39)</f>
        <v>0.1553712990758648</v>
      </c>
      <c r="H1671" s="94">
        <f t="shared" si="182"/>
        <v>0.25895216512644137</v>
      </c>
      <c r="I1671" s="94">
        <f t="shared" si="183"/>
        <v>0.25895216512644137</v>
      </c>
      <c r="J1671" s="94">
        <f t="shared" si="183"/>
        <v>0.25895216512644137</v>
      </c>
      <c r="K1671" s="94">
        <f t="shared" si="183"/>
        <v>0.25895216512644137</v>
      </c>
      <c r="L1671" s="94">
        <f t="shared" si="183"/>
        <v>0.25895216512644137</v>
      </c>
      <c r="M1671" s="94">
        <f t="shared" si="183"/>
        <v>0.25895216512644137</v>
      </c>
      <c r="N1671" s="94">
        <f t="shared" si="183"/>
        <v>0.25895216512644137</v>
      </c>
      <c r="O1671" s="94">
        <f t="shared" si="183"/>
        <v>0.25895216512644137</v>
      </c>
      <c r="P1671" s="94">
        <f t="shared" si="183"/>
        <v>0.25895216512644137</v>
      </c>
      <c r="Q1671" s="94">
        <f t="shared" si="183"/>
        <v>0.25895216512644137</v>
      </c>
      <c r="R1671" s="94">
        <f t="shared" si="183"/>
        <v>0.25895216512644137</v>
      </c>
      <c r="S1671" s="93">
        <f>(1+H1671)^((5-Dashboard!$F$9)*3/12)</f>
        <v>1.1220303762048696</v>
      </c>
      <c r="T1671" s="93">
        <f t="shared" ref="T1671:X1721" si="185">(S1671)*(1+I1671)</f>
        <v>1.4125825714607561</v>
      </c>
      <c r="U1671" s="93">
        <f t="shared" si="185"/>
        <v>1.7783738867603949</v>
      </c>
      <c r="V1671" s="93">
        <f t="shared" si="185"/>
        <v>2.2388876551413239</v>
      </c>
      <c r="W1671" s="93">
        <f t="shared" si="185"/>
        <v>2.8186524609150307</v>
      </c>
      <c r="X1671" s="93">
        <f t="shared" si="185"/>
        <v>3.54854861840795</v>
      </c>
      <c r="Y1671" s="93">
        <f t="shared" si="184"/>
        <v>4.4674529662011304</v>
      </c>
      <c r="Z1671" s="93">
        <f t="shared" si="184"/>
        <v>5.6243095843994553</v>
      </c>
      <c r="AA1671" s="93">
        <f t="shared" si="184"/>
        <v>7.0807367286210896</v>
      </c>
      <c r="AB1671" s="93">
        <f t="shared" si="184"/>
        <v>8.9143088351878355</v>
      </c>
      <c r="AC1671" s="95">
        <f t="shared" si="184"/>
        <v>11.222688408665491</v>
      </c>
      <c r="AE1671" s="96"/>
    </row>
    <row r="1672" spans="3:31" ht="24.75" customHeight="1" x14ac:dyDescent="0.25">
      <c r="C1672" s="91">
        <f>ABS(E1672-Dashboard!$F$13)</f>
        <v>16.572377694291056</v>
      </c>
      <c r="D1672" s="92">
        <f t="shared" si="178"/>
        <v>0.25905216512644136</v>
      </c>
      <c r="E1672" s="93" cm="1">
        <f t="array" ref="E1672">SUM('DRE + DCF'!$S$41/TIR!S1672,'DRE + DCF'!$U$41:$AD$41/TIR!T1672:AC1672,TIR!F1672)</f>
        <v>31.047622305708941</v>
      </c>
      <c r="F1672" s="100">
        <f>'DRE + DCF'!$AE$38*'DRE + DCF'!$AE$39*(1+G1672)/(R1672-G1672)/AC1672</f>
        <v>11.575497034085386</v>
      </c>
      <c r="G1672" s="92">
        <f>R1672*(1-'DRE + DCF'!$AE$39)</f>
        <v>0.15543129907586481</v>
      </c>
      <c r="H1672" s="94">
        <f t="shared" si="182"/>
        <v>0.25905216512644136</v>
      </c>
      <c r="I1672" s="94">
        <f t="shared" si="183"/>
        <v>0.25905216512644136</v>
      </c>
      <c r="J1672" s="94">
        <f t="shared" si="183"/>
        <v>0.25905216512644136</v>
      </c>
      <c r="K1672" s="94">
        <f t="shared" si="183"/>
        <v>0.25905216512644136</v>
      </c>
      <c r="L1672" s="94">
        <f t="shared" si="183"/>
        <v>0.25905216512644136</v>
      </c>
      <c r="M1672" s="94">
        <f t="shared" si="183"/>
        <v>0.25905216512644136</v>
      </c>
      <c r="N1672" s="94">
        <f t="shared" si="183"/>
        <v>0.25905216512644136</v>
      </c>
      <c r="O1672" s="94">
        <f t="shared" si="183"/>
        <v>0.25905216512644136</v>
      </c>
      <c r="P1672" s="94">
        <f t="shared" si="183"/>
        <v>0.25905216512644136</v>
      </c>
      <c r="Q1672" s="94">
        <f t="shared" si="183"/>
        <v>0.25905216512644136</v>
      </c>
      <c r="R1672" s="94">
        <f t="shared" si="183"/>
        <v>0.25905216512644136</v>
      </c>
      <c r="S1672" s="93">
        <f>(1+H1672)^((5-Dashboard!$F$9)*3/12)</f>
        <v>1.1220749373934173</v>
      </c>
      <c r="T1672" s="93">
        <f t="shared" si="185"/>
        <v>1.4127508793592984</v>
      </c>
      <c r="U1672" s="93">
        <f t="shared" si="185"/>
        <v>1.7787270534416089</v>
      </c>
      <c r="V1672" s="93">
        <f t="shared" si="185"/>
        <v>2.2395101478046331</v>
      </c>
      <c r="W1672" s="93">
        <f t="shared" si="185"/>
        <v>2.8196601004160602</v>
      </c>
      <c r="X1672" s="93">
        <f t="shared" si="185"/>
        <v>3.5500991543494798</v>
      </c>
      <c r="Y1672" s="93">
        <f t="shared" si="184"/>
        <v>4.4697600266972612</v>
      </c>
      <c r="Z1672" s="93">
        <f t="shared" si="184"/>
        <v>5.6276610392088076</v>
      </c>
      <c r="AA1672" s="93">
        <f t="shared" si="184"/>
        <v>7.0855188160135691</v>
      </c>
      <c r="AB1672" s="93">
        <f t="shared" si="184"/>
        <v>8.9210378063460247</v>
      </c>
      <c r="AC1672" s="95">
        <f t="shared" si="184"/>
        <v>11.232051965254803</v>
      </c>
      <c r="AE1672" s="96"/>
    </row>
    <row r="1673" spans="3:31" ht="24.75" customHeight="1" x14ac:dyDescent="0.25">
      <c r="C1673" s="91">
        <f>ABS(E1673-Dashboard!$F$13)</f>
        <v>16.592843029997482</v>
      </c>
      <c r="D1673" s="92">
        <f t="shared" si="178"/>
        <v>0.25915216512644135</v>
      </c>
      <c r="E1673" s="93" cm="1">
        <f t="array" ref="E1673">SUM('DRE + DCF'!$S$41/TIR!S1673,'DRE + DCF'!$U$41:$AD$41/TIR!T1673:AC1673,TIR!F1673)</f>
        <v>31.027156970002515</v>
      </c>
      <c r="F1673" s="100">
        <f>'DRE + DCF'!$AE$38*'DRE + DCF'!$AE$39*(1+G1673)/(R1673-G1673)/AC1673</f>
        <v>11.561985342853415</v>
      </c>
      <c r="G1673" s="92">
        <f>R1673*(1-'DRE + DCF'!$AE$39)</f>
        <v>0.15549129907586481</v>
      </c>
      <c r="H1673" s="94">
        <f t="shared" si="182"/>
        <v>0.25915216512644135</v>
      </c>
      <c r="I1673" s="94">
        <f t="shared" si="183"/>
        <v>0.25915216512644135</v>
      </c>
      <c r="J1673" s="94">
        <f t="shared" si="183"/>
        <v>0.25915216512644135</v>
      </c>
      <c r="K1673" s="94">
        <f t="shared" si="183"/>
        <v>0.25915216512644135</v>
      </c>
      <c r="L1673" s="94">
        <f t="shared" si="183"/>
        <v>0.25915216512644135</v>
      </c>
      <c r="M1673" s="94">
        <f t="shared" si="183"/>
        <v>0.25915216512644135</v>
      </c>
      <c r="N1673" s="94">
        <f t="shared" si="183"/>
        <v>0.25915216512644135</v>
      </c>
      <c r="O1673" s="94">
        <f t="shared" si="183"/>
        <v>0.25915216512644135</v>
      </c>
      <c r="P1673" s="94">
        <f t="shared" si="183"/>
        <v>0.25915216512644135</v>
      </c>
      <c r="Q1673" s="94">
        <f t="shared" si="183"/>
        <v>0.25915216512644135</v>
      </c>
      <c r="R1673" s="94">
        <f t="shared" si="183"/>
        <v>0.25915216512644135</v>
      </c>
      <c r="S1673" s="93">
        <f>(1+H1673)^((5-Dashboard!$F$9)*3/12)</f>
        <v>1.1221194968123678</v>
      </c>
      <c r="T1673" s="93">
        <f t="shared" si="185"/>
        <v>1.4129191939418857</v>
      </c>
      <c r="U1673" s="93">
        <f t="shared" si="185"/>
        <v>1.7790802622006314</v>
      </c>
      <c r="V1673" s="93">
        <f t="shared" si="185"/>
        <v>2.2401327640836417</v>
      </c>
      <c r="W1673" s="93">
        <f t="shared" si="185"/>
        <v>2.8206680200665968</v>
      </c>
      <c r="X1673" s="93">
        <f t="shared" si="185"/>
        <v>3.5516502445697675</v>
      </c>
      <c r="Y1673" s="93">
        <f t="shared" si="184"/>
        <v>4.4720680952218776</v>
      </c>
      <c r="Z1673" s="93">
        <f t="shared" si="184"/>
        <v>5.6310142246915076</v>
      </c>
      <c r="AA1673" s="93">
        <f t="shared" si="184"/>
        <v>7.0903037528781008</v>
      </c>
      <c r="AB1673" s="93">
        <f t="shared" si="184"/>
        <v>8.9277713218405932</v>
      </c>
      <c r="AC1673" s="95">
        <f t="shared" si="184"/>
        <v>11.241422589649334</v>
      </c>
      <c r="AE1673" s="96"/>
    </row>
    <row r="1674" spans="3:31" ht="24.75" customHeight="1" x14ac:dyDescent="0.25">
      <c r="C1674" s="91">
        <f>ABS(E1674-Dashboard!$F$13)</f>
        <v>16.613286009609688</v>
      </c>
      <c r="D1674" s="92">
        <f t="shared" si="178"/>
        <v>0.25925216512644134</v>
      </c>
      <c r="E1674" s="93" cm="1">
        <f t="array" ref="E1674">SUM('DRE + DCF'!$S$41/TIR!S1674,'DRE + DCF'!$U$41:$AD$41/TIR!T1674:AC1674,TIR!F1674)</f>
        <v>31.00671399039031</v>
      </c>
      <c r="F1674" s="100">
        <f>'DRE + DCF'!$AE$38*'DRE + DCF'!$AE$39*(1+G1674)/(R1674-G1674)/AC1674</f>
        <v>11.548491876600245</v>
      </c>
      <c r="G1674" s="92">
        <f>R1674*(1-'DRE + DCF'!$AE$39)</f>
        <v>0.15555129907586479</v>
      </c>
      <c r="H1674" s="94">
        <f t="shared" si="182"/>
        <v>0.25925216512644134</v>
      </c>
      <c r="I1674" s="94">
        <f t="shared" si="183"/>
        <v>0.25925216512644134</v>
      </c>
      <c r="J1674" s="94">
        <f t="shared" si="183"/>
        <v>0.25925216512644134</v>
      </c>
      <c r="K1674" s="94">
        <f t="shared" si="183"/>
        <v>0.25925216512644134</v>
      </c>
      <c r="L1674" s="94">
        <f t="shared" si="183"/>
        <v>0.25925216512644134</v>
      </c>
      <c r="M1674" s="94">
        <f t="shared" si="183"/>
        <v>0.25925216512644134</v>
      </c>
      <c r="N1674" s="94">
        <f t="shared" si="183"/>
        <v>0.25925216512644134</v>
      </c>
      <c r="O1674" s="94">
        <f t="shared" si="183"/>
        <v>0.25925216512644134</v>
      </c>
      <c r="P1674" s="94">
        <f t="shared" si="183"/>
        <v>0.25925216512644134</v>
      </c>
      <c r="Q1674" s="94">
        <f t="shared" si="183"/>
        <v>0.25925216512644134</v>
      </c>
      <c r="R1674" s="94">
        <f t="shared" si="183"/>
        <v>0.25925216512644134</v>
      </c>
      <c r="S1674" s="93">
        <f>(1+H1674)^((5-Dashboard!$F$9)*3/12)</f>
        <v>1.1221640544619318</v>
      </c>
      <c r="T1674" s="93">
        <f t="shared" si="185"/>
        <v>1.4130875152082536</v>
      </c>
      <c r="U1674" s="93">
        <f t="shared" si="185"/>
        <v>1.7794335130391365</v>
      </c>
      <c r="V1674" s="93">
        <f t="shared" si="185"/>
        <v>2.2407555039930824</v>
      </c>
      <c r="W1674" s="93">
        <f t="shared" si="185"/>
        <v>2.8216762199222796</v>
      </c>
      <c r="X1674" s="93">
        <f t="shared" si="185"/>
        <v>3.5532018892229233</v>
      </c>
      <c r="Y1674" s="93">
        <f t="shared" si="184"/>
        <v>4.4743771721353287</v>
      </c>
      <c r="Z1674" s="93">
        <f t="shared" si="184"/>
        <v>5.6343691416037371</v>
      </c>
      <c r="AA1674" s="93">
        <f t="shared" si="184"/>
        <v>7.0950915406861155</v>
      </c>
      <c r="AB1674" s="93">
        <f t="shared" si="184"/>
        <v>8.9345093843792895</v>
      </c>
      <c r="AC1674" s="95">
        <f t="shared" si="184"/>
        <v>11.25080028662213</v>
      </c>
      <c r="AE1674" s="96"/>
    </row>
    <row r="1675" spans="3:31" ht="24.75" customHeight="1" x14ac:dyDescent="0.25">
      <c r="C1675" s="91">
        <f>ABS(E1675-Dashboard!$F$13)</f>
        <v>16.633706664687548</v>
      </c>
      <c r="D1675" s="92">
        <f t="shared" si="178"/>
        <v>0.25935216512644133</v>
      </c>
      <c r="E1675" s="93" cm="1">
        <f t="array" ref="E1675">SUM('DRE + DCF'!$S$41/TIR!S1675,'DRE + DCF'!$U$41:$AD$41/TIR!T1675:AC1675,TIR!F1675)</f>
        <v>30.98629333531245</v>
      </c>
      <c r="F1675" s="100">
        <f>'DRE + DCF'!$AE$38*'DRE + DCF'!$AE$39*(1+G1675)/(R1675-G1675)/AC1675</f>
        <v>11.535016606884124</v>
      </c>
      <c r="G1675" s="92">
        <f>R1675*(1-'DRE + DCF'!$AE$39)</f>
        <v>0.1556112990758648</v>
      </c>
      <c r="H1675" s="94">
        <f t="shared" si="182"/>
        <v>0.25935216512644133</v>
      </c>
      <c r="I1675" s="94">
        <f t="shared" si="183"/>
        <v>0.25935216512644133</v>
      </c>
      <c r="J1675" s="94">
        <f t="shared" si="183"/>
        <v>0.25935216512644133</v>
      </c>
      <c r="K1675" s="94">
        <f t="shared" si="183"/>
        <v>0.25935216512644133</v>
      </c>
      <c r="L1675" s="94">
        <f t="shared" si="183"/>
        <v>0.25935216512644133</v>
      </c>
      <c r="M1675" s="94">
        <f t="shared" si="183"/>
        <v>0.25935216512644133</v>
      </c>
      <c r="N1675" s="94">
        <f t="shared" si="183"/>
        <v>0.25935216512644133</v>
      </c>
      <c r="O1675" s="94">
        <f t="shared" si="183"/>
        <v>0.25935216512644133</v>
      </c>
      <c r="P1675" s="94">
        <f t="shared" si="183"/>
        <v>0.25935216512644133</v>
      </c>
      <c r="Q1675" s="94">
        <f t="shared" si="183"/>
        <v>0.25935216512644133</v>
      </c>
      <c r="R1675" s="94">
        <f t="shared" si="183"/>
        <v>0.25935216512644133</v>
      </c>
      <c r="S1675" s="93">
        <f>(1+H1675)^((5-Dashboard!$F$9)*3/12)</f>
        <v>1.1222086103423201</v>
      </c>
      <c r="T1675" s="93">
        <f t="shared" si="185"/>
        <v>1.4132558431581357</v>
      </c>
      <c r="U1675" s="93">
        <f t="shared" si="185"/>
        <v>1.7797868059587925</v>
      </c>
      <c r="V1675" s="93">
        <f t="shared" si="185"/>
        <v>2.2413783675476786</v>
      </c>
      <c r="W1675" s="93">
        <f t="shared" si="185"/>
        <v>2.8226847000387374</v>
      </c>
      <c r="X1675" s="93">
        <f t="shared" si="185"/>
        <v>3.5547540884630631</v>
      </c>
      <c r="Y1675" s="93">
        <f t="shared" si="184"/>
        <v>4.4766872577980275</v>
      </c>
      <c r="Z1675" s="93">
        <f t="shared" si="184"/>
        <v>5.6377257907018965</v>
      </c>
      <c r="AA1675" s="93">
        <f t="shared" si="184"/>
        <v>7.0998821809096109</v>
      </c>
      <c r="AB1675" s="93">
        <f t="shared" si="184"/>
        <v>8.9412519966711574</v>
      </c>
      <c r="AC1675" s="95">
        <f t="shared" si="184"/>
        <v>11.260185060948938</v>
      </c>
      <c r="AE1675" s="96"/>
    </row>
    <row r="1676" spans="3:31" ht="24.75" customHeight="1" x14ac:dyDescent="0.25">
      <c r="C1676" s="91">
        <f>ABS(E1676-Dashboard!$F$13)</f>
        <v>16.654105026737092</v>
      </c>
      <c r="D1676" s="92">
        <f t="shared" si="178"/>
        <v>0.25945216512644131</v>
      </c>
      <c r="E1676" s="93" cm="1">
        <f t="array" ref="E1676">SUM('DRE + DCF'!$S$41/TIR!S1676,'DRE + DCF'!$U$41:$AD$41/TIR!T1676:AC1676,TIR!F1676)</f>
        <v>30.965894973262905</v>
      </c>
      <c r="F1676" s="100">
        <f>'DRE + DCF'!$AE$38*'DRE + DCF'!$AE$39*(1+G1676)/(R1676-G1676)/AC1676</f>
        <v>11.521559505314508</v>
      </c>
      <c r="G1676" s="92">
        <f>R1676*(1-'DRE + DCF'!$AE$39)</f>
        <v>0.15567129907586477</v>
      </c>
      <c r="H1676" s="94">
        <f t="shared" si="182"/>
        <v>0.25945216512644131</v>
      </c>
      <c r="I1676" s="94">
        <f t="shared" si="183"/>
        <v>0.25945216512644131</v>
      </c>
      <c r="J1676" s="94">
        <f t="shared" si="183"/>
        <v>0.25945216512644131</v>
      </c>
      <c r="K1676" s="94">
        <f t="shared" si="183"/>
        <v>0.25945216512644131</v>
      </c>
      <c r="L1676" s="94">
        <f t="shared" si="183"/>
        <v>0.25945216512644131</v>
      </c>
      <c r="M1676" s="94">
        <f t="shared" si="183"/>
        <v>0.25945216512644131</v>
      </c>
      <c r="N1676" s="94">
        <f t="shared" si="183"/>
        <v>0.25945216512644131</v>
      </c>
      <c r="O1676" s="94">
        <f t="shared" si="183"/>
        <v>0.25945216512644131</v>
      </c>
      <c r="P1676" s="94">
        <f t="shared" si="183"/>
        <v>0.25945216512644131</v>
      </c>
      <c r="Q1676" s="94">
        <f t="shared" si="183"/>
        <v>0.25945216512644131</v>
      </c>
      <c r="R1676" s="94">
        <f t="shared" si="183"/>
        <v>0.25945216512644131</v>
      </c>
      <c r="S1676" s="93">
        <f>(1+H1676)^((5-Dashboard!$F$9)*3/12)</f>
        <v>1.1222531644537437</v>
      </c>
      <c r="T1676" s="93">
        <f t="shared" si="185"/>
        <v>1.4134241777912677</v>
      </c>
      <c r="U1676" s="93">
        <f t="shared" si="185"/>
        <v>1.7801401409612725</v>
      </c>
      <c r="V1676" s="93">
        <f t="shared" si="185"/>
        <v>2.2420013547621633</v>
      </c>
      <c r="W1676" s="93">
        <f t="shared" si="185"/>
        <v>2.8236934604716217</v>
      </c>
      <c r="X1676" s="93">
        <f t="shared" si="185"/>
        <v>3.5563068424443576</v>
      </c>
      <c r="Y1676" s="93">
        <f t="shared" si="184"/>
        <v>4.4789983525705246</v>
      </c>
      <c r="Z1676" s="93">
        <f t="shared" si="184"/>
        <v>5.641084172742711</v>
      </c>
      <c r="AA1676" s="93">
        <f t="shared" si="184"/>
        <v>7.1046756750213085</v>
      </c>
      <c r="AB1676" s="93">
        <f t="shared" si="184"/>
        <v>8.9479991614267487</v>
      </c>
      <c r="AC1676" s="95">
        <f t="shared" si="184"/>
        <v>11.2695769174085</v>
      </c>
      <c r="AE1676" s="96"/>
    </row>
    <row r="1677" spans="3:31" ht="24.75" customHeight="1" x14ac:dyDescent="0.25">
      <c r="C1677" s="91">
        <f>ABS(E1677-Dashboard!$F$13)</f>
        <v>16.674481127210036</v>
      </c>
      <c r="D1677" s="92">
        <f t="shared" si="178"/>
        <v>0.2595521651264413</v>
      </c>
      <c r="E1677" s="93" cm="1">
        <f t="array" ref="E1677">SUM('DRE + DCF'!$S$41/TIR!S1677,'DRE + DCF'!$U$41:$AD$41/TIR!T1677:AC1677,TIR!F1677)</f>
        <v>30.945518872789961</v>
      </c>
      <c r="F1677" s="100">
        <f>'DRE + DCF'!$AE$38*'DRE + DCF'!$AE$39*(1+G1677)/(R1677-G1677)/AC1677</f>
        <v>11.508120543552311</v>
      </c>
      <c r="G1677" s="92">
        <f>R1677*(1-'DRE + DCF'!$AE$39)</f>
        <v>0.15573129907586478</v>
      </c>
      <c r="H1677" s="94">
        <f t="shared" si="182"/>
        <v>0.2595521651264413</v>
      </c>
      <c r="I1677" s="94">
        <f t="shared" si="183"/>
        <v>0.2595521651264413</v>
      </c>
      <c r="J1677" s="94">
        <f t="shared" si="183"/>
        <v>0.2595521651264413</v>
      </c>
      <c r="K1677" s="94">
        <f t="shared" si="183"/>
        <v>0.2595521651264413</v>
      </c>
      <c r="L1677" s="94">
        <f t="shared" si="183"/>
        <v>0.2595521651264413</v>
      </c>
      <c r="M1677" s="94">
        <f t="shared" si="183"/>
        <v>0.2595521651264413</v>
      </c>
      <c r="N1677" s="94">
        <f t="shared" si="183"/>
        <v>0.2595521651264413</v>
      </c>
      <c r="O1677" s="94">
        <f t="shared" si="183"/>
        <v>0.2595521651264413</v>
      </c>
      <c r="P1677" s="94">
        <f t="shared" si="183"/>
        <v>0.2595521651264413</v>
      </c>
      <c r="Q1677" s="94">
        <f t="shared" si="183"/>
        <v>0.2595521651264413</v>
      </c>
      <c r="R1677" s="94">
        <f t="shared" si="183"/>
        <v>0.2595521651264413</v>
      </c>
      <c r="S1677" s="93">
        <f>(1+H1677)^((5-Dashboard!$F$9)*3/12)</f>
        <v>1.1222977167964128</v>
      </c>
      <c r="T1677" s="93">
        <f t="shared" si="185"/>
        <v>1.4135925191073833</v>
      </c>
      <c r="U1677" s="93">
        <f t="shared" si="185"/>
        <v>1.7804935180482448</v>
      </c>
      <c r="V1677" s="93">
        <f t="shared" si="185"/>
        <v>2.2426244656512613</v>
      </c>
      <c r="W1677" s="93">
        <f t="shared" si="185"/>
        <v>2.8247025012765743</v>
      </c>
      <c r="X1677" s="93">
        <f t="shared" si="185"/>
        <v>3.5578601513209831</v>
      </c>
      <c r="Y1677" s="93">
        <f t="shared" si="184"/>
        <v>4.4813104568134321</v>
      </c>
      <c r="Z1677" s="93">
        <f t="shared" si="184"/>
        <v>5.6444442884831201</v>
      </c>
      <c r="AA1677" s="93">
        <f t="shared" si="184"/>
        <v>7.1094720244944885</v>
      </c>
      <c r="AB1677" s="93">
        <f t="shared" si="184"/>
        <v>8.9547508813578958</v>
      </c>
      <c r="AC1677" s="95">
        <f t="shared" si="184"/>
        <v>11.278975860782245</v>
      </c>
      <c r="AE1677" s="96"/>
    </row>
    <row r="1678" spans="3:31" ht="24.75" customHeight="1" x14ac:dyDescent="0.25">
      <c r="C1678" s="91">
        <f>ABS(E1678-Dashboard!$F$13)</f>
        <v>16.694834997504415</v>
      </c>
      <c r="D1678" s="92">
        <f t="shared" si="178"/>
        <v>0.25965216512644129</v>
      </c>
      <c r="E1678" s="93" cm="1">
        <f t="array" ref="E1678">SUM('DRE + DCF'!$S$41/TIR!S1678,'DRE + DCF'!$U$41:$AD$41/TIR!T1678:AC1678,TIR!F1678)</f>
        <v>30.925165002495582</v>
      </c>
      <c r="F1678" s="100">
        <f>'DRE + DCF'!$AE$38*'DRE + DCF'!$AE$39*(1+G1678)/(R1678-G1678)/AC1678</f>
        <v>11.494699693309451</v>
      </c>
      <c r="G1678" s="92">
        <f>R1678*(1-'DRE + DCF'!$AE$39)</f>
        <v>0.15579129907586478</v>
      </c>
      <c r="H1678" s="94">
        <f t="shared" si="182"/>
        <v>0.25965216512644129</v>
      </c>
      <c r="I1678" s="94">
        <f t="shared" si="183"/>
        <v>0.25965216512644129</v>
      </c>
      <c r="J1678" s="94">
        <f t="shared" si="183"/>
        <v>0.25965216512644129</v>
      </c>
      <c r="K1678" s="94">
        <f t="shared" si="183"/>
        <v>0.25965216512644129</v>
      </c>
      <c r="L1678" s="94">
        <f t="shared" si="183"/>
        <v>0.25965216512644129</v>
      </c>
      <c r="M1678" s="94">
        <f t="shared" si="183"/>
        <v>0.25965216512644129</v>
      </c>
      <c r="N1678" s="94">
        <f t="shared" si="183"/>
        <v>0.25965216512644129</v>
      </c>
      <c r="O1678" s="94">
        <f t="shared" si="183"/>
        <v>0.25965216512644129</v>
      </c>
      <c r="P1678" s="94">
        <f t="shared" si="183"/>
        <v>0.25965216512644129</v>
      </c>
      <c r="Q1678" s="94">
        <f t="shared" si="183"/>
        <v>0.25965216512644129</v>
      </c>
      <c r="R1678" s="94">
        <f t="shared" si="183"/>
        <v>0.25965216512644129</v>
      </c>
      <c r="S1678" s="93">
        <f>(1+H1678)^((5-Dashboard!$F$9)*3/12)</f>
        <v>1.1223422673705385</v>
      </c>
      <c r="T1678" s="93">
        <f t="shared" si="185"/>
        <v>1.4137608671062183</v>
      </c>
      <c r="U1678" s="93">
        <f t="shared" si="185"/>
        <v>1.7808469372213831</v>
      </c>
      <c r="V1678" s="93">
        <f t="shared" si="185"/>
        <v>2.2432477002297069</v>
      </c>
      <c r="W1678" s="93">
        <f t="shared" si="185"/>
        <v>2.8257118225092608</v>
      </c>
      <c r="X1678" s="93">
        <f t="shared" si="185"/>
        <v>3.5594140152471732</v>
      </c>
      <c r="Y1678" s="93">
        <f t="shared" si="184"/>
        <v>4.4836235708875023</v>
      </c>
      <c r="Z1678" s="93">
        <f t="shared" si="184"/>
        <v>5.6478061386803891</v>
      </c>
      <c r="AA1678" s="93">
        <f t="shared" si="184"/>
        <v>7.1142712308031593</v>
      </c>
      <c r="AB1678" s="93">
        <f t="shared" si="184"/>
        <v>8.9615071591779518</v>
      </c>
      <c r="AC1678" s="95">
        <f t="shared" si="184"/>
        <v>11.288381895854613</v>
      </c>
      <c r="AE1678" s="96"/>
    </row>
    <row r="1679" spans="3:31" ht="24.75" customHeight="1" x14ac:dyDescent="0.25">
      <c r="C1679" s="91">
        <f>ABS(E1679-Dashboard!$F$13)</f>
        <v>16.715166668964198</v>
      </c>
      <c r="D1679" s="92">
        <f t="shared" ref="D1679:D1742" si="186">D1678+0.0001</f>
        <v>0.25975216512644128</v>
      </c>
      <c r="E1679" s="93" cm="1">
        <f t="array" ref="E1679">SUM('DRE + DCF'!$S$41/TIR!S1679,'DRE + DCF'!$U$41:$AD$41/TIR!T1679:AC1679,TIR!F1679)</f>
        <v>30.9048333310358</v>
      </c>
      <c r="F1679" s="100">
        <f>'DRE + DCF'!$AE$38*'DRE + DCF'!$AE$39*(1+G1679)/(R1679-G1679)/AC1679</f>
        <v>11.481296926349081</v>
      </c>
      <c r="G1679" s="92">
        <f>R1679*(1-'DRE + DCF'!$AE$39)</f>
        <v>0.15585129907586476</v>
      </c>
      <c r="H1679" s="94">
        <f t="shared" si="182"/>
        <v>0.25975216512644128</v>
      </c>
      <c r="I1679" s="94">
        <f t="shared" si="183"/>
        <v>0.25975216512644128</v>
      </c>
      <c r="J1679" s="94">
        <f t="shared" si="183"/>
        <v>0.25975216512644128</v>
      </c>
      <c r="K1679" s="94">
        <f t="shared" si="183"/>
        <v>0.25975216512644128</v>
      </c>
      <c r="L1679" s="94">
        <f t="shared" si="183"/>
        <v>0.25975216512644128</v>
      </c>
      <c r="M1679" s="94">
        <f t="shared" si="183"/>
        <v>0.25975216512644128</v>
      </c>
      <c r="N1679" s="94">
        <f t="shared" si="183"/>
        <v>0.25975216512644128</v>
      </c>
      <c r="O1679" s="94">
        <f t="shared" si="183"/>
        <v>0.25975216512644128</v>
      </c>
      <c r="P1679" s="94">
        <f t="shared" si="183"/>
        <v>0.25975216512644128</v>
      </c>
      <c r="Q1679" s="94">
        <f t="shared" si="183"/>
        <v>0.25975216512644128</v>
      </c>
      <c r="R1679" s="94">
        <f t="shared" si="183"/>
        <v>0.25975216512644128</v>
      </c>
      <c r="S1679" s="93">
        <f>(1+H1679)^((5-Dashboard!$F$9)*3/12)</f>
        <v>1.1223868161763311</v>
      </c>
      <c r="T1679" s="93">
        <f t="shared" si="185"/>
        <v>1.4139292217875059</v>
      </c>
      <c r="U1679" s="93">
        <f t="shared" si="185"/>
        <v>1.7812003984823546</v>
      </c>
      <c r="V1679" s="93">
        <f t="shared" si="185"/>
        <v>2.2438710585122261</v>
      </c>
      <c r="W1679" s="93">
        <f t="shared" si="185"/>
        <v>2.8267214242253362</v>
      </c>
      <c r="X1679" s="93">
        <f t="shared" si="185"/>
        <v>3.5609684343771648</v>
      </c>
      <c r="Y1679" s="93">
        <f t="shared" si="184"/>
        <v>4.485937695153547</v>
      </c>
      <c r="Z1679" s="93">
        <f t="shared" si="184"/>
        <v>5.6511697240919982</v>
      </c>
      <c r="AA1679" s="93">
        <f t="shared" si="184"/>
        <v>7.119073295421888</v>
      </c>
      <c r="AB1679" s="93">
        <f t="shared" si="184"/>
        <v>8.9682679976015525</v>
      </c>
      <c r="AC1679" s="95">
        <f t="shared" si="184"/>
        <v>11.297795027412729</v>
      </c>
      <c r="AE1679" s="96"/>
    </row>
    <row r="1680" spans="3:31" ht="24.75" customHeight="1" x14ac:dyDescent="0.25">
      <c r="C1680" s="91">
        <f>ABS(E1680-Dashboard!$F$13)</f>
        <v>16.73547617287991</v>
      </c>
      <c r="D1680" s="92">
        <f t="shared" si="186"/>
        <v>0.25985216512644127</v>
      </c>
      <c r="E1680" s="93" cm="1">
        <f t="array" ref="E1680">SUM('DRE + DCF'!$S$41/TIR!S1680,'DRE + DCF'!$U$41:$AD$41/TIR!T1680:AC1680,TIR!F1680)</f>
        <v>30.884523827120088</v>
      </c>
      <c r="F1680" s="100">
        <f>'DRE + DCF'!$AE$38*'DRE + DCF'!$AE$39*(1+G1680)/(R1680-G1680)/AC1680</f>
        <v>11.46791221448516</v>
      </c>
      <c r="G1680" s="92">
        <f>R1680*(1-'DRE + DCF'!$AE$39)</f>
        <v>0.15591129907586476</v>
      </c>
      <c r="H1680" s="94">
        <f t="shared" si="182"/>
        <v>0.25985216512644127</v>
      </c>
      <c r="I1680" s="94">
        <f t="shared" si="183"/>
        <v>0.25985216512644127</v>
      </c>
      <c r="J1680" s="94">
        <f t="shared" si="183"/>
        <v>0.25985216512644127</v>
      </c>
      <c r="K1680" s="94">
        <f t="shared" si="183"/>
        <v>0.25985216512644127</v>
      </c>
      <c r="L1680" s="94">
        <f t="shared" si="183"/>
        <v>0.25985216512644127</v>
      </c>
      <c r="M1680" s="94">
        <f t="shared" si="183"/>
        <v>0.25985216512644127</v>
      </c>
      <c r="N1680" s="94">
        <f t="shared" si="183"/>
        <v>0.25985216512644127</v>
      </c>
      <c r="O1680" s="94">
        <f t="shared" si="183"/>
        <v>0.25985216512644127</v>
      </c>
      <c r="P1680" s="94">
        <f t="shared" si="183"/>
        <v>0.25985216512644127</v>
      </c>
      <c r="Q1680" s="94">
        <f t="shared" si="183"/>
        <v>0.25985216512644127</v>
      </c>
      <c r="R1680" s="94">
        <f t="shared" si="183"/>
        <v>0.25985216512644127</v>
      </c>
      <c r="S1680" s="93">
        <f>(1+H1680)^((5-Dashboard!$F$9)*3/12)</f>
        <v>1.1224313632140013</v>
      </c>
      <c r="T1680" s="93">
        <f t="shared" si="185"/>
        <v>1.4140975831509826</v>
      </c>
      <c r="U1680" s="93">
        <f t="shared" si="185"/>
        <v>1.7815539018328332</v>
      </c>
      <c r="V1680" s="93">
        <f t="shared" si="185"/>
        <v>2.2444945405135543</v>
      </c>
      <c r="W1680" s="93">
        <f t="shared" si="185"/>
        <v>2.8277313064804788</v>
      </c>
      <c r="X1680" s="93">
        <f t="shared" si="185"/>
        <v>3.562523408865252</v>
      </c>
      <c r="Y1680" s="93">
        <f t="shared" si="184"/>
        <v>4.4882528299725184</v>
      </c>
      <c r="Z1680" s="93">
        <f t="shared" si="184"/>
        <v>5.6545350454757548</v>
      </c>
      <c r="AA1680" s="93">
        <f t="shared" si="184"/>
        <v>7.1238782198259702</v>
      </c>
      <c r="AB1680" s="93">
        <f t="shared" si="184"/>
        <v>8.9750333993448468</v>
      </c>
      <c r="AC1680" s="95">
        <f t="shared" si="184"/>
        <v>11.30721526024673</v>
      </c>
      <c r="AE1680" s="96"/>
    </row>
    <row r="1681" spans="3:31" ht="24.75" customHeight="1" x14ac:dyDescent="0.25">
      <c r="C1681" s="91">
        <f>ABS(E1681-Dashboard!$F$13)</f>
        <v>16.755763540488243</v>
      </c>
      <c r="D1681" s="92">
        <f t="shared" si="186"/>
        <v>0.25995216512644126</v>
      </c>
      <c r="E1681" s="93" cm="1">
        <f t="array" ref="E1681">SUM('DRE + DCF'!$S$41/TIR!S1681,'DRE + DCF'!$U$41:$AD$41/TIR!T1681:AC1681,TIR!F1681)</f>
        <v>30.864236459511755</v>
      </c>
      <c r="F1681" s="100">
        <f>'DRE + DCF'!$AE$38*'DRE + DCF'!$AE$39*(1+G1681)/(R1681-G1681)/AC1681</f>
        <v>11.454545529582632</v>
      </c>
      <c r="G1681" s="92">
        <f>R1681*(1-'DRE + DCF'!$AE$39)</f>
        <v>0.15597129907586474</v>
      </c>
      <c r="H1681" s="94">
        <f t="shared" si="182"/>
        <v>0.25995216512644126</v>
      </c>
      <c r="I1681" s="94">
        <f t="shared" si="183"/>
        <v>0.25995216512644126</v>
      </c>
      <c r="J1681" s="94">
        <f t="shared" si="183"/>
        <v>0.25995216512644126</v>
      </c>
      <c r="K1681" s="94">
        <f t="shared" si="183"/>
        <v>0.25995216512644126</v>
      </c>
      <c r="L1681" s="94">
        <f t="shared" si="183"/>
        <v>0.25995216512644126</v>
      </c>
      <c r="M1681" s="94">
        <f t="shared" si="183"/>
        <v>0.25995216512644126</v>
      </c>
      <c r="N1681" s="94">
        <f t="shared" si="183"/>
        <v>0.25995216512644126</v>
      </c>
      <c r="O1681" s="94">
        <f t="shared" si="183"/>
        <v>0.25995216512644126</v>
      </c>
      <c r="P1681" s="94">
        <f t="shared" si="183"/>
        <v>0.25995216512644126</v>
      </c>
      <c r="Q1681" s="94">
        <f t="shared" si="183"/>
        <v>0.25995216512644126</v>
      </c>
      <c r="R1681" s="94">
        <f t="shared" si="183"/>
        <v>0.25995216512644126</v>
      </c>
      <c r="S1681" s="93">
        <f>(1+H1681)^((5-Dashboard!$F$9)*3/12)</f>
        <v>1.1224759084837594</v>
      </c>
      <c r="T1681" s="93">
        <f t="shared" si="185"/>
        <v>1.4142659511963818</v>
      </c>
      <c r="U1681" s="93">
        <f t="shared" si="185"/>
        <v>1.7819074472744869</v>
      </c>
      <c r="V1681" s="93">
        <f t="shared" si="185"/>
        <v>2.2451181462484198</v>
      </c>
      <c r="W1681" s="93">
        <f t="shared" si="185"/>
        <v>2.8287414693303585</v>
      </c>
      <c r="X1681" s="93">
        <f t="shared" si="185"/>
        <v>3.5640789388657357</v>
      </c>
      <c r="Y1681" s="93">
        <f t="shared" si="184"/>
        <v>4.4905689757054326</v>
      </c>
      <c r="Z1681" s="93">
        <f t="shared" si="184"/>
        <v>5.6579021035896853</v>
      </c>
      <c r="AA1681" s="93">
        <f t="shared" si="184"/>
        <v>7.1286860054912697</v>
      </c>
      <c r="AB1681" s="93">
        <f t="shared" si="184"/>
        <v>8.9818033671252859</v>
      </c>
      <c r="AC1681" s="95">
        <f t="shared" si="184"/>
        <v>11.316642599149464</v>
      </c>
      <c r="AE1681" s="96"/>
    </row>
    <row r="1682" spans="3:31" ht="24.75" customHeight="1" x14ac:dyDescent="0.25">
      <c r="C1682" s="91">
        <f>ABS(E1682-Dashboard!$F$13)</f>
        <v>16.776028802972597</v>
      </c>
      <c r="D1682" s="92">
        <f t="shared" si="186"/>
        <v>0.26005216512644125</v>
      </c>
      <c r="E1682" s="93" cm="1">
        <f t="array" ref="E1682">SUM('DRE + DCF'!$S$41/TIR!S1682,'DRE + DCF'!$U$41:$AD$41/TIR!T1682:AC1682,TIR!F1682)</f>
        <v>30.8439711970274</v>
      </c>
      <c r="F1682" s="100">
        <f>'DRE + DCF'!$AE$38*'DRE + DCF'!$AE$39*(1+G1682)/(R1682-G1682)/AC1682</f>
        <v>11.441196843557069</v>
      </c>
      <c r="G1682" s="92">
        <f>R1682*(1-'DRE + DCF'!$AE$39)</f>
        <v>0.15603129907586474</v>
      </c>
      <c r="H1682" s="94">
        <f t="shared" si="182"/>
        <v>0.26005216512644125</v>
      </c>
      <c r="I1682" s="94">
        <f t="shared" si="183"/>
        <v>0.26005216512644125</v>
      </c>
      <c r="J1682" s="94">
        <f t="shared" si="183"/>
        <v>0.26005216512644125</v>
      </c>
      <c r="K1682" s="94">
        <f t="shared" si="183"/>
        <v>0.26005216512644125</v>
      </c>
      <c r="L1682" s="94">
        <f t="shared" si="183"/>
        <v>0.26005216512644125</v>
      </c>
      <c r="M1682" s="94">
        <f t="shared" si="183"/>
        <v>0.26005216512644125</v>
      </c>
      <c r="N1682" s="94">
        <f t="shared" si="183"/>
        <v>0.26005216512644125</v>
      </c>
      <c r="O1682" s="94">
        <f t="shared" si="183"/>
        <v>0.26005216512644125</v>
      </c>
      <c r="P1682" s="94">
        <f t="shared" si="183"/>
        <v>0.26005216512644125</v>
      </c>
      <c r="Q1682" s="94">
        <f t="shared" ref="I1682:R1708" si="187">$D1682</f>
        <v>0.26005216512644125</v>
      </c>
      <c r="R1682" s="94">
        <f t="shared" si="187"/>
        <v>0.26005216512644125</v>
      </c>
      <c r="S1682" s="93">
        <f>(1+H1682)^((5-Dashboard!$F$9)*3/12)</f>
        <v>1.1225204519858163</v>
      </c>
      <c r="T1682" s="93">
        <f t="shared" si="185"/>
        <v>1.4144343259234393</v>
      </c>
      <c r="U1682" s="93">
        <f t="shared" si="185"/>
        <v>1.7822610348089882</v>
      </c>
      <c r="V1682" s="93">
        <f t="shared" si="185"/>
        <v>2.2457418757315577</v>
      </c>
      <c r="W1682" s="93">
        <f t="shared" si="185"/>
        <v>2.8297519128306647</v>
      </c>
      <c r="X1682" s="93">
        <f t="shared" si="185"/>
        <v>3.565635024532968</v>
      </c>
      <c r="Y1682" s="93">
        <f t="shared" si="184"/>
        <v>4.492886132713438</v>
      </c>
      <c r="Z1682" s="93">
        <f t="shared" si="184"/>
        <v>5.6612708991921314</v>
      </c>
      <c r="AA1682" s="93">
        <f t="shared" si="184"/>
        <v>7.1334966538943609</v>
      </c>
      <c r="AB1682" s="93">
        <f t="shared" si="184"/>
        <v>8.988577903661815</v>
      </c>
      <c r="AC1682" s="95">
        <f t="shared" si="184"/>
        <v>11.32607704891676</v>
      </c>
      <c r="AE1682" s="96"/>
    </row>
    <row r="1683" spans="3:31" ht="24.75" customHeight="1" x14ac:dyDescent="0.25">
      <c r="C1683" s="91">
        <f>ABS(E1683-Dashboard!$F$13)</f>
        <v>16.796271991462774</v>
      </c>
      <c r="D1683" s="92">
        <f t="shared" si="186"/>
        <v>0.26015216512644124</v>
      </c>
      <c r="E1683" s="93" cm="1">
        <f t="array" ref="E1683">SUM('DRE + DCF'!$S$41/TIR!S1683,'DRE + DCF'!$U$41:$AD$41/TIR!T1683:AC1683,TIR!F1683)</f>
        <v>30.823728008537223</v>
      </c>
      <c r="F1683" s="100">
        <f>'DRE + DCF'!$AE$38*'DRE + DCF'!$AE$39*(1+G1683)/(R1683-G1683)/AC1683</f>
        <v>11.427866128374824</v>
      </c>
      <c r="G1683" s="92">
        <f>R1683*(1-'DRE + DCF'!$AE$39)</f>
        <v>0.15609129907586475</v>
      </c>
      <c r="H1683" s="94">
        <f t="shared" si="182"/>
        <v>0.26015216512644124</v>
      </c>
      <c r="I1683" s="94">
        <f t="shared" si="187"/>
        <v>0.26015216512644124</v>
      </c>
      <c r="J1683" s="94">
        <f t="shared" si="187"/>
        <v>0.26015216512644124</v>
      </c>
      <c r="K1683" s="94">
        <f t="shared" si="187"/>
        <v>0.26015216512644124</v>
      </c>
      <c r="L1683" s="94">
        <f t="shared" si="187"/>
        <v>0.26015216512644124</v>
      </c>
      <c r="M1683" s="94">
        <f t="shared" si="187"/>
        <v>0.26015216512644124</v>
      </c>
      <c r="N1683" s="94">
        <f t="shared" si="187"/>
        <v>0.26015216512644124</v>
      </c>
      <c r="O1683" s="94">
        <f t="shared" si="187"/>
        <v>0.26015216512644124</v>
      </c>
      <c r="P1683" s="94">
        <f t="shared" si="187"/>
        <v>0.26015216512644124</v>
      </c>
      <c r="Q1683" s="94">
        <f t="shared" si="187"/>
        <v>0.26015216512644124</v>
      </c>
      <c r="R1683" s="94">
        <f t="shared" si="187"/>
        <v>0.26015216512644124</v>
      </c>
      <c r="S1683" s="93">
        <f>(1+H1683)^((5-Dashboard!$F$9)*3/12)</f>
        <v>1.1225649937203819</v>
      </c>
      <c r="T1683" s="93">
        <f t="shared" si="185"/>
        <v>1.414602707331889</v>
      </c>
      <c r="U1683" s="93">
        <f t="shared" si="185"/>
        <v>1.7826146644380052</v>
      </c>
      <c r="V1683" s="93">
        <f t="shared" si="185"/>
        <v>2.2463657289776964</v>
      </c>
      <c r="W1683" s="93">
        <f t="shared" si="185"/>
        <v>2.8307626370370804</v>
      </c>
      <c r="X1683" s="93">
        <f t="shared" si="185"/>
        <v>3.5671916660213108</v>
      </c>
      <c r="Y1683" s="93">
        <f t="shared" si="184"/>
        <v>4.4952043013577514</v>
      </c>
      <c r="Z1683" s="93">
        <f t="shared" si="184"/>
        <v>5.6646414330416617</v>
      </c>
      <c r="AA1683" s="93">
        <f t="shared" si="184"/>
        <v>7.1383101665123965</v>
      </c>
      <c r="AB1683" s="93">
        <f t="shared" si="184"/>
        <v>8.9953570116746828</v>
      </c>
      <c r="AC1683" s="95">
        <f t="shared" si="184"/>
        <v>11.335518614347166</v>
      </c>
      <c r="AE1683" s="96"/>
    </row>
    <row r="1684" spans="3:31" ht="24.75" customHeight="1" x14ac:dyDescent="0.25">
      <c r="C1684" s="91">
        <f>ABS(E1684-Dashboard!$F$13)</f>
        <v>16.816493137035565</v>
      </c>
      <c r="D1684" s="92">
        <f t="shared" si="186"/>
        <v>0.26025216512644123</v>
      </c>
      <c r="E1684" s="93" cm="1">
        <f t="array" ref="E1684">SUM('DRE + DCF'!$S$41/TIR!S1684,'DRE + DCF'!$U$41:$AD$41/TIR!T1684:AC1684,TIR!F1684)</f>
        <v>30.803506862964433</v>
      </c>
      <c r="F1684" s="100">
        <f>'DRE + DCF'!$AE$38*'DRE + DCF'!$AE$39*(1+G1684)/(R1684-G1684)/AC1684</f>
        <v>11.414553356052622</v>
      </c>
      <c r="G1684" s="92">
        <f>R1684*(1-'DRE + DCF'!$AE$39)</f>
        <v>0.15615129907586472</v>
      </c>
      <c r="H1684" s="94">
        <f t="shared" si="182"/>
        <v>0.26025216512644123</v>
      </c>
      <c r="I1684" s="94">
        <f t="shared" si="187"/>
        <v>0.26025216512644123</v>
      </c>
      <c r="J1684" s="94">
        <f t="shared" si="187"/>
        <v>0.26025216512644123</v>
      </c>
      <c r="K1684" s="94">
        <f t="shared" si="187"/>
        <v>0.26025216512644123</v>
      </c>
      <c r="L1684" s="94">
        <f t="shared" si="187"/>
        <v>0.26025216512644123</v>
      </c>
      <c r="M1684" s="94">
        <f t="shared" si="187"/>
        <v>0.26025216512644123</v>
      </c>
      <c r="N1684" s="94">
        <f t="shared" si="187"/>
        <v>0.26025216512644123</v>
      </c>
      <c r="O1684" s="94">
        <f t="shared" si="187"/>
        <v>0.26025216512644123</v>
      </c>
      <c r="P1684" s="94">
        <f t="shared" si="187"/>
        <v>0.26025216512644123</v>
      </c>
      <c r="Q1684" s="94">
        <f t="shared" si="187"/>
        <v>0.26025216512644123</v>
      </c>
      <c r="R1684" s="94">
        <f t="shared" si="187"/>
        <v>0.26025216512644123</v>
      </c>
      <c r="S1684" s="93">
        <f>(1+H1684)^((5-Dashboard!$F$9)*3/12)</f>
        <v>1.1226095336876671</v>
      </c>
      <c r="T1684" s="93">
        <f t="shared" si="185"/>
        <v>1.4147710954214672</v>
      </c>
      <c r="U1684" s="93">
        <f t="shared" si="185"/>
        <v>1.7829683361632112</v>
      </c>
      <c r="V1684" s="93">
        <f t="shared" si="185"/>
        <v>2.2469897060015755</v>
      </c>
      <c r="W1684" s="93">
        <f t="shared" si="185"/>
        <v>2.8317736420053117</v>
      </c>
      <c r="X1684" s="93">
        <f t="shared" si="185"/>
        <v>3.5687488634851823</v>
      </c>
      <c r="Y1684" s="93">
        <f t="shared" si="184"/>
        <v>4.4975234819997274</v>
      </c>
      <c r="Z1684" s="93">
        <f t="shared" si="184"/>
        <v>5.6680137058971676</v>
      </c>
      <c r="AA1684" s="93">
        <f t="shared" si="184"/>
        <v>7.1431265448232502</v>
      </c>
      <c r="AB1684" s="93">
        <f t="shared" si="184"/>
        <v>9.0021406938856572</v>
      </c>
      <c r="AC1684" s="95">
        <f t="shared" si="184"/>
        <v>11.344967300242244</v>
      </c>
      <c r="AE1684" s="96"/>
    </row>
    <row r="1685" spans="3:31" ht="24.75" customHeight="1" x14ac:dyDescent="0.25">
      <c r="C1685" s="91">
        <f>ABS(E1685-Dashboard!$F$13)</f>
        <v>16.836692270714291</v>
      </c>
      <c r="D1685" s="92">
        <f t="shared" si="186"/>
        <v>0.26035216512644122</v>
      </c>
      <c r="E1685" s="93" cm="1">
        <f t="array" ref="E1685">SUM('DRE + DCF'!$S$41/TIR!S1685,'DRE + DCF'!$U$41:$AD$41/TIR!T1685:AC1685,TIR!F1685)</f>
        <v>30.783307729285706</v>
      </c>
      <c r="F1685" s="100">
        <f>'DRE + DCF'!$AE$38*'DRE + DCF'!$AE$39*(1+G1685)/(R1685-G1685)/AC1685</f>
        <v>11.401258498657807</v>
      </c>
      <c r="G1685" s="92">
        <f>R1685*(1-'DRE + DCF'!$AE$39)</f>
        <v>0.15621129907586473</v>
      </c>
      <c r="H1685" s="94">
        <f t="shared" si="182"/>
        <v>0.26035216512644122</v>
      </c>
      <c r="I1685" s="94">
        <f t="shared" si="187"/>
        <v>0.26035216512644122</v>
      </c>
      <c r="J1685" s="94">
        <f t="shared" si="187"/>
        <v>0.26035216512644122</v>
      </c>
      <c r="K1685" s="94">
        <f t="shared" si="187"/>
        <v>0.26035216512644122</v>
      </c>
      <c r="L1685" s="94">
        <f t="shared" si="187"/>
        <v>0.26035216512644122</v>
      </c>
      <c r="M1685" s="94">
        <f t="shared" si="187"/>
        <v>0.26035216512644122</v>
      </c>
      <c r="N1685" s="94">
        <f t="shared" si="187"/>
        <v>0.26035216512644122</v>
      </c>
      <c r="O1685" s="94">
        <f t="shared" si="187"/>
        <v>0.26035216512644122</v>
      </c>
      <c r="P1685" s="94">
        <f t="shared" si="187"/>
        <v>0.26035216512644122</v>
      </c>
      <c r="Q1685" s="94">
        <f t="shared" si="187"/>
        <v>0.26035216512644122</v>
      </c>
      <c r="R1685" s="94">
        <f t="shared" si="187"/>
        <v>0.26035216512644122</v>
      </c>
      <c r="S1685" s="93">
        <f>(1+H1685)^((5-Dashboard!$F$9)*3/12)</f>
        <v>1.1226540718878817</v>
      </c>
      <c r="T1685" s="93">
        <f t="shared" si="185"/>
        <v>1.414939490191907</v>
      </c>
      <c r="U1685" s="93">
        <f t="shared" si="185"/>
        <v>1.7833220499862728</v>
      </c>
      <c r="V1685" s="93">
        <f t="shared" si="185"/>
        <v>2.2476138068179221</v>
      </c>
      <c r="W1685" s="93">
        <f t="shared" si="185"/>
        <v>2.8327849277910508</v>
      </c>
      <c r="X1685" s="93">
        <f t="shared" si="185"/>
        <v>3.5703066170789999</v>
      </c>
      <c r="Y1685" s="93">
        <f t="shared" si="184"/>
        <v>4.4998436750007773</v>
      </c>
      <c r="Z1685" s="93">
        <f t="shared" si="184"/>
        <v>5.6713877185177513</v>
      </c>
      <c r="AA1685" s="93">
        <f t="shared" si="184"/>
        <v>7.1479457903053545</v>
      </c>
      <c r="AB1685" s="93">
        <f t="shared" si="184"/>
        <v>9.008928953017783</v>
      </c>
      <c r="AC1685" s="95">
        <f t="shared" si="184"/>
        <v>11.354423111406245</v>
      </c>
      <c r="AE1685" s="96"/>
    </row>
    <row r="1686" spans="3:31" ht="24.75" customHeight="1" x14ac:dyDescent="0.25">
      <c r="C1686" s="91">
        <f>ABS(E1686-Dashboard!$F$13)</f>
        <v>16.856869423469561</v>
      </c>
      <c r="D1686" s="92">
        <f t="shared" si="186"/>
        <v>0.2604521651264412</v>
      </c>
      <c r="E1686" s="93" cm="1">
        <f t="array" ref="E1686">SUM('DRE + DCF'!$S$41/TIR!S1686,'DRE + DCF'!$U$41:$AD$41/TIR!T1686:AC1686,TIR!F1686)</f>
        <v>30.763130576530436</v>
      </c>
      <c r="F1686" s="100">
        <f>'DRE + DCF'!$AE$38*'DRE + DCF'!$AE$39*(1+G1686)/(R1686-G1686)/AC1686</f>
        <v>11.387981528307849</v>
      </c>
      <c r="G1686" s="92">
        <f>R1686*(1-'DRE + DCF'!$AE$39)</f>
        <v>0.15627129907586471</v>
      </c>
      <c r="H1686" s="94">
        <f t="shared" si="182"/>
        <v>0.2604521651264412</v>
      </c>
      <c r="I1686" s="94">
        <f t="shared" si="187"/>
        <v>0.2604521651264412</v>
      </c>
      <c r="J1686" s="94">
        <f t="shared" si="187"/>
        <v>0.2604521651264412</v>
      </c>
      <c r="K1686" s="94">
        <f t="shared" si="187"/>
        <v>0.2604521651264412</v>
      </c>
      <c r="L1686" s="94">
        <f t="shared" si="187"/>
        <v>0.2604521651264412</v>
      </c>
      <c r="M1686" s="94">
        <f t="shared" si="187"/>
        <v>0.2604521651264412</v>
      </c>
      <c r="N1686" s="94">
        <f t="shared" si="187"/>
        <v>0.2604521651264412</v>
      </c>
      <c r="O1686" s="94">
        <f t="shared" si="187"/>
        <v>0.2604521651264412</v>
      </c>
      <c r="P1686" s="94">
        <f t="shared" si="187"/>
        <v>0.2604521651264412</v>
      </c>
      <c r="Q1686" s="94">
        <f t="shared" si="187"/>
        <v>0.2604521651264412</v>
      </c>
      <c r="R1686" s="94">
        <f t="shared" si="187"/>
        <v>0.2604521651264412</v>
      </c>
      <c r="S1686" s="93">
        <f>(1+H1686)^((5-Dashboard!$F$9)*3/12)</f>
        <v>1.1226986083212365</v>
      </c>
      <c r="T1686" s="93">
        <f t="shared" si="185"/>
        <v>1.4151078916429449</v>
      </c>
      <c r="U1686" s="93">
        <f t="shared" si="185"/>
        <v>1.7836758059088635</v>
      </c>
      <c r="V1686" s="93">
        <f t="shared" si="185"/>
        <v>2.2482380314414772</v>
      </c>
      <c r="W1686" s="93">
        <f t="shared" si="185"/>
        <v>2.8337964944500182</v>
      </c>
      <c r="X1686" s="93">
        <f t="shared" si="185"/>
        <v>3.5718649269572449</v>
      </c>
      <c r="Y1686" s="93">
        <f t="shared" si="184"/>
        <v>4.5021648807224572</v>
      </c>
      <c r="Z1686" s="93">
        <f t="shared" si="184"/>
        <v>5.6747634716628479</v>
      </c>
      <c r="AA1686" s="93">
        <f t="shared" si="184"/>
        <v>7.1527679044378774</v>
      </c>
      <c r="AB1686" s="93">
        <f t="shared" si="184"/>
        <v>9.0157217917956416</v>
      </c>
      <c r="AC1686" s="95">
        <f t="shared" si="184"/>
        <v>11.363886052646455</v>
      </c>
      <c r="AE1686" s="96"/>
    </row>
    <row r="1687" spans="3:31" ht="24.75" customHeight="1" x14ac:dyDescent="0.25">
      <c r="C1687" s="91">
        <f>ABS(E1687-Dashboard!$F$13)</f>
        <v>16.877024626218684</v>
      </c>
      <c r="D1687" s="92">
        <f t="shared" si="186"/>
        <v>0.26055216512644119</v>
      </c>
      <c r="E1687" s="93" cm="1">
        <f t="array" ref="E1687">SUM('DRE + DCF'!$S$41/TIR!S1687,'DRE + DCF'!$U$41:$AD$41/TIR!T1687:AC1687,TIR!F1687)</f>
        <v>30.742975373781313</v>
      </c>
      <c r="F1687" s="100">
        <f>'DRE + DCF'!$AE$38*'DRE + DCF'!$AE$39*(1+G1687)/(R1687-G1687)/AC1687</f>
        <v>11.37472241717064</v>
      </c>
      <c r="G1687" s="92">
        <f>R1687*(1-'DRE + DCF'!$AE$39)</f>
        <v>0.15633129907586471</v>
      </c>
      <c r="H1687" s="94">
        <f t="shared" si="182"/>
        <v>0.26055216512644119</v>
      </c>
      <c r="I1687" s="94">
        <f t="shared" si="187"/>
        <v>0.26055216512644119</v>
      </c>
      <c r="J1687" s="94">
        <f t="shared" si="187"/>
        <v>0.26055216512644119</v>
      </c>
      <c r="K1687" s="94">
        <f t="shared" si="187"/>
        <v>0.26055216512644119</v>
      </c>
      <c r="L1687" s="94">
        <f t="shared" si="187"/>
        <v>0.26055216512644119</v>
      </c>
      <c r="M1687" s="94">
        <f t="shared" si="187"/>
        <v>0.26055216512644119</v>
      </c>
      <c r="N1687" s="94">
        <f t="shared" si="187"/>
        <v>0.26055216512644119</v>
      </c>
      <c r="O1687" s="94">
        <f t="shared" si="187"/>
        <v>0.26055216512644119</v>
      </c>
      <c r="P1687" s="94">
        <f t="shared" si="187"/>
        <v>0.26055216512644119</v>
      </c>
      <c r="Q1687" s="94">
        <f t="shared" si="187"/>
        <v>0.26055216512644119</v>
      </c>
      <c r="R1687" s="94">
        <f t="shared" si="187"/>
        <v>0.26055216512644119</v>
      </c>
      <c r="S1687" s="93">
        <f>(1+H1687)^((5-Dashboard!$F$9)*3/12)</f>
        <v>1.1227431429879415</v>
      </c>
      <c r="T1687" s="93">
        <f t="shared" si="185"/>
        <v>1.4152762997743151</v>
      </c>
      <c r="U1687" s="93">
        <f t="shared" si="185"/>
        <v>1.7840296039326511</v>
      </c>
      <c r="V1687" s="93">
        <f t="shared" si="185"/>
        <v>2.2488623798869707</v>
      </c>
      <c r="W1687" s="93">
        <f t="shared" si="185"/>
        <v>2.8348083420379218</v>
      </c>
      <c r="X1687" s="93">
        <f t="shared" si="185"/>
        <v>3.5734237932743991</v>
      </c>
      <c r="Y1687" s="93">
        <f t="shared" si="184"/>
        <v>4.5044870995263837</v>
      </c>
      <c r="Z1687" s="93">
        <f t="shared" si="184"/>
        <v>5.6781409660921058</v>
      </c>
      <c r="AA1687" s="93">
        <f t="shared" si="184"/>
        <v>7.1575928887005462</v>
      </c>
      <c r="AB1687" s="93">
        <f t="shared" si="184"/>
        <v>9.0225192129450917</v>
      </c>
      <c r="AC1687" s="95">
        <f t="shared" si="184"/>
        <v>11.373356128772848</v>
      </c>
      <c r="AE1687" s="96"/>
    </row>
    <row r="1688" spans="3:31" ht="24.75" customHeight="1" x14ac:dyDescent="0.25">
      <c r="C1688" s="91">
        <f>ABS(E1688-Dashboard!$F$13)</f>
        <v>16.897157909826415</v>
      </c>
      <c r="D1688" s="92">
        <f t="shared" si="186"/>
        <v>0.26065216512644118</v>
      </c>
      <c r="E1688" s="93" cm="1">
        <f t="array" ref="E1688">SUM('DRE + DCF'!$S$41/TIR!S1688,'DRE + DCF'!$U$41:$AD$41/TIR!T1688:AC1688,TIR!F1688)</f>
        <v>30.722842090173582</v>
      </c>
      <c r="F1688" s="100">
        <f>'DRE + DCF'!$AE$38*'DRE + DCF'!$AE$39*(1+G1688)/(R1688-G1688)/AC1688</f>
        <v>11.361481137464011</v>
      </c>
      <c r="G1688" s="92">
        <f>R1688*(1-'DRE + DCF'!$AE$39)</f>
        <v>0.15639129907586471</v>
      </c>
      <c r="H1688" s="94">
        <f t="shared" si="182"/>
        <v>0.26065216512644118</v>
      </c>
      <c r="I1688" s="94">
        <f t="shared" si="187"/>
        <v>0.26065216512644118</v>
      </c>
      <c r="J1688" s="94">
        <f t="shared" si="187"/>
        <v>0.26065216512644118</v>
      </c>
      <c r="K1688" s="94">
        <f t="shared" si="187"/>
        <v>0.26065216512644118</v>
      </c>
      <c r="L1688" s="94">
        <f t="shared" si="187"/>
        <v>0.26065216512644118</v>
      </c>
      <c r="M1688" s="94">
        <f t="shared" si="187"/>
        <v>0.26065216512644118</v>
      </c>
      <c r="N1688" s="94">
        <f t="shared" si="187"/>
        <v>0.26065216512644118</v>
      </c>
      <c r="O1688" s="94">
        <f t="shared" si="187"/>
        <v>0.26065216512644118</v>
      </c>
      <c r="P1688" s="94">
        <f t="shared" si="187"/>
        <v>0.26065216512644118</v>
      </c>
      <c r="Q1688" s="94">
        <f t="shared" si="187"/>
        <v>0.26065216512644118</v>
      </c>
      <c r="R1688" s="94">
        <f t="shared" si="187"/>
        <v>0.26065216512644118</v>
      </c>
      <c r="S1688" s="93">
        <f>(1+H1688)^((5-Dashboard!$F$9)*3/12)</f>
        <v>1.1227876758882069</v>
      </c>
      <c r="T1688" s="93">
        <f t="shared" si="185"/>
        <v>1.4154447145857532</v>
      </c>
      <c r="U1688" s="93">
        <f t="shared" si="185"/>
        <v>1.7843834440593074</v>
      </c>
      <c r="V1688" s="93">
        <f t="shared" si="185"/>
        <v>2.249486852169142</v>
      </c>
      <c r="W1688" s="93">
        <f t="shared" si="185"/>
        <v>2.8358204706104919</v>
      </c>
      <c r="X1688" s="93">
        <f t="shared" si="185"/>
        <v>3.5749832161850001</v>
      </c>
      <c r="Y1688" s="93">
        <f t="shared" si="184"/>
        <v>4.5068103317743091</v>
      </c>
      <c r="Z1688" s="93">
        <f t="shared" si="184"/>
        <v>5.6815202025654976</v>
      </c>
      <c r="AA1688" s="93">
        <f t="shared" si="184"/>
        <v>7.1624207445738115</v>
      </c>
      <c r="AB1688" s="93">
        <f t="shared" si="184"/>
        <v>9.0293212191935126</v>
      </c>
      <c r="AC1688" s="95">
        <f t="shared" si="184"/>
        <v>11.382833344598421</v>
      </c>
      <c r="AE1688" s="96"/>
    </row>
    <row r="1689" spans="3:31" ht="24.75" customHeight="1" x14ac:dyDescent="0.25">
      <c r="C1689" s="91">
        <f>ABS(E1689-Dashboard!$F$13)</f>
        <v>16.917269305104554</v>
      </c>
      <c r="D1689" s="92">
        <f t="shared" si="186"/>
        <v>0.26075216512644117</v>
      </c>
      <c r="E1689" s="93" cm="1">
        <f t="array" ref="E1689">SUM('DRE + DCF'!$S$41/TIR!S1689,'DRE + DCF'!$U$41:$AD$41/TIR!T1689:AC1689,TIR!F1689)</f>
        <v>30.702730694895443</v>
      </c>
      <c r="F1689" s="100">
        <f>'DRE + DCF'!$AE$38*'DRE + DCF'!$AE$39*(1+G1689)/(R1689-G1689)/AC1689</f>
        <v>11.34825766145596</v>
      </c>
      <c r="G1689" s="92">
        <f>R1689*(1-'DRE + DCF'!$AE$39)</f>
        <v>0.15645129907586469</v>
      </c>
      <c r="H1689" s="94">
        <f t="shared" si="182"/>
        <v>0.26075216512644117</v>
      </c>
      <c r="I1689" s="94">
        <f t="shared" si="187"/>
        <v>0.26075216512644117</v>
      </c>
      <c r="J1689" s="94">
        <f t="shared" si="187"/>
        <v>0.26075216512644117</v>
      </c>
      <c r="K1689" s="94">
        <f t="shared" si="187"/>
        <v>0.26075216512644117</v>
      </c>
      <c r="L1689" s="94">
        <f t="shared" si="187"/>
        <v>0.26075216512644117</v>
      </c>
      <c r="M1689" s="94">
        <f t="shared" si="187"/>
        <v>0.26075216512644117</v>
      </c>
      <c r="N1689" s="94">
        <f t="shared" si="187"/>
        <v>0.26075216512644117</v>
      </c>
      <c r="O1689" s="94">
        <f t="shared" si="187"/>
        <v>0.26075216512644117</v>
      </c>
      <c r="P1689" s="94">
        <f t="shared" si="187"/>
        <v>0.26075216512644117</v>
      </c>
      <c r="Q1689" s="94">
        <f t="shared" si="187"/>
        <v>0.26075216512644117</v>
      </c>
      <c r="R1689" s="94">
        <f t="shared" si="187"/>
        <v>0.26075216512644117</v>
      </c>
      <c r="S1689" s="93">
        <f>(1+H1689)^((5-Dashboard!$F$9)*3/12)</f>
        <v>1.122832207022243</v>
      </c>
      <c r="T1689" s="93">
        <f t="shared" si="185"/>
        <v>1.415613136076993</v>
      </c>
      <c r="U1689" s="93">
        <f t="shared" si="185"/>
        <v>1.7847373262905002</v>
      </c>
      <c r="V1689" s="93">
        <f t="shared" si="185"/>
        <v>2.2501114483027238</v>
      </c>
      <c r="W1689" s="93">
        <f t="shared" si="185"/>
        <v>2.8368328802234513</v>
      </c>
      <c r="X1689" s="93">
        <f t="shared" si="185"/>
        <v>3.5765431958435938</v>
      </c>
      <c r="Y1689" s="93">
        <f t="shared" si="184"/>
        <v>4.5091345778280516</v>
      </c>
      <c r="Z1689" s="93">
        <f t="shared" si="184"/>
        <v>5.6849011818432169</v>
      </c>
      <c r="AA1689" s="93">
        <f t="shared" si="184"/>
        <v>7.1672514735386992</v>
      </c>
      <c r="AB1689" s="93">
        <f t="shared" si="184"/>
        <v>9.0361278132695908</v>
      </c>
      <c r="AC1689" s="95">
        <f t="shared" si="184"/>
        <v>11.39231770493889</v>
      </c>
      <c r="AE1689" s="96"/>
    </row>
    <row r="1690" spans="3:31" ht="24.75" customHeight="1" x14ac:dyDescent="0.25">
      <c r="C1690" s="91">
        <f>ABS(E1690-Dashboard!$F$13)</f>
        <v>16.937358842812479</v>
      </c>
      <c r="D1690" s="92">
        <f t="shared" si="186"/>
        <v>0.26085216512644116</v>
      </c>
      <c r="E1690" s="93" cm="1">
        <f t="array" ref="E1690">SUM('DRE + DCF'!$S$41/TIR!S1690,'DRE + DCF'!$U$41:$AD$41/TIR!T1690:AC1690,TIR!F1690)</f>
        <v>30.682641157187518</v>
      </c>
      <c r="F1690" s="100">
        <f>'DRE + DCF'!$AE$38*'DRE + DCF'!$AE$39*(1+G1690)/(R1690-G1690)/AC1690</f>
        <v>11.33505196146425</v>
      </c>
      <c r="G1690" s="92">
        <f>R1690*(1-'DRE + DCF'!$AE$39)</f>
        <v>0.1565112990758647</v>
      </c>
      <c r="H1690" s="94">
        <f t="shared" si="182"/>
        <v>0.26085216512644116</v>
      </c>
      <c r="I1690" s="94">
        <f t="shared" si="187"/>
        <v>0.26085216512644116</v>
      </c>
      <c r="J1690" s="94">
        <f t="shared" si="187"/>
        <v>0.26085216512644116</v>
      </c>
      <c r="K1690" s="94">
        <f t="shared" si="187"/>
        <v>0.26085216512644116</v>
      </c>
      <c r="L1690" s="94">
        <f t="shared" si="187"/>
        <v>0.26085216512644116</v>
      </c>
      <c r="M1690" s="94">
        <f t="shared" si="187"/>
        <v>0.26085216512644116</v>
      </c>
      <c r="N1690" s="94">
        <f t="shared" si="187"/>
        <v>0.26085216512644116</v>
      </c>
      <c r="O1690" s="94">
        <f t="shared" si="187"/>
        <v>0.26085216512644116</v>
      </c>
      <c r="P1690" s="94">
        <f t="shared" si="187"/>
        <v>0.26085216512644116</v>
      </c>
      <c r="Q1690" s="94">
        <f t="shared" si="187"/>
        <v>0.26085216512644116</v>
      </c>
      <c r="R1690" s="94">
        <f t="shared" si="187"/>
        <v>0.26085216512644116</v>
      </c>
      <c r="S1690" s="93">
        <f>(1+H1690)^((5-Dashboard!$F$9)*3/12)</f>
        <v>1.1228767363902599</v>
      </c>
      <c r="T1690" s="93">
        <f t="shared" si="185"/>
        <v>1.4157815642477714</v>
      </c>
      <c r="U1690" s="93">
        <f t="shared" si="185"/>
        <v>1.7850912506279024</v>
      </c>
      <c r="V1690" s="93">
        <f t="shared" si="185"/>
        <v>2.2507361683024576</v>
      </c>
      <c r="W1690" s="93">
        <f t="shared" si="185"/>
        <v>2.8378455709325441</v>
      </c>
      <c r="X1690" s="93">
        <f t="shared" si="185"/>
        <v>3.57810373240478</v>
      </c>
      <c r="Y1690" s="93">
        <f t="shared" si="184"/>
        <v>4.5114598380495678</v>
      </c>
      <c r="Z1690" s="93">
        <f t="shared" si="184"/>
        <v>5.6882839046857816</v>
      </c>
      <c r="AA1690" s="93">
        <f t="shared" si="184"/>
        <v>7.1720850770769555</v>
      </c>
      <c r="AB1690" s="93">
        <f t="shared" si="184"/>
        <v>9.0429389979035193</v>
      </c>
      <c r="AC1690" s="95">
        <f t="shared" si="184"/>
        <v>11.401809214612983</v>
      </c>
      <c r="AE1690" s="96"/>
    </row>
    <row r="1691" spans="3:31" ht="24.75" customHeight="1" x14ac:dyDescent="0.25">
      <c r="C1691" s="91">
        <f>ABS(E1691-Dashboard!$F$13)</f>
        <v>16.957426553656816</v>
      </c>
      <c r="D1691" s="92">
        <f t="shared" si="186"/>
        <v>0.26095216512644115</v>
      </c>
      <c r="E1691" s="93" cm="1">
        <f t="array" ref="E1691">SUM('DRE + DCF'!$S$41/TIR!S1691,'DRE + DCF'!$U$41:$AD$41/TIR!T1691:AC1691,TIR!F1691)</f>
        <v>30.662573446343181</v>
      </c>
      <c r="F1691" s="100">
        <f>'DRE + DCF'!$AE$38*'DRE + DCF'!$AE$39*(1+G1691)/(R1691-G1691)/AC1691</f>
        <v>11.321864009856602</v>
      </c>
      <c r="G1691" s="92">
        <f>R1691*(1-'DRE + DCF'!$AE$39)</f>
        <v>0.15657129907586467</v>
      </c>
      <c r="H1691" s="94">
        <f t="shared" si="182"/>
        <v>0.26095216512644115</v>
      </c>
      <c r="I1691" s="94">
        <f t="shared" si="187"/>
        <v>0.26095216512644115</v>
      </c>
      <c r="J1691" s="94">
        <f t="shared" si="187"/>
        <v>0.26095216512644115</v>
      </c>
      <c r="K1691" s="94">
        <f t="shared" si="187"/>
        <v>0.26095216512644115</v>
      </c>
      <c r="L1691" s="94">
        <f t="shared" si="187"/>
        <v>0.26095216512644115</v>
      </c>
      <c r="M1691" s="94">
        <f t="shared" si="187"/>
        <v>0.26095216512644115</v>
      </c>
      <c r="N1691" s="94">
        <f t="shared" si="187"/>
        <v>0.26095216512644115</v>
      </c>
      <c r="O1691" s="94">
        <f t="shared" si="187"/>
        <v>0.26095216512644115</v>
      </c>
      <c r="P1691" s="94">
        <f t="shared" si="187"/>
        <v>0.26095216512644115</v>
      </c>
      <c r="Q1691" s="94">
        <f t="shared" si="187"/>
        <v>0.26095216512644115</v>
      </c>
      <c r="R1691" s="94">
        <f t="shared" si="187"/>
        <v>0.26095216512644115</v>
      </c>
      <c r="S1691" s="93">
        <f>(1+H1691)^((5-Dashboard!$F$9)*3/12)</f>
        <v>1.1229212639924675</v>
      </c>
      <c r="T1691" s="93">
        <f t="shared" si="185"/>
        <v>1.4159499990978217</v>
      </c>
      <c r="U1691" s="93">
        <f t="shared" si="185"/>
        <v>1.7854452170731805</v>
      </c>
      <c r="V1691" s="93">
        <f t="shared" si="185"/>
        <v>2.2513610121830756</v>
      </c>
      <c r="W1691" s="93">
        <f t="shared" si="185"/>
        <v>2.8388585427935049</v>
      </c>
      <c r="X1691" s="93">
        <f t="shared" si="185"/>
        <v>3.5796648260231634</v>
      </c>
      <c r="Y1691" s="93">
        <f t="shared" si="184"/>
        <v>4.5137861128008732</v>
      </c>
      <c r="Z1691" s="93">
        <f t="shared" si="184"/>
        <v>5.6916683718539227</v>
      </c>
      <c r="AA1691" s="93">
        <f t="shared" si="184"/>
        <v>7.176921556670889</v>
      </c>
      <c r="AB1691" s="93">
        <f t="shared" si="184"/>
        <v>9.049754775826786</v>
      </c>
      <c r="AC1691" s="95">
        <f t="shared" si="184"/>
        <v>11.411307878442136</v>
      </c>
      <c r="AE1691" s="96"/>
    </row>
    <row r="1692" spans="3:31" ht="24.75" customHeight="1" x14ac:dyDescent="0.25">
      <c r="C1692" s="91">
        <f>ABS(E1692-Dashboard!$F$13)</f>
        <v>16.977472468292014</v>
      </c>
      <c r="D1692" s="92">
        <f t="shared" si="186"/>
        <v>0.26105216512644114</v>
      </c>
      <c r="E1692" s="93" cm="1">
        <f t="array" ref="E1692">SUM('DRE + DCF'!$S$41/TIR!S1692,'DRE + DCF'!$U$41:$AD$41/TIR!T1692:AC1692,TIR!F1692)</f>
        <v>30.642527531707984</v>
      </c>
      <c r="F1692" s="100">
        <f>'DRE + DCF'!$AE$38*'DRE + DCF'!$AE$39*(1+G1692)/(R1692-G1692)/AC1692</f>
        <v>11.308693779050275</v>
      </c>
      <c r="G1692" s="92">
        <f>R1692*(1-'DRE + DCF'!$AE$39)</f>
        <v>0.15663129907586468</v>
      </c>
      <c r="H1692" s="94">
        <f t="shared" si="182"/>
        <v>0.26105216512644114</v>
      </c>
      <c r="I1692" s="94">
        <f t="shared" si="187"/>
        <v>0.26105216512644114</v>
      </c>
      <c r="J1692" s="94">
        <f t="shared" si="187"/>
        <v>0.26105216512644114</v>
      </c>
      <c r="K1692" s="94">
        <f t="shared" si="187"/>
        <v>0.26105216512644114</v>
      </c>
      <c r="L1692" s="94">
        <f t="shared" si="187"/>
        <v>0.26105216512644114</v>
      </c>
      <c r="M1692" s="94">
        <f t="shared" si="187"/>
        <v>0.26105216512644114</v>
      </c>
      <c r="N1692" s="94">
        <f t="shared" si="187"/>
        <v>0.26105216512644114</v>
      </c>
      <c r="O1692" s="94">
        <f t="shared" si="187"/>
        <v>0.26105216512644114</v>
      </c>
      <c r="P1692" s="94">
        <f t="shared" si="187"/>
        <v>0.26105216512644114</v>
      </c>
      <c r="Q1692" s="94">
        <f t="shared" si="187"/>
        <v>0.26105216512644114</v>
      </c>
      <c r="R1692" s="94">
        <f t="shared" si="187"/>
        <v>0.26105216512644114</v>
      </c>
      <c r="S1692" s="93">
        <f>(1+H1692)^((5-Dashboard!$F$9)*3/12)</f>
        <v>1.1229657898290764</v>
      </c>
      <c r="T1692" s="93">
        <f t="shared" si="185"/>
        <v>1.416118440626881</v>
      </c>
      <c r="U1692" s="93">
        <f t="shared" si="185"/>
        <v>1.785799225628008</v>
      </c>
      <c r="V1692" s="93">
        <f t="shared" si="185"/>
        <v>2.2519859799593216</v>
      </c>
      <c r="W1692" s="93">
        <f t="shared" si="185"/>
        <v>2.8398717958620932</v>
      </c>
      <c r="X1692" s="93">
        <f t="shared" si="185"/>
        <v>3.5812264768534074</v>
      </c>
      <c r="Y1692" s="93">
        <f t="shared" si="184"/>
        <v>4.5161134024441267</v>
      </c>
      <c r="Z1692" s="93">
        <f t="shared" si="184"/>
        <v>5.6950545841087052</v>
      </c>
      <c r="AA1692" s="93">
        <f t="shared" si="184"/>
        <v>7.1817609138035472</v>
      </c>
      <c r="AB1692" s="93">
        <f t="shared" si="184"/>
        <v>9.0565751497724118</v>
      </c>
      <c r="AC1692" s="95">
        <f t="shared" si="184"/>
        <v>11.420813701250824</v>
      </c>
      <c r="AE1692" s="96"/>
    </row>
    <row r="1693" spans="3:31" ht="24.75" customHeight="1" x14ac:dyDescent="0.25">
      <c r="C1693" s="91">
        <f>ABS(E1693-Dashboard!$F$13)</f>
        <v>16.997496617319978</v>
      </c>
      <c r="D1693" s="92">
        <f t="shared" si="186"/>
        <v>0.26115216512644113</v>
      </c>
      <c r="E1693" s="93" cm="1">
        <f t="array" ref="E1693">SUM('DRE + DCF'!$S$41/TIR!S1693,'DRE + DCF'!$U$41:$AD$41/TIR!T1693:AC1693,TIR!F1693)</f>
        <v>30.622503382680019</v>
      </c>
      <c r="F1693" s="100">
        <f>'DRE + DCF'!$AE$38*'DRE + DCF'!$AE$39*(1+G1693)/(R1693-G1693)/AC1693</f>
        <v>11.295541241512293</v>
      </c>
      <c r="G1693" s="92">
        <f>R1693*(1-'DRE + DCF'!$AE$39)</f>
        <v>0.15669129907586468</v>
      </c>
      <c r="H1693" s="94">
        <f t="shared" si="182"/>
        <v>0.26115216512644113</v>
      </c>
      <c r="I1693" s="94">
        <f t="shared" si="187"/>
        <v>0.26115216512644113</v>
      </c>
      <c r="J1693" s="94">
        <f t="shared" si="187"/>
        <v>0.26115216512644113</v>
      </c>
      <c r="K1693" s="94">
        <f t="shared" si="187"/>
        <v>0.26115216512644113</v>
      </c>
      <c r="L1693" s="94">
        <f t="shared" si="187"/>
        <v>0.26115216512644113</v>
      </c>
      <c r="M1693" s="94">
        <f t="shared" si="187"/>
        <v>0.26115216512644113</v>
      </c>
      <c r="N1693" s="94">
        <f t="shared" si="187"/>
        <v>0.26115216512644113</v>
      </c>
      <c r="O1693" s="94">
        <f t="shared" si="187"/>
        <v>0.26115216512644113</v>
      </c>
      <c r="P1693" s="94">
        <f t="shared" si="187"/>
        <v>0.26115216512644113</v>
      </c>
      <c r="Q1693" s="94">
        <f t="shared" si="187"/>
        <v>0.26115216512644113</v>
      </c>
      <c r="R1693" s="94">
        <f t="shared" si="187"/>
        <v>0.26115216512644113</v>
      </c>
      <c r="S1693" s="93">
        <f>(1+H1693)^((5-Dashboard!$F$9)*3/12)</f>
        <v>1.1230103139002958</v>
      </c>
      <c r="T1693" s="93">
        <f t="shared" si="185"/>
        <v>1.4162868888346822</v>
      </c>
      <c r="U1693" s="93">
        <f t="shared" si="185"/>
        <v>1.7861532762940506</v>
      </c>
      <c r="V1693" s="93">
        <f t="shared" si="185"/>
        <v>2.2526110716459282</v>
      </c>
      <c r="W1693" s="93">
        <f t="shared" si="185"/>
        <v>2.8408853301940549</v>
      </c>
      <c r="X1693" s="93">
        <f t="shared" si="185"/>
        <v>3.5827886850501764</v>
      </c>
      <c r="Y1693" s="93">
        <f t="shared" si="184"/>
        <v>4.5184417073415446</v>
      </c>
      <c r="Z1693" s="93">
        <f t="shared" si="184"/>
        <v>5.698442542211402</v>
      </c>
      <c r="AA1693" s="93">
        <f t="shared" si="184"/>
        <v>7.1866031499585308</v>
      </c>
      <c r="AB1693" s="93">
        <f t="shared" si="184"/>
        <v>9.0634001224747021</v>
      </c>
      <c r="AC1693" s="95">
        <f t="shared" si="184"/>
        <v>11.430326687866222</v>
      </c>
      <c r="AE1693" s="96"/>
    </row>
    <row r="1694" spans="3:31" ht="24.75" customHeight="1" x14ac:dyDescent="0.25">
      <c r="C1694" s="91">
        <f>ABS(E1694-Dashboard!$F$13)</f>
        <v>17.017499031290647</v>
      </c>
      <c r="D1694" s="92">
        <f t="shared" si="186"/>
        <v>0.26125216512644112</v>
      </c>
      <c r="E1694" s="93" cm="1">
        <f t="array" ref="E1694">SUM('DRE + DCF'!$S$41/TIR!S1694,'DRE + DCF'!$U$41:$AD$41/TIR!T1694:AC1694,TIR!F1694)</f>
        <v>30.60250096870935</v>
      </c>
      <c r="F1694" s="100">
        <f>'DRE + DCF'!$AE$38*'DRE + DCF'!$AE$39*(1+G1694)/(R1694-G1694)/AC1694</f>
        <v>11.282406369759011</v>
      </c>
      <c r="G1694" s="92">
        <f>R1694*(1-'DRE + DCF'!$AE$39)</f>
        <v>0.15675129907586466</v>
      </c>
      <c r="H1694" s="94">
        <f t="shared" si="182"/>
        <v>0.26125216512644112</v>
      </c>
      <c r="I1694" s="94">
        <f t="shared" si="187"/>
        <v>0.26125216512644112</v>
      </c>
      <c r="J1694" s="94">
        <f t="shared" si="187"/>
        <v>0.26125216512644112</v>
      </c>
      <c r="K1694" s="94">
        <f t="shared" si="187"/>
        <v>0.26125216512644112</v>
      </c>
      <c r="L1694" s="94">
        <f t="shared" si="187"/>
        <v>0.26125216512644112</v>
      </c>
      <c r="M1694" s="94">
        <f t="shared" si="187"/>
        <v>0.26125216512644112</v>
      </c>
      <c r="N1694" s="94">
        <f t="shared" si="187"/>
        <v>0.26125216512644112</v>
      </c>
      <c r="O1694" s="94">
        <f t="shared" si="187"/>
        <v>0.26125216512644112</v>
      </c>
      <c r="P1694" s="94">
        <f t="shared" si="187"/>
        <v>0.26125216512644112</v>
      </c>
      <c r="Q1694" s="94">
        <f t="shared" si="187"/>
        <v>0.26125216512644112</v>
      </c>
      <c r="R1694" s="94">
        <f t="shared" si="187"/>
        <v>0.26125216512644112</v>
      </c>
      <c r="S1694" s="93">
        <f>(1+H1694)^((5-Dashboard!$F$9)*3/12)</f>
        <v>1.1230548362063364</v>
      </c>
      <c r="T1694" s="93">
        <f t="shared" si="185"/>
        <v>1.4164553437209626</v>
      </c>
      <c r="U1694" s="93">
        <f t="shared" si="185"/>
        <v>1.7865073690729816</v>
      </c>
      <c r="V1694" s="93">
        <f t="shared" si="185"/>
        <v>2.2532362872576401</v>
      </c>
      <c r="W1694" s="93">
        <f t="shared" si="185"/>
        <v>2.8418991458451623</v>
      </c>
      <c r="X1694" s="93">
        <f t="shared" si="185"/>
        <v>3.5843514507681951</v>
      </c>
      <c r="Y1694" s="93">
        <f t="shared" si="184"/>
        <v>4.5207710278554867</v>
      </c>
      <c r="Z1694" s="93">
        <f t="shared" si="184"/>
        <v>5.7018322469236198</v>
      </c>
      <c r="AA1694" s="93">
        <f t="shared" si="184"/>
        <v>7.1914482666201769</v>
      </c>
      <c r="AB1694" s="93">
        <f t="shared" si="184"/>
        <v>9.0702296966694913</v>
      </c>
      <c r="AC1694" s="95">
        <f t="shared" si="184"/>
        <v>11.43984684311854</v>
      </c>
      <c r="AE1694" s="96"/>
    </row>
    <row r="1695" spans="3:31" ht="24.75" customHeight="1" x14ac:dyDescent="0.25">
      <c r="C1695" s="91">
        <f>ABS(E1695-Dashboard!$F$13)</f>
        <v>17.037479740701599</v>
      </c>
      <c r="D1695" s="92">
        <f t="shared" si="186"/>
        <v>0.2613521651264411</v>
      </c>
      <c r="E1695" s="93" cm="1">
        <f t="array" ref="E1695">SUM('DRE + DCF'!$S$41/TIR!S1695,'DRE + DCF'!$U$41:$AD$41/TIR!T1695:AC1695,TIR!F1695)</f>
        <v>30.582520259298398</v>
      </c>
      <c r="F1695" s="100">
        <f>'DRE + DCF'!$AE$38*'DRE + DCF'!$AE$39*(1+G1695)/(R1695-G1695)/AC1695</f>
        <v>11.269289136356344</v>
      </c>
      <c r="G1695" s="92">
        <f>R1695*(1-'DRE + DCF'!$AE$39)</f>
        <v>0.15681129907586466</v>
      </c>
      <c r="H1695" s="94">
        <f t="shared" si="182"/>
        <v>0.2613521651264411</v>
      </c>
      <c r="I1695" s="94">
        <f t="shared" si="187"/>
        <v>0.2613521651264411</v>
      </c>
      <c r="J1695" s="94">
        <f t="shared" si="187"/>
        <v>0.2613521651264411</v>
      </c>
      <c r="K1695" s="94">
        <f t="shared" si="187"/>
        <v>0.2613521651264411</v>
      </c>
      <c r="L1695" s="94">
        <f t="shared" si="187"/>
        <v>0.2613521651264411</v>
      </c>
      <c r="M1695" s="94">
        <f t="shared" si="187"/>
        <v>0.2613521651264411</v>
      </c>
      <c r="N1695" s="94">
        <f t="shared" si="187"/>
        <v>0.2613521651264411</v>
      </c>
      <c r="O1695" s="94">
        <f t="shared" si="187"/>
        <v>0.2613521651264411</v>
      </c>
      <c r="P1695" s="94">
        <f t="shared" si="187"/>
        <v>0.2613521651264411</v>
      </c>
      <c r="Q1695" s="94">
        <f t="shared" si="187"/>
        <v>0.2613521651264411</v>
      </c>
      <c r="R1695" s="94">
        <f t="shared" si="187"/>
        <v>0.2613521651264411</v>
      </c>
      <c r="S1695" s="93">
        <f>(1+H1695)^((5-Dashboard!$F$9)*3/12)</f>
        <v>1.1230993567474077</v>
      </c>
      <c r="T1695" s="93">
        <f t="shared" si="185"/>
        <v>1.4166238052854558</v>
      </c>
      <c r="U1695" s="93">
        <f t="shared" si="185"/>
        <v>1.7868615039664675</v>
      </c>
      <c r="V1695" s="93">
        <f t="shared" si="185"/>
        <v>2.2538616268091922</v>
      </c>
      <c r="W1695" s="93">
        <f t="shared" si="185"/>
        <v>2.8429132428711772</v>
      </c>
      <c r="X1695" s="93">
        <f t="shared" si="185"/>
        <v>3.5859147741621911</v>
      </c>
      <c r="Y1695" s="93">
        <f t="shared" si="184"/>
        <v>4.5231013643483724</v>
      </c>
      <c r="Z1695" s="93">
        <f t="shared" si="184"/>
        <v>5.7052236990071785</v>
      </c>
      <c r="AA1695" s="93">
        <f t="shared" si="184"/>
        <v>7.1962962652733875</v>
      </c>
      <c r="AB1695" s="93">
        <f t="shared" si="184"/>
        <v>9.0770638750939092</v>
      </c>
      <c r="AC1695" s="95">
        <f t="shared" si="184"/>
        <v>11.449374171840706</v>
      </c>
      <c r="AE1695" s="96"/>
    </row>
    <row r="1696" spans="3:31" ht="24.75" customHeight="1" x14ac:dyDescent="0.25">
      <c r="C1696" s="91">
        <f>ABS(E1696-Dashboard!$F$13)</f>
        <v>17.057438775998705</v>
      </c>
      <c r="D1696" s="92">
        <f t="shared" si="186"/>
        <v>0.26145216512644109</v>
      </c>
      <c r="E1696" s="93" cm="1">
        <f t="array" ref="E1696">SUM('DRE + DCF'!$S$41/TIR!S1696,'DRE + DCF'!$U$41:$AD$41/TIR!T1696:AC1696,TIR!F1696)</f>
        <v>30.562561224001293</v>
      </c>
      <c r="F1696" s="100">
        <f>'DRE + DCF'!$AE$38*'DRE + DCF'!$AE$39*(1+G1696)/(R1696-G1696)/AC1696</f>
        <v>11.256189513919329</v>
      </c>
      <c r="G1696" s="92">
        <f>R1696*(1-'DRE + DCF'!$AE$39)</f>
        <v>0.15687129907586464</v>
      </c>
      <c r="H1696" s="94">
        <f t="shared" si="182"/>
        <v>0.26145216512644109</v>
      </c>
      <c r="I1696" s="94">
        <f t="shared" si="187"/>
        <v>0.26145216512644109</v>
      </c>
      <c r="J1696" s="94">
        <f t="shared" si="187"/>
        <v>0.26145216512644109</v>
      </c>
      <c r="K1696" s="94">
        <f t="shared" si="187"/>
        <v>0.26145216512644109</v>
      </c>
      <c r="L1696" s="94">
        <f t="shared" si="187"/>
        <v>0.26145216512644109</v>
      </c>
      <c r="M1696" s="94">
        <f t="shared" si="187"/>
        <v>0.26145216512644109</v>
      </c>
      <c r="N1696" s="94">
        <f t="shared" si="187"/>
        <v>0.26145216512644109</v>
      </c>
      <c r="O1696" s="94">
        <f t="shared" si="187"/>
        <v>0.26145216512644109</v>
      </c>
      <c r="P1696" s="94">
        <f t="shared" si="187"/>
        <v>0.26145216512644109</v>
      </c>
      <c r="Q1696" s="94">
        <f t="shared" si="187"/>
        <v>0.26145216512644109</v>
      </c>
      <c r="R1696" s="94">
        <f t="shared" si="187"/>
        <v>0.26145216512644109</v>
      </c>
      <c r="S1696" s="93">
        <f>(1+H1696)^((5-Dashboard!$F$9)*3/12)</f>
        <v>1.12314387552372</v>
      </c>
      <c r="T1696" s="93">
        <f t="shared" si="185"/>
        <v>1.4167922735278988</v>
      </c>
      <c r="U1696" s="93">
        <f t="shared" si="185"/>
        <v>1.787215680976181</v>
      </c>
      <c r="V1696" s="93">
        <f t="shared" si="185"/>
        <v>2.2544870903153305</v>
      </c>
      <c r="W1696" s="93">
        <f t="shared" si="185"/>
        <v>2.8439276213278841</v>
      </c>
      <c r="X1696" s="93">
        <f t="shared" si="185"/>
        <v>3.5874786553869491</v>
      </c>
      <c r="Y1696" s="93">
        <f t="shared" si="184"/>
        <v>4.5254327171827606</v>
      </c>
      <c r="Z1696" s="93">
        <f t="shared" si="184"/>
        <v>5.7086168992242277</v>
      </c>
      <c r="AA1696" s="93">
        <f t="shared" si="184"/>
        <v>7.2011471474037929</v>
      </c>
      <c r="AB1696" s="93">
        <f t="shared" si="184"/>
        <v>9.0839026604866095</v>
      </c>
      <c r="AC1696" s="95">
        <f t="shared" si="184"/>
        <v>11.458908678868672</v>
      </c>
      <c r="AE1696" s="96"/>
    </row>
    <row r="1697" spans="3:31" ht="24.75" customHeight="1" x14ac:dyDescent="0.25">
      <c r="C1697" s="91">
        <f>ABS(E1697-Dashboard!$F$13)</f>
        <v>17.077376167575643</v>
      </c>
      <c r="D1697" s="92">
        <f t="shared" si="186"/>
        <v>0.26155216512644108</v>
      </c>
      <c r="E1697" s="93" cm="1">
        <f t="array" ref="E1697">SUM('DRE + DCF'!$S$41/TIR!S1697,'DRE + DCF'!$U$41:$AD$41/TIR!T1697:AC1697,TIR!F1697)</f>
        <v>30.542623832424354</v>
      </c>
      <c r="F1697" s="100">
        <f>'DRE + DCF'!$AE$38*'DRE + DCF'!$AE$39*(1+G1697)/(R1697-G1697)/AC1697</f>
        <v>11.243107475112355</v>
      </c>
      <c r="G1697" s="92">
        <f>R1697*(1-'DRE + DCF'!$AE$39)</f>
        <v>0.15693129907586464</v>
      </c>
      <c r="H1697" s="94">
        <f t="shared" si="182"/>
        <v>0.26155216512644108</v>
      </c>
      <c r="I1697" s="94">
        <f t="shared" si="187"/>
        <v>0.26155216512644108</v>
      </c>
      <c r="J1697" s="94">
        <f t="shared" si="187"/>
        <v>0.26155216512644108</v>
      </c>
      <c r="K1697" s="94">
        <f t="shared" si="187"/>
        <v>0.26155216512644108</v>
      </c>
      <c r="L1697" s="94">
        <f t="shared" si="187"/>
        <v>0.26155216512644108</v>
      </c>
      <c r="M1697" s="94">
        <f t="shared" si="187"/>
        <v>0.26155216512644108</v>
      </c>
      <c r="N1697" s="94">
        <f t="shared" si="187"/>
        <v>0.26155216512644108</v>
      </c>
      <c r="O1697" s="94">
        <f t="shared" si="187"/>
        <v>0.26155216512644108</v>
      </c>
      <c r="P1697" s="94">
        <f t="shared" si="187"/>
        <v>0.26155216512644108</v>
      </c>
      <c r="Q1697" s="94">
        <f t="shared" si="187"/>
        <v>0.26155216512644108</v>
      </c>
      <c r="R1697" s="94">
        <f t="shared" si="187"/>
        <v>0.26155216512644108</v>
      </c>
      <c r="S1697" s="93">
        <f>(1+H1697)^((5-Dashboard!$F$9)*3/12)</f>
        <v>1.1231883925354824</v>
      </c>
      <c r="T1697" s="93">
        <f t="shared" si="185"/>
        <v>1.4169607484480247</v>
      </c>
      <c r="U1697" s="93">
        <f t="shared" si="185"/>
        <v>1.7875699001037877</v>
      </c>
      <c r="V1697" s="93">
        <f t="shared" si="185"/>
        <v>2.2551126777907893</v>
      </c>
      <c r="W1697" s="93">
        <f t="shared" si="185"/>
        <v>2.8449422812710563</v>
      </c>
      <c r="X1697" s="93">
        <f t="shared" si="185"/>
        <v>3.5890430945972573</v>
      </c>
      <c r="Y1697" s="93">
        <f t="shared" si="184"/>
        <v>4.5277650867212715</v>
      </c>
      <c r="Z1697" s="93">
        <f t="shared" si="184"/>
        <v>5.7120118483371281</v>
      </c>
      <c r="AA1697" s="93">
        <f t="shared" si="184"/>
        <v>7.2060009144975883</v>
      </c>
      <c r="AB1697" s="93">
        <f t="shared" si="184"/>
        <v>9.0907460555875463</v>
      </c>
      <c r="AC1697" s="95">
        <f t="shared" si="184"/>
        <v>11.468450369041122</v>
      </c>
      <c r="AE1697" s="96"/>
    </row>
    <row r="1698" spans="3:31" ht="24.75" customHeight="1" x14ac:dyDescent="0.25">
      <c r="C1698" s="91">
        <f>ABS(E1698-Dashboard!$F$13)</f>
        <v>17.097291945774614</v>
      </c>
      <c r="D1698" s="92">
        <f t="shared" si="186"/>
        <v>0.26165216512644107</v>
      </c>
      <c r="E1698" s="93" cm="1">
        <f t="array" ref="E1698">SUM('DRE + DCF'!$S$41/TIR!S1698,'DRE + DCF'!$U$41:$AD$41/TIR!T1698:AC1698,TIR!F1698)</f>
        <v>30.522708054225383</v>
      </c>
      <c r="F1698" s="100">
        <f>'DRE + DCF'!$AE$38*'DRE + DCF'!$AE$39*(1+G1698)/(R1698-G1698)/AC1698</f>
        <v>11.230042992648743</v>
      </c>
      <c r="G1698" s="92">
        <f>R1698*(1-'DRE + DCF'!$AE$39)</f>
        <v>0.15699129907586465</v>
      </c>
      <c r="H1698" s="94">
        <f t="shared" si="182"/>
        <v>0.26165216512644107</v>
      </c>
      <c r="I1698" s="94">
        <f t="shared" si="187"/>
        <v>0.26165216512644107</v>
      </c>
      <c r="J1698" s="94">
        <f t="shared" si="187"/>
        <v>0.26165216512644107</v>
      </c>
      <c r="K1698" s="94">
        <f t="shared" si="187"/>
        <v>0.26165216512644107</v>
      </c>
      <c r="L1698" s="94">
        <f t="shared" si="187"/>
        <v>0.26165216512644107</v>
      </c>
      <c r="M1698" s="94">
        <f t="shared" si="187"/>
        <v>0.26165216512644107</v>
      </c>
      <c r="N1698" s="94">
        <f t="shared" si="187"/>
        <v>0.26165216512644107</v>
      </c>
      <c r="O1698" s="94">
        <f t="shared" si="187"/>
        <v>0.26165216512644107</v>
      </c>
      <c r="P1698" s="94">
        <f t="shared" si="187"/>
        <v>0.26165216512644107</v>
      </c>
      <c r="Q1698" s="94">
        <f t="shared" si="187"/>
        <v>0.26165216512644107</v>
      </c>
      <c r="R1698" s="94">
        <f t="shared" si="187"/>
        <v>0.26165216512644107</v>
      </c>
      <c r="S1698" s="93">
        <f>(1+H1698)^((5-Dashboard!$F$9)*3/12)</f>
        <v>1.1232329077829055</v>
      </c>
      <c r="T1698" s="93">
        <f t="shared" si="185"/>
        <v>1.4171292300455709</v>
      </c>
      <c r="U1698" s="93">
        <f t="shared" si="185"/>
        <v>1.7879241613509611</v>
      </c>
      <c r="V1698" s="93">
        <f t="shared" si="185"/>
        <v>2.2557383892503164</v>
      </c>
      <c r="W1698" s="93">
        <f t="shared" si="185"/>
        <v>2.8459572227564927</v>
      </c>
      <c r="X1698" s="93">
        <f t="shared" si="185"/>
        <v>3.5906080919479626</v>
      </c>
      <c r="Y1698" s="93">
        <f t="shared" si="184"/>
        <v>4.5300984733266665</v>
      </c>
      <c r="Z1698" s="93">
        <f t="shared" si="184"/>
        <v>5.7154085471085745</v>
      </c>
      <c r="AA1698" s="93">
        <f t="shared" si="184"/>
        <v>7.2108575680417006</v>
      </c>
      <c r="AB1698" s="93">
        <f t="shared" si="184"/>
        <v>9.097594063138196</v>
      </c>
      <c r="AC1698" s="95">
        <f t="shared" si="184"/>
        <v>11.477999247199762</v>
      </c>
      <c r="AE1698" s="96"/>
    </row>
    <row r="1699" spans="3:31" ht="24.75" customHeight="1" x14ac:dyDescent="0.25">
      <c r="C1699" s="91">
        <f>ABS(E1699-Dashboard!$F$13)</f>
        <v>17.117186140885856</v>
      </c>
      <c r="D1699" s="92">
        <f t="shared" si="186"/>
        <v>0.26175216512644106</v>
      </c>
      <c r="E1699" s="93" cm="1">
        <f t="array" ref="E1699">SUM('DRE + DCF'!$S$41/TIR!S1699,'DRE + DCF'!$U$41:$AD$41/TIR!T1699:AC1699,TIR!F1699)</f>
        <v>30.502813859114141</v>
      </c>
      <c r="F1699" s="100">
        <f>'DRE + DCF'!$AE$38*'DRE + DCF'!$AE$39*(1+G1699)/(R1699-G1699)/AC1699</f>
        <v>11.216996039290937</v>
      </c>
      <c r="G1699" s="92">
        <f>R1699*(1-'DRE + DCF'!$AE$39)</f>
        <v>0.15705129907586463</v>
      </c>
      <c r="H1699" s="94">
        <f t="shared" si="182"/>
        <v>0.26175216512644106</v>
      </c>
      <c r="I1699" s="94">
        <f t="shared" si="187"/>
        <v>0.26175216512644106</v>
      </c>
      <c r="J1699" s="94">
        <f t="shared" si="187"/>
        <v>0.26175216512644106</v>
      </c>
      <c r="K1699" s="94">
        <f t="shared" si="187"/>
        <v>0.26175216512644106</v>
      </c>
      <c r="L1699" s="94">
        <f t="shared" si="187"/>
        <v>0.26175216512644106</v>
      </c>
      <c r="M1699" s="94">
        <f t="shared" si="187"/>
        <v>0.26175216512644106</v>
      </c>
      <c r="N1699" s="94">
        <f t="shared" si="187"/>
        <v>0.26175216512644106</v>
      </c>
      <c r="O1699" s="94">
        <f t="shared" si="187"/>
        <v>0.26175216512644106</v>
      </c>
      <c r="P1699" s="94">
        <f t="shared" si="187"/>
        <v>0.26175216512644106</v>
      </c>
      <c r="Q1699" s="94">
        <f t="shared" si="187"/>
        <v>0.26175216512644106</v>
      </c>
      <c r="R1699" s="94">
        <f t="shared" si="187"/>
        <v>0.26175216512644106</v>
      </c>
      <c r="S1699" s="93">
        <f>(1+H1699)^((5-Dashboard!$F$9)*3/12)</f>
        <v>1.1232774212661987</v>
      </c>
      <c r="T1699" s="93">
        <f t="shared" si="185"/>
        <v>1.4172977183202715</v>
      </c>
      <c r="U1699" s="93">
        <f t="shared" si="185"/>
        <v>1.7882784647193672</v>
      </c>
      <c r="V1699" s="93">
        <f t="shared" si="185"/>
        <v>2.2563642247086495</v>
      </c>
      <c r="W1699" s="93">
        <f t="shared" si="185"/>
        <v>2.8469724458399819</v>
      </c>
      <c r="X1699" s="93">
        <f t="shared" si="185"/>
        <v>3.5921736475939161</v>
      </c>
      <c r="Y1699" s="93">
        <f t="shared" si="184"/>
        <v>4.5324328773617681</v>
      </c>
      <c r="Z1699" s="93">
        <f t="shared" si="184"/>
        <v>5.7188069963014758</v>
      </c>
      <c r="AA1699" s="93">
        <f t="shared" si="184"/>
        <v>7.2157171095236254</v>
      </c>
      <c r="AB1699" s="93">
        <f t="shared" si="184"/>
        <v>9.1044466858813387</v>
      </c>
      <c r="AC1699" s="95">
        <f t="shared" si="184"/>
        <v>11.487555318189029</v>
      </c>
      <c r="AE1699" s="96"/>
    </row>
    <row r="1700" spans="3:31" ht="24.75" customHeight="1" x14ac:dyDescent="0.25">
      <c r="C1700" s="91">
        <f>ABS(E1700-Dashboard!$F$13)</f>
        <v>17.137058783148277</v>
      </c>
      <c r="D1700" s="92">
        <f t="shared" si="186"/>
        <v>0.26185216512644105</v>
      </c>
      <c r="E1700" s="93" cm="1">
        <f t="array" ref="E1700">SUM('DRE + DCF'!$S$41/TIR!S1700,'DRE + DCF'!$U$41:$AD$41/TIR!T1700:AC1700,TIR!F1700)</f>
        <v>30.482941216851721</v>
      </c>
      <c r="F1700" s="100">
        <f>'DRE + DCF'!$AE$38*'DRE + DCF'!$AE$39*(1+G1700)/(R1700-G1700)/AC1700</f>
        <v>11.203966587850138</v>
      </c>
      <c r="G1700" s="92">
        <f>R1700*(1-'DRE + DCF'!$AE$39)</f>
        <v>0.15711129907586463</v>
      </c>
      <c r="H1700" s="94">
        <f t="shared" si="182"/>
        <v>0.26185216512644105</v>
      </c>
      <c r="I1700" s="94">
        <f t="shared" si="187"/>
        <v>0.26185216512644105</v>
      </c>
      <c r="J1700" s="94">
        <f t="shared" si="187"/>
        <v>0.26185216512644105</v>
      </c>
      <c r="K1700" s="94">
        <f t="shared" si="187"/>
        <v>0.26185216512644105</v>
      </c>
      <c r="L1700" s="94">
        <f t="shared" si="187"/>
        <v>0.26185216512644105</v>
      </c>
      <c r="M1700" s="94">
        <f t="shared" si="187"/>
        <v>0.26185216512644105</v>
      </c>
      <c r="N1700" s="94">
        <f t="shared" si="187"/>
        <v>0.26185216512644105</v>
      </c>
      <c r="O1700" s="94">
        <f t="shared" si="187"/>
        <v>0.26185216512644105</v>
      </c>
      <c r="P1700" s="94">
        <f t="shared" si="187"/>
        <v>0.26185216512644105</v>
      </c>
      <c r="Q1700" s="94">
        <f t="shared" si="187"/>
        <v>0.26185216512644105</v>
      </c>
      <c r="R1700" s="94">
        <f t="shared" si="187"/>
        <v>0.26185216512644105</v>
      </c>
      <c r="S1700" s="93">
        <f>(1+H1700)^((5-Dashboard!$F$9)*3/12)</f>
        <v>1.1233219329855717</v>
      </c>
      <c r="T1700" s="93">
        <f t="shared" si="185"/>
        <v>1.4174662132718627</v>
      </c>
      <c r="U1700" s="93">
        <f t="shared" si="185"/>
        <v>1.7886328102106779</v>
      </c>
      <c r="V1700" s="93">
        <f t="shared" si="185"/>
        <v>2.2569901841805349</v>
      </c>
      <c r="W1700" s="93">
        <f t="shared" si="185"/>
        <v>2.8479879505773331</v>
      </c>
      <c r="X1700" s="93">
        <f t="shared" si="185"/>
        <v>3.5937397616900237</v>
      </c>
      <c r="Y1700" s="93">
        <f t="shared" si="184"/>
        <v>4.5347682991895368</v>
      </c>
      <c r="Z1700" s="93">
        <f t="shared" si="184"/>
        <v>5.722207196679066</v>
      </c>
      <c r="AA1700" s="93">
        <f t="shared" si="184"/>
        <v>7.2205795404315829</v>
      </c>
      <c r="AB1700" s="93">
        <f t="shared" si="184"/>
        <v>9.111303926561277</v>
      </c>
      <c r="AC1700" s="95">
        <f t="shared" si="184"/>
        <v>11.497118586856391</v>
      </c>
      <c r="AE1700" s="96"/>
    </row>
    <row r="1701" spans="3:31" ht="24.75" customHeight="1" x14ac:dyDescent="0.25">
      <c r="C1701" s="91">
        <f>ABS(E1701-Dashboard!$F$13)</f>
        <v>17.156909902749085</v>
      </c>
      <c r="D1701" s="92">
        <f t="shared" si="186"/>
        <v>0.26195216512644104</v>
      </c>
      <c r="E1701" s="93" cm="1">
        <f t="array" ref="E1701">SUM('DRE + DCF'!$S$41/TIR!S1701,'DRE + DCF'!$U$41:$AD$41/TIR!T1701:AC1701,TIR!F1701)</f>
        <v>30.463090097250912</v>
      </c>
      <c r="F1701" s="100">
        <f>'DRE + DCF'!$AE$38*'DRE + DCF'!$AE$39*(1+G1701)/(R1701-G1701)/AC1701</f>
        <v>11.190954611186454</v>
      </c>
      <c r="G1701" s="92">
        <f>R1701*(1-'DRE + DCF'!$AE$39)</f>
        <v>0.15717129907586461</v>
      </c>
      <c r="H1701" s="94">
        <f t="shared" si="182"/>
        <v>0.26195216512644104</v>
      </c>
      <c r="I1701" s="94">
        <f t="shared" si="187"/>
        <v>0.26195216512644104</v>
      </c>
      <c r="J1701" s="94">
        <f t="shared" si="187"/>
        <v>0.26195216512644104</v>
      </c>
      <c r="K1701" s="94">
        <f t="shared" si="187"/>
        <v>0.26195216512644104</v>
      </c>
      <c r="L1701" s="94">
        <f t="shared" si="187"/>
        <v>0.26195216512644104</v>
      </c>
      <c r="M1701" s="94">
        <f t="shared" si="187"/>
        <v>0.26195216512644104</v>
      </c>
      <c r="N1701" s="94">
        <f t="shared" si="187"/>
        <v>0.26195216512644104</v>
      </c>
      <c r="O1701" s="94">
        <f t="shared" si="187"/>
        <v>0.26195216512644104</v>
      </c>
      <c r="P1701" s="94">
        <f t="shared" si="187"/>
        <v>0.26195216512644104</v>
      </c>
      <c r="Q1701" s="94">
        <f t="shared" si="187"/>
        <v>0.26195216512644104</v>
      </c>
      <c r="R1701" s="94">
        <f t="shared" si="187"/>
        <v>0.26195216512644104</v>
      </c>
      <c r="S1701" s="93">
        <f>(1+H1701)^((5-Dashboard!$F$9)*3/12)</f>
        <v>1.123366442941234</v>
      </c>
      <c r="T1701" s="93">
        <f t="shared" si="185"/>
        <v>1.4176347149000788</v>
      </c>
      <c r="U1701" s="93">
        <f t="shared" si="185"/>
        <v>1.7889871978265592</v>
      </c>
      <c r="V1701" s="93">
        <f t="shared" si="185"/>
        <v>2.257616267680711</v>
      </c>
      <c r="W1701" s="93">
        <f t="shared" si="185"/>
        <v>2.8490037370243479</v>
      </c>
      <c r="X1701" s="93">
        <f t="shared" si="185"/>
        <v>3.5953064343911971</v>
      </c>
      <c r="Y1701" s="93">
        <f t="shared" si="184"/>
        <v>4.5371047391729959</v>
      </c>
      <c r="Z1701" s="93">
        <f t="shared" si="184"/>
        <v>5.7256091490047982</v>
      </c>
      <c r="AA1701" s="93">
        <f t="shared" si="184"/>
        <v>7.2254448622543643</v>
      </c>
      <c r="AB1701" s="93">
        <f t="shared" si="184"/>
        <v>9.1181657879236138</v>
      </c>
      <c r="AC1701" s="95">
        <f t="shared" si="184"/>
        <v>11.506689058052045</v>
      </c>
      <c r="AE1701" s="96"/>
    </row>
    <row r="1702" spans="3:31" ht="24.75" customHeight="1" x14ac:dyDescent="0.25">
      <c r="C1702" s="91">
        <f>ABS(E1702-Dashboard!$F$13)</f>
        <v>17.176739529824349</v>
      </c>
      <c r="D1702" s="92">
        <f t="shared" si="186"/>
        <v>0.26205216512644103</v>
      </c>
      <c r="E1702" s="93" cm="1">
        <f t="array" ref="E1702">SUM('DRE + DCF'!$S$41/TIR!S1702,'DRE + DCF'!$U$41:$AD$41/TIR!T1702:AC1702,TIR!F1702)</f>
        <v>30.443260470175648</v>
      </c>
      <c r="F1702" s="100">
        <f>'DRE + DCF'!$AE$38*'DRE + DCF'!$AE$39*(1+G1702)/(R1702-G1702)/AC1702</f>
        <v>11.177960082208543</v>
      </c>
      <c r="G1702" s="92">
        <f>R1702*(1-'DRE + DCF'!$AE$39)</f>
        <v>0.15723129907586461</v>
      </c>
      <c r="H1702" s="94">
        <f t="shared" si="182"/>
        <v>0.26205216512644103</v>
      </c>
      <c r="I1702" s="94">
        <f t="shared" si="187"/>
        <v>0.26205216512644103</v>
      </c>
      <c r="J1702" s="94">
        <f t="shared" si="187"/>
        <v>0.26205216512644103</v>
      </c>
      <c r="K1702" s="94">
        <f t="shared" si="187"/>
        <v>0.26205216512644103</v>
      </c>
      <c r="L1702" s="94">
        <f t="shared" si="187"/>
        <v>0.26205216512644103</v>
      </c>
      <c r="M1702" s="94">
        <f t="shared" si="187"/>
        <v>0.26205216512644103</v>
      </c>
      <c r="N1702" s="94">
        <f t="shared" si="187"/>
        <v>0.26205216512644103</v>
      </c>
      <c r="O1702" s="94">
        <f t="shared" si="187"/>
        <v>0.26205216512644103</v>
      </c>
      <c r="P1702" s="94">
        <f t="shared" si="187"/>
        <v>0.26205216512644103</v>
      </c>
      <c r="Q1702" s="94">
        <f t="shared" si="187"/>
        <v>0.26205216512644103</v>
      </c>
      <c r="R1702" s="94">
        <f t="shared" si="187"/>
        <v>0.26205216512644103</v>
      </c>
      <c r="S1702" s="93">
        <f>(1+H1702)^((5-Dashboard!$F$9)*3/12)</f>
        <v>1.1234109511333958</v>
      </c>
      <c r="T1702" s="93">
        <f t="shared" si="185"/>
        <v>1.4178032232046567</v>
      </c>
      <c r="U1702" s="93">
        <f t="shared" si="185"/>
        <v>1.7893416275686838</v>
      </c>
      <c r="V1702" s="93">
        <f t="shared" si="185"/>
        <v>2.2582424752239274</v>
      </c>
      <c r="W1702" s="93">
        <f t="shared" si="185"/>
        <v>2.8500198052368511</v>
      </c>
      <c r="X1702" s="93">
        <f t="shared" si="185"/>
        <v>3.5968736658524061</v>
      </c>
      <c r="Y1702" s="93">
        <f t="shared" si="184"/>
        <v>4.5394421976753083</v>
      </c>
      <c r="Z1702" s="93">
        <f t="shared" si="184"/>
        <v>5.7290128540424528</v>
      </c>
      <c r="AA1702" s="93">
        <f t="shared" si="184"/>
        <v>7.2303130764814894</v>
      </c>
      <c r="AB1702" s="93">
        <f t="shared" si="184"/>
        <v>9.1250322727154831</v>
      </c>
      <c r="AC1702" s="95">
        <f t="shared" si="184"/>
        <v>11.516266736629225</v>
      </c>
      <c r="AE1702" s="96"/>
    </row>
    <row r="1703" spans="3:31" ht="24.75" customHeight="1" x14ac:dyDescent="0.25">
      <c r="C1703" s="91">
        <f>ABS(E1703-Dashboard!$F$13)</f>
        <v>17.196547694458655</v>
      </c>
      <c r="D1703" s="92">
        <f t="shared" si="186"/>
        <v>0.26215216512644102</v>
      </c>
      <c r="E1703" s="93" cm="1">
        <f t="array" ref="E1703">SUM('DRE + DCF'!$S$41/TIR!S1703,'DRE + DCF'!$U$41:$AD$41/TIR!T1703:AC1703,TIR!F1703)</f>
        <v>30.423452305541343</v>
      </c>
      <c r="F1703" s="100">
        <f>'DRE + DCF'!$AE$38*'DRE + DCF'!$AE$39*(1+G1703)/(R1703-G1703)/AC1703</f>
        <v>11.164982973873773</v>
      </c>
      <c r="G1703" s="92">
        <f>R1703*(1-'DRE + DCF'!$AE$39)</f>
        <v>0.15729129907586462</v>
      </c>
      <c r="H1703" s="94">
        <f t="shared" si="182"/>
        <v>0.26215216512644102</v>
      </c>
      <c r="I1703" s="94">
        <f t="shared" si="187"/>
        <v>0.26215216512644102</v>
      </c>
      <c r="J1703" s="94">
        <f t="shared" si="187"/>
        <v>0.26215216512644102</v>
      </c>
      <c r="K1703" s="94">
        <f t="shared" si="187"/>
        <v>0.26215216512644102</v>
      </c>
      <c r="L1703" s="94">
        <f t="shared" si="187"/>
        <v>0.26215216512644102</v>
      </c>
      <c r="M1703" s="94">
        <f t="shared" si="187"/>
        <v>0.26215216512644102</v>
      </c>
      <c r="N1703" s="94">
        <f t="shared" si="187"/>
        <v>0.26215216512644102</v>
      </c>
      <c r="O1703" s="94">
        <f t="shared" si="187"/>
        <v>0.26215216512644102</v>
      </c>
      <c r="P1703" s="94">
        <f t="shared" si="187"/>
        <v>0.26215216512644102</v>
      </c>
      <c r="Q1703" s="94">
        <f t="shared" si="187"/>
        <v>0.26215216512644102</v>
      </c>
      <c r="R1703" s="94">
        <f t="shared" si="187"/>
        <v>0.26215216512644102</v>
      </c>
      <c r="S1703" s="93">
        <f>(1+H1703)^((5-Dashboard!$F$9)*3/12)</f>
        <v>1.1234554575622662</v>
      </c>
      <c r="T1703" s="93">
        <f t="shared" si="185"/>
        <v>1.4179717381853305</v>
      </c>
      <c r="U1703" s="93">
        <f t="shared" si="185"/>
        <v>1.7896960994387177</v>
      </c>
      <c r="V1703" s="93">
        <f t="shared" si="185"/>
        <v>2.2588688068249234</v>
      </c>
      <c r="W1703" s="93">
        <f t="shared" si="185"/>
        <v>2.8510361552706573</v>
      </c>
      <c r="X1703" s="93">
        <f t="shared" si="185"/>
        <v>3.598441456228624</v>
      </c>
      <c r="Y1703" s="93">
        <f t="shared" si="184"/>
        <v>4.5417806750597007</v>
      </c>
      <c r="Z1703" s="93">
        <f t="shared" si="184"/>
        <v>5.73241831255603</v>
      </c>
      <c r="AA1703" s="93">
        <f t="shared" si="184"/>
        <v>7.2351841846030522</v>
      </c>
      <c r="AB1703" s="93">
        <f t="shared" si="184"/>
        <v>9.1319033836853247</v>
      </c>
      <c r="AC1703" s="95">
        <f t="shared" si="184"/>
        <v>11.525851627443904</v>
      </c>
      <c r="AE1703" s="96"/>
    </row>
    <row r="1704" spans="3:31" ht="24.75" customHeight="1" x14ac:dyDescent="0.25">
      <c r="C1704" s="91">
        <f>ABS(E1704-Dashboard!$F$13)</f>
        <v>17.216334426685663</v>
      </c>
      <c r="D1704" s="92">
        <f t="shared" si="186"/>
        <v>0.26225216512644101</v>
      </c>
      <c r="E1704" s="93" cm="1">
        <f t="array" ref="E1704">SUM('DRE + DCF'!$S$41/TIR!S1704,'DRE + DCF'!$U$41:$AD$41/TIR!T1704:AC1704,TIR!F1704)</f>
        <v>30.403665573314335</v>
      </c>
      <c r="F1704" s="100">
        <f>'DRE + DCF'!$AE$38*'DRE + DCF'!$AE$39*(1+G1704)/(R1704-G1704)/AC1704</f>
        <v>11.152023259187848</v>
      </c>
      <c r="G1704" s="92">
        <f>R1704*(1-'DRE + DCF'!$AE$39)</f>
        <v>0.15735129907586459</v>
      </c>
      <c r="H1704" s="94">
        <f t="shared" si="182"/>
        <v>0.26225216512644101</v>
      </c>
      <c r="I1704" s="94">
        <f t="shared" si="187"/>
        <v>0.26225216512644101</v>
      </c>
      <c r="J1704" s="94">
        <f t="shared" si="187"/>
        <v>0.26225216512644101</v>
      </c>
      <c r="K1704" s="94">
        <f t="shared" si="187"/>
        <v>0.26225216512644101</v>
      </c>
      <c r="L1704" s="94">
        <f t="shared" si="187"/>
        <v>0.26225216512644101</v>
      </c>
      <c r="M1704" s="94">
        <f t="shared" si="187"/>
        <v>0.26225216512644101</v>
      </c>
      <c r="N1704" s="94">
        <f t="shared" si="187"/>
        <v>0.26225216512644101</v>
      </c>
      <c r="O1704" s="94">
        <f t="shared" si="187"/>
        <v>0.26225216512644101</v>
      </c>
      <c r="P1704" s="94">
        <f t="shared" si="187"/>
        <v>0.26225216512644101</v>
      </c>
      <c r="Q1704" s="94">
        <f t="shared" si="187"/>
        <v>0.26225216512644101</v>
      </c>
      <c r="R1704" s="94">
        <f t="shared" si="187"/>
        <v>0.26225216512644101</v>
      </c>
      <c r="S1704" s="93">
        <f>(1+H1704)^((5-Dashboard!$F$9)*3/12)</f>
        <v>1.123499962228055</v>
      </c>
      <c r="T1704" s="93">
        <f t="shared" si="185"/>
        <v>1.4181402598418373</v>
      </c>
      <c r="U1704" s="93">
        <f t="shared" si="185"/>
        <v>1.7900506134383329</v>
      </c>
      <c r="V1704" s="93">
        <f t="shared" si="185"/>
        <v>2.2594952624984499</v>
      </c>
      <c r="W1704" s="93">
        <f t="shared" si="185"/>
        <v>2.8520527871816048</v>
      </c>
      <c r="X1704" s="93">
        <f t="shared" si="185"/>
        <v>3.6000098056748815</v>
      </c>
      <c r="Y1704" s="93">
        <f t="shared" si="184"/>
        <v>4.5441201716895376</v>
      </c>
      <c r="Z1704" s="93">
        <f t="shared" si="184"/>
        <v>5.7358255253098545</v>
      </c>
      <c r="AA1704" s="93">
        <f t="shared" si="184"/>
        <v>7.2400581881098702</v>
      </c>
      <c r="AB1704" s="93">
        <f t="shared" si="184"/>
        <v>9.1387791235831024</v>
      </c>
      <c r="AC1704" s="95">
        <f t="shared" si="184"/>
        <v>11.535443735355091</v>
      </c>
      <c r="AE1704" s="96"/>
    </row>
    <row r="1705" spans="3:31" ht="24.75" customHeight="1" x14ac:dyDescent="0.25">
      <c r="C1705" s="91">
        <f>ABS(E1705-Dashboard!$F$13)</f>
        <v>17.236099756487686</v>
      </c>
      <c r="D1705" s="92">
        <f t="shared" si="186"/>
        <v>0.26235216512644099</v>
      </c>
      <c r="E1705" s="93" cm="1">
        <f t="array" ref="E1705">SUM('DRE + DCF'!$S$41/TIR!S1705,'DRE + DCF'!$U$41:$AD$41/TIR!T1705:AC1705,TIR!F1705)</f>
        <v>30.383900243512311</v>
      </c>
      <c r="F1705" s="100">
        <f>'DRE + DCF'!$AE$38*'DRE + DCF'!$AE$39*(1+G1705)/(R1705-G1705)/AC1705</f>
        <v>11.139080911205017</v>
      </c>
      <c r="G1705" s="92">
        <f>R1705*(1-'DRE + DCF'!$AE$39)</f>
        <v>0.1574112990758646</v>
      </c>
      <c r="H1705" s="94">
        <f t="shared" si="182"/>
        <v>0.26235216512644099</v>
      </c>
      <c r="I1705" s="94">
        <f t="shared" si="187"/>
        <v>0.26235216512644099</v>
      </c>
      <c r="J1705" s="94">
        <f t="shared" si="187"/>
        <v>0.26235216512644099</v>
      </c>
      <c r="K1705" s="94">
        <f t="shared" si="187"/>
        <v>0.26235216512644099</v>
      </c>
      <c r="L1705" s="94">
        <f t="shared" si="187"/>
        <v>0.26235216512644099</v>
      </c>
      <c r="M1705" s="94">
        <f t="shared" si="187"/>
        <v>0.26235216512644099</v>
      </c>
      <c r="N1705" s="94">
        <f t="shared" si="187"/>
        <v>0.26235216512644099</v>
      </c>
      <c r="O1705" s="94">
        <f t="shared" si="187"/>
        <v>0.26235216512644099</v>
      </c>
      <c r="P1705" s="94">
        <f t="shared" si="187"/>
        <v>0.26235216512644099</v>
      </c>
      <c r="Q1705" s="94">
        <f t="shared" si="187"/>
        <v>0.26235216512644099</v>
      </c>
      <c r="R1705" s="94">
        <f t="shared" si="187"/>
        <v>0.26235216512644099</v>
      </c>
      <c r="S1705" s="93">
        <f>(1+H1705)^((5-Dashboard!$F$9)*3/12)</f>
        <v>1.1235444651309716</v>
      </c>
      <c r="T1705" s="93">
        <f t="shared" si="185"/>
        <v>1.4183087881739109</v>
      </c>
      <c r="U1705" s="93">
        <f t="shared" si="185"/>
        <v>1.7904051695691952</v>
      </c>
      <c r="V1705" s="93">
        <f t="shared" si="185"/>
        <v>2.2601218422592462</v>
      </c>
      <c r="W1705" s="93">
        <f t="shared" si="185"/>
        <v>2.8530697010255195</v>
      </c>
      <c r="X1705" s="93">
        <f t="shared" si="185"/>
        <v>3.6015787143462119</v>
      </c>
      <c r="Y1705" s="93">
        <f t="shared" si="184"/>
        <v>4.5464606879282439</v>
      </c>
      <c r="Z1705" s="93">
        <f t="shared" si="184"/>
        <v>5.7392344930684667</v>
      </c>
      <c r="AA1705" s="93">
        <f t="shared" si="184"/>
        <v>7.2449350884933299</v>
      </c>
      <c r="AB1705" s="93">
        <f t="shared" si="184"/>
        <v>9.1456594951600767</v>
      </c>
      <c r="AC1705" s="95">
        <f t="shared" si="184"/>
        <v>11.545043065224515</v>
      </c>
      <c r="AE1705" s="96"/>
    </row>
    <row r="1706" spans="3:31" ht="24.75" customHeight="1" x14ac:dyDescent="0.25">
      <c r="C1706" s="91">
        <f>ABS(E1706-Dashboard!$F$13)</f>
        <v>17.255843713796402</v>
      </c>
      <c r="D1706" s="92">
        <f t="shared" si="186"/>
        <v>0.26245216512644098</v>
      </c>
      <c r="E1706" s="93" cm="1">
        <f t="array" ref="E1706">SUM('DRE + DCF'!$S$41/TIR!S1706,'DRE + DCF'!$U$41:$AD$41/TIR!T1706:AC1706,TIR!F1706)</f>
        <v>30.364156286203595</v>
      </c>
      <c r="F1706" s="100">
        <f>'DRE + DCF'!$AE$38*'DRE + DCF'!$AE$39*(1+G1706)/(R1706-G1706)/AC1706</f>
        <v>11.126155903027625</v>
      </c>
      <c r="G1706" s="92">
        <f>R1706*(1-'DRE + DCF'!$AE$39)</f>
        <v>0.15747129907586457</v>
      </c>
      <c r="H1706" s="94">
        <f t="shared" si="182"/>
        <v>0.26245216512644098</v>
      </c>
      <c r="I1706" s="94">
        <f t="shared" si="187"/>
        <v>0.26245216512644098</v>
      </c>
      <c r="J1706" s="94">
        <f t="shared" si="187"/>
        <v>0.26245216512644098</v>
      </c>
      <c r="K1706" s="94">
        <f t="shared" si="187"/>
        <v>0.26245216512644098</v>
      </c>
      <c r="L1706" s="94">
        <f t="shared" si="187"/>
        <v>0.26245216512644098</v>
      </c>
      <c r="M1706" s="94">
        <f t="shared" si="187"/>
        <v>0.26245216512644098</v>
      </c>
      <c r="N1706" s="94">
        <f t="shared" si="187"/>
        <v>0.26245216512644098</v>
      </c>
      <c r="O1706" s="94">
        <f t="shared" si="187"/>
        <v>0.26245216512644098</v>
      </c>
      <c r="P1706" s="94">
        <f t="shared" si="187"/>
        <v>0.26245216512644098</v>
      </c>
      <c r="Q1706" s="94">
        <f t="shared" si="187"/>
        <v>0.26245216512644098</v>
      </c>
      <c r="R1706" s="94">
        <f t="shared" si="187"/>
        <v>0.26245216512644098</v>
      </c>
      <c r="S1706" s="93">
        <f>(1+H1706)^((5-Dashboard!$F$9)*3/12)</f>
        <v>1.1235889662712255</v>
      </c>
      <c r="T1706" s="93">
        <f t="shared" si="185"/>
        <v>1.4184773231812884</v>
      </c>
      <c r="U1706" s="93">
        <f t="shared" si="185"/>
        <v>1.7907597678329761</v>
      </c>
      <c r="V1706" s="93">
        <f t="shared" si="185"/>
        <v>2.2607485461220636</v>
      </c>
      <c r="W1706" s="93">
        <f t="shared" si="185"/>
        <v>2.8540868968582531</v>
      </c>
      <c r="X1706" s="93">
        <f t="shared" si="185"/>
        <v>3.6031481823977072</v>
      </c>
      <c r="Y1706" s="93">
        <f t="shared" si="184"/>
        <v>4.5488022241393864</v>
      </c>
      <c r="Z1706" s="93">
        <f t="shared" si="184"/>
        <v>5.7426452165967392</v>
      </c>
      <c r="AA1706" s="93">
        <f t="shared" si="184"/>
        <v>7.2498148872455541</v>
      </c>
      <c r="AB1706" s="93">
        <f t="shared" si="184"/>
        <v>9.1525445011690554</v>
      </c>
      <c r="AC1706" s="95">
        <f t="shared" si="184"/>
        <v>11.554649621916976</v>
      </c>
      <c r="AE1706" s="96"/>
    </row>
    <row r="1707" spans="3:31" ht="24.75" customHeight="1" x14ac:dyDescent="0.25">
      <c r="C1707" s="91">
        <f>ABS(E1707-Dashboard!$F$13)</f>
        <v>17.275566328492324</v>
      </c>
      <c r="D1707" s="92">
        <f t="shared" si="186"/>
        <v>0.26255216512644097</v>
      </c>
      <c r="E1707" s="93" cm="1">
        <f t="array" ref="E1707">SUM('DRE + DCF'!$S$41/TIR!S1707,'DRE + DCF'!$U$41:$AD$41/TIR!T1707:AC1707,TIR!F1707)</f>
        <v>30.344433671507673</v>
      </c>
      <c r="F1707" s="100">
        <f>'DRE + DCF'!$AE$38*'DRE + DCF'!$AE$39*(1+G1707)/(R1707-G1707)/AC1707</f>
        <v>11.113248207806381</v>
      </c>
      <c r="G1707" s="92">
        <f>R1707*(1-'DRE + DCF'!$AE$39)</f>
        <v>0.15753129907586458</v>
      </c>
      <c r="H1707" s="94">
        <f t="shared" si="182"/>
        <v>0.26255216512644097</v>
      </c>
      <c r="I1707" s="94">
        <f t="shared" si="187"/>
        <v>0.26255216512644097</v>
      </c>
      <c r="J1707" s="94">
        <f t="shared" si="187"/>
        <v>0.26255216512644097</v>
      </c>
      <c r="K1707" s="94">
        <f t="shared" si="187"/>
        <v>0.26255216512644097</v>
      </c>
      <c r="L1707" s="94">
        <f t="shared" si="187"/>
        <v>0.26255216512644097</v>
      </c>
      <c r="M1707" s="94">
        <f t="shared" si="187"/>
        <v>0.26255216512644097</v>
      </c>
      <c r="N1707" s="94">
        <f t="shared" si="187"/>
        <v>0.26255216512644097</v>
      </c>
      <c r="O1707" s="94">
        <f t="shared" si="187"/>
        <v>0.26255216512644097</v>
      </c>
      <c r="P1707" s="94">
        <f t="shared" si="187"/>
        <v>0.26255216512644097</v>
      </c>
      <c r="Q1707" s="94">
        <f t="shared" si="187"/>
        <v>0.26255216512644097</v>
      </c>
      <c r="R1707" s="94">
        <f t="shared" si="187"/>
        <v>0.26255216512644097</v>
      </c>
      <c r="S1707" s="93">
        <f>(1+H1707)^((5-Dashboard!$F$9)*3/12)</f>
        <v>1.1236334656490259</v>
      </c>
      <c r="T1707" s="93">
        <f t="shared" si="185"/>
        <v>1.4186458648637039</v>
      </c>
      <c r="U1707" s="93">
        <f t="shared" si="185"/>
        <v>1.7911144082313417</v>
      </c>
      <c r="V1707" s="93">
        <f t="shared" si="185"/>
        <v>2.2613753741016445</v>
      </c>
      <c r="W1707" s="93">
        <f t="shared" si="185"/>
        <v>2.8551043747356464</v>
      </c>
      <c r="X1707" s="93">
        <f t="shared" si="185"/>
        <v>3.6047182099844637</v>
      </c>
      <c r="Y1707" s="93">
        <f t="shared" si="184"/>
        <v>4.5511447806865926</v>
      </c>
      <c r="Z1707" s="93">
        <f t="shared" si="184"/>
        <v>5.7460576966597579</v>
      </c>
      <c r="AA1707" s="93">
        <f t="shared" si="184"/>
        <v>7.2546975858592271</v>
      </c>
      <c r="AB1707" s="93">
        <f t="shared" si="184"/>
        <v>9.1594341443641305</v>
      </c>
      <c r="AC1707" s="95">
        <f t="shared" si="184"/>
        <v>11.564263410299983</v>
      </c>
      <c r="AE1707" s="96"/>
    </row>
    <row r="1708" spans="3:31" ht="24.75" customHeight="1" x14ac:dyDescent="0.25">
      <c r="C1708" s="91">
        <f>ABS(E1708-Dashboard!$F$13)</f>
        <v>17.295267630405522</v>
      </c>
      <c r="D1708" s="92">
        <f t="shared" si="186"/>
        <v>0.26265216512644096</v>
      </c>
      <c r="E1708" s="93" cm="1">
        <f t="array" ref="E1708">SUM('DRE + DCF'!$S$41/TIR!S1708,'DRE + DCF'!$U$41:$AD$41/TIR!T1708:AC1708,TIR!F1708)</f>
        <v>30.324732369594475</v>
      </c>
      <c r="F1708" s="100">
        <f>'DRE + DCF'!$AE$38*'DRE + DCF'!$AE$39*(1+G1708)/(R1708-G1708)/AC1708</f>
        <v>11.100357798739893</v>
      </c>
      <c r="G1708" s="92">
        <f>R1708*(1-'DRE + DCF'!$AE$39)</f>
        <v>0.15759129907586458</v>
      </c>
      <c r="H1708" s="94">
        <f t="shared" si="182"/>
        <v>0.26265216512644096</v>
      </c>
      <c r="I1708" s="94">
        <f t="shared" si="187"/>
        <v>0.26265216512644096</v>
      </c>
      <c r="J1708" s="94">
        <f t="shared" si="187"/>
        <v>0.26265216512644096</v>
      </c>
      <c r="K1708" s="94">
        <f t="shared" si="187"/>
        <v>0.26265216512644096</v>
      </c>
      <c r="L1708" s="94">
        <f t="shared" ref="I1708:R1733" si="188">$D1708</f>
        <v>0.26265216512644096</v>
      </c>
      <c r="M1708" s="94">
        <f t="shared" si="188"/>
        <v>0.26265216512644096</v>
      </c>
      <c r="N1708" s="94">
        <f t="shared" si="188"/>
        <v>0.26265216512644096</v>
      </c>
      <c r="O1708" s="94">
        <f t="shared" si="188"/>
        <v>0.26265216512644096</v>
      </c>
      <c r="P1708" s="94">
        <f t="shared" si="188"/>
        <v>0.26265216512644096</v>
      </c>
      <c r="Q1708" s="94">
        <f t="shared" si="188"/>
        <v>0.26265216512644096</v>
      </c>
      <c r="R1708" s="94">
        <f t="shared" si="188"/>
        <v>0.26265216512644096</v>
      </c>
      <c r="S1708" s="93">
        <f>(1+H1708)^((5-Dashboard!$F$9)*3/12)</f>
        <v>1.1236779632645828</v>
      </c>
      <c r="T1708" s="93">
        <f t="shared" si="185"/>
        <v>1.4188144132208951</v>
      </c>
      <c r="U1708" s="93">
        <f t="shared" si="185"/>
        <v>1.7914690907659643</v>
      </c>
      <c r="V1708" s="93">
        <f t="shared" si="185"/>
        <v>2.2620023262127416</v>
      </c>
      <c r="W1708" s="93">
        <f t="shared" si="185"/>
        <v>2.8561221347135644</v>
      </c>
      <c r="X1708" s="93">
        <f t="shared" si="185"/>
        <v>3.6062887972616346</v>
      </c>
      <c r="Y1708" s="93">
        <f t="shared" si="184"/>
        <v>4.5534883579336318</v>
      </c>
      <c r="Z1708" s="93">
        <f t="shared" si="184"/>
        <v>5.7494719340229432</v>
      </c>
      <c r="AA1708" s="93">
        <f t="shared" si="184"/>
        <v>7.2595831858277755</v>
      </c>
      <c r="AB1708" s="93">
        <f t="shared" si="184"/>
        <v>9.1663284275009467</v>
      </c>
      <c r="AC1708" s="95">
        <f t="shared" si="184"/>
        <v>11.573884435244116</v>
      </c>
      <c r="AE1708" s="96"/>
    </row>
    <row r="1709" spans="3:31" ht="24.75" customHeight="1" x14ac:dyDescent="0.25">
      <c r="C1709" s="91">
        <f>ABS(E1709-Dashboard!$F$13)</f>
        <v>17.314947649315105</v>
      </c>
      <c r="D1709" s="92">
        <f t="shared" si="186"/>
        <v>0.26275216512644095</v>
      </c>
      <c r="E1709" s="93" cm="1">
        <f t="array" ref="E1709">SUM('DRE + DCF'!$S$41/TIR!S1709,'DRE + DCF'!$U$41:$AD$41/TIR!T1709:AC1709,TIR!F1709)</f>
        <v>30.305052350684893</v>
      </c>
      <c r="F1709" s="100">
        <f>'DRE + DCF'!$AE$38*'DRE + DCF'!$AE$39*(1+G1709)/(R1709-G1709)/AC1709</f>
        <v>11.087484649074916</v>
      </c>
      <c r="G1709" s="92">
        <f>R1709*(1-'DRE + DCF'!$AE$39)</f>
        <v>0.15765129907586456</v>
      </c>
      <c r="H1709" s="94">
        <f t="shared" si="182"/>
        <v>0.26275216512644095</v>
      </c>
      <c r="I1709" s="94">
        <f t="shared" si="188"/>
        <v>0.26275216512644095</v>
      </c>
      <c r="J1709" s="94">
        <f t="shared" si="188"/>
        <v>0.26275216512644095</v>
      </c>
      <c r="K1709" s="94">
        <f t="shared" si="188"/>
        <v>0.26275216512644095</v>
      </c>
      <c r="L1709" s="94">
        <f t="shared" si="188"/>
        <v>0.26275216512644095</v>
      </c>
      <c r="M1709" s="94">
        <f t="shared" si="188"/>
        <v>0.26275216512644095</v>
      </c>
      <c r="N1709" s="94">
        <f t="shared" si="188"/>
        <v>0.26275216512644095</v>
      </c>
      <c r="O1709" s="94">
        <f t="shared" si="188"/>
        <v>0.26275216512644095</v>
      </c>
      <c r="P1709" s="94">
        <f t="shared" si="188"/>
        <v>0.26275216512644095</v>
      </c>
      <c r="Q1709" s="94">
        <f t="shared" si="188"/>
        <v>0.26275216512644095</v>
      </c>
      <c r="R1709" s="94">
        <f t="shared" si="188"/>
        <v>0.26275216512644095</v>
      </c>
      <c r="S1709" s="93">
        <f>(1+H1709)^((5-Dashboard!$F$9)*3/12)</f>
        <v>1.1237224591181048</v>
      </c>
      <c r="T1709" s="93">
        <f t="shared" si="185"/>
        <v>1.4189829682525952</v>
      </c>
      <c r="U1709" s="93">
        <f t="shared" si="185"/>
        <v>1.7918238154385082</v>
      </c>
      <c r="V1709" s="93">
        <f t="shared" si="185"/>
        <v>2.2626294024700964</v>
      </c>
      <c r="W1709" s="93">
        <f t="shared" si="185"/>
        <v>2.8571401768478593</v>
      </c>
      <c r="X1709" s="93">
        <f t="shared" si="185"/>
        <v>3.6078599443843764</v>
      </c>
      <c r="Y1709" s="93">
        <f t="shared" si="184"/>
        <v>4.5558329562443314</v>
      </c>
      <c r="Z1709" s="93">
        <f t="shared" si="184"/>
        <v>5.7528879294519228</v>
      </c>
      <c r="AA1709" s="93">
        <f t="shared" si="184"/>
        <v>7.264471688645183</v>
      </c>
      <c r="AB1709" s="93">
        <f t="shared" si="184"/>
        <v>9.1732273533364364</v>
      </c>
      <c r="AC1709" s="95">
        <f t="shared" si="184"/>
        <v>11.583512701622675</v>
      </c>
      <c r="AE1709" s="96"/>
    </row>
    <row r="1710" spans="3:31" ht="24.75" customHeight="1" x14ac:dyDescent="0.25">
      <c r="C1710" s="91">
        <f>ABS(E1710-Dashboard!$F$13)</f>
        <v>17.33460641494996</v>
      </c>
      <c r="D1710" s="92">
        <f t="shared" si="186"/>
        <v>0.26285216512644094</v>
      </c>
      <c r="E1710" s="93" cm="1">
        <f t="array" ref="E1710">SUM('DRE + DCF'!$S$41/TIR!S1710,'DRE + DCF'!$U$41:$AD$41/TIR!T1710:AC1710,TIR!F1710)</f>
        <v>30.285393585050038</v>
      </c>
      <c r="F1710" s="100">
        <f>'DRE + DCF'!$AE$38*'DRE + DCF'!$AE$39*(1+G1710)/(R1710-G1710)/AC1710</f>
        <v>11.074628732105923</v>
      </c>
      <c r="G1710" s="92">
        <f>R1710*(1-'DRE + DCF'!$AE$39)</f>
        <v>0.15771129907586456</v>
      </c>
      <c r="H1710" s="94">
        <f t="shared" si="182"/>
        <v>0.26285216512644094</v>
      </c>
      <c r="I1710" s="94">
        <f t="shared" si="188"/>
        <v>0.26285216512644094</v>
      </c>
      <c r="J1710" s="94">
        <f t="shared" si="188"/>
        <v>0.26285216512644094</v>
      </c>
      <c r="K1710" s="94">
        <f t="shared" si="188"/>
        <v>0.26285216512644094</v>
      </c>
      <c r="L1710" s="94">
        <f t="shared" si="188"/>
        <v>0.26285216512644094</v>
      </c>
      <c r="M1710" s="94">
        <f t="shared" si="188"/>
        <v>0.26285216512644094</v>
      </c>
      <c r="N1710" s="94">
        <f t="shared" si="188"/>
        <v>0.26285216512644094</v>
      </c>
      <c r="O1710" s="94">
        <f t="shared" si="188"/>
        <v>0.26285216512644094</v>
      </c>
      <c r="P1710" s="94">
        <f t="shared" si="188"/>
        <v>0.26285216512644094</v>
      </c>
      <c r="Q1710" s="94">
        <f t="shared" si="188"/>
        <v>0.26285216512644094</v>
      </c>
      <c r="R1710" s="94">
        <f t="shared" si="188"/>
        <v>0.26285216512644094</v>
      </c>
      <c r="S1710" s="93">
        <f>(1+H1710)^((5-Dashboard!$F$9)*3/12)</f>
        <v>1.1237669532098018</v>
      </c>
      <c r="T1710" s="93">
        <f t="shared" si="185"/>
        <v>1.4191515299585422</v>
      </c>
      <c r="U1710" s="93">
        <f t="shared" si="185"/>
        <v>1.7921785822506464</v>
      </c>
      <c r="V1710" s="93">
        <f t="shared" si="185"/>
        <v>2.2632566028884642</v>
      </c>
      <c r="W1710" s="93">
        <f t="shared" si="185"/>
        <v>2.8581585011944108</v>
      </c>
      <c r="X1710" s="93">
        <f t="shared" si="185"/>
        <v>3.6094316515079052</v>
      </c>
      <c r="Y1710" s="93">
        <f t="shared" si="184"/>
        <v>4.5581785759826641</v>
      </c>
      <c r="Z1710" s="93">
        <f t="shared" si="184"/>
        <v>5.7563056837126654</v>
      </c>
      <c r="AA1710" s="93">
        <f t="shared" si="184"/>
        <v>7.2693630958061783</v>
      </c>
      <c r="AB1710" s="93">
        <f t="shared" si="184"/>
        <v>9.180130924629081</v>
      </c>
      <c r="AC1710" s="95">
        <f t="shared" si="184"/>
        <v>11.593148214312032</v>
      </c>
      <c r="AE1710" s="96"/>
    </row>
    <row r="1711" spans="3:31" ht="24.75" customHeight="1" x14ac:dyDescent="0.25">
      <c r="C1711" s="91">
        <f>ABS(E1711-Dashboard!$F$13)</f>
        <v>17.354243956988192</v>
      </c>
      <c r="D1711" s="92">
        <f t="shared" si="186"/>
        <v>0.26295216512644093</v>
      </c>
      <c r="E1711" s="93" cm="1">
        <f t="array" ref="E1711">SUM('DRE + DCF'!$S$41/TIR!S1711,'DRE + DCF'!$U$41:$AD$41/TIR!T1711:AC1711,TIR!F1711)</f>
        <v>30.265756043011805</v>
      </c>
      <c r="F1711" s="100">
        <f>'DRE + DCF'!$AE$38*'DRE + DCF'!$AE$39*(1+G1711)/(R1711-G1711)/AC1711</f>
        <v>11.061790021175339</v>
      </c>
      <c r="G1711" s="92">
        <f>R1711*(1-'DRE + DCF'!$AE$39)</f>
        <v>0.15777129907586454</v>
      </c>
      <c r="H1711" s="94">
        <f t="shared" si="182"/>
        <v>0.26295216512644093</v>
      </c>
      <c r="I1711" s="94">
        <f t="shared" si="188"/>
        <v>0.26295216512644093</v>
      </c>
      <c r="J1711" s="94">
        <f t="shared" si="188"/>
        <v>0.26295216512644093</v>
      </c>
      <c r="K1711" s="94">
        <f t="shared" si="188"/>
        <v>0.26295216512644093</v>
      </c>
      <c r="L1711" s="94">
        <f t="shared" si="188"/>
        <v>0.26295216512644093</v>
      </c>
      <c r="M1711" s="94">
        <f t="shared" si="188"/>
        <v>0.26295216512644093</v>
      </c>
      <c r="N1711" s="94">
        <f t="shared" si="188"/>
        <v>0.26295216512644093</v>
      </c>
      <c r="O1711" s="94">
        <f t="shared" si="188"/>
        <v>0.26295216512644093</v>
      </c>
      <c r="P1711" s="94">
        <f t="shared" si="188"/>
        <v>0.26295216512644093</v>
      </c>
      <c r="Q1711" s="94">
        <f t="shared" si="188"/>
        <v>0.26295216512644093</v>
      </c>
      <c r="R1711" s="94">
        <f t="shared" si="188"/>
        <v>0.26295216512644093</v>
      </c>
      <c r="S1711" s="93">
        <f>(1+H1711)^((5-Dashboard!$F$9)*3/12)</f>
        <v>1.1238114455398827</v>
      </c>
      <c r="T1711" s="93">
        <f t="shared" si="185"/>
        <v>1.4193200983384699</v>
      </c>
      <c r="U1711" s="93">
        <f t="shared" si="185"/>
        <v>1.7925333912040435</v>
      </c>
      <c r="V1711" s="93">
        <f t="shared" si="185"/>
        <v>2.2638839274825879</v>
      </c>
      <c r="W1711" s="93">
        <f t="shared" si="185"/>
        <v>2.8591771078090846</v>
      </c>
      <c r="X1711" s="93">
        <f t="shared" si="185"/>
        <v>3.6110039187874383</v>
      </c>
      <c r="Y1711" s="93">
        <f t="shared" si="184"/>
        <v>4.5605252175126578</v>
      </c>
      <c r="Z1711" s="93">
        <f t="shared" si="184"/>
        <v>5.7597251975713437</v>
      </c>
      <c r="AA1711" s="93">
        <f t="shared" si="184"/>
        <v>7.2742574088060454</v>
      </c>
      <c r="AB1711" s="93">
        <f t="shared" si="184"/>
        <v>9.1870391441386481</v>
      </c>
      <c r="AC1711" s="95">
        <f t="shared" si="184"/>
        <v>11.602790978191269</v>
      </c>
      <c r="AE1711" s="96"/>
    </row>
    <row r="1712" spans="3:31" ht="24.75" customHeight="1" x14ac:dyDescent="0.25">
      <c r="C1712" s="91">
        <f>ABS(E1712-Dashboard!$F$13)</f>
        <v>17.373860305057903</v>
      </c>
      <c r="D1712" s="92">
        <f t="shared" si="186"/>
        <v>0.26305216512644092</v>
      </c>
      <c r="E1712" s="93" cm="1">
        <f t="array" ref="E1712">SUM('DRE + DCF'!$S$41/TIR!S1712,'DRE + DCF'!$U$41:$AD$41/TIR!T1712:AC1712,TIR!F1712)</f>
        <v>30.246139694942094</v>
      </c>
      <c r="F1712" s="100">
        <f>'DRE + DCF'!$AE$38*'DRE + DCF'!$AE$39*(1+G1712)/(R1712-G1712)/AC1712</f>
        <v>11.048968489673088</v>
      </c>
      <c r="G1712" s="92">
        <f>R1712*(1-'DRE + DCF'!$AE$39)</f>
        <v>0.15783129907586455</v>
      </c>
      <c r="H1712" s="94">
        <f t="shared" si="182"/>
        <v>0.26305216512644092</v>
      </c>
      <c r="I1712" s="94">
        <f t="shared" si="188"/>
        <v>0.26305216512644092</v>
      </c>
      <c r="J1712" s="94">
        <f t="shared" si="188"/>
        <v>0.26305216512644092</v>
      </c>
      <c r="K1712" s="94">
        <f t="shared" si="188"/>
        <v>0.26305216512644092</v>
      </c>
      <c r="L1712" s="94">
        <f t="shared" si="188"/>
        <v>0.26305216512644092</v>
      </c>
      <c r="M1712" s="94">
        <f t="shared" si="188"/>
        <v>0.26305216512644092</v>
      </c>
      <c r="N1712" s="94">
        <f t="shared" si="188"/>
        <v>0.26305216512644092</v>
      </c>
      <c r="O1712" s="94">
        <f t="shared" si="188"/>
        <v>0.26305216512644092</v>
      </c>
      <c r="P1712" s="94">
        <f t="shared" si="188"/>
        <v>0.26305216512644092</v>
      </c>
      <c r="Q1712" s="94">
        <f t="shared" si="188"/>
        <v>0.26305216512644092</v>
      </c>
      <c r="R1712" s="94">
        <f t="shared" si="188"/>
        <v>0.26305216512644092</v>
      </c>
      <c r="S1712" s="93">
        <f>(1+H1712)^((5-Dashboard!$F$9)*3/12)</f>
        <v>1.1238559361085569</v>
      </c>
      <c r="T1712" s="93">
        <f t="shared" si="185"/>
        <v>1.4194886733921159</v>
      </c>
      <c r="U1712" s="93">
        <f t="shared" si="185"/>
        <v>1.7928882423003716</v>
      </c>
      <c r="V1712" s="93">
        <f t="shared" si="185"/>
        <v>2.2645113762672233</v>
      </c>
      <c r="W1712" s="93">
        <f t="shared" si="185"/>
        <v>2.8601959967477733</v>
      </c>
      <c r="X1712" s="93">
        <f t="shared" si="185"/>
        <v>3.6125767463782541</v>
      </c>
      <c r="Y1712" s="93">
        <f t="shared" si="184"/>
        <v>4.562872881198488</v>
      </c>
      <c r="Z1712" s="93">
        <f t="shared" si="184"/>
        <v>5.7631464717944727</v>
      </c>
      <c r="AA1712" s="93">
        <f t="shared" si="184"/>
        <v>7.2791546291408187</v>
      </c>
      <c r="AB1712" s="93">
        <f t="shared" si="184"/>
        <v>9.1939520146264666</v>
      </c>
      <c r="AC1712" s="95">
        <f t="shared" si="184"/>
        <v>11.612440998142564</v>
      </c>
      <c r="AE1712" s="96"/>
    </row>
    <row r="1713" spans="3:31" ht="24.75" customHeight="1" x14ac:dyDescent="0.25">
      <c r="C1713" s="91">
        <f>ABS(E1713-Dashboard!$F$13)</f>
        <v>17.393455488736631</v>
      </c>
      <c r="D1713" s="92">
        <f t="shared" si="186"/>
        <v>0.26315216512644091</v>
      </c>
      <c r="E1713" s="93" cm="1">
        <f t="array" ref="E1713">SUM('DRE + DCF'!$S$41/TIR!S1713,'DRE + DCF'!$U$41:$AD$41/TIR!T1713:AC1713,TIR!F1713)</f>
        <v>30.226544511263366</v>
      </c>
      <c r="F1713" s="100">
        <f>'DRE + DCF'!$AE$38*'DRE + DCF'!$AE$39*(1+G1713)/(R1713-G1713)/AC1713</f>
        <v>11.036164111036864</v>
      </c>
      <c r="G1713" s="92">
        <f>R1713*(1-'DRE + DCF'!$AE$39)</f>
        <v>0.15789129907586455</v>
      </c>
      <c r="H1713" s="94">
        <f t="shared" si="182"/>
        <v>0.26315216512644091</v>
      </c>
      <c r="I1713" s="94">
        <f t="shared" si="188"/>
        <v>0.26315216512644091</v>
      </c>
      <c r="J1713" s="94">
        <f t="shared" si="188"/>
        <v>0.26315216512644091</v>
      </c>
      <c r="K1713" s="94">
        <f t="shared" si="188"/>
        <v>0.26315216512644091</v>
      </c>
      <c r="L1713" s="94">
        <f t="shared" si="188"/>
        <v>0.26315216512644091</v>
      </c>
      <c r="M1713" s="94">
        <f t="shared" si="188"/>
        <v>0.26315216512644091</v>
      </c>
      <c r="N1713" s="94">
        <f t="shared" si="188"/>
        <v>0.26315216512644091</v>
      </c>
      <c r="O1713" s="94">
        <f t="shared" si="188"/>
        <v>0.26315216512644091</v>
      </c>
      <c r="P1713" s="94">
        <f t="shared" si="188"/>
        <v>0.26315216512644091</v>
      </c>
      <c r="Q1713" s="94">
        <f t="shared" si="188"/>
        <v>0.26315216512644091</v>
      </c>
      <c r="R1713" s="94">
        <f t="shared" si="188"/>
        <v>0.26315216512644091</v>
      </c>
      <c r="S1713" s="93">
        <f>(1+H1713)^((5-Dashboard!$F$9)*3/12)</f>
        <v>1.1239004249160336</v>
      </c>
      <c r="T1713" s="93">
        <f t="shared" si="185"/>
        <v>1.4196572551192146</v>
      </c>
      <c r="U1713" s="93">
        <f t="shared" si="185"/>
        <v>1.7932431355412959</v>
      </c>
      <c r="V1713" s="93">
        <f t="shared" si="185"/>
        <v>2.2651389492571155</v>
      </c>
      <c r="W1713" s="93">
        <f t="shared" si="185"/>
        <v>2.8612151680663565</v>
      </c>
      <c r="X1713" s="93">
        <f t="shared" si="185"/>
        <v>3.6141501344356315</v>
      </c>
      <c r="Y1713" s="93">
        <f t="shared" si="184"/>
        <v>4.565221567404385</v>
      </c>
      <c r="Z1713" s="93">
        <f t="shared" si="184"/>
        <v>5.7665695071487724</v>
      </c>
      <c r="AA1713" s="93">
        <f t="shared" si="184"/>
        <v>7.284054758307084</v>
      </c>
      <c r="AB1713" s="93">
        <f t="shared" si="184"/>
        <v>9.2008695388551462</v>
      </c>
      <c r="AC1713" s="95">
        <f t="shared" si="184"/>
        <v>11.622098279050794</v>
      </c>
      <c r="AE1713" s="96"/>
    </row>
    <row r="1714" spans="3:31" ht="24.75" customHeight="1" x14ac:dyDescent="0.25">
      <c r="C1714" s="91">
        <f>ABS(E1714-Dashboard!$F$13)</f>
        <v>17.41302953755207</v>
      </c>
      <c r="D1714" s="92">
        <f t="shared" si="186"/>
        <v>0.2632521651264409</v>
      </c>
      <c r="E1714" s="93" cm="1">
        <f t="array" ref="E1714">SUM('DRE + DCF'!$S$41/TIR!S1714,'DRE + DCF'!$U$41:$AD$41/TIR!T1714:AC1714,TIR!F1714)</f>
        <v>30.206970462447927</v>
      </c>
      <c r="F1714" s="100">
        <f>'DRE + DCF'!$AE$38*'DRE + DCF'!$AE$39*(1+G1714)/(R1714-G1714)/AC1714</f>
        <v>11.023376858751664</v>
      </c>
      <c r="G1714" s="92">
        <f>R1714*(1-'DRE + DCF'!$AE$39)</f>
        <v>0.15795129907586453</v>
      </c>
      <c r="H1714" s="94">
        <f t="shared" si="182"/>
        <v>0.2632521651264409</v>
      </c>
      <c r="I1714" s="94">
        <f t="shared" si="188"/>
        <v>0.2632521651264409</v>
      </c>
      <c r="J1714" s="94">
        <f t="shared" si="188"/>
        <v>0.2632521651264409</v>
      </c>
      <c r="K1714" s="94">
        <f t="shared" si="188"/>
        <v>0.2632521651264409</v>
      </c>
      <c r="L1714" s="94">
        <f t="shared" si="188"/>
        <v>0.2632521651264409</v>
      </c>
      <c r="M1714" s="94">
        <f t="shared" si="188"/>
        <v>0.2632521651264409</v>
      </c>
      <c r="N1714" s="94">
        <f t="shared" si="188"/>
        <v>0.2632521651264409</v>
      </c>
      <c r="O1714" s="94">
        <f t="shared" si="188"/>
        <v>0.2632521651264409</v>
      </c>
      <c r="P1714" s="94">
        <f t="shared" si="188"/>
        <v>0.2632521651264409</v>
      </c>
      <c r="Q1714" s="94">
        <f t="shared" si="188"/>
        <v>0.2632521651264409</v>
      </c>
      <c r="R1714" s="94">
        <f t="shared" si="188"/>
        <v>0.2632521651264409</v>
      </c>
      <c r="S1714" s="93">
        <f>(1+H1714)^((5-Dashboard!$F$9)*3/12)</f>
        <v>1.1239449119625218</v>
      </c>
      <c r="T1714" s="93">
        <f t="shared" si="185"/>
        <v>1.4198258435195028</v>
      </c>
      <c r="U1714" s="93">
        <f t="shared" si="185"/>
        <v>1.7935980709284873</v>
      </c>
      <c r="V1714" s="93">
        <f t="shared" si="185"/>
        <v>2.2657666464670196</v>
      </c>
      <c r="W1714" s="93">
        <f t="shared" si="185"/>
        <v>2.862234621820738</v>
      </c>
      <c r="X1714" s="93">
        <f t="shared" si="185"/>
        <v>3.6157240831149071</v>
      </c>
      <c r="Y1714" s="93">
        <f t="shared" si="184"/>
        <v>4.5675712764947223</v>
      </c>
      <c r="Z1714" s="93">
        <f t="shared" si="184"/>
        <v>5.7699943044013002</v>
      </c>
      <c r="AA1714" s="93">
        <f t="shared" si="184"/>
        <v>7.2889577978021753</v>
      </c>
      <c r="AB1714" s="93">
        <f t="shared" si="184"/>
        <v>9.2077917195888528</v>
      </c>
      <c r="AC1714" s="95">
        <f t="shared" si="184"/>
        <v>11.631762825803934</v>
      </c>
      <c r="AE1714" s="96"/>
    </row>
    <row r="1715" spans="3:31" ht="24.75" customHeight="1" x14ac:dyDescent="0.25">
      <c r="C1715" s="91">
        <f>ABS(E1715-Dashboard!$F$13)</f>
        <v>17.43258248098158</v>
      </c>
      <c r="D1715" s="92">
        <f t="shared" si="186"/>
        <v>0.26335216512644088</v>
      </c>
      <c r="E1715" s="93" cm="1">
        <f t="array" ref="E1715">SUM('DRE + DCF'!$S$41/TIR!S1715,'DRE + DCF'!$U$41:$AD$41/TIR!T1715:AC1715,TIR!F1715)</f>
        <v>30.187417519018418</v>
      </c>
      <c r="F1715" s="100">
        <f>'DRE + DCF'!$AE$38*'DRE + DCF'!$AE$39*(1+G1715)/(R1715-G1715)/AC1715</f>
        <v>11.010606706350059</v>
      </c>
      <c r="G1715" s="92">
        <f>R1715*(1-'DRE + DCF'!$AE$39)</f>
        <v>0.15801129907586453</v>
      </c>
      <c r="H1715" s="94">
        <f t="shared" ref="H1715:H1778" si="189">$D1715</f>
        <v>0.26335216512644088</v>
      </c>
      <c r="I1715" s="94">
        <f t="shared" si="188"/>
        <v>0.26335216512644088</v>
      </c>
      <c r="J1715" s="94">
        <f t="shared" si="188"/>
        <v>0.26335216512644088</v>
      </c>
      <c r="K1715" s="94">
        <f t="shared" si="188"/>
        <v>0.26335216512644088</v>
      </c>
      <c r="L1715" s="94">
        <f t="shared" si="188"/>
        <v>0.26335216512644088</v>
      </c>
      <c r="M1715" s="94">
        <f t="shared" si="188"/>
        <v>0.26335216512644088</v>
      </c>
      <c r="N1715" s="94">
        <f t="shared" si="188"/>
        <v>0.26335216512644088</v>
      </c>
      <c r="O1715" s="94">
        <f t="shared" si="188"/>
        <v>0.26335216512644088</v>
      </c>
      <c r="P1715" s="94">
        <f t="shared" si="188"/>
        <v>0.26335216512644088</v>
      </c>
      <c r="Q1715" s="94">
        <f t="shared" si="188"/>
        <v>0.26335216512644088</v>
      </c>
      <c r="R1715" s="94">
        <f t="shared" si="188"/>
        <v>0.26335216512644088</v>
      </c>
      <c r="S1715" s="93">
        <f>(1+H1715)^((5-Dashboard!$F$9)*3/12)</f>
        <v>1.1239893972482307</v>
      </c>
      <c r="T1715" s="93">
        <f t="shared" si="185"/>
        <v>1.4199944385927152</v>
      </c>
      <c r="U1715" s="93">
        <f t="shared" si="185"/>
        <v>1.7939530484636115</v>
      </c>
      <c r="V1715" s="93">
        <f t="shared" si="185"/>
        <v>2.2663944679116823</v>
      </c>
      <c r="W1715" s="93">
        <f t="shared" si="185"/>
        <v>2.8632543580668117</v>
      </c>
      <c r="X1715" s="93">
        <f t="shared" si="185"/>
        <v>3.6172985925714238</v>
      </c>
      <c r="Y1715" s="93">
        <f t="shared" si="184"/>
        <v>4.5699220088339354</v>
      </c>
      <c r="Z1715" s="93">
        <f t="shared" si="184"/>
        <v>5.7734208643193261</v>
      </c>
      <c r="AA1715" s="93">
        <f t="shared" si="184"/>
        <v>7.2938637491239877</v>
      </c>
      <c r="AB1715" s="93">
        <f t="shared" si="184"/>
        <v>9.2147185595930488</v>
      </c>
      <c r="AC1715" s="95">
        <f t="shared" si="184"/>
        <v>11.641434643292676</v>
      </c>
      <c r="AE1715" s="96"/>
    </row>
    <row r="1716" spans="3:31" ht="24.75" customHeight="1" x14ac:dyDescent="0.25">
      <c r="C1716" s="91">
        <f>ABS(E1716-Dashboard!$F$13)</f>
        <v>17.452114348452881</v>
      </c>
      <c r="D1716" s="92">
        <f t="shared" si="186"/>
        <v>0.26345216512644087</v>
      </c>
      <c r="E1716" s="93" cm="1">
        <f t="array" ref="E1716">SUM('DRE + DCF'!$S$41/TIR!S1716,'DRE + DCF'!$U$41:$AD$41/TIR!T1716:AC1716,TIR!F1716)</f>
        <v>30.167885651547117</v>
      </c>
      <c r="F1716" s="100">
        <f>'DRE + DCF'!$AE$38*'DRE + DCF'!$AE$39*(1+G1716)/(R1716-G1716)/AC1716</f>
        <v>10.997853627411722</v>
      </c>
      <c r="G1716" s="92">
        <f>R1716*(1-'DRE + DCF'!$AE$39)</f>
        <v>0.15807129907586451</v>
      </c>
      <c r="H1716" s="94">
        <f t="shared" si="189"/>
        <v>0.26345216512644087</v>
      </c>
      <c r="I1716" s="94">
        <f t="shared" si="188"/>
        <v>0.26345216512644087</v>
      </c>
      <c r="J1716" s="94">
        <f t="shared" si="188"/>
        <v>0.26345216512644087</v>
      </c>
      <c r="K1716" s="94">
        <f t="shared" si="188"/>
        <v>0.26345216512644087</v>
      </c>
      <c r="L1716" s="94">
        <f t="shared" si="188"/>
        <v>0.26345216512644087</v>
      </c>
      <c r="M1716" s="94">
        <f t="shared" si="188"/>
        <v>0.26345216512644087</v>
      </c>
      <c r="N1716" s="94">
        <f t="shared" si="188"/>
        <v>0.26345216512644087</v>
      </c>
      <c r="O1716" s="94">
        <f t="shared" si="188"/>
        <v>0.26345216512644087</v>
      </c>
      <c r="P1716" s="94">
        <f t="shared" si="188"/>
        <v>0.26345216512644087</v>
      </c>
      <c r="Q1716" s="94">
        <f t="shared" si="188"/>
        <v>0.26345216512644087</v>
      </c>
      <c r="R1716" s="94">
        <f t="shared" si="188"/>
        <v>0.26345216512644087</v>
      </c>
      <c r="S1716" s="93">
        <f>(1+H1716)^((5-Dashboard!$F$9)*3/12)</f>
        <v>1.1240338807733692</v>
      </c>
      <c r="T1716" s="93">
        <f t="shared" si="185"/>
        <v>1.4201630403385892</v>
      </c>
      <c r="U1716" s="93">
        <f t="shared" si="185"/>
        <v>1.7943080681483397</v>
      </c>
      <c r="V1716" s="93">
        <f t="shared" si="185"/>
        <v>2.2670224136058614</v>
      </c>
      <c r="W1716" s="93">
        <f t="shared" si="185"/>
        <v>2.8642743768604957</v>
      </c>
      <c r="X1716" s="93">
        <f t="shared" si="185"/>
        <v>3.6188736629605809</v>
      </c>
      <c r="Y1716" s="93">
        <f t="shared" si="184"/>
        <v>4.5722737647866003</v>
      </c>
      <c r="Z1716" s="93">
        <f t="shared" si="184"/>
        <v>5.7768491876704537</v>
      </c>
      <c r="AA1716" s="93">
        <f t="shared" si="184"/>
        <v>7.2987726137711562</v>
      </c>
      <c r="AB1716" s="93">
        <f t="shared" si="184"/>
        <v>9.2216500616347403</v>
      </c>
      <c r="AC1716" s="95">
        <f t="shared" si="184"/>
        <v>11.651113736410791</v>
      </c>
      <c r="AE1716" s="96"/>
    </row>
    <row r="1717" spans="3:31" ht="24.75" customHeight="1" x14ac:dyDescent="0.25">
      <c r="C1717" s="91">
        <f>ABS(E1717-Dashboard!$F$13)</f>
        <v>17.471625169343561</v>
      </c>
      <c r="D1717" s="92">
        <f t="shared" si="186"/>
        <v>0.26355216512644086</v>
      </c>
      <c r="E1717" s="93" cm="1">
        <f t="array" ref="E1717">SUM('DRE + DCF'!$S$41/TIR!S1717,'DRE + DCF'!$U$41:$AD$41/TIR!T1717:AC1717,TIR!F1717)</f>
        <v>30.148374830656437</v>
      </c>
      <c r="F1717" s="100">
        <f>'DRE + DCF'!$AE$38*'DRE + DCF'!$AE$39*(1+G1717)/(R1717-G1717)/AC1717</f>
        <v>10.985117595563695</v>
      </c>
      <c r="G1717" s="92">
        <f>R1717*(1-'DRE + DCF'!$AE$39)</f>
        <v>0.15813129907586451</v>
      </c>
      <c r="H1717" s="94">
        <f t="shared" si="189"/>
        <v>0.26355216512644086</v>
      </c>
      <c r="I1717" s="94">
        <f t="shared" si="188"/>
        <v>0.26355216512644086</v>
      </c>
      <c r="J1717" s="94">
        <f t="shared" si="188"/>
        <v>0.26355216512644086</v>
      </c>
      <c r="K1717" s="94">
        <f t="shared" si="188"/>
        <v>0.26355216512644086</v>
      </c>
      <c r="L1717" s="94">
        <f t="shared" si="188"/>
        <v>0.26355216512644086</v>
      </c>
      <c r="M1717" s="94">
        <f t="shared" si="188"/>
        <v>0.26355216512644086</v>
      </c>
      <c r="N1717" s="94">
        <f t="shared" si="188"/>
        <v>0.26355216512644086</v>
      </c>
      <c r="O1717" s="94">
        <f t="shared" si="188"/>
        <v>0.26355216512644086</v>
      </c>
      <c r="P1717" s="94">
        <f t="shared" si="188"/>
        <v>0.26355216512644086</v>
      </c>
      <c r="Q1717" s="94">
        <f t="shared" si="188"/>
        <v>0.26355216512644086</v>
      </c>
      <c r="R1717" s="94">
        <f t="shared" si="188"/>
        <v>0.26355216512644086</v>
      </c>
      <c r="S1717" s="93">
        <f>(1+H1717)^((5-Dashboard!$F$9)*3/12)</f>
        <v>1.1240783625381465</v>
      </c>
      <c r="T1717" s="93">
        <f t="shared" si="185"/>
        <v>1.4203316487568594</v>
      </c>
      <c r="U1717" s="93">
        <f t="shared" si="185"/>
        <v>1.794663129984337</v>
      </c>
      <c r="V1717" s="93">
        <f t="shared" si="185"/>
        <v>2.2676504835643039</v>
      </c>
      <c r="W1717" s="93">
        <f t="shared" si="185"/>
        <v>2.8652946782576967</v>
      </c>
      <c r="X1717" s="93">
        <f t="shared" si="185"/>
        <v>3.6204492944377811</v>
      </c>
      <c r="Y1717" s="93">
        <f t="shared" si="184"/>
        <v>4.5746265447173533</v>
      </c>
      <c r="Z1717" s="93">
        <f t="shared" si="184"/>
        <v>5.7802792752225001</v>
      </c>
      <c r="AA1717" s="93">
        <f t="shared" si="184"/>
        <v>7.3036843932428841</v>
      </c>
      <c r="AB1717" s="93">
        <f t="shared" si="184"/>
        <v>9.2285862284822411</v>
      </c>
      <c r="AC1717" s="95">
        <f t="shared" si="184"/>
        <v>11.66080011005479</v>
      </c>
      <c r="AE1717" s="96"/>
    </row>
    <row r="1718" spans="3:31" ht="24.75" customHeight="1" x14ac:dyDescent="0.25">
      <c r="C1718" s="91">
        <f>ABS(E1718-Dashboard!$F$13)</f>
        <v>17.491114972981741</v>
      </c>
      <c r="D1718" s="92">
        <f t="shared" si="186"/>
        <v>0.26365216512644085</v>
      </c>
      <c r="E1718" s="93" cm="1">
        <f t="array" ref="E1718">SUM('DRE + DCF'!$S$41/TIR!S1718,'DRE + DCF'!$U$41:$AD$41/TIR!T1718:AC1718,TIR!F1718)</f>
        <v>30.128885027018256</v>
      </c>
      <c r="F1718" s="100">
        <f>'DRE + DCF'!$AE$38*'DRE + DCF'!$AE$39*(1+G1718)/(R1718-G1718)/AC1718</f>
        <v>10.972398584479953</v>
      </c>
      <c r="G1718" s="92">
        <f>R1718*(1-'DRE + DCF'!$AE$39)</f>
        <v>0.15819129907586452</v>
      </c>
      <c r="H1718" s="94">
        <f t="shared" si="189"/>
        <v>0.26365216512644085</v>
      </c>
      <c r="I1718" s="94">
        <f t="shared" si="188"/>
        <v>0.26365216512644085</v>
      </c>
      <c r="J1718" s="94">
        <f t="shared" si="188"/>
        <v>0.26365216512644085</v>
      </c>
      <c r="K1718" s="94">
        <f t="shared" si="188"/>
        <v>0.26365216512644085</v>
      </c>
      <c r="L1718" s="94">
        <f t="shared" si="188"/>
        <v>0.26365216512644085</v>
      </c>
      <c r="M1718" s="94">
        <f t="shared" si="188"/>
        <v>0.26365216512644085</v>
      </c>
      <c r="N1718" s="94">
        <f t="shared" si="188"/>
        <v>0.26365216512644085</v>
      </c>
      <c r="O1718" s="94">
        <f t="shared" si="188"/>
        <v>0.26365216512644085</v>
      </c>
      <c r="P1718" s="94">
        <f t="shared" si="188"/>
        <v>0.26365216512644085</v>
      </c>
      <c r="Q1718" s="94">
        <f t="shared" si="188"/>
        <v>0.26365216512644085</v>
      </c>
      <c r="R1718" s="94">
        <f t="shared" si="188"/>
        <v>0.26365216512644085</v>
      </c>
      <c r="S1718" s="93">
        <f>(1+H1718)^((5-Dashboard!$F$9)*3/12)</f>
        <v>1.1241228425427716</v>
      </c>
      <c r="T1718" s="93">
        <f t="shared" si="185"/>
        <v>1.4205002638472626</v>
      </c>
      <c r="U1718" s="93">
        <f t="shared" si="185"/>
        <v>1.7950182339732741</v>
      </c>
      <c r="V1718" s="93">
        <f t="shared" si="185"/>
        <v>2.2682786778017681</v>
      </c>
      <c r="W1718" s="93">
        <f t="shared" si="185"/>
        <v>2.8663152623143451</v>
      </c>
      <c r="X1718" s="93">
        <f t="shared" si="185"/>
        <v>3.6220254871584849</v>
      </c>
      <c r="Y1718" s="93">
        <f t="shared" si="184"/>
        <v>4.5769803489909719</v>
      </c>
      <c r="Z1718" s="93">
        <f t="shared" si="184"/>
        <v>5.7837111277436151</v>
      </c>
      <c r="AA1718" s="93">
        <f t="shared" si="184"/>
        <v>7.3085990890391086</v>
      </c>
      <c r="AB1718" s="93">
        <f t="shared" si="184"/>
        <v>9.2355270629054029</v>
      </c>
      <c r="AC1718" s="95">
        <f t="shared" si="184"/>
        <v>11.670493769124253</v>
      </c>
      <c r="AE1718" s="96"/>
    </row>
    <row r="1719" spans="3:31" ht="24.75" customHeight="1" x14ac:dyDescent="0.25">
      <c r="C1719" s="91">
        <f>ABS(E1719-Dashboard!$F$13)</f>
        <v>17.510583788645647</v>
      </c>
      <c r="D1719" s="92">
        <f t="shared" si="186"/>
        <v>0.26375216512644084</v>
      </c>
      <c r="E1719" s="93" cm="1">
        <f t="array" ref="E1719">SUM('DRE + DCF'!$S$41/TIR!S1719,'DRE + DCF'!$U$41:$AD$41/TIR!T1719:AC1719,TIR!F1719)</f>
        <v>30.10941621135435</v>
      </c>
      <c r="F1719" s="100">
        <f>'DRE + DCF'!$AE$38*'DRE + DCF'!$AE$39*(1+G1719)/(R1719-G1719)/AC1719</f>
        <v>10.959696567881625</v>
      </c>
      <c r="G1719" s="92">
        <f>R1719*(1-'DRE + DCF'!$AE$39)</f>
        <v>0.15825129907586449</v>
      </c>
      <c r="H1719" s="94">
        <f t="shared" si="189"/>
        <v>0.26375216512644084</v>
      </c>
      <c r="I1719" s="94">
        <f t="shared" si="188"/>
        <v>0.26375216512644084</v>
      </c>
      <c r="J1719" s="94">
        <f t="shared" si="188"/>
        <v>0.26375216512644084</v>
      </c>
      <c r="K1719" s="94">
        <f t="shared" si="188"/>
        <v>0.26375216512644084</v>
      </c>
      <c r="L1719" s="94">
        <f t="shared" si="188"/>
        <v>0.26375216512644084</v>
      </c>
      <c r="M1719" s="94">
        <f t="shared" si="188"/>
        <v>0.26375216512644084</v>
      </c>
      <c r="N1719" s="94">
        <f t="shared" si="188"/>
        <v>0.26375216512644084</v>
      </c>
      <c r="O1719" s="94">
        <f t="shared" si="188"/>
        <v>0.26375216512644084</v>
      </c>
      <c r="P1719" s="94">
        <f t="shared" si="188"/>
        <v>0.26375216512644084</v>
      </c>
      <c r="Q1719" s="94">
        <f t="shared" si="188"/>
        <v>0.26375216512644084</v>
      </c>
      <c r="R1719" s="94">
        <f t="shared" si="188"/>
        <v>0.26375216512644084</v>
      </c>
      <c r="S1719" s="93">
        <f>(1+H1719)^((5-Dashboard!$F$9)*3/12)</f>
        <v>1.1241673207874532</v>
      </c>
      <c r="T1719" s="93">
        <f t="shared" si="185"/>
        <v>1.420668885609534</v>
      </c>
      <c r="U1719" s="93">
        <f t="shared" si="185"/>
        <v>1.7953733801168164</v>
      </c>
      <c r="V1719" s="93">
        <f t="shared" si="185"/>
        <v>2.2689069963330031</v>
      </c>
      <c r="W1719" s="93">
        <f t="shared" si="185"/>
        <v>2.8673361290863619</v>
      </c>
      <c r="X1719" s="93">
        <f t="shared" si="185"/>
        <v>3.6236022412781574</v>
      </c>
      <c r="Y1719" s="93">
        <f t="shared" si="184"/>
        <v>4.5793351779722951</v>
      </c>
      <c r="Z1719" s="93">
        <f t="shared" si="184"/>
        <v>5.7871447460021628</v>
      </c>
      <c r="AA1719" s="93">
        <f t="shared" si="184"/>
        <v>7.3135167026603387</v>
      </c>
      <c r="AB1719" s="93">
        <f t="shared" si="184"/>
        <v>9.2424725676753905</v>
      </c>
      <c r="AC1719" s="95">
        <f t="shared" si="184"/>
        <v>11.680194718521509</v>
      </c>
      <c r="AE1719" s="96"/>
    </row>
    <row r="1720" spans="3:31" ht="24.75" customHeight="1" x14ac:dyDescent="0.25">
      <c r="C1720" s="91">
        <f>ABS(E1720-Dashboard!$F$13)</f>
        <v>17.530031645564218</v>
      </c>
      <c r="D1720" s="92">
        <f t="shared" si="186"/>
        <v>0.26385216512644083</v>
      </c>
      <c r="E1720" s="93" cm="1">
        <f t="array" ref="E1720">SUM('DRE + DCF'!$S$41/TIR!S1720,'DRE + DCF'!$U$41:$AD$41/TIR!T1720:AC1720,TIR!F1720)</f>
        <v>30.089968354435779</v>
      </c>
      <c r="F1720" s="100">
        <f>'DRE + DCF'!$AE$38*'DRE + DCF'!$AE$39*(1+G1720)/(R1720-G1720)/AC1720</f>
        <v>10.947011519536581</v>
      </c>
      <c r="G1720" s="92">
        <f>R1720*(1-'DRE + DCF'!$AE$39)</f>
        <v>0.1583112990758645</v>
      </c>
      <c r="H1720" s="94">
        <f t="shared" si="189"/>
        <v>0.26385216512644083</v>
      </c>
      <c r="I1720" s="94">
        <f t="shared" si="188"/>
        <v>0.26385216512644083</v>
      </c>
      <c r="J1720" s="94">
        <f t="shared" si="188"/>
        <v>0.26385216512644083</v>
      </c>
      <c r="K1720" s="94">
        <f t="shared" si="188"/>
        <v>0.26385216512644083</v>
      </c>
      <c r="L1720" s="94">
        <f t="shared" si="188"/>
        <v>0.26385216512644083</v>
      </c>
      <c r="M1720" s="94">
        <f t="shared" si="188"/>
        <v>0.26385216512644083</v>
      </c>
      <c r="N1720" s="94">
        <f t="shared" si="188"/>
        <v>0.26385216512644083</v>
      </c>
      <c r="O1720" s="94">
        <f t="shared" si="188"/>
        <v>0.26385216512644083</v>
      </c>
      <c r="P1720" s="94">
        <f t="shared" si="188"/>
        <v>0.26385216512644083</v>
      </c>
      <c r="Q1720" s="94">
        <f t="shared" si="188"/>
        <v>0.26385216512644083</v>
      </c>
      <c r="R1720" s="94">
        <f t="shared" si="188"/>
        <v>0.26385216512644083</v>
      </c>
      <c r="S1720" s="93">
        <f>(1+H1720)^((5-Dashboard!$F$9)*3/12)</f>
        <v>1.1242117972724006</v>
      </c>
      <c r="T1720" s="93">
        <f t="shared" si="185"/>
        <v>1.4208375140434111</v>
      </c>
      <c r="U1720" s="93">
        <f t="shared" si="185"/>
        <v>1.7957285684166351</v>
      </c>
      <c r="V1720" s="93">
        <f t="shared" si="185"/>
        <v>2.2695354391727687</v>
      </c>
      <c r="W1720" s="93">
        <f t="shared" si="185"/>
        <v>2.8683572786296918</v>
      </c>
      <c r="X1720" s="93">
        <f t="shared" si="185"/>
        <v>3.6251795569523222</v>
      </c>
      <c r="Y1720" s="93">
        <f t="shared" si="184"/>
        <v>4.5816910320263045</v>
      </c>
      <c r="Z1720" s="93">
        <f t="shared" si="184"/>
        <v>5.790580130766843</v>
      </c>
      <c r="AA1720" s="93">
        <f t="shared" si="184"/>
        <v>7.3184372356078242</v>
      </c>
      <c r="AB1720" s="93">
        <f t="shared" si="184"/>
        <v>9.2494227455649138</v>
      </c>
      <c r="AC1720" s="95">
        <f t="shared" si="184"/>
        <v>11.689902963151967</v>
      </c>
      <c r="AE1720" s="96"/>
    </row>
    <row r="1721" spans="3:31" ht="24.75" customHeight="1" x14ac:dyDescent="0.25">
      <c r="C1721" s="91">
        <f>ABS(E1721-Dashboard!$F$13)</f>
        <v>17.549458572916656</v>
      </c>
      <c r="D1721" s="92">
        <f t="shared" si="186"/>
        <v>0.26395216512644082</v>
      </c>
      <c r="E1721" s="93" cm="1">
        <f t="array" ref="E1721">SUM('DRE + DCF'!$S$41/TIR!S1721,'DRE + DCF'!$U$41:$AD$41/TIR!T1721:AC1721,TIR!F1721)</f>
        <v>30.070541427083342</v>
      </c>
      <c r="F1721" s="100">
        <f>'DRE + DCF'!$AE$38*'DRE + DCF'!$AE$39*(1+G1721)/(R1721-G1721)/AC1721</f>
        <v>10.934343413259674</v>
      </c>
      <c r="G1721" s="92">
        <f>R1721*(1-'DRE + DCF'!$AE$39)</f>
        <v>0.15837129907586447</v>
      </c>
      <c r="H1721" s="94">
        <f t="shared" si="189"/>
        <v>0.26395216512644082</v>
      </c>
      <c r="I1721" s="94">
        <f t="shared" si="188"/>
        <v>0.26395216512644082</v>
      </c>
      <c r="J1721" s="94">
        <f t="shared" si="188"/>
        <v>0.26395216512644082</v>
      </c>
      <c r="K1721" s="94">
        <f t="shared" si="188"/>
        <v>0.26395216512644082</v>
      </c>
      <c r="L1721" s="94">
        <f t="shared" si="188"/>
        <v>0.26395216512644082</v>
      </c>
      <c r="M1721" s="94">
        <f t="shared" si="188"/>
        <v>0.26395216512644082</v>
      </c>
      <c r="N1721" s="94">
        <f t="shared" si="188"/>
        <v>0.26395216512644082</v>
      </c>
      <c r="O1721" s="94">
        <f t="shared" si="188"/>
        <v>0.26395216512644082</v>
      </c>
      <c r="P1721" s="94">
        <f t="shared" si="188"/>
        <v>0.26395216512644082</v>
      </c>
      <c r="Q1721" s="94">
        <f t="shared" si="188"/>
        <v>0.26395216512644082</v>
      </c>
      <c r="R1721" s="94">
        <f t="shared" si="188"/>
        <v>0.26395216512644082</v>
      </c>
      <c r="S1721" s="93">
        <f>(1+H1721)^((5-Dashboard!$F$9)*3/12)</f>
        <v>1.124256271997822</v>
      </c>
      <c r="T1721" s="93">
        <f t="shared" si="185"/>
        <v>1.4210061491486277</v>
      </c>
      <c r="U1721" s="93">
        <f t="shared" si="185"/>
        <v>1.7960837988743938</v>
      </c>
      <c r="V1721" s="93">
        <f t="shared" si="185"/>
        <v>2.2701640063358126</v>
      </c>
      <c r="W1721" s="93">
        <f t="shared" si="185"/>
        <v>2.8693787110002651</v>
      </c>
      <c r="X1721" s="93">
        <f t="shared" si="185"/>
        <v>3.6267574343365006</v>
      </c>
      <c r="Y1721" s="93">
        <f t="shared" ref="Y1721:AC1771" si="190">(X1721)*(1+N1721)</f>
        <v>4.5840479115180353</v>
      </c>
      <c r="Z1721" s="93">
        <f t="shared" si="190"/>
        <v>5.7940172828065597</v>
      </c>
      <c r="AA1721" s="93">
        <f t="shared" si="190"/>
        <v>7.3233606893833683</v>
      </c>
      <c r="AB1721" s="93">
        <f t="shared" si="190"/>
        <v>9.2563775993479709</v>
      </c>
      <c r="AC1721" s="95">
        <f t="shared" si="190"/>
        <v>11.699618507923754</v>
      </c>
      <c r="AE1721" s="96"/>
    </row>
    <row r="1722" spans="3:31" ht="24.75" customHeight="1" x14ac:dyDescent="0.25">
      <c r="C1722" s="91">
        <f>ABS(E1722-Dashboard!$F$13)</f>
        <v>17.568864599833162</v>
      </c>
      <c r="D1722" s="92">
        <f t="shared" si="186"/>
        <v>0.26405216512644081</v>
      </c>
      <c r="E1722" s="93" cm="1">
        <f t="array" ref="E1722">SUM('DRE + DCF'!$S$41/TIR!S1722,'DRE + DCF'!$U$41:$AD$41/TIR!T1722:AC1722,TIR!F1722)</f>
        <v>30.051135400166835</v>
      </c>
      <c r="F1722" s="100">
        <f>'DRE + DCF'!$AE$38*'DRE + DCF'!$AE$39*(1+G1722)/(R1722-G1722)/AC1722</f>
        <v>10.92169222291227</v>
      </c>
      <c r="G1722" s="92">
        <f>R1722*(1-'DRE + DCF'!$AE$39)</f>
        <v>0.15843129907586448</v>
      </c>
      <c r="H1722" s="94">
        <f t="shared" si="189"/>
        <v>0.26405216512644081</v>
      </c>
      <c r="I1722" s="94">
        <f t="shared" si="188"/>
        <v>0.26405216512644081</v>
      </c>
      <c r="J1722" s="94">
        <f t="shared" si="188"/>
        <v>0.26405216512644081</v>
      </c>
      <c r="K1722" s="94">
        <f t="shared" si="188"/>
        <v>0.26405216512644081</v>
      </c>
      <c r="L1722" s="94">
        <f t="shared" si="188"/>
        <v>0.26405216512644081</v>
      </c>
      <c r="M1722" s="94">
        <f t="shared" si="188"/>
        <v>0.26405216512644081</v>
      </c>
      <c r="N1722" s="94">
        <f t="shared" si="188"/>
        <v>0.26405216512644081</v>
      </c>
      <c r="O1722" s="94">
        <f t="shared" si="188"/>
        <v>0.26405216512644081</v>
      </c>
      <c r="P1722" s="94">
        <f t="shared" si="188"/>
        <v>0.26405216512644081</v>
      </c>
      <c r="Q1722" s="94">
        <f t="shared" si="188"/>
        <v>0.26405216512644081</v>
      </c>
      <c r="R1722" s="94">
        <f t="shared" si="188"/>
        <v>0.26405216512644081</v>
      </c>
      <c r="S1722" s="93">
        <f>(1+H1722)^((5-Dashboard!$F$9)*3/12)</f>
        <v>1.1243007449639268</v>
      </c>
      <c r="T1722" s="93">
        <f t="shared" ref="T1722:X1772" si="191">(S1722)*(1+I1722)</f>
        <v>1.4211747909249222</v>
      </c>
      <c r="U1722" s="93">
        <f t="shared" si="191"/>
        <v>1.7964390714917648</v>
      </c>
      <c r="V1722" s="93">
        <f t="shared" si="191"/>
        <v>2.2707926978368986</v>
      </c>
      <c r="W1722" s="93">
        <f t="shared" si="191"/>
        <v>2.8704004262540437</v>
      </c>
      <c r="X1722" s="93">
        <f t="shared" si="191"/>
        <v>3.6283358735862827</v>
      </c>
      <c r="Y1722" s="93">
        <f t="shared" si="190"/>
        <v>4.5864058168126771</v>
      </c>
      <c r="Z1722" s="93">
        <f t="shared" si="190"/>
        <v>5.797456202890567</v>
      </c>
      <c r="AA1722" s="93">
        <f t="shared" si="190"/>
        <v>7.328287065489536</v>
      </c>
      <c r="AB1722" s="93">
        <f t="shared" si="190"/>
        <v>9.2633371318001405</v>
      </c>
      <c r="AC1722" s="95">
        <f t="shared" si="190"/>
        <v>11.709341357748123</v>
      </c>
      <c r="AE1722" s="96"/>
    </row>
    <row r="1723" spans="3:31" ht="24.75" customHeight="1" x14ac:dyDescent="0.25">
      <c r="C1723" s="91">
        <f>ABS(E1723-Dashboard!$F$13)</f>
        <v>17.588249755394358</v>
      </c>
      <c r="D1723" s="92">
        <f t="shared" si="186"/>
        <v>0.2641521651264408</v>
      </c>
      <c r="E1723" s="93" cm="1">
        <f t="array" ref="E1723">SUM('DRE + DCF'!$S$41/TIR!S1723,'DRE + DCF'!$U$41:$AD$41/TIR!T1723:AC1723,TIR!F1723)</f>
        <v>30.031750244605639</v>
      </c>
      <c r="F1723" s="100">
        <f>'DRE + DCF'!$AE$38*'DRE + DCF'!$AE$39*(1+G1723)/(R1723-G1723)/AC1723</f>
        <v>10.909057922402534</v>
      </c>
      <c r="G1723" s="92">
        <f>R1723*(1-'DRE + DCF'!$AE$39)</f>
        <v>0.15849129907586448</v>
      </c>
      <c r="H1723" s="94">
        <f t="shared" si="189"/>
        <v>0.2641521651264408</v>
      </c>
      <c r="I1723" s="94">
        <f t="shared" si="188"/>
        <v>0.2641521651264408</v>
      </c>
      <c r="J1723" s="94">
        <f t="shared" si="188"/>
        <v>0.2641521651264408</v>
      </c>
      <c r="K1723" s="94">
        <f t="shared" si="188"/>
        <v>0.2641521651264408</v>
      </c>
      <c r="L1723" s="94">
        <f t="shared" si="188"/>
        <v>0.2641521651264408</v>
      </c>
      <c r="M1723" s="94">
        <f t="shared" si="188"/>
        <v>0.2641521651264408</v>
      </c>
      <c r="N1723" s="94">
        <f t="shared" si="188"/>
        <v>0.2641521651264408</v>
      </c>
      <c r="O1723" s="94">
        <f t="shared" si="188"/>
        <v>0.2641521651264408</v>
      </c>
      <c r="P1723" s="94">
        <f t="shared" si="188"/>
        <v>0.2641521651264408</v>
      </c>
      <c r="Q1723" s="94">
        <f t="shared" si="188"/>
        <v>0.2641521651264408</v>
      </c>
      <c r="R1723" s="94">
        <f t="shared" si="188"/>
        <v>0.2641521651264408</v>
      </c>
      <c r="S1723" s="93">
        <f>(1+H1723)^((5-Dashboard!$F$9)*3/12)</f>
        <v>1.1243452161709235</v>
      </c>
      <c r="T1723" s="93">
        <f t="shared" si="191"/>
        <v>1.421343439372029</v>
      </c>
      <c r="U1723" s="93">
        <f t="shared" si="191"/>
        <v>1.7967943862704123</v>
      </c>
      <c r="V1723" s="93">
        <f t="shared" si="191"/>
        <v>2.2714215136907758</v>
      </c>
      <c r="W1723" s="93">
        <f t="shared" si="191"/>
        <v>2.8714224244469717</v>
      </c>
      <c r="X1723" s="93">
        <f t="shared" si="191"/>
        <v>3.6299148748572527</v>
      </c>
      <c r="Y1723" s="93">
        <f t="shared" si="190"/>
        <v>4.5887647482754694</v>
      </c>
      <c r="Z1723" s="93">
        <f t="shared" si="190"/>
        <v>5.8008968917883212</v>
      </c>
      <c r="AA1723" s="93">
        <f t="shared" si="190"/>
        <v>7.333216365429446</v>
      </c>
      <c r="AB1723" s="93">
        <f t="shared" si="190"/>
        <v>9.2703013456982823</v>
      </c>
      <c r="AC1723" s="95">
        <f t="shared" si="190"/>
        <v>11.719071517539041</v>
      </c>
      <c r="AE1723" s="96"/>
    </row>
    <row r="1724" spans="3:31" ht="24.75" customHeight="1" x14ac:dyDescent="0.25">
      <c r="C1724" s="91">
        <f>ABS(E1724-Dashboard!$F$13)</f>
        <v>17.607614068632017</v>
      </c>
      <c r="D1724" s="92">
        <f t="shared" si="186"/>
        <v>0.26425216512644079</v>
      </c>
      <c r="E1724" s="93" cm="1">
        <f t="array" ref="E1724">SUM('DRE + DCF'!$S$41/TIR!S1724,'DRE + DCF'!$U$41:$AD$41/TIR!T1724:AC1724,TIR!F1724)</f>
        <v>30.01238593136798</v>
      </c>
      <c r="F1724" s="100">
        <f>'DRE + DCF'!$AE$38*'DRE + DCF'!$AE$39*(1+G1724)/(R1724-G1724)/AC1724</f>
        <v>10.896440485684982</v>
      </c>
      <c r="G1724" s="92">
        <f>R1724*(1-'DRE + DCF'!$AE$39)</f>
        <v>0.15855129907586446</v>
      </c>
      <c r="H1724" s="94">
        <f t="shared" si="189"/>
        <v>0.26425216512644079</v>
      </c>
      <c r="I1724" s="94">
        <f t="shared" si="188"/>
        <v>0.26425216512644079</v>
      </c>
      <c r="J1724" s="94">
        <f t="shared" si="188"/>
        <v>0.26425216512644079</v>
      </c>
      <c r="K1724" s="94">
        <f t="shared" si="188"/>
        <v>0.26425216512644079</v>
      </c>
      <c r="L1724" s="94">
        <f t="shared" si="188"/>
        <v>0.26425216512644079</v>
      </c>
      <c r="M1724" s="94">
        <f t="shared" si="188"/>
        <v>0.26425216512644079</v>
      </c>
      <c r="N1724" s="94">
        <f t="shared" si="188"/>
        <v>0.26425216512644079</v>
      </c>
      <c r="O1724" s="94">
        <f t="shared" si="188"/>
        <v>0.26425216512644079</v>
      </c>
      <c r="P1724" s="94">
        <f t="shared" si="188"/>
        <v>0.26425216512644079</v>
      </c>
      <c r="Q1724" s="94">
        <f t="shared" si="188"/>
        <v>0.26425216512644079</v>
      </c>
      <c r="R1724" s="94">
        <f t="shared" si="188"/>
        <v>0.26425216512644079</v>
      </c>
      <c r="S1724" s="93">
        <f>(1+H1724)^((5-Dashboard!$F$9)*3/12)</f>
        <v>1.124389685619021</v>
      </c>
      <c r="T1724" s="93">
        <f t="shared" si="191"/>
        <v>1.4215120944896855</v>
      </c>
      <c r="U1724" s="93">
        <f t="shared" si="191"/>
        <v>1.7971497432120067</v>
      </c>
      <c r="V1724" s="93">
        <f t="shared" si="191"/>
        <v>2.2720504539122066</v>
      </c>
      <c r="W1724" s="93">
        <f t="shared" si="191"/>
        <v>2.87244470563502</v>
      </c>
      <c r="X1724" s="93">
        <f t="shared" si="191"/>
        <v>3.6314944383050562</v>
      </c>
      <c r="Y1724" s="93">
        <f t="shared" si="190"/>
        <v>4.5911247062717955</v>
      </c>
      <c r="Z1724" s="93">
        <f t="shared" si="190"/>
        <v>5.8043393502696121</v>
      </c>
      <c r="AA1724" s="93">
        <f t="shared" si="190"/>
        <v>7.3381485907069566</v>
      </c>
      <c r="AB1724" s="93">
        <f t="shared" si="190"/>
        <v>9.2772702438208103</v>
      </c>
      <c r="AC1724" s="95">
        <f t="shared" si="190"/>
        <v>11.728808992213564</v>
      </c>
      <c r="AE1724" s="96"/>
    </row>
    <row r="1725" spans="3:31" ht="24.75" customHeight="1" x14ac:dyDescent="0.25">
      <c r="C1725" s="91">
        <f>ABS(E1725-Dashboard!$F$13)</f>
        <v>17.626957568528603</v>
      </c>
      <c r="D1725" s="92">
        <f t="shared" si="186"/>
        <v>0.26435216512644077</v>
      </c>
      <c r="E1725" s="93" cm="1">
        <f t="array" ref="E1725">SUM('DRE + DCF'!$S$41/TIR!S1725,'DRE + DCF'!$U$41:$AD$41/TIR!T1725:AC1725,TIR!F1725)</f>
        <v>29.993042431471395</v>
      </c>
      <c r="F1725" s="100">
        <f>'DRE + DCF'!$AE$38*'DRE + DCF'!$AE$39*(1+G1725)/(R1725-G1725)/AC1725</f>
        <v>10.883839886760704</v>
      </c>
      <c r="G1725" s="92">
        <f>R1725*(1-'DRE + DCF'!$AE$39)</f>
        <v>0.15861129907586446</v>
      </c>
      <c r="H1725" s="94">
        <f t="shared" si="189"/>
        <v>0.26435216512644077</v>
      </c>
      <c r="I1725" s="94">
        <f t="shared" si="188"/>
        <v>0.26435216512644077</v>
      </c>
      <c r="J1725" s="94">
        <f t="shared" si="188"/>
        <v>0.26435216512644077</v>
      </c>
      <c r="K1725" s="94">
        <f t="shared" si="188"/>
        <v>0.26435216512644077</v>
      </c>
      <c r="L1725" s="94">
        <f t="shared" si="188"/>
        <v>0.26435216512644077</v>
      </c>
      <c r="M1725" s="94">
        <f t="shared" si="188"/>
        <v>0.26435216512644077</v>
      </c>
      <c r="N1725" s="94">
        <f t="shared" si="188"/>
        <v>0.26435216512644077</v>
      </c>
      <c r="O1725" s="94">
        <f t="shared" si="188"/>
        <v>0.26435216512644077</v>
      </c>
      <c r="P1725" s="94">
        <f t="shared" si="188"/>
        <v>0.26435216512644077</v>
      </c>
      <c r="Q1725" s="94">
        <f t="shared" si="188"/>
        <v>0.26435216512644077</v>
      </c>
      <c r="R1725" s="94">
        <f t="shared" si="188"/>
        <v>0.26435216512644077</v>
      </c>
      <c r="S1725" s="93">
        <f>(1+H1725)^((5-Dashboard!$F$9)*3/12)</f>
        <v>1.1244341533084277</v>
      </c>
      <c r="T1725" s="93">
        <f t="shared" si="191"/>
        <v>1.4216807562776266</v>
      </c>
      <c r="U1725" s="93">
        <f t="shared" si="191"/>
        <v>1.7975051423182127</v>
      </c>
      <c r="V1725" s="93">
        <f t="shared" si="191"/>
        <v>2.2726795185159432</v>
      </c>
      <c r="W1725" s="93">
        <f t="shared" si="191"/>
        <v>2.8734672698741495</v>
      </c>
      <c r="X1725" s="93">
        <f t="shared" si="191"/>
        <v>3.6330745640853435</v>
      </c>
      <c r="Y1725" s="93">
        <f t="shared" si="190"/>
        <v>4.5934856911671034</v>
      </c>
      <c r="Z1725" s="93">
        <f t="shared" si="190"/>
        <v>5.8077835791044521</v>
      </c>
      <c r="AA1725" s="93">
        <f t="shared" si="190"/>
        <v>7.3430837428265026</v>
      </c>
      <c r="AB1725" s="93">
        <f t="shared" si="190"/>
        <v>9.2842438289474565</v>
      </c>
      <c r="AC1725" s="95">
        <f t="shared" si="190"/>
        <v>11.738553786691512</v>
      </c>
      <c r="AE1725" s="96"/>
    </row>
    <row r="1726" spans="3:31" ht="24.75" customHeight="1" x14ac:dyDescent="0.25">
      <c r="C1726" s="91">
        <f>ABS(E1726-Dashboard!$F$13)</f>
        <v>17.64628028401787</v>
      </c>
      <c r="D1726" s="92">
        <f t="shared" si="186"/>
        <v>0.26445216512644076</v>
      </c>
      <c r="E1726" s="93" cm="1">
        <f t="array" ref="E1726">SUM('DRE + DCF'!$S$41/TIR!S1726,'DRE + DCF'!$U$41:$AD$41/TIR!T1726:AC1726,TIR!F1726)</f>
        <v>29.973719715982128</v>
      </c>
      <c r="F1726" s="100">
        <f>'DRE + DCF'!$AE$38*'DRE + DCF'!$AE$39*(1+G1726)/(R1726-G1726)/AC1726</f>
        <v>10.871256099676959</v>
      </c>
      <c r="G1726" s="92">
        <f>R1726*(1-'DRE + DCF'!$AE$39)</f>
        <v>0.15867129907586444</v>
      </c>
      <c r="H1726" s="94">
        <f t="shared" si="189"/>
        <v>0.26445216512644076</v>
      </c>
      <c r="I1726" s="94">
        <f t="shared" si="188"/>
        <v>0.26445216512644076</v>
      </c>
      <c r="J1726" s="94">
        <f t="shared" si="188"/>
        <v>0.26445216512644076</v>
      </c>
      <c r="K1726" s="94">
        <f t="shared" si="188"/>
        <v>0.26445216512644076</v>
      </c>
      <c r="L1726" s="94">
        <f t="shared" si="188"/>
        <v>0.26445216512644076</v>
      </c>
      <c r="M1726" s="94">
        <f t="shared" si="188"/>
        <v>0.26445216512644076</v>
      </c>
      <c r="N1726" s="94">
        <f t="shared" si="188"/>
        <v>0.26445216512644076</v>
      </c>
      <c r="O1726" s="94">
        <f t="shared" si="188"/>
        <v>0.26445216512644076</v>
      </c>
      <c r="P1726" s="94">
        <f t="shared" si="188"/>
        <v>0.26445216512644076</v>
      </c>
      <c r="Q1726" s="94">
        <f t="shared" si="188"/>
        <v>0.26445216512644076</v>
      </c>
      <c r="R1726" s="94">
        <f t="shared" si="188"/>
        <v>0.26445216512644076</v>
      </c>
      <c r="S1726" s="93">
        <f>(1+H1726)^((5-Dashboard!$F$9)*3/12)</f>
        <v>1.1244786192393526</v>
      </c>
      <c r="T1726" s="93">
        <f t="shared" si="191"/>
        <v>1.42184942473559</v>
      </c>
      <c r="U1726" s="93">
        <f t="shared" si="191"/>
        <v>1.7978605835907011</v>
      </c>
      <c r="V1726" s="93">
        <f t="shared" si="191"/>
        <v>2.2733087075167484</v>
      </c>
      <c r="W1726" s="93">
        <f t="shared" si="191"/>
        <v>2.8744901172203434</v>
      </c>
      <c r="X1726" s="93">
        <f t="shared" si="191"/>
        <v>3.63465525235382</v>
      </c>
      <c r="Y1726" s="93">
        <f t="shared" si="190"/>
        <v>4.595847703326978</v>
      </c>
      <c r="Z1726" s="93">
        <f t="shared" si="190"/>
        <v>5.8112295790631778</v>
      </c>
      <c r="AA1726" s="93">
        <f t="shared" si="190"/>
        <v>7.3480218232932506</v>
      </c>
      <c r="AB1726" s="93">
        <f t="shared" si="190"/>
        <v>9.2912221038594893</v>
      </c>
      <c r="AC1726" s="95">
        <f t="shared" si="190"/>
        <v>11.748305905895776</v>
      </c>
      <c r="AE1726" s="96"/>
    </row>
    <row r="1727" spans="3:31" ht="24.75" customHeight="1" x14ac:dyDescent="0.25">
      <c r="C1727" s="91">
        <f>ABS(E1727-Dashboard!$F$13)</f>
        <v>17.665582243984488</v>
      </c>
      <c r="D1727" s="92">
        <f t="shared" si="186"/>
        <v>0.26455216512644075</v>
      </c>
      <c r="E1727" s="93" cm="1">
        <f t="array" ref="E1727">SUM('DRE + DCF'!$S$41/TIR!S1727,'DRE + DCF'!$U$41:$AD$41/TIR!T1727:AC1727,TIR!F1727)</f>
        <v>29.954417756015509</v>
      </c>
      <c r="F1727" s="100">
        <f>'DRE + DCF'!$AE$38*'DRE + DCF'!$AE$39*(1+G1727)/(R1727-G1727)/AC1727</f>
        <v>10.858689098527394</v>
      </c>
      <c r="G1727" s="92">
        <f>R1727*(1-'DRE + DCF'!$AE$39)</f>
        <v>0.15873129907586445</v>
      </c>
      <c r="H1727" s="94">
        <f t="shared" si="189"/>
        <v>0.26455216512644075</v>
      </c>
      <c r="I1727" s="94">
        <f t="shared" si="188"/>
        <v>0.26455216512644075</v>
      </c>
      <c r="J1727" s="94">
        <f t="shared" si="188"/>
        <v>0.26455216512644075</v>
      </c>
      <c r="K1727" s="94">
        <f t="shared" si="188"/>
        <v>0.26455216512644075</v>
      </c>
      <c r="L1727" s="94">
        <f t="shared" si="188"/>
        <v>0.26455216512644075</v>
      </c>
      <c r="M1727" s="94">
        <f t="shared" si="188"/>
        <v>0.26455216512644075</v>
      </c>
      <c r="N1727" s="94">
        <f t="shared" si="188"/>
        <v>0.26455216512644075</v>
      </c>
      <c r="O1727" s="94">
        <f t="shared" si="188"/>
        <v>0.26455216512644075</v>
      </c>
      <c r="P1727" s="94">
        <f t="shared" si="188"/>
        <v>0.26455216512644075</v>
      </c>
      <c r="Q1727" s="94">
        <f t="shared" si="188"/>
        <v>0.26455216512644075</v>
      </c>
      <c r="R1727" s="94">
        <f t="shared" si="188"/>
        <v>0.26455216512644075</v>
      </c>
      <c r="S1727" s="93">
        <f>(1+H1727)^((5-Dashboard!$F$9)*3/12)</f>
        <v>1.1245230834120039</v>
      </c>
      <c r="T1727" s="93">
        <f t="shared" si="191"/>
        <v>1.4220180998633105</v>
      </c>
      <c r="U1727" s="93">
        <f t="shared" si="191"/>
        <v>1.7982160670311365</v>
      </c>
      <c r="V1727" s="93">
        <f t="shared" si="191"/>
        <v>2.2739380209293762</v>
      </c>
      <c r="W1727" s="93">
        <f t="shared" si="191"/>
        <v>2.8755132477295762</v>
      </c>
      <c r="X1727" s="93">
        <f t="shared" si="191"/>
        <v>3.6362365032661987</v>
      </c>
      <c r="Y1727" s="93">
        <f t="shared" si="190"/>
        <v>4.5982107431170691</v>
      </c>
      <c r="Z1727" s="93">
        <f t="shared" si="190"/>
        <v>5.814677350916349</v>
      </c>
      <c r="AA1727" s="93">
        <f t="shared" si="190"/>
        <v>7.3529628336129456</v>
      </c>
      <c r="AB1727" s="93">
        <f t="shared" si="190"/>
        <v>9.298205071339499</v>
      </c>
      <c r="AC1727" s="95">
        <f t="shared" si="190"/>
        <v>11.758065354752015</v>
      </c>
      <c r="AE1727" s="96"/>
    </row>
    <row r="1728" spans="3:31" ht="24.75" customHeight="1" x14ac:dyDescent="0.25">
      <c r="C1728" s="91">
        <f>ABS(E1728-Dashboard!$F$13)</f>
        <v>17.684863477264621</v>
      </c>
      <c r="D1728" s="92">
        <f t="shared" si="186"/>
        <v>0.26465216512644074</v>
      </c>
      <c r="E1728" s="93" cm="1">
        <f t="array" ref="E1728">SUM('DRE + DCF'!$S$41/TIR!S1728,'DRE + DCF'!$U$41:$AD$41/TIR!T1728:AC1728,TIR!F1728)</f>
        <v>29.935136522735377</v>
      </c>
      <c r="F1728" s="100">
        <f>'DRE + DCF'!$AE$38*'DRE + DCF'!$AE$39*(1+G1728)/(R1728-G1728)/AC1728</f>
        <v>10.846138857451637</v>
      </c>
      <c r="G1728" s="92">
        <f>R1728*(1-'DRE + DCF'!$AE$39)</f>
        <v>0.15879129907586445</v>
      </c>
      <c r="H1728" s="94">
        <f t="shared" si="189"/>
        <v>0.26465216512644074</v>
      </c>
      <c r="I1728" s="94">
        <f t="shared" si="188"/>
        <v>0.26465216512644074</v>
      </c>
      <c r="J1728" s="94">
        <f t="shared" si="188"/>
        <v>0.26465216512644074</v>
      </c>
      <c r="K1728" s="94">
        <f t="shared" si="188"/>
        <v>0.26465216512644074</v>
      </c>
      <c r="L1728" s="94">
        <f t="shared" si="188"/>
        <v>0.26465216512644074</v>
      </c>
      <c r="M1728" s="94">
        <f t="shared" si="188"/>
        <v>0.26465216512644074</v>
      </c>
      <c r="N1728" s="94">
        <f t="shared" si="188"/>
        <v>0.26465216512644074</v>
      </c>
      <c r="O1728" s="94">
        <f t="shared" si="188"/>
        <v>0.26465216512644074</v>
      </c>
      <c r="P1728" s="94">
        <f t="shared" si="188"/>
        <v>0.26465216512644074</v>
      </c>
      <c r="Q1728" s="94">
        <f t="shared" si="188"/>
        <v>0.26465216512644074</v>
      </c>
      <c r="R1728" s="94">
        <f t="shared" si="188"/>
        <v>0.26465216512644074</v>
      </c>
      <c r="S1728" s="93">
        <f>(1+H1728)^((5-Dashboard!$F$9)*3/12)</f>
        <v>1.1245675458265905</v>
      </c>
      <c r="T1728" s="93">
        <f t="shared" si="191"/>
        <v>1.4221867816605256</v>
      </c>
      <c r="U1728" s="93">
        <f t="shared" si="191"/>
        <v>1.7985715926411885</v>
      </c>
      <c r="V1728" s="93">
        <f t="shared" si="191"/>
        <v>2.27456745876859</v>
      </c>
      <c r="W1728" s="93">
        <f t="shared" si="191"/>
        <v>2.8765366614578438</v>
      </c>
      <c r="X1728" s="93">
        <f t="shared" si="191"/>
        <v>3.6378183169782461</v>
      </c>
      <c r="Y1728" s="93">
        <f t="shared" si="190"/>
        <v>4.6005748109031641</v>
      </c>
      <c r="Z1728" s="93">
        <f t="shared" si="190"/>
        <v>5.8181268954348528</v>
      </c>
      <c r="AA1728" s="93">
        <f t="shared" si="190"/>
        <v>7.3579067752920642</v>
      </c>
      <c r="AB1728" s="93">
        <f t="shared" si="190"/>
        <v>9.3051927341716176</v>
      </c>
      <c r="AC1728" s="95">
        <f t="shared" si="190"/>
        <v>11.767832138188963</v>
      </c>
      <c r="AE1728" s="96"/>
    </row>
    <row r="1729" spans="3:31" ht="24.75" customHeight="1" x14ac:dyDescent="0.25">
      <c r="C1729" s="91">
        <f>ABS(E1729-Dashboard!$F$13)</f>
        <v>17.704124012645508</v>
      </c>
      <c r="D1729" s="92">
        <f t="shared" si="186"/>
        <v>0.26475216512644073</v>
      </c>
      <c r="E1729" s="93" cm="1">
        <f t="array" ref="E1729">SUM('DRE + DCF'!$S$41/TIR!S1729,'DRE + DCF'!$U$41:$AD$41/TIR!T1729:AC1729,TIR!F1729)</f>
        <v>29.915875987354489</v>
      </c>
      <c r="F1729" s="100">
        <f>'DRE + DCF'!$AE$38*'DRE + DCF'!$AE$39*(1+G1729)/(R1729-G1729)/AC1729</f>
        <v>10.833605350635505</v>
      </c>
      <c r="G1729" s="92">
        <f>R1729*(1-'DRE + DCF'!$AE$39)</f>
        <v>0.15885129907586443</v>
      </c>
      <c r="H1729" s="94">
        <f t="shared" si="189"/>
        <v>0.26475216512644073</v>
      </c>
      <c r="I1729" s="94">
        <f t="shared" si="188"/>
        <v>0.26475216512644073</v>
      </c>
      <c r="J1729" s="94">
        <f t="shared" si="188"/>
        <v>0.26475216512644073</v>
      </c>
      <c r="K1729" s="94">
        <f t="shared" si="188"/>
        <v>0.26475216512644073</v>
      </c>
      <c r="L1729" s="94">
        <f t="shared" si="188"/>
        <v>0.26475216512644073</v>
      </c>
      <c r="M1729" s="94">
        <f t="shared" si="188"/>
        <v>0.26475216512644073</v>
      </c>
      <c r="N1729" s="94">
        <f t="shared" si="188"/>
        <v>0.26475216512644073</v>
      </c>
      <c r="O1729" s="94">
        <f t="shared" si="188"/>
        <v>0.26475216512644073</v>
      </c>
      <c r="P1729" s="94">
        <f t="shared" si="188"/>
        <v>0.26475216512644073</v>
      </c>
      <c r="Q1729" s="94">
        <f t="shared" si="188"/>
        <v>0.26475216512644073</v>
      </c>
      <c r="R1729" s="94">
        <f t="shared" si="188"/>
        <v>0.26475216512644073</v>
      </c>
      <c r="S1729" s="93">
        <f>(1+H1729)^((5-Dashboard!$F$9)*3/12)</f>
        <v>1.1246120064833207</v>
      </c>
      <c r="T1729" s="93">
        <f t="shared" si="191"/>
        <v>1.4223554701269705</v>
      </c>
      <c r="U1729" s="93">
        <f t="shared" si="191"/>
        <v>1.7989271604225223</v>
      </c>
      <c r="V1729" s="93">
        <f t="shared" si="191"/>
        <v>2.275197021049145</v>
      </c>
      <c r="W1729" s="93">
        <f t="shared" si="191"/>
        <v>2.877560358461134</v>
      </c>
      <c r="X1729" s="93">
        <f t="shared" si="191"/>
        <v>3.6394006936457357</v>
      </c>
      <c r="Y1729" s="93">
        <f t="shared" si="190"/>
        <v>4.6029399070511143</v>
      </c>
      <c r="Z1729" s="93">
        <f t="shared" si="190"/>
        <v>5.8215782133897944</v>
      </c>
      <c r="AA1729" s="93">
        <f t="shared" si="190"/>
        <v>7.3628536498376587</v>
      </c>
      <c r="AB1729" s="93">
        <f t="shared" si="190"/>
        <v>9.3121850951412952</v>
      </c>
      <c r="AC1729" s="95">
        <f t="shared" si="190"/>
        <v>11.777606261138123</v>
      </c>
      <c r="AE1729" s="96"/>
    </row>
    <row r="1730" spans="3:31" ht="24.75" customHeight="1" x14ac:dyDescent="0.25">
      <c r="C1730" s="91">
        <f>ABS(E1730-Dashboard!$F$13)</f>
        <v>17.723363878866103</v>
      </c>
      <c r="D1730" s="92">
        <f t="shared" si="186"/>
        <v>0.26485216512644072</v>
      </c>
      <c r="E1730" s="93" cm="1">
        <f t="array" ref="E1730">SUM('DRE + DCF'!$S$41/TIR!S1730,'DRE + DCF'!$U$41:$AD$41/TIR!T1730:AC1730,TIR!F1730)</f>
        <v>29.896636121133895</v>
      </c>
      <c r="F1730" s="100">
        <f>'DRE + DCF'!$AE$38*'DRE + DCF'!$AE$39*(1+G1730)/(R1730-G1730)/AC1730</f>
        <v>10.821088552310618</v>
      </c>
      <c r="G1730" s="92">
        <f>R1730*(1-'DRE + DCF'!$AE$39)</f>
        <v>0.15891129907586443</v>
      </c>
      <c r="H1730" s="94">
        <f t="shared" si="189"/>
        <v>0.26485216512644072</v>
      </c>
      <c r="I1730" s="94">
        <f t="shared" si="188"/>
        <v>0.26485216512644072</v>
      </c>
      <c r="J1730" s="94">
        <f t="shared" si="188"/>
        <v>0.26485216512644072</v>
      </c>
      <c r="K1730" s="94">
        <f t="shared" si="188"/>
        <v>0.26485216512644072</v>
      </c>
      <c r="L1730" s="94">
        <f t="shared" si="188"/>
        <v>0.26485216512644072</v>
      </c>
      <c r="M1730" s="94">
        <f t="shared" si="188"/>
        <v>0.26485216512644072</v>
      </c>
      <c r="N1730" s="94">
        <f t="shared" si="188"/>
        <v>0.26485216512644072</v>
      </c>
      <c r="O1730" s="94">
        <f t="shared" si="188"/>
        <v>0.26485216512644072</v>
      </c>
      <c r="P1730" s="94">
        <f t="shared" si="188"/>
        <v>0.26485216512644072</v>
      </c>
      <c r="Q1730" s="94">
        <f t="shared" si="188"/>
        <v>0.26485216512644072</v>
      </c>
      <c r="R1730" s="94">
        <f t="shared" si="188"/>
        <v>0.26485216512644072</v>
      </c>
      <c r="S1730" s="93">
        <f>(1+H1730)^((5-Dashboard!$F$9)*3/12)</f>
        <v>1.1246564653824032</v>
      </c>
      <c r="T1730" s="93">
        <f t="shared" si="191"/>
        <v>1.4225241652623828</v>
      </c>
      <c r="U1730" s="93">
        <f t="shared" si="191"/>
        <v>1.7992827703768077</v>
      </c>
      <c r="V1730" s="93">
        <f t="shared" si="191"/>
        <v>2.2758267077858059</v>
      </c>
      <c r="W1730" s="93">
        <f t="shared" si="191"/>
        <v>2.8785843387954562</v>
      </c>
      <c r="X1730" s="93">
        <f t="shared" si="191"/>
        <v>3.6409836334244967</v>
      </c>
      <c r="Y1730" s="93">
        <f t="shared" si="190"/>
        <v>4.6053060319269097</v>
      </c>
      <c r="Z1730" s="93">
        <f t="shared" si="190"/>
        <v>5.82503130555261</v>
      </c>
      <c r="AA1730" s="93">
        <f t="shared" si="190"/>
        <v>7.3678034587575167</v>
      </c>
      <c r="AB1730" s="93">
        <f t="shared" si="190"/>
        <v>9.3191821570355238</v>
      </c>
      <c r="AC1730" s="95">
        <f t="shared" si="190"/>
        <v>11.787387728534078</v>
      </c>
      <c r="AE1730" s="96"/>
    </row>
    <row r="1731" spans="3:31" ht="24.75" customHeight="1" x14ac:dyDescent="0.25">
      <c r="C1731" s="91">
        <f>ABS(E1731-Dashboard!$F$13)</f>
        <v>17.742583104616635</v>
      </c>
      <c r="D1731" s="92">
        <f t="shared" si="186"/>
        <v>0.26495216512644071</v>
      </c>
      <c r="E1731" s="93" cm="1">
        <f t="array" ref="E1731">SUM('DRE + DCF'!$S$41/TIR!S1731,'DRE + DCF'!$U$41:$AD$41/TIR!T1731:AC1731,TIR!F1731)</f>
        <v>29.877416895383362</v>
      </c>
      <c r="F1731" s="100">
        <f>'DRE + DCF'!$AE$38*'DRE + DCF'!$AE$39*(1+G1731)/(R1731-G1731)/AC1731</f>
        <v>10.808588436754579</v>
      </c>
      <c r="G1731" s="92">
        <f>R1731*(1-'DRE + DCF'!$AE$39)</f>
        <v>0.15897129907586441</v>
      </c>
      <c r="H1731" s="94">
        <f t="shared" si="189"/>
        <v>0.26495216512644071</v>
      </c>
      <c r="I1731" s="94">
        <f t="shared" si="188"/>
        <v>0.26495216512644071</v>
      </c>
      <c r="J1731" s="94">
        <f t="shared" si="188"/>
        <v>0.26495216512644071</v>
      </c>
      <c r="K1731" s="94">
        <f t="shared" si="188"/>
        <v>0.26495216512644071</v>
      </c>
      <c r="L1731" s="94">
        <f t="shared" si="188"/>
        <v>0.26495216512644071</v>
      </c>
      <c r="M1731" s="94">
        <f t="shared" si="188"/>
        <v>0.26495216512644071</v>
      </c>
      <c r="N1731" s="94">
        <f t="shared" si="188"/>
        <v>0.26495216512644071</v>
      </c>
      <c r="O1731" s="94">
        <f t="shared" si="188"/>
        <v>0.26495216512644071</v>
      </c>
      <c r="P1731" s="94">
        <f t="shared" si="188"/>
        <v>0.26495216512644071</v>
      </c>
      <c r="Q1731" s="94">
        <f t="shared" si="188"/>
        <v>0.26495216512644071</v>
      </c>
      <c r="R1731" s="94">
        <f t="shared" si="188"/>
        <v>0.26495216512644071</v>
      </c>
      <c r="S1731" s="93">
        <f>(1+H1731)^((5-Dashboard!$F$9)*3/12)</f>
        <v>1.1247009225240463</v>
      </c>
      <c r="T1731" s="93">
        <f t="shared" si="191"/>
        <v>1.4226928670664976</v>
      </c>
      <c r="U1731" s="93">
        <f t="shared" si="191"/>
        <v>1.7996384225057094</v>
      </c>
      <c r="V1731" s="93">
        <f t="shared" si="191"/>
        <v>2.2764565189933292</v>
      </c>
      <c r="W1731" s="93">
        <f t="shared" si="191"/>
        <v>2.8796086025168122</v>
      </c>
      <c r="X1731" s="93">
        <f t="shared" si="191"/>
        <v>3.6425671364703653</v>
      </c>
      <c r="Y1731" s="93">
        <f t="shared" si="190"/>
        <v>4.6076731858966076</v>
      </c>
      <c r="Z1731" s="93">
        <f t="shared" si="190"/>
        <v>5.8284861726949577</v>
      </c>
      <c r="AA1731" s="93">
        <f t="shared" si="190"/>
        <v>7.3727562035600078</v>
      </c>
      <c r="AB1731" s="93">
        <f t="shared" si="190"/>
        <v>9.3261839226426275</v>
      </c>
      <c r="AC1731" s="95">
        <f t="shared" si="190"/>
        <v>11.797176545314192</v>
      </c>
      <c r="AE1731" s="96"/>
    </row>
    <row r="1732" spans="3:31" ht="24.75" customHeight="1" x14ac:dyDescent="0.25">
      <c r="C1732" s="91">
        <f>ABS(E1732-Dashboard!$F$13)</f>
        <v>17.761781718539218</v>
      </c>
      <c r="D1732" s="92">
        <f t="shared" si="186"/>
        <v>0.2650521651264407</v>
      </c>
      <c r="E1732" s="93" cm="1">
        <f t="array" ref="E1732">SUM('DRE + DCF'!$S$41/TIR!S1732,'DRE + DCF'!$U$41:$AD$41/TIR!T1732:AC1732,TIR!F1732)</f>
        <v>29.858218281460779</v>
      </c>
      <c r="F1732" s="100">
        <f>'DRE + DCF'!$AE$38*'DRE + DCF'!$AE$39*(1+G1732)/(R1732-G1732)/AC1732</f>
        <v>10.796104978290616</v>
      </c>
      <c r="G1732" s="92">
        <f>R1732*(1-'DRE + DCF'!$AE$39)</f>
        <v>0.15903129907586441</v>
      </c>
      <c r="H1732" s="94">
        <f t="shared" si="189"/>
        <v>0.2650521651264407</v>
      </c>
      <c r="I1732" s="94">
        <f t="shared" si="188"/>
        <v>0.2650521651264407</v>
      </c>
      <c r="J1732" s="94">
        <f t="shared" si="188"/>
        <v>0.2650521651264407</v>
      </c>
      <c r="K1732" s="94">
        <f t="shared" si="188"/>
        <v>0.2650521651264407</v>
      </c>
      <c r="L1732" s="94">
        <f t="shared" si="188"/>
        <v>0.2650521651264407</v>
      </c>
      <c r="M1732" s="94">
        <f t="shared" si="188"/>
        <v>0.2650521651264407</v>
      </c>
      <c r="N1732" s="94">
        <f t="shared" si="188"/>
        <v>0.2650521651264407</v>
      </c>
      <c r="O1732" s="94">
        <f t="shared" si="188"/>
        <v>0.2650521651264407</v>
      </c>
      <c r="P1732" s="94">
        <f t="shared" si="188"/>
        <v>0.2650521651264407</v>
      </c>
      <c r="Q1732" s="94">
        <f t="shared" si="188"/>
        <v>0.2650521651264407</v>
      </c>
      <c r="R1732" s="94">
        <f t="shared" si="188"/>
        <v>0.2650521651264407</v>
      </c>
      <c r="S1732" s="93">
        <f>(1+H1732)^((5-Dashboard!$F$9)*3/12)</f>
        <v>1.1247453779084584</v>
      </c>
      <c r="T1732" s="93">
        <f t="shared" si="191"/>
        <v>1.4228615755390521</v>
      </c>
      <c r="U1732" s="93">
        <f t="shared" si="191"/>
        <v>1.7999941168108966</v>
      </c>
      <c r="V1732" s="93">
        <f t="shared" si="191"/>
        <v>2.2770864546864802</v>
      </c>
      <c r="W1732" s="93">
        <f t="shared" si="191"/>
        <v>2.880633149681223</v>
      </c>
      <c r="X1732" s="93">
        <f t="shared" si="191"/>
        <v>3.6441512029392298</v>
      </c>
      <c r="Y1732" s="93">
        <f t="shared" si="190"/>
        <v>4.6100413693263969</v>
      </c>
      <c r="Z1732" s="93">
        <f t="shared" si="190"/>
        <v>5.8319428155888202</v>
      </c>
      <c r="AA1732" s="93">
        <f t="shared" si="190"/>
        <v>7.3777118857542288</v>
      </c>
      <c r="AB1732" s="93">
        <f t="shared" si="190"/>
        <v>9.3331903947524637</v>
      </c>
      <c r="AC1732" s="95">
        <f t="shared" si="190"/>
        <v>11.806972716418905</v>
      </c>
      <c r="AE1732" s="96"/>
    </row>
    <row r="1733" spans="3:31" ht="24.75" customHeight="1" x14ac:dyDescent="0.25">
      <c r="C1733" s="91">
        <f>ABS(E1733-Dashboard!$F$13)</f>
        <v>17.780959749227463</v>
      </c>
      <c r="D1733" s="92">
        <f t="shared" si="186"/>
        <v>0.26515216512644069</v>
      </c>
      <c r="E1733" s="93" cm="1">
        <f t="array" ref="E1733">SUM('DRE + DCF'!$S$41/TIR!S1733,'DRE + DCF'!$U$41:$AD$41/TIR!T1733:AC1733,TIR!F1733)</f>
        <v>29.839040250772534</v>
      </c>
      <c r="F1733" s="100">
        <f>'DRE + DCF'!$AE$38*'DRE + DCF'!$AE$39*(1+G1733)/(R1733-G1733)/AC1733</f>
        <v>10.783638151287759</v>
      </c>
      <c r="G1733" s="92">
        <f>R1733*(1-'DRE + DCF'!$AE$39)</f>
        <v>0.15909129907586442</v>
      </c>
      <c r="H1733" s="94">
        <f t="shared" si="189"/>
        <v>0.26515216512644069</v>
      </c>
      <c r="I1733" s="94">
        <f t="shared" si="188"/>
        <v>0.26515216512644069</v>
      </c>
      <c r="J1733" s="94">
        <f t="shared" si="188"/>
        <v>0.26515216512644069</v>
      </c>
      <c r="K1733" s="94">
        <f t="shared" si="188"/>
        <v>0.26515216512644069</v>
      </c>
      <c r="L1733" s="94">
        <f t="shared" si="188"/>
        <v>0.26515216512644069</v>
      </c>
      <c r="M1733" s="94">
        <f t="shared" si="188"/>
        <v>0.26515216512644069</v>
      </c>
      <c r="N1733" s="94">
        <f t="shared" si="188"/>
        <v>0.26515216512644069</v>
      </c>
      <c r="O1733" s="94">
        <f t="shared" si="188"/>
        <v>0.26515216512644069</v>
      </c>
      <c r="P1733" s="94">
        <f t="shared" si="188"/>
        <v>0.26515216512644069</v>
      </c>
      <c r="Q1733" s="94">
        <f t="shared" ref="I1733:R1759" si="192">$D1733</f>
        <v>0.26515216512644069</v>
      </c>
      <c r="R1733" s="94">
        <f t="shared" si="192"/>
        <v>0.26515216512644069</v>
      </c>
      <c r="S1733" s="93">
        <f>(1+H1733)^((5-Dashboard!$F$9)*3/12)</f>
        <v>1.1247898315358478</v>
      </c>
      <c r="T1733" s="93">
        <f t="shared" si="191"/>
        <v>1.4230302906797823</v>
      </c>
      <c r="U1733" s="93">
        <f t="shared" si="191"/>
        <v>1.8003498532940345</v>
      </c>
      <c r="V1733" s="93">
        <f t="shared" si="191"/>
        <v>2.2777165148800176</v>
      </c>
      <c r="W1733" s="93">
        <f t="shared" si="191"/>
        <v>2.8816579803447047</v>
      </c>
      <c r="X1733" s="93">
        <f t="shared" si="191"/>
        <v>3.6457358329869889</v>
      </c>
      <c r="Y1733" s="93">
        <f t="shared" si="190"/>
        <v>4.6124105825825366</v>
      </c>
      <c r="Z1733" s="93">
        <f t="shared" si="190"/>
        <v>5.8354012350064028</v>
      </c>
      <c r="AA1733" s="93">
        <f t="shared" si="190"/>
        <v>7.3826705068498555</v>
      </c>
      <c r="AB1733" s="93">
        <f t="shared" si="190"/>
        <v>9.3402015761562112</v>
      </c>
      <c r="AC1733" s="95">
        <f t="shared" si="190"/>
        <v>11.816776246791424</v>
      </c>
      <c r="AE1733" s="96"/>
    </row>
    <row r="1734" spans="3:31" ht="24.75" customHeight="1" x14ac:dyDescent="0.25">
      <c r="C1734" s="91">
        <f>ABS(E1734-Dashboard!$F$13)</f>
        <v>17.800117225227037</v>
      </c>
      <c r="D1734" s="92">
        <f t="shared" si="186"/>
        <v>0.26525216512644068</v>
      </c>
      <c r="E1734" s="93" cm="1">
        <f t="array" ref="E1734">SUM('DRE + DCF'!$S$41/TIR!S1734,'DRE + DCF'!$U$41:$AD$41/TIR!T1734:AC1734,TIR!F1734)</f>
        <v>29.81988277477296</v>
      </c>
      <c r="F1734" s="100">
        <f>'DRE + DCF'!$AE$38*'DRE + DCF'!$AE$39*(1+G1734)/(R1734-G1734)/AC1734</f>
        <v>10.771187930160458</v>
      </c>
      <c r="G1734" s="92">
        <f>R1734*(1-'DRE + DCF'!$AE$39)</f>
        <v>0.15915129907586439</v>
      </c>
      <c r="H1734" s="94">
        <f t="shared" si="189"/>
        <v>0.26525216512644068</v>
      </c>
      <c r="I1734" s="94">
        <f t="shared" si="192"/>
        <v>0.26525216512644068</v>
      </c>
      <c r="J1734" s="94">
        <f t="shared" si="192"/>
        <v>0.26525216512644068</v>
      </c>
      <c r="K1734" s="94">
        <f t="shared" si="192"/>
        <v>0.26525216512644068</v>
      </c>
      <c r="L1734" s="94">
        <f t="shared" si="192"/>
        <v>0.26525216512644068</v>
      </c>
      <c r="M1734" s="94">
        <f t="shared" si="192"/>
        <v>0.26525216512644068</v>
      </c>
      <c r="N1734" s="94">
        <f t="shared" si="192"/>
        <v>0.26525216512644068</v>
      </c>
      <c r="O1734" s="94">
        <f t="shared" si="192"/>
        <v>0.26525216512644068</v>
      </c>
      <c r="P1734" s="94">
        <f t="shared" si="192"/>
        <v>0.26525216512644068</v>
      </c>
      <c r="Q1734" s="94">
        <f t="shared" si="192"/>
        <v>0.26525216512644068</v>
      </c>
      <c r="R1734" s="94">
        <f t="shared" si="192"/>
        <v>0.26525216512644068</v>
      </c>
      <c r="S1734" s="93">
        <f>(1+H1734)^((5-Dashboard!$F$9)*3/12)</f>
        <v>1.1248342834064229</v>
      </c>
      <c r="T1734" s="93">
        <f t="shared" si="191"/>
        <v>1.4231990124884251</v>
      </c>
      <c r="U1734" s="93">
        <f t="shared" si="191"/>
        <v>1.8007056319567922</v>
      </c>
      <c r="V1734" s="93">
        <f t="shared" si="191"/>
        <v>2.2783466995887074</v>
      </c>
      <c r="W1734" s="93">
        <f t="shared" si="191"/>
        <v>2.8826830945632924</v>
      </c>
      <c r="X1734" s="93">
        <f t="shared" si="191"/>
        <v>3.6473210267695944</v>
      </c>
      <c r="Y1734" s="93">
        <f t="shared" si="190"/>
        <v>4.6147808260314225</v>
      </c>
      <c r="Z1734" s="93">
        <f t="shared" si="190"/>
        <v>5.8388614317202423</v>
      </c>
      <c r="AA1734" s="93">
        <f t="shared" si="190"/>
        <v>7.3876320683573065</v>
      </c>
      <c r="AB1734" s="93">
        <f t="shared" si="190"/>
        <v>9.3472174696466084</v>
      </c>
      <c r="AC1734" s="95">
        <f t="shared" si="190"/>
        <v>11.826587141378063</v>
      </c>
      <c r="AE1734" s="96"/>
    </row>
    <row r="1735" spans="3:31" ht="24.75" customHeight="1" x14ac:dyDescent="0.25">
      <c r="C1735" s="91">
        <f>ABS(E1735-Dashboard!$F$13)</f>
        <v>17.819254175035287</v>
      </c>
      <c r="D1735" s="92">
        <f t="shared" si="186"/>
        <v>0.26535216512644066</v>
      </c>
      <c r="E1735" s="93" cm="1">
        <f t="array" ref="E1735">SUM('DRE + DCF'!$S$41/TIR!S1735,'DRE + DCF'!$U$41:$AD$41/TIR!T1735:AC1735,TIR!F1735)</f>
        <v>29.800745824964711</v>
      </c>
      <c r="F1735" s="100">
        <f>'DRE + DCF'!$AE$38*'DRE + DCF'!$AE$39*(1+G1735)/(R1735-G1735)/AC1735</f>
        <v>10.758754289368802</v>
      </c>
      <c r="G1735" s="92">
        <f>R1735*(1-'DRE + DCF'!$AE$39)</f>
        <v>0.1592112990758644</v>
      </c>
      <c r="H1735" s="94">
        <f t="shared" si="189"/>
        <v>0.26535216512644066</v>
      </c>
      <c r="I1735" s="94">
        <f t="shared" si="192"/>
        <v>0.26535216512644066</v>
      </c>
      <c r="J1735" s="94">
        <f t="shared" si="192"/>
        <v>0.26535216512644066</v>
      </c>
      <c r="K1735" s="94">
        <f t="shared" si="192"/>
        <v>0.26535216512644066</v>
      </c>
      <c r="L1735" s="94">
        <f t="shared" si="192"/>
        <v>0.26535216512644066</v>
      </c>
      <c r="M1735" s="94">
        <f t="shared" si="192"/>
        <v>0.26535216512644066</v>
      </c>
      <c r="N1735" s="94">
        <f t="shared" si="192"/>
        <v>0.26535216512644066</v>
      </c>
      <c r="O1735" s="94">
        <f t="shared" si="192"/>
        <v>0.26535216512644066</v>
      </c>
      <c r="P1735" s="94">
        <f t="shared" si="192"/>
        <v>0.26535216512644066</v>
      </c>
      <c r="Q1735" s="94">
        <f t="shared" si="192"/>
        <v>0.26535216512644066</v>
      </c>
      <c r="R1735" s="94">
        <f t="shared" si="192"/>
        <v>0.26535216512644066</v>
      </c>
      <c r="S1735" s="93">
        <f>(1+H1735)^((5-Dashboard!$F$9)*3/12)</f>
        <v>1.1248787335203918</v>
      </c>
      <c r="T1735" s="93">
        <f t="shared" si="191"/>
        <v>1.4233677409647161</v>
      </c>
      <c r="U1735" s="93">
        <f t="shared" si="191"/>
        <v>1.8010614528008342</v>
      </c>
      <c r="V1735" s="93">
        <f t="shared" si="191"/>
        <v>2.278977008827308</v>
      </c>
      <c r="W1735" s="93">
        <f t="shared" si="191"/>
        <v>2.8837084923930134</v>
      </c>
      <c r="X1735" s="93">
        <f t="shared" si="191"/>
        <v>3.6489067844430032</v>
      </c>
      <c r="Y1735" s="93">
        <f t="shared" si="190"/>
        <v>4.6171521000395126</v>
      </c>
      <c r="Z1735" s="93">
        <f t="shared" si="190"/>
        <v>5.8423234065030893</v>
      </c>
      <c r="AA1735" s="93">
        <f t="shared" si="190"/>
        <v>7.3925965717875659</v>
      </c>
      <c r="AB1735" s="93">
        <f t="shared" si="190"/>
        <v>9.3542380780176977</v>
      </c>
      <c r="AC1735" s="95">
        <f t="shared" si="190"/>
        <v>11.836405405127888</v>
      </c>
      <c r="AE1735" s="96"/>
    </row>
    <row r="1736" spans="3:31" ht="24.75" customHeight="1" x14ac:dyDescent="0.25">
      <c r="C1736" s="91">
        <f>ABS(E1736-Dashboard!$F$13)</f>
        <v>17.838370627101838</v>
      </c>
      <c r="D1736" s="92">
        <f t="shared" si="186"/>
        <v>0.26545216512644065</v>
      </c>
      <c r="E1736" s="93" cm="1">
        <f t="array" ref="E1736">SUM('DRE + DCF'!$S$41/TIR!S1736,'DRE + DCF'!$U$41:$AD$41/TIR!T1736:AC1736,TIR!F1736)</f>
        <v>29.781629372898159</v>
      </c>
      <c r="F1736" s="100">
        <f>'DRE + DCF'!$AE$38*'DRE + DCF'!$AE$39*(1+G1736)/(R1736-G1736)/AC1736</f>
        <v>10.746337203418092</v>
      </c>
      <c r="G1736" s="92">
        <f>R1736*(1-'DRE + DCF'!$AE$39)</f>
        <v>0.15927129907586438</v>
      </c>
      <c r="H1736" s="94">
        <f t="shared" si="189"/>
        <v>0.26545216512644065</v>
      </c>
      <c r="I1736" s="94">
        <f t="shared" si="192"/>
        <v>0.26545216512644065</v>
      </c>
      <c r="J1736" s="94">
        <f t="shared" si="192"/>
        <v>0.26545216512644065</v>
      </c>
      <c r="K1736" s="94">
        <f t="shared" si="192"/>
        <v>0.26545216512644065</v>
      </c>
      <c r="L1736" s="94">
        <f t="shared" si="192"/>
        <v>0.26545216512644065</v>
      </c>
      <c r="M1736" s="94">
        <f t="shared" si="192"/>
        <v>0.26545216512644065</v>
      </c>
      <c r="N1736" s="94">
        <f t="shared" si="192"/>
        <v>0.26545216512644065</v>
      </c>
      <c r="O1736" s="94">
        <f t="shared" si="192"/>
        <v>0.26545216512644065</v>
      </c>
      <c r="P1736" s="94">
        <f t="shared" si="192"/>
        <v>0.26545216512644065</v>
      </c>
      <c r="Q1736" s="94">
        <f t="shared" si="192"/>
        <v>0.26545216512644065</v>
      </c>
      <c r="R1736" s="94">
        <f t="shared" si="192"/>
        <v>0.26545216512644065</v>
      </c>
      <c r="S1736" s="93">
        <f>(1+H1736)^((5-Dashboard!$F$9)*3/12)</f>
        <v>1.124923181877963</v>
      </c>
      <c r="T1736" s="93">
        <f t="shared" si="191"/>
        <v>1.4235364761083933</v>
      </c>
      <c r="U1736" s="93">
        <f t="shared" si="191"/>
        <v>1.8014173158278302</v>
      </c>
      <c r="V1736" s="93">
        <f t="shared" si="191"/>
        <v>2.279607442610589</v>
      </c>
      <c r="W1736" s="93">
        <f t="shared" si="191"/>
        <v>2.8847341738899184</v>
      </c>
      <c r="X1736" s="93">
        <f t="shared" si="191"/>
        <v>3.6504931061632315</v>
      </c>
      <c r="Y1736" s="93">
        <f t="shared" si="190"/>
        <v>4.619524404973407</v>
      </c>
      <c r="Z1736" s="93">
        <f t="shared" si="190"/>
        <v>5.8457871601280305</v>
      </c>
      <c r="AA1736" s="93">
        <f t="shared" si="190"/>
        <v>7.3975640186523632</v>
      </c>
      <c r="AB1736" s="93">
        <f t="shared" si="190"/>
        <v>9.3612634040650864</v>
      </c>
      <c r="AC1736" s="95">
        <f t="shared" si="190"/>
        <v>11.846231042993079</v>
      </c>
      <c r="AE1736" s="96"/>
    </row>
    <row r="1737" spans="3:31" ht="24.75" customHeight="1" x14ac:dyDescent="0.25">
      <c r="C1737" s="91">
        <f>ABS(E1737-Dashboard!$F$13)</f>
        <v>17.857466609828172</v>
      </c>
      <c r="D1737" s="92">
        <f t="shared" si="186"/>
        <v>0.26555216512644064</v>
      </c>
      <c r="E1737" s="93" cm="1">
        <f t="array" ref="E1737">SUM('DRE + DCF'!$S$41/TIR!S1737,'DRE + DCF'!$U$41:$AD$41/TIR!T1737:AC1737,TIR!F1737)</f>
        <v>29.762533390171825</v>
      </c>
      <c r="F1737" s="100">
        <f>'DRE + DCF'!$AE$38*'DRE + DCF'!$AE$39*(1+G1737)/(R1737-G1737)/AC1737</f>
        <v>10.733936646859078</v>
      </c>
      <c r="G1737" s="92">
        <f>R1737*(1-'DRE + DCF'!$AE$39)</f>
        <v>0.15933129907586438</v>
      </c>
      <c r="H1737" s="94">
        <f t="shared" si="189"/>
        <v>0.26555216512644064</v>
      </c>
      <c r="I1737" s="94">
        <f t="shared" si="192"/>
        <v>0.26555216512644064</v>
      </c>
      <c r="J1737" s="94">
        <f t="shared" si="192"/>
        <v>0.26555216512644064</v>
      </c>
      <c r="K1737" s="94">
        <f t="shared" si="192"/>
        <v>0.26555216512644064</v>
      </c>
      <c r="L1737" s="94">
        <f t="shared" si="192"/>
        <v>0.26555216512644064</v>
      </c>
      <c r="M1737" s="94">
        <f t="shared" si="192"/>
        <v>0.26555216512644064</v>
      </c>
      <c r="N1737" s="94">
        <f t="shared" si="192"/>
        <v>0.26555216512644064</v>
      </c>
      <c r="O1737" s="94">
        <f t="shared" si="192"/>
        <v>0.26555216512644064</v>
      </c>
      <c r="P1737" s="94">
        <f t="shared" si="192"/>
        <v>0.26555216512644064</v>
      </c>
      <c r="Q1737" s="94">
        <f t="shared" si="192"/>
        <v>0.26555216512644064</v>
      </c>
      <c r="R1737" s="94">
        <f t="shared" si="192"/>
        <v>0.26555216512644064</v>
      </c>
      <c r="S1737" s="93">
        <f>(1+H1737)^((5-Dashboard!$F$9)*3/12)</f>
        <v>1.1249676284793446</v>
      </c>
      <c r="T1737" s="93">
        <f t="shared" si="191"/>
        <v>1.4237052179191918</v>
      </c>
      <c r="U1737" s="93">
        <f t="shared" si="191"/>
        <v>1.8017732210394439</v>
      </c>
      <c r="V1737" s="93">
        <f t="shared" si="191"/>
        <v>2.2802380009533092</v>
      </c>
      <c r="W1737" s="93">
        <f t="shared" si="191"/>
        <v>2.8857601391100469</v>
      </c>
      <c r="X1737" s="93">
        <f t="shared" si="191"/>
        <v>3.6520799920862981</v>
      </c>
      <c r="Y1737" s="93">
        <f t="shared" si="190"/>
        <v>4.6218977411997679</v>
      </c>
      <c r="Z1737" s="93">
        <f t="shared" si="190"/>
        <v>5.8492526933683715</v>
      </c>
      <c r="AA1737" s="93">
        <f t="shared" si="190"/>
        <v>7.4025344104640061</v>
      </c>
      <c r="AB1737" s="93">
        <f t="shared" si="190"/>
        <v>9.3682934505857016</v>
      </c>
      <c r="AC1737" s="95">
        <f t="shared" si="190"/>
        <v>11.856064059928586</v>
      </c>
      <c r="AE1737" s="96"/>
    </row>
    <row r="1738" spans="3:31" ht="24.75" customHeight="1" x14ac:dyDescent="0.25">
      <c r="C1738" s="91">
        <f>ABS(E1738-Dashboard!$F$13)</f>
        <v>17.876542151568248</v>
      </c>
      <c r="D1738" s="92">
        <f t="shared" si="186"/>
        <v>0.26565216512644063</v>
      </c>
      <c r="E1738" s="93" cm="1">
        <f t="array" ref="E1738">SUM('DRE + DCF'!$S$41/TIR!S1738,'DRE + DCF'!$U$41:$AD$41/TIR!T1738:AC1738,TIR!F1738)</f>
        <v>29.743457848431749</v>
      </c>
      <c r="F1738" s="100">
        <f>'DRE + DCF'!$AE$38*'DRE + DCF'!$AE$39*(1+G1738)/(R1738-G1738)/AC1738</f>
        <v>10.721552594287555</v>
      </c>
      <c r="G1738" s="92">
        <f>R1738*(1-'DRE + DCF'!$AE$39)</f>
        <v>0.15939129907586438</v>
      </c>
      <c r="H1738" s="94">
        <f t="shared" si="189"/>
        <v>0.26565216512644063</v>
      </c>
      <c r="I1738" s="94">
        <f t="shared" si="192"/>
        <v>0.26565216512644063</v>
      </c>
      <c r="J1738" s="94">
        <f t="shared" si="192"/>
        <v>0.26565216512644063</v>
      </c>
      <c r="K1738" s="94">
        <f t="shared" si="192"/>
        <v>0.26565216512644063</v>
      </c>
      <c r="L1738" s="94">
        <f t="shared" si="192"/>
        <v>0.26565216512644063</v>
      </c>
      <c r="M1738" s="94">
        <f t="shared" si="192"/>
        <v>0.26565216512644063</v>
      </c>
      <c r="N1738" s="94">
        <f t="shared" si="192"/>
        <v>0.26565216512644063</v>
      </c>
      <c r="O1738" s="94">
        <f t="shared" si="192"/>
        <v>0.26565216512644063</v>
      </c>
      <c r="P1738" s="94">
        <f t="shared" si="192"/>
        <v>0.26565216512644063</v>
      </c>
      <c r="Q1738" s="94">
        <f t="shared" si="192"/>
        <v>0.26565216512644063</v>
      </c>
      <c r="R1738" s="94">
        <f t="shared" si="192"/>
        <v>0.26565216512644063</v>
      </c>
      <c r="S1738" s="93">
        <f>(1+H1738)^((5-Dashboard!$F$9)*3/12)</f>
        <v>1.1250120733247446</v>
      </c>
      <c r="T1738" s="93">
        <f t="shared" si="191"/>
        <v>1.4238739663968492</v>
      </c>
      <c r="U1738" s="93">
        <f t="shared" si="191"/>
        <v>1.8021291684373451</v>
      </c>
      <c r="V1738" s="93">
        <f t="shared" si="191"/>
        <v>2.2808686838702381</v>
      </c>
      <c r="W1738" s="93">
        <f t="shared" si="191"/>
        <v>2.8867863881094622</v>
      </c>
      <c r="X1738" s="93">
        <f t="shared" si="191"/>
        <v>3.6536674423682785</v>
      </c>
      <c r="Y1738" s="93">
        <f t="shared" si="190"/>
        <v>4.6242721090853971</v>
      </c>
      <c r="Z1738" s="93">
        <f t="shared" si="190"/>
        <v>5.8527200069977452</v>
      </c>
      <c r="AA1738" s="93">
        <f t="shared" si="190"/>
        <v>7.4075077487355339</v>
      </c>
      <c r="AB1738" s="93">
        <f t="shared" si="190"/>
        <v>9.3753282203780159</v>
      </c>
      <c r="AC1738" s="95">
        <f t="shared" si="190"/>
        <v>11.865904460892457</v>
      </c>
      <c r="AE1738" s="96"/>
    </row>
    <row r="1739" spans="3:31" ht="24.75" customHeight="1" x14ac:dyDescent="0.25">
      <c r="C1739" s="91">
        <f>ABS(E1739-Dashboard!$F$13)</f>
        <v>17.895597280628046</v>
      </c>
      <c r="D1739" s="92">
        <f t="shared" si="186"/>
        <v>0.26575216512644062</v>
      </c>
      <c r="E1739" s="93" cm="1">
        <f t="array" ref="E1739">SUM('DRE + DCF'!$S$41/TIR!S1739,'DRE + DCF'!$U$41:$AD$41/TIR!T1739:AC1739,TIR!F1739)</f>
        <v>29.724402719371952</v>
      </c>
      <c r="F1739" s="100">
        <f>'DRE + DCF'!$AE$38*'DRE + DCF'!$AE$39*(1+G1739)/(R1739-G1739)/AC1739</f>
        <v>10.709185020344581</v>
      </c>
      <c r="G1739" s="92">
        <f>R1739*(1-'DRE + DCF'!$AE$39)</f>
        <v>0.15945129907586436</v>
      </c>
      <c r="H1739" s="94">
        <f t="shared" si="189"/>
        <v>0.26575216512644062</v>
      </c>
      <c r="I1739" s="94">
        <f t="shared" si="192"/>
        <v>0.26575216512644062</v>
      </c>
      <c r="J1739" s="94">
        <f t="shared" si="192"/>
        <v>0.26575216512644062</v>
      </c>
      <c r="K1739" s="94">
        <f t="shared" si="192"/>
        <v>0.26575216512644062</v>
      </c>
      <c r="L1739" s="94">
        <f t="shared" si="192"/>
        <v>0.26575216512644062</v>
      </c>
      <c r="M1739" s="94">
        <f t="shared" si="192"/>
        <v>0.26575216512644062</v>
      </c>
      <c r="N1739" s="94">
        <f t="shared" si="192"/>
        <v>0.26575216512644062</v>
      </c>
      <c r="O1739" s="94">
        <f t="shared" si="192"/>
        <v>0.26575216512644062</v>
      </c>
      <c r="P1739" s="94">
        <f t="shared" si="192"/>
        <v>0.26575216512644062</v>
      </c>
      <c r="Q1739" s="94">
        <f t="shared" si="192"/>
        <v>0.26575216512644062</v>
      </c>
      <c r="R1739" s="94">
        <f t="shared" si="192"/>
        <v>0.26575216512644062</v>
      </c>
      <c r="S1739" s="93">
        <f>(1+H1739)^((5-Dashboard!$F$9)*3/12)</f>
        <v>1.1250565164143713</v>
      </c>
      <c r="T1739" s="93">
        <f t="shared" si="191"/>
        <v>1.4240427215411013</v>
      </c>
      <c r="U1739" s="93">
        <f t="shared" si="191"/>
        <v>1.8024851580231978</v>
      </c>
      <c r="V1739" s="93">
        <f t="shared" si="191"/>
        <v>2.2814994913761368</v>
      </c>
      <c r="W1739" s="93">
        <f t="shared" si="191"/>
        <v>2.887812920944218</v>
      </c>
      <c r="X1739" s="93">
        <f t="shared" si="191"/>
        <v>3.6552554571652545</v>
      </c>
      <c r="Y1739" s="93">
        <f t="shared" si="190"/>
        <v>4.6266475089971584</v>
      </c>
      <c r="Z1739" s="93">
        <f t="shared" si="190"/>
        <v>5.8561891017900063</v>
      </c>
      <c r="AA1739" s="93">
        <f t="shared" si="190"/>
        <v>7.4124840349805652</v>
      </c>
      <c r="AB1739" s="93">
        <f t="shared" si="190"/>
        <v>9.3823677162418235</v>
      </c>
      <c r="AC1739" s="95">
        <f t="shared" si="190"/>
        <v>11.875752250845505</v>
      </c>
      <c r="AE1739" s="96"/>
    </row>
    <row r="1740" spans="3:31" ht="24.75" customHeight="1" x14ac:dyDescent="0.25">
      <c r="C1740" s="91">
        <f>ABS(E1740-Dashboard!$F$13)</f>
        <v>17.914632025266229</v>
      </c>
      <c r="D1740" s="92">
        <f t="shared" si="186"/>
        <v>0.26585216512644061</v>
      </c>
      <c r="E1740" s="93" cm="1">
        <f t="array" ref="E1740">SUM('DRE + DCF'!$S$41/TIR!S1740,'DRE + DCF'!$U$41:$AD$41/TIR!T1740:AC1740,TIR!F1740)</f>
        <v>29.705367974733768</v>
      </c>
      <c r="F1740" s="100">
        <f>'DRE + DCF'!$AE$38*'DRE + DCF'!$AE$39*(1+G1740)/(R1740-G1740)/AC1740</f>
        <v>10.696833899716063</v>
      </c>
      <c r="G1740" s="92">
        <f>R1740*(1-'DRE + DCF'!$AE$39)</f>
        <v>0.15951129907586437</v>
      </c>
      <c r="H1740" s="94">
        <f t="shared" si="189"/>
        <v>0.26585216512644061</v>
      </c>
      <c r="I1740" s="94">
        <f t="shared" si="192"/>
        <v>0.26585216512644061</v>
      </c>
      <c r="J1740" s="94">
        <f t="shared" si="192"/>
        <v>0.26585216512644061</v>
      </c>
      <c r="K1740" s="94">
        <f t="shared" si="192"/>
        <v>0.26585216512644061</v>
      </c>
      <c r="L1740" s="94">
        <f t="shared" si="192"/>
        <v>0.26585216512644061</v>
      </c>
      <c r="M1740" s="94">
        <f t="shared" si="192"/>
        <v>0.26585216512644061</v>
      </c>
      <c r="N1740" s="94">
        <f t="shared" si="192"/>
        <v>0.26585216512644061</v>
      </c>
      <c r="O1740" s="94">
        <f t="shared" si="192"/>
        <v>0.26585216512644061</v>
      </c>
      <c r="P1740" s="94">
        <f t="shared" si="192"/>
        <v>0.26585216512644061</v>
      </c>
      <c r="Q1740" s="94">
        <f t="shared" si="192"/>
        <v>0.26585216512644061</v>
      </c>
      <c r="R1740" s="94">
        <f t="shared" si="192"/>
        <v>0.26585216512644061</v>
      </c>
      <c r="S1740" s="93">
        <f>(1+H1740)^((5-Dashboard!$F$9)*3/12)</f>
        <v>1.1251009577484328</v>
      </c>
      <c r="T1740" s="93">
        <f t="shared" si="191"/>
        <v>1.4242114833516857</v>
      </c>
      <c r="U1740" s="93">
        <f t="shared" si="191"/>
        <v>1.8028411897986711</v>
      </c>
      <c r="V1740" s="93">
        <f t="shared" si="191"/>
        <v>2.2821304234857762</v>
      </c>
      <c r="W1740" s="93">
        <f t="shared" si="191"/>
        <v>2.8888397376703909</v>
      </c>
      <c r="X1740" s="93">
        <f t="shared" si="191"/>
        <v>3.6568440366333634</v>
      </c>
      <c r="Y1740" s="93">
        <f t="shared" si="190"/>
        <v>4.6290239413020569</v>
      </c>
      <c r="Z1740" s="93">
        <f t="shared" si="190"/>
        <v>5.8596599785193391</v>
      </c>
      <c r="AA1740" s="93">
        <f t="shared" si="190"/>
        <v>7.4174632707134585</v>
      </c>
      <c r="AB1740" s="93">
        <f t="shared" si="190"/>
        <v>9.3894119409784818</v>
      </c>
      <c r="AC1740" s="95">
        <f t="shared" si="190"/>
        <v>11.885607434751668</v>
      </c>
      <c r="AE1740" s="96"/>
    </row>
    <row r="1741" spans="3:31" ht="24.75" customHeight="1" x14ac:dyDescent="0.25">
      <c r="C1741" s="91">
        <f>ABS(E1741-Dashboard!$F$13)</f>
        <v>17.93364641369369</v>
      </c>
      <c r="D1741" s="92">
        <f t="shared" si="186"/>
        <v>0.2659521651264406</v>
      </c>
      <c r="E1741" s="93" cm="1">
        <f t="array" ref="E1741">SUM('DRE + DCF'!$S$41/TIR!S1741,'DRE + DCF'!$U$41:$AD$41/TIR!T1741:AC1741,TIR!F1741)</f>
        <v>29.686353586306307</v>
      </c>
      <c r="F1741" s="100">
        <f>'DRE + DCF'!$AE$38*'DRE + DCF'!$AE$39*(1+G1741)/(R1741-G1741)/AC1741</f>
        <v>10.684499207132983</v>
      </c>
      <c r="G1741" s="92">
        <f>R1741*(1-'DRE + DCF'!$AE$39)</f>
        <v>0.15957129907586434</v>
      </c>
      <c r="H1741" s="94">
        <f t="shared" si="189"/>
        <v>0.2659521651264406</v>
      </c>
      <c r="I1741" s="94">
        <f t="shared" si="192"/>
        <v>0.2659521651264406</v>
      </c>
      <c r="J1741" s="94">
        <f t="shared" si="192"/>
        <v>0.2659521651264406</v>
      </c>
      <c r="K1741" s="94">
        <f t="shared" si="192"/>
        <v>0.2659521651264406</v>
      </c>
      <c r="L1741" s="94">
        <f t="shared" si="192"/>
        <v>0.2659521651264406</v>
      </c>
      <c r="M1741" s="94">
        <f t="shared" si="192"/>
        <v>0.2659521651264406</v>
      </c>
      <c r="N1741" s="94">
        <f t="shared" si="192"/>
        <v>0.2659521651264406</v>
      </c>
      <c r="O1741" s="94">
        <f t="shared" si="192"/>
        <v>0.2659521651264406</v>
      </c>
      <c r="P1741" s="94">
        <f t="shared" si="192"/>
        <v>0.2659521651264406</v>
      </c>
      <c r="Q1741" s="94">
        <f t="shared" si="192"/>
        <v>0.2659521651264406</v>
      </c>
      <c r="R1741" s="94">
        <f t="shared" si="192"/>
        <v>0.2659521651264406</v>
      </c>
      <c r="S1741" s="93">
        <f>(1+H1741)^((5-Dashboard!$F$9)*3/12)</f>
        <v>1.1251453973271368</v>
      </c>
      <c r="T1741" s="93">
        <f t="shared" si="191"/>
        <v>1.4243802518283379</v>
      </c>
      <c r="U1741" s="93">
        <f t="shared" si="191"/>
        <v>1.803197263765429</v>
      </c>
      <c r="V1741" s="93">
        <f t="shared" si="191"/>
        <v>2.2827614802139182</v>
      </c>
      <c r="W1741" s="93">
        <f t="shared" si="191"/>
        <v>2.889866838344048</v>
      </c>
      <c r="X1741" s="93">
        <f t="shared" si="191"/>
        <v>3.6584331809287489</v>
      </c>
      <c r="Y1741" s="93">
        <f t="shared" si="190"/>
        <v>4.6314014063671607</v>
      </c>
      <c r="Z1741" s="93">
        <f t="shared" si="190"/>
        <v>5.8631326379601489</v>
      </c>
      <c r="AA1741" s="93">
        <f t="shared" si="190"/>
        <v>7.4224454574491494</v>
      </c>
      <c r="AB1741" s="93">
        <f t="shared" si="190"/>
        <v>9.3964608973906643</v>
      </c>
      <c r="AC1741" s="95">
        <f t="shared" si="190"/>
        <v>11.895470017577647</v>
      </c>
      <c r="AE1741" s="96"/>
    </row>
    <row r="1742" spans="3:31" ht="24.75" customHeight="1" x14ac:dyDescent="0.25">
      <c r="C1742" s="91">
        <f>ABS(E1742-Dashboard!$F$13)</f>
        <v>17.952640474074173</v>
      </c>
      <c r="D1742" s="92">
        <f t="shared" si="186"/>
        <v>0.26605216512644059</v>
      </c>
      <c r="E1742" s="93" cm="1">
        <f t="array" ref="E1742">SUM('DRE + DCF'!$S$41/TIR!S1742,'DRE + DCF'!$U$41:$AD$41/TIR!T1742:AC1742,TIR!F1742)</f>
        <v>29.667359525925825</v>
      </c>
      <c r="F1742" s="100">
        <f>'DRE + DCF'!$AE$38*'DRE + DCF'!$AE$39*(1+G1742)/(R1742-G1742)/AC1742</f>
        <v>10.672180917371003</v>
      </c>
      <c r="G1742" s="92">
        <f>R1742*(1-'DRE + DCF'!$AE$39)</f>
        <v>0.15963129907586435</v>
      </c>
      <c r="H1742" s="94">
        <f t="shared" si="189"/>
        <v>0.26605216512644059</v>
      </c>
      <c r="I1742" s="94">
        <f t="shared" si="192"/>
        <v>0.26605216512644059</v>
      </c>
      <c r="J1742" s="94">
        <f t="shared" si="192"/>
        <v>0.26605216512644059</v>
      </c>
      <c r="K1742" s="94">
        <f t="shared" si="192"/>
        <v>0.26605216512644059</v>
      </c>
      <c r="L1742" s="94">
        <f t="shared" si="192"/>
        <v>0.26605216512644059</v>
      </c>
      <c r="M1742" s="94">
        <f t="shared" si="192"/>
        <v>0.26605216512644059</v>
      </c>
      <c r="N1742" s="94">
        <f t="shared" si="192"/>
        <v>0.26605216512644059</v>
      </c>
      <c r="O1742" s="94">
        <f t="shared" si="192"/>
        <v>0.26605216512644059</v>
      </c>
      <c r="P1742" s="94">
        <f t="shared" si="192"/>
        <v>0.26605216512644059</v>
      </c>
      <c r="Q1742" s="94">
        <f t="shared" si="192"/>
        <v>0.26605216512644059</v>
      </c>
      <c r="R1742" s="94">
        <f t="shared" si="192"/>
        <v>0.26605216512644059</v>
      </c>
      <c r="S1742" s="93">
        <f>(1+H1742)^((5-Dashboard!$F$9)*3/12)</f>
        <v>1.1251898351506917</v>
      </c>
      <c r="T1742" s="93">
        <f t="shared" si="191"/>
        <v>1.4245490269707961</v>
      </c>
      <c r="U1742" s="93">
        <f t="shared" si="191"/>
        <v>1.8035533799251409</v>
      </c>
      <c r="V1742" s="93">
        <f t="shared" si="191"/>
        <v>2.2833926615753346</v>
      </c>
      <c r="W1742" s="93">
        <f t="shared" si="191"/>
        <v>2.8908942230212786</v>
      </c>
      <c r="X1742" s="93">
        <f t="shared" si="191"/>
        <v>3.6600228902076095</v>
      </c>
      <c r="Y1742" s="93">
        <f t="shared" si="190"/>
        <v>4.6337799045596775</v>
      </c>
      <c r="Z1742" s="93">
        <f t="shared" si="190"/>
        <v>5.8666070808871718</v>
      </c>
      <c r="AA1742" s="93">
        <f t="shared" si="190"/>
        <v>7.4274305967033118</v>
      </c>
      <c r="AB1742" s="93">
        <f t="shared" si="190"/>
        <v>9.403514588282599</v>
      </c>
      <c r="AC1742" s="95">
        <f t="shared" si="190"/>
        <v>11.905340004293254</v>
      </c>
      <c r="AE1742" s="96"/>
    </row>
    <row r="1743" spans="3:31" ht="24.75" customHeight="1" x14ac:dyDescent="0.25">
      <c r="C1743" s="91">
        <f>ABS(E1743-Dashboard!$F$13)</f>
        <v>17.971614234523834</v>
      </c>
      <c r="D1743" s="92">
        <f t="shared" ref="D1743:D1806" si="193">D1742+0.0001</f>
        <v>0.26615216512644058</v>
      </c>
      <c r="E1743" s="93" cm="1">
        <f t="array" ref="E1743">SUM('DRE + DCF'!$S$41/TIR!S1743,'DRE + DCF'!$U$41:$AD$41/TIR!T1743:AC1743,TIR!F1743)</f>
        <v>29.648385765476164</v>
      </c>
      <c r="F1743" s="100">
        <f>'DRE + DCF'!$AE$38*'DRE + DCF'!$AE$39*(1+G1743)/(R1743-G1743)/AC1743</f>
        <v>10.659879005250664</v>
      </c>
      <c r="G1743" s="92">
        <f>R1743*(1-'DRE + DCF'!$AE$39)</f>
        <v>0.15969129907586435</v>
      </c>
      <c r="H1743" s="94">
        <f t="shared" si="189"/>
        <v>0.26615216512644058</v>
      </c>
      <c r="I1743" s="94">
        <f t="shared" si="192"/>
        <v>0.26615216512644058</v>
      </c>
      <c r="J1743" s="94">
        <f t="shared" si="192"/>
        <v>0.26615216512644058</v>
      </c>
      <c r="K1743" s="94">
        <f t="shared" si="192"/>
        <v>0.26615216512644058</v>
      </c>
      <c r="L1743" s="94">
        <f t="shared" si="192"/>
        <v>0.26615216512644058</v>
      </c>
      <c r="M1743" s="94">
        <f t="shared" si="192"/>
        <v>0.26615216512644058</v>
      </c>
      <c r="N1743" s="94">
        <f t="shared" si="192"/>
        <v>0.26615216512644058</v>
      </c>
      <c r="O1743" s="94">
        <f t="shared" si="192"/>
        <v>0.26615216512644058</v>
      </c>
      <c r="P1743" s="94">
        <f t="shared" si="192"/>
        <v>0.26615216512644058</v>
      </c>
      <c r="Q1743" s="94">
        <f t="shared" si="192"/>
        <v>0.26615216512644058</v>
      </c>
      <c r="R1743" s="94">
        <f t="shared" si="192"/>
        <v>0.26615216512644058</v>
      </c>
      <c r="S1743" s="93">
        <f>(1+H1743)^((5-Dashboard!$F$9)*3/12)</f>
        <v>1.1252342712193051</v>
      </c>
      <c r="T1743" s="93">
        <f t="shared" si="191"/>
        <v>1.4247178087787955</v>
      </c>
      <c r="U1743" s="93">
        <f t="shared" si="191"/>
        <v>1.8039095382794699</v>
      </c>
      <c r="V1743" s="93">
        <f t="shared" si="191"/>
        <v>2.2840239675847882</v>
      </c>
      <c r="W1743" s="93">
        <f t="shared" si="191"/>
        <v>2.8919218917581624</v>
      </c>
      <c r="X1743" s="93">
        <f t="shared" si="191"/>
        <v>3.6616131646261487</v>
      </c>
      <c r="Y1743" s="93">
        <f t="shared" si="190"/>
        <v>4.6361594362468761</v>
      </c>
      <c r="Z1743" s="93">
        <f t="shared" si="190"/>
        <v>5.8700833080753601</v>
      </c>
      <c r="AA1743" s="93">
        <f t="shared" si="190"/>
        <v>7.4324186899921951</v>
      </c>
      <c r="AB1743" s="93">
        <f t="shared" si="190"/>
        <v>9.4105730164598409</v>
      </c>
      <c r="AC1743" s="95">
        <f t="shared" si="190"/>
        <v>11.915217399871086</v>
      </c>
      <c r="AE1743" s="96"/>
    </row>
    <row r="1744" spans="3:31" ht="24.75" customHeight="1" x14ac:dyDescent="0.25">
      <c r="C1744" s="91">
        <f>ABS(E1744-Dashboard!$F$13)</f>
        <v>17.990567723111887</v>
      </c>
      <c r="D1744" s="92">
        <f t="shared" si="193"/>
        <v>0.26625216512644057</v>
      </c>
      <c r="E1744" s="93" cm="1">
        <f t="array" ref="E1744">SUM('DRE + DCF'!$S$41/TIR!S1744,'DRE + DCF'!$U$41:$AD$41/TIR!T1744:AC1744,TIR!F1744)</f>
        <v>29.62943227688811</v>
      </c>
      <c r="F1744" s="100">
        <f>'DRE + DCF'!$AE$38*'DRE + DCF'!$AE$39*(1+G1744)/(R1744-G1744)/AC1744</f>
        <v>10.647593445637003</v>
      </c>
      <c r="G1744" s="92">
        <f>R1744*(1-'DRE + DCF'!$AE$39)</f>
        <v>0.15975129907586433</v>
      </c>
      <c r="H1744" s="94">
        <f t="shared" si="189"/>
        <v>0.26625216512644057</v>
      </c>
      <c r="I1744" s="94">
        <f t="shared" si="192"/>
        <v>0.26625216512644057</v>
      </c>
      <c r="J1744" s="94">
        <f t="shared" si="192"/>
        <v>0.26625216512644057</v>
      </c>
      <c r="K1744" s="94">
        <f t="shared" si="192"/>
        <v>0.26625216512644057</v>
      </c>
      <c r="L1744" s="94">
        <f t="shared" si="192"/>
        <v>0.26625216512644057</v>
      </c>
      <c r="M1744" s="94">
        <f t="shared" si="192"/>
        <v>0.26625216512644057</v>
      </c>
      <c r="N1744" s="94">
        <f t="shared" si="192"/>
        <v>0.26625216512644057</v>
      </c>
      <c r="O1744" s="94">
        <f t="shared" si="192"/>
        <v>0.26625216512644057</v>
      </c>
      <c r="P1744" s="94">
        <f t="shared" si="192"/>
        <v>0.26625216512644057</v>
      </c>
      <c r="Q1744" s="94">
        <f t="shared" si="192"/>
        <v>0.26625216512644057</v>
      </c>
      <c r="R1744" s="94">
        <f t="shared" si="192"/>
        <v>0.26625216512644057</v>
      </c>
      <c r="S1744" s="93">
        <f>(1+H1744)^((5-Dashboard!$F$9)*3/12)</f>
        <v>1.125278705533185</v>
      </c>
      <c r="T1744" s="93">
        <f t="shared" si="191"/>
        <v>1.4248865972520739</v>
      </c>
      <c r="U1744" s="93">
        <f t="shared" si="191"/>
        <v>1.8042657388300853</v>
      </c>
      <c r="V1744" s="93">
        <f t="shared" si="191"/>
        <v>2.2846553982570525</v>
      </c>
      <c r="W1744" s="93">
        <f t="shared" si="191"/>
        <v>2.8929498446108033</v>
      </c>
      <c r="X1744" s="93">
        <f t="shared" si="191"/>
        <v>3.66320400434063</v>
      </c>
      <c r="Y1744" s="93">
        <f t="shared" si="190"/>
        <v>4.6385400017961702</v>
      </c>
      <c r="Z1744" s="93">
        <f t="shared" si="190"/>
        <v>5.8735613203000048</v>
      </c>
      <c r="AA1744" s="93">
        <f t="shared" si="190"/>
        <v>7.4374097388327964</v>
      </c>
      <c r="AB1744" s="93">
        <f t="shared" si="190"/>
        <v>9.4176361847295045</v>
      </c>
      <c r="AC1744" s="95">
        <f t="shared" si="190"/>
        <v>11.925102209286846</v>
      </c>
      <c r="AE1744" s="96"/>
    </row>
    <row r="1745" spans="3:31" ht="24.75" customHeight="1" x14ac:dyDescent="0.25">
      <c r="C1745" s="91">
        <f>ABS(E1745-Dashboard!$F$13)</f>
        <v>18.009500967860149</v>
      </c>
      <c r="D1745" s="92">
        <f t="shared" si="193"/>
        <v>0.26635216512644055</v>
      </c>
      <c r="E1745" s="93" cm="1">
        <f t="array" ref="E1745">SUM('DRE + DCF'!$S$41/TIR!S1745,'DRE + DCF'!$U$41:$AD$41/TIR!T1745:AC1745,TIR!F1745)</f>
        <v>29.610499032139849</v>
      </c>
      <c r="F1745" s="100">
        <f>'DRE + DCF'!$AE$38*'DRE + DCF'!$AE$39*(1+G1745)/(R1745-G1745)/AC1745</f>
        <v>10.635324213439768</v>
      </c>
      <c r="G1745" s="92">
        <f>R1745*(1-'DRE + DCF'!$AE$39)</f>
        <v>0.15981129907586433</v>
      </c>
      <c r="H1745" s="94">
        <f t="shared" si="189"/>
        <v>0.26635216512644055</v>
      </c>
      <c r="I1745" s="94">
        <f t="shared" si="192"/>
        <v>0.26635216512644055</v>
      </c>
      <c r="J1745" s="94">
        <f t="shared" si="192"/>
        <v>0.26635216512644055</v>
      </c>
      <c r="K1745" s="94">
        <f t="shared" si="192"/>
        <v>0.26635216512644055</v>
      </c>
      <c r="L1745" s="94">
        <f t="shared" si="192"/>
        <v>0.26635216512644055</v>
      </c>
      <c r="M1745" s="94">
        <f t="shared" si="192"/>
        <v>0.26635216512644055</v>
      </c>
      <c r="N1745" s="94">
        <f t="shared" si="192"/>
        <v>0.26635216512644055</v>
      </c>
      <c r="O1745" s="94">
        <f t="shared" si="192"/>
        <v>0.26635216512644055</v>
      </c>
      <c r="P1745" s="94">
        <f t="shared" si="192"/>
        <v>0.26635216512644055</v>
      </c>
      <c r="Q1745" s="94">
        <f t="shared" si="192"/>
        <v>0.26635216512644055</v>
      </c>
      <c r="R1745" s="94">
        <f t="shared" si="192"/>
        <v>0.26635216512644055</v>
      </c>
      <c r="S1745" s="93">
        <f>(1+H1745)^((5-Dashboard!$F$9)*3/12)</f>
        <v>1.1253231380925395</v>
      </c>
      <c r="T1745" s="93">
        <f t="shared" si="191"/>
        <v>1.4250553923903677</v>
      </c>
      <c r="U1745" s="93">
        <f t="shared" si="191"/>
        <v>1.8046219815786513</v>
      </c>
      <c r="V1745" s="93">
        <f t="shared" si="191"/>
        <v>2.2852869536068923</v>
      </c>
      <c r="W1745" s="93">
        <f t="shared" si="191"/>
        <v>2.8939780816352951</v>
      </c>
      <c r="X1745" s="93">
        <f t="shared" si="191"/>
        <v>3.6647954095073185</v>
      </c>
      <c r="Y1745" s="93">
        <f t="shared" si="190"/>
        <v>4.640921601575033</v>
      </c>
      <c r="Z1745" s="93">
        <f t="shared" si="190"/>
        <v>5.8770411183366109</v>
      </c>
      <c r="AA1745" s="93">
        <f t="shared" si="190"/>
        <v>7.4424037447426841</v>
      </c>
      <c r="AB1745" s="93">
        <f t="shared" si="190"/>
        <v>9.4247040959000259</v>
      </c>
      <c r="AC1745" s="95">
        <f t="shared" si="190"/>
        <v>11.934994437519029</v>
      </c>
      <c r="AE1745" s="96"/>
    </row>
    <row r="1746" spans="3:31" ht="24.75" customHeight="1" x14ac:dyDescent="0.25">
      <c r="C1746" s="91">
        <f>ABS(E1746-Dashboard!$F$13)</f>
        <v>18.028413996743669</v>
      </c>
      <c r="D1746" s="92">
        <f t="shared" si="193"/>
        <v>0.26645216512644054</v>
      </c>
      <c r="E1746" s="93" cm="1">
        <f t="array" ref="E1746">SUM('DRE + DCF'!$S$41/TIR!S1746,'DRE + DCF'!$U$41:$AD$41/TIR!T1746:AC1746,TIR!F1746)</f>
        <v>29.591586003256328</v>
      </c>
      <c r="F1746" s="100">
        <f>'DRE + DCF'!$AE$38*'DRE + DCF'!$AE$39*(1+G1746)/(R1746-G1746)/AC1746</f>
        <v>10.623071283612997</v>
      </c>
      <c r="G1746" s="92">
        <f>R1746*(1-'DRE + DCF'!$AE$39)</f>
        <v>0.15987129907586431</v>
      </c>
      <c r="H1746" s="94">
        <f t="shared" si="189"/>
        <v>0.26645216512644054</v>
      </c>
      <c r="I1746" s="94">
        <f t="shared" si="192"/>
        <v>0.26645216512644054</v>
      </c>
      <c r="J1746" s="94">
        <f t="shared" si="192"/>
        <v>0.26645216512644054</v>
      </c>
      <c r="K1746" s="94">
        <f t="shared" si="192"/>
        <v>0.26645216512644054</v>
      </c>
      <c r="L1746" s="94">
        <f t="shared" si="192"/>
        <v>0.26645216512644054</v>
      </c>
      <c r="M1746" s="94">
        <f t="shared" si="192"/>
        <v>0.26645216512644054</v>
      </c>
      <c r="N1746" s="94">
        <f t="shared" si="192"/>
        <v>0.26645216512644054</v>
      </c>
      <c r="O1746" s="94">
        <f t="shared" si="192"/>
        <v>0.26645216512644054</v>
      </c>
      <c r="P1746" s="94">
        <f t="shared" si="192"/>
        <v>0.26645216512644054</v>
      </c>
      <c r="Q1746" s="94">
        <f t="shared" si="192"/>
        <v>0.26645216512644054</v>
      </c>
      <c r="R1746" s="94">
        <f t="shared" si="192"/>
        <v>0.26645216512644054</v>
      </c>
      <c r="S1746" s="93">
        <f>(1+H1746)^((5-Dashboard!$F$9)*3/12)</f>
        <v>1.1253675688975762</v>
      </c>
      <c r="T1746" s="93">
        <f t="shared" si="191"/>
        <v>1.4252241941934143</v>
      </c>
      <c r="U1746" s="93">
        <f t="shared" si="191"/>
        <v>1.8049782665268361</v>
      </c>
      <c r="V1746" s="93">
        <f t="shared" si="191"/>
        <v>2.2859186336490813</v>
      </c>
      <c r="W1746" s="93">
        <f t="shared" si="191"/>
        <v>2.8950066028877539</v>
      </c>
      <c r="X1746" s="93">
        <f t="shared" si="191"/>
        <v>3.6663873802825377</v>
      </c>
      <c r="Y1746" s="93">
        <f t="shared" si="190"/>
        <v>4.6433042359510788</v>
      </c>
      <c r="Z1746" s="93">
        <f t="shared" si="190"/>
        <v>5.8805227029610165</v>
      </c>
      <c r="AA1746" s="93">
        <f t="shared" si="190"/>
        <v>7.4474007092401688</v>
      </c>
      <c r="AB1746" s="93">
        <f t="shared" si="190"/>
        <v>9.4317767527814009</v>
      </c>
      <c r="AC1746" s="95">
        <f t="shared" si="190"/>
        <v>11.944894089549235</v>
      </c>
      <c r="AE1746" s="96"/>
    </row>
    <row r="1747" spans="3:31" ht="24.75" customHeight="1" x14ac:dyDescent="0.25">
      <c r="C1747" s="91">
        <f>ABS(E1747-Dashboard!$F$13)</f>
        <v>18.047306837690261</v>
      </c>
      <c r="D1747" s="92">
        <f t="shared" si="193"/>
        <v>0.26655216512644053</v>
      </c>
      <c r="E1747" s="93" cm="1">
        <f t="array" ref="E1747">SUM('DRE + DCF'!$S$41/TIR!S1747,'DRE + DCF'!$U$41:$AD$41/TIR!T1747:AC1747,TIR!F1747)</f>
        <v>29.572693162309736</v>
      </c>
      <c r="F1747" s="100">
        <f>'DRE + DCF'!$AE$38*'DRE + DCF'!$AE$39*(1+G1747)/(R1747-G1747)/AC1747</f>
        <v>10.610834631155285</v>
      </c>
      <c r="G1747" s="92">
        <f>R1747*(1-'DRE + DCF'!$AE$39)</f>
        <v>0.15993129907586431</v>
      </c>
      <c r="H1747" s="94">
        <f t="shared" si="189"/>
        <v>0.26655216512644053</v>
      </c>
      <c r="I1747" s="94">
        <f t="shared" si="192"/>
        <v>0.26655216512644053</v>
      </c>
      <c r="J1747" s="94">
        <f t="shared" si="192"/>
        <v>0.26655216512644053</v>
      </c>
      <c r="K1747" s="94">
        <f t="shared" si="192"/>
        <v>0.26655216512644053</v>
      </c>
      <c r="L1747" s="94">
        <f t="shared" si="192"/>
        <v>0.26655216512644053</v>
      </c>
      <c r="M1747" s="94">
        <f t="shared" si="192"/>
        <v>0.26655216512644053</v>
      </c>
      <c r="N1747" s="94">
        <f t="shared" si="192"/>
        <v>0.26655216512644053</v>
      </c>
      <c r="O1747" s="94">
        <f t="shared" si="192"/>
        <v>0.26655216512644053</v>
      </c>
      <c r="P1747" s="94">
        <f t="shared" si="192"/>
        <v>0.26655216512644053</v>
      </c>
      <c r="Q1747" s="94">
        <f t="shared" si="192"/>
        <v>0.26655216512644053</v>
      </c>
      <c r="R1747" s="94">
        <f t="shared" si="192"/>
        <v>0.26655216512644053</v>
      </c>
      <c r="S1747" s="93">
        <f>(1+H1747)^((5-Dashboard!$F$9)*3/12)</f>
        <v>1.1254119979485027</v>
      </c>
      <c r="T1747" s="93">
        <f t="shared" si="191"/>
        <v>1.4253930026609491</v>
      </c>
      <c r="U1747" s="93">
        <f t="shared" si="191"/>
        <v>1.8053345936763032</v>
      </c>
      <c r="V1747" s="93">
        <f t="shared" si="191"/>
        <v>2.2865504383983843</v>
      </c>
      <c r="W1747" s="93">
        <f t="shared" si="191"/>
        <v>2.8960354084242854</v>
      </c>
      <c r="X1747" s="93">
        <f t="shared" si="191"/>
        <v>3.6679799168226137</v>
      </c>
      <c r="Y1747" s="93">
        <f t="shared" si="190"/>
        <v>4.6456879052919824</v>
      </c>
      <c r="Z1747" s="93">
        <f t="shared" si="190"/>
        <v>5.8840060749492782</v>
      </c>
      <c r="AA1747" s="93">
        <f t="shared" si="190"/>
        <v>7.4524006338441371</v>
      </c>
      <c r="AB1747" s="93">
        <f t="shared" si="190"/>
        <v>9.4388541581849488</v>
      </c>
      <c r="AC1747" s="95">
        <f t="shared" si="190"/>
        <v>11.954801170361852</v>
      </c>
      <c r="AE1747" s="96"/>
    </row>
    <row r="1748" spans="3:31" ht="24.75" customHeight="1" x14ac:dyDescent="0.25">
      <c r="C1748" s="91">
        <f>ABS(E1748-Dashboard!$F$13)</f>
        <v>18.066179518581205</v>
      </c>
      <c r="D1748" s="92">
        <f t="shared" si="193"/>
        <v>0.26665216512644052</v>
      </c>
      <c r="E1748" s="93" cm="1">
        <f t="array" ref="E1748">SUM('DRE + DCF'!$S$41/TIR!S1748,'DRE + DCF'!$U$41:$AD$41/TIR!T1748:AC1748,TIR!F1748)</f>
        <v>29.553820481418793</v>
      </c>
      <c r="F1748" s="100">
        <f>'DRE + DCF'!$AE$38*'DRE + DCF'!$AE$39*(1+G1748)/(R1748-G1748)/AC1748</f>
        <v>10.598614231109323</v>
      </c>
      <c r="G1748" s="92">
        <f>R1748*(1-'DRE + DCF'!$AE$39)</f>
        <v>0.15999129907586432</v>
      </c>
      <c r="H1748" s="94">
        <f t="shared" si="189"/>
        <v>0.26665216512644052</v>
      </c>
      <c r="I1748" s="94">
        <f t="shared" si="192"/>
        <v>0.26665216512644052</v>
      </c>
      <c r="J1748" s="94">
        <f t="shared" si="192"/>
        <v>0.26665216512644052</v>
      </c>
      <c r="K1748" s="94">
        <f t="shared" si="192"/>
        <v>0.26665216512644052</v>
      </c>
      <c r="L1748" s="94">
        <f t="shared" si="192"/>
        <v>0.26665216512644052</v>
      </c>
      <c r="M1748" s="94">
        <f t="shared" si="192"/>
        <v>0.26665216512644052</v>
      </c>
      <c r="N1748" s="94">
        <f t="shared" si="192"/>
        <v>0.26665216512644052</v>
      </c>
      <c r="O1748" s="94">
        <f t="shared" si="192"/>
        <v>0.26665216512644052</v>
      </c>
      <c r="P1748" s="94">
        <f t="shared" si="192"/>
        <v>0.26665216512644052</v>
      </c>
      <c r="Q1748" s="94">
        <f t="shared" si="192"/>
        <v>0.26665216512644052</v>
      </c>
      <c r="R1748" s="94">
        <f t="shared" si="192"/>
        <v>0.26665216512644052</v>
      </c>
      <c r="S1748" s="93">
        <f>(1+H1748)^((5-Dashboard!$F$9)*3/12)</f>
        <v>1.125456425245527</v>
      </c>
      <c r="T1748" s="93">
        <f t="shared" si="191"/>
        <v>1.425561817792711</v>
      </c>
      <c r="U1748" s="93">
        <f t="shared" si="191"/>
        <v>1.8056909630287219</v>
      </c>
      <c r="V1748" s="93">
        <f t="shared" si="191"/>
        <v>2.2871823678695784</v>
      </c>
      <c r="W1748" s="93">
        <f t="shared" si="191"/>
        <v>2.8970644983010208</v>
      </c>
      <c r="X1748" s="93">
        <f t="shared" si="191"/>
        <v>3.6695730192839333</v>
      </c>
      <c r="Y1748" s="93">
        <f t="shared" si="190"/>
        <v>4.6480726099655643</v>
      </c>
      <c r="Z1748" s="93">
        <f t="shared" si="190"/>
        <v>5.8874912350777882</v>
      </c>
      <c r="AA1748" s="93">
        <f t="shared" si="190"/>
        <v>7.4574035200742221</v>
      </c>
      <c r="AB1748" s="93">
        <f t="shared" si="190"/>
        <v>9.4459363149235536</v>
      </c>
      <c r="AC1748" s="95">
        <f t="shared" si="190"/>
        <v>11.964715684944391</v>
      </c>
      <c r="AE1748" s="96"/>
    </row>
    <row r="1749" spans="3:31" ht="24.75" customHeight="1" x14ac:dyDescent="0.25">
      <c r="C1749" s="91">
        <f>ABS(E1749-Dashboard!$F$13)</f>
        <v>18.085032067250729</v>
      </c>
      <c r="D1749" s="92">
        <f t="shared" si="193"/>
        <v>0.26675216512644051</v>
      </c>
      <c r="E1749" s="93" cm="1">
        <f t="array" ref="E1749">SUM('DRE + DCF'!$S$41/TIR!S1749,'DRE + DCF'!$U$41:$AD$41/TIR!T1749:AC1749,TIR!F1749)</f>
        <v>29.534967932749268</v>
      </c>
      <c r="F1749" s="100">
        <f>'DRE + DCF'!$AE$38*'DRE + DCF'!$AE$39*(1+G1749)/(R1749-G1749)/AC1749</f>
        <v>10.586410058562159</v>
      </c>
      <c r="G1749" s="92">
        <f>R1749*(1-'DRE + DCF'!$AE$39)</f>
        <v>0.1600512990758643</v>
      </c>
      <c r="H1749" s="94">
        <f t="shared" si="189"/>
        <v>0.26675216512644051</v>
      </c>
      <c r="I1749" s="94">
        <f t="shared" si="192"/>
        <v>0.26675216512644051</v>
      </c>
      <c r="J1749" s="94">
        <f t="shared" si="192"/>
        <v>0.26675216512644051</v>
      </c>
      <c r="K1749" s="94">
        <f t="shared" si="192"/>
        <v>0.26675216512644051</v>
      </c>
      <c r="L1749" s="94">
        <f t="shared" si="192"/>
        <v>0.26675216512644051</v>
      </c>
      <c r="M1749" s="94">
        <f t="shared" si="192"/>
        <v>0.26675216512644051</v>
      </c>
      <c r="N1749" s="94">
        <f t="shared" si="192"/>
        <v>0.26675216512644051</v>
      </c>
      <c r="O1749" s="94">
        <f t="shared" si="192"/>
        <v>0.26675216512644051</v>
      </c>
      <c r="P1749" s="94">
        <f t="shared" si="192"/>
        <v>0.26675216512644051</v>
      </c>
      <c r="Q1749" s="94">
        <f t="shared" si="192"/>
        <v>0.26675216512644051</v>
      </c>
      <c r="R1749" s="94">
        <f t="shared" si="192"/>
        <v>0.26675216512644051</v>
      </c>
      <c r="S1749" s="93">
        <f>(1+H1749)^((5-Dashboard!$F$9)*3/12)</f>
        <v>1.1255008507888569</v>
      </c>
      <c r="T1749" s="93">
        <f t="shared" si="191"/>
        <v>1.4257306395884353</v>
      </c>
      <c r="U1749" s="93">
        <f t="shared" si="191"/>
        <v>1.806047374585755</v>
      </c>
      <c r="V1749" s="93">
        <f t="shared" si="191"/>
        <v>2.2878144220774286</v>
      </c>
      <c r="W1749" s="93">
        <f t="shared" si="191"/>
        <v>2.8980938725740786</v>
      </c>
      <c r="X1749" s="93">
        <f t="shared" si="191"/>
        <v>3.6711666878228844</v>
      </c>
      <c r="Y1749" s="93">
        <f t="shared" si="190"/>
        <v>4.6504583503397017</v>
      </c>
      <c r="Z1749" s="93">
        <f t="shared" si="190"/>
        <v>5.890978184123151</v>
      </c>
      <c r="AA1749" s="93">
        <f t="shared" si="190"/>
        <v>7.4624093694506275</v>
      </c>
      <c r="AB1749" s="93">
        <f t="shared" si="190"/>
        <v>9.4530232258114175</v>
      </c>
      <c r="AC1749" s="95">
        <f t="shared" si="190"/>
        <v>11.974637638287142</v>
      </c>
      <c r="AE1749" s="96"/>
    </row>
    <row r="1750" spans="3:31" ht="24.75" customHeight="1" x14ac:dyDescent="0.25">
      <c r="C1750" s="91">
        <f>ABS(E1750-Dashboard!$F$13)</f>
        <v>18.103864511486666</v>
      </c>
      <c r="D1750" s="92">
        <f t="shared" si="193"/>
        <v>0.2668521651264405</v>
      </c>
      <c r="E1750" s="93" cm="1">
        <f t="array" ref="E1750">SUM('DRE + DCF'!$S$41/TIR!S1750,'DRE + DCF'!$U$41:$AD$41/TIR!T1750:AC1750,TIR!F1750)</f>
        <v>29.516135488513331</v>
      </c>
      <c r="F1750" s="100">
        <f>'DRE + DCF'!$AE$38*'DRE + DCF'!$AE$39*(1+G1750)/(R1750-G1750)/AC1750</f>
        <v>10.574222088644792</v>
      </c>
      <c r="G1750" s="92">
        <f>R1750*(1-'DRE + DCF'!$AE$39)</f>
        <v>0.1601112990758643</v>
      </c>
      <c r="H1750" s="94">
        <f t="shared" si="189"/>
        <v>0.2668521651264405</v>
      </c>
      <c r="I1750" s="94">
        <f t="shared" si="192"/>
        <v>0.2668521651264405</v>
      </c>
      <c r="J1750" s="94">
        <f t="shared" si="192"/>
        <v>0.2668521651264405</v>
      </c>
      <c r="K1750" s="94">
        <f t="shared" si="192"/>
        <v>0.2668521651264405</v>
      </c>
      <c r="L1750" s="94">
        <f t="shared" si="192"/>
        <v>0.2668521651264405</v>
      </c>
      <c r="M1750" s="94">
        <f t="shared" si="192"/>
        <v>0.2668521651264405</v>
      </c>
      <c r="N1750" s="94">
        <f t="shared" si="192"/>
        <v>0.2668521651264405</v>
      </c>
      <c r="O1750" s="94">
        <f t="shared" si="192"/>
        <v>0.2668521651264405</v>
      </c>
      <c r="P1750" s="94">
        <f t="shared" si="192"/>
        <v>0.2668521651264405</v>
      </c>
      <c r="Q1750" s="94">
        <f t="shared" si="192"/>
        <v>0.2668521651264405</v>
      </c>
      <c r="R1750" s="94">
        <f t="shared" si="192"/>
        <v>0.2668521651264405</v>
      </c>
      <c r="S1750" s="93">
        <f>(1+H1750)^((5-Dashboard!$F$9)*3/12)</f>
        <v>1.1255452745786998</v>
      </c>
      <c r="T1750" s="93">
        <f t="shared" si="191"/>
        <v>1.4258994680478598</v>
      </c>
      <c r="U1750" s="93">
        <f t="shared" si="191"/>
        <v>1.8064038283490711</v>
      </c>
      <c r="V1750" s="93">
        <f t="shared" si="191"/>
        <v>2.2884466010367119</v>
      </c>
      <c r="W1750" s="93">
        <f t="shared" si="191"/>
        <v>2.8991235312996024</v>
      </c>
      <c r="X1750" s="93">
        <f t="shared" si="191"/>
        <v>3.6727609225959137</v>
      </c>
      <c r="Y1750" s="93">
        <f t="shared" si="190"/>
        <v>4.6528451267824167</v>
      </c>
      <c r="Z1750" s="93">
        <f t="shared" si="190"/>
        <v>5.8944669228623123</v>
      </c>
      <c r="AA1750" s="93">
        <f t="shared" si="190"/>
        <v>7.4674181834943081</v>
      </c>
      <c r="AB1750" s="93">
        <f t="shared" si="190"/>
        <v>9.4601148936643167</v>
      </c>
      <c r="AC1750" s="95">
        <f t="shared" si="190"/>
        <v>11.984567035383527</v>
      </c>
      <c r="AE1750" s="96"/>
    </row>
    <row r="1751" spans="3:31" ht="24.75" customHeight="1" x14ac:dyDescent="0.25">
      <c r="C1751" s="91">
        <f>ABS(E1751-Dashboard!$F$13)</f>
        <v>18.122676879030035</v>
      </c>
      <c r="D1751" s="92">
        <f t="shared" si="193"/>
        <v>0.26695216512644049</v>
      </c>
      <c r="E1751" s="93" cm="1">
        <f t="array" ref="E1751">SUM('DRE + DCF'!$S$41/TIR!S1751,'DRE + DCF'!$U$41:$AD$41/TIR!T1751:AC1751,TIR!F1751)</f>
        <v>29.497323120969963</v>
      </c>
      <c r="F1751" s="100">
        <f>'DRE + DCF'!$AE$38*'DRE + DCF'!$AE$39*(1+G1751)/(R1751-G1751)/AC1751</f>
        <v>10.562050296532366</v>
      </c>
      <c r="G1751" s="92">
        <f>R1751*(1-'DRE + DCF'!$AE$39)</f>
        <v>0.16017129907586428</v>
      </c>
      <c r="H1751" s="94">
        <f t="shared" si="189"/>
        <v>0.26695216512644049</v>
      </c>
      <c r="I1751" s="94">
        <f t="shared" si="192"/>
        <v>0.26695216512644049</v>
      </c>
      <c r="J1751" s="94">
        <f t="shared" si="192"/>
        <v>0.26695216512644049</v>
      </c>
      <c r="K1751" s="94">
        <f t="shared" si="192"/>
        <v>0.26695216512644049</v>
      </c>
      <c r="L1751" s="94">
        <f t="shared" si="192"/>
        <v>0.26695216512644049</v>
      </c>
      <c r="M1751" s="94">
        <f t="shared" si="192"/>
        <v>0.26695216512644049</v>
      </c>
      <c r="N1751" s="94">
        <f t="shared" si="192"/>
        <v>0.26695216512644049</v>
      </c>
      <c r="O1751" s="94">
        <f t="shared" si="192"/>
        <v>0.26695216512644049</v>
      </c>
      <c r="P1751" s="94">
        <f t="shared" si="192"/>
        <v>0.26695216512644049</v>
      </c>
      <c r="Q1751" s="94">
        <f t="shared" si="192"/>
        <v>0.26695216512644049</v>
      </c>
      <c r="R1751" s="94">
        <f t="shared" si="192"/>
        <v>0.26695216512644049</v>
      </c>
      <c r="S1751" s="93">
        <f>(1+H1751)^((5-Dashboard!$F$9)*3/12)</f>
        <v>1.1255896966152632</v>
      </c>
      <c r="T1751" s="93">
        <f t="shared" si="191"/>
        <v>1.4260683031707209</v>
      </c>
      <c r="U1751" s="93">
        <f t="shared" si="191"/>
        <v>1.8067603243203338</v>
      </c>
      <c r="V1751" s="93">
        <f t="shared" si="191"/>
        <v>2.2890789047621967</v>
      </c>
      <c r="W1751" s="93">
        <f t="shared" si="191"/>
        <v>2.9001534745337261</v>
      </c>
      <c r="X1751" s="93">
        <f t="shared" si="191"/>
        <v>3.6743557237594731</v>
      </c>
      <c r="Y1751" s="93">
        <f t="shared" si="190"/>
        <v>4.6552329396617935</v>
      </c>
      <c r="Z1751" s="93">
        <f t="shared" si="190"/>
        <v>5.8979574520724327</v>
      </c>
      <c r="AA1751" s="93">
        <f t="shared" si="190"/>
        <v>7.4724299637267926</v>
      </c>
      <c r="AB1751" s="93">
        <f t="shared" si="190"/>
        <v>9.4672113212993487</v>
      </c>
      <c r="AC1751" s="95">
        <f t="shared" si="190"/>
        <v>11.994503881229758</v>
      </c>
      <c r="AE1751" s="96"/>
    </row>
    <row r="1752" spans="3:31" ht="24.75" customHeight="1" x14ac:dyDescent="0.25">
      <c r="C1752" s="91">
        <f>ABS(E1752-Dashboard!$F$13)</f>
        <v>18.14146919757561</v>
      </c>
      <c r="D1752" s="92">
        <f t="shared" si="193"/>
        <v>0.26705216512644048</v>
      </c>
      <c r="E1752" s="93" cm="1">
        <f t="array" ref="E1752">SUM('DRE + DCF'!$S$41/TIR!S1752,'DRE + DCF'!$U$41:$AD$41/TIR!T1752:AC1752,TIR!F1752)</f>
        <v>29.478530802424388</v>
      </c>
      <c r="F1752" s="100">
        <f>'DRE + DCF'!$AE$38*'DRE + DCF'!$AE$39*(1+G1752)/(R1752-G1752)/AC1752</f>
        <v>10.549894657443815</v>
      </c>
      <c r="G1752" s="92">
        <f>R1752*(1-'DRE + DCF'!$AE$39)</f>
        <v>0.16023129907586428</v>
      </c>
      <c r="H1752" s="94">
        <f t="shared" si="189"/>
        <v>0.26705216512644048</v>
      </c>
      <c r="I1752" s="94">
        <f t="shared" si="192"/>
        <v>0.26705216512644048</v>
      </c>
      <c r="J1752" s="94">
        <f t="shared" si="192"/>
        <v>0.26705216512644048</v>
      </c>
      <c r="K1752" s="94">
        <f t="shared" si="192"/>
        <v>0.26705216512644048</v>
      </c>
      <c r="L1752" s="94">
        <f t="shared" si="192"/>
        <v>0.26705216512644048</v>
      </c>
      <c r="M1752" s="94">
        <f t="shared" si="192"/>
        <v>0.26705216512644048</v>
      </c>
      <c r="N1752" s="94">
        <f t="shared" si="192"/>
        <v>0.26705216512644048</v>
      </c>
      <c r="O1752" s="94">
        <f t="shared" si="192"/>
        <v>0.26705216512644048</v>
      </c>
      <c r="P1752" s="94">
        <f t="shared" si="192"/>
        <v>0.26705216512644048</v>
      </c>
      <c r="Q1752" s="94">
        <f t="shared" si="192"/>
        <v>0.26705216512644048</v>
      </c>
      <c r="R1752" s="94">
        <f t="shared" si="192"/>
        <v>0.26705216512644048</v>
      </c>
      <c r="S1752" s="93">
        <f>(1+H1752)^((5-Dashboard!$F$9)*3/12)</f>
        <v>1.1256341168987551</v>
      </c>
      <c r="T1752" s="93">
        <f t="shared" si="191"/>
        <v>1.4262371449567566</v>
      </c>
      <c r="U1752" s="93">
        <f t="shared" si="191"/>
        <v>1.8071168625012115</v>
      </c>
      <c r="V1752" s="93">
        <f t="shared" si="191"/>
        <v>2.2897113332686603</v>
      </c>
      <c r="W1752" s="93">
        <f t="shared" si="191"/>
        <v>2.901183702332605</v>
      </c>
      <c r="X1752" s="93">
        <f t="shared" si="191"/>
        <v>3.6759510914700702</v>
      </c>
      <c r="Y1752" s="93">
        <f t="shared" si="190"/>
        <v>4.657621789346055</v>
      </c>
      <c r="Z1752" s="93">
        <f t="shared" si="190"/>
        <v>5.9014497725310049</v>
      </c>
      <c r="AA1752" s="93">
        <f t="shared" si="190"/>
        <v>7.4774447116703504</v>
      </c>
      <c r="AB1752" s="93">
        <f t="shared" si="190"/>
        <v>9.474312511535171</v>
      </c>
      <c r="AC1752" s="95">
        <f t="shared" si="190"/>
        <v>12.004448180825163</v>
      </c>
      <c r="AE1752" s="96"/>
    </row>
    <row r="1753" spans="3:31" ht="24.75" customHeight="1" x14ac:dyDescent="0.25">
      <c r="C1753" s="91">
        <f>ABS(E1753-Dashboard!$F$13)</f>
        <v>18.160241494771558</v>
      </c>
      <c r="D1753" s="92">
        <f t="shared" si="193"/>
        <v>0.26715216512644047</v>
      </c>
      <c r="E1753" s="93" cm="1">
        <f t="array" ref="E1753">SUM('DRE + DCF'!$S$41/TIR!S1753,'DRE + DCF'!$U$41:$AD$41/TIR!T1753:AC1753,TIR!F1753)</f>
        <v>29.459758505228439</v>
      </c>
      <c r="F1753" s="100">
        <f>'DRE + DCF'!$AE$38*'DRE + DCF'!$AE$39*(1+G1753)/(R1753-G1753)/AC1753</f>
        <v>10.537755146642038</v>
      </c>
      <c r="G1753" s="92">
        <f>R1753*(1-'DRE + DCF'!$AE$39)</f>
        <v>0.16029129907586429</v>
      </c>
      <c r="H1753" s="94">
        <f t="shared" si="189"/>
        <v>0.26715216512644047</v>
      </c>
      <c r="I1753" s="94">
        <f t="shared" si="192"/>
        <v>0.26715216512644047</v>
      </c>
      <c r="J1753" s="94">
        <f t="shared" si="192"/>
        <v>0.26715216512644047</v>
      </c>
      <c r="K1753" s="94">
        <f t="shared" si="192"/>
        <v>0.26715216512644047</v>
      </c>
      <c r="L1753" s="94">
        <f t="shared" si="192"/>
        <v>0.26715216512644047</v>
      </c>
      <c r="M1753" s="94">
        <f t="shared" si="192"/>
        <v>0.26715216512644047</v>
      </c>
      <c r="N1753" s="94">
        <f t="shared" si="192"/>
        <v>0.26715216512644047</v>
      </c>
      <c r="O1753" s="94">
        <f t="shared" si="192"/>
        <v>0.26715216512644047</v>
      </c>
      <c r="P1753" s="94">
        <f t="shared" si="192"/>
        <v>0.26715216512644047</v>
      </c>
      <c r="Q1753" s="94">
        <f t="shared" si="192"/>
        <v>0.26715216512644047</v>
      </c>
      <c r="R1753" s="94">
        <f t="shared" si="192"/>
        <v>0.26715216512644047</v>
      </c>
      <c r="S1753" s="93">
        <f>(1+H1753)^((5-Dashboard!$F$9)*3/12)</f>
        <v>1.1256785354293828</v>
      </c>
      <c r="T1753" s="93">
        <f t="shared" si="191"/>
        <v>1.4264059934057027</v>
      </c>
      <c r="U1753" s="93">
        <f t="shared" si="191"/>
        <v>1.8074734428933672</v>
      </c>
      <c r="V1753" s="93">
        <f t="shared" si="191"/>
        <v>2.2903438865708718</v>
      </c>
      <c r="W1753" s="93">
        <f t="shared" si="191"/>
        <v>2.9022142147523864</v>
      </c>
      <c r="X1753" s="93">
        <f t="shared" si="191"/>
        <v>3.6775470258842184</v>
      </c>
      <c r="Y1753" s="93">
        <f t="shared" si="190"/>
        <v>4.6600116762034887</v>
      </c>
      <c r="Z1753" s="93">
        <f t="shared" si="190"/>
        <v>5.9049438850157427</v>
      </c>
      <c r="AA1753" s="93">
        <f t="shared" si="190"/>
        <v>7.4824624288478327</v>
      </c>
      <c r="AB1753" s="93">
        <f t="shared" si="190"/>
        <v>9.4814184671917747</v>
      </c>
      <c r="AC1753" s="95">
        <f t="shared" si="190"/>
        <v>12.014399939171872</v>
      </c>
      <c r="AE1753" s="96"/>
    </row>
    <row r="1754" spans="3:31" ht="24.75" customHeight="1" x14ac:dyDescent="0.25">
      <c r="C1754" s="91">
        <f>ABS(E1754-Dashboard!$F$13)</f>
        <v>18.178993798219985</v>
      </c>
      <c r="D1754" s="92">
        <f t="shared" si="193"/>
        <v>0.26725216512644046</v>
      </c>
      <c r="E1754" s="93" cm="1">
        <f t="array" ref="E1754">SUM('DRE + DCF'!$S$41/TIR!S1754,'DRE + DCF'!$U$41:$AD$41/TIR!T1754:AC1754,TIR!F1754)</f>
        <v>29.441006201780013</v>
      </c>
      <c r="F1754" s="100">
        <f>'DRE + DCF'!$AE$38*'DRE + DCF'!$AE$39*(1+G1754)/(R1754-G1754)/AC1754</f>
        <v>10.525631739433519</v>
      </c>
      <c r="G1754" s="92">
        <f>R1754*(1-'DRE + DCF'!$AE$39)</f>
        <v>0.16035129907586426</v>
      </c>
      <c r="H1754" s="94">
        <f t="shared" si="189"/>
        <v>0.26725216512644046</v>
      </c>
      <c r="I1754" s="94">
        <f t="shared" si="192"/>
        <v>0.26725216512644046</v>
      </c>
      <c r="J1754" s="94">
        <f t="shared" si="192"/>
        <v>0.26725216512644046</v>
      </c>
      <c r="K1754" s="94">
        <f t="shared" si="192"/>
        <v>0.26725216512644046</v>
      </c>
      <c r="L1754" s="94">
        <f t="shared" si="192"/>
        <v>0.26725216512644046</v>
      </c>
      <c r="M1754" s="94">
        <f t="shared" si="192"/>
        <v>0.26725216512644046</v>
      </c>
      <c r="N1754" s="94">
        <f t="shared" si="192"/>
        <v>0.26725216512644046</v>
      </c>
      <c r="O1754" s="94">
        <f t="shared" si="192"/>
        <v>0.26725216512644046</v>
      </c>
      <c r="P1754" s="94">
        <f t="shared" si="192"/>
        <v>0.26725216512644046</v>
      </c>
      <c r="Q1754" s="94">
        <f t="shared" si="192"/>
        <v>0.26725216512644046</v>
      </c>
      <c r="R1754" s="94">
        <f t="shared" si="192"/>
        <v>0.26725216512644046</v>
      </c>
      <c r="S1754" s="93">
        <f>(1+H1754)^((5-Dashboard!$F$9)*3/12)</f>
        <v>1.125722952207354</v>
      </c>
      <c r="T1754" s="93">
        <f t="shared" si="191"/>
        <v>1.426574848517298</v>
      </c>
      <c r="U1754" s="93">
        <f t="shared" si="191"/>
        <v>1.8078300654984698</v>
      </c>
      <c r="V1754" s="93">
        <f t="shared" si="191"/>
        <v>2.2909765646836107</v>
      </c>
      <c r="W1754" s="93">
        <f t="shared" si="191"/>
        <v>2.9032450118492403</v>
      </c>
      <c r="X1754" s="93">
        <f t="shared" si="191"/>
        <v>3.6791435271584882</v>
      </c>
      <c r="Y1754" s="93">
        <f t="shared" si="190"/>
        <v>4.6624026006025234</v>
      </c>
      <c r="Z1754" s="93">
        <f t="shared" si="190"/>
        <v>5.908439790304695</v>
      </c>
      <c r="AA1754" s="93">
        <f t="shared" si="190"/>
        <v>7.4874831167828368</v>
      </c>
      <c r="AB1754" s="93">
        <f t="shared" si="190"/>
        <v>9.4885291910907199</v>
      </c>
      <c r="AC1754" s="95">
        <f t="shared" si="190"/>
        <v>12.024359161275148</v>
      </c>
      <c r="AE1754" s="96"/>
    </row>
    <row r="1755" spans="3:31" ht="24.75" customHeight="1" x14ac:dyDescent="0.25">
      <c r="C1755" s="91">
        <f>ABS(E1755-Dashboard!$F$13)</f>
        <v>18.197726135476536</v>
      </c>
      <c r="D1755" s="92">
        <f t="shared" si="193"/>
        <v>0.26735216512644044</v>
      </c>
      <c r="E1755" s="93" cm="1">
        <f t="array" ref="E1755">SUM('DRE + DCF'!$S$41/TIR!S1755,'DRE + DCF'!$U$41:$AD$41/TIR!T1755:AC1755,TIR!F1755)</f>
        <v>29.422273864523461</v>
      </c>
      <c r="F1755" s="100">
        <f>'DRE + DCF'!$AE$38*'DRE + DCF'!$AE$39*(1+G1755)/(R1755-G1755)/AC1755</f>
        <v>10.513524411168573</v>
      </c>
      <c r="G1755" s="92">
        <f>R1755*(1-'DRE + DCF'!$AE$39)</f>
        <v>0.16041129907586427</v>
      </c>
      <c r="H1755" s="94">
        <f t="shared" si="189"/>
        <v>0.26735216512644044</v>
      </c>
      <c r="I1755" s="94">
        <f t="shared" si="192"/>
        <v>0.26735216512644044</v>
      </c>
      <c r="J1755" s="94">
        <f t="shared" si="192"/>
        <v>0.26735216512644044</v>
      </c>
      <c r="K1755" s="94">
        <f t="shared" si="192"/>
        <v>0.26735216512644044</v>
      </c>
      <c r="L1755" s="94">
        <f t="shared" si="192"/>
        <v>0.26735216512644044</v>
      </c>
      <c r="M1755" s="94">
        <f t="shared" si="192"/>
        <v>0.26735216512644044</v>
      </c>
      <c r="N1755" s="94">
        <f t="shared" si="192"/>
        <v>0.26735216512644044</v>
      </c>
      <c r="O1755" s="94">
        <f t="shared" si="192"/>
        <v>0.26735216512644044</v>
      </c>
      <c r="P1755" s="94">
        <f t="shared" si="192"/>
        <v>0.26735216512644044</v>
      </c>
      <c r="Q1755" s="94">
        <f t="shared" si="192"/>
        <v>0.26735216512644044</v>
      </c>
      <c r="R1755" s="94">
        <f t="shared" si="192"/>
        <v>0.26735216512644044</v>
      </c>
      <c r="S1755" s="93">
        <f>(1+H1755)^((5-Dashboard!$F$9)*3/12)</f>
        <v>1.1257673672328756</v>
      </c>
      <c r="T1755" s="93">
        <f t="shared" si="191"/>
        <v>1.4267437102912774</v>
      </c>
      <c r="U1755" s="93">
        <f t="shared" si="191"/>
        <v>1.8081867303181811</v>
      </c>
      <c r="V1755" s="93">
        <f t="shared" si="191"/>
        <v>2.2916093676216458</v>
      </c>
      <c r="W1755" s="93">
        <f t="shared" si="191"/>
        <v>2.9042760936793255</v>
      </c>
      <c r="X1755" s="93">
        <f t="shared" si="191"/>
        <v>3.6807405954494534</v>
      </c>
      <c r="Y1755" s="93">
        <f t="shared" si="190"/>
        <v>4.6647945629116476</v>
      </c>
      <c r="Z1755" s="93">
        <f t="shared" si="190"/>
        <v>5.9119374891761236</v>
      </c>
      <c r="AA1755" s="93">
        <f t="shared" si="190"/>
        <v>7.4925067769995319</v>
      </c>
      <c r="AB1755" s="93">
        <f t="shared" si="190"/>
        <v>9.4956446860548844</v>
      </c>
      <c r="AC1755" s="95">
        <f t="shared" si="190"/>
        <v>12.034325852143036</v>
      </c>
      <c r="AE1755" s="96"/>
    </row>
    <row r="1756" spans="3:31" ht="24.75" customHeight="1" x14ac:dyDescent="0.25">
      <c r="C1756" s="91">
        <f>ABS(E1756-Dashboard!$F$13)</f>
        <v>18.216438534051022</v>
      </c>
      <c r="D1756" s="92">
        <f t="shared" si="193"/>
        <v>0.26745216512644043</v>
      </c>
      <c r="E1756" s="93" cm="1">
        <f t="array" ref="E1756">SUM('DRE + DCF'!$S$41/TIR!S1756,'DRE + DCF'!$U$41:$AD$41/TIR!T1756:AC1756,TIR!F1756)</f>
        <v>29.403561465948975</v>
      </c>
      <c r="F1756" s="100">
        <f>'DRE + DCF'!$AE$38*'DRE + DCF'!$AE$39*(1+G1756)/(R1756-G1756)/AC1756</f>
        <v>10.501433137240895</v>
      </c>
      <c r="G1756" s="92">
        <f>R1756*(1-'DRE + DCF'!$AE$39)</f>
        <v>0.16047129907586424</v>
      </c>
      <c r="H1756" s="94">
        <f t="shared" si="189"/>
        <v>0.26745216512644043</v>
      </c>
      <c r="I1756" s="94">
        <f t="shared" si="192"/>
        <v>0.26745216512644043</v>
      </c>
      <c r="J1756" s="94">
        <f t="shared" si="192"/>
        <v>0.26745216512644043</v>
      </c>
      <c r="K1756" s="94">
        <f t="shared" si="192"/>
        <v>0.26745216512644043</v>
      </c>
      <c r="L1756" s="94">
        <f t="shared" si="192"/>
        <v>0.26745216512644043</v>
      </c>
      <c r="M1756" s="94">
        <f t="shared" si="192"/>
        <v>0.26745216512644043</v>
      </c>
      <c r="N1756" s="94">
        <f t="shared" si="192"/>
        <v>0.26745216512644043</v>
      </c>
      <c r="O1756" s="94">
        <f t="shared" si="192"/>
        <v>0.26745216512644043</v>
      </c>
      <c r="P1756" s="94">
        <f t="shared" si="192"/>
        <v>0.26745216512644043</v>
      </c>
      <c r="Q1756" s="94">
        <f t="shared" si="192"/>
        <v>0.26745216512644043</v>
      </c>
      <c r="R1756" s="94">
        <f t="shared" si="192"/>
        <v>0.26745216512644043</v>
      </c>
      <c r="S1756" s="93">
        <f>(1+H1756)^((5-Dashboard!$F$9)*3/12)</f>
        <v>1.1258117805061558</v>
      </c>
      <c r="T1756" s="93">
        <f t="shared" si="191"/>
        <v>1.4269125787273802</v>
      </c>
      <c r="U1756" s="93">
        <f t="shared" si="191"/>
        <v>1.8085434373541707</v>
      </c>
      <c r="V1756" s="93">
        <f t="shared" si="191"/>
        <v>2.2922422953997588</v>
      </c>
      <c r="W1756" s="93">
        <f t="shared" si="191"/>
        <v>2.9053074602988262</v>
      </c>
      <c r="X1756" s="93">
        <f t="shared" si="191"/>
        <v>3.6823382309137473</v>
      </c>
      <c r="Y1756" s="93">
        <f t="shared" si="190"/>
        <v>4.6671875634994962</v>
      </c>
      <c r="Z1756" s="93">
        <f t="shared" si="190"/>
        <v>5.9154369824086332</v>
      </c>
      <c r="AA1756" s="93">
        <f t="shared" si="190"/>
        <v>7.4975334110228404</v>
      </c>
      <c r="AB1756" s="93">
        <f t="shared" si="190"/>
        <v>9.5027649549087254</v>
      </c>
      <c r="AC1756" s="95">
        <f t="shared" si="190"/>
        <v>12.044300016786726</v>
      </c>
      <c r="AE1756" s="96"/>
    </row>
    <row r="1757" spans="3:31" ht="24.75" customHeight="1" x14ac:dyDescent="0.25">
      <c r="C1757" s="91">
        <f>ABS(E1757-Dashboard!$F$13)</f>
        <v>18.235131021406929</v>
      </c>
      <c r="D1757" s="92">
        <f t="shared" si="193"/>
        <v>0.26755216512644042</v>
      </c>
      <c r="E1757" s="93" cm="1">
        <f t="array" ref="E1757">SUM('DRE + DCF'!$S$41/TIR!S1757,'DRE + DCF'!$U$41:$AD$41/TIR!T1757:AC1757,TIR!F1757)</f>
        <v>29.384868978593069</v>
      </c>
      <c r="F1757" s="100">
        <f>'DRE + DCF'!$AE$38*'DRE + DCF'!$AE$39*(1+G1757)/(R1757-G1757)/AC1757</f>
        <v>10.48935789308783</v>
      </c>
      <c r="G1757" s="92">
        <f>R1757*(1-'DRE + DCF'!$AE$39)</f>
        <v>0.16053129907586425</v>
      </c>
      <c r="H1757" s="94">
        <f t="shared" si="189"/>
        <v>0.26755216512644042</v>
      </c>
      <c r="I1757" s="94">
        <f t="shared" si="192"/>
        <v>0.26755216512644042</v>
      </c>
      <c r="J1757" s="94">
        <f t="shared" si="192"/>
        <v>0.26755216512644042</v>
      </c>
      <c r="K1757" s="94">
        <f t="shared" si="192"/>
        <v>0.26755216512644042</v>
      </c>
      <c r="L1757" s="94">
        <f t="shared" si="192"/>
        <v>0.26755216512644042</v>
      </c>
      <c r="M1757" s="94">
        <f t="shared" si="192"/>
        <v>0.26755216512644042</v>
      </c>
      <c r="N1757" s="94">
        <f t="shared" si="192"/>
        <v>0.26755216512644042</v>
      </c>
      <c r="O1757" s="94">
        <f t="shared" si="192"/>
        <v>0.26755216512644042</v>
      </c>
      <c r="P1757" s="94">
        <f t="shared" si="192"/>
        <v>0.26755216512644042</v>
      </c>
      <c r="Q1757" s="94">
        <f t="shared" si="192"/>
        <v>0.26755216512644042</v>
      </c>
      <c r="R1757" s="94">
        <f t="shared" si="192"/>
        <v>0.26755216512644042</v>
      </c>
      <c r="S1757" s="93">
        <f>(1+H1757)^((5-Dashboard!$F$9)*3/12)</f>
        <v>1.1258561920274011</v>
      </c>
      <c r="T1757" s="93">
        <f t="shared" si="191"/>
        <v>1.4270814538253416</v>
      </c>
      <c r="U1757" s="93">
        <f t="shared" si="191"/>
        <v>1.8089001866080998</v>
      </c>
      <c r="V1757" s="93">
        <f t="shared" si="191"/>
        <v>2.2928753480327186</v>
      </c>
      <c r="W1757" s="93">
        <f t="shared" si="191"/>
        <v>2.9063391117639128</v>
      </c>
      <c r="X1757" s="93">
        <f t="shared" si="191"/>
        <v>3.6839364337080029</v>
      </c>
      <c r="Y1757" s="93">
        <f t="shared" si="190"/>
        <v>4.6695816027347563</v>
      </c>
      <c r="Z1757" s="93">
        <f t="shared" si="190"/>
        <v>5.9189382707810339</v>
      </c>
      <c r="AA1757" s="93">
        <f t="shared" si="190"/>
        <v>7.5025630203782478</v>
      </c>
      <c r="AB1757" s="93">
        <f t="shared" si="190"/>
        <v>9.5098900004780127</v>
      </c>
      <c r="AC1757" s="95">
        <f t="shared" si="190"/>
        <v>12.054281660220189</v>
      </c>
      <c r="AE1757" s="96"/>
    </row>
    <row r="1758" spans="3:31" ht="24.75" customHeight="1" x14ac:dyDescent="0.25">
      <c r="C1758" s="91">
        <f>ABS(E1758-Dashboard!$F$13)</f>
        <v>18.253803624962178</v>
      </c>
      <c r="D1758" s="92">
        <f t="shared" si="193"/>
        <v>0.26765216512644041</v>
      </c>
      <c r="E1758" s="93" cm="1">
        <f t="array" ref="E1758">SUM('DRE + DCF'!$S$41/TIR!S1758,'DRE + DCF'!$U$41:$AD$41/TIR!T1758:AC1758,TIR!F1758)</f>
        <v>29.36619637503782</v>
      </c>
      <c r="F1758" s="100">
        <f>'DRE + DCF'!$AE$38*'DRE + DCF'!$AE$39*(1+G1758)/(R1758-G1758)/AC1758</f>
        <v>10.47729865418993</v>
      </c>
      <c r="G1758" s="92">
        <f>R1758*(1-'DRE + DCF'!$AE$39)</f>
        <v>0.16059129907586425</v>
      </c>
      <c r="H1758" s="94">
        <f t="shared" si="189"/>
        <v>0.26765216512644041</v>
      </c>
      <c r="I1758" s="94">
        <f t="shared" si="192"/>
        <v>0.26765216512644041</v>
      </c>
      <c r="J1758" s="94">
        <f t="shared" si="192"/>
        <v>0.26765216512644041</v>
      </c>
      <c r="K1758" s="94">
        <f t="shared" si="192"/>
        <v>0.26765216512644041</v>
      </c>
      <c r="L1758" s="94">
        <f t="shared" si="192"/>
        <v>0.26765216512644041</v>
      </c>
      <c r="M1758" s="94">
        <f t="shared" si="192"/>
        <v>0.26765216512644041</v>
      </c>
      <c r="N1758" s="94">
        <f t="shared" si="192"/>
        <v>0.26765216512644041</v>
      </c>
      <c r="O1758" s="94">
        <f t="shared" si="192"/>
        <v>0.26765216512644041</v>
      </c>
      <c r="P1758" s="94">
        <f t="shared" si="192"/>
        <v>0.26765216512644041</v>
      </c>
      <c r="Q1758" s="94">
        <f t="shared" si="192"/>
        <v>0.26765216512644041</v>
      </c>
      <c r="R1758" s="94">
        <f t="shared" si="192"/>
        <v>0.26765216512644041</v>
      </c>
      <c r="S1758" s="93">
        <f>(1+H1758)^((5-Dashboard!$F$9)*3/12)</f>
        <v>1.1259006017968196</v>
      </c>
      <c r="T1758" s="93">
        <f t="shared" si="191"/>
        <v>1.4272503355849007</v>
      </c>
      <c r="U1758" s="93">
        <f t="shared" si="191"/>
        <v>1.8092569780816381</v>
      </c>
      <c r="V1758" s="93">
        <f t="shared" si="191"/>
        <v>2.2935085255353096</v>
      </c>
      <c r="W1758" s="93">
        <f t="shared" si="191"/>
        <v>2.9073710481307855</v>
      </c>
      <c r="X1758" s="93">
        <f t="shared" si="191"/>
        <v>3.6855352039889189</v>
      </c>
      <c r="Y1758" s="93">
        <f t="shared" si="190"/>
        <v>4.6719766809862708</v>
      </c>
      <c r="Z1758" s="93">
        <f t="shared" si="190"/>
        <v>5.9224413550724879</v>
      </c>
      <c r="AA1758" s="93">
        <f t="shared" si="190"/>
        <v>7.5075956065920098</v>
      </c>
      <c r="AB1758" s="93">
        <f t="shared" si="190"/>
        <v>9.5170198255901131</v>
      </c>
      <c r="AC1758" s="95">
        <f t="shared" si="190"/>
        <v>12.064270787460567</v>
      </c>
      <c r="AE1758" s="96"/>
    </row>
    <row r="1759" spans="3:31" ht="24.75" customHeight="1" x14ac:dyDescent="0.25">
      <c r="C1759" s="91">
        <f>ABS(E1759-Dashboard!$F$13)</f>
        <v>18.272456372088477</v>
      </c>
      <c r="D1759" s="92">
        <f t="shared" si="193"/>
        <v>0.2677521651264404</v>
      </c>
      <c r="E1759" s="93" cm="1">
        <f t="array" ref="E1759">SUM('DRE + DCF'!$S$41/TIR!S1759,'DRE + DCF'!$U$41:$AD$41/TIR!T1759:AC1759,TIR!F1759)</f>
        <v>29.34754362791152</v>
      </c>
      <c r="F1759" s="100">
        <f>'DRE + DCF'!$AE$38*'DRE + DCF'!$AE$39*(1+G1759)/(R1759-G1759)/AC1759</f>
        <v>10.465255396071221</v>
      </c>
      <c r="G1759" s="92">
        <f>R1759*(1-'DRE + DCF'!$AE$39)</f>
        <v>0.16065129907586423</v>
      </c>
      <c r="H1759" s="94">
        <f t="shared" si="189"/>
        <v>0.2677521651264404</v>
      </c>
      <c r="I1759" s="94">
        <f t="shared" si="192"/>
        <v>0.2677521651264404</v>
      </c>
      <c r="J1759" s="94">
        <f t="shared" si="192"/>
        <v>0.2677521651264404</v>
      </c>
      <c r="K1759" s="94">
        <f t="shared" si="192"/>
        <v>0.2677521651264404</v>
      </c>
      <c r="L1759" s="94">
        <f t="shared" ref="I1759:R1784" si="194">$D1759</f>
        <v>0.2677521651264404</v>
      </c>
      <c r="M1759" s="94">
        <f t="shared" si="194"/>
        <v>0.2677521651264404</v>
      </c>
      <c r="N1759" s="94">
        <f t="shared" si="194"/>
        <v>0.2677521651264404</v>
      </c>
      <c r="O1759" s="94">
        <f t="shared" si="194"/>
        <v>0.2677521651264404</v>
      </c>
      <c r="P1759" s="94">
        <f t="shared" si="194"/>
        <v>0.2677521651264404</v>
      </c>
      <c r="Q1759" s="94">
        <f t="shared" si="194"/>
        <v>0.2677521651264404</v>
      </c>
      <c r="R1759" s="94">
        <f t="shared" si="194"/>
        <v>0.2677521651264404</v>
      </c>
      <c r="S1759" s="93">
        <f>(1+H1759)^((5-Dashboard!$F$9)*3/12)</f>
        <v>1.125945009814618</v>
      </c>
      <c r="T1759" s="93">
        <f t="shared" si="191"/>
        <v>1.427419224005793</v>
      </c>
      <c r="U1759" s="93">
        <f t="shared" si="191"/>
        <v>1.8096138117764473</v>
      </c>
      <c r="V1759" s="93">
        <f t="shared" si="191"/>
        <v>2.2941418279223016</v>
      </c>
      <c r="W1759" s="93">
        <f t="shared" si="191"/>
        <v>2.9084032694556274</v>
      </c>
      <c r="X1759" s="93">
        <f t="shared" si="191"/>
        <v>3.6871345419131893</v>
      </c>
      <c r="Y1759" s="93">
        <f t="shared" si="190"/>
        <v>4.6743727986229313</v>
      </c>
      <c r="Z1759" s="93">
        <f t="shared" si="190"/>
        <v>5.9259462360623596</v>
      </c>
      <c r="AA1759" s="93">
        <f t="shared" si="190"/>
        <v>7.5126311711909359</v>
      </c>
      <c r="AB1759" s="93">
        <f t="shared" si="190"/>
        <v>9.5241544330736936</v>
      </c>
      <c r="AC1759" s="95">
        <f t="shared" si="190"/>
        <v>12.07426740352776</v>
      </c>
      <c r="AE1759" s="96"/>
    </row>
    <row r="1760" spans="3:31" ht="24.75" customHeight="1" x14ac:dyDescent="0.25">
      <c r="C1760" s="91">
        <f>ABS(E1760-Dashboard!$F$13)</f>
        <v>18.291089290112126</v>
      </c>
      <c r="D1760" s="92">
        <f t="shared" si="193"/>
        <v>0.26785216512644039</v>
      </c>
      <c r="E1760" s="93" cm="1">
        <f t="array" ref="E1760">SUM('DRE + DCF'!$S$41/TIR!S1760,'DRE + DCF'!$U$41:$AD$41/TIR!T1760:AC1760,TIR!F1760)</f>
        <v>29.328910709887872</v>
      </c>
      <c r="F1760" s="100">
        <f>'DRE + DCF'!$AE$38*'DRE + DCF'!$AE$39*(1+G1760)/(R1760-G1760)/AC1760</f>
        <v>10.453228094298774</v>
      </c>
      <c r="G1760" s="92">
        <f>R1760*(1-'DRE + DCF'!$AE$39)</f>
        <v>0.16071129907586423</v>
      </c>
      <c r="H1760" s="94">
        <f t="shared" si="189"/>
        <v>0.26785216512644039</v>
      </c>
      <c r="I1760" s="94">
        <f t="shared" si="194"/>
        <v>0.26785216512644039</v>
      </c>
      <c r="J1760" s="94">
        <f t="shared" si="194"/>
        <v>0.26785216512644039</v>
      </c>
      <c r="K1760" s="94">
        <f t="shared" si="194"/>
        <v>0.26785216512644039</v>
      </c>
      <c r="L1760" s="94">
        <f t="shared" si="194"/>
        <v>0.26785216512644039</v>
      </c>
      <c r="M1760" s="94">
        <f t="shared" si="194"/>
        <v>0.26785216512644039</v>
      </c>
      <c r="N1760" s="94">
        <f t="shared" si="194"/>
        <v>0.26785216512644039</v>
      </c>
      <c r="O1760" s="94">
        <f t="shared" si="194"/>
        <v>0.26785216512644039</v>
      </c>
      <c r="P1760" s="94">
        <f t="shared" si="194"/>
        <v>0.26785216512644039</v>
      </c>
      <c r="Q1760" s="94">
        <f t="shared" si="194"/>
        <v>0.26785216512644039</v>
      </c>
      <c r="R1760" s="94">
        <f t="shared" si="194"/>
        <v>0.26785216512644039</v>
      </c>
      <c r="S1760" s="93">
        <f>(1+H1760)^((5-Dashboard!$F$9)*3/12)</f>
        <v>1.125989416081004</v>
      </c>
      <c r="T1760" s="93">
        <f t="shared" si="191"/>
        <v>1.4275881190877575</v>
      </c>
      <c r="U1760" s="93">
        <f t="shared" si="191"/>
        <v>1.8099706876941961</v>
      </c>
      <c r="V1760" s="93">
        <f t="shared" si="191"/>
        <v>2.2947752552084788</v>
      </c>
      <c r="W1760" s="93">
        <f t="shared" si="191"/>
        <v>2.9094357757946501</v>
      </c>
      <c r="X1760" s="93">
        <f t="shared" si="191"/>
        <v>3.6887344476375721</v>
      </c>
      <c r="Y1760" s="93">
        <f t="shared" si="190"/>
        <v>4.6767699560137803</v>
      </c>
      <c r="Z1760" s="93">
        <f t="shared" si="190"/>
        <v>5.9294529145303594</v>
      </c>
      <c r="AA1760" s="93">
        <f t="shared" si="190"/>
        <v>7.5176697157025991</v>
      </c>
      <c r="AB1760" s="93">
        <f t="shared" si="190"/>
        <v>9.531293825759013</v>
      </c>
      <c r="AC1760" s="95">
        <f t="shared" si="190"/>
        <v>12.08427151344484</v>
      </c>
      <c r="AE1760" s="96"/>
    </row>
    <row r="1761" spans="3:31" ht="24.75" customHeight="1" x14ac:dyDescent="0.25">
      <c r="C1761" s="91">
        <f>ABS(E1761-Dashboard!$F$13)</f>
        <v>18.30970240631347</v>
      </c>
      <c r="D1761" s="92">
        <f t="shared" si="193"/>
        <v>0.26795216512644038</v>
      </c>
      <c r="E1761" s="93" cm="1">
        <f t="array" ref="E1761">SUM('DRE + DCF'!$S$41/TIR!S1761,'DRE + DCF'!$U$41:$AD$41/TIR!T1761:AC1761,TIR!F1761)</f>
        <v>29.310297593686528</v>
      </c>
      <c r="F1761" s="100">
        <f>'DRE + DCF'!$AE$38*'DRE + DCF'!$AE$39*(1+G1761)/(R1761-G1761)/AC1761</f>
        <v>10.441216724482933</v>
      </c>
      <c r="G1761" s="92">
        <f>R1761*(1-'DRE + DCF'!$AE$39)</f>
        <v>0.16077129907586421</v>
      </c>
      <c r="H1761" s="94">
        <f t="shared" si="189"/>
        <v>0.26795216512644038</v>
      </c>
      <c r="I1761" s="94">
        <f t="shared" si="194"/>
        <v>0.26795216512644038</v>
      </c>
      <c r="J1761" s="94">
        <f t="shared" si="194"/>
        <v>0.26795216512644038</v>
      </c>
      <c r="K1761" s="94">
        <f t="shared" si="194"/>
        <v>0.26795216512644038</v>
      </c>
      <c r="L1761" s="94">
        <f t="shared" si="194"/>
        <v>0.26795216512644038</v>
      </c>
      <c r="M1761" s="94">
        <f t="shared" si="194"/>
        <v>0.26795216512644038</v>
      </c>
      <c r="N1761" s="94">
        <f t="shared" si="194"/>
        <v>0.26795216512644038</v>
      </c>
      <c r="O1761" s="94">
        <f t="shared" si="194"/>
        <v>0.26795216512644038</v>
      </c>
      <c r="P1761" s="94">
        <f t="shared" si="194"/>
        <v>0.26795216512644038</v>
      </c>
      <c r="Q1761" s="94">
        <f t="shared" si="194"/>
        <v>0.26795216512644038</v>
      </c>
      <c r="R1761" s="94">
        <f t="shared" si="194"/>
        <v>0.26795216512644038</v>
      </c>
      <c r="S1761" s="93">
        <f>(1+H1761)^((5-Dashboard!$F$9)*3/12)</f>
        <v>1.1260338205961846</v>
      </c>
      <c r="T1761" s="93">
        <f t="shared" si="191"/>
        <v>1.4277570208305299</v>
      </c>
      <c r="U1761" s="93">
        <f t="shared" si="191"/>
        <v>1.8103276058365465</v>
      </c>
      <c r="V1761" s="93">
        <f t="shared" si="191"/>
        <v>2.2954088074086143</v>
      </c>
      <c r="W1761" s="93">
        <f t="shared" si="191"/>
        <v>2.9104685672040524</v>
      </c>
      <c r="X1761" s="93">
        <f t="shared" si="191"/>
        <v>3.6903349213188266</v>
      </c>
      <c r="Y1761" s="93">
        <f t="shared" si="190"/>
        <v>4.6791681535279182</v>
      </c>
      <c r="Z1761" s="93">
        <f t="shared" si="190"/>
        <v>5.9329613912564119</v>
      </c>
      <c r="AA1761" s="93">
        <f t="shared" si="190"/>
        <v>7.5227112416551449</v>
      </c>
      <c r="AB1761" s="93">
        <f t="shared" si="190"/>
        <v>9.5384380064776533</v>
      </c>
      <c r="AC1761" s="95">
        <f t="shared" si="190"/>
        <v>12.094283122237668</v>
      </c>
      <c r="AE1761" s="96"/>
    </row>
    <row r="1762" spans="3:31" ht="24.75" customHeight="1" x14ac:dyDescent="0.25">
      <c r="C1762" s="91">
        <f>ABS(E1762-Dashboard!$F$13)</f>
        <v>18.328295747927555</v>
      </c>
      <c r="D1762" s="92">
        <f t="shared" si="193"/>
        <v>0.26805216512644037</v>
      </c>
      <c r="E1762" s="93" cm="1">
        <f t="array" ref="E1762">SUM('DRE + DCF'!$S$41/TIR!S1762,'DRE + DCF'!$U$41:$AD$41/TIR!T1762:AC1762,TIR!F1762)</f>
        <v>29.291704252072442</v>
      </c>
      <c r="F1762" s="100">
        <f>'DRE + DCF'!$AE$38*'DRE + DCF'!$AE$39*(1+G1762)/(R1762-G1762)/AC1762</f>
        <v>10.429221262276934</v>
      </c>
      <c r="G1762" s="92">
        <f>R1762*(1-'DRE + DCF'!$AE$39)</f>
        <v>0.16083129907586421</v>
      </c>
      <c r="H1762" s="94">
        <f t="shared" si="189"/>
        <v>0.26805216512644037</v>
      </c>
      <c r="I1762" s="94">
        <f t="shared" si="194"/>
        <v>0.26805216512644037</v>
      </c>
      <c r="J1762" s="94">
        <f t="shared" si="194"/>
        <v>0.26805216512644037</v>
      </c>
      <c r="K1762" s="94">
        <f t="shared" si="194"/>
        <v>0.26805216512644037</v>
      </c>
      <c r="L1762" s="94">
        <f t="shared" si="194"/>
        <v>0.26805216512644037</v>
      </c>
      <c r="M1762" s="94">
        <f t="shared" si="194"/>
        <v>0.26805216512644037</v>
      </c>
      <c r="N1762" s="94">
        <f t="shared" si="194"/>
        <v>0.26805216512644037</v>
      </c>
      <c r="O1762" s="94">
        <f t="shared" si="194"/>
        <v>0.26805216512644037</v>
      </c>
      <c r="P1762" s="94">
        <f t="shared" si="194"/>
        <v>0.26805216512644037</v>
      </c>
      <c r="Q1762" s="94">
        <f t="shared" si="194"/>
        <v>0.26805216512644037</v>
      </c>
      <c r="R1762" s="94">
        <f t="shared" si="194"/>
        <v>0.26805216512644037</v>
      </c>
      <c r="S1762" s="93">
        <f>(1+H1762)^((5-Dashboard!$F$9)*3/12)</f>
        <v>1.126078223360367</v>
      </c>
      <c r="T1762" s="93">
        <f t="shared" si="191"/>
        <v>1.4279259292338489</v>
      </c>
      <c r="U1762" s="93">
        <f t="shared" si="191"/>
        <v>1.8106845662051665</v>
      </c>
      <c r="V1762" s="93">
        <f t="shared" si="191"/>
        <v>2.2960424845374909</v>
      </c>
      <c r="W1762" s="93">
        <f t="shared" si="191"/>
        <v>2.9115016437400572</v>
      </c>
      <c r="X1762" s="93">
        <f t="shared" si="191"/>
        <v>3.69193596311377</v>
      </c>
      <c r="Y1762" s="93">
        <f t="shared" si="190"/>
        <v>4.6815673915345863</v>
      </c>
      <c r="Z1762" s="93">
        <f t="shared" si="190"/>
        <v>5.9364716670207747</v>
      </c>
      <c r="AA1762" s="93">
        <f t="shared" si="190"/>
        <v>7.5277557505774624</v>
      </c>
      <c r="AB1762" s="93">
        <f t="shared" si="190"/>
        <v>9.5455869780627634</v>
      </c>
      <c r="AC1762" s="95">
        <f t="shared" si="190"/>
        <v>12.104302234935243</v>
      </c>
      <c r="AE1762" s="96"/>
    </row>
    <row r="1763" spans="3:31" ht="24.75" customHeight="1" x14ac:dyDescent="0.25">
      <c r="C1763" s="91">
        <f>ABS(E1763-Dashboard!$F$13)</f>
        <v>18.346869342143705</v>
      </c>
      <c r="D1763" s="92">
        <f t="shared" si="193"/>
        <v>0.26815216512644036</v>
      </c>
      <c r="E1763" s="93" cm="1">
        <f t="array" ref="E1763">SUM('DRE + DCF'!$S$41/TIR!S1763,'DRE + DCF'!$U$41:$AD$41/TIR!T1763:AC1763,TIR!F1763)</f>
        <v>29.273130657856292</v>
      </c>
      <c r="F1763" s="100">
        <f>'DRE + DCF'!$AE$38*'DRE + DCF'!$AE$39*(1+G1763)/(R1763-G1763)/AC1763</f>
        <v>10.417241683377092</v>
      </c>
      <c r="G1763" s="92">
        <f>R1763*(1-'DRE + DCF'!$AE$39)</f>
        <v>0.16089129907586422</v>
      </c>
      <c r="H1763" s="94">
        <f t="shared" si="189"/>
        <v>0.26815216512644036</v>
      </c>
      <c r="I1763" s="94">
        <f t="shared" si="194"/>
        <v>0.26815216512644036</v>
      </c>
      <c r="J1763" s="94">
        <f t="shared" si="194"/>
        <v>0.26815216512644036</v>
      </c>
      <c r="K1763" s="94">
        <f t="shared" si="194"/>
        <v>0.26815216512644036</v>
      </c>
      <c r="L1763" s="94">
        <f t="shared" si="194"/>
        <v>0.26815216512644036</v>
      </c>
      <c r="M1763" s="94">
        <f t="shared" si="194"/>
        <v>0.26815216512644036</v>
      </c>
      <c r="N1763" s="94">
        <f t="shared" si="194"/>
        <v>0.26815216512644036</v>
      </c>
      <c r="O1763" s="94">
        <f t="shared" si="194"/>
        <v>0.26815216512644036</v>
      </c>
      <c r="P1763" s="94">
        <f t="shared" si="194"/>
        <v>0.26815216512644036</v>
      </c>
      <c r="Q1763" s="94">
        <f t="shared" si="194"/>
        <v>0.26815216512644036</v>
      </c>
      <c r="R1763" s="94">
        <f t="shared" si="194"/>
        <v>0.26815216512644036</v>
      </c>
      <c r="S1763" s="93">
        <f>(1+H1763)^((5-Dashboard!$F$9)*3/12)</f>
        <v>1.1261226243737581</v>
      </c>
      <c r="T1763" s="93">
        <f t="shared" si="191"/>
        <v>1.4280948442974504</v>
      </c>
      <c r="U1763" s="93">
        <f t="shared" si="191"/>
        <v>1.8110415688017183</v>
      </c>
      <c r="V1763" s="93">
        <f t="shared" si="191"/>
        <v>2.296676286609884</v>
      </c>
      <c r="W1763" s="93">
        <f t="shared" si="191"/>
        <v>2.912535005458877</v>
      </c>
      <c r="X1763" s="93">
        <f t="shared" si="191"/>
        <v>3.6935375731792233</v>
      </c>
      <c r="Y1763" s="93">
        <f t="shared" si="190"/>
        <v>4.6839676704030895</v>
      </c>
      <c r="Z1763" s="93">
        <f t="shared" si="190"/>
        <v>5.9399837426039266</v>
      </c>
      <c r="AA1763" s="93">
        <f t="shared" si="190"/>
        <v>7.5328032439990249</v>
      </c>
      <c r="AB1763" s="93">
        <f t="shared" si="190"/>
        <v>9.5527407433488367</v>
      </c>
      <c r="AC1763" s="95">
        <f t="shared" si="190"/>
        <v>12.114328856569388</v>
      </c>
      <c r="AE1763" s="96"/>
    </row>
    <row r="1764" spans="3:31" ht="24.75" customHeight="1" x14ac:dyDescent="0.25">
      <c r="C1764" s="91">
        <f>ABS(E1764-Dashboard!$F$13)</f>
        <v>18.365423216106134</v>
      </c>
      <c r="D1764" s="92">
        <f t="shared" si="193"/>
        <v>0.26825216512644035</v>
      </c>
      <c r="E1764" s="93" cm="1">
        <f t="array" ref="E1764">SUM('DRE + DCF'!$S$41/TIR!S1764,'DRE + DCF'!$U$41:$AD$41/TIR!T1764:AC1764,TIR!F1764)</f>
        <v>29.254576783893864</v>
      </c>
      <c r="F1764" s="100">
        <f>'DRE + DCF'!$AE$38*'DRE + DCF'!$AE$39*(1+G1764)/(R1764-G1764)/AC1764</f>
        <v>10.405277963522437</v>
      </c>
      <c r="G1764" s="92">
        <f>R1764*(1-'DRE + DCF'!$AE$39)</f>
        <v>0.1609512990758642</v>
      </c>
      <c r="H1764" s="94">
        <f t="shared" si="189"/>
        <v>0.26825216512644035</v>
      </c>
      <c r="I1764" s="94">
        <f t="shared" si="194"/>
        <v>0.26825216512644035</v>
      </c>
      <c r="J1764" s="94">
        <f t="shared" si="194"/>
        <v>0.26825216512644035</v>
      </c>
      <c r="K1764" s="94">
        <f t="shared" si="194"/>
        <v>0.26825216512644035</v>
      </c>
      <c r="L1764" s="94">
        <f t="shared" si="194"/>
        <v>0.26825216512644035</v>
      </c>
      <c r="M1764" s="94">
        <f t="shared" si="194"/>
        <v>0.26825216512644035</v>
      </c>
      <c r="N1764" s="94">
        <f t="shared" si="194"/>
        <v>0.26825216512644035</v>
      </c>
      <c r="O1764" s="94">
        <f t="shared" si="194"/>
        <v>0.26825216512644035</v>
      </c>
      <c r="P1764" s="94">
        <f t="shared" si="194"/>
        <v>0.26825216512644035</v>
      </c>
      <c r="Q1764" s="94">
        <f t="shared" si="194"/>
        <v>0.26825216512644035</v>
      </c>
      <c r="R1764" s="94">
        <f t="shared" si="194"/>
        <v>0.26825216512644035</v>
      </c>
      <c r="S1764" s="93">
        <f>(1+H1764)^((5-Dashboard!$F$9)*3/12)</f>
        <v>1.1261670236365655</v>
      </c>
      <c r="T1764" s="93">
        <f t="shared" si="191"/>
        <v>1.4282637660210735</v>
      </c>
      <c r="U1764" s="93">
        <f t="shared" si="191"/>
        <v>1.8113986136278704</v>
      </c>
      <c r="V1764" s="93">
        <f t="shared" si="191"/>
        <v>2.297310213640579</v>
      </c>
      <c r="W1764" s="93">
        <f t="shared" si="191"/>
        <v>2.9135686524167497</v>
      </c>
      <c r="X1764" s="93">
        <f t="shared" si="191"/>
        <v>3.6951397516720683</v>
      </c>
      <c r="Y1764" s="93">
        <f t="shared" si="190"/>
        <v>4.6863689905028778</v>
      </c>
      <c r="Z1764" s="93">
        <f t="shared" si="190"/>
        <v>5.9434976187866857</v>
      </c>
      <c r="AA1764" s="93">
        <f t="shared" si="190"/>
        <v>7.5378537234500573</v>
      </c>
      <c r="AB1764" s="93">
        <f t="shared" si="190"/>
        <v>9.5598993051719354</v>
      </c>
      <c r="AC1764" s="95">
        <f t="shared" si="190"/>
        <v>12.12436299217506</v>
      </c>
      <c r="AE1764" s="96"/>
    </row>
    <row r="1765" spans="3:31" ht="24.75" customHeight="1" x14ac:dyDescent="0.25">
      <c r="C1765" s="91">
        <f>ABS(E1765-Dashboard!$F$13)</f>
        <v>18.383957396913438</v>
      </c>
      <c r="D1765" s="92">
        <f t="shared" si="193"/>
        <v>0.26835216512644033</v>
      </c>
      <c r="E1765" s="93" cm="1">
        <f t="array" ref="E1765">SUM('DRE + DCF'!$S$41/TIR!S1765,'DRE + DCF'!$U$41:$AD$41/TIR!T1765:AC1765,TIR!F1765)</f>
        <v>29.23604260308656</v>
      </c>
      <c r="F1765" s="100">
        <f>'DRE + DCF'!$AE$38*'DRE + DCF'!$AE$39*(1+G1765)/(R1765-G1765)/AC1765</f>
        <v>10.393330078494929</v>
      </c>
      <c r="G1765" s="92">
        <f>R1765*(1-'DRE + DCF'!$AE$39)</f>
        <v>0.1610112990758642</v>
      </c>
      <c r="H1765" s="94">
        <f t="shared" si="189"/>
        <v>0.26835216512644033</v>
      </c>
      <c r="I1765" s="94">
        <f t="shared" si="194"/>
        <v>0.26835216512644033</v>
      </c>
      <c r="J1765" s="94">
        <f t="shared" si="194"/>
        <v>0.26835216512644033</v>
      </c>
      <c r="K1765" s="94">
        <f t="shared" si="194"/>
        <v>0.26835216512644033</v>
      </c>
      <c r="L1765" s="94">
        <f t="shared" si="194"/>
        <v>0.26835216512644033</v>
      </c>
      <c r="M1765" s="94">
        <f t="shared" si="194"/>
        <v>0.26835216512644033</v>
      </c>
      <c r="N1765" s="94">
        <f t="shared" si="194"/>
        <v>0.26835216512644033</v>
      </c>
      <c r="O1765" s="94">
        <f t="shared" si="194"/>
        <v>0.26835216512644033</v>
      </c>
      <c r="P1765" s="94">
        <f t="shared" si="194"/>
        <v>0.26835216512644033</v>
      </c>
      <c r="Q1765" s="94">
        <f t="shared" si="194"/>
        <v>0.26835216512644033</v>
      </c>
      <c r="R1765" s="94">
        <f t="shared" si="194"/>
        <v>0.26835216512644033</v>
      </c>
      <c r="S1765" s="93">
        <f>(1+H1765)^((5-Dashboard!$F$9)*3/12)</f>
        <v>1.1262114211489955</v>
      </c>
      <c r="T1765" s="93">
        <f t="shared" si="191"/>
        <v>1.4284326944044536</v>
      </c>
      <c r="U1765" s="93">
        <f t="shared" si="191"/>
        <v>1.8117557006852836</v>
      </c>
      <c r="V1765" s="93">
        <f t="shared" si="191"/>
        <v>2.2979442656443503</v>
      </c>
      <c r="W1765" s="93">
        <f t="shared" si="191"/>
        <v>2.9146025846698995</v>
      </c>
      <c r="X1765" s="93">
        <f t="shared" si="191"/>
        <v>3.6967424987491859</v>
      </c>
      <c r="Y1765" s="93">
        <f t="shared" si="190"/>
        <v>4.6887713522034566</v>
      </c>
      <c r="Z1765" s="93">
        <f t="shared" si="190"/>
        <v>5.9470132963500815</v>
      </c>
      <c r="AA1765" s="93">
        <f t="shared" si="190"/>
        <v>7.5429071904613538</v>
      </c>
      <c r="AB1765" s="93">
        <f t="shared" si="190"/>
        <v>9.567062666369452</v>
      </c>
      <c r="AC1765" s="95">
        <f t="shared" si="190"/>
        <v>12.13440464679003</v>
      </c>
      <c r="AE1765" s="96"/>
    </row>
    <row r="1766" spans="3:31" ht="24.75" customHeight="1" x14ac:dyDescent="0.25">
      <c r="C1766" s="91">
        <f>ABS(E1766-Dashboard!$F$13)</f>
        <v>18.402471911619344</v>
      </c>
      <c r="D1766" s="92">
        <f t="shared" si="193"/>
        <v>0.26845216512644032</v>
      </c>
      <c r="E1766" s="93" cm="1">
        <f t="array" ref="E1766">SUM('DRE + DCF'!$S$41/TIR!S1766,'DRE + DCF'!$U$41:$AD$41/TIR!T1766:AC1766,TIR!F1766)</f>
        <v>29.217528088380654</v>
      </c>
      <c r="F1766" s="100">
        <f>'DRE + DCF'!$AE$38*'DRE + DCF'!$AE$39*(1+G1766)/(R1766-G1766)/AC1766</f>
        <v>10.381398004119051</v>
      </c>
      <c r="G1766" s="92">
        <f>R1766*(1-'DRE + DCF'!$AE$39)</f>
        <v>0.16107129907586418</v>
      </c>
      <c r="H1766" s="94">
        <f t="shared" si="189"/>
        <v>0.26845216512644032</v>
      </c>
      <c r="I1766" s="94">
        <f t="shared" si="194"/>
        <v>0.26845216512644032</v>
      </c>
      <c r="J1766" s="94">
        <f t="shared" si="194"/>
        <v>0.26845216512644032</v>
      </c>
      <c r="K1766" s="94">
        <f t="shared" si="194"/>
        <v>0.26845216512644032</v>
      </c>
      <c r="L1766" s="94">
        <f t="shared" si="194"/>
        <v>0.26845216512644032</v>
      </c>
      <c r="M1766" s="94">
        <f t="shared" si="194"/>
        <v>0.26845216512644032</v>
      </c>
      <c r="N1766" s="94">
        <f t="shared" si="194"/>
        <v>0.26845216512644032</v>
      </c>
      <c r="O1766" s="94">
        <f t="shared" si="194"/>
        <v>0.26845216512644032</v>
      </c>
      <c r="P1766" s="94">
        <f t="shared" si="194"/>
        <v>0.26845216512644032</v>
      </c>
      <c r="Q1766" s="94">
        <f t="shared" si="194"/>
        <v>0.26845216512644032</v>
      </c>
      <c r="R1766" s="94">
        <f t="shared" si="194"/>
        <v>0.26845216512644032</v>
      </c>
      <c r="S1766" s="93">
        <f>(1+H1766)^((5-Dashboard!$F$9)*3/12)</f>
        <v>1.126255816911256</v>
      </c>
      <c r="T1766" s="93">
        <f t="shared" si="191"/>
        <v>1.4286016294473305</v>
      </c>
      <c r="U1766" s="93">
        <f t="shared" si="191"/>
        <v>1.8121128299756271</v>
      </c>
      <c r="V1766" s="93">
        <f t="shared" si="191"/>
        <v>2.2985784426359852</v>
      </c>
      <c r="W1766" s="93">
        <f t="shared" si="191"/>
        <v>2.9156368022745771</v>
      </c>
      <c r="X1766" s="93">
        <f t="shared" si="191"/>
        <v>3.6983458145675185</v>
      </c>
      <c r="Y1766" s="93">
        <f t="shared" si="190"/>
        <v>4.6911747558744779</v>
      </c>
      <c r="Z1766" s="93">
        <f t="shared" si="190"/>
        <v>5.9505307760754818</v>
      </c>
      <c r="AA1766" s="93">
        <f t="shared" si="190"/>
        <v>7.5479636465644626</v>
      </c>
      <c r="AB1766" s="93">
        <f t="shared" si="190"/>
        <v>9.5742308297803547</v>
      </c>
      <c r="AC1766" s="95">
        <f t="shared" si="190"/>
        <v>12.144453825455207</v>
      </c>
      <c r="AE1766" s="96"/>
    </row>
    <row r="1767" spans="3:31" ht="24.75" customHeight="1" x14ac:dyDescent="0.25">
      <c r="C1767" s="91">
        <f>ABS(E1767-Dashboard!$F$13)</f>
        <v>18.420966787232146</v>
      </c>
      <c r="D1767" s="92">
        <f t="shared" si="193"/>
        <v>0.26855216512644031</v>
      </c>
      <c r="E1767" s="93" cm="1">
        <f t="array" ref="E1767">SUM('DRE + DCF'!$S$41/TIR!S1767,'DRE + DCF'!$U$41:$AD$41/TIR!T1767:AC1767,TIR!F1767)</f>
        <v>29.199033212767851</v>
      </c>
      <c r="F1767" s="100">
        <f>'DRE + DCF'!$AE$38*'DRE + DCF'!$AE$39*(1+G1767)/(R1767-G1767)/AC1767</f>
        <v>10.369481716262039</v>
      </c>
      <c r="G1767" s="92">
        <f>R1767*(1-'DRE + DCF'!$AE$39)</f>
        <v>0.16113129907586418</v>
      </c>
      <c r="H1767" s="94">
        <f t="shared" si="189"/>
        <v>0.26855216512644031</v>
      </c>
      <c r="I1767" s="94">
        <f t="shared" si="194"/>
        <v>0.26855216512644031</v>
      </c>
      <c r="J1767" s="94">
        <f t="shared" si="194"/>
        <v>0.26855216512644031</v>
      </c>
      <c r="K1767" s="94">
        <f t="shared" si="194"/>
        <v>0.26855216512644031</v>
      </c>
      <c r="L1767" s="94">
        <f t="shared" si="194"/>
        <v>0.26855216512644031</v>
      </c>
      <c r="M1767" s="94">
        <f t="shared" si="194"/>
        <v>0.26855216512644031</v>
      </c>
      <c r="N1767" s="94">
        <f t="shared" si="194"/>
        <v>0.26855216512644031</v>
      </c>
      <c r="O1767" s="94">
        <f t="shared" si="194"/>
        <v>0.26855216512644031</v>
      </c>
      <c r="P1767" s="94">
        <f t="shared" si="194"/>
        <v>0.26855216512644031</v>
      </c>
      <c r="Q1767" s="94">
        <f t="shared" si="194"/>
        <v>0.26855216512644031</v>
      </c>
      <c r="R1767" s="94">
        <f t="shared" si="194"/>
        <v>0.26855216512644031</v>
      </c>
      <c r="S1767" s="93">
        <f>(1+H1767)^((5-Dashboard!$F$9)*3/12)</f>
        <v>1.1263002109235531</v>
      </c>
      <c r="T1767" s="93">
        <f t="shared" si="191"/>
        <v>1.4287705711494396</v>
      </c>
      <c r="U1767" s="93">
        <f t="shared" si="191"/>
        <v>1.8124700015005621</v>
      </c>
      <c r="V1767" s="93">
        <f t="shared" si="191"/>
        <v>2.2992127446302604</v>
      </c>
      <c r="W1767" s="93">
        <f t="shared" si="191"/>
        <v>2.9166713052870219</v>
      </c>
      <c r="X1767" s="93">
        <f t="shared" si="191"/>
        <v>3.6999496992840122</v>
      </c>
      <c r="Y1767" s="93">
        <f t="shared" si="190"/>
        <v>4.6935792018856546</v>
      </c>
      <c r="Z1767" s="93">
        <f t="shared" si="190"/>
        <v>5.9540500587444765</v>
      </c>
      <c r="AA1767" s="93">
        <f t="shared" si="190"/>
        <v>7.5530230932915137</v>
      </c>
      <c r="AB1767" s="93">
        <f t="shared" si="190"/>
        <v>9.5814037982449527</v>
      </c>
      <c r="AC1767" s="95">
        <f t="shared" si="190"/>
        <v>12.154510533214333</v>
      </c>
      <c r="AE1767" s="96"/>
    </row>
    <row r="1768" spans="3:31" ht="24.75" customHeight="1" x14ac:dyDescent="0.25">
      <c r="C1768" s="91">
        <f>ABS(E1768-Dashboard!$F$13)</f>
        <v>18.439442050715392</v>
      </c>
      <c r="D1768" s="92">
        <f t="shared" si="193"/>
        <v>0.2686521651264403</v>
      </c>
      <c r="E1768" s="93" cm="1">
        <f t="array" ref="E1768">SUM('DRE + DCF'!$S$41/TIR!S1768,'DRE + DCF'!$U$41:$AD$41/TIR!T1768:AC1768,TIR!F1768)</f>
        <v>29.180557949284605</v>
      </c>
      <c r="F1768" s="100">
        <f>'DRE + DCF'!$AE$38*'DRE + DCF'!$AE$39*(1+G1768)/(R1768-G1768)/AC1768</f>
        <v>10.357581190833489</v>
      </c>
      <c r="G1768" s="92">
        <f>R1768*(1-'DRE + DCF'!$AE$39)</f>
        <v>0.16119129907586419</v>
      </c>
      <c r="H1768" s="94">
        <f t="shared" si="189"/>
        <v>0.2686521651264403</v>
      </c>
      <c r="I1768" s="94">
        <f t="shared" si="194"/>
        <v>0.2686521651264403</v>
      </c>
      <c r="J1768" s="94">
        <f t="shared" si="194"/>
        <v>0.2686521651264403</v>
      </c>
      <c r="K1768" s="94">
        <f t="shared" si="194"/>
        <v>0.2686521651264403</v>
      </c>
      <c r="L1768" s="94">
        <f t="shared" si="194"/>
        <v>0.2686521651264403</v>
      </c>
      <c r="M1768" s="94">
        <f t="shared" si="194"/>
        <v>0.2686521651264403</v>
      </c>
      <c r="N1768" s="94">
        <f t="shared" si="194"/>
        <v>0.2686521651264403</v>
      </c>
      <c r="O1768" s="94">
        <f t="shared" si="194"/>
        <v>0.2686521651264403</v>
      </c>
      <c r="P1768" s="94">
        <f t="shared" si="194"/>
        <v>0.2686521651264403</v>
      </c>
      <c r="Q1768" s="94">
        <f t="shared" si="194"/>
        <v>0.2686521651264403</v>
      </c>
      <c r="R1768" s="94">
        <f t="shared" si="194"/>
        <v>0.2686521651264403</v>
      </c>
      <c r="S1768" s="93">
        <f>(1+H1768)^((5-Dashboard!$F$9)*3/12)</f>
        <v>1.1263446031860944</v>
      </c>
      <c r="T1768" s="93">
        <f t="shared" si="191"/>
        <v>1.4289395195105201</v>
      </c>
      <c r="U1768" s="93">
        <f t="shared" si="191"/>
        <v>1.8128272152617568</v>
      </c>
      <c r="V1768" s="93">
        <f t="shared" si="191"/>
        <v>2.2998471716419635</v>
      </c>
      <c r="W1768" s="93">
        <f t="shared" si="191"/>
        <v>2.9177060937634973</v>
      </c>
      <c r="X1768" s="93">
        <f t="shared" si="191"/>
        <v>3.7015541530556697</v>
      </c>
      <c r="Y1768" s="93">
        <f t="shared" si="190"/>
        <v>4.695984690606843</v>
      </c>
      <c r="Z1768" s="93">
        <f t="shared" si="190"/>
        <v>5.9575711451389886</v>
      </c>
      <c r="AA1768" s="93">
        <f t="shared" si="190"/>
        <v>7.5580855321753848</v>
      </c>
      <c r="AB1768" s="93">
        <f t="shared" si="190"/>
        <v>9.5885815746051257</v>
      </c>
      <c r="AC1768" s="95">
        <f t="shared" si="190"/>
        <v>12.164574775114286</v>
      </c>
      <c r="AE1768" s="96"/>
    </row>
    <row r="1769" spans="3:31" ht="24.75" customHeight="1" x14ac:dyDescent="0.25">
      <c r="C1769" s="91">
        <f>ABS(E1769-Dashboard!$F$13)</f>
        <v>18.457897728987433</v>
      </c>
      <c r="D1769" s="92">
        <f t="shared" si="193"/>
        <v>0.26875216512644029</v>
      </c>
      <c r="E1769" s="93" cm="1">
        <f t="array" ref="E1769">SUM('DRE + DCF'!$S$41/TIR!S1769,'DRE + DCF'!$U$41:$AD$41/TIR!T1769:AC1769,TIR!F1769)</f>
        <v>29.162102271012564</v>
      </c>
      <c r="F1769" s="100">
        <f>'DRE + DCF'!$AE$38*'DRE + DCF'!$AE$39*(1+G1769)/(R1769-G1769)/AC1769</f>
        <v>10.345696403785571</v>
      </c>
      <c r="G1769" s="92">
        <f>R1769*(1-'DRE + DCF'!$AE$39)</f>
        <v>0.16125129907586416</v>
      </c>
      <c r="H1769" s="94">
        <f t="shared" si="189"/>
        <v>0.26875216512644029</v>
      </c>
      <c r="I1769" s="94">
        <f t="shared" si="194"/>
        <v>0.26875216512644029</v>
      </c>
      <c r="J1769" s="94">
        <f t="shared" si="194"/>
        <v>0.26875216512644029</v>
      </c>
      <c r="K1769" s="94">
        <f t="shared" si="194"/>
        <v>0.26875216512644029</v>
      </c>
      <c r="L1769" s="94">
        <f t="shared" si="194"/>
        <v>0.26875216512644029</v>
      </c>
      <c r="M1769" s="94">
        <f t="shared" si="194"/>
        <v>0.26875216512644029</v>
      </c>
      <c r="N1769" s="94">
        <f t="shared" si="194"/>
        <v>0.26875216512644029</v>
      </c>
      <c r="O1769" s="94">
        <f t="shared" si="194"/>
        <v>0.26875216512644029</v>
      </c>
      <c r="P1769" s="94">
        <f t="shared" si="194"/>
        <v>0.26875216512644029</v>
      </c>
      <c r="Q1769" s="94">
        <f t="shared" si="194"/>
        <v>0.26875216512644029</v>
      </c>
      <c r="R1769" s="94">
        <f t="shared" si="194"/>
        <v>0.26875216512644029</v>
      </c>
      <c r="S1769" s="93">
        <f>(1+H1769)^((5-Dashboard!$F$9)*3/12)</f>
        <v>1.1263889936990863</v>
      </c>
      <c r="T1769" s="93">
        <f t="shared" si="191"/>
        <v>1.429108474530308</v>
      </c>
      <c r="U1769" s="93">
        <f t="shared" si="191"/>
        <v>1.8131844712608722</v>
      </c>
      <c r="V1769" s="93">
        <f t="shared" si="191"/>
        <v>2.3004817236858712</v>
      </c>
      <c r="W1769" s="93">
        <f t="shared" si="191"/>
        <v>2.9187411677602544</v>
      </c>
      <c r="X1769" s="93">
        <f t="shared" si="191"/>
        <v>3.7031591760394971</v>
      </c>
      <c r="Y1769" s="93">
        <f t="shared" si="190"/>
        <v>4.698391222407956</v>
      </c>
      <c r="Z1769" s="93">
        <f t="shared" si="190"/>
        <v>5.961094036041156</v>
      </c>
      <c r="AA1769" s="93">
        <f t="shared" si="190"/>
        <v>7.5631509647495268</v>
      </c>
      <c r="AB1769" s="93">
        <f t="shared" si="190"/>
        <v>9.5957641617040874</v>
      </c>
      <c r="AC1769" s="95">
        <f t="shared" si="190"/>
        <v>12.174646556204761</v>
      </c>
      <c r="AE1769" s="96"/>
    </row>
    <row r="1770" spans="3:31" ht="24.75" customHeight="1" x14ac:dyDescent="0.25">
      <c r="C1770" s="91">
        <f>ABS(E1770-Dashboard!$F$13)</f>
        <v>18.47633384892201</v>
      </c>
      <c r="D1770" s="92">
        <f t="shared" si="193"/>
        <v>0.26885216512644028</v>
      </c>
      <c r="E1770" s="93" cm="1">
        <f t="array" ref="E1770">SUM('DRE + DCF'!$S$41/TIR!S1770,'DRE + DCF'!$U$41:$AD$41/TIR!T1770:AC1770,TIR!F1770)</f>
        <v>29.143666151077987</v>
      </c>
      <c r="F1770" s="100">
        <f>'DRE + DCF'!$AE$38*'DRE + DCF'!$AE$39*(1+G1770)/(R1770-G1770)/AC1770</f>
        <v>10.33382733111265</v>
      </c>
      <c r="G1770" s="92">
        <f>R1770*(1-'DRE + DCF'!$AE$39)</f>
        <v>0.16131129907586417</v>
      </c>
      <c r="H1770" s="94">
        <f t="shared" si="189"/>
        <v>0.26885216512644028</v>
      </c>
      <c r="I1770" s="94">
        <f t="shared" si="194"/>
        <v>0.26885216512644028</v>
      </c>
      <c r="J1770" s="94">
        <f t="shared" si="194"/>
        <v>0.26885216512644028</v>
      </c>
      <c r="K1770" s="94">
        <f t="shared" si="194"/>
        <v>0.26885216512644028</v>
      </c>
      <c r="L1770" s="94">
        <f t="shared" si="194"/>
        <v>0.26885216512644028</v>
      </c>
      <c r="M1770" s="94">
        <f t="shared" si="194"/>
        <v>0.26885216512644028</v>
      </c>
      <c r="N1770" s="94">
        <f t="shared" si="194"/>
        <v>0.26885216512644028</v>
      </c>
      <c r="O1770" s="94">
        <f t="shared" si="194"/>
        <v>0.26885216512644028</v>
      </c>
      <c r="P1770" s="94">
        <f t="shared" si="194"/>
        <v>0.26885216512644028</v>
      </c>
      <c r="Q1770" s="94">
        <f t="shared" si="194"/>
        <v>0.26885216512644028</v>
      </c>
      <c r="R1770" s="94">
        <f t="shared" si="194"/>
        <v>0.26885216512644028</v>
      </c>
      <c r="S1770" s="93">
        <f>(1+H1770)^((5-Dashboard!$F$9)*3/12)</f>
        <v>1.1264333824627359</v>
      </c>
      <c r="T1770" s="93">
        <f t="shared" si="191"/>
        <v>1.4292774362085423</v>
      </c>
      <c r="U1770" s="93">
        <f t="shared" si="191"/>
        <v>1.8135417694995768</v>
      </c>
      <c r="V1770" s="93">
        <f t="shared" si="191"/>
        <v>2.3011164007767739</v>
      </c>
      <c r="W1770" s="93">
        <f t="shared" si="191"/>
        <v>2.9197765273335712</v>
      </c>
      <c r="X1770" s="93">
        <f t="shared" si="191"/>
        <v>3.7047647683925611</v>
      </c>
      <c r="Y1770" s="93">
        <f t="shared" si="190"/>
        <v>4.7007987976590568</v>
      </c>
      <c r="Z1770" s="93">
        <f t="shared" si="190"/>
        <v>5.9646187322334621</v>
      </c>
      <c r="AA1770" s="93">
        <f t="shared" si="190"/>
        <v>7.5682193925481522</v>
      </c>
      <c r="AB1770" s="93">
        <f t="shared" si="190"/>
        <v>9.6029515623866359</v>
      </c>
      <c r="AC1770" s="95">
        <f t="shared" si="190"/>
        <v>12.184725881538617</v>
      </c>
      <c r="AE1770" s="96"/>
    </row>
    <row r="1771" spans="3:31" ht="24.75" customHeight="1" x14ac:dyDescent="0.25">
      <c r="C1771" s="91">
        <f>ABS(E1771-Dashboard!$F$13)</f>
        <v>18.494750437347857</v>
      </c>
      <c r="D1771" s="92">
        <f t="shared" si="193"/>
        <v>0.26895216512644027</v>
      </c>
      <c r="E1771" s="93" cm="1">
        <f t="array" ref="E1771">SUM('DRE + DCF'!$S$41/TIR!S1771,'DRE + DCF'!$U$41:$AD$41/TIR!T1771:AC1771,TIR!F1771)</f>
        <v>29.12524956265214</v>
      </c>
      <c r="F1771" s="100">
        <f>'DRE + DCF'!$AE$38*'DRE + DCF'!$AE$39*(1+G1771)/(R1771-G1771)/AC1771</f>
        <v>10.321973948851486</v>
      </c>
      <c r="G1771" s="92">
        <f>R1771*(1-'DRE + DCF'!$AE$39)</f>
        <v>0.16137129907586414</v>
      </c>
      <c r="H1771" s="94">
        <f t="shared" si="189"/>
        <v>0.26895216512644027</v>
      </c>
      <c r="I1771" s="94">
        <f t="shared" si="194"/>
        <v>0.26895216512644027</v>
      </c>
      <c r="J1771" s="94">
        <f t="shared" si="194"/>
        <v>0.26895216512644027</v>
      </c>
      <c r="K1771" s="94">
        <f t="shared" si="194"/>
        <v>0.26895216512644027</v>
      </c>
      <c r="L1771" s="94">
        <f t="shared" si="194"/>
        <v>0.26895216512644027</v>
      </c>
      <c r="M1771" s="94">
        <f t="shared" si="194"/>
        <v>0.26895216512644027</v>
      </c>
      <c r="N1771" s="94">
        <f t="shared" si="194"/>
        <v>0.26895216512644027</v>
      </c>
      <c r="O1771" s="94">
        <f t="shared" si="194"/>
        <v>0.26895216512644027</v>
      </c>
      <c r="P1771" s="94">
        <f t="shared" si="194"/>
        <v>0.26895216512644027</v>
      </c>
      <c r="Q1771" s="94">
        <f t="shared" si="194"/>
        <v>0.26895216512644027</v>
      </c>
      <c r="R1771" s="94">
        <f t="shared" si="194"/>
        <v>0.26895216512644027</v>
      </c>
      <c r="S1771" s="93">
        <f>(1+H1771)^((5-Dashboard!$F$9)*3/12)</f>
        <v>1.1264777694772499</v>
      </c>
      <c r="T1771" s="93">
        <f t="shared" si="191"/>
        <v>1.4294464045449591</v>
      </c>
      <c r="U1771" s="93">
        <f t="shared" si="191"/>
        <v>1.8138991099795312</v>
      </c>
      <c r="V1771" s="93">
        <f t="shared" si="191"/>
        <v>2.3017512029294487</v>
      </c>
      <c r="W1771" s="93">
        <f t="shared" si="191"/>
        <v>2.920812172539712</v>
      </c>
      <c r="X1771" s="93">
        <f t="shared" si="191"/>
        <v>3.706370930271929</v>
      </c>
      <c r="Y1771" s="93">
        <f t="shared" si="190"/>
        <v>4.7032074167302627</v>
      </c>
      <c r="Z1771" s="93">
        <f t="shared" si="190"/>
        <v>5.9681452344985981</v>
      </c>
      <c r="AA1771" s="93">
        <f t="shared" si="190"/>
        <v>7.5732908171060416</v>
      </c>
      <c r="AB1771" s="93">
        <f t="shared" si="190"/>
        <v>9.6101437794988982</v>
      </c>
      <c r="AC1771" s="95">
        <f t="shared" si="190"/>
        <v>12.194812756171517</v>
      </c>
      <c r="AE1771" s="96"/>
    </row>
    <row r="1772" spans="3:31" ht="24.75" customHeight="1" x14ac:dyDescent="0.25">
      <c r="C1772" s="91">
        <f>ABS(E1772-Dashboard!$F$13)</f>
        <v>18.513147521049312</v>
      </c>
      <c r="D1772" s="92">
        <f t="shared" si="193"/>
        <v>0.26905216512644026</v>
      </c>
      <c r="E1772" s="93" cm="1">
        <f t="array" ref="E1772">SUM('DRE + DCF'!$S$41/TIR!S1772,'DRE + DCF'!$U$41:$AD$41/TIR!T1772:AC1772,TIR!F1772)</f>
        <v>29.106852478950685</v>
      </c>
      <c r="F1772" s="100">
        <f>'DRE + DCF'!$AE$38*'DRE + DCF'!$AE$39*(1+G1772)/(R1772-G1772)/AC1772</f>
        <v>10.310136233080854</v>
      </c>
      <c r="G1772" s="92">
        <f>R1772*(1-'DRE + DCF'!$AE$39)</f>
        <v>0.16143129907586415</v>
      </c>
      <c r="H1772" s="94">
        <f t="shared" si="189"/>
        <v>0.26905216512644026</v>
      </c>
      <c r="I1772" s="94">
        <f t="shared" si="194"/>
        <v>0.26905216512644026</v>
      </c>
      <c r="J1772" s="94">
        <f t="shared" si="194"/>
        <v>0.26905216512644026</v>
      </c>
      <c r="K1772" s="94">
        <f t="shared" si="194"/>
        <v>0.26905216512644026</v>
      </c>
      <c r="L1772" s="94">
        <f t="shared" si="194"/>
        <v>0.26905216512644026</v>
      </c>
      <c r="M1772" s="94">
        <f t="shared" si="194"/>
        <v>0.26905216512644026</v>
      </c>
      <c r="N1772" s="94">
        <f t="shared" si="194"/>
        <v>0.26905216512644026</v>
      </c>
      <c r="O1772" s="94">
        <f t="shared" si="194"/>
        <v>0.26905216512644026</v>
      </c>
      <c r="P1772" s="94">
        <f t="shared" si="194"/>
        <v>0.26905216512644026</v>
      </c>
      <c r="Q1772" s="94">
        <f t="shared" si="194"/>
        <v>0.26905216512644026</v>
      </c>
      <c r="R1772" s="94">
        <f t="shared" si="194"/>
        <v>0.26905216512644026</v>
      </c>
      <c r="S1772" s="93">
        <f>(1+H1772)^((5-Dashboard!$F$9)*3/12)</f>
        <v>1.1265221547428352</v>
      </c>
      <c r="T1772" s="93">
        <f t="shared" si="191"/>
        <v>1.4296153795392978</v>
      </c>
      <c r="U1772" s="93">
        <f t="shared" si="191"/>
        <v>1.8142564927024036</v>
      </c>
      <c r="V1772" s="93">
        <f t="shared" si="191"/>
        <v>2.3023861301586872</v>
      </c>
      <c r="W1772" s="93">
        <f t="shared" si="191"/>
        <v>2.9218481034349684</v>
      </c>
      <c r="X1772" s="93">
        <f t="shared" si="191"/>
        <v>3.7079776618347302</v>
      </c>
      <c r="Y1772" s="93">
        <f t="shared" ref="Y1772:AC1822" si="195">(X1772)*(1+N1772)</f>
        <v>4.70561707999184</v>
      </c>
      <c r="Z1772" s="93">
        <f t="shared" si="195"/>
        <v>5.9716735436196027</v>
      </c>
      <c r="AA1772" s="93">
        <f t="shared" si="195"/>
        <v>7.5783652399587389</v>
      </c>
      <c r="AB1772" s="93">
        <f t="shared" si="195"/>
        <v>9.6173408158885927</v>
      </c>
      <c r="AC1772" s="95">
        <f t="shared" si="195"/>
        <v>12.204907185162305</v>
      </c>
      <c r="AE1772" s="96"/>
    </row>
    <row r="1773" spans="3:31" ht="24.75" customHeight="1" x14ac:dyDescent="0.25">
      <c r="C1773" s="91">
        <f>ABS(E1773-Dashboard!$F$13)</f>
        <v>18.531525126765828</v>
      </c>
      <c r="D1773" s="92">
        <f t="shared" si="193"/>
        <v>0.26915216512644025</v>
      </c>
      <c r="E1773" s="93" cm="1">
        <f t="array" ref="E1773">SUM('DRE + DCF'!$S$41/TIR!S1773,'DRE + DCF'!$U$41:$AD$41/TIR!T1773:AC1773,TIR!F1773)</f>
        <v>29.088474873234169</v>
      </c>
      <c r="F1773" s="100">
        <f>'DRE + DCF'!$AE$38*'DRE + DCF'!$AE$39*(1+G1773)/(R1773-G1773)/AC1773</f>
        <v>10.298314159921768</v>
      </c>
      <c r="G1773" s="92">
        <f>R1773*(1-'DRE + DCF'!$AE$39)</f>
        <v>0.16149129907586415</v>
      </c>
      <c r="H1773" s="94">
        <f t="shared" si="189"/>
        <v>0.26915216512644025</v>
      </c>
      <c r="I1773" s="94">
        <f t="shared" si="194"/>
        <v>0.26915216512644025</v>
      </c>
      <c r="J1773" s="94">
        <f t="shared" si="194"/>
        <v>0.26915216512644025</v>
      </c>
      <c r="K1773" s="94">
        <f t="shared" si="194"/>
        <v>0.26915216512644025</v>
      </c>
      <c r="L1773" s="94">
        <f t="shared" si="194"/>
        <v>0.26915216512644025</v>
      </c>
      <c r="M1773" s="94">
        <f t="shared" si="194"/>
        <v>0.26915216512644025</v>
      </c>
      <c r="N1773" s="94">
        <f t="shared" si="194"/>
        <v>0.26915216512644025</v>
      </c>
      <c r="O1773" s="94">
        <f t="shared" si="194"/>
        <v>0.26915216512644025</v>
      </c>
      <c r="P1773" s="94">
        <f t="shared" si="194"/>
        <v>0.26915216512644025</v>
      </c>
      <c r="Q1773" s="94">
        <f t="shared" si="194"/>
        <v>0.26915216512644025</v>
      </c>
      <c r="R1773" s="94">
        <f t="shared" si="194"/>
        <v>0.26915216512644025</v>
      </c>
      <c r="S1773" s="93">
        <f>(1+H1773)^((5-Dashboard!$F$9)*3/12)</f>
        <v>1.1265665382596983</v>
      </c>
      <c r="T1773" s="93">
        <f t="shared" ref="T1773:X1823" si="196">(S1773)*(1+I1773)</f>
        <v>1.4297843611912946</v>
      </c>
      <c r="U1773" s="93">
        <f t="shared" si="196"/>
        <v>1.8146139176698557</v>
      </c>
      <c r="V1773" s="93">
        <f t="shared" si="196"/>
        <v>2.3030211824792692</v>
      </c>
      <c r="W1773" s="93">
        <f t="shared" si="196"/>
        <v>2.9228843200756187</v>
      </c>
      <c r="X1773" s="93">
        <f t="shared" si="196"/>
        <v>3.7095849632380942</v>
      </c>
      <c r="Y1773" s="93">
        <f t="shared" si="195"/>
        <v>4.708027787814113</v>
      </c>
      <c r="Z1773" s="93">
        <f t="shared" si="195"/>
        <v>5.9752036603797256</v>
      </c>
      <c r="AA1773" s="93">
        <f t="shared" si="195"/>
        <v>7.5834426626423594</v>
      </c>
      <c r="AB1773" s="93">
        <f t="shared" si="195"/>
        <v>9.6245426744047666</v>
      </c>
      <c r="AC1773" s="95">
        <f t="shared" si="195"/>
        <v>12.215009173572628</v>
      </c>
      <c r="AE1773" s="96"/>
    </row>
    <row r="1774" spans="3:31" ht="24.75" customHeight="1" x14ac:dyDescent="0.25">
      <c r="C1774" s="91">
        <f>ABS(E1774-Dashboard!$F$13)</f>
        <v>18.549883281192649</v>
      </c>
      <c r="D1774" s="92">
        <f t="shared" si="193"/>
        <v>0.26925216512644023</v>
      </c>
      <c r="E1774" s="93" cm="1">
        <f t="array" ref="E1774">SUM('DRE + DCF'!$S$41/TIR!S1774,'DRE + DCF'!$U$41:$AD$41/TIR!T1774:AC1774,TIR!F1774)</f>
        <v>29.070116718807348</v>
      </c>
      <c r="F1774" s="100">
        <f>'DRE + DCF'!$AE$38*'DRE + DCF'!$AE$39*(1+G1774)/(R1774-G1774)/AC1774</f>
        <v>10.286507705537081</v>
      </c>
      <c r="G1774" s="92">
        <f>R1774*(1-'DRE + DCF'!$AE$39)</f>
        <v>0.16155129907586413</v>
      </c>
      <c r="H1774" s="94">
        <f t="shared" si="189"/>
        <v>0.26925216512644023</v>
      </c>
      <c r="I1774" s="94">
        <f t="shared" si="194"/>
        <v>0.26925216512644023</v>
      </c>
      <c r="J1774" s="94">
        <f t="shared" si="194"/>
        <v>0.26925216512644023</v>
      </c>
      <c r="K1774" s="94">
        <f t="shared" si="194"/>
        <v>0.26925216512644023</v>
      </c>
      <c r="L1774" s="94">
        <f t="shared" si="194"/>
        <v>0.26925216512644023</v>
      </c>
      <c r="M1774" s="94">
        <f t="shared" si="194"/>
        <v>0.26925216512644023</v>
      </c>
      <c r="N1774" s="94">
        <f t="shared" si="194"/>
        <v>0.26925216512644023</v>
      </c>
      <c r="O1774" s="94">
        <f t="shared" si="194"/>
        <v>0.26925216512644023</v>
      </c>
      <c r="P1774" s="94">
        <f t="shared" si="194"/>
        <v>0.26925216512644023</v>
      </c>
      <c r="Q1774" s="94">
        <f t="shared" si="194"/>
        <v>0.26925216512644023</v>
      </c>
      <c r="R1774" s="94">
        <f t="shared" si="194"/>
        <v>0.26925216512644023</v>
      </c>
      <c r="S1774" s="93">
        <f>(1+H1774)^((5-Dashboard!$F$9)*3/12)</f>
        <v>1.1266109200280461</v>
      </c>
      <c r="T1774" s="93">
        <f t="shared" si="196"/>
        <v>1.4299533495006884</v>
      </c>
      <c r="U1774" s="93">
        <f t="shared" si="196"/>
        <v>1.8149713848835543</v>
      </c>
      <c r="V1774" s="93">
        <f t="shared" si="196"/>
        <v>2.3036563599059852</v>
      </c>
      <c r="W1774" s="93">
        <f t="shared" si="196"/>
        <v>2.923920822517966</v>
      </c>
      <c r="X1774" s="93">
        <f t="shared" si="196"/>
        <v>3.7111928346392107</v>
      </c>
      <c r="Y1774" s="93">
        <f t="shared" si="195"/>
        <v>4.7104395405675499</v>
      </c>
      <c r="Z1774" s="93">
        <f t="shared" si="195"/>
        <v>5.9787355855625579</v>
      </c>
      <c r="AA1774" s="93">
        <f t="shared" si="195"/>
        <v>7.5885230866937725</v>
      </c>
      <c r="AB1774" s="93">
        <f t="shared" si="195"/>
        <v>9.6317493578980482</v>
      </c>
      <c r="AC1774" s="95">
        <f t="shared" si="195"/>
        <v>12.225118726467299</v>
      </c>
      <c r="AE1774" s="96"/>
    </row>
    <row r="1775" spans="3:31" ht="24.75" customHeight="1" x14ac:dyDescent="0.25">
      <c r="C1775" s="91">
        <f>ABS(E1775-Dashboard!$F$13)</f>
        <v>18.568222010980328</v>
      </c>
      <c r="D1775" s="92">
        <f t="shared" si="193"/>
        <v>0.26935216512644022</v>
      </c>
      <c r="E1775" s="93" cm="1">
        <f t="array" ref="E1775">SUM('DRE + DCF'!$S$41/TIR!S1775,'DRE + DCF'!$U$41:$AD$41/TIR!T1775:AC1775,TIR!F1775)</f>
        <v>29.051777989019669</v>
      </c>
      <c r="F1775" s="100">
        <f>'DRE + DCF'!$AE$38*'DRE + DCF'!$AE$39*(1+G1775)/(R1775-G1775)/AC1775</f>
        <v>10.274716846131726</v>
      </c>
      <c r="G1775" s="92">
        <f>R1775*(1-'DRE + DCF'!$AE$39)</f>
        <v>0.16161129907586413</v>
      </c>
      <c r="H1775" s="94">
        <f t="shared" si="189"/>
        <v>0.26935216512644022</v>
      </c>
      <c r="I1775" s="94">
        <f t="shared" si="194"/>
        <v>0.26935216512644022</v>
      </c>
      <c r="J1775" s="94">
        <f t="shared" si="194"/>
        <v>0.26935216512644022</v>
      </c>
      <c r="K1775" s="94">
        <f t="shared" si="194"/>
        <v>0.26935216512644022</v>
      </c>
      <c r="L1775" s="94">
        <f t="shared" si="194"/>
        <v>0.26935216512644022</v>
      </c>
      <c r="M1775" s="94">
        <f t="shared" si="194"/>
        <v>0.26935216512644022</v>
      </c>
      <c r="N1775" s="94">
        <f t="shared" si="194"/>
        <v>0.26935216512644022</v>
      </c>
      <c r="O1775" s="94">
        <f t="shared" si="194"/>
        <v>0.26935216512644022</v>
      </c>
      <c r="P1775" s="94">
        <f t="shared" si="194"/>
        <v>0.26935216512644022</v>
      </c>
      <c r="Q1775" s="94">
        <f t="shared" si="194"/>
        <v>0.26935216512644022</v>
      </c>
      <c r="R1775" s="94">
        <f t="shared" si="194"/>
        <v>0.26935216512644022</v>
      </c>
      <c r="S1775" s="93">
        <f>(1+H1775)^((5-Dashboard!$F$9)*3/12)</f>
        <v>1.1266553000480848</v>
      </c>
      <c r="T1775" s="93">
        <f t="shared" si="196"/>
        <v>1.4301223444672155</v>
      </c>
      <c r="U1775" s="93">
        <f t="shared" si="196"/>
        <v>1.8153288943451606</v>
      </c>
      <c r="V1775" s="93">
        <f t="shared" si="196"/>
        <v>2.3042916624536165</v>
      </c>
      <c r="W1775" s="93">
        <f t="shared" si="196"/>
        <v>2.9249576108183022</v>
      </c>
      <c r="X1775" s="93">
        <f t="shared" si="196"/>
        <v>3.7128012761952713</v>
      </c>
      <c r="Y1775" s="93">
        <f t="shared" si="195"/>
        <v>4.7128523386226773</v>
      </c>
      <c r="Z1775" s="93">
        <f t="shared" si="195"/>
        <v>5.9822693199519019</v>
      </c>
      <c r="AA1775" s="93">
        <f t="shared" si="195"/>
        <v>7.5936065136504229</v>
      </c>
      <c r="AB1775" s="93">
        <f t="shared" si="195"/>
        <v>9.6389608692204032</v>
      </c>
      <c r="AC1775" s="95">
        <f t="shared" si="195"/>
        <v>12.235235848913952</v>
      </c>
      <c r="AE1775" s="96"/>
    </row>
    <row r="1776" spans="3:31" ht="24.75" customHeight="1" x14ac:dyDescent="0.25">
      <c r="C1776" s="91">
        <f>ABS(E1776-Dashboard!$F$13)</f>
        <v>18.586541342735369</v>
      </c>
      <c r="D1776" s="92">
        <f t="shared" si="193"/>
        <v>0.26945216512644021</v>
      </c>
      <c r="E1776" s="93" cm="1">
        <f t="array" ref="E1776">SUM('DRE + DCF'!$S$41/TIR!S1776,'DRE + DCF'!$U$41:$AD$41/TIR!T1776:AC1776,TIR!F1776)</f>
        <v>29.033458657264628</v>
      </c>
      <c r="F1776" s="100">
        <f>'DRE + DCF'!$AE$38*'DRE + DCF'!$AE$39*(1+G1776)/(R1776-G1776)/AC1776</f>
        <v>10.262941557952281</v>
      </c>
      <c r="G1776" s="92">
        <f>R1776*(1-'DRE + DCF'!$AE$39)</f>
        <v>0.16167129907586411</v>
      </c>
      <c r="H1776" s="94">
        <f t="shared" si="189"/>
        <v>0.26945216512644021</v>
      </c>
      <c r="I1776" s="94">
        <f t="shared" si="194"/>
        <v>0.26945216512644021</v>
      </c>
      <c r="J1776" s="94">
        <f t="shared" si="194"/>
        <v>0.26945216512644021</v>
      </c>
      <c r="K1776" s="94">
        <f t="shared" si="194"/>
        <v>0.26945216512644021</v>
      </c>
      <c r="L1776" s="94">
        <f t="shared" si="194"/>
        <v>0.26945216512644021</v>
      </c>
      <c r="M1776" s="94">
        <f t="shared" si="194"/>
        <v>0.26945216512644021</v>
      </c>
      <c r="N1776" s="94">
        <f t="shared" si="194"/>
        <v>0.26945216512644021</v>
      </c>
      <c r="O1776" s="94">
        <f t="shared" si="194"/>
        <v>0.26945216512644021</v>
      </c>
      <c r="P1776" s="94">
        <f t="shared" si="194"/>
        <v>0.26945216512644021</v>
      </c>
      <c r="Q1776" s="94">
        <f t="shared" si="194"/>
        <v>0.26945216512644021</v>
      </c>
      <c r="R1776" s="94">
        <f t="shared" si="194"/>
        <v>0.26945216512644021</v>
      </c>
      <c r="S1776" s="93">
        <f>(1+H1776)^((5-Dashboard!$F$9)*3/12)</f>
        <v>1.1266996783200216</v>
      </c>
      <c r="T1776" s="93">
        <f t="shared" si="196"/>
        <v>1.4302913460906153</v>
      </c>
      <c r="U1776" s="93">
        <f t="shared" si="196"/>
        <v>1.8156864460563422</v>
      </c>
      <c r="V1776" s="93">
        <f t="shared" si="196"/>
        <v>2.3049270901369554</v>
      </c>
      <c r="W1776" s="93">
        <f t="shared" si="196"/>
        <v>2.9259946850329439</v>
      </c>
      <c r="X1776" s="93">
        <f t="shared" si="196"/>
        <v>3.7144102880635272</v>
      </c>
      <c r="Y1776" s="93">
        <f t="shared" si="195"/>
        <v>4.7152661823501694</v>
      </c>
      <c r="Z1776" s="93">
        <f t="shared" si="195"/>
        <v>5.9858048643319073</v>
      </c>
      <c r="AA1776" s="93">
        <f t="shared" si="195"/>
        <v>7.5986929450505185</v>
      </c>
      <c r="AB1776" s="93">
        <f t="shared" si="195"/>
        <v>9.6461772112253872</v>
      </c>
      <c r="AC1776" s="95">
        <f t="shared" si="195"/>
        <v>12.245360545983395</v>
      </c>
      <c r="AE1776" s="96"/>
    </row>
    <row r="1777" spans="3:31" ht="24.75" customHeight="1" x14ac:dyDescent="0.25">
      <c r="C1777" s="91">
        <f>ABS(E1777-Dashboard!$F$13)</f>
        <v>18.604841303019775</v>
      </c>
      <c r="D1777" s="92">
        <f t="shared" si="193"/>
        <v>0.2695521651264402</v>
      </c>
      <c r="E1777" s="93" cm="1">
        <f t="array" ref="E1777">SUM('DRE + DCF'!$S$41/TIR!S1777,'DRE + DCF'!$U$41:$AD$41/TIR!T1777:AC1777,TIR!F1777)</f>
        <v>29.015158696980222</v>
      </c>
      <c r="F1777" s="100">
        <f>'DRE + DCF'!$AE$38*'DRE + DCF'!$AE$39*(1+G1777)/(R1777-G1777)/AC1777</f>
        <v>10.251181817287238</v>
      </c>
      <c r="G1777" s="92">
        <f>R1777*(1-'DRE + DCF'!$AE$39)</f>
        <v>0.16173129907586412</v>
      </c>
      <c r="H1777" s="94">
        <f t="shared" si="189"/>
        <v>0.2695521651264402</v>
      </c>
      <c r="I1777" s="94">
        <f t="shared" si="194"/>
        <v>0.2695521651264402</v>
      </c>
      <c r="J1777" s="94">
        <f t="shared" si="194"/>
        <v>0.2695521651264402</v>
      </c>
      <c r="K1777" s="94">
        <f t="shared" si="194"/>
        <v>0.2695521651264402</v>
      </c>
      <c r="L1777" s="94">
        <f t="shared" si="194"/>
        <v>0.2695521651264402</v>
      </c>
      <c r="M1777" s="94">
        <f t="shared" si="194"/>
        <v>0.2695521651264402</v>
      </c>
      <c r="N1777" s="94">
        <f t="shared" si="194"/>
        <v>0.2695521651264402</v>
      </c>
      <c r="O1777" s="94">
        <f t="shared" si="194"/>
        <v>0.2695521651264402</v>
      </c>
      <c r="P1777" s="94">
        <f t="shared" si="194"/>
        <v>0.2695521651264402</v>
      </c>
      <c r="Q1777" s="94">
        <f t="shared" si="194"/>
        <v>0.2695521651264402</v>
      </c>
      <c r="R1777" s="94">
        <f t="shared" si="194"/>
        <v>0.2695521651264402</v>
      </c>
      <c r="S1777" s="93">
        <f>(1+H1777)^((5-Dashboard!$F$9)*3/12)</f>
        <v>1.1267440548440626</v>
      </c>
      <c r="T1777" s="93">
        <f t="shared" si="196"/>
        <v>1.430460354370624</v>
      </c>
      <c r="U1777" s="93">
        <f t="shared" si="196"/>
        <v>1.8160440400187605</v>
      </c>
      <c r="V1777" s="93">
        <f t="shared" si="196"/>
        <v>2.3055626429707847</v>
      </c>
      <c r="W1777" s="93">
        <f t="shared" si="196"/>
        <v>2.9270320452181973</v>
      </c>
      <c r="X1777" s="93">
        <f t="shared" si="196"/>
        <v>3.7160198704012344</v>
      </c>
      <c r="Y1777" s="93">
        <f t="shared" si="195"/>
        <v>4.7176810721207607</v>
      </c>
      <c r="Z1777" s="93">
        <f t="shared" si="195"/>
        <v>5.9893422194869368</v>
      </c>
      <c r="AA1777" s="93">
        <f t="shared" si="195"/>
        <v>7.603782382432839</v>
      </c>
      <c r="AB1777" s="93">
        <f t="shared" si="195"/>
        <v>9.6533983867678916</v>
      </c>
      <c r="AC1777" s="95">
        <f t="shared" si="195"/>
        <v>12.255492822749261</v>
      </c>
      <c r="AE1777" s="96"/>
    </row>
    <row r="1778" spans="3:31" ht="24.75" customHeight="1" x14ac:dyDescent="0.25">
      <c r="C1778" s="91">
        <f>ABS(E1778-Dashboard!$F$13)</f>
        <v>18.623121918351664</v>
      </c>
      <c r="D1778" s="92">
        <f t="shared" si="193"/>
        <v>0.26965216512644019</v>
      </c>
      <c r="E1778" s="93" cm="1">
        <f t="array" ref="E1778">SUM('DRE + DCF'!$S$41/TIR!S1778,'DRE + DCF'!$U$41:$AD$41/TIR!T1778:AC1778,TIR!F1778)</f>
        <v>28.996878081648333</v>
      </c>
      <c r="F1778" s="100">
        <f>'DRE + DCF'!$AE$38*'DRE + DCF'!$AE$39*(1+G1778)/(R1778-G1778)/AC1778</f>
        <v>10.239437600466594</v>
      </c>
      <c r="G1778" s="92">
        <f>R1778*(1-'DRE + DCF'!$AE$39)</f>
        <v>0.16179129907586412</v>
      </c>
      <c r="H1778" s="94">
        <f t="shared" si="189"/>
        <v>0.26965216512644019</v>
      </c>
      <c r="I1778" s="94">
        <f t="shared" si="194"/>
        <v>0.26965216512644019</v>
      </c>
      <c r="J1778" s="94">
        <f t="shared" si="194"/>
        <v>0.26965216512644019</v>
      </c>
      <c r="K1778" s="94">
        <f t="shared" si="194"/>
        <v>0.26965216512644019</v>
      </c>
      <c r="L1778" s="94">
        <f t="shared" si="194"/>
        <v>0.26965216512644019</v>
      </c>
      <c r="M1778" s="94">
        <f t="shared" si="194"/>
        <v>0.26965216512644019</v>
      </c>
      <c r="N1778" s="94">
        <f t="shared" si="194"/>
        <v>0.26965216512644019</v>
      </c>
      <c r="O1778" s="94">
        <f t="shared" si="194"/>
        <v>0.26965216512644019</v>
      </c>
      <c r="P1778" s="94">
        <f t="shared" si="194"/>
        <v>0.26965216512644019</v>
      </c>
      <c r="Q1778" s="94">
        <f t="shared" si="194"/>
        <v>0.26965216512644019</v>
      </c>
      <c r="R1778" s="94">
        <f t="shared" si="194"/>
        <v>0.26965216512644019</v>
      </c>
      <c r="S1778" s="93">
        <f>(1+H1778)^((5-Dashboard!$F$9)*3/12)</f>
        <v>1.1267884296204147</v>
      </c>
      <c r="T1778" s="93">
        <f t="shared" si="196"/>
        <v>1.4306293693069811</v>
      </c>
      <c r="U1778" s="93">
        <f t="shared" si="196"/>
        <v>1.8164016762340824</v>
      </c>
      <c r="V1778" s="93">
        <f t="shared" si="196"/>
        <v>2.3061983209698984</v>
      </c>
      <c r="W1778" s="93">
        <f t="shared" si="196"/>
        <v>2.9280696914303928</v>
      </c>
      <c r="X1778" s="93">
        <f t="shared" si="196"/>
        <v>3.717630023365706</v>
      </c>
      <c r="Y1778" s="93">
        <f t="shared" si="195"/>
        <v>4.7200970083053271</v>
      </c>
      <c r="Z1778" s="93">
        <f t="shared" si="195"/>
        <v>5.9928813862016916</v>
      </c>
      <c r="AA1778" s="93">
        <f t="shared" si="195"/>
        <v>7.6088748273369209</v>
      </c>
      <c r="AB1778" s="93">
        <f t="shared" si="195"/>
        <v>9.6606243987043907</v>
      </c>
      <c r="AC1778" s="95">
        <f t="shared" si="195"/>
        <v>12.265632684288345</v>
      </c>
      <c r="AE1778" s="96"/>
    </row>
    <row r="1779" spans="3:31" ht="24.75" customHeight="1" x14ac:dyDescent="0.25">
      <c r="C1779" s="91">
        <f>ABS(E1779-Dashboard!$F$13)</f>
        <v>18.641383215204826</v>
      </c>
      <c r="D1779" s="92">
        <f t="shared" si="193"/>
        <v>0.26975216512644018</v>
      </c>
      <c r="E1779" s="93" cm="1">
        <f t="array" ref="E1779">SUM('DRE + DCF'!$S$41/TIR!S1779,'DRE + DCF'!$U$41:$AD$41/TIR!T1779:AC1779,TIR!F1779)</f>
        <v>28.978616784795172</v>
      </c>
      <c r="F1779" s="100">
        <f>'DRE + DCF'!$AE$38*'DRE + DCF'!$AE$39*(1+G1779)/(R1779-G1779)/AC1779</f>
        <v>10.227708883862055</v>
      </c>
      <c r="G1779" s="92">
        <f>R1779*(1-'DRE + DCF'!$AE$39)</f>
        <v>0.1618512990758641</v>
      </c>
      <c r="H1779" s="94">
        <f t="shared" ref="H1779:H1842" si="197">$D1779</f>
        <v>0.26975216512644018</v>
      </c>
      <c r="I1779" s="94">
        <f t="shared" si="194"/>
        <v>0.26975216512644018</v>
      </c>
      <c r="J1779" s="94">
        <f t="shared" si="194"/>
        <v>0.26975216512644018</v>
      </c>
      <c r="K1779" s="94">
        <f t="shared" si="194"/>
        <v>0.26975216512644018</v>
      </c>
      <c r="L1779" s="94">
        <f t="shared" si="194"/>
        <v>0.26975216512644018</v>
      </c>
      <c r="M1779" s="94">
        <f t="shared" si="194"/>
        <v>0.26975216512644018</v>
      </c>
      <c r="N1779" s="94">
        <f t="shared" si="194"/>
        <v>0.26975216512644018</v>
      </c>
      <c r="O1779" s="94">
        <f t="shared" si="194"/>
        <v>0.26975216512644018</v>
      </c>
      <c r="P1779" s="94">
        <f t="shared" si="194"/>
        <v>0.26975216512644018</v>
      </c>
      <c r="Q1779" s="94">
        <f t="shared" si="194"/>
        <v>0.26975216512644018</v>
      </c>
      <c r="R1779" s="94">
        <f t="shared" si="194"/>
        <v>0.26975216512644018</v>
      </c>
      <c r="S1779" s="93">
        <f>(1+H1779)^((5-Dashboard!$F$9)*3/12)</f>
        <v>1.126832802649284</v>
      </c>
      <c r="T1779" s="93">
        <f t="shared" si="196"/>
        <v>1.4307983908994228</v>
      </c>
      <c r="U1779" s="93">
        <f t="shared" si="196"/>
        <v>1.8167593547039687</v>
      </c>
      <c r="V1779" s="93">
        <f t="shared" si="196"/>
        <v>2.3068341241490784</v>
      </c>
      <c r="W1779" s="93">
        <f t="shared" si="196"/>
        <v>2.9291076237258475</v>
      </c>
      <c r="X1779" s="93">
        <f t="shared" si="196"/>
        <v>3.7192407471142568</v>
      </c>
      <c r="Y1779" s="93">
        <f t="shared" si="195"/>
        <v>4.7225139912748064</v>
      </c>
      <c r="Z1779" s="93">
        <f t="shared" si="195"/>
        <v>5.9964223652610915</v>
      </c>
      <c r="AA1779" s="93">
        <f t="shared" si="195"/>
        <v>7.6139702813028798</v>
      </c>
      <c r="AB1779" s="93">
        <f t="shared" si="195"/>
        <v>9.6678552498927015</v>
      </c>
      <c r="AC1779" s="95">
        <f t="shared" si="195"/>
        <v>12.275780135680279</v>
      </c>
      <c r="AE1779" s="96"/>
    </row>
    <row r="1780" spans="3:31" ht="24.75" customHeight="1" x14ac:dyDescent="0.25">
      <c r="C1780" s="91">
        <f>ABS(E1780-Dashboard!$F$13)</f>
        <v>18.659625220009318</v>
      </c>
      <c r="D1780" s="92">
        <f t="shared" si="193"/>
        <v>0.26985216512644017</v>
      </c>
      <c r="E1780" s="93" cm="1">
        <f t="array" ref="E1780">SUM('DRE + DCF'!$S$41/TIR!S1780,'DRE + DCF'!$U$41:$AD$41/TIR!T1780:AC1780,TIR!F1780)</f>
        <v>28.96037477999068</v>
      </c>
      <c r="F1780" s="100">
        <f>'DRE + DCF'!$AE$38*'DRE + DCF'!$AE$39*(1+G1780)/(R1780-G1780)/AC1780</f>
        <v>10.215995643886691</v>
      </c>
      <c r="G1780" s="92">
        <f>R1780*(1-'DRE + DCF'!$AE$39)</f>
        <v>0.1619112990758641</v>
      </c>
      <c r="H1780" s="94">
        <f t="shared" si="197"/>
        <v>0.26985216512644017</v>
      </c>
      <c r="I1780" s="94">
        <f t="shared" si="194"/>
        <v>0.26985216512644017</v>
      </c>
      <c r="J1780" s="94">
        <f t="shared" si="194"/>
        <v>0.26985216512644017</v>
      </c>
      <c r="K1780" s="94">
        <f t="shared" si="194"/>
        <v>0.26985216512644017</v>
      </c>
      <c r="L1780" s="94">
        <f t="shared" si="194"/>
        <v>0.26985216512644017</v>
      </c>
      <c r="M1780" s="94">
        <f t="shared" si="194"/>
        <v>0.26985216512644017</v>
      </c>
      <c r="N1780" s="94">
        <f t="shared" si="194"/>
        <v>0.26985216512644017</v>
      </c>
      <c r="O1780" s="94">
        <f t="shared" si="194"/>
        <v>0.26985216512644017</v>
      </c>
      <c r="P1780" s="94">
        <f t="shared" si="194"/>
        <v>0.26985216512644017</v>
      </c>
      <c r="Q1780" s="94">
        <f t="shared" si="194"/>
        <v>0.26985216512644017</v>
      </c>
      <c r="R1780" s="94">
        <f t="shared" si="194"/>
        <v>0.26985216512644017</v>
      </c>
      <c r="S1780" s="93">
        <f>(1+H1780)^((5-Dashboard!$F$9)*3/12)</f>
        <v>1.1268771739308772</v>
      </c>
      <c r="T1780" s="93">
        <f t="shared" si="196"/>
        <v>1.4309674191476887</v>
      </c>
      <c r="U1780" s="93">
        <f t="shared" si="196"/>
        <v>1.8171170754300867</v>
      </c>
      <c r="V1780" s="93">
        <f t="shared" si="196"/>
        <v>2.3074700525231209</v>
      </c>
      <c r="W1780" s="93">
        <f t="shared" si="196"/>
        <v>2.9301458421609059</v>
      </c>
      <c r="X1780" s="93">
        <f t="shared" si="196"/>
        <v>3.720852041804263</v>
      </c>
      <c r="Y1780" s="93">
        <f t="shared" si="195"/>
        <v>4.7249320214002797</v>
      </c>
      <c r="Z1780" s="93">
        <f t="shared" si="195"/>
        <v>5.9999651574503936</v>
      </c>
      <c r="AA1780" s="93">
        <f t="shared" si="195"/>
        <v>7.6190687458715853</v>
      </c>
      <c r="AB1780" s="93">
        <f t="shared" si="195"/>
        <v>9.6750909431922238</v>
      </c>
      <c r="AC1780" s="95">
        <f t="shared" si="195"/>
        <v>12.285935182007858</v>
      </c>
      <c r="AE1780" s="96"/>
    </row>
    <row r="1781" spans="3:31" ht="24.75" customHeight="1" x14ac:dyDescent="0.25">
      <c r="C1781" s="91">
        <f>ABS(E1781-Dashboard!$F$13)</f>
        <v>18.677847959151087</v>
      </c>
      <c r="D1781" s="92">
        <f t="shared" si="193"/>
        <v>0.26995216512644016</v>
      </c>
      <c r="E1781" s="93" cm="1">
        <f t="array" ref="E1781">SUM('DRE + DCF'!$S$41/TIR!S1781,'DRE + DCF'!$U$41:$AD$41/TIR!T1781:AC1781,TIR!F1781)</f>
        <v>28.94215204084891</v>
      </c>
      <c r="F1781" s="100">
        <f>'DRE + DCF'!$AE$38*'DRE + DCF'!$AE$39*(1+G1781)/(R1781-G1781)/AC1781</f>
        <v>10.204297856995096</v>
      </c>
      <c r="G1781" s="92">
        <f>R1781*(1-'DRE + DCF'!$AE$39)</f>
        <v>0.16197129907586408</v>
      </c>
      <c r="H1781" s="94">
        <f t="shared" si="197"/>
        <v>0.26995216512644016</v>
      </c>
      <c r="I1781" s="94">
        <f t="shared" si="194"/>
        <v>0.26995216512644016</v>
      </c>
      <c r="J1781" s="94">
        <f t="shared" si="194"/>
        <v>0.26995216512644016</v>
      </c>
      <c r="K1781" s="94">
        <f t="shared" si="194"/>
        <v>0.26995216512644016</v>
      </c>
      <c r="L1781" s="94">
        <f t="shared" si="194"/>
        <v>0.26995216512644016</v>
      </c>
      <c r="M1781" s="94">
        <f t="shared" si="194"/>
        <v>0.26995216512644016</v>
      </c>
      <c r="N1781" s="94">
        <f t="shared" si="194"/>
        <v>0.26995216512644016</v>
      </c>
      <c r="O1781" s="94">
        <f t="shared" si="194"/>
        <v>0.26995216512644016</v>
      </c>
      <c r="P1781" s="94">
        <f t="shared" si="194"/>
        <v>0.26995216512644016</v>
      </c>
      <c r="Q1781" s="94">
        <f t="shared" si="194"/>
        <v>0.26995216512644016</v>
      </c>
      <c r="R1781" s="94">
        <f t="shared" si="194"/>
        <v>0.26995216512644016</v>
      </c>
      <c r="S1781" s="93">
        <f>(1+H1781)^((5-Dashboard!$F$9)*3/12)</f>
        <v>1.1269215434654003</v>
      </c>
      <c r="T1781" s="93">
        <f t="shared" si="196"/>
        <v>1.4311364540515148</v>
      </c>
      <c r="U1781" s="93">
        <f t="shared" si="196"/>
        <v>1.8174748384140973</v>
      </c>
      <c r="V1781" s="93">
        <f t="shared" si="196"/>
        <v>2.3081061061068096</v>
      </c>
      <c r="W1781" s="93">
        <f t="shared" si="196"/>
        <v>2.9311843467918997</v>
      </c>
      <c r="X1781" s="93">
        <f t="shared" si="196"/>
        <v>3.7224639075931027</v>
      </c>
      <c r="Y1781" s="93">
        <f t="shared" si="195"/>
        <v>4.7273510990528891</v>
      </c>
      <c r="Z1781" s="93">
        <f t="shared" si="195"/>
        <v>6.0035097635550727</v>
      </c>
      <c r="AA1781" s="93">
        <f t="shared" si="195"/>
        <v>7.6241702225844872</v>
      </c>
      <c r="AB1781" s="93">
        <f t="shared" si="195"/>
        <v>9.6823314814637023</v>
      </c>
      <c r="AC1781" s="95">
        <f t="shared" si="195"/>
        <v>12.29609782835672</v>
      </c>
      <c r="AE1781" s="96"/>
    </row>
    <row r="1782" spans="3:31" ht="24.75" customHeight="1" x14ac:dyDescent="0.25">
      <c r="C1782" s="91">
        <f>ABS(E1782-Dashboard!$F$13)</f>
        <v>18.696051458972505</v>
      </c>
      <c r="D1782" s="92">
        <f t="shared" si="193"/>
        <v>0.27005216512644015</v>
      </c>
      <c r="E1782" s="93" cm="1">
        <f t="array" ref="E1782">SUM('DRE + DCF'!$S$41/TIR!S1782,'DRE + DCF'!$U$41:$AD$41/TIR!T1782:AC1782,TIR!F1782)</f>
        <v>28.923948541027492</v>
      </c>
      <c r="F1782" s="100">
        <f>'DRE + DCF'!$AE$38*'DRE + DCF'!$AE$39*(1+G1782)/(R1782-G1782)/AC1782</f>
        <v>10.192615499683059</v>
      </c>
      <c r="G1782" s="92">
        <f>R1782*(1-'DRE + DCF'!$AE$39)</f>
        <v>0.16203129907586408</v>
      </c>
      <c r="H1782" s="94">
        <f t="shared" si="197"/>
        <v>0.27005216512644015</v>
      </c>
      <c r="I1782" s="94">
        <f t="shared" si="194"/>
        <v>0.27005216512644015</v>
      </c>
      <c r="J1782" s="94">
        <f t="shared" si="194"/>
        <v>0.27005216512644015</v>
      </c>
      <c r="K1782" s="94">
        <f t="shared" si="194"/>
        <v>0.27005216512644015</v>
      </c>
      <c r="L1782" s="94">
        <f t="shared" si="194"/>
        <v>0.27005216512644015</v>
      </c>
      <c r="M1782" s="94">
        <f t="shared" si="194"/>
        <v>0.27005216512644015</v>
      </c>
      <c r="N1782" s="94">
        <f t="shared" si="194"/>
        <v>0.27005216512644015</v>
      </c>
      <c r="O1782" s="94">
        <f t="shared" si="194"/>
        <v>0.27005216512644015</v>
      </c>
      <c r="P1782" s="94">
        <f t="shared" si="194"/>
        <v>0.27005216512644015</v>
      </c>
      <c r="Q1782" s="94">
        <f t="shared" si="194"/>
        <v>0.27005216512644015</v>
      </c>
      <c r="R1782" s="94">
        <f t="shared" si="194"/>
        <v>0.27005216512644015</v>
      </c>
      <c r="S1782" s="93">
        <f>(1+H1782)^((5-Dashboard!$F$9)*3/12)</f>
        <v>1.1269659112530601</v>
      </c>
      <c r="T1782" s="93">
        <f t="shared" si="196"/>
        <v>1.4313054956106408</v>
      </c>
      <c r="U1782" s="93">
        <f t="shared" si="196"/>
        <v>1.8178326436576671</v>
      </c>
      <c r="V1782" s="93">
        <f t="shared" si="196"/>
        <v>2.3087422849149406</v>
      </c>
      <c r="W1782" s="93">
        <f t="shared" si="196"/>
        <v>2.9322231376751851</v>
      </c>
      <c r="X1782" s="93">
        <f t="shared" si="196"/>
        <v>3.7240763446382128</v>
      </c>
      <c r="Y1782" s="93">
        <f t="shared" si="195"/>
        <v>4.7297712246039216</v>
      </c>
      <c r="Z1782" s="93">
        <f t="shared" si="195"/>
        <v>6.0070561843609456</v>
      </c>
      <c r="AA1782" s="93">
        <f t="shared" si="195"/>
        <v>7.6292747129837917</v>
      </c>
      <c r="AB1782" s="93">
        <f t="shared" si="195"/>
        <v>9.6895768675694658</v>
      </c>
      <c r="AC1782" s="95">
        <f t="shared" si="195"/>
        <v>12.306268079815672</v>
      </c>
      <c r="AE1782" s="96"/>
    </row>
    <row r="1783" spans="3:31" ht="24.75" customHeight="1" x14ac:dyDescent="0.25">
      <c r="C1783" s="91">
        <f>ABS(E1783-Dashboard!$F$13)</f>
        <v>18.714235745771976</v>
      </c>
      <c r="D1783" s="92">
        <f t="shared" si="193"/>
        <v>0.27015216512644014</v>
      </c>
      <c r="E1783" s="93" cm="1">
        <f t="array" ref="E1783">SUM('DRE + DCF'!$S$41/TIR!S1783,'DRE + DCF'!$U$41:$AD$41/TIR!T1783:AC1783,TIR!F1783)</f>
        <v>28.905764254228021</v>
      </c>
      <c r="F1783" s="100">
        <f>'DRE + DCF'!$AE$38*'DRE + DCF'!$AE$39*(1+G1783)/(R1783-G1783)/AC1783</f>
        <v>10.180948548487748</v>
      </c>
      <c r="G1783" s="92">
        <f>R1783*(1-'DRE + DCF'!$AE$39)</f>
        <v>0.16209129907586409</v>
      </c>
      <c r="H1783" s="94">
        <f t="shared" si="197"/>
        <v>0.27015216512644014</v>
      </c>
      <c r="I1783" s="94">
        <f t="shared" si="194"/>
        <v>0.27015216512644014</v>
      </c>
      <c r="J1783" s="94">
        <f t="shared" si="194"/>
        <v>0.27015216512644014</v>
      </c>
      <c r="K1783" s="94">
        <f t="shared" si="194"/>
        <v>0.27015216512644014</v>
      </c>
      <c r="L1783" s="94">
        <f t="shared" si="194"/>
        <v>0.27015216512644014</v>
      </c>
      <c r="M1783" s="94">
        <f t="shared" si="194"/>
        <v>0.27015216512644014</v>
      </c>
      <c r="N1783" s="94">
        <f t="shared" si="194"/>
        <v>0.27015216512644014</v>
      </c>
      <c r="O1783" s="94">
        <f t="shared" si="194"/>
        <v>0.27015216512644014</v>
      </c>
      <c r="P1783" s="94">
        <f t="shared" si="194"/>
        <v>0.27015216512644014</v>
      </c>
      <c r="Q1783" s="94">
        <f t="shared" si="194"/>
        <v>0.27015216512644014</v>
      </c>
      <c r="R1783" s="94">
        <f t="shared" si="194"/>
        <v>0.27015216512644014</v>
      </c>
      <c r="S1783" s="93">
        <f>(1+H1783)^((5-Dashboard!$F$9)*3/12)</f>
        <v>1.1270102772940627</v>
      </c>
      <c r="T1783" s="93">
        <f t="shared" si="196"/>
        <v>1.4314745438248033</v>
      </c>
      <c r="U1783" s="93">
        <f t="shared" si="196"/>
        <v>1.8181904911624569</v>
      </c>
      <c r="V1783" s="93">
        <f t="shared" si="196"/>
        <v>2.3093785889623</v>
      </c>
      <c r="W1783" s="93">
        <f t="shared" si="196"/>
        <v>2.9332622148671081</v>
      </c>
      <c r="X1783" s="93">
        <f t="shared" si="196"/>
        <v>3.7256893530970343</v>
      </c>
      <c r="Y1783" s="93">
        <f t="shared" si="195"/>
        <v>4.7321923984247238</v>
      </c>
      <c r="Z1783" s="93">
        <f t="shared" si="195"/>
        <v>6.0106044206540439</v>
      </c>
      <c r="AA1783" s="93">
        <f t="shared" si="195"/>
        <v>7.6343822186122852</v>
      </c>
      <c r="AB1783" s="93">
        <f t="shared" si="195"/>
        <v>9.6968271043731882</v>
      </c>
      <c r="AC1783" s="95">
        <f t="shared" si="195"/>
        <v>12.316445941476353</v>
      </c>
      <c r="AE1783" s="96"/>
    </row>
    <row r="1784" spans="3:31" ht="24.75" customHeight="1" x14ac:dyDescent="0.25">
      <c r="C1784" s="91">
        <f>ABS(E1784-Dashboard!$F$13)</f>
        <v>18.732400845804548</v>
      </c>
      <c r="D1784" s="92">
        <f t="shared" si="193"/>
        <v>0.27025216512644012</v>
      </c>
      <c r="E1784" s="93" cm="1">
        <f t="array" ref="E1784">SUM('DRE + DCF'!$S$41/TIR!S1784,'DRE + DCF'!$U$41:$AD$41/TIR!T1784:AC1784,TIR!F1784)</f>
        <v>28.887599154195449</v>
      </c>
      <c r="F1784" s="100">
        <f>'DRE + DCF'!$AE$38*'DRE + DCF'!$AE$39*(1+G1784)/(R1784-G1784)/AC1784</f>
        <v>10.169296979987323</v>
      </c>
      <c r="G1784" s="92">
        <f>R1784*(1-'DRE + DCF'!$AE$39)</f>
        <v>0.16215129907586406</v>
      </c>
      <c r="H1784" s="94">
        <f t="shared" si="197"/>
        <v>0.27025216512644012</v>
      </c>
      <c r="I1784" s="94">
        <f t="shared" si="194"/>
        <v>0.27025216512644012</v>
      </c>
      <c r="J1784" s="94">
        <f t="shared" si="194"/>
        <v>0.27025216512644012</v>
      </c>
      <c r="K1784" s="94">
        <f t="shared" si="194"/>
        <v>0.27025216512644012</v>
      </c>
      <c r="L1784" s="94">
        <f t="shared" si="194"/>
        <v>0.27025216512644012</v>
      </c>
      <c r="M1784" s="94">
        <f t="shared" si="194"/>
        <v>0.27025216512644012</v>
      </c>
      <c r="N1784" s="94">
        <f t="shared" si="194"/>
        <v>0.27025216512644012</v>
      </c>
      <c r="O1784" s="94">
        <f t="shared" si="194"/>
        <v>0.27025216512644012</v>
      </c>
      <c r="P1784" s="94">
        <f t="shared" si="194"/>
        <v>0.27025216512644012</v>
      </c>
      <c r="Q1784" s="94">
        <f t="shared" ref="I1784:R1810" si="198">$D1784</f>
        <v>0.27025216512644012</v>
      </c>
      <c r="R1784" s="94">
        <f t="shared" si="198"/>
        <v>0.27025216512644012</v>
      </c>
      <c r="S1784" s="93">
        <f>(1+H1784)^((5-Dashboard!$F$9)*3/12)</f>
        <v>1.1270546415886145</v>
      </c>
      <c r="T1784" s="93">
        <f t="shared" si="196"/>
        <v>1.4316435986937417</v>
      </c>
      <c r="U1784" s="93">
        <f t="shared" si="196"/>
        <v>1.8185483809301339</v>
      </c>
      <c r="V1784" s="93">
        <f t="shared" si="196"/>
        <v>2.3100150182636852</v>
      </c>
      <c r="W1784" s="93">
        <f t="shared" si="196"/>
        <v>2.9343015784240394</v>
      </c>
      <c r="X1784" s="93">
        <f t="shared" si="196"/>
        <v>3.7273029331270671</v>
      </c>
      <c r="Y1784" s="93">
        <f t="shared" si="195"/>
        <v>4.7346146208867879</v>
      </c>
      <c r="Z1784" s="93">
        <f t="shared" si="195"/>
        <v>6.0141544732207421</v>
      </c>
      <c r="AA1784" s="93">
        <f t="shared" si="195"/>
        <v>7.6394927410135134</v>
      </c>
      <c r="AB1784" s="93">
        <f t="shared" si="195"/>
        <v>9.7040821947401383</v>
      </c>
      <c r="AC1784" s="95">
        <f t="shared" si="195"/>
        <v>12.326631418433598</v>
      </c>
      <c r="AE1784" s="96"/>
    </row>
    <row r="1785" spans="3:31" ht="24.75" customHeight="1" x14ac:dyDescent="0.25">
      <c r="C1785" s="91">
        <f>ABS(E1785-Dashboard!$F$13)</f>
        <v>18.750546785281429</v>
      </c>
      <c r="D1785" s="92">
        <f t="shared" si="193"/>
        <v>0.27035216512644011</v>
      </c>
      <c r="E1785" s="93" cm="1">
        <f t="array" ref="E1785">SUM('DRE + DCF'!$S$41/TIR!S1785,'DRE + DCF'!$U$41:$AD$41/TIR!T1785:AC1785,TIR!F1785)</f>
        <v>28.869453214718568</v>
      </c>
      <c r="F1785" s="100">
        <f>'DRE + DCF'!$AE$38*'DRE + DCF'!$AE$39*(1+G1785)/(R1785-G1785)/AC1785</f>
        <v>10.15766077080119</v>
      </c>
      <c r="G1785" s="92">
        <f>R1785*(1-'DRE + DCF'!$AE$39)</f>
        <v>0.16221129907586407</v>
      </c>
      <c r="H1785" s="94">
        <f t="shared" si="197"/>
        <v>0.27035216512644011</v>
      </c>
      <c r="I1785" s="94">
        <f t="shared" si="198"/>
        <v>0.27035216512644011</v>
      </c>
      <c r="J1785" s="94">
        <f t="shared" si="198"/>
        <v>0.27035216512644011</v>
      </c>
      <c r="K1785" s="94">
        <f t="shared" si="198"/>
        <v>0.27035216512644011</v>
      </c>
      <c r="L1785" s="94">
        <f t="shared" si="198"/>
        <v>0.27035216512644011</v>
      </c>
      <c r="M1785" s="94">
        <f t="shared" si="198"/>
        <v>0.27035216512644011</v>
      </c>
      <c r="N1785" s="94">
        <f t="shared" si="198"/>
        <v>0.27035216512644011</v>
      </c>
      <c r="O1785" s="94">
        <f t="shared" si="198"/>
        <v>0.27035216512644011</v>
      </c>
      <c r="P1785" s="94">
        <f t="shared" si="198"/>
        <v>0.27035216512644011</v>
      </c>
      <c r="Q1785" s="94">
        <f t="shared" si="198"/>
        <v>0.27035216512644011</v>
      </c>
      <c r="R1785" s="94">
        <f t="shared" si="198"/>
        <v>0.27035216512644011</v>
      </c>
      <c r="S1785" s="93">
        <f>(1+H1785)^((5-Dashboard!$F$9)*3/12)</f>
        <v>1.1270990041369213</v>
      </c>
      <c r="T1785" s="93">
        <f t="shared" si="196"/>
        <v>1.4318126602171923</v>
      </c>
      <c r="U1785" s="93">
        <f t="shared" si="196"/>
        <v>1.8189063129623579</v>
      </c>
      <c r="V1785" s="93">
        <f t="shared" si="196"/>
        <v>2.3106515728338817</v>
      </c>
      <c r="W1785" s="93">
        <f t="shared" si="196"/>
        <v>2.9353412284023355</v>
      </c>
      <c r="X1785" s="93">
        <f t="shared" si="196"/>
        <v>3.7289170848858109</v>
      </c>
      <c r="Y1785" s="93">
        <f t="shared" si="195"/>
        <v>4.7370378923616627</v>
      </c>
      <c r="Z1785" s="93">
        <f t="shared" si="195"/>
        <v>6.0177063428476263</v>
      </c>
      <c r="AA1785" s="93">
        <f t="shared" si="195"/>
        <v>7.6446062817315932</v>
      </c>
      <c r="AB1785" s="93">
        <f t="shared" si="195"/>
        <v>9.7113421415369139</v>
      </c>
      <c r="AC1785" s="95">
        <f t="shared" si="195"/>
        <v>12.336824515785057</v>
      </c>
      <c r="AE1785" s="96"/>
    </row>
    <row r="1786" spans="3:31" ht="24.75" customHeight="1" x14ac:dyDescent="0.25">
      <c r="C1786" s="91">
        <f>ABS(E1786-Dashboard!$F$13)</f>
        <v>18.768673590370653</v>
      </c>
      <c r="D1786" s="92">
        <f t="shared" si="193"/>
        <v>0.2704521651264401</v>
      </c>
      <c r="E1786" s="93" cm="1">
        <f t="array" ref="E1786">SUM('DRE + DCF'!$S$41/TIR!S1786,'DRE + DCF'!$U$41:$AD$41/TIR!T1786:AC1786,TIR!F1786)</f>
        <v>28.851326409629344</v>
      </c>
      <c r="F1786" s="100">
        <f>'DRE + DCF'!$AE$38*'DRE + DCF'!$AE$39*(1+G1786)/(R1786-G1786)/AC1786</f>
        <v>10.146039897589569</v>
      </c>
      <c r="G1786" s="92">
        <f>R1786*(1-'DRE + DCF'!$AE$39)</f>
        <v>0.16227129907586405</v>
      </c>
      <c r="H1786" s="94">
        <f t="shared" si="197"/>
        <v>0.2704521651264401</v>
      </c>
      <c r="I1786" s="94">
        <f t="shared" si="198"/>
        <v>0.2704521651264401</v>
      </c>
      <c r="J1786" s="94">
        <f t="shared" si="198"/>
        <v>0.2704521651264401</v>
      </c>
      <c r="K1786" s="94">
        <f t="shared" si="198"/>
        <v>0.2704521651264401</v>
      </c>
      <c r="L1786" s="94">
        <f t="shared" si="198"/>
        <v>0.2704521651264401</v>
      </c>
      <c r="M1786" s="94">
        <f t="shared" si="198"/>
        <v>0.2704521651264401</v>
      </c>
      <c r="N1786" s="94">
        <f t="shared" si="198"/>
        <v>0.2704521651264401</v>
      </c>
      <c r="O1786" s="94">
        <f t="shared" si="198"/>
        <v>0.2704521651264401</v>
      </c>
      <c r="P1786" s="94">
        <f t="shared" si="198"/>
        <v>0.2704521651264401</v>
      </c>
      <c r="Q1786" s="94">
        <f t="shared" si="198"/>
        <v>0.2704521651264401</v>
      </c>
      <c r="R1786" s="94">
        <f t="shared" si="198"/>
        <v>0.2704521651264401</v>
      </c>
      <c r="S1786" s="93">
        <f>(1+H1786)^((5-Dashboard!$F$9)*3/12)</f>
        <v>1.12714336493919</v>
      </c>
      <c r="T1786" s="93">
        <f t="shared" si="196"/>
        <v>1.4319817283948952</v>
      </c>
      <c r="U1786" s="93">
        <f t="shared" si="196"/>
        <v>1.8192642872607967</v>
      </c>
      <c r="V1786" s="93">
        <f t="shared" si="196"/>
        <v>2.3112882526876892</v>
      </c>
      <c r="W1786" s="93">
        <f t="shared" si="196"/>
        <v>2.9363811648583815</v>
      </c>
      <c r="X1786" s="93">
        <f t="shared" si="196"/>
        <v>3.7305318085308294</v>
      </c>
      <c r="Y1786" s="93">
        <f t="shared" si="195"/>
        <v>4.7394622132210467</v>
      </c>
      <c r="Z1786" s="93">
        <f t="shared" si="195"/>
        <v>6.0212600303216286</v>
      </c>
      <c r="AA1786" s="93">
        <f t="shared" si="195"/>
        <v>7.6497228423114079</v>
      </c>
      <c r="AB1786" s="93">
        <f t="shared" si="195"/>
        <v>9.7186069476317147</v>
      </c>
      <c r="AC1786" s="95">
        <f t="shared" si="195"/>
        <v>12.347025238631577</v>
      </c>
      <c r="AE1786" s="96"/>
    </row>
    <row r="1787" spans="3:31" ht="24.75" customHeight="1" x14ac:dyDescent="0.25">
      <c r="C1787" s="91">
        <f>ABS(E1787-Dashboard!$F$13)</f>
        <v>18.786781287196625</v>
      </c>
      <c r="D1787" s="92">
        <f t="shared" si="193"/>
        <v>0.27055216512644009</v>
      </c>
      <c r="E1787" s="93" cm="1">
        <f t="array" ref="E1787">SUM('DRE + DCF'!$S$41/TIR!S1787,'DRE + DCF'!$U$41:$AD$41/TIR!T1787:AC1787,TIR!F1787)</f>
        <v>28.833218712803372</v>
      </c>
      <c r="F1787" s="100">
        <f>'DRE + DCF'!$AE$38*'DRE + DCF'!$AE$39*(1+G1787)/(R1787-G1787)/AC1787</f>
        <v>10.134434337053749</v>
      </c>
      <c r="G1787" s="92">
        <f>R1787*(1-'DRE + DCF'!$AE$39)</f>
        <v>0.16233129907586405</v>
      </c>
      <c r="H1787" s="94">
        <f t="shared" si="197"/>
        <v>0.27055216512644009</v>
      </c>
      <c r="I1787" s="94">
        <f t="shared" si="198"/>
        <v>0.27055216512644009</v>
      </c>
      <c r="J1787" s="94">
        <f t="shared" si="198"/>
        <v>0.27055216512644009</v>
      </c>
      <c r="K1787" s="94">
        <f t="shared" si="198"/>
        <v>0.27055216512644009</v>
      </c>
      <c r="L1787" s="94">
        <f t="shared" si="198"/>
        <v>0.27055216512644009</v>
      </c>
      <c r="M1787" s="94">
        <f t="shared" si="198"/>
        <v>0.27055216512644009</v>
      </c>
      <c r="N1787" s="94">
        <f t="shared" si="198"/>
        <v>0.27055216512644009</v>
      </c>
      <c r="O1787" s="94">
        <f t="shared" si="198"/>
        <v>0.27055216512644009</v>
      </c>
      <c r="P1787" s="94">
        <f t="shared" si="198"/>
        <v>0.27055216512644009</v>
      </c>
      <c r="Q1787" s="94">
        <f t="shared" si="198"/>
        <v>0.27055216512644009</v>
      </c>
      <c r="R1787" s="94">
        <f t="shared" si="198"/>
        <v>0.27055216512644009</v>
      </c>
      <c r="S1787" s="93">
        <f>(1+H1787)^((5-Dashboard!$F$9)*3/12)</f>
        <v>1.1271877239956263</v>
      </c>
      <c r="T1787" s="93">
        <f t="shared" si="196"/>
        <v>1.4321508032265871</v>
      </c>
      <c r="U1787" s="93">
        <f t="shared" si="196"/>
        <v>1.8196223038271102</v>
      </c>
      <c r="V1787" s="93">
        <f t="shared" si="196"/>
        <v>2.3119250578398955</v>
      </c>
      <c r="W1787" s="93">
        <f t="shared" si="196"/>
        <v>2.9374213878485493</v>
      </c>
      <c r="X1787" s="93">
        <f t="shared" si="196"/>
        <v>3.7321471042196865</v>
      </c>
      <c r="Y1787" s="93">
        <f t="shared" si="195"/>
        <v>4.7418875838366956</v>
      </c>
      <c r="Z1787" s="93">
        <f t="shared" si="195"/>
        <v>6.0248155364298972</v>
      </c>
      <c r="AA1787" s="93">
        <f t="shared" si="195"/>
        <v>7.6548424242984199</v>
      </c>
      <c r="AB1787" s="93">
        <f t="shared" si="195"/>
        <v>9.7258766158940837</v>
      </c>
      <c r="AC1787" s="95">
        <f t="shared" si="195"/>
        <v>12.357233592076842</v>
      </c>
      <c r="AE1787" s="96"/>
    </row>
    <row r="1788" spans="3:31" ht="24.75" customHeight="1" x14ac:dyDescent="0.25">
      <c r="C1788" s="91">
        <f>ABS(E1788-Dashboard!$F$13)</f>
        <v>18.804869901840675</v>
      </c>
      <c r="D1788" s="92">
        <f t="shared" si="193"/>
        <v>0.27065216512644008</v>
      </c>
      <c r="E1788" s="93" cm="1">
        <f t="array" ref="E1788">SUM('DRE + DCF'!$S$41/TIR!S1788,'DRE + DCF'!$U$41:$AD$41/TIR!T1788:AC1788,TIR!F1788)</f>
        <v>28.815130098159322</v>
      </c>
      <c r="F1788" s="100">
        <f>'DRE + DCF'!$AE$38*'DRE + DCF'!$AE$39*(1+G1788)/(R1788-G1788)/AC1788</f>
        <v>10.122844065935693</v>
      </c>
      <c r="G1788" s="92">
        <f>R1788*(1-'DRE + DCF'!$AE$39)</f>
        <v>0.16239129907586405</v>
      </c>
      <c r="H1788" s="94">
        <f t="shared" si="197"/>
        <v>0.27065216512644008</v>
      </c>
      <c r="I1788" s="94">
        <f t="shared" si="198"/>
        <v>0.27065216512644008</v>
      </c>
      <c r="J1788" s="94">
        <f t="shared" si="198"/>
        <v>0.27065216512644008</v>
      </c>
      <c r="K1788" s="94">
        <f t="shared" si="198"/>
        <v>0.27065216512644008</v>
      </c>
      <c r="L1788" s="94">
        <f t="shared" si="198"/>
        <v>0.27065216512644008</v>
      </c>
      <c r="M1788" s="94">
        <f t="shared" si="198"/>
        <v>0.27065216512644008</v>
      </c>
      <c r="N1788" s="94">
        <f t="shared" si="198"/>
        <v>0.27065216512644008</v>
      </c>
      <c r="O1788" s="94">
        <f t="shared" si="198"/>
        <v>0.27065216512644008</v>
      </c>
      <c r="P1788" s="94">
        <f t="shared" si="198"/>
        <v>0.27065216512644008</v>
      </c>
      <c r="Q1788" s="94">
        <f t="shared" si="198"/>
        <v>0.27065216512644008</v>
      </c>
      <c r="R1788" s="94">
        <f t="shared" si="198"/>
        <v>0.27065216512644008</v>
      </c>
      <c r="S1788" s="93">
        <f>(1+H1788)^((5-Dashboard!$F$9)*3/12)</f>
        <v>1.1272320813064363</v>
      </c>
      <c r="T1788" s="93">
        <f t="shared" si="196"/>
        <v>1.4323198847120067</v>
      </c>
      <c r="U1788" s="93">
        <f t="shared" si="196"/>
        <v>1.8199803626629645</v>
      </c>
      <c r="V1788" s="93">
        <f t="shared" si="196"/>
        <v>2.3125619883052995</v>
      </c>
      <c r="W1788" s="93">
        <f t="shared" si="196"/>
        <v>2.9384618974292342</v>
      </c>
      <c r="X1788" s="93">
        <f t="shared" si="196"/>
        <v>3.7337629721100041</v>
      </c>
      <c r="Y1788" s="93">
        <f t="shared" si="195"/>
        <v>4.7443140045805086</v>
      </c>
      <c r="Z1788" s="93">
        <f t="shared" si="195"/>
        <v>6.0283728619599151</v>
      </c>
      <c r="AA1788" s="93">
        <f t="shared" si="195"/>
        <v>7.6599650292388413</v>
      </c>
      <c r="AB1788" s="93">
        <f t="shared" si="195"/>
        <v>9.7331511491951499</v>
      </c>
      <c r="AC1788" s="95">
        <f t="shared" si="195"/>
        <v>12.367449581227717</v>
      </c>
      <c r="AE1788" s="96"/>
    </row>
    <row r="1789" spans="3:31" ht="24.75" customHeight="1" x14ac:dyDescent="0.25">
      <c r="C1789" s="91">
        <f>ABS(E1789-Dashboard!$F$13)</f>
        <v>18.82293946034072</v>
      </c>
      <c r="D1789" s="92">
        <f t="shared" si="193"/>
        <v>0.27075216512644007</v>
      </c>
      <c r="E1789" s="93" cm="1">
        <f t="array" ref="E1789">SUM('DRE + DCF'!$S$41/TIR!S1789,'DRE + DCF'!$U$41:$AD$41/TIR!T1789:AC1789,TIR!F1789)</f>
        <v>28.797060539659277</v>
      </c>
      <c r="F1789" s="100">
        <f>'DRE + DCF'!$AE$38*'DRE + DCF'!$AE$39*(1+G1789)/(R1789-G1789)/AC1789</f>
        <v>10.111269061018238</v>
      </c>
      <c r="G1789" s="92">
        <f>R1789*(1-'DRE + DCF'!$AE$39)</f>
        <v>0.16245129907586403</v>
      </c>
      <c r="H1789" s="94">
        <f t="shared" si="197"/>
        <v>0.27075216512644007</v>
      </c>
      <c r="I1789" s="94">
        <f t="shared" si="198"/>
        <v>0.27075216512644007</v>
      </c>
      <c r="J1789" s="94">
        <f t="shared" si="198"/>
        <v>0.27075216512644007</v>
      </c>
      <c r="K1789" s="94">
        <f t="shared" si="198"/>
        <v>0.27075216512644007</v>
      </c>
      <c r="L1789" s="94">
        <f t="shared" si="198"/>
        <v>0.27075216512644007</v>
      </c>
      <c r="M1789" s="94">
        <f t="shared" si="198"/>
        <v>0.27075216512644007</v>
      </c>
      <c r="N1789" s="94">
        <f t="shared" si="198"/>
        <v>0.27075216512644007</v>
      </c>
      <c r="O1789" s="94">
        <f t="shared" si="198"/>
        <v>0.27075216512644007</v>
      </c>
      <c r="P1789" s="94">
        <f t="shared" si="198"/>
        <v>0.27075216512644007</v>
      </c>
      <c r="Q1789" s="94">
        <f t="shared" si="198"/>
        <v>0.27075216512644007</v>
      </c>
      <c r="R1789" s="94">
        <f t="shared" si="198"/>
        <v>0.27075216512644007</v>
      </c>
      <c r="S1789" s="93">
        <f>(1+H1789)^((5-Dashboard!$F$9)*3/12)</f>
        <v>1.127276436871826</v>
      </c>
      <c r="T1789" s="93">
        <f t="shared" si="196"/>
        <v>1.4324889728508914</v>
      </c>
      <c r="U1789" s="93">
        <f t="shared" si="196"/>
        <v>1.8203384637700204</v>
      </c>
      <c r="V1789" s="93">
        <f t="shared" si="196"/>
        <v>2.3131990440986909</v>
      </c>
      <c r="W1789" s="93">
        <f t="shared" si="196"/>
        <v>2.9395026936568227</v>
      </c>
      <c r="X1789" s="93">
        <f t="shared" si="196"/>
        <v>3.7353794123594097</v>
      </c>
      <c r="Y1789" s="93">
        <f t="shared" si="195"/>
        <v>4.7467414758244493</v>
      </c>
      <c r="Z1789" s="93">
        <f t="shared" si="195"/>
        <v>6.0319320076993916</v>
      </c>
      <c r="AA1789" s="93">
        <f t="shared" si="195"/>
        <v>7.6650906586794756</v>
      </c>
      <c r="AB1789" s="93">
        <f t="shared" si="195"/>
        <v>9.7404305504073943</v>
      </c>
      <c r="AC1789" s="95">
        <f t="shared" si="195"/>
        <v>12.377673211193917</v>
      </c>
      <c r="AE1789" s="96"/>
    </row>
    <row r="1790" spans="3:31" ht="24.75" customHeight="1" x14ac:dyDescent="0.25">
      <c r="C1790" s="91">
        <f>ABS(E1790-Dashboard!$F$13)</f>
        <v>18.840989988691796</v>
      </c>
      <c r="D1790" s="92">
        <f t="shared" si="193"/>
        <v>0.27085216512644006</v>
      </c>
      <c r="E1790" s="93" cm="1">
        <f t="array" ref="E1790">SUM('DRE + DCF'!$S$41/TIR!S1790,'DRE + DCF'!$U$41:$AD$41/TIR!T1790:AC1790,TIR!F1790)</f>
        <v>28.779010011308202</v>
      </c>
      <c r="F1790" s="100">
        <f>'DRE + DCF'!$AE$38*'DRE + DCF'!$AE$39*(1+G1790)/(R1790-G1790)/AC1790</f>
        <v>10.099709299124749</v>
      </c>
      <c r="G1790" s="92">
        <f>R1790*(1-'DRE + DCF'!$AE$39)</f>
        <v>0.16251129907586404</v>
      </c>
      <c r="H1790" s="94">
        <f t="shared" si="197"/>
        <v>0.27085216512644006</v>
      </c>
      <c r="I1790" s="94">
        <f t="shared" si="198"/>
        <v>0.27085216512644006</v>
      </c>
      <c r="J1790" s="94">
        <f t="shared" si="198"/>
        <v>0.27085216512644006</v>
      </c>
      <c r="K1790" s="94">
        <f t="shared" si="198"/>
        <v>0.27085216512644006</v>
      </c>
      <c r="L1790" s="94">
        <f t="shared" si="198"/>
        <v>0.27085216512644006</v>
      </c>
      <c r="M1790" s="94">
        <f t="shared" si="198"/>
        <v>0.27085216512644006</v>
      </c>
      <c r="N1790" s="94">
        <f t="shared" si="198"/>
        <v>0.27085216512644006</v>
      </c>
      <c r="O1790" s="94">
        <f t="shared" si="198"/>
        <v>0.27085216512644006</v>
      </c>
      <c r="P1790" s="94">
        <f t="shared" si="198"/>
        <v>0.27085216512644006</v>
      </c>
      <c r="Q1790" s="94">
        <f t="shared" si="198"/>
        <v>0.27085216512644006</v>
      </c>
      <c r="R1790" s="94">
        <f t="shared" si="198"/>
        <v>0.27085216512644006</v>
      </c>
      <c r="S1790" s="93">
        <f>(1+H1790)^((5-Dashboard!$F$9)*3/12)</f>
        <v>1.1273207906920018</v>
      </c>
      <c r="T1790" s="93">
        <f t="shared" si="196"/>
        <v>1.432658067642981</v>
      </c>
      <c r="U1790" s="93">
        <f t="shared" si="196"/>
        <v>1.8206966071499444</v>
      </c>
      <c r="V1790" s="93">
        <f t="shared" si="196"/>
        <v>2.3138362252348705</v>
      </c>
      <c r="W1790" s="93">
        <f t="shared" si="196"/>
        <v>2.9405437765877247</v>
      </c>
      <c r="X1790" s="93">
        <f t="shared" si="196"/>
        <v>3.7369964251255889</v>
      </c>
      <c r="Y1790" s="93">
        <f t="shared" si="195"/>
        <v>4.7491699979406219</v>
      </c>
      <c r="Z1790" s="93">
        <f t="shared" si="195"/>
        <v>6.0354929744363703</v>
      </c>
      <c r="AA1790" s="93">
        <f t="shared" si="195"/>
        <v>7.6702193141678796</v>
      </c>
      <c r="AB1790" s="93">
        <f t="shared" si="195"/>
        <v>9.7477148224048893</v>
      </c>
      <c r="AC1790" s="95">
        <f t="shared" si="195"/>
        <v>12.387904487088347</v>
      </c>
      <c r="AE1790" s="96"/>
    </row>
    <row r="1791" spans="3:31" ht="24.75" customHeight="1" x14ac:dyDescent="0.25">
      <c r="C1791" s="91">
        <f>ABS(E1791-Dashboard!$F$13)</f>
        <v>18.859021512845629</v>
      </c>
      <c r="D1791" s="92">
        <f t="shared" si="193"/>
        <v>0.27095216512644005</v>
      </c>
      <c r="E1791" s="93" cm="1">
        <f t="array" ref="E1791">SUM('DRE + DCF'!$S$41/TIR!S1791,'DRE + DCF'!$U$41:$AD$41/TIR!T1791:AC1791,TIR!F1791)</f>
        <v>28.760978487154368</v>
      </c>
      <c r="F1791" s="100">
        <f>'DRE + DCF'!$AE$38*'DRE + DCF'!$AE$39*(1+G1791)/(R1791-G1791)/AC1791</f>
        <v>10.088164757119301</v>
      </c>
      <c r="G1791" s="92">
        <f>R1791*(1-'DRE + DCF'!$AE$39)</f>
        <v>0.16257129907586401</v>
      </c>
      <c r="H1791" s="94">
        <f t="shared" si="197"/>
        <v>0.27095216512644005</v>
      </c>
      <c r="I1791" s="94">
        <f t="shared" si="198"/>
        <v>0.27095216512644005</v>
      </c>
      <c r="J1791" s="94">
        <f t="shared" si="198"/>
        <v>0.27095216512644005</v>
      </c>
      <c r="K1791" s="94">
        <f t="shared" si="198"/>
        <v>0.27095216512644005</v>
      </c>
      <c r="L1791" s="94">
        <f t="shared" si="198"/>
        <v>0.27095216512644005</v>
      </c>
      <c r="M1791" s="94">
        <f t="shared" si="198"/>
        <v>0.27095216512644005</v>
      </c>
      <c r="N1791" s="94">
        <f t="shared" si="198"/>
        <v>0.27095216512644005</v>
      </c>
      <c r="O1791" s="94">
        <f t="shared" si="198"/>
        <v>0.27095216512644005</v>
      </c>
      <c r="P1791" s="94">
        <f t="shared" si="198"/>
        <v>0.27095216512644005</v>
      </c>
      <c r="Q1791" s="94">
        <f t="shared" si="198"/>
        <v>0.27095216512644005</v>
      </c>
      <c r="R1791" s="94">
        <f t="shared" si="198"/>
        <v>0.27095216512644005</v>
      </c>
      <c r="S1791" s="93">
        <f>(1+H1791)^((5-Dashboard!$F$9)*3/12)</f>
        <v>1.1273651427671694</v>
      </c>
      <c r="T1791" s="93">
        <f t="shared" si="196"/>
        <v>1.4328271690880119</v>
      </c>
      <c r="U1791" s="93">
        <f t="shared" si="196"/>
        <v>1.8210547928043963</v>
      </c>
      <c r="V1791" s="93">
        <f t="shared" si="196"/>
        <v>2.3144735317286278</v>
      </c>
      <c r="W1791" s="93">
        <f t="shared" si="196"/>
        <v>2.9415851462783378</v>
      </c>
      <c r="X1791" s="93">
        <f t="shared" si="196"/>
        <v>3.7386140105662289</v>
      </c>
      <c r="Y1791" s="93">
        <f t="shared" si="195"/>
        <v>4.7515995713011918</v>
      </c>
      <c r="Z1791" s="93">
        <f t="shared" si="195"/>
        <v>6.0390557629591139</v>
      </c>
      <c r="AA1791" s="93">
        <f t="shared" si="195"/>
        <v>7.6753509972521909</v>
      </c>
      <c r="AB1791" s="93">
        <f t="shared" si="195"/>
        <v>9.7550039680630523</v>
      </c>
      <c r="AC1791" s="95">
        <f t="shared" si="195"/>
        <v>12.39814341402675</v>
      </c>
      <c r="AE1791" s="96"/>
    </row>
    <row r="1792" spans="3:31" ht="24.75" customHeight="1" x14ac:dyDescent="0.25">
      <c r="C1792" s="91">
        <f>ABS(E1792-Dashboard!$F$13)</f>
        <v>18.877034058711267</v>
      </c>
      <c r="D1792" s="92">
        <f t="shared" si="193"/>
        <v>0.27105216512644004</v>
      </c>
      <c r="E1792" s="93" cm="1">
        <f t="array" ref="E1792">SUM('DRE + DCF'!$S$41/TIR!S1792,'DRE + DCF'!$U$41:$AD$41/TIR!T1792:AC1792,TIR!F1792)</f>
        <v>28.74296594128873</v>
      </c>
      <c r="F1792" s="100">
        <f>'DRE + DCF'!$AE$38*'DRE + DCF'!$AE$39*(1+G1792)/(R1792-G1792)/AC1792</f>
        <v>10.076635411906334</v>
      </c>
      <c r="G1792" s="92">
        <f>R1792*(1-'DRE + DCF'!$AE$39)</f>
        <v>0.16263129907586402</v>
      </c>
      <c r="H1792" s="94">
        <f t="shared" si="197"/>
        <v>0.27105216512644004</v>
      </c>
      <c r="I1792" s="94">
        <f t="shared" si="198"/>
        <v>0.27105216512644004</v>
      </c>
      <c r="J1792" s="94">
        <f t="shared" si="198"/>
        <v>0.27105216512644004</v>
      </c>
      <c r="K1792" s="94">
        <f t="shared" si="198"/>
        <v>0.27105216512644004</v>
      </c>
      <c r="L1792" s="94">
        <f t="shared" si="198"/>
        <v>0.27105216512644004</v>
      </c>
      <c r="M1792" s="94">
        <f t="shared" si="198"/>
        <v>0.27105216512644004</v>
      </c>
      <c r="N1792" s="94">
        <f t="shared" si="198"/>
        <v>0.27105216512644004</v>
      </c>
      <c r="O1792" s="94">
        <f t="shared" si="198"/>
        <v>0.27105216512644004</v>
      </c>
      <c r="P1792" s="94">
        <f t="shared" si="198"/>
        <v>0.27105216512644004</v>
      </c>
      <c r="Q1792" s="94">
        <f t="shared" si="198"/>
        <v>0.27105216512644004</v>
      </c>
      <c r="R1792" s="94">
        <f t="shared" si="198"/>
        <v>0.27105216512644004</v>
      </c>
      <c r="S1792" s="93">
        <f>(1+H1792)^((5-Dashboard!$F$9)*3/12)</f>
        <v>1.1274094930975347</v>
      </c>
      <c r="T1792" s="93">
        <f t="shared" si="196"/>
        <v>1.4329962771857239</v>
      </c>
      <c r="U1792" s="93">
        <f t="shared" si="196"/>
        <v>1.8214130207350427</v>
      </c>
      <c r="V1792" s="93">
        <f t="shared" si="196"/>
        <v>2.3151109635947655</v>
      </c>
      <c r="W1792" s="93">
        <f t="shared" si="196"/>
        <v>2.9426268027850857</v>
      </c>
      <c r="X1792" s="93">
        <f t="shared" si="196"/>
        <v>3.7402321688390772</v>
      </c>
      <c r="Y1792" s="93">
        <f t="shared" si="195"/>
        <v>4.7540301962784701</v>
      </c>
      <c r="Z1792" s="93">
        <f t="shared" si="195"/>
        <v>6.0426203740562245</v>
      </c>
      <c r="AA1792" s="93">
        <f t="shared" si="195"/>
        <v>7.6804857094813039</v>
      </c>
      <c r="AB1792" s="93">
        <f t="shared" si="195"/>
        <v>9.7622979902588938</v>
      </c>
      <c r="AC1792" s="95">
        <f t="shared" si="195"/>
        <v>12.408389997128062</v>
      </c>
      <c r="AE1792" s="96"/>
    </row>
    <row r="1793" spans="3:31" ht="24.75" customHeight="1" x14ac:dyDescent="0.25">
      <c r="C1793" s="91">
        <f>ABS(E1793-Dashboard!$F$13)</f>
        <v>18.895027652154635</v>
      </c>
      <c r="D1793" s="92">
        <f t="shared" si="193"/>
        <v>0.27115216512644003</v>
      </c>
      <c r="E1793" s="93" cm="1">
        <f t="array" ref="E1793">SUM('DRE + DCF'!$S$41/TIR!S1793,'DRE + DCF'!$U$41:$AD$41/TIR!T1793:AC1793,TIR!F1793)</f>
        <v>28.724972347845362</v>
      </c>
      <c r="F1793" s="100">
        <f>'DRE + DCF'!$AE$38*'DRE + DCF'!$AE$39*(1+G1793)/(R1793-G1793)/AC1793</f>
        <v>10.06512124043082</v>
      </c>
      <c r="G1793" s="92">
        <f>R1793*(1-'DRE + DCF'!$AE$39)</f>
        <v>0.16269129907586402</v>
      </c>
      <c r="H1793" s="94">
        <f t="shared" si="197"/>
        <v>0.27115216512644003</v>
      </c>
      <c r="I1793" s="94">
        <f t="shared" si="198"/>
        <v>0.27115216512644003</v>
      </c>
      <c r="J1793" s="94">
        <f t="shared" si="198"/>
        <v>0.27115216512644003</v>
      </c>
      <c r="K1793" s="94">
        <f t="shared" si="198"/>
        <v>0.27115216512644003</v>
      </c>
      <c r="L1793" s="94">
        <f t="shared" si="198"/>
        <v>0.27115216512644003</v>
      </c>
      <c r="M1793" s="94">
        <f t="shared" si="198"/>
        <v>0.27115216512644003</v>
      </c>
      <c r="N1793" s="94">
        <f t="shared" si="198"/>
        <v>0.27115216512644003</v>
      </c>
      <c r="O1793" s="94">
        <f t="shared" si="198"/>
        <v>0.27115216512644003</v>
      </c>
      <c r="P1793" s="94">
        <f t="shared" si="198"/>
        <v>0.27115216512644003</v>
      </c>
      <c r="Q1793" s="94">
        <f t="shared" si="198"/>
        <v>0.27115216512644003</v>
      </c>
      <c r="R1793" s="94">
        <f t="shared" si="198"/>
        <v>0.27115216512644003</v>
      </c>
      <c r="S1793" s="93">
        <f>(1+H1793)^((5-Dashboard!$F$9)*3/12)</f>
        <v>1.1274538416833035</v>
      </c>
      <c r="T1793" s="93">
        <f t="shared" si="196"/>
        <v>1.4331653919358538</v>
      </c>
      <c r="U1793" s="93">
        <f t="shared" si="196"/>
        <v>1.8217712909435435</v>
      </c>
      <c r="V1793" s="93">
        <f t="shared" si="196"/>
        <v>2.315748520848075</v>
      </c>
      <c r="W1793" s="93">
        <f t="shared" si="196"/>
        <v>2.9436687461643811</v>
      </c>
      <c r="X1793" s="93">
        <f t="shared" si="196"/>
        <v>3.7418509001018858</v>
      </c>
      <c r="Y1793" s="93">
        <f t="shared" si="195"/>
        <v>4.7564618732448301</v>
      </c>
      <c r="Z1793" s="93">
        <f t="shared" si="195"/>
        <v>6.046186808516528</v>
      </c>
      <c r="AA1793" s="93">
        <f t="shared" si="195"/>
        <v>7.6856234524047045</v>
      </c>
      <c r="AB1793" s="93">
        <f t="shared" si="195"/>
        <v>9.7695968918707834</v>
      </c>
      <c r="AC1793" s="95">
        <f t="shared" si="195"/>
        <v>12.418644241514084</v>
      </c>
      <c r="AE1793" s="96"/>
    </row>
    <row r="1794" spans="3:31" ht="24.75" customHeight="1" x14ac:dyDescent="0.25">
      <c r="C1794" s="91">
        <f>ABS(E1794-Dashboard!$F$13)</f>
        <v>18.913002318999133</v>
      </c>
      <c r="D1794" s="92">
        <f t="shared" si="193"/>
        <v>0.27125216512644001</v>
      </c>
      <c r="E1794" s="93" cm="1">
        <f t="array" ref="E1794">SUM('DRE + DCF'!$S$41/TIR!S1794,'DRE + DCF'!$U$41:$AD$41/TIR!T1794:AC1794,TIR!F1794)</f>
        <v>28.706997681000864</v>
      </c>
      <c r="F1794" s="100">
        <f>'DRE + DCF'!$AE$38*'DRE + DCF'!$AE$39*(1+G1794)/(R1794-G1794)/AC1794</f>
        <v>10.053622219677932</v>
      </c>
      <c r="G1794" s="92">
        <f>R1794*(1-'DRE + DCF'!$AE$39)</f>
        <v>0.162751299075864</v>
      </c>
      <c r="H1794" s="94">
        <f t="shared" si="197"/>
        <v>0.27125216512644001</v>
      </c>
      <c r="I1794" s="94">
        <f t="shared" si="198"/>
        <v>0.27125216512644001</v>
      </c>
      <c r="J1794" s="94">
        <f t="shared" si="198"/>
        <v>0.27125216512644001</v>
      </c>
      <c r="K1794" s="94">
        <f t="shared" si="198"/>
        <v>0.27125216512644001</v>
      </c>
      <c r="L1794" s="94">
        <f t="shared" si="198"/>
        <v>0.27125216512644001</v>
      </c>
      <c r="M1794" s="94">
        <f t="shared" si="198"/>
        <v>0.27125216512644001</v>
      </c>
      <c r="N1794" s="94">
        <f t="shared" si="198"/>
        <v>0.27125216512644001</v>
      </c>
      <c r="O1794" s="94">
        <f t="shared" si="198"/>
        <v>0.27125216512644001</v>
      </c>
      <c r="P1794" s="94">
        <f t="shared" si="198"/>
        <v>0.27125216512644001</v>
      </c>
      <c r="Q1794" s="94">
        <f t="shared" si="198"/>
        <v>0.27125216512644001</v>
      </c>
      <c r="R1794" s="94">
        <f t="shared" si="198"/>
        <v>0.27125216512644001</v>
      </c>
      <c r="S1794" s="93">
        <f>(1+H1794)^((5-Dashboard!$F$9)*3/12)</f>
        <v>1.1274981885246824</v>
      </c>
      <c r="T1794" s="93">
        <f t="shared" si="196"/>
        <v>1.4333345133381417</v>
      </c>
      <c r="U1794" s="93">
        <f t="shared" si="196"/>
        <v>1.822129603431565</v>
      </c>
      <c r="V1794" s="93">
        <f t="shared" si="196"/>
        <v>2.3163862035033587</v>
      </c>
      <c r="W1794" s="93">
        <f t="shared" si="196"/>
        <v>2.9447109764726593</v>
      </c>
      <c r="X1794" s="93">
        <f t="shared" si="196"/>
        <v>3.7434702045124619</v>
      </c>
      <c r="Y1794" s="93">
        <f t="shared" si="195"/>
        <v>4.7588946025727852</v>
      </c>
      <c r="Z1794" s="93">
        <f t="shared" si="195"/>
        <v>6.0497550671291833</v>
      </c>
      <c r="AA1794" s="93">
        <f t="shared" si="195"/>
        <v>7.6907642275726262</v>
      </c>
      <c r="AB1794" s="93">
        <f t="shared" si="195"/>
        <v>9.7769006757786752</v>
      </c>
      <c r="AC1794" s="95">
        <f t="shared" si="195"/>
        <v>12.428906152309796</v>
      </c>
      <c r="AE1794" s="96"/>
    </row>
    <row r="1795" spans="3:31" ht="24.75" customHeight="1" x14ac:dyDescent="0.25">
      <c r="C1795" s="91">
        <f>ABS(E1795-Dashboard!$F$13)</f>
        <v>18.930958085025161</v>
      </c>
      <c r="D1795" s="92">
        <f t="shared" si="193"/>
        <v>0.27135216512644</v>
      </c>
      <c r="E1795" s="93" cm="1">
        <f t="array" ref="E1795">SUM('DRE + DCF'!$S$41/TIR!S1795,'DRE + DCF'!$U$41:$AD$41/TIR!T1795:AC1795,TIR!F1795)</f>
        <v>28.689041914974837</v>
      </c>
      <c r="F1795" s="100">
        <f>'DRE + DCF'!$AE$38*'DRE + DCF'!$AE$39*(1+G1795)/(R1795-G1795)/AC1795</f>
        <v>10.042138326673248</v>
      </c>
      <c r="G1795" s="92">
        <f>R1795*(1-'DRE + DCF'!$AE$39)</f>
        <v>0.162811299075864</v>
      </c>
      <c r="H1795" s="94">
        <f t="shared" si="197"/>
        <v>0.27135216512644</v>
      </c>
      <c r="I1795" s="94">
        <f t="shared" si="198"/>
        <v>0.27135216512644</v>
      </c>
      <c r="J1795" s="94">
        <f t="shared" si="198"/>
        <v>0.27135216512644</v>
      </c>
      <c r="K1795" s="94">
        <f t="shared" si="198"/>
        <v>0.27135216512644</v>
      </c>
      <c r="L1795" s="94">
        <f t="shared" si="198"/>
        <v>0.27135216512644</v>
      </c>
      <c r="M1795" s="94">
        <f t="shared" si="198"/>
        <v>0.27135216512644</v>
      </c>
      <c r="N1795" s="94">
        <f t="shared" si="198"/>
        <v>0.27135216512644</v>
      </c>
      <c r="O1795" s="94">
        <f t="shared" si="198"/>
        <v>0.27135216512644</v>
      </c>
      <c r="P1795" s="94">
        <f t="shared" si="198"/>
        <v>0.27135216512644</v>
      </c>
      <c r="Q1795" s="94">
        <f t="shared" si="198"/>
        <v>0.27135216512644</v>
      </c>
      <c r="R1795" s="94">
        <f t="shared" si="198"/>
        <v>0.27135216512644</v>
      </c>
      <c r="S1795" s="93">
        <f>(1+H1795)^((5-Dashboard!$F$9)*3/12)</f>
        <v>1.1275425336218763</v>
      </c>
      <c r="T1795" s="93">
        <f t="shared" si="196"/>
        <v>1.4335036413923241</v>
      </c>
      <c r="U1795" s="93">
        <f t="shared" si="196"/>
        <v>1.8224879582007669</v>
      </c>
      <c r="V1795" s="93">
        <f t="shared" si="196"/>
        <v>2.3170240115754095</v>
      </c>
      <c r="W1795" s="93">
        <f t="shared" si="196"/>
        <v>2.9457534937663463</v>
      </c>
      <c r="X1795" s="93">
        <f t="shared" si="196"/>
        <v>3.7450900822286193</v>
      </c>
      <c r="Y1795" s="93">
        <f t="shared" si="195"/>
        <v>4.7613283846349121</v>
      </c>
      <c r="Z1795" s="93">
        <f t="shared" si="195"/>
        <v>6.0533251506835706</v>
      </c>
      <c r="AA1795" s="93">
        <f t="shared" si="195"/>
        <v>7.6959080365358901</v>
      </c>
      <c r="AB1795" s="93">
        <f t="shared" si="195"/>
        <v>9.7842093448638732</v>
      </c>
      <c r="AC1795" s="95">
        <f t="shared" si="195"/>
        <v>12.439175734643031</v>
      </c>
      <c r="AE1795" s="96"/>
    </row>
    <row r="1796" spans="3:31" ht="24.75" customHeight="1" x14ac:dyDescent="0.25">
      <c r="C1796" s="91">
        <f>ABS(E1796-Dashboard!$F$13)</f>
        <v>18.94889497597082</v>
      </c>
      <c r="D1796" s="92">
        <f t="shared" si="193"/>
        <v>0.27145216512643999</v>
      </c>
      <c r="E1796" s="93" cm="1">
        <f t="array" ref="E1796">SUM('DRE + DCF'!$S$41/TIR!S1796,'DRE + DCF'!$U$41:$AD$41/TIR!T1796:AC1796,TIR!F1796)</f>
        <v>28.671105024029178</v>
      </c>
      <c r="F1796" s="100">
        <f>'DRE + DCF'!$AE$38*'DRE + DCF'!$AE$39*(1+G1796)/(R1796-G1796)/AC1796</f>
        <v>10.03066953848235</v>
      </c>
      <c r="G1796" s="92">
        <f>R1796*(1-'DRE + DCF'!$AE$39)</f>
        <v>0.16287129907586398</v>
      </c>
      <c r="H1796" s="94">
        <f t="shared" si="197"/>
        <v>0.27145216512643999</v>
      </c>
      <c r="I1796" s="94">
        <f t="shared" si="198"/>
        <v>0.27145216512643999</v>
      </c>
      <c r="J1796" s="94">
        <f t="shared" si="198"/>
        <v>0.27145216512643999</v>
      </c>
      <c r="K1796" s="94">
        <f t="shared" si="198"/>
        <v>0.27145216512643999</v>
      </c>
      <c r="L1796" s="94">
        <f t="shared" si="198"/>
        <v>0.27145216512643999</v>
      </c>
      <c r="M1796" s="94">
        <f t="shared" si="198"/>
        <v>0.27145216512643999</v>
      </c>
      <c r="N1796" s="94">
        <f t="shared" si="198"/>
        <v>0.27145216512643999</v>
      </c>
      <c r="O1796" s="94">
        <f t="shared" si="198"/>
        <v>0.27145216512643999</v>
      </c>
      <c r="P1796" s="94">
        <f t="shared" si="198"/>
        <v>0.27145216512643999</v>
      </c>
      <c r="Q1796" s="94">
        <f t="shared" si="198"/>
        <v>0.27145216512643999</v>
      </c>
      <c r="R1796" s="94">
        <f t="shared" si="198"/>
        <v>0.27145216512643999</v>
      </c>
      <c r="S1796" s="93">
        <f>(1+H1796)^((5-Dashboard!$F$9)*3/12)</f>
        <v>1.1275868769750914</v>
      </c>
      <c r="T1796" s="93">
        <f t="shared" si="196"/>
        <v>1.4336727760981409</v>
      </c>
      <c r="U1796" s="93">
        <f t="shared" si="196"/>
        <v>1.8228463552528154</v>
      </c>
      <c r="V1796" s="93">
        <f t="shared" si="196"/>
        <v>2.3176619450790321</v>
      </c>
      <c r="W1796" s="93">
        <f t="shared" si="196"/>
        <v>2.946796298101892</v>
      </c>
      <c r="X1796" s="93">
        <f t="shared" si="196"/>
        <v>3.7467105334082293</v>
      </c>
      <c r="Y1796" s="93">
        <f t="shared" si="195"/>
        <v>4.7637632198039324</v>
      </c>
      <c r="Z1796" s="93">
        <f t="shared" si="195"/>
        <v>6.056897059969411</v>
      </c>
      <c r="AA1796" s="93">
        <f t="shared" si="195"/>
        <v>7.701054880846077</v>
      </c>
      <c r="AB1796" s="93">
        <f t="shared" si="195"/>
        <v>9.7915229020092838</v>
      </c>
      <c r="AC1796" s="95">
        <f t="shared" si="195"/>
        <v>12.449452993644828</v>
      </c>
      <c r="AE1796" s="96"/>
    </row>
    <row r="1797" spans="3:31" ht="24.75" customHeight="1" x14ac:dyDescent="0.25">
      <c r="C1797" s="91">
        <f>ABS(E1797-Dashboard!$F$13)</f>
        <v>18.966813017531386</v>
      </c>
      <c r="D1797" s="92">
        <f t="shared" si="193"/>
        <v>0.27155216512643998</v>
      </c>
      <c r="E1797" s="93" cm="1">
        <f t="array" ref="E1797">SUM('DRE + DCF'!$S$41/TIR!S1797,'DRE + DCF'!$U$41:$AD$41/TIR!T1797:AC1797,TIR!F1797)</f>
        <v>28.653186982468611</v>
      </c>
      <c r="F1797" s="100">
        <f>'DRE + DCF'!$AE$38*'DRE + DCF'!$AE$39*(1+G1797)/(R1797-G1797)/AC1797</f>
        <v>10.019215832211065</v>
      </c>
      <c r="G1797" s="92">
        <f>R1797*(1-'DRE + DCF'!$AE$39)</f>
        <v>0.16293129907586398</v>
      </c>
      <c r="H1797" s="94">
        <f t="shared" si="197"/>
        <v>0.27155216512643998</v>
      </c>
      <c r="I1797" s="94">
        <f t="shared" si="198"/>
        <v>0.27155216512643998</v>
      </c>
      <c r="J1797" s="94">
        <f t="shared" si="198"/>
        <v>0.27155216512643998</v>
      </c>
      <c r="K1797" s="94">
        <f t="shared" si="198"/>
        <v>0.27155216512643998</v>
      </c>
      <c r="L1797" s="94">
        <f t="shared" si="198"/>
        <v>0.27155216512643998</v>
      </c>
      <c r="M1797" s="94">
        <f t="shared" si="198"/>
        <v>0.27155216512643998</v>
      </c>
      <c r="N1797" s="94">
        <f t="shared" si="198"/>
        <v>0.27155216512643998</v>
      </c>
      <c r="O1797" s="94">
        <f t="shared" si="198"/>
        <v>0.27155216512643998</v>
      </c>
      <c r="P1797" s="94">
        <f t="shared" si="198"/>
        <v>0.27155216512643998</v>
      </c>
      <c r="Q1797" s="94">
        <f t="shared" si="198"/>
        <v>0.27155216512643998</v>
      </c>
      <c r="R1797" s="94">
        <f t="shared" si="198"/>
        <v>0.27155216512643998</v>
      </c>
      <c r="S1797" s="93">
        <f>(1+H1797)^((5-Dashboard!$F$9)*3/12)</f>
        <v>1.1276312185845334</v>
      </c>
      <c r="T1797" s="93">
        <f t="shared" si="196"/>
        <v>1.4338419174553292</v>
      </c>
      <c r="U1797" s="93">
        <f t="shared" si="196"/>
        <v>1.8232047945893699</v>
      </c>
      <c r="V1797" s="93">
        <f t="shared" si="196"/>
        <v>2.3183000040290191</v>
      </c>
      <c r="W1797" s="93">
        <f t="shared" si="196"/>
        <v>2.9478393895357335</v>
      </c>
      <c r="X1797" s="93">
        <f t="shared" si="196"/>
        <v>3.748331558209165</v>
      </c>
      <c r="Y1797" s="93">
        <f t="shared" si="195"/>
        <v>4.7661991084526258</v>
      </c>
      <c r="Z1797" s="93">
        <f t="shared" si="195"/>
        <v>6.0604707957766442</v>
      </c>
      <c r="AA1797" s="93">
        <f t="shared" si="195"/>
        <v>7.70620476205535</v>
      </c>
      <c r="AB1797" s="93">
        <f t="shared" si="195"/>
        <v>9.7988413500991616</v>
      </c>
      <c r="AC1797" s="95">
        <f t="shared" si="195"/>
        <v>12.459737934449077</v>
      </c>
      <c r="AE1797" s="96"/>
    </row>
    <row r="1798" spans="3:31" ht="24.75" customHeight="1" x14ac:dyDescent="0.25">
      <c r="C1798" s="91">
        <f>ABS(E1798-Dashboard!$F$13)</f>
        <v>18.98471223535995</v>
      </c>
      <c r="D1798" s="92">
        <f t="shared" si="193"/>
        <v>0.27165216512643997</v>
      </c>
      <c r="E1798" s="93" cm="1">
        <f t="array" ref="E1798">SUM('DRE + DCF'!$S$41/TIR!S1798,'DRE + DCF'!$U$41:$AD$41/TIR!T1798:AC1798,TIR!F1798)</f>
        <v>28.635287764640047</v>
      </c>
      <c r="F1798" s="100">
        <f>'DRE + DCF'!$AE$38*'DRE + DCF'!$AE$39*(1+G1798)/(R1798-G1798)/AC1798</f>
        <v>10.007777185005079</v>
      </c>
      <c r="G1798" s="92">
        <f>R1798*(1-'DRE + DCF'!$AE$39)</f>
        <v>0.16299129907586399</v>
      </c>
      <c r="H1798" s="94">
        <f t="shared" si="197"/>
        <v>0.27165216512643997</v>
      </c>
      <c r="I1798" s="94">
        <f t="shared" si="198"/>
        <v>0.27165216512643997</v>
      </c>
      <c r="J1798" s="94">
        <f t="shared" si="198"/>
        <v>0.27165216512643997</v>
      </c>
      <c r="K1798" s="94">
        <f t="shared" si="198"/>
        <v>0.27165216512643997</v>
      </c>
      <c r="L1798" s="94">
        <f t="shared" si="198"/>
        <v>0.27165216512643997</v>
      </c>
      <c r="M1798" s="94">
        <f t="shared" si="198"/>
        <v>0.27165216512643997</v>
      </c>
      <c r="N1798" s="94">
        <f t="shared" si="198"/>
        <v>0.27165216512643997</v>
      </c>
      <c r="O1798" s="94">
        <f t="shared" si="198"/>
        <v>0.27165216512643997</v>
      </c>
      <c r="P1798" s="94">
        <f t="shared" si="198"/>
        <v>0.27165216512643997</v>
      </c>
      <c r="Q1798" s="94">
        <f t="shared" si="198"/>
        <v>0.27165216512643997</v>
      </c>
      <c r="R1798" s="94">
        <f t="shared" si="198"/>
        <v>0.27165216512643997</v>
      </c>
      <c r="S1798" s="93">
        <f>(1+H1798)^((5-Dashboard!$F$9)*3/12)</f>
        <v>1.1276755584504083</v>
      </c>
      <c r="T1798" s="93">
        <f t="shared" si="196"/>
        <v>1.4340110654636291</v>
      </c>
      <c r="U1798" s="93">
        <f t="shared" si="196"/>
        <v>1.8235632762120972</v>
      </c>
      <c r="V1798" s="93">
        <f t="shared" si="196"/>
        <v>2.3189381884401778</v>
      </c>
      <c r="W1798" s="93">
        <f t="shared" si="196"/>
        <v>2.9488827681243368</v>
      </c>
      <c r="X1798" s="93">
        <f t="shared" si="196"/>
        <v>3.7499531567893629</v>
      </c>
      <c r="Y1798" s="93">
        <f t="shared" si="195"/>
        <v>4.7686360509539218</v>
      </c>
      <c r="Z1798" s="93">
        <f t="shared" si="195"/>
        <v>6.0640463588955518</v>
      </c>
      <c r="AA1798" s="93">
        <f t="shared" si="195"/>
        <v>7.7113576817166338</v>
      </c>
      <c r="AB1798" s="93">
        <f t="shared" si="195"/>
        <v>9.8061646920193635</v>
      </c>
      <c r="AC1798" s="95">
        <f t="shared" si="195"/>
        <v>12.470030562192875</v>
      </c>
      <c r="AE1798" s="96"/>
    </row>
    <row r="1799" spans="3:31" ht="24.75" customHeight="1" x14ac:dyDescent="0.25">
      <c r="C1799" s="91">
        <f>ABS(E1799-Dashboard!$F$13)</f>
        <v>19.002592655066977</v>
      </c>
      <c r="D1799" s="92">
        <f t="shared" si="193"/>
        <v>0.27175216512643996</v>
      </c>
      <c r="E1799" s="93" cm="1">
        <f t="array" ref="E1799">SUM('DRE + DCF'!$S$41/TIR!S1799,'DRE + DCF'!$U$41:$AD$41/TIR!T1799:AC1799,TIR!F1799)</f>
        <v>28.617407344933021</v>
      </c>
      <c r="F1799" s="100">
        <f>'DRE + DCF'!$AE$38*'DRE + DCF'!$AE$39*(1+G1799)/(R1799-G1799)/AC1799</f>
        <v>9.996353574050147</v>
      </c>
      <c r="G1799" s="92">
        <f>R1799*(1-'DRE + DCF'!$AE$39)</f>
        <v>0.16305129907586396</v>
      </c>
      <c r="H1799" s="94">
        <f t="shared" si="197"/>
        <v>0.27175216512643996</v>
      </c>
      <c r="I1799" s="94">
        <f t="shared" si="198"/>
        <v>0.27175216512643996</v>
      </c>
      <c r="J1799" s="94">
        <f t="shared" si="198"/>
        <v>0.27175216512643996</v>
      </c>
      <c r="K1799" s="94">
        <f t="shared" si="198"/>
        <v>0.27175216512643996</v>
      </c>
      <c r="L1799" s="94">
        <f t="shared" si="198"/>
        <v>0.27175216512643996</v>
      </c>
      <c r="M1799" s="94">
        <f t="shared" si="198"/>
        <v>0.27175216512643996</v>
      </c>
      <c r="N1799" s="94">
        <f t="shared" si="198"/>
        <v>0.27175216512643996</v>
      </c>
      <c r="O1799" s="94">
        <f t="shared" si="198"/>
        <v>0.27175216512643996</v>
      </c>
      <c r="P1799" s="94">
        <f t="shared" si="198"/>
        <v>0.27175216512643996</v>
      </c>
      <c r="Q1799" s="94">
        <f t="shared" si="198"/>
        <v>0.27175216512643996</v>
      </c>
      <c r="R1799" s="94">
        <f t="shared" si="198"/>
        <v>0.27175216512643996</v>
      </c>
      <c r="S1799" s="93">
        <f>(1+H1799)^((5-Dashboard!$F$9)*3/12)</f>
        <v>1.1277198965729212</v>
      </c>
      <c r="T1799" s="93">
        <f t="shared" si="196"/>
        <v>1.4341802201227773</v>
      </c>
      <c r="U1799" s="93">
        <f t="shared" si="196"/>
        <v>1.8239218001226563</v>
      </c>
      <c r="V1799" s="93">
        <f t="shared" si="196"/>
        <v>2.3195764983273017</v>
      </c>
      <c r="W1799" s="93">
        <f t="shared" si="196"/>
        <v>2.9499264339241518</v>
      </c>
      <c r="X1799" s="93">
        <f t="shared" si="196"/>
        <v>3.7515753293067577</v>
      </c>
      <c r="Y1799" s="93">
        <f t="shared" si="195"/>
        <v>4.7710740476808056</v>
      </c>
      <c r="Z1799" s="93">
        <f t="shared" si="195"/>
        <v>6.0676237501166312</v>
      </c>
      <c r="AA1799" s="93">
        <f t="shared" si="195"/>
        <v>7.7165136413834343</v>
      </c>
      <c r="AB1799" s="93">
        <f t="shared" si="195"/>
        <v>9.8134929306570911</v>
      </c>
      <c r="AC1799" s="95">
        <f t="shared" si="195"/>
        <v>12.480330882016167</v>
      </c>
      <c r="AE1799" s="96"/>
    </row>
    <row r="1800" spans="3:31" ht="24.75" customHeight="1" x14ac:dyDescent="0.25">
      <c r="C1800" s="91">
        <f>ABS(E1800-Dashboard!$F$13)</f>
        <v>19.020454302220891</v>
      </c>
      <c r="D1800" s="92">
        <f t="shared" si="193"/>
        <v>0.27185216512643995</v>
      </c>
      <c r="E1800" s="93" cm="1">
        <f t="array" ref="E1800">SUM('DRE + DCF'!$S$41/TIR!S1800,'DRE + DCF'!$U$41:$AD$41/TIR!T1800:AC1800,TIR!F1800)</f>
        <v>28.599545697779106</v>
      </c>
      <c r="F1800" s="100">
        <f>'DRE + DCF'!$AE$38*'DRE + DCF'!$AE$39*(1+G1800)/(R1800-G1800)/AC1800</f>
        <v>9.9849449765717324</v>
      </c>
      <c r="G1800" s="92">
        <f>R1800*(1-'DRE + DCF'!$AE$39)</f>
        <v>0.16311129907586397</v>
      </c>
      <c r="H1800" s="94">
        <f t="shared" si="197"/>
        <v>0.27185216512643995</v>
      </c>
      <c r="I1800" s="94">
        <f t="shared" si="198"/>
        <v>0.27185216512643995</v>
      </c>
      <c r="J1800" s="94">
        <f t="shared" si="198"/>
        <v>0.27185216512643995</v>
      </c>
      <c r="K1800" s="94">
        <f t="shared" si="198"/>
        <v>0.27185216512643995</v>
      </c>
      <c r="L1800" s="94">
        <f t="shared" si="198"/>
        <v>0.27185216512643995</v>
      </c>
      <c r="M1800" s="94">
        <f t="shared" si="198"/>
        <v>0.27185216512643995</v>
      </c>
      <c r="N1800" s="94">
        <f t="shared" si="198"/>
        <v>0.27185216512643995</v>
      </c>
      <c r="O1800" s="94">
        <f t="shared" si="198"/>
        <v>0.27185216512643995</v>
      </c>
      <c r="P1800" s="94">
        <f t="shared" si="198"/>
        <v>0.27185216512643995</v>
      </c>
      <c r="Q1800" s="94">
        <f t="shared" si="198"/>
        <v>0.27185216512643995</v>
      </c>
      <c r="R1800" s="94">
        <f t="shared" si="198"/>
        <v>0.27185216512643995</v>
      </c>
      <c r="S1800" s="93">
        <f>(1+H1800)^((5-Dashboard!$F$9)*3/12)</f>
        <v>1.1277642329522781</v>
      </c>
      <c r="T1800" s="93">
        <f t="shared" si="196"/>
        <v>1.4343493814325139</v>
      </c>
      <c r="U1800" s="93">
        <f t="shared" si="196"/>
        <v>1.8242803663227127</v>
      </c>
      <c r="V1800" s="93">
        <f t="shared" si="196"/>
        <v>2.3202149337051976</v>
      </c>
      <c r="W1800" s="93">
        <f t="shared" si="196"/>
        <v>2.950970386991655</v>
      </c>
      <c r="X1800" s="93">
        <f t="shared" si="196"/>
        <v>3.7531980759193453</v>
      </c>
      <c r="Y1800" s="93">
        <f t="shared" si="195"/>
        <v>4.7735130990064079</v>
      </c>
      <c r="Z1800" s="93">
        <f t="shared" si="195"/>
        <v>6.0712029702307229</v>
      </c>
      <c r="AA1800" s="93">
        <f t="shared" si="195"/>
        <v>7.7216726426100184</v>
      </c>
      <c r="AB1800" s="93">
        <f t="shared" si="195"/>
        <v>9.8208260689011517</v>
      </c>
      <c r="AC1800" s="95">
        <f t="shared" si="195"/>
        <v>12.490638899062114</v>
      </c>
      <c r="AE1800" s="96"/>
    </row>
    <row r="1801" spans="3:31" ht="24.75" customHeight="1" x14ac:dyDescent="0.25">
      <c r="C1801" s="91">
        <f>ABS(E1801-Dashboard!$F$13)</f>
        <v>19.038297202347678</v>
      </c>
      <c r="D1801" s="92">
        <f t="shared" si="193"/>
        <v>0.27195216512643994</v>
      </c>
      <c r="E1801" s="93" cm="1">
        <f t="array" ref="E1801">SUM('DRE + DCF'!$S$41/TIR!S1801,'DRE + DCF'!$U$41:$AD$41/TIR!T1801:AC1801,TIR!F1801)</f>
        <v>28.581702797652319</v>
      </c>
      <c r="F1801" s="100">
        <f>'DRE + DCF'!$AE$38*'DRE + DCF'!$AE$39*(1+G1801)/(R1801-G1801)/AC1801</f>
        <v>9.973551369835203</v>
      </c>
      <c r="G1801" s="92">
        <f>R1801*(1-'DRE + DCF'!$AE$39)</f>
        <v>0.16317129907586395</v>
      </c>
      <c r="H1801" s="94">
        <f t="shared" si="197"/>
        <v>0.27195216512643994</v>
      </c>
      <c r="I1801" s="94">
        <f t="shared" si="198"/>
        <v>0.27195216512643994</v>
      </c>
      <c r="J1801" s="94">
        <f t="shared" si="198"/>
        <v>0.27195216512643994</v>
      </c>
      <c r="K1801" s="94">
        <f t="shared" si="198"/>
        <v>0.27195216512643994</v>
      </c>
      <c r="L1801" s="94">
        <f t="shared" si="198"/>
        <v>0.27195216512643994</v>
      </c>
      <c r="M1801" s="94">
        <f t="shared" si="198"/>
        <v>0.27195216512643994</v>
      </c>
      <c r="N1801" s="94">
        <f t="shared" si="198"/>
        <v>0.27195216512643994</v>
      </c>
      <c r="O1801" s="94">
        <f t="shared" si="198"/>
        <v>0.27195216512643994</v>
      </c>
      <c r="P1801" s="94">
        <f t="shared" si="198"/>
        <v>0.27195216512643994</v>
      </c>
      <c r="Q1801" s="94">
        <f t="shared" si="198"/>
        <v>0.27195216512643994</v>
      </c>
      <c r="R1801" s="94">
        <f t="shared" si="198"/>
        <v>0.27195216512643994</v>
      </c>
      <c r="S1801" s="93">
        <f>(1+H1801)^((5-Dashboard!$F$9)*3/12)</f>
        <v>1.1278085675886842</v>
      </c>
      <c r="T1801" s="93">
        <f t="shared" si="196"/>
        <v>1.4345185493925756</v>
      </c>
      <c r="U1801" s="93">
        <f t="shared" si="196"/>
        <v>1.8246389748139262</v>
      </c>
      <c r="V1801" s="93">
        <f t="shared" si="196"/>
        <v>2.3208534945886612</v>
      </c>
      <c r="W1801" s="93">
        <f t="shared" si="196"/>
        <v>2.9520146273833117</v>
      </c>
      <c r="X1801" s="93">
        <f t="shared" si="196"/>
        <v>3.7548213967851236</v>
      </c>
      <c r="Y1801" s="93">
        <f t="shared" si="195"/>
        <v>4.7759532053039209</v>
      </c>
      <c r="Z1801" s="93">
        <f t="shared" si="195"/>
        <v>6.0747840200288827</v>
      </c>
      <c r="AA1801" s="93">
        <f t="shared" si="195"/>
        <v>7.7268346869512357</v>
      </c>
      <c r="AB1801" s="93">
        <f t="shared" si="195"/>
        <v>9.8281641096417012</v>
      </c>
      <c r="AC1801" s="95">
        <f t="shared" si="195"/>
        <v>12.500954618476731</v>
      </c>
      <c r="AE1801" s="96"/>
    </row>
    <row r="1802" spans="3:31" ht="24.75" customHeight="1" x14ac:dyDescent="0.25">
      <c r="C1802" s="91">
        <f>ABS(E1802-Dashboard!$F$13)</f>
        <v>19.056121380931451</v>
      </c>
      <c r="D1802" s="92">
        <f t="shared" si="193"/>
        <v>0.27205216512643993</v>
      </c>
      <c r="E1802" s="93" cm="1">
        <f t="array" ref="E1802">SUM('DRE + DCF'!$S$41/TIR!S1802,'DRE + DCF'!$U$41:$AD$41/TIR!T1802:AC1802,TIR!F1802)</f>
        <v>28.563878619068547</v>
      </c>
      <c r="F1802" s="100">
        <f>'DRE + DCF'!$AE$38*'DRE + DCF'!$AE$39*(1+G1802)/(R1802-G1802)/AC1802</f>
        <v>9.9621727311454737</v>
      </c>
      <c r="G1802" s="92">
        <f>R1802*(1-'DRE + DCF'!$AE$39)</f>
        <v>0.16323129907586395</v>
      </c>
      <c r="H1802" s="94">
        <f t="shared" si="197"/>
        <v>0.27205216512643993</v>
      </c>
      <c r="I1802" s="94">
        <f t="shared" si="198"/>
        <v>0.27205216512643993</v>
      </c>
      <c r="J1802" s="94">
        <f t="shared" si="198"/>
        <v>0.27205216512643993</v>
      </c>
      <c r="K1802" s="94">
        <f t="shared" si="198"/>
        <v>0.27205216512643993</v>
      </c>
      <c r="L1802" s="94">
        <f t="shared" si="198"/>
        <v>0.27205216512643993</v>
      </c>
      <c r="M1802" s="94">
        <f t="shared" si="198"/>
        <v>0.27205216512643993</v>
      </c>
      <c r="N1802" s="94">
        <f t="shared" si="198"/>
        <v>0.27205216512643993</v>
      </c>
      <c r="O1802" s="94">
        <f t="shared" si="198"/>
        <v>0.27205216512643993</v>
      </c>
      <c r="P1802" s="94">
        <f t="shared" si="198"/>
        <v>0.27205216512643993</v>
      </c>
      <c r="Q1802" s="94">
        <f t="shared" si="198"/>
        <v>0.27205216512643993</v>
      </c>
      <c r="R1802" s="94">
        <f t="shared" si="198"/>
        <v>0.27205216512643993</v>
      </c>
      <c r="S1802" s="93">
        <f>(1+H1802)^((5-Dashboard!$F$9)*3/12)</f>
        <v>1.1278529004823457</v>
      </c>
      <c r="T1802" s="93">
        <f t="shared" si="196"/>
        <v>1.4346877240027032</v>
      </c>
      <c r="U1802" s="93">
        <f t="shared" si="196"/>
        <v>1.824997625597963</v>
      </c>
      <c r="V1802" s="93">
        <f t="shared" si="196"/>
        <v>2.3214921809925011</v>
      </c>
      <c r="W1802" s="93">
        <f t="shared" si="196"/>
        <v>2.9530591551556125</v>
      </c>
      <c r="X1802" s="93">
        <f t="shared" si="196"/>
        <v>3.7564452920621525</v>
      </c>
      <c r="Y1802" s="93">
        <f t="shared" si="195"/>
        <v>4.7783943669466833</v>
      </c>
      <c r="Z1802" s="93">
        <f t="shared" si="195"/>
        <v>6.0783669003025134</v>
      </c>
      <c r="AA1802" s="93">
        <f t="shared" si="195"/>
        <v>7.7319997759627004</v>
      </c>
      <c r="AB1802" s="93">
        <f t="shared" si="195"/>
        <v>9.8355070557705027</v>
      </c>
      <c r="AC1802" s="95">
        <f t="shared" si="195"/>
        <v>12.511278045409245</v>
      </c>
      <c r="AE1802" s="96"/>
    </row>
    <row r="1803" spans="3:31" ht="24.75" customHeight="1" x14ac:dyDescent="0.25">
      <c r="C1803" s="91">
        <f>ABS(E1803-Dashboard!$F$13)</f>
        <v>19.073926863414016</v>
      </c>
      <c r="D1803" s="92">
        <f t="shared" si="193"/>
        <v>0.27215216512643992</v>
      </c>
      <c r="E1803" s="93" cm="1">
        <f t="array" ref="E1803">SUM('DRE + DCF'!$S$41/TIR!S1803,'DRE + DCF'!$U$41:$AD$41/TIR!T1803:AC1803,TIR!F1803)</f>
        <v>28.546073136585981</v>
      </c>
      <c r="F1803" s="100">
        <f>'DRE + DCF'!$AE$38*'DRE + DCF'!$AE$39*(1+G1803)/(R1803-G1803)/AC1803</f>
        <v>9.9508090378472058</v>
      </c>
      <c r="G1803" s="92">
        <f>R1803*(1-'DRE + DCF'!$AE$39)</f>
        <v>0.16329129907586395</v>
      </c>
      <c r="H1803" s="94">
        <f t="shared" si="197"/>
        <v>0.27215216512643992</v>
      </c>
      <c r="I1803" s="94">
        <f t="shared" si="198"/>
        <v>0.27215216512643992</v>
      </c>
      <c r="J1803" s="94">
        <f t="shared" si="198"/>
        <v>0.27215216512643992</v>
      </c>
      <c r="K1803" s="94">
        <f t="shared" si="198"/>
        <v>0.27215216512643992</v>
      </c>
      <c r="L1803" s="94">
        <f t="shared" si="198"/>
        <v>0.27215216512643992</v>
      </c>
      <c r="M1803" s="94">
        <f t="shared" si="198"/>
        <v>0.27215216512643992</v>
      </c>
      <c r="N1803" s="94">
        <f t="shared" si="198"/>
        <v>0.27215216512643992</v>
      </c>
      <c r="O1803" s="94">
        <f t="shared" si="198"/>
        <v>0.27215216512643992</v>
      </c>
      <c r="P1803" s="94">
        <f t="shared" si="198"/>
        <v>0.27215216512643992</v>
      </c>
      <c r="Q1803" s="94">
        <f t="shared" si="198"/>
        <v>0.27215216512643992</v>
      </c>
      <c r="R1803" s="94">
        <f t="shared" si="198"/>
        <v>0.27215216512643992</v>
      </c>
      <c r="S1803" s="93">
        <f>(1+H1803)^((5-Dashboard!$F$9)*3/12)</f>
        <v>1.1278972316334674</v>
      </c>
      <c r="T1803" s="93">
        <f t="shared" si="196"/>
        <v>1.4348569052626332</v>
      </c>
      <c r="U1803" s="93">
        <f t="shared" si="196"/>
        <v>1.8253563186764818</v>
      </c>
      <c r="V1803" s="93">
        <f t="shared" si="196"/>
        <v>2.3221309929315139</v>
      </c>
      <c r="W1803" s="93">
        <f t="shared" si="196"/>
        <v>2.9541039703650349</v>
      </c>
      <c r="X1803" s="93">
        <f t="shared" si="196"/>
        <v>3.7580697619084913</v>
      </c>
      <c r="Y1803" s="93">
        <f t="shared" si="195"/>
        <v>4.7808365843080916</v>
      </c>
      <c r="Z1803" s="93">
        <f t="shared" si="195"/>
        <v>6.0819516118432313</v>
      </c>
      <c r="AA1803" s="93">
        <f t="shared" si="195"/>
        <v>7.7371679112006069</v>
      </c>
      <c r="AB1803" s="93">
        <f t="shared" si="195"/>
        <v>9.8428549101806659</v>
      </c>
      <c r="AC1803" s="95">
        <f t="shared" si="195"/>
        <v>12.521609185011743</v>
      </c>
      <c r="AE1803" s="96"/>
    </row>
    <row r="1804" spans="3:31" ht="24.75" customHeight="1" x14ac:dyDescent="0.25">
      <c r="C1804" s="91">
        <f>ABS(E1804-Dashboard!$F$13)</f>
        <v>19.091713675195511</v>
      </c>
      <c r="D1804" s="92">
        <f t="shared" si="193"/>
        <v>0.2722521651264399</v>
      </c>
      <c r="E1804" s="93" cm="1">
        <f t="array" ref="E1804">SUM('DRE + DCF'!$S$41/TIR!S1804,'DRE + DCF'!$U$41:$AD$41/TIR!T1804:AC1804,TIR!F1804)</f>
        <v>28.528286324804487</v>
      </c>
      <c r="F1804" s="100">
        <f>'DRE + DCF'!$AE$38*'DRE + DCF'!$AE$39*(1+G1804)/(R1804-G1804)/AC1804</f>
        <v>9.9394602673244385</v>
      </c>
      <c r="G1804" s="92">
        <f>R1804*(1-'DRE + DCF'!$AE$39)</f>
        <v>0.16335129907586393</v>
      </c>
      <c r="H1804" s="94">
        <f t="shared" si="197"/>
        <v>0.2722521651264399</v>
      </c>
      <c r="I1804" s="94">
        <f t="shared" si="198"/>
        <v>0.2722521651264399</v>
      </c>
      <c r="J1804" s="94">
        <f t="shared" si="198"/>
        <v>0.2722521651264399</v>
      </c>
      <c r="K1804" s="94">
        <f t="shared" si="198"/>
        <v>0.2722521651264399</v>
      </c>
      <c r="L1804" s="94">
        <f t="shared" si="198"/>
        <v>0.2722521651264399</v>
      </c>
      <c r="M1804" s="94">
        <f t="shared" si="198"/>
        <v>0.2722521651264399</v>
      </c>
      <c r="N1804" s="94">
        <f t="shared" si="198"/>
        <v>0.2722521651264399</v>
      </c>
      <c r="O1804" s="94">
        <f t="shared" si="198"/>
        <v>0.2722521651264399</v>
      </c>
      <c r="P1804" s="94">
        <f t="shared" si="198"/>
        <v>0.2722521651264399</v>
      </c>
      <c r="Q1804" s="94">
        <f t="shared" si="198"/>
        <v>0.2722521651264399</v>
      </c>
      <c r="R1804" s="94">
        <f t="shared" si="198"/>
        <v>0.2722521651264399</v>
      </c>
      <c r="S1804" s="93">
        <f>(1+H1804)^((5-Dashboard!$F$9)*3/12)</f>
        <v>1.1279415610422554</v>
      </c>
      <c r="T1804" s="93">
        <f t="shared" si="196"/>
        <v>1.4350260931721059</v>
      </c>
      <c r="U1804" s="93">
        <f t="shared" si="196"/>
        <v>1.8257150540511482</v>
      </c>
      <c r="V1804" s="93">
        <f t="shared" si="196"/>
        <v>2.3227699304205087</v>
      </c>
      <c r="W1804" s="93">
        <f t="shared" si="196"/>
        <v>2.9551490730680827</v>
      </c>
      <c r="X1804" s="93">
        <f t="shared" si="196"/>
        <v>3.7596948064822606</v>
      </c>
      <c r="Y1804" s="93">
        <f t="shared" si="195"/>
        <v>4.7832798577616877</v>
      </c>
      <c r="Z1804" s="93">
        <f t="shared" si="195"/>
        <v>6.0855381554429977</v>
      </c>
      <c r="AA1804" s="93">
        <f t="shared" si="195"/>
        <v>7.7423390942219159</v>
      </c>
      <c r="AB1804" s="93">
        <f t="shared" si="195"/>
        <v>9.8502076757669137</v>
      </c>
      <c r="AC1804" s="95">
        <f t="shared" si="195"/>
        <v>12.531948042439534</v>
      </c>
      <c r="AE1804" s="96"/>
    </row>
    <row r="1805" spans="3:31" ht="24.75" customHeight="1" x14ac:dyDescent="0.25">
      <c r="C1805" s="91">
        <f>ABS(E1805-Dashboard!$F$13)</f>
        <v>19.109481841633901</v>
      </c>
      <c r="D1805" s="92">
        <f t="shared" si="193"/>
        <v>0.27235216512643989</v>
      </c>
      <c r="E1805" s="93" cm="1">
        <f t="array" ref="E1805">SUM('DRE + DCF'!$S$41/TIR!S1805,'DRE + DCF'!$U$41:$AD$41/TIR!T1805:AC1805,TIR!F1805)</f>
        <v>28.510518158366096</v>
      </c>
      <c r="F1805" s="100">
        <f>'DRE + DCF'!$AE$38*'DRE + DCF'!$AE$39*(1+G1805)/(R1805-G1805)/AC1805</f>
        <v>9.9281263970008222</v>
      </c>
      <c r="G1805" s="92">
        <f>R1805*(1-'DRE + DCF'!$AE$39)</f>
        <v>0.16341129907586394</v>
      </c>
      <c r="H1805" s="94">
        <f t="shared" si="197"/>
        <v>0.27235216512643989</v>
      </c>
      <c r="I1805" s="94">
        <f t="shared" si="198"/>
        <v>0.27235216512643989</v>
      </c>
      <c r="J1805" s="94">
        <f t="shared" si="198"/>
        <v>0.27235216512643989</v>
      </c>
      <c r="K1805" s="94">
        <f t="shared" si="198"/>
        <v>0.27235216512643989</v>
      </c>
      <c r="L1805" s="94">
        <f t="shared" si="198"/>
        <v>0.27235216512643989</v>
      </c>
      <c r="M1805" s="94">
        <f t="shared" si="198"/>
        <v>0.27235216512643989</v>
      </c>
      <c r="N1805" s="94">
        <f t="shared" si="198"/>
        <v>0.27235216512643989</v>
      </c>
      <c r="O1805" s="94">
        <f t="shared" si="198"/>
        <v>0.27235216512643989</v>
      </c>
      <c r="P1805" s="94">
        <f t="shared" si="198"/>
        <v>0.27235216512643989</v>
      </c>
      <c r="Q1805" s="94">
        <f t="shared" si="198"/>
        <v>0.27235216512643989</v>
      </c>
      <c r="R1805" s="94">
        <f t="shared" si="198"/>
        <v>0.27235216512643989</v>
      </c>
      <c r="S1805" s="93">
        <f>(1+H1805)^((5-Dashboard!$F$9)*3/12)</f>
        <v>1.1279858887089145</v>
      </c>
      <c r="T1805" s="93">
        <f t="shared" si="196"/>
        <v>1.4351952877308587</v>
      </c>
      <c r="U1805" s="93">
        <f t="shared" si="196"/>
        <v>1.8260738317236218</v>
      </c>
      <c r="V1805" s="93">
        <f t="shared" si="196"/>
        <v>2.3234089934742843</v>
      </c>
      <c r="W1805" s="93">
        <f t="shared" si="196"/>
        <v>2.956194463321248</v>
      </c>
      <c r="X1805" s="93">
        <f t="shared" si="196"/>
        <v>3.7613204259415838</v>
      </c>
      <c r="Y1805" s="93">
        <f t="shared" si="195"/>
        <v>4.785724187681077</v>
      </c>
      <c r="Z1805" s="93">
        <f t="shared" si="195"/>
        <v>6.0891265318939904</v>
      </c>
      <c r="AA1805" s="93">
        <f t="shared" si="195"/>
        <v>7.7475133265841682</v>
      </c>
      <c r="AB1805" s="93">
        <f t="shared" si="195"/>
        <v>9.8575653554253115</v>
      </c>
      <c r="AC1805" s="95">
        <f t="shared" si="195"/>
        <v>12.542294622850777</v>
      </c>
      <c r="AE1805" s="96"/>
    </row>
    <row r="1806" spans="3:31" ht="24.75" customHeight="1" x14ac:dyDescent="0.25">
      <c r="C1806" s="91">
        <f>ABS(E1806-Dashboard!$F$13)</f>
        <v>19.127231388045651</v>
      </c>
      <c r="D1806" s="92">
        <f t="shared" si="193"/>
        <v>0.27245216512643988</v>
      </c>
      <c r="E1806" s="93" cm="1">
        <f t="array" ref="E1806">SUM('DRE + DCF'!$S$41/TIR!S1806,'DRE + DCF'!$U$41:$AD$41/TIR!T1806:AC1806,TIR!F1806)</f>
        <v>28.492768611954347</v>
      </c>
      <c r="F1806" s="100">
        <f>'DRE + DCF'!$AE$38*'DRE + DCF'!$AE$39*(1+G1806)/(R1806-G1806)/AC1806</f>
        <v>9.9168074043392078</v>
      </c>
      <c r="G1806" s="92">
        <f>R1806*(1-'DRE + DCF'!$AE$39)</f>
        <v>0.16347129907586391</v>
      </c>
      <c r="H1806" s="94">
        <f t="shared" si="197"/>
        <v>0.27245216512643988</v>
      </c>
      <c r="I1806" s="94">
        <f t="shared" si="198"/>
        <v>0.27245216512643988</v>
      </c>
      <c r="J1806" s="94">
        <f t="shared" si="198"/>
        <v>0.27245216512643988</v>
      </c>
      <c r="K1806" s="94">
        <f t="shared" si="198"/>
        <v>0.27245216512643988</v>
      </c>
      <c r="L1806" s="94">
        <f t="shared" si="198"/>
        <v>0.27245216512643988</v>
      </c>
      <c r="M1806" s="94">
        <f t="shared" si="198"/>
        <v>0.27245216512643988</v>
      </c>
      <c r="N1806" s="94">
        <f t="shared" si="198"/>
        <v>0.27245216512643988</v>
      </c>
      <c r="O1806" s="94">
        <f t="shared" si="198"/>
        <v>0.27245216512643988</v>
      </c>
      <c r="P1806" s="94">
        <f t="shared" si="198"/>
        <v>0.27245216512643988</v>
      </c>
      <c r="Q1806" s="94">
        <f t="shared" si="198"/>
        <v>0.27245216512643988</v>
      </c>
      <c r="R1806" s="94">
        <f t="shared" si="198"/>
        <v>0.27245216512643988</v>
      </c>
      <c r="S1806" s="93">
        <f>(1+H1806)^((5-Dashboard!$F$9)*3/12)</f>
        <v>1.1280302146336507</v>
      </c>
      <c r="T1806" s="93">
        <f t="shared" si="196"/>
        <v>1.4353644889386317</v>
      </c>
      <c r="U1806" s="93">
        <f t="shared" si="196"/>
        <v>1.8264326516955678</v>
      </c>
      <c r="V1806" s="93">
        <f t="shared" si="196"/>
        <v>2.3240481821076502</v>
      </c>
      <c r="W1806" s="93">
        <f t="shared" si="196"/>
        <v>2.9572401411810465</v>
      </c>
      <c r="X1806" s="93">
        <f t="shared" si="196"/>
        <v>3.7629466204446418</v>
      </c>
      <c r="Y1806" s="93">
        <f t="shared" si="195"/>
        <v>4.7881695744400048</v>
      </c>
      <c r="Z1806" s="93">
        <f t="shared" si="195"/>
        <v>6.0927167419887285</v>
      </c>
      <c r="AA1806" s="93">
        <f t="shared" si="195"/>
        <v>7.7526906098456667</v>
      </c>
      <c r="AB1806" s="93">
        <f t="shared" si="195"/>
        <v>9.8649279520535398</v>
      </c>
      <c r="AC1806" s="95">
        <f t="shared" si="195"/>
        <v>12.552648931406864</v>
      </c>
      <c r="AE1806" s="96"/>
    </row>
    <row r="1807" spans="3:31" ht="24.75" customHeight="1" x14ac:dyDescent="0.25">
      <c r="C1807" s="91">
        <f>ABS(E1807-Dashboard!$F$13)</f>
        <v>19.144962339705245</v>
      </c>
      <c r="D1807" s="92">
        <f t="shared" ref="D1807:D1870" si="199">D1806+0.0001</f>
        <v>0.27255216512643987</v>
      </c>
      <c r="E1807" s="93" cm="1">
        <f t="array" ref="E1807">SUM('DRE + DCF'!$S$41/TIR!S1807,'DRE + DCF'!$U$41:$AD$41/TIR!T1807:AC1807,TIR!F1807)</f>
        <v>28.475037660294753</v>
      </c>
      <c r="F1807" s="100">
        <f>'DRE + DCF'!$AE$38*'DRE + DCF'!$AE$39*(1+G1807)/(R1807-G1807)/AC1807</f>
        <v>9.9055032668418974</v>
      </c>
      <c r="G1807" s="92">
        <f>R1807*(1-'DRE + DCF'!$AE$39)</f>
        <v>0.16353129907586392</v>
      </c>
      <c r="H1807" s="94">
        <f t="shared" si="197"/>
        <v>0.27255216512643987</v>
      </c>
      <c r="I1807" s="94">
        <f t="shared" si="198"/>
        <v>0.27255216512643987</v>
      </c>
      <c r="J1807" s="94">
        <f t="shared" si="198"/>
        <v>0.27255216512643987</v>
      </c>
      <c r="K1807" s="94">
        <f t="shared" si="198"/>
        <v>0.27255216512643987</v>
      </c>
      <c r="L1807" s="94">
        <f t="shared" si="198"/>
        <v>0.27255216512643987</v>
      </c>
      <c r="M1807" s="94">
        <f t="shared" si="198"/>
        <v>0.27255216512643987</v>
      </c>
      <c r="N1807" s="94">
        <f t="shared" si="198"/>
        <v>0.27255216512643987</v>
      </c>
      <c r="O1807" s="94">
        <f t="shared" si="198"/>
        <v>0.27255216512643987</v>
      </c>
      <c r="P1807" s="94">
        <f t="shared" si="198"/>
        <v>0.27255216512643987</v>
      </c>
      <c r="Q1807" s="94">
        <f t="shared" si="198"/>
        <v>0.27255216512643987</v>
      </c>
      <c r="R1807" s="94">
        <f t="shared" si="198"/>
        <v>0.27255216512643987</v>
      </c>
      <c r="S1807" s="93">
        <f>(1+H1807)^((5-Dashboard!$F$9)*3/12)</f>
        <v>1.1280745388166686</v>
      </c>
      <c r="T1807" s="93">
        <f t="shared" si="196"/>
        <v>1.4355336967951617</v>
      </c>
      <c r="U1807" s="93">
        <f t="shared" si="196"/>
        <v>1.8267915139686453</v>
      </c>
      <c r="V1807" s="93">
        <f t="shared" si="196"/>
        <v>2.3246874963354065</v>
      </c>
      <c r="W1807" s="93">
        <f t="shared" si="196"/>
        <v>2.9582861067039841</v>
      </c>
      <c r="X1807" s="93">
        <f t="shared" si="196"/>
        <v>3.764573390149621</v>
      </c>
      <c r="Y1807" s="93">
        <f t="shared" si="195"/>
        <v>4.7906160184122815</v>
      </c>
      <c r="Z1807" s="93">
        <f t="shared" si="195"/>
        <v>6.0963087865199528</v>
      </c>
      <c r="AA1807" s="93">
        <f t="shared" si="195"/>
        <v>7.7578709455653048</v>
      </c>
      <c r="AB1807" s="93">
        <f t="shared" si="195"/>
        <v>9.8722954685506288</v>
      </c>
      <c r="AC1807" s="95">
        <f t="shared" si="195"/>
        <v>12.563010973272043</v>
      </c>
      <c r="AE1807" s="96"/>
    </row>
    <row r="1808" spans="3:31" ht="24.75" customHeight="1" x14ac:dyDescent="0.25">
      <c r="C1808" s="91">
        <f>ABS(E1808-Dashboard!$F$13)</f>
        <v>19.162674721845775</v>
      </c>
      <c r="D1808" s="92">
        <f t="shared" si="199"/>
        <v>0.27265216512643986</v>
      </c>
      <c r="E1808" s="93" cm="1">
        <f t="array" ref="E1808">SUM('DRE + DCF'!$S$41/TIR!S1808,'DRE + DCF'!$U$41:$AD$41/TIR!T1808:AC1808,TIR!F1808)</f>
        <v>28.457325278154222</v>
      </c>
      <c r="F1808" s="100">
        <f>'DRE + DCF'!$AE$38*'DRE + DCF'!$AE$39*(1+G1808)/(R1808-G1808)/AC1808</f>
        <v>9.8942139620502498</v>
      </c>
      <c r="G1808" s="92">
        <f>R1808*(1-'DRE + DCF'!$AE$39)</f>
        <v>0.16359129907586392</v>
      </c>
      <c r="H1808" s="94">
        <f t="shared" si="197"/>
        <v>0.27265216512643986</v>
      </c>
      <c r="I1808" s="94">
        <f t="shared" si="198"/>
        <v>0.27265216512643986</v>
      </c>
      <c r="J1808" s="94">
        <f t="shared" si="198"/>
        <v>0.27265216512643986</v>
      </c>
      <c r="K1808" s="94">
        <f t="shared" si="198"/>
        <v>0.27265216512643986</v>
      </c>
      <c r="L1808" s="94">
        <f t="shared" si="198"/>
        <v>0.27265216512643986</v>
      </c>
      <c r="M1808" s="94">
        <f t="shared" si="198"/>
        <v>0.27265216512643986</v>
      </c>
      <c r="N1808" s="94">
        <f t="shared" si="198"/>
        <v>0.27265216512643986</v>
      </c>
      <c r="O1808" s="94">
        <f t="shared" si="198"/>
        <v>0.27265216512643986</v>
      </c>
      <c r="P1808" s="94">
        <f t="shared" si="198"/>
        <v>0.27265216512643986</v>
      </c>
      <c r="Q1808" s="94">
        <f t="shared" si="198"/>
        <v>0.27265216512643986</v>
      </c>
      <c r="R1808" s="94">
        <f t="shared" si="198"/>
        <v>0.27265216512643986</v>
      </c>
      <c r="S1808" s="93">
        <f>(1+H1808)^((5-Dashboard!$F$9)*3/12)</f>
        <v>1.1281188612581743</v>
      </c>
      <c r="T1808" s="93">
        <f t="shared" si="196"/>
        <v>1.4357029113001893</v>
      </c>
      <c r="U1808" s="93">
        <f t="shared" si="196"/>
        <v>1.8271504185445191</v>
      </c>
      <c r="V1808" s="93">
        <f t="shared" si="196"/>
        <v>2.3253269361723632</v>
      </c>
      <c r="W1808" s="93">
        <f t="shared" si="196"/>
        <v>2.9593323599465893</v>
      </c>
      <c r="X1808" s="93">
        <f t="shared" si="196"/>
        <v>3.7662007352147642</v>
      </c>
      <c r="Y1808" s="93">
        <f t="shared" si="195"/>
        <v>4.7930635199718594</v>
      </c>
      <c r="Z1808" s="93">
        <f t="shared" si="195"/>
        <v>6.0999026662807427</v>
      </c>
      <c r="AA1808" s="93">
        <f t="shared" si="195"/>
        <v>7.7630543353027317</v>
      </c>
      <c r="AB1808" s="93">
        <f t="shared" si="195"/>
        <v>9.8796679078172183</v>
      </c>
      <c r="AC1808" s="95">
        <f t="shared" si="195"/>
        <v>12.573380753613788</v>
      </c>
      <c r="AE1808" s="96"/>
    </row>
    <row r="1809" spans="3:31" ht="24.75" customHeight="1" x14ac:dyDescent="0.25">
      <c r="C1809" s="91">
        <f>ABS(E1809-Dashboard!$F$13)</f>
        <v>19.180368559658557</v>
      </c>
      <c r="D1809" s="92">
        <f t="shared" si="199"/>
        <v>0.27275216512643985</v>
      </c>
      <c r="E1809" s="93" cm="1">
        <f t="array" ref="E1809">SUM('DRE + DCF'!$S$41/TIR!S1809,'DRE + DCF'!$U$41:$AD$41/TIR!T1809:AC1809,TIR!F1809)</f>
        <v>28.43963144034144</v>
      </c>
      <c r="F1809" s="100">
        <f>'DRE + DCF'!$AE$38*'DRE + DCF'!$AE$39*(1+G1809)/(R1809-G1809)/AC1809</f>
        <v>9.8829394675449045</v>
      </c>
      <c r="G1809" s="92">
        <f>R1809*(1-'DRE + DCF'!$AE$39)</f>
        <v>0.1636512990758639</v>
      </c>
      <c r="H1809" s="94">
        <f t="shared" si="197"/>
        <v>0.27275216512643985</v>
      </c>
      <c r="I1809" s="94">
        <f t="shared" si="198"/>
        <v>0.27275216512643985</v>
      </c>
      <c r="J1809" s="94">
        <f t="shared" si="198"/>
        <v>0.27275216512643985</v>
      </c>
      <c r="K1809" s="94">
        <f t="shared" si="198"/>
        <v>0.27275216512643985</v>
      </c>
      <c r="L1809" s="94">
        <f t="shared" si="198"/>
        <v>0.27275216512643985</v>
      </c>
      <c r="M1809" s="94">
        <f t="shared" si="198"/>
        <v>0.27275216512643985</v>
      </c>
      <c r="N1809" s="94">
        <f t="shared" si="198"/>
        <v>0.27275216512643985</v>
      </c>
      <c r="O1809" s="94">
        <f t="shared" si="198"/>
        <v>0.27275216512643985</v>
      </c>
      <c r="P1809" s="94">
        <f t="shared" si="198"/>
        <v>0.27275216512643985</v>
      </c>
      <c r="Q1809" s="94">
        <f t="shared" si="198"/>
        <v>0.27275216512643985</v>
      </c>
      <c r="R1809" s="94">
        <f t="shared" si="198"/>
        <v>0.27275216512643985</v>
      </c>
      <c r="S1809" s="93">
        <f>(1+H1809)^((5-Dashboard!$F$9)*3/12)</f>
        <v>1.1281631819583724</v>
      </c>
      <c r="T1809" s="93">
        <f t="shared" si="196"/>
        <v>1.435872132453452</v>
      </c>
      <c r="U1809" s="93">
        <f t="shared" si="196"/>
        <v>1.8275093654248491</v>
      </c>
      <c r="V1809" s="93">
        <f t="shared" si="196"/>
        <v>2.3259665016333226</v>
      </c>
      <c r="W1809" s="93">
        <f t="shared" si="196"/>
        <v>2.9603789009653818</v>
      </c>
      <c r="X1809" s="93">
        <f t="shared" si="196"/>
        <v>3.7678286557983198</v>
      </c>
      <c r="Y1809" s="93">
        <f t="shared" si="195"/>
        <v>4.795512079492755</v>
      </c>
      <c r="Z1809" s="93">
        <f t="shared" si="195"/>
        <v>6.1034983820643998</v>
      </c>
      <c r="AA1809" s="93">
        <f t="shared" si="195"/>
        <v>7.7682407806181866</v>
      </c>
      <c r="AB1809" s="93">
        <f t="shared" si="195"/>
        <v>9.8870452727553015</v>
      </c>
      <c r="AC1809" s="95">
        <f t="shared" si="195"/>
        <v>12.58375827760244</v>
      </c>
      <c r="AE1809" s="96"/>
    </row>
    <row r="1810" spans="3:31" ht="24.75" customHeight="1" x14ac:dyDescent="0.25">
      <c r="C1810" s="91">
        <f>ABS(E1810-Dashboard!$F$13)</f>
        <v>19.198043878293689</v>
      </c>
      <c r="D1810" s="92">
        <f t="shared" si="199"/>
        <v>0.27285216512643984</v>
      </c>
      <c r="E1810" s="93" cm="1">
        <f t="array" ref="E1810">SUM('DRE + DCF'!$S$41/TIR!S1810,'DRE + DCF'!$U$41:$AD$41/TIR!T1810:AC1810,TIR!F1810)</f>
        <v>28.421956121706309</v>
      </c>
      <c r="F1810" s="100">
        <f>'DRE + DCF'!$AE$38*'DRE + DCF'!$AE$39*(1+G1810)/(R1810-G1810)/AC1810</f>
        <v>9.8716797609454083</v>
      </c>
      <c r="G1810" s="92">
        <f>R1810*(1-'DRE + DCF'!$AE$39)</f>
        <v>0.1637112990758639</v>
      </c>
      <c r="H1810" s="94">
        <f t="shared" si="197"/>
        <v>0.27285216512643984</v>
      </c>
      <c r="I1810" s="94">
        <f t="shared" si="198"/>
        <v>0.27285216512643984</v>
      </c>
      <c r="J1810" s="94">
        <f t="shared" si="198"/>
        <v>0.27285216512643984</v>
      </c>
      <c r="K1810" s="94">
        <f t="shared" si="198"/>
        <v>0.27285216512643984</v>
      </c>
      <c r="L1810" s="94">
        <f t="shared" ref="I1810:R1835" si="200">$D1810</f>
        <v>0.27285216512643984</v>
      </c>
      <c r="M1810" s="94">
        <f t="shared" si="200"/>
        <v>0.27285216512643984</v>
      </c>
      <c r="N1810" s="94">
        <f t="shared" si="200"/>
        <v>0.27285216512643984</v>
      </c>
      <c r="O1810" s="94">
        <f t="shared" si="200"/>
        <v>0.27285216512643984</v>
      </c>
      <c r="P1810" s="94">
        <f t="shared" si="200"/>
        <v>0.27285216512643984</v>
      </c>
      <c r="Q1810" s="94">
        <f t="shared" si="200"/>
        <v>0.27285216512643984</v>
      </c>
      <c r="R1810" s="94">
        <f t="shared" si="200"/>
        <v>0.27285216512643984</v>
      </c>
      <c r="S1810" s="93">
        <f>(1+H1810)^((5-Dashboard!$F$9)*3/12)</f>
        <v>1.1282075009174686</v>
      </c>
      <c r="T1810" s="93">
        <f t="shared" si="196"/>
        <v>1.4360413602546898</v>
      </c>
      <c r="U1810" s="93">
        <f t="shared" si="196"/>
        <v>1.8278683546112997</v>
      </c>
      <c r="V1810" s="93">
        <f t="shared" si="196"/>
        <v>2.3266061927330961</v>
      </c>
      <c r="W1810" s="93">
        <f t="shared" si="196"/>
        <v>2.9614257298169044</v>
      </c>
      <c r="X1810" s="93">
        <f t="shared" si="196"/>
        <v>3.7694571520585942</v>
      </c>
      <c r="Y1810" s="93">
        <f t="shared" si="195"/>
        <v>4.7979616973491259</v>
      </c>
      <c r="Z1810" s="93">
        <f t="shared" si="195"/>
        <v>6.1070959346645637</v>
      </c>
      <c r="AA1810" s="93">
        <f t="shared" si="195"/>
        <v>7.7734302830726696</v>
      </c>
      <c r="AB1810" s="93">
        <f t="shared" si="195"/>
        <v>9.8944275662684831</v>
      </c>
      <c r="AC1810" s="95">
        <f t="shared" si="195"/>
        <v>12.594143550411571</v>
      </c>
      <c r="AE1810" s="96"/>
    </row>
    <row r="1811" spans="3:31" ht="24.75" customHeight="1" x14ac:dyDescent="0.25">
      <c r="C1811" s="91">
        <f>ABS(E1811-Dashboard!$F$13)</f>
        <v>19.2157007028596</v>
      </c>
      <c r="D1811" s="92">
        <f t="shared" si="199"/>
        <v>0.27295216512643983</v>
      </c>
      <c r="E1811" s="93" cm="1">
        <f t="array" ref="E1811">SUM('DRE + DCF'!$S$41/TIR!S1811,'DRE + DCF'!$U$41:$AD$41/TIR!T1811:AC1811,TIR!F1811)</f>
        <v>28.404299297140398</v>
      </c>
      <c r="F1811" s="100">
        <f>'DRE + DCF'!$AE$38*'DRE + DCF'!$AE$39*(1+G1811)/(R1811-G1811)/AC1811</f>
        <v>9.860434819910429</v>
      </c>
      <c r="G1811" s="92">
        <f>R1811*(1-'DRE + DCF'!$AE$39)</f>
        <v>0.16377129907586388</v>
      </c>
      <c r="H1811" s="94">
        <f t="shared" si="197"/>
        <v>0.27295216512643983</v>
      </c>
      <c r="I1811" s="94">
        <f t="shared" si="200"/>
        <v>0.27295216512643983</v>
      </c>
      <c r="J1811" s="94">
        <f t="shared" si="200"/>
        <v>0.27295216512643983</v>
      </c>
      <c r="K1811" s="94">
        <f t="shared" si="200"/>
        <v>0.27295216512643983</v>
      </c>
      <c r="L1811" s="94">
        <f t="shared" si="200"/>
        <v>0.27295216512643983</v>
      </c>
      <c r="M1811" s="94">
        <f t="shared" si="200"/>
        <v>0.27295216512643983</v>
      </c>
      <c r="N1811" s="94">
        <f t="shared" si="200"/>
        <v>0.27295216512643983</v>
      </c>
      <c r="O1811" s="94">
        <f t="shared" si="200"/>
        <v>0.27295216512643983</v>
      </c>
      <c r="P1811" s="94">
        <f t="shared" si="200"/>
        <v>0.27295216512643983</v>
      </c>
      <c r="Q1811" s="94">
        <f t="shared" si="200"/>
        <v>0.27295216512643983</v>
      </c>
      <c r="R1811" s="94">
        <f t="shared" si="200"/>
        <v>0.27295216512643983</v>
      </c>
      <c r="S1811" s="93">
        <f>(1+H1811)^((5-Dashboard!$F$9)*3/12)</f>
        <v>1.1282518181356678</v>
      </c>
      <c r="T1811" s="93">
        <f t="shared" si="196"/>
        <v>1.4362105947036403</v>
      </c>
      <c r="U1811" s="93">
        <f t="shared" si="196"/>
        <v>1.8282273861055305</v>
      </c>
      <c r="V1811" s="93">
        <f t="shared" si="196"/>
        <v>2.3272460094864864</v>
      </c>
      <c r="W1811" s="93">
        <f t="shared" si="196"/>
        <v>2.9624728465576897</v>
      </c>
      <c r="X1811" s="93">
        <f t="shared" si="196"/>
        <v>3.771086224153898</v>
      </c>
      <c r="Y1811" s="93">
        <f t="shared" si="195"/>
        <v>4.8004123739151945</v>
      </c>
      <c r="Z1811" s="93">
        <f t="shared" si="195"/>
        <v>6.110695324875099</v>
      </c>
      <c r="AA1811" s="93">
        <f t="shared" si="195"/>
        <v>7.7786228442277698</v>
      </c>
      <c r="AB1811" s="93">
        <f t="shared" si="195"/>
        <v>9.9018147912617245</v>
      </c>
      <c r="AC1811" s="95">
        <f t="shared" si="195"/>
        <v>12.604536577217617</v>
      </c>
      <c r="AE1811" s="96"/>
    </row>
    <row r="1812" spans="3:31" ht="24.75" customHeight="1" x14ac:dyDescent="0.25">
      <c r="C1812" s="91">
        <f>ABS(E1812-Dashboard!$F$13)</f>
        <v>19.233339058423709</v>
      </c>
      <c r="D1812" s="92">
        <f t="shared" si="199"/>
        <v>0.27305216512643982</v>
      </c>
      <c r="E1812" s="93" cm="1">
        <f t="array" ref="E1812">SUM('DRE + DCF'!$S$41/TIR!S1812,'DRE + DCF'!$U$41:$AD$41/TIR!T1812:AC1812,TIR!F1812)</f>
        <v>28.386660941576288</v>
      </c>
      <c r="F1812" s="100">
        <f>'DRE + DCF'!$AE$38*'DRE + DCF'!$AE$39*(1+G1812)/(R1812-G1812)/AC1812</f>
        <v>9.8492046221373784</v>
      </c>
      <c r="G1812" s="92">
        <f>R1812*(1-'DRE + DCF'!$AE$39)</f>
        <v>0.16383129907586388</v>
      </c>
      <c r="H1812" s="94">
        <f t="shared" si="197"/>
        <v>0.27305216512643982</v>
      </c>
      <c r="I1812" s="94">
        <f t="shared" si="200"/>
        <v>0.27305216512643982</v>
      </c>
      <c r="J1812" s="94">
        <f t="shared" si="200"/>
        <v>0.27305216512643982</v>
      </c>
      <c r="K1812" s="94">
        <f t="shared" si="200"/>
        <v>0.27305216512643982</v>
      </c>
      <c r="L1812" s="94">
        <f t="shared" si="200"/>
        <v>0.27305216512643982</v>
      </c>
      <c r="M1812" s="94">
        <f t="shared" si="200"/>
        <v>0.27305216512643982</v>
      </c>
      <c r="N1812" s="94">
        <f t="shared" si="200"/>
        <v>0.27305216512643982</v>
      </c>
      <c r="O1812" s="94">
        <f t="shared" si="200"/>
        <v>0.27305216512643982</v>
      </c>
      <c r="P1812" s="94">
        <f t="shared" si="200"/>
        <v>0.27305216512643982</v>
      </c>
      <c r="Q1812" s="94">
        <f t="shared" si="200"/>
        <v>0.27305216512643982</v>
      </c>
      <c r="R1812" s="94">
        <f t="shared" si="200"/>
        <v>0.27305216512643982</v>
      </c>
      <c r="S1812" s="93">
        <f>(1+H1812)^((5-Dashboard!$F$9)*3/12)</f>
        <v>1.1282961336131752</v>
      </c>
      <c r="T1812" s="93">
        <f t="shared" si="196"/>
        <v>1.4363798358000437</v>
      </c>
      <c r="U1812" s="93">
        <f t="shared" si="196"/>
        <v>1.8285864599092059</v>
      </c>
      <c r="V1812" s="93">
        <f t="shared" si="196"/>
        <v>2.3278859519083066</v>
      </c>
      <c r="W1812" s="93">
        <f t="shared" si="196"/>
        <v>2.9635202512442933</v>
      </c>
      <c r="X1812" s="93">
        <f t="shared" si="196"/>
        <v>3.7727158722425989</v>
      </c>
      <c r="Y1812" s="93">
        <f t="shared" si="195"/>
        <v>4.8028641095653262</v>
      </c>
      <c r="Z1812" s="93">
        <f t="shared" si="195"/>
        <v>6.1142965534902096</v>
      </c>
      <c r="AA1812" s="93">
        <f t="shared" si="195"/>
        <v>7.7838184656458411</v>
      </c>
      <c r="AB1812" s="93">
        <f t="shared" si="195"/>
        <v>9.9092069506416021</v>
      </c>
      <c r="AC1812" s="95">
        <f t="shared" si="195"/>
        <v>12.614937363200259</v>
      </c>
      <c r="AE1812" s="96"/>
    </row>
    <row r="1813" spans="3:31" ht="24.75" customHeight="1" x14ac:dyDescent="0.25">
      <c r="C1813" s="91">
        <f>ABS(E1813-Dashboard!$F$13)</f>
        <v>19.250958970011908</v>
      </c>
      <c r="D1813" s="92">
        <f t="shared" si="199"/>
        <v>0.27315216512643981</v>
      </c>
      <c r="E1813" s="93" cm="1">
        <f t="array" ref="E1813">SUM('DRE + DCF'!$S$41/TIR!S1813,'DRE + DCF'!$U$41:$AD$41/TIR!T1813:AC1813,TIR!F1813)</f>
        <v>28.36904102998809</v>
      </c>
      <c r="F1813" s="100">
        <f>'DRE + DCF'!$AE$38*'DRE + DCF'!$AE$39*(1+G1813)/(R1813-G1813)/AC1813</f>
        <v>9.8379891453626485</v>
      </c>
      <c r="G1813" s="92">
        <f>R1813*(1-'DRE + DCF'!$AE$39)</f>
        <v>0.16389129907586389</v>
      </c>
      <c r="H1813" s="94">
        <f t="shared" si="197"/>
        <v>0.27315216512643981</v>
      </c>
      <c r="I1813" s="94">
        <f t="shared" si="200"/>
        <v>0.27315216512643981</v>
      </c>
      <c r="J1813" s="94">
        <f t="shared" si="200"/>
        <v>0.27315216512643981</v>
      </c>
      <c r="K1813" s="94">
        <f t="shared" si="200"/>
        <v>0.27315216512643981</v>
      </c>
      <c r="L1813" s="94">
        <f t="shared" si="200"/>
        <v>0.27315216512643981</v>
      </c>
      <c r="M1813" s="94">
        <f t="shared" si="200"/>
        <v>0.27315216512643981</v>
      </c>
      <c r="N1813" s="94">
        <f t="shared" si="200"/>
        <v>0.27315216512643981</v>
      </c>
      <c r="O1813" s="94">
        <f t="shared" si="200"/>
        <v>0.27315216512643981</v>
      </c>
      <c r="P1813" s="94">
        <f t="shared" si="200"/>
        <v>0.27315216512643981</v>
      </c>
      <c r="Q1813" s="94">
        <f t="shared" si="200"/>
        <v>0.27315216512643981</v>
      </c>
      <c r="R1813" s="94">
        <f t="shared" si="200"/>
        <v>0.27315216512643981</v>
      </c>
      <c r="S1813" s="93">
        <f>(1+H1813)^((5-Dashboard!$F$9)*3/12)</f>
        <v>1.1283404473501957</v>
      </c>
      <c r="T1813" s="93">
        <f t="shared" si="196"/>
        <v>1.4365490835436372</v>
      </c>
      <c r="U1813" s="93">
        <f t="shared" si="196"/>
        <v>1.8289455760239843</v>
      </c>
      <c r="V1813" s="93">
        <f t="shared" si="196"/>
        <v>2.3285260200133591</v>
      </c>
      <c r="W1813" s="93">
        <f t="shared" si="196"/>
        <v>2.9645679439332597</v>
      </c>
      <c r="X1813" s="93">
        <f t="shared" si="196"/>
        <v>3.7743460964830673</v>
      </c>
      <c r="Y1813" s="93">
        <f t="shared" si="195"/>
        <v>4.8053169046739432</v>
      </c>
      <c r="Z1813" s="93">
        <f t="shared" si="195"/>
        <v>6.1178996213043124</v>
      </c>
      <c r="AA1813" s="93">
        <f t="shared" si="195"/>
        <v>7.789017148889811</v>
      </c>
      <c r="AB1813" s="93">
        <f t="shared" si="195"/>
        <v>9.9166040473160315</v>
      </c>
      <c r="AC1813" s="95">
        <f t="shared" si="195"/>
        <v>12.62534591354202</v>
      </c>
      <c r="AE1813" s="96"/>
    </row>
    <row r="1814" spans="3:31" ht="24.75" customHeight="1" x14ac:dyDescent="0.25">
      <c r="C1814" s="91">
        <f>ABS(E1814-Dashboard!$F$13)</f>
        <v>19.26856046260923</v>
      </c>
      <c r="D1814" s="92">
        <f t="shared" si="199"/>
        <v>0.27325216512643979</v>
      </c>
      <c r="E1814" s="93" cm="1">
        <f t="array" ref="E1814">SUM('DRE + DCF'!$S$41/TIR!S1814,'DRE + DCF'!$U$41:$AD$41/TIR!T1814:AC1814,TIR!F1814)</f>
        <v>28.351439537390767</v>
      </c>
      <c r="F1814" s="100">
        <f>'DRE + DCF'!$AE$38*'DRE + DCF'!$AE$39*(1+G1814)/(R1814-G1814)/AC1814</f>
        <v>9.826788367361214</v>
      </c>
      <c r="G1814" s="92">
        <f>R1814*(1-'DRE + DCF'!$AE$39)</f>
        <v>0.16395129907586387</v>
      </c>
      <c r="H1814" s="94">
        <f t="shared" si="197"/>
        <v>0.27325216512643979</v>
      </c>
      <c r="I1814" s="94">
        <f t="shared" si="200"/>
        <v>0.27325216512643979</v>
      </c>
      <c r="J1814" s="94">
        <f t="shared" si="200"/>
        <v>0.27325216512643979</v>
      </c>
      <c r="K1814" s="94">
        <f t="shared" si="200"/>
        <v>0.27325216512643979</v>
      </c>
      <c r="L1814" s="94">
        <f t="shared" si="200"/>
        <v>0.27325216512643979</v>
      </c>
      <c r="M1814" s="94">
        <f t="shared" si="200"/>
        <v>0.27325216512643979</v>
      </c>
      <c r="N1814" s="94">
        <f t="shared" si="200"/>
        <v>0.27325216512643979</v>
      </c>
      <c r="O1814" s="94">
        <f t="shared" si="200"/>
        <v>0.27325216512643979</v>
      </c>
      <c r="P1814" s="94">
        <f t="shared" si="200"/>
        <v>0.27325216512643979</v>
      </c>
      <c r="Q1814" s="94">
        <f t="shared" si="200"/>
        <v>0.27325216512643979</v>
      </c>
      <c r="R1814" s="94">
        <f t="shared" si="200"/>
        <v>0.27325216512643979</v>
      </c>
      <c r="S1814" s="93">
        <f>(1+H1814)^((5-Dashboard!$F$9)*3/12)</f>
        <v>1.1283847593469347</v>
      </c>
      <c r="T1814" s="93">
        <f t="shared" si="196"/>
        <v>1.4367183379341615</v>
      </c>
      <c r="U1814" s="93">
        <f t="shared" si="196"/>
        <v>1.8293047344515312</v>
      </c>
      <c r="V1814" s="93">
        <f t="shared" si="196"/>
        <v>2.3291662138164595</v>
      </c>
      <c r="W1814" s="93">
        <f t="shared" si="196"/>
        <v>2.9656159246811593</v>
      </c>
      <c r="X1814" s="93">
        <f t="shared" si="196"/>
        <v>3.7759768970337353</v>
      </c>
      <c r="Y1814" s="93">
        <f t="shared" si="195"/>
        <v>4.8077707596156198</v>
      </c>
      <c r="Z1814" s="93">
        <f t="shared" si="195"/>
        <v>6.121504529112177</v>
      </c>
      <c r="AA1814" s="93">
        <f t="shared" si="195"/>
        <v>7.7942188955233878</v>
      </c>
      <c r="AB1814" s="93">
        <f t="shared" si="195"/>
        <v>9.9240060841945628</v>
      </c>
      <c r="AC1814" s="95">
        <f t="shared" si="195"/>
        <v>12.635762233428689</v>
      </c>
      <c r="AE1814" s="96"/>
    </row>
    <row r="1815" spans="3:31" ht="24.75" customHeight="1" x14ac:dyDescent="0.25">
      <c r="C1815" s="91">
        <f>ABS(E1815-Dashboard!$F$13)</f>
        <v>19.286143561159363</v>
      </c>
      <c r="D1815" s="92">
        <f t="shared" si="199"/>
        <v>0.27335216512643978</v>
      </c>
      <c r="E1815" s="93" cm="1">
        <f t="array" ref="E1815">SUM('DRE + DCF'!$S$41/TIR!S1815,'DRE + DCF'!$U$41:$AD$41/TIR!T1815:AC1815,TIR!F1815)</f>
        <v>28.333856438840634</v>
      </c>
      <c r="F1815" s="100">
        <f>'DRE + DCF'!$AE$38*'DRE + DCF'!$AE$39*(1+G1815)/(R1815-G1815)/AC1815</f>
        <v>9.8156022659468665</v>
      </c>
      <c r="G1815" s="92">
        <f>R1815*(1-'DRE + DCF'!$AE$39)</f>
        <v>0.16401129907586387</v>
      </c>
      <c r="H1815" s="94">
        <f t="shared" si="197"/>
        <v>0.27335216512643978</v>
      </c>
      <c r="I1815" s="94">
        <f t="shared" si="200"/>
        <v>0.27335216512643978</v>
      </c>
      <c r="J1815" s="94">
        <f t="shared" si="200"/>
        <v>0.27335216512643978</v>
      </c>
      <c r="K1815" s="94">
        <f t="shared" si="200"/>
        <v>0.27335216512643978</v>
      </c>
      <c r="L1815" s="94">
        <f t="shared" si="200"/>
        <v>0.27335216512643978</v>
      </c>
      <c r="M1815" s="94">
        <f t="shared" si="200"/>
        <v>0.27335216512643978</v>
      </c>
      <c r="N1815" s="94">
        <f t="shared" si="200"/>
        <v>0.27335216512643978</v>
      </c>
      <c r="O1815" s="94">
        <f t="shared" si="200"/>
        <v>0.27335216512643978</v>
      </c>
      <c r="P1815" s="94">
        <f t="shared" si="200"/>
        <v>0.27335216512643978</v>
      </c>
      <c r="Q1815" s="94">
        <f t="shared" si="200"/>
        <v>0.27335216512643978</v>
      </c>
      <c r="R1815" s="94">
        <f t="shared" si="200"/>
        <v>0.27335216512643978</v>
      </c>
      <c r="S1815" s="93">
        <f>(1+H1815)^((5-Dashboard!$F$9)*3/12)</f>
        <v>1.128429069603597</v>
      </c>
      <c r="T1815" s="93">
        <f t="shared" si="196"/>
        <v>1.4368875989713541</v>
      </c>
      <c r="U1815" s="93">
        <f t="shared" si="196"/>
        <v>1.8296639351935051</v>
      </c>
      <c r="V1815" s="93">
        <f t="shared" si="196"/>
        <v>2.3298065333324116</v>
      </c>
      <c r="W1815" s="93">
        <f t="shared" si="196"/>
        <v>2.9666641935445508</v>
      </c>
      <c r="X1815" s="93">
        <f t="shared" si="196"/>
        <v>3.777608274053037</v>
      </c>
      <c r="Y1815" s="93">
        <f t="shared" si="195"/>
        <v>4.8102256747649879</v>
      </c>
      <c r="Z1815" s="93">
        <f t="shared" si="195"/>
        <v>6.1251112777087862</v>
      </c>
      <c r="AA1815" s="93">
        <f t="shared" si="195"/>
        <v>7.7994237071108561</v>
      </c>
      <c r="AB1815" s="93">
        <f t="shared" si="195"/>
        <v>9.9314130641880904</v>
      </c>
      <c r="AC1815" s="95">
        <f t="shared" si="195"/>
        <v>12.646186328048914</v>
      </c>
      <c r="AE1815" s="96"/>
    </row>
    <row r="1816" spans="3:31" ht="24.75" customHeight="1" x14ac:dyDescent="0.25">
      <c r="C1816" s="91">
        <f>ABS(E1816-Dashboard!$F$13)</f>
        <v>19.303708290565314</v>
      </c>
      <c r="D1816" s="92">
        <f t="shared" si="199"/>
        <v>0.27345216512643977</v>
      </c>
      <c r="E1816" s="93" cm="1">
        <f t="array" ref="E1816">SUM('DRE + DCF'!$S$41/TIR!S1816,'DRE + DCF'!$U$41:$AD$41/TIR!T1816:AC1816,TIR!F1816)</f>
        <v>28.316291709434683</v>
      </c>
      <c r="F1816" s="100">
        <f>'DRE + DCF'!$AE$38*'DRE + DCF'!$AE$39*(1+G1816)/(R1816-G1816)/AC1816</f>
        <v>9.8044308189718237</v>
      </c>
      <c r="G1816" s="92">
        <f>R1816*(1-'DRE + DCF'!$AE$39)</f>
        <v>0.16407129907586385</v>
      </c>
      <c r="H1816" s="94">
        <f t="shared" si="197"/>
        <v>0.27345216512643977</v>
      </c>
      <c r="I1816" s="94">
        <f t="shared" si="200"/>
        <v>0.27345216512643977</v>
      </c>
      <c r="J1816" s="94">
        <f t="shared" si="200"/>
        <v>0.27345216512643977</v>
      </c>
      <c r="K1816" s="94">
        <f t="shared" si="200"/>
        <v>0.27345216512643977</v>
      </c>
      <c r="L1816" s="94">
        <f t="shared" si="200"/>
        <v>0.27345216512643977</v>
      </c>
      <c r="M1816" s="94">
        <f t="shared" si="200"/>
        <v>0.27345216512643977</v>
      </c>
      <c r="N1816" s="94">
        <f t="shared" si="200"/>
        <v>0.27345216512643977</v>
      </c>
      <c r="O1816" s="94">
        <f t="shared" si="200"/>
        <v>0.27345216512643977</v>
      </c>
      <c r="P1816" s="94">
        <f t="shared" si="200"/>
        <v>0.27345216512643977</v>
      </c>
      <c r="Q1816" s="94">
        <f t="shared" si="200"/>
        <v>0.27345216512643977</v>
      </c>
      <c r="R1816" s="94">
        <f t="shared" si="200"/>
        <v>0.27345216512643977</v>
      </c>
      <c r="S1816" s="93">
        <f>(1+H1816)^((5-Dashboard!$F$9)*3/12)</f>
        <v>1.1284733781203879</v>
      </c>
      <c r="T1816" s="93">
        <f t="shared" si="196"/>
        <v>1.4370568666549557</v>
      </c>
      <c r="U1816" s="93">
        <f t="shared" si="196"/>
        <v>1.830023178251571</v>
      </c>
      <c r="V1816" s="93">
        <f t="shared" si="196"/>
        <v>2.330446978576032</v>
      </c>
      <c r="W1816" s="93">
        <f t="shared" si="196"/>
        <v>2.9677127505800178</v>
      </c>
      <c r="X1816" s="93">
        <f t="shared" si="196"/>
        <v>3.7792402276994661</v>
      </c>
      <c r="Y1816" s="93">
        <f t="shared" si="195"/>
        <v>4.8126816504968248</v>
      </c>
      <c r="Z1816" s="93">
        <f t="shared" si="195"/>
        <v>6.1287198678894699</v>
      </c>
      <c r="AA1816" s="93">
        <f t="shared" si="195"/>
        <v>7.8046315852172743</v>
      </c>
      <c r="AB1816" s="93">
        <f t="shared" si="195"/>
        <v>9.9388249902091363</v>
      </c>
      <c r="AC1816" s="95">
        <f t="shared" si="195"/>
        <v>12.656618202594592</v>
      </c>
      <c r="AE1816" s="96"/>
    </row>
    <row r="1817" spans="3:31" ht="24.75" customHeight="1" x14ac:dyDescent="0.25">
      <c r="C1817" s="91">
        <f>ABS(E1817-Dashboard!$F$13)</f>
        <v>19.321254675688845</v>
      </c>
      <c r="D1817" s="92">
        <f t="shared" si="199"/>
        <v>0.27355216512643976</v>
      </c>
      <c r="E1817" s="93" cm="1">
        <f t="array" ref="E1817">SUM('DRE + DCF'!$S$41/TIR!S1817,'DRE + DCF'!$U$41:$AD$41/TIR!T1817:AC1817,TIR!F1817)</f>
        <v>28.298745324311152</v>
      </c>
      <c r="F1817" s="100">
        <f>'DRE + DCF'!$AE$38*'DRE + DCF'!$AE$39*(1+G1817)/(R1817-G1817)/AC1817</f>
        <v>9.7932740043269817</v>
      </c>
      <c r="G1817" s="92">
        <f>R1817*(1-'DRE + DCF'!$AE$39)</f>
        <v>0.16413129907586385</v>
      </c>
      <c r="H1817" s="94">
        <f t="shared" si="197"/>
        <v>0.27355216512643976</v>
      </c>
      <c r="I1817" s="94">
        <f t="shared" si="200"/>
        <v>0.27355216512643976</v>
      </c>
      <c r="J1817" s="94">
        <f t="shared" si="200"/>
        <v>0.27355216512643976</v>
      </c>
      <c r="K1817" s="94">
        <f t="shared" si="200"/>
        <v>0.27355216512643976</v>
      </c>
      <c r="L1817" s="94">
        <f t="shared" si="200"/>
        <v>0.27355216512643976</v>
      </c>
      <c r="M1817" s="94">
        <f t="shared" si="200"/>
        <v>0.27355216512643976</v>
      </c>
      <c r="N1817" s="94">
        <f t="shared" si="200"/>
        <v>0.27355216512643976</v>
      </c>
      <c r="O1817" s="94">
        <f t="shared" si="200"/>
        <v>0.27355216512643976</v>
      </c>
      <c r="P1817" s="94">
        <f t="shared" si="200"/>
        <v>0.27355216512643976</v>
      </c>
      <c r="Q1817" s="94">
        <f t="shared" si="200"/>
        <v>0.27355216512643976</v>
      </c>
      <c r="R1817" s="94">
        <f t="shared" si="200"/>
        <v>0.27355216512643976</v>
      </c>
      <c r="S1817" s="93">
        <f>(1+H1817)^((5-Dashboard!$F$9)*3/12)</f>
        <v>1.1285176848975118</v>
      </c>
      <c r="T1817" s="93">
        <f t="shared" si="196"/>
        <v>1.4372261409847034</v>
      </c>
      <c r="U1817" s="93">
        <f t="shared" si="196"/>
        <v>1.8303824636273867</v>
      </c>
      <c r="V1817" s="93">
        <f t="shared" si="196"/>
        <v>2.3310875495621248</v>
      </c>
      <c r="W1817" s="93">
        <f t="shared" si="196"/>
        <v>2.9687615958441307</v>
      </c>
      <c r="X1817" s="93">
        <f t="shared" si="196"/>
        <v>3.7808727581315167</v>
      </c>
      <c r="Y1817" s="93">
        <f t="shared" si="195"/>
        <v>4.8151386871859669</v>
      </c>
      <c r="Z1817" s="93">
        <f t="shared" si="195"/>
        <v>6.1323303004497705</v>
      </c>
      <c r="AA1817" s="93">
        <f t="shared" si="195"/>
        <v>7.8098425314082753</v>
      </c>
      <c r="AB1817" s="93">
        <f t="shared" si="195"/>
        <v>9.9462418651715634</v>
      </c>
      <c r="AC1817" s="95">
        <f t="shared" si="195"/>
        <v>12.667057862260481</v>
      </c>
      <c r="AE1817" s="96"/>
    </row>
    <row r="1818" spans="3:31" ht="24.75" customHeight="1" x14ac:dyDescent="0.25">
      <c r="C1818" s="91">
        <f>ABS(E1818-Dashboard!$F$13)</f>
        <v>19.338782741351206</v>
      </c>
      <c r="D1818" s="92">
        <f t="shared" si="199"/>
        <v>0.27365216512643975</v>
      </c>
      <c r="E1818" s="93" cm="1">
        <f t="array" ref="E1818">SUM('DRE + DCF'!$S$41/TIR!S1818,'DRE + DCF'!$U$41:$AD$41/TIR!T1818:AC1818,TIR!F1818)</f>
        <v>28.281217258648791</v>
      </c>
      <c r="F1818" s="100">
        <f>'DRE + DCF'!$AE$38*'DRE + DCF'!$AE$39*(1+G1818)/(R1818-G1818)/AC1818</f>
        <v>9.7821317999415065</v>
      </c>
      <c r="G1818" s="92">
        <f>R1818*(1-'DRE + DCF'!$AE$39)</f>
        <v>0.16419129907586386</v>
      </c>
      <c r="H1818" s="94">
        <f t="shared" si="197"/>
        <v>0.27365216512643975</v>
      </c>
      <c r="I1818" s="94">
        <f t="shared" si="200"/>
        <v>0.27365216512643975</v>
      </c>
      <c r="J1818" s="94">
        <f t="shared" si="200"/>
        <v>0.27365216512643975</v>
      </c>
      <c r="K1818" s="94">
        <f t="shared" si="200"/>
        <v>0.27365216512643975</v>
      </c>
      <c r="L1818" s="94">
        <f t="shared" si="200"/>
        <v>0.27365216512643975</v>
      </c>
      <c r="M1818" s="94">
        <f t="shared" si="200"/>
        <v>0.27365216512643975</v>
      </c>
      <c r="N1818" s="94">
        <f t="shared" si="200"/>
        <v>0.27365216512643975</v>
      </c>
      <c r="O1818" s="94">
        <f t="shared" si="200"/>
        <v>0.27365216512643975</v>
      </c>
      <c r="P1818" s="94">
        <f t="shared" si="200"/>
        <v>0.27365216512643975</v>
      </c>
      <c r="Q1818" s="94">
        <f t="shared" si="200"/>
        <v>0.27365216512643975</v>
      </c>
      <c r="R1818" s="94">
        <f t="shared" si="200"/>
        <v>0.27365216512643975</v>
      </c>
      <c r="S1818" s="93">
        <f>(1+H1818)^((5-Dashboard!$F$9)*3/12)</f>
        <v>1.128561989935174</v>
      </c>
      <c r="T1818" s="93">
        <f t="shared" si="196"/>
        <v>1.4373954219603378</v>
      </c>
      <c r="U1818" s="93">
        <f t="shared" si="196"/>
        <v>1.8307417913226167</v>
      </c>
      <c r="V1818" s="93">
        <f t="shared" si="196"/>
        <v>2.3317282463055076</v>
      </c>
      <c r="W1818" s="93">
        <f t="shared" si="196"/>
        <v>2.9698107293934863</v>
      </c>
      <c r="X1818" s="93">
        <f t="shared" si="196"/>
        <v>3.7825058655077455</v>
      </c>
      <c r="Y1818" s="93">
        <f t="shared" si="195"/>
        <v>4.8175967852073986</v>
      </c>
      <c r="Z1818" s="93">
        <f t="shared" si="195"/>
        <v>6.1359425761855793</v>
      </c>
      <c r="AA1818" s="93">
        <f t="shared" si="195"/>
        <v>7.8150565472502684</v>
      </c>
      <c r="AB1818" s="93">
        <f t="shared" si="195"/>
        <v>9.9536636919908634</v>
      </c>
      <c r="AC1818" s="95">
        <f t="shared" si="195"/>
        <v>12.677505312244596</v>
      </c>
      <c r="AE1818" s="96"/>
    </row>
    <row r="1819" spans="3:31" ht="24.75" customHeight="1" x14ac:dyDescent="0.25">
      <c r="C1819" s="91">
        <f>ABS(E1819-Dashboard!$F$13)</f>
        <v>19.356292512332644</v>
      </c>
      <c r="D1819" s="92">
        <f t="shared" si="199"/>
        <v>0.27375216512643974</v>
      </c>
      <c r="E1819" s="93" cm="1">
        <f t="array" ref="E1819">SUM('DRE + DCF'!$S$41/TIR!S1819,'DRE + DCF'!$U$41:$AD$41/TIR!T1819:AC1819,TIR!F1819)</f>
        <v>28.263707487667354</v>
      </c>
      <c r="F1819" s="100">
        <f>'DRE + DCF'!$AE$38*'DRE + DCF'!$AE$39*(1+G1819)/(R1819-G1819)/AC1819</f>
        <v>9.7710041837830612</v>
      </c>
      <c r="G1819" s="92">
        <f>R1819*(1-'DRE + DCF'!$AE$39)</f>
        <v>0.16425129907586383</v>
      </c>
      <c r="H1819" s="94">
        <f t="shared" si="197"/>
        <v>0.27375216512643974</v>
      </c>
      <c r="I1819" s="94">
        <f t="shared" si="200"/>
        <v>0.27375216512643974</v>
      </c>
      <c r="J1819" s="94">
        <f t="shared" si="200"/>
        <v>0.27375216512643974</v>
      </c>
      <c r="K1819" s="94">
        <f t="shared" si="200"/>
        <v>0.27375216512643974</v>
      </c>
      <c r="L1819" s="94">
        <f t="shared" si="200"/>
        <v>0.27375216512643974</v>
      </c>
      <c r="M1819" s="94">
        <f t="shared" si="200"/>
        <v>0.27375216512643974</v>
      </c>
      <c r="N1819" s="94">
        <f t="shared" si="200"/>
        <v>0.27375216512643974</v>
      </c>
      <c r="O1819" s="94">
        <f t="shared" si="200"/>
        <v>0.27375216512643974</v>
      </c>
      <c r="P1819" s="94">
        <f t="shared" si="200"/>
        <v>0.27375216512643974</v>
      </c>
      <c r="Q1819" s="94">
        <f t="shared" si="200"/>
        <v>0.27375216512643974</v>
      </c>
      <c r="R1819" s="94">
        <f t="shared" si="200"/>
        <v>0.27375216512643974</v>
      </c>
      <c r="S1819" s="93">
        <f>(1+H1819)^((5-Dashboard!$F$9)*3/12)</f>
        <v>1.1286062932335792</v>
      </c>
      <c r="T1819" s="93">
        <f t="shared" si="196"/>
        <v>1.4375647095815969</v>
      </c>
      <c r="U1819" s="93">
        <f t="shared" si="196"/>
        <v>1.8311011613389203</v>
      </c>
      <c r="V1819" s="93">
        <f t="shared" si="196"/>
        <v>2.3323690688209879</v>
      </c>
      <c r="W1819" s="93">
        <f t="shared" si="196"/>
        <v>2.9708601512846711</v>
      </c>
      <c r="X1819" s="93">
        <f t="shared" si="196"/>
        <v>3.7841395499867119</v>
      </c>
      <c r="Y1819" s="93">
        <f t="shared" si="195"/>
        <v>4.8200559449361648</v>
      </c>
      <c r="Z1819" s="93">
        <f t="shared" si="195"/>
        <v>6.139556695893007</v>
      </c>
      <c r="AA1819" s="93">
        <f t="shared" si="195"/>
        <v>7.8202736343102472</v>
      </c>
      <c r="AB1819" s="93">
        <f t="shared" si="195"/>
        <v>9.961090473583889</v>
      </c>
      <c r="AC1819" s="95">
        <f t="shared" si="195"/>
        <v>12.68796055774783</v>
      </c>
      <c r="AE1819" s="96"/>
    </row>
    <row r="1820" spans="3:31" ht="24.75" customHeight="1" x14ac:dyDescent="0.25">
      <c r="C1820" s="91">
        <f>ABS(E1820-Dashboard!$F$13)</f>
        <v>19.373784013372948</v>
      </c>
      <c r="D1820" s="92">
        <f t="shared" si="199"/>
        <v>0.27385216512643973</v>
      </c>
      <c r="E1820" s="93" cm="1">
        <f t="array" ref="E1820">SUM('DRE + DCF'!$S$41/TIR!S1820,'DRE + DCF'!$U$41:$AD$41/TIR!T1820:AC1820,TIR!F1820)</f>
        <v>28.24621598662705</v>
      </c>
      <c r="F1820" s="100">
        <f>'DRE + DCF'!$AE$38*'DRE + DCF'!$AE$39*(1+G1820)/(R1820-G1820)/AC1820</f>
        <v>9.7598911338574599</v>
      </c>
      <c r="G1820" s="92">
        <f>R1820*(1-'DRE + DCF'!$AE$39)</f>
        <v>0.16431129907586384</v>
      </c>
      <c r="H1820" s="94">
        <f t="shared" si="197"/>
        <v>0.27385216512643973</v>
      </c>
      <c r="I1820" s="94">
        <f t="shared" si="200"/>
        <v>0.27385216512643973</v>
      </c>
      <c r="J1820" s="94">
        <f t="shared" si="200"/>
        <v>0.27385216512643973</v>
      </c>
      <c r="K1820" s="94">
        <f t="shared" si="200"/>
        <v>0.27385216512643973</v>
      </c>
      <c r="L1820" s="94">
        <f t="shared" si="200"/>
        <v>0.27385216512643973</v>
      </c>
      <c r="M1820" s="94">
        <f t="shared" si="200"/>
        <v>0.27385216512643973</v>
      </c>
      <c r="N1820" s="94">
        <f t="shared" si="200"/>
        <v>0.27385216512643973</v>
      </c>
      <c r="O1820" s="94">
        <f t="shared" si="200"/>
        <v>0.27385216512643973</v>
      </c>
      <c r="P1820" s="94">
        <f t="shared" si="200"/>
        <v>0.27385216512643973</v>
      </c>
      <c r="Q1820" s="94">
        <f t="shared" si="200"/>
        <v>0.27385216512643973</v>
      </c>
      <c r="R1820" s="94">
        <f t="shared" si="200"/>
        <v>0.27385216512643973</v>
      </c>
      <c r="S1820" s="93">
        <f>(1+H1820)^((5-Dashboard!$F$9)*3/12)</f>
        <v>1.1286505947929324</v>
      </c>
      <c r="T1820" s="93">
        <f t="shared" si="196"/>
        <v>1.4377340038482211</v>
      </c>
      <c r="U1820" s="93">
        <f t="shared" si="196"/>
        <v>1.8314605736779617</v>
      </c>
      <c r="V1820" s="93">
        <f t="shared" si="196"/>
        <v>2.333010017123383</v>
      </c>
      <c r="W1820" s="93">
        <f t="shared" si="196"/>
        <v>2.9719098615742938</v>
      </c>
      <c r="X1820" s="93">
        <f t="shared" si="196"/>
        <v>3.7857738117270321</v>
      </c>
      <c r="Y1820" s="93">
        <f t="shared" si="195"/>
        <v>4.8225161667474552</v>
      </c>
      <c r="Z1820" s="93">
        <f t="shared" si="195"/>
        <v>6.1431726603685046</v>
      </c>
      <c r="AA1820" s="93">
        <f t="shared" si="195"/>
        <v>7.825493794155971</v>
      </c>
      <c r="AB1820" s="93">
        <f t="shared" si="195"/>
        <v>9.968522212869102</v>
      </c>
      <c r="AC1820" s="95">
        <f t="shared" si="195"/>
        <v>12.698423603974314</v>
      </c>
      <c r="AE1820" s="96"/>
    </row>
    <row r="1821" spans="3:31" ht="24.75" customHeight="1" x14ac:dyDescent="0.25">
      <c r="C1821" s="91">
        <f>ABS(E1821-Dashboard!$F$13)</f>
        <v>19.391257269171092</v>
      </c>
      <c r="D1821" s="92">
        <f t="shared" si="199"/>
        <v>0.27395216512643972</v>
      </c>
      <c r="E1821" s="93" cm="1">
        <f t="array" ref="E1821">SUM('DRE + DCF'!$S$41/TIR!S1821,'DRE + DCF'!$U$41:$AD$41/TIR!T1821:AC1821,TIR!F1821)</f>
        <v>28.228742730828905</v>
      </c>
      <c r="F1821" s="100">
        <f>'DRE + DCF'!$AE$38*'DRE + DCF'!$AE$39*(1+G1821)/(R1821-G1821)/AC1821</f>
        <v>9.7487926282088466</v>
      </c>
      <c r="G1821" s="92">
        <f>R1821*(1-'DRE + DCF'!$AE$39)</f>
        <v>0.16437129907586381</v>
      </c>
      <c r="H1821" s="94">
        <f t="shared" si="197"/>
        <v>0.27395216512643972</v>
      </c>
      <c r="I1821" s="94">
        <f t="shared" si="200"/>
        <v>0.27395216512643972</v>
      </c>
      <c r="J1821" s="94">
        <f t="shared" si="200"/>
        <v>0.27395216512643972</v>
      </c>
      <c r="K1821" s="94">
        <f t="shared" si="200"/>
        <v>0.27395216512643972</v>
      </c>
      <c r="L1821" s="94">
        <f t="shared" si="200"/>
        <v>0.27395216512643972</v>
      </c>
      <c r="M1821" s="94">
        <f t="shared" si="200"/>
        <v>0.27395216512643972</v>
      </c>
      <c r="N1821" s="94">
        <f t="shared" si="200"/>
        <v>0.27395216512643972</v>
      </c>
      <c r="O1821" s="94">
        <f t="shared" si="200"/>
        <v>0.27395216512643972</v>
      </c>
      <c r="P1821" s="94">
        <f t="shared" si="200"/>
        <v>0.27395216512643972</v>
      </c>
      <c r="Q1821" s="94">
        <f t="shared" si="200"/>
        <v>0.27395216512643972</v>
      </c>
      <c r="R1821" s="94">
        <f t="shared" si="200"/>
        <v>0.27395216512643972</v>
      </c>
      <c r="S1821" s="93">
        <f>(1+H1821)^((5-Dashboard!$F$9)*3/12)</f>
        <v>1.1286948946134379</v>
      </c>
      <c r="T1821" s="93">
        <f t="shared" si="196"/>
        <v>1.4379033047599477</v>
      </c>
      <c r="U1821" s="93">
        <f t="shared" si="196"/>
        <v>1.8318200283413981</v>
      </c>
      <c r="V1821" s="93">
        <f t="shared" si="196"/>
        <v>2.3336510912274999</v>
      </c>
      <c r="W1821" s="93">
        <f t="shared" si="196"/>
        <v>2.972959860318952</v>
      </c>
      <c r="X1821" s="93">
        <f t="shared" si="196"/>
        <v>3.7874086508873264</v>
      </c>
      <c r="Y1821" s="93">
        <f t="shared" si="195"/>
        <v>4.8249774510165171</v>
      </c>
      <c r="Z1821" s="93">
        <f t="shared" si="195"/>
        <v>6.1467904704087415</v>
      </c>
      <c r="AA1821" s="93">
        <f t="shared" si="195"/>
        <v>7.8307170283557825</v>
      </c>
      <c r="AB1821" s="93">
        <f t="shared" si="195"/>
        <v>9.9759589127663286</v>
      </c>
      <c r="AC1821" s="95">
        <f t="shared" si="195"/>
        <v>12.708894456131066</v>
      </c>
      <c r="AE1821" s="96"/>
    </row>
    <row r="1822" spans="3:31" ht="24.75" customHeight="1" x14ac:dyDescent="0.25">
      <c r="C1822" s="91">
        <f>ABS(E1822-Dashboard!$F$13)</f>
        <v>19.408712304385801</v>
      </c>
      <c r="D1822" s="92">
        <f t="shared" si="199"/>
        <v>0.27405216512643971</v>
      </c>
      <c r="E1822" s="93" cm="1">
        <f t="array" ref="E1822">SUM('DRE + DCF'!$S$41/TIR!S1822,'DRE + DCF'!$U$41:$AD$41/TIR!T1822:AC1822,TIR!F1822)</f>
        <v>28.211287695614196</v>
      </c>
      <c r="F1822" s="100">
        <f>'DRE + DCF'!$AE$38*'DRE + DCF'!$AE$39*(1+G1822)/(R1822-G1822)/AC1822</f>
        <v>9.7377086449193548</v>
      </c>
      <c r="G1822" s="92">
        <f>R1822*(1-'DRE + DCF'!$AE$39)</f>
        <v>0.16443129907586382</v>
      </c>
      <c r="H1822" s="94">
        <f t="shared" si="197"/>
        <v>0.27405216512643971</v>
      </c>
      <c r="I1822" s="94">
        <f t="shared" si="200"/>
        <v>0.27405216512643971</v>
      </c>
      <c r="J1822" s="94">
        <f t="shared" si="200"/>
        <v>0.27405216512643971</v>
      </c>
      <c r="K1822" s="94">
        <f t="shared" si="200"/>
        <v>0.27405216512643971</v>
      </c>
      <c r="L1822" s="94">
        <f t="shared" si="200"/>
        <v>0.27405216512643971</v>
      </c>
      <c r="M1822" s="94">
        <f t="shared" si="200"/>
        <v>0.27405216512643971</v>
      </c>
      <c r="N1822" s="94">
        <f t="shared" si="200"/>
        <v>0.27405216512643971</v>
      </c>
      <c r="O1822" s="94">
        <f t="shared" si="200"/>
        <v>0.27405216512643971</v>
      </c>
      <c r="P1822" s="94">
        <f t="shared" si="200"/>
        <v>0.27405216512643971</v>
      </c>
      <c r="Q1822" s="94">
        <f t="shared" si="200"/>
        <v>0.27405216512643971</v>
      </c>
      <c r="R1822" s="94">
        <f t="shared" si="200"/>
        <v>0.27405216512643971</v>
      </c>
      <c r="S1822" s="93">
        <f>(1+H1822)^((5-Dashboard!$F$9)*3/12)</f>
        <v>1.128739192695301</v>
      </c>
      <c r="T1822" s="93">
        <f t="shared" si="196"/>
        <v>1.438072612316518</v>
      </c>
      <c r="U1822" s="93">
        <f t="shared" si="196"/>
        <v>1.832179525330895</v>
      </c>
      <c r="V1822" s="93">
        <f t="shared" si="196"/>
        <v>2.3342922911481594</v>
      </c>
      <c r="W1822" s="93">
        <f t="shared" si="196"/>
        <v>2.9740101475752705</v>
      </c>
      <c r="X1822" s="93">
        <f t="shared" si="196"/>
        <v>3.7890440676262762</v>
      </c>
      <c r="Y1822" s="93">
        <f t="shared" si="195"/>
        <v>4.8274397981187498</v>
      </c>
      <c r="Z1822" s="93">
        <f t="shared" si="195"/>
        <v>6.150410126810737</v>
      </c>
      <c r="AA1822" s="93">
        <f t="shared" si="195"/>
        <v>7.8359433384788009</v>
      </c>
      <c r="AB1822" s="93">
        <f t="shared" si="195"/>
        <v>9.9834005761970186</v>
      </c>
      <c r="AC1822" s="95">
        <f t="shared" si="195"/>
        <v>12.719373119428358</v>
      </c>
      <c r="AE1822" s="96"/>
    </row>
    <row r="1823" spans="3:31" ht="24.75" customHeight="1" x14ac:dyDescent="0.25">
      <c r="C1823" s="91">
        <f>ABS(E1823-Dashboard!$F$13)</f>
        <v>19.426149143635101</v>
      </c>
      <c r="D1823" s="92">
        <f t="shared" si="199"/>
        <v>0.2741521651264397</v>
      </c>
      <c r="E1823" s="93" cm="1">
        <f t="array" ref="E1823">SUM('DRE + DCF'!$S$41/TIR!S1823,'DRE + DCF'!$U$41:$AD$41/TIR!T1823:AC1823,TIR!F1823)</f>
        <v>28.193850856364897</v>
      </c>
      <c r="F1823" s="100">
        <f>'DRE + DCF'!$AE$38*'DRE + DCF'!$AE$39*(1+G1823)/(R1823-G1823)/AC1823</f>
        <v>9.7266391621093025</v>
      </c>
      <c r="G1823" s="92">
        <f>R1823*(1-'DRE + DCF'!$AE$39)</f>
        <v>0.16449129907586382</v>
      </c>
      <c r="H1823" s="94">
        <f t="shared" si="197"/>
        <v>0.2741521651264397</v>
      </c>
      <c r="I1823" s="94">
        <f t="shared" si="200"/>
        <v>0.2741521651264397</v>
      </c>
      <c r="J1823" s="94">
        <f t="shared" si="200"/>
        <v>0.2741521651264397</v>
      </c>
      <c r="K1823" s="94">
        <f t="shared" si="200"/>
        <v>0.2741521651264397</v>
      </c>
      <c r="L1823" s="94">
        <f t="shared" si="200"/>
        <v>0.2741521651264397</v>
      </c>
      <c r="M1823" s="94">
        <f t="shared" si="200"/>
        <v>0.2741521651264397</v>
      </c>
      <c r="N1823" s="94">
        <f t="shared" si="200"/>
        <v>0.2741521651264397</v>
      </c>
      <c r="O1823" s="94">
        <f t="shared" si="200"/>
        <v>0.2741521651264397</v>
      </c>
      <c r="P1823" s="94">
        <f t="shared" si="200"/>
        <v>0.2741521651264397</v>
      </c>
      <c r="Q1823" s="94">
        <f t="shared" si="200"/>
        <v>0.2741521651264397</v>
      </c>
      <c r="R1823" s="94">
        <f t="shared" si="200"/>
        <v>0.2741521651264397</v>
      </c>
      <c r="S1823" s="93">
        <f>(1+H1823)^((5-Dashboard!$F$9)*3/12)</f>
        <v>1.1287834890387261</v>
      </c>
      <c r="T1823" s="93">
        <f t="shared" si="196"/>
        <v>1.4382419265176696</v>
      </c>
      <c r="U1823" s="93">
        <f t="shared" si="196"/>
        <v>1.8325390646481103</v>
      </c>
      <c r="V1823" s="93">
        <f t="shared" si="196"/>
        <v>2.3349336169001704</v>
      </c>
      <c r="W1823" s="93">
        <f t="shared" si="196"/>
        <v>2.9750607233998609</v>
      </c>
      <c r="X1823" s="93">
        <f t="shared" si="196"/>
        <v>3.7906800621025645</v>
      </c>
      <c r="Y1823" s="93">
        <f t="shared" ref="Y1823:AC1873" si="201">(X1823)*(1+N1823)</f>
        <v>4.8299032084296094</v>
      </c>
      <c r="Z1823" s="93">
        <f t="shared" si="201"/>
        <v>6.1540316303717244</v>
      </c>
      <c r="AA1823" s="93">
        <f t="shared" si="201"/>
        <v>7.8411727260947259</v>
      </c>
      <c r="AB1823" s="93">
        <f t="shared" si="201"/>
        <v>9.9908472060839824</v>
      </c>
      <c r="AC1823" s="95">
        <f t="shared" si="201"/>
        <v>12.729859599079346</v>
      </c>
      <c r="AE1823" s="96"/>
    </row>
    <row r="1824" spans="3:31" ht="24.75" customHeight="1" x14ac:dyDescent="0.25">
      <c r="C1824" s="91">
        <f>ABS(E1824-Dashboard!$F$13)</f>
        <v>19.443567811496887</v>
      </c>
      <c r="D1824" s="92">
        <f t="shared" si="199"/>
        <v>0.27425216512643968</v>
      </c>
      <c r="E1824" s="93" cm="1">
        <f t="array" ref="E1824">SUM('DRE + DCF'!$S$41/TIR!S1824,'DRE + DCF'!$U$41:$AD$41/TIR!T1824:AC1824,TIR!F1824)</f>
        <v>28.17643218850311</v>
      </c>
      <c r="F1824" s="100">
        <f>'DRE + DCF'!$AE$38*'DRE + DCF'!$AE$39*(1+G1824)/(R1824-G1824)/AC1824</f>
        <v>9.7155841579368598</v>
      </c>
      <c r="G1824" s="92">
        <f>R1824*(1-'DRE + DCF'!$AE$39)</f>
        <v>0.1645512990758638</v>
      </c>
      <c r="H1824" s="94">
        <f t="shared" si="197"/>
        <v>0.27425216512643968</v>
      </c>
      <c r="I1824" s="94">
        <f t="shared" si="200"/>
        <v>0.27425216512643968</v>
      </c>
      <c r="J1824" s="94">
        <f t="shared" si="200"/>
        <v>0.27425216512643968</v>
      </c>
      <c r="K1824" s="94">
        <f t="shared" si="200"/>
        <v>0.27425216512643968</v>
      </c>
      <c r="L1824" s="94">
        <f t="shared" si="200"/>
        <v>0.27425216512643968</v>
      </c>
      <c r="M1824" s="94">
        <f t="shared" si="200"/>
        <v>0.27425216512643968</v>
      </c>
      <c r="N1824" s="94">
        <f t="shared" si="200"/>
        <v>0.27425216512643968</v>
      </c>
      <c r="O1824" s="94">
        <f t="shared" si="200"/>
        <v>0.27425216512643968</v>
      </c>
      <c r="P1824" s="94">
        <f t="shared" si="200"/>
        <v>0.27425216512643968</v>
      </c>
      <c r="Q1824" s="94">
        <f t="shared" si="200"/>
        <v>0.27425216512643968</v>
      </c>
      <c r="R1824" s="94">
        <f t="shared" si="200"/>
        <v>0.27425216512643968</v>
      </c>
      <c r="S1824" s="93">
        <f>(1+H1824)^((5-Dashboard!$F$9)*3/12)</f>
        <v>1.1288277836439178</v>
      </c>
      <c r="T1824" s="93">
        <f t="shared" ref="T1824:X1874" si="202">(S1824)*(1+I1824)</f>
        <v>1.4384112473631425</v>
      </c>
      <c r="U1824" s="93">
        <f t="shared" si="202"/>
        <v>1.8328986462947072</v>
      </c>
      <c r="V1824" s="93">
        <f t="shared" si="202"/>
        <v>2.3355750684983514</v>
      </c>
      <c r="W1824" s="93">
        <f t="shared" si="202"/>
        <v>2.9761115878493571</v>
      </c>
      <c r="X1824" s="93">
        <f t="shared" si="202"/>
        <v>3.7923166344749299</v>
      </c>
      <c r="Y1824" s="93">
        <f t="shared" si="201"/>
        <v>4.8323676823246933</v>
      </c>
      <c r="Z1824" s="93">
        <f t="shared" si="201"/>
        <v>6.1576549818892765</v>
      </c>
      <c r="AA1824" s="93">
        <f t="shared" si="201"/>
        <v>7.8464051927740188</v>
      </c>
      <c r="AB1824" s="93">
        <f t="shared" si="201"/>
        <v>9.9982988053516344</v>
      </c>
      <c r="AC1824" s="95">
        <f t="shared" si="201"/>
        <v>12.740353900300416</v>
      </c>
      <c r="AE1824" s="96"/>
    </row>
    <row r="1825" spans="3:31" ht="24.75" customHeight="1" x14ac:dyDescent="0.25">
      <c r="C1825" s="91">
        <f>ABS(E1825-Dashboard!$F$13)</f>
        <v>19.460968332508578</v>
      </c>
      <c r="D1825" s="92">
        <f t="shared" si="199"/>
        <v>0.27435216512643967</v>
      </c>
      <c r="E1825" s="93" cm="1">
        <f t="array" ref="E1825">SUM('DRE + DCF'!$S$41/TIR!S1825,'DRE + DCF'!$U$41:$AD$41/TIR!T1825:AC1825,TIR!F1825)</f>
        <v>28.159031667491419</v>
      </c>
      <c r="F1825" s="100">
        <f>'DRE + DCF'!$AE$38*'DRE + DCF'!$AE$39*(1+G1825)/(R1825-G1825)/AC1825</f>
        <v>9.704543610598213</v>
      </c>
      <c r="G1825" s="92">
        <f>R1825*(1-'DRE + DCF'!$AE$39)</f>
        <v>0.1646112990758638</v>
      </c>
      <c r="H1825" s="94">
        <f t="shared" si="197"/>
        <v>0.27435216512643967</v>
      </c>
      <c r="I1825" s="94">
        <f t="shared" si="200"/>
        <v>0.27435216512643967</v>
      </c>
      <c r="J1825" s="94">
        <f t="shared" si="200"/>
        <v>0.27435216512643967</v>
      </c>
      <c r="K1825" s="94">
        <f t="shared" si="200"/>
        <v>0.27435216512643967</v>
      </c>
      <c r="L1825" s="94">
        <f t="shared" si="200"/>
        <v>0.27435216512643967</v>
      </c>
      <c r="M1825" s="94">
        <f t="shared" si="200"/>
        <v>0.27435216512643967</v>
      </c>
      <c r="N1825" s="94">
        <f t="shared" si="200"/>
        <v>0.27435216512643967</v>
      </c>
      <c r="O1825" s="94">
        <f t="shared" si="200"/>
        <v>0.27435216512643967</v>
      </c>
      <c r="P1825" s="94">
        <f t="shared" si="200"/>
        <v>0.27435216512643967</v>
      </c>
      <c r="Q1825" s="94">
        <f t="shared" si="200"/>
        <v>0.27435216512643967</v>
      </c>
      <c r="R1825" s="94">
        <f t="shared" si="200"/>
        <v>0.27435216512643967</v>
      </c>
      <c r="S1825" s="93">
        <f>(1+H1825)^((5-Dashboard!$F$9)*3/12)</f>
        <v>1.1288720765110809</v>
      </c>
      <c r="T1825" s="93">
        <f t="shared" si="202"/>
        <v>1.4385805748526757</v>
      </c>
      <c r="U1825" s="93">
        <f t="shared" si="202"/>
        <v>1.8332582702723452</v>
      </c>
      <c r="V1825" s="93">
        <f t="shared" si="202"/>
        <v>2.3362166459575144</v>
      </c>
      <c r="W1825" s="93">
        <f t="shared" si="202"/>
        <v>2.9771627409803871</v>
      </c>
      <c r="X1825" s="93">
        <f t="shared" si="202"/>
        <v>3.7939537849021217</v>
      </c>
      <c r="Y1825" s="93">
        <f t="shared" si="201"/>
        <v>4.8348332201796689</v>
      </c>
      <c r="Z1825" s="93">
        <f t="shared" si="201"/>
        <v>6.1612801821611969</v>
      </c>
      <c r="AA1825" s="93">
        <f t="shared" si="201"/>
        <v>7.8516407400877455</v>
      </c>
      <c r="AB1825" s="93">
        <f t="shared" si="201"/>
        <v>10.005755376925778</v>
      </c>
      <c r="AC1825" s="95">
        <f t="shared" si="201"/>
        <v>12.75085602831088</v>
      </c>
      <c r="AE1825" s="96"/>
    </row>
    <row r="1826" spans="3:31" ht="24.75" customHeight="1" x14ac:dyDescent="0.25">
      <c r="C1826" s="91">
        <f>ABS(E1826-Dashboard!$F$13)</f>
        <v>19.478350731167616</v>
      </c>
      <c r="D1826" s="92">
        <f t="shared" si="199"/>
        <v>0.27445216512643966</v>
      </c>
      <c r="E1826" s="93" cm="1">
        <f t="array" ref="E1826">SUM('DRE + DCF'!$S$41/TIR!S1826,'DRE + DCF'!$U$41:$AD$41/TIR!T1826:AC1826,TIR!F1826)</f>
        <v>28.141649268832381</v>
      </c>
      <c r="F1826" s="100">
        <f>'DRE + DCF'!$AE$38*'DRE + DCF'!$AE$39*(1+G1826)/(R1826-G1826)/AC1826</f>
        <v>9.6935174983272283</v>
      </c>
      <c r="G1826" s="92">
        <f>R1826*(1-'DRE + DCF'!$AE$39)</f>
        <v>0.16467129907586378</v>
      </c>
      <c r="H1826" s="94">
        <f t="shared" si="197"/>
        <v>0.27445216512643966</v>
      </c>
      <c r="I1826" s="94">
        <f t="shared" si="200"/>
        <v>0.27445216512643966</v>
      </c>
      <c r="J1826" s="94">
        <f t="shared" si="200"/>
        <v>0.27445216512643966</v>
      </c>
      <c r="K1826" s="94">
        <f t="shared" si="200"/>
        <v>0.27445216512643966</v>
      </c>
      <c r="L1826" s="94">
        <f t="shared" si="200"/>
        <v>0.27445216512643966</v>
      </c>
      <c r="M1826" s="94">
        <f t="shared" si="200"/>
        <v>0.27445216512643966</v>
      </c>
      <c r="N1826" s="94">
        <f t="shared" si="200"/>
        <v>0.27445216512643966</v>
      </c>
      <c r="O1826" s="94">
        <f t="shared" si="200"/>
        <v>0.27445216512643966</v>
      </c>
      <c r="P1826" s="94">
        <f t="shared" si="200"/>
        <v>0.27445216512643966</v>
      </c>
      <c r="Q1826" s="94">
        <f t="shared" si="200"/>
        <v>0.27445216512643966</v>
      </c>
      <c r="R1826" s="94">
        <f t="shared" si="200"/>
        <v>0.27445216512643966</v>
      </c>
      <c r="S1826" s="93">
        <f>(1+H1826)^((5-Dashboard!$F$9)*3/12)</f>
        <v>1.1289163676404199</v>
      </c>
      <c r="T1826" s="93">
        <f t="shared" si="202"/>
        <v>1.438749908986009</v>
      </c>
      <c r="U1826" s="93">
        <f t="shared" si="202"/>
        <v>1.8336179365826872</v>
      </c>
      <c r="V1826" s="93">
        <f t="shared" si="202"/>
        <v>2.3368583492924806</v>
      </c>
      <c r="W1826" s="93">
        <f t="shared" si="202"/>
        <v>2.9782141828495998</v>
      </c>
      <c r="X1826" s="93">
        <f t="shared" si="202"/>
        <v>3.7955915135429432</v>
      </c>
      <c r="Y1826" s="93">
        <f t="shared" si="201"/>
        <v>4.8372998223703449</v>
      </c>
      <c r="Z1826" s="93">
        <f t="shared" si="201"/>
        <v>6.1649072319856284</v>
      </c>
      <c r="AA1826" s="93">
        <f t="shared" si="201"/>
        <v>7.8568793696077313</v>
      </c>
      <c r="AB1826" s="93">
        <f t="shared" si="201"/>
        <v>10.013216923733831</v>
      </c>
      <c r="AC1826" s="95">
        <f t="shared" si="201"/>
        <v>12.761365988333289</v>
      </c>
      <c r="AE1826" s="96"/>
    </row>
    <row r="1827" spans="3:31" ht="24.75" customHeight="1" x14ac:dyDescent="0.25">
      <c r="C1827" s="91">
        <f>ABS(E1827-Dashboard!$F$13)</f>
        <v>19.495715031931066</v>
      </c>
      <c r="D1827" s="92">
        <f t="shared" si="199"/>
        <v>0.27455216512643965</v>
      </c>
      <c r="E1827" s="93" cm="1">
        <f t="array" ref="E1827">SUM('DRE + DCF'!$S$41/TIR!S1827,'DRE + DCF'!$U$41:$AD$41/TIR!T1827:AC1827,TIR!F1827)</f>
        <v>28.124284968068931</v>
      </c>
      <c r="F1827" s="100">
        <f>'DRE + DCF'!$AE$38*'DRE + DCF'!$AE$39*(1+G1827)/(R1827-G1827)/AC1827</f>
        <v>9.6825057993956811</v>
      </c>
      <c r="G1827" s="92">
        <f>R1827*(1-'DRE + DCF'!$AE$39)</f>
        <v>0.16473129907586379</v>
      </c>
      <c r="H1827" s="94">
        <f t="shared" si="197"/>
        <v>0.27455216512643965</v>
      </c>
      <c r="I1827" s="94">
        <f t="shared" si="200"/>
        <v>0.27455216512643965</v>
      </c>
      <c r="J1827" s="94">
        <f t="shared" si="200"/>
        <v>0.27455216512643965</v>
      </c>
      <c r="K1827" s="94">
        <f t="shared" si="200"/>
        <v>0.27455216512643965</v>
      </c>
      <c r="L1827" s="94">
        <f t="shared" si="200"/>
        <v>0.27455216512643965</v>
      </c>
      <c r="M1827" s="94">
        <f t="shared" si="200"/>
        <v>0.27455216512643965</v>
      </c>
      <c r="N1827" s="94">
        <f t="shared" si="200"/>
        <v>0.27455216512643965</v>
      </c>
      <c r="O1827" s="94">
        <f t="shared" si="200"/>
        <v>0.27455216512643965</v>
      </c>
      <c r="P1827" s="94">
        <f t="shared" si="200"/>
        <v>0.27455216512643965</v>
      </c>
      <c r="Q1827" s="94">
        <f t="shared" si="200"/>
        <v>0.27455216512643965</v>
      </c>
      <c r="R1827" s="94">
        <f t="shared" si="200"/>
        <v>0.27455216512643965</v>
      </c>
      <c r="S1827" s="93">
        <f>(1+H1827)^((5-Dashboard!$F$9)*3/12)</f>
        <v>1.1289606570321393</v>
      </c>
      <c r="T1827" s="93">
        <f t="shared" si="202"/>
        <v>1.4389192497628809</v>
      </c>
      <c r="U1827" s="93">
        <f t="shared" si="202"/>
        <v>1.8339776452273919</v>
      </c>
      <c r="V1827" s="93">
        <f t="shared" si="202"/>
        <v>2.3375001785180616</v>
      </c>
      <c r="W1827" s="93">
        <f t="shared" si="202"/>
        <v>2.9792659135136343</v>
      </c>
      <c r="X1827" s="93">
        <f t="shared" si="202"/>
        <v>3.7972298205562023</v>
      </c>
      <c r="Y1827" s="93">
        <f t="shared" si="201"/>
        <v>4.8397674892725888</v>
      </c>
      <c r="Z1827" s="93">
        <f t="shared" si="201"/>
        <v>6.1685361321609307</v>
      </c>
      <c r="AA1827" s="93">
        <f t="shared" si="201"/>
        <v>7.8621210829063868</v>
      </c>
      <c r="AB1827" s="93">
        <f t="shared" si="201"/>
        <v>10.020683448704563</v>
      </c>
      <c r="AC1827" s="95">
        <f t="shared" si="201"/>
        <v>12.771883785593078</v>
      </c>
      <c r="AE1827" s="96"/>
    </row>
    <row r="1828" spans="3:31" ht="24.75" customHeight="1" x14ac:dyDescent="0.25">
      <c r="C1828" s="91">
        <f>ABS(E1828-Dashboard!$F$13)</f>
        <v>19.513061259216208</v>
      </c>
      <c r="D1828" s="92">
        <f t="shared" si="199"/>
        <v>0.27465216512643964</v>
      </c>
      <c r="E1828" s="93" cm="1">
        <f t="array" ref="E1828">SUM('DRE + DCF'!$S$41/TIR!S1828,'DRE + DCF'!$U$41:$AD$41/TIR!T1828:AC1828,TIR!F1828)</f>
        <v>28.106938740783789</v>
      </c>
      <c r="F1828" s="100">
        <f>'DRE + DCF'!$AE$38*'DRE + DCF'!$AE$39*(1+G1828)/(R1828-G1828)/AC1828</f>
        <v>9.6715084921128547</v>
      </c>
      <c r="G1828" s="92">
        <f>R1828*(1-'DRE + DCF'!$AE$39)</f>
        <v>0.16479129907586379</v>
      </c>
      <c r="H1828" s="94">
        <f t="shared" si="197"/>
        <v>0.27465216512643964</v>
      </c>
      <c r="I1828" s="94">
        <f t="shared" si="200"/>
        <v>0.27465216512643964</v>
      </c>
      <c r="J1828" s="94">
        <f t="shared" si="200"/>
        <v>0.27465216512643964</v>
      </c>
      <c r="K1828" s="94">
        <f t="shared" si="200"/>
        <v>0.27465216512643964</v>
      </c>
      <c r="L1828" s="94">
        <f t="shared" si="200"/>
        <v>0.27465216512643964</v>
      </c>
      <c r="M1828" s="94">
        <f t="shared" si="200"/>
        <v>0.27465216512643964</v>
      </c>
      <c r="N1828" s="94">
        <f t="shared" si="200"/>
        <v>0.27465216512643964</v>
      </c>
      <c r="O1828" s="94">
        <f t="shared" si="200"/>
        <v>0.27465216512643964</v>
      </c>
      <c r="P1828" s="94">
        <f t="shared" si="200"/>
        <v>0.27465216512643964</v>
      </c>
      <c r="Q1828" s="94">
        <f t="shared" si="200"/>
        <v>0.27465216512643964</v>
      </c>
      <c r="R1828" s="94">
        <f t="shared" si="200"/>
        <v>0.27465216512643964</v>
      </c>
      <c r="S1828" s="93">
        <f>(1+H1828)^((5-Dashboard!$F$9)*3/12)</f>
        <v>1.1290049446864436</v>
      </c>
      <c r="T1828" s="93">
        <f t="shared" si="202"/>
        <v>1.4390885971830318</v>
      </c>
      <c r="U1828" s="93">
        <f t="shared" si="202"/>
        <v>1.8343373962081224</v>
      </c>
      <c r="V1828" s="93">
        <f t="shared" si="202"/>
        <v>2.3381421336490793</v>
      </c>
      <c r="W1828" s="93">
        <f t="shared" si="202"/>
        <v>2.9803179330291525</v>
      </c>
      <c r="X1828" s="93">
        <f t="shared" si="202"/>
        <v>3.7988687061007651</v>
      </c>
      <c r="Y1828" s="93">
        <f t="shared" si="201"/>
        <v>4.842236221262417</v>
      </c>
      <c r="Z1828" s="93">
        <f t="shared" si="201"/>
        <v>6.1721668834858097</v>
      </c>
      <c r="AA1828" s="93">
        <f t="shared" si="201"/>
        <v>7.8673658815568972</v>
      </c>
      <c r="AB1828" s="93">
        <f t="shared" si="201"/>
        <v>10.028154954768381</v>
      </c>
      <c r="AC1828" s="95">
        <f t="shared" si="201"/>
        <v>12.782409425318951</v>
      </c>
      <c r="AE1828" s="96"/>
    </row>
    <row r="1829" spans="3:31" ht="24.75" customHeight="1" x14ac:dyDescent="0.25">
      <c r="C1829" s="91">
        <f>ABS(E1829-Dashboard!$F$13)</f>
        <v>19.530389437400125</v>
      </c>
      <c r="D1829" s="92">
        <f t="shared" si="199"/>
        <v>0.27475216512643963</v>
      </c>
      <c r="E1829" s="93" cm="1">
        <f t="array" ref="E1829">SUM('DRE + DCF'!$S$41/TIR!S1829,'DRE + DCF'!$U$41:$AD$41/TIR!T1829:AC1829,TIR!F1829)</f>
        <v>28.089610562599873</v>
      </c>
      <c r="F1829" s="100">
        <f>'DRE + DCF'!$AE$38*'DRE + DCF'!$AE$39*(1+G1829)/(R1829-G1829)/AC1829</f>
        <v>9.6605255548257833</v>
      </c>
      <c r="G1829" s="92">
        <f>R1829*(1-'DRE + DCF'!$AE$39)</f>
        <v>0.16485129907586377</v>
      </c>
      <c r="H1829" s="94">
        <f t="shared" si="197"/>
        <v>0.27475216512643963</v>
      </c>
      <c r="I1829" s="94">
        <f t="shared" si="200"/>
        <v>0.27475216512643963</v>
      </c>
      <c r="J1829" s="94">
        <f t="shared" si="200"/>
        <v>0.27475216512643963</v>
      </c>
      <c r="K1829" s="94">
        <f t="shared" si="200"/>
        <v>0.27475216512643963</v>
      </c>
      <c r="L1829" s="94">
        <f t="shared" si="200"/>
        <v>0.27475216512643963</v>
      </c>
      <c r="M1829" s="94">
        <f t="shared" si="200"/>
        <v>0.27475216512643963</v>
      </c>
      <c r="N1829" s="94">
        <f t="shared" si="200"/>
        <v>0.27475216512643963</v>
      </c>
      <c r="O1829" s="94">
        <f t="shared" si="200"/>
        <v>0.27475216512643963</v>
      </c>
      <c r="P1829" s="94">
        <f t="shared" si="200"/>
        <v>0.27475216512643963</v>
      </c>
      <c r="Q1829" s="94">
        <f t="shared" si="200"/>
        <v>0.27475216512643963</v>
      </c>
      <c r="R1829" s="94">
        <f t="shared" si="200"/>
        <v>0.27475216512643963</v>
      </c>
      <c r="S1829" s="93">
        <f>(1+H1829)^((5-Dashboard!$F$9)*3/12)</f>
        <v>1.1290492306035373</v>
      </c>
      <c r="T1829" s="93">
        <f t="shared" si="202"/>
        <v>1.4392579512462</v>
      </c>
      <c r="U1829" s="93">
        <f t="shared" si="202"/>
        <v>1.8346971895265369</v>
      </c>
      <c r="V1829" s="93">
        <f t="shared" si="202"/>
        <v>2.3387842147003464</v>
      </c>
      <c r="W1829" s="93">
        <f t="shared" si="202"/>
        <v>2.9813702414528063</v>
      </c>
      <c r="X1829" s="93">
        <f t="shared" si="202"/>
        <v>3.8005081703355006</v>
      </c>
      <c r="Y1829" s="93">
        <f t="shared" si="201"/>
        <v>4.844706018715903</v>
      </c>
      <c r="Z1829" s="93">
        <f t="shared" si="201"/>
        <v>6.1757994867591899</v>
      </c>
      <c r="AA1829" s="93">
        <f t="shared" si="201"/>
        <v>7.8726137671330312</v>
      </c>
      <c r="AB1829" s="93">
        <f t="shared" si="201"/>
        <v>10.035631444857048</v>
      </c>
      <c r="AC1829" s="95">
        <f t="shared" si="201"/>
        <v>12.7929429127425</v>
      </c>
      <c r="AE1829" s="96"/>
    </row>
    <row r="1830" spans="3:31" ht="24.75" customHeight="1" x14ac:dyDescent="0.25">
      <c r="C1830" s="91">
        <f>ABS(E1830-Dashboard!$F$13)</f>
        <v>19.547699590820205</v>
      </c>
      <c r="D1830" s="92">
        <f t="shared" si="199"/>
        <v>0.27485216512643962</v>
      </c>
      <c r="E1830" s="93" cm="1">
        <f t="array" ref="E1830">SUM('DRE + DCF'!$S$41/TIR!S1830,'DRE + DCF'!$U$41:$AD$41/TIR!T1830:AC1830,TIR!F1830)</f>
        <v>28.072300409179793</v>
      </c>
      <c r="F1830" s="100">
        <f>'DRE + DCF'!$AE$38*'DRE + DCF'!$AE$39*(1+G1830)/(R1830-G1830)/AC1830</f>
        <v>9.6495569659188831</v>
      </c>
      <c r="G1830" s="92">
        <f>R1830*(1-'DRE + DCF'!$AE$39)</f>
        <v>0.16491129907586377</v>
      </c>
      <c r="H1830" s="94">
        <f t="shared" si="197"/>
        <v>0.27485216512643962</v>
      </c>
      <c r="I1830" s="94">
        <f t="shared" si="200"/>
        <v>0.27485216512643962</v>
      </c>
      <c r="J1830" s="94">
        <f t="shared" si="200"/>
        <v>0.27485216512643962</v>
      </c>
      <c r="K1830" s="94">
        <f t="shared" si="200"/>
        <v>0.27485216512643962</v>
      </c>
      <c r="L1830" s="94">
        <f t="shared" si="200"/>
        <v>0.27485216512643962</v>
      </c>
      <c r="M1830" s="94">
        <f t="shared" si="200"/>
        <v>0.27485216512643962</v>
      </c>
      <c r="N1830" s="94">
        <f t="shared" si="200"/>
        <v>0.27485216512643962</v>
      </c>
      <c r="O1830" s="94">
        <f t="shared" si="200"/>
        <v>0.27485216512643962</v>
      </c>
      <c r="P1830" s="94">
        <f t="shared" si="200"/>
        <v>0.27485216512643962</v>
      </c>
      <c r="Q1830" s="94">
        <f t="shared" si="200"/>
        <v>0.27485216512643962</v>
      </c>
      <c r="R1830" s="94">
        <f t="shared" si="200"/>
        <v>0.27485216512643962</v>
      </c>
      <c r="S1830" s="93">
        <f>(1+H1830)^((5-Dashboard!$F$9)*3/12)</f>
        <v>1.129093514783625</v>
      </c>
      <c r="T1830" s="93">
        <f t="shared" si="202"/>
        <v>1.4394273119521261</v>
      </c>
      <c r="U1830" s="93">
        <f t="shared" si="202"/>
        <v>1.8350570251842993</v>
      </c>
      <c r="V1830" s="93">
        <f t="shared" si="202"/>
        <v>2.3394264216866874</v>
      </c>
      <c r="W1830" s="93">
        <f t="shared" si="202"/>
        <v>2.9824228388412726</v>
      </c>
      <c r="X1830" s="93">
        <f t="shared" si="202"/>
        <v>3.802148213419339</v>
      </c>
      <c r="Y1830" s="93">
        <f t="shared" si="201"/>
        <v>4.8471768820092693</v>
      </c>
      <c r="Z1830" s="93">
        <f t="shared" si="201"/>
        <v>6.1794339427803422</v>
      </c>
      <c r="AA1830" s="93">
        <f t="shared" si="201"/>
        <v>7.877864741209331</v>
      </c>
      <c r="AB1830" s="93">
        <f t="shared" si="201"/>
        <v>10.043112921903955</v>
      </c>
      <c r="AC1830" s="95">
        <f t="shared" si="201"/>
        <v>12.803484253098581</v>
      </c>
      <c r="AE1830" s="96"/>
    </row>
    <row r="1831" spans="3:31" ht="24.75" customHeight="1" x14ac:dyDescent="0.25">
      <c r="C1831" s="91">
        <f>ABS(E1831-Dashboard!$F$13)</f>
        <v>19.564991743773845</v>
      </c>
      <c r="D1831" s="92">
        <f t="shared" si="199"/>
        <v>0.27495216512643961</v>
      </c>
      <c r="E1831" s="93" cm="1">
        <f t="array" ref="E1831">SUM('DRE + DCF'!$S$41/TIR!S1831,'DRE + DCF'!$U$41:$AD$41/TIR!T1831:AC1831,TIR!F1831)</f>
        <v>28.055008256226152</v>
      </c>
      <c r="F1831" s="100">
        <f>'DRE + DCF'!$AE$38*'DRE + DCF'!$AE$39*(1+G1831)/(R1831-G1831)/AC1831</f>
        <v>9.6386027038141382</v>
      </c>
      <c r="G1831" s="92">
        <f>R1831*(1-'DRE + DCF'!$AE$39)</f>
        <v>0.16497129907586375</v>
      </c>
      <c r="H1831" s="94">
        <f t="shared" si="197"/>
        <v>0.27495216512643961</v>
      </c>
      <c r="I1831" s="94">
        <f t="shared" si="200"/>
        <v>0.27495216512643961</v>
      </c>
      <c r="J1831" s="94">
        <f t="shared" si="200"/>
        <v>0.27495216512643961</v>
      </c>
      <c r="K1831" s="94">
        <f t="shared" si="200"/>
        <v>0.27495216512643961</v>
      </c>
      <c r="L1831" s="94">
        <f t="shared" si="200"/>
        <v>0.27495216512643961</v>
      </c>
      <c r="M1831" s="94">
        <f t="shared" si="200"/>
        <v>0.27495216512643961</v>
      </c>
      <c r="N1831" s="94">
        <f t="shared" si="200"/>
        <v>0.27495216512643961</v>
      </c>
      <c r="O1831" s="94">
        <f t="shared" si="200"/>
        <v>0.27495216512643961</v>
      </c>
      <c r="P1831" s="94">
        <f t="shared" si="200"/>
        <v>0.27495216512643961</v>
      </c>
      <c r="Q1831" s="94">
        <f t="shared" si="200"/>
        <v>0.27495216512643961</v>
      </c>
      <c r="R1831" s="94">
        <f t="shared" si="200"/>
        <v>0.27495216512643961</v>
      </c>
      <c r="S1831" s="93">
        <f>(1+H1831)^((5-Dashboard!$F$9)*3/12)</f>
        <v>1.1291377972269103</v>
      </c>
      <c r="T1831" s="93">
        <f t="shared" si="202"/>
        <v>1.4395966793005479</v>
      </c>
      <c r="U1831" s="93">
        <f t="shared" si="202"/>
        <v>1.8354169031830661</v>
      </c>
      <c r="V1831" s="93">
        <f t="shared" si="202"/>
        <v>2.3400687546229149</v>
      </c>
      <c r="W1831" s="93">
        <f t="shared" si="202"/>
        <v>2.9834757252512163</v>
      </c>
      <c r="X1831" s="93">
        <f t="shared" si="202"/>
        <v>3.8037888355112126</v>
      </c>
      <c r="Y1831" s="93">
        <f t="shared" si="201"/>
        <v>4.8496488115187981</v>
      </c>
      <c r="Z1831" s="93">
        <f t="shared" si="201"/>
        <v>6.183070252348756</v>
      </c>
      <c r="AA1831" s="93">
        <f t="shared" si="201"/>
        <v>7.8831188053609269</v>
      </c>
      <c r="AB1831" s="93">
        <f t="shared" si="201"/>
        <v>10.050599388843866</v>
      </c>
      <c r="AC1831" s="95">
        <f t="shared" si="201"/>
        <v>12.814033451624956</v>
      </c>
      <c r="AE1831" s="96"/>
    </row>
    <row r="1832" spans="3:31" ht="24.75" customHeight="1" x14ac:dyDescent="0.25">
      <c r="C1832" s="91">
        <f>ABS(E1832-Dashboard!$F$13)</f>
        <v>19.5822659205189</v>
      </c>
      <c r="D1832" s="92">
        <f t="shared" si="199"/>
        <v>0.2750521651264396</v>
      </c>
      <c r="E1832" s="93" cm="1">
        <f t="array" ref="E1832">SUM('DRE + DCF'!$S$41/TIR!S1832,'DRE + DCF'!$U$41:$AD$41/TIR!T1832:AC1832,TIR!F1832)</f>
        <v>28.037734079481098</v>
      </c>
      <c r="F1832" s="100">
        <f>'DRE + DCF'!$AE$38*'DRE + DCF'!$AE$39*(1+G1832)/(R1832-G1832)/AC1832</f>
        <v>9.6276627469707865</v>
      </c>
      <c r="G1832" s="92">
        <f>R1832*(1-'DRE + DCF'!$AE$39)</f>
        <v>0.16503129907586375</v>
      </c>
      <c r="H1832" s="94">
        <f t="shared" si="197"/>
        <v>0.2750521651264396</v>
      </c>
      <c r="I1832" s="94">
        <f t="shared" si="200"/>
        <v>0.2750521651264396</v>
      </c>
      <c r="J1832" s="94">
        <f t="shared" si="200"/>
        <v>0.2750521651264396</v>
      </c>
      <c r="K1832" s="94">
        <f t="shared" si="200"/>
        <v>0.2750521651264396</v>
      </c>
      <c r="L1832" s="94">
        <f t="shared" si="200"/>
        <v>0.2750521651264396</v>
      </c>
      <c r="M1832" s="94">
        <f t="shared" si="200"/>
        <v>0.2750521651264396</v>
      </c>
      <c r="N1832" s="94">
        <f t="shared" si="200"/>
        <v>0.2750521651264396</v>
      </c>
      <c r="O1832" s="94">
        <f t="shared" si="200"/>
        <v>0.2750521651264396</v>
      </c>
      <c r="P1832" s="94">
        <f t="shared" si="200"/>
        <v>0.2750521651264396</v>
      </c>
      <c r="Q1832" s="94">
        <f t="shared" si="200"/>
        <v>0.2750521651264396</v>
      </c>
      <c r="R1832" s="94">
        <f t="shared" si="200"/>
        <v>0.2750521651264396</v>
      </c>
      <c r="S1832" s="93">
        <f>(1+H1832)^((5-Dashboard!$F$9)*3/12)</f>
        <v>1.1291820779335986</v>
      </c>
      <c r="T1832" s="93">
        <f t="shared" si="202"/>
        <v>1.4397660532912071</v>
      </c>
      <c r="U1832" s="93">
        <f t="shared" si="202"/>
        <v>1.8357768235245027</v>
      </c>
      <c r="V1832" s="93">
        <f t="shared" si="202"/>
        <v>2.3407112135238552</v>
      </c>
      <c r="W1832" s="93">
        <f t="shared" si="202"/>
        <v>2.9845289007393276</v>
      </c>
      <c r="X1832" s="93">
        <f t="shared" si="202"/>
        <v>3.8054300367701126</v>
      </c>
      <c r="Y1832" s="93">
        <f t="shared" si="201"/>
        <v>4.8521218076209189</v>
      </c>
      <c r="Z1832" s="93">
        <f t="shared" si="201"/>
        <v>6.1867084162642669</v>
      </c>
      <c r="AA1832" s="93">
        <f t="shared" si="201"/>
        <v>7.8883759611637201</v>
      </c>
      <c r="AB1832" s="93">
        <f t="shared" si="201"/>
        <v>10.058090848613162</v>
      </c>
      <c r="AC1832" s="95">
        <f t="shared" si="201"/>
        <v>12.824590513562642</v>
      </c>
      <c r="AE1832" s="96"/>
    </row>
    <row r="1833" spans="3:31" ht="24.75" customHeight="1" x14ac:dyDescent="0.25">
      <c r="C1833" s="91">
        <f>ABS(E1833-Dashboard!$F$13)</f>
        <v>19.599522145273362</v>
      </c>
      <c r="D1833" s="92">
        <f t="shared" si="199"/>
        <v>0.27515216512643959</v>
      </c>
      <c r="E1833" s="93" cm="1">
        <f t="array" ref="E1833">SUM('DRE + DCF'!$S$41/TIR!S1833,'DRE + DCF'!$U$41:$AD$41/TIR!T1833:AC1833,TIR!F1833)</f>
        <v>28.020477854726636</v>
      </c>
      <c r="F1833" s="100">
        <f>'DRE + DCF'!$AE$38*'DRE + DCF'!$AE$39*(1+G1833)/(R1833-G1833)/AC1833</f>
        <v>9.6167370738854867</v>
      </c>
      <c r="G1833" s="92">
        <f>R1833*(1-'DRE + DCF'!$AE$39)</f>
        <v>0.16509129907586376</v>
      </c>
      <c r="H1833" s="94">
        <f t="shared" si="197"/>
        <v>0.27515216512643959</v>
      </c>
      <c r="I1833" s="94">
        <f t="shared" si="200"/>
        <v>0.27515216512643959</v>
      </c>
      <c r="J1833" s="94">
        <f t="shared" si="200"/>
        <v>0.27515216512643959</v>
      </c>
      <c r="K1833" s="94">
        <f t="shared" si="200"/>
        <v>0.27515216512643959</v>
      </c>
      <c r="L1833" s="94">
        <f t="shared" si="200"/>
        <v>0.27515216512643959</v>
      </c>
      <c r="M1833" s="94">
        <f t="shared" si="200"/>
        <v>0.27515216512643959</v>
      </c>
      <c r="N1833" s="94">
        <f t="shared" si="200"/>
        <v>0.27515216512643959</v>
      </c>
      <c r="O1833" s="94">
        <f t="shared" si="200"/>
        <v>0.27515216512643959</v>
      </c>
      <c r="P1833" s="94">
        <f t="shared" si="200"/>
        <v>0.27515216512643959</v>
      </c>
      <c r="Q1833" s="94">
        <f t="shared" si="200"/>
        <v>0.27515216512643959</v>
      </c>
      <c r="R1833" s="94">
        <f t="shared" si="200"/>
        <v>0.27515216512643959</v>
      </c>
      <c r="S1833" s="93">
        <f>(1+H1833)^((5-Dashboard!$F$9)*3/12)</f>
        <v>1.1292263569038936</v>
      </c>
      <c r="T1833" s="93">
        <f t="shared" si="202"/>
        <v>1.4399354339238415</v>
      </c>
      <c r="U1833" s="93">
        <f t="shared" si="202"/>
        <v>1.8361367862102655</v>
      </c>
      <c r="V1833" s="93">
        <f t="shared" si="202"/>
        <v>2.3413537984043225</v>
      </c>
      <c r="W1833" s="93">
        <f t="shared" si="202"/>
        <v>2.9855823653622848</v>
      </c>
      <c r="X1833" s="93">
        <f t="shared" si="202"/>
        <v>3.807071817355034</v>
      </c>
      <c r="Y1833" s="93">
        <f t="shared" si="201"/>
        <v>4.85459587069212</v>
      </c>
      <c r="Z1833" s="93">
        <f t="shared" si="201"/>
        <v>6.1903484353269294</v>
      </c>
      <c r="AA1833" s="93">
        <f t="shared" si="201"/>
        <v>7.8936362101942006</v>
      </c>
      <c r="AB1833" s="93">
        <f t="shared" si="201"/>
        <v>10.065587304149597</v>
      </c>
      <c r="AC1833" s="95">
        <f t="shared" si="201"/>
        <v>12.835155444155559</v>
      </c>
      <c r="AE1833" s="96"/>
    </row>
    <row r="1834" spans="3:31" ht="24.75" customHeight="1" x14ac:dyDescent="0.25">
      <c r="C1834" s="91">
        <f>ABS(E1834-Dashboard!$F$13)</f>
        <v>19.616760442215863</v>
      </c>
      <c r="D1834" s="92">
        <f t="shared" si="199"/>
        <v>0.27525216512643957</v>
      </c>
      <c r="E1834" s="93" cm="1">
        <f t="array" ref="E1834">SUM('DRE + DCF'!$S$41/TIR!S1834,'DRE + DCF'!$U$41:$AD$41/TIR!T1834:AC1834,TIR!F1834)</f>
        <v>28.003239557784134</v>
      </c>
      <c r="F1834" s="100">
        <f>'DRE + DCF'!$AE$38*'DRE + DCF'!$AE$39*(1+G1834)/(R1834-G1834)/AC1834</f>
        <v>9.605825663091986</v>
      </c>
      <c r="G1834" s="92">
        <f>R1834*(1-'DRE + DCF'!$AE$39)</f>
        <v>0.16515129907586373</v>
      </c>
      <c r="H1834" s="94">
        <f t="shared" si="197"/>
        <v>0.27525216512643957</v>
      </c>
      <c r="I1834" s="94">
        <f t="shared" si="200"/>
        <v>0.27525216512643957</v>
      </c>
      <c r="J1834" s="94">
        <f t="shared" si="200"/>
        <v>0.27525216512643957</v>
      </c>
      <c r="K1834" s="94">
        <f t="shared" si="200"/>
        <v>0.27525216512643957</v>
      </c>
      <c r="L1834" s="94">
        <f t="shared" si="200"/>
        <v>0.27525216512643957</v>
      </c>
      <c r="M1834" s="94">
        <f t="shared" si="200"/>
        <v>0.27525216512643957</v>
      </c>
      <c r="N1834" s="94">
        <f t="shared" si="200"/>
        <v>0.27525216512643957</v>
      </c>
      <c r="O1834" s="94">
        <f t="shared" si="200"/>
        <v>0.27525216512643957</v>
      </c>
      <c r="P1834" s="94">
        <f t="shared" si="200"/>
        <v>0.27525216512643957</v>
      </c>
      <c r="Q1834" s="94">
        <f t="shared" si="200"/>
        <v>0.27525216512643957</v>
      </c>
      <c r="R1834" s="94">
        <f t="shared" si="200"/>
        <v>0.27525216512643957</v>
      </c>
      <c r="S1834" s="93">
        <f>(1+H1834)^((5-Dashboard!$F$9)*3/12)</f>
        <v>1.1292706341379997</v>
      </c>
      <c r="T1834" s="93">
        <f t="shared" si="202"/>
        <v>1.4401048211981915</v>
      </c>
      <c r="U1834" s="93">
        <f t="shared" si="202"/>
        <v>1.836496791242018</v>
      </c>
      <c r="V1834" s="93">
        <f t="shared" si="202"/>
        <v>2.3419965092791428</v>
      </c>
      <c r="W1834" s="93">
        <f t="shared" si="202"/>
        <v>2.9866361191767909</v>
      </c>
      <c r="X1834" s="93">
        <f t="shared" si="202"/>
        <v>3.8087141774250299</v>
      </c>
      <c r="Y1834" s="93">
        <f t="shared" si="201"/>
        <v>4.8570710011090359</v>
      </c>
      <c r="Z1834" s="93">
        <f t="shared" si="201"/>
        <v>6.1939903103371421</v>
      </c>
      <c r="AA1834" s="93">
        <f t="shared" si="201"/>
        <v>7.8988995540296285</v>
      </c>
      <c r="AB1834" s="93">
        <f t="shared" si="201"/>
        <v>10.073088758392553</v>
      </c>
      <c r="AC1834" s="95">
        <f t="shared" si="201"/>
        <v>12.845728248650902</v>
      </c>
      <c r="AE1834" s="96"/>
    </row>
    <row r="1835" spans="3:31" ht="24.75" customHeight="1" x14ac:dyDescent="0.25">
      <c r="C1835" s="91">
        <f>ABS(E1835-Dashboard!$F$13)</f>
        <v>19.633980835485264</v>
      </c>
      <c r="D1835" s="92">
        <f t="shared" si="199"/>
        <v>0.27535216512643956</v>
      </c>
      <c r="E1835" s="93" cm="1">
        <f t="array" ref="E1835">SUM('DRE + DCF'!$S$41/TIR!S1835,'DRE + DCF'!$U$41:$AD$41/TIR!T1835:AC1835,TIR!F1835)</f>
        <v>27.986019164514733</v>
      </c>
      <c r="F1835" s="100">
        <f>'DRE + DCF'!$AE$38*'DRE + DCF'!$AE$39*(1+G1835)/(R1835-G1835)/AC1835</f>
        <v>9.5949284931613299</v>
      </c>
      <c r="G1835" s="92">
        <f>R1835*(1-'DRE + DCF'!$AE$39)</f>
        <v>0.16521129907586374</v>
      </c>
      <c r="H1835" s="94">
        <f t="shared" si="197"/>
        <v>0.27535216512643956</v>
      </c>
      <c r="I1835" s="94">
        <f t="shared" si="200"/>
        <v>0.27535216512643956</v>
      </c>
      <c r="J1835" s="94">
        <f t="shared" si="200"/>
        <v>0.27535216512643956</v>
      </c>
      <c r="K1835" s="94">
        <f t="shared" si="200"/>
        <v>0.27535216512643956</v>
      </c>
      <c r="L1835" s="94">
        <f t="shared" si="200"/>
        <v>0.27535216512643956</v>
      </c>
      <c r="M1835" s="94">
        <f t="shared" si="200"/>
        <v>0.27535216512643956</v>
      </c>
      <c r="N1835" s="94">
        <f t="shared" si="200"/>
        <v>0.27535216512643956</v>
      </c>
      <c r="O1835" s="94">
        <f t="shared" si="200"/>
        <v>0.27535216512643956</v>
      </c>
      <c r="P1835" s="94">
        <f t="shared" si="200"/>
        <v>0.27535216512643956</v>
      </c>
      <c r="Q1835" s="94">
        <f t="shared" ref="I1835:R1861" si="203">$D1835</f>
        <v>0.27535216512643956</v>
      </c>
      <c r="R1835" s="94">
        <f t="shared" si="203"/>
        <v>0.27535216512643956</v>
      </c>
      <c r="S1835" s="93">
        <f>(1+H1835)^((5-Dashboard!$F$9)*3/12)</f>
        <v>1.1293149096361208</v>
      </c>
      <c r="T1835" s="93">
        <f t="shared" si="202"/>
        <v>1.440274215113996</v>
      </c>
      <c r="U1835" s="93">
        <f t="shared" si="202"/>
        <v>1.8368568386214179</v>
      </c>
      <c r="V1835" s="93">
        <f t="shared" si="202"/>
        <v>2.3426393461631321</v>
      </c>
      <c r="W1835" s="93">
        <f t="shared" si="202"/>
        <v>2.9876901622395371</v>
      </c>
      <c r="X1835" s="93">
        <f t="shared" si="202"/>
        <v>3.8103571171391568</v>
      </c>
      <c r="Y1835" s="93">
        <f t="shared" si="201"/>
        <v>4.8595471992483619</v>
      </c>
      <c r="Z1835" s="93">
        <f t="shared" si="201"/>
        <v>6.1976340420955234</v>
      </c>
      <c r="AA1835" s="93">
        <f t="shared" si="201"/>
        <v>7.9041659942478519</v>
      </c>
      <c r="AB1835" s="93">
        <f t="shared" si="201"/>
        <v>10.080595214282773</v>
      </c>
      <c r="AC1835" s="95">
        <f t="shared" si="201"/>
        <v>12.856308932298759</v>
      </c>
      <c r="AE1835" s="96"/>
    </row>
    <row r="1836" spans="3:31" ht="24.75" customHeight="1" x14ac:dyDescent="0.25">
      <c r="C1836" s="91">
        <f>ABS(E1836-Dashboard!$F$13)</f>
        <v>19.651183349181302</v>
      </c>
      <c r="D1836" s="92">
        <f t="shared" si="199"/>
        <v>0.27545216512643955</v>
      </c>
      <c r="E1836" s="93" cm="1">
        <f t="array" ref="E1836">SUM('DRE + DCF'!$S$41/TIR!S1836,'DRE + DCF'!$U$41:$AD$41/TIR!T1836:AC1836,TIR!F1836)</f>
        <v>27.968816650818695</v>
      </c>
      <c r="F1836" s="100">
        <f>'DRE + DCF'!$AE$38*'DRE + DCF'!$AE$39*(1+G1836)/(R1836-G1836)/AC1836</f>
        <v>9.5840455427014799</v>
      </c>
      <c r="G1836" s="92">
        <f>R1836*(1-'DRE + DCF'!$AE$39)</f>
        <v>0.16527129907586371</v>
      </c>
      <c r="H1836" s="94">
        <f t="shared" si="197"/>
        <v>0.27545216512643955</v>
      </c>
      <c r="I1836" s="94">
        <f t="shared" si="203"/>
        <v>0.27545216512643955</v>
      </c>
      <c r="J1836" s="94">
        <f t="shared" si="203"/>
        <v>0.27545216512643955</v>
      </c>
      <c r="K1836" s="94">
        <f t="shared" si="203"/>
        <v>0.27545216512643955</v>
      </c>
      <c r="L1836" s="94">
        <f t="shared" si="203"/>
        <v>0.27545216512643955</v>
      </c>
      <c r="M1836" s="94">
        <f t="shared" si="203"/>
        <v>0.27545216512643955</v>
      </c>
      <c r="N1836" s="94">
        <f t="shared" si="203"/>
        <v>0.27545216512643955</v>
      </c>
      <c r="O1836" s="94">
        <f t="shared" si="203"/>
        <v>0.27545216512643955</v>
      </c>
      <c r="P1836" s="94">
        <f t="shared" si="203"/>
        <v>0.27545216512643955</v>
      </c>
      <c r="Q1836" s="94">
        <f t="shared" si="203"/>
        <v>0.27545216512643955</v>
      </c>
      <c r="R1836" s="94">
        <f t="shared" si="203"/>
        <v>0.27545216512643955</v>
      </c>
      <c r="S1836" s="93">
        <f>(1+H1836)^((5-Dashboard!$F$9)*3/12)</f>
        <v>1.1293591833984615</v>
      </c>
      <c r="T1836" s="93">
        <f t="shared" si="202"/>
        <v>1.4404436156709957</v>
      </c>
      <c r="U1836" s="93">
        <f t="shared" si="202"/>
        <v>1.8372169283501285</v>
      </c>
      <c r="V1836" s="93">
        <f t="shared" si="202"/>
        <v>2.3432823090711183</v>
      </c>
      <c r="W1836" s="93">
        <f t="shared" si="202"/>
        <v>2.988744494607241</v>
      </c>
      <c r="X1836" s="93">
        <f t="shared" si="202"/>
        <v>3.8120006366565322</v>
      </c>
      <c r="Y1836" s="93">
        <f t="shared" si="201"/>
        <v>4.8620244654869404</v>
      </c>
      <c r="Z1836" s="93">
        <f t="shared" si="201"/>
        <v>6.2012796314030387</v>
      </c>
      <c r="AA1836" s="93">
        <f t="shared" si="201"/>
        <v>7.9094355324274952</v>
      </c>
      <c r="AB1836" s="93">
        <f t="shared" si="201"/>
        <v>10.088106674762642</v>
      </c>
      <c r="AC1836" s="95">
        <f t="shared" si="201"/>
        <v>12.866897500352499</v>
      </c>
      <c r="AE1836" s="96"/>
    </row>
    <row r="1837" spans="3:31" ht="24.75" customHeight="1" x14ac:dyDescent="0.25">
      <c r="C1837" s="91">
        <f>ABS(E1837-Dashboard!$F$13)</f>
        <v>19.668368007364059</v>
      </c>
      <c r="D1837" s="92">
        <f t="shared" si="199"/>
        <v>0.27555216512643954</v>
      </c>
      <c r="E1837" s="93" cm="1">
        <f t="array" ref="E1837">SUM('DRE + DCF'!$S$41/TIR!S1837,'DRE + DCF'!$U$41:$AD$41/TIR!T1837:AC1837,TIR!F1837)</f>
        <v>27.951631992635939</v>
      </c>
      <c r="F1837" s="100">
        <f>'DRE + DCF'!$AE$38*'DRE + DCF'!$AE$39*(1+G1837)/(R1837-G1837)/AC1837</f>
        <v>9.5731767903575555</v>
      </c>
      <c r="G1837" s="92">
        <f>R1837*(1-'DRE + DCF'!$AE$39)</f>
        <v>0.16533129907586372</v>
      </c>
      <c r="H1837" s="94">
        <f t="shared" si="197"/>
        <v>0.27555216512643954</v>
      </c>
      <c r="I1837" s="94">
        <f t="shared" si="203"/>
        <v>0.27555216512643954</v>
      </c>
      <c r="J1837" s="94">
        <f t="shared" si="203"/>
        <v>0.27555216512643954</v>
      </c>
      <c r="K1837" s="94">
        <f t="shared" si="203"/>
        <v>0.27555216512643954</v>
      </c>
      <c r="L1837" s="94">
        <f t="shared" si="203"/>
        <v>0.27555216512643954</v>
      </c>
      <c r="M1837" s="94">
        <f t="shared" si="203"/>
        <v>0.27555216512643954</v>
      </c>
      <c r="N1837" s="94">
        <f t="shared" si="203"/>
        <v>0.27555216512643954</v>
      </c>
      <c r="O1837" s="94">
        <f t="shared" si="203"/>
        <v>0.27555216512643954</v>
      </c>
      <c r="P1837" s="94">
        <f t="shared" si="203"/>
        <v>0.27555216512643954</v>
      </c>
      <c r="Q1837" s="94">
        <f t="shared" si="203"/>
        <v>0.27555216512643954</v>
      </c>
      <c r="R1837" s="94">
        <f t="shared" si="203"/>
        <v>0.27555216512643954</v>
      </c>
      <c r="S1837" s="93">
        <f>(1+H1837)^((5-Dashboard!$F$9)*3/12)</f>
        <v>1.1294034554252255</v>
      </c>
      <c r="T1837" s="93">
        <f t="shared" si="202"/>
        <v>1.4406130228689285</v>
      </c>
      <c r="U1837" s="93">
        <f t="shared" si="202"/>
        <v>1.8375770604298065</v>
      </c>
      <c r="V1837" s="93">
        <f t="shared" si="202"/>
        <v>2.3439253980179178</v>
      </c>
      <c r="W1837" s="93">
        <f t="shared" si="202"/>
        <v>2.9897991163366062</v>
      </c>
      <c r="X1837" s="93">
        <f t="shared" si="202"/>
        <v>3.8136447361362733</v>
      </c>
      <c r="Y1837" s="93">
        <f t="shared" si="201"/>
        <v>4.8645028002016719</v>
      </c>
      <c r="Z1837" s="93">
        <f t="shared" si="201"/>
        <v>6.2049270790608704</v>
      </c>
      <c r="AA1837" s="93">
        <f t="shared" si="201"/>
        <v>7.9147081701477671</v>
      </c>
      <c r="AB1837" s="93">
        <f t="shared" si="201"/>
        <v>10.095623142775905</v>
      </c>
      <c r="AC1837" s="95">
        <f t="shared" si="201"/>
        <v>12.877493958068394</v>
      </c>
      <c r="AE1837" s="96"/>
    </row>
    <row r="1838" spans="3:31" ht="24.75" customHeight="1" x14ac:dyDescent="0.25">
      <c r="C1838" s="91">
        <f>ABS(E1838-Dashboard!$F$13)</f>
        <v>19.685534834054618</v>
      </c>
      <c r="D1838" s="92">
        <f t="shared" si="199"/>
        <v>0.27565216512643953</v>
      </c>
      <c r="E1838" s="93" cm="1">
        <f t="array" ref="E1838">SUM('DRE + DCF'!$S$41/TIR!S1838,'DRE + DCF'!$U$41:$AD$41/TIR!T1838:AC1838,TIR!F1838)</f>
        <v>27.93446516594538</v>
      </c>
      <c r="F1838" s="100">
        <f>'DRE + DCF'!$AE$38*'DRE + DCF'!$AE$39*(1+G1838)/(R1838-G1838)/AC1838</f>
        <v>9.5623222148114557</v>
      </c>
      <c r="G1838" s="92">
        <f>R1838*(1-'DRE + DCF'!$AE$39)</f>
        <v>0.16539129907586372</v>
      </c>
      <c r="H1838" s="94">
        <f t="shared" si="197"/>
        <v>0.27565216512643953</v>
      </c>
      <c r="I1838" s="94">
        <f t="shared" si="203"/>
        <v>0.27565216512643953</v>
      </c>
      <c r="J1838" s="94">
        <f t="shared" si="203"/>
        <v>0.27565216512643953</v>
      </c>
      <c r="K1838" s="94">
        <f t="shared" si="203"/>
        <v>0.27565216512643953</v>
      </c>
      <c r="L1838" s="94">
        <f t="shared" si="203"/>
        <v>0.27565216512643953</v>
      </c>
      <c r="M1838" s="94">
        <f t="shared" si="203"/>
        <v>0.27565216512643953</v>
      </c>
      <c r="N1838" s="94">
        <f t="shared" si="203"/>
        <v>0.27565216512643953</v>
      </c>
      <c r="O1838" s="94">
        <f t="shared" si="203"/>
        <v>0.27565216512643953</v>
      </c>
      <c r="P1838" s="94">
        <f t="shared" si="203"/>
        <v>0.27565216512643953</v>
      </c>
      <c r="Q1838" s="94">
        <f t="shared" si="203"/>
        <v>0.27565216512643953</v>
      </c>
      <c r="R1838" s="94">
        <f t="shared" si="203"/>
        <v>0.27565216512643953</v>
      </c>
      <c r="S1838" s="93">
        <f>(1+H1838)^((5-Dashboard!$F$9)*3/12)</f>
        <v>1.1294477257166176</v>
      </c>
      <c r="T1838" s="93">
        <f t="shared" si="202"/>
        <v>1.4407824367075364</v>
      </c>
      <c r="U1838" s="93">
        <f t="shared" si="202"/>
        <v>1.8379372348621164</v>
      </c>
      <c r="V1838" s="93">
        <f t="shared" si="202"/>
        <v>2.3445686130183603</v>
      </c>
      <c r="W1838" s="93">
        <f t="shared" si="202"/>
        <v>2.9908540274843647</v>
      </c>
      <c r="X1838" s="93">
        <f t="shared" si="202"/>
        <v>3.8152894157375616</v>
      </c>
      <c r="Y1838" s="93">
        <f t="shared" si="201"/>
        <v>4.8669822037696093</v>
      </c>
      <c r="Z1838" s="93">
        <f t="shared" si="201"/>
        <v>6.2085763858705532</v>
      </c>
      <c r="AA1838" s="93">
        <f t="shared" si="201"/>
        <v>7.919983908988657</v>
      </c>
      <c r="AB1838" s="93">
        <f t="shared" si="201"/>
        <v>10.103144621267942</v>
      </c>
      <c r="AC1838" s="95">
        <f t="shared" si="201"/>
        <v>12.888098310705994</v>
      </c>
      <c r="AE1838" s="96"/>
    </row>
    <row r="1839" spans="3:31" ht="24.75" customHeight="1" x14ac:dyDescent="0.25">
      <c r="C1839" s="91">
        <f>ABS(E1839-Dashboard!$F$13)</f>
        <v>19.702683853234596</v>
      </c>
      <c r="D1839" s="92">
        <f t="shared" si="199"/>
        <v>0.27575216512643952</v>
      </c>
      <c r="E1839" s="93" cm="1">
        <f t="array" ref="E1839">SUM('DRE + DCF'!$S$41/TIR!S1839,'DRE + DCF'!$U$41:$AD$41/TIR!T1839:AC1839,TIR!F1839)</f>
        <v>27.917316146765401</v>
      </c>
      <c r="F1839" s="100">
        <f>'DRE + DCF'!$AE$38*'DRE + DCF'!$AE$39*(1+G1839)/(R1839-G1839)/AC1839</f>
        <v>9.5514817947820685</v>
      </c>
      <c r="G1839" s="92">
        <f>R1839*(1-'DRE + DCF'!$AE$39)</f>
        <v>0.1654512990758637</v>
      </c>
      <c r="H1839" s="94">
        <f t="shared" si="197"/>
        <v>0.27575216512643952</v>
      </c>
      <c r="I1839" s="94">
        <f t="shared" si="203"/>
        <v>0.27575216512643952</v>
      </c>
      <c r="J1839" s="94">
        <f t="shared" si="203"/>
        <v>0.27575216512643952</v>
      </c>
      <c r="K1839" s="94">
        <f t="shared" si="203"/>
        <v>0.27575216512643952</v>
      </c>
      <c r="L1839" s="94">
        <f t="shared" si="203"/>
        <v>0.27575216512643952</v>
      </c>
      <c r="M1839" s="94">
        <f t="shared" si="203"/>
        <v>0.27575216512643952</v>
      </c>
      <c r="N1839" s="94">
        <f t="shared" si="203"/>
        <v>0.27575216512643952</v>
      </c>
      <c r="O1839" s="94">
        <f t="shared" si="203"/>
        <v>0.27575216512643952</v>
      </c>
      <c r="P1839" s="94">
        <f t="shared" si="203"/>
        <v>0.27575216512643952</v>
      </c>
      <c r="Q1839" s="94">
        <f t="shared" si="203"/>
        <v>0.27575216512643952</v>
      </c>
      <c r="R1839" s="94">
        <f t="shared" si="203"/>
        <v>0.27575216512643952</v>
      </c>
      <c r="S1839" s="93">
        <f>(1+H1839)^((5-Dashboard!$F$9)*3/12)</f>
        <v>1.129491994272841</v>
      </c>
      <c r="T1839" s="93">
        <f t="shared" si="202"/>
        <v>1.4409518571865567</v>
      </c>
      <c r="U1839" s="93">
        <f t="shared" si="202"/>
        <v>1.8382974516487136</v>
      </c>
      <c r="V1839" s="93">
        <f t="shared" si="202"/>
        <v>2.3452119540872625</v>
      </c>
      <c r="W1839" s="93">
        <f t="shared" si="202"/>
        <v>2.9919092281072328</v>
      </c>
      <c r="X1839" s="93">
        <f t="shared" si="202"/>
        <v>3.8169346756195766</v>
      </c>
      <c r="Y1839" s="93">
        <f t="shared" si="201"/>
        <v>4.8694626765678581</v>
      </c>
      <c r="Z1839" s="93">
        <f t="shared" si="201"/>
        <v>6.2122275526338315</v>
      </c>
      <c r="AA1839" s="93">
        <f t="shared" si="201"/>
        <v>7.9252627505307327</v>
      </c>
      <c r="AB1839" s="93">
        <f t="shared" si="201"/>
        <v>10.110671113185502</v>
      </c>
      <c r="AC1839" s="95">
        <f t="shared" si="201"/>
        <v>12.898710563527752</v>
      </c>
      <c r="AE1839" s="96"/>
    </row>
    <row r="1840" spans="3:31" ht="24.75" customHeight="1" x14ac:dyDescent="0.25">
      <c r="C1840" s="91">
        <f>ABS(E1840-Dashboard!$F$13)</f>
        <v>19.719815088846758</v>
      </c>
      <c r="D1840" s="92">
        <f t="shared" si="199"/>
        <v>0.27585216512643951</v>
      </c>
      <c r="E1840" s="93" cm="1">
        <f t="array" ref="E1840">SUM('DRE + DCF'!$S$41/TIR!S1840,'DRE + DCF'!$U$41:$AD$41/TIR!T1840:AC1840,TIR!F1840)</f>
        <v>27.900184911153239</v>
      </c>
      <c r="F1840" s="100">
        <f>'DRE + DCF'!$AE$38*'DRE + DCF'!$AE$39*(1+G1840)/(R1840-G1840)/AC1840</f>
        <v>9.5406555090249334</v>
      </c>
      <c r="G1840" s="92">
        <f>R1840*(1-'DRE + DCF'!$AE$39)</f>
        <v>0.1655112990758637</v>
      </c>
      <c r="H1840" s="94">
        <f t="shared" si="197"/>
        <v>0.27585216512643951</v>
      </c>
      <c r="I1840" s="94">
        <f t="shared" si="203"/>
        <v>0.27585216512643951</v>
      </c>
      <c r="J1840" s="94">
        <f t="shared" si="203"/>
        <v>0.27585216512643951</v>
      </c>
      <c r="K1840" s="94">
        <f t="shared" si="203"/>
        <v>0.27585216512643951</v>
      </c>
      <c r="L1840" s="94">
        <f t="shared" si="203"/>
        <v>0.27585216512643951</v>
      </c>
      <c r="M1840" s="94">
        <f t="shared" si="203"/>
        <v>0.27585216512643951</v>
      </c>
      <c r="N1840" s="94">
        <f t="shared" si="203"/>
        <v>0.27585216512643951</v>
      </c>
      <c r="O1840" s="94">
        <f t="shared" si="203"/>
        <v>0.27585216512643951</v>
      </c>
      <c r="P1840" s="94">
        <f t="shared" si="203"/>
        <v>0.27585216512643951</v>
      </c>
      <c r="Q1840" s="94">
        <f t="shared" si="203"/>
        <v>0.27585216512643951</v>
      </c>
      <c r="R1840" s="94">
        <f t="shared" si="203"/>
        <v>0.27585216512643951</v>
      </c>
      <c r="S1840" s="93">
        <f>(1+H1840)^((5-Dashboard!$F$9)*3/12)</f>
        <v>1.1295362610941004</v>
      </c>
      <c r="T1840" s="93">
        <f t="shared" si="202"/>
        <v>1.4411212843057315</v>
      </c>
      <c r="U1840" s="93">
        <f t="shared" si="202"/>
        <v>1.8386577107912629</v>
      </c>
      <c r="V1840" s="93">
        <f t="shared" si="202"/>
        <v>2.345855421239456</v>
      </c>
      <c r="W1840" s="93">
        <f t="shared" si="202"/>
        <v>2.9929647182619559</v>
      </c>
      <c r="X1840" s="93">
        <f t="shared" si="202"/>
        <v>3.8185805159415609</v>
      </c>
      <c r="Y1840" s="93">
        <f t="shared" si="201"/>
        <v>4.8719442189736775</v>
      </c>
      <c r="Z1840" s="93">
        <f t="shared" si="201"/>
        <v>6.215880580152807</v>
      </c>
      <c r="AA1840" s="93">
        <f t="shared" si="201"/>
        <v>7.9305446963553488</v>
      </c>
      <c r="AB1840" s="93">
        <f t="shared" si="201"/>
        <v>10.118202621476975</v>
      </c>
      <c r="AC1840" s="95">
        <f t="shared" si="201"/>
        <v>12.909330721799416</v>
      </c>
      <c r="AE1840" s="96"/>
    </row>
    <row r="1841" spans="3:31" ht="24.75" customHeight="1" x14ac:dyDescent="0.25">
      <c r="C1841" s="91">
        <f>ABS(E1841-Dashboard!$F$13)</f>
        <v>19.736928564794528</v>
      </c>
      <c r="D1841" s="92">
        <f t="shared" si="199"/>
        <v>0.2759521651264395</v>
      </c>
      <c r="E1841" s="93" cm="1">
        <f t="array" ref="E1841">SUM('DRE + DCF'!$S$41/TIR!S1841,'DRE + DCF'!$U$41:$AD$41/TIR!T1841:AC1841,TIR!F1841)</f>
        <v>27.883071435205469</v>
      </c>
      <c r="F1841" s="100">
        <f>'DRE + DCF'!$AE$38*'DRE + DCF'!$AE$39*(1+G1841)/(R1841-G1841)/AC1841</f>
        <v>9.5298433363324406</v>
      </c>
      <c r="G1841" s="92">
        <f>R1841*(1-'DRE + DCF'!$AE$39)</f>
        <v>0.16557129907586368</v>
      </c>
      <c r="H1841" s="94">
        <f t="shared" si="197"/>
        <v>0.2759521651264395</v>
      </c>
      <c r="I1841" s="94">
        <f t="shared" si="203"/>
        <v>0.2759521651264395</v>
      </c>
      <c r="J1841" s="94">
        <f t="shared" si="203"/>
        <v>0.2759521651264395</v>
      </c>
      <c r="K1841" s="94">
        <f t="shared" si="203"/>
        <v>0.2759521651264395</v>
      </c>
      <c r="L1841" s="94">
        <f t="shared" si="203"/>
        <v>0.2759521651264395</v>
      </c>
      <c r="M1841" s="94">
        <f t="shared" si="203"/>
        <v>0.2759521651264395</v>
      </c>
      <c r="N1841" s="94">
        <f t="shared" si="203"/>
        <v>0.2759521651264395</v>
      </c>
      <c r="O1841" s="94">
        <f t="shared" si="203"/>
        <v>0.2759521651264395</v>
      </c>
      <c r="P1841" s="94">
        <f t="shared" si="203"/>
        <v>0.2759521651264395</v>
      </c>
      <c r="Q1841" s="94">
        <f t="shared" si="203"/>
        <v>0.2759521651264395</v>
      </c>
      <c r="R1841" s="94">
        <f t="shared" si="203"/>
        <v>0.2759521651264395</v>
      </c>
      <c r="S1841" s="93">
        <f>(1+H1841)^((5-Dashboard!$F$9)*3/12)</f>
        <v>1.1295805261805991</v>
      </c>
      <c r="T1841" s="93">
        <f t="shared" si="202"/>
        <v>1.441290718064798</v>
      </c>
      <c r="U1841" s="93">
        <f t="shared" si="202"/>
        <v>1.8390180122914195</v>
      </c>
      <c r="V1841" s="93">
        <f t="shared" si="202"/>
        <v>2.3464990144897575</v>
      </c>
      <c r="W1841" s="93">
        <f t="shared" si="202"/>
        <v>2.9940204980052623</v>
      </c>
      <c r="X1841" s="93">
        <f t="shared" si="202"/>
        <v>3.8202269368627548</v>
      </c>
      <c r="Y1841" s="93">
        <f t="shared" si="201"/>
        <v>4.874426831364377</v>
      </c>
      <c r="Z1841" s="93">
        <f t="shared" si="201"/>
        <v>6.2195354692297862</v>
      </c>
      <c r="AA1841" s="93">
        <f t="shared" si="201"/>
        <v>7.9358297480444309</v>
      </c>
      <c r="AB1841" s="93">
        <f t="shared" si="201"/>
        <v>10.125739149092098</v>
      </c>
      <c r="AC1841" s="95">
        <f t="shared" si="201"/>
        <v>12.919958790789613</v>
      </c>
      <c r="AE1841" s="96"/>
    </row>
    <row r="1842" spans="3:31" ht="24.75" customHeight="1" x14ac:dyDescent="0.25">
      <c r="C1842" s="91">
        <f>ABS(E1842-Dashboard!$F$13)</f>
        <v>19.754024304942661</v>
      </c>
      <c r="D1842" s="92">
        <f t="shared" si="199"/>
        <v>0.27605216512643949</v>
      </c>
      <c r="E1842" s="93" cm="1">
        <f t="array" ref="E1842">SUM('DRE + DCF'!$S$41/TIR!S1842,'DRE + DCF'!$U$41:$AD$41/TIR!T1842:AC1842,TIR!F1842)</f>
        <v>27.865975695057337</v>
      </c>
      <c r="F1842" s="100">
        <f>'DRE + DCF'!$AE$38*'DRE + DCF'!$AE$39*(1+G1842)/(R1842-G1842)/AC1842</f>
        <v>9.5190452555334524</v>
      </c>
      <c r="G1842" s="92">
        <f>R1842*(1-'DRE + DCF'!$AE$39)</f>
        <v>0.16563129907586369</v>
      </c>
      <c r="H1842" s="94">
        <f t="shared" si="197"/>
        <v>0.27605216512643949</v>
      </c>
      <c r="I1842" s="94">
        <f t="shared" si="203"/>
        <v>0.27605216512643949</v>
      </c>
      <c r="J1842" s="94">
        <f t="shared" si="203"/>
        <v>0.27605216512643949</v>
      </c>
      <c r="K1842" s="94">
        <f t="shared" si="203"/>
        <v>0.27605216512643949</v>
      </c>
      <c r="L1842" s="94">
        <f t="shared" si="203"/>
        <v>0.27605216512643949</v>
      </c>
      <c r="M1842" s="94">
        <f t="shared" si="203"/>
        <v>0.27605216512643949</v>
      </c>
      <c r="N1842" s="94">
        <f t="shared" si="203"/>
        <v>0.27605216512643949</v>
      </c>
      <c r="O1842" s="94">
        <f t="shared" si="203"/>
        <v>0.27605216512643949</v>
      </c>
      <c r="P1842" s="94">
        <f t="shared" si="203"/>
        <v>0.27605216512643949</v>
      </c>
      <c r="Q1842" s="94">
        <f t="shared" si="203"/>
        <v>0.27605216512643949</v>
      </c>
      <c r="R1842" s="94">
        <f t="shared" si="203"/>
        <v>0.27605216512643949</v>
      </c>
      <c r="S1842" s="93">
        <f>(1+H1842)^((5-Dashboard!$F$9)*3/12)</f>
        <v>1.129624789532542</v>
      </c>
      <c r="T1842" s="93">
        <f t="shared" si="202"/>
        <v>1.4414601584634987</v>
      </c>
      <c r="U1842" s="93">
        <f t="shared" si="202"/>
        <v>1.8393783561508483</v>
      </c>
      <c r="V1842" s="93">
        <f t="shared" si="202"/>
        <v>2.3471427338530013</v>
      </c>
      <c r="W1842" s="93">
        <f t="shared" si="202"/>
        <v>2.9950765673939128</v>
      </c>
      <c r="X1842" s="93">
        <f t="shared" si="202"/>
        <v>3.8218739385424669</v>
      </c>
      <c r="Y1842" s="93">
        <f t="shared" si="201"/>
        <v>4.8769105141174283</v>
      </c>
      <c r="Z1842" s="93">
        <f t="shared" si="201"/>
        <v>6.2231922206674417</v>
      </c>
      <c r="AA1842" s="93">
        <f t="shared" si="201"/>
        <v>7.941117907180705</v>
      </c>
      <c r="AB1842" s="93">
        <f t="shared" si="201"/>
        <v>10.133280698982279</v>
      </c>
      <c r="AC1842" s="95">
        <f t="shared" si="201"/>
        <v>12.930594775770299</v>
      </c>
      <c r="AE1842" s="96"/>
    </row>
    <row r="1843" spans="3:31" ht="24.75" customHeight="1" x14ac:dyDescent="0.25">
      <c r="C1843" s="91">
        <f>ABS(E1843-Dashboard!$F$13)</f>
        <v>19.771102333116701</v>
      </c>
      <c r="D1843" s="92">
        <f t="shared" si="199"/>
        <v>0.27615216512643947</v>
      </c>
      <c r="E1843" s="93" cm="1">
        <f t="array" ref="E1843">SUM('DRE + DCF'!$S$41/TIR!S1843,'DRE + DCF'!$U$41:$AD$41/TIR!T1843:AC1843,TIR!F1843)</f>
        <v>27.848897666883296</v>
      </c>
      <c r="F1843" s="100">
        <f>'DRE + DCF'!$AE$38*'DRE + DCF'!$AE$39*(1+G1843)/(R1843-G1843)/AC1843</f>
        <v>9.5082612454935589</v>
      </c>
      <c r="G1843" s="92">
        <f>R1843*(1-'DRE + DCF'!$AE$39)</f>
        <v>0.16569129907586369</v>
      </c>
      <c r="H1843" s="94">
        <f t="shared" ref="H1843:H1906" si="204">$D1843</f>
        <v>0.27615216512643947</v>
      </c>
      <c r="I1843" s="94">
        <f t="shared" si="203"/>
        <v>0.27615216512643947</v>
      </c>
      <c r="J1843" s="94">
        <f t="shared" si="203"/>
        <v>0.27615216512643947</v>
      </c>
      <c r="K1843" s="94">
        <f t="shared" si="203"/>
        <v>0.27615216512643947</v>
      </c>
      <c r="L1843" s="94">
        <f t="shared" si="203"/>
        <v>0.27615216512643947</v>
      </c>
      <c r="M1843" s="94">
        <f t="shared" si="203"/>
        <v>0.27615216512643947</v>
      </c>
      <c r="N1843" s="94">
        <f t="shared" si="203"/>
        <v>0.27615216512643947</v>
      </c>
      <c r="O1843" s="94">
        <f t="shared" si="203"/>
        <v>0.27615216512643947</v>
      </c>
      <c r="P1843" s="94">
        <f t="shared" si="203"/>
        <v>0.27615216512643947</v>
      </c>
      <c r="Q1843" s="94">
        <f t="shared" si="203"/>
        <v>0.27615216512643947</v>
      </c>
      <c r="R1843" s="94">
        <f t="shared" si="203"/>
        <v>0.27615216512643947</v>
      </c>
      <c r="S1843" s="93">
        <f>(1+H1843)^((5-Dashboard!$F$9)*3/12)</f>
        <v>1.1296690511501319</v>
      </c>
      <c r="T1843" s="93">
        <f t="shared" si="202"/>
        <v>1.4416296055015712</v>
      </c>
      <c r="U1843" s="93">
        <f t="shared" si="202"/>
        <v>1.8397387423712046</v>
      </c>
      <c r="V1843" s="93">
        <f t="shared" si="202"/>
        <v>2.3477865793440054</v>
      </c>
      <c r="W1843" s="93">
        <f t="shared" si="202"/>
        <v>2.9961329264846492</v>
      </c>
      <c r="X1843" s="93">
        <f t="shared" si="202"/>
        <v>3.82352152114</v>
      </c>
      <c r="Y1843" s="93">
        <f t="shared" si="201"/>
        <v>4.8793952676103478</v>
      </c>
      <c r="Z1843" s="93">
        <f t="shared" si="201"/>
        <v>6.2268508352686478</v>
      </c>
      <c r="AA1843" s="93">
        <f t="shared" si="201"/>
        <v>7.9464091753474619</v>
      </c>
      <c r="AB1843" s="93">
        <f t="shared" si="201"/>
        <v>10.140827274100268</v>
      </c>
      <c r="AC1843" s="95">
        <f t="shared" si="201"/>
        <v>12.941238682016305</v>
      </c>
      <c r="AE1843" s="96"/>
    </row>
    <row r="1844" spans="3:31" ht="24.75" customHeight="1" x14ac:dyDescent="0.25">
      <c r="C1844" s="91">
        <f>ABS(E1844-Dashboard!$F$13)</f>
        <v>19.788162673103677</v>
      </c>
      <c r="D1844" s="92">
        <f t="shared" si="199"/>
        <v>0.27625216512643946</v>
      </c>
      <c r="E1844" s="93" cm="1">
        <f t="array" ref="E1844">SUM('DRE + DCF'!$S$41/TIR!S1844,'DRE + DCF'!$U$41:$AD$41/TIR!T1844:AC1844,TIR!F1844)</f>
        <v>27.83183732689632</v>
      </c>
      <c r="F1844" s="100">
        <f>'DRE + DCF'!$AE$38*'DRE + DCF'!$AE$39*(1+G1844)/(R1844-G1844)/AC1844</f>
        <v>9.4974912851146787</v>
      </c>
      <c r="G1844" s="92">
        <f>R1844*(1-'DRE + DCF'!$AE$39)</f>
        <v>0.16575129907586367</v>
      </c>
      <c r="H1844" s="94">
        <f t="shared" si="204"/>
        <v>0.27625216512643946</v>
      </c>
      <c r="I1844" s="94">
        <f t="shared" si="203"/>
        <v>0.27625216512643946</v>
      </c>
      <c r="J1844" s="94">
        <f t="shared" si="203"/>
        <v>0.27625216512643946</v>
      </c>
      <c r="K1844" s="94">
        <f t="shared" si="203"/>
        <v>0.27625216512643946</v>
      </c>
      <c r="L1844" s="94">
        <f t="shared" si="203"/>
        <v>0.27625216512643946</v>
      </c>
      <c r="M1844" s="94">
        <f t="shared" si="203"/>
        <v>0.27625216512643946</v>
      </c>
      <c r="N1844" s="94">
        <f t="shared" si="203"/>
        <v>0.27625216512643946</v>
      </c>
      <c r="O1844" s="94">
        <f t="shared" si="203"/>
        <v>0.27625216512643946</v>
      </c>
      <c r="P1844" s="94">
        <f t="shared" si="203"/>
        <v>0.27625216512643946</v>
      </c>
      <c r="Q1844" s="94">
        <f t="shared" si="203"/>
        <v>0.27625216512643946</v>
      </c>
      <c r="R1844" s="94">
        <f t="shared" si="203"/>
        <v>0.27625216512643946</v>
      </c>
      <c r="S1844" s="93">
        <f>(1+H1844)^((5-Dashboard!$F$9)*3/12)</f>
        <v>1.1297133110335735</v>
      </c>
      <c r="T1844" s="93">
        <f t="shared" si="202"/>
        <v>1.4417990591787571</v>
      </c>
      <c r="U1844" s="93">
        <f t="shared" si="202"/>
        <v>1.8400991709541523</v>
      </c>
      <c r="V1844" s="93">
        <f t="shared" si="202"/>
        <v>2.3484305509776036</v>
      </c>
      <c r="W1844" s="93">
        <f t="shared" si="202"/>
        <v>2.9971895753342439</v>
      </c>
      <c r="X1844" s="93">
        <f t="shared" si="202"/>
        <v>3.825169684814723</v>
      </c>
      <c r="Y1844" s="93">
        <f t="shared" si="201"/>
        <v>4.8818810922208105</v>
      </c>
      <c r="Z1844" s="93">
        <f t="shared" si="201"/>
        <v>6.2305113138366366</v>
      </c>
      <c r="AA1844" s="93">
        <f t="shared" si="201"/>
        <v>7.9517035541287848</v>
      </c>
      <c r="AB1844" s="93">
        <f t="shared" si="201"/>
        <v>10.148378877400466</v>
      </c>
      <c r="AC1844" s="95">
        <f t="shared" si="201"/>
        <v>12.951890514805772</v>
      </c>
      <c r="AE1844" s="96"/>
    </row>
    <row r="1845" spans="3:31" ht="24.75" customHeight="1" x14ac:dyDescent="0.25">
      <c r="C1845" s="91">
        <f>ABS(E1845-Dashboard!$F$13)</f>
        <v>19.805205348651565</v>
      </c>
      <c r="D1845" s="92">
        <f t="shared" si="199"/>
        <v>0.27635216512643945</v>
      </c>
      <c r="E1845" s="93" cm="1">
        <f t="array" ref="E1845">SUM('DRE + DCF'!$S$41/TIR!S1845,'DRE + DCF'!$U$41:$AD$41/TIR!T1845:AC1845,TIR!F1845)</f>
        <v>27.814794651348432</v>
      </c>
      <c r="F1845" s="100">
        <f>'DRE + DCF'!$AE$38*'DRE + DCF'!$AE$39*(1+G1845)/(R1845-G1845)/AC1845</f>
        <v>9.4867353533353089</v>
      </c>
      <c r="G1845" s="92">
        <f>R1845*(1-'DRE + DCF'!$AE$39)</f>
        <v>0.16581129907586367</v>
      </c>
      <c r="H1845" s="94">
        <f t="shared" si="204"/>
        <v>0.27635216512643945</v>
      </c>
      <c r="I1845" s="94">
        <f t="shared" si="203"/>
        <v>0.27635216512643945</v>
      </c>
      <c r="J1845" s="94">
        <f t="shared" si="203"/>
        <v>0.27635216512643945</v>
      </c>
      <c r="K1845" s="94">
        <f t="shared" si="203"/>
        <v>0.27635216512643945</v>
      </c>
      <c r="L1845" s="94">
        <f t="shared" si="203"/>
        <v>0.27635216512643945</v>
      </c>
      <c r="M1845" s="94">
        <f t="shared" si="203"/>
        <v>0.27635216512643945</v>
      </c>
      <c r="N1845" s="94">
        <f t="shared" si="203"/>
        <v>0.27635216512643945</v>
      </c>
      <c r="O1845" s="94">
        <f t="shared" si="203"/>
        <v>0.27635216512643945</v>
      </c>
      <c r="P1845" s="94">
        <f t="shared" si="203"/>
        <v>0.27635216512643945</v>
      </c>
      <c r="Q1845" s="94">
        <f t="shared" si="203"/>
        <v>0.27635216512643945</v>
      </c>
      <c r="R1845" s="94">
        <f t="shared" si="203"/>
        <v>0.27635216512643945</v>
      </c>
      <c r="S1845" s="93">
        <f>(1+H1845)^((5-Dashboard!$F$9)*3/12)</f>
        <v>1.1297575691830701</v>
      </c>
      <c r="T1845" s="93">
        <f t="shared" si="202"/>
        <v>1.4419685194947947</v>
      </c>
      <c r="U1845" s="93">
        <f t="shared" si="202"/>
        <v>1.8404596419013475</v>
      </c>
      <c r="V1845" s="93">
        <f t="shared" si="202"/>
        <v>2.349074648768616</v>
      </c>
      <c r="W1845" s="93">
        <f t="shared" si="202"/>
        <v>2.9982465139994532</v>
      </c>
      <c r="X1845" s="93">
        <f t="shared" si="202"/>
        <v>3.8268184297260013</v>
      </c>
      <c r="Y1845" s="93">
        <f t="shared" si="201"/>
        <v>4.8843679883265425</v>
      </c>
      <c r="Z1845" s="93">
        <f t="shared" si="201"/>
        <v>6.2341736571748534</v>
      </c>
      <c r="AA1845" s="93">
        <f t="shared" si="201"/>
        <v>7.9570010451093367</v>
      </c>
      <c r="AB1845" s="93">
        <f t="shared" si="201"/>
        <v>10.155935511838642</v>
      </c>
      <c r="AC1845" s="95">
        <f t="shared" si="201"/>
        <v>12.962550279419744</v>
      </c>
      <c r="AE1845" s="96"/>
    </row>
    <row r="1846" spans="3:31" ht="24.75" customHeight="1" x14ac:dyDescent="0.25">
      <c r="C1846" s="91">
        <f>ABS(E1846-Dashboard!$F$13)</f>
        <v>19.82223038346994</v>
      </c>
      <c r="D1846" s="92">
        <f t="shared" si="199"/>
        <v>0.27645216512643944</v>
      </c>
      <c r="E1846" s="93" cm="1">
        <f t="array" ref="E1846">SUM('DRE + DCF'!$S$41/TIR!S1846,'DRE + DCF'!$U$41:$AD$41/TIR!T1846:AC1846,TIR!F1846)</f>
        <v>27.797769616530058</v>
      </c>
      <c r="F1846" s="100">
        <f>'DRE + DCF'!$AE$38*'DRE + DCF'!$AE$39*(1+G1846)/(R1846-G1846)/AC1846</f>
        <v>9.4759934291301313</v>
      </c>
      <c r="G1846" s="92">
        <f>R1846*(1-'DRE + DCF'!$AE$39)</f>
        <v>0.16587129907586365</v>
      </c>
      <c r="H1846" s="94">
        <f t="shared" si="204"/>
        <v>0.27645216512643944</v>
      </c>
      <c r="I1846" s="94">
        <f t="shared" si="203"/>
        <v>0.27645216512643944</v>
      </c>
      <c r="J1846" s="94">
        <f t="shared" si="203"/>
        <v>0.27645216512643944</v>
      </c>
      <c r="K1846" s="94">
        <f t="shared" si="203"/>
        <v>0.27645216512643944</v>
      </c>
      <c r="L1846" s="94">
        <f t="shared" si="203"/>
        <v>0.27645216512643944</v>
      </c>
      <c r="M1846" s="94">
        <f t="shared" si="203"/>
        <v>0.27645216512643944</v>
      </c>
      <c r="N1846" s="94">
        <f t="shared" si="203"/>
        <v>0.27645216512643944</v>
      </c>
      <c r="O1846" s="94">
        <f t="shared" si="203"/>
        <v>0.27645216512643944</v>
      </c>
      <c r="P1846" s="94">
        <f t="shared" si="203"/>
        <v>0.27645216512643944</v>
      </c>
      <c r="Q1846" s="94">
        <f t="shared" si="203"/>
        <v>0.27645216512643944</v>
      </c>
      <c r="R1846" s="94">
        <f t="shared" si="203"/>
        <v>0.27645216512643944</v>
      </c>
      <c r="S1846" s="93">
        <f>(1+H1846)^((5-Dashboard!$F$9)*3/12)</f>
        <v>1.1298018255988258</v>
      </c>
      <c r="T1846" s="93">
        <f t="shared" si="202"/>
        <v>1.4421379864494253</v>
      </c>
      <c r="U1846" s="93">
        <f t="shared" si="202"/>
        <v>1.8408201552144527</v>
      </c>
      <c r="V1846" s="93">
        <f t="shared" si="202"/>
        <v>2.3497188727318767</v>
      </c>
      <c r="W1846" s="93">
        <f t="shared" si="202"/>
        <v>2.999303742537061</v>
      </c>
      <c r="X1846" s="93">
        <f t="shared" si="202"/>
        <v>3.8284677560332647</v>
      </c>
      <c r="Y1846" s="93">
        <f t="shared" si="201"/>
        <v>4.8868559563054221</v>
      </c>
      <c r="Z1846" s="93">
        <f t="shared" si="201"/>
        <v>6.2378378660870935</v>
      </c>
      <c r="AA1846" s="93">
        <f t="shared" si="201"/>
        <v>7.9623016498745596</v>
      </c>
      <c r="AB1846" s="93">
        <f t="shared" si="201"/>
        <v>10.163497180372204</v>
      </c>
      <c r="AC1846" s="95">
        <f t="shared" si="201"/>
        <v>12.973217981142563</v>
      </c>
      <c r="AE1846" s="96"/>
    </row>
    <row r="1847" spans="3:31" ht="24.75" customHeight="1" x14ac:dyDescent="0.25">
      <c r="C1847" s="91">
        <f>ABS(E1847-Dashboard!$F$13)</f>
        <v>19.83923780122953</v>
      </c>
      <c r="D1847" s="92">
        <f t="shared" si="199"/>
        <v>0.27655216512643943</v>
      </c>
      <c r="E1847" s="93" cm="1">
        <f t="array" ref="E1847">SUM('DRE + DCF'!$S$41/TIR!S1847,'DRE + DCF'!$U$41:$AD$41/TIR!T1847:AC1847,TIR!F1847)</f>
        <v>27.780762198770468</v>
      </c>
      <c r="F1847" s="100">
        <f>'DRE + DCF'!$AE$38*'DRE + DCF'!$AE$39*(1+G1847)/(R1847-G1847)/AC1847</f>
        <v>9.4652654915102499</v>
      </c>
      <c r="G1847" s="92">
        <f>R1847*(1-'DRE + DCF'!$AE$39)</f>
        <v>0.16593129907586365</v>
      </c>
      <c r="H1847" s="94">
        <f t="shared" si="204"/>
        <v>0.27655216512643943</v>
      </c>
      <c r="I1847" s="94">
        <f t="shared" si="203"/>
        <v>0.27655216512643943</v>
      </c>
      <c r="J1847" s="94">
        <f t="shared" si="203"/>
        <v>0.27655216512643943</v>
      </c>
      <c r="K1847" s="94">
        <f t="shared" si="203"/>
        <v>0.27655216512643943</v>
      </c>
      <c r="L1847" s="94">
        <f t="shared" si="203"/>
        <v>0.27655216512643943</v>
      </c>
      <c r="M1847" s="94">
        <f t="shared" si="203"/>
        <v>0.27655216512643943</v>
      </c>
      <c r="N1847" s="94">
        <f t="shared" si="203"/>
        <v>0.27655216512643943</v>
      </c>
      <c r="O1847" s="94">
        <f t="shared" si="203"/>
        <v>0.27655216512643943</v>
      </c>
      <c r="P1847" s="94">
        <f t="shared" si="203"/>
        <v>0.27655216512643943</v>
      </c>
      <c r="Q1847" s="94">
        <f t="shared" si="203"/>
        <v>0.27655216512643943</v>
      </c>
      <c r="R1847" s="94">
        <f t="shared" si="203"/>
        <v>0.27655216512643943</v>
      </c>
      <c r="S1847" s="93">
        <f>(1+H1847)^((5-Dashboard!$F$9)*3/12)</f>
        <v>1.1298460802810439</v>
      </c>
      <c r="T1847" s="93">
        <f t="shared" si="202"/>
        <v>1.4423074600423875</v>
      </c>
      <c r="U1847" s="93">
        <f t="shared" si="202"/>
        <v>1.8411807108951252</v>
      </c>
      <c r="V1847" s="93">
        <f t="shared" si="202"/>
        <v>2.3503632228822089</v>
      </c>
      <c r="W1847" s="93">
        <f t="shared" si="202"/>
        <v>3.0003612610038397</v>
      </c>
      <c r="X1847" s="93">
        <f t="shared" si="202"/>
        <v>3.8301176638959453</v>
      </c>
      <c r="Y1847" s="93">
        <f t="shared" si="201"/>
        <v>4.8893449965353888</v>
      </c>
      <c r="Z1847" s="93">
        <f t="shared" si="201"/>
        <v>6.2415039413773732</v>
      </c>
      <c r="AA1847" s="93">
        <f t="shared" si="201"/>
        <v>7.9676053700104905</v>
      </c>
      <c r="AB1847" s="93">
        <f t="shared" si="201"/>
        <v>10.171063885959937</v>
      </c>
      <c r="AC1847" s="95">
        <f t="shared" si="201"/>
        <v>12.983893625261492</v>
      </c>
      <c r="AE1847" s="96"/>
    </row>
    <row r="1848" spans="3:31" ht="24.75" customHeight="1" x14ac:dyDescent="0.25">
      <c r="C1848" s="91">
        <f>ABS(E1848-Dashboard!$F$13)</f>
        <v>19.856227625562784</v>
      </c>
      <c r="D1848" s="92">
        <f t="shared" si="199"/>
        <v>0.27665216512643942</v>
      </c>
      <c r="E1848" s="93" cm="1">
        <f t="array" ref="E1848">SUM('DRE + DCF'!$S$41/TIR!S1848,'DRE + DCF'!$U$41:$AD$41/TIR!T1848:AC1848,TIR!F1848)</f>
        <v>27.763772374437213</v>
      </c>
      <c r="F1848" s="100">
        <f>'DRE + DCF'!$AE$38*'DRE + DCF'!$AE$39*(1+G1848)/(R1848-G1848)/AC1848</f>
        <v>9.4545515195228305</v>
      </c>
      <c r="G1848" s="92">
        <f>R1848*(1-'DRE + DCF'!$AE$39)</f>
        <v>0.16599129907586366</v>
      </c>
      <c r="H1848" s="94">
        <f t="shared" si="204"/>
        <v>0.27665216512643942</v>
      </c>
      <c r="I1848" s="94">
        <f t="shared" si="203"/>
        <v>0.27665216512643942</v>
      </c>
      <c r="J1848" s="94">
        <f t="shared" si="203"/>
        <v>0.27665216512643942</v>
      </c>
      <c r="K1848" s="94">
        <f t="shared" si="203"/>
        <v>0.27665216512643942</v>
      </c>
      <c r="L1848" s="94">
        <f t="shared" si="203"/>
        <v>0.27665216512643942</v>
      </c>
      <c r="M1848" s="94">
        <f t="shared" si="203"/>
        <v>0.27665216512643942</v>
      </c>
      <c r="N1848" s="94">
        <f t="shared" si="203"/>
        <v>0.27665216512643942</v>
      </c>
      <c r="O1848" s="94">
        <f t="shared" si="203"/>
        <v>0.27665216512643942</v>
      </c>
      <c r="P1848" s="94">
        <f t="shared" si="203"/>
        <v>0.27665216512643942</v>
      </c>
      <c r="Q1848" s="94">
        <f t="shared" si="203"/>
        <v>0.27665216512643942</v>
      </c>
      <c r="R1848" s="94">
        <f t="shared" si="203"/>
        <v>0.27665216512643942</v>
      </c>
      <c r="S1848" s="93">
        <f>(1+H1848)^((5-Dashboard!$F$9)*3/12)</f>
        <v>1.1298903332299288</v>
      </c>
      <c r="T1848" s="93">
        <f t="shared" si="202"/>
        <v>1.4424769402734228</v>
      </c>
      <c r="U1848" s="93">
        <f t="shared" si="202"/>
        <v>1.841541308945027</v>
      </c>
      <c r="V1848" s="93">
        <f t="shared" si="202"/>
        <v>2.351007699234446</v>
      </c>
      <c r="W1848" s="93">
        <f t="shared" si="202"/>
        <v>3.0014190694565848</v>
      </c>
      <c r="X1848" s="93">
        <f t="shared" si="202"/>
        <v>3.8317681534735324</v>
      </c>
      <c r="Y1848" s="93">
        <f t="shared" si="201"/>
        <v>4.891835109394524</v>
      </c>
      <c r="Z1848" s="93">
        <f t="shared" si="201"/>
        <v>6.2451718838500527</v>
      </c>
      <c r="AA1848" s="93">
        <f t="shared" si="201"/>
        <v>7.9729122071039349</v>
      </c>
      <c r="AB1848" s="93">
        <f t="shared" si="201"/>
        <v>10.178635631562258</v>
      </c>
      <c r="AC1848" s="95">
        <f t="shared" si="201"/>
        <v>12.994577217067082</v>
      </c>
      <c r="AE1848" s="96"/>
    </row>
    <row r="1849" spans="3:31" ht="24.75" customHeight="1" x14ac:dyDescent="0.25">
      <c r="C1849" s="91">
        <f>ABS(E1849-Dashboard!$F$13)</f>
        <v>19.873199880063446</v>
      </c>
      <c r="D1849" s="92">
        <f t="shared" si="199"/>
        <v>0.27675216512643941</v>
      </c>
      <c r="E1849" s="93" cm="1">
        <f t="array" ref="E1849">SUM('DRE + DCF'!$S$41/TIR!S1849,'DRE + DCF'!$U$41:$AD$41/TIR!T1849:AC1849,TIR!F1849)</f>
        <v>27.746800119936552</v>
      </c>
      <c r="F1849" s="100">
        <f>'DRE + DCF'!$AE$38*'DRE + DCF'!$AE$39*(1+G1849)/(R1849-G1849)/AC1849</f>
        <v>9.4438514922512997</v>
      </c>
      <c r="G1849" s="92">
        <f>R1849*(1-'DRE + DCF'!$AE$39)</f>
        <v>0.16605129907586363</v>
      </c>
      <c r="H1849" s="94">
        <f t="shared" si="204"/>
        <v>0.27675216512643941</v>
      </c>
      <c r="I1849" s="94">
        <f t="shared" si="203"/>
        <v>0.27675216512643941</v>
      </c>
      <c r="J1849" s="94">
        <f t="shared" si="203"/>
        <v>0.27675216512643941</v>
      </c>
      <c r="K1849" s="94">
        <f t="shared" si="203"/>
        <v>0.27675216512643941</v>
      </c>
      <c r="L1849" s="94">
        <f t="shared" si="203"/>
        <v>0.27675216512643941</v>
      </c>
      <c r="M1849" s="94">
        <f t="shared" si="203"/>
        <v>0.27675216512643941</v>
      </c>
      <c r="N1849" s="94">
        <f t="shared" si="203"/>
        <v>0.27675216512643941</v>
      </c>
      <c r="O1849" s="94">
        <f t="shared" si="203"/>
        <v>0.27675216512643941</v>
      </c>
      <c r="P1849" s="94">
        <f t="shared" si="203"/>
        <v>0.27675216512643941</v>
      </c>
      <c r="Q1849" s="94">
        <f t="shared" si="203"/>
        <v>0.27675216512643941</v>
      </c>
      <c r="R1849" s="94">
        <f t="shared" si="203"/>
        <v>0.27675216512643941</v>
      </c>
      <c r="S1849" s="93">
        <f>(1+H1849)^((5-Dashboard!$F$9)*3/12)</f>
        <v>1.1299345844456834</v>
      </c>
      <c r="T1849" s="93">
        <f t="shared" si="202"/>
        <v>1.4426464271422696</v>
      </c>
      <c r="U1849" s="93">
        <f t="shared" si="202"/>
        <v>1.8419019493658146</v>
      </c>
      <c r="V1849" s="93">
        <f t="shared" si="202"/>
        <v>2.351652301803413</v>
      </c>
      <c r="W1849" s="93">
        <f t="shared" si="202"/>
        <v>3.0024771679520823</v>
      </c>
      <c r="X1849" s="93">
        <f t="shared" si="202"/>
        <v>3.833419224925521</v>
      </c>
      <c r="Y1849" s="93">
        <f t="shared" si="201"/>
        <v>4.8943262952609761</v>
      </c>
      <c r="Z1849" s="93">
        <f t="shared" si="201"/>
        <v>6.248841694309716</v>
      </c>
      <c r="AA1849" s="93">
        <f t="shared" si="201"/>
        <v>7.9782221627422976</v>
      </c>
      <c r="AB1849" s="93">
        <f t="shared" si="201"/>
        <v>10.186212420140972</v>
      </c>
      <c r="AC1849" s="95">
        <f t="shared" si="201"/>
        <v>13.005268761852813</v>
      </c>
      <c r="AE1849" s="96"/>
    </row>
    <row r="1850" spans="3:31" ht="24.75" customHeight="1" x14ac:dyDescent="0.25">
      <c r="C1850" s="91">
        <f>ABS(E1850-Dashboard!$F$13)</f>
        <v>19.890154588287118</v>
      </c>
      <c r="D1850" s="92">
        <f t="shared" si="199"/>
        <v>0.2768521651264394</v>
      </c>
      <c r="E1850" s="93" cm="1">
        <f t="array" ref="E1850">SUM('DRE + DCF'!$S$41/TIR!S1850,'DRE + DCF'!$U$41:$AD$41/TIR!T1850:AC1850,TIR!F1850)</f>
        <v>27.72984541171288</v>
      </c>
      <c r="F1850" s="100">
        <f>'DRE + DCF'!$AE$38*'DRE + DCF'!$AE$39*(1+G1850)/(R1850-G1850)/AC1850</f>
        <v>9.4331653888150129</v>
      </c>
      <c r="G1850" s="92">
        <f>R1850*(1-'DRE + DCF'!$AE$39)</f>
        <v>0.16611129907586364</v>
      </c>
      <c r="H1850" s="94">
        <f t="shared" si="204"/>
        <v>0.2768521651264394</v>
      </c>
      <c r="I1850" s="94">
        <f t="shared" si="203"/>
        <v>0.2768521651264394</v>
      </c>
      <c r="J1850" s="94">
        <f t="shared" si="203"/>
        <v>0.2768521651264394</v>
      </c>
      <c r="K1850" s="94">
        <f t="shared" si="203"/>
        <v>0.2768521651264394</v>
      </c>
      <c r="L1850" s="94">
        <f t="shared" si="203"/>
        <v>0.2768521651264394</v>
      </c>
      <c r="M1850" s="94">
        <f t="shared" si="203"/>
        <v>0.2768521651264394</v>
      </c>
      <c r="N1850" s="94">
        <f t="shared" si="203"/>
        <v>0.2768521651264394</v>
      </c>
      <c r="O1850" s="94">
        <f t="shared" si="203"/>
        <v>0.2768521651264394</v>
      </c>
      <c r="P1850" s="94">
        <f t="shared" si="203"/>
        <v>0.2768521651264394</v>
      </c>
      <c r="Q1850" s="94">
        <f t="shared" si="203"/>
        <v>0.2768521651264394</v>
      </c>
      <c r="R1850" s="94">
        <f t="shared" si="203"/>
        <v>0.2768521651264394</v>
      </c>
      <c r="S1850" s="93">
        <f>(1+H1850)^((5-Dashboard!$F$9)*3/12)</f>
        <v>1.1299788339285119</v>
      </c>
      <c r="T1850" s="93">
        <f t="shared" si="202"/>
        <v>1.4428159206486699</v>
      </c>
      <c r="U1850" s="93">
        <f t="shared" si="202"/>
        <v>1.8422626321591513</v>
      </c>
      <c r="V1850" s="93">
        <f t="shared" si="202"/>
        <v>2.3522970306039457</v>
      </c>
      <c r="W1850" s="93">
        <f t="shared" si="202"/>
        <v>3.0035355565471424</v>
      </c>
      <c r="X1850" s="93">
        <f t="shared" si="202"/>
        <v>3.8350708784114644</v>
      </c>
      <c r="Y1850" s="93">
        <f t="shared" si="201"/>
        <v>4.8968185545130343</v>
      </c>
      <c r="Z1850" s="93">
        <f t="shared" si="201"/>
        <v>6.2525133735612899</v>
      </c>
      <c r="AA1850" s="93">
        <f t="shared" si="201"/>
        <v>7.9835352385137517</v>
      </c>
      <c r="AB1850" s="93">
        <f t="shared" si="201"/>
        <v>10.19379425465951</v>
      </c>
      <c r="AC1850" s="95">
        <f t="shared" si="201"/>
        <v>13.015968264915456</v>
      </c>
      <c r="AE1850" s="96"/>
    </row>
    <row r="1851" spans="3:31" ht="24.75" customHeight="1" x14ac:dyDescent="0.25">
      <c r="C1851" s="91">
        <f>ABS(E1851-Dashboard!$F$13)</f>
        <v>19.907091773750864</v>
      </c>
      <c r="D1851" s="92">
        <f t="shared" si="199"/>
        <v>0.27695216512643939</v>
      </c>
      <c r="E1851" s="93" cm="1">
        <f t="array" ref="E1851">SUM('DRE + DCF'!$S$41/TIR!S1851,'DRE + DCF'!$U$41:$AD$41/TIR!T1851:AC1851,TIR!F1851)</f>
        <v>27.712908226249134</v>
      </c>
      <c r="F1851" s="100">
        <f>'DRE + DCF'!$AE$38*'DRE + DCF'!$AE$39*(1+G1851)/(R1851-G1851)/AC1851</f>
        <v>9.4224931883694421</v>
      </c>
      <c r="G1851" s="92">
        <f>R1851*(1-'DRE + DCF'!$AE$39)</f>
        <v>0.16617129907586362</v>
      </c>
      <c r="H1851" s="94">
        <f t="shared" si="204"/>
        <v>0.27695216512643939</v>
      </c>
      <c r="I1851" s="94">
        <f t="shared" si="203"/>
        <v>0.27695216512643939</v>
      </c>
      <c r="J1851" s="94">
        <f t="shared" si="203"/>
        <v>0.27695216512643939</v>
      </c>
      <c r="K1851" s="94">
        <f t="shared" si="203"/>
        <v>0.27695216512643939</v>
      </c>
      <c r="L1851" s="94">
        <f t="shared" si="203"/>
        <v>0.27695216512643939</v>
      </c>
      <c r="M1851" s="94">
        <f t="shared" si="203"/>
        <v>0.27695216512643939</v>
      </c>
      <c r="N1851" s="94">
        <f t="shared" si="203"/>
        <v>0.27695216512643939</v>
      </c>
      <c r="O1851" s="94">
        <f t="shared" si="203"/>
        <v>0.27695216512643939</v>
      </c>
      <c r="P1851" s="94">
        <f t="shared" si="203"/>
        <v>0.27695216512643939</v>
      </c>
      <c r="Q1851" s="94">
        <f t="shared" si="203"/>
        <v>0.27695216512643939</v>
      </c>
      <c r="R1851" s="94">
        <f t="shared" si="203"/>
        <v>0.27695216512643939</v>
      </c>
      <c r="S1851" s="93">
        <f>(1+H1851)^((5-Dashboard!$F$9)*3/12)</f>
        <v>1.1300230816786174</v>
      </c>
      <c r="T1851" s="93">
        <f t="shared" si="202"/>
        <v>1.4429854207923616</v>
      </c>
      <c r="U1851" s="93">
        <f t="shared" si="202"/>
        <v>1.8426233573266921</v>
      </c>
      <c r="V1851" s="93">
        <f t="shared" si="202"/>
        <v>2.3529418856508681</v>
      </c>
      <c r="W1851" s="93">
        <f t="shared" si="202"/>
        <v>3.0045942352985628</v>
      </c>
      <c r="X1851" s="93">
        <f t="shared" si="202"/>
        <v>3.8367231140909182</v>
      </c>
      <c r="Y1851" s="93">
        <f t="shared" si="201"/>
        <v>4.899311887529052</v>
      </c>
      <c r="Z1851" s="93">
        <f t="shared" si="201"/>
        <v>6.2561869224099249</v>
      </c>
      <c r="AA1851" s="93">
        <f t="shared" si="201"/>
        <v>7.9888514360070682</v>
      </c>
      <c r="AB1851" s="93">
        <f t="shared" si="201"/>
        <v>10.20138113808269</v>
      </c>
      <c r="AC1851" s="95">
        <f t="shared" si="201"/>
        <v>13.026675731554709</v>
      </c>
      <c r="AE1851" s="96"/>
    </row>
    <row r="1852" spans="3:31" ht="24.75" customHeight="1" x14ac:dyDescent="0.25">
      <c r="C1852" s="91">
        <f>ABS(E1852-Dashboard!$F$13)</f>
        <v>19.924011459933766</v>
      </c>
      <c r="D1852" s="92">
        <f t="shared" si="199"/>
        <v>0.27705216512643938</v>
      </c>
      <c r="E1852" s="93" cm="1">
        <f t="array" ref="E1852">SUM('DRE + DCF'!$S$41/TIR!S1852,'DRE + DCF'!$U$41:$AD$41/TIR!T1852:AC1852,TIR!F1852)</f>
        <v>27.695988540066232</v>
      </c>
      <c r="F1852" s="100">
        <f>'DRE + DCF'!$AE$38*'DRE + DCF'!$AE$39*(1+G1852)/(R1852-G1852)/AC1852</f>
        <v>9.4118348701058334</v>
      </c>
      <c r="G1852" s="92">
        <f>R1852*(1-'DRE + DCF'!$AE$39)</f>
        <v>0.16623129907586362</v>
      </c>
      <c r="H1852" s="94">
        <f t="shared" si="204"/>
        <v>0.27705216512643938</v>
      </c>
      <c r="I1852" s="94">
        <f t="shared" si="203"/>
        <v>0.27705216512643938</v>
      </c>
      <c r="J1852" s="94">
        <f t="shared" si="203"/>
        <v>0.27705216512643938</v>
      </c>
      <c r="K1852" s="94">
        <f t="shared" si="203"/>
        <v>0.27705216512643938</v>
      </c>
      <c r="L1852" s="94">
        <f t="shared" si="203"/>
        <v>0.27705216512643938</v>
      </c>
      <c r="M1852" s="94">
        <f t="shared" si="203"/>
        <v>0.27705216512643938</v>
      </c>
      <c r="N1852" s="94">
        <f t="shared" si="203"/>
        <v>0.27705216512643938</v>
      </c>
      <c r="O1852" s="94">
        <f t="shared" si="203"/>
        <v>0.27705216512643938</v>
      </c>
      <c r="P1852" s="94">
        <f t="shared" si="203"/>
        <v>0.27705216512643938</v>
      </c>
      <c r="Q1852" s="94">
        <f t="shared" si="203"/>
        <v>0.27705216512643938</v>
      </c>
      <c r="R1852" s="94">
        <f t="shared" si="203"/>
        <v>0.27705216512643938</v>
      </c>
      <c r="S1852" s="93">
        <f>(1+H1852)^((5-Dashboard!$F$9)*3/12)</f>
        <v>1.1300673276962039</v>
      </c>
      <c r="T1852" s="93">
        <f t="shared" si="202"/>
        <v>1.4431549275730868</v>
      </c>
      <c r="U1852" s="93">
        <f t="shared" si="202"/>
        <v>1.8429841248701004</v>
      </c>
      <c r="V1852" s="93">
        <f t="shared" si="202"/>
        <v>2.3535868669590179</v>
      </c>
      <c r="W1852" s="93">
        <f t="shared" si="202"/>
        <v>3.005653204263167</v>
      </c>
      <c r="X1852" s="93">
        <f t="shared" si="202"/>
        <v>3.838375932123498</v>
      </c>
      <c r="Y1852" s="93">
        <f t="shared" si="201"/>
        <v>4.9018062946875283</v>
      </c>
      <c r="Z1852" s="93">
        <f t="shared" si="201"/>
        <v>6.2598623416611181</v>
      </c>
      <c r="AA1852" s="93">
        <f t="shared" si="201"/>
        <v>7.9941707568117941</v>
      </c>
      <c r="AB1852" s="93">
        <f t="shared" si="201"/>
        <v>10.208973073376969</v>
      </c>
      <c r="AC1852" s="95">
        <f t="shared" si="201"/>
        <v>13.037391167073579</v>
      </c>
      <c r="AE1852" s="96"/>
    </row>
    <row r="1853" spans="3:31" ht="24.75" customHeight="1" x14ac:dyDescent="0.25">
      <c r="C1853" s="91">
        <f>ABS(E1853-Dashboard!$F$13)</f>
        <v>19.940913670276483</v>
      </c>
      <c r="D1853" s="92">
        <f t="shared" si="199"/>
        <v>0.27715216512643936</v>
      </c>
      <c r="E1853" s="93" cm="1">
        <f t="array" ref="E1853">SUM('DRE + DCF'!$S$41/TIR!S1853,'DRE + DCF'!$U$41:$AD$41/TIR!T1853:AC1853,TIR!F1853)</f>
        <v>27.679086329723514</v>
      </c>
      <c r="F1853" s="100">
        <f>'DRE + DCF'!$AE$38*'DRE + DCF'!$AE$39*(1+G1853)/(R1853-G1853)/AC1853</f>
        <v>9.4011904132514239</v>
      </c>
      <c r="G1853" s="92">
        <f>R1853*(1-'DRE + DCF'!$AE$39)</f>
        <v>0.16629129907586362</v>
      </c>
      <c r="H1853" s="94">
        <f t="shared" si="204"/>
        <v>0.27715216512643936</v>
      </c>
      <c r="I1853" s="94">
        <f t="shared" si="203"/>
        <v>0.27715216512643936</v>
      </c>
      <c r="J1853" s="94">
        <f t="shared" si="203"/>
        <v>0.27715216512643936</v>
      </c>
      <c r="K1853" s="94">
        <f t="shared" si="203"/>
        <v>0.27715216512643936</v>
      </c>
      <c r="L1853" s="94">
        <f t="shared" si="203"/>
        <v>0.27715216512643936</v>
      </c>
      <c r="M1853" s="94">
        <f t="shared" si="203"/>
        <v>0.27715216512643936</v>
      </c>
      <c r="N1853" s="94">
        <f t="shared" si="203"/>
        <v>0.27715216512643936</v>
      </c>
      <c r="O1853" s="94">
        <f t="shared" si="203"/>
        <v>0.27715216512643936</v>
      </c>
      <c r="P1853" s="94">
        <f t="shared" si="203"/>
        <v>0.27715216512643936</v>
      </c>
      <c r="Q1853" s="94">
        <f t="shared" si="203"/>
        <v>0.27715216512643936</v>
      </c>
      <c r="R1853" s="94">
        <f t="shared" si="203"/>
        <v>0.27715216512643936</v>
      </c>
      <c r="S1853" s="93">
        <f>(1+H1853)^((5-Dashboard!$F$9)*3/12)</f>
        <v>1.1301115719814745</v>
      </c>
      <c r="T1853" s="93">
        <f t="shared" si="202"/>
        <v>1.4433244409905839</v>
      </c>
      <c r="U1853" s="93">
        <f t="shared" si="202"/>
        <v>1.8433449347910318</v>
      </c>
      <c r="V1853" s="93">
        <f t="shared" si="202"/>
        <v>2.3542319745432212</v>
      </c>
      <c r="W1853" s="93">
        <f t="shared" si="202"/>
        <v>3.0067124634977671</v>
      </c>
      <c r="X1853" s="93">
        <f t="shared" si="202"/>
        <v>3.8400293326688231</v>
      </c>
      <c r="Y1853" s="93">
        <f t="shared" si="201"/>
        <v>4.9043017763670234</v>
      </c>
      <c r="Z1853" s="93">
        <f t="shared" si="201"/>
        <v>6.2635396321205858</v>
      </c>
      <c r="AA1853" s="93">
        <f t="shared" si="201"/>
        <v>7.9994932025180674</v>
      </c>
      <c r="AB1853" s="93">
        <f t="shared" si="201"/>
        <v>10.216570063510183</v>
      </c>
      <c r="AC1853" s="95">
        <f t="shared" si="201"/>
        <v>13.048114576777992</v>
      </c>
      <c r="AE1853" s="96"/>
    </row>
    <row r="1854" spans="3:31" ht="24.75" customHeight="1" x14ac:dyDescent="0.25">
      <c r="C1854" s="91">
        <f>ABS(E1854-Dashboard!$F$13)</f>
        <v>19.957798428181857</v>
      </c>
      <c r="D1854" s="92">
        <f t="shared" si="199"/>
        <v>0.27725216512643935</v>
      </c>
      <c r="E1854" s="93" cm="1">
        <f t="array" ref="E1854">SUM('DRE + DCF'!$S$41/TIR!S1854,'DRE + DCF'!$U$41:$AD$41/TIR!T1854:AC1854,TIR!F1854)</f>
        <v>27.662201571818141</v>
      </c>
      <c r="F1854" s="100">
        <f>'DRE + DCF'!$AE$38*'DRE + DCF'!$AE$39*(1+G1854)/(R1854-G1854)/AC1854</f>
        <v>9.39055979706907</v>
      </c>
      <c r="G1854" s="92">
        <f>R1854*(1-'DRE + DCF'!$AE$39)</f>
        <v>0.1663512990758636</v>
      </c>
      <c r="H1854" s="94">
        <f t="shared" si="204"/>
        <v>0.27725216512643935</v>
      </c>
      <c r="I1854" s="94">
        <f t="shared" si="203"/>
        <v>0.27725216512643935</v>
      </c>
      <c r="J1854" s="94">
        <f t="shared" si="203"/>
        <v>0.27725216512643935</v>
      </c>
      <c r="K1854" s="94">
        <f t="shared" si="203"/>
        <v>0.27725216512643935</v>
      </c>
      <c r="L1854" s="94">
        <f t="shared" si="203"/>
        <v>0.27725216512643935</v>
      </c>
      <c r="M1854" s="94">
        <f t="shared" si="203"/>
        <v>0.27725216512643935</v>
      </c>
      <c r="N1854" s="94">
        <f t="shared" si="203"/>
        <v>0.27725216512643935</v>
      </c>
      <c r="O1854" s="94">
        <f t="shared" si="203"/>
        <v>0.27725216512643935</v>
      </c>
      <c r="P1854" s="94">
        <f t="shared" si="203"/>
        <v>0.27725216512643935</v>
      </c>
      <c r="Q1854" s="94">
        <f t="shared" si="203"/>
        <v>0.27725216512643935</v>
      </c>
      <c r="R1854" s="94">
        <f t="shared" si="203"/>
        <v>0.27725216512643935</v>
      </c>
      <c r="S1854" s="93">
        <f>(1+H1854)^((5-Dashboard!$F$9)*3/12)</f>
        <v>1.1301558145346329</v>
      </c>
      <c r="T1854" s="93">
        <f t="shared" si="202"/>
        <v>1.4434939610445947</v>
      </c>
      <c r="U1854" s="93">
        <f t="shared" si="202"/>
        <v>1.8437057870911489</v>
      </c>
      <c r="V1854" s="93">
        <f t="shared" si="202"/>
        <v>2.354877208418316</v>
      </c>
      <c r="W1854" s="93">
        <f t="shared" si="202"/>
        <v>3.0077720130591996</v>
      </c>
      <c r="X1854" s="93">
        <f t="shared" si="202"/>
        <v>3.8416833158865722</v>
      </c>
      <c r="Y1854" s="93">
        <f t="shared" si="201"/>
        <v>4.9067983329462432</v>
      </c>
      <c r="Z1854" s="93">
        <f t="shared" si="201"/>
        <v>6.2672187945943927</v>
      </c>
      <c r="AA1854" s="93">
        <f t="shared" si="201"/>
        <v>8.0048187747168029</v>
      </c>
      <c r="AB1854" s="93">
        <f t="shared" si="201"/>
        <v>10.224172111451809</v>
      </c>
      <c r="AC1854" s="95">
        <f t="shared" si="201"/>
        <v>13.058845965977183</v>
      </c>
      <c r="AE1854" s="96"/>
    </row>
    <row r="1855" spans="3:31" ht="24.75" customHeight="1" x14ac:dyDescent="0.25">
      <c r="C1855" s="91">
        <f>ABS(E1855-Dashboard!$F$13)</f>
        <v>19.974665757014449</v>
      </c>
      <c r="D1855" s="92">
        <f t="shared" si="199"/>
        <v>0.27735216512643934</v>
      </c>
      <c r="E1855" s="93" cm="1">
        <f t="array" ref="E1855">SUM('DRE + DCF'!$S$41/TIR!S1855,'DRE + DCF'!$U$41:$AD$41/TIR!T1855:AC1855,TIR!F1855)</f>
        <v>27.645334242985548</v>
      </c>
      <c r="F1855" s="100">
        <f>'DRE + DCF'!$AE$38*'DRE + DCF'!$AE$39*(1+G1855)/(R1855-G1855)/AC1855</f>
        <v>9.3799430008574891</v>
      </c>
      <c r="G1855" s="92">
        <f>R1855*(1-'DRE + DCF'!$AE$39)</f>
        <v>0.16641129907586361</v>
      </c>
      <c r="H1855" s="94">
        <f t="shared" si="204"/>
        <v>0.27735216512643934</v>
      </c>
      <c r="I1855" s="94">
        <f t="shared" si="203"/>
        <v>0.27735216512643934</v>
      </c>
      <c r="J1855" s="94">
        <f t="shared" si="203"/>
        <v>0.27735216512643934</v>
      </c>
      <c r="K1855" s="94">
        <f t="shared" si="203"/>
        <v>0.27735216512643934</v>
      </c>
      <c r="L1855" s="94">
        <f t="shared" si="203"/>
        <v>0.27735216512643934</v>
      </c>
      <c r="M1855" s="94">
        <f t="shared" si="203"/>
        <v>0.27735216512643934</v>
      </c>
      <c r="N1855" s="94">
        <f t="shared" si="203"/>
        <v>0.27735216512643934</v>
      </c>
      <c r="O1855" s="94">
        <f t="shared" si="203"/>
        <v>0.27735216512643934</v>
      </c>
      <c r="P1855" s="94">
        <f t="shared" si="203"/>
        <v>0.27735216512643934</v>
      </c>
      <c r="Q1855" s="94">
        <f t="shared" si="203"/>
        <v>0.27735216512643934</v>
      </c>
      <c r="R1855" s="94">
        <f t="shared" si="203"/>
        <v>0.27735216512643934</v>
      </c>
      <c r="S1855" s="93">
        <f>(1+H1855)^((5-Dashboard!$F$9)*3/12)</f>
        <v>1.1302000553558822</v>
      </c>
      <c r="T1855" s="93">
        <f t="shared" si="202"/>
        <v>1.4436634877348575</v>
      </c>
      <c r="U1855" s="93">
        <f t="shared" si="202"/>
        <v>1.844066681772107</v>
      </c>
      <c r="V1855" s="93">
        <f t="shared" si="202"/>
        <v>2.3555225685991292</v>
      </c>
      <c r="W1855" s="93">
        <f t="shared" si="202"/>
        <v>3.0088318530042892</v>
      </c>
      <c r="X1855" s="93">
        <f t="shared" si="202"/>
        <v>3.8433378819364248</v>
      </c>
      <c r="Y1855" s="93">
        <f t="shared" si="201"/>
        <v>4.9092959648039551</v>
      </c>
      <c r="Z1855" s="93">
        <f t="shared" si="201"/>
        <v>6.2708998298888234</v>
      </c>
      <c r="AA1855" s="93">
        <f t="shared" si="201"/>
        <v>8.0101474749995081</v>
      </c>
      <c r="AB1855" s="93">
        <f t="shared" si="201"/>
        <v>10.231779220172703</v>
      </c>
      <c r="AC1855" s="95">
        <f t="shared" si="201"/>
        <v>13.069585339983313</v>
      </c>
      <c r="AE1855" s="96"/>
    </row>
    <row r="1856" spans="3:31" ht="24.75" customHeight="1" x14ac:dyDescent="0.25">
      <c r="C1856" s="91">
        <f>ABS(E1856-Dashboard!$F$13)</f>
        <v>19.991515680101156</v>
      </c>
      <c r="D1856" s="92">
        <f t="shared" si="199"/>
        <v>0.27745216512643933</v>
      </c>
      <c r="E1856" s="93" cm="1">
        <f t="array" ref="E1856">SUM('DRE + DCF'!$S$41/TIR!S1856,'DRE + DCF'!$U$41:$AD$41/TIR!T1856:AC1856,TIR!F1856)</f>
        <v>27.628484319898842</v>
      </c>
      <c r="F1856" s="100">
        <f>'DRE + DCF'!$AE$38*'DRE + DCF'!$AE$39*(1+G1856)/(R1856-G1856)/AC1856</f>
        <v>9.369340003950871</v>
      </c>
      <c r="G1856" s="92">
        <f>R1856*(1-'DRE + DCF'!$AE$39)</f>
        <v>0.16647129907586358</v>
      </c>
      <c r="H1856" s="94">
        <f t="shared" si="204"/>
        <v>0.27745216512643933</v>
      </c>
      <c r="I1856" s="94">
        <f t="shared" si="203"/>
        <v>0.27745216512643933</v>
      </c>
      <c r="J1856" s="94">
        <f t="shared" si="203"/>
        <v>0.27745216512643933</v>
      </c>
      <c r="K1856" s="94">
        <f t="shared" si="203"/>
        <v>0.27745216512643933</v>
      </c>
      <c r="L1856" s="94">
        <f t="shared" si="203"/>
        <v>0.27745216512643933</v>
      </c>
      <c r="M1856" s="94">
        <f t="shared" si="203"/>
        <v>0.27745216512643933</v>
      </c>
      <c r="N1856" s="94">
        <f t="shared" si="203"/>
        <v>0.27745216512643933</v>
      </c>
      <c r="O1856" s="94">
        <f t="shared" si="203"/>
        <v>0.27745216512643933</v>
      </c>
      <c r="P1856" s="94">
        <f t="shared" si="203"/>
        <v>0.27745216512643933</v>
      </c>
      <c r="Q1856" s="94">
        <f t="shared" si="203"/>
        <v>0.27745216512643933</v>
      </c>
      <c r="R1856" s="94">
        <f t="shared" si="203"/>
        <v>0.27745216512643933</v>
      </c>
      <c r="S1856" s="93">
        <f>(1+H1856)^((5-Dashboard!$F$9)*3/12)</f>
        <v>1.1302442944454263</v>
      </c>
      <c r="T1856" s="93">
        <f t="shared" si="202"/>
        <v>1.4438330210611148</v>
      </c>
      <c r="U1856" s="93">
        <f t="shared" si="202"/>
        <v>1.844427618835569</v>
      </c>
      <c r="V1856" s="93">
        <f t="shared" si="202"/>
        <v>2.3561680551005009</v>
      </c>
      <c r="W1856" s="93">
        <f t="shared" si="202"/>
        <v>3.0098919833898865</v>
      </c>
      <c r="X1856" s="93">
        <f t="shared" si="202"/>
        <v>3.8449930309781237</v>
      </c>
      <c r="Y1856" s="93">
        <f t="shared" si="201"/>
        <v>4.9117946723190746</v>
      </c>
      <c r="Z1856" s="93">
        <f t="shared" si="201"/>
        <v>6.274582738810512</v>
      </c>
      <c r="AA1856" s="93">
        <f t="shared" si="201"/>
        <v>8.0154793049584736</v>
      </c>
      <c r="AB1856" s="93">
        <f t="shared" si="201"/>
        <v>10.23939139264537</v>
      </c>
      <c r="AC1856" s="95">
        <f t="shared" si="201"/>
        <v>13.080332704111855</v>
      </c>
      <c r="AE1856" s="96"/>
    </row>
    <row r="1857" spans="3:31" ht="24.75" customHeight="1" x14ac:dyDescent="0.25">
      <c r="C1857" s="91">
        <f>ABS(E1857-Dashboard!$F$13)</f>
        <v>20.008348220730724</v>
      </c>
      <c r="D1857" s="92">
        <f t="shared" si="199"/>
        <v>0.27755216512643932</v>
      </c>
      <c r="E1857" s="93" cm="1">
        <f t="array" ref="E1857">SUM('DRE + DCF'!$S$41/TIR!S1857,'DRE + DCF'!$U$41:$AD$41/TIR!T1857:AC1857,TIR!F1857)</f>
        <v>27.611651779269273</v>
      </c>
      <c r="F1857" s="100">
        <f>'DRE + DCF'!$AE$38*'DRE + DCF'!$AE$39*(1+G1857)/(R1857-G1857)/AC1857</f>
        <v>9.3587507857191135</v>
      </c>
      <c r="G1857" s="92">
        <f>R1857*(1-'DRE + DCF'!$AE$39)</f>
        <v>0.16653129907586359</v>
      </c>
      <c r="H1857" s="94">
        <f t="shared" si="204"/>
        <v>0.27755216512643932</v>
      </c>
      <c r="I1857" s="94">
        <f t="shared" si="203"/>
        <v>0.27755216512643932</v>
      </c>
      <c r="J1857" s="94">
        <f t="shared" si="203"/>
        <v>0.27755216512643932</v>
      </c>
      <c r="K1857" s="94">
        <f t="shared" si="203"/>
        <v>0.27755216512643932</v>
      </c>
      <c r="L1857" s="94">
        <f t="shared" si="203"/>
        <v>0.27755216512643932</v>
      </c>
      <c r="M1857" s="94">
        <f t="shared" si="203"/>
        <v>0.27755216512643932</v>
      </c>
      <c r="N1857" s="94">
        <f t="shared" si="203"/>
        <v>0.27755216512643932</v>
      </c>
      <c r="O1857" s="94">
        <f t="shared" si="203"/>
        <v>0.27755216512643932</v>
      </c>
      <c r="P1857" s="94">
        <f t="shared" si="203"/>
        <v>0.27755216512643932</v>
      </c>
      <c r="Q1857" s="94">
        <f t="shared" si="203"/>
        <v>0.27755216512643932</v>
      </c>
      <c r="R1857" s="94">
        <f t="shared" si="203"/>
        <v>0.27755216512643932</v>
      </c>
      <c r="S1857" s="93">
        <f>(1+H1857)^((5-Dashboard!$F$9)*3/12)</f>
        <v>1.1302885318034679</v>
      </c>
      <c r="T1857" s="93">
        <f t="shared" si="202"/>
        <v>1.4440025610231046</v>
      </c>
      <c r="U1857" s="93">
        <f t="shared" si="202"/>
        <v>1.8447885982831904</v>
      </c>
      <c r="V1857" s="93">
        <f t="shared" si="202"/>
        <v>2.3568136679372587</v>
      </c>
      <c r="W1857" s="93">
        <f t="shared" si="202"/>
        <v>3.0109524042728295</v>
      </c>
      <c r="X1857" s="93">
        <f t="shared" si="202"/>
        <v>3.846648763171411</v>
      </c>
      <c r="Y1857" s="93">
        <f t="shared" si="201"/>
        <v>4.9142944558705759</v>
      </c>
      <c r="Z1857" s="93">
        <f t="shared" si="201"/>
        <v>6.2782675221663107</v>
      </c>
      <c r="AA1857" s="93">
        <f t="shared" si="201"/>
        <v>8.0208142661865747</v>
      </c>
      <c r="AB1857" s="93">
        <f t="shared" si="201"/>
        <v>10.247008631843689</v>
      </c>
      <c r="AC1857" s="95">
        <f t="shared" si="201"/>
        <v>13.091088063681218</v>
      </c>
      <c r="AE1857" s="96"/>
    </row>
    <row r="1858" spans="3:31" ht="24.75" customHeight="1" x14ac:dyDescent="0.25">
      <c r="C1858" s="91">
        <f>ABS(E1858-Dashboard!$F$13)</f>
        <v>20.025163402154398</v>
      </c>
      <c r="D1858" s="92">
        <f t="shared" si="199"/>
        <v>0.27765216512643931</v>
      </c>
      <c r="E1858" s="93" cm="1">
        <f t="array" ref="E1858">SUM('DRE + DCF'!$S$41/TIR!S1858,'DRE + DCF'!$U$41:$AD$41/TIR!T1858:AC1858,TIR!F1858)</f>
        <v>27.5948365978456</v>
      </c>
      <c r="F1858" s="100">
        <f>'DRE + DCF'!$AE$38*'DRE + DCF'!$AE$39*(1+G1858)/(R1858-G1858)/AC1858</f>
        <v>9.3481753255674622</v>
      </c>
      <c r="G1858" s="92">
        <f>R1858*(1-'DRE + DCF'!$AE$39)</f>
        <v>0.16659129907586359</v>
      </c>
      <c r="H1858" s="94">
        <f t="shared" si="204"/>
        <v>0.27765216512643931</v>
      </c>
      <c r="I1858" s="94">
        <f t="shared" si="203"/>
        <v>0.27765216512643931</v>
      </c>
      <c r="J1858" s="94">
        <f t="shared" si="203"/>
        <v>0.27765216512643931</v>
      </c>
      <c r="K1858" s="94">
        <f t="shared" si="203"/>
        <v>0.27765216512643931</v>
      </c>
      <c r="L1858" s="94">
        <f t="shared" si="203"/>
        <v>0.27765216512643931</v>
      </c>
      <c r="M1858" s="94">
        <f t="shared" si="203"/>
        <v>0.27765216512643931</v>
      </c>
      <c r="N1858" s="94">
        <f t="shared" si="203"/>
        <v>0.27765216512643931</v>
      </c>
      <c r="O1858" s="94">
        <f t="shared" si="203"/>
        <v>0.27765216512643931</v>
      </c>
      <c r="P1858" s="94">
        <f t="shared" si="203"/>
        <v>0.27765216512643931</v>
      </c>
      <c r="Q1858" s="94">
        <f t="shared" si="203"/>
        <v>0.27765216512643931</v>
      </c>
      <c r="R1858" s="94">
        <f t="shared" si="203"/>
        <v>0.27765216512643931</v>
      </c>
      <c r="S1858" s="93">
        <f>(1+H1858)^((5-Dashboard!$F$9)*3/12)</f>
        <v>1.130332767430211</v>
      </c>
      <c r="T1858" s="93">
        <f t="shared" si="202"/>
        <v>1.4441721076205694</v>
      </c>
      <c r="U1858" s="93">
        <f t="shared" si="202"/>
        <v>1.8451496201166337</v>
      </c>
      <c r="V1858" s="93">
        <f t="shared" si="202"/>
        <v>2.3574594071242445</v>
      </c>
      <c r="W1858" s="93">
        <f t="shared" si="202"/>
        <v>3.0120131157099834</v>
      </c>
      <c r="X1858" s="93">
        <f t="shared" si="202"/>
        <v>3.8483050786760931</v>
      </c>
      <c r="Y1858" s="93">
        <f t="shared" si="201"/>
        <v>4.9167953158375832</v>
      </c>
      <c r="Z1858" s="93">
        <f t="shared" si="201"/>
        <v>6.2819541807634236</v>
      </c>
      <c r="AA1858" s="93">
        <f t="shared" si="201"/>
        <v>8.0261523602774769</v>
      </c>
      <c r="AB1858" s="93">
        <f t="shared" si="201"/>
        <v>10.254630940743201</v>
      </c>
      <c r="AC1858" s="95">
        <f t="shared" si="201"/>
        <v>13.101851424013127</v>
      </c>
      <c r="AE1858" s="96"/>
    </row>
    <row r="1859" spans="3:31" ht="24.75" customHeight="1" x14ac:dyDescent="0.25">
      <c r="C1859" s="91">
        <f>ABS(E1859-Dashboard!$F$13)</f>
        <v>20.041961247585412</v>
      </c>
      <c r="D1859" s="92">
        <f t="shared" si="199"/>
        <v>0.2777521651264393</v>
      </c>
      <c r="E1859" s="93" cm="1">
        <f t="array" ref="E1859">SUM('DRE + DCF'!$S$41/TIR!S1859,'DRE + DCF'!$U$41:$AD$41/TIR!T1859:AC1859,TIR!F1859)</f>
        <v>27.578038752414585</v>
      </c>
      <c r="F1859" s="100">
        <f>'DRE + DCF'!$AE$38*'DRE + DCF'!$AE$39*(1+G1859)/(R1859-G1859)/AC1859</f>
        <v>9.3376136029367309</v>
      </c>
      <c r="G1859" s="92">
        <f>R1859*(1-'DRE + DCF'!$AE$39)</f>
        <v>0.16665129907586357</v>
      </c>
      <c r="H1859" s="94">
        <f t="shared" si="204"/>
        <v>0.2777521651264393</v>
      </c>
      <c r="I1859" s="94">
        <f t="shared" si="203"/>
        <v>0.2777521651264393</v>
      </c>
      <c r="J1859" s="94">
        <f t="shared" si="203"/>
        <v>0.2777521651264393</v>
      </c>
      <c r="K1859" s="94">
        <f t="shared" si="203"/>
        <v>0.2777521651264393</v>
      </c>
      <c r="L1859" s="94">
        <f t="shared" si="203"/>
        <v>0.2777521651264393</v>
      </c>
      <c r="M1859" s="94">
        <f t="shared" si="203"/>
        <v>0.2777521651264393</v>
      </c>
      <c r="N1859" s="94">
        <f t="shared" si="203"/>
        <v>0.2777521651264393</v>
      </c>
      <c r="O1859" s="94">
        <f t="shared" si="203"/>
        <v>0.2777521651264393</v>
      </c>
      <c r="P1859" s="94">
        <f t="shared" si="203"/>
        <v>0.2777521651264393</v>
      </c>
      <c r="Q1859" s="94">
        <f t="shared" si="203"/>
        <v>0.2777521651264393</v>
      </c>
      <c r="R1859" s="94">
        <f t="shared" si="203"/>
        <v>0.2777521651264393</v>
      </c>
      <c r="S1859" s="93">
        <f>(1+H1859)^((5-Dashboard!$F$9)*3/12)</f>
        <v>1.1303770013258583</v>
      </c>
      <c r="T1859" s="93">
        <f t="shared" si="202"/>
        <v>1.4443416608532473</v>
      </c>
      <c r="U1859" s="93">
        <f t="shared" si="202"/>
        <v>1.8455106843375539</v>
      </c>
      <c r="V1859" s="93">
        <f t="shared" si="202"/>
        <v>2.3581052726762861</v>
      </c>
      <c r="W1859" s="93">
        <f t="shared" si="202"/>
        <v>3.013074117758197</v>
      </c>
      <c r="X1859" s="93">
        <f t="shared" si="202"/>
        <v>3.8499619776519718</v>
      </c>
      <c r="Y1859" s="93">
        <f t="shared" si="201"/>
        <v>4.9192972525992742</v>
      </c>
      <c r="Z1859" s="93">
        <f t="shared" si="201"/>
        <v>6.2856427154092662</v>
      </c>
      <c r="AA1859" s="93">
        <f t="shared" si="201"/>
        <v>8.0314935888254197</v>
      </c>
      <c r="AB1859" s="93">
        <f t="shared" si="201"/>
        <v>10.262258322320795</v>
      </c>
      <c r="AC1859" s="95">
        <f t="shared" si="201"/>
        <v>13.112622790432216</v>
      </c>
      <c r="AE1859" s="96"/>
    </row>
    <row r="1860" spans="3:31" ht="24.75" customHeight="1" x14ac:dyDescent="0.25">
      <c r="C1860" s="91">
        <f>ABS(E1860-Dashboard!$F$13)</f>
        <v>20.058741780199611</v>
      </c>
      <c r="D1860" s="92">
        <f t="shared" si="199"/>
        <v>0.27785216512643929</v>
      </c>
      <c r="E1860" s="93" cm="1">
        <f t="array" ref="E1860">SUM('DRE + DCF'!$S$41/TIR!S1860,'DRE + DCF'!$U$41:$AD$41/TIR!T1860:AC1860,TIR!F1860)</f>
        <v>27.561258219800386</v>
      </c>
      <c r="F1860" s="100">
        <f>'DRE + DCF'!$AE$38*'DRE + DCF'!$AE$39*(1+G1860)/(R1860-G1860)/AC1860</f>
        <v>9.3270655973029353</v>
      </c>
      <c r="G1860" s="92">
        <f>R1860*(1-'DRE + DCF'!$AE$39)</f>
        <v>0.16671129907586357</v>
      </c>
      <c r="H1860" s="94">
        <f t="shared" si="204"/>
        <v>0.27785216512643929</v>
      </c>
      <c r="I1860" s="94">
        <f t="shared" si="203"/>
        <v>0.27785216512643929</v>
      </c>
      <c r="J1860" s="94">
        <f t="shared" si="203"/>
        <v>0.27785216512643929</v>
      </c>
      <c r="K1860" s="94">
        <f t="shared" si="203"/>
        <v>0.27785216512643929</v>
      </c>
      <c r="L1860" s="94">
        <f t="shared" si="203"/>
        <v>0.27785216512643929</v>
      </c>
      <c r="M1860" s="94">
        <f t="shared" si="203"/>
        <v>0.27785216512643929</v>
      </c>
      <c r="N1860" s="94">
        <f t="shared" si="203"/>
        <v>0.27785216512643929</v>
      </c>
      <c r="O1860" s="94">
        <f t="shared" si="203"/>
        <v>0.27785216512643929</v>
      </c>
      <c r="P1860" s="94">
        <f t="shared" si="203"/>
        <v>0.27785216512643929</v>
      </c>
      <c r="Q1860" s="94">
        <f t="shared" si="203"/>
        <v>0.27785216512643929</v>
      </c>
      <c r="R1860" s="94">
        <f t="shared" si="203"/>
        <v>0.27785216512643929</v>
      </c>
      <c r="S1860" s="93">
        <f>(1+H1860)^((5-Dashboard!$F$9)*3/12)</f>
        <v>1.1304212334906132</v>
      </c>
      <c r="T1860" s="93">
        <f t="shared" si="202"/>
        <v>1.4445112207208803</v>
      </c>
      <c r="U1860" s="93">
        <f t="shared" si="202"/>
        <v>1.845871790947613</v>
      </c>
      <c r="V1860" s="93">
        <f t="shared" si="202"/>
        <v>2.3587512646082254</v>
      </c>
      <c r="W1860" s="93">
        <f t="shared" si="202"/>
        <v>3.0141354104743479</v>
      </c>
      <c r="X1860" s="93">
        <f t="shared" si="202"/>
        <v>3.8516194602589144</v>
      </c>
      <c r="Y1860" s="93">
        <f t="shared" si="201"/>
        <v>4.9218002665349818</v>
      </c>
      <c r="Z1860" s="93">
        <f t="shared" si="201"/>
        <v>6.2893331269116128</v>
      </c>
      <c r="AA1860" s="93">
        <f t="shared" si="201"/>
        <v>8.0368379534254437</v>
      </c>
      <c r="AB1860" s="93">
        <f t="shared" si="201"/>
        <v>10.269890779555045</v>
      </c>
      <c r="AC1860" s="95">
        <f t="shared" si="201"/>
        <v>13.12340216826647</v>
      </c>
      <c r="AE1860" s="96"/>
    </row>
    <row r="1861" spans="3:31" ht="24.75" customHeight="1" x14ac:dyDescent="0.25">
      <c r="C1861" s="91">
        <f>ABS(E1861-Dashboard!$F$13)</f>
        <v>20.075505023135044</v>
      </c>
      <c r="D1861" s="92">
        <f t="shared" si="199"/>
        <v>0.27795216512643928</v>
      </c>
      <c r="E1861" s="93" cm="1">
        <f t="array" ref="E1861">SUM('DRE + DCF'!$S$41/TIR!S1861,'DRE + DCF'!$U$41:$AD$41/TIR!T1861:AC1861,TIR!F1861)</f>
        <v>27.544494976864954</v>
      </c>
      <c r="F1861" s="100">
        <f>'DRE + DCF'!$AE$38*'DRE + DCF'!$AE$39*(1+G1861)/(R1861-G1861)/AC1861</f>
        <v>9.3165312881775062</v>
      </c>
      <c r="G1861" s="92">
        <f>R1861*(1-'DRE + DCF'!$AE$39)</f>
        <v>0.16677129907586355</v>
      </c>
      <c r="H1861" s="94">
        <f t="shared" si="204"/>
        <v>0.27795216512643928</v>
      </c>
      <c r="I1861" s="94">
        <f t="shared" si="203"/>
        <v>0.27795216512643928</v>
      </c>
      <c r="J1861" s="94">
        <f t="shared" si="203"/>
        <v>0.27795216512643928</v>
      </c>
      <c r="K1861" s="94">
        <f t="shared" si="203"/>
        <v>0.27795216512643928</v>
      </c>
      <c r="L1861" s="94">
        <f t="shared" ref="I1861:R1886" si="205">$D1861</f>
        <v>0.27795216512643928</v>
      </c>
      <c r="M1861" s="94">
        <f t="shared" si="205"/>
        <v>0.27795216512643928</v>
      </c>
      <c r="N1861" s="94">
        <f t="shared" si="205"/>
        <v>0.27795216512643928</v>
      </c>
      <c r="O1861" s="94">
        <f t="shared" si="205"/>
        <v>0.27795216512643928</v>
      </c>
      <c r="P1861" s="94">
        <f t="shared" si="205"/>
        <v>0.27795216512643928</v>
      </c>
      <c r="Q1861" s="94">
        <f t="shared" si="205"/>
        <v>0.27795216512643928</v>
      </c>
      <c r="R1861" s="94">
        <f t="shared" si="205"/>
        <v>0.27795216512643928</v>
      </c>
      <c r="S1861" s="93">
        <f>(1+H1861)^((5-Dashboard!$F$9)*3/12)</f>
        <v>1.1304654639246787</v>
      </c>
      <c r="T1861" s="93">
        <f t="shared" si="202"/>
        <v>1.4446807872232077</v>
      </c>
      <c r="U1861" s="93">
        <f t="shared" si="202"/>
        <v>1.8462329399484669</v>
      </c>
      <c r="V1861" s="93">
        <f t="shared" si="202"/>
        <v>2.3593973829348944</v>
      </c>
      <c r="W1861" s="93">
        <f t="shared" si="202"/>
        <v>3.0151969939153025</v>
      </c>
      <c r="X1861" s="93">
        <f t="shared" si="202"/>
        <v>3.8532775266567918</v>
      </c>
      <c r="Y1861" s="93">
        <f t="shared" si="201"/>
        <v>4.9243043580240977</v>
      </c>
      <c r="Z1861" s="93">
        <f t="shared" si="201"/>
        <v>6.2930254160784553</v>
      </c>
      <c r="AA1861" s="93">
        <f t="shared" si="201"/>
        <v>8.042185455673172</v>
      </c>
      <c r="AB1861" s="93">
        <f t="shared" si="201"/>
        <v>10.277528315425888</v>
      </c>
      <c r="AC1861" s="95">
        <f t="shared" si="201"/>
        <v>13.1341895628468</v>
      </c>
      <c r="AE1861" s="96"/>
    </row>
    <row r="1862" spans="3:31" ht="24.75" customHeight="1" x14ac:dyDescent="0.25">
      <c r="C1862" s="91">
        <f>ABS(E1862-Dashboard!$F$13)</f>
        <v>20.092250999492464</v>
      </c>
      <c r="D1862" s="92">
        <f t="shared" si="199"/>
        <v>0.27805216512643927</v>
      </c>
      <c r="E1862" s="93" cm="1">
        <f t="array" ref="E1862">SUM('DRE + DCF'!$S$41/TIR!S1862,'DRE + DCF'!$U$41:$AD$41/TIR!T1862:AC1862,TIR!F1862)</f>
        <v>27.527749000507534</v>
      </c>
      <c r="F1862" s="100">
        <f>'DRE + DCF'!$AE$38*'DRE + DCF'!$AE$39*(1+G1862)/(R1862-G1862)/AC1862</f>
        <v>9.3060106551069559</v>
      </c>
      <c r="G1862" s="92">
        <f>R1862*(1-'DRE + DCF'!$AE$39)</f>
        <v>0.16683129907586355</v>
      </c>
      <c r="H1862" s="94">
        <f t="shared" si="204"/>
        <v>0.27805216512643927</v>
      </c>
      <c r="I1862" s="94">
        <f t="shared" si="205"/>
        <v>0.27805216512643927</v>
      </c>
      <c r="J1862" s="94">
        <f t="shared" si="205"/>
        <v>0.27805216512643927</v>
      </c>
      <c r="K1862" s="94">
        <f t="shared" si="205"/>
        <v>0.27805216512643927</v>
      </c>
      <c r="L1862" s="94">
        <f t="shared" si="205"/>
        <v>0.27805216512643927</v>
      </c>
      <c r="M1862" s="94">
        <f t="shared" si="205"/>
        <v>0.27805216512643927</v>
      </c>
      <c r="N1862" s="94">
        <f t="shared" si="205"/>
        <v>0.27805216512643927</v>
      </c>
      <c r="O1862" s="94">
        <f t="shared" si="205"/>
        <v>0.27805216512643927</v>
      </c>
      <c r="P1862" s="94">
        <f t="shared" si="205"/>
        <v>0.27805216512643927</v>
      </c>
      <c r="Q1862" s="94">
        <f t="shared" si="205"/>
        <v>0.27805216512643927</v>
      </c>
      <c r="R1862" s="94">
        <f t="shared" si="205"/>
        <v>0.27805216512643927</v>
      </c>
      <c r="S1862" s="93">
        <f>(1+H1862)^((5-Dashboard!$F$9)*3/12)</f>
        <v>1.1305096926282585</v>
      </c>
      <c r="T1862" s="93">
        <f t="shared" si="202"/>
        <v>1.4448503603599712</v>
      </c>
      <c r="U1862" s="93">
        <f t="shared" si="202"/>
        <v>1.8465941313417773</v>
      </c>
      <c r="V1862" s="93">
        <f t="shared" si="202"/>
        <v>2.3600436276711352</v>
      </c>
      <c r="W1862" s="93">
        <f t="shared" si="202"/>
        <v>3.0162588681379505</v>
      </c>
      <c r="X1862" s="93">
        <f t="shared" si="202"/>
        <v>3.854936177005531</v>
      </c>
      <c r="Y1862" s="93">
        <f t="shared" si="201"/>
        <v>4.9268095274461583</v>
      </c>
      <c r="Z1862" s="93">
        <f t="shared" si="201"/>
        <v>6.296719583718132</v>
      </c>
      <c r="AA1862" s="93">
        <f t="shared" si="201"/>
        <v>8.0475360971650112</v>
      </c>
      <c r="AB1862" s="93">
        <f t="shared" si="201"/>
        <v>10.285170932914918</v>
      </c>
      <c r="AC1862" s="95">
        <f t="shared" si="201"/>
        <v>13.144984979507431</v>
      </c>
      <c r="AE1862" s="96"/>
    </row>
    <row r="1863" spans="3:31" ht="24.75" customHeight="1" x14ac:dyDescent="0.25">
      <c r="C1863" s="91">
        <f>ABS(E1863-Dashboard!$F$13)</f>
        <v>20.108979732334962</v>
      </c>
      <c r="D1863" s="92">
        <f t="shared" si="199"/>
        <v>0.27815216512643925</v>
      </c>
      <c r="E1863" s="93" cm="1">
        <f t="array" ref="E1863">SUM('DRE + DCF'!$S$41/TIR!S1863,'DRE + DCF'!$U$41:$AD$41/TIR!T1863:AC1863,TIR!F1863)</f>
        <v>27.511020267665035</v>
      </c>
      <c r="F1863" s="100">
        <f>'DRE + DCF'!$AE$38*'DRE + DCF'!$AE$39*(1+G1863)/(R1863-G1863)/AC1863</f>
        <v>9.295503677673068</v>
      </c>
      <c r="G1863" s="92">
        <f>R1863*(1-'DRE + DCF'!$AE$39)</f>
        <v>0.16689129907586356</v>
      </c>
      <c r="H1863" s="94">
        <f t="shared" si="204"/>
        <v>0.27815216512643925</v>
      </c>
      <c r="I1863" s="94">
        <f t="shared" si="205"/>
        <v>0.27815216512643925</v>
      </c>
      <c r="J1863" s="94">
        <f t="shared" si="205"/>
        <v>0.27815216512643925</v>
      </c>
      <c r="K1863" s="94">
        <f t="shared" si="205"/>
        <v>0.27815216512643925</v>
      </c>
      <c r="L1863" s="94">
        <f t="shared" si="205"/>
        <v>0.27815216512643925</v>
      </c>
      <c r="M1863" s="94">
        <f t="shared" si="205"/>
        <v>0.27815216512643925</v>
      </c>
      <c r="N1863" s="94">
        <f t="shared" si="205"/>
        <v>0.27815216512643925</v>
      </c>
      <c r="O1863" s="94">
        <f t="shared" si="205"/>
        <v>0.27815216512643925</v>
      </c>
      <c r="P1863" s="94">
        <f t="shared" si="205"/>
        <v>0.27815216512643925</v>
      </c>
      <c r="Q1863" s="94">
        <f t="shared" si="205"/>
        <v>0.27815216512643925</v>
      </c>
      <c r="R1863" s="94">
        <f t="shared" si="205"/>
        <v>0.27815216512643925</v>
      </c>
      <c r="S1863" s="93">
        <f>(1+H1863)^((5-Dashboard!$F$9)*3/12)</f>
        <v>1.130553919601555</v>
      </c>
      <c r="T1863" s="93">
        <f t="shared" si="202"/>
        <v>1.4450199401309098</v>
      </c>
      <c r="U1863" s="93">
        <f t="shared" si="202"/>
        <v>1.8469553651291999</v>
      </c>
      <c r="V1863" s="93">
        <f t="shared" si="202"/>
        <v>2.3606899988317798</v>
      </c>
      <c r="W1863" s="93">
        <f t="shared" si="202"/>
        <v>3.0173210331991704</v>
      </c>
      <c r="X1863" s="93">
        <f t="shared" si="202"/>
        <v>3.8565954114650642</v>
      </c>
      <c r="Y1863" s="93">
        <f t="shared" si="201"/>
        <v>4.9293157751807621</v>
      </c>
      <c r="Z1863" s="93">
        <f t="shared" si="201"/>
        <v>6.3004156306392032</v>
      </c>
      <c r="AA1863" s="93">
        <f t="shared" si="201"/>
        <v>8.0528898794979575</v>
      </c>
      <c r="AB1863" s="93">
        <f t="shared" si="201"/>
        <v>10.292818635005103</v>
      </c>
      <c r="AC1863" s="95">
        <f t="shared" si="201"/>
        <v>13.155788423585532</v>
      </c>
      <c r="AE1863" s="96"/>
    </row>
    <row r="1864" spans="3:31" ht="24.75" customHeight="1" x14ac:dyDescent="0.25">
      <c r="C1864" s="91">
        <f>ABS(E1864-Dashboard!$F$13)</f>
        <v>20.125691244688511</v>
      </c>
      <c r="D1864" s="92">
        <f t="shared" si="199"/>
        <v>0.27825216512643924</v>
      </c>
      <c r="E1864" s="93" cm="1">
        <f t="array" ref="E1864">SUM('DRE + DCF'!$S$41/TIR!S1864,'DRE + DCF'!$U$41:$AD$41/TIR!T1864:AC1864,TIR!F1864)</f>
        <v>27.494308755311486</v>
      </c>
      <c r="F1864" s="100">
        <f>'DRE + DCF'!$AE$38*'DRE + DCF'!$AE$39*(1+G1864)/(R1864-G1864)/AC1864</f>
        <v>9.2850103354925668</v>
      </c>
      <c r="G1864" s="92">
        <f>R1864*(1-'DRE + DCF'!$AE$39)</f>
        <v>0.16695129907586354</v>
      </c>
      <c r="H1864" s="94">
        <f t="shared" si="204"/>
        <v>0.27825216512643924</v>
      </c>
      <c r="I1864" s="94">
        <f t="shared" si="205"/>
        <v>0.27825216512643924</v>
      </c>
      <c r="J1864" s="94">
        <f t="shared" si="205"/>
        <v>0.27825216512643924</v>
      </c>
      <c r="K1864" s="94">
        <f t="shared" si="205"/>
        <v>0.27825216512643924</v>
      </c>
      <c r="L1864" s="94">
        <f t="shared" si="205"/>
        <v>0.27825216512643924</v>
      </c>
      <c r="M1864" s="94">
        <f t="shared" si="205"/>
        <v>0.27825216512643924</v>
      </c>
      <c r="N1864" s="94">
        <f t="shared" si="205"/>
        <v>0.27825216512643924</v>
      </c>
      <c r="O1864" s="94">
        <f t="shared" si="205"/>
        <v>0.27825216512643924</v>
      </c>
      <c r="P1864" s="94">
        <f t="shared" si="205"/>
        <v>0.27825216512643924</v>
      </c>
      <c r="Q1864" s="94">
        <f t="shared" si="205"/>
        <v>0.27825216512643924</v>
      </c>
      <c r="R1864" s="94">
        <f t="shared" si="205"/>
        <v>0.27825216512643924</v>
      </c>
      <c r="S1864" s="93">
        <f>(1+H1864)^((5-Dashboard!$F$9)*3/12)</f>
        <v>1.1305981448447717</v>
      </c>
      <c r="T1864" s="93">
        <f t="shared" si="202"/>
        <v>1.445189526535765</v>
      </c>
      <c r="U1864" s="93">
        <f t="shared" si="202"/>
        <v>1.8473166413123954</v>
      </c>
      <c r="V1864" s="93">
        <f t="shared" si="202"/>
        <v>2.3613364964316714</v>
      </c>
      <c r="W1864" s="93">
        <f t="shared" si="202"/>
        <v>3.0183834891558647</v>
      </c>
      <c r="X1864" s="93">
        <f t="shared" si="202"/>
        <v>3.8582552301953807</v>
      </c>
      <c r="Y1864" s="93">
        <f t="shared" si="201"/>
        <v>4.9318231016076544</v>
      </c>
      <c r="Z1864" s="93">
        <f t="shared" si="201"/>
        <v>6.3041135576505756</v>
      </c>
      <c r="AA1864" s="93">
        <f t="shared" si="201"/>
        <v>8.058246804269789</v>
      </c>
      <c r="AB1864" s="93">
        <f t="shared" si="201"/>
        <v>10.300471424681069</v>
      </c>
      <c r="AC1864" s="95">
        <f t="shared" si="201"/>
        <v>13.166599900421597</v>
      </c>
      <c r="AE1864" s="96"/>
    </row>
    <row r="1865" spans="3:31" ht="24.75" customHeight="1" x14ac:dyDescent="0.25">
      <c r="C1865" s="91">
        <f>ABS(E1865-Dashboard!$F$13)</f>
        <v>20.142385559541541</v>
      </c>
      <c r="D1865" s="92">
        <f t="shared" si="199"/>
        <v>0.27835216512643923</v>
      </c>
      <c r="E1865" s="93" cm="1">
        <f t="array" ref="E1865">SUM('DRE + DCF'!$S$41/TIR!S1865,'DRE + DCF'!$U$41:$AD$41/TIR!T1865:AC1865,TIR!F1865)</f>
        <v>27.477614440458456</v>
      </c>
      <c r="F1865" s="100">
        <f>'DRE + DCF'!$AE$38*'DRE + DCF'!$AE$39*(1+G1865)/(R1865-G1865)/AC1865</f>
        <v>9.2745306082173151</v>
      </c>
      <c r="G1865" s="92">
        <f>R1865*(1-'DRE + DCF'!$AE$39)</f>
        <v>0.16701129907586354</v>
      </c>
      <c r="H1865" s="94">
        <f t="shared" si="204"/>
        <v>0.27835216512643923</v>
      </c>
      <c r="I1865" s="94">
        <f t="shared" si="205"/>
        <v>0.27835216512643923</v>
      </c>
      <c r="J1865" s="94">
        <f t="shared" si="205"/>
        <v>0.27835216512643923</v>
      </c>
      <c r="K1865" s="94">
        <f t="shared" si="205"/>
        <v>0.27835216512643923</v>
      </c>
      <c r="L1865" s="94">
        <f t="shared" si="205"/>
        <v>0.27835216512643923</v>
      </c>
      <c r="M1865" s="94">
        <f t="shared" si="205"/>
        <v>0.27835216512643923</v>
      </c>
      <c r="N1865" s="94">
        <f t="shared" si="205"/>
        <v>0.27835216512643923</v>
      </c>
      <c r="O1865" s="94">
        <f t="shared" si="205"/>
        <v>0.27835216512643923</v>
      </c>
      <c r="P1865" s="94">
        <f t="shared" si="205"/>
        <v>0.27835216512643923</v>
      </c>
      <c r="Q1865" s="94">
        <f t="shared" si="205"/>
        <v>0.27835216512643923</v>
      </c>
      <c r="R1865" s="94">
        <f t="shared" si="205"/>
        <v>0.27835216512643923</v>
      </c>
      <c r="S1865" s="93">
        <f>(1+H1865)^((5-Dashboard!$F$9)*3/12)</f>
        <v>1.1306423683581113</v>
      </c>
      <c r="T1865" s="93">
        <f t="shared" si="202"/>
        <v>1.4453591195742765</v>
      </c>
      <c r="U1865" s="93">
        <f t="shared" si="202"/>
        <v>1.8476779598930202</v>
      </c>
      <c r="V1865" s="93">
        <f t="shared" si="202"/>
        <v>2.3619831204856445</v>
      </c>
      <c r="W1865" s="93">
        <f t="shared" si="202"/>
        <v>3.0194462360649266</v>
      </c>
      <c r="X1865" s="93">
        <f t="shared" si="202"/>
        <v>3.8599156333564761</v>
      </c>
      <c r="Y1865" s="93">
        <f t="shared" si="201"/>
        <v>4.9343315071066423</v>
      </c>
      <c r="Z1865" s="93">
        <f t="shared" si="201"/>
        <v>6.3078133655613815</v>
      </c>
      <c r="AA1865" s="93">
        <f t="shared" si="201"/>
        <v>8.0636068730788821</v>
      </c>
      <c r="AB1865" s="93">
        <f t="shared" si="201"/>
        <v>10.308129304928825</v>
      </c>
      <c r="AC1865" s="95">
        <f t="shared" si="201"/>
        <v>13.17741941535906</v>
      </c>
      <c r="AE1865" s="96"/>
    </row>
    <row r="1866" spans="3:31" ht="24.75" customHeight="1" x14ac:dyDescent="0.25">
      <c r="C1866" s="91">
        <f>ABS(E1866-Dashboard!$F$13)</f>
        <v>20.159062699845528</v>
      </c>
      <c r="D1866" s="92">
        <f t="shared" si="199"/>
        <v>0.27845216512643922</v>
      </c>
      <c r="E1866" s="93" cm="1">
        <f t="array" ref="E1866">SUM('DRE + DCF'!$S$41/TIR!S1866,'DRE + DCF'!$U$41:$AD$41/TIR!T1866:AC1866,TIR!F1866)</f>
        <v>27.46093730015447</v>
      </c>
      <c r="F1866" s="100">
        <f>'DRE + DCF'!$AE$38*'DRE + DCF'!$AE$39*(1+G1866)/(R1866-G1866)/AC1866</f>
        <v>9.2640644755339618</v>
      </c>
      <c r="G1866" s="92">
        <f>R1866*(1-'DRE + DCF'!$AE$39)</f>
        <v>0.16707129907586352</v>
      </c>
      <c r="H1866" s="94">
        <f t="shared" si="204"/>
        <v>0.27845216512643922</v>
      </c>
      <c r="I1866" s="94">
        <f t="shared" si="205"/>
        <v>0.27845216512643922</v>
      </c>
      <c r="J1866" s="94">
        <f t="shared" si="205"/>
        <v>0.27845216512643922</v>
      </c>
      <c r="K1866" s="94">
        <f t="shared" si="205"/>
        <v>0.27845216512643922</v>
      </c>
      <c r="L1866" s="94">
        <f t="shared" si="205"/>
        <v>0.27845216512643922</v>
      </c>
      <c r="M1866" s="94">
        <f t="shared" si="205"/>
        <v>0.27845216512643922</v>
      </c>
      <c r="N1866" s="94">
        <f t="shared" si="205"/>
        <v>0.27845216512643922</v>
      </c>
      <c r="O1866" s="94">
        <f t="shared" si="205"/>
        <v>0.27845216512643922</v>
      </c>
      <c r="P1866" s="94">
        <f t="shared" si="205"/>
        <v>0.27845216512643922</v>
      </c>
      <c r="Q1866" s="94">
        <f t="shared" si="205"/>
        <v>0.27845216512643922</v>
      </c>
      <c r="R1866" s="94">
        <f t="shared" si="205"/>
        <v>0.27845216512643922</v>
      </c>
      <c r="S1866" s="93">
        <f>(1+H1866)^((5-Dashboard!$F$9)*3/12)</f>
        <v>1.1306865901417773</v>
      </c>
      <c r="T1866" s="93">
        <f t="shared" si="202"/>
        <v>1.4455287192461861</v>
      </c>
      <c r="U1866" s="93">
        <f t="shared" si="202"/>
        <v>1.8480393208727355</v>
      </c>
      <c r="V1866" s="93">
        <f t="shared" si="202"/>
        <v>2.3626298710085432</v>
      </c>
      <c r="W1866" s="93">
        <f t="shared" si="202"/>
        <v>3.0205092739832722</v>
      </c>
      <c r="X1866" s="93">
        <f t="shared" si="202"/>
        <v>3.8615766211084037</v>
      </c>
      <c r="Y1866" s="93">
        <f t="shared" si="201"/>
        <v>4.9368409920576788</v>
      </c>
      <c r="Z1866" s="93">
        <f t="shared" si="201"/>
        <v>6.3115150551810979</v>
      </c>
      <c r="AA1866" s="93">
        <f t="shared" si="201"/>
        <v>8.0689700875243933</v>
      </c>
      <c r="AB1866" s="93">
        <f t="shared" si="201"/>
        <v>10.315792278736035</v>
      </c>
      <c r="AC1866" s="95">
        <f t="shared" si="201"/>
        <v>13.18824697374469</v>
      </c>
      <c r="AE1866" s="96"/>
    </row>
    <row r="1867" spans="3:31" ht="24.75" customHeight="1" x14ac:dyDescent="0.25">
      <c r="C1867" s="91">
        <f>ABS(E1867-Dashboard!$F$13)</f>
        <v>20.175722688514533</v>
      </c>
      <c r="D1867" s="92">
        <f t="shared" si="199"/>
        <v>0.27855216512643921</v>
      </c>
      <c r="E1867" s="93" cm="1">
        <f t="array" ref="E1867">SUM('DRE + DCF'!$S$41/TIR!S1867,'DRE + DCF'!$U$41:$AD$41/TIR!T1867:AC1867,TIR!F1867)</f>
        <v>27.444277311485465</v>
      </c>
      <c r="F1867" s="100">
        <f>'DRE + DCF'!$AE$38*'DRE + DCF'!$AE$39*(1+G1867)/(R1867-G1867)/AC1867</f>
        <v>9.253611917164168</v>
      </c>
      <c r="G1867" s="92">
        <f>R1867*(1-'DRE + DCF'!$AE$39)</f>
        <v>0.16713129907586352</v>
      </c>
      <c r="H1867" s="94">
        <f t="shared" si="204"/>
        <v>0.27855216512643921</v>
      </c>
      <c r="I1867" s="94">
        <f t="shared" si="205"/>
        <v>0.27855216512643921</v>
      </c>
      <c r="J1867" s="94">
        <f t="shared" si="205"/>
        <v>0.27855216512643921</v>
      </c>
      <c r="K1867" s="94">
        <f t="shared" si="205"/>
        <v>0.27855216512643921</v>
      </c>
      <c r="L1867" s="94">
        <f t="shared" si="205"/>
        <v>0.27855216512643921</v>
      </c>
      <c r="M1867" s="94">
        <f t="shared" si="205"/>
        <v>0.27855216512643921</v>
      </c>
      <c r="N1867" s="94">
        <f t="shared" si="205"/>
        <v>0.27855216512643921</v>
      </c>
      <c r="O1867" s="94">
        <f t="shared" si="205"/>
        <v>0.27855216512643921</v>
      </c>
      <c r="P1867" s="94">
        <f t="shared" si="205"/>
        <v>0.27855216512643921</v>
      </c>
      <c r="Q1867" s="94">
        <f t="shared" si="205"/>
        <v>0.27855216512643921</v>
      </c>
      <c r="R1867" s="94">
        <f t="shared" si="205"/>
        <v>0.27855216512643921</v>
      </c>
      <c r="S1867" s="93">
        <f>(1+H1867)^((5-Dashboard!$F$9)*3/12)</f>
        <v>1.1307308101959719</v>
      </c>
      <c r="T1867" s="93">
        <f t="shared" si="202"/>
        <v>1.4456983255512326</v>
      </c>
      <c r="U1867" s="93">
        <f t="shared" si="202"/>
        <v>1.8484007242531959</v>
      </c>
      <c r="V1867" s="93">
        <f t="shared" si="202"/>
        <v>2.3632767480152017</v>
      </c>
      <c r="W1867" s="93">
        <f t="shared" si="202"/>
        <v>3.0215726029678063</v>
      </c>
      <c r="X1867" s="93">
        <f t="shared" si="202"/>
        <v>3.863238193611219</v>
      </c>
      <c r="Y1867" s="93">
        <f t="shared" si="201"/>
        <v>4.9393515568407773</v>
      </c>
      <c r="Z1867" s="93">
        <f t="shared" si="201"/>
        <v>6.3152186273194237</v>
      </c>
      <c r="AA1867" s="93">
        <f t="shared" si="201"/>
        <v>8.0743364492060685</v>
      </c>
      <c r="AB1867" s="93">
        <f t="shared" si="201"/>
        <v>10.323460349091743</v>
      </c>
      <c r="AC1867" s="95">
        <f t="shared" si="201"/>
        <v>13.199082580928193</v>
      </c>
      <c r="AE1867" s="96"/>
    </row>
    <row r="1868" spans="3:31" ht="24.75" customHeight="1" x14ac:dyDescent="0.25">
      <c r="C1868" s="91">
        <f>ABS(E1868-Dashboard!$F$13)</f>
        <v>20.192365548425798</v>
      </c>
      <c r="D1868" s="92">
        <f t="shared" si="199"/>
        <v>0.2786521651264392</v>
      </c>
      <c r="E1868" s="93" cm="1">
        <f t="array" ref="E1868">SUM('DRE + DCF'!$S$41/TIR!S1868,'DRE + DCF'!$U$41:$AD$41/TIR!T1868:AC1868,TIR!F1868)</f>
        <v>27.4276344515742</v>
      </c>
      <c r="F1868" s="100">
        <f>'DRE + DCF'!$AE$38*'DRE + DCF'!$AE$39*(1+G1868)/(R1868-G1868)/AC1868</f>
        <v>9.243172912864253</v>
      </c>
      <c r="G1868" s="92">
        <f>R1868*(1-'DRE + DCF'!$AE$39)</f>
        <v>0.16719129907586353</v>
      </c>
      <c r="H1868" s="94">
        <f t="shared" si="204"/>
        <v>0.2786521651264392</v>
      </c>
      <c r="I1868" s="94">
        <f t="shared" si="205"/>
        <v>0.2786521651264392</v>
      </c>
      <c r="J1868" s="94">
        <f t="shared" si="205"/>
        <v>0.2786521651264392</v>
      </c>
      <c r="K1868" s="94">
        <f t="shared" si="205"/>
        <v>0.2786521651264392</v>
      </c>
      <c r="L1868" s="94">
        <f t="shared" si="205"/>
        <v>0.2786521651264392</v>
      </c>
      <c r="M1868" s="94">
        <f t="shared" si="205"/>
        <v>0.2786521651264392</v>
      </c>
      <c r="N1868" s="94">
        <f t="shared" si="205"/>
        <v>0.2786521651264392</v>
      </c>
      <c r="O1868" s="94">
        <f t="shared" si="205"/>
        <v>0.2786521651264392</v>
      </c>
      <c r="P1868" s="94">
        <f t="shared" si="205"/>
        <v>0.2786521651264392</v>
      </c>
      <c r="Q1868" s="94">
        <f t="shared" si="205"/>
        <v>0.2786521651264392</v>
      </c>
      <c r="R1868" s="94">
        <f t="shared" si="205"/>
        <v>0.2786521651264392</v>
      </c>
      <c r="S1868" s="93">
        <f>(1+H1868)^((5-Dashboard!$F$9)*3/12)</f>
        <v>1.1307750285208986</v>
      </c>
      <c r="T1868" s="93">
        <f t="shared" si="202"/>
        <v>1.4458679384891582</v>
      </c>
      <c r="U1868" s="93">
        <f t="shared" si="202"/>
        <v>1.8487621700360635</v>
      </c>
      <c r="V1868" s="93">
        <f t="shared" si="202"/>
        <v>2.363923751520467</v>
      </c>
      <c r="W1868" s="93">
        <f t="shared" si="202"/>
        <v>3.0226362230754602</v>
      </c>
      <c r="X1868" s="93">
        <f t="shared" si="202"/>
        <v>3.8649003510250401</v>
      </c>
      <c r="Y1868" s="93">
        <f t="shared" si="201"/>
        <v>4.9418632018361031</v>
      </c>
      <c r="Z1868" s="93">
        <f t="shared" si="201"/>
        <v>6.3189240827864106</v>
      </c>
      <c r="AA1868" s="93">
        <f t="shared" si="201"/>
        <v>8.0797059597244427</v>
      </c>
      <c r="AB1868" s="93">
        <f t="shared" si="201"/>
        <v>10.331133518986654</v>
      </c>
      <c r="AC1868" s="95">
        <f t="shared" si="201"/>
        <v>13.209926242262615</v>
      </c>
      <c r="AE1868" s="96"/>
    </row>
    <row r="1869" spans="3:31" ht="24.75" customHeight="1" x14ac:dyDescent="0.25">
      <c r="C1869" s="91">
        <f>ABS(E1869-Dashboard!$F$13)</f>
        <v>20.208991302419317</v>
      </c>
      <c r="D1869" s="92">
        <f t="shared" si="199"/>
        <v>0.27875216512643919</v>
      </c>
      <c r="E1869" s="93" cm="1">
        <f t="array" ref="E1869">SUM('DRE + DCF'!$S$41/TIR!S1869,'DRE + DCF'!$U$41:$AD$41/TIR!T1869:AC1869,TIR!F1869)</f>
        <v>27.41100869758068</v>
      </c>
      <c r="F1869" s="100">
        <f>'DRE + DCF'!$AE$38*'DRE + DCF'!$AE$39*(1+G1869)/(R1869-G1869)/AC1869</f>
        <v>9.232747442425385</v>
      </c>
      <c r="G1869" s="92">
        <f>R1869*(1-'DRE + DCF'!$AE$39)</f>
        <v>0.1672512990758635</v>
      </c>
      <c r="H1869" s="94">
        <f t="shared" si="204"/>
        <v>0.27875216512643919</v>
      </c>
      <c r="I1869" s="94">
        <f t="shared" si="205"/>
        <v>0.27875216512643919</v>
      </c>
      <c r="J1869" s="94">
        <f t="shared" si="205"/>
        <v>0.27875216512643919</v>
      </c>
      <c r="K1869" s="94">
        <f t="shared" si="205"/>
        <v>0.27875216512643919</v>
      </c>
      <c r="L1869" s="94">
        <f t="shared" si="205"/>
        <v>0.27875216512643919</v>
      </c>
      <c r="M1869" s="94">
        <f t="shared" si="205"/>
        <v>0.27875216512643919</v>
      </c>
      <c r="N1869" s="94">
        <f t="shared" si="205"/>
        <v>0.27875216512643919</v>
      </c>
      <c r="O1869" s="94">
        <f t="shared" si="205"/>
        <v>0.27875216512643919</v>
      </c>
      <c r="P1869" s="94">
        <f t="shared" si="205"/>
        <v>0.27875216512643919</v>
      </c>
      <c r="Q1869" s="94">
        <f t="shared" si="205"/>
        <v>0.27875216512643919</v>
      </c>
      <c r="R1869" s="94">
        <f t="shared" si="205"/>
        <v>0.27875216512643919</v>
      </c>
      <c r="S1869" s="93">
        <f>(1+H1869)^((5-Dashboard!$F$9)*3/12)</f>
        <v>1.13081924511676</v>
      </c>
      <c r="T1869" s="93">
        <f t="shared" si="202"/>
        <v>1.4460375580597022</v>
      </c>
      <c r="U1869" s="93">
        <f t="shared" si="202"/>
        <v>1.8491236582229931</v>
      </c>
      <c r="V1869" s="93">
        <f t="shared" si="202"/>
        <v>2.3645708815391737</v>
      </c>
      <c r="W1869" s="93">
        <f t="shared" si="202"/>
        <v>3.0237001343631511</v>
      </c>
      <c r="X1869" s="93">
        <f t="shared" si="202"/>
        <v>3.8665630935099844</v>
      </c>
      <c r="Y1869" s="93">
        <f t="shared" si="201"/>
        <v>4.9443759274238746</v>
      </c>
      <c r="Z1869" s="93">
        <f t="shared" si="201"/>
        <v>6.322631422392325</v>
      </c>
      <c r="AA1869" s="93">
        <f t="shared" si="201"/>
        <v>8.0850786206806422</v>
      </c>
      <c r="AB1869" s="93">
        <f t="shared" si="201"/>
        <v>10.338811791412855</v>
      </c>
      <c r="AC1869" s="95">
        <f t="shared" si="201"/>
        <v>13.220777963103947</v>
      </c>
      <c r="AE1869" s="96"/>
    </row>
    <row r="1870" spans="3:31" ht="24.75" customHeight="1" x14ac:dyDescent="0.25">
      <c r="C1870" s="91">
        <f>ABS(E1870-Dashboard!$F$13)</f>
        <v>20.225599973298394</v>
      </c>
      <c r="D1870" s="92">
        <f t="shared" si="199"/>
        <v>0.27885216512643918</v>
      </c>
      <c r="E1870" s="93" cm="1">
        <f t="array" ref="E1870">SUM('DRE + DCF'!$S$41/TIR!S1870,'DRE + DCF'!$U$41:$AD$41/TIR!T1870:AC1870,TIR!F1870)</f>
        <v>27.394400026701604</v>
      </c>
      <c r="F1870" s="100">
        <f>'DRE + DCF'!$AE$38*'DRE + DCF'!$AE$39*(1+G1870)/(R1870-G1870)/AC1870</f>
        <v>9.2223354856732751</v>
      </c>
      <c r="G1870" s="92">
        <f>R1870*(1-'DRE + DCF'!$AE$39)</f>
        <v>0.16731129907586351</v>
      </c>
      <c r="H1870" s="94">
        <f t="shared" si="204"/>
        <v>0.27885216512643918</v>
      </c>
      <c r="I1870" s="94">
        <f t="shared" si="205"/>
        <v>0.27885216512643918</v>
      </c>
      <c r="J1870" s="94">
        <f t="shared" si="205"/>
        <v>0.27885216512643918</v>
      </c>
      <c r="K1870" s="94">
        <f t="shared" si="205"/>
        <v>0.27885216512643918</v>
      </c>
      <c r="L1870" s="94">
        <f t="shared" si="205"/>
        <v>0.27885216512643918</v>
      </c>
      <c r="M1870" s="94">
        <f t="shared" si="205"/>
        <v>0.27885216512643918</v>
      </c>
      <c r="N1870" s="94">
        <f t="shared" si="205"/>
        <v>0.27885216512643918</v>
      </c>
      <c r="O1870" s="94">
        <f t="shared" si="205"/>
        <v>0.27885216512643918</v>
      </c>
      <c r="P1870" s="94">
        <f t="shared" si="205"/>
        <v>0.27885216512643918</v>
      </c>
      <c r="Q1870" s="94">
        <f t="shared" si="205"/>
        <v>0.27885216512643918</v>
      </c>
      <c r="R1870" s="94">
        <f t="shared" si="205"/>
        <v>0.27885216512643918</v>
      </c>
      <c r="S1870" s="93">
        <f>(1+H1870)^((5-Dashboard!$F$9)*3/12)</f>
        <v>1.1308634599837593</v>
      </c>
      <c r="T1870" s="93">
        <f t="shared" si="202"/>
        <v>1.446207184262607</v>
      </c>
      <c r="U1870" s="93">
        <f t="shared" si="202"/>
        <v>1.8494851888156463</v>
      </c>
      <c r="V1870" s="93">
        <f t="shared" si="202"/>
        <v>2.3652181380861705</v>
      </c>
      <c r="W1870" s="93">
        <f t="shared" si="202"/>
        <v>3.0247643368878245</v>
      </c>
      <c r="X1870" s="93">
        <f t="shared" si="202"/>
        <v>3.8682264212262329</v>
      </c>
      <c r="Y1870" s="93">
        <f t="shared" si="201"/>
        <v>4.9468897339844657</v>
      </c>
      <c r="Z1870" s="93">
        <f t="shared" si="201"/>
        <v>6.3263406469477896</v>
      </c>
      <c r="AA1870" s="93">
        <f t="shared" si="201"/>
        <v>8.0904544336765802</v>
      </c>
      <c r="AB1870" s="93">
        <f t="shared" si="201"/>
        <v>10.346495169364095</v>
      </c>
      <c r="AC1870" s="95">
        <f t="shared" si="201"/>
        <v>13.231637748811519</v>
      </c>
      <c r="AE1870" s="96"/>
    </row>
    <row r="1871" spans="3:31" ht="24.75" customHeight="1" x14ac:dyDescent="0.25">
      <c r="C1871" s="91">
        <f>ABS(E1871-Dashboard!$F$13)</f>
        <v>20.242191583829189</v>
      </c>
      <c r="D1871" s="92">
        <f t="shared" ref="D1871:D1934" si="206">D1870+0.0001</f>
        <v>0.27895216512643917</v>
      </c>
      <c r="E1871" s="93" cm="1">
        <f t="array" ref="E1871">SUM('DRE + DCF'!$S$41/TIR!S1871,'DRE + DCF'!$U$41:$AD$41/TIR!T1871:AC1871,TIR!F1871)</f>
        <v>27.377808416170808</v>
      </c>
      <c r="F1871" s="100">
        <f>'DRE + DCF'!$AE$38*'DRE + DCF'!$AE$39*(1+G1871)/(R1871-G1871)/AC1871</f>
        <v>9.2119370224683514</v>
      </c>
      <c r="G1871" s="92">
        <f>R1871*(1-'DRE + DCF'!$AE$39)</f>
        <v>0.16737129907586348</v>
      </c>
      <c r="H1871" s="94">
        <f t="shared" si="204"/>
        <v>0.27895216512643917</v>
      </c>
      <c r="I1871" s="94">
        <f t="shared" si="205"/>
        <v>0.27895216512643917</v>
      </c>
      <c r="J1871" s="94">
        <f t="shared" si="205"/>
        <v>0.27895216512643917</v>
      </c>
      <c r="K1871" s="94">
        <f t="shared" si="205"/>
        <v>0.27895216512643917</v>
      </c>
      <c r="L1871" s="94">
        <f t="shared" si="205"/>
        <v>0.27895216512643917</v>
      </c>
      <c r="M1871" s="94">
        <f t="shared" si="205"/>
        <v>0.27895216512643917</v>
      </c>
      <c r="N1871" s="94">
        <f t="shared" si="205"/>
        <v>0.27895216512643917</v>
      </c>
      <c r="O1871" s="94">
        <f t="shared" si="205"/>
        <v>0.27895216512643917</v>
      </c>
      <c r="P1871" s="94">
        <f t="shared" si="205"/>
        <v>0.27895216512643917</v>
      </c>
      <c r="Q1871" s="94">
        <f t="shared" si="205"/>
        <v>0.27895216512643917</v>
      </c>
      <c r="R1871" s="94">
        <f t="shared" si="205"/>
        <v>0.27895216512643917</v>
      </c>
      <c r="S1871" s="93">
        <f>(1+H1871)^((5-Dashboard!$F$9)*3/12)</f>
        <v>1.1309076731220984</v>
      </c>
      <c r="T1871" s="93">
        <f t="shared" si="202"/>
        <v>1.446376817097611</v>
      </c>
      <c r="U1871" s="93">
        <f t="shared" si="202"/>
        <v>1.8498467618156771</v>
      </c>
      <c r="V1871" s="93">
        <f t="shared" si="202"/>
        <v>2.3658655211762922</v>
      </c>
      <c r="W1871" s="93">
        <f t="shared" si="202"/>
        <v>3.0258288307064101</v>
      </c>
      <c r="X1871" s="93">
        <f t="shared" si="202"/>
        <v>3.8698903343339648</v>
      </c>
      <c r="Y1871" s="93">
        <f t="shared" si="201"/>
        <v>4.949404621898303</v>
      </c>
      <c r="Z1871" s="93">
        <f t="shared" si="201"/>
        <v>6.3300517572636394</v>
      </c>
      <c r="AA1871" s="93">
        <f t="shared" si="201"/>
        <v>8.0958334003147527</v>
      </c>
      <c r="AB1871" s="93">
        <f t="shared" si="201"/>
        <v>10.354183655835493</v>
      </c>
      <c r="AC1871" s="95">
        <f t="shared" si="201"/>
        <v>13.242505604747592</v>
      </c>
      <c r="AE1871" s="96"/>
    </row>
    <row r="1872" spans="3:31" ht="24.75" customHeight="1" x14ac:dyDescent="0.25">
      <c r="C1872" s="91">
        <f>ABS(E1872-Dashboard!$F$13)</f>
        <v>20.25876615674137</v>
      </c>
      <c r="D1872" s="92">
        <f t="shared" si="206"/>
        <v>0.27905216512643916</v>
      </c>
      <c r="E1872" s="93" cm="1">
        <f t="array" ref="E1872">SUM('DRE + DCF'!$S$41/TIR!S1872,'DRE + DCF'!$U$41:$AD$41/TIR!T1872:AC1872,TIR!F1872)</f>
        <v>27.361233843258628</v>
      </c>
      <c r="F1872" s="100">
        <f>'DRE + DCF'!$AE$38*'DRE + DCF'!$AE$39*(1+G1872)/(R1872-G1872)/AC1872</f>
        <v>9.2015520327054219</v>
      </c>
      <c r="G1872" s="92">
        <f>R1872*(1-'DRE + DCF'!$AE$39)</f>
        <v>0.16743129907586349</v>
      </c>
      <c r="H1872" s="94">
        <f t="shared" si="204"/>
        <v>0.27905216512643916</v>
      </c>
      <c r="I1872" s="94">
        <f t="shared" si="205"/>
        <v>0.27905216512643916</v>
      </c>
      <c r="J1872" s="94">
        <f t="shared" si="205"/>
        <v>0.27905216512643916</v>
      </c>
      <c r="K1872" s="94">
        <f t="shared" si="205"/>
        <v>0.27905216512643916</v>
      </c>
      <c r="L1872" s="94">
        <f t="shared" si="205"/>
        <v>0.27905216512643916</v>
      </c>
      <c r="M1872" s="94">
        <f t="shared" si="205"/>
        <v>0.27905216512643916</v>
      </c>
      <c r="N1872" s="94">
        <f t="shared" si="205"/>
        <v>0.27905216512643916</v>
      </c>
      <c r="O1872" s="94">
        <f t="shared" si="205"/>
        <v>0.27905216512643916</v>
      </c>
      <c r="P1872" s="94">
        <f t="shared" si="205"/>
        <v>0.27905216512643916</v>
      </c>
      <c r="Q1872" s="94">
        <f t="shared" si="205"/>
        <v>0.27905216512643916</v>
      </c>
      <c r="R1872" s="94">
        <f t="shared" si="205"/>
        <v>0.27905216512643916</v>
      </c>
      <c r="S1872" s="93">
        <f>(1+H1872)^((5-Dashboard!$F$9)*3/12)</f>
        <v>1.130951884531981</v>
      </c>
      <c r="T1872" s="93">
        <f t="shared" si="202"/>
        <v>1.446546456564457</v>
      </c>
      <c r="U1872" s="93">
        <f t="shared" si="202"/>
        <v>1.8502083772247475</v>
      </c>
      <c r="V1872" s="93">
        <f t="shared" si="202"/>
        <v>2.3665130308243891</v>
      </c>
      <c r="W1872" s="93">
        <f t="shared" si="202"/>
        <v>3.026893615875867</v>
      </c>
      <c r="X1872" s="93">
        <f t="shared" si="202"/>
        <v>3.8715548329934242</v>
      </c>
      <c r="Y1872" s="93">
        <f t="shared" si="201"/>
        <v>4.951920591545969</v>
      </c>
      <c r="Z1872" s="93">
        <f t="shared" si="201"/>
        <v>6.3337647541510691</v>
      </c>
      <c r="AA1872" s="93">
        <f t="shared" si="201"/>
        <v>8.101215522198455</v>
      </c>
      <c r="AB1872" s="93">
        <f t="shared" si="201"/>
        <v>10.361877253823851</v>
      </c>
      <c r="AC1872" s="95">
        <f t="shared" si="201"/>
        <v>13.253381536277798</v>
      </c>
      <c r="AE1872" s="96"/>
    </row>
    <row r="1873" spans="3:31" ht="24.75" customHeight="1" x14ac:dyDescent="0.25">
      <c r="C1873" s="91">
        <f>ABS(E1873-Dashboard!$F$13)</f>
        <v>20.275323714727588</v>
      </c>
      <c r="D1873" s="92">
        <f t="shared" si="206"/>
        <v>0.27915216512643914</v>
      </c>
      <c r="E1873" s="93" cm="1">
        <f t="array" ref="E1873">SUM('DRE + DCF'!$S$41/TIR!S1873,'DRE + DCF'!$U$41:$AD$41/TIR!T1873:AC1873,TIR!F1873)</f>
        <v>27.34467628527241</v>
      </c>
      <c r="F1873" s="100">
        <f>'DRE + DCF'!$AE$38*'DRE + DCF'!$AE$39*(1+G1873)/(R1873-G1873)/AC1873</f>
        <v>9.1911804963138941</v>
      </c>
      <c r="G1873" s="92">
        <f>R1873*(1-'DRE + DCF'!$AE$39)</f>
        <v>0.16749129907586349</v>
      </c>
      <c r="H1873" s="94">
        <f t="shared" si="204"/>
        <v>0.27915216512643914</v>
      </c>
      <c r="I1873" s="94">
        <f t="shared" si="205"/>
        <v>0.27915216512643914</v>
      </c>
      <c r="J1873" s="94">
        <f t="shared" si="205"/>
        <v>0.27915216512643914</v>
      </c>
      <c r="K1873" s="94">
        <f t="shared" si="205"/>
        <v>0.27915216512643914</v>
      </c>
      <c r="L1873" s="94">
        <f t="shared" si="205"/>
        <v>0.27915216512643914</v>
      </c>
      <c r="M1873" s="94">
        <f t="shared" si="205"/>
        <v>0.27915216512643914</v>
      </c>
      <c r="N1873" s="94">
        <f t="shared" si="205"/>
        <v>0.27915216512643914</v>
      </c>
      <c r="O1873" s="94">
        <f t="shared" si="205"/>
        <v>0.27915216512643914</v>
      </c>
      <c r="P1873" s="94">
        <f t="shared" si="205"/>
        <v>0.27915216512643914</v>
      </c>
      <c r="Q1873" s="94">
        <f t="shared" si="205"/>
        <v>0.27915216512643914</v>
      </c>
      <c r="R1873" s="94">
        <f t="shared" si="205"/>
        <v>0.27915216512643914</v>
      </c>
      <c r="S1873" s="93">
        <f>(1+H1873)^((5-Dashboard!$F$9)*3/12)</f>
        <v>1.130996094213609</v>
      </c>
      <c r="T1873" s="93">
        <f t="shared" si="202"/>
        <v>1.4467161026628841</v>
      </c>
      <c r="U1873" s="93">
        <f t="shared" si="202"/>
        <v>1.8505700350445118</v>
      </c>
      <c r="V1873" s="93">
        <f t="shared" si="202"/>
        <v>2.3671606670452974</v>
      </c>
      <c r="W1873" s="93">
        <f t="shared" si="202"/>
        <v>3.0279586924531379</v>
      </c>
      <c r="X1873" s="93">
        <f t="shared" si="202"/>
        <v>3.8732199173648527</v>
      </c>
      <c r="Y1873" s="93">
        <f t="shared" si="201"/>
        <v>4.9544376433080988</v>
      </c>
      <c r="Z1873" s="93">
        <f t="shared" si="201"/>
        <v>6.3374796384214864</v>
      </c>
      <c r="AA1873" s="93">
        <f t="shared" si="201"/>
        <v>8.1066008009315667</v>
      </c>
      <c r="AB1873" s="93">
        <f t="shared" si="201"/>
        <v>10.369575966327337</v>
      </c>
      <c r="AC1873" s="95">
        <f t="shared" si="201"/>
        <v>13.2642655487707</v>
      </c>
      <c r="AE1873" s="96"/>
    </row>
    <row r="1874" spans="3:31" ht="24.75" customHeight="1" x14ac:dyDescent="0.25">
      <c r="C1874" s="91">
        <f>ABS(E1874-Dashboard!$F$13)</f>
        <v>20.291864280444123</v>
      </c>
      <c r="D1874" s="92">
        <f t="shared" si="206"/>
        <v>0.27925216512643913</v>
      </c>
      <c r="E1874" s="93" cm="1">
        <f t="array" ref="E1874">SUM('DRE + DCF'!$S$41/TIR!S1874,'DRE + DCF'!$U$41:$AD$41/TIR!T1874:AC1874,TIR!F1874)</f>
        <v>27.328135719555874</v>
      </c>
      <c r="F1874" s="100">
        <f>'DRE + DCF'!$AE$38*'DRE + DCF'!$AE$39*(1+G1874)/(R1874-G1874)/AC1874</f>
        <v>9.1808223932574151</v>
      </c>
      <c r="G1874" s="92">
        <f>R1874*(1-'DRE + DCF'!$AE$39)</f>
        <v>0.16755129907586347</v>
      </c>
      <c r="H1874" s="94">
        <f t="shared" si="204"/>
        <v>0.27925216512643913</v>
      </c>
      <c r="I1874" s="94">
        <f t="shared" si="205"/>
        <v>0.27925216512643913</v>
      </c>
      <c r="J1874" s="94">
        <f t="shared" si="205"/>
        <v>0.27925216512643913</v>
      </c>
      <c r="K1874" s="94">
        <f t="shared" si="205"/>
        <v>0.27925216512643913</v>
      </c>
      <c r="L1874" s="94">
        <f t="shared" si="205"/>
        <v>0.27925216512643913</v>
      </c>
      <c r="M1874" s="94">
        <f t="shared" si="205"/>
        <v>0.27925216512643913</v>
      </c>
      <c r="N1874" s="94">
        <f t="shared" si="205"/>
        <v>0.27925216512643913</v>
      </c>
      <c r="O1874" s="94">
        <f t="shared" si="205"/>
        <v>0.27925216512643913</v>
      </c>
      <c r="P1874" s="94">
        <f t="shared" si="205"/>
        <v>0.27925216512643913</v>
      </c>
      <c r="Q1874" s="94">
        <f t="shared" si="205"/>
        <v>0.27925216512643913</v>
      </c>
      <c r="R1874" s="94">
        <f t="shared" si="205"/>
        <v>0.27925216512643913</v>
      </c>
      <c r="S1874" s="93">
        <f>(1+H1874)^((5-Dashboard!$F$9)*3/12)</f>
        <v>1.131040302167186</v>
      </c>
      <c r="T1874" s="93">
        <f t="shared" si="202"/>
        <v>1.4468857553926346</v>
      </c>
      <c r="U1874" s="93">
        <f t="shared" si="202"/>
        <v>1.8509317352766315</v>
      </c>
      <c r="V1874" s="93">
        <f t="shared" si="202"/>
        <v>2.3678084298538682</v>
      </c>
      <c r="W1874" s="93">
        <f t="shared" si="202"/>
        <v>3.0290240604951952</v>
      </c>
      <c r="X1874" s="93">
        <f t="shared" si="202"/>
        <v>3.8748855876085568</v>
      </c>
      <c r="Y1874" s="93">
        <f t="shared" ref="Y1874:AC1924" si="207">(X1874)*(1+N1874)</f>
        <v>4.9569557775654811</v>
      </c>
      <c r="Z1874" s="93">
        <f t="shared" si="207"/>
        <v>6.3411964108866536</v>
      </c>
      <c r="AA1874" s="93">
        <f t="shared" si="207"/>
        <v>8.1119892381187579</v>
      </c>
      <c r="AB1874" s="93">
        <f t="shared" si="207"/>
        <v>10.377279796345796</v>
      </c>
      <c r="AC1874" s="95">
        <f t="shared" si="207"/>
        <v>13.275157647598213</v>
      </c>
      <c r="AE1874" s="96"/>
    </row>
    <row r="1875" spans="3:31" ht="24.75" customHeight="1" x14ac:dyDescent="0.25">
      <c r="C1875" s="91">
        <f>ABS(E1875-Dashboard!$F$13)</f>
        <v>20.30838787651038</v>
      </c>
      <c r="D1875" s="92">
        <f t="shared" si="206"/>
        <v>0.27935216512643912</v>
      </c>
      <c r="E1875" s="93" cm="1">
        <f t="array" ref="E1875">SUM('DRE + DCF'!$S$41/TIR!S1875,'DRE + DCF'!$U$41:$AD$41/TIR!T1875:AC1875,TIR!F1875)</f>
        <v>27.311612123489617</v>
      </c>
      <c r="F1875" s="100">
        <f>'DRE + DCF'!$AE$38*'DRE + DCF'!$AE$39*(1+G1875)/(R1875-G1875)/AC1875</f>
        <v>9.1704777035341003</v>
      </c>
      <c r="G1875" s="92">
        <f>R1875*(1-'DRE + DCF'!$AE$39)</f>
        <v>0.16761129907586347</v>
      </c>
      <c r="H1875" s="94">
        <f t="shared" si="204"/>
        <v>0.27935216512643912</v>
      </c>
      <c r="I1875" s="94">
        <f t="shared" si="205"/>
        <v>0.27935216512643912</v>
      </c>
      <c r="J1875" s="94">
        <f t="shared" si="205"/>
        <v>0.27935216512643912</v>
      </c>
      <c r="K1875" s="94">
        <f t="shared" si="205"/>
        <v>0.27935216512643912</v>
      </c>
      <c r="L1875" s="94">
        <f t="shared" si="205"/>
        <v>0.27935216512643912</v>
      </c>
      <c r="M1875" s="94">
        <f t="shared" si="205"/>
        <v>0.27935216512643912</v>
      </c>
      <c r="N1875" s="94">
        <f t="shared" si="205"/>
        <v>0.27935216512643912</v>
      </c>
      <c r="O1875" s="94">
        <f t="shared" si="205"/>
        <v>0.27935216512643912</v>
      </c>
      <c r="P1875" s="94">
        <f t="shared" si="205"/>
        <v>0.27935216512643912</v>
      </c>
      <c r="Q1875" s="94">
        <f t="shared" si="205"/>
        <v>0.27935216512643912</v>
      </c>
      <c r="R1875" s="94">
        <f t="shared" si="205"/>
        <v>0.27935216512643912</v>
      </c>
      <c r="S1875" s="93">
        <f>(1+H1875)^((5-Dashboard!$F$9)*3/12)</f>
        <v>1.1310845083929135</v>
      </c>
      <c r="T1875" s="93">
        <f t="shared" ref="T1875:X1925" si="208">(S1875)*(1+I1875)</f>
        <v>1.4470554147534478</v>
      </c>
      <c r="U1875" s="93">
        <f t="shared" si="208"/>
        <v>1.8512934779227606</v>
      </c>
      <c r="V1875" s="93">
        <f t="shared" si="208"/>
        <v>2.368456319264939</v>
      </c>
      <c r="W1875" s="93">
        <f t="shared" si="208"/>
        <v>3.0300897200589962</v>
      </c>
      <c r="X1875" s="93">
        <f t="shared" si="208"/>
        <v>3.8765518438848425</v>
      </c>
      <c r="Y1875" s="93">
        <f t="shared" si="207"/>
        <v>4.9594749946989625</v>
      </c>
      <c r="Z1875" s="93">
        <f t="shared" si="207"/>
        <v>6.3449150723585523</v>
      </c>
      <c r="AA1875" s="93">
        <f t="shared" si="207"/>
        <v>8.1173808353652905</v>
      </c>
      <c r="AB1875" s="93">
        <f t="shared" si="207"/>
        <v>10.384988746880447</v>
      </c>
      <c r="AC1875" s="95">
        <f t="shared" si="207"/>
        <v>13.286057838135205</v>
      </c>
      <c r="AE1875" s="96"/>
    </row>
    <row r="1876" spans="3:31" ht="24.75" customHeight="1" x14ac:dyDescent="0.25">
      <c r="C1876" s="91">
        <f>ABS(E1876-Dashboard!$F$13)</f>
        <v>20.324894525509546</v>
      </c>
      <c r="D1876" s="92">
        <f t="shared" si="206"/>
        <v>0.27945216512643911</v>
      </c>
      <c r="E1876" s="93" cm="1">
        <f t="array" ref="E1876">SUM('DRE + DCF'!$S$41/TIR!S1876,'DRE + DCF'!$U$41:$AD$41/TIR!T1876:AC1876,TIR!F1876)</f>
        <v>27.295105474490452</v>
      </c>
      <c r="F1876" s="100">
        <f>'DRE + DCF'!$AE$38*'DRE + DCF'!$AE$39*(1+G1876)/(R1876-G1876)/AC1876</f>
        <v>9.1601464071761711</v>
      </c>
      <c r="G1876" s="92">
        <f>R1876*(1-'DRE + DCF'!$AE$39)</f>
        <v>0.16767129907586345</v>
      </c>
      <c r="H1876" s="94">
        <f t="shared" si="204"/>
        <v>0.27945216512643911</v>
      </c>
      <c r="I1876" s="94">
        <f t="shared" si="205"/>
        <v>0.27945216512643911</v>
      </c>
      <c r="J1876" s="94">
        <f t="shared" si="205"/>
        <v>0.27945216512643911</v>
      </c>
      <c r="K1876" s="94">
        <f t="shared" si="205"/>
        <v>0.27945216512643911</v>
      </c>
      <c r="L1876" s="94">
        <f t="shared" si="205"/>
        <v>0.27945216512643911</v>
      </c>
      <c r="M1876" s="94">
        <f t="shared" si="205"/>
        <v>0.27945216512643911</v>
      </c>
      <c r="N1876" s="94">
        <f t="shared" si="205"/>
        <v>0.27945216512643911</v>
      </c>
      <c r="O1876" s="94">
        <f t="shared" si="205"/>
        <v>0.27945216512643911</v>
      </c>
      <c r="P1876" s="94">
        <f t="shared" si="205"/>
        <v>0.27945216512643911</v>
      </c>
      <c r="Q1876" s="94">
        <f t="shared" si="205"/>
        <v>0.27945216512643911</v>
      </c>
      <c r="R1876" s="94">
        <f t="shared" si="205"/>
        <v>0.27945216512643911</v>
      </c>
      <c r="S1876" s="93">
        <f>(1+H1876)^((5-Dashboard!$F$9)*3/12)</f>
        <v>1.131128712890995</v>
      </c>
      <c r="T1876" s="93">
        <f t="shared" si="208"/>
        <v>1.447225080745066</v>
      </c>
      <c r="U1876" s="93">
        <f t="shared" si="208"/>
        <v>1.8516552629845604</v>
      </c>
      <c r="V1876" s="93">
        <f t="shared" si="208"/>
        <v>2.3691043352933621</v>
      </c>
      <c r="W1876" s="93">
        <f t="shared" si="208"/>
        <v>3.0311556712015255</v>
      </c>
      <c r="X1876" s="93">
        <f t="shared" si="208"/>
        <v>3.8782186863540771</v>
      </c>
      <c r="Y1876" s="93">
        <f t="shared" si="207"/>
        <v>4.9619952950895385</v>
      </c>
      <c r="Z1876" s="93">
        <f t="shared" si="207"/>
        <v>6.3486356236495149</v>
      </c>
      <c r="AA1876" s="93">
        <f t="shared" si="207"/>
        <v>8.1227755942772131</v>
      </c>
      <c r="AB1876" s="93">
        <f t="shared" si="207"/>
        <v>10.392702820934179</v>
      </c>
      <c r="AC1876" s="95">
        <f t="shared" si="207"/>
        <v>13.296966125759889</v>
      </c>
      <c r="AE1876" s="96"/>
    </row>
    <row r="1877" spans="3:31" ht="24.75" customHeight="1" x14ac:dyDescent="0.25">
      <c r="C1877" s="91">
        <f>ABS(E1877-Dashboard!$F$13)</f>
        <v>20.341384249988089</v>
      </c>
      <c r="D1877" s="92">
        <f t="shared" si="206"/>
        <v>0.2795521651264391</v>
      </c>
      <c r="E1877" s="93" cm="1">
        <f t="array" ref="E1877">SUM('DRE + DCF'!$S$41/TIR!S1877,'DRE + DCF'!$U$41:$AD$41/TIR!T1877:AC1877,TIR!F1877)</f>
        <v>27.278615750011909</v>
      </c>
      <c r="F1877" s="100">
        <f>'DRE + DCF'!$AE$38*'DRE + DCF'!$AE$39*(1+G1877)/(R1877-G1877)/AC1877</f>
        <v>9.1498284842501629</v>
      </c>
      <c r="G1877" s="92">
        <f>R1877*(1-'DRE + DCF'!$AE$39)</f>
        <v>0.16773129907586345</v>
      </c>
      <c r="H1877" s="94">
        <f t="shared" si="204"/>
        <v>0.2795521651264391</v>
      </c>
      <c r="I1877" s="94">
        <f t="shared" si="205"/>
        <v>0.2795521651264391</v>
      </c>
      <c r="J1877" s="94">
        <f t="shared" si="205"/>
        <v>0.2795521651264391</v>
      </c>
      <c r="K1877" s="94">
        <f t="shared" si="205"/>
        <v>0.2795521651264391</v>
      </c>
      <c r="L1877" s="94">
        <f t="shared" si="205"/>
        <v>0.2795521651264391</v>
      </c>
      <c r="M1877" s="94">
        <f t="shared" si="205"/>
        <v>0.2795521651264391</v>
      </c>
      <c r="N1877" s="94">
        <f t="shared" si="205"/>
        <v>0.2795521651264391</v>
      </c>
      <c r="O1877" s="94">
        <f t="shared" si="205"/>
        <v>0.2795521651264391</v>
      </c>
      <c r="P1877" s="94">
        <f t="shared" si="205"/>
        <v>0.2795521651264391</v>
      </c>
      <c r="Q1877" s="94">
        <f t="shared" si="205"/>
        <v>0.2795521651264391</v>
      </c>
      <c r="R1877" s="94">
        <f t="shared" si="205"/>
        <v>0.2795521651264391</v>
      </c>
      <c r="S1877" s="93">
        <f>(1+H1877)^((5-Dashboard!$F$9)*3/12)</f>
        <v>1.1311729156616326</v>
      </c>
      <c r="T1877" s="93">
        <f t="shared" si="208"/>
        <v>1.4473947533672287</v>
      </c>
      <c r="U1877" s="93">
        <f t="shared" si="208"/>
        <v>1.8520170904636857</v>
      </c>
      <c r="V1877" s="93">
        <f t="shared" si="208"/>
        <v>2.3697524779539769</v>
      </c>
      <c r="W1877" s="93">
        <f t="shared" si="208"/>
        <v>3.0322219139797553</v>
      </c>
      <c r="X1877" s="93">
        <f t="shared" si="208"/>
        <v>3.8798861151766308</v>
      </c>
      <c r="Y1877" s="93">
        <f t="shared" si="207"/>
        <v>4.9645166791182662</v>
      </c>
      <c r="Z1877" s="93">
        <f t="shared" si="207"/>
        <v>6.3523580655720959</v>
      </c>
      <c r="AA1877" s="93">
        <f t="shared" si="207"/>
        <v>8.1281735164611728</v>
      </c>
      <c r="AB1877" s="93">
        <f t="shared" si="207"/>
        <v>10.400422021511275</v>
      </c>
      <c r="AC1877" s="95">
        <f t="shared" si="207"/>
        <v>13.307882515853448</v>
      </c>
      <c r="AE1877" s="96"/>
    </row>
    <row r="1878" spans="3:31" ht="24.75" customHeight="1" x14ac:dyDescent="0.25">
      <c r="C1878" s="91">
        <f>ABS(E1878-Dashboard!$F$13)</f>
        <v>20.357857072456348</v>
      </c>
      <c r="D1878" s="92">
        <f t="shared" si="206"/>
        <v>0.27965216512643909</v>
      </c>
      <c r="E1878" s="93" cm="1">
        <f t="array" ref="E1878">SUM('DRE + DCF'!$S$41/TIR!S1878,'DRE + DCF'!$U$41:$AD$41/TIR!T1878:AC1878,TIR!F1878)</f>
        <v>27.26214292754365</v>
      </c>
      <c r="F1878" s="100">
        <f>'DRE + DCF'!$AE$38*'DRE + DCF'!$AE$39*(1+G1878)/(R1878-G1878)/AC1878</f>
        <v>9.1395239148566052</v>
      </c>
      <c r="G1878" s="92">
        <f>R1878*(1-'DRE + DCF'!$AE$39)</f>
        <v>0.16779129907586346</v>
      </c>
      <c r="H1878" s="94">
        <f t="shared" si="204"/>
        <v>0.27965216512643909</v>
      </c>
      <c r="I1878" s="94">
        <f t="shared" si="205"/>
        <v>0.27965216512643909</v>
      </c>
      <c r="J1878" s="94">
        <f t="shared" si="205"/>
        <v>0.27965216512643909</v>
      </c>
      <c r="K1878" s="94">
        <f t="shared" si="205"/>
        <v>0.27965216512643909</v>
      </c>
      <c r="L1878" s="94">
        <f t="shared" si="205"/>
        <v>0.27965216512643909</v>
      </c>
      <c r="M1878" s="94">
        <f t="shared" si="205"/>
        <v>0.27965216512643909</v>
      </c>
      <c r="N1878" s="94">
        <f t="shared" si="205"/>
        <v>0.27965216512643909</v>
      </c>
      <c r="O1878" s="94">
        <f t="shared" si="205"/>
        <v>0.27965216512643909</v>
      </c>
      <c r="P1878" s="94">
        <f t="shared" si="205"/>
        <v>0.27965216512643909</v>
      </c>
      <c r="Q1878" s="94">
        <f t="shared" si="205"/>
        <v>0.27965216512643909</v>
      </c>
      <c r="R1878" s="94">
        <f t="shared" si="205"/>
        <v>0.27965216512643909</v>
      </c>
      <c r="S1878" s="93">
        <f>(1+H1878)^((5-Dashboard!$F$9)*3/12)</f>
        <v>1.1312171167050289</v>
      </c>
      <c r="T1878" s="93">
        <f t="shared" si="208"/>
        <v>1.4475644326196782</v>
      </c>
      <c r="U1878" s="93">
        <f t="shared" si="208"/>
        <v>1.8523789603617966</v>
      </c>
      <c r="V1878" s="93">
        <f t="shared" si="208"/>
        <v>2.3704007472616357</v>
      </c>
      <c r="W1878" s="93">
        <f t="shared" si="208"/>
        <v>3.0332884484506817</v>
      </c>
      <c r="X1878" s="93">
        <f t="shared" si="208"/>
        <v>3.8815541305129324</v>
      </c>
      <c r="Y1878" s="93">
        <f t="shared" si="207"/>
        <v>4.9670391471663473</v>
      </c>
      <c r="Z1878" s="93">
        <f t="shared" si="207"/>
        <v>6.3560823989391988</v>
      </c>
      <c r="AA1878" s="93">
        <f t="shared" si="207"/>
        <v>8.1335746035245968</v>
      </c>
      <c r="AB1878" s="93">
        <f t="shared" si="207"/>
        <v>10.40814635161767</v>
      </c>
      <c r="AC1878" s="95">
        <f t="shared" si="207"/>
        <v>13.3188070138004</v>
      </c>
      <c r="AE1878" s="96"/>
    </row>
    <row r="1879" spans="3:31" ht="24.75" customHeight="1" x14ac:dyDescent="0.25">
      <c r="C1879" s="91">
        <f>ABS(E1879-Dashboard!$F$13)</f>
        <v>20.374313015388104</v>
      </c>
      <c r="D1879" s="92">
        <f t="shared" si="206"/>
        <v>0.27975216512643908</v>
      </c>
      <c r="E1879" s="93" cm="1">
        <f t="array" ref="E1879">SUM('DRE + DCF'!$S$41/TIR!S1879,'DRE + DCF'!$U$41:$AD$41/TIR!T1879:AC1879,TIR!F1879)</f>
        <v>27.245686984611893</v>
      </c>
      <c r="F1879" s="100">
        <f>'DRE + DCF'!$AE$38*'DRE + DCF'!$AE$39*(1+G1879)/(R1879-G1879)/AC1879</f>
        <v>9.1292326791302045</v>
      </c>
      <c r="G1879" s="92">
        <f>R1879*(1-'DRE + DCF'!$AE$39)</f>
        <v>0.16785129907586344</v>
      </c>
      <c r="H1879" s="94">
        <f t="shared" si="204"/>
        <v>0.27975216512643908</v>
      </c>
      <c r="I1879" s="94">
        <f t="shared" si="205"/>
        <v>0.27975216512643908</v>
      </c>
      <c r="J1879" s="94">
        <f t="shared" si="205"/>
        <v>0.27975216512643908</v>
      </c>
      <c r="K1879" s="94">
        <f t="shared" si="205"/>
        <v>0.27975216512643908</v>
      </c>
      <c r="L1879" s="94">
        <f t="shared" si="205"/>
        <v>0.27975216512643908</v>
      </c>
      <c r="M1879" s="94">
        <f t="shared" si="205"/>
        <v>0.27975216512643908</v>
      </c>
      <c r="N1879" s="94">
        <f t="shared" si="205"/>
        <v>0.27975216512643908</v>
      </c>
      <c r="O1879" s="94">
        <f t="shared" si="205"/>
        <v>0.27975216512643908</v>
      </c>
      <c r="P1879" s="94">
        <f t="shared" si="205"/>
        <v>0.27975216512643908</v>
      </c>
      <c r="Q1879" s="94">
        <f t="shared" si="205"/>
        <v>0.27975216512643908</v>
      </c>
      <c r="R1879" s="94">
        <f t="shared" si="205"/>
        <v>0.27975216512643908</v>
      </c>
      <c r="S1879" s="93">
        <f>(1+H1879)^((5-Dashboard!$F$9)*3/12)</f>
        <v>1.1312613160213865</v>
      </c>
      <c r="T1879" s="93">
        <f t="shared" si="208"/>
        <v>1.4477341185021539</v>
      </c>
      <c r="U1879" s="93">
        <f t="shared" si="208"/>
        <v>1.8527408726805481</v>
      </c>
      <c r="V1879" s="93">
        <f t="shared" si="208"/>
        <v>2.3710491432311795</v>
      </c>
      <c r="W1879" s="93">
        <f t="shared" si="208"/>
        <v>3.0343552746712903</v>
      </c>
      <c r="X1879" s="93">
        <f t="shared" si="208"/>
        <v>3.8832227325234143</v>
      </c>
      <c r="Y1879" s="93">
        <f t="shared" si="207"/>
        <v>4.9695626996150457</v>
      </c>
      <c r="Z1879" s="93">
        <f t="shared" si="207"/>
        <v>6.3598086245639456</v>
      </c>
      <c r="AA1879" s="93">
        <f t="shared" si="207"/>
        <v>8.1389788570755091</v>
      </c>
      <c r="AB1879" s="93">
        <f t="shared" si="207"/>
        <v>10.415875814260692</v>
      </c>
      <c r="AC1879" s="95">
        <f t="shared" si="207"/>
        <v>13.329739624988232</v>
      </c>
      <c r="AE1879" s="96"/>
    </row>
    <row r="1880" spans="3:31" ht="24.75" customHeight="1" x14ac:dyDescent="0.25">
      <c r="C1880" s="91">
        <f>ABS(E1880-Dashboard!$F$13)</f>
        <v>20.390752101221167</v>
      </c>
      <c r="D1880" s="92">
        <f t="shared" si="206"/>
        <v>0.27985216512643907</v>
      </c>
      <c r="E1880" s="93" cm="1">
        <f t="array" ref="E1880">SUM('DRE + DCF'!$S$41/TIR!S1880,'DRE + DCF'!$U$41:$AD$41/TIR!T1880:AC1880,TIR!F1880)</f>
        <v>27.22924789877883</v>
      </c>
      <c r="F1880" s="100">
        <f>'DRE + DCF'!$AE$38*'DRE + DCF'!$AE$39*(1+G1880)/(R1880-G1880)/AC1880</f>
        <v>9.1189547572395195</v>
      </c>
      <c r="G1880" s="92">
        <f>R1880*(1-'DRE + DCF'!$AE$39)</f>
        <v>0.16791129907586344</v>
      </c>
      <c r="H1880" s="94">
        <f t="shared" si="204"/>
        <v>0.27985216512643907</v>
      </c>
      <c r="I1880" s="94">
        <f t="shared" si="205"/>
        <v>0.27985216512643907</v>
      </c>
      <c r="J1880" s="94">
        <f t="shared" si="205"/>
        <v>0.27985216512643907</v>
      </c>
      <c r="K1880" s="94">
        <f t="shared" si="205"/>
        <v>0.27985216512643907</v>
      </c>
      <c r="L1880" s="94">
        <f t="shared" si="205"/>
        <v>0.27985216512643907</v>
      </c>
      <c r="M1880" s="94">
        <f t="shared" si="205"/>
        <v>0.27985216512643907</v>
      </c>
      <c r="N1880" s="94">
        <f t="shared" si="205"/>
        <v>0.27985216512643907</v>
      </c>
      <c r="O1880" s="94">
        <f t="shared" si="205"/>
        <v>0.27985216512643907</v>
      </c>
      <c r="P1880" s="94">
        <f t="shared" si="205"/>
        <v>0.27985216512643907</v>
      </c>
      <c r="Q1880" s="94">
        <f t="shared" si="205"/>
        <v>0.27985216512643907</v>
      </c>
      <c r="R1880" s="94">
        <f t="shared" si="205"/>
        <v>0.27985216512643907</v>
      </c>
      <c r="S1880" s="93">
        <f>(1+H1880)^((5-Dashboard!$F$9)*3/12)</f>
        <v>1.1313055136109076</v>
      </c>
      <c r="T1880" s="93">
        <f t="shared" si="208"/>
        <v>1.4479038110143985</v>
      </c>
      <c r="U1880" s="93">
        <f t="shared" si="208"/>
        <v>1.8531028274216006</v>
      </c>
      <c r="V1880" s="93">
        <f t="shared" si="208"/>
        <v>2.3716976658774618</v>
      </c>
      <c r="W1880" s="93">
        <f t="shared" si="208"/>
        <v>3.0354223926985915</v>
      </c>
      <c r="X1880" s="93">
        <f t="shared" si="208"/>
        <v>3.8848919213685686</v>
      </c>
      <c r="Y1880" s="93">
        <f t="shared" si="207"/>
        <v>4.9720873368457745</v>
      </c>
      <c r="Z1880" s="93">
        <f t="shared" si="207"/>
        <v>6.3635367432598153</v>
      </c>
      <c r="AA1880" s="93">
        <f t="shared" si="207"/>
        <v>8.1443862787227239</v>
      </c>
      <c r="AB1880" s="93">
        <f t="shared" si="207"/>
        <v>10.423610412449341</v>
      </c>
      <c r="AC1880" s="95">
        <f t="shared" si="207"/>
        <v>13.340680354807784</v>
      </c>
      <c r="AE1880" s="96"/>
    </row>
    <row r="1881" spans="3:31" ht="24.75" customHeight="1" x14ac:dyDescent="0.25">
      <c r="C1881" s="91">
        <f>ABS(E1881-Dashboard!$F$13)</f>
        <v>20.407174352356925</v>
      </c>
      <c r="D1881" s="92">
        <f t="shared" si="206"/>
        <v>0.27995216512643906</v>
      </c>
      <c r="E1881" s="93" cm="1">
        <f t="array" ref="E1881">SUM('DRE + DCF'!$S$41/TIR!S1881,'DRE + DCF'!$U$41:$AD$41/TIR!T1881:AC1881,TIR!F1881)</f>
        <v>27.212825647643072</v>
      </c>
      <c r="F1881" s="100">
        <f>'DRE + DCF'!$AE$38*'DRE + DCF'!$AE$39*(1+G1881)/(R1881-G1881)/AC1881</f>
        <v>9.1086901293871456</v>
      </c>
      <c r="G1881" s="92">
        <f>R1881*(1-'DRE + DCF'!$AE$39)</f>
        <v>0.16797129907586342</v>
      </c>
      <c r="H1881" s="94">
        <f t="shared" si="204"/>
        <v>0.27995216512643906</v>
      </c>
      <c r="I1881" s="94">
        <f t="shared" si="205"/>
        <v>0.27995216512643906</v>
      </c>
      <c r="J1881" s="94">
        <f t="shared" si="205"/>
        <v>0.27995216512643906</v>
      </c>
      <c r="K1881" s="94">
        <f t="shared" si="205"/>
        <v>0.27995216512643906</v>
      </c>
      <c r="L1881" s="94">
        <f t="shared" si="205"/>
        <v>0.27995216512643906</v>
      </c>
      <c r="M1881" s="94">
        <f t="shared" si="205"/>
        <v>0.27995216512643906</v>
      </c>
      <c r="N1881" s="94">
        <f t="shared" si="205"/>
        <v>0.27995216512643906</v>
      </c>
      <c r="O1881" s="94">
        <f t="shared" si="205"/>
        <v>0.27995216512643906</v>
      </c>
      <c r="P1881" s="94">
        <f t="shared" si="205"/>
        <v>0.27995216512643906</v>
      </c>
      <c r="Q1881" s="94">
        <f t="shared" si="205"/>
        <v>0.27995216512643906</v>
      </c>
      <c r="R1881" s="94">
        <f t="shared" si="205"/>
        <v>0.27995216512643906</v>
      </c>
      <c r="S1881" s="93">
        <f>(1+H1881)^((5-Dashboard!$F$9)*3/12)</f>
        <v>1.1313497094737943</v>
      </c>
      <c r="T1881" s="93">
        <f t="shared" si="208"/>
        <v>1.4480735101561508</v>
      </c>
      <c r="U1881" s="93">
        <f t="shared" si="208"/>
        <v>1.8534648245866077</v>
      </c>
      <c r="V1881" s="93">
        <f t="shared" si="208"/>
        <v>2.3723463152153239</v>
      </c>
      <c r="W1881" s="93">
        <f t="shared" si="208"/>
        <v>3.0364898025895832</v>
      </c>
      <c r="X1881" s="93">
        <f t="shared" si="208"/>
        <v>3.8865616972088901</v>
      </c>
      <c r="Y1881" s="93">
        <f t="shared" si="207"/>
        <v>4.9746130592400064</v>
      </c>
      <c r="Z1881" s="93">
        <f t="shared" si="207"/>
        <v>6.3672667558405047</v>
      </c>
      <c r="AA1881" s="93">
        <f t="shared" si="207"/>
        <v>8.1497968700756509</v>
      </c>
      <c r="AB1881" s="93">
        <f t="shared" si="207"/>
        <v>10.431350149194005</v>
      </c>
      <c r="AC1881" s="95">
        <f t="shared" si="207"/>
        <v>13.351629208652868</v>
      </c>
      <c r="AE1881" s="96"/>
    </row>
    <row r="1882" spans="3:31" ht="24.75" customHeight="1" x14ac:dyDescent="0.25">
      <c r="C1882" s="91">
        <f>ABS(E1882-Dashboard!$F$13)</f>
        <v>20.423579791160897</v>
      </c>
      <c r="D1882" s="92">
        <f t="shared" si="206"/>
        <v>0.28005216512643905</v>
      </c>
      <c r="E1882" s="93" cm="1">
        <f t="array" ref="E1882">SUM('DRE + DCF'!$S$41/TIR!S1882,'DRE + DCF'!$U$41:$AD$41/TIR!T1882:AC1882,TIR!F1882)</f>
        <v>27.1964202088391</v>
      </c>
      <c r="F1882" s="100">
        <f>'DRE + DCF'!$AE$38*'DRE + DCF'!$AE$39*(1+G1882)/(R1882-G1882)/AC1882</f>
        <v>9.0984387758094147</v>
      </c>
      <c r="G1882" s="92">
        <f>R1882*(1-'DRE + DCF'!$AE$39)</f>
        <v>0.16803129907586342</v>
      </c>
      <c r="H1882" s="94">
        <f t="shared" si="204"/>
        <v>0.28005216512643905</v>
      </c>
      <c r="I1882" s="94">
        <f t="shared" si="205"/>
        <v>0.28005216512643905</v>
      </c>
      <c r="J1882" s="94">
        <f t="shared" si="205"/>
        <v>0.28005216512643905</v>
      </c>
      <c r="K1882" s="94">
        <f t="shared" si="205"/>
        <v>0.28005216512643905</v>
      </c>
      <c r="L1882" s="94">
        <f t="shared" si="205"/>
        <v>0.28005216512643905</v>
      </c>
      <c r="M1882" s="94">
        <f t="shared" si="205"/>
        <v>0.28005216512643905</v>
      </c>
      <c r="N1882" s="94">
        <f t="shared" si="205"/>
        <v>0.28005216512643905</v>
      </c>
      <c r="O1882" s="94">
        <f t="shared" si="205"/>
        <v>0.28005216512643905</v>
      </c>
      <c r="P1882" s="94">
        <f t="shared" si="205"/>
        <v>0.28005216512643905</v>
      </c>
      <c r="Q1882" s="94">
        <f t="shared" si="205"/>
        <v>0.28005216512643905</v>
      </c>
      <c r="R1882" s="94">
        <f t="shared" si="205"/>
        <v>0.28005216512643905</v>
      </c>
      <c r="S1882" s="93">
        <f>(1+H1882)^((5-Dashboard!$F$9)*3/12)</f>
        <v>1.1313939036102498</v>
      </c>
      <c r="T1882" s="93">
        <f t="shared" si="208"/>
        <v>1.4482432159271541</v>
      </c>
      <c r="U1882" s="93">
        <f t="shared" si="208"/>
        <v>1.8538268641772306</v>
      </c>
      <c r="V1882" s="93">
        <f t="shared" si="208"/>
        <v>2.3729950912596212</v>
      </c>
      <c r="W1882" s="93">
        <f t="shared" si="208"/>
        <v>3.0375575044012901</v>
      </c>
      <c r="X1882" s="93">
        <f t="shared" si="208"/>
        <v>3.8882320602049347</v>
      </c>
      <c r="Y1882" s="93">
        <f t="shared" si="207"/>
        <v>4.9771398671793614</v>
      </c>
      <c r="Z1882" s="93">
        <f t="shared" si="207"/>
        <v>6.3709986631200595</v>
      </c>
      <c r="AA1882" s="93">
        <f t="shared" si="207"/>
        <v>8.1552106327444811</v>
      </c>
      <c r="AB1882" s="93">
        <f t="shared" si="207"/>
        <v>10.439095027506731</v>
      </c>
      <c r="AC1882" s="95">
        <f t="shared" si="207"/>
        <v>13.362586191920636</v>
      </c>
      <c r="AE1882" s="96"/>
    </row>
    <row r="1883" spans="3:31" ht="24.75" customHeight="1" x14ac:dyDescent="0.25">
      <c r="C1883" s="91">
        <f>ABS(E1883-Dashboard!$F$13)</f>
        <v>20.439968439962357</v>
      </c>
      <c r="D1883" s="92">
        <f t="shared" si="206"/>
        <v>0.28015216512643903</v>
      </c>
      <c r="E1883" s="93" cm="1">
        <f t="array" ref="E1883">SUM('DRE + DCF'!$S$41/TIR!S1883,'DRE + DCF'!$U$41:$AD$41/TIR!T1883:AC1883,TIR!F1883)</f>
        <v>27.180031560037641</v>
      </c>
      <c r="F1883" s="100">
        <f>'DRE + DCF'!$AE$38*'DRE + DCF'!$AE$39*(1+G1883)/(R1883-G1883)/AC1883</f>
        <v>9.0882006767765535</v>
      </c>
      <c r="G1883" s="92">
        <f>R1883*(1-'DRE + DCF'!$AE$39)</f>
        <v>0.16809129907586343</v>
      </c>
      <c r="H1883" s="94">
        <f t="shared" si="204"/>
        <v>0.28015216512643903</v>
      </c>
      <c r="I1883" s="94">
        <f t="shared" si="205"/>
        <v>0.28015216512643903</v>
      </c>
      <c r="J1883" s="94">
        <f t="shared" si="205"/>
        <v>0.28015216512643903</v>
      </c>
      <c r="K1883" s="94">
        <f t="shared" si="205"/>
        <v>0.28015216512643903</v>
      </c>
      <c r="L1883" s="94">
        <f t="shared" si="205"/>
        <v>0.28015216512643903</v>
      </c>
      <c r="M1883" s="94">
        <f t="shared" si="205"/>
        <v>0.28015216512643903</v>
      </c>
      <c r="N1883" s="94">
        <f t="shared" si="205"/>
        <v>0.28015216512643903</v>
      </c>
      <c r="O1883" s="94">
        <f t="shared" si="205"/>
        <v>0.28015216512643903</v>
      </c>
      <c r="P1883" s="94">
        <f t="shared" si="205"/>
        <v>0.28015216512643903</v>
      </c>
      <c r="Q1883" s="94">
        <f t="shared" si="205"/>
        <v>0.28015216512643903</v>
      </c>
      <c r="R1883" s="94">
        <f t="shared" si="205"/>
        <v>0.28015216512643903</v>
      </c>
      <c r="S1883" s="93">
        <f>(1+H1883)^((5-Dashboard!$F$9)*3/12)</f>
        <v>1.1314380960204755</v>
      </c>
      <c r="T1883" s="93">
        <f t="shared" si="208"/>
        <v>1.4484129283271474</v>
      </c>
      <c r="U1883" s="93">
        <f t="shared" si="208"/>
        <v>1.8541889461951233</v>
      </c>
      <c r="V1883" s="93">
        <f t="shared" si="208"/>
        <v>2.3736439940251972</v>
      </c>
      <c r="W1883" s="93">
        <f t="shared" si="208"/>
        <v>3.0386254981907244</v>
      </c>
      <c r="X1883" s="93">
        <f t="shared" si="208"/>
        <v>3.8899030105172598</v>
      </c>
      <c r="Y1883" s="93">
        <f t="shared" si="207"/>
        <v>4.9796677610455227</v>
      </c>
      <c r="Z1883" s="93">
        <f t="shared" si="207"/>
        <v>6.3747324659127527</v>
      </c>
      <c r="AA1883" s="93">
        <f t="shared" si="207"/>
        <v>8.1606275683400131</v>
      </c>
      <c r="AB1883" s="93">
        <f t="shared" si="207"/>
        <v>10.446845050400974</v>
      </c>
      <c r="AC1883" s="95">
        <f t="shared" si="207"/>
        <v>13.373551310011228</v>
      </c>
      <c r="AE1883" s="96"/>
    </row>
    <row r="1884" spans="3:31" ht="24.75" customHeight="1" x14ac:dyDescent="0.25">
      <c r="C1884" s="91">
        <f>ABS(E1884-Dashboard!$F$13)</f>
        <v>20.456340321054835</v>
      </c>
      <c r="D1884" s="92">
        <f t="shared" si="206"/>
        <v>0.28025216512643902</v>
      </c>
      <c r="E1884" s="93" cm="1">
        <f t="array" ref="E1884">SUM('DRE + DCF'!$S$41/TIR!S1884,'DRE + DCF'!$U$41:$AD$41/TIR!T1884:AC1884,TIR!F1884)</f>
        <v>27.163659678945162</v>
      </c>
      <c r="F1884" s="100">
        <f>'DRE + DCF'!$AE$38*'DRE + DCF'!$AE$39*(1+G1884)/(R1884-G1884)/AC1884</f>
        <v>9.0779758125923813</v>
      </c>
      <c r="G1884" s="92">
        <f>R1884*(1-'DRE + DCF'!$AE$39)</f>
        <v>0.1681512990758634</v>
      </c>
      <c r="H1884" s="94">
        <f t="shared" si="204"/>
        <v>0.28025216512643902</v>
      </c>
      <c r="I1884" s="94">
        <f t="shared" si="205"/>
        <v>0.28025216512643902</v>
      </c>
      <c r="J1884" s="94">
        <f t="shared" si="205"/>
        <v>0.28025216512643902</v>
      </c>
      <c r="K1884" s="94">
        <f t="shared" si="205"/>
        <v>0.28025216512643902</v>
      </c>
      <c r="L1884" s="94">
        <f t="shared" si="205"/>
        <v>0.28025216512643902</v>
      </c>
      <c r="M1884" s="94">
        <f t="shared" si="205"/>
        <v>0.28025216512643902</v>
      </c>
      <c r="N1884" s="94">
        <f t="shared" si="205"/>
        <v>0.28025216512643902</v>
      </c>
      <c r="O1884" s="94">
        <f t="shared" si="205"/>
        <v>0.28025216512643902</v>
      </c>
      <c r="P1884" s="94">
        <f t="shared" si="205"/>
        <v>0.28025216512643902</v>
      </c>
      <c r="Q1884" s="94">
        <f t="shared" si="205"/>
        <v>0.28025216512643902</v>
      </c>
      <c r="R1884" s="94">
        <f t="shared" si="205"/>
        <v>0.28025216512643902</v>
      </c>
      <c r="S1884" s="93">
        <f>(1+H1884)^((5-Dashboard!$F$9)*3/12)</f>
        <v>1.1314822867046745</v>
      </c>
      <c r="T1884" s="93">
        <f t="shared" si="208"/>
        <v>1.4485826473558738</v>
      </c>
      <c r="U1884" s="93">
        <f t="shared" si="208"/>
        <v>1.8545510706419466</v>
      </c>
      <c r="V1884" s="93">
        <f t="shared" si="208"/>
        <v>2.3742930235269077</v>
      </c>
      <c r="W1884" s="93">
        <f t="shared" si="208"/>
        <v>3.039693784014923</v>
      </c>
      <c r="X1884" s="93">
        <f t="shared" si="208"/>
        <v>3.8915745483064836</v>
      </c>
      <c r="Y1884" s="93">
        <f t="shared" si="207"/>
        <v>4.9821967412203199</v>
      </c>
      <c r="Z1884" s="93">
        <f t="shared" si="207"/>
        <v>6.3784681650332038</v>
      </c>
      <c r="AA1884" s="93">
        <f t="shared" si="207"/>
        <v>8.1660476784738236</v>
      </c>
      <c r="AB1884" s="93">
        <f t="shared" si="207"/>
        <v>10.454600220891844</v>
      </c>
      <c r="AC1884" s="95">
        <f t="shared" si="207"/>
        <v>13.384524568328132</v>
      </c>
      <c r="AE1884" s="96"/>
    </row>
    <row r="1885" spans="3:31" ht="24.75" customHeight="1" x14ac:dyDescent="0.25">
      <c r="C1885" s="91">
        <f>ABS(E1885-Dashboard!$F$13)</f>
        <v>20.472695456695728</v>
      </c>
      <c r="D1885" s="92">
        <f t="shared" si="206"/>
        <v>0.28035216512643901</v>
      </c>
      <c r="E1885" s="93" cm="1">
        <f t="array" ref="E1885">SUM('DRE + DCF'!$S$41/TIR!S1885,'DRE + DCF'!$U$41:$AD$41/TIR!T1885:AC1885,TIR!F1885)</f>
        <v>27.147304543304269</v>
      </c>
      <c r="F1885" s="100">
        <f>'DRE + DCF'!$AE$38*'DRE + DCF'!$AE$39*(1+G1885)/(R1885-G1885)/AC1885</f>
        <v>9.0677641635945037</v>
      </c>
      <c r="G1885" s="92">
        <f>R1885*(1-'DRE + DCF'!$AE$39)</f>
        <v>0.16821129907586341</v>
      </c>
      <c r="H1885" s="94">
        <f t="shared" si="204"/>
        <v>0.28035216512643901</v>
      </c>
      <c r="I1885" s="94">
        <f t="shared" si="205"/>
        <v>0.28035216512643901</v>
      </c>
      <c r="J1885" s="94">
        <f t="shared" si="205"/>
        <v>0.28035216512643901</v>
      </c>
      <c r="K1885" s="94">
        <f t="shared" si="205"/>
        <v>0.28035216512643901</v>
      </c>
      <c r="L1885" s="94">
        <f t="shared" si="205"/>
        <v>0.28035216512643901</v>
      </c>
      <c r="M1885" s="94">
        <f t="shared" si="205"/>
        <v>0.28035216512643901</v>
      </c>
      <c r="N1885" s="94">
        <f t="shared" si="205"/>
        <v>0.28035216512643901</v>
      </c>
      <c r="O1885" s="94">
        <f t="shared" si="205"/>
        <v>0.28035216512643901</v>
      </c>
      <c r="P1885" s="94">
        <f t="shared" si="205"/>
        <v>0.28035216512643901</v>
      </c>
      <c r="Q1885" s="94">
        <f t="shared" si="205"/>
        <v>0.28035216512643901</v>
      </c>
      <c r="R1885" s="94">
        <f t="shared" si="205"/>
        <v>0.28035216512643901</v>
      </c>
      <c r="S1885" s="93">
        <f>(1+H1885)^((5-Dashboard!$F$9)*3/12)</f>
        <v>1.1315264756630483</v>
      </c>
      <c r="T1885" s="93">
        <f t="shared" si="208"/>
        <v>1.4487523730130727</v>
      </c>
      <c r="U1885" s="93">
        <f t="shared" si="208"/>
        <v>1.8549132375193538</v>
      </c>
      <c r="V1885" s="93">
        <f t="shared" si="208"/>
        <v>2.3749421797795969</v>
      </c>
      <c r="W1885" s="93">
        <f t="shared" si="208"/>
        <v>3.040762361930911</v>
      </c>
      <c r="X1885" s="93">
        <f t="shared" si="208"/>
        <v>3.8932466737332261</v>
      </c>
      <c r="Y1885" s="93">
        <f t="shared" si="207"/>
        <v>4.9847268080856422</v>
      </c>
      <c r="Z1885" s="93">
        <f t="shared" si="207"/>
        <v>6.3822057612962553</v>
      </c>
      <c r="AA1885" s="93">
        <f t="shared" si="207"/>
        <v>8.1714709647580932</v>
      </c>
      <c r="AB1885" s="93">
        <f t="shared" si="207"/>
        <v>10.462360541995855</v>
      </c>
      <c r="AC1885" s="95">
        <f t="shared" si="207"/>
        <v>13.395505972277816</v>
      </c>
      <c r="AE1885" s="96"/>
    </row>
    <row r="1886" spans="3:31" ht="24.75" customHeight="1" x14ac:dyDescent="0.25">
      <c r="C1886" s="91">
        <f>ABS(E1886-Dashboard!$F$13)</f>
        <v>20.489033869106866</v>
      </c>
      <c r="D1886" s="92">
        <f t="shared" si="206"/>
        <v>0.280452165126439</v>
      </c>
      <c r="E1886" s="93" cm="1">
        <f t="array" ref="E1886">SUM('DRE + DCF'!$S$41/TIR!S1886,'DRE + DCF'!$U$41:$AD$41/TIR!T1886:AC1886,TIR!F1886)</f>
        <v>27.130966130893132</v>
      </c>
      <c r="F1886" s="100">
        <f>'DRE + DCF'!$AE$38*'DRE + DCF'!$AE$39*(1+G1886)/(R1886-G1886)/AC1886</f>
        <v>9.0575657101539697</v>
      </c>
      <c r="G1886" s="92">
        <f>R1886*(1-'DRE + DCF'!$AE$39)</f>
        <v>0.16827129907586338</v>
      </c>
      <c r="H1886" s="94">
        <f t="shared" si="204"/>
        <v>0.280452165126439</v>
      </c>
      <c r="I1886" s="94">
        <f t="shared" si="205"/>
        <v>0.280452165126439</v>
      </c>
      <c r="J1886" s="94">
        <f t="shared" si="205"/>
        <v>0.280452165126439</v>
      </c>
      <c r="K1886" s="94">
        <f t="shared" si="205"/>
        <v>0.280452165126439</v>
      </c>
      <c r="L1886" s="94">
        <f t="shared" si="205"/>
        <v>0.280452165126439</v>
      </c>
      <c r="M1886" s="94">
        <f t="shared" si="205"/>
        <v>0.280452165126439</v>
      </c>
      <c r="N1886" s="94">
        <f t="shared" si="205"/>
        <v>0.280452165126439</v>
      </c>
      <c r="O1886" s="94">
        <f t="shared" si="205"/>
        <v>0.280452165126439</v>
      </c>
      <c r="P1886" s="94">
        <f t="shared" si="205"/>
        <v>0.280452165126439</v>
      </c>
      <c r="Q1886" s="94">
        <f t="shared" ref="I1886:R1912" si="209">$D1886</f>
        <v>0.280452165126439</v>
      </c>
      <c r="R1886" s="94">
        <f t="shared" si="209"/>
        <v>0.280452165126439</v>
      </c>
      <c r="S1886" s="93">
        <f>(1+H1886)^((5-Dashboard!$F$9)*3/12)</f>
        <v>1.1315706628957996</v>
      </c>
      <c r="T1886" s="93">
        <f t="shared" si="208"/>
        <v>1.4489221052984864</v>
      </c>
      <c r="U1886" s="93">
        <f t="shared" si="208"/>
        <v>1.8552754468290054</v>
      </c>
      <c r="V1886" s="93">
        <f t="shared" si="208"/>
        <v>2.3755914627981216</v>
      </c>
      <c r="W1886" s="93">
        <f t="shared" si="208"/>
        <v>3.0418312319957392</v>
      </c>
      <c r="X1886" s="93">
        <f t="shared" si="208"/>
        <v>3.894919386958168</v>
      </c>
      <c r="Y1886" s="93">
        <f t="shared" si="207"/>
        <v>4.9872579620235289</v>
      </c>
      <c r="Z1886" s="93">
        <f t="shared" si="207"/>
        <v>6.3859452555170995</v>
      </c>
      <c r="AA1886" s="93">
        <f t="shared" si="207"/>
        <v>8.1768974288057823</v>
      </c>
      <c r="AB1886" s="93">
        <f t="shared" si="207"/>
        <v>10.470126016731177</v>
      </c>
      <c r="AC1886" s="95">
        <f t="shared" si="207"/>
        <v>13.406495527270096</v>
      </c>
      <c r="AE1886" s="96"/>
    </row>
    <row r="1887" spans="3:31" ht="24.75" customHeight="1" x14ac:dyDescent="0.25">
      <c r="C1887" s="91">
        <f>ABS(E1887-Dashboard!$F$13)</f>
        <v>20.50535558047406</v>
      </c>
      <c r="D1887" s="92">
        <f t="shared" si="206"/>
        <v>0.28055216512643899</v>
      </c>
      <c r="E1887" s="93" cm="1">
        <f t="array" ref="E1887">SUM('DRE + DCF'!$S$41/TIR!S1887,'DRE + DCF'!$U$41:$AD$41/TIR!T1887:AC1887,TIR!F1887)</f>
        <v>27.114644419525938</v>
      </c>
      <c r="F1887" s="100">
        <f>'DRE + DCF'!$AE$38*'DRE + DCF'!$AE$39*(1+G1887)/(R1887-G1887)/AC1887</f>
        <v>9.0473804326754887</v>
      </c>
      <c r="G1887" s="92">
        <f>R1887*(1-'DRE + DCF'!$AE$39)</f>
        <v>0.16833129907586339</v>
      </c>
      <c r="H1887" s="94">
        <f t="shared" si="204"/>
        <v>0.28055216512643899</v>
      </c>
      <c r="I1887" s="94">
        <f t="shared" si="209"/>
        <v>0.28055216512643899</v>
      </c>
      <c r="J1887" s="94">
        <f t="shared" si="209"/>
        <v>0.28055216512643899</v>
      </c>
      <c r="K1887" s="94">
        <f t="shared" si="209"/>
        <v>0.28055216512643899</v>
      </c>
      <c r="L1887" s="94">
        <f t="shared" si="209"/>
        <v>0.28055216512643899</v>
      </c>
      <c r="M1887" s="94">
        <f t="shared" si="209"/>
        <v>0.28055216512643899</v>
      </c>
      <c r="N1887" s="94">
        <f t="shared" si="209"/>
        <v>0.28055216512643899</v>
      </c>
      <c r="O1887" s="94">
        <f t="shared" si="209"/>
        <v>0.28055216512643899</v>
      </c>
      <c r="P1887" s="94">
        <f t="shared" si="209"/>
        <v>0.28055216512643899</v>
      </c>
      <c r="Q1887" s="94">
        <f t="shared" si="209"/>
        <v>0.28055216512643899</v>
      </c>
      <c r="R1887" s="94">
        <f t="shared" si="209"/>
        <v>0.28055216512643899</v>
      </c>
      <c r="S1887" s="93">
        <f>(1+H1887)^((5-Dashboard!$F$9)*3/12)</f>
        <v>1.1316148484031301</v>
      </c>
      <c r="T1887" s="93">
        <f t="shared" si="208"/>
        <v>1.4490918442118552</v>
      </c>
      <c r="U1887" s="93">
        <f t="shared" si="208"/>
        <v>1.8556376985725556</v>
      </c>
      <c r="V1887" s="93">
        <f t="shared" si="208"/>
        <v>2.3762408725973283</v>
      </c>
      <c r="W1887" s="93">
        <f t="shared" si="208"/>
        <v>3.042900394266447</v>
      </c>
      <c r="X1887" s="93">
        <f t="shared" si="208"/>
        <v>3.8965926881419932</v>
      </c>
      <c r="Y1887" s="93">
        <f t="shared" si="207"/>
        <v>4.9897902034160797</v>
      </c>
      <c r="Z1887" s="93">
        <f t="shared" si="207"/>
        <v>6.3896866485111543</v>
      </c>
      <c r="AA1887" s="93">
        <f t="shared" si="207"/>
        <v>8.1823270722304571</v>
      </c>
      <c r="AB1887" s="93">
        <f t="shared" si="207"/>
        <v>10.477896648117387</v>
      </c>
      <c r="AC1887" s="95">
        <f t="shared" si="207"/>
        <v>13.417493238717777</v>
      </c>
      <c r="AE1887" s="96"/>
    </row>
    <row r="1888" spans="3:31" ht="24.75" customHeight="1" x14ac:dyDescent="0.25">
      <c r="C1888" s="91">
        <f>ABS(E1888-Dashboard!$F$13)</f>
        <v>20.521660612947677</v>
      </c>
      <c r="D1888" s="92">
        <f t="shared" si="206"/>
        <v>0.28065216512643898</v>
      </c>
      <c r="E1888" s="93" cm="1">
        <f t="array" ref="E1888">SUM('DRE + DCF'!$S$41/TIR!S1888,'DRE + DCF'!$U$41:$AD$41/TIR!T1888:AC1888,TIR!F1888)</f>
        <v>27.09833938705232</v>
      </c>
      <c r="F1888" s="100">
        <f>'DRE + DCF'!$AE$38*'DRE + DCF'!$AE$39*(1+G1888)/(R1888-G1888)/AC1888</f>
        <v>9.0372083115970803</v>
      </c>
      <c r="G1888" s="92">
        <f>R1888*(1-'DRE + DCF'!$AE$39)</f>
        <v>0.16839129907586339</v>
      </c>
      <c r="H1888" s="94">
        <f t="shared" si="204"/>
        <v>0.28065216512643898</v>
      </c>
      <c r="I1888" s="94">
        <f t="shared" si="209"/>
        <v>0.28065216512643898</v>
      </c>
      <c r="J1888" s="94">
        <f t="shared" si="209"/>
        <v>0.28065216512643898</v>
      </c>
      <c r="K1888" s="94">
        <f t="shared" si="209"/>
        <v>0.28065216512643898</v>
      </c>
      <c r="L1888" s="94">
        <f t="shared" si="209"/>
        <v>0.28065216512643898</v>
      </c>
      <c r="M1888" s="94">
        <f t="shared" si="209"/>
        <v>0.28065216512643898</v>
      </c>
      <c r="N1888" s="94">
        <f t="shared" si="209"/>
        <v>0.28065216512643898</v>
      </c>
      <c r="O1888" s="94">
        <f t="shared" si="209"/>
        <v>0.28065216512643898</v>
      </c>
      <c r="P1888" s="94">
        <f t="shared" si="209"/>
        <v>0.28065216512643898</v>
      </c>
      <c r="Q1888" s="94">
        <f t="shared" si="209"/>
        <v>0.28065216512643898</v>
      </c>
      <c r="R1888" s="94">
        <f t="shared" si="209"/>
        <v>0.28065216512643898</v>
      </c>
      <c r="S1888" s="93">
        <f>(1+H1888)^((5-Dashboard!$F$9)*3/12)</f>
        <v>1.1316590321852422</v>
      </c>
      <c r="T1888" s="93">
        <f t="shared" si="208"/>
        <v>1.4492615897529211</v>
      </c>
      <c r="U1888" s="93">
        <f t="shared" si="208"/>
        <v>1.8559999927516635</v>
      </c>
      <c r="V1888" s="93">
        <f t="shared" si="208"/>
        <v>2.3768904091920731</v>
      </c>
      <c r="W1888" s="93">
        <f t="shared" si="208"/>
        <v>3.0439698488000961</v>
      </c>
      <c r="X1888" s="93">
        <f t="shared" si="208"/>
        <v>3.8982665774454426</v>
      </c>
      <c r="Y1888" s="93">
        <f t="shared" si="207"/>
        <v>4.9923235326455391</v>
      </c>
      <c r="Z1888" s="93">
        <f t="shared" si="207"/>
        <v>6.3934299410941824</v>
      </c>
      <c r="AA1888" s="93">
        <f t="shared" si="207"/>
        <v>8.1877598966464671</v>
      </c>
      <c r="AB1888" s="93">
        <f t="shared" si="207"/>
        <v>10.485672439175728</v>
      </c>
      <c r="AC1888" s="95">
        <f t="shared" si="207"/>
        <v>13.428499112037025</v>
      </c>
      <c r="AE1888" s="96"/>
    </row>
    <row r="1889" spans="3:31" ht="24.75" customHeight="1" x14ac:dyDescent="0.25">
      <c r="C1889" s="91">
        <f>ABS(E1889-Dashboard!$F$13)</f>
        <v>20.537948988642242</v>
      </c>
      <c r="D1889" s="92">
        <f t="shared" si="206"/>
        <v>0.28075216512643897</v>
      </c>
      <c r="E1889" s="93" cm="1">
        <f t="array" ref="E1889">SUM('DRE + DCF'!$S$41/TIR!S1889,'DRE + DCF'!$U$41:$AD$41/TIR!T1889:AC1889,TIR!F1889)</f>
        <v>27.082051011357755</v>
      </c>
      <c r="F1889" s="100">
        <f>'DRE + DCF'!$AE$38*'DRE + DCF'!$AE$39*(1+G1889)/(R1889-G1889)/AC1889</f>
        <v>9.0270493273902854</v>
      </c>
      <c r="G1889" s="92">
        <f>R1889*(1-'DRE + DCF'!$AE$39)</f>
        <v>0.16845129907586337</v>
      </c>
      <c r="H1889" s="94">
        <f t="shared" si="204"/>
        <v>0.28075216512643897</v>
      </c>
      <c r="I1889" s="94">
        <f t="shared" si="209"/>
        <v>0.28075216512643897</v>
      </c>
      <c r="J1889" s="94">
        <f t="shared" si="209"/>
        <v>0.28075216512643897</v>
      </c>
      <c r="K1889" s="94">
        <f t="shared" si="209"/>
        <v>0.28075216512643897</v>
      </c>
      <c r="L1889" s="94">
        <f t="shared" si="209"/>
        <v>0.28075216512643897</v>
      </c>
      <c r="M1889" s="94">
        <f t="shared" si="209"/>
        <v>0.28075216512643897</v>
      </c>
      <c r="N1889" s="94">
        <f t="shared" si="209"/>
        <v>0.28075216512643897</v>
      </c>
      <c r="O1889" s="94">
        <f t="shared" si="209"/>
        <v>0.28075216512643897</v>
      </c>
      <c r="P1889" s="94">
        <f t="shared" si="209"/>
        <v>0.28075216512643897</v>
      </c>
      <c r="Q1889" s="94">
        <f t="shared" si="209"/>
        <v>0.28075216512643897</v>
      </c>
      <c r="R1889" s="94">
        <f t="shared" si="209"/>
        <v>0.28075216512643897</v>
      </c>
      <c r="S1889" s="93">
        <f>(1+H1889)^((5-Dashboard!$F$9)*3/12)</f>
        <v>1.1317032142423378</v>
      </c>
      <c r="T1889" s="93">
        <f t="shared" si="208"/>
        <v>1.4494313419214242</v>
      </c>
      <c r="U1889" s="93">
        <f t="shared" si="208"/>
        <v>1.8563623293679838</v>
      </c>
      <c r="V1889" s="93">
        <f t="shared" si="208"/>
        <v>2.3775400725972049</v>
      </c>
      <c r="W1889" s="93">
        <f t="shared" si="208"/>
        <v>3.0450395956537406</v>
      </c>
      <c r="X1889" s="93">
        <f t="shared" si="208"/>
        <v>3.8999410550292644</v>
      </c>
      <c r="Y1889" s="93">
        <f t="shared" si="207"/>
        <v>4.994857950094219</v>
      </c>
      <c r="Z1889" s="93">
        <f t="shared" si="207"/>
        <v>6.3971751340821772</v>
      </c>
      <c r="AA1889" s="93">
        <f t="shared" si="207"/>
        <v>8.1931959036687658</v>
      </c>
      <c r="AB1889" s="93">
        <f t="shared" si="207"/>
        <v>10.493453392928842</v>
      </c>
      <c r="AC1889" s="95">
        <f t="shared" si="207"/>
        <v>13.43951315264699</v>
      </c>
      <c r="AE1889" s="96"/>
    </row>
    <row r="1890" spans="3:31" ht="24.75" customHeight="1" x14ac:dyDescent="0.25">
      <c r="C1890" s="91">
        <f>ABS(E1890-Dashboard!$F$13)</f>
        <v>20.554220729636931</v>
      </c>
      <c r="D1890" s="92">
        <f t="shared" si="206"/>
        <v>0.28085216512643896</v>
      </c>
      <c r="E1890" s="93" cm="1">
        <f t="array" ref="E1890">SUM('DRE + DCF'!$S$41/TIR!S1890,'DRE + DCF'!$U$41:$AD$41/TIR!T1890:AC1890,TIR!F1890)</f>
        <v>27.065779270363066</v>
      </c>
      <c r="F1890" s="100">
        <f>'DRE + DCF'!$AE$38*'DRE + DCF'!$AE$39*(1+G1890)/(R1890-G1890)/AC1890</f>
        <v>9.0169034605598437</v>
      </c>
      <c r="G1890" s="92">
        <f>R1890*(1-'DRE + DCF'!$AE$39)</f>
        <v>0.16851129907586337</v>
      </c>
      <c r="H1890" s="94">
        <f t="shared" si="204"/>
        <v>0.28085216512643896</v>
      </c>
      <c r="I1890" s="94">
        <f t="shared" si="209"/>
        <v>0.28085216512643896</v>
      </c>
      <c r="J1890" s="94">
        <f t="shared" si="209"/>
        <v>0.28085216512643896</v>
      </c>
      <c r="K1890" s="94">
        <f t="shared" si="209"/>
        <v>0.28085216512643896</v>
      </c>
      <c r="L1890" s="94">
        <f t="shared" si="209"/>
        <v>0.28085216512643896</v>
      </c>
      <c r="M1890" s="94">
        <f t="shared" si="209"/>
        <v>0.28085216512643896</v>
      </c>
      <c r="N1890" s="94">
        <f t="shared" si="209"/>
        <v>0.28085216512643896</v>
      </c>
      <c r="O1890" s="94">
        <f t="shared" si="209"/>
        <v>0.28085216512643896</v>
      </c>
      <c r="P1890" s="94">
        <f t="shared" si="209"/>
        <v>0.28085216512643896</v>
      </c>
      <c r="Q1890" s="94">
        <f t="shared" si="209"/>
        <v>0.28085216512643896</v>
      </c>
      <c r="R1890" s="94">
        <f t="shared" si="209"/>
        <v>0.28085216512643896</v>
      </c>
      <c r="S1890" s="93">
        <f>(1+H1890)^((5-Dashboard!$F$9)*3/12)</f>
        <v>1.1317473945746193</v>
      </c>
      <c r="T1890" s="93">
        <f t="shared" si="208"/>
        <v>1.4496011007171075</v>
      </c>
      <c r="U1890" s="93">
        <f t="shared" si="208"/>
        <v>1.8567247084231764</v>
      </c>
      <c r="V1890" s="93">
        <f t="shared" si="208"/>
        <v>2.3781898628275817</v>
      </c>
      <c r="W1890" s="93">
        <f t="shared" si="208"/>
        <v>3.046109634884457</v>
      </c>
      <c r="X1890" s="93">
        <f t="shared" si="208"/>
        <v>3.9016161210542637</v>
      </c>
      <c r="Y1890" s="93">
        <f t="shared" si="207"/>
        <v>4.9973934561445725</v>
      </c>
      <c r="Z1890" s="93">
        <f t="shared" si="207"/>
        <v>6.4009222282914742</v>
      </c>
      <c r="AA1890" s="93">
        <f t="shared" si="207"/>
        <v>8.1986350949130848</v>
      </c>
      <c r="AB1890" s="93">
        <f t="shared" si="207"/>
        <v>10.501239512401034</v>
      </c>
      <c r="AC1890" s="95">
        <f t="shared" si="207"/>
        <v>13.450535365970175</v>
      </c>
      <c r="AE1890" s="96"/>
    </row>
    <row r="1891" spans="3:31" ht="24.75" customHeight="1" x14ac:dyDescent="0.25">
      <c r="C1891" s="91">
        <f>ABS(E1891-Dashboard!$F$13)</f>
        <v>20.570475857975229</v>
      </c>
      <c r="D1891" s="92">
        <f t="shared" si="206"/>
        <v>0.28095216512643895</v>
      </c>
      <c r="E1891" s="93" cm="1">
        <f t="array" ref="E1891">SUM('DRE + DCF'!$S$41/TIR!S1891,'DRE + DCF'!$U$41:$AD$41/TIR!T1891:AC1891,TIR!F1891)</f>
        <v>27.049524142024769</v>
      </c>
      <c r="F1891" s="100">
        <f>'DRE + DCF'!$AE$38*'DRE + DCF'!$AE$39*(1+G1891)/(R1891-G1891)/AC1891</f>
        <v>9.0067706916438688</v>
      </c>
      <c r="G1891" s="92">
        <f>R1891*(1-'DRE + DCF'!$AE$39)</f>
        <v>0.16857129907586335</v>
      </c>
      <c r="H1891" s="94">
        <f t="shared" si="204"/>
        <v>0.28095216512643895</v>
      </c>
      <c r="I1891" s="94">
        <f t="shared" si="209"/>
        <v>0.28095216512643895</v>
      </c>
      <c r="J1891" s="94">
        <f t="shared" si="209"/>
        <v>0.28095216512643895</v>
      </c>
      <c r="K1891" s="94">
        <f t="shared" si="209"/>
        <v>0.28095216512643895</v>
      </c>
      <c r="L1891" s="94">
        <f t="shared" si="209"/>
        <v>0.28095216512643895</v>
      </c>
      <c r="M1891" s="94">
        <f t="shared" si="209"/>
        <v>0.28095216512643895</v>
      </c>
      <c r="N1891" s="94">
        <f t="shared" si="209"/>
        <v>0.28095216512643895</v>
      </c>
      <c r="O1891" s="94">
        <f t="shared" si="209"/>
        <v>0.28095216512643895</v>
      </c>
      <c r="P1891" s="94">
        <f t="shared" si="209"/>
        <v>0.28095216512643895</v>
      </c>
      <c r="Q1891" s="94">
        <f t="shared" si="209"/>
        <v>0.28095216512643895</v>
      </c>
      <c r="R1891" s="94">
        <f t="shared" si="209"/>
        <v>0.28095216512643895</v>
      </c>
      <c r="S1891" s="93">
        <f>(1+H1891)^((5-Dashboard!$F$9)*3/12)</f>
        <v>1.1317915731822883</v>
      </c>
      <c r="T1891" s="93">
        <f t="shared" si="208"/>
        <v>1.4497708661397106</v>
      </c>
      <c r="U1891" s="93">
        <f t="shared" si="208"/>
        <v>1.8570871299188949</v>
      </c>
      <c r="V1891" s="93">
        <f t="shared" si="208"/>
        <v>2.3788397798980525</v>
      </c>
      <c r="W1891" s="93">
        <f t="shared" si="208"/>
        <v>3.0471799665493116</v>
      </c>
      <c r="X1891" s="93">
        <f t="shared" si="208"/>
        <v>3.9032917756812502</v>
      </c>
      <c r="Y1891" s="93">
        <f t="shared" si="207"/>
        <v>4.9999300511791196</v>
      </c>
      <c r="Z1891" s="93">
        <f t="shared" si="207"/>
        <v>6.4046712245386397</v>
      </c>
      <c r="AA1891" s="93">
        <f t="shared" si="207"/>
        <v>8.2040774719957703</v>
      </c>
      <c r="AB1891" s="93">
        <f t="shared" si="207"/>
        <v>10.509030800618023</v>
      </c>
      <c r="AC1891" s="95">
        <f t="shared" si="207"/>
        <v>13.461565757432089</v>
      </c>
      <c r="AE1891" s="96"/>
    </row>
    <row r="1892" spans="3:31" ht="24.75" customHeight="1" x14ac:dyDescent="0.25">
      <c r="C1892" s="91">
        <f>ABS(E1892-Dashboard!$F$13)</f>
        <v>20.586714395665407</v>
      </c>
      <c r="D1892" s="92">
        <f t="shared" si="206"/>
        <v>0.28105216512643894</v>
      </c>
      <c r="E1892" s="93" cm="1">
        <f t="array" ref="E1892">SUM('DRE + DCF'!$S$41/TIR!S1892,'DRE + DCF'!$U$41:$AD$41/TIR!T1892:AC1892,TIR!F1892)</f>
        <v>27.033285604334591</v>
      </c>
      <c r="F1892" s="100">
        <f>'DRE + DCF'!$AE$38*'DRE + DCF'!$AE$39*(1+G1892)/(R1892-G1892)/AC1892</f>
        <v>8.996651001213543</v>
      </c>
      <c r="G1892" s="92">
        <f>R1892*(1-'DRE + DCF'!$AE$39)</f>
        <v>0.16863129907586336</v>
      </c>
      <c r="H1892" s="94">
        <f t="shared" si="204"/>
        <v>0.28105216512643894</v>
      </c>
      <c r="I1892" s="94">
        <f t="shared" si="209"/>
        <v>0.28105216512643894</v>
      </c>
      <c r="J1892" s="94">
        <f t="shared" si="209"/>
        <v>0.28105216512643894</v>
      </c>
      <c r="K1892" s="94">
        <f t="shared" si="209"/>
        <v>0.28105216512643894</v>
      </c>
      <c r="L1892" s="94">
        <f t="shared" si="209"/>
        <v>0.28105216512643894</v>
      </c>
      <c r="M1892" s="94">
        <f t="shared" si="209"/>
        <v>0.28105216512643894</v>
      </c>
      <c r="N1892" s="94">
        <f t="shared" si="209"/>
        <v>0.28105216512643894</v>
      </c>
      <c r="O1892" s="94">
        <f t="shared" si="209"/>
        <v>0.28105216512643894</v>
      </c>
      <c r="P1892" s="94">
        <f t="shared" si="209"/>
        <v>0.28105216512643894</v>
      </c>
      <c r="Q1892" s="94">
        <f t="shared" si="209"/>
        <v>0.28105216512643894</v>
      </c>
      <c r="R1892" s="94">
        <f t="shared" si="209"/>
        <v>0.28105216512643894</v>
      </c>
      <c r="S1892" s="93">
        <f>(1+H1892)^((5-Dashboard!$F$9)*3/12)</f>
        <v>1.1318357500655469</v>
      </c>
      <c r="T1892" s="93">
        <f t="shared" si="208"/>
        <v>1.4499406381889761</v>
      </c>
      <c r="U1892" s="93">
        <f t="shared" si="208"/>
        <v>1.8574495938567988</v>
      </c>
      <c r="V1892" s="93">
        <f t="shared" si="208"/>
        <v>2.379489823823477</v>
      </c>
      <c r="W1892" s="93">
        <f t="shared" si="208"/>
        <v>3.0482505907053943</v>
      </c>
      <c r="X1892" s="93">
        <f t="shared" si="208"/>
        <v>3.904968019071092</v>
      </c>
      <c r="Y1892" s="93">
        <f t="shared" si="207"/>
        <v>5.0024677355805238</v>
      </c>
      <c r="Z1892" s="93">
        <f t="shared" si="207"/>
        <v>6.4084221236405847</v>
      </c>
      <c r="AA1892" s="93">
        <f t="shared" si="207"/>
        <v>8.2095230365339429</v>
      </c>
      <c r="AB1892" s="93">
        <f t="shared" si="207"/>
        <v>10.516827260607187</v>
      </c>
      <c r="AC1892" s="95">
        <f t="shared" si="207"/>
        <v>13.472604332461593</v>
      </c>
      <c r="AE1892" s="96"/>
    </row>
    <row r="1893" spans="3:31" ht="24.75" customHeight="1" x14ac:dyDescent="0.25">
      <c r="C1893" s="91">
        <f>ABS(E1893-Dashboard!$F$13)</f>
        <v>20.602936364680179</v>
      </c>
      <c r="D1893" s="92">
        <f t="shared" si="206"/>
        <v>0.28115216512643892</v>
      </c>
      <c r="E1893" s="93" cm="1">
        <f t="array" ref="E1893">SUM('DRE + DCF'!$S$41/TIR!S1893,'DRE + DCF'!$U$41:$AD$41/TIR!T1893:AC1893,TIR!F1893)</f>
        <v>27.017063635319818</v>
      </c>
      <c r="F1893" s="100">
        <f>'DRE + DCF'!$AE$38*'DRE + DCF'!$AE$39*(1+G1893)/(R1893-G1893)/AC1893</f>
        <v>8.9865443698733003</v>
      </c>
      <c r="G1893" s="92">
        <f>R1893*(1-'DRE + DCF'!$AE$39)</f>
        <v>0.16869129907586336</v>
      </c>
      <c r="H1893" s="94">
        <f t="shared" si="204"/>
        <v>0.28115216512643892</v>
      </c>
      <c r="I1893" s="94">
        <f t="shared" si="209"/>
        <v>0.28115216512643892</v>
      </c>
      <c r="J1893" s="94">
        <f t="shared" si="209"/>
        <v>0.28115216512643892</v>
      </c>
      <c r="K1893" s="94">
        <f t="shared" si="209"/>
        <v>0.28115216512643892</v>
      </c>
      <c r="L1893" s="94">
        <f t="shared" si="209"/>
        <v>0.28115216512643892</v>
      </c>
      <c r="M1893" s="94">
        <f t="shared" si="209"/>
        <v>0.28115216512643892</v>
      </c>
      <c r="N1893" s="94">
        <f t="shared" si="209"/>
        <v>0.28115216512643892</v>
      </c>
      <c r="O1893" s="94">
        <f t="shared" si="209"/>
        <v>0.28115216512643892</v>
      </c>
      <c r="P1893" s="94">
        <f t="shared" si="209"/>
        <v>0.28115216512643892</v>
      </c>
      <c r="Q1893" s="94">
        <f t="shared" si="209"/>
        <v>0.28115216512643892</v>
      </c>
      <c r="R1893" s="94">
        <f t="shared" si="209"/>
        <v>0.28115216512643892</v>
      </c>
      <c r="S1893" s="93">
        <f>(1+H1893)^((5-Dashboard!$F$9)*3/12)</f>
        <v>1.1318799252245968</v>
      </c>
      <c r="T1893" s="93">
        <f t="shared" si="208"/>
        <v>1.4501104168646439</v>
      </c>
      <c r="U1893" s="93">
        <f t="shared" si="208"/>
        <v>1.8578121002385413</v>
      </c>
      <c r="V1893" s="93">
        <f t="shared" si="208"/>
        <v>2.3801399946187036</v>
      </c>
      <c r="W1893" s="93">
        <f t="shared" si="208"/>
        <v>3.0493215074097826</v>
      </c>
      <c r="X1893" s="93">
        <f t="shared" si="208"/>
        <v>3.9066448513846592</v>
      </c>
      <c r="Y1893" s="93">
        <f t="shared" si="207"/>
        <v>5.0050065097315111</v>
      </c>
      <c r="Z1893" s="93">
        <f t="shared" si="207"/>
        <v>6.4121749264144459</v>
      </c>
      <c r="AA1893" s="93">
        <f t="shared" si="207"/>
        <v>8.2149717901453307</v>
      </c>
      <c r="AB1893" s="93">
        <f t="shared" si="207"/>
        <v>10.524628895397308</v>
      </c>
      <c r="AC1893" s="95">
        <f t="shared" si="207"/>
        <v>13.483651096490542</v>
      </c>
      <c r="AE1893" s="96"/>
    </row>
    <row r="1894" spans="3:31" ht="24.75" customHeight="1" x14ac:dyDescent="0.25">
      <c r="C1894" s="91">
        <f>ABS(E1894-Dashboard!$F$13)</f>
        <v>20.619141786957179</v>
      </c>
      <c r="D1894" s="92">
        <f t="shared" si="206"/>
        <v>0.28125216512643891</v>
      </c>
      <c r="E1894" s="93" cm="1">
        <f t="array" ref="E1894">SUM('DRE + DCF'!$S$41/TIR!S1894,'DRE + DCF'!$U$41:$AD$41/TIR!T1894:AC1894,TIR!F1894)</f>
        <v>27.000858213042818</v>
      </c>
      <c r="F1894" s="100">
        <f>'DRE + DCF'!$AE$38*'DRE + DCF'!$AE$39*(1+G1894)/(R1894-G1894)/AC1894</f>
        <v>8.9764507782605101</v>
      </c>
      <c r="G1894" s="92">
        <f>R1894*(1-'DRE + DCF'!$AE$39)</f>
        <v>0.16875129907586334</v>
      </c>
      <c r="H1894" s="94">
        <f t="shared" si="204"/>
        <v>0.28125216512643891</v>
      </c>
      <c r="I1894" s="94">
        <f t="shared" si="209"/>
        <v>0.28125216512643891</v>
      </c>
      <c r="J1894" s="94">
        <f t="shared" si="209"/>
        <v>0.28125216512643891</v>
      </c>
      <c r="K1894" s="94">
        <f t="shared" si="209"/>
        <v>0.28125216512643891</v>
      </c>
      <c r="L1894" s="94">
        <f t="shared" si="209"/>
        <v>0.28125216512643891</v>
      </c>
      <c r="M1894" s="94">
        <f t="shared" si="209"/>
        <v>0.28125216512643891</v>
      </c>
      <c r="N1894" s="94">
        <f t="shared" si="209"/>
        <v>0.28125216512643891</v>
      </c>
      <c r="O1894" s="94">
        <f t="shared" si="209"/>
        <v>0.28125216512643891</v>
      </c>
      <c r="P1894" s="94">
        <f t="shared" si="209"/>
        <v>0.28125216512643891</v>
      </c>
      <c r="Q1894" s="94">
        <f t="shared" si="209"/>
        <v>0.28125216512643891</v>
      </c>
      <c r="R1894" s="94">
        <f t="shared" si="209"/>
        <v>0.28125216512643891</v>
      </c>
      <c r="S1894" s="93">
        <f>(1+H1894)^((5-Dashboard!$F$9)*3/12)</f>
        <v>1.1319240986596402</v>
      </c>
      <c r="T1894" s="93">
        <f t="shared" si="208"/>
        <v>1.4502802021664569</v>
      </c>
      <c r="U1894" s="93">
        <f t="shared" si="208"/>
        <v>1.8581746490657827</v>
      </c>
      <c r="V1894" s="93">
        <f t="shared" si="208"/>
        <v>2.3807902922985948</v>
      </c>
      <c r="W1894" s="93">
        <f t="shared" si="208"/>
        <v>3.0503927167195823</v>
      </c>
      <c r="X1894" s="93">
        <f t="shared" si="208"/>
        <v>3.9083222727828852</v>
      </c>
      <c r="Y1894" s="93">
        <f t="shared" si="207"/>
        <v>5.0075463740149564</v>
      </c>
      <c r="Z1894" s="93">
        <f t="shared" si="207"/>
        <v>6.4159296336777123</v>
      </c>
      <c r="AA1894" s="93">
        <f t="shared" si="207"/>
        <v>8.220423734448449</v>
      </c>
      <c r="AB1894" s="93">
        <f t="shared" si="207"/>
        <v>10.532435708018843</v>
      </c>
      <c r="AC1894" s="95">
        <f t="shared" si="207"/>
        <v>13.494706054954161</v>
      </c>
      <c r="AE1894" s="96"/>
    </row>
    <row r="1895" spans="3:31" ht="24.75" customHeight="1" x14ac:dyDescent="0.25">
      <c r="C1895" s="91">
        <f>ABS(E1895-Dashboard!$F$13)</f>
        <v>20.635330684398625</v>
      </c>
      <c r="D1895" s="92">
        <f t="shared" si="206"/>
        <v>0.2813521651264389</v>
      </c>
      <c r="E1895" s="93" cm="1">
        <f t="array" ref="E1895">SUM('DRE + DCF'!$S$41/TIR!S1895,'DRE + DCF'!$U$41:$AD$41/TIR!T1895:AC1895,TIR!F1895)</f>
        <v>26.984669315601373</v>
      </c>
      <c r="F1895" s="100">
        <f>'DRE + DCF'!$AE$38*'DRE + DCF'!$AE$39*(1+G1895)/(R1895-G1895)/AC1895</f>
        <v>8.9663702070456655</v>
      </c>
      <c r="G1895" s="92">
        <f>R1895*(1-'DRE + DCF'!$AE$39)</f>
        <v>0.16881129907586334</v>
      </c>
      <c r="H1895" s="94">
        <f t="shared" si="204"/>
        <v>0.2813521651264389</v>
      </c>
      <c r="I1895" s="94">
        <f t="shared" si="209"/>
        <v>0.2813521651264389</v>
      </c>
      <c r="J1895" s="94">
        <f t="shared" si="209"/>
        <v>0.2813521651264389</v>
      </c>
      <c r="K1895" s="94">
        <f t="shared" si="209"/>
        <v>0.2813521651264389</v>
      </c>
      <c r="L1895" s="94">
        <f t="shared" si="209"/>
        <v>0.2813521651264389</v>
      </c>
      <c r="M1895" s="94">
        <f t="shared" si="209"/>
        <v>0.2813521651264389</v>
      </c>
      <c r="N1895" s="94">
        <f t="shared" si="209"/>
        <v>0.2813521651264389</v>
      </c>
      <c r="O1895" s="94">
        <f t="shared" si="209"/>
        <v>0.2813521651264389</v>
      </c>
      <c r="P1895" s="94">
        <f t="shared" si="209"/>
        <v>0.2813521651264389</v>
      </c>
      <c r="Q1895" s="94">
        <f t="shared" si="209"/>
        <v>0.2813521651264389</v>
      </c>
      <c r="R1895" s="94">
        <f t="shared" si="209"/>
        <v>0.2813521651264389</v>
      </c>
      <c r="S1895" s="93">
        <f>(1+H1895)^((5-Dashboard!$F$9)*3/12)</f>
        <v>1.1319682703708787</v>
      </c>
      <c r="T1895" s="93">
        <f t="shared" si="208"/>
        <v>1.4504499940941553</v>
      </c>
      <c r="U1895" s="93">
        <f t="shared" si="208"/>
        <v>1.8585372403401763</v>
      </c>
      <c r="V1895" s="93">
        <f t="shared" si="208"/>
        <v>2.3814407168780014</v>
      </c>
      <c r="W1895" s="93">
        <f t="shared" si="208"/>
        <v>3.0514642186918857</v>
      </c>
      <c r="X1895" s="93">
        <f t="shared" si="208"/>
        <v>3.9100002834267045</v>
      </c>
      <c r="Y1895" s="93">
        <f t="shared" si="207"/>
        <v>5.010087328813797</v>
      </c>
      <c r="Z1895" s="93">
        <f t="shared" si="207"/>
        <v>6.4196862462480953</v>
      </c>
      <c r="AA1895" s="93">
        <f t="shared" si="207"/>
        <v>8.2258788710624167</v>
      </c>
      <c r="AB1895" s="93">
        <f t="shared" si="207"/>
        <v>10.540247701503654</v>
      </c>
      <c r="AC1895" s="95">
        <f t="shared" si="207"/>
        <v>13.505769213290677</v>
      </c>
      <c r="AE1895" s="96"/>
    </row>
    <row r="1896" spans="3:31" ht="24.75" customHeight="1" x14ac:dyDescent="0.25">
      <c r="C1896" s="91">
        <f>ABS(E1896-Dashboard!$F$13)</f>
        <v>20.65150307887178</v>
      </c>
      <c r="D1896" s="92">
        <f t="shared" si="206"/>
        <v>0.28145216512643889</v>
      </c>
      <c r="E1896" s="93" cm="1">
        <f t="array" ref="E1896">SUM('DRE + DCF'!$S$41/TIR!S1896,'DRE + DCF'!$U$41:$AD$41/TIR!T1896:AC1896,TIR!F1896)</f>
        <v>26.968496921128217</v>
      </c>
      <c r="F1896" s="100">
        <f>'DRE + DCF'!$AE$38*'DRE + DCF'!$AE$39*(1+G1896)/(R1896-G1896)/AC1896</f>
        <v>8.9563026369320546</v>
      </c>
      <c r="G1896" s="92">
        <f>R1896*(1-'DRE + DCF'!$AE$39)</f>
        <v>0.16887129907586332</v>
      </c>
      <c r="H1896" s="94">
        <f t="shared" si="204"/>
        <v>0.28145216512643889</v>
      </c>
      <c r="I1896" s="94">
        <f t="shared" si="209"/>
        <v>0.28145216512643889</v>
      </c>
      <c r="J1896" s="94">
        <f t="shared" si="209"/>
        <v>0.28145216512643889</v>
      </c>
      <c r="K1896" s="94">
        <f t="shared" si="209"/>
        <v>0.28145216512643889</v>
      </c>
      <c r="L1896" s="94">
        <f t="shared" si="209"/>
        <v>0.28145216512643889</v>
      </c>
      <c r="M1896" s="94">
        <f t="shared" si="209"/>
        <v>0.28145216512643889</v>
      </c>
      <c r="N1896" s="94">
        <f t="shared" si="209"/>
        <v>0.28145216512643889</v>
      </c>
      <c r="O1896" s="94">
        <f t="shared" si="209"/>
        <v>0.28145216512643889</v>
      </c>
      <c r="P1896" s="94">
        <f t="shared" si="209"/>
        <v>0.28145216512643889</v>
      </c>
      <c r="Q1896" s="94">
        <f t="shared" si="209"/>
        <v>0.28145216512643889</v>
      </c>
      <c r="R1896" s="94">
        <f t="shared" si="209"/>
        <v>0.28145216512643889</v>
      </c>
      <c r="S1896" s="93">
        <f>(1+H1896)^((5-Dashboard!$F$9)*3/12)</f>
        <v>1.1320124403585143</v>
      </c>
      <c r="T1896" s="93">
        <f t="shared" si="208"/>
        <v>1.4506197926474822</v>
      </c>
      <c r="U1896" s="93">
        <f t="shared" si="208"/>
        <v>1.858899874063382</v>
      </c>
      <c r="V1896" s="93">
        <f t="shared" si="208"/>
        <v>2.3820912683717856</v>
      </c>
      <c r="W1896" s="93">
        <f t="shared" si="208"/>
        <v>3.05253601338381</v>
      </c>
      <c r="X1896" s="93">
        <f t="shared" si="208"/>
        <v>3.9116788834771117</v>
      </c>
      <c r="Y1896" s="93">
        <f t="shared" si="207"/>
        <v>5.0126293745111159</v>
      </c>
      <c r="Z1896" s="93">
        <f t="shared" si="207"/>
        <v>6.4234447649436568</v>
      </c>
      <c r="AA1896" s="93">
        <f t="shared" si="207"/>
        <v>8.2313372016071398</v>
      </c>
      <c r="AB1896" s="93">
        <f t="shared" si="207"/>
        <v>10.548064878885272</v>
      </c>
      <c r="AC1896" s="95">
        <f t="shared" si="207"/>
        <v>13.516840576941682</v>
      </c>
      <c r="AE1896" s="96"/>
    </row>
    <row r="1897" spans="3:31" ht="24.75" customHeight="1" x14ac:dyDescent="0.25">
      <c r="C1897" s="91">
        <f>ABS(E1897-Dashboard!$F$13)</f>
        <v>20.667658992208608</v>
      </c>
      <c r="D1897" s="92">
        <f t="shared" si="206"/>
        <v>0.28155216512643888</v>
      </c>
      <c r="E1897" s="93" cm="1">
        <f t="array" ref="E1897">SUM('DRE + DCF'!$S$41/TIR!S1897,'DRE + DCF'!$U$41:$AD$41/TIR!T1897:AC1897,TIR!F1897)</f>
        <v>26.952341007791389</v>
      </c>
      <c r="F1897" s="100">
        <f>'DRE + DCF'!$AE$38*'DRE + DCF'!$AE$39*(1+G1897)/(R1897-G1897)/AC1897</f>
        <v>8.9462480486559794</v>
      </c>
      <c r="G1897" s="92">
        <f>R1897*(1-'DRE + DCF'!$AE$39)</f>
        <v>0.16893129907586332</v>
      </c>
      <c r="H1897" s="94">
        <f t="shared" si="204"/>
        <v>0.28155216512643888</v>
      </c>
      <c r="I1897" s="94">
        <f t="shared" si="209"/>
        <v>0.28155216512643888</v>
      </c>
      <c r="J1897" s="94">
        <f t="shared" si="209"/>
        <v>0.28155216512643888</v>
      </c>
      <c r="K1897" s="94">
        <f t="shared" si="209"/>
        <v>0.28155216512643888</v>
      </c>
      <c r="L1897" s="94">
        <f t="shared" si="209"/>
        <v>0.28155216512643888</v>
      </c>
      <c r="M1897" s="94">
        <f t="shared" si="209"/>
        <v>0.28155216512643888</v>
      </c>
      <c r="N1897" s="94">
        <f t="shared" si="209"/>
        <v>0.28155216512643888</v>
      </c>
      <c r="O1897" s="94">
        <f t="shared" si="209"/>
        <v>0.28155216512643888</v>
      </c>
      <c r="P1897" s="94">
        <f t="shared" si="209"/>
        <v>0.28155216512643888</v>
      </c>
      <c r="Q1897" s="94">
        <f t="shared" si="209"/>
        <v>0.28155216512643888</v>
      </c>
      <c r="R1897" s="94">
        <f t="shared" si="209"/>
        <v>0.28155216512643888</v>
      </c>
      <c r="S1897" s="93">
        <f>(1+H1897)^((5-Dashboard!$F$9)*3/12)</f>
        <v>1.1320566086227486</v>
      </c>
      <c r="T1897" s="93">
        <f t="shared" si="208"/>
        <v>1.4507895978261769</v>
      </c>
      <c r="U1897" s="93">
        <f t="shared" si="208"/>
        <v>1.8592625502370523</v>
      </c>
      <c r="V1897" s="93">
        <f t="shared" si="208"/>
        <v>2.3827419467947983</v>
      </c>
      <c r="W1897" s="93">
        <f t="shared" si="208"/>
        <v>3.0536081008524594</v>
      </c>
      <c r="X1897" s="93">
        <f t="shared" si="208"/>
        <v>3.9133580730951021</v>
      </c>
      <c r="Y1897" s="93">
        <f t="shared" si="207"/>
        <v>5.0151725114900563</v>
      </c>
      <c r="Z1897" s="93">
        <f t="shared" si="207"/>
        <v>6.427205190582681</v>
      </c>
      <c r="AA1897" s="93">
        <f t="shared" si="207"/>
        <v>8.2367987277031212</v>
      </c>
      <c r="AB1897" s="93">
        <f t="shared" si="207"/>
        <v>10.555887243198631</v>
      </c>
      <c r="AC1897" s="95">
        <f t="shared" si="207"/>
        <v>13.527920151351761</v>
      </c>
      <c r="AE1897" s="96"/>
    </row>
    <row r="1898" spans="3:31" ht="24.75" customHeight="1" x14ac:dyDescent="0.25">
      <c r="C1898" s="91">
        <f>ABS(E1898-Dashboard!$F$13)</f>
        <v>20.683798446206282</v>
      </c>
      <c r="D1898" s="92">
        <f t="shared" si="206"/>
        <v>0.28165216512643887</v>
      </c>
      <c r="E1898" s="93" cm="1">
        <f t="array" ref="E1898">SUM('DRE + DCF'!$S$41/TIR!S1898,'DRE + DCF'!$U$41:$AD$41/TIR!T1898:AC1898,TIR!F1898)</f>
        <v>26.936201553793715</v>
      </c>
      <c r="F1898" s="100">
        <f>'DRE + DCF'!$AE$38*'DRE + DCF'!$AE$39*(1+G1898)/(R1898-G1898)/AC1898</f>
        <v>8.9362064229864036</v>
      </c>
      <c r="G1898" s="92">
        <f>R1898*(1-'DRE + DCF'!$AE$39)</f>
        <v>0.16899129907586333</v>
      </c>
      <c r="H1898" s="94">
        <f t="shared" si="204"/>
        <v>0.28165216512643887</v>
      </c>
      <c r="I1898" s="94">
        <f t="shared" si="209"/>
        <v>0.28165216512643887</v>
      </c>
      <c r="J1898" s="94">
        <f t="shared" si="209"/>
        <v>0.28165216512643887</v>
      </c>
      <c r="K1898" s="94">
        <f t="shared" si="209"/>
        <v>0.28165216512643887</v>
      </c>
      <c r="L1898" s="94">
        <f t="shared" si="209"/>
        <v>0.28165216512643887</v>
      </c>
      <c r="M1898" s="94">
        <f t="shared" si="209"/>
        <v>0.28165216512643887</v>
      </c>
      <c r="N1898" s="94">
        <f t="shared" si="209"/>
        <v>0.28165216512643887</v>
      </c>
      <c r="O1898" s="94">
        <f t="shared" si="209"/>
        <v>0.28165216512643887</v>
      </c>
      <c r="P1898" s="94">
        <f t="shared" si="209"/>
        <v>0.28165216512643887</v>
      </c>
      <c r="Q1898" s="94">
        <f t="shared" si="209"/>
        <v>0.28165216512643887</v>
      </c>
      <c r="R1898" s="94">
        <f t="shared" si="209"/>
        <v>0.28165216512643887</v>
      </c>
      <c r="S1898" s="93">
        <f>(1+H1898)^((5-Dashboard!$F$9)*3/12)</f>
        <v>1.1321007751637833</v>
      </c>
      <c r="T1898" s="93">
        <f t="shared" si="208"/>
        <v>1.4509594096299827</v>
      </c>
      <c r="U1898" s="93">
        <f t="shared" si="208"/>
        <v>1.859625268862847</v>
      </c>
      <c r="V1898" s="93">
        <f t="shared" si="208"/>
        <v>2.383392752161904</v>
      </c>
      <c r="W1898" s="93">
        <f t="shared" si="208"/>
        <v>3.0546804811549664</v>
      </c>
      <c r="X1898" s="93">
        <f t="shared" si="208"/>
        <v>3.9150378524417349</v>
      </c>
      <c r="Y1898" s="93">
        <f t="shared" si="207"/>
        <v>5.0177167401339133</v>
      </c>
      <c r="Z1898" s="93">
        <f t="shared" si="207"/>
        <v>6.4309675239838073</v>
      </c>
      <c r="AA1898" s="93">
        <f t="shared" si="207"/>
        <v>8.2422634509716612</v>
      </c>
      <c r="AB1898" s="93">
        <f t="shared" si="207"/>
        <v>10.563714797480344</v>
      </c>
      <c r="AC1898" s="95">
        <f t="shared" si="207"/>
        <v>13.539007941968885</v>
      </c>
      <c r="AE1898" s="96"/>
    </row>
    <row r="1899" spans="3:31" ht="24.75" customHeight="1" x14ac:dyDescent="0.25">
      <c r="C1899" s="91">
        <f>ABS(E1899-Dashboard!$F$13)</f>
        <v>20.699921462626794</v>
      </c>
      <c r="D1899" s="92">
        <f t="shared" si="206"/>
        <v>0.28175216512643886</v>
      </c>
      <c r="E1899" s="93" cm="1">
        <f t="array" ref="E1899">SUM('DRE + DCF'!$S$41/TIR!S1899,'DRE + DCF'!$U$41:$AD$41/TIR!T1899:AC1899,TIR!F1899)</f>
        <v>26.920078537373204</v>
      </c>
      <c r="F1899" s="100">
        <f>'DRE + DCF'!$AE$38*'DRE + DCF'!$AE$39*(1+G1899)/(R1899-G1899)/AC1899</f>
        <v>8.9261777407251586</v>
      </c>
      <c r="G1899" s="92">
        <f>R1899*(1-'DRE + DCF'!$AE$39)</f>
        <v>0.1690512990758633</v>
      </c>
      <c r="H1899" s="94">
        <f t="shared" si="204"/>
        <v>0.28175216512643886</v>
      </c>
      <c r="I1899" s="94">
        <f t="shared" si="209"/>
        <v>0.28175216512643886</v>
      </c>
      <c r="J1899" s="94">
        <f t="shared" si="209"/>
        <v>0.28175216512643886</v>
      </c>
      <c r="K1899" s="94">
        <f t="shared" si="209"/>
        <v>0.28175216512643886</v>
      </c>
      <c r="L1899" s="94">
        <f t="shared" si="209"/>
        <v>0.28175216512643886</v>
      </c>
      <c r="M1899" s="94">
        <f t="shared" si="209"/>
        <v>0.28175216512643886</v>
      </c>
      <c r="N1899" s="94">
        <f t="shared" si="209"/>
        <v>0.28175216512643886</v>
      </c>
      <c r="O1899" s="94">
        <f t="shared" si="209"/>
        <v>0.28175216512643886</v>
      </c>
      <c r="P1899" s="94">
        <f t="shared" si="209"/>
        <v>0.28175216512643886</v>
      </c>
      <c r="Q1899" s="94">
        <f t="shared" si="209"/>
        <v>0.28175216512643886</v>
      </c>
      <c r="R1899" s="94">
        <f t="shared" si="209"/>
        <v>0.28175216512643886</v>
      </c>
      <c r="S1899" s="93">
        <f>(1+H1899)^((5-Dashboard!$F$9)*3/12)</f>
        <v>1.13214493998182</v>
      </c>
      <c r="T1899" s="93">
        <f t="shared" si="208"/>
        <v>1.4511292280586399</v>
      </c>
      <c r="U1899" s="93">
        <f t="shared" si="208"/>
        <v>1.8599880299424194</v>
      </c>
      <c r="V1899" s="93">
        <f t="shared" si="208"/>
        <v>2.3840436844879553</v>
      </c>
      <c r="W1899" s="93">
        <f t="shared" si="208"/>
        <v>3.0557531543484493</v>
      </c>
      <c r="X1899" s="93">
        <f t="shared" si="208"/>
        <v>3.9167182216780696</v>
      </c>
      <c r="Y1899" s="93">
        <f t="shared" si="207"/>
        <v>5.0202620608260409</v>
      </c>
      <c r="Z1899" s="93">
        <f t="shared" si="207"/>
        <v>6.4347317659658954</v>
      </c>
      <c r="AA1899" s="93">
        <f t="shared" si="207"/>
        <v>8.2477313730346591</v>
      </c>
      <c r="AB1899" s="93">
        <f t="shared" si="207"/>
        <v>10.57154754476843</v>
      </c>
      <c r="AC1899" s="95">
        <f t="shared" si="207"/>
        <v>13.550103954244022</v>
      </c>
      <c r="AE1899" s="96"/>
    </row>
    <row r="1900" spans="3:31" ht="24.75" customHeight="1" x14ac:dyDescent="0.25">
      <c r="C1900" s="91">
        <f>ABS(E1900-Dashboard!$F$13)</f>
        <v>20.716028063197484</v>
      </c>
      <c r="D1900" s="92">
        <f t="shared" si="206"/>
        <v>0.28185216512643885</v>
      </c>
      <c r="E1900" s="93" cm="1">
        <f t="array" ref="E1900">SUM('DRE + DCF'!$S$41/TIR!S1900,'DRE + DCF'!$U$41:$AD$41/TIR!T1900:AC1900,TIR!F1900)</f>
        <v>26.903971936802513</v>
      </c>
      <c r="F1900" s="100">
        <f>'DRE + DCF'!$AE$38*'DRE + DCF'!$AE$39*(1+G1900)/(R1900-G1900)/AC1900</f>
        <v>8.9161619827066296</v>
      </c>
      <c r="G1900" s="92">
        <f>R1900*(1-'DRE + DCF'!$AE$39)</f>
        <v>0.16911129907586331</v>
      </c>
      <c r="H1900" s="94">
        <f t="shared" si="204"/>
        <v>0.28185216512643885</v>
      </c>
      <c r="I1900" s="94">
        <f t="shared" si="209"/>
        <v>0.28185216512643885</v>
      </c>
      <c r="J1900" s="94">
        <f t="shared" si="209"/>
        <v>0.28185216512643885</v>
      </c>
      <c r="K1900" s="94">
        <f t="shared" si="209"/>
        <v>0.28185216512643885</v>
      </c>
      <c r="L1900" s="94">
        <f t="shared" si="209"/>
        <v>0.28185216512643885</v>
      </c>
      <c r="M1900" s="94">
        <f t="shared" si="209"/>
        <v>0.28185216512643885</v>
      </c>
      <c r="N1900" s="94">
        <f t="shared" si="209"/>
        <v>0.28185216512643885</v>
      </c>
      <c r="O1900" s="94">
        <f t="shared" si="209"/>
        <v>0.28185216512643885</v>
      </c>
      <c r="P1900" s="94">
        <f t="shared" si="209"/>
        <v>0.28185216512643885</v>
      </c>
      <c r="Q1900" s="94">
        <f t="shared" si="209"/>
        <v>0.28185216512643885</v>
      </c>
      <c r="R1900" s="94">
        <f t="shared" si="209"/>
        <v>0.28185216512643885</v>
      </c>
      <c r="S1900" s="93">
        <f>(1+H1900)^((5-Dashboard!$F$9)*3/12)</f>
        <v>1.1321891030770606</v>
      </c>
      <c r="T1900" s="93">
        <f t="shared" si="208"/>
        <v>1.451299053111891</v>
      </c>
      <c r="U1900" s="93">
        <f t="shared" si="208"/>
        <v>1.8603508334774281</v>
      </c>
      <c r="V1900" s="93">
        <f t="shared" si="208"/>
        <v>2.3846947437878168</v>
      </c>
      <c r="W1900" s="93">
        <f t="shared" si="208"/>
        <v>3.0568261204900518</v>
      </c>
      <c r="X1900" s="93">
        <f t="shared" si="208"/>
        <v>3.9183991809652254</v>
      </c>
      <c r="Y1900" s="93">
        <f t="shared" si="207"/>
        <v>5.0228084739499392</v>
      </c>
      <c r="Z1900" s="93">
        <f t="shared" si="207"/>
        <v>6.4384979173481547</v>
      </c>
      <c r="AA1900" s="93">
        <f t="shared" si="207"/>
        <v>8.2532024955148007</v>
      </c>
      <c r="AB1900" s="93">
        <f t="shared" si="207"/>
        <v>10.579385488102576</v>
      </c>
      <c r="AC1900" s="95">
        <f t="shared" si="207"/>
        <v>13.561208193631515</v>
      </c>
      <c r="AE1900" s="96"/>
    </row>
    <row r="1901" spans="3:31" ht="24.75" customHeight="1" x14ac:dyDescent="0.25">
      <c r="C1901" s="91">
        <f>ABS(E1901-Dashboard!$F$13)</f>
        <v>20.732118269610623</v>
      </c>
      <c r="D1901" s="92">
        <f t="shared" si="206"/>
        <v>0.28195216512643884</v>
      </c>
      <c r="E1901" s="93" cm="1">
        <f t="array" ref="E1901">SUM('DRE + DCF'!$S$41/TIR!S1901,'DRE + DCF'!$U$41:$AD$41/TIR!T1901:AC1901,TIR!F1901)</f>
        <v>26.887881730389374</v>
      </c>
      <c r="F1901" s="100">
        <f>'DRE + DCF'!$AE$38*'DRE + DCF'!$AE$39*(1+G1901)/(R1901-G1901)/AC1901</f>
        <v>8.906159129797933</v>
      </c>
      <c r="G1901" s="92">
        <f>R1901*(1-'DRE + DCF'!$AE$39)</f>
        <v>0.16917129907586329</v>
      </c>
      <c r="H1901" s="94">
        <f t="shared" si="204"/>
        <v>0.28195216512643884</v>
      </c>
      <c r="I1901" s="94">
        <f t="shared" si="209"/>
        <v>0.28195216512643884</v>
      </c>
      <c r="J1901" s="94">
        <f t="shared" si="209"/>
        <v>0.28195216512643884</v>
      </c>
      <c r="K1901" s="94">
        <f t="shared" si="209"/>
        <v>0.28195216512643884</v>
      </c>
      <c r="L1901" s="94">
        <f t="shared" si="209"/>
        <v>0.28195216512643884</v>
      </c>
      <c r="M1901" s="94">
        <f t="shared" si="209"/>
        <v>0.28195216512643884</v>
      </c>
      <c r="N1901" s="94">
        <f t="shared" si="209"/>
        <v>0.28195216512643884</v>
      </c>
      <c r="O1901" s="94">
        <f t="shared" si="209"/>
        <v>0.28195216512643884</v>
      </c>
      <c r="P1901" s="94">
        <f t="shared" si="209"/>
        <v>0.28195216512643884</v>
      </c>
      <c r="Q1901" s="94">
        <f t="shared" si="209"/>
        <v>0.28195216512643884</v>
      </c>
      <c r="R1901" s="94">
        <f t="shared" si="209"/>
        <v>0.28195216512643884</v>
      </c>
      <c r="S1901" s="93">
        <f>(1+H1901)^((5-Dashboard!$F$9)*3/12)</f>
        <v>1.1322332644497064</v>
      </c>
      <c r="T1901" s="93">
        <f t="shared" si="208"/>
        <v>1.4514688847894768</v>
      </c>
      <c r="U1901" s="93">
        <f t="shared" si="208"/>
        <v>1.8607136794695271</v>
      </c>
      <c r="V1901" s="93">
        <f t="shared" si="208"/>
        <v>2.3853459300763427</v>
      </c>
      <c r="W1901" s="93">
        <f t="shared" si="208"/>
        <v>3.0578993796369063</v>
      </c>
      <c r="X1901" s="93">
        <f t="shared" si="208"/>
        <v>3.9200807304643259</v>
      </c>
      <c r="Y1901" s="93">
        <f t="shared" si="207"/>
        <v>5.0253559798891745</v>
      </c>
      <c r="Z1901" s="93">
        <f t="shared" si="207"/>
        <v>6.4422659789500232</v>
      </c>
      <c r="AA1901" s="93">
        <f t="shared" si="207"/>
        <v>8.2586768200353777</v>
      </c>
      <c r="AB1901" s="93">
        <f t="shared" si="207"/>
        <v>10.587228630523885</v>
      </c>
      <c r="AC1901" s="95">
        <f t="shared" si="207"/>
        <v>13.572320665588716</v>
      </c>
      <c r="AE1901" s="96"/>
    </row>
    <row r="1902" spans="3:31" ht="24.75" customHeight="1" x14ac:dyDescent="0.25">
      <c r="C1902" s="91">
        <f>ABS(E1902-Dashboard!$F$13)</f>
        <v>20.74819210352398</v>
      </c>
      <c r="D1902" s="92">
        <f t="shared" si="206"/>
        <v>0.28205216512643883</v>
      </c>
      <c r="E1902" s="93" cm="1">
        <f t="array" ref="E1902">SUM('DRE + DCF'!$S$41/TIR!S1902,'DRE + DCF'!$U$41:$AD$41/TIR!T1902:AC1902,TIR!F1902)</f>
        <v>26.871807896476017</v>
      </c>
      <c r="F1902" s="100">
        <f>'DRE + DCF'!$AE$38*'DRE + DCF'!$AE$39*(1+G1902)/(R1902-G1902)/AC1902</f>
        <v>8.8961691628986159</v>
      </c>
      <c r="G1902" s="92">
        <f>R1902*(1-'DRE + DCF'!$AE$39)</f>
        <v>0.16923129907586329</v>
      </c>
      <c r="H1902" s="94">
        <f t="shared" si="204"/>
        <v>0.28205216512643883</v>
      </c>
      <c r="I1902" s="94">
        <f t="shared" si="209"/>
        <v>0.28205216512643883</v>
      </c>
      <c r="J1902" s="94">
        <f t="shared" si="209"/>
        <v>0.28205216512643883</v>
      </c>
      <c r="K1902" s="94">
        <f t="shared" si="209"/>
        <v>0.28205216512643883</v>
      </c>
      <c r="L1902" s="94">
        <f t="shared" si="209"/>
        <v>0.28205216512643883</v>
      </c>
      <c r="M1902" s="94">
        <f t="shared" si="209"/>
        <v>0.28205216512643883</v>
      </c>
      <c r="N1902" s="94">
        <f t="shared" si="209"/>
        <v>0.28205216512643883</v>
      </c>
      <c r="O1902" s="94">
        <f t="shared" si="209"/>
        <v>0.28205216512643883</v>
      </c>
      <c r="P1902" s="94">
        <f t="shared" si="209"/>
        <v>0.28205216512643883</v>
      </c>
      <c r="Q1902" s="94">
        <f t="shared" si="209"/>
        <v>0.28205216512643883</v>
      </c>
      <c r="R1902" s="94">
        <f t="shared" si="209"/>
        <v>0.28205216512643883</v>
      </c>
      <c r="S1902" s="93">
        <f>(1+H1902)^((5-Dashboard!$F$9)*3/12)</f>
        <v>1.1322774240999591</v>
      </c>
      <c r="T1902" s="93">
        <f t="shared" si="208"/>
        <v>1.4516387230911398</v>
      </c>
      <c r="U1902" s="93">
        <f t="shared" si="208"/>
        <v>1.8610765679203749</v>
      </c>
      <c r="V1902" s="93">
        <f t="shared" si="208"/>
        <v>2.3859972433683989</v>
      </c>
      <c r="W1902" s="93">
        <f t="shared" si="208"/>
        <v>3.0589729318461707</v>
      </c>
      <c r="X1902" s="93">
        <f t="shared" si="208"/>
        <v>3.9217628703365537</v>
      </c>
      <c r="Y1902" s="93">
        <f t="shared" si="207"/>
        <v>5.0279045790274566</v>
      </c>
      <c r="Z1902" s="93">
        <f t="shared" si="207"/>
        <v>6.4460359515912868</v>
      </c>
      <c r="AA1902" s="93">
        <f t="shared" si="207"/>
        <v>8.2641543482204742</v>
      </c>
      <c r="AB1902" s="93">
        <f t="shared" si="207"/>
        <v>10.595076975075134</v>
      </c>
      <c r="AC1902" s="95">
        <f t="shared" si="207"/>
        <v>13.583441375576356</v>
      </c>
      <c r="AE1902" s="96"/>
    </row>
    <row r="1903" spans="3:31" ht="24.75" customHeight="1" x14ac:dyDescent="0.25">
      <c r="C1903" s="91">
        <f>ABS(E1903-Dashboard!$F$13)</f>
        <v>20.764249586560403</v>
      </c>
      <c r="D1903" s="92">
        <f t="shared" si="206"/>
        <v>0.28215216512643881</v>
      </c>
      <c r="E1903" s="93" cm="1">
        <f t="array" ref="E1903">SUM('DRE + DCF'!$S$41/TIR!S1903,'DRE + DCF'!$U$41:$AD$41/TIR!T1903:AC1903,TIR!F1903)</f>
        <v>26.855750413439594</v>
      </c>
      <c r="F1903" s="100">
        <f>'DRE + DCF'!$AE$38*'DRE + DCF'!$AE$39*(1+G1903)/(R1903-G1903)/AC1903</f>
        <v>8.8861920629408164</v>
      </c>
      <c r="G1903" s="92">
        <f>R1903*(1-'DRE + DCF'!$AE$39)</f>
        <v>0.16929129907586329</v>
      </c>
      <c r="H1903" s="94">
        <f t="shared" si="204"/>
        <v>0.28215216512643881</v>
      </c>
      <c r="I1903" s="94">
        <f t="shared" si="209"/>
        <v>0.28215216512643881</v>
      </c>
      <c r="J1903" s="94">
        <f t="shared" si="209"/>
        <v>0.28215216512643881</v>
      </c>
      <c r="K1903" s="94">
        <f t="shared" si="209"/>
        <v>0.28215216512643881</v>
      </c>
      <c r="L1903" s="94">
        <f t="shared" si="209"/>
        <v>0.28215216512643881</v>
      </c>
      <c r="M1903" s="94">
        <f t="shared" si="209"/>
        <v>0.28215216512643881</v>
      </c>
      <c r="N1903" s="94">
        <f t="shared" si="209"/>
        <v>0.28215216512643881</v>
      </c>
      <c r="O1903" s="94">
        <f t="shared" si="209"/>
        <v>0.28215216512643881</v>
      </c>
      <c r="P1903" s="94">
        <f t="shared" si="209"/>
        <v>0.28215216512643881</v>
      </c>
      <c r="Q1903" s="94">
        <f t="shared" si="209"/>
        <v>0.28215216512643881</v>
      </c>
      <c r="R1903" s="94">
        <f t="shared" si="209"/>
        <v>0.28215216512643881</v>
      </c>
      <c r="S1903" s="93">
        <f>(1+H1903)^((5-Dashboard!$F$9)*3/12)</f>
        <v>1.1323215820280204</v>
      </c>
      <c r="T1903" s="93">
        <f t="shared" si="208"/>
        <v>1.4518085680166206</v>
      </c>
      <c r="U1903" s="93">
        <f t="shared" si="208"/>
        <v>1.8614394988316247</v>
      </c>
      <c r="V1903" s="93">
        <f t="shared" si="208"/>
        <v>2.3866486836788408</v>
      </c>
      <c r="W1903" s="93">
        <f t="shared" si="208"/>
        <v>3.0600467771749904</v>
      </c>
      <c r="X1903" s="93">
        <f t="shared" si="208"/>
        <v>3.9234456007430949</v>
      </c>
      <c r="Y1903" s="93">
        <f t="shared" si="207"/>
        <v>5.0304542717485603</v>
      </c>
      <c r="Z1903" s="93">
        <f t="shared" si="207"/>
        <v>6.4498078360919591</v>
      </c>
      <c r="AA1903" s="93">
        <f t="shared" si="207"/>
        <v>8.2696350816947763</v>
      </c>
      <c r="AB1903" s="93">
        <f t="shared" si="207"/>
        <v>10.602930524800511</v>
      </c>
      <c r="AC1903" s="95">
        <f t="shared" si="207"/>
        <v>13.594570329058183</v>
      </c>
      <c r="AE1903" s="96"/>
    </row>
    <row r="1904" spans="3:31" ht="24.75" customHeight="1" x14ac:dyDescent="0.25">
      <c r="C1904" s="91">
        <f>ABS(E1904-Dashboard!$F$13)</f>
        <v>20.780290740308335</v>
      </c>
      <c r="D1904" s="92">
        <f t="shared" si="206"/>
        <v>0.2822521651264388</v>
      </c>
      <c r="E1904" s="93" cm="1">
        <f t="array" ref="E1904">SUM('DRE + DCF'!$S$41/TIR!S1904,'DRE + DCF'!$U$41:$AD$41/TIR!T1904:AC1904,TIR!F1904)</f>
        <v>26.839709259691663</v>
      </c>
      <c r="F1904" s="100">
        <f>'DRE + DCF'!$AE$38*'DRE + DCF'!$AE$39*(1+G1904)/(R1904-G1904)/AC1904</f>
        <v>8.8762278108889916</v>
      </c>
      <c r="G1904" s="92">
        <f>R1904*(1-'DRE + DCF'!$AE$39)</f>
        <v>0.16935129907586327</v>
      </c>
      <c r="H1904" s="94">
        <f t="shared" si="204"/>
        <v>0.2822521651264388</v>
      </c>
      <c r="I1904" s="94">
        <f t="shared" si="209"/>
        <v>0.2822521651264388</v>
      </c>
      <c r="J1904" s="94">
        <f t="shared" si="209"/>
        <v>0.2822521651264388</v>
      </c>
      <c r="K1904" s="94">
        <f t="shared" si="209"/>
        <v>0.2822521651264388</v>
      </c>
      <c r="L1904" s="94">
        <f t="shared" si="209"/>
        <v>0.2822521651264388</v>
      </c>
      <c r="M1904" s="94">
        <f t="shared" si="209"/>
        <v>0.2822521651264388</v>
      </c>
      <c r="N1904" s="94">
        <f t="shared" si="209"/>
        <v>0.2822521651264388</v>
      </c>
      <c r="O1904" s="94">
        <f t="shared" si="209"/>
        <v>0.2822521651264388</v>
      </c>
      <c r="P1904" s="94">
        <f t="shared" si="209"/>
        <v>0.2822521651264388</v>
      </c>
      <c r="Q1904" s="94">
        <f t="shared" si="209"/>
        <v>0.2822521651264388</v>
      </c>
      <c r="R1904" s="94">
        <f t="shared" si="209"/>
        <v>0.2822521651264388</v>
      </c>
      <c r="S1904" s="93">
        <f>(1+H1904)^((5-Dashboard!$F$9)*3/12)</f>
        <v>1.1323657382340915</v>
      </c>
      <c r="T1904" s="93">
        <f t="shared" si="208"/>
        <v>1.4519784195656622</v>
      </c>
      <c r="U1904" s="93">
        <f t="shared" si="208"/>
        <v>1.8618024722049353</v>
      </c>
      <c r="V1904" s="93">
        <f t="shared" si="208"/>
        <v>2.387300251022535</v>
      </c>
      <c r="W1904" s="93">
        <f t="shared" si="208"/>
        <v>3.0611209156805366</v>
      </c>
      <c r="X1904" s="93">
        <f t="shared" si="208"/>
        <v>3.9251289218451952</v>
      </c>
      <c r="Y1904" s="93">
        <f t="shared" si="207"/>
        <v>5.0330050584364061</v>
      </c>
      <c r="Z1904" s="93">
        <f t="shared" si="207"/>
        <v>6.4535816332724005</v>
      </c>
      <c r="AA1904" s="93">
        <f t="shared" si="207"/>
        <v>8.2751190220837554</v>
      </c>
      <c r="AB1904" s="93">
        <f t="shared" si="207"/>
        <v>10.610789282745875</v>
      </c>
      <c r="AC1904" s="95">
        <f t="shared" si="207"/>
        <v>13.605707531501313</v>
      </c>
      <c r="AE1904" s="96"/>
    </row>
    <row r="1905" spans="3:31" ht="24.75" customHeight="1" x14ac:dyDescent="0.25">
      <c r="C1905" s="91">
        <f>ABS(E1905-Dashboard!$F$13)</f>
        <v>20.796315586321423</v>
      </c>
      <c r="D1905" s="92">
        <f t="shared" si="206"/>
        <v>0.28235216512643879</v>
      </c>
      <c r="E1905" s="93" cm="1">
        <f t="array" ref="E1905">SUM('DRE + DCF'!$S$41/TIR!S1905,'DRE + DCF'!$U$41:$AD$41/TIR!T1905:AC1905,TIR!F1905)</f>
        <v>26.823684413678574</v>
      </c>
      <c r="F1905" s="100">
        <f>'DRE + DCF'!$AE$38*'DRE + DCF'!$AE$39*(1+G1905)/(R1905-G1905)/AC1905</f>
        <v>8.8662763877400685</v>
      </c>
      <c r="G1905" s="92">
        <f>R1905*(1-'DRE + DCF'!$AE$39)</f>
        <v>0.16941129907586328</v>
      </c>
      <c r="H1905" s="94">
        <f t="shared" si="204"/>
        <v>0.28235216512643879</v>
      </c>
      <c r="I1905" s="94">
        <f t="shared" si="209"/>
        <v>0.28235216512643879</v>
      </c>
      <c r="J1905" s="94">
        <f t="shared" si="209"/>
        <v>0.28235216512643879</v>
      </c>
      <c r="K1905" s="94">
        <f t="shared" si="209"/>
        <v>0.28235216512643879</v>
      </c>
      <c r="L1905" s="94">
        <f t="shared" si="209"/>
        <v>0.28235216512643879</v>
      </c>
      <c r="M1905" s="94">
        <f t="shared" si="209"/>
        <v>0.28235216512643879</v>
      </c>
      <c r="N1905" s="94">
        <f t="shared" si="209"/>
        <v>0.28235216512643879</v>
      </c>
      <c r="O1905" s="94">
        <f t="shared" si="209"/>
        <v>0.28235216512643879</v>
      </c>
      <c r="P1905" s="94">
        <f t="shared" si="209"/>
        <v>0.28235216512643879</v>
      </c>
      <c r="Q1905" s="94">
        <f t="shared" si="209"/>
        <v>0.28235216512643879</v>
      </c>
      <c r="R1905" s="94">
        <f t="shared" si="209"/>
        <v>0.28235216512643879</v>
      </c>
      <c r="S1905" s="93">
        <f>(1+H1905)^((5-Dashboard!$F$9)*3/12)</f>
        <v>1.1324098927183737</v>
      </c>
      <c r="T1905" s="93">
        <f t="shared" si="208"/>
        <v>1.4521482777380046</v>
      </c>
      <c r="U1905" s="93">
        <f t="shared" si="208"/>
        <v>1.8621654880419591</v>
      </c>
      <c r="V1905" s="93">
        <f t="shared" si="208"/>
        <v>2.3879519454143376</v>
      </c>
      <c r="W1905" s="93">
        <f t="shared" si="208"/>
        <v>3.062195347419967</v>
      </c>
      <c r="X1905" s="93">
        <f t="shared" si="208"/>
        <v>3.9268128338041017</v>
      </c>
      <c r="Y1905" s="93">
        <f t="shared" si="207"/>
        <v>5.0355569394749757</v>
      </c>
      <c r="Z1905" s="93">
        <f t="shared" si="207"/>
        <v>6.4573573439531984</v>
      </c>
      <c r="AA1905" s="93">
        <f t="shared" si="207"/>
        <v>8.2806061710134937</v>
      </c>
      <c r="AB1905" s="93">
        <f t="shared" si="207"/>
        <v>10.618653251958502</v>
      </c>
      <c r="AC1905" s="95">
        <f t="shared" si="207"/>
        <v>13.616852988375884</v>
      </c>
      <c r="AE1905" s="96"/>
    </row>
    <row r="1906" spans="3:31" ht="24.75" customHeight="1" x14ac:dyDescent="0.25">
      <c r="C1906" s="91">
        <f>ABS(E1906-Dashboard!$F$13)</f>
        <v>20.812324146119103</v>
      </c>
      <c r="D1906" s="92">
        <f t="shared" si="206"/>
        <v>0.28245216512643878</v>
      </c>
      <c r="E1906" s="93" cm="1">
        <f t="array" ref="E1906">SUM('DRE + DCF'!$S$41/TIR!S1906,'DRE + DCF'!$U$41:$AD$41/TIR!T1906:AC1906,TIR!F1906)</f>
        <v>26.807675853880895</v>
      </c>
      <c r="F1906" s="100">
        <f>'DRE + DCF'!$AE$38*'DRE + DCF'!$AE$39*(1+G1906)/(R1906-G1906)/AC1906</f>
        <v>8.8563377745231335</v>
      </c>
      <c r="G1906" s="92">
        <f>R1906*(1-'DRE + DCF'!$AE$39)</f>
        <v>0.16947129907586325</v>
      </c>
      <c r="H1906" s="94">
        <f t="shared" si="204"/>
        <v>0.28245216512643878</v>
      </c>
      <c r="I1906" s="94">
        <f t="shared" si="209"/>
        <v>0.28245216512643878</v>
      </c>
      <c r="J1906" s="94">
        <f t="shared" si="209"/>
        <v>0.28245216512643878</v>
      </c>
      <c r="K1906" s="94">
        <f t="shared" si="209"/>
        <v>0.28245216512643878</v>
      </c>
      <c r="L1906" s="94">
        <f t="shared" si="209"/>
        <v>0.28245216512643878</v>
      </c>
      <c r="M1906" s="94">
        <f t="shared" si="209"/>
        <v>0.28245216512643878</v>
      </c>
      <c r="N1906" s="94">
        <f t="shared" si="209"/>
        <v>0.28245216512643878</v>
      </c>
      <c r="O1906" s="94">
        <f t="shared" si="209"/>
        <v>0.28245216512643878</v>
      </c>
      <c r="P1906" s="94">
        <f t="shared" si="209"/>
        <v>0.28245216512643878</v>
      </c>
      <c r="Q1906" s="94">
        <f t="shared" si="209"/>
        <v>0.28245216512643878</v>
      </c>
      <c r="R1906" s="94">
        <f t="shared" si="209"/>
        <v>0.28245216512643878</v>
      </c>
      <c r="S1906" s="93">
        <f>(1+H1906)^((5-Dashboard!$F$9)*3/12)</f>
        <v>1.132454045481069</v>
      </c>
      <c r="T1906" s="93">
        <f t="shared" si="208"/>
        <v>1.4523181425333915</v>
      </c>
      <c r="U1906" s="93">
        <f t="shared" si="208"/>
        <v>1.8625285463443562</v>
      </c>
      <c r="V1906" s="93">
        <f t="shared" si="208"/>
        <v>2.3886037668691182</v>
      </c>
      <c r="W1906" s="93">
        <f t="shared" si="208"/>
        <v>3.0632700724504685</v>
      </c>
      <c r="X1906" s="93">
        <f t="shared" si="208"/>
        <v>3.9284973367811267</v>
      </c>
      <c r="Y1906" s="93">
        <f t="shared" si="207"/>
        <v>5.0381099152484046</v>
      </c>
      <c r="Z1906" s="93">
        <f t="shared" si="207"/>
        <v>6.4611349689552959</v>
      </c>
      <c r="AA1906" s="93">
        <f t="shared" si="207"/>
        <v>8.286096530110866</v>
      </c>
      <c r="AB1906" s="93">
        <f t="shared" si="207"/>
        <v>10.626522435487352</v>
      </c>
      <c r="AC1906" s="95">
        <f t="shared" si="207"/>
        <v>13.628006705155434</v>
      </c>
      <c r="AE1906" s="96"/>
    </row>
    <row r="1907" spans="3:31" ht="24.75" customHeight="1" x14ac:dyDescent="0.25">
      <c r="C1907" s="91">
        <f>ABS(E1907-Dashboard!$F$13)</f>
        <v>20.828316441186082</v>
      </c>
      <c r="D1907" s="92">
        <f t="shared" si="206"/>
        <v>0.28255216512643877</v>
      </c>
      <c r="E1907" s="93" cm="1">
        <f t="array" ref="E1907">SUM('DRE + DCF'!$S$41/TIR!S1907,'DRE + DCF'!$U$41:$AD$41/TIR!T1907:AC1907,TIR!F1907)</f>
        <v>26.791683558813915</v>
      </c>
      <c r="F1907" s="100">
        <f>'DRE + DCF'!$AE$38*'DRE + DCF'!$AE$39*(1+G1907)/(R1907-G1907)/AC1907</f>
        <v>8.846411952299654</v>
      </c>
      <c r="G1907" s="92">
        <f>R1907*(1-'DRE + DCF'!$AE$39)</f>
        <v>0.16953129907586326</v>
      </c>
      <c r="H1907" s="94">
        <f t="shared" ref="H1907:H1970" si="210">$D1907</f>
        <v>0.28255216512643877</v>
      </c>
      <c r="I1907" s="94">
        <f t="shared" si="209"/>
        <v>0.28255216512643877</v>
      </c>
      <c r="J1907" s="94">
        <f t="shared" si="209"/>
        <v>0.28255216512643877</v>
      </c>
      <c r="K1907" s="94">
        <f t="shared" si="209"/>
        <v>0.28255216512643877</v>
      </c>
      <c r="L1907" s="94">
        <f t="shared" si="209"/>
        <v>0.28255216512643877</v>
      </c>
      <c r="M1907" s="94">
        <f t="shared" si="209"/>
        <v>0.28255216512643877</v>
      </c>
      <c r="N1907" s="94">
        <f t="shared" si="209"/>
        <v>0.28255216512643877</v>
      </c>
      <c r="O1907" s="94">
        <f t="shared" si="209"/>
        <v>0.28255216512643877</v>
      </c>
      <c r="P1907" s="94">
        <f t="shared" si="209"/>
        <v>0.28255216512643877</v>
      </c>
      <c r="Q1907" s="94">
        <f t="shared" si="209"/>
        <v>0.28255216512643877</v>
      </c>
      <c r="R1907" s="94">
        <f t="shared" si="209"/>
        <v>0.28255216512643877</v>
      </c>
      <c r="S1907" s="93">
        <f>(1+H1907)^((5-Dashboard!$F$9)*3/12)</f>
        <v>1.1324981965223779</v>
      </c>
      <c r="T1907" s="93">
        <f t="shared" si="208"/>
        <v>1.4524880139515628</v>
      </c>
      <c r="U1907" s="93">
        <f t="shared" si="208"/>
        <v>1.8628916471137777</v>
      </c>
      <c r="V1907" s="93">
        <f t="shared" si="208"/>
        <v>2.3892557154017333</v>
      </c>
      <c r="W1907" s="93">
        <f t="shared" si="208"/>
        <v>3.0643450908292111</v>
      </c>
      <c r="X1907" s="93">
        <f t="shared" si="208"/>
        <v>3.9301824309375779</v>
      </c>
      <c r="Y1907" s="93">
        <f t="shared" si="207"/>
        <v>5.0406639861408804</v>
      </c>
      <c r="Z1907" s="93">
        <f t="shared" si="207"/>
        <v>6.4649145090998505</v>
      </c>
      <c r="AA1907" s="93">
        <f t="shared" si="207"/>
        <v>8.2915901010033402</v>
      </c>
      <c r="AB1907" s="93">
        <f t="shared" si="207"/>
        <v>10.634396836382781</v>
      </c>
      <c r="AC1907" s="95">
        <f t="shared" si="207"/>
        <v>13.639168687316484</v>
      </c>
      <c r="AE1907" s="96"/>
    </row>
    <row r="1908" spans="3:31" ht="24.75" customHeight="1" x14ac:dyDescent="0.25">
      <c r="C1908" s="91">
        <f>ABS(E1908-Dashboard!$F$13)</f>
        <v>20.844292492972986</v>
      </c>
      <c r="D1908" s="92">
        <f t="shared" si="206"/>
        <v>0.28265216512643876</v>
      </c>
      <c r="E1908" s="93" cm="1">
        <f t="array" ref="E1908">SUM('DRE + DCF'!$S$41/TIR!S1908,'DRE + DCF'!$U$41:$AD$41/TIR!T1908:AC1908,TIR!F1908)</f>
        <v>26.775707507027011</v>
      </c>
      <c r="F1908" s="100">
        <f>'DRE + DCF'!$AE$38*'DRE + DCF'!$AE$39*(1+G1908)/(R1908-G1908)/AC1908</f>
        <v>8.8364989021631146</v>
      </c>
      <c r="G1908" s="92">
        <f>R1908*(1-'DRE + DCF'!$AE$39)</f>
        <v>0.16959129907586326</v>
      </c>
      <c r="H1908" s="94">
        <f t="shared" si="210"/>
        <v>0.28265216512643876</v>
      </c>
      <c r="I1908" s="94">
        <f t="shared" si="209"/>
        <v>0.28265216512643876</v>
      </c>
      <c r="J1908" s="94">
        <f t="shared" si="209"/>
        <v>0.28265216512643876</v>
      </c>
      <c r="K1908" s="94">
        <f t="shared" si="209"/>
        <v>0.28265216512643876</v>
      </c>
      <c r="L1908" s="94">
        <f t="shared" si="209"/>
        <v>0.28265216512643876</v>
      </c>
      <c r="M1908" s="94">
        <f t="shared" si="209"/>
        <v>0.28265216512643876</v>
      </c>
      <c r="N1908" s="94">
        <f t="shared" si="209"/>
        <v>0.28265216512643876</v>
      </c>
      <c r="O1908" s="94">
        <f t="shared" si="209"/>
        <v>0.28265216512643876</v>
      </c>
      <c r="P1908" s="94">
        <f t="shared" si="209"/>
        <v>0.28265216512643876</v>
      </c>
      <c r="Q1908" s="94">
        <f t="shared" si="209"/>
        <v>0.28265216512643876</v>
      </c>
      <c r="R1908" s="94">
        <f t="shared" si="209"/>
        <v>0.28265216512643876</v>
      </c>
      <c r="S1908" s="93">
        <f>(1+H1908)^((5-Dashboard!$F$9)*3/12)</f>
        <v>1.1325423458425026</v>
      </c>
      <c r="T1908" s="93">
        <f t="shared" si="208"/>
        <v>1.4526578919922621</v>
      </c>
      <c r="U1908" s="93">
        <f t="shared" si="208"/>
        <v>1.8632547903518837</v>
      </c>
      <c r="V1908" s="93">
        <f t="shared" si="208"/>
        <v>2.3899077910270528</v>
      </c>
      <c r="W1908" s="93">
        <f t="shared" si="208"/>
        <v>3.0654204026133942</v>
      </c>
      <c r="X1908" s="93">
        <f t="shared" si="208"/>
        <v>3.9318681164348299</v>
      </c>
      <c r="Y1908" s="93">
        <f t="shared" si="207"/>
        <v>5.0432191525367474</v>
      </c>
      <c r="Z1908" s="93">
        <f t="shared" si="207"/>
        <v>6.4686959652083829</v>
      </c>
      <c r="AA1908" s="93">
        <f t="shared" si="207"/>
        <v>8.2970868853191924</v>
      </c>
      <c r="AB1908" s="93">
        <f t="shared" si="207"/>
        <v>10.642276457696843</v>
      </c>
      <c r="AC1908" s="95">
        <f t="shared" si="207"/>
        <v>13.650338940338983</v>
      </c>
      <c r="AE1908" s="96"/>
    </row>
    <row r="1909" spans="3:31" ht="24.75" customHeight="1" x14ac:dyDescent="0.25">
      <c r="C1909" s="91">
        <f>ABS(E1909-Dashboard!$F$13)</f>
        <v>20.860252322895903</v>
      </c>
      <c r="D1909" s="92">
        <f t="shared" si="206"/>
        <v>0.28275216512643875</v>
      </c>
      <c r="E1909" s="93" cm="1">
        <f t="array" ref="E1909">SUM('DRE + DCF'!$S$41/TIR!S1909,'DRE + DCF'!$U$41:$AD$41/TIR!T1909:AC1909,TIR!F1909)</f>
        <v>26.759747677104095</v>
      </c>
      <c r="F1909" s="100">
        <f>'DRE + DCF'!$AE$38*'DRE + DCF'!$AE$39*(1+G1909)/(R1909-G1909)/AC1909</f>
        <v>8.8265986052392496</v>
      </c>
      <c r="G1909" s="92">
        <f>R1909*(1-'DRE + DCF'!$AE$39)</f>
        <v>0.16965129907586324</v>
      </c>
      <c r="H1909" s="94">
        <f t="shared" si="210"/>
        <v>0.28275216512643875</v>
      </c>
      <c r="I1909" s="94">
        <f t="shared" si="209"/>
        <v>0.28275216512643875</v>
      </c>
      <c r="J1909" s="94">
        <f t="shared" si="209"/>
        <v>0.28275216512643875</v>
      </c>
      <c r="K1909" s="94">
        <f t="shared" si="209"/>
        <v>0.28275216512643875</v>
      </c>
      <c r="L1909" s="94">
        <f t="shared" si="209"/>
        <v>0.28275216512643875</v>
      </c>
      <c r="M1909" s="94">
        <f t="shared" si="209"/>
        <v>0.28275216512643875</v>
      </c>
      <c r="N1909" s="94">
        <f t="shared" si="209"/>
        <v>0.28275216512643875</v>
      </c>
      <c r="O1909" s="94">
        <f t="shared" si="209"/>
        <v>0.28275216512643875</v>
      </c>
      <c r="P1909" s="94">
        <f t="shared" si="209"/>
        <v>0.28275216512643875</v>
      </c>
      <c r="Q1909" s="94">
        <f t="shared" si="209"/>
        <v>0.28275216512643875</v>
      </c>
      <c r="R1909" s="94">
        <f t="shared" si="209"/>
        <v>0.28275216512643875</v>
      </c>
      <c r="S1909" s="93">
        <f>(1+H1909)^((5-Dashboard!$F$9)*3/12)</f>
        <v>1.1325864934416439</v>
      </c>
      <c r="T1909" s="93">
        <f t="shared" si="208"/>
        <v>1.4528277766552296</v>
      </c>
      <c r="U1909" s="93">
        <f t="shared" si="208"/>
        <v>1.8636179760603258</v>
      </c>
      <c r="V1909" s="93">
        <f t="shared" si="208"/>
        <v>2.3905599937599344</v>
      </c>
      <c r="W1909" s="93">
        <f t="shared" si="208"/>
        <v>3.0664960078602017</v>
      </c>
      <c r="X1909" s="93">
        <f t="shared" si="208"/>
        <v>3.9335543934342545</v>
      </c>
      <c r="Y1909" s="93">
        <f t="shared" si="207"/>
        <v>5.0457754148204046</v>
      </c>
      <c r="Z1909" s="93">
        <f t="shared" si="207"/>
        <v>6.4724793381026284</v>
      </c>
      <c r="AA1909" s="93">
        <f t="shared" si="207"/>
        <v>8.302586884687285</v>
      </c>
      <c r="AB1909" s="93">
        <f t="shared" si="207"/>
        <v>10.650161302482989</v>
      </c>
      <c r="AC1909" s="95">
        <f t="shared" si="207"/>
        <v>13.661517469705865</v>
      </c>
      <c r="AE1909" s="96"/>
    </row>
    <row r="1910" spans="3:31" ht="24.75" customHeight="1" x14ac:dyDescent="0.25">
      <c r="C1910" s="91">
        <f>ABS(E1910-Dashboard!$F$13)</f>
        <v>20.876195952336886</v>
      </c>
      <c r="D1910" s="92">
        <f t="shared" si="206"/>
        <v>0.28285216512643874</v>
      </c>
      <c r="E1910" s="93" cm="1">
        <f t="array" ref="E1910">SUM('DRE + DCF'!$S$41/TIR!S1910,'DRE + DCF'!$U$41:$AD$41/TIR!T1910:AC1910,TIR!F1910)</f>
        <v>26.743804047663112</v>
      </c>
      <c r="F1910" s="100">
        <f>'DRE + DCF'!$AE$38*'DRE + DCF'!$AE$39*(1+G1910)/(R1910-G1910)/AC1910</f>
        <v>8.8167110426857089</v>
      </c>
      <c r="G1910" s="92">
        <f>R1910*(1-'DRE + DCF'!$AE$39)</f>
        <v>0.16971129907586324</v>
      </c>
      <c r="H1910" s="94">
        <f t="shared" si="210"/>
        <v>0.28285216512643874</v>
      </c>
      <c r="I1910" s="94">
        <f t="shared" si="209"/>
        <v>0.28285216512643874</v>
      </c>
      <c r="J1910" s="94">
        <f t="shared" si="209"/>
        <v>0.28285216512643874</v>
      </c>
      <c r="K1910" s="94">
        <f t="shared" si="209"/>
        <v>0.28285216512643874</v>
      </c>
      <c r="L1910" s="94">
        <f t="shared" si="209"/>
        <v>0.28285216512643874</v>
      </c>
      <c r="M1910" s="94">
        <f t="shared" si="209"/>
        <v>0.28285216512643874</v>
      </c>
      <c r="N1910" s="94">
        <f t="shared" si="209"/>
        <v>0.28285216512643874</v>
      </c>
      <c r="O1910" s="94">
        <f t="shared" si="209"/>
        <v>0.28285216512643874</v>
      </c>
      <c r="P1910" s="94">
        <f t="shared" si="209"/>
        <v>0.28285216512643874</v>
      </c>
      <c r="Q1910" s="94">
        <f t="shared" si="209"/>
        <v>0.28285216512643874</v>
      </c>
      <c r="R1910" s="94">
        <f t="shared" si="209"/>
        <v>0.28285216512643874</v>
      </c>
      <c r="S1910" s="93">
        <f>(1+H1910)^((5-Dashboard!$F$9)*3/12)</f>
        <v>1.132630639320003</v>
      </c>
      <c r="T1910" s="93">
        <f t="shared" si="208"/>
        <v>1.4529976679402083</v>
      </c>
      <c r="U1910" s="93">
        <f t="shared" si="208"/>
        <v>1.8639812042407626</v>
      </c>
      <c r="V1910" s="93">
        <f t="shared" si="208"/>
        <v>2.3912123236152492</v>
      </c>
      <c r="W1910" s="93">
        <f t="shared" si="208"/>
        <v>3.0675719066268452</v>
      </c>
      <c r="X1910" s="93">
        <f t="shared" si="208"/>
        <v>3.9352412620972865</v>
      </c>
      <c r="Y1910" s="93">
        <f t="shared" si="207"/>
        <v>5.0483327733764041</v>
      </c>
      <c r="Z1910" s="93">
        <f t="shared" si="207"/>
        <v>6.4762646286046799</v>
      </c>
      <c r="AA1910" s="93">
        <f t="shared" si="207"/>
        <v>8.3080901007372852</v>
      </c>
      <c r="AB1910" s="93">
        <f t="shared" si="207"/>
        <v>10.65805137379636</v>
      </c>
      <c r="AC1910" s="95">
        <f t="shared" si="207"/>
        <v>13.672704280903476</v>
      </c>
      <c r="AE1910" s="96"/>
    </row>
    <row r="1911" spans="3:31" ht="24.75" customHeight="1" x14ac:dyDescent="0.25">
      <c r="C1911" s="91">
        <f>ABS(E1911-Dashboard!$F$13)</f>
        <v>20.892123402643641</v>
      </c>
      <c r="D1911" s="92">
        <f t="shared" si="206"/>
        <v>0.28295216512643873</v>
      </c>
      <c r="E1911" s="93" cm="1">
        <f t="array" ref="E1911">SUM('DRE + DCF'!$S$41/TIR!S1911,'DRE + DCF'!$U$41:$AD$41/TIR!T1911:AC1911,TIR!F1911)</f>
        <v>26.727876597356357</v>
      </c>
      <c r="F1911" s="100">
        <f>'DRE + DCF'!$AE$38*'DRE + DCF'!$AE$39*(1+G1911)/(R1911-G1911)/AC1911</f>
        <v>8.8068361956922327</v>
      </c>
      <c r="G1911" s="92">
        <f>R1911*(1-'DRE + DCF'!$AE$39)</f>
        <v>0.16977129907586322</v>
      </c>
      <c r="H1911" s="94">
        <f t="shared" si="210"/>
        <v>0.28295216512643873</v>
      </c>
      <c r="I1911" s="94">
        <f t="shared" si="209"/>
        <v>0.28295216512643873</v>
      </c>
      <c r="J1911" s="94">
        <f t="shared" si="209"/>
        <v>0.28295216512643873</v>
      </c>
      <c r="K1911" s="94">
        <f t="shared" si="209"/>
        <v>0.28295216512643873</v>
      </c>
      <c r="L1911" s="94">
        <f t="shared" si="209"/>
        <v>0.28295216512643873</v>
      </c>
      <c r="M1911" s="94">
        <f t="shared" si="209"/>
        <v>0.28295216512643873</v>
      </c>
      <c r="N1911" s="94">
        <f t="shared" si="209"/>
        <v>0.28295216512643873</v>
      </c>
      <c r="O1911" s="94">
        <f t="shared" si="209"/>
        <v>0.28295216512643873</v>
      </c>
      <c r="P1911" s="94">
        <f t="shared" si="209"/>
        <v>0.28295216512643873</v>
      </c>
      <c r="Q1911" s="94">
        <f t="shared" si="209"/>
        <v>0.28295216512643873</v>
      </c>
      <c r="R1911" s="94">
        <f t="shared" si="209"/>
        <v>0.28295216512643873</v>
      </c>
      <c r="S1911" s="93">
        <f>(1+H1911)^((5-Dashboard!$F$9)*3/12)</f>
        <v>1.1326747834777813</v>
      </c>
      <c r="T1911" s="93">
        <f t="shared" si="208"/>
        <v>1.4531675658469396</v>
      </c>
      <c r="U1911" s="93">
        <f t="shared" si="208"/>
        <v>1.8643444748948477</v>
      </c>
      <c r="V1911" s="93">
        <f t="shared" si="208"/>
        <v>2.3918647806078579</v>
      </c>
      <c r="W1911" s="93">
        <f t="shared" si="208"/>
        <v>3.0686480989705256</v>
      </c>
      <c r="X1911" s="93">
        <f t="shared" si="208"/>
        <v>3.9369287225853657</v>
      </c>
      <c r="Y1911" s="93">
        <f t="shared" si="207"/>
        <v>5.050891228589359</v>
      </c>
      <c r="Z1911" s="93">
        <f t="shared" si="207"/>
        <v>6.4800518375368554</v>
      </c>
      <c r="AA1911" s="93">
        <f t="shared" si="207"/>
        <v>8.3135965350994656</v>
      </c>
      <c r="AB1911" s="93">
        <f t="shared" si="207"/>
        <v>10.665946674693517</v>
      </c>
      <c r="AC1911" s="95">
        <f t="shared" si="207"/>
        <v>13.683899379421186</v>
      </c>
      <c r="AE1911" s="96"/>
    </row>
    <row r="1912" spans="3:31" ht="24.75" customHeight="1" x14ac:dyDescent="0.25">
      <c r="C1912" s="91">
        <f>ABS(E1912-Dashboard!$F$13)</f>
        <v>20.90803469512997</v>
      </c>
      <c r="D1912" s="92">
        <f t="shared" si="206"/>
        <v>0.28305216512643872</v>
      </c>
      <c r="E1912" s="93" cm="1">
        <f t="array" ref="E1912">SUM('DRE + DCF'!$S$41/TIR!S1912,'DRE + DCF'!$U$41:$AD$41/TIR!T1912:AC1912,TIR!F1912)</f>
        <v>26.711965304870027</v>
      </c>
      <c r="F1912" s="100">
        <f>'DRE + DCF'!$AE$38*'DRE + DCF'!$AE$39*(1+G1912)/(R1912-G1912)/AC1912</f>
        <v>8.7969740454803702</v>
      </c>
      <c r="G1912" s="92">
        <f>R1912*(1-'DRE + DCF'!$AE$39)</f>
        <v>0.16983129907586322</v>
      </c>
      <c r="H1912" s="94">
        <f t="shared" si="210"/>
        <v>0.28305216512643872</v>
      </c>
      <c r="I1912" s="94">
        <f t="shared" si="209"/>
        <v>0.28305216512643872</v>
      </c>
      <c r="J1912" s="94">
        <f t="shared" si="209"/>
        <v>0.28305216512643872</v>
      </c>
      <c r="K1912" s="94">
        <f t="shared" si="209"/>
        <v>0.28305216512643872</v>
      </c>
      <c r="L1912" s="94">
        <f t="shared" ref="I1912:R1937" si="211">$D1912</f>
        <v>0.28305216512643872</v>
      </c>
      <c r="M1912" s="94">
        <f t="shared" si="211"/>
        <v>0.28305216512643872</v>
      </c>
      <c r="N1912" s="94">
        <f t="shared" si="211"/>
        <v>0.28305216512643872</v>
      </c>
      <c r="O1912" s="94">
        <f t="shared" si="211"/>
        <v>0.28305216512643872</v>
      </c>
      <c r="P1912" s="94">
        <f t="shared" si="211"/>
        <v>0.28305216512643872</v>
      </c>
      <c r="Q1912" s="94">
        <f t="shared" si="211"/>
        <v>0.28305216512643872</v>
      </c>
      <c r="R1912" s="94">
        <f t="shared" si="211"/>
        <v>0.28305216512643872</v>
      </c>
      <c r="S1912" s="93">
        <f>(1+H1912)^((5-Dashboard!$F$9)*3/12)</f>
        <v>1.13271892591518</v>
      </c>
      <c r="T1912" s="93">
        <f t="shared" si="208"/>
        <v>1.453337470375166</v>
      </c>
      <c r="U1912" s="93">
        <f t="shared" si="208"/>
        <v>1.8647077880242384</v>
      </c>
      <c r="V1912" s="93">
        <f t="shared" si="208"/>
        <v>2.3925173647526314</v>
      </c>
      <c r="W1912" s="93">
        <f t="shared" si="208"/>
        <v>3.0697245849484656</v>
      </c>
      <c r="X1912" s="93">
        <f t="shared" si="208"/>
        <v>3.9386167750599874</v>
      </c>
      <c r="Y1912" s="93">
        <f t="shared" si="207"/>
        <v>5.0534507808440292</v>
      </c>
      <c r="Z1912" s="93">
        <f t="shared" si="207"/>
        <v>6.483840965721825</v>
      </c>
      <c r="AA1912" s="93">
        <f t="shared" si="207"/>
        <v>8.3191061894048879</v>
      </c>
      <c r="AB1912" s="93">
        <f t="shared" si="207"/>
        <v>10.673847208232699</v>
      </c>
      <c r="AC1912" s="95">
        <f t="shared" si="207"/>
        <v>13.69510277075176</v>
      </c>
      <c r="AE1912" s="96"/>
    </row>
    <row r="1913" spans="3:31" ht="24.75" customHeight="1" x14ac:dyDescent="0.25">
      <c r="C1913" s="91">
        <f>ABS(E1913-Dashboard!$F$13)</f>
        <v>20.923929851075396</v>
      </c>
      <c r="D1913" s="92">
        <f t="shared" si="206"/>
        <v>0.2831521651264387</v>
      </c>
      <c r="E1913" s="93" cm="1">
        <f t="array" ref="E1913">SUM('DRE + DCF'!$S$41/TIR!S1913,'DRE + DCF'!$U$41:$AD$41/TIR!T1913:AC1913,TIR!F1913)</f>
        <v>26.696070148924601</v>
      </c>
      <c r="F1913" s="100">
        <f>'DRE + DCF'!$AE$38*'DRE + DCF'!$AE$39*(1+G1913)/(R1913-G1913)/AC1913</f>
        <v>8.7871245733036538</v>
      </c>
      <c r="G1913" s="92">
        <f>R1913*(1-'DRE + DCF'!$AE$39)</f>
        <v>0.16989129907586323</v>
      </c>
      <c r="H1913" s="94">
        <f t="shared" si="210"/>
        <v>0.2831521651264387</v>
      </c>
      <c r="I1913" s="94">
        <f t="shared" si="211"/>
        <v>0.2831521651264387</v>
      </c>
      <c r="J1913" s="94">
        <f t="shared" si="211"/>
        <v>0.2831521651264387</v>
      </c>
      <c r="K1913" s="94">
        <f t="shared" si="211"/>
        <v>0.2831521651264387</v>
      </c>
      <c r="L1913" s="94">
        <f t="shared" si="211"/>
        <v>0.2831521651264387</v>
      </c>
      <c r="M1913" s="94">
        <f t="shared" si="211"/>
        <v>0.2831521651264387</v>
      </c>
      <c r="N1913" s="94">
        <f t="shared" si="211"/>
        <v>0.2831521651264387</v>
      </c>
      <c r="O1913" s="94">
        <f t="shared" si="211"/>
        <v>0.2831521651264387</v>
      </c>
      <c r="P1913" s="94">
        <f t="shared" si="211"/>
        <v>0.2831521651264387</v>
      </c>
      <c r="Q1913" s="94">
        <f t="shared" si="211"/>
        <v>0.2831521651264387</v>
      </c>
      <c r="R1913" s="94">
        <f t="shared" si="211"/>
        <v>0.2831521651264387</v>
      </c>
      <c r="S1913" s="93">
        <f>(1+H1913)^((5-Dashboard!$F$9)*3/12)</f>
        <v>1.1327630666323998</v>
      </c>
      <c r="T1913" s="93">
        <f t="shared" si="208"/>
        <v>1.453507381524628</v>
      </c>
      <c r="U1913" s="93">
        <f t="shared" si="208"/>
        <v>1.8650711436305869</v>
      </c>
      <c r="V1913" s="93">
        <f t="shared" si="208"/>
        <v>2.3931700760644303</v>
      </c>
      <c r="W1913" s="93">
        <f t="shared" si="208"/>
        <v>3.0708013646178776</v>
      </c>
      <c r="X1913" s="93">
        <f t="shared" si="208"/>
        <v>3.9403054196826517</v>
      </c>
      <c r="Y1913" s="93">
        <f t="shared" si="207"/>
        <v>5.0560114305252348</v>
      </c>
      <c r="Z1913" s="93">
        <f t="shared" si="207"/>
        <v>6.487632013982477</v>
      </c>
      <c r="AA1913" s="93">
        <f t="shared" si="207"/>
        <v>8.3246190652852121</v>
      </c>
      <c r="AB1913" s="93">
        <f t="shared" si="207"/>
        <v>10.681752977473549</v>
      </c>
      <c r="AC1913" s="95">
        <f t="shared" si="207"/>
        <v>13.706314460390965</v>
      </c>
      <c r="AE1913" s="96"/>
    </row>
    <row r="1914" spans="3:31" ht="24.75" customHeight="1" x14ac:dyDescent="0.25">
      <c r="C1914" s="91">
        <f>ABS(E1914-Dashboard!$F$13)</f>
        <v>20.93980889172574</v>
      </c>
      <c r="D1914" s="92">
        <f t="shared" si="206"/>
        <v>0.28325216512643869</v>
      </c>
      <c r="E1914" s="93" cm="1">
        <f t="array" ref="E1914">SUM('DRE + DCF'!$S$41/TIR!S1914,'DRE + DCF'!$U$41:$AD$41/TIR!T1914:AC1914,TIR!F1914)</f>
        <v>26.680191108274258</v>
      </c>
      <c r="F1914" s="100">
        <f>'DRE + DCF'!$AE$38*'DRE + DCF'!$AE$39*(1+G1914)/(R1914-G1914)/AC1914</f>
        <v>8.7772877604472619</v>
      </c>
      <c r="G1914" s="92">
        <f>R1914*(1-'DRE + DCF'!$AE$39)</f>
        <v>0.1699512990758632</v>
      </c>
      <c r="H1914" s="94">
        <f t="shared" si="210"/>
        <v>0.28325216512643869</v>
      </c>
      <c r="I1914" s="94">
        <f t="shared" si="211"/>
        <v>0.28325216512643869</v>
      </c>
      <c r="J1914" s="94">
        <f t="shared" si="211"/>
        <v>0.28325216512643869</v>
      </c>
      <c r="K1914" s="94">
        <f t="shared" si="211"/>
        <v>0.28325216512643869</v>
      </c>
      <c r="L1914" s="94">
        <f t="shared" si="211"/>
        <v>0.28325216512643869</v>
      </c>
      <c r="M1914" s="94">
        <f t="shared" si="211"/>
        <v>0.28325216512643869</v>
      </c>
      <c r="N1914" s="94">
        <f t="shared" si="211"/>
        <v>0.28325216512643869</v>
      </c>
      <c r="O1914" s="94">
        <f t="shared" si="211"/>
        <v>0.28325216512643869</v>
      </c>
      <c r="P1914" s="94">
        <f t="shared" si="211"/>
        <v>0.28325216512643869</v>
      </c>
      <c r="Q1914" s="94">
        <f t="shared" si="211"/>
        <v>0.28325216512643869</v>
      </c>
      <c r="R1914" s="94">
        <f t="shared" si="211"/>
        <v>0.28325216512643869</v>
      </c>
      <c r="S1914" s="93">
        <f>(1+H1914)^((5-Dashboard!$F$9)*3/12)</f>
        <v>1.1328072056296423</v>
      </c>
      <c r="T1914" s="93">
        <f t="shared" si="208"/>
        <v>1.4536772992950695</v>
      </c>
      <c r="U1914" s="93">
        <f t="shared" si="208"/>
        <v>1.8654345417155522</v>
      </c>
      <c r="V1914" s="93">
        <f t="shared" si="208"/>
        <v>2.3938229145581285</v>
      </c>
      <c r="W1914" s="93">
        <f t="shared" si="208"/>
        <v>3.0718784380360002</v>
      </c>
      <c r="X1914" s="93">
        <f t="shared" si="208"/>
        <v>3.9419946566149204</v>
      </c>
      <c r="Y1914" s="93">
        <f t="shared" si="207"/>
        <v>5.0585731780179497</v>
      </c>
      <c r="Z1914" s="93">
        <f t="shared" si="207"/>
        <v>6.4914249831420641</v>
      </c>
      <c r="AA1914" s="93">
        <f t="shared" si="207"/>
        <v>8.3301351643729102</v>
      </c>
      <c r="AB1914" s="93">
        <f t="shared" si="207"/>
        <v>10.68966398547742</v>
      </c>
      <c r="AC1914" s="95">
        <f t="shared" si="207"/>
        <v>13.717534453838017</v>
      </c>
      <c r="AE1914" s="96"/>
    </row>
    <row r="1915" spans="3:31" ht="24.75" customHeight="1" x14ac:dyDescent="0.25">
      <c r="C1915" s="91">
        <f>ABS(E1915-Dashboard!$F$13)</f>
        <v>20.955671838292631</v>
      </c>
      <c r="D1915" s="92">
        <f t="shared" si="206"/>
        <v>0.28335216512643868</v>
      </c>
      <c r="E1915" s="93" cm="1">
        <f t="array" ref="E1915">SUM('DRE + DCF'!$S$41/TIR!S1915,'DRE + DCF'!$U$41:$AD$41/TIR!T1915:AC1915,TIR!F1915)</f>
        <v>26.664328161707367</v>
      </c>
      <c r="F1915" s="100">
        <f>'DRE + DCF'!$AE$38*'DRE + DCF'!$AE$39*(1+G1915)/(R1915-G1915)/AC1915</f>
        <v>8.7674635882282654</v>
      </c>
      <c r="G1915" s="92">
        <f>R1915*(1-'DRE + DCF'!$AE$39)</f>
        <v>0.17001129907586321</v>
      </c>
      <c r="H1915" s="94">
        <f t="shared" si="210"/>
        <v>0.28335216512643868</v>
      </c>
      <c r="I1915" s="94">
        <f t="shared" si="211"/>
        <v>0.28335216512643868</v>
      </c>
      <c r="J1915" s="94">
        <f t="shared" si="211"/>
        <v>0.28335216512643868</v>
      </c>
      <c r="K1915" s="94">
        <f t="shared" si="211"/>
        <v>0.28335216512643868</v>
      </c>
      <c r="L1915" s="94">
        <f t="shared" si="211"/>
        <v>0.28335216512643868</v>
      </c>
      <c r="M1915" s="94">
        <f t="shared" si="211"/>
        <v>0.28335216512643868</v>
      </c>
      <c r="N1915" s="94">
        <f t="shared" si="211"/>
        <v>0.28335216512643868</v>
      </c>
      <c r="O1915" s="94">
        <f t="shared" si="211"/>
        <v>0.28335216512643868</v>
      </c>
      <c r="P1915" s="94">
        <f t="shared" si="211"/>
        <v>0.28335216512643868</v>
      </c>
      <c r="Q1915" s="94">
        <f t="shared" si="211"/>
        <v>0.28335216512643868</v>
      </c>
      <c r="R1915" s="94">
        <f t="shared" si="211"/>
        <v>0.28335216512643868</v>
      </c>
      <c r="S1915" s="93">
        <f>(1+H1915)^((5-Dashboard!$F$9)*3/12)</f>
        <v>1.1328513429071083</v>
      </c>
      <c r="T1915" s="93">
        <f t="shared" si="208"/>
        <v>1.453847223686231</v>
      </c>
      <c r="U1915" s="93">
        <f t="shared" si="208"/>
        <v>1.8657979822807862</v>
      </c>
      <c r="V1915" s="93">
        <f t="shared" si="208"/>
        <v>2.3944758802485873</v>
      </c>
      <c r="W1915" s="93">
        <f t="shared" si="208"/>
        <v>3.0729558052600594</v>
      </c>
      <c r="X1915" s="93">
        <f t="shared" si="208"/>
        <v>3.943684486018356</v>
      </c>
      <c r="Y1915" s="93">
        <f t="shared" si="207"/>
        <v>5.0611360237072036</v>
      </c>
      <c r="Z1915" s="93">
        <f t="shared" si="207"/>
        <v>6.4952198740240537</v>
      </c>
      <c r="AA1915" s="93">
        <f t="shared" si="207"/>
        <v>8.3356544883010422</v>
      </c>
      <c r="AB1915" s="93">
        <f t="shared" si="207"/>
        <v>10.697580235307058</v>
      </c>
      <c r="AC1915" s="95">
        <f t="shared" si="207"/>
        <v>13.728762756595108</v>
      </c>
      <c r="AE1915" s="96"/>
    </row>
    <row r="1916" spans="3:31" ht="24.75" customHeight="1" x14ac:dyDescent="0.25">
      <c r="C1916" s="91">
        <f>ABS(E1916-Dashboard!$F$13)</f>
        <v>20.971518711954122</v>
      </c>
      <c r="D1916" s="92">
        <f t="shared" si="206"/>
        <v>0.28345216512643867</v>
      </c>
      <c r="E1916" s="93" cm="1">
        <f t="array" ref="E1916">SUM('DRE + DCF'!$S$41/TIR!S1916,'DRE + DCF'!$U$41:$AD$41/TIR!T1916:AC1916,TIR!F1916)</f>
        <v>26.648481288045875</v>
      </c>
      <c r="F1916" s="100">
        <f>'DRE + DCF'!$AE$38*'DRE + DCF'!$AE$39*(1+G1916)/(R1916-G1916)/AC1916</f>
        <v>8.7576520379952463</v>
      </c>
      <c r="G1916" s="92">
        <f>R1916*(1-'DRE + DCF'!$AE$39)</f>
        <v>0.17007129907586319</v>
      </c>
      <c r="H1916" s="94">
        <f t="shared" si="210"/>
        <v>0.28345216512643867</v>
      </c>
      <c r="I1916" s="94">
        <f t="shared" si="211"/>
        <v>0.28345216512643867</v>
      </c>
      <c r="J1916" s="94">
        <f t="shared" si="211"/>
        <v>0.28345216512643867</v>
      </c>
      <c r="K1916" s="94">
        <f t="shared" si="211"/>
        <v>0.28345216512643867</v>
      </c>
      <c r="L1916" s="94">
        <f t="shared" si="211"/>
        <v>0.28345216512643867</v>
      </c>
      <c r="M1916" s="94">
        <f t="shared" si="211"/>
        <v>0.28345216512643867</v>
      </c>
      <c r="N1916" s="94">
        <f t="shared" si="211"/>
        <v>0.28345216512643867</v>
      </c>
      <c r="O1916" s="94">
        <f t="shared" si="211"/>
        <v>0.28345216512643867</v>
      </c>
      <c r="P1916" s="94">
        <f t="shared" si="211"/>
        <v>0.28345216512643867</v>
      </c>
      <c r="Q1916" s="94">
        <f t="shared" si="211"/>
        <v>0.28345216512643867</v>
      </c>
      <c r="R1916" s="94">
        <f t="shared" si="211"/>
        <v>0.28345216512643867</v>
      </c>
      <c r="S1916" s="93">
        <f>(1+H1916)^((5-Dashboard!$F$9)*3/12)</f>
        <v>1.1328954784649989</v>
      </c>
      <c r="T1916" s="93">
        <f t="shared" si="208"/>
        <v>1.4540171546978558</v>
      </c>
      <c r="U1916" s="93">
        <f t="shared" si="208"/>
        <v>1.866161465327947</v>
      </c>
      <c r="V1916" s="93">
        <f t="shared" si="208"/>
        <v>2.3951289731506811</v>
      </c>
      <c r="W1916" s="93">
        <f t="shared" si="208"/>
        <v>3.0740334663473057</v>
      </c>
      <c r="X1916" s="93">
        <f t="shared" si="208"/>
        <v>3.945374908054581</v>
      </c>
      <c r="Y1916" s="93">
        <f t="shared" si="207"/>
        <v>5.0636999679781765</v>
      </c>
      <c r="Z1916" s="93">
        <f t="shared" si="207"/>
        <v>6.4990166874522695</v>
      </c>
      <c r="AA1916" s="93">
        <f t="shared" si="207"/>
        <v>8.3411770387034707</v>
      </c>
      <c r="AB1916" s="93">
        <f t="shared" si="207"/>
        <v>10.705501730026906</v>
      </c>
      <c r="AC1916" s="95">
        <f t="shared" si="207"/>
        <v>13.739999374167869</v>
      </c>
      <c r="AE1916" s="96"/>
    </row>
    <row r="1917" spans="3:31" ht="24.75" customHeight="1" x14ac:dyDescent="0.25">
      <c r="C1917" s="91">
        <f>ABS(E1917-Dashboard!$F$13)</f>
        <v>20.987349533854211</v>
      </c>
      <c r="D1917" s="92">
        <f t="shared" si="206"/>
        <v>0.28355216512643866</v>
      </c>
      <c r="E1917" s="93" cm="1">
        <f t="array" ref="E1917">SUM('DRE + DCF'!$S$41/TIR!S1917,'DRE + DCF'!$U$41:$AD$41/TIR!T1917:AC1917,TIR!F1917)</f>
        <v>26.632650466145787</v>
      </c>
      <c r="F1917" s="100">
        <f>'DRE + DCF'!$AE$38*'DRE + DCF'!$AE$39*(1+G1917)/(R1917-G1917)/AC1917</f>
        <v>8.7478530911285475</v>
      </c>
      <c r="G1917" s="92">
        <f>R1917*(1-'DRE + DCF'!$AE$39)</f>
        <v>0.17013129907586319</v>
      </c>
      <c r="H1917" s="94">
        <f t="shared" si="210"/>
        <v>0.28355216512643866</v>
      </c>
      <c r="I1917" s="94">
        <f t="shared" si="211"/>
        <v>0.28355216512643866</v>
      </c>
      <c r="J1917" s="94">
        <f t="shared" si="211"/>
        <v>0.28355216512643866</v>
      </c>
      <c r="K1917" s="94">
        <f t="shared" si="211"/>
        <v>0.28355216512643866</v>
      </c>
      <c r="L1917" s="94">
        <f t="shared" si="211"/>
        <v>0.28355216512643866</v>
      </c>
      <c r="M1917" s="94">
        <f t="shared" si="211"/>
        <v>0.28355216512643866</v>
      </c>
      <c r="N1917" s="94">
        <f t="shared" si="211"/>
        <v>0.28355216512643866</v>
      </c>
      <c r="O1917" s="94">
        <f t="shared" si="211"/>
        <v>0.28355216512643866</v>
      </c>
      <c r="P1917" s="94">
        <f t="shared" si="211"/>
        <v>0.28355216512643866</v>
      </c>
      <c r="Q1917" s="94">
        <f t="shared" si="211"/>
        <v>0.28355216512643866</v>
      </c>
      <c r="R1917" s="94">
        <f t="shared" si="211"/>
        <v>0.28355216512643866</v>
      </c>
      <c r="S1917" s="93">
        <f>(1+H1917)^((5-Dashboard!$F$9)*3/12)</f>
        <v>1.1329396123035149</v>
      </c>
      <c r="T1917" s="93">
        <f t="shared" si="208"/>
        <v>1.4541870923296845</v>
      </c>
      <c r="U1917" s="93">
        <f t="shared" si="208"/>
        <v>1.8665249908586867</v>
      </c>
      <c r="V1917" s="93">
        <f t="shared" si="208"/>
        <v>2.3957821932792731</v>
      </c>
      <c r="W1917" s="93">
        <f t="shared" si="208"/>
        <v>3.0751114213549786</v>
      </c>
      <c r="X1917" s="93">
        <f t="shared" si="208"/>
        <v>3.9470659228852227</v>
      </c>
      <c r="Y1917" s="93">
        <f t="shared" si="207"/>
        <v>5.0662650112161121</v>
      </c>
      <c r="Z1917" s="93">
        <f t="shared" si="207"/>
        <v>6.5028154242507608</v>
      </c>
      <c r="AA1917" s="93">
        <f t="shared" si="207"/>
        <v>8.3467028172146644</v>
      </c>
      <c r="AB1917" s="93">
        <f t="shared" si="207"/>
        <v>10.713428472702827</v>
      </c>
      <c r="AC1917" s="95">
        <f t="shared" si="207"/>
        <v>13.751244312064946</v>
      </c>
      <c r="AE1917" s="96"/>
    </row>
    <row r="1918" spans="3:31" ht="24.75" customHeight="1" x14ac:dyDescent="0.25">
      <c r="C1918" s="91">
        <f>ABS(E1918-Dashboard!$F$13)</f>
        <v>21.003164325103448</v>
      </c>
      <c r="D1918" s="92">
        <f t="shared" si="206"/>
        <v>0.28365216512643865</v>
      </c>
      <c r="E1918" s="93" cm="1">
        <f t="array" ref="E1918">SUM('DRE + DCF'!$S$41/TIR!S1918,'DRE + DCF'!$U$41:$AD$41/TIR!T1918:AC1918,TIR!F1918)</f>
        <v>26.616835674896549</v>
      </c>
      <c r="F1918" s="100">
        <f>'DRE + DCF'!$AE$38*'DRE + DCF'!$AE$39*(1+G1918)/(R1918-G1918)/AC1918</f>
        <v>8.7380667290399145</v>
      </c>
      <c r="G1918" s="92">
        <f>R1918*(1-'DRE + DCF'!$AE$39)</f>
        <v>0.17019129907586319</v>
      </c>
      <c r="H1918" s="94">
        <f t="shared" si="210"/>
        <v>0.28365216512643865</v>
      </c>
      <c r="I1918" s="94">
        <f t="shared" si="211"/>
        <v>0.28365216512643865</v>
      </c>
      <c r="J1918" s="94">
        <f t="shared" si="211"/>
        <v>0.28365216512643865</v>
      </c>
      <c r="K1918" s="94">
        <f t="shared" si="211"/>
        <v>0.28365216512643865</v>
      </c>
      <c r="L1918" s="94">
        <f t="shared" si="211"/>
        <v>0.28365216512643865</v>
      </c>
      <c r="M1918" s="94">
        <f t="shared" si="211"/>
        <v>0.28365216512643865</v>
      </c>
      <c r="N1918" s="94">
        <f t="shared" si="211"/>
        <v>0.28365216512643865</v>
      </c>
      <c r="O1918" s="94">
        <f t="shared" si="211"/>
        <v>0.28365216512643865</v>
      </c>
      <c r="P1918" s="94">
        <f t="shared" si="211"/>
        <v>0.28365216512643865</v>
      </c>
      <c r="Q1918" s="94">
        <f t="shared" si="211"/>
        <v>0.28365216512643865</v>
      </c>
      <c r="R1918" s="94">
        <f t="shared" si="211"/>
        <v>0.28365216512643865</v>
      </c>
      <c r="S1918" s="93">
        <f>(1+H1918)^((5-Dashboard!$F$9)*3/12)</f>
        <v>1.1329837444228574</v>
      </c>
      <c r="T1918" s="93">
        <f t="shared" si="208"/>
        <v>1.4543570365814606</v>
      </c>
      <c r="U1918" s="93">
        <f t="shared" si="208"/>
        <v>1.8668885588746633</v>
      </c>
      <c r="V1918" s="93">
        <f t="shared" si="208"/>
        <v>2.3964355406492386</v>
      </c>
      <c r="W1918" s="93">
        <f t="shared" si="208"/>
        <v>3.0761896703403431</v>
      </c>
      <c r="X1918" s="93">
        <f t="shared" si="208"/>
        <v>3.9487575306719673</v>
      </c>
      <c r="Y1918" s="93">
        <f t="shared" si="207"/>
        <v>5.0688311538064008</v>
      </c>
      <c r="Z1918" s="93">
        <f t="shared" si="207"/>
        <v>6.5066160852439312</v>
      </c>
      <c r="AA1918" s="93">
        <f t="shared" si="207"/>
        <v>8.352231825469886</v>
      </c>
      <c r="AB1918" s="93">
        <f t="shared" si="207"/>
        <v>10.721360466402366</v>
      </c>
      <c r="AC1918" s="95">
        <f t="shared" si="207"/>
        <v>13.762497575798402</v>
      </c>
      <c r="AE1918" s="96"/>
    </row>
    <row r="1919" spans="3:31" ht="24.75" customHeight="1" x14ac:dyDescent="0.25">
      <c r="C1919" s="91">
        <f>ABS(E1919-Dashboard!$F$13)</f>
        <v>21.018963106778472</v>
      </c>
      <c r="D1919" s="92">
        <f t="shared" si="206"/>
        <v>0.28375216512643864</v>
      </c>
      <c r="E1919" s="93" cm="1">
        <f t="array" ref="E1919">SUM('DRE + DCF'!$S$41/TIR!S1919,'DRE + DCF'!$U$41:$AD$41/TIR!T1919:AC1919,TIR!F1919)</f>
        <v>26.601036893221526</v>
      </c>
      <c r="F1919" s="100">
        <f>'DRE + DCF'!$AE$38*'DRE + DCF'!$AE$39*(1+G1919)/(R1919-G1919)/AC1919</f>
        <v>8.7282929331727175</v>
      </c>
      <c r="G1919" s="92">
        <f>R1919*(1-'DRE + DCF'!$AE$39)</f>
        <v>0.17025129907586317</v>
      </c>
      <c r="H1919" s="94">
        <f t="shared" si="210"/>
        <v>0.28375216512643864</v>
      </c>
      <c r="I1919" s="94">
        <f t="shared" si="211"/>
        <v>0.28375216512643864</v>
      </c>
      <c r="J1919" s="94">
        <f t="shared" si="211"/>
        <v>0.28375216512643864</v>
      </c>
      <c r="K1919" s="94">
        <f t="shared" si="211"/>
        <v>0.28375216512643864</v>
      </c>
      <c r="L1919" s="94">
        <f t="shared" si="211"/>
        <v>0.28375216512643864</v>
      </c>
      <c r="M1919" s="94">
        <f t="shared" si="211"/>
        <v>0.28375216512643864</v>
      </c>
      <c r="N1919" s="94">
        <f t="shared" si="211"/>
        <v>0.28375216512643864</v>
      </c>
      <c r="O1919" s="94">
        <f t="shared" si="211"/>
        <v>0.28375216512643864</v>
      </c>
      <c r="P1919" s="94">
        <f t="shared" si="211"/>
        <v>0.28375216512643864</v>
      </c>
      <c r="Q1919" s="94">
        <f t="shared" si="211"/>
        <v>0.28375216512643864</v>
      </c>
      <c r="R1919" s="94">
        <f t="shared" si="211"/>
        <v>0.28375216512643864</v>
      </c>
      <c r="S1919" s="93">
        <f>(1+H1919)^((5-Dashboard!$F$9)*3/12)</f>
        <v>1.1330278748232272</v>
      </c>
      <c r="T1919" s="93">
        <f t="shared" si="208"/>
        <v>1.4545269874529252</v>
      </c>
      <c r="U1919" s="93">
        <f t="shared" si="208"/>
        <v>1.8672521693775288</v>
      </c>
      <c r="V1919" s="93">
        <f t="shared" si="208"/>
        <v>2.397089015275442</v>
      </c>
      <c r="W1919" s="93">
        <f t="shared" si="208"/>
        <v>3.077268213360651</v>
      </c>
      <c r="X1919" s="93">
        <f t="shared" si="208"/>
        <v>3.9504497315765028</v>
      </c>
      <c r="Y1919" s="93">
        <f t="shared" si="207"/>
        <v>5.0713983961344935</v>
      </c>
      <c r="Z1919" s="93">
        <f t="shared" si="207"/>
        <v>6.5104186712564038</v>
      </c>
      <c r="AA1919" s="93">
        <f t="shared" si="207"/>
        <v>8.357764065105</v>
      </c>
      <c r="AB1919" s="93">
        <f t="shared" si="207"/>
        <v>10.729297714194487</v>
      </c>
      <c r="AC1919" s="95">
        <f t="shared" si="207"/>
        <v>13.773759170883322</v>
      </c>
      <c r="AE1919" s="96"/>
    </row>
    <row r="1920" spans="3:31" ht="24.75" customHeight="1" x14ac:dyDescent="0.25">
      <c r="C1920" s="91">
        <f>ABS(E1920-Dashboard!$F$13)</f>
        <v>21.034745899922555</v>
      </c>
      <c r="D1920" s="92">
        <f t="shared" si="206"/>
        <v>0.28385216512643863</v>
      </c>
      <c r="E1920" s="93" cm="1">
        <f t="array" ref="E1920">SUM('DRE + DCF'!$S$41/TIR!S1920,'DRE + DCF'!$U$41:$AD$41/TIR!T1920:AC1920,TIR!F1920)</f>
        <v>26.585254100077442</v>
      </c>
      <c r="F1920" s="100">
        <f>'DRE + DCF'!$AE$38*'DRE + DCF'!$AE$39*(1+G1920)/(R1920-G1920)/AC1920</f>
        <v>8.7185316850016239</v>
      </c>
      <c r="G1920" s="92">
        <f>R1920*(1-'DRE + DCF'!$AE$39)</f>
        <v>0.17031129907586318</v>
      </c>
      <c r="H1920" s="94">
        <f t="shared" si="210"/>
        <v>0.28385216512643863</v>
      </c>
      <c r="I1920" s="94">
        <f t="shared" si="211"/>
        <v>0.28385216512643863</v>
      </c>
      <c r="J1920" s="94">
        <f t="shared" si="211"/>
        <v>0.28385216512643863</v>
      </c>
      <c r="K1920" s="94">
        <f t="shared" si="211"/>
        <v>0.28385216512643863</v>
      </c>
      <c r="L1920" s="94">
        <f t="shared" si="211"/>
        <v>0.28385216512643863</v>
      </c>
      <c r="M1920" s="94">
        <f t="shared" si="211"/>
        <v>0.28385216512643863</v>
      </c>
      <c r="N1920" s="94">
        <f t="shared" si="211"/>
        <v>0.28385216512643863</v>
      </c>
      <c r="O1920" s="94">
        <f t="shared" si="211"/>
        <v>0.28385216512643863</v>
      </c>
      <c r="P1920" s="94">
        <f t="shared" si="211"/>
        <v>0.28385216512643863</v>
      </c>
      <c r="Q1920" s="94">
        <f t="shared" si="211"/>
        <v>0.28385216512643863</v>
      </c>
      <c r="R1920" s="94">
        <f t="shared" si="211"/>
        <v>0.28385216512643863</v>
      </c>
      <c r="S1920" s="93">
        <f>(1+H1920)^((5-Dashboard!$F$9)*3/12)</f>
        <v>1.1330720035048252</v>
      </c>
      <c r="T1920" s="93">
        <f t="shared" si="208"/>
        <v>1.4546969449438216</v>
      </c>
      <c r="U1920" s="93">
        <f t="shared" si="208"/>
        <v>1.8676158223689412</v>
      </c>
      <c r="V1920" s="93">
        <f t="shared" si="208"/>
        <v>2.3977426171727596</v>
      </c>
      <c r="W1920" s="93">
        <f t="shared" si="208"/>
        <v>3.0783470504731811</v>
      </c>
      <c r="X1920" s="93">
        <f t="shared" si="208"/>
        <v>3.9521425257605802</v>
      </c>
      <c r="Y1920" s="93">
        <f t="shared" si="207"/>
        <v>5.0739667385859928</v>
      </c>
      <c r="Z1920" s="93">
        <f t="shared" si="207"/>
        <v>6.5142231831131614</v>
      </c>
      <c r="AA1920" s="93">
        <f t="shared" si="207"/>
        <v>8.3632995377566743</v>
      </c>
      <c r="AB1920" s="93">
        <f t="shared" si="207"/>
        <v>10.73724021914985</v>
      </c>
      <c r="AC1920" s="95">
        <f t="shared" si="207"/>
        <v>13.785029102838212</v>
      </c>
      <c r="AE1920" s="96"/>
    </row>
    <row r="1921" spans="3:31" ht="24.75" customHeight="1" x14ac:dyDescent="0.25">
      <c r="C1921" s="91">
        <f>ABS(E1921-Dashboard!$F$13)</f>
        <v>21.050512725545218</v>
      </c>
      <c r="D1921" s="92">
        <f t="shared" si="206"/>
        <v>0.28395216512643862</v>
      </c>
      <c r="E1921" s="93" cm="1">
        <f t="array" ref="E1921">SUM('DRE + DCF'!$S$41/TIR!S1921,'DRE + DCF'!$U$41:$AD$41/TIR!T1921:AC1921,TIR!F1921)</f>
        <v>26.569487274454779</v>
      </c>
      <c r="F1921" s="100">
        <f>'DRE + DCF'!$AE$38*'DRE + DCF'!$AE$39*(1+G1921)/(R1921-G1921)/AC1921</f>
        <v>8.7087829660327838</v>
      </c>
      <c r="G1921" s="92">
        <f>R1921*(1-'DRE + DCF'!$AE$39)</f>
        <v>0.17037129907586315</v>
      </c>
      <c r="H1921" s="94">
        <f t="shared" si="210"/>
        <v>0.28395216512643862</v>
      </c>
      <c r="I1921" s="94">
        <f t="shared" si="211"/>
        <v>0.28395216512643862</v>
      </c>
      <c r="J1921" s="94">
        <f t="shared" si="211"/>
        <v>0.28395216512643862</v>
      </c>
      <c r="K1921" s="94">
        <f t="shared" si="211"/>
        <v>0.28395216512643862</v>
      </c>
      <c r="L1921" s="94">
        <f t="shared" si="211"/>
        <v>0.28395216512643862</v>
      </c>
      <c r="M1921" s="94">
        <f t="shared" si="211"/>
        <v>0.28395216512643862</v>
      </c>
      <c r="N1921" s="94">
        <f t="shared" si="211"/>
        <v>0.28395216512643862</v>
      </c>
      <c r="O1921" s="94">
        <f t="shared" si="211"/>
        <v>0.28395216512643862</v>
      </c>
      <c r="P1921" s="94">
        <f t="shared" si="211"/>
        <v>0.28395216512643862</v>
      </c>
      <c r="Q1921" s="94">
        <f t="shared" si="211"/>
        <v>0.28395216512643862</v>
      </c>
      <c r="R1921" s="94">
        <f t="shared" si="211"/>
        <v>0.28395216512643862</v>
      </c>
      <c r="S1921" s="93">
        <f>(1+H1921)^((5-Dashboard!$F$9)*3/12)</f>
        <v>1.1331161304678521</v>
      </c>
      <c r="T1921" s="93">
        <f t="shared" si="208"/>
        <v>1.4548669090538906</v>
      </c>
      <c r="U1921" s="93">
        <f t="shared" si="208"/>
        <v>1.8679795178505521</v>
      </c>
      <c r="V1921" s="93">
        <f t="shared" si="208"/>
        <v>2.3983963463560571</v>
      </c>
      <c r="W1921" s="93">
        <f t="shared" si="208"/>
        <v>3.0794261817351991</v>
      </c>
      <c r="X1921" s="93">
        <f t="shared" si="208"/>
        <v>3.9538359133859502</v>
      </c>
      <c r="Y1921" s="93">
        <f t="shared" si="207"/>
        <v>5.0765361815465599</v>
      </c>
      <c r="Z1921" s="93">
        <f t="shared" si="207"/>
        <v>6.5180296216394087</v>
      </c>
      <c r="AA1921" s="93">
        <f t="shared" si="207"/>
        <v>8.3688382450621788</v>
      </c>
      <c r="AB1921" s="93">
        <f t="shared" si="207"/>
        <v>10.745187984340529</v>
      </c>
      <c r="AC1921" s="95">
        <f t="shared" si="207"/>
        <v>13.796307377184613</v>
      </c>
      <c r="AE1921" s="96"/>
    </row>
    <row r="1922" spans="3:31" ht="24.75" customHeight="1" x14ac:dyDescent="0.25">
      <c r="C1922" s="91">
        <f>ABS(E1922-Dashboard!$F$13)</f>
        <v>21.066263604622758</v>
      </c>
      <c r="D1922" s="92">
        <f t="shared" si="206"/>
        <v>0.2840521651264386</v>
      </c>
      <c r="E1922" s="93" cm="1">
        <f t="array" ref="E1922">SUM('DRE + DCF'!$S$41/TIR!S1922,'DRE + DCF'!$U$41:$AD$41/TIR!T1922:AC1922,TIR!F1922)</f>
        <v>26.553736395377239</v>
      </c>
      <c r="F1922" s="100">
        <f>'DRE + DCF'!$AE$38*'DRE + DCF'!$AE$39*(1+G1922)/(R1922-G1922)/AC1922</f>
        <v>8.6990467578035293</v>
      </c>
      <c r="G1922" s="92">
        <f>R1922*(1-'DRE + DCF'!$AE$39)</f>
        <v>0.17043129907586316</v>
      </c>
      <c r="H1922" s="94">
        <f t="shared" si="210"/>
        <v>0.2840521651264386</v>
      </c>
      <c r="I1922" s="94">
        <f t="shared" si="211"/>
        <v>0.2840521651264386</v>
      </c>
      <c r="J1922" s="94">
        <f t="shared" si="211"/>
        <v>0.2840521651264386</v>
      </c>
      <c r="K1922" s="94">
        <f t="shared" si="211"/>
        <v>0.2840521651264386</v>
      </c>
      <c r="L1922" s="94">
        <f t="shared" si="211"/>
        <v>0.2840521651264386</v>
      </c>
      <c r="M1922" s="94">
        <f t="shared" si="211"/>
        <v>0.2840521651264386</v>
      </c>
      <c r="N1922" s="94">
        <f t="shared" si="211"/>
        <v>0.2840521651264386</v>
      </c>
      <c r="O1922" s="94">
        <f t="shared" si="211"/>
        <v>0.2840521651264386</v>
      </c>
      <c r="P1922" s="94">
        <f t="shared" si="211"/>
        <v>0.2840521651264386</v>
      </c>
      <c r="Q1922" s="94">
        <f t="shared" si="211"/>
        <v>0.2840521651264386</v>
      </c>
      <c r="R1922" s="94">
        <f t="shared" si="211"/>
        <v>0.2840521651264386</v>
      </c>
      <c r="S1922" s="93">
        <f>(1+H1922)^((5-Dashboard!$F$9)*3/12)</f>
        <v>1.1331602557125089</v>
      </c>
      <c r="T1922" s="93">
        <f t="shared" si="208"/>
        <v>1.4550368797828759</v>
      </c>
      <c r="U1922" s="93">
        <f t="shared" si="208"/>
        <v>1.8683432558240194</v>
      </c>
      <c r="V1922" s="93">
        <f t="shared" si="208"/>
        <v>2.3990502028402121</v>
      </c>
      <c r="W1922" s="93">
        <f t="shared" si="208"/>
        <v>3.0805056072039965</v>
      </c>
      <c r="X1922" s="93">
        <f t="shared" si="208"/>
        <v>3.9555298946144264</v>
      </c>
      <c r="Y1922" s="93">
        <f t="shared" si="207"/>
        <v>5.0791067254020081</v>
      </c>
      <c r="Z1922" s="93">
        <f t="shared" si="207"/>
        <v>6.5218379876607049</v>
      </c>
      <c r="AA1922" s="93">
        <f t="shared" si="207"/>
        <v>8.3743801886595843</v>
      </c>
      <c r="AB1922" s="93">
        <f t="shared" si="207"/>
        <v>10.753141012840294</v>
      </c>
      <c r="AC1922" s="95">
        <f t="shared" si="207"/>
        <v>13.807593999447485</v>
      </c>
      <c r="AE1922" s="96"/>
    </row>
    <row r="1923" spans="3:31" ht="24.75" customHeight="1" x14ac:dyDescent="0.25">
      <c r="C1923" s="91">
        <f>ABS(E1923-Dashboard!$F$13)</f>
        <v>21.081998558097823</v>
      </c>
      <c r="D1923" s="92">
        <f t="shared" si="206"/>
        <v>0.28415216512643859</v>
      </c>
      <c r="E1923" s="93" cm="1">
        <f t="array" ref="E1923">SUM('DRE + DCF'!$S$41/TIR!S1923,'DRE + DCF'!$U$41:$AD$41/TIR!T1923:AC1923,TIR!F1923)</f>
        <v>26.538001441902175</v>
      </c>
      <c r="F1923" s="100">
        <f>'DRE + DCF'!$AE$38*'DRE + DCF'!$AE$39*(1+G1923)/(R1923-G1923)/AC1923</f>
        <v>8.6893230418825596</v>
      </c>
      <c r="G1923" s="92">
        <f>R1923*(1-'DRE + DCF'!$AE$39)</f>
        <v>0.17049129907586316</v>
      </c>
      <c r="H1923" s="94">
        <f t="shared" si="210"/>
        <v>0.28415216512643859</v>
      </c>
      <c r="I1923" s="94">
        <f t="shared" si="211"/>
        <v>0.28415216512643859</v>
      </c>
      <c r="J1923" s="94">
        <f t="shared" si="211"/>
        <v>0.28415216512643859</v>
      </c>
      <c r="K1923" s="94">
        <f t="shared" si="211"/>
        <v>0.28415216512643859</v>
      </c>
      <c r="L1923" s="94">
        <f t="shared" si="211"/>
        <v>0.28415216512643859</v>
      </c>
      <c r="M1923" s="94">
        <f t="shared" si="211"/>
        <v>0.28415216512643859</v>
      </c>
      <c r="N1923" s="94">
        <f t="shared" si="211"/>
        <v>0.28415216512643859</v>
      </c>
      <c r="O1923" s="94">
        <f t="shared" si="211"/>
        <v>0.28415216512643859</v>
      </c>
      <c r="P1923" s="94">
        <f t="shared" si="211"/>
        <v>0.28415216512643859</v>
      </c>
      <c r="Q1923" s="94">
        <f t="shared" si="211"/>
        <v>0.28415216512643859</v>
      </c>
      <c r="R1923" s="94">
        <f t="shared" si="211"/>
        <v>0.28415216512643859</v>
      </c>
      <c r="S1923" s="93">
        <f>(1+H1923)^((5-Dashboard!$F$9)*3/12)</f>
        <v>1.1332043792389961</v>
      </c>
      <c r="T1923" s="93">
        <f t="shared" si="208"/>
        <v>1.4552068571305186</v>
      </c>
      <c r="U1923" s="93">
        <f t="shared" si="208"/>
        <v>1.8687070362909952</v>
      </c>
      <c r="V1923" s="93">
        <f t="shared" si="208"/>
        <v>2.3997041866400917</v>
      </c>
      <c r="W1923" s="93">
        <f t="shared" si="208"/>
        <v>3.0815853269368527</v>
      </c>
      <c r="X1923" s="93">
        <f t="shared" si="208"/>
        <v>3.9572244696078234</v>
      </c>
      <c r="Y1923" s="93">
        <f t="shared" si="207"/>
        <v>5.0816783705382083</v>
      </c>
      <c r="Z1923" s="93">
        <f t="shared" si="207"/>
        <v>6.5256482820028321</v>
      </c>
      <c r="AA1923" s="93">
        <f t="shared" si="207"/>
        <v>8.3799253701875607</v>
      </c>
      <c r="AB1923" s="93">
        <f t="shared" si="207"/>
        <v>10.761099307724328</v>
      </c>
      <c r="AC1923" s="95">
        <f t="shared" si="207"/>
        <v>13.818888975154813</v>
      </c>
      <c r="AE1923" s="96"/>
    </row>
    <row r="1924" spans="3:31" ht="24.75" customHeight="1" x14ac:dyDescent="0.25">
      <c r="C1924" s="91">
        <f>ABS(E1924-Dashboard!$F$13)</f>
        <v>21.097717606879936</v>
      </c>
      <c r="D1924" s="92">
        <f t="shared" si="206"/>
        <v>0.28425216512643858</v>
      </c>
      <c r="E1924" s="93" cm="1">
        <f t="array" ref="E1924">SUM('DRE + DCF'!$S$41/TIR!S1924,'DRE + DCF'!$U$41:$AD$41/TIR!T1924:AC1924,TIR!F1924)</f>
        <v>26.522282393120062</v>
      </c>
      <c r="F1924" s="100">
        <f>'DRE + DCF'!$AE$38*'DRE + DCF'!$AE$39*(1+G1924)/(R1924-G1924)/AC1924</f>
        <v>8.6796117998696332</v>
      </c>
      <c r="G1924" s="92">
        <f>R1924*(1-'DRE + DCF'!$AE$39)</f>
        <v>0.17055129907586314</v>
      </c>
      <c r="H1924" s="94">
        <f t="shared" si="210"/>
        <v>0.28425216512643858</v>
      </c>
      <c r="I1924" s="94">
        <f t="shared" si="211"/>
        <v>0.28425216512643858</v>
      </c>
      <c r="J1924" s="94">
        <f t="shared" si="211"/>
        <v>0.28425216512643858</v>
      </c>
      <c r="K1924" s="94">
        <f t="shared" si="211"/>
        <v>0.28425216512643858</v>
      </c>
      <c r="L1924" s="94">
        <f t="shared" si="211"/>
        <v>0.28425216512643858</v>
      </c>
      <c r="M1924" s="94">
        <f t="shared" si="211"/>
        <v>0.28425216512643858</v>
      </c>
      <c r="N1924" s="94">
        <f t="shared" si="211"/>
        <v>0.28425216512643858</v>
      </c>
      <c r="O1924" s="94">
        <f t="shared" si="211"/>
        <v>0.28425216512643858</v>
      </c>
      <c r="P1924" s="94">
        <f t="shared" si="211"/>
        <v>0.28425216512643858</v>
      </c>
      <c r="Q1924" s="94">
        <f t="shared" si="211"/>
        <v>0.28425216512643858</v>
      </c>
      <c r="R1924" s="94">
        <f t="shared" si="211"/>
        <v>0.28425216512643858</v>
      </c>
      <c r="S1924" s="93">
        <f>(1+H1924)^((5-Dashboard!$F$9)*3/12)</f>
        <v>1.1332485010475146</v>
      </c>
      <c r="T1924" s="93">
        <f t="shared" si="208"/>
        <v>1.455376841096562</v>
      </c>
      <c r="U1924" s="93">
        <f t="shared" si="208"/>
        <v>1.8690708592531367</v>
      </c>
      <c r="V1924" s="93">
        <f t="shared" si="208"/>
        <v>2.4003582977705737</v>
      </c>
      <c r="W1924" s="93">
        <f t="shared" si="208"/>
        <v>3.0826653409910723</v>
      </c>
      <c r="X1924" s="93">
        <f t="shared" si="208"/>
        <v>3.9589196385280161</v>
      </c>
      <c r="Y1924" s="93">
        <f t="shared" si="207"/>
        <v>5.0842511173411831</v>
      </c>
      <c r="Z1924" s="93">
        <f t="shared" si="207"/>
        <v>6.5294605054919295</v>
      </c>
      <c r="AA1924" s="93">
        <f t="shared" si="207"/>
        <v>8.3854737912855821</v>
      </c>
      <c r="AB1924" s="93">
        <f t="shared" si="207"/>
        <v>10.769062872069515</v>
      </c>
      <c r="AC1924" s="95">
        <f t="shared" si="207"/>
        <v>13.830192309838019</v>
      </c>
      <c r="AE1924" s="96"/>
    </row>
    <row r="1925" spans="3:31" ht="24.75" customHeight="1" x14ac:dyDescent="0.25">
      <c r="C1925" s="91">
        <f>ABS(E1925-Dashboard!$F$13)</f>
        <v>21.113420771845121</v>
      </c>
      <c r="D1925" s="92">
        <f t="shared" si="206"/>
        <v>0.28435216512643857</v>
      </c>
      <c r="E1925" s="93" cm="1">
        <f t="array" ref="E1925">SUM('DRE + DCF'!$S$41/TIR!S1925,'DRE + DCF'!$U$41:$AD$41/TIR!T1925:AC1925,TIR!F1925)</f>
        <v>26.506579228154877</v>
      </c>
      <c r="F1925" s="100">
        <f>'DRE + DCF'!$AE$38*'DRE + DCF'!$AE$39*(1+G1925)/(R1925-G1925)/AC1925</f>
        <v>8.6699130133957549</v>
      </c>
      <c r="G1925" s="92">
        <f>R1925*(1-'DRE + DCF'!$AE$39)</f>
        <v>0.17061129907586314</v>
      </c>
      <c r="H1925" s="94">
        <f t="shared" si="210"/>
        <v>0.28435216512643857</v>
      </c>
      <c r="I1925" s="94">
        <f t="shared" si="211"/>
        <v>0.28435216512643857</v>
      </c>
      <c r="J1925" s="94">
        <f t="shared" si="211"/>
        <v>0.28435216512643857</v>
      </c>
      <c r="K1925" s="94">
        <f t="shared" si="211"/>
        <v>0.28435216512643857</v>
      </c>
      <c r="L1925" s="94">
        <f t="shared" si="211"/>
        <v>0.28435216512643857</v>
      </c>
      <c r="M1925" s="94">
        <f t="shared" si="211"/>
        <v>0.28435216512643857</v>
      </c>
      <c r="N1925" s="94">
        <f t="shared" si="211"/>
        <v>0.28435216512643857</v>
      </c>
      <c r="O1925" s="94">
        <f t="shared" si="211"/>
        <v>0.28435216512643857</v>
      </c>
      <c r="P1925" s="94">
        <f t="shared" si="211"/>
        <v>0.28435216512643857</v>
      </c>
      <c r="Q1925" s="94">
        <f t="shared" si="211"/>
        <v>0.28435216512643857</v>
      </c>
      <c r="R1925" s="94">
        <f t="shared" si="211"/>
        <v>0.28435216512643857</v>
      </c>
      <c r="S1925" s="93">
        <f>(1+H1925)^((5-Dashboard!$F$9)*3/12)</f>
        <v>1.1332926211382648</v>
      </c>
      <c r="T1925" s="93">
        <f t="shared" si="208"/>
        <v>1.4555468316807469</v>
      </c>
      <c r="U1925" s="93">
        <f t="shared" si="208"/>
        <v>1.869434724712095</v>
      </c>
      <c r="V1925" s="93">
        <f t="shared" si="208"/>
        <v>2.4010125362465269</v>
      </c>
      <c r="W1925" s="93">
        <f t="shared" si="208"/>
        <v>3.0837456494239479</v>
      </c>
      <c r="X1925" s="93">
        <f t="shared" si="208"/>
        <v>3.9606154015368826</v>
      </c>
      <c r="Y1925" s="93">
        <f t="shared" ref="Y1925:AC1975" si="212">(X1925)*(1+N1925)</f>
        <v>5.086824966197014</v>
      </c>
      <c r="Z1925" s="93">
        <f t="shared" si="212"/>
        <v>6.5332746589543573</v>
      </c>
      <c r="AA1925" s="93">
        <f t="shared" si="212"/>
        <v>8.3910254535937234</v>
      </c>
      <c r="AB1925" s="93">
        <f t="shared" si="212"/>
        <v>10.777031708954153</v>
      </c>
      <c r="AC1925" s="95">
        <f t="shared" si="212"/>
        <v>13.841504009031548</v>
      </c>
      <c r="AE1925" s="96"/>
    </row>
    <row r="1926" spans="3:31" ht="24.75" customHeight="1" x14ac:dyDescent="0.25">
      <c r="C1926" s="91">
        <f>ABS(E1926-Dashboard!$F$13)</f>
        <v>21.129108073836441</v>
      </c>
      <c r="D1926" s="92">
        <f t="shared" si="206"/>
        <v>0.28445216512643856</v>
      </c>
      <c r="E1926" s="93" cm="1">
        <f t="array" ref="E1926">SUM('DRE + DCF'!$S$41/TIR!S1926,'DRE + DCF'!$U$41:$AD$41/TIR!T1926:AC1926,TIR!F1926)</f>
        <v>26.490891926163556</v>
      </c>
      <c r="F1926" s="100">
        <f>'DRE + DCF'!$AE$38*'DRE + DCF'!$AE$39*(1+G1926)/(R1926-G1926)/AC1926</f>
        <v>8.6602266641228578</v>
      </c>
      <c r="G1926" s="92">
        <f>R1926*(1-'DRE + DCF'!$AE$39)</f>
        <v>0.17067129907586312</v>
      </c>
      <c r="H1926" s="94">
        <f t="shared" si="210"/>
        <v>0.28445216512643856</v>
      </c>
      <c r="I1926" s="94">
        <f t="shared" si="211"/>
        <v>0.28445216512643856</v>
      </c>
      <c r="J1926" s="94">
        <f t="shared" si="211"/>
        <v>0.28445216512643856</v>
      </c>
      <c r="K1926" s="94">
        <f t="shared" si="211"/>
        <v>0.28445216512643856</v>
      </c>
      <c r="L1926" s="94">
        <f t="shared" si="211"/>
        <v>0.28445216512643856</v>
      </c>
      <c r="M1926" s="94">
        <f t="shared" si="211"/>
        <v>0.28445216512643856</v>
      </c>
      <c r="N1926" s="94">
        <f t="shared" si="211"/>
        <v>0.28445216512643856</v>
      </c>
      <c r="O1926" s="94">
        <f t="shared" si="211"/>
        <v>0.28445216512643856</v>
      </c>
      <c r="P1926" s="94">
        <f t="shared" si="211"/>
        <v>0.28445216512643856</v>
      </c>
      <c r="Q1926" s="94">
        <f t="shared" si="211"/>
        <v>0.28445216512643856</v>
      </c>
      <c r="R1926" s="94">
        <f t="shared" si="211"/>
        <v>0.28445216512643856</v>
      </c>
      <c r="S1926" s="93">
        <f>(1+H1926)^((5-Dashboard!$F$9)*3/12)</f>
        <v>1.1333367395114475</v>
      </c>
      <c r="T1926" s="93">
        <f t="shared" ref="T1926:X1976" si="213">(S1926)*(1+I1926)</f>
        <v>1.4557168288828175</v>
      </c>
      <c r="U1926" s="93">
        <f t="shared" si="213"/>
        <v>1.8697986326695284</v>
      </c>
      <c r="V1926" s="93">
        <f t="shared" si="213"/>
        <v>2.4016669020828303</v>
      </c>
      <c r="W1926" s="93">
        <f t="shared" si="213"/>
        <v>3.0848262522927978</v>
      </c>
      <c r="X1926" s="93">
        <f t="shared" si="213"/>
        <v>3.9623117587963619</v>
      </c>
      <c r="Y1926" s="93">
        <f t="shared" si="212"/>
        <v>5.0893999174919342</v>
      </c>
      <c r="Z1926" s="93">
        <f t="shared" si="212"/>
        <v>6.537090743216833</v>
      </c>
      <c r="AA1926" s="93">
        <f t="shared" si="212"/>
        <v>8.3965803587528605</v>
      </c>
      <c r="AB1926" s="93">
        <f t="shared" si="212"/>
        <v>10.78500582145824</v>
      </c>
      <c r="AC1926" s="95">
        <f t="shared" si="212"/>
        <v>13.852824078273281</v>
      </c>
      <c r="AE1926" s="96"/>
    </row>
    <row r="1927" spans="3:31" ht="24.75" customHeight="1" x14ac:dyDescent="0.25">
      <c r="C1927" s="91">
        <f>ABS(E1927-Dashboard!$F$13)</f>
        <v>21.144779533663531</v>
      </c>
      <c r="D1927" s="92">
        <f t="shared" si="206"/>
        <v>0.28455216512643855</v>
      </c>
      <c r="E1927" s="93" cm="1">
        <f t="array" ref="E1927">SUM('DRE + DCF'!$S$41/TIR!S1927,'DRE + DCF'!$U$41:$AD$41/TIR!T1927:AC1927,TIR!F1927)</f>
        <v>26.475220466336467</v>
      </c>
      <c r="F1927" s="100">
        <f>'DRE + DCF'!$AE$38*'DRE + DCF'!$AE$39*(1+G1927)/(R1927-G1927)/AC1927</f>
        <v>8.6505527337440071</v>
      </c>
      <c r="G1927" s="92">
        <f>R1927*(1-'DRE + DCF'!$AE$39)</f>
        <v>0.17073129907586312</v>
      </c>
      <c r="H1927" s="94">
        <f t="shared" si="210"/>
        <v>0.28455216512643855</v>
      </c>
      <c r="I1927" s="94">
        <f t="shared" si="211"/>
        <v>0.28455216512643855</v>
      </c>
      <c r="J1927" s="94">
        <f t="shared" si="211"/>
        <v>0.28455216512643855</v>
      </c>
      <c r="K1927" s="94">
        <f t="shared" si="211"/>
        <v>0.28455216512643855</v>
      </c>
      <c r="L1927" s="94">
        <f t="shared" si="211"/>
        <v>0.28455216512643855</v>
      </c>
      <c r="M1927" s="94">
        <f t="shared" si="211"/>
        <v>0.28455216512643855</v>
      </c>
      <c r="N1927" s="94">
        <f t="shared" si="211"/>
        <v>0.28455216512643855</v>
      </c>
      <c r="O1927" s="94">
        <f t="shared" si="211"/>
        <v>0.28455216512643855</v>
      </c>
      <c r="P1927" s="94">
        <f t="shared" si="211"/>
        <v>0.28455216512643855</v>
      </c>
      <c r="Q1927" s="94">
        <f t="shared" si="211"/>
        <v>0.28455216512643855</v>
      </c>
      <c r="R1927" s="94">
        <f t="shared" si="211"/>
        <v>0.28455216512643855</v>
      </c>
      <c r="S1927" s="93">
        <f>(1+H1927)^((5-Dashboard!$F$9)*3/12)</f>
        <v>1.1333808561672631</v>
      </c>
      <c r="T1927" s="93">
        <f t="shared" si="213"/>
        <v>1.4558868327025143</v>
      </c>
      <c r="U1927" s="93">
        <f t="shared" si="213"/>
        <v>1.8701625831270876</v>
      </c>
      <c r="V1927" s="93">
        <f t="shared" si="213"/>
        <v>2.4023213952943534</v>
      </c>
      <c r="W1927" s="93">
        <f t="shared" si="213"/>
        <v>3.0859071496549282</v>
      </c>
      <c r="X1927" s="93">
        <f t="shared" si="213"/>
        <v>3.9640087104683941</v>
      </c>
      <c r="Y1927" s="93">
        <f t="shared" si="212"/>
        <v>5.0919759716122366</v>
      </c>
      <c r="Z1927" s="93">
        <f t="shared" si="212"/>
        <v>6.5409087591062987</v>
      </c>
      <c r="AA1927" s="93">
        <f t="shared" si="212"/>
        <v>8.402138508404482</v>
      </c>
      <c r="AB1927" s="93">
        <f t="shared" si="212"/>
        <v>10.792985212663201</v>
      </c>
      <c r="AC1927" s="95">
        <f t="shared" si="212"/>
        <v>13.864152523104147</v>
      </c>
      <c r="AE1927" s="96"/>
    </row>
    <row r="1928" spans="3:31" ht="24.75" customHeight="1" x14ac:dyDescent="0.25">
      <c r="C1928" s="91">
        <f>ABS(E1928-Dashboard!$F$13)</f>
        <v>21.160435172103213</v>
      </c>
      <c r="D1928" s="92">
        <f t="shared" si="206"/>
        <v>0.28465216512643854</v>
      </c>
      <c r="E1928" s="93" cm="1">
        <f t="array" ref="E1928">SUM('DRE + DCF'!$S$41/TIR!S1928,'DRE + DCF'!$U$41:$AD$41/TIR!T1928:AC1928,TIR!F1928)</f>
        <v>26.459564827896784</v>
      </c>
      <c r="F1928" s="100">
        <f>'DRE + DCF'!$AE$38*'DRE + DCF'!$AE$39*(1+G1928)/(R1928-G1928)/AC1928</f>
        <v>8.6408912039830792</v>
      </c>
      <c r="G1928" s="92">
        <f>R1928*(1-'DRE + DCF'!$AE$39)</f>
        <v>0.17079129907586313</v>
      </c>
      <c r="H1928" s="94">
        <f t="shared" si="210"/>
        <v>0.28465216512643854</v>
      </c>
      <c r="I1928" s="94">
        <f t="shared" si="211"/>
        <v>0.28465216512643854</v>
      </c>
      <c r="J1928" s="94">
        <f t="shared" si="211"/>
        <v>0.28465216512643854</v>
      </c>
      <c r="K1928" s="94">
        <f t="shared" si="211"/>
        <v>0.28465216512643854</v>
      </c>
      <c r="L1928" s="94">
        <f t="shared" si="211"/>
        <v>0.28465216512643854</v>
      </c>
      <c r="M1928" s="94">
        <f t="shared" si="211"/>
        <v>0.28465216512643854</v>
      </c>
      <c r="N1928" s="94">
        <f t="shared" si="211"/>
        <v>0.28465216512643854</v>
      </c>
      <c r="O1928" s="94">
        <f t="shared" si="211"/>
        <v>0.28465216512643854</v>
      </c>
      <c r="P1928" s="94">
        <f t="shared" si="211"/>
        <v>0.28465216512643854</v>
      </c>
      <c r="Q1928" s="94">
        <f t="shared" si="211"/>
        <v>0.28465216512643854</v>
      </c>
      <c r="R1928" s="94">
        <f t="shared" si="211"/>
        <v>0.28465216512643854</v>
      </c>
      <c r="S1928" s="93">
        <f>(1+H1928)^((5-Dashboard!$F$9)*3/12)</f>
        <v>1.1334249711059126</v>
      </c>
      <c r="T1928" s="93">
        <f t="shared" si="213"/>
        <v>1.4560568431395817</v>
      </c>
      <c r="U1928" s="93">
        <f t="shared" si="213"/>
        <v>1.8705265760864309</v>
      </c>
      <c r="V1928" s="93">
        <f t="shared" si="213"/>
        <v>2.4029760158959776</v>
      </c>
      <c r="W1928" s="93">
        <f t="shared" si="213"/>
        <v>3.0869883415676713</v>
      </c>
      <c r="X1928" s="93">
        <f t="shared" si="213"/>
        <v>3.965706256714983</v>
      </c>
      <c r="Y1928" s="93">
        <f t="shared" si="212"/>
        <v>5.0945531289443675</v>
      </c>
      <c r="Z1928" s="93">
        <f t="shared" si="212"/>
        <v>6.5447287074500542</v>
      </c>
      <c r="AA1928" s="93">
        <f t="shared" si="212"/>
        <v>8.4076999041908707</v>
      </c>
      <c r="AB1928" s="93">
        <f t="shared" si="212"/>
        <v>10.800969885652153</v>
      </c>
      <c r="AC1928" s="95">
        <f t="shared" si="212"/>
        <v>13.8754893490685</v>
      </c>
      <c r="AE1928" s="96"/>
    </row>
    <row r="1929" spans="3:31" ht="24.75" customHeight="1" x14ac:dyDescent="0.25">
      <c r="C1929" s="91">
        <f>ABS(E1929-Dashboard!$F$13)</f>
        <v>21.176075009898994</v>
      </c>
      <c r="D1929" s="92">
        <f t="shared" si="206"/>
        <v>0.28475216512643853</v>
      </c>
      <c r="E1929" s="93" cm="1">
        <f t="array" ref="E1929">SUM('DRE + DCF'!$S$41/TIR!S1929,'DRE + DCF'!$U$41:$AD$41/TIR!T1929:AC1929,TIR!F1929)</f>
        <v>26.443924990101003</v>
      </c>
      <c r="F1929" s="100">
        <f>'DRE + DCF'!$AE$38*'DRE + DCF'!$AE$39*(1+G1929)/(R1929-G1929)/AC1929</f>
        <v>8.6312420565949584</v>
      </c>
      <c r="G1929" s="92">
        <f>R1929*(1-'DRE + DCF'!$AE$39)</f>
        <v>0.17085129907586311</v>
      </c>
      <c r="H1929" s="94">
        <f t="shared" si="210"/>
        <v>0.28475216512643853</v>
      </c>
      <c r="I1929" s="94">
        <f t="shared" si="211"/>
        <v>0.28475216512643853</v>
      </c>
      <c r="J1929" s="94">
        <f t="shared" si="211"/>
        <v>0.28475216512643853</v>
      </c>
      <c r="K1929" s="94">
        <f t="shared" si="211"/>
        <v>0.28475216512643853</v>
      </c>
      <c r="L1929" s="94">
        <f t="shared" si="211"/>
        <v>0.28475216512643853</v>
      </c>
      <c r="M1929" s="94">
        <f t="shared" si="211"/>
        <v>0.28475216512643853</v>
      </c>
      <c r="N1929" s="94">
        <f t="shared" si="211"/>
        <v>0.28475216512643853</v>
      </c>
      <c r="O1929" s="94">
        <f t="shared" si="211"/>
        <v>0.28475216512643853</v>
      </c>
      <c r="P1929" s="94">
        <f t="shared" si="211"/>
        <v>0.28475216512643853</v>
      </c>
      <c r="Q1929" s="94">
        <f t="shared" si="211"/>
        <v>0.28475216512643853</v>
      </c>
      <c r="R1929" s="94">
        <f t="shared" si="211"/>
        <v>0.28475216512643853</v>
      </c>
      <c r="S1929" s="93">
        <f>(1+H1929)^((5-Dashboard!$F$9)*3/12)</f>
        <v>1.1334690843275959</v>
      </c>
      <c r="T1929" s="93">
        <f t="shared" si="213"/>
        <v>1.4562268601937605</v>
      </c>
      <c r="U1929" s="93">
        <f t="shared" si="213"/>
        <v>1.870890611549209</v>
      </c>
      <c r="V1929" s="93">
        <f t="shared" si="213"/>
        <v>2.4036307639025729</v>
      </c>
      <c r="W1929" s="93">
        <f t="shared" si="213"/>
        <v>3.0880698280883458</v>
      </c>
      <c r="X1929" s="93">
        <f t="shared" si="213"/>
        <v>3.9674043976981306</v>
      </c>
      <c r="Y1929" s="93">
        <f t="shared" si="212"/>
        <v>5.0971313898748267</v>
      </c>
      <c r="Z1929" s="93">
        <f t="shared" si="212"/>
        <v>6.5485505890756155</v>
      </c>
      <c r="AA1929" s="93">
        <f t="shared" si="212"/>
        <v>8.4132645477549115</v>
      </c>
      <c r="AB1929" s="93">
        <f t="shared" si="212"/>
        <v>10.808959843509628</v>
      </c>
      <c r="AC1929" s="95">
        <f t="shared" si="212"/>
        <v>13.886834561713723</v>
      </c>
      <c r="AE1929" s="96"/>
    </row>
    <row r="1930" spans="3:31" ht="24.75" customHeight="1" x14ac:dyDescent="0.25">
      <c r="C1930" s="91">
        <f>ABS(E1930-Dashboard!$F$13)</f>
        <v>21.191699067761689</v>
      </c>
      <c r="D1930" s="92">
        <f t="shared" si="206"/>
        <v>0.28485216512643852</v>
      </c>
      <c r="E1930" s="93" cm="1">
        <f t="array" ref="E1930">SUM('DRE + DCF'!$S$41/TIR!S1930,'DRE + DCF'!$U$41:$AD$41/TIR!T1930:AC1930,TIR!F1930)</f>
        <v>26.428300932238308</v>
      </c>
      <c r="F1930" s="100">
        <f>'DRE + DCF'!$AE$38*'DRE + DCF'!$AE$39*(1+G1930)/(R1930-G1930)/AC1930</f>
        <v>8.6216052733652351</v>
      </c>
      <c r="G1930" s="92">
        <f>R1930*(1-'DRE + DCF'!$AE$39)</f>
        <v>0.17091129907586311</v>
      </c>
      <c r="H1930" s="94">
        <f t="shared" si="210"/>
        <v>0.28485216512643852</v>
      </c>
      <c r="I1930" s="94">
        <f t="shared" si="211"/>
        <v>0.28485216512643852</v>
      </c>
      <c r="J1930" s="94">
        <f t="shared" si="211"/>
        <v>0.28485216512643852</v>
      </c>
      <c r="K1930" s="94">
        <f t="shared" si="211"/>
        <v>0.28485216512643852</v>
      </c>
      <c r="L1930" s="94">
        <f t="shared" si="211"/>
        <v>0.28485216512643852</v>
      </c>
      <c r="M1930" s="94">
        <f t="shared" si="211"/>
        <v>0.28485216512643852</v>
      </c>
      <c r="N1930" s="94">
        <f t="shared" si="211"/>
        <v>0.28485216512643852</v>
      </c>
      <c r="O1930" s="94">
        <f t="shared" si="211"/>
        <v>0.28485216512643852</v>
      </c>
      <c r="P1930" s="94">
        <f t="shared" si="211"/>
        <v>0.28485216512643852</v>
      </c>
      <c r="Q1930" s="94">
        <f t="shared" si="211"/>
        <v>0.28485216512643852</v>
      </c>
      <c r="R1930" s="94">
        <f t="shared" si="211"/>
        <v>0.28485216512643852</v>
      </c>
      <c r="S1930" s="93">
        <f>(1+H1930)^((5-Dashboard!$F$9)*3/12)</f>
        <v>1.1335131958325138</v>
      </c>
      <c r="T1930" s="93">
        <f t="shared" si="213"/>
        <v>1.456396883864794</v>
      </c>
      <c r="U1930" s="93">
        <f t="shared" si="213"/>
        <v>1.871254689517079</v>
      </c>
      <c r="V1930" s="93">
        <f t="shared" si="213"/>
        <v>2.4042856393290206</v>
      </c>
      <c r="W1930" s="93">
        <f t="shared" si="213"/>
        <v>3.0891516092742957</v>
      </c>
      <c r="X1930" s="93">
        <f t="shared" si="213"/>
        <v>3.969103133579901</v>
      </c>
      <c r="Y1930" s="93">
        <f t="shared" si="212"/>
        <v>5.0997107547902676</v>
      </c>
      <c r="Z1930" s="93">
        <f t="shared" si="212"/>
        <v>6.5523744048108599</v>
      </c>
      <c r="AA1930" s="93">
        <f t="shared" si="212"/>
        <v>8.4188324407402924</v>
      </c>
      <c r="AB1930" s="93">
        <f t="shared" si="212"/>
        <v>10.816955089321864</v>
      </c>
      <c r="AC1930" s="95">
        <f t="shared" si="212"/>
        <v>13.898188166590646</v>
      </c>
      <c r="AE1930" s="96"/>
    </row>
    <row r="1931" spans="3:31" ht="24.75" customHeight="1" x14ac:dyDescent="0.25">
      <c r="C1931" s="91">
        <f>ABS(E1931-Dashboard!$F$13)</f>
        <v>21.207307366368958</v>
      </c>
      <c r="D1931" s="92">
        <f t="shared" si="206"/>
        <v>0.28495216512643851</v>
      </c>
      <c r="E1931" s="93" cm="1">
        <f t="array" ref="E1931">SUM('DRE + DCF'!$S$41/TIR!S1931,'DRE + DCF'!$U$41:$AD$41/TIR!T1931:AC1931,TIR!F1931)</f>
        <v>26.412692633631039</v>
      </c>
      <c r="F1931" s="100">
        <f>'DRE + DCF'!$AE$38*'DRE + DCF'!$AE$39*(1+G1931)/(R1931-G1931)/AC1931</f>
        <v>8.6119808361103622</v>
      </c>
      <c r="G1931" s="92">
        <f>R1931*(1-'DRE + DCF'!$AE$39)</f>
        <v>0.17097129907586309</v>
      </c>
      <c r="H1931" s="94">
        <f t="shared" si="210"/>
        <v>0.28495216512643851</v>
      </c>
      <c r="I1931" s="94">
        <f t="shared" si="211"/>
        <v>0.28495216512643851</v>
      </c>
      <c r="J1931" s="94">
        <f t="shared" si="211"/>
        <v>0.28495216512643851</v>
      </c>
      <c r="K1931" s="94">
        <f t="shared" si="211"/>
        <v>0.28495216512643851</v>
      </c>
      <c r="L1931" s="94">
        <f t="shared" si="211"/>
        <v>0.28495216512643851</v>
      </c>
      <c r="M1931" s="94">
        <f t="shared" si="211"/>
        <v>0.28495216512643851</v>
      </c>
      <c r="N1931" s="94">
        <f t="shared" si="211"/>
        <v>0.28495216512643851</v>
      </c>
      <c r="O1931" s="94">
        <f t="shared" si="211"/>
        <v>0.28495216512643851</v>
      </c>
      <c r="P1931" s="94">
        <f t="shared" si="211"/>
        <v>0.28495216512643851</v>
      </c>
      <c r="Q1931" s="94">
        <f t="shared" si="211"/>
        <v>0.28495216512643851</v>
      </c>
      <c r="R1931" s="94">
        <f t="shared" si="211"/>
        <v>0.28495216512643851</v>
      </c>
      <c r="S1931" s="93">
        <f>(1+H1931)^((5-Dashboard!$F$9)*3/12)</f>
        <v>1.1335573056208665</v>
      </c>
      <c r="T1931" s="93">
        <f t="shared" si="213"/>
        <v>1.4565669141524242</v>
      </c>
      <c r="U1931" s="93">
        <f t="shared" si="213"/>
        <v>1.8716188099916926</v>
      </c>
      <c r="V1931" s="93">
        <f t="shared" si="213"/>
        <v>2.4049406421901933</v>
      </c>
      <c r="W1931" s="93">
        <f t="shared" si="213"/>
        <v>3.0902336851828562</v>
      </c>
      <c r="X1931" s="93">
        <f t="shared" si="213"/>
        <v>3.9708024645223636</v>
      </c>
      <c r="Y1931" s="93">
        <f t="shared" si="212"/>
        <v>5.1022912240774083</v>
      </c>
      <c r="Z1931" s="93">
        <f t="shared" si="212"/>
        <v>6.5562001554838911</v>
      </c>
      <c r="AA1931" s="93">
        <f t="shared" si="212"/>
        <v>8.4244035847913175</v>
      </c>
      <c r="AB1931" s="93">
        <f t="shared" si="212"/>
        <v>10.824955626176532</v>
      </c>
      <c r="AC1931" s="95">
        <f t="shared" si="212"/>
        <v>13.909550169253155</v>
      </c>
      <c r="AE1931" s="96"/>
    </row>
    <row r="1932" spans="3:31" ht="24.75" customHeight="1" x14ac:dyDescent="0.25">
      <c r="C1932" s="91">
        <f>ABS(E1932-Dashboard!$F$13)</f>
        <v>21.222899926365848</v>
      </c>
      <c r="D1932" s="92">
        <f t="shared" si="206"/>
        <v>0.28505216512643849</v>
      </c>
      <c r="E1932" s="93" cm="1">
        <f t="array" ref="E1932">SUM('DRE + DCF'!$S$41/TIR!S1932,'DRE + DCF'!$U$41:$AD$41/TIR!T1932:AC1932,TIR!F1932)</f>
        <v>26.397100073634149</v>
      </c>
      <c r="F1932" s="100">
        <f>'DRE + DCF'!$AE$38*'DRE + DCF'!$AE$39*(1+G1932)/(R1932-G1932)/AC1932</f>
        <v>8.6023687266773816</v>
      </c>
      <c r="G1932" s="92">
        <f>R1932*(1-'DRE + DCF'!$AE$39)</f>
        <v>0.17103129907586309</v>
      </c>
      <c r="H1932" s="94">
        <f t="shared" si="210"/>
        <v>0.28505216512643849</v>
      </c>
      <c r="I1932" s="94">
        <f t="shared" si="211"/>
        <v>0.28505216512643849</v>
      </c>
      <c r="J1932" s="94">
        <f t="shared" si="211"/>
        <v>0.28505216512643849</v>
      </c>
      <c r="K1932" s="94">
        <f t="shared" si="211"/>
        <v>0.28505216512643849</v>
      </c>
      <c r="L1932" s="94">
        <f t="shared" si="211"/>
        <v>0.28505216512643849</v>
      </c>
      <c r="M1932" s="94">
        <f t="shared" si="211"/>
        <v>0.28505216512643849</v>
      </c>
      <c r="N1932" s="94">
        <f t="shared" si="211"/>
        <v>0.28505216512643849</v>
      </c>
      <c r="O1932" s="94">
        <f t="shared" si="211"/>
        <v>0.28505216512643849</v>
      </c>
      <c r="P1932" s="94">
        <f t="shared" si="211"/>
        <v>0.28505216512643849</v>
      </c>
      <c r="Q1932" s="94">
        <f t="shared" si="211"/>
        <v>0.28505216512643849</v>
      </c>
      <c r="R1932" s="94">
        <f t="shared" si="211"/>
        <v>0.28505216512643849</v>
      </c>
      <c r="S1932" s="93">
        <f>(1+H1932)^((5-Dashboard!$F$9)*3/12)</f>
        <v>1.1336014136928547</v>
      </c>
      <c r="T1932" s="93">
        <f t="shared" si="213"/>
        <v>1.4567369510563946</v>
      </c>
      <c r="U1932" s="93">
        <f t="shared" si="213"/>
        <v>1.8719829729747066</v>
      </c>
      <c r="V1932" s="93">
        <f t="shared" si="213"/>
        <v>2.4055957725009742</v>
      </c>
      <c r="W1932" s="93">
        <f t="shared" si="213"/>
        <v>3.0913160558713844</v>
      </c>
      <c r="X1932" s="93">
        <f t="shared" si="213"/>
        <v>3.9725023906876453</v>
      </c>
      <c r="Y1932" s="93">
        <f t="shared" si="212"/>
        <v>5.1048727981231119</v>
      </c>
      <c r="Z1932" s="93">
        <f t="shared" si="212"/>
        <v>6.5600278419231657</v>
      </c>
      <c r="AA1932" s="93">
        <f t="shared" si="212"/>
        <v>8.4299779815530833</v>
      </c>
      <c r="AB1932" s="93">
        <f t="shared" si="212"/>
        <v>10.832961457162995</v>
      </c>
      <c r="AC1932" s="95">
        <f t="shared" si="212"/>
        <v>13.920920575258565</v>
      </c>
      <c r="AE1932" s="96"/>
    </row>
    <row r="1933" spans="3:31" ht="24.75" customHeight="1" x14ac:dyDescent="0.25">
      <c r="C1933" s="91">
        <f>ABS(E1933-Dashboard!$F$13)</f>
        <v>21.238476768364379</v>
      </c>
      <c r="D1933" s="92">
        <f t="shared" si="206"/>
        <v>0.28515216512643848</v>
      </c>
      <c r="E1933" s="93" cm="1">
        <f t="array" ref="E1933">SUM('DRE + DCF'!$S$41/TIR!S1933,'DRE + DCF'!$U$41:$AD$41/TIR!T1933:AC1933,TIR!F1933)</f>
        <v>26.381523231635619</v>
      </c>
      <c r="F1933" s="100">
        <f>'DRE + DCF'!$AE$38*'DRE + DCF'!$AE$39*(1+G1933)/(R1933-G1933)/AC1933</f>
        <v>8.5927689269441103</v>
      </c>
      <c r="G1933" s="92">
        <f>R1933*(1-'DRE + DCF'!$AE$39)</f>
        <v>0.1710912990758631</v>
      </c>
      <c r="H1933" s="94">
        <f t="shared" si="210"/>
        <v>0.28515216512643848</v>
      </c>
      <c r="I1933" s="94">
        <f t="shared" si="211"/>
        <v>0.28515216512643848</v>
      </c>
      <c r="J1933" s="94">
        <f t="shared" si="211"/>
        <v>0.28515216512643848</v>
      </c>
      <c r="K1933" s="94">
        <f t="shared" si="211"/>
        <v>0.28515216512643848</v>
      </c>
      <c r="L1933" s="94">
        <f t="shared" si="211"/>
        <v>0.28515216512643848</v>
      </c>
      <c r="M1933" s="94">
        <f t="shared" si="211"/>
        <v>0.28515216512643848</v>
      </c>
      <c r="N1933" s="94">
        <f t="shared" si="211"/>
        <v>0.28515216512643848</v>
      </c>
      <c r="O1933" s="94">
        <f t="shared" si="211"/>
        <v>0.28515216512643848</v>
      </c>
      <c r="P1933" s="94">
        <f t="shared" si="211"/>
        <v>0.28515216512643848</v>
      </c>
      <c r="Q1933" s="94">
        <f t="shared" si="211"/>
        <v>0.28515216512643848</v>
      </c>
      <c r="R1933" s="94">
        <f t="shared" si="211"/>
        <v>0.28515216512643848</v>
      </c>
      <c r="S1933" s="93">
        <f>(1+H1933)^((5-Dashboard!$F$9)*3/12)</f>
        <v>1.1336455200486784</v>
      </c>
      <c r="T1933" s="93">
        <f t="shared" si="213"/>
        <v>1.4569069945764461</v>
      </c>
      <c r="U1933" s="93">
        <f t="shared" si="213"/>
        <v>1.8723471784677719</v>
      </c>
      <c r="V1933" s="93">
        <f t="shared" si="213"/>
        <v>2.406251030276235</v>
      </c>
      <c r="W1933" s="93">
        <f t="shared" si="213"/>
        <v>3.0923987213972266</v>
      </c>
      <c r="X1933" s="93">
        <f t="shared" si="213"/>
        <v>3.9742029122378755</v>
      </c>
      <c r="Y1933" s="93">
        <f t="shared" si="212"/>
        <v>5.1074554773143026</v>
      </c>
      <c r="Z1933" s="93">
        <f t="shared" si="212"/>
        <v>6.5638574649573629</v>
      </c>
      <c r="AA1933" s="93">
        <f t="shared" si="212"/>
        <v>8.4355556326712904</v>
      </c>
      <c r="AB1933" s="93">
        <f t="shared" si="212"/>
        <v>10.840972585372031</v>
      </c>
      <c r="AC1933" s="95">
        <f t="shared" si="212"/>
        <v>13.932299390167227</v>
      </c>
      <c r="AE1933" s="96"/>
    </row>
    <row r="1934" spans="3:31" ht="24.75" customHeight="1" x14ac:dyDescent="0.25">
      <c r="C1934" s="91">
        <f>ABS(E1934-Dashboard!$F$13)</f>
        <v>21.254037912944121</v>
      </c>
      <c r="D1934" s="92">
        <f t="shared" si="206"/>
        <v>0.28525216512643847</v>
      </c>
      <c r="E1934" s="93" cm="1">
        <f t="array" ref="E1934">SUM('DRE + DCF'!$S$41/TIR!S1934,'DRE + DCF'!$U$41:$AD$41/TIR!T1934:AC1934,TIR!F1934)</f>
        <v>26.365962087055877</v>
      </c>
      <c r="F1934" s="100">
        <f>'DRE + DCF'!$AE$38*'DRE + DCF'!$AE$39*(1+G1934)/(R1934-G1934)/AC1934</f>
        <v>8.5831814188188034</v>
      </c>
      <c r="G1934" s="92">
        <f>R1934*(1-'DRE + DCF'!$AE$39)</f>
        <v>0.17115129907586307</v>
      </c>
      <c r="H1934" s="94">
        <f t="shared" si="210"/>
        <v>0.28525216512643847</v>
      </c>
      <c r="I1934" s="94">
        <f t="shared" si="211"/>
        <v>0.28525216512643847</v>
      </c>
      <c r="J1934" s="94">
        <f t="shared" si="211"/>
        <v>0.28525216512643847</v>
      </c>
      <c r="K1934" s="94">
        <f t="shared" si="211"/>
        <v>0.28525216512643847</v>
      </c>
      <c r="L1934" s="94">
        <f t="shared" si="211"/>
        <v>0.28525216512643847</v>
      </c>
      <c r="M1934" s="94">
        <f t="shared" si="211"/>
        <v>0.28525216512643847</v>
      </c>
      <c r="N1934" s="94">
        <f t="shared" si="211"/>
        <v>0.28525216512643847</v>
      </c>
      <c r="O1934" s="94">
        <f t="shared" si="211"/>
        <v>0.28525216512643847</v>
      </c>
      <c r="P1934" s="94">
        <f t="shared" si="211"/>
        <v>0.28525216512643847</v>
      </c>
      <c r="Q1934" s="94">
        <f t="shared" si="211"/>
        <v>0.28525216512643847</v>
      </c>
      <c r="R1934" s="94">
        <f t="shared" si="211"/>
        <v>0.28525216512643847</v>
      </c>
      <c r="S1934" s="93">
        <f>(1+H1934)^((5-Dashboard!$F$9)*3/12)</f>
        <v>1.1336896246885382</v>
      </c>
      <c r="T1934" s="93">
        <f t="shared" si="213"/>
        <v>1.4570770447123234</v>
      </c>
      <c r="U1934" s="93">
        <f t="shared" si="213"/>
        <v>1.8727114264725462</v>
      </c>
      <c r="V1934" s="93">
        <f t="shared" si="213"/>
        <v>2.4069064155308615</v>
      </c>
      <c r="W1934" s="93">
        <f t="shared" si="213"/>
        <v>3.0934816818177553</v>
      </c>
      <c r="X1934" s="93">
        <f t="shared" si="213"/>
        <v>3.9759040293352466</v>
      </c>
      <c r="Y1934" s="93">
        <f t="shared" si="212"/>
        <v>5.1100392620380566</v>
      </c>
      <c r="Z1934" s="93">
        <f t="shared" si="212"/>
        <v>6.5676890254155209</v>
      </c>
      <c r="AA1934" s="93">
        <f t="shared" si="212"/>
        <v>8.4411365397924474</v>
      </c>
      <c r="AB1934" s="93">
        <f t="shared" si="212"/>
        <v>10.848989013896137</v>
      </c>
      <c r="AC1934" s="95">
        <f t="shared" si="212"/>
        <v>13.943686619542957</v>
      </c>
      <c r="AE1934" s="96"/>
    </row>
    <row r="1935" spans="3:31" ht="24.75" customHeight="1" x14ac:dyDescent="0.25">
      <c r="C1935" s="91">
        <f>ABS(E1935-Dashboard!$F$13)</f>
        <v>21.269583380651696</v>
      </c>
      <c r="D1935" s="92">
        <f t="shared" ref="D1935:D1998" si="214">D1934+0.0001</f>
        <v>0.28535216512643846</v>
      </c>
      <c r="E1935" s="93" cm="1">
        <f t="array" ref="E1935">SUM('DRE + DCF'!$S$41/TIR!S1935,'DRE + DCF'!$U$41:$AD$41/TIR!T1935:AC1935,TIR!F1935)</f>
        <v>26.350416619348302</v>
      </c>
      <c r="F1935" s="100">
        <f>'DRE + DCF'!$AE$38*'DRE + DCF'!$AE$39*(1+G1935)/(R1935-G1935)/AC1935</f>
        <v>8.5736061842403917</v>
      </c>
      <c r="G1935" s="92">
        <f>R1935*(1-'DRE + DCF'!$AE$39)</f>
        <v>0.17121129907586308</v>
      </c>
      <c r="H1935" s="94">
        <f t="shared" si="210"/>
        <v>0.28535216512643846</v>
      </c>
      <c r="I1935" s="94">
        <f t="shared" si="211"/>
        <v>0.28535216512643846</v>
      </c>
      <c r="J1935" s="94">
        <f t="shared" si="211"/>
        <v>0.28535216512643846</v>
      </c>
      <c r="K1935" s="94">
        <f t="shared" si="211"/>
        <v>0.28535216512643846</v>
      </c>
      <c r="L1935" s="94">
        <f t="shared" si="211"/>
        <v>0.28535216512643846</v>
      </c>
      <c r="M1935" s="94">
        <f t="shared" si="211"/>
        <v>0.28535216512643846</v>
      </c>
      <c r="N1935" s="94">
        <f t="shared" si="211"/>
        <v>0.28535216512643846</v>
      </c>
      <c r="O1935" s="94">
        <f t="shared" si="211"/>
        <v>0.28535216512643846</v>
      </c>
      <c r="P1935" s="94">
        <f t="shared" si="211"/>
        <v>0.28535216512643846</v>
      </c>
      <c r="Q1935" s="94">
        <f t="shared" si="211"/>
        <v>0.28535216512643846</v>
      </c>
      <c r="R1935" s="94">
        <f t="shared" si="211"/>
        <v>0.28535216512643846</v>
      </c>
      <c r="S1935" s="93">
        <f>(1+H1935)^((5-Dashboard!$F$9)*3/12)</f>
        <v>1.133733727612634</v>
      </c>
      <c r="T1935" s="93">
        <f t="shared" si="213"/>
        <v>1.4572471014637669</v>
      </c>
      <c r="U1935" s="93">
        <f t="shared" si="213"/>
        <v>1.8730757169906793</v>
      </c>
      <c r="V1935" s="93">
        <f t="shared" si="213"/>
        <v>2.4075619282797254</v>
      </c>
      <c r="W1935" s="93">
        <f t="shared" si="213"/>
        <v>3.0945649371903281</v>
      </c>
      <c r="X1935" s="93">
        <f t="shared" si="213"/>
        <v>3.9776057421419488</v>
      </c>
      <c r="Y1935" s="93">
        <f t="shared" si="212"/>
        <v>5.1126241526815077</v>
      </c>
      <c r="Z1935" s="93">
        <f t="shared" si="212"/>
        <v>6.5715225241268982</v>
      </c>
      <c r="AA1935" s="93">
        <f t="shared" si="212"/>
        <v>8.4467207045636652</v>
      </c>
      <c r="AB1935" s="93">
        <f t="shared" si="212"/>
        <v>10.857010745829221</v>
      </c>
      <c r="AC1935" s="95">
        <f t="shared" si="212"/>
        <v>13.955082268952596</v>
      </c>
      <c r="AE1935" s="96"/>
    </row>
    <row r="1936" spans="3:31" ht="24.75" customHeight="1" x14ac:dyDescent="0.25">
      <c r="C1936" s="91">
        <f>ABS(E1936-Dashboard!$F$13)</f>
        <v>21.285113192001411</v>
      </c>
      <c r="D1936" s="92">
        <f t="shared" si="214"/>
        <v>0.28545216512643845</v>
      </c>
      <c r="E1936" s="93" cm="1">
        <f t="array" ref="E1936">SUM('DRE + DCF'!$S$41/TIR!S1936,'DRE + DCF'!$U$41:$AD$41/TIR!T1936:AC1936,TIR!F1936)</f>
        <v>26.334886807998586</v>
      </c>
      <c r="F1936" s="100">
        <f>'DRE + DCF'!$AE$38*'DRE + DCF'!$AE$39*(1+G1936)/(R1936-G1936)/AC1936</f>
        <v>8.5640432051781108</v>
      </c>
      <c r="G1936" s="92">
        <f>R1936*(1-'DRE + DCF'!$AE$39)</f>
        <v>0.17127129907586305</v>
      </c>
      <c r="H1936" s="94">
        <f t="shared" si="210"/>
        <v>0.28545216512643845</v>
      </c>
      <c r="I1936" s="94">
        <f t="shared" si="211"/>
        <v>0.28545216512643845</v>
      </c>
      <c r="J1936" s="94">
        <f t="shared" si="211"/>
        <v>0.28545216512643845</v>
      </c>
      <c r="K1936" s="94">
        <f t="shared" si="211"/>
        <v>0.28545216512643845</v>
      </c>
      <c r="L1936" s="94">
        <f t="shared" si="211"/>
        <v>0.28545216512643845</v>
      </c>
      <c r="M1936" s="94">
        <f t="shared" si="211"/>
        <v>0.28545216512643845</v>
      </c>
      <c r="N1936" s="94">
        <f t="shared" si="211"/>
        <v>0.28545216512643845</v>
      </c>
      <c r="O1936" s="94">
        <f t="shared" si="211"/>
        <v>0.28545216512643845</v>
      </c>
      <c r="P1936" s="94">
        <f t="shared" si="211"/>
        <v>0.28545216512643845</v>
      </c>
      <c r="Q1936" s="94">
        <f t="shared" si="211"/>
        <v>0.28545216512643845</v>
      </c>
      <c r="R1936" s="94">
        <f t="shared" si="211"/>
        <v>0.28545216512643845</v>
      </c>
      <c r="S1936" s="93">
        <f>(1+H1936)^((5-Dashboard!$F$9)*3/12)</f>
        <v>1.1337778288211666</v>
      </c>
      <c r="T1936" s="93">
        <f t="shared" si="213"/>
        <v>1.4574171648305212</v>
      </c>
      <c r="U1936" s="93">
        <f t="shared" si="213"/>
        <v>1.8734400500238291</v>
      </c>
      <c r="V1936" s="93">
        <f t="shared" si="213"/>
        <v>2.4082175685377143</v>
      </c>
      <c r="W1936" s="93">
        <f t="shared" si="213"/>
        <v>3.0956484875723325</v>
      </c>
      <c r="X1936" s="93">
        <f t="shared" si="213"/>
        <v>3.9793080508202396</v>
      </c>
      <c r="Y1936" s="93">
        <f t="shared" si="212"/>
        <v>5.1152101496319453</v>
      </c>
      <c r="Z1936" s="93">
        <f t="shared" si="212"/>
        <v>6.5753579619211182</v>
      </c>
      <c r="AA1936" s="93">
        <f t="shared" si="212"/>
        <v>8.4523081286328683</v>
      </c>
      <c r="AB1936" s="93">
        <f t="shared" si="212"/>
        <v>10.865037784266917</v>
      </c>
      <c r="AC1936" s="95">
        <f t="shared" si="212"/>
        <v>13.966486343966471</v>
      </c>
      <c r="AE1936" s="96"/>
    </row>
    <row r="1937" spans="3:31" ht="24.75" customHeight="1" x14ac:dyDescent="0.25">
      <c r="C1937" s="91">
        <f>ABS(E1937-Dashboard!$F$13)</f>
        <v>21.30062736747476</v>
      </c>
      <c r="D1937" s="92">
        <f t="shared" si="214"/>
        <v>0.28555216512643844</v>
      </c>
      <c r="E1937" s="93" cm="1">
        <f t="array" ref="E1937">SUM('DRE + DCF'!$S$41/TIR!S1937,'DRE + DCF'!$U$41:$AD$41/TIR!T1937:AC1937,TIR!F1937)</f>
        <v>26.319372632525237</v>
      </c>
      <c r="F1937" s="100">
        <f>'DRE + DCF'!$AE$38*'DRE + DCF'!$AE$39*(1+G1937)/(R1937-G1937)/AC1937</f>
        <v>8.5544924636317585</v>
      </c>
      <c r="G1937" s="92">
        <f>R1937*(1-'DRE + DCF'!$AE$39)</f>
        <v>0.17133129907586306</v>
      </c>
      <c r="H1937" s="94">
        <f t="shared" si="210"/>
        <v>0.28555216512643844</v>
      </c>
      <c r="I1937" s="94">
        <f t="shared" si="211"/>
        <v>0.28555216512643844</v>
      </c>
      <c r="J1937" s="94">
        <f t="shared" si="211"/>
        <v>0.28555216512643844</v>
      </c>
      <c r="K1937" s="94">
        <f t="shared" si="211"/>
        <v>0.28555216512643844</v>
      </c>
      <c r="L1937" s="94">
        <f t="shared" si="211"/>
        <v>0.28555216512643844</v>
      </c>
      <c r="M1937" s="94">
        <f t="shared" si="211"/>
        <v>0.28555216512643844</v>
      </c>
      <c r="N1937" s="94">
        <f t="shared" si="211"/>
        <v>0.28555216512643844</v>
      </c>
      <c r="O1937" s="94">
        <f t="shared" si="211"/>
        <v>0.28555216512643844</v>
      </c>
      <c r="P1937" s="94">
        <f t="shared" si="211"/>
        <v>0.28555216512643844</v>
      </c>
      <c r="Q1937" s="94">
        <f t="shared" ref="I1937:R1963" si="215">$D1937</f>
        <v>0.28555216512643844</v>
      </c>
      <c r="R1937" s="94">
        <f t="shared" si="215"/>
        <v>0.28555216512643844</v>
      </c>
      <c r="S1937" s="93">
        <f>(1+H1937)^((5-Dashboard!$F$9)*3/12)</f>
        <v>1.1338219283143356</v>
      </c>
      <c r="T1937" s="93">
        <f t="shared" si="213"/>
        <v>1.4575872348123275</v>
      </c>
      <c r="U1937" s="93">
        <f t="shared" si="213"/>
        <v>1.8738044255736459</v>
      </c>
      <c r="V1937" s="93">
        <f t="shared" si="213"/>
        <v>2.4088733363197026</v>
      </c>
      <c r="W1937" s="93">
        <f t="shared" si="213"/>
        <v>3.0967323330211407</v>
      </c>
      <c r="X1937" s="93">
        <f t="shared" si="213"/>
        <v>3.9810109555323741</v>
      </c>
      <c r="Y1937" s="93">
        <f t="shared" si="212"/>
        <v>5.1177972532767146</v>
      </c>
      <c r="Z1937" s="93">
        <f t="shared" si="212"/>
        <v>6.5791953396280194</v>
      </c>
      <c r="AA1937" s="93">
        <f t="shared" si="212"/>
        <v>8.4578988136485727</v>
      </c>
      <c r="AB1937" s="93">
        <f t="shared" si="212"/>
        <v>10.873070132306257</v>
      </c>
      <c r="AC1937" s="95">
        <f t="shared" si="212"/>
        <v>13.977898850157917</v>
      </c>
      <c r="AE1937" s="96"/>
    </row>
    <row r="1938" spans="3:31" ht="24.75" customHeight="1" x14ac:dyDescent="0.25">
      <c r="C1938" s="91">
        <f>ABS(E1938-Dashboard!$F$13)</f>
        <v>21.316125927521036</v>
      </c>
      <c r="D1938" s="92">
        <f t="shared" si="214"/>
        <v>0.28565216512643843</v>
      </c>
      <c r="E1938" s="93" cm="1">
        <f t="array" ref="E1938">SUM('DRE + DCF'!$S$41/TIR!S1938,'DRE + DCF'!$U$41:$AD$41/TIR!T1938:AC1938,TIR!F1938)</f>
        <v>26.303874072478962</v>
      </c>
      <c r="F1938" s="100">
        <f>'DRE + DCF'!$AE$38*'DRE + DCF'!$AE$39*(1+G1938)/(R1938-G1938)/AC1938</f>
        <v>8.5449539416313307</v>
      </c>
      <c r="G1938" s="92">
        <f>R1938*(1-'DRE + DCF'!$AE$39)</f>
        <v>0.17139129907586306</v>
      </c>
      <c r="H1938" s="94">
        <f t="shared" si="210"/>
        <v>0.28565216512643843</v>
      </c>
      <c r="I1938" s="94">
        <f t="shared" si="215"/>
        <v>0.28565216512643843</v>
      </c>
      <c r="J1938" s="94">
        <f t="shared" si="215"/>
        <v>0.28565216512643843</v>
      </c>
      <c r="K1938" s="94">
        <f t="shared" si="215"/>
        <v>0.28565216512643843</v>
      </c>
      <c r="L1938" s="94">
        <f t="shared" si="215"/>
        <v>0.28565216512643843</v>
      </c>
      <c r="M1938" s="94">
        <f t="shared" si="215"/>
        <v>0.28565216512643843</v>
      </c>
      <c r="N1938" s="94">
        <f t="shared" si="215"/>
        <v>0.28565216512643843</v>
      </c>
      <c r="O1938" s="94">
        <f t="shared" si="215"/>
        <v>0.28565216512643843</v>
      </c>
      <c r="P1938" s="94">
        <f t="shared" si="215"/>
        <v>0.28565216512643843</v>
      </c>
      <c r="Q1938" s="94">
        <f t="shared" si="215"/>
        <v>0.28565216512643843</v>
      </c>
      <c r="R1938" s="94">
        <f t="shared" si="215"/>
        <v>0.28565216512643843</v>
      </c>
      <c r="S1938" s="93">
        <f>(1+H1938)^((5-Dashboard!$F$9)*3/12)</f>
        <v>1.1338660260923414</v>
      </c>
      <c r="T1938" s="93">
        <f t="shared" si="213"/>
        <v>1.4577573114089297</v>
      </c>
      <c r="U1938" s="93">
        <f t="shared" si="213"/>
        <v>1.8741688436417865</v>
      </c>
      <c r="V1938" s="93">
        <f t="shared" si="213"/>
        <v>2.4095292316405765</v>
      </c>
      <c r="W1938" s="93">
        <f t="shared" si="213"/>
        <v>3.0978164735941509</v>
      </c>
      <c r="X1938" s="93">
        <f t="shared" si="213"/>
        <v>3.9827144564406689</v>
      </c>
      <c r="Y1938" s="93">
        <f t="shared" si="212"/>
        <v>5.1203854640033128</v>
      </c>
      <c r="Z1938" s="93">
        <f t="shared" si="212"/>
        <v>6.5830346580778025</v>
      </c>
      <c r="AA1938" s="93">
        <f t="shared" si="212"/>
        <v>8.4634927612601114</v>
      </c>
      <c r="AB1938" s="93">
        <f t="shared" si="212"/>
        <v>10.881107793046002</v>
      </c>
      <c r="AC1938" s="95">
        <f t="shared" si="212"/>
        <v>13.989319793103757</v>
      </c>
      <c r="AE1938" s="96"/>
    </row>
    <row r="1939" spans="3:31" ht="24.75" customHeight="1" x14ac:dyDescent="0.25">
      <c r="C1939" s="91">
        <f>ABS(E1939-Dashboard!$F$13)</f>
        <v>21.33160889255684</v>
      </c>
      <c r="D1939" s="92">
        <f t="shared" si="214"/>
        <v>0.28575216512643842</v>
      </c>
      <c r="E1939" s="93" cm="1">
        <f t="array" ref="E1939">SUM('DRE + DCF'!$S$41/TIR!S1939,'DRE + DCF'!$U$41:$AD$41/TIR!T1939:AC1939,TIR!F1939)</f>
        <v>26.288391107443157</v>
      </c>
      <c r="F1939" s="100">
        <f>'DRE + DCF'!$AE$38*'DRE + DCF'!$AE$39*(1+G1939)/(R1939-G1939)/AC1939</f>
        <v>8.5354276212372504</v>
      </c>
      <c r="G1939" s="92">
        <f>R1939*(1-'DRE + DCF'!$AE$39)</f>
        <v>0.17145129907586304</v>
      </c>
      <c r="H1939" s="94">
        <f t="shared" si="210"/>
        <v>0.28575216512643842</v>
      </c>
      <c r="I1939" s="94">
        <f t="shared" si="215"/>
        <v>0.28575216512643842</v>
      </c>
      <c r="J1939" s="94">
        <f t="shared" si="215"/>
        <v>0.28575216512643842</v>
      </c>
      <c r="K1939" s="94">
        <f t="shared" si="215"/>
        <v>0.28575216512643842</v>
      </c>
      <c r="L1939" s="94">
        <f t="shared" si="215"/>
        <v>0.28575216512643842</v>
      </c>
      <c r="M1939" s="94">
        <f t="shared" si="215"/>
        <v>0.28575216512643842</v>
      </c>
      <c r="N1939" s="94">
        <f t="shared" si="215"/>
        <v>0.28575216512643842</v>
      </c>
      <c r="O1939" s="94">
        <f t="shared" si="215"/>
        <v>0.28575216512643842</v>
      </c>
      <c r="P1939" s="94">
        <f t="shared" si="215"/>
        <v>0.28575216512643842</v>
      </c>
      <c r="Q1939" s="94">
        <f t="shared" si="215"/>
        <v>0.28575216512643842</v>
      </c>
      <c r="R1939" s="94">
        <f t="shared" si="215"/>
        <v>0.28575216512643842</v>
      </c>
      <c r="S1939" s="93">
        <f>(1+H1939)^((5-Dashboard!$F$9)*3/12)</f>
        <v>1.1339101221553842</v>
      </c>
      <c r="T1939" s="93">
        <f t="shared" si="213"/>
        <v>1.4579273946200695</v>
      </c>
      <c r="U1939" s="93">
        <f t="shared" si="213"/>
        <v>1.8745333042299015</v>
      </c>
      <c r="V1939" s="93">
        <f t="shared" si="213"/>
        <v>2.4101852545152123</v>
      </c>
      <c r="W1939" s="93">
        <f t="shared" si="213"/>
        <v>3.0989009093487501</v>
      </c>
      <c r="X1939" s="93">
        <f t="shared" si="213"/>
        <v>3.9844185537074441</v>
      </c>
      <c r="Y1939" s="93">
        <f t="shared" si="212"/>
        <v>5.1229747821992984</v>
      </c>
      <c r="Z1939" s="93">
        <f t="shared" si="212"/>
        <v>6.5868759181008913</v>
      </c>
      <c r="AA1939" s="93">
        <f t="shared" si="212"/>
        <v>8.4690899731174163</v>
      </c>
      <c r="AB1939" s="93">
        <f t="shared" si="212"/>
        <v>10.889150769586328</v>
      </c>
      <c r="AC1939" s="95">
        <f t="shared" si="212"/>
        <v>14.000749178383844</v>
      </c>
      <c r="AE1939" s="96"/>
    </row>
    <row r="1940" spans="3:31" ht="24.75" customHeight="1" x14ac:dyDescent="0.25">
      <c r="C1940" s="91">
        <f>ABS(E1940-Dashboard!$F$13)</f>
        <v>21.347076282966672</v>
      </c>
      <c r="D1940" s="92">
        <f t="shared" si="214"/>
        <v>0.28585216512643841</v>
      </c>
      <c r="E1940" s="93" cm="1">
        <f t="array" ref="E1940">SUM('DRE + DCF'!$S$41/TIR!S1940,'DRE + DCF'!$U$41:$AD$41/TIR!T1940:AC1940,TIR!F1940)</f>
        <v>26.272923717033326</v>
      </c>
      <c r="F1940" s="100">
        <f>'DRE + DCF'!$AE$38*'DRE + DCF'!$AE$39*(1+G1940)/(R1940-G1940)/AC1940</f>
        <v>8.5259134845400411</v>
      </c>
      <c r="G1940" s="92">
        <f>R1940*(1-'DRE + DCF'!$AE$39)</f>
        <v>0.17151129907586304</v>
      </c>
      <c r="H1940" s="94">
        <f t="shared" si="210"/>
        <v>0.28585216512643841</v>
      </c>
      <c r="I1940" s="94">
        <f t="shared" si="215"/>
        <v>0.28585216512643841</v>
      </c>
      <c r="J1940" s="94">
        <f t="shared" si="215"/>
        <v>0.28585216512643841</v>
      </c>
      <c r="K1940" s="94">
        <f t="shared" si="215"/>
        <v>0.28585216512643841</v>
      </c>
      <c r="L1940" s="94">
        <f t="shared" si="215"/>
        <v>0.28585216512643841</v>
      </c>
      <c r="M1940" s="94">
        <f t="shared" si="215"/>
        <v>0.28585216512643841</v>
      </c>
      <c r="N1940" s="94">
        <f t="shared" si="215"/>
        <v>0.28585216512643841</v>
      </c>
      <c r="O1940" s="94">
        <f t="shared" si="215"/>
        <v>0.28585216512643841</v>
      </c>
      <c r="P1940" s="94">
        <f t="shared" si="215"/>
        <v>0.28585216512643841</v>
      </c>
      <c r="Q1940" s="94">
        <f t="shared" si="215"/>
        <v>0.28585216512643841</v>
      </c>
      <c r="R1940" s="94">
        <f t="shared" si="215"/>
        <v>0.28585216512643841</v>
      </c>
      <c r="S1940" s="93">
        <f>(1+H1940)^((5-Dashboard!$F$9)*3/12)</f>
        <v>1.133954216503664</v>
      </c>
      <c r="T1940" s="93">
        <f t="shared" si="213"/>
        <v>1.4580974844454906</v>
      </c>
      <c r="U1940" s="93">
        <f t="shared" si="213"/>
        <v>1.8748978073396476</v>
      </c>
      <c r="V1940" s="93">
        <f t="shared" si="213"/>
        <v>2.4108414049584979</v>
      </c>
      <c r="W1940" s="93">
        <f t="shared" si="213"/>
        <v>3.0999856403423496</v>
      </c>
      <c r="X1940" s="93">
        <f t="shared" si="213"/>
        <v>3.9861232474950792</v>
      </c>
      <c r="Y1940" s="93">
        <f t="shared" si="212"/>
        <v>5.1255652082523779</v>
      </c>
      <c r="Z1940" s="93">
        <f t="shared" si="212"/>
        <v>6.5907191205280649</v>
      </c>
      <c r="AA1940" s="93">
        <f t="shared" si="212"/>
        <v>8.4746904508712291</v>
      </c>
      <c r="AB1940" s="93">
        <f t="shared" si="212"/>
        <v>10.897199065029124</v>
      </c>
      <c r="AC1940" s="95">
        <f t="shared" si="212"/>
        <v>14.012187011581501</v>
      </c>
      <c r="AE1940" s="96"/>
    </row>
    <row r="1941" spans="3:31" ht="24.75" customHeight="1" x14ac:dyDescent="0.25">
      <c r="C1941" s="91">
        <f>ABS(E1941-Dashboard!$F$13)</f>
        <v>21.362528119102507</v>
      </c>
      <c r="D1941" s="92">
        <f t="shared" si="214"/>
        <v>0.2859521651264384</v>
      </c>
      <c r="E1941" s="93" cm="1">
        <f t="array" ref="E1941">SUM('DRE + DCF'!$S$41/TIR!S1941,'DRE + DCF'!$U$41:$AD$41/TIR!T1941:AC1941,TIR!F1941)</f>
        <v>26.257471880897491</v>
      </c>
      <c r="F1941" s="100">
        <f>'DRE + DCF'!$AE$38*'DRE + DCF'!$AE$39*(1+G1941)/(R1941-G1941)/AC1941</f>
        <v>8.5164115136605201</v>
      </c>
      <c r="G1941" s="92">
        <f>R1941*(1-'DRE + DCF'!$AE$39)</f>
        <v>0.17157129907586302</v>
      </c>
      <c r="H1941" s="94">
        <f t="shared" si="210"/>
        <v>0.2859521651264384</v>
      </c>
      <c r="I1941" s="94">
        <f t="shared" si="215"/>
        <v>0.2859521651264384</v>
      </c>
      <c r="J1941" s="94">
        <f t="shared" si="215"/>
        <v>0.2859521651264384</v>
      </c>
      <c r="K1941" s="94">
        <f t="shared" si="215"/>
        <v>0.2859521651264384</v>
      </c>
      <c r="L1941" s="94">
        <f t="shared" si="215"/>
        <v>0.2859521651264384</v>
      </c>
      <c r="M1941" s="94">
        <f t="shared" si="215"/>
        <v>0.2859521651264384</v>
      </c>
      <c r="N1941" s="94">
        <f t="shared" si="215"/>
        <v>0.2859521651264384</v>
      </c>
      <c r="O1941" s="94">
        <f t="shared" si="215"/>
        <v>0.2859521651264384</v>
      </c>
      <c r="P1941" s="94">
        <f t="shared" si="215"/>
        <v>0.2859521651264384</v>
      </c>
      <c r="Q1941" s="94">
        <f t="shared" si="215"/>
        <v>0.2859521651264384</v>
      </c>
      <c r="R1941" s="94">
        <f t="shared" si="215"/>
        <v>0.2859521651264384</v>
      </c>
      <c r="S1941" s="93">
        <f>(1+H1941)^((5-Dashboard!$F$9)*3/12)</f>
        <v>1.1339983091373806</v>
      </c>
      <c r="T1941" s="93">
        <f t="shared" si="213"/>
        <v>1.4582675808849348</v>
      </c>
      <c r="U1941" s="93">
        <f t="shared" si="213"/>
        <v>1.8752623529726753</v>
      </c>
      <c r="V1941" s="93">
        <f t="shared" si="213"/>
        <v>2.4114976829853108</v>
      </c>
      <c r="W1941" s="93">
        <f t="shared" si="213"/>
        <v>3.1010706666323498</v>
      </c>
      <c r="X1941" s="93">
        <f t="shared" si="213"/>
        <v>3.9878285379659575</v>
      </c>
      <c r="Y1941" s="93">
        <f t="shared" si="212"/>
        <v>5.1281567425503223</v>
      </c>
      <c r="Z1941" s="93">
        <f t="shared" si="212"/>
        <v>6.5945642661903303</v>
      </c>
      <c r="AA1941" s="93">
        <f t="shared" si="212"/>
        <v>8.4802941961728973</v>
      </c>
      <c r="AB1941" s="93">
        <f t="shared" si="212"/>
        <v>10.905252682477705</v>
      </c>
      <c r="AC1941" s="95">
        <f t="shared" si="212"/>
        <v>14.023633298283105</v>
      </c>
      <c r="AE1941" s="96"/>
    </row>
    <row r="1942" spans="3:31" ht="24.75" customHeight="1" x14ac:dyDescent="0.25">
      <c r="C1942" s="91">
        <f>ABS(E1942-Dashboard!$F$13)</f>
        <v>21.37796442128429</v>
      </c>
      <c r="D1942" s="92">
        <f t="shared" si="214"/>
        <v>0.28605216512643838</v>
      </c>
      <c r="E1942" s="93" cm="1">
        <f t="array" ref="E1942">SUM('DRE + DCF'!$S$41/TIR!S1942,'DRE + DCF'!$U$41:$AD$41/TIR!T1942:AC1942,TIR!F1942)</f>
        <v>26.242035578715708</v>
      </c>
      <c r="F1942" s="100">
        <f>'DRE + DCF'!$AE$38*'DRE + DCF'!$AE$39*(1+G1942)/(R1942-G1942)/AC1942</f>
        <v>8.5069216907494951</v>
      </c>
      <c r="G1942" s="92">
        <f>R1942*(1-'DRE + DCF'!$AE$39)</f>
        <v>0.17163129907586303</v>
      </c>
      <c r="H1942" s="94">
        <f t="shared" si="210"/>
        <v>0.28605216512643838</v>
      </c>
      <c r="I1942" s="94">
        <f t="shared" si="215"/>
        <v>0.28605216512643838</v>
      </c>
      <c r="J1942" s="94">
        <f t="shared" si="215"/>
        <v>0.28605216512643838</v>
      </c>
      <c r="K1942" s="94">
        <f t="shared" si="215"/>
        <v>0.28605216512643838</v>
      </c>
      <c r="L1942" s="94">
        <f t="shared" si="215"/>
        <v>0.28605216512643838</v>
      </c>
      <c r="M1942" s="94">
        <f t="shared" si="215"/>
        <v>0.28605216512643838</v>
      </c>
      <c r="N1942" s="94">
        <f t="shared" si="215"/>
        <v>0.28605216512643838</v>
      </c>
      <c r="O1942" s="94">
        <f t="shared" si="215"/>
        <v>0.28605216512643838</v>
      </c>
      <c r="P1942" s="94">
        <f t="shared" si="215"/>
        <v>0.28605216512643838</v>
      </c>
      <c r="Q1942" s="94">
        <f t="shared" si="215"/>
        <v>0.28605216512643838</v>
      </c>
      <c r="R1942" s="94">
        <f t="shared" si="215"/>
        <v>0.28605216512643838</v>
      </c>
      <c r="S1942" s="93">
        <f>(1+H1942)^((5-Dashboard!$F$9)*3/12)</f>
        <v>1.1340424000567344</v>
      </c>
      <c r="T1942" s="93">
        <f t="shared" si="213"/>
        <v>1.4584376839381461</v>
      </c>
      <c r="U1942" s="93">
        <f t="shared" si="213"/>
        <v>1.8756269411306412</v>
      </c>
      <c r="V1942" s="93">
        <f t="shared" si="213"/>
        <v>2.4121540886105399</v>
      </c>
      <c r="W1942" s="93">
        <f t="shared" si="213"/>
        <v>3.1021559882761758</v>
      </c>
      <c r="X1942" s="93">
        <f t="shared" si="213"/>
        <v>3.9895344252825224</v>
      </c>
      <c r="Y1942" s="93">
        <f t="shared" si="212"/>
        <v>5.1307493854810495</v>
      </c>
      <c r="Z1942" s="93">
        <f t="shared" si="212"/>
        <v>6.5984113559190476</v>
      </c>
      <c r="AA1942" s="93">
        <f t="shared" si="212"/>
        <v>8.4859012106745695</v>
      </c>
      <c r="AB1942" s="93">
        <f t="shared" si="212"/>
        <v>10.913311625037096</v>
      </c>
      <c r="AC1942" s="95">
        <f t="shared" si="212"/>
        <v>14.035088044078488</v>
      </c>
      <c r="AE1942" s="96"/>
    </row>
    <row r="1943" spans="3:31" ht="24.75" customHeight="1" x14ac:dyDescent="0.25">
      <c r="C1943" s="91">
        <f>ABS(E1943-Dashboard!$F$13)</f>
        <v>21.393385209799604</v>
      </c>
      <c r="D1943" s="92">
        <f t="shared" si="214"/>
        <v>0.28615216512643837</v>
      </c>
      <c r="E1943" s="93" cm="1">
        <f t="array" ref="E1943">SUM('DRE + DCF'!$S$41/TIR!S1943,'DRE + DCF'!$U$41:$AD$41/TIR!T1943:AC1943,TIR!F1943)</f>
        <v>26.226614790200394</v>
      </c>
      <c r="F1943" s="100">
        <f>'DRE + DCF'!$AE$38*'DRE + DCF'!$AE$39*(1+G1943)/(R1943-G1943)/AC1943</f>
        <v>8.4974439979879524</v>
      </c>
      <c r="G1943" s="92">
        <f>R1943*(1-'DRE + DCF'!$AE$39)</f>
        <v>0.17169129907586303</v>
      </c>
      <c r="H1943" s="94">
        <f t="shared" si="210"/>
        <v>0.28615216512643837</v>
      </c>
      <c r="I1943" s="94">
        <f t="shared" si="215"/>
        <v>0.28615216512643837</v>
      </c>
      <c r="J1943" s="94">
        <f t="shared" si="215"/>
        <v>0.28615216512643837</v>
      </c>
      <c r="K1943" s="94">
        <f t="shared" si="215"/>
        <v>0.28615216512643837</v>
      </c>
      <c r="L1943" s="94">
        <f t="shared" si="215"/>
        <v>0.28615216512643837</v>
      </c>
      <c r="M1943" s="94">
        <f t="shared" si="215"/>
        <v>0.28615216512643837</v>
      </c>
      <c r="N1943" s="94">
        <f t="shared" si="215"/>
        <v>0.28615216512643837</v>
      </c>
      <c r="O1943" s="94">
        <f t="shared" si="215"/>
        <v>0.28615216512643837</v>
      </c>
      <c r="P1943" s="94">
        <f t="shared" si="215"/>
        <v>0.28615216512643837</v>
      </c>
      <c r="Q1943" s="94">
        <f t="shared" si="215"/>
        <v>0.28615216512643837</v>
      </c>
      <c r="R1943" s="94">
        <f t="shared" si="215"/>
        <v>0.28615216512643837</v>
      </c>
      <c r="S1943" s="93">
        <f>(1+H1943)^((5-Dashboard!$F$9)*3/12)</f>
        <v>1.1340864892619249</v>
      </c>
      <c r="T1943" s="93">
        <f t="shared" si="213"/>
        <v>1.4586077936048658</v>
      </c>
      <c r="U1943" s="93">
        <f t="shared" si="213"/>
        <v>1.8759915718151952</v>
      </c>
      <c r="V1943" s="93">
        <f t="shared" si="213"/>
        <v>2.4128106218490633</v>
      </c>
      <c r="W1943" s="93">
        <f t="shared" si="213"/>
        <v>3.1032416053312404</v>
      </c>
      <c r="X1943" s="93">
        <f t="shared" si="213"/>
        <v>3.9912409096072188</v>
      </c>
      <c r="Y1943" s="93">
        <f t="shared" si="212"/>
        <v>5.1333431374325391</v>
      </c>
      <c r="Z1943" s="93">
        <f t="shared" si="212"/>
        <v>6.6022603905458039</v>
      </c>
      <c r="AA1943" s="93">
        <f t="shared" si="212"/>
        <v>8.491511496029009</v>
      </c>
      <c r="AB1943" s="93">
        <f t="shared" si="212"/>
        <v>10.921375895813751</v>
      </c>
      <c r="AC1943" s="95">
        <f t="shared" si="212"/>
        <v>14.046551254560551</v>
      </c>
      <c r="AE1943" s="96"/>
    </row>
    <row r="1944" spans="3:31" ht="24.75" customHeight="1" x14ac:dyDescent="0.25">
      <c r="C1944" s="91">
        <f>ABS(E1944-Dashboard!$F$13)</f>
        <v>21.408790504904129</v>
      </c>
      <c r="D1944" s="92">
        <f t="shared" si="214"/>
        <v>0.28625216512643836</v>
      </c>
      <c r="E1944" s="93" cm="1">
        <f t="array" ref="E1944">SUM('DRE + DCF'!$S$41/TIR!S1944,'DRE + DCF'!$U$41:$AD$41/TIR!T1944:AC1944,TIR!F1944)</f>
        <v>26.211209495095869</v>
      </c>
      <c r="F1944" s="100">
        <f>'DRE + DCF'!$AE$38*'DRE + DCF'!$AE$39*(1+G1944)/(R1944-G1944)/AC1944</f>
        <v>8.4879784175867385</v>
      </c>
      <c r="G1944" s="92">
        <f>R1944*(1-'DRE + DCF'!$AE$39)</f>
        <v>0.17175129907586301</v>
      </c>
      <c r="H1944" s="94">
        <f t="shared" si="210"/>
        <v>0.28625216512643836</v>
      </c>
      <c r="I1944" s="94">
        <f t="shared" si="215"/>
        <v>0.28625216512643836</v>
      </c>
      <c r="J1944" s="94">
        <f t="shared" si="215"/>
        <v>0.28625216512643836</v>
      </c>
      <c r="K1944" s="94">
        <f t="shared" si="215"/>
        <v>0.28625216512643836</v>
      </c>
      <c r="L1944" s="94">
        <f t="shared" si="215"/>
        <v>0.28625216512643836</v>
      </c>
      <c r="M1944" s="94">
        <f t="shared" si="215"/>
        <v>0.28625216512643836</v>
      </c>
      <c r="N1944" s="94">
        <f t="shared" si="215"/>
        <v>0.28625216512643836</v>
      </c>
      <c r="O1944" s="94">
        <f t="shared" si="215"/>
        <v>0.28625216512643836</v>
      </c>
      <c r="P1944" s="94">
        <f t="shared" si="215"/>
        <v>0.28625216512643836</v>
      </c>
      <c r="Q1944" s="94">
        <f t="shared" si="215"/>
        <v>0.28625216512643836</v>
      </c>
      <c r="R1944" s="94">
        <f t="shared" si="215"/>
        <v>0.28625216512643836</v>
      </c>
      <c r="S1944" s="93">
        <f>(1+H1944)^((5-Dashboard!$F$9)*3/12)</f>
        <v>1.1341305767531527</v>
      </c>
      <c r="T1944" s="93">
        <f t="shared" si="213"/>
        <v>1.458777909884839</v>
      </c>
      <c r="U1944" s="93">
        <f t="shared" si="213"/>
        <v>1.8763562450279947</v>
      </c>
      <c r="V1944" s="93">
        <f t="shared" si="213"/>
        <v>2.4134672827157724</v>
      </c>
      <c r="W1944" s="93">
        <f t="shared" si="213"/>
        <v>3.1043275178549843</v>
      </c>
      <c r="X1944" s="93">
        <f t="shared" si="213"/>
        <v>3.992947991102556</v>
      </c>
      <c r="Y1944" s="93">
        <f t="shared" si="212"/>
        <v>5.1359379987929259</v>
      </c>
      <c r="Z1944" s="93">
        <f t="shared" si="212"/>
        <v>6.6061113709025481</v>
      </c>
      <c r="AA1944" s="93">
        <f t="shared" si="212"/>
        <v>8.4971250538897873</v>
      </c>
      <c r="AB1944" s="93">
        <f t="shared" si="212"/>
        <v>10.929445497915845</v>
      </c>
      <c r="AC1944" s="95">
        <f t="shared" si="212"/>
        <v>14.058022935325662</v>
      </c>
      <c r="AE1944" s="96"/>
    </row>
    <row r="1945" spans="3:31" ht="24.75" customHeight="1" x14ac:dyDescent="0.25">
      <c r="C1945" s="91">
        <f>ABS(E1945-Dashboard!$F$13)</f>
        <v>21.424180326821219</v>
      </c>
      <c r="D1945" s="92">
        <f t="shared" si="214"/>
        <v>0.28635216512643835</v>
      </c>
      <c r="E1945" s="93" cm="1">
        <f t="array" ref="E1945">SUM('DRE + DCF'!$S$41/TIR!S1945,'DRE + DCF'!$U$41:$AD$41/TIR!T1945:AC1945,TIR!F1945)</f>
        <v>26.195819673178779</v>
      </c>
      <c r="F1945" s="100">
        <f>'DRE + DCF'!$AE$38*'DRE + DCF'!$AE$39*(1+G1945)/(R1945-G1945)/AC1945</f>
        <v>8.4785249317867937</v>
      </c>
      <c r="G1945" s="92">
        <f>R1945*(1-'DRE + DCF'!$AE$39)</f>
        <v>0.17181129907586301</v>
      </c>
      <c r="H1945" s="94">
        <f t="shared" si="210"/>
        <v>0.28635216512643835</v>
      </c>
      <c r="I1945" s="94">
        <f t="shared" si="215"/>
        <v>0.28635216512643835</v>
      </c>
      <c r="J1945" s="94">
        <f t="shared" si="215"/>
        <v>0.28635216512643835</v>
      </c>
      <c r="K1945" s="94">
        <f t="shared" si="215"/>
        <v>0.28635216512643835</v>
      </c>
      <c r="L1945" s="94">
        <f t="shared" si="215"/>
        <v>0.28635216512643835</v>
      </c>
      <c r="M1945" s="94">
        <f t="shared" si="215"/>
        <v>0.28635216512643835</v>
      </c>
      <c r="N1945" s="94">
        <f t="shared" si="215"/>
        <v>0.28635216512643835</v>
      </c>
      <c r="O1945" s="94">
        <f t="shared" si="215"/>
        <v>0.28635216512643835</v>
      </c>
      <c r="P1945" s="94">
        <f t="shared" si="215"/>
        <v>0.28635216512643835</v>
      </c>
      <c r="Q1945" s="94">
        <f t="shared" si="215"/>
        <v>0.28635216512643835</v>
      </c>
      <c r="R1945" s="94">
        <f t="shared" si="215"/>
        <v>0.28635216512643835</v>
      </c>
      <c r="S1945" s="93">
        <f>(1+H1945)^((5-Dashboard!$F$9)*3/12)</f>
        <v>1.1341746625306166</v>
      </c>
      <c r="T1945" s="93">
        <f t="shared" si="213"/>
        <v>1.4589480327778062</v>
      </c>
      <c r="U1945" s="93">
        <f t="shared" si="213"/>
        <v>1.8767209607706887</v>
      </c>
      <c r="V1945" s="93">
        <f t="shared" si="213"/>
        <v>2.4141240712255447</v>
      </c>
      <c r="W1945" s="93">
        <f t="shared" si="213"/>
        <v>3.1054137259048313</v>
      </c>
      <c r="X1945" s="93">
        <f t="shared" si="213"/>
        <v>3.9946556699310394</v>
      </c>
      <c r="Y1945" s="93">
        <f t="shared" si="212"/>
        <v>5.1385339699503954</v>
      </c>
      <c r="Z1945" s="93">
        <f t="shared" si="212"/>
        <v>6.6099642978214428</v>
      </c>
      <c r="AA1945" s="93">
        <f t="shared" si="212"/>
        <v>8.5027418859110693</v>
      </c>
      <c r="AB1945" s="93">
        <f t="shared" si="212"/>
        <v>10.937520434452958</v>
      </c>
      <c r="AC1945" s="95">
        <f t="shared" si="212"/>
        <v>14.069503091973225</v>
      </c>
      <c r="AE1945" s="96"/>
    </row>
    <row r="1946" spans="3:31" ht="24.75" customHeight="1" x14ac:dyDescent="0.25">
      <c r="C1946" s="91">
        <f>ABS(E1946-Dashboard!$F$13)</f>
        <v>21.43955469574253</v>
      </c>
      <c r="D1946" s="92">
        <f t="shared" si="214"/>
        <v>0.28645216512643834</v>
      </c>
      <c r="E1946" s="93" cm="1">
        <f t="array" ref="E1946">SUM('DRE + DCF'!$S$41/TIR!S1946,'DRE + DCF'!$U$41:$AD$41/TIR!T1946:AC1946,TIR!F1946)</f>
        <v>26.180445304257468</v>
      </c>
      <c r="F1946" s="100">
        <f>'DRE + DCF'!$AE$38*'DRE + DCF'!$AE$39*(1+G1946)/(R1946-G1946)/AC1946</f>
        <v>8.469083522858778</v>
      </c>
      <c r="G1946" s="92">
        <f>R1946*(1-'DRE + DCF'!$AE$39)</f>
        <v>0.17187129907586299</v>
      </c>
      <c r="H1946" s="94">
        <f t="shared" si="210"/>
        <v>0.28645216512643834</v>
      </c>
      <c r="I1946" s="94">
        <f t="shared" si="215"/>
        <v>0.28645216512643834</v>
      </c>
      <c r="J1946" s="94">
        <f t="shared" si="215"/>
        <v>0.28645216512643834</v>
      </c>
      <c r="K1946" s="94">
        <f t="shared" si="215"/>
        <v>0.28645216512643834</v>
      </c>
      <c r="L1946" s="94">
        <f t="shared" si="215"/>
        <v>0.28645216512643834</v>
      </c>
      <c r="M1946" s="94">
        <f t="shared" si="215"/>
        <v>0.28645216512643834</v>
      </c>
      <c r="N1946" s="94">
        <f t="shared" si="215"/>
        <v>0.28645216512643834</v>
      </c>
      <c r="O1946" s="94">
        <f t="shared" si="215"/>
        <v>0.28645216512643834</v>
      </c>
      <c r="P1946" s="94">
        <f t="shared" si="215"/>
        <v>0.28645216512643834</v>
      </c>
      <c r="Q1946" s="94">
        <f t="shared" si="215"/>
        <v>0.28645216512643834</v>
      </c>
      <c r="R1946" s="94">
        <f t="shared" si="215"/>
        <v>0.28645216512643834</v>
      </c>
      <c r="S1946" s="93">
        <f>(1+H1946)^((5-Dashboard!$F$9)*3/12)</f>
        <v>1.1342187465945175</v>
      </c>
      <c r="T1946" s="93">
        <f t="shared" si="213"/>
        <v>1.4591181622835123</v>
      </c>
      <c r="U1946" s="93">
        <f t="shared" si="213"/>
        <v>1.8770857190449344</v>
      </c>
      <c r="V1946" s="93">
        <f t="shared" si="213"/>
        <v>2.4147809873932733</v>
      </c>
      <c r="W1946" s="93">
        <f t="shared" si="213"/>
        <v>3.1065002295382351</v>
      </c>
      <c r="X1946" s="93">
        <f t="shared" si="213"/>
        <v>3.9963639462552405</v>
      </c>
      <c r="Y1946" s="93">
        <f t="shared" si="212"/>
        <v>5.141131051293292</v>
      </c>
      <c r="Z1946" s="93">
        <f t="shared" si="212"/>
        <v>6.6138191721350186</v>
      </c>
      <c r="AA1946" s="93">
        <f t="shared" si="212"/>
        <v>8.5083619937478439</v>
      </c>
      <c r="AB1946" s="93">
        <f t="shared" si="212"/>
        <v>10.945600708536414</v>
      </c>
      <c r="AC1946" s="95">
        <f t="shared" si="212"/>
        <v>14.080991730106149</v>
      </c>
      <c r="AE1946" s="96"/>
    </row>
    <row r="1947" spans="3:31" ht="24.75" customHeight="1" x14ac:dyDescent="0.25">
      <c r="C1947" s="91">
        <f>ABS(E1947-Dashboard!$F$13)</f>
        <v>21.454913631827516</v>
      </c>
      <c r="D1947" s="92">
        <f t="shared" si="214"/>
        <v>0.28655216512643833</v>
      </c>
      <c r="E1947" s="93" cm="1">
        <f t="array" ref="E1947">SUM('DRE + DCF'!$S$41/TIR!S1947,'DRE + DCF'!$U$41:$AD$41/TIR!T1947:AC1947,TIR!F1947)</f>
        <v>26.165086368172481</v>
      </c>
      <c r="F1947" s="100">
        <f>'DRE + DCF'!$AE$38*'DRE + DCF'!$AE$39*(1+G1947)/(R1947-G1947)/AC1947</f>
        <v>8.4596541731033223</v>
      </c>
      <c r="G1947" s="92">
        <f>R1947*(1-'DRE + DCF'!$AE$39)</f>
        <v>0.17193129907586299</v>
      </c>
      <c r="H1947" s="94">
        <f t="shared" si="210"/>
        <v>0.28655216512643833</v>
      </c>
      <c r="I1947" s="94">
        <f t="shared" si="215"/>
        <v>0.28655216512643833</v>
      </c>
      <c r="J1947" s="94">
        <f t="shared" si="215"/>
        <v>0.28655216512643833</v>
      </c>
      <c r="K1947" s="94">
        <f t="shared" si="215"/>
        <v>0.28655216512643833</v>
      </c>
      <c r="L1947" s="94">
        <f t="shared" si="215"/>
        <v>0.28655216512643833</v>
      </c>
      <c r="M1947" s="94">
        <f t="shared" si="215"/>
        <v>0.28655216512643833</v>
      </c>
      <c r="N1947" s="94">
        <f t="shared" si="215"/>
        <v>0.28655216512643833</v>
      </c>
      <c r="O1947" s="94">
        <f t="shared" si="215"/>
        <v>0.28655216512643833</v>
      </c>
      <c r="P1947" s="94">
        <f t="shared" si="215"/>
        <v>0.28655216512643833</v>
      </c>
      <c r="Q1947" s="94">
        <f t="shared" si="215"/>
        <v>0.28655216512643833</v>
      </c>
      <c r="R1947" s="94">
        <f t="shared" si="215"/>
        <v>0.28655216512643833</v>
      </c>
      <c r="S1947" s="93">
        <f>(1+H1947)^((5-Dashboard!$F$9)*3/12)</f>
        <v>1.1342628289450547</v>
      </c>
      <c r="T1947" s="93">
        <f t="shared" si="213"/>
        <v>1.459288298401699</v>
      </c>
      <c r="U1947" s="93">
        <f t="shared" si="213"/>
        <v>1.8774505198523819</v>
      </c>
      <c r="V1947" s="93">
        <f t="shared" si="213"/>
        <v>2.415438031233839</v>
      </c>
      <c r="W1947" s="93">
        <f t="shared" si="213"/>
        <v>3.1075870288126368</v>
      </c>
      <c r="X1947" s="93">
        <f t="shared" si="213"/>
        <v>3.9980728202377329</v>
      </c>
      <c r="Y1947" s="93">
        <f t="shared" si="212"/>
        <v>5.1437292432100206</v>
      </c>
      <c r="Z1947" s="93">
        <f t="shared" si="212"/>
        <v>6.6176759946760271</v>
      </c>
      <c r="AA1947" s="93">
        <f t="shared" si="212"/>
        <v>8.5139853790556987</v>
      </c>
      <c r="AB1947" s="93">
        <f t="shared" si="212"/>
        <v>10.953686323278948</v>
      </c>
      <c r="AC1947" s="95">
        <f t="shared" si="212"/>
        <v>14.092488855330386</v>
      </c>
      <c r="AE1947" s="96"/>
    </row>
    <row r="1948" spans="3:31" ht="24.75" customHeight="1" x14ac:dyDescent="0.25">
      <c r="C1948" s="91">
        <f>ABS(E1948-Dashboard!$F$13)</f>
        <v>21.47025715520396</v>
      </c>
      <c r="D1948" s="92">
        <f t="shared" si="214"/>
        <v>0.28665216512643832</v>
      </c>
      <c r="E1948" s="93" cm="1">
        <f t="array" ref="E1948">SUM('DRE + DCF'!$S$41/TIR!S1948,'DRE + DCF'!$U$41:$AD$41/TIR!T1948:AC1948,TIR!F1948)</f>
        <v>26.149742844796037</v>
      </c>
      <c r="F1948" s="100">
        <f>'DRE + DCF'!$AE$38*'DRE + DCF'!$AE$39*(1+G1948)/(R1948-G1948)/AC1948</f>
        <v>8.4502368648507034</v>
      </c>
      <c r="G1948" s="92">
        <f>R1948*(1-'DRE + DCF'!$AE$39)</f>
        <v>0.171991299075863</v>
      </c>
      <c r="H1948" s="94">
        <f t="shared" si="210"/>
        <v>0.28665216512643832</v>
      </c>
      <c r="I1948" s="94">
        <f t="shared" si="215"/>
        <v>0.28665216512643832</v>
      </c>
      <c r="J1948" s="94">
        <f t="shared" si="215"/>
        <v>0.28665216512643832</v>
      </c>
      <c r="K1948" s="94">
        <f t="shared" si="215"/>
        <v>0.28665216512643832</v>
      </c>
      <c r="L1948" s="94">
        <f t="shared" si="215"/>
        <v>0.28665216512643832</v>
      </c>
      <c r="M1948" s="94">
        <f t="shared" si="215"/>
        <v>0.28665216512643832</v>
      </c>
      <c r="N1948" s="94">
        <f t="shared" si="215"/>
        <v>0.28665216512643832</v>
      </c>
      <c r="O1948" s="94">
        <f t="shared" si="215"/>
        <v>0.28665216512643832</v>
      </c>
      <c r="P1948" s="94">
        <f t="shared" si="215"/>
        <v>0.28665216512643832</v>
      </c>
      <c r="Q1948" s="94">
        <f t="shared" si="215"/>
        <v>0.28665216512643832</v>
      </c>
      <c r="R1948" s="94">
        <f t="shared" si="215"/>
        <v>0.28665216512643832</v>
      </c>
      <c r="S1948" s="93">
        <f>(1+H1948)^((5-Dashboard!$F$9)*3/12)</f>
        <v>1.1343069095824281</v>
      </c>
      <c r="T1948" s="93">
        <f t="shared" si="213"/>
        <v>1.4594584411321103</v>
      </c>
      <c r="U1948" s="93">
        <f t="shared" si="213"/>
        <v>1.8778153631946863</v>
      </c>
      <c r="V1948" s="93">
        <f t="shared" si="213"/>
        <v>2.4160952027621323</v>
      </c>
      <c r="W1948" s="93">
        <f t="shared" si="213"/>
        <v>3.1086741237854989</v>
      </c>
      <c r="X1948" s="93">
        <f t="shared" si="213"/>
        <v>3.9997822920411461</v>
      </c>
      <c r="Y1948" s="93">
        <f t="shared" si="212"/>
        <v>5.146328546089129</v>
      </c>
      <c r="Z1948" s="93">
        <f t="shared" si="212"/>
        <v>6.6215347662775734</v>
      </c>
      <c r="AA1948" s="93">
        <f t="shared" si="212"/>
        <v>8.5196120434910245</v>
      </c>
      <c r="AB1948" s="93">
        <f t="shared" si="212"/>
        <v>10.961777281795007</v>
      </c>
      <c r="AC1948" s="95">
        <f t="shared" si="212"/>
        <v>14.10399447325535</v>
      </c>
      <c r="AE1948" s="96"/>
    </row>
    <row r="1949" spans="3:31" ht="24.75" customHeight="1" x14ac:dyDescent="0.25">
      <c r="C1949" s="91">
        <f>ABS(E1949-Dashboard!$F$13)</f>
        <v>21.485585285967677</v>
      </c>
      <c r="D1949" s="92">
        <f t="shared" si="214"/>
        <v>0.28675216512643831</v>
      </c>
      <c r="E1949" s="93" cm="1">
        <f t="array" ref="E1949">SUM('DRE + DCF'!$S$41/TIR!S1949,'DRE + DCF'!$U$41:$AD$41/TIR!T1949:AC1949,TIR!F1949)</f>
        <v>26.134414714032321</v>
      </c>
      <c r="F1949" s="100">
        <f>'DRE + DCF'!$AE$38*'DRE + DCF'!$AE$39*(1+G1949)/(R1949-G1949)/AC1949</f>
        <v>8.4408315804609977</v>
      </c>
      <c r="G1949" s="92">
        <f>R1949*(1-'DRE + DCF'!$AE$39)</f>
        <v>0.17205129907586297</v>
      </c>
      <c r="H1949" s="94">
        <f t="shared" si="210"/>
        <v>0.28675216512643831</v>
      </c>
      <c r="I1949" s="94">
        <f t="shared" si="215"/>
        <v>0.28675216512643831</v>
      </c>
      <c r="J1949" s="94">
        <f t="shared" si="215"/>
        <v>0.28675216512643831</v>
      </c>
      <c r="K1949" s="94">
        <f t="shared" si="215"/>
        <v>0.28675216512643831</v>
      </c>
      <c r="L1949" s="94">
        <f t="shared" si="215"/>
        <v>0.28675216512643831</v>
      </c>
      <c r="M1949" s="94">
        <f t="shared" si="215"/>
        <v>0.28675216512643831</v>
      </c>
      <c r="N1949" s="94">
        <f t="shared" si="215"/>
        <v>0.28675216512643831</v>
      </c>
      <c r="O1949" s="94">
        <f t="shared" si="215"/>
        <v>0.28675216512643831</v>
      </c>
      <c r="P1949" s="94">
        <f t="shared" si="215"/>
        <v>0.28675216512643831</v>
      </c>
      <c r="Q1949" s="94">
        <f t="shared" si="215"/>
        <v>0.28675216512643831</v>
      </c>
      <c r="R1949" s="94">
        <f t="shared" si="215"/>
        <v>0.28675216512643831</v>
      </c>
      <c r="S1949" s="93">
        <f>(1+H1949)^((5-Dashboard!$F$9)*3/12)</f>
        <v>1.134350988506837</v>
      </c>
      <c r="T1949" s="93">
        <f t="shared" si="213"/>
        <v>1.4596285904744879</v>
      </c>
      <c r="U1949" s="93">
        <f t="shared" si="213"/>
        <v>1.8781802490734985</v>
      </c>
      <c r="V1949" s="93">
        <f t="shared" si="213"/>
        <v>2.4167525019930371</v>
      </c>
      <c r="W1949" s="93">
        <f t="shared" si="213"/>
        <v>3.1097615145142772</v>
      </c>
      <c r="X1949" s="93">
        <f t="shared" si="213"/>
        <v>4.0014923618281175</v>
      </c>
      <c r="Y1949" s="93">
        <f t="shared" si="212"/>
        <v>5.1489289603192354</v>
      </c>
      <c r="Z1949" s="93">
        <f t="shared" si="212"/>
        <v>6.6253954877729964</v>
      </c>
      <c r="AA1949" s="93">
        <f t="shared" si="212"/>
        <v>8.525241988710837</v>
      </c>
      <c r="AB1949" s="93">
        <f t="shared" si="212"/>
        <v>10.969873587200491</v>
      </c>
      <c r="AC1949" s="95">
        <f t="shared" si="212"/>
        <v>14.115508589493558</v>
      </c>
      <c r="AE1949" s="96"/>
    </row>
    <row r="1950" spans="3:31" ht="24.75" customHeight="1" x14ac:dyDescent="0.25">
      <c r="C1950" s="91">
        <f>ABS(E1950-Dashboard!$F$13)</f>
        <v>21.500898044182875</v>
      </c>
      <c r="D1950" s="92">
        <f t="shared" si="214"/>
        <v>0.2868521651264383</v>
      </c>
      <c r="E1950" s="93" cm="1">
        <f t="array" ref="E1950">SUM('DRE + DCF'!$S$41/TIR!S1950,'DRE + DCF'!$U$41:$AD$41/TIR!T1950:AC1950,TIR!F1950)</f>
        <v>26.119101955817122</v>
      </c>
      <c r="F1950" s="100">
        <f>'DRE + DCF'!$AE$38*'DRE + DCF'!$AE$39*(1+G1950)/(R1950-G1950)/AC1950</f>
        <v>8.4314383023238459</v>
      </c>
      <c r="G1950" s="92">
        <f>R1950*(1-'DRE + DCF'!$AE$39)</f>
        <v>0.17211129907586298</v>
      </c>
      <c r="H1950" s="94">
        <f t="shared" si="210"/>
        <v>0.2868521651264383</v>
      </c>
      <c r="I1950" s="94">
        <f t="shared" si="215"/>
        <v>0.2868521651264383</v>
      </c>
      <c r="J1950" s="94">
        <f t="shared" si="215"/>
        <v>0.2868521651264383</v>
      </c>
      <c r="K1950" s="94">
        <f t="shared" si="215"/>
        <v>0.2868521651264383</v>
      </c>
      <c r="L1950" s="94">
        <f t="shared" si="215"/>
        <v>0.2868521651264383</v>
      </c>
      <c r="M1950" s="94">
        <f t="shared" si="215"/>
        <v>0.2868521651264383</v>
      </c>
      <c r="N1950" s="94">
        <f t="shared" si="215"/>
        <v>0.2868521651264383</v>
      </c>
      <c r="O1950" s="94">
        <f t="shared" si="215"/>
        <v>0.2868521651264383</v>
      </c>
      <c r="P1950" s="94">
        <f t="shared" si="215"/>
        <v>0.2868521651264383</v>
      </c>
      <c r="Q1950" s="94">
        <f t="shared" si="215"/>
        <v>0.2868521651264383</v>
      </c>
      <c r="R1950" s="94">
        <f t="shared" si="215"/>
        <v>0.2868521651264383</v>
      </c>
      <c r="S1950" s="93">
        <f>(1+H1950)^((5-Dashboard!$F$9)*3/12)</f>
        <v>1.1343950657184816</v>
      </c>
      <c r="T1950" s="93">
        <f t="shared" si="213"/>
        <v>1.4597987464285764</v>
      </c>
      <c r="U1950" s="93">
        <f t="shared" si="213"/>
        <v>1.8785451774904742</v>
      </c>
      <c r="V1950" s="93">
        <f t="shared" si="213"/>
        <v>2.4174099289414461</v>
      </c>
      <c r="W1950" s="93">
        <f t="shared" si="213"/>
        <v>3.1108492010564497</v>
      </c>
      <c r="X1950" s="93">
        <f t="shared" si="213"/>
        <v>4.0032030297613437</v>
      </c>
      <c r="Y1950" s="93">
        <f t="shared" si="212"/>
        <v>5.1515304862891034</v>
      </c>
      <c r="Z1950" s="93">
        <f t="shared" si="212"/>
        <v>6.6292581599959872</v>
      </c>
      <c r="AA1950" s="93">
        <f t="shared" si="212"/>
        <v>8.5308752163729462</v>
      </c>
      <c r="AB1950" s="93">
        <f t="shared" si="212"/>
        <v>10.977975242612999</v>
      </c>
      <c r="AC1950" s="95">
        <f t="shared" si="212"/>
        <v>14.127031209660975</v>
      </c>
      <c r="AE1950" s="96"/>
    </row>
    <row r="1951" spans="3:31" ht="24.75" customHeight="1" x14ac:dyDescent="0.25">
      <c r="C1951" s="91">
        <f>ABS(E1951-Dashboard!$F$13)</f>
        <v>21.516195449881877</v>
      </c>
      <c r="D1951" s="92">
        <f t="shared" si="214"/>
        <v>0.28695216512643829</v>
      </c>
      <c r="E1951" s="93" cm="1">
        <f t="array" ref="E1951">SUM('DRE + DCF'!$S$41/TIR!S1951,'DRE + DCF'!$U$41:$AD$41/TIR!T1951:AC1951,TIR!F1951)</f>
        <v>26.10380455011812</v>
      </c>
      <c r="F1951" s="100">
        <f>'DRE + DCF'!$AE$38*'DRE + DCF'!$AE$39*(1+G1951)/(R1951-G1951)/AC1951</f>
        <v>8.4220570128585912</v>
      </c>
      <c r="G1951" s="92">
        <f>R1951*(1-'DRE + DCF'!$AE$39)</f>
        <v>0.17217129907586295</v>
      </c>
      <c r="H1951" s="94">
        <f t="shared" si="210"/>
        <v>0.28695216512643829</v>
      </c>
      <c r="I1951" s="94">
        <f t="shared" si="215"/>
        <v>0.28695216512643829</v>
      </c>
      <c r="J1951" s="94">
        <f t="shared" si="215"/>
        <v>0.28695216512643829</v>
      </c>
      <c r="K1951" s="94">
        <f t="shared" si="215"/>
        <v>0.28695216512643829</v>
      </c>
      <c r="L1951" s="94">
        <f t="shared" si="215"/>
        <v>0.28695216512643829</v>
      </c>
      <c r="M1951" s="94">
        <f t="shared" si="215"/>
        <v>0.28695216512643829</v>
      </c>
      <c r="N1951" s="94">
        <f t="shared" si="215"/>
        <v>0.28695216512643829</v>
      </c>
      <c r="O1951" s="94">
        <f t="shared" si="215"/>
        <v>0.28695216512643829</v>
      </c>
      <c r="P1951" s="94">
        <f t="shared" si="215"/>
        <v>0.28695216512643829</v>
      </c>
      <c r="Q1951" s="94">
        <f t="shared" si="215"/>
        <v>0.28695216512643829</v>
      </c>
      <c r="R1951" s="94">
        <f t="shared" si="215"/>
        <v>0.28695216512643829</v>
      </c>
      <c r="S1951" s="93">
        <f>(1+H1951)^((5-Dashboard!$F$9)*3/12)</f>
        <v>1.1344391412175614</v>
      </c>
      <c r="T1951" s="93">
        <f t="shared" si="213"/>
        <v>1.4599689089941177</v>
      </c>
      <c r="U1951" s="93">
        <f t="shared" si="213"/>
        <v>1.8789101484472635</v>
      </c>
      <c r="V1951" s="93">
        <f t="shared" si="213"/>
        <v>2.4180674836222429</v>
      </c>
      <c r="W1951" s="93">
        <f t="shared" si="213"/>
        <v>3.1119371834694838</v>
      </c>
      <c r="X1951" s="93">
        <f t="shared" si="213"/>
        <v>4.0049142960035224</v>
      </c>
      <c r="Y1951" s="93">
        <f t="shared" si="212"/>
        <v>5.1541331243875579</v>
      </c>
      <c r="Z1951" s="93">
        <f t="shared" si="212"/>
        <v>6.6331227837804612</v>
      </c>
      <c r="AA1951" s="93">
        <f t="shared" si="212"/>
        <v>8.5365117281357712</v>
      </c>
      <c r="AB1951" s="93">
        <f t="shared" si="212"/>
        <v>10.986082251151563</v>
      </c>
      <c r="AC1951" s="95">
        <f t="shared" si="212"/>
        <v>14.138562339376639</v>
      </c>
      <c r="AE1951" s="96"/>
    </row>
    <row r="1952" spans="3:31" ht="24.75" customHeight="1" x14ac:dyDescent="0.25">
      <c r="C1952" s="91">
        <f>ABS(E1952-Dashboard!$F$13)</f>
        <v>21.53147752306559</v>
      </c>
      <c r="D1952" s="92">
        <f t="shared" si="214"/>
        <v>0.28705216512643827</v>
      </c>
      <c r="E1952" s="93" cm="1">
        <f t="array" ref="E1952">SUM('DRE + DCF'!$S$41/TIR!S1952,'DRE + DCF'!$U$41:$AD$41/TIR!T1952:AC1952,TIR!F1952)</f>
        <v>26.088522476934408</v>
      </c>
      <c r="F1952" s="100">
        <f>'DRE + DCF'!$AE$38*'DRE + DCF'!$AE$39*(1+G1952)/(R1952-G1952)/AC1952</f>
        <v>8.4126876945139841</v>
      </c>
      <c r="G1952" s="92">
        <f>R1952*(1-'DRE + DCF'!$AE$39)</f>
        <v>0.17223129907586296</v>
      </c>
      <c r="H1952" s="94">
        <f t="shared" si="210"/>
        <v>0.28705216512643827</v>
      </c>
      <c r="I1952" s="94">
        <f t="shared" si="215"/>
        <v>0.28705216512643827</v>
      </c>
      <c r="J1952" s="94">
        <f t="shared" si="215"/>
        <v>0.28705216512643827</v>
      </c>
      <c r="K1952" s="94">
        <f t="shared" si="215"/>
        <v>0.28705216512643827</v>
      </c>
      <c r="L1952" s="94">
        <f t="shared" si="215"/>
        <v>0.28705216512643827</v>
      </c>
      <c r="M1952" s="94">
        <f t="shared" si="215"/>
        <v>0.28705216512643827</v>
      </c>
      <c r="N1952" s="94">
        <f t="shared" si="215"/>
        <v>0.28705216512643827</v>
      </c>
      <c r="O1952" s="94">
        <f t="shared" si="215"/>
        <v>0.28705216512643827</v>
      </c>
      <c r="P1952" s="94">
        <f t="shared" si="215"/>
        <v>0.28705216512643827</v>
      </c>
      <c r="Q1952" s="94">
        <f t="shared" si="215"/>
        <v>0.28705216512643827</v>
      </c>
      <c r="R1952" s="94">
        <f t="shared" si="215"/>
        <v>0.28705216512643827</v>
      </c>
      <c r="S1952" s="93">
        <f>(1+H1952)^((5-Dashboard!$F$9)*3/12)</f>
        <v>1.1344832150042761</v>
      </c>
      <c r="T1952" s="93">
        <f t="shared" si="213"/>
        <v>1.4601390781708563</v>
      </c>
      <c r="U1952" s="93">
        <f t="shared" si="213"/>
        <v>1.8792751619455226</v>
      </c>
      <c r="V1952" s="93">
        <f t="shared" si="213"/>
        <v>2.4187251660503231</v>
      </c>
      <c r="W1952" s="93">
        <f t="shared" si="213"/>
        <v>3.1130254618108726</v>
      </c>
      <c r="X1952" s="93">
        <f t="shared" si="213"/>
        <v>4.0066261607174143</v>
      </c>
      <c r="Y1952" s="93">
        <f t="shared" si="212"/>
        <v>5.1567368750035776</v>
      </c>
      <c r="Z1952" s="93">
        <f t="shared" si="212"/>
        <v>6.6369893599606984</v>
      </c>
      <c r="AA1952" s="93">
        <f t="shared" si="212"/>
        <v>8.5421515256585518</v>
      </c>
      <c r="AB1952" s="93">
        <f t="shared" si="212"/>
        <v>10.994194615936948</v>
      </c>
      <c r="AC1952" s="95">
        <f t="shared" si="212"/>
        <v>14.150101984263081</v>
      </c>
      <c r="AE1952" s="96"/>
    </row>
    <row r="1953" spans="3:31" ht="24.75" customHeight="1" x14ac:dyDescent="0.25">
      <c r="C1953" s="91">
        <f>ABS(E1953-Dashboard!$F$13)</f>
        <v>21.546744283703077</v>
      </c>
      <c r="D1953" s="92">
        <f t="shared" si="214"/>
        <v>0.28715216512643826</v>
      </c>
      <c r="E1953" s="93" cm="1">
        <f t="array" ref="E1953">SUM('DRE + DCF'!$S$41/TIR!S1953,'DRE + DCF'!$U$41:$AD$41/TIR!T1953:AC1953,TIR!F1953)</f>
        <v>26.07325571629692</v>
      </c>
      <c r="F1953" s="100">
        <f>'DRE + DCF'!$AE$38*'DRE + DCF'!$AE$39*(1+G1953)/(R1953-G1953)/AC1953</f>
        <v>8.4033303297683961</v>
      </c>
      <c r="G1953" s="92">
        <f>R1953*(1-'DRE + DCF'!$AE$39)</f>
        <v>0.17229129907586296</v>
      </c>
      <c r="H1953" s="94">
        <f t="shared" si="210"/>
        <v>0.28715216512643826</v>
      </c>
      <c r="I1953" s="94">
        <f t="shared" si="215"/>
        <v>0.28715216512643826</v>
      </c>
      <c r="J1953" s="94">
        <f t="shared" si="215"/>
        <v>0.28715216512643826</v>
      </c>
      <c r="K1953" s="94">
        <f t="shared" si="215"/>
        <v>0.28715216512643826</v>
      </c>
      <c r="L1953" s="94">
        <f t="shared" si="215"/>
        <v>0.28715216512643826</v>
      </c>
      <c r="M1953" s="94">
        <f t="shared" si="215"/>
        <v>0.28715216512643826</v>
      </c>
      <c r="N1953" s="94">
        <f t="shared" si="215"/>
        <v>0.28715216512643826</v>
      </c>
      <c r="O1953" s="94">
        <f t="shared" si="215"/>
        <v>0.28715216512643826</v>
      </c>
      <c r="P1953" s="94">
        <f t="shared" si="215"/>
        <v>0.28715216512643826</v>
      </c>
      <c r="Q1953" s="94">
        <f t="shared" si="215"/>
        <v>0.28715216512643826</v>
      </c>
      <c r="R1953" s="94">
        <f t="shared" si="215"/>
        <v>0.28715216512643826</v>
      </c>
      <c r="S1953" s="93">
        <f>(1+H1953)^((5-Dashboard!$F$9)*3/12)</f>
        <v>1.1345272870788248</v>
      </c>
      <c r="T1953" s="93">
        <f t="shared" si="213"/>
        <v>1.4603092539585334</v>
      </c>
      <c r="U1953" s="93">
        <f t="shared" si="213"/>
        <v>1.8796402179868998</v>
      </c>
      <c r="V1953" s="93">
        <f t="shared" si="213"/>
        <v>2.4193829762405685</v>
      </c>
      <c r="W1953" s="93">
        <f t="shared" si="213"/>
        <v>3.1141140361380937</v>
      </c>
      <c r="X1953" s="93">
        <f t="shared" si="213"/>
        <v>4.0083386240657779</v>
      </c>
      <c r="Y1953" s="93">
        <f t="shared" si="212"/>
        <v>5.1593417385261944</v>
      </c>
      <c r="Z1953" s="93">
        <f t="shared" si="212"/>
        <v>6.6408578893711923</v>
      </c>
      <c r="AA1953" s="93">
        <f t="shared" si="212"/>
        <v>8.5477946106011178</v>
      </c>
      <c r="AB1953" s="93">
        <f t="shared" si="212"/>
        <v>11.002312340091327</v>
      </c>
      <c r="AC1953" s="95">
        <f t="shared" si="212"/>
        <v>14.16165014994588</v>
      </c>
      <c r="AE1953" s="96"/>
    </row>
    <row r="1954" spans="3:31" ht="24.75" customHeight="1" x14ac:dyDescent="0.25">
      <c r="C1954" s="91">
        <f>ABS(E1954-Dashboard!$F$13)</f>
        <v>21.561995751732169</v>
      </c>
      <c r="D1954" s="92">
        <f t="shared" si="214"/>
        <v>0.28725216512643825</v>
      </c>
      <c r="E1954" s="93" cm="1">
        <f t="array" ref="E1954">SUM('DRE + DCF'!$S$41/TIR!S1954,'DRE + DCF'!$U$41:$AD$41/TIR!T1954:AC1954,TIR!F1954)</f>
        <v>26.058004248267828</v>
      </c>
      <c r="F1954" s="100">
        <f>'DRE + DCF'!$AE$38*'DRE + DCF'!$AE$39*(1+G1954)/(R1954-G1954)/AC1954</f>
        <v>8.3939849011294694</v>
      </c>
      <c r="G1954" s="92">
        <f>R1954*(1-'DRE + DCF'!$AE$39)</f>
        <v>0.17235129907586294</v>
      </c>
      <c r="H1954" s="94">
        <f t="shared" si="210"/>
        <v>0.28725216512643825</v>
      </c>
      <c r="I1954" s="94">
        <f t="shared" si="215"/>
        <v>0.28725216512643825</v>
      </c>
      <c r="J1954" s="94">
        <f t="shared" si="215"/>
        <v>0.28725216512643825</v>
      </c>
      <c r="K1954" s="94">
        <f t="shared" si="215"/>
        <v>0.28725216512643825</v>
      </c>
      <c r="L1954" s="94">
        <f t="shared" si="215"/>
        <v>0.28725216512643825</v>
      </c>
      <c r="M1954" s="94">
        <f t="shared" si="215"/>
        <v>0.28725216512643825</v>
      </c>
      <c r="N1954" s="94">
        <f t="shared" si="215"/>
        <v>0.28725216512643825</v>
      </c>
      <c r="O1954" s="94">
        <f t="shared" si="215"/>
        <v>0.28725216512643825</v>
      </c>
      <c r="P1954" s="94">
        <f t="shared" si="215"/>
        <v>0.28725216512643825</v>
      </c>
      <c r="Q1954" s="94">
        <f t="shared" si="215"/>
        <v>0.28725216512643825</v>
      </c>
      <c r="R1954" s="94">
        <f t="shared" si="215"/>
        <v>0.28725216512643825</v>
      </c>
      <c r="S1954" s="93">
        <f>(1+H1954)^((5-Dashboard!$F$9)*3/12)</f>
        <v>1.1345713574414076</v>
      </c>
      <c r="T1954" s="93">
        <f t="shared" si="213"/>
        <v>1.460479436356894</v>
      </c>
      <c r="U1954" s="93">
        <f t="shared" si="213"/>
        <v>1.8800053165730521</v>
      </c>
      <c r="V1954" s="93">
        <f t="shared" si="213"/>
        <v>2.4200409142078767</v>
      </c>
      <c r="W1954" s="93">
        <f t="shared" si="213"/>
        <v>3.1152029065086544</v>
      </c>
      <c r="X1954" s="93">
        <f t="shared" si="213"/>
        <v>4.0100516862114395</v>
      </c>
      <c r="Y1954" s="93">
        <f t="shared" si="212"/>
        <v>5.1619477153446001</v>
      </c>
      <c r="Z1954" s="93">
        <f t="shared" si="212"/>
        <v>6.6447283728468083</v>
      </c>
      <c r="AA1954" s="93">
        <f t="shared" si="212"/>
        <v>8.5534409846241299</v>
      </c>
      <c r="AB1954" s="93">
        <f t="shared" si="212"/>
        <v>11.010435426738626</v>
      </c>
      <c r="AC1954" s="95">
        <f t="shared" si="212"/>
        <v>14.173206842054137</v>
      </c>
      <c r="AE1954" s="96"/>
    </row>
    <row r="1955" spans="3:31" ht="24.75" customHeight="1" x14ac:dyDescent="0.25">
      <c r="C1955" s="91">
        <f>ABS(E1955-Dashboard!$F$13)</f>
        <v>21.577231947058969</v>
      </c>
      <c r="D1955" s="92">
        <f t="shared" si="214"/>
        <v>0.28735216512643824</v>
      </c>
      <c r="E1955" s="93" cm="1">
        <f t="array" ref="E1955">SUM('DRE + DCF'!$S$41/TIR!S1955,'DRE + DCF'!$U$41:$AD$41/TIR!T1955:AC1955,TIR!F1955)</f>
        <v>26.042768052941028</v>
      </c>
      <c r="F1955" s="100">
        <f>'DRE + DCF'!$AE$38*'DRE + DCF'!$AE$39*(1+G1955)/(R1955-G1955)/AC1955</f>
        <v>8.384651391134371</v>
      </c>
      <c r="G1955" s="92">
        <f>R1955*(1-'DRE + DCF'!$AE$39)</f>
        <v>0.17241129907586294</v>
      </c>
      <c r="H1955" s="94">
        <f t="shared" si="210"/>
        <v>0.28735216512643824</v>
      </c>
      <c r="I1955" s="94">
        <f t="shared" si="215"/>
        <v>0.28735216512643824</v>
      </c>
      <c r="J1955" s="94">
        <f t="shared" si="215"/>
        <v>0.28735216512643824</v>
      </c>
      <c r="K1955" s="94">
        <f t="shared" si="215"/>
        <v>0.28735216512643824</v>
      </c>
      <c r="L1955" s="94">
        <f t="shared" si="215"/>
        <v>0.28735216512643824</v>
      </c>
      <c r="M1955" s="94">
        <f t="shared" si="215"/>
        <v>0.28735216512643824</v>
      </c>
      <c r="N1955" s="94">
        <f t="shared" si="215"/>
        <v>0.28735216512643824</v>
      </c>
      <c r="O1955" s="94">
        <f t="shared" si="215"/>
        <v>0.28735216512643824</v>
      </c>
      <c r="P1955" s="94">
        <f t="shared" si="215"/>
        <v>0.28735216512643824</v>
      </c>
      <c r="Q1955" s="94">
        <f t="shared" si="215"/>
        <v>0.28735216512643824</v>
      </c>
      <c r="R1955" s="94">
        <f t="shared" si="215"/>
        <v>0.28735216512643824</v>
      </c>
      <c r="S1955" s="93">
        <f>(1+H1955)^((5-Dashboard!$F$9)*3/12)</f>
        <v>1.1346154260922237</v>
      </c>
      <c r="T1955" s="93">
        <f t="shared" si="213"/>
        <v>1.4606496253656802</v>
      </c>
      <c r="U1955" s="93">
        <f t="shared" si="213"/>
        <v>1.8803704577056291</v>
      </c>
      <c r="V1955" s="93">
        <f t="shared" si="213"/>
        <v>2.420698979967133</v>
      </c>
      <c r="W1955" s="93">
        <f t="shared" si="213"/>
        <v>3.1162920729800492</v>
      </c>
      <c r="X1955" s="93">
        <f t="shared" si="213"/>
        <v>4.0117653473172226</v>
      </c>
      <c r="Y1955" s="93">
        <f t="shared" si="212"/>
        <v>5.1645548058480433</v>
      </c>
      <c r="Z1955" s="93">
        <f t="shared" si="212"/>
        <v>6.6486008112226296</v>
      </c>
      <c r="AA1955" s="93">
        <f t="shared" si="212"/>
        <v>8.5590906493888443</v>
      </c>
      <c r="AB1955" s="93">
        <f t="shared" si="212"/>
        <v>11.01856387900418</v>
      </c>
      <c r="AC1955" s="95">
        <f t="shared" si="212"/>
        <v>14.184772066219995</v>
      </c>
      <c r="AE1955" s="96"/>
    </row>
    <row r="1956" spans="3:31" ht="24.75" customHeight="1" x14ac:dyDescent="0.25">
      <c r="C1956" s="91">
        <f>ABS(E1956-Dashboard!$F$13)</f>
        <v>21.592452889558412</v>
      </c>
      <c r="D1956" s="92">
        <f t="shared" si="214"/>
        <v>0.28745216512643823</v>
      </c>
      <c r="E1956" s="93" cm="1">
        <f t="array" ref="E1956">SUM('DRE + DCF'!$S$41/TIR!S1956,'DRE + DCF'!$U$41:$AD$41/TIR!T1956:AC1956,TIR!F1956)</f>
        <v>26.027547110441585</v>
      </c>
      <c r="F1956" s="100">
        <f>'DRE + DCF'!$AE$38*'DRE + DCF'!$AE$39*(1+G1956)/(R1956-G1956)/AC1956</f>
        <v>8.375329782349425</v>
      </c>
      <c r="G1956" s="92">
        <f>R1956*(1-'DRE + DCF'!$AE$39)</f>
        <v>0.17247129907586292</v>
      </c>
      <c r="H1956" s="94">
        <f t="shared" si="210"/>
        <v>0.28745216512643823</v>
      </c>
      <c r="I1956" s="94">
        <f t="shared" si="215"/>
        <v>0.28745216512643823</v>
      </c>
      <c r="J1956" s="94">
        <f t="shared" si="215"/>
        <v>0.28745216512643823</v>
      </c>
      <c r="K1956" s="94">
        <f t="shared" si="215"/>
        <v>0.28745216512643823</v>
      </c>
      <c r="L1956" s="94">
        <f t="shared" si="215"/>
        <v>0.28745216512643823</v>
      </c>
      <c r="M1956" s="94">
        <f t="shared" si="215"/>
        <v>0.28745216512643823</v>
      </c>
      <c r="N1956" s="94">
        <f t="shared" si="215"/>
        <v>0.28745216512643823</v>
      </c>
      <c r="O1956" s="94">
        <f t="shared" si="215"/>
        <v>0.28745216512643823</v>
      </c>
      <c r="P1956" s="94">
        <f t="shared" si="215"/>
        <v>0.28745216512643823</v>
      </c>
      <c r="Q1956" s="94">
        <f t="shared" si="215"/>
        <v>0.28745216512643823</v>
      </c>
      <c r="R1956" s="94">
        <f t="shared" si="215"/>
        <v>0.28745216512643823</v>
      </c>
      <c r="S1956" s="93">
        <f>(1+H1956)^((5-Dashboard!$F$9)*3/12)</f>
        <v>1.1346594930314726</v>
      </c>
      <c r="T1956" s="93">
        <f t="shared" si="213"/>
        <v>1.4608198209846364</v>
      </c>
      <c r="U1956" s="93">
        <f t="shared" si="213"/>
        <v>1.8807356413862861</v>
      </c>
      <c r="V1956" s="93">
        <f t="shared" si="213"/>
        <v>2.4213571735332349</v>
      </c>
      <c r="W1956" s="93">
        <f t="shared" si="213"/>
        <v>3.1173815356097965</v>
      </c>
      <c r="X1956" s="93">
        <f t="shared" si="213"/>
        <v>4.0134796075460137</v>
      </c>
      <c r="Y1956" s="93">
        <f t="shared" si="212"/>
        <v>5.1671630104259236</v>
      </c>
      <c r="Z1956" s="93">
        <f t="shared" si="212"/>
        <v>6.6524752053341007</v>
      </c>
      <c r="AA1956" s="93">
        <f t="shared" si="212"/>
        <v>8.5647436065573359</v>
      </c>
      <c r="AB1956" s="93">
        <f t="shared" si="212"/>
        <v>11.026697700015061</v>
      </c>
      <c r="AC1956" s="95">
        <f t="shared" si="212"/>
        <v>14.196345828079108</v>
      </c>
      <c r="AE1956" s="96"/>
    </row>
    <row r="1957" spans="3:31" ht="24.75" customHeight="1" x14ac:dyDescent="0.25">
      <c r="C1957" s="91">
        <f>ABS(E1957-Dashboard!$F$13)</f>
        <v>21.607658599073844</v>
      </c>
      <c r="D1957" s="92">
        <f t="shared" si="214"/>
        <v>0.28755216512643822</v>
      </c>
      <c r="E1957" s="93" cm="1">
        <f t="array" ref="E1957">SUM('DRE + DCF'!$S$41/TIR!S1957,'DRE + DCF'!$U$41:$AD$41/TIR!T1957:AC1957,TIR!F1957)</f>
        <v>26.012341400926154</v>
      </c>
      <c r="F1957" s="100">
        <f>'DRE + DCF'!$AE$38*'DRE + DCF'!$AE$39*(1+G1957)/(R1957-G1957)/AC1957</f>
        <v>8.3660200573703563</v>
      </c>
      <c r="G1957" s="92">
        <f>R1957*(1-'DRE + DCF'!$AE$39)</f>
        <v>0.17253129907586293</v>
      </c>
      <c r="H1957" s="94">
        <f t="shared" si="210"/>
        <v>0.28755216512643822</v>
      </c>
      <c r="I1957" s="94">
        <f t="shared" si="215"/>
        <v>0.28755216512643822</v>
      </c>
      <c r="J1957" s="94">
        <f t="shared" si="215"/>
        <v>0.28755216512643822</v>
      </c>
      <c r="K1957" s="94">
        <f t="shared" si="215"/>
        <v>0.28755216512643822</v>
      </c>
      <c r="L1957" s="94">
        <f t="shared" si="215"/>
        <v>0.28755216512643822</v>
      </c>
      <c r="M1957" s="94">
        <f t="shared" si="215"/>
        <v>0.28755216512643822</v>
      </c>
      <c r="N1957" s="94">
        <f t="shared" si="215"/>
        <v>0.28755216512643822</v>
      </c>
      <c r="O1957" s="94">
        <f t="shared" si="215"/>
        <v>0.28755216512643822</v>
      </c>
      <c r="P1957" s="94">
        <f t="shared" si="215"/>
        <v>0.28755216512643822</v>
      </c>
      <c r="Q1957" s="94">
        <f t="shared" si="215"/>
        <v>0.28755216512643822</v>
      </c>
      <c r="R1957" s="94">
        <f t="shared" si="215"/>
        <v>0.28755216512643822</v>
      </c>
      <c r="S1957" s="93">
        <f>(1+H1957)^((5-Dashboard!$F$9)*3/12)</f>
        <v>1.1347035582593534</v>
      </c>
      <c r="T1957" s="93">
        <f t="shared" si="213"/>
        <v>1.460990023213504</v>
      </c>
      <c r="U1957" s="93">
        <f t="shared" si="213"/>
        <v>1.8811008676166723</v>
      </c>
      <c r="V1957" s="93">
        <f t="shared" si="213"/>
        <v>2.4220154949210677</v>
      </c>
      <c r="W1957" s="93">
        <f t="shared" si="213"/>
        <v>3.1184712944554023</v>
      </c>
      <c r="X1957" s="93">
        <f t="shared" si="213"/>
        <v>4.0151944670606996</v>
      </c>
      <c r="Y1957" s="93">
        <f t="shared" si="212"/>
        <v>5.1697723294676985</v>
      </c>
      <c r="Z1957" s="93">
        <f t="shared" si="212"/>
        <v>6.6563515560168849</v>
      </c>
      <c r="AA1957" s="93">
        <f t="shared" si="212"/>
        <v>8.5703998577922746</v>
      </c>
      <c r="AB1957" s="93">
        <f t="shared" si="212"/>
        <v>11.03483689289976</v>
      </c>
      <c r="AC1957" s="95">
        <f t="shared" si="212"/>
        <v>14.207928133270183</v>
      </c>
      <c r="AE1957" s="96"/>
    </row>
    <row r="1958" spans="3:31" ht="24.75" customHeight="1" x14ac:dyDescent="0.25">
      <c r="C1958" s="91">
        <f>ABS(E1958-Dashboard!$F$13)</f>
        <v>21.622849095417582</v>
      </c>
      <c r="D1958" s="92">
        <f t="shared" si="214"/>
        <v>0.28765216512643821</v>
      </c>
      <c r="E1958" s="93" cm="1">
        <f t="array" ref="E1958">SUM('DRE + DCF'!$S$41/TIR!S1958,'DRE + DCF'!$U$41:$AD$41/TIR!T1958:AC1958,TIR!F1958)</f>
        <v>25.997150904582416</v>
      </c>
      <c r="F1958" s="100">
        <f>'DRE + DCF'!$AE$38*'DRE + DCF'!$AE$39*(1+G1958)/(R1958-G1958)/AC1958</f>
        <v>8.3567221988219487</v>
      </c>
      <c r="G1958" s="92">
        <f>R1958*(1-'DRE + DCF'!$AE$39)</f>
        <v>0.17259129907586293</v>
      </c>
      <c r="H1958" s="94">
        <f t="shared" si="210"/>
        <v>0.28765216512643821</v>
      </c>
      <c r="I1958" s="94">
        <f t="shared" si="215"/>
        <v>0.28765216512643821</v>
      </c>
      <c r="J1958" s="94">
        <f t="shared" si="215"/>
        <v>0.28765216512643821</v>
      </c>
      <c r="K1958" s="94">
        <f t="shared" si="215"/>
        <v>0.28765216512643821</v>
      </c>
      <c r="L1958" s="94">
        <f t="shared" si="215"/>
        <v>0.28765216512643821</v>
      </c>
      <c r="M1958" s="94">
        <f t="shared" si="215"/>
        <v>0.28765216512643821</v>
      </c>
      <c r="N1958" s="94">
        <f t="shared" si="215"/>
        <v>0.28765216512643821</v>
      </c>
      <c r="O1958" s="94">
        <f t="shared" si="215"/>
        <v>0.28765216512643821</v>
      </c>
      <c r="P1958" s="94">
        <f t="shared" si="215"/>
        <v>0.28765216512643821</v>
      </c>
      <c r="Q1958" s="94">
        <f t="shared" si="215"/>
        <v>0.28765216512643821</v>
      </c>
      <c r="R1958" s="94">
        <f t="shared" si="215"/>
        <v>0.28765216512643821</v>
      </c>
      <c r="S1958" s="93">
        <f>(1+H1958)^((5-Dashboard!$F$9)*3/12)</f>
        <v>1.1347476217760664</v>
      </c>
      <c r="T1958" s="93">
        <f t="shared" si="213"/>
        <v>1.4611602320520285</v>
      </c>
      <c r="U1958" s="93">
        <f t="shared" si="213"/>
        <v>1.8814661363984435</v>
      </c>
      <c r="V1958" s="93">
        <f t="shared" si="213"/>
        <v>2.4226739441455307</v>
      </c>
      <c r="W1958" s="93">
        <f t="shared" si="213"/>
        <v>3.1195613495744006</v>
      </c>
      <c r="X1958" s="93">
        <f t="shared" si="213"/>
        <v>4.0169099260242307</v>
      </c>
      <c r="Y1958" s="93">
        <f t="shared" si="212"/>
        <v>5.1723827633629815</v>
      </c>
      <c r="Z1958" s="93">
        <f t="shared" si="212"/>
        <v>6.6602298641070128</v>
      </c>
      <c r="AA1958" s="93">
        <f t="shared" si="212"/>
        <v>8.5760594047571583</v>
      </c>
      <c r="AB1958" s="93">
        <f t="shared" si="212"/>
        <v>11.042981460788509</v>
      </c>
      <c r="AC1958" s="95">
        <f t="shared" si="212"/>
        <v>14.219518987435443</v>
      </c>
      <c r="AE1958" s="96"/>
    </row>
    <row r="1959" spans="3:31" ht="24.75" customHeight="1" x14ac:dyDescent="0.25">
      <c r="C1959" s="91">
        <f>ABS(E1959-Dashboard!$F$13)</f>
        <v>21.638024398370462</v>
      </c>
      <c r="D1959" s="92">
        <f t="shared" si="214"/>
        <v>0.2877521651264382</v>
      </c>
      <c r="E1959" s="93" cm="1">
        <f t="array" ref="E1959">SUM('DRE + DCF'!$S$41/TIR!S1959,'DRE + DCF'!$U$41:$AD$41/TIR!T1959:AC1959,TIR!F1959)</f>
        <v>25.981975601629536</v>
      </c>
      <c r="F1959" s="100">
        <f>'DRE + DCF'!$AE$38*'DRE + DCF'!$AE$39*(1+G1959)/(R1959-G1959)/AC1959</f>
        <v>8.3474361893582536</v>
      </c>
      <c r="G1959" s="92">
        <f>R1959*(1-'DRE + DCF'!$AE$39)</f>
        <v>0.17265129907586291</v>
      </c>
      <c r="H1959" s="94">
        <f t="shared" si="210"/>
        <v>0.2877521651264382</v>
      </c>
      <c r="I1959" s="94">
        <f t="shared" si="215"/>
        <v>0.2877521651264382</v>
      </c>
      <c r="J1959" s="94">
        <f t="shared" si="215"/>
        <v>0.2877521651264382</v>
      </c>
      <c r="K1959" s="94">
        <f t="shared" si="215"/>
        <v>0.2877521651264382</v>
      </c>
      <c r="L1959" s="94">
        <f t="shared" si="215"/>
        <v>0.2877521651264382</v>
      </c>
      <c r="M1959" s="94">
        <f t="shared" si="215"/>
        <v>0.2877521651264382</v>
      </c>
      <c r="N1959" s="94">
        <f t="shared" si="215"/>
        <v>0.2877521651264382</v>
      </c>
      <c r="O1959" s="94">
        <f t="shared" si="215"/>
        <v>0.2877521651264382</v>
      </c>
      <c r="P1959" s="94">
        <f t="shared" si="215"/>
        <v>0.2877521651264382</v>
      </c>
      <c r="Q1959" s="94">
        <f t="shared" si="215"/>
        <v>0.2877521651264382</v>
      </c>
      <c r="R1959" s="94">
        <f t="shared" si="215"/>
        <v>0.2877521651264382</v>
      </c>
      <c r="S1959" s="93">
        <f>(1+H1959)^((5-Dashboard!$F$9)*3/12)</f>
        <v>1.1347916835818097</v>
      </c>
      <c r="T1959" s="93">
        <f t="shared" si="213"/>
        <v>1.4613304474999513</v>
      </c>
      <c r="U1959" s="93">
        <f t="shared" si="213"/>
        <v>1.881831447733249</v>
      </c>
      <c r="V1959" s="93">
        <f t="shared" si="213"/>
        <v>2.4233325212215107</v>
      </c>
      <c r="W1959" s="93">
        <f t="shared" si="213"/>
        <v>3.1206517010243102</v>
      </c>
      <c r="X1959" s="93">
        <f t="shared" si="213"/>
        <v>4.0186259845995576</v>
      </c>
      <c r="Y1959" s="93">
        <f t="shared" si="212"/>
        <v>5.1749943125014441</v>
      </c>
      <c r="Z1959" s="93">
        <f t="shared" si="212"/>
        <v>6.6641101304407373</v>
      </c>
      <c r="AA1959" s="93">
        <f t="shared" si="212"/>
        <v>8.5817222491160887</v>
      </c>
      <c r="AB1959" s="93">
        <f t="shared" si="212"/>
        <v>11.051131406812969</v>
      </c>
      <c r="AC1959" s="95">
        <f t="shared" si="212"/>
        <v>14.231118396220181</v>
      </c>
      <c r="AE1959" s="96"/>
    </row>
    <row r="1960" spans="3:31" ht="24.75" customHeight="1" x14ac:dyDescent="0.25">
      <c r="C1960" s="91">
        <f>ABS(E1960-Dashboard!$F$13)</f>
        <v>21.653184527682392</v>
      </c>
      <c r="D1960" s="92">
        <f t="shared" si="214"/>
        <v>0.28785216512643819</v>
      </c>
      <c r="E1960" s="93" cm="1">
        <f t="array" ref="E1960">SUM('DRE + DCF'!$S$41/TIR!S1960,'DRE + DCF'!$U$41:$AD$41/TIR!T1960:AC1960,TIR!F1960)</f>
        <v>25.966815472317606</v>
      </c>
      <c r="F1960" s="100">
        <f>'DRE + DCF'!$AE$38*'DRE + DCF'!$AE$39*(1+G1960)/(R1960-G1960)/AC1960</f>
        <v>8.3381620116622859</v>
      </c>
      <c r="G1960" s="92">
        <f>R1960*(1-'DRE + DCF'!$AE$39)</f>
        <v>0.17271129907586291</v>
      </c>
      <c r="H1960" s="94">
        <f t="shared" si="210"/>
        <v>0.28785216512643819</v>
      </c>
      <c r="I1960" s="94">
        <f t="shared" si="215"/>
        <v>0.28785216512643819</v>
      </c>
      <c r="J1960" s="94">
        <f t="shared" si="215"/>
        <v>0.28785216512643819</v>
      </c>
      <c r="K1960" s="94">
        <f t="shared" si="215"/>
        <v>0.28785216512643819</v>
      </c>
      <c r="L1960" s="94">
        <f t="shared" si="215"/>
        <v>0.28785216512643819</v>
      </c>
      <c r="M1960" s="94">
        <f t="shared" si="215"/>
        <v>0.28785216512643819</v>
      </c>
      <c r="N1960" s="94">
        <f t="shared" si="215"/>
        <v>0.28785216512643819</v>
      </c>
      <c r="O1960" s="94">
        <f t="shared" si="215"/>
        <v>0.28785216512643819</v>
      </c>
      <c r="P1960" s="94">
        <f t="shared" si="215"/>
        <v>0.28785216512643819</v>
      </c>
      <c r="Q1960" s="94">
        <f t="shared" si="215"/>
        <v>0.28785216512643819</v>
      </c>
      <c r="R1960" s="94">
        <f t="shared" si="215"/>
        <v>0.28785216512643819</v>
      </c>
      <c r="S1960" s="93">
        <f>(1+H1960)^((5-Dashboard!$F$9)*3/12)</f>
        <v>1.1348357436767835</v>
      </c>
      <c r="T1960" s="93">
        <f t="shared" si="213"/>
        <v>1.4615006695570174</v>
      </c>
      <c r="U1960" s="93">
        <f t="shared" si="213"/>
        <v>1.8821968016227442</v>
      </c>
      <c r="V1960" s="93">
        <f t="shared" si="213"/>
        <v>2.4239912261639085</v>
      </c>
      <c r="W1960" s="93">
        <f t="shared" si="213"/>
        <v>3.1217423488626794</v>
      </c>
      <c r="X1960" s="93">
        <f t="shared" si="213"/>
        <v>4.0203426429496947</v>
      </c>
      <c r="Y1960" s="93">
        <f t="shared" si="212"/>
        <v>5.1776069772729114</v>
      </c>
      <c r="Z1960" s="93">
        <f t="shared" si="212"/>
        <v>6.6679923558546728</v>
      </c>
      <c r="AA1960" s="93">
        <f t="shared" si="212"/>
        <v>8.5873883925339811</v>
      </c>
      <c r="AB1960" s="93">
        <f t="shared" si="212"/>
        <v>11.059286734106532</v>
      </c>
      <c r="AC1960" s="95">
        <f t="shared" si="212"/>
        <v>14.242726365273194</v>
      </c>
      <c r="AE1960" s="96"/>
    </row>
    <row r="1961" spans="3:31" ht="24.75" customHeight="1" x14ac:dyDescent="0.25">
      <c r="C1961" s="91">
        <f>ABS(E1961-Dashboard!$F$13)</f>
        <v>21.668329503071924</v>
      </c>
      <c r="D1961" s="92">
        <f t="shared" si="214"/>
        <v>0.28795216512643818</v>
      </c>
      <c r="E1961" s="93" cm="1">
        <f t="array" ref="E1961">SUM('DRE + DCF'!$S$41/TIR!S1961,'DRE + DCF'!$U$41:$AD$41/TIR!T1961:AC1961,TIR!F1961)</f>
        <v>25.951670496928074</v>
      </c>
      <c r="F1961" s="100">
        <f>'DRE + DCF'!$AE$38*'DRE + DCF'!$AE$39*(1+G1961)/(R1961-G1961)/AC1961</f>
        <v>8.3288996484462174</v>
      </c>
      <c r="G1961" s="92">
        <f>R1961*(1-'DRE + DCF'!$AE$39)</f>
        <v>0.17277129907586289</v>
      </c>
      <c r="H1961" s="94">
        <f t="shared" si="210"/>
        <v>0.28795216512643818</v>
      </c>
      <c r="I1961" s="94">
        <f t="shared" si="215"/>
        <v>0.28795216512643818</v>
      </c>
      <c r="J1961" s="94">
        <f t="shared" si="215"/>
        <v>0.28795216512643818</v>
      </c>
      <c r="K1961" s="94">
        <f t="shared" si="215"/>
        <v>0.28795216512643818</v>
      </c>
      <c r="L1961" s="94">
        <f t="shared" si="215"/>
        <v>0.28795216512643818</v>
      </c>
      <c r="M1961" s="94">
        <f t="shared" si="215"/>
        <v>0.28795216512643818</v>
      </c>
      <c r="N1961" s="94">
        <f t="shared" si="215"/>
        <v>0.28795216512643818</v>
      </c>
      <c r="O1961" s="94">
        <f t="shared" si="215"/>
        <v>0.28795216512643818</v>
      </c>
      <c r="P1961" s="94">
        <f t="shared" si="215"/>
        <v>0.28795216512643818</v>
      </c>
      <c r="Q1961" s="94">
        <f t="shared" si="215"/>
        <v>0.28795216512643818</v>
      </c>
      <c r="R1961" s="94">
        <f t="shared" si="215"/>
        <v>0.28795216512643818</v>
      </c>
      <c r="S1961" s="93">
        <f>(1+H1961)^((5-Dashboard!$F$9)*3/12)</f>
        <v>1.1348798020611865</v>
      </c>
      <c r="T1961" s="93">
        <f t="shared" si="213"/>
        <v>1.4616708982229687</v>
      </c>
      <c r="U1961" s="93">
        <f t="shared" si="213"/>
        <v>1.8825621980685781</v>
      </c>
      <c r="V1961" s="93">
        <f t="shared" si="213"/>
        <v>2.4246500589876114</v>
      </c>
      <c r="W1961" s="93">
        <f t="shared" si="213"/>
        <v>3.1228332931470399</v>
      </c>
      <c r="X1961" s="93">
        <f t="shared" si="213"/>
        <v>4.0220599012376548</v>
      </c>
      <c r="Y1961" s="93">
        <f t="shared" si="212"/>
        <v>5.1802207580672652</v>
      </c>
      <c r="Z1961" s="93">
        <f t="shared" si="212"/>
        <v>6.6718765411856529</v>
      </c>
      <c r="AA1961" s="93">
        <f t="shared" si="212"/>
        <v>8.593057836676353</v>
      </c>
      <c r="AB1961" s="93">
        <f t="shared" si="212"/>
        <v>11.067447445804016</v>
      </c>
      <c r="AC1961" s="95">
        <f t="shared" si="212"/>
        <v>14.254342900246348</v>
      </c>
      <c r="AE1961" s="96"/>
    </row>
    <row r="1962" spans="3:31" ht="24.75" customHeight="1" x14ac:dyDescent="0.25">
      <c r="C1962" s="91">
        <f>ABS(E1962-Dashboard!$F$13)</f>
        <v>21.683459344226787</v>
      </c>
      <c r="D1962" s="92">
        <f t="shared" si="214"/>
        <v>0.28805216512643816</v>
      </c>
      <c r="E1962" s="93" cm="1">
        <f t="array" ref="E1962">SUM('DRE + DCF'!$S$41/TIR!S1962,'DRE + DCF'!$U$41:$AD$41/TIR!T1962:AC1962,TIR!F1962)</f>
        <v>25.936540655773211</v>
      </c>
      <c r="F1962" s="100">
        <f>'DRE + DCF'!$AE$38*'DRE + DCF'!$AE$39*(1+G1962)/(R1962-G1962)/AC1962</f>
        <v>8.3196490824510647</v>
      </c>
      <c r="G1962" s="92">
        <f>R1962*(1-'DRE + DCF'!$AE$39)</f>
        <v>0.17283129907586289</v>
      </c>
      <c r="H1962" s="94">
        <f t="shared" si="210"/>
        <v>0.28805216512643816</v>
      </c>
      <c r="I1962" s="94">
        <f t="shared" si="215"/>
        <v>0.28805216512643816</v>
      </c>
      <c r="J1962" s="94">
        <f t="shared" si="215"/>
        <v>0.28805216512643816</v>
      </c>
      <c r="K1962" s="94">
        <f t="shared" si="215"/>
        <v>0.28805216512643816</v>
      </c>
      <c r="L1962" s="94">
        <f t="shared" si="215"/>
        <v>0.28805216512643816</v>
      </c>
      <c r="M1962" s="94">
        <f t="shared" si="215"/>
        <v>0.28805216512643816</v>
      </c>
      <c r="N1962" s="94">
        <f t="shared" si="215"/>
        <v>0.28805216512643816</v>
      </c>
      <c r="O1962" s="94">
        <f t="shared" si="215"/>
        <v>0.28805216512643816</v>
      </c>
      <c r="P1962" s="94">
        <f t="shared" si="215"/>
        <v>0.28805216512643816</v>
      </c>
      <c r="Q1962" s="94">
        <f t="shared" si="215"/>
        <v>0.28805216512643816</v>
      </c>
      <c r="R1962" s="94">
        <f t="shared" si="215"/>
        <v>0.28805216512643816</v>
      </c>
      <c r="S1962" s="93">
        <f>(1+H1962)^((5-Dashboard!$F$9)*3/12)</f>
        <v>1.1349238587352186</v>
      </c>
      <c r="T1962" s="93">
        <f t="shared" si="213"/>
        <v>1.4618411334975503</v>
      </c>
      <c r="U1962" s="93">
        <f t="shared" si="213"/>
        <v>1.8829276370724064</v>
      </c>
      <c r="V1962" s="93">
        <f t="shared" si="213"/>
        <v>2.4253090197075213</v>
      </c>
      <c r="W1962" s="93">
        <f t="shared" si="213"/>
        <v>3.1239245339349524</v>
      </c>
      <c r="X1962" s="93">
        <f t="shared" si="213"/>
        <v>4.0237777596265154</v>
      </c>
      <c r="Y1962" s="93">
        <f t="shared" si="212"/>
        <v>5.182835655274542</v>
      </c>
      <c r="Z1962" s="93">
        <f t="shared" si="212"/>
        <v>6.6757626872708764</v>
      </c>
      <c r="AA1962" s="93">
        <f t="shared" si="212"/>
        <v>8.5987305832095426</v>
      </c>
      <c r="AB1962" s="93">
        <f t="shared" si="212"/>
        <v>11.075613545041973</v>
      </c>
      <c r="AC1962" s="95">
        <f t="shared" si="212"/>
        <v>14.265968006795021</v>
      </c>
      <c r="AE1962" s="96"/>
    </row>
    <row r="1963" spans="3:31" ht="24.75" customHeight="1" x14ac:dyDescent="0.25">
      <c r="C1963" s="91">
        <f>ABS(E1963-Dashboard!$F$13)</f>
        <v>21.698574070803488</v>
      </c>
      <c r="D1963" s="92">
        <f t="shared" si="214"/>
        <v>0.28815216512643815</v>
      </c>
      <c r="E1963" s="93" cm="1">
        <f t="array" ref="E1963">SUM('DRE + DCF'!$S$41/TIR!S1963,'DRE + DCF'!$U$41:$AD$41/TIR!T1963:AC1963,TIR!F1963)</f>
        <v>25.921425929196509</v>
      </c>
      <c r="F1963" s="100">
        <f>'DRE + DCF'!$AE$38*'DRE + DCF'!$AE$39*(1+G1963)/(R1963-G1963)/AC1963</f>
        <v>8.3104102964468911</v>
      </c>
      <c r="G1963" s="92">
        <f>R1963*(1-'DRE + DCF'!$AE$39)</f>
        <v>0.1728912990758629</v>
      </c>
      <c r="H1963" s="94">
        <f t="shared" si="210"/>
        <v>0.28815216512643815</v>
      </c>
      <c r="I1963" s="94">
        <f t="shared" si="215"/>
        <v>0.28815216512643815</v>
      </c>
      <c r="J1963" s="94">
        <f t="shared" si="215"/>
        <v>0.28815216512643815</v>
      </c>
      <c r="K1963" s="94">
        <f t="shared" si="215"/>
        <v>0.28815216512643815</v>
      </c>
      <c r="L1963" s="94">
        <f t="shared" ref="I1963:R1988" si="216">$D1963</f>
        <v>0.28815216512643815</v>
      </c>
      <c r="M1963" s="94">
        <f t="shared" si="216"/>
        <v>0.28815216512643815</v>
      </c>
      <c r="N1963" s="94">
        <f t="shared" si="216"/>
        <v>0.28815216512643815</v>
      </c>
      <c r="O1963" s="94">
        <f t="shared" si="216"/>
        <v>0.28815216512643815</v>
      </c>
      <c r="P1963" s="94">
        <f t="shared" si="216"/>
        <v>0.28815216512643815</v>
      </c>
      <c r="Q1963" s="94">
        <f t="shared" si="216"/>
        <v>0.28815216512643815</v>
      </c>
      <c r="R1963" s="94">
        <f t="shared" si="216"/>
        <v>0.28815216512643815</v>
      </c>
      <c r="S1963" s="93">
        <f>(1+H1963)^((5-Dashboard!$F$9)*3/12)</f>
        <v>1.134967913699078</v>
      </c>
      <c r="T1963" s="93">
        <f t="shared" si="213"/>
        <v>1.4620113753805035</v>
      </c>
      <c r="U1963" s="93">
        <f t="shared" si="213"/>
        <v>1.8832931186358772</v>
      </c>
      <c r="V1963" s="93">
        <f t="shared" si="213"/>
        <v>2.4259681083385272</v>
      </c>
      <c r="W1963" s="93">
        <f t="shared" si="213"/>
        <v>3.1250160712839632</v>
      </c>
      <c r="X1963" s="93">
        <f t="shared" si="213"/>
        <v>4.0254962182793523</v>
      </c>
      <c r="Y1963" s="93">
        <f t="shared" si="212"/>
        <v>5.185451669284836</v>
      </c>
      <c r="Z1963" s="93">
        <f t="shared" si="212"/>
        <v>6.6796507949477641</v>
      </c>
      <c r="AA1963" s="93">
        <f t="shared" si="212"/>
        <v>8.6044066338004956</v>
      </c>
      <c r="AB1963" s="93">
        <f t="shared" si="212"/>
        <v>11.083785034958394</v>
      </c>
      <c r="AC1963" s="95">
        <f t="shared" si="212"/>
        <v>14.277601690577669</v>
      </c>
      <c r="AE1963" s="96"/>
    </row>
    <row r="1964" spans="3:31" ht="24.75" customHeight="1" x14ac:dyDescent="0.25">
      <c r="C1964" s="91">
        <f>ABS(E1964-Dashboard!$F$13)</f>
        <v>21.713673702427826</v>
      </c>
      <c r="D1964" s="92">
        <f t="shared" si="214"/>
        <v>0.28825216512643814</v>
      </c>
      <c r="E1964" s="93" cm="1">
        <f t="array" ref="E1964">SUM('DRE + DCF'!$S$41/TIR!S1964,'DRE + DCF'!$U$41:$AD$41/TIR!T1964:AC1964,TIR!F1964)</f>
        <v>25.906326297572171</v>
      </c>
      <c r="F1964" s="100">
        <f>'DRE + DCF'!$AE$38*'DRE + DCF'!$AE$39*(1+G1964)/(R1964-G1964)/AC1964</f>
        <v>8.3011832732324873</v>
      </c>
      <c r="G1964" s="92">
        <f>R1964*(1-'DRE + DCF'!$AE$39)</f>
        <v>0.17295129907586287</v>
      </c>
      <c r="H1964" s="94">
        <f t="shared" si="210"/>
        <v>0.28825216512643814</v>
      </c>
      <c r="I1964" s="94">
        <f t="shared" si="216"/>
        <v>0.28825216512643814</v>
      </c>
      <c r="J1964" s="94">
        <f t="shared" si="216"/>
        <v>0.28825216512643814</v>
      </c>
      <c r="K1964" s="94">
        <f t="shared" si="216"/>
        <v>0.28825216512643814</v>
      </c>
      <c r="L1964" s="94">
        <f t="shared" si="216"/>
        <v>0.28825216512643814</v>
      </c>
      <c r="M1964" s="94">
        <f t="shared" si="216"/>
        <v>0.28825216512643814</v>
      </c>
      <c r="N1964" s="94">
        <f t="shared" si="216"/>
        <v>0.28825216512643814</v>
      </c>
      <c r="O1964" s="94">
        <f t="shared" si="216"/>
        <v>0.28825216512643814</v>
      </c>
      <c r="P1964" s="94">
        <f t="shared" si="216"/>
        <v>0.28825216512643814</v>
      </c>
      <c r="Q1964" s="94">
        <f t="shared" si="216"/>
        <v>0.28825216512643814</v>
      </c>
      <c r="R1964" s="94">
        <f t="shared" si="216"/>
        <v>0.28825216512643814</v>
      </c>
      <c r="S1964" s="93">
        <f>(1+H1964)^((5-Dashboard!$F$9)*3/12)</f>
        <v>1.1350119669529648</v>
      </c>
      <c r="T1964" s="93">
        <f t="shared" si="213"/>
        <v>1.4621816238715744</v>
      </c>
      <c r="U1964" s="93">
        <f t="shared" si="213"/>
        <v>1.883658642760647</v>
      </c>
      <c r="V1964" s="93">
        <f t="shared" si="213"/>
        <v>2.4266273248955317</v>
      </c>
      <c r="W1964" s="93">
        <f t="shared" si="213"/>
        <v>3.1261079052516454</v>
      </c>
      <c r="X1964" s="93">
        <f t="shared" si="213"/>
        <v>4.0272152773593071</v>
      </c>
      <c r="Y1964" s="93">
        <f t="shared" si="212"/>
        <v>5.1880688004883968</v>
      </c>
      <c r="Z1964" s="93">
        <f t="shared" si="212"/>
        <v>6.6835408650541002</v>
      </c>
      <c r="AA1964" s="93">
        <f t="shared" si="212"/>
        <v>8.6100859901169731</v>
      </c>
      <c r="AB1964" s="93">
        <f t="shared" si="212"/>
        <v>11.091961918693004</v>
      </c>
      <c r="AC1964" s="95">
        <f t="shared" si="212"/>
        <v>14.289243957256264</v>
      </c>
      <c r="AE1964" s="96"/>
    </row>
    <row r="1965" spans="3:31" ht="24.75" customHeight="1" x14ac:dyDescent="0.25">
      <c r="C1965" s="91">
        <f>ABS(E1965-Dashboard!$F$13)</f>
        <v>21.728758258694477</v>
      </c>
      <c r="D1965" s="92">
        <f t="shared" si="214"/>
        <v>0.28835216512643813</v>
      </c>
      <c r="E1965" s="93" cm="1">
        <f t="array" ref="E1965">SUM('DRE + DCF'!$S$41/TIR!S1965,'DRE + DCF'!$U$41:$AD$41/TIR!T1965:AC1965,TIR!F1965)</f>
        <v>25.891241741305521</v>
      </c>
      <c r="F1965" s="100">
        <f>'DRE + DCF'!$AE$38*'DRE + DCF'!$AE$39*(1+G1965)/(R1965-G1965)/AC1965</f>
        <v>8.2919679956355914</v>
      </c>
      <c r="G1965" s="92">
        <f>R1965*(1-'DRE + DCF'!$AE$39)</f>
        <v>0.17301129907586288</v>
      </c>
      <c r="H1965" s="94">
        <f t="shared" si="210"/>
        <v>0.28835216512643813</v>
      </c>
      <c r="I1965" s="94">
        <f t="shared" si="216"/>
        <v>0.28835216512643813</v>
      </c>
      <c r="J1965" s="94">
        <f t="shared" si="216"/>
        <v>0.28835216512643813</v>
      </c>
      <c r="K1965" s="94">
        <f t="shared" si="216"/>
        <v>0.28835216512643813</v>
      </c>
      <c r="L1965" s="94">
        <f t="shared" si="216"/>
        <v>0.28835216512643813</v>
      </c>
      <c r="M1965" s="94">
        <f t="shared" si="216"/>
        <v>0.28835216512643813</v>
      </c>
      <c r="N1965" s="94">
        <f t="shared" si="216"/>
        <v>0.28835216512643813</v>
      </c>
      <c r="O1965" s="94">
        <f t="shared" si="216"/>
        <v>0.28835216512643813</v>
      </c>
      <c r="P1965" s="94">
        <f t="shared" si="216"/>
        <v>0.28835216512643813</v>
      </c>
      <c r="Q1965" s="94">
        <f t="shared" si="216"/>
        <v>0.28835216512643813</v>
      </c>
      <c r="R1965" s="94">
        <f t="shared" si="216"/>
        <v>0.28835216512643813</v>
      </c>
      <c r="S1965" s="93">
        <f>(1+H1965)^((5-Dashboard!$F$9)*3/12)</f>
        <v>1.1350560184970775</v>
      </c>
      <c r="T1965" s="93">
        <f t="shared" si="213"/>
        <v>1.4623518789705041</v>
      </c>
      <c r="U1965" s="93">
        <f t="shared" si="213"/>
        <v>1.8840242094483639</v>
      </c>
      <c r="V1965" s="93">
        <f t="shared" si="213"/>
        <v>2.4272866693934252</v>
      </c>
      <c r="W1965" s="93">
        <f t="shared" si="213"/>
        <v>3.1272000358955601</v>
      </c>
      <c r="X1965" s="93">
        <f t="shared" si="213"/>
        <v>4.0289349370295193</v>
      </c>
      <c r="Y1965" s="93">
        <f t="shared" si="212"/>
        <v>5.1906870492755308</v>
      </c>
      <c r="Z1965" s="93">
        <f t="shared" si="212"/>
        <v>6.6874328984278923</v>
      </c>
      <c r="AA1965" s="93">
        <f t="shared" si="212"/>
        <v>8.6157686538273452</v>
      </c>
      <c r="AB1965" s="93">
        <f t="shared" si="212"/>
        <v>11.100144199386957</v>
      </c>
      <c r="AC1965" s="95">
        <f t="shared" si="212"/>
        <v>14.300894812495859</v>
      </c>
      <c r="AE1965" s="96"/>
    </row>
    <row r="1966" spans="3:31" ht="24.75" customHeight="1" x14ac:dyDescent="0.25">
      <c r="C1966" s="91">
        <f>ABS(E1966-Dashboard!$F$13)</f>
        <v>21.74382775916753</v>
      </c>
      <c r="D1966" s="92">
        <f t="shared" si="214"/>
        <v>0.28845216512643812</v>
      </c>
      <c r="E1966" s="93" cm="1">
        <f t="array" ref="E1966">SUM('DRE + DCF'!$S$41/TIR!S1966,'DRE + DCF'!$U$41:$AD$41/TIR!T1966:AC1966,TIR!F1966)</f>
        <v>25.876172240832467</v>
      </c>
      <c r="F1966" s="100">
        <f>'DRE + DCF'!$AE$38*'DRE + DCF'!$AE$39*(1+G1966)/(R1966-G1966)/AC1966</f>
        <v>8.2827644465125569</v>
      </c>
      <c r="G1966" s="92">
        <f>R1966*(1-'DRE + DCF'!$AE$39)</f>
        <v>0.17307129907586286</v>
      </c>
      <c r="H1966" s="94">
        <f t="shared" si="210"/>
        <v>0.28845216512643812</v>
      </c>
      <c r="I1966" s="94">
        <f t="shared" si="216"/>
        <v>0.28845216512643812</v>
      </c>
      <c r="J1966" s="94">
        <f t="shared" si="216"/>
        <v>0.28845216512643812</v>
      </c>
      <c r="K1966" s="94">
        <f t="shared" si="216"/>
        <v>0.28845216512643812</v>
      </c>
      <c r="L1966" s="94">
        <f t="shared" si="216"/>
        <v>0.28845216512643812</v>
      </c>
      <c r="M1966" s="94">
        <f t="shared" si="216"/>
        <v>0.28845216512643812</v>
      </c>
      <c r="N1966" s="94">
        <f t="shared" si="216"/>
        <v>0.28845216512643812</v>
      </c>
      <c r="O1966" s="94">
        <f t="shared" si="216"/>
        <v>0.28845216512643812</v>
      </c>
      <c r="P1966" s="94">
        <f t="shared" si="216"/>
        <v>0.28845216512643812</v>
      </c>
      <c r="Q1966" s="94">
        <f t="shared" si="216"/>
        <v>0.28845216512643812</v>
      </c>
      <c r="R1966" s="94">
        <f t="shared" si="216"/>
        <v>0.28845216512643812</v>
      </c>
      <c r="S1966" s="93">
        <f>(1+H1966)^((5-Dashboard!$F$9)*3/12)</f>
        <v>1.1351000683316155</v>
      </c>
      <c r="T1966" s="93">
        <f t="shared" si="213"/>
        <v>1.4625221406770379</v>
      </c>
      <c r="U1966" s="93">
        <f t="shared" si="213"/>
        <v>1.8843898187006827</v>
      </c>
      <c r="V1966" s="93">
        <f t="shared" si="213"/>
        <v>2.4279461418471109</v>
      </c>
      <c r="W1966" s="93">
        <f t="shared" si="213"/>
        <v>3.1282924632732922</v>
      </c>
      <c r="X1966" s="93">
        <f t="shared" si="213"/>
        <v>4.0306551974531919</v>
      </c>
      <c r="Y1966" s="93">
        <f t="shared" si="212"/>
        <v>5.1933064160366964</v>
      </c>
      <c r="Z1966" s="93">
        <f t="shared" si="212"/>
        <v>6.6913268959075047</v>
      </c>
      <c r="AA1966" s="93">
        <f t="shared" si="212"/>
        <v>8.6214546266007943</v>
      </c>
      <c r="AB1966" s="93">
        <f t="shared" si="212"/>
        <v>11.108331880183142</v>
      </c>
      <c r="AC1966" s="95">
        <f t="shared" si="212"/>
        <v>14.312554261965008</v>
      </c>
      <c r="AE1966" s="96"/>
    </row>
    <row r="1967" spans="3:31" ht="24.75" customHeight="1" x14ac:dyDescent="0.25">
      <c r="C1967" s="91">
        <f>ABS(E1967-Dashboard!$F$13)</f>
        <v>21.758882223380073</v>
      </c>
      <c r="D1967" s="92">
        <f t="shared" si="214"/>
        <v>0.28855216512643811</v>
      </c>
      <c r="E1967" s="93" cm="1">
        <f t="array" ref="E1967">SUM('DRE + DCF'!$S$41/TIR!S1967,'DRE + DCF'!$U$41:$AD$41/TIR!T1967:AC1967,TIR!F1967)</f>
        <v>25.861117776619924</v>
      </c>
      <c r="F1967" s="100">
        <f>'DRE + DCF'!$AE$38*'DRE + DCF'!$AE$39*(1+G1967)/(R1967-G1967)/AC1967</f>
        <v>8.2735726087485624</v>
      </c>
      <c r="G1967" s="92">
        <f>R1967*(1-'DRE + DCF'!$AE$39)</f>
        <v>0.17313129907586286</v>
      </c>
      <c r="H1967" s="94">
        <f t="shared" si="210"/>
        <v>0.28855216512643811</v>
      </c>
      <c r="I1967" s="94">
        <f t="shared" si="216"/>
        <v>0.28855216512643811</v>
      </c>
      <c r="J1967" s="94">
        <f t="shared" si="216"/>
        <v>0.28855216512643811</v>
      </c>
      <c r="K1967" s="94">
        <f t="shared" si="216"/>
        <v>0.28855216512643811</v>
      </c>
      <c r="L1967" s="94">
        <f t="shared" si="216"/>
        <v>0.28855216512643811</v>
      </c>
      <c r="M1967" s="94">
        <f t="shared" si="216"/>
        <v>0.28855216512643811</v>
      </c>
      <c r="N1967" s="94">
        <f t="shared" si="216"/>
        <v>0.28855216512643811</v>
      </c>
      <c r="O1967" s="94">
        <f t="shared" si="216"/>
        <v>0.28855216512643811</v>
      </c>
      <c r="P1967" s="94">
        <f t="shared" si="216"/>
        <v>0.28855216512643811</v>
      </c>
      <c r="Q1967" s="94">
        <f t="shared" si="216"/>
        <v>0.28855216512643811</v>
      </c>
      <c r="R1967" s="94">
        <f t="shared" si="216"/>
        <v>0.28855216512643811</v>
      </c>
      <c r="S1967" s="93">
        <f>(1+H1967)^((5-Dashboard!$F$9)*3/12)</f>
        <v>1.1351441164567775</v>
      </c>
      <c r="T1967" s="93">
        <f t="shared" si="213"/>
        <v>1.4626924089909181</v>
      </c>
      <c r="U1967" s="93">
        <f t="shared" si="213"/>
        <v>1.8847554705192529</v>
      </c>
      <c r="V1967" s="93">
        <f t="shared" si="213"/>
        <v>2.4286057422714817</v>
      </c>
      <c r="W1967" s="93">
        <f t="shared" si="213"/>
        <v>3.1293851874424177</v>
      </c>
      <c r="X1967" s="93">
        <f t="shared" si="213"/>
        <v>4.0323760587935311</v>
      </c>
      <c r="Y1967" s="93">
        <f t="shared" si="212"/>
        <v>5.1959269011624176</v>
      </c>
      <c r="Z1967" s="93">
        <f t="shared" si="212"/>
        <v>6.6952228583315367</v>
      </c>
      <c r="AA1967" s="93">
        <f t="shared" si="212"/>
        <v>8.6271439101071206</v>
      </c>
      <c r="AB1967" s="93">
        <f t="shared" si="212"/>
        <v>11.116524964225894</v>
      </c>
      <c r="AC1967" s="95">
        <f t="shared" si="212"/>
        <v>14.324222311335374</v>
      </c>
      <c r="AE1967" s="96"/>
    </row>
    <row r="1968" spans="3:31" ht="24.75" customHeight="1" x14ac:dyDescent="0.25">
      <c r="C1968" s="91">
        <f>ABS(E1968-Dashboard!$F$13)</f>
        <v>21.77392167083471</v>
      </c>
      <c r="D1968" s="92">
        <f t="shared" si="214"/>
        <v>0.2886521651264381</v>
      </c>
      <c r="E1968" s="93" cm="1">
        <f t="array" ref="E1968">SUM('DRE + DCF'!$S$41/TIR!S1968,'DRE + DCF'!$U$41:$AD$41/TIR!T1968:AC1968,TIR!F1968)</f>
        <v>25.846078329165287</v>
      </c>
      <c r="F1968" s="100">
        <f>'DRE + DCF'!$AE$38*'DRE + DCF'!$AE$39*(1+G1968)/(R1968-G1968)/AC1968</f>
        <v>8.2643924652573073</v>
      </c>
      <c r="G1968" s="92">
        <f>R1968*(1-'DRE + DCF'!$AE$39)</f>
        <v>0.17319129907586286</v>
      </c>
      <c r="H1968" s="94">
        <f t="shared" si="210"/>
        <v>0.2886521651264381</v>
      </c>
      <c r="I1968" s="94">
        <f t="shared" si="216"/>
        <v>0.2886521651264381</v>
      </c>
      <c r="J1968" s="94">
        <f t="shared" si="216"/>
        <v>0.2886521651264381</v>
      </c>
      <c r="K1968" s="94">
        <f t="shared" si="216"/>
        <v>0.2886521651264381</v>
      </c>
      <c r="L1968" s="94">
        <f t="shared" si="216"/>
        <v>0.2886521651264381</v>
      </c>
      <c r="M1968" s="94">
        <f t="shared" si="216"/>
        <v>0.2886521651264381</v>
      </c>
      <c r="N1968" s="94">
        <f t="shared" si="216"/>
        <v>0.2886521651264381</v>
      </c>
      <c r="O1968" s="94">
        <f t="shared" si="216"/>
        <v>0.2886521651264381</v>
      </c>
      <c r="P1968" s="94">
        <f t="shared" si="216"/>
        <v>0.2886521651264381</v>
      </c>
      <c r="Q1968" s="94">
        <f t="shared" si="216"/>
        <v>0.2886521651264381</v>
      </c>
      <c r="R1968" s="94">
        <f t="shared" si="216"/>
        <v>0.2886521651264381</v>
      </c>
      <c r="S1968" s="93">
        <f>(1+H1968)^((5-Dashboard!$F$9)*3/12)</f>
        <v>1.1351881628727627</v>
      </c>
      <c r="T1968" s="93">
        <f t="shared" si="213"/>
        <v>1.4628626839118894</v>
      </c>
      <c r="U1968" s="93">
        <f t="shared" si="213"/>
        <v>1.8851211649057287</v>
      </c>
      <c r="V1968" s="93">
        <f t="shared" si="213"/>
        <v>2.4292654706814405</v>
      </c>
      <c r="W1968" s="93">
        <f t="shared" si="213"/>
        <v>3.1304782084605343</v>
      </c>
      <c r="X1968" s="93">
        <f t="shared" si="213"/>
        <v>4.0340975212138011</v>
      </c>
      <c r="Y1968" s="93">
        <f t="shared" si="212"/>
        <v>5.1985485050433624</v>
      </c>
      <c r="Z1968" s="93">
        <f t="shared" si="212"/>
        <v>6.6991207865389377</v>
      </c>
      <c r="AA1968" s="93">
        <f t="shared" si="212"/>
        <v>8.632836506016929</v>
      </c>
      <c r="AB1968" s="93">
        <f t="shared" si="212"/>
        <v>11.124723454661272</v>
      </c>
      <c r="AC1968" s="95">
        <f t="shared" si="212"/>
        <v>14.335898966282118</v>
      </c>
      <c r="AE1968" s="96"/>
    </row>
    <row r="1969" spans="3:31" ht="24.75" customHeight="1" x14ac:dyDescent="0.25">
      <c r="C1969" s="91">
        <f>ABS(E1969-Dashboard!$F$13)</f>
        <v>21.788946121003178</v>
      </c>
      <c r="D1969" s="92">
        <f t="shared" si="214"/>
        <v>0.28875216512643809</v>
      </c>
      <c r="E1969" s="93" cm="1">
        <f t="array" ref="E1969">SUM('DRE + DCF'!$S$41/TIR!S1969,'DRE + DCF'!$U$41:$AD$41/TIR!T1969:AC1969,TIR!F1969)</f>
        <v>25.831053878996819</v>
      </c>
      <c r="F1969" s="100">
        <f>'DRE + DCF'!$AE$38*'DRE + DCF'!$AE$39*(1+G1969)/(R1969-G1969)/AC1969</f>
        <v>8.255223998981192</v>
      </c>
      <c r="G1969" s="92">
        <f>R1969*(1-'DRE + DCF'!$AE$39)</f>
        <v>0.17325129907586284</v>
      </c>
      <c r="H1969" s="94">
        <f t="shared" si="210"/>
        <v>0.28875216512643809</v>
      </c>
      <c r="I1969" s="94">
        <f t="shared" si="216"/>
        <v>0.28875216512643809</v>
      </c>
      <c r="J1969" s="94">
        <f t="shared" si="216"/>
        <v>0.28875216512643809</v>
      </c>
      <c r="K1969" s="94">
        <f t="shared" si="216"/>
        <v>0.28875216512643809</v>
      </c>
      <c r="L1969" s="94">
        <f t="shared" si="216"/>
        <v>0.28875216512643809</v>
      </c>
      <c r="M1969" s="94">
        <f t="shared" si="216"/>
        <v>0.28875216512643809</v>
      </c>
      <c r="N1969" s="94">
        <f t="shared" si="216"/>
        <v>0.28875216512643809</v>
      </c>
      <c r="O1969" s="94">
        <f t="shared" si="216"/>
        <v>0.28875216512643809</v>
      </c>
      <c r="P1969" s="94">
        <f t="shared" si="216"/>
        <v>0.28875216512643809</v>
      </c>
      <c r="Q1969" s="94">
        <f t="shared" si="216"/>
        <v>0.28875216512643809</v>
      </c>
      <c r="R1969" s="94">
        <f t="shared" si="216"/>
        <v>0.28875216512643809</v>
      </c>
      <c r="S1969" s="93">
        <f>(1+H1969)^((5-Dashboard!$F$9)*3/12)</f>
        <v>1.1352322075797701</v>
      </c>
      <c r="T1969" s="93">
        <f t="shared" si="213"/>
        <v>1.4630329654396945</v>
      </c>
      <c r="U1969" s="93">
        <f t="shared" si="213"/>
        <v>1.8854869018617595</v>
      </c>
      <c r="V1969" s="93">
        <f t="shared" si="213"/>
        <v>2.4299253270918824</v>
      </c>
      <c r="W1969" s="93">
        <f t="shared" si="213"/>
        <v>3.1315715263852315</v>
      </c>
      <c r="X1969" s="93">
        <f t="shared" si="213"/>
        <v>4.0358195848772711</v>
      </c>
      <c r="Y1969" s="93">
        <f t="shared" si="212"/>
        <v>5.2011712280702653</v>
      </c>
      <c r="Z1969" s="93">
        <f t="shared" si="212"/>
        <v>6.7030206813688888</v>
      </c>
      <c r="AA1969" s="93">
        <f t="shared" si="212"/>
        <v>8.6385324160014463</v>
      </c>
      <c r="AB1969" s="93">
        <f t="shared" si="212"/>
        <v>11.132927354636783</v>
      </c>
      <c r="AC1969" s="95">
        <f t="shared" si="212"/>
        <v>14.3475842324835</v>
      </c>
      <c r="AE1969" s="96"/>
    </row>
    <row r="1970" spans="3:31" ht="24.75" customHeight="1" x14ac:dyDescent="0.25">
      <c r="C1970" s="91">
        <f>ABS(E1970-Dashboard!$F$13)</f>
        <v>21.803955593326805</v>
      </c>
      <c r="D1970" s="92">
        <f t="shared" si="214"/>
        <v>0.28885216512643808</v>
      </c>
      <c r="E1970" s="93" cm="1">
        <f t="array" ref="E1970">SUM('DRE + DCF'!$S$41/TIR!S1970,'DRE + DCF'!$U$41:$AD$41/TIR!T1970:AC1970,TIR!F1970)</f>
        <v>25.816044406673193</v>
      </c>
      <c r="F1970" s="100">
        <f>'DRE + DCF'!$AE$38*'DRE + DCF'!$AE$39*(1+G1970)/(R1970-G1970)/AC1970</f>
        <v>8.2460671928910418</v>
      </c>
      <c r="G1970" s="92">
        <f>R1970*(1-'DRE + DCF'!$AE$39)</f>
        <v>0.17331129907586285</v>
      </c>
      <c r="H1970" s="94">
        <f t="shared" si="210"/>
        <v>0.28885216512643808</v>
      </c>
      <c r="I1970" s="94">
        <f t="shared" si="216"/>
        <v>0.28885216512643808</v>
      </c>
      <c r="J1970" s="94">
        <f t="shared" si="216"/>
        <v>0.28885216512643808</v>
      </c>
      <c r="K1970" s="94">
        <f t="shared" si="216"/>
        <v>0.28885216512643808</v>
      </c>
      <c r="L1970" s="94">
        <f t="shared" si="216"/>
        <v>0.28885216512643808</v>
      </c>
      <c r="M1970" s="94">
        <f t="shared" si="216"/>
        <v>0.28885216512643808</v>
      </c>
      <c r="N1970" s="94">
        <f t="shared" si="216"/>
        <v>0.28885216512643808</v>
      </c>
      <c r="O1970" s="94">
        <f t="shared" si="216"/>
        <v>0.28885216512643808</v>
      </c>
      <c r="P1970" s="94">
        <f t="shared" si="216"/>
        <v>0.28885216512643808</v>
      </c>
      <c r="Q1970" s="94">
        <f t="shared" si="216"/>
        <v>0.28885216512643808</v>
      </c>
      <c r="R1970" s="94">
        <f t="shared" si="216"/>
        <v>0.28885216512643808</v>
      </c>
      <c r="S1970" s="93">
        <f>(1+H1970)^((5-Dashboard!$F$9)*3/12)</f>
        <v>1.1352762505779983</v>
      </c>
      <c r="T1970" s="93">
        <f t="shared" si="213"/>
        <v>1.463203253574078</v>
      </c>
      <c r="U1970" s="93">
        <f t="shared" si="213"/>
        <v>1.8858526813889991</v>
      </c>
      <c r="V1970" s="93">
        <f t="shared" si="213"/>
        <v>2.4305853115177105</v>
      </c>
      <c r="W1970" s="93">
        <f t="shared" si="213"/>
        <v>3.1326651412741193</v>
      </c>
      <c r="X1970" s="93">
        <f t="shared" si="213"/>
        <v>4.0375422499472684</v>
      </c>
      <c r="Y1970" s="93">
        <f t="shared" si="212"/>
        <v>5.2037950706340075</v>
      </c>
      <c r="Z1970" s="93">
        <f t="shared" si="212"/>
        <v>6.7069225436609266</v>
      </c>
      <c r="AA1970" s="93">
        <f t="shared" si="212"/>
        <v>8.6442316417327039</v>
      </c>
      <c r="AB1970" s="93">
        <f t="shared" si="212"/>
        <v>11.141136667301661</v>
      </c>
      <c r="AC1970" s="95">
        <f t="shared" si="212"/>
        <v>14.359278115621295</v>
      </c>
      <c r="AE1970" s="96"/>
    </row>
    <row r="1971" spans="3:31" ht="24.75" customHeight="1" x14ac:dyDescent="0.25">
      <c r="C1971" s="91">
        <f>ABS(E1971-Dashboard!$F$13)</f>
        <v>21.818950107216175</v>
      </c>
      <c r="D1971" s="92">
        <f t="shared" si="214"/>
        <v>0.28895216512643807</v>
      </c>
      <c r="E1971" s="93" cm="1">
        <f t="array" ref="E1971">SUM('DRE + DCF'!$S$41/TIR!S1971,'DRE + DCF'!$U$41:$AD$41/TIR!T1971:AC1971,TIR!F1971)</f>
        <v>25.801049892783823</v>
      </c>
      <c r="F1971" s="100">
        <f>'DRE + DCF'!$AE$38*'DRE + DCF'!$AE$39*(1+G1971)/(R1971-G1971)/AC1971</f>
        <v>8.2369220299862693</v>
      </c>
      <c r="G1971" s="92">
        <f>R1971*(1-'DRE + DCF'!$AE$39)</f>
        <v>0.17337129907586282</v>
      </c>
      <c r="H1971" s="94">
        <f t="shared" ref="H1971:H2034" si="217">$D1971</f>
        <v>0.28895216512643807</v>
      </c>
      <c r="I1971" s="94">
        <f t="shared" si="216"/>
        <v>0.28895216512643807</v>
      </c>
      <c r="J1971" s="94">
        <f t="shared" si="216"/>
        <v>0.28895216512643807</v>
      </c>
      <c r="K1971" s="94">
        <f t="shared" si="216"/>
        <v>0.28895216512643807</v>
      </c>
      <c r="L1971" s="94">
        <f t="shared" si="216"/>
        <v>0.28895216512643807</v>
      </c>
      <c r="M1971" s="94">
        <f t="shared" si="216"/>
        <v>0.28895216512643807</v>
      </c>
      <c r="N1971" s="94">
        <f t="shared" si="216"/>
        <v>0.28895216512643807</v>
      </c>
      <c r="O1971" s="94">
        <f t="shared" si="216"/>
        <v>0.28895216512643807</v>
      </c>
      <c r="P1971" s="94">
        <f t="shared" si="216"/>
        <v>0.28895216512643807</v>
      </c>
      <c r="Q1971" s="94">
        <f t="shared" si="216"/>
        <v>0.28895216512643807</v>
      </c>
      <c r="R1971" s="94">
        <f t="shared" si="216"/>
        <v>0.28895216512643807</v>
      </c>
      <c r="S1971" s="93">
        <f>(1+H1971)^((5-Dashboard!$F$9)*3/12)</f>
        <v>1.1353202918676464</v>
      </c>
      <c r="T1971" s="93">
        <f t="shared" si="213"/>
        <v>1.4633735483147823</v>
      </c>
      <c r="U1971" s="93">
        <f t="shared" si="213"/>
        <v>1.8862185034890966</v>
      </c>
      <c r="V1971" s="93">
        <f t="shared" si="213"/>
        <v>2.4312454239738206</v>
      </c>
      <c r="W1971" s="93">
        <f t="shared" si="213"/>
        <v>3.1337590531848005</v>
      </c>
      <c r="X1971" s="93">
        <f t="shared" si="213"/>
        <v>4.0392655165871245</v>
      </c>
      <c r="Y1971" s="93">
        <f t="shared" si="212"/>
        <v>5.2064200331255339</v>
      </c>
      <c r="Z1971" s="93">
        <f t="shared" si="212"/>
        <v>6.7108263742548173</v>
      </c>
      <c r="AA1971" s="93">
        <f t="shared" si="212"/>
        <v>8.6499341848833495</v>
      </c>
      <c r="AB1971" s="93">
        <f t="shared" si="212"/>
        <v>11.149351395806583</v>
      </c>
      <c r="AC1971" s="95">
        <f t="shared" si="212"/>
        <v>14.370980621380369</v>
      </c>
      <c r="AE1971" s="96"/>
    </row>
    <row r="1972" spans="3:31" ht="24.75" customHeight="1" x14ac:dyDescent="0.25">
      <c r="C1972" s="91">
        <f>ABS(E1972-Dashboard!$F$13)</f>
        <v>21.83392968205165</v>
      </c>
      <c r="D1972" s="92">
        <f t="shared" si="214"/>
        <v>0.28905216512643805</v>
      </c>
      <c r="E1972" s="93" cm="1">
        <f t="array" ref="E1972">SUM('DRE + DCF'!$S$41/TIR!S1972,'DRE + DCF'!$U$41:$AD$41/TIR!T1972:AC1972,TIR!F1972)</f>
        <v>25.786070317948347</v>
      </c>
      <c r="F1972" s="100">
        <f>'DRE + DCF'!$AE$38*'DRE + DCF'!$AE$39*(1+G1972)/(R1972-G1972)/AC1972</f>
        <v>8.2277884932945824</v>
      </c>
      <c r="G1972" s="92">
        <f>R1972*(1-'DRE + DCF'!$AE$39)</f>
        <v>0.17343129907586283</v>
      </c>
      <c r="H1972" s="94">
        <f t="shared" si="217"/>
        <v>0.28905216512643805</v>
      </c>
      <c r="I1972" s="94">
        <f t="shared" si="216"/>
        <v>0.28905216512643805</v>
      </c>
      <c r="J1972" s="94">
        <f t="shared" si="216"/>
        <v>0.28905216512643805</v>
      </c>
      <c r="K1972" s="94">
        <f t="shared" si="216"/>
        <v>0.28905216512643805</v>
      </c>
      <c r="L1972" s="94">
        <f t="shared" si="216"/>
        <v>0.28905216512643805</v>
      </c>
      <c r="M1972" s="94">
        <f t="shared" si="216"/>
        <v>0.28905216512643805</v>
      </c>
      <c r="N1972" s="94">
        <f t="shared" si="216"/>
        <v>0.28905216512643805</v>
      </c>
      <c r="O1972" s="94">
        <f t="shared" si="216"/>
        <v>0.28905216512643805</v>
      </c>
      <c r="P1972" s="94">
        <f t="shared" si="216"/>
        <v>0.28905216512643805</v>
      </c>
      <c r="Q1972" s="94">
        <f t="shared" si="216"/>
        <v>0.28905216512643805</v>
      </c>
      <c r="R1972" s="94">
        <f t="shared" si="216"/>
        <v>0.28905216512643805</v>
      </c>
      <c r="S1972" s="93">
        <f>(1+H1972)^((5-Dashboard!$F$9)*3/12)</f>
        <v>1.1353643314489135</v>
      </c>
      <c r="T1972" s="93">
        <f t="shared" si="213"/>
        <v>1.4635438496615529</v>
      </c>
      <c r="U1972" s="93">
        <f t="shared" si="213"/>
        <v>1.8865843681637071</v>
      </c>
      <c r="V1972" s="93">
        <f t="shared" si="213"/>
        <v>2.4319056644751198</v>
      </c>
      <c r="W1972" s="93">
        <f t="shared" si="213"/>
        <v>3.1348532621749023</v>
      </c>
      <c r="X1972" s="93">
        <f t="shared" si="213"/>
        <v>4.0409893849602359</v>
      </c>
      <c r="Y1972" s="93">
        <f t="shared" si="212"/>
        <v>5.209046115935946</v>
      </c>
      <c r="Z1972" s="93">
        <f t="shared" si="212"/>
        <v>6.7147321739906944</v>
      </c>
      <c r="AA1972" s="93">
        <f t="shared" si="212"/>
        <v>8.6556400471268606</v>
      </c>
      <c r="AB1972" s="93">
        <f t="shared" si="212"/>
        <v>11.157571543303986</v>
      </c>
      <c r="AC1972" s="95">
        <f t="shared" si="212"/>
        <v>14.382691755449137</v>
      </c>
      <c r="AE1972" s="96"/>
    </row>
    <row r="1973" spans="3:31" ht="24.75" customHeight="1" x14ac:dyDescent="0.25">
      <c r="C1973" s="91">
        <f>ABS(E1973-Dashboard!$F$13)</f>
        <v>21.848894337182866</v>
      </c>
      <c r="D1973" s="92">
        <f t="shared" si="214"/>
        <v>0.28915216512643804</v>
      </c>
      <c r="E1973" s="93" cm="1">
        <f t="array" ref="E1973">SUM('DRE + DCF'!$S$41/TIR!S1973,'DRE + DCF'!$U$41:$AD$41/TIR!T1973:AC1973,TIR!F1973)</f>
        <v>25.771105662817131</v>
      </c>
      <c r="F1973" s="100">
        <f>'DRE + DCF'!$AE$38*'DRE + DCF'!$AE$39*(1+G1973)/(R1973-G1973)/AC1973</f>
        <v>8.2186665658722013</v>
      </c>
      <c r="G1973" s="92">
        <f>R1973*(1-'DRE + DCF'!$AE$39)</f>
        <v>0.17349129907586283</v>
      </c>
      <c r="H1973" s="94">
        <f t="shared" si="217"/>
        <v>0.28915216512643804</v>
      </c>
      <c r="I1973" s="94">
        <f t="shared" si="216"/>
        <v>0.28915216512643804</v>
      </c>
      <c r="J1973" s="94">
        <f t="shared" si="216"/>
        <v>0.28915216512643804</v>
      </c>
      <c r="K1973" s="94">
        <f t="shared" si="216"/>
        <v>0.28915216512643804</v>
      </c>
      <c r="L1973" s="94">
        <f t="shared" si="216"/>
        <v>0.28915216512643804</v>
      </c>
      <c r="M1973" s="94">
        <f t="shared" si="216"/>
        <v>0.28915216512643804</v>
      </c>
      <c r="N1973" s="94">
        <f t="shared" si="216"/>
        <v>0.28915216512643804</v>
      </c>
      <c r="O1973" s="94">
        <f t="shared" si="216"/>
        <v>0.28915216512643804</v>
      </c>
      <c r="P1973" s="94">
        <f t="shared" si="216"/>
        <v>0.28915216512643804</v>
      </c>
      <c r="Q1973" s="94">
        <f t="shared" si="216"/>
        <v>0.28915216512643804</v>
      </c>
      <c r="R1973" s="94">
        <f t="shared" si="216"/>
        <v>0.28915216512643804</v>
      </c>
      <c r="S1973" s="93">
        <f>(1+H1973)^((5-Dashboard!$F$9)*3/12)</f>
        <v>1.1354083693219976</v>
      </c>
      <c r="T1973" s="93">
        <f t="shared" si="213"/>
        <v>1.4637141576141315</v>
      </c>
      <c r="U1973" s="93">
        <f t="shared" si="213"/>
        <v>1.8869502754144778</v>
      </c>
      <c r="V1973" s="93">
        <f t="shared" si="213"/>
        <v>2.4325660330365024</v>
      </c>
      <c r="W1973" s="93">
        <f t="shared" si="213"/>
        <v>3.1359477683020374</v>
      </c>
      <c r="X1973" s="93">
        <f t="shared" si="213"/>
        <v>4.0427138552299926</v>
      </c>
      <c r="Y1973" s="93">
        <f t="shared" si="212"/>
        <v>5.211673319456394</v>
      </c>
      <c r="Z1973" s="93">
        <f t="shared" si="212"/>
        <v>6.7186399437088999</v>
      </c>
      <c r="AA1973" s="93">
        <f t="shared" si="212"/>
        <v>8.6613492301372972</v>
      </c>
      <c r="AB1973" s="93">
        <f t="shared" si="212"/>
        <v>11.165797112947702</v>
      </c>
      <c r="AC1973" s="95">
        <f t="shared" si="212"/>
        <v>14.394411523519061</v>
      </c>
      <c r="AE1973" s="96"/>
    </row>
    <row r="1974" spans="3:31" ht="24.75" customHeight="1" x14ac:dyDescent="0.25">
      <c r="C1974" s="91">
        <f>ABS(E1974-Dashboard!$F$13)</f>
        <v>21.863844091929373</v>
      </c>
      <c r="D1974" s="92">
        <f t="shared" si="214"/>
        <v>0.28925216512643803</v>
      </c>
      <c r="E1974" s="93" cm="1">
        <f t="array" ref="E1974">SUM('DRE + DCF'!$S$41/TIR!S1974,'DRE + DCF'!$U$41:$AD$41/TIR!T1974:AC1974,TIR!F1974)</f>
        <v>25.756155908070625</v>
      </c>
      <c r="F1974" s="100">
        <f>'DRE + DCF'!$AE$38*'DRE + DCF'!$AE$39*(1+G1974)/(R1974-G1974)/AC1974</f>
        <v>8.2095562308035159</v>
      </c>
      <c r="G1974" s="92">
        <f>R1974*(1-'DRE + DCF'!$AE$39)</f>
        <v>0.17355129907586281</v>
      </c>
      <c r="H1974" s="94">
        <f t="shared" si="217"/>
        <v>0.28925216512643803</v>
      </c>
      <c r="I1974" s="94">
        <f t="shared" si="216"/>
        <v>0.28925216512643803</v>
      </c>
      <c r="J1974" s="94">
        <f t="shared" si="216"/>
        <v>0.28925216512643803</v>
      </c>
      <c r="K1974" s="94">
        <f t="shared" si="216"/>
        <v>0.28925216512643803</v>
      </c>
      <c r="L1974" s="94">
        <f t="shared" si="216"/>
        <v>0.28925216512643803</v>
      </c>
      <c r="M1974" s="94">
        <f t="shared" si="216"/>
        <v>0.28925216512643803</v>
      </c>
      <c r="N1974" s="94">
        <f t="shared" si="216"/>
        <v>0.28925216512643803</v>
      </c>
      <c r="O1974" s="94">
        <f t="shared" si="216"/>
        <v>0.28925216512643803</v>
      </c>
      <c r="P1974" s="94">
        <f t="shared" si="216"/>
        <v>0.28925216512643803</v>
      </c>
      <c r="Q1974" s="94">
        <f t="shared" si="216"/>
        <v>0.28925216512643803</v>
      </c>
      <c r="R1974" s="94">
        <f t="shared" si="216"/>
        <v>0.28925216512643803</v>
      </c>
      <c r="S1974" s="93">
        <f>(1+H1974)^((5-Dashboard!$F$9)*3/12)</f>
        <v>1.1354524054870985</v>
      </c>
      <c r="T1974" s="93">
        <f t="shared" si="213"/>
        <v>1.4638844721722641</v>
      </c>
      <c r="U1974" s="93">
        <f t="shared" si="213"/>
        <v>1.8873162252430646</v>
      </c>
      <c r="V1974" s="93">
        <f t="shared" si="213"/>
        <v>2.4332265296728774</v>
      </c>
      <c r="W1974" s="93">
        <f t="shared" si="213"/>
        <v>3.1370425716238466</v>
      </c>
      <c r="X1974" s="93">
        <f t="shared" si="213"/>
        <v>4.0444389275598533</v>
      </c>
      <c r="Y1974" s="93">
        <f t="shared" si="212"/>
        <v>5.2143016440781906</v>
      </c>
      <c r="Z1974" s="93">
        <f t="shared" si="212"/>
        <v>6.7225496842501533</v>
      </c>
      <c r="AA1974" s="93">
        <f t="shared" si="212"/>
        <v>8.6670617355895629</v>
      </c>
      <c r="AB1974" s="93">
        <f t="shared" si="212"/>
        <v>11.174028107893349</v>
      </c>
      <c r="AC1974" s="95">
        <f t="shared" si="212"/>
        <v>14.406139931285177</v>
      </c>
      <c r="AE1974" s="96"/>
    </row>
    <row r="1975" spans="3:31" ht="24.75" customHeight="1" x14ac:dyDescent="0.25">
      <c r="C1975" s="91">
        <f>ABS(E1975-Dashboard!$F$13)</f>
        <v>21.878778965580132</v>
      </c>
      <c r="D1975" s="92">
        <f t="shared" si="214"/>
        <v>0.28935216512643802</v>
      </c>
      <c r="E1975" s="93" cm="1">
        <f t="array" ref="E1975">SUM('DRE + DCF'!$S$41/TIR!S1975,'DRE + DCF'!$U$41:$AD$41/TIR!T1975:AC1975,TIR!F1975)</f>
        <v>25.741221034419866</v>
      </c>
      <c r="F1975" s="100">
        <f>'DRE + DCF'!$AE$38*'DRE + DCF'!$AE$39*(1+G1975)/(R1975-G1975)/AC1975</f>
        <v>8.200457471201311</v>
      </c>
      <c r="G1975" s="92">
        <f>R1975*(1-'DRE + DCF'!$AE$39)</f>
        <v>0.17361129907586281</v>
      </c>
      <c r="H1975" s="94">
        <f t="shared" si="217"/>
        <v>0.28935216512643802</v>
      </c>
      <c r="I1975" s="94">
        <f t="shared" si="216"/>
        <v>0.28935216512643802</v>
      </c>
      <c r="J1975" s="94">
        <f t="shared" si="216"/>
        <v>0.28935216512643802</v>
      </c>
      <c r="K1975" s="94">
        <f t="shared" si="216"/>
        <v>0.28935216512643802</v>
      </c>
      <c r="L1975" s="94">
        <f t="shared" si="216"/>
        <v>0.28935216512643802</v>
      </c>
      <c r="M1975" s="94">
        <f t="shared" si="216"/>
        <v>0.28935216512643802</v>
      </c>
      <c r="N1975" s="94">
        <f t="shared" si="216"/>
        <v>0.28935216512643802</v>
      </c>
      <c r="O1975" s="94">
        <f t="shared" si="216"/>
        <v>0.28935216512643802</v>
      </c>
      <c r="P1975" s="94">
        <f t="shared" si="216"/>
        <v>0.28935216512643802</v>
      </c>
      <c r="Q1975" s="94">
        <f t="shared" si="216"/>
        <v>0.28935216512643802</v>
      </c>
      <c r="R1975" s="94">
        <f t="shared" si="216"/>
        <v>0.28935216512643802</v>
      </c>
      <c r="S1975" s="93">
        <f>(1+H1975)^((5-Dashboard!$F$9)*3/12)</f>
        <v>1.1354964399444138</v>
      </c>
      <c r="T1975" s="93">
        <f t="shared" si="213"/>
        <v>1.4640547933356922</v>
      </c>
      <c r="U1975" s="93">
        <f t="shared" si="213"/>
        <v>1.8876822176511143</v>
      </c>
      <c r="V1975" s="93">
        <f t="shared" si="213"/>
        <v>2.4338871543991401</v>
      </c>
      <c r="W1975" s="93">
        <f t="shared" si="213"/>
        <v>3.1381376721979559</v>
      </c>
      <c r="X1975" s="93">
        <f t="shared" si="213"/>
        <v>4.046164602113274</v>
      </c>
      <c r="Y1975" s="93">
        <f t="shared" si="212"/>
        <v>5.216931090192702</v>
      </c>
      <c r="Z1975" s="93">
        <f t="shared" si="212"/>
        <v>6.7264613964553881</v>
      </c>
      <c r="AA1975" s="93">
        <f t="shared" si="212"/>
        <v>8.6727775651591585</v>
      </c>
      <c r="AB1975" s="93">
        <f t="shared" si="212"/>
        <v>11.182264531297957</v>
      </c>
      <c r="AC1975" s="95">
        <f t="shared" si="212"/>
        <v>14.417876984445593</v>
      </c>
      <c r="AE1975" s="96"/>
    </row>
    <row r="1976" spans="3:31" ht="24.75" customHeight="1" x14ac:dyDescent="0.25">
      <c r="C1976" s="91">
        <f>ABS(E1976-Dashboard!$F$13)</f>
        <v>21.89369897739412</v>
      </c>
      <c r="D1976" s="92">
        <f t="shared" si="214"/>
        <v>0.28945216512643801</v>
      </c>
      <c r="E1976" s="93" cm="1">
        <f t="array" ref="E1976">SUM('DRE + DCF'!$S$41/TIR!S1976,'DRE + DCF'!$U$41:$AD$41/TIR!T1976:AC1976,TIR!F1976)</f>
        <v>25.726301022605877</v>
      </c>
      <c r="F1976" s="100">
        <f>'DRE + DCF'!$AE$38*'DRE + DCF'!$AE$39*(1+G1976)/(R1976-G1976)/AC1976</f>
        <v>8.1913702702064448</v>
      </c>
      <c r="G1976" s="92">
        <f>R1976*(1-'DRE + DCF'!$AE$39)</f>
        <v>0.17367129907586279</v>
      </c>
      <c r="H1976" s="94">
        <f t="shared" si="217"/>
        <v>0.28945216512643801</v>
      </c>
      <c r="I1976" s="94">
        <f t="shared" si="216"/>
        <v>0.28945216512643801</v>
      </c>
      <c r="J1976" s="94">
        <f t="shared" si="216"/>
        <v>0.28945216512643801</v>
      </c>
      <c r="K1976" s="94">
        <f t="shared" si="216"/>
        <v>0.28945216512643801</v>
      </c>
      <c r="L1976" s="94">
        <f t="shared" si="216"/>
        <v>0.28945216512643801</v>
      </c>
      <c r="M1976" s="94">
        <f t="shared" si="216"/>
        <v>0.28945216512643801</v>
      </c>
      <c r="N1976" s="94">
        <f t="shared" si="216"/>
        <v>0.28945216512643801</v>
      </c>
      <c r="O1976" s="94">
        <f t="shared" si="216"/>
        <v>0.28945216512643801</v>
      </c>
      <c r="P1976" s="94">
        <f t="shared" si="216"/>
        <v>0.28945216512643801</v>
      </c>
      <c r="Q1976" s="94">
        <f t="shared" si="216"/>
        <v>0.28945216512643801</v>
      </c>
      <c r="R1976" s="94">
        <f t="shared" si="216"/>
        <v>0.28945216512643801</v>
      </c>
      <c r="S1976" s="93">
        <f>(1+H1976)^((5-Dashboard!$F$9)*3/12)</f>
        <v>1.1355404726941432</v>
      </c>
      <c r="T1976" s="93">
        <f t="shared" si="213"/>
        <v>1.4642251211041619</v>
      </c>
      <c r="U1976" s="93">
        <f t="shared" si="213"/>
        <v>1.8880482526402826</v>
      </c>
      <c r="V1976" s="93">
        <f t="shared" si="213"/>
        <v>2.4345479072302005</v>
      </c>
      <c r="W1976" s="93">
        <f t="shared" si="213"/>
        <v>3.139233070082021</v>
      </c>
      <c r="X1976" s="93">
        <f t="shared" si="213"/>
        <v>4.0478908790537771</v>
      </c>
      <c r="Y1976" s="93">
        <f t="shared" ref="Y1976:AC2026" si="218">(X1976)*(1+N1976)</f>
        <v>5.2195616581914539</v>
      </c>
      <c r="Z1976" s="93">
        <f t="shared" si="218"/>
        <v>6.7303750811659118</v>
      </c>
      <c r="AA1976" s="93">
        <f t="shared" si="218"/>
        <v>8.6784967205224124</v>
      </c>
      <c r="AB1976" s="93">
        <f t="shared" si="218"/>
        <v>11.190506386320317</v>
      </c>
      <c r="AC1976" s="95">
        <f t="shared" si="218"/>
        <v>14.429622688701967</v>
      </c>
      <c r="AE1976" s="96"/>
    </row>
    <row r="1977" spans="3:31" ht="24.75" customHeight="1" x14ac:dyDescent="0.25">
      <c r="C1977" s="91">
        <f>ABS(E1977-Dashboard!$F$13)</f>
        <v>21.908604146599842</v>
      </c>
      <c r="D1977" s="92">
        <f t="shared" si="214"/>
        <v>0.289552165126438</v>
      </c>
      <c r="E1977" s="93" cm="1">
        <f t="array" ref="E1977">SUM('DRE + DCF'!$S$41/TIR!S1977,'DRE + DCF'!$U$41:$AD$41/TIR!T1977:AC1977,TIR!F1977)</f>
        <v>25.711395853400155</v>
      </c>
      <c r="F1977" s="100">
        <f>'DRE + DCF'!$AE$38*'DRE + DCF'!$AE$39*(1+G1977)/(R1977-G1977)/AC1977</f>
        <v>8.1822946109880643</v>
      </c>
      <c r="G1977" s="92">
        <f>R1977*(1-'DRE + DCF'!$AE$39)</f>
        <v>0.17373129907586279</v>
      </c>
      <c r="H1977" s="94">
        <f t="shared" si="217"/>
        <v>0.289552165126438</v>
      </c>
      <c r="I1977" s="94">
        <f t="shared" si="216"/>
        <v>0.289552165126438</v>
      </c>
      <c r="J1977" s="94">
        <f t="shared" si="216"/>
        <v>0.289552165126438</v>
      </c>
      <c r="K1977" s="94">
        <f t="shared" si="216"/>
        <v>0.289552165126438</v>
      </c>
      <c r="L1977" s="94">
        <f t="shared" si="216"/>
        <v>0.289552165126438</v>
      </c>
      <c r="M1977" s="94">
        <f t="shared" si="216"/>
        <v>0.289552165126438</v>
      </c>
      <c r="N1977" s="94">
        <f t="shared" si="216"/>
        <v>0.289552165126438</v>
      </c>
      <c r="O1977" s="94">
        <f t="shared" si="216"/>
        <v>0.289552165126438</v>
      </c>
      <c r="P1977" s="94">
        <f t="shared" si="216"/>
        <v>0.289552165126438</v>
      </c>
      <c r="Q1977" s="94">
        <f t="shared" si="216"/>
        <v>0.289552165126438</v>
      </c>
      <c r="R1977" s="94">
        <f t="shared" si="216"/>
        <v>0.289552165126438</v>
      </c>
      <c r="S1977" s="93">
        <f>(1+H1977)^((5-Dashboard!$F$9)*3/12)</f>
        <v>1.1355845037364845</v>
      </c>
      <c r="T1977" s="93">
        <f t="shared" ref="T1977:X2027" si="219">(S1977)*(1+I1977)</f>
        <v>1.464395455477415</v>
      </c>
      <c r="U1977" s="93">
        <f t="shared" si="219"/>
        <v>1.8884143302122167</v>
      </c>
      <c r="V1977" s="93">
        <f t="shared" si="219"/>
        <v>2.4352087881809563</v>
      </c>
      <c r="W1977" s="93">
        <f t="shared" si="219"/>
        <v>3.1403287653336811</v>
      </c>
      <c r="X1977" s="93">
        <f t="shared" si="219"/>
        <v>4.0496177585448816</v>
      </c>
      <c r="Y1977" s="93">
        <f t="shared" si="218"/>
        <v>5.2221933484660248</v>
      </c>
      <c r="Z1977" s="93">
        <f t="shared" si="218"/>
        <v>6.7342907392232449</v>
      </c>
      <c r="AA1977" s="93">
        <f t="shared" si="218"/>
        <v>8.6842192033562551</v>
      </c>
      <c r="AB1977" s="93">
        <f t="shared" si="218"/>
        <v>11.198753676120649</v>
      </c>
      <c r="AC1977" s="95">
        <f t="shared" si="218"/>
        <v>14.441377049759039</v>
      </c>
      <c r="AE1977" s="96"/>
    </row>
    <row r="1978" spans="3:31" ht="24.75" customHeight="1" x14ac:dyDescent="0.25">
      <c r="C1978" s="91">
        <f>ABS(E1978-Dashboard!$F$13)</f>
        <v>21.923494492395914</v>
      </c>
      <c r="D1978" s="92">
        <f t="shared" si="214"/>
        <v>0.28965216512643799</v>
      </c>
      <c r="E1978" s="93" cm="1">
        <f t="array" ref="E1978">SUM('DRE + DCF'!$S$41/TIR!S1978,'DRE + DCF'!$U$41:$AD$41/TIR!T1978:AC1978,TIR!F1978)</f>
        <v>25.696505507604083</v>
      </c>
      <c r="F1978" s="100">
        <f>'DRE + DCF'!$AE$38*'DRE + DCF'!$AE$39*(1+G1978)/(R1978-G1978)/AC1978</f>
        <v>8.173230476743278</v>
      </c>
      <c r="G1978" s="92">
        <f>R1978*(1-'DRE + DCF'!$AE$39)</f>
        <v>0.1737912990758628</v>
      </c>
      <c r="H1978" s="94">
        <f t="shared" si="217"/>
        <v>0.28965216512643799</v>
      </c>
      <c r="I1978" s="94">
        <f t="shared" si="216"/>
        <v>0.28965216512643799</v>
      </c>
      <c r="J1978" s="94">
        <f t="shared" si="216"/>
        <v>0.28965216512643799</v>
      </c>
      <c r="K1978" s="94">
        <f t="shared" si="216"/>
        <v>0.28965216512643799</v>
      </c>
      <c r="L1978" s="94">
        <f t="shared" si="216"/>
        <v>0.28965216512643799</v>
      </c>
      <c r="M1978" s="94">
        <f t="shared" si="216"/>
        <v>0.28965216512643799</v>
      </c>
      <c r="N1978" s="94">
        <f t="shared" si="216"/>
        <v>0.28965216512643799</v>
      </c>
      <c r="O1978" s="94">
        <f t="shared" si="216"/>
        <v>0.28965216512643799</v>
      </c>
      <c r="P1978" s="94">
        <f t="shared" si="216"/>
        <v>0.28965216512643799</v>
      </c>
      <c r="Q1978" s="94">
        <f t="shared" si="216"/>
        <v>0.28965216512643799</v>
      </c>
      <c r="R1978" s="94">
        <f t="shared" si="216"/>
        <v>0.28965216512643799</v>
      </c>
      <c r="S1978" s="93">
        <f>(1+H1978)^((5-Dashboard!$F$9)*3/12)</f>
        <v>1.1356285330716369</v>
      </c>
      <c r="T1978" s="93">
        <f t="shared" si="219"/>
        <v>1.4645657964551975</v>
      </c>
      <c r="U1978" s="93">
        <f t="shared" si="219"/>
        <v>1.8887804503685717</v>
      </c>
      <c r="V1978" s="93">
        <f t="shared" si="219"/>
        <v>2.4358697972663172</v>
      </c>
      <c r="W1978" s="93">
        <f t="shared" si="219"/>
        <v>3.1414247580106038</v>
      </c>
      <c r="X1978" s="93">
        <f t="shared" si="219"/>
        <v>4.0513452407501722</v>
      </c>
      <c r="Y1978" s="93">
        <f t="shared" si="218"/>
        <v>5.2248261614081501</v>
      </c>
      <c r="Z1978" s="93">
        <f t="shared" si="218"/>
        <v>6.7382083714692778</v>
      </c>
      <c r="AA1978" s="93">
        <f t="shared" si="218"/>
        <v>8.689945015338445</v>
      </c>
      <c r="AB1978" s="93">
        <f t="shared" si="218"/>
        <v>11.207006403860923</v>
      </c>
      <c r="AC1978" s="95">
        <f t="shared" si="218"/>
        <v>14.453140073325097</v>
      </c>
      <c r="AE1978" s="96"/>
    </row>
    <row r="1979" spans="3:31" ht="24.75" customHeight="1" x14ac:dyDescent="0.25">
      <c r="C1979" s="91">
        <f>ABS(E1979-Dashboard!$F$13)</f>
        <v>21.938370033950605</v>
      </c>
      <c r="D1979" s="92">
        <f t="shared" si="214"/>
        <v>0.28975216512643798</v>
      </c>
      <c r="E1979" s="93" cm="1">
        <f t="array" ref="E1979">SUM('DRE + DCF'!$S$41/TIR!S1979,'DRE + DCF'!$U$41:$AD$41/TIR!T1979:AC1979,TIR!F1979)</f>
        <v>25.681629966049393</v>
      </c>
      <c r="F1979" s="100">
        <f>'DRE + DCF'!$AE$38*'DRE + DCF'!$AE$39*(1+G1979)/(R1979-G1979)/AC1979</f>
        <v>8.1641778506973672</v>
      </c>
      <c r="G1979" s="92">
        <f>R1979*(1-'DRE + DCF'!$AE$39)</f>
        <v>0.17385129907586278</v>
      </c>
      <c r="H1979" s="94">
        <f t="shared" si="217"/>
        <v>0.28975216512643798</v>
      </c>
      <c r="I1979" s="94">
        <f t="shared" si="216"/>
        <v>0.28975216512643798</v>
      </c>
      <c r="J1979" s="94">
        <f t="shared" si="216"/>
        <v>0.28975216512643798</v>
      </c>
      <c r="K1979" s="94">
        <f t="shared" si="216"/>
        <v>0.28975216512643798</v>
      </c>
      <c r="L1979" s="94">
        <f t="shared" si="216"/>
        <v>0.28975216512643798</v>
      </c>
      <c r="M1979" s="94">
        <f t="shared" si="216"/>
        <v>0.28975216512643798</v>
      </c>
      <c r="N1979" s="94">
        <f t="shared" si="216"/>
        <v>0.28975216512643798</v>
      </c>
      <c r="O1979" s="94">
        <f t="shared" si="216"/>
        <v>0.28975216512643798</v>
      </c>
      <c r="P1979" s="94">
        <f t="shared" si="216"/>
        <v>0.28975216512643798</v>
      </c>
      <c r="Q1979" s="94">
        <f t="shared" si="216"/>
        <v>0.28975216512643798</v>
      </c>
      <c r="R1979" s="94">
        <f t="shared" si="216"/>
        <v>0.28975216512643798</v>
      </c>
      <c r="S1979" s="93">
        <f>(1+H1979)^((5-Dashboard!$F$9)*3/12)</f>
        <v>1.1356725606997986</v>
      </c>
      <c r="T1979" s="93">
        <f t="shared" si="219"/>
        <v>1.4647361440372513</v>
      </c>
      <c r="U1979" s="93">
        <f t="shared" si="219"/>
        <v>1.8891466131109949</v>
      </c>
      <c r="V1979" s="93">
        <f t="shared" si="219"/>
        <v>2.4365309345011825</v>
      </c>
      <c r="W1979" s="93">
        <f t="shared" si="219"/>
        <v>3.1425210481704431</v>
      </c>
      <c r="X1979" s="93">
        <f t="shared" si="219"/>
        <v>4.0530733258332319</v>
      </c>
      <c r="Y1979" s="93">
        <f t="shared" si="218"/>
        <v>5.2274600974096233</v>
      </c>
      <c r="Z1979" s="93">
        <f t="shared" si="218"/>
        <v>6.7421279787461215</v>
      </c>
      <c r="AA1979" s="93">
        <f t="shared" si="218"/>
        <v>8.6956741581473445</v>
      </c>
      <c r="AB1979" s="93">
        <f t="shared" si="218"/>
        <v>11.215264572704552</v>
      </c>
      <c r="AC1979" s="95">
        <f t="shared" si="218"/>
        <v>14.46491176511153</v>
      </c>
      <c r="AE1979" s="96"/>
    </row>
    <row r="1980" spans="3:31" ht="24.75" customHeight="1" x14ac:dyDescent="0.25">
      <c r="C1980" s="91">
        <f>ABS(E1980-Dashboard!$F$13)</f>
        <v>21.95323079040239</v>
      </c>
      <c r="D1980" s="92">
        <f t="shared" si="214"/>
        <v>0.28985216512643797</v>
      </c>
      <c r="E1980" s="93" cm="1">
        <f t="array" ref="E1980">SUM('DRE + DCF'!$S$41/TIR!S1980,'DRE + DCF'!$U$41:$AD$41/TIR!T1980:AC1980,TIR!F1980)</f>
        <v>25.666769209597607</v>
      </c>
      <c r="F1980" s="100">
        <f>'DRE + DCF'!$AE$38*'DRE + DCF'!$AE$39*(1+G1980)/(R1980-G1980)/AC1980</f>
        <v>8.1551367161034847</v>
      </c>
      <c r="G1980" s="92">
        <f>R1980*(1-'DRE + DCF'!$AE$39)</f>
        <v>0.17391129907586278</v>
      </c>
      <c r="H1980" s="94">
        <f t="shared" si="217"/>
        <v>0.28985216512643797</v>
      </c>
      <c r="I1980" s="94">
        <f t="shared" si="216"/>
        <v>0.28985216512643797</v>
      </c>
      <c r="J1980" s="94">
        <f t="shared" si="216"/>
        <v>0.28985216512643797</v>
      </c>
      <c r="K1980" s="94">
        <f t="shared" si="216"/>
        <v>0.28985216512643797</v>
      </c>
      <c r="L1980" s="94">
        <f t="shared" si="216"/>
        <v>0.28985216512643797</v>
      </c>
      <c r="M1980" s="94">
        <f t="shared" si="216"/>
        <v>0.28985216512643797</v>
      </c>
      <c r="N1980" s="94">
        <f t="shared" si="216"/>
        <v>0.28985216512643797</v>
      </c>
      <c r="O1980" s="94">
        <f t="shared" si="216"/>
        <v>0.28985216512643797</v>
      </c>
      <c r="P1980" s="94">
        <f t="shared" si="216"/>
        <v>0.28985216512643797</v>
      </c>
      <c r="Q1980" s="94">
        <f t="shared" si="216"/>
        <v>0.28985216512643797</v>
      </c>
      <c r="R1980" s="94">
        <f t="shared" si="216"/>
        <v>0.28985216512643797</v>
      </c>
      <c r="S1980" s="93">
        <f>(1+H1980)^((5-Dashboard!$F$9)*3/12)</f>
        <v>1.1357165866211685</v>
      </c>
      <c r="T1980" s="93">
        <f t="shared" si="219"/>
        <v>1.464906498223322</v>
      </c>
      <c r="U1980" s="93">
        <f t="shared" si="219"/>
        <v>1.8895128184411405</v>
      </c>
      <c r="V1980" s="93">
        <f t="shared" si="219"/>
        <v>2.4371921999004633</v>
      </c>
      <c r="W1980" s="93">
        <f t="shared" si="219"/>
        <v>3.1436176358708794</v>
      </c>
      <c r="X1980" s="93">
        <f t="shared" si="219"/>
        <v>4.0548020139577083</v>
      </c>
      <c r="Y1980" s="93">
        <f t="shared" si="218"/>
        <v>5.2300951568623919</v>
      </c>
      <c r="Z1980" s="93">
        <f t="shared" si="218"/>
        <v>6.7460495618962542</v>
      </c>
      <c r="AA1980" s="93">
        <f t="shared" si="218"/>
        <v>8.7014066334621418</v>
      </c>
      <c r="AB1980" s="93">
        <f t="shared" si="218"/>
        <v>11.223528185816694</v>
      </c>
      <c r="AC1980" s="95">
        <f t="shared" si="218"/>
        <v>14.476692130833266</v>
      </c>
      <c r="AE1980" s="96"/>
    </row>
    <row r="1981" spans="3:31" ht="24.75" customHeight="1" x14ac:dyDescent="0.25">
      <c r="C1981" s="91">
        <f>ABS(E1981-Dashboard!$F$13)</f>
        <v>21.968076780859533</v>
      </c>
      <c r="D1981" s="92">
        <f t="shared" si="214"/>
        <v>0.28995216512643796</v>
      </c>
      <c r="E1981" s="93" cm="1">
        <f t="array" ref="E1981">SUM('DRE + DCF'!$S$41/TIR!S1981,'DRE + DCF'!$U$41:$AD$41/TIR!T1981:AC1981,TIR!F1981)</f>
        <v>25.651923219140464</v>
      </c>
      <c r="F1981" s="100">
        <f>'DRE + DCF'!$AE$38*'DRE + DCF'!$AE$39*(1+G1981)/(R1981-G1981)/AC1981</f>
        <v>8.146107056242835</v>
      </c>
      <c r="G1981" s="92">
        <f>R1981*(1-'DRE + DCF'!$AE$39)</f>
        <v>0.17397129907586276</v>
      </c>
      <c r="H1981" s="94">
        <f t="shared" si="217"/>
        <v>0.28995216512643796</v>
      </c>
      <c r="I1981" s="94">
        <f t="shared" si="216"/>
        <v>0.28995216512643796</v>
      </c>
      <c r="J1981" s="94">
        <f t="shared" si="216"/>
        <v>0.28995216512643796</v>
      </c>
      <c r="K1981" s="94">
        <f t="shared" si="216"/>
        <v>0.28995216512643796</v>
      </c>
      <c r="L1981" s="94">
        <f t="shared" si="216"/>
        <v>0.28995216512643796</v>
      </c>
      <c r="M1981" s="94">
        <f t="shared" si="216"/>
        <v>0.28995216512643796</v>
      </c>
      <c r="N1981" s="94">
        <f t="shared" si="216"/>
        <v>0.28995216512643796</v>
      </c>
      <c r="O1981" s="94">
        <f t="shared" si="216"/>
        <v>0.28995216512643796</v>
      </c>
      <c r="P1981" s="94">
        <f t="shared" si="216"/>
        <v>0.28995216512643796</v>
      </c>
      <c r="Q1981" s="94">
        <f t="shared" si="216"/>
        <v>0.28995216512643796</v>
      </c>
      <c r="R1981" s="94">
        <f t="shared" si="216"/>
        <v>0.28995216512643796</v>
      </c>
      <c r="S1981" s="93">
        <f>(1+H1981)^((5-Dashboard!$F$9)*3/12)</f>
        <v>1.1357606108359446</v>
      </c>
      <c r="T1981" s="93">
        <f t="shared" si="219"/>
        <v>1.4650768590131522</v>
      </c>
      <c r="U1981" s="93">
        <f t="shared" si="219"/>
        <v>1.8898790663606566</v>
      </c>
      <c r="V1981" s="93">
        <f t="shared" si="219"/>
        <v>2.4378535934790597</v>
      </c>
      <c r="W1981" s="93">
        <f t="shared" si="219"/>
        <v>3.1447145211695799</v>
      </c>
      <c r="X1981" s="93">
        <f t="shared" si="219"/>
        <v>4.0565313052872485</v>
      </c>
      <c r="Y1981" s="93">
        <f t="shared" si="218"/>
        <v>5.2327313401584608</v>
      </c>
      <c r="Z1981" s="93">
        <f t="shared" si="218"/>
        <v>6.7499731217623733</v>
      </c>
      <c r="AA1981" s="93">
        <f t="shared" si="218"/>
        <v>8.7071424429626347</v>
      </c>
      <c r="AB1981" s="93">
        <f t="shared" si="218"/>
        <v>11.231797246363952</v>
      </c>
      <c r="AC1981" s="95">
        <f t="shared" si="218"/>
        <v>14.488481176208342</v>
      </c>
      <c r="AE1981" s="96"/>
    </row>
    <row r="1982" spans="3:31" ht="24.75" customHeight="1" x14ac:dyDescent="0.25">
      <c r="C1982" s="91">
        <f>ABS(E1982-Dashboard!$F$13)</f>
        <v>21.982908024400608</v>
      </c>
      <c r="D1982" s="92">
        <f t="shared" si="214"/>
        <v>0.29005216512643794</v>
      </c>
      <c r="E1982" s="93" cm="1">
        <f t="array" ref="E1982">SUM('DRE + DCF'!$S$41/TIR!S1982,'DRE + DCF'!$U$41:$AD$41/TIR!T1982:AC1982,TIR!F1982)</f>
        <v>25.63709197559939</v>
      </c>
      <c r="F1982" s="100">
        <f>'DRE + DCF'!$AE$38*'DRE + DCF'!$AE$39*(1+G1982)/(R1982-G1982)/AC1982</f>
        <v>8.1370888544243893</v>
      </c>
      <c r="G1982" s="92">
        <f>R1982*(1-'DRE + DCF'!$AE$39)</f>
        <v>0.17403129907586276</v>
      </c>
      <c r="H1982" s="94">
        <f t="shared" si="217"/>
        <v>0.29005216512643794</v>
      </c>
      <c r="I1982" s="94">
        <f t="shared" si="216"/>
        <v>0.29005216512643794</v>
      </c>
      <c r="J1982" s="94">
        <f t="shared" si="216"/>
        <v>0.29005216512643794</v>
      </c>
      <c r="K1982" s="94">
        <f t="shared" si="216"/>
        <v>0.29005216512643794</v>
      </c>
      <c r="L1982" s="94">
        <f t="shared" si="216"/>
        <v>0.29005216512643794</v>
      </c>
      <c r="M1982" s="94">
        <f t="shared" si="216"/>
        <v>0.29005216512643794</v>
      </c>
      <c r="N1982" s="94">
        <f t="shared" si="216"/>
        <v>0.29005216512643794</v>
      </c>
      <c r="O1982" s="94">
        <f t="shared" si="216"/>
        <v>0.29005216512643794</v>
      </c>
      <c r="P1982" s="94">
        <f t="shared" si="216"/>
        <v>0.29005216512643794</v>
      </c>
      <c r="Q1982" s="94">
        <f t="shared" si="216"/>
        <v>0.29005216512643794</v>
      </c>
      <c r="R1982" s="94">
        <f t="shared" si="216"/>
        <v>0.29005216512643794</v>
      </c>
      <c r="S1982" s="93">
        <f>(1+H1982)^((5-Dashboard!$F$9)*3/12)</f>
        <v>1.1358046333443257</v>
      </c>
      <c r="T1982" s="93">
        <f t="shared" si="219"/>
        <v>1.4652472264064875</v>
      </c>
      <c r="U1982" s="93">
        <f t="shared" si="219"/>
        <v>1.8902453568711974</v>
      </c>
      <c r="V1982" s="93">
        <f t="shared" si="219"/>
        <v>2.4385151152518847</v>
      </c>
      <c r="W1982" s="93">
        <f t="shared" si="219"/>
        <v>3.1458117041242395</v>
      </c>
      <c r="X1982" s="93">
        <f t="shared" si="219"/>
        <v>4.0582611999855649</v>
      </c>
      <c r="Y1982" s="93">
        <f t="shared" si="218"/>
        <v>5.2353686476899943</v>
      </c>
      <c r="Z1982" s="93">
        <f t="shared" si="218"/>
        <v>6.7538986591875494</v>
      </c>
      <c r="AA1982" s="93">
        <f t="shared" si="218"/>
        <v>8.712881588329445</v>
      </c>
      <c r="AB1982" s="93">
        <f t="shared" si="218"/>
        <v>11.240071757514679</v>
      </c>
      <c r="AC1982" s="95">
        <f t="shared" si="218"/>
        <v>14.500278906958339</v>
      </c>
      <c r="AE1982" s="96"/>
    </row>
    <row r="1983" spans="3:31" ht="24.75" customHeight="1" x14ac:dyDescent="0.25">
      <c r="C1983" s="91">
        <f>ABS(E1983-Dashboard!$F$13)</f>
        <v>21.997724540074078</v>
      </c>
      <c r="D1983" s="92">
        <f t="shared" si="214"/>
        <v>0.29015216512643793</v>
      </c>
      <c r="E1983" s="93" cm="1">
        <f t="array" ref="E1983">SUM('DRE + DCF'!$S$41/TIR!S1983,'DRE + DCF'!$U$41:$AD$41/TIR!T1983:AC1983,TIR!F1983)</f>
        <v>25.62227545992592</v>
      </c>
      <c r="F1983" s="100">
        <f>'DRE + DCF'!$AE$38*'DRE + DCF'!$AE$39*(1+G1983)/(R1983-G1983)/AC1983</f>
        <v>8.1280820939850678</v>
      </c>
      <c r="G1983" s="92">
        <f>R1983*(1-'DRE + DCF'!$AE$39)</f>
        <v>0.17409129907586277</v>
      </c>
      <c r="H1983" s="94">
        <f t="shared" si="217"/>
        <v>0.29015216512643793</v>
      </c>
      <c r="I1983" s="94">
        <f t="shared" si="216"/>
        <v>0.29015216512643793</v>
      </c>
      <c r="J1983" s="94">
        <f t="shared" si="216"/>
        <v>0.29015216512643793</v>
      </c>
      <c r="K1983" s="94">
        <f t="shared" si="216"/>
        <v>0.29015216512643793</v>
      </c>
      <c r="L1983" s="94">
        <f t="shared" si="216"/>
        <v>0.29015216512643793</v>
      </c>
      <c r="M1983" s="94">
        <f t="shared" si="216"/>
        <v>0.29015216512643793</v>
      </c>
      <c r="N1983" s="94">
        <f t="shared" si="216"/>
        <v>0.29015216512643793</v>
      </c>
      <c r="O1983" s="94">
        <f t="shared" si="216"/>
        <v>0.29015216512643793</v>
      </c>
      <c r="P1983" s="94">
        <f t="shared" si="216"/>
        <v>0.29015216512643793</v>
      </c>
      <c r="Q1983" s="94">
        <f t="shared" si="216"/>
        <v>0.29015216512643793</v>
      </c>
      <c r="R1983" s="94">
        <f t="shared" si="216"/>
        <v>0.29015216512643793</v>
      </c>
      <c r="S1983" s="93">
        <f>(1+H1983)^((5-Dashboard!$F$9)*3/12)</f>
        <v>1.1358486541465098</v>
      </c>
      <c r="T1983" s="93">
        <f t="shared" si="219"/>
        <v>1.4654176004030701</v>
      </c>
      <c r="U1983" s="93">
        <f t="shared" si="219"/>
        <v>1.8906116899744101</v>
      </c>
      <c r="V1983" s="93">
        <f t="shared" si="219"/>
        <v>2.4391767652338388</v>
      </c>
      <c r="W1983" s="93">
        <f t="shared" si="219"/>
        <v>3.1469091847925381</v>
      </c>
      <c r="X1983" s="93">
        <f t="shared" si="219"/>
        <v>4.0599916982163666</v>
      </c>
      <c r="Y1983" s="93">
        <f t="shared" si="218"/>
        <v>5.2380070798492087</v>
      </c>
      <c r="Z1983" s="93">
        <f t="shared" si="218"/>
        <v>6.757826175015067</v>
      </c>
      <c r="AA1983" s="93">
        <f t="shared" si="218"/>
        <v>8.7186240712438021</v>
      </c>
      <c r="AB1983" s="93">
        <f t="shared" si="218"/>
        <v>11.24835172243867</v>
      </c>
      <c r="AC1983" s="95">
        <f t="shared" si="218"/>
        <v>14.512085328807947</v>
      </c>
      <c r="AE1983" s="96"/>
    </row>
    <row r="1984" spans="3:31" ht="24.75" customHeight="1" x14ac:dyDescent="0.25">
      <c r="C1984" s="91">
        <f>ABS(E1984-Dashboard!$F$13)</f>
        <v>22.012526346898824</v>
      </c>
      <c r="D1984" s="92">
        <f t="shared" si="214"/>
        <v>0.29025216512643792</v>
      </c>
      <c r="E1984" s="93" cm="1">
        <f t="array" ref="E1984">SUM('DRE + DCF'!$S$41/TIR!S1984,'DRE + DCF'!$U$41:$AD$41/TIR!T1984:AC1984,TIR!F1984)</f>
        <v>25.607473653101174</v>
      </c>
      <c r="F1984" s="100">
        <f>'DRE + DCF'!$AE$38*'DRE + DCF'!$AE$39*(1+G1984)/(R1984-G1984)/AC1984</f>
        <v>8.1190867582894537</v>
      </c>
      <c r="G1984" s="92">
        <f>R1984*(1-'DRE + DCF'!$AE$39)</f>
        <v>0.17415129907586274</v>
      </c>
      <c r="H1984" s="94">
        <f t="shared" si="217"/>
        <v>0.29025216512643792</v>
      </c>
      <c r="I1984" s="94">
        <f t="shared" si="216"/>
        <v>0.29025216512643792</v>
      </c>
      <c r="J1984" s="94">
        <f t="shared" si="216"/>
        <v>0.29025216512643792</v>
      </c>
      <c r="K1984" s="94">
        <f t="shared" si="216"/>
        <v>0.29025216512643792</v>
      </c>
      <c r="L1984" s="94">
        <f t="shared" si="216"/>
        <v>0.29025216512643792</v>
      </c>
      <c r="M1984" s="94">
        <f t="shared" si="216"/>
        <v>0.29025216512643792</v>
      </c>
      <c r="N1984" s="94">
        <f t="shared" si="216"/>
        <v>0.29025216512643792</v>
      </c>
      <c r="O1984" s="94">
        <f t="shared" si="216"/>
        <v>0.29025216512643792</v>
      </c>
      <c r="P1984" s="94">
        <f t="shared" si="216"/>
        <v>0.29025216512643792</v>
      </c>
      <c r="Q1984" s="94">
        <f t="shared" si="216"/>
        <v>0.29025216512643792</v>
      </c>
      <c r="R1984" s="94">
        <f t="shared" si="216"/>
        <v>0.29025216512643792</v>
      </c>
      <c r="S1984" s="93">
        <f>(1+H1984)^((5-Dashboard!$F$9)*3/12)</f>
        <v>1.1358926732426959</v>
      </c>
      <c r="T1984" s="93">
        <f t="shared" si="219"/>
        <v>1.465587981002646</v>
      </c>
      <c r="U1984" s="93">
        <f t="shared" si="219"/>
        <v>1.8909780656719488</v>
      </c>
      <c r="V1984" s="93">
        <f t="shared" si="219"/>
        <v>2.4398385434398357</v>
      </c>
      <c r="W1984" s="93">
        <f t="shared" si="219"/>
        <v>3.148006963232183</v>
      </c>
      <c r="X1984" s="93">
        <f t="shared" si="219"/>
        <v>4.0617228001434276</v>
      </c>
      <c r="Y1984" s="93">
        <f t="shared" si="218"/>
        <v>5.2406466370284761</v>
      </c>
      <c r="Z1984" s="93">
        <f t="shared" si="218"/>
        <v>6.7617556700885775</v>
      </c>
      <c r="AA1984" s="93">
        <f t="shared" si="218"/>
        <v>8.724369893387756</v>
      </c>
      <c r="AB1984" s="93">
        <f t="shared" si="218"/>
        <v>11.256637144307463</v>
      </c>
      <c r="AC1984" s="95">
        <f t="shared" si="218"/>
        <v>14.523900447485389</v>
      </c>
      <c r="AE1984" s="96"/>
    </row>
    <row r="1985" spans="3:31" ht="24.75" customHeight="1" x14ac:dyDescent="0.25">
      <c r="C1985" s="91">
        <f>ABS(E1985-Dashboard!$F$13)</f>
        <v>22.027313463863734</v>
      </c>
      <c r="D1985" s="92">
        <f t="shared" si="214"/>
        <v>0.29035216512643791</v>
      </c>
      <c r="E1985" s="93" cm="1">
        <f t="array" ref="E1985">SUM('DRE + DCF'!$S$41/TIR!S1985,'DRE + DCF'!$U$41:$AD$41/TIR!T1985:AC1985,TIR!F1985)</f>
        <v>25.592686536136263</v>
      </c>
      <c r="F1985" s="100">
        <f>'DRE + DCF'!$AE$38*'DRE + DCF'!$AE$39*(1+G1985)/(R1985-G1985)/AC1985</f>
        <v>8.1101028307299696</v>
      </c>
      <c r="G1985" s="92">
        <f>R1985*(1-'DRE + DCF'!$AE$39)</f>
        <v>0.17421129907586275</v>
      </c>
      <c r="H1985" s="94">
        <f t="shared" si="217"/>
        <v>0.29035216512643791</v>
      </c>
      <c r="I1985" s="94">
        <f t="shared" si="216"/>
        <v>0.29035216512643791</v>
      </c>
      <c r="J1985" s="94">
        <f t="shared" si="216"/>
        <v>0.29035216512643791</v>
      </c>
      <c r="K1985" s="94">
        <f t="shared" si="216"/>
        <v>0.29035216512643791</v>
      </c>
      <c r="L1985" s="94">
        <f t="shared" si="216"/>
        <v>0.29035216512643791</v>
      </c>
      <c r="M1985" s="94">
        <f t="shared" si="216"/>
        <v>0.29035216512643791</v>
      </c>
      <c r="N1985" s="94">
        <f t="shared" si="216"/>
        <v>0.29035216512643791</v>
      </c>
      <c r="O1985" s="94">
        <f t="shared" si="216"/>
        <v>0.29035216512643791</v>
      </c>
      <c r="P1985" s="94">
        <f t="shared" si="216"/>
        <v>0.29035216512643791</v>
      </c>
      <c r="Q1985" s="94">
        <f t="shared" si="216"/>
        <v>0.29035216512643791</v>
      </c>
      <c r="R1985" s="94">
        <f t="shared" si="216"/>
        <v>0.29035216512643791</v>
      </c>
      <c r="S1985" s="93">
        <f>(1+H1985)^((5-Dashboard!$F$9)*3/12)</f>
        <v>1.1359366906330819</v>
      </c>
      <c r="T1985" s="93">
        <f t="shared" si="219"/>
        <v>1.4657583682049578</v>
      </c>
      <c r="U1985" s="93">
        <f t="shared" si="219"/>
        <v>1.8913444839654616</v>
      </c>
      <c r="V1985" s="93">
        <f t="shared" si="219"/>
        <v>2.4405004498847784</v>
      </c>
      <c r="W1985" s="93">
        <f t="shared" si="219"/>
        <v>3.1491050395008693</v>
      </c>
      <c r="X1985" s="93">
        <f t="shared" si="219"/>
        <v>4.0634545059305234</v>
      </c>
      <c r="Y1985" s="93">
        <f t="shared" si="218"/>
        <v>5.2432873196202303</v>
      </c>
      <c r="Z1985" s="93">
        <f t="shared" si="218"/>
        <v>6.7656871452519605</v>
      </c>
      <c r="AA1985" s="93">
        <f t="shared" si="218"/>
        <v>8.730119056443975</v>
      </c>
      <c r="AB1985" s="93">
        <f t="shared" si="218"/>
        <v>11.264928026294058</v>
      </c>
      <c r="AC1985" s="95">
        <f t="shared" si="218"/>
        <v>14.535724268722028</v>
      </c>
      <c r="AE1985" s="96"/>
    </row>
    <row r="1986" spans="3:31" ht="24.75" customHeight="1" x14ac:dyDescent="0.25">
      <c r="C1986" s="91">
        <f>ABS(E1986-Dashboard!$F$13)</f>
        <v>22.042085909928232</v>
      </c>
      <c r="D1986" s="92">
        <f t="shared" si="214"/>
        <v>0.2904521651264379</v>
      </c>
      <c r="E1986" s="93" cm="1">
        <f t="array" ref="E1986">SUM('DRE + DCF'!$S$41/TIR!S1986,'DRE + DCF'!$U$41:$AD$41/TIR!T1986:AC1986,TIR!F1986)</f>
        <v>25.577914090071765</v>
      </c>
      <c r="F1986" s="100">
        <f>'DRE + DCF'!$AE$38*'DRE + DCF'!$AE$39*(1+G1986)/(R1986-G1986)/AC1986</f>
        <v>8.1011302947265857</v>
      </c>
      <c r="G1986" s="92">
        <f>R1986*(1-'DRE + DCF'!$AE$39)</f>
        <v>0.17427129907586272</v>
      </c>
      <c r="H1986" s="94">
        <f t="shared" si="217"/>
        <v>0.2904521651264379</v>
      </c>
      <c r="I1986" s="94">
        <f t="shared" si="216"/>
        <v>0.2904521651264379</v>
      </c>
      <c r="J1986" s="94">
        <f t="shared" si="216"/>
        <v>0.2904521651264379</v>
      </c>
      <c r="K1986" s="94">
        <f t="shared" si="216"/>
        <v>0.2904521651264379</v>
      </c>
      <c r="L1986" s="94">
        <f t="shared" si="216"/>
        <v>0.2904521651264379</v>
      </c>
      <c r="M1986" s="94">
        <f t="shared" si="216"/>
        <v>0.2904521651264379</v>
      </c>
      <c r="N1986" s="94">
        <f t="shared" si="216"/>
        <v>0.2904521651264379</v>
      </c>
      <c r="O1986" s="94">
        <f t="shared" si="216"/>
        <v>0.2904521651264379</v>
      </c>
      <c r="P1986" s="94">
        <f t="shared" si="216"/>
        <v>0.2904521651264379</v>
      </c>
      <c r="Q1986" s="94">
        <f t="shared" si="216"/>
        <v>0.2904521651264379</v>
      </c>
      <c r="R1986" s="94">
        <f t="shared" si="216"/>
        <v>0.2904521651264379</v>
      </c>
      <c r="S1986" s="93">
        <f>(1+H1986)^((5-Dashboard!$F$9)*3/12)</f>
        <v>1.1359807063178662</v>
      </c>
      <c r="T1986" s="93">
        <f t="shared" si="219"/>
        <v>1.4659287620097508</v>
      </c>
      <c r="U1986" s="93">
        <f t="shared" si="219"/>
        <v>1.8917109448566016</v>
      </c>
      <c r="V1986" s="93">
        <f t="shared" si="219"/>
        <v>2.4411624845835815</v>
      </c>
      <c r="W1986" s="93">
        <f t="shared" si="219"/>
        <v>3.1502034136563175</v>
      </c>
      <c r="X1986" s="93">
        <f t="shared" si="219"/>
        <v>4.065186815741491</v>
      </c>
      <c r="Y1986" s="93">
        <f t="shared" si="218"/>
        <v>5.2459291280170577</v>
      </c>
      <c r="Z1986" s="93">
        <f t="shared" si="218"/>
        <v>6.7696206013494589</v>
      </c>
      <c r="AA1986" s="93">
        <f t="shared" si="218"/>
        <v>8.735871562095948</v>
      </c>
      <c r="AB1986" s="93">
        <f t="shared" si="218"/>
        <v>11.273224371573194</v>
      </c>
      <c r="AC1986" s="95">
        <f t="shared" si="218"/>
        <v>14.547556798252756</v>
      </c>
      <c r="AE1986" s="96"/>
    </row>
    <row r="1987" spans="3:31" ht="24.75" customHeight="1" x14ac:dyDescent="0.25">
      <c r="C1987" s="91">
        <f>ABS(E1987-Dashboard!$F$13)</f>
        <v>22.056843704021858</v>
      </c>
      <c r="D1987" s="92">
        <f t="shared" si="214"/>
        <v>0.29055216512643789</v>
      </c>
      <c r="E1987" s="93" cm="1">
        <f t="array" ref="E1987">SUM('DRE + DCF'!$S$41/TIR!S1987,'DRE + DCF'!$U$41:$AD$41/TIR!T1987:AC1987,TIR!F1987)</f>
        <v>25.563156295978139</v>
      </c>
      <c r="F1987" s="100">
        <f>'DRE + DCF'!$AE$38*'DRE + DCF'!$AE$39*(1+G1987)/(R1987-G1987)/AC1987</f>
        <v>8.092169133727019</v>
      </c>
      <c r="G1987" s="92">
        <f>R1987*(1-'DRE + DCF'!$AE$39)</f>
        <v>0.17433129907586273</v>
      </c>
      <c r="H1987" s="94">
        <f t="shared" si="217"/>
        <v>0.29055216512643789</v>
      </c>
      <c r="I1987" s="94">
        <f t="shared" si="216"/>
        <v>0.29055216512643789</v>
      </c>
      <c r="J1987" s="94">
        <f t="shared" si="216"/>
        <v>0.29055216512643789</v>
      </c>
      <c r="K1987" s="94">
        <f t="shared" si="216"/>
        <v>0.29055216512643789</v>
      </c>
      <c r="L1987" s="94">
        <f t="shared" si="216"/>
        <v>0.29055216512643789</v>
      </c>
      <c r="M1987" s="94">
        <f t="shared" si="216"/>
        <v>0.29055216512643789</v>
      </c>
      <c r="N1987" s="94">
        <f t="shared" si="216"/>
        <v>0.29055216512643789</v>
      </c>
      <c r="O1987" s="94">
        <f t="shared" si="216"/>
        <v>0.29055216512643789</v>
      </c>
      <c r="P1987" s="94">
        <f t="shared" si="216"/>
        <v>0.29055216512643789</v>
      </c>
      <c r="Q1987" s="94">
        <f t="shared" si="216"/>
        <v>0.29055216512643789</v>
      </c>
      <c r="R1987" s="94">
        <f t="shared" si="216"/>
        <v>0.29055216512643789</v>
      </c>
      <c r="S1987" s="93">
        <f>(1+H1987)^((5-Dashboard!$F$9)*3/12)</f>
        <v>1.1360247202972469</v>
      </c>
      <c r="T1987" s="93">
        <f t="shared" si="219"/>
        <v>1.4660991624167679</v>
      </c>
      <c r="U1987" s="93">
        <f t="shared" si="219"/>
        <v>1.8920774483470166</v>
      </c>
      <c r="V1987" s="93">
        <f t="shared" si="219"/>
        <v>2.4418246475511483</v>
      </c>
      <c r="W1987" s="93">
        <f t="shared" si="219"/>
        <v>3.1513020857562353</v>
      </c>
      <c r="X1987" s="93">
        <f t="shared" si="219"/>
        <v>4.0669197297401691</v>
      </c>
      <c r="Y1987" s="93">
        <f t="shared" si="218"/>
        <v>5.2485720626116024</v>
      </c>
      <c r="Z1987" s="93">
        <f t="shared" si="218"/>
        <v>6.7735560392255367</v>
      </c>
      <c r="AA1987" s="93">
        <f t="shared" si="218"/>
        <v>8.7416274120277748</v>
      </c>
      <c r="AB1987" s="93">
        <f t="shared" si="218"/>
        <v>11.281526183321064</v>
      </c>
      <c r="AC1987" s="95">
        <f t="shared" si="218"/>
        <v>14.559398041815598</v>
      </c>
      <c r="AE1987" s="96"/>
    </row>
    <row r="1988" spans="3:31" ht="24.75" customHeight="1" x14ac:dyDescent="0.25">
      <c r="C1988" s="91">
        <f>ABS(E1988-Dashboard!$F$13)</f>
        <v>22.071586865044758</v>
      </c>
      <c r="D1988" s="92">
        <f t="shared" si="214"/>
        <v>0.29065216512643788</v>
      </c>
      <c r="E1988" s="93" cm="1">
        <f t="array" ref="E1988">SUM('DRE + DCF'!$S$41/TIR!S1988,'DRE + DCF'!$U$41:$AD$41/TIR!T1988:AC1988,TIR!F1988)</f>
        <v>25.54841313495524</v>
      </c>
      <c r="F1988" s="100">
        <f>'DRE + DCF'!$AE$38*'DRE + DCF'!$AE$39*(1+G1988)/(R1988-G1988)/AC1988</f>
        <v>8.0832193312064344</v>
      </c>
      <c r="G1988" s="92">
        <f>R1988*(1-'DRE + DCF'!$AE$39)</f>
        <v>0.17439129907586273</v>
      </c>
      <c r="H1988" s="94">
        <f t="shared" si="217"/>
        <v>0.29065216512643788</v>
      </c>
      <c r="I1988" s="94">
        <f t="shared" si="216"/>
        <v>0.29065216512643788</v>
      </c>
      <c r="J1988" s="94">
        <f t="shared" si="216"/>
        <v>0.29065216512643788</v>
      </c>
      <c r="K1988" s="94">
        <f t="shared" si="216"/>
        <v>0.29065216512643788</v>
      </c>
      <c r="L1988" s="94">
        <f t="shared" si="216"/>
        <v>0.29065216512643788</v>
      </c>
      <c r="M1988" s="94">
        <f t="shared" si="216"/>
        <v>0.29065216512643788</v>
      </c>
      <c r="N1988" s="94">
        <f t="shared" si="216"/>
        <v>0.29065216512643788</v>
      </c>
      <c r="O1988" s="94">
        <f t="shared" si="216"/>
        <v>0.29065216512643788</v>
      </c>
      <c r="P1988" s="94">
        <f t="shared" si="216"/>
        <v>0.29065216512643788</v>
      </c>
      <c r="Q1988" s="94">
        <f t="shared" ref="I1988:R2014" si="220">$D1988</f>
        <v>0.29065216512643788</v>
      </c>
      <c r="R1988" s="94">
        <f t="shared" si="220"/>
        <v>0.29065216512643788</v>
      </c>
      <c r="S1988" s="93">
        <f>(1+H1988)^((5-Dashboard!$F$9)*3/12)</f>
        <v>1.1360687325714223</v>
      </c>
      <c r="T1988" s="93">
        <f t="shared" si="219"/>
        <v>1.4662695694257544</v>
      </c>
      <c r="U1988" s="93">
        <f t="shared" si="219"/>
        <v>1.8924439944383598</v>
      </c>
      <c r="V1988" s="93">
        <f t="shared" si="219"/>
        <v>2.4424869388023938</v>
      </c>
      <c r="W1988" s="93">
        <f t="shared" si="219"/>
        <v>3.1524010558583551</v>
      </c>
      <c r="X1988" s="93">
        <f t="shared" si="219"/>
        <v>4.0686532480904551</v>
      </c>
      <c r="Y1988" s="93">
        <f t="shared" si="218"/>
        <v>5.2512161237966604</v>
      </c>
      <c r="Z1988" s="93">
        <f t="shared" si="218"/>
        <v>6.7774934597250205</v>
      </c>
      <c r="AA1988" s="93">
        <f t="shared" si="218"/>
        <v>8.7473866079243709</v>
      </c>
      <c r="AB1988" s="93">
        <f t="shared" si="218"/>
        <v>11.289833464715597</v>
      </c>
      <c r="AC1988" s="95">
        <f t="shared" si="218"/>
        <v>14.5712480051521</v>
      </c>
      <c r="AE1988" s="96"/>
    </row>
    <row r="1989" spans="3:31" ht="24.75" customHeight="1" x14ac:dyDescent="0.25">
      <c r="C1989" s="91">
        <f>ABS(E1989-Dashboard!$F$13)</f>
        <v>22.086315411867361</v>
      </c>
      <c r="D1989" s="92">
        <f t="shared" si="214"/>
        <v>0.29075216512643787</v>
      </c>
      <c r="E1989" s="93" cm="1">
        <f t="array" ref="E1989">SUM('DRE + DCF'!$S$41/TIR!S1989,'DRE + DCF'!$U$41:$AD$41/TIR!T1989:AC1989,TIR!F1989)</f>
        <v>25.533684588132637</v>
      </c>
      <c r="F1989" s="100">
        <f>'DRE + DCF'!$AE$38*'DRE + DCF'!$AE$39*(1+G1989)/(R1989-G1989)/AC1989</f>
        <v>8.0742808706676126</v>
      </c>
      <c r="G1989" s="92">
        <f>R1989*(1-'DRE + DCF'!$AE$39)</f>
        <v>0.17445129907586271</v>
      </c>
      <c r="H1989" s="94">
        <f t="shared" si="217"/>
        <v>0.29075216512643787</v>
      </c>
      <c r="I1989" s="94">
        <f t="shared" si="220"/>
        <v>0.29075216512643787</v>
      </c>
      <c r="J1989" s="94">
        <f t="shared" si="220"/>
        <v>0.29075216512643787</v>
      </c>
      <c r="K1989" s="94">
        <f t="shared" si="220"/>
        <v>0.29075216512643787</v>
      </c>
      <c r="L1989" s="94">
        <f t="shared" si="220"/>
        <v>0.29075216512643787</v>
      </c>
      <c r="M1989" s="94">
        <f t="shared" si="220"/>
        <v>0.29075216512643787</v>
      </c>
      <c r="N1989" s="94">
        <f t="shared" si="220"/>
        <v>0.29075216512643787</v>
      </c>
      <c r="O1989" s="94">
        <f t="shared" si="220"/>
        <v>0.29075216512643787</v>
      </c>
      <c r="P1989" s="94">
        <f t="shared" si="220"/>
        <v>0.29075216512643787</v>
      </c>
      <c r="Q1989" s="94">
        <f t="shared" si="220"/>
        <v>0.29075216512643787</v>
      </c>
      <c r="R1989" s="94">
        <f t="shared" si="220"/>
        <v>0.29075216512643787</v>
      </c>
      <c r="S1989" s="93">
        <f>(1+H1989)^((5-Dashboard!$F$9)*3/12)</f>
        <v>1.1361127431405906</v>
      </c>
      <c r="T1989" s="93">
        <f t="shared" si="219"/>
        <v>1.4664399830364538</v>
      </c>
      <c r="U1989" s="93">
        <f t="shared" si="219"/>
        <v>1.8928105831322795</v>
      </c>
      <c r="V1989" s="93">
        <f t="shared" si="219"/>
        <v>2.4431493583522248</v>
      </c>
      <c r="W1989" s="93">
        <f t="shared" si="219"/>
        <v>3.1535003240204014</v>
      </c>
      <c r="X1989" s="93">
        <f t="shared" si="219"/>
        <v>4.0703873709562561</v>
      </c>
      <c r="Y1989" s="93">
        <f t="shared" si="218"/>
        <v>5.2538613119650961</v>
      </c>
      <c r="Z1989" s="93">
        <f t="shared" si="218"/>
        <v>6.7814328636929746</v>
      </c>
      <c r="AA1989" s="93">
        <f t="shared" si="218"/>
        <v>8.7531491514712858</v>
      </c>
      <c r="AB1989" s="93">
        <f t="shared" si="218"/>
        <v>11.298146218936203</v>
      </c>
      <c r="AC1989" s="95">
        <f t="shared" si="218"/>
        <v>14.583106694006981</v>
      </c>
      <c r="AE1989" s="96"/>
    </row>
    <row r="1990" spans="3:31" ht="24.75" customHeight="1" x14ac:dyDescent="0.25">
      <c r="C1990" s="91">
        <f>ABS(E1990-Dashboard!$F$13)</f>
        <v>22.101029363330788</v>
      </c>
      <c r="D1990" s="92">
        <f t="shared" si="214"/>
        <v>0.29085216512643786</v>
      </c>
      <c r="E1990" s="93" cm="1">
        <f t="array" ref="E1990">SUM('DRE + DCF'!$S$41/TIR!S1990,'DRE + DCF'!$U$41:$AD$41/TIR!T1990:AC1990,TIR!F1990)</f>
        <v>25.518970636669209</v>
      </c>
      <c r="F1990" s="100">
        <f>'DRE + DCF'!$AE$38*'DRE + DCF'!$AE$39*(1+G1990)/(R1990-G1990)/AC1990</f>
        <v>8.0653537356406932</v>
      </c>
      <c r="G1990" s="92">
        <f>R1990*(1-'DRE + DCF'!$AE$39)</f>
        <v>0.17451129907586271</v>
      </c>
      <c r="H1990" s="94">
        <f t="shared" si="217"/>
        <v>0.29085216512643786</v>
      </c>
      <c r="I1990" s="94">
        <f t="shared" si="220"/>
        <v>0.29085216512643786</v>
      </c>
      <c r="J1990" s="94">
        <f t="shared" si="220"/>
        <v>0.29085216512643786</v>
      </c>
      <c r="K1990" s="94">
        <f t="shared" si="220"/>
        <v>0.29085216512643786</v>
      </c>
      <c r="L1990" s="94">
        <f t="shared" si="220"/>
        <v>0.29085216512643786</v>
      </c>
      <c r="M1990" s="94">
        <f t="shared" si="220"/>
        <v>0.29085216512643786</v>
      </c>
      <c r="N1990" s="94">
        <f t="shared" si="220"/>
        <v>0.29085216512643786</v>
      </c>
      <c r="O1990" s="94">
        <f t="shared" si="220"/>
        <v>0.29085216512643786</v>
      </c>
      <c r="P1990" s="94">
        <f t="shared" si="220"/>
        <v>0.29085216512643786</v>
      </c>
      <c r="Q1990" s="94">
        <f t="shared" si="220"/>
        <v>0.29085216512643786</v>
      </c>
      <c r="R1990" s="94">
        <f t="shared" si="220"/>
        <v>0.29085216512643786</v>
      </c>
      <c r="S1990" s="93">
        <f>(1+H1990)^((5-Dashboard!$F$9)*3/12)</f>
        <v>1.1361567520049503</v>
      </c>
      <c r="T1990" s="93">
        <f t="shared" si="219"/>
        <v>1.4666104032486116</v>
      </c>
      <c r="U1990" s="93">
        <f t="shared" si="219"/>
        <v>1.8931772144304286</v>
      </c>
      <c r="V1990" s="93">
        <f t="shared" si="219"/>
        <v>2.4438119062155574</v>
      </c>
      <c r="W1990" s="93">
        <f t="shared" si="219"/>
        <v>3.15459989030012</v>
      </c>
      <c r="X1990" s="93">
        <f t="shared" si="219"/>
        <v>4.0721220985015334</v>
      </c>
      <c r="Y1990" s="93">
        <f t="shared" si="218"/>
        <v>5.2565076275099187</v>
      </c>
      <c r="Z1990" s="93">
        <f t="shared" si="218"/>
        <v>6.7853742519748144</v>
      </c>
      <c r="AA1990" s="93">
        <f t="shared" si="218"/>
        <v>8.7589150443548736</v>
      </c>
      <c r="AB1990" s="93">
        <f t="shared" si="218"/>
        <v>11.30646444916402</v>
      </c>
      <c r="AC1990" s="95">
        <f t="shared" si="218"/>
        <v>14.594974114128474</v>
      </c>
      <c r="AE1990" s="96"/>
    </row>
    <row r="1991" spans="3:31" ht="24.75" customHeight="1" x14ac:dyDescent="0.25">
      <c r="C1991" s="91">
        <f>ABS(E1991-Dashboard!$F$13)</f>
        <v>22.115728738246521</v>
      </c>
      <c r="D1991" s="92">
        <f t="shared" si="214"/>
        <v>0.29095216512643785</v>
      </c>
      <c r="E1991" s="93" cm="1">
        <f t="array" ref="E1991">SUM('DRE + DCF'!$S$41/TIR!S1991,'DRE + DCF'!$U$41:$AD$41/TIR!T1991:AC1991,TIR!F1991)</f>
        <v>25.504271261753477</v>
      </c>
      <c r="F1991" s="100">
        <f>'DRE + DCF'!$AE$38*'DRE + DCF'!$AE$39*(1+G1991)/(R1991-G1991)/AC1991</f>
        <v>8.0564379096833463</v>
      </c>
      <c r="G1991" s="92">
        <f>R1991*(1-'DRE + DCF'!$AE$39)</f>
        <v>0.17457129907586269</v>
      </c>
      <c r="H1991" s="94">
        <f t="shared" si="217"/>
        <v>0.29095216512643785</v>
      </c>
      <c r="I1991" s="94">
        <f t="shared" si="220"/>
        <v>0.29095216512643785</v>
      </c>
      <c r="J1991" s="94">
        <f t="shared" si="220"/>
        <v>0.29095216512643785</v>
      </c>
      <c r="K1991" s="94">
        <f t="shared" si="220"/>
        <v>0.29095216512643785</v>
      </c>
      <c r="L1991" s="94">
        <f t="shared" si="220"/>
        <v>0.29095216512643785</v>
      </c>
      <c r="M1991" s="94">
        <f t="shared" si="220"/>
        <v>0.29095216512643785</v>
      </c>
      <c r="N1991" s="94">
        <f t="shared" si="220"/>
        <v>0.29095216512643785</v>
      </c>
      <c r="O1991" s="94">
        <f t="shared" si="220"/>
        <v>0.29095216512643785</v>
      </c>
      <c r="P1991" s="94">
        <f t="shared" si="220"/>
        <v>0.29095216512643785</v>
      </c>
      <c r="Q1991" s="94">
        <f t="shared" si="220"/>
        <v>0.29095216512643785</v>
      </c>
      <c r="R1991" s="94">
        <f t="shared" si="220"/>
        <v>0.29095216512643785</v>
      </c>
      <c r="S1991" s="93">
        <f>(1+H1991)^((5-Dashboard!$F$9)*3/12)</f>
        <v>1.1362007591646988</v>
      </c>
      <c r="T1991" s="93">
        <f t="shared" si="219"/>
        <v>1.46678083006197</v>
      </c>
      <c r="U1991" s="93">
        <f t="shared" si="219"/>
        <v>1.8935438883344538</v>
      </c>
      <c r="V1991" s="93">
        <f t="shared" si="219"/>
        <v>2.4444745824072966</v>
      </c>
      <c r="W1991" s="93">
        <f t="shared" si="219"/>
        <v>3.1556997547552443</v>
      </c>
      <c r="X1991" s="93">
        <f t="shared" si="219"/>
        <v>4.0738574308902509</v>
      </c>
      <c r="Y1991" s="93">
        <f t="shared" si="218"/>
        <v>5.259155070824197</v>
      </c>
      <c r="Z1991" s="93">
        <f t="shared" si="218"/>
        <v>6.7893176254161807</v>
      </c>
      <c r="AA1991" s="93">
        <f t="shared" si="218"/>
        <v>8.764684288262103</v>
      </c>
      <c r="AB1991" s="93">
        <f t="shared" si="218"/>
        <v>11.314788158581633</v>
      </c>
      <c r="AC1991" s="95">
        <f t="shared" si="218"/>
        <v>14.606850271267939</v>
      </c>
      <c r="AE1991" s="96"/>
    </row>
    <row r="1992" spans="3:31" ht="24.75" customHeight="1" x14ac:dyDescent="0.25">
      <c r="C1992" s="91">
        <f>ABS(E1992-Dashboard!$F$13)</f>
        <v>22.130413555396906</v>
      </c>
      <c r="D1992" s="92">
        <f t="shared" si="214"/>
        <v>0.29105216512643783</v>
      </c>
      <c r="E1992" s="93" cm="1">
        <f t="array" ref="E1992">SUM('DRE + DCF'!$S$41/TIR!S1992,'DRE + DCF'!$U$41:$AD$41/TIR!T1992:AC1992,TIR!F1992)</f>
        <v>25.489586444603091</v>
      </c>
      <c r="F1992" s="100">
        <f>'DRE + DCF'!$AE$38*'DRE + DCF'!$AE$39*(1+G1992)/(R1992-G1992)/AC1992</f>
        <v>8.0475333763804588</v>
      </c>
      <c r="G1992" s="92">
        <f>R1992*(1-'DRE + DCF'!$AE$39)</f>
        <v>0.17463129907586269</v>
      </c>
      <c r="H1992" s="94">
        <f t="shared" si="217"/>
        <v>0.29105216512643783</v>
      </c>
      <c r="I1992" s="94">
        <f t="shared" si="220"/>
        <v>0.29105216512643783</v>
      </c>
      <c r="J1992" s="94">
        <f t="shared" si="220"/>
        <v>0.29105216512643783</v>
      </c>
      <c r="K1992" s="94">
        <f t="shared" si="220"/>
        <v>0.29105216512643783</v>
      </c>
      <c r="L1992" s="94">
        <f t="shared" si="220"/>
        <v>0.29105216512643783</v>
      </c>
      <c r="M1992" s="94">
        <f t="shared" si="220"/>
        <v>0.29105216512643783</v>
      </c>
      <c r="N1992" s="94">
        <f t="shared" si="220"/>
        <v>0.29105216512643783</v>
      </c>
      <c r="O1992" s="94">
        <f t="shared" si="220"/>
        <v>0.29105216512643783</v>
      </c>
      <c r="P1992" s="94">
        <f t="shared" si="220"/>
        <v>0.29105216512643783</v>
      </c>
      <c r="Q1992" s="94">
        <f t="shared" si="220"/>
        <v>0.29105216512643783</v>
      </c>
      <c r="R1992" s="94">
        <f t="shared" si="220"/>
        <v>0.29105216512643783</v>
      </c>
      <c r="S1992" s="93">
        <f>(1+H1992)^((5-Dashboard!$F$9)*3/12)</f>
        <v>1.1362447646200347</v>
      </c>
      <c r="T1992" s="93">
        <f t="shared" si="219"/>
        <v>1.4669512634762756</v>
      </c>
      <c r="U1992" s="93">
        <f t="shared" si="219"/>
        <v>1.8939106048460093</v>
      </c>
      <c r="V1992" s="93">
        <f t="shared" si="219"/>
        <v>2.445137386942362</v>
      </c>
      <c r="W1992" s="93">
        <f t="shared" si="219"/>
        <v>3.1567999174435375</v>
      </c>
      <c r="X1992" s="93">
        <f t="shared" si="219"/>
        <v>4.07559336828644</v>
      </c>
      <c r="Y1992" s="93">
        <f t="shared" si="218"/>
        <v>5.2618036423011603</v>
      </c>
      <c r="Z1992" s="93">
        <f t="shared" si="218"/>
        <v>6.7932629848630901</v>
      </c>
      <c r="AA1992" s="93">
        <f t="shared" si="218"/>
        <v>8.7704568848807813</v>
      </c>
      <c r="AB1992" s="93">
        <f t="shared" si="218"/>
        <v>11.323117350373407</v>
      </c>
      <c r="AC1992" s="95">
        <f t="shared" si="218"/>
        <v>14.618735171180322</v>
      </c>
      <c r="AE1992" s="96"/>
    </row>
    <row r="1993" spans="3:31" ht="24.75" customHeight="1" x14ac:dyDescent="0.25">
      <c r="C1993" s="91">
        <f>ABS(E1993-Dashboard!$F$13)</f>
        <v>22.145083833534677</v>
      </c>
      <c r="D1993" s="92">
        <f t="shared" si="214"/>
        <v>0.29115216512643782</v>
      </c>
      <c r="E1993" s="93" cm="1">
        <f t="array" ref="E1993">SUM('DRE + DCF'!$S$41/TIR!S1993,'DRE + DCF'!$U$41:$AD$41/TIR!T1993:AC1993,TIR!F1993)</f>
        <v>25.47491616646532</v>
      </c>
      <c r="F1993" s="100">
        <f>'DRE + DCF'!$AE$38*'DRE + DCF'!$AE$39*(1+G1993)/(R1993-G1993)/AC1993</f>
        <v>8.0386401193443664</v>
      </c>
      <c r="G1993" s="92">
        <f>R1993*(1-'DRE + DCF'!$AE$39)</f>
        <v>0.1746912990758627</v>
      </c>
      <c r="H1993" s="94">
        <f t="shared" si="217"/>
        <v>0.29115216512643782</v>
      </c>
      <c r="I1993" s="94">
        <f t="shared" si="220"/>
        <v>0.29115216512643782</v>
      </c>
      <c r="J1993" s="94">
        <f t="shared" si="220"/>
        <v>0.29115216512643782</v>
      </c>
      <c r="K1993" s="94">
        <f t="shared" si="220"/>
        <v>0.29115216512643782</v>
      </c>
      <c r="L1993" s="94">
        <f t="shared" si="220"/>
        <v>0.29115216512643782</v>
      </c>
      <c r="M1993" s="94">
        <f t="shared" si="220"/>
        <v>0.29115216512643782</v>
      </c>
      <c r="N1993" s="94">
        <f t="shared" si="220"/>
        <v>0.29115216512643782</v>
      </c>
      <c r="O1993" s="94">
        <f t="shared" si="220"/>
        <v>0.29115216512643782</v>
      </c>
      <c r="P1993" s="94">
        <f t="shared" si="220"/>
        <v>0.29115216512643782</v>
      </c>
      <c r="Q1993" s="94">
        <f t="shared" si="220"/>
        <v>0.29115216512643782</v>
      </c>
      <c r="R1993" s="94">
        <f t="shared" si="220"/>
        <v>0.29115216512643782</v>
      </c>
      <c r="S1993" s="93">
        <f>(1+H1993)^((5-Dashboard!$F$9)*3/12)</f>
        <v>1.1362887683711556</v>
      </c>
      <c r="T1993" s="93">
        <f t="shared" si="219"/>
        <v>1.4671217034912707</v>
      </c>
      <c r="U1993" s="93">
        <f t="shared" si="219"/>
        <v>1.8942773639667416</v>
      </c>
      <c r="V1993" s="93">
        <f t="shared" si="219"/>
        <v>2.4458003198356595</v>
      </c>
      <c r="W1993" s="93">
        <f t="shared" si="219"/>
        <v>3.1579003784227457</v>
      </c>
      <c r="X1993" s="93">
        <f t="shared" si="219"/>
        <v>4.0773299108541252</v>
      </c>
      <c r="Y1993" s="93">
        <f t="shared" si="218"/>
        <v>5.2644533423340887</v>
      </c>
      <c r="Z1993" s="93">
        <f t="shared" si="218"/>
        <v>6.7972103311617698</v>
      </c>
      <c r="AA1993" s="93">
        <f t="shared" si="218"/>
        <v>8.7762328358993091</v>
      </c>
      <c r="AB1993" s="93">
        <f t="shared" si="218"/>
        <v>11.331452027725129</v>
      </c>
      <c r="AC1993" s="95">
        <f t="shared" si="218"/>
        <v>14.630628819623663</v>
      </c>
      <c r="AE1993" s="96"/>
    </row>
    <row r="1994" spans="3:31" ht="24.75" customHeight="1" x14ac:dyDescent="0.25">
      <c r="C1994" s="91">
        <f>ABS(E1994-Dashboard!$F$13)</f>
        <v>22.159739591383619</v>
      </c>
      <c r="D1994" s="92">
        <f t="shared" si="214"/>
        <v>0.29125216512643781</v>
      </c>
      <c r="E1994" s="93" cm="1">
        <f t="array" ref="E1994">SUM('DRE + DCF'!$S$41/TIR!S1994,'DRE + DCF'!$U$41:$AD$41/TIR!T1994:AC1994,TIR!F1994)</f>
        <v>25.460260408616378</v>
      </c>
      <c r="F1994" s="100">
        <f>'DRE + DCF'!$AE$38*'DRE + DCF'!$AE$39*(1+G1994)/(R1994-G1994)/AC1994</f>
        <v>8.029758122214508</v>
      </c>
      <c r="G1994" s="92">
        <f>R1994*(1-'DRE + DCF'!$AE$39)</f>
        <v>0.17475129907586268</v>
      </c>
      <c r="H1994" s="94">
        <f t="shared" si="217"/>
        <v>0.29125216512643781</v>
      </c>
      <c r="I1994" s="94">
        <f t="shared" si="220"/>
        <v>0.29125216512643781</v>
      </c>
      <c r="J1994" s="94">
        <f t="shared" si="220"/>
        <v>0.29125216512643781</v>
      </c>
      <c r="K1994" s="94">
        <f t="shared" si="220"/>
        <v>0.29125216512643781</v>
      </c>
      <c r="L1994" s="94">
        <f t="shared" si="220"/>
        <v>0.29125216512643781</v>
      </c>
      <c r="M1994" s="94">
        <f t="shared" si="220"/>
        <v>0.29125216512643781</v>
      </c>
      <c r="N1994" s="94">
        <f t="shared" si="220"/>
        <v>0.29125216512643781</v>
      </c>
      <c r="O1994" s="94">
        <f t="shared" si="220"/>
        <v>0.29125216512643781</v>
      </c>
      <c r="P1994" s="94">
        <f t="shared" si="220"/>
        <v>0.29125216512643781</v>
      </c>
      <c r="Q1994" s="94">
        <f t="shared" si="220"/>
        <v>0.29125216512643781</v>
      </c>
      <c r="R1994" s="94">
        <f t="shared" si="220"/>
        <v>0.29125216512643781</v>
      </c>
      <c r="S1994" s="93">
        <f>(1+H1994)^((5-Dashboard!$F$9)*3/12)</f>
        <v>1.13633277041826</v>
      </c>
      <c r="T1994" s="93">
        <f t="shared" si="219"/>
        <v>1.4672921501067018</v>
      </c>
      <c r="U1994" s="93">
        <f t="shared" si="219"/>
        <v>1.8946441656983051</v>
      </c>
      <c r="V1994" s="93">
        <f t="shared" si="219"/>
        <v>2.4464633811021099</v>
      </c>
      <c r="W1994" s="93">
        <f t="shared" si="219"/>
        <v>3.1590011377506451</v>
      </c>
      <c r="X1994" s="93">
        <f t="shared" si="219"/>
        <v>4.0790670587574009</v>
      </c>
      <c r="Y1994" s="93">
        <f t="shared" si="218"/>
        <v>5.2671041713164248</v>
      </c>
      <c r="Z1994" s="93">
        <f t="shared" si="218"/>
        <v>6.801159665158826</v>
      </c>
      <c r="AA1994" s="93">
        <f t="shared" si="218"/>
        <v>8.7820121430069342</v>
      </c>
      <c r="AB1994" s="93">
        <f t="shared" si="218"/>
        <v>11.339792193824373</v>
      </c>
      <c r="AC1994" s="95">
        <f t="shared" si="218"/>
        <v>14.642531222359601</v>
      </c>
      <c r="AE1994" s="96"/>
    </row>
    <row r="1995" spans="3:31" ht="24.75" customHeight="1" x14ac:dyDescent="0.25">
      <c r="C1995" s="91">
        <f>ABS(E1995-Dashboard!$F$13)</f>
        <v>22.174380847637998</v>
      </c>
      <c r="D1995" s="92">
        <f t="shared" si="214"/>
        <v>0.2913521651264378</v>
      </c>
      <c r="E1995" s="93" cm="1">
        <f t="array" ref="E1995">SUM('DRE + DCF'!$S$41/TIR!S1995,'DRE + DCF'!$U$41:$AD$41/TIR!T1995:AC1995,TIR!F1995)</f>
        <v>25.445619152361999</v>
      </c>
      <c r="F1995" s="100">
        <f>'DRE + DCF'!$AE$38*'DRE + DCF'!$AE$39*(1+G1995)/(R1995-G1995)/AC1995</f>
        <v>8.0208873686576752</v>
      </c>
      <c r="G1995" s="92">
        <f>R1995*(1-'DRE + DCF'!$AE$39)</f>
        <v>0.17481129907586268</v>
      </c>
      <c r="H1995" s="94">
        <f t="shared" si="217"/>
        <v>0.2913521651264378</v>
      </c>
      <c r="I1995" s="94">
        <f t="shared" si="220"/>
        <v>0.2913521651264378</v>
      </c>
      <c r="J1995" s="94">
        <f t="shared" si="220"/>
        <v>0.2913521651264378</v>
      </c>
      <c r="K1995" s="94">
        <f t="shared" si="220"/>
        <v>0.2913521651264378</v>
      </c>
      <c r="L1995" s="94">
        <f t="shared" si="220"/>
        <v>0.2913521651264378</v>
      </c>
      <c r="M1995" s="94">
        <f t="shared" si="220"/>
        <v>0.2913521651264378</v>
      </c>
      <c r="N1995" s="94">
        <f t="shared" si="220"/>
        <v>0.2913521651264378</v>
      </c>
      <c r="O1995" s="94">
        <f t="shared" si="220"/>
        <v>0.2913521651264378</v>
      </c>
      <c r="P1995" s="94">
        <f t="shared" si="220"/>
        <v>0.2913521651264378</v>
      </c>
      <c r="Q1995" s="94">
        <f t="shared" si="220"/>
        <v>0.2913521651264378</v>
      </c>
      <c r="R1995" s="94">
        <f t="shared" si="220"/>
        <v>0.2913521651264378</v>
      </c>
      <c r="S1995" s="93">
        <f>(1+H1995)^((5-Dashboard!$F$9)*3/12)</f>
        <v>1.1363767707615453</v>
      </c>
      <c r="T1995" s="93">
        <f t="shared" si="219"/>
        <v>1.467462603322311</v>
      </c>
      <c r="U1995" s="93">
        <f t="shared" si="219"/>
        <v>1.8950110100423452</v>
      </c>
      <c r="V1995" s="93">
        <f t="shared" si="219"/>
        <v>2.4471265707566201</v>
      </c>
      <c r="W1995" s="93">
        <f t="shared" si="219"/>
        <v>3.1601021954849959</v>
      </c>
      <c r="X1995" s="93">
        <f t="shared" si="219"/>
        <v>4.0808048121603591</v>
      </c>
      <c r="Y1995" s="93">
        <f t="shared" si="218"/>
        <v>5.2697561296416655</v>
      </c>
      <c r="Z1995" s="93">
        <f t="shared" si="218"/>
        <v>6.8051109877010809</v>
      </c>
      <c r="AA1995" s="93">
        <f t="shared" si="218"/>
        <v>8.7877948078935013</v>
      </c>
      <c r="AB1995" s="93">
        <f t="shared" si="218"/>
        <v>11.348137851860141</v>
      </c>
      <c r="AC1995" s="95">
        <f t="shared" si="218"/>
        <v>14.654442385152874</v>
      </c>
      <c r="AE1995" s="96"/>
    </row>
    <row r="1996" spans="3:31" ht="24.75" customHeight="1" x14ac:dyDescent="0.25">
      <c r="C1996" s="91">
        <f>ABS(E1996-Dashboard!$F$13)</f>
        <v>22.18900762096316</v>
      </c>
      <c r="D1996" s="92">
        <f t="shared" si="214"/>
        <v>0.29145216512643779</v>
      </c>
      <c r="E1996" s="93" cm="1">
        <f t="array" ref="E1996">SUM('DRE + DCF'!$S$41/TIR!S1996,'DRE + DCF'!$U$41:$AD$41/TIR!T1996:AC1996,TIR!F1996)</f>
        <v>25.430992379036837</v>
      </c>
      <c r="F1996" s="100">
        <f>'DRE + DCF'!$AE$38*'DRE + DCF'!$AE$39*(1+G1996)/(R1996-G1996)/AC1996</f>
        <v>8.0120278423676652</v>
      </c>
      <c r="G1996" s="92">
        <f>R1996*(1-'DRE + DCF'!$AE$39)</f>
        <v>0.17487129907586266</v>
      </c>
      <c r="H1996" s="94">
        <f t="shared" si="217"/>
        <v>0.29145216512643779</v>
      </c>
      <c r="I1996" s="94">
        <f t="shared" si="220"/>
        <v>0.29145216512643779</v>
      </c>
      <c r="J1996" s="94">
        <f t="shared" si="220"/>
        <v>0.29145216512643779</v>
      </c>
      <c r="K1996" s="94">
        <f t="shared" si="220"/>
        <v>0.29145216512643779</v>
      </c>
      <c r="L1996" s="94">
        <f t="shared" si="220"/>
        <v>0.29145216512643779</v>
      </c>
      <c r="M1996" s="94">
        <f t="shared" si="220"/>
        <v>0.29145216512643779</v>
      </c>
      <c r="N1996" s="94">
        <f t="shared" si="220"/>
        <v>0.29145216512643779</v>
      </c>
      <c r="O1996" s="94">
        <f t="shared" si="220"/>
        <v>0.29145216512643779</v>
      </c>
      <c r="P1996" s="94">
        <f t="shared" si="220"/>
        <v>0.29145216512643779</v>
      </c>
      <c r="Q1996" s="94">
        <f t="shared" si="220"/>
        <v>0.29145216512643779</v>
      </c>
      <c r="R1996" s="94">
        <f t="shared" si="220"/>
        <v>0.29145216512643779</v>
      </c>
      <c r="S1996" s="93">
        <f>(1+H1996)^((5-Dashboard!$F$9)*3/12)</f>
        <v>1.1364207694012098</v>
      </c>
      <c r="T1996" s="93">
        <f t="shared" si="219"/>
        <v>1.4676330631378449</v>
      </c>
      <c r="U1996" s="93">
        <f t="shared" si="219"/>
        <v>1.895377897000516</v>
      </c>
      <c r="V1996" s="93">
        <f t="shared" si="219"/>
        <v>2.447789888814111</v>
      </c>
      <c r="W1996" s="93">
        <f t="shared" si="219"/>
        <v>3.1612035516835864</v>
      </c>
      <c r="X1996" s="93">
        <f t="shared" si="219"/>
        <v>4.0825431712271527</v>
      </c>
      <c r="Y1996" s="93">
        <f t="shared" si="218"/>
        <v>5.2724092177034603</v>
      </c>
      <c r="Z1996" s="93">
        <f t="shared" si="218"/>
        <v>6.8090642996357227</v>
      </c>
      <c r="AA1996" s="93">
        <f t="shared" si="218"/>
        <v>8.7935808322496865</v>
      </c>
      <c r="AB1996" s="93">
        <f t="shared" si="218"/>
        <v>11.356489005023201</v>
      </c>
      <c r="AC1996" s="95">
        <f t="shared" si="218"/>
        <v>14.666362313771799</v>
      </c>
      <c r="AE1996" s="96"/>
    </row>
    <row r="1997" spans="3:31" ht="24.75" customHeight="1" x14ac:dyDescent="0.25">
      <c r="C1997" s="91">
        <f>ABS(E1997-Dashboard!$F$13)</f>
        <v>22.203619929995131</v>
      </c>
      <c r="D1997" s="92">
        <f t="shared" si="214"/>
        <v>0.29155216512643778</v>
      </c>
      <c r="E1997" s="93" cm="1">
        <f t="array" ref="E1997">SUM('DRE + DCF'!$S$41/TIR!S1997,'DRE + DCF'!$U$41:$AD$41/TIR!T1997:AC1997,TIR!F1997)</f>
        <v>25.416380070004866</v>
      </c>
      <c r="F1997" s="100">
        <f>'DRE + DCF'!$AE$38*'DRE + DCF'!$AE$39*(1+G1997)/(R1997-G1997)/AC1997</f>
        <v>8.0031795270655017</v>
      </c>
      <c r="G1997" s="92">
        <f>R1997*(1-'DRE + DCF'!$AE$39)</f>
        <v>0.17493129907586266</v>
      </c>
      <c r="H1997" s="94">
        <f t="shared" si="217"/>
        <v>0.29155216512643778</v>
      </c>
      <c r="I1997" s="94">
        <f t="shared" si="220"/>
        <v>0.29155216512643778</v>
      </c>
      <c r="J1997" s="94">
        <f t="shared" si="220"/>
        <v>0.29155216512643778</v>
      </c>
      <c r="K1997" s="94">
        <f t="shared" si="220"/>
        <v>0.29155216512643778</v>
      </c>
      <c r="L1997" s="94">
        <f t="shared" si="220"/>
        <v>0.29155216512643778</v>
      </c>
      <c r="M1997" s="94">
        <f t="shared" si="220"/>
        <v>0.29155216512643778</v>
      </c>
      <c r="N1997" s="94">
        <f t="shared" si="220"/>
        <v>0.29155216512643778</v>
      </c>
      <c r="O1997" s="94">
        <f t="shared" si="220"/>
        <v>0.29155216512643778</v>
      </c>
      <c r="P1997" s="94">
        <f t="shared" si="220"/>
        <v>0.29155216512643778</v>
      </c>
      <c r="Q1997" s="94">
        <f t="shared" si="220"/>
        <v>0.29155216512643778</v>
      </c>
      <c r="R1997" s="94">
        <f t="shared" si="220"/>
        <v>0.29155216512643778</v>
      </c>
      <c r="S1997" s="93">
        <f>(1+H1997)^((5-Dashboard!$F$9)*3/12)</f>
        <v>1.1364647663374512</v>
      </c>
      <c r="T1997" s="93">
        <f t="shared" si="219"/>
        <v>1.4678035295530463</v>
      </c>
      <c r="U1997" s="93">
        <f t="shared" si="219"/>
        <v>1.8957448265744641</v>
      </c>
      <c r="V1997" s="93">
        <f t="shared" si="219"/>
        <v>2.4484533352894924</v>
      </c>
      <c r="W1997" s="93">
        <f t="shared" si="219"/>
        <v>3.1623052064041914</v>
      </c>
      <c r="X1997" s="93">
        <f t="shared" si="219"/>
        <v>4.0842821361219395</v>
      </c>
      <c r="Y1997" s="93">
        <f t="shared" si="218"/>
        <v>5.2750634358955226</v>
      </c>
      <c r="Z1997" s="93">
        <f t="shared" si="218"/>
        <v>6.8130196018101676</v>
      </c>
      <c r="AA1997" s="93">
        <f t="shared" si="218"/>
        <v>8.7993702177667821</v>
      </c>
      <c r="AB1997" s="93">
        <f t="shared" si="218"/>
        <v>11.36484565650578</v>
      </c>
      <c r="AC1997" s="95">
        <f t="shared" si="218"/>
        <v>14.678291013987831</v>
      </c>
      <c r="AE1997" s="96"/>
    </row>
    <row r="1998" spans="3:31" ht="24.75" customHeight="1" x14ac:dyDescent="0.25">
      <c r="C1998" s="91">
        <f>ABS(E1998-Dashboard!$F$13)</f>
        <v>22.218217793341104</v>
      </c>
      <c r="D1998" s="92">
        <f t="shared" si="214"/>
        <v>0.29165216512643777</v>
      </c>
      <c r="E1998" s="93" cm="1">
        <f t="array" ref="E1998">SUM('DRE + DCF'!$S$41/TIR!S1998,'DRE + DCF'!$U$41:$AD$41/TIR!T1998:AC1998,TIR!F1998)</f>
        <v>25.401782206658893</v>
      </c>
      <c r="F1998" s="100">
        <f>'DRE + DCF'!$AE$38*'DRE + DCF'!$AE$39*(1+G1998)/(R1998-G1998)/AC1998</f>
        <v>7.9943424064991291</v>
      </c>
      <c r="G1998" s="92">
        <f>R1998*(1-'DRE + DCF'!$AE$39)</f>
        <v>0.17499129907586267</v>
      </c>
      <c r="H1998" s="94">
        <f t="shared" si="217"/>
        <v>0.29165216512643777</v>
      </c>
      <c r="I1998" s="94">
        <f t="shared" si="220"/>
        <v>0.29165216512643777</v>
      </c>
      <c r="J1998" s="94">
        <f t="shared" si="220"/>
        <v>0.29165216512643777</v>
      </c>
      <c r="K1998" s="94">
        <f t="shared" si="220"/>
        <v>0.29165216512643777</v>
      </c>
      <c r="L1998" s="94">
        <f t="shared" si="220"/>
        <v>0.29165216512643777</v>
      </c>
      <c r="M1998" s="94">
        <f t="shared" si="220"/>
        <v>0.29165216512643777</v>
      </c>
      <c r="N1998" s="94">
        <f t="shared" si="220"/>
        <v>0.29165216512643777</v>
      </c>
      <c r="O1998" s="94">
        <f t="shared" si="220"/>
        <v>0.29165216512643777</v>
      </c>
      <c r="P1998" s="94">
        <f t="shared" si="220"/>
        <v>0.29165216512643777</v>
      </c>
      <c r="Q1998" s="94">
        <f t="shared" si="220"/>
        <v>0.29165216512643777</v>
      </c>
      <c r="R1998" s="94">
        <f t="shared" si="220"/>
        <v>0.29165216512643777</v>
      </c>
      <c r="S1998" s="93">
        <f>(1+H1998)^((5-Dashboard!$F$9)*3/12)</f>
        <v>1.1365087615704677</v>
      </c>
      <c r="T1998" s="93">
        <f t="shared" si="219"/>
        <v>1.4679740025676611</v>
      </c>
      <c r="U1998" s="93">
        <f t="shared" si="219"/>
        <v>1.8961117987658425</v>
      </c>
      <c r="V1998" s="93">
        <f t="shared" si="219"/>
        <v>2.4491169101976853</v>
      </c>
      <c r="W1998" s="93">
        <f t="shared" si="219"/>
        <v>3.1634071597046121</v>
      </c>
      <c r="X1998" s="93">
        <f t="shared" si="219"/>
        <v>4.0860217070089373</v>
      </c>
      <c r="Y1998" s="93">
        <f t="shared" si="218"/>
        <v>5.2777187846117171</v>
      </c>
      <c r="Z1998" s="93">
        <f t="shared" si="218"/>
        <v>6.8169768950721963</v>
      </c>
      <c r="AA1998" s="93">
        <f t="shared" si="218"/>
        <v>8.8051629661369049</v>
      </c>
      <c r="AB1998" s="93">
        <f t="shared" si="218"/>
        <v>11.373207809501862</v>
      </c>
      <c r="AC1998" s="95">
        <f t="shared" si="218"/>
        <v>14.690228491575992</v>
      </c>
      <c r="AE1998" s="96"/>
    </row>
    <row r="1999" spans="3:31" ht="24.75" customHeight="1" x14ac:dyDescent="0.25">
      <c r="C1999" s="91">
        <f>ABS(E1999-Dashboard!$F$13)</f>
        <v>22.232801229579032</v>
      </c>
      <c r="D1999" s="92">
        <f t="shared" ref="D1999:D2062" si="221">D1998+0.0001</f>
        <v>0.29175216512643776</v>
      </c>
      <c r="E1999" s="93" cm="1">
        <f t="array" ref="E1999">SUM('DRE + DCF'!$S$41/TIR!S1999,'DRE + DCF'!$U$41:$AD$41/TIR!T1999:AC1999,TIR!F1999)</f>
        <v>25.387198770420966</v>
      </c>
      <c r="F1999" s="100">
        <f>'DRE + DCF'!$AE$38*'DRE + DCF'!$AE$39*(1+G1999)/(R1999-G1999)/AC1999</f>
        <v>7.9855164644436112</v>
      </c>
      <c r="G1999" s="92">
        <f>R1999*(1-'DRE + DCF'!$AE$39)</f>
        <v>0.17505129907586264</v>
      </c>
      <c r="H1999" s="94">
        <f t="shared" si="217"/>
        <v>0.29175216512643776</v>
      </c>
      <c r="I1999" s="94">
        <f t="shared" si="220"/>
        <v>0.29175216512643776</v>
      </c>
      <c r="J1999" s="94">
        <f t="shared" si="220"/>
        <v>0.29175216512643776</v>
      </c>
      <c r="K1999" s="94">
        <f t="shared" si="220"/>
        <v>0.29175216512643776</v>
      </c>
      <c r="L1999" s="94">
        <f t="shared" si="220"/>
        <v>0.29175216512643776</v>
      </c>
      <c r="M1999" s="94">
        <f t="shared" si="220"/>
        <v>0.29175216512643776</v>
      </c>
      <c r="N1999" s="94">
        <f t="shared" si="220"/>
        <v>0.29175216512643776</v>
      </c>
      <c r="O1999" s="94">
        <f t="shared" si="220"/>
        <v>0.29175216512643776</v>
      </c>
      <c r="P1999" s="94">
        <f t="shared" si="220"/>
        <v>0.29175216512643776</v>
      </c>
      <c r="Q1999" s="94">
        <f t="shared" si="220"/>
        <v>0.29175216512643776</v>
      </c>
      <c r="R1999" s="94">
        <f t="shared" si="220"/>
        <v>0.29175216512643776</v>
      </c>
      <c r="S1999" s="93">
        <f>(1+H1999)^((5-Dashboard!$F$9)*3/12)</f>
        <v>1.1365527551004562</v>
      </c>
      <c r="T1999" s="93">
        <f t="shared" si="219"/>
        <v>1.468144482181432</v>
      </c>
      <c r="U1999" s="93">
        <f t="shared" si="219"/>
        <v>1.8964788135762976</v>
      </c>
      <c r="V1999" s="93">
        <f t="shared" si="219"/>
        <v>2.4497806135536</v>
      </c>
      <c r="W1999" s="93">
        <f t="shared" si="219"/>
        <v>3.1645094116426358</v>
      </c>
      <c r="X1999" s="93">
        <f t="shared" si="219"/>
        <v>4.0877618840523642</v>
      </c>
      <c r="Y1999" s="93">
        <f t="shared" si="218"/>
        <v>5.2803752642459676</v>
      </c>
      <c r="Z1999" s="93">
        <f t="shared" si="218"/>
        <v>6.8209361802698139</v>
      </c>
      <c r="AA1999" s="93">
        <f t="shared" si="218"/>
        <v>8.8109590790527861</v>
      </c>
      <c r="AB1999" s="93">
        <f t="shared" si="218"/>
        <v>11.381575467206879</v>
      </c>
      <c r="AC1999" s="95">
        <f t="shared" si="218"/>
        <v>14.702174752314432</v>
      </c>
      <c r="AE1999" s="96"/>
    </row>
    <row r="2000" spans="3:31" ht="24.75" customHeight="1" x14ac:dyDescent="0.25">
      <c r="C2000" s="91">
        <f>ABS(E2000-Dashboard!$F$13)</f>
        <v>22.247370257258147</v>
      </c>
      <c r="D2000" s="92">
        <f t="shared" si="221"/>
        <v>0.29185216512643775</v>
      </c>
      <c r="E2000" s="93" cm="1">
        <f t="array" ref="E2000">SUM('DRE + DCF'!$S$41/TIR!S2000,'DRE + DCF'!$U$41:$AD$41/TIR!T2000:AC2000,TIR!F2000)</f>
        <v>25.37262974274185</v>
      </c>
      <c r="F2000" s="100">
        <f>'DRE + DCF'!$AE$38*'DRE + DCF'!$AE$39*(1+G2000)/(R2000-G2000)/AC2000</f>
        <v>7.9767016847008332</v>
      </c>
      <c r="G2000" s="92">
        <f>R2000*(1-'DRE + DCF'!$AE$39)</f>
        <v>0.17511129907586265</v>
      </c>
      <c r="H2000" s="94">
        <f t="shared" si="217"/>
        <v>0.29185216512643775</v>
      </c>
      <c r="I2000" s="94">
        <f t="shared" si="220"/>
        <v>0.29185216512643775</v>
      </c>
      <c r="J2000" s="94">
        <f t="shared" si="220"/>
        <v>0.29185216512643775</v>
      </c>
      <c r="K2000" s="94">
        <f t="shared" si="220"/>
        <v>0.29185216512643775</v>
      </c>
      <c r="L2000" s="94">
        <f t="shared" si="220"/>
        <v>0.29185216512643775</v>
      </c>
      <c r="M2000" s="94">
        <f t="shared" si="220"/>
        <v>0.29185216512643775</v>
      </c>
      <c r="N2000" s="94">
        <f t="shared" si="220"/>
        <v>0.29185216512643775</v>
      </c>
      <c r="O2000" s="94">
        <f t="shared" si="220"/>
        <v>0.29185216512643775</v>
      </c>
      <c r="P2000" s="94">
        <f t="shared" si="220"/>
        <v>0.29185216512643775</v>
      </c>
      <c r="Q2000" s="94">
        <f t="shared" si="220"/>
        <v>0.29185216512643775</v>
      </c>
      <c r="R2000" s="94">
        <f t="shared" si="220"/>
        <v>0.29185216512643775</v>
      </c>
      <c r="S2000" s="93">
        <f>(1+H2000)^((5-Dashboard!$F$9)*3/12)</f>
        <v>1.1365967469276155</v>
      </c>
      <c r="T2000" s="93">
        <f t="shared" si="219"/>
        <v>1.4683149683941059</v>
      </c>
      <c r="U2000" s="93">
        <f t="shared" si="219"/>
        <v>1.8968458710074829</v>
      </c>
      <c r="V2000" s="93">
        <f t="shared" si="219"/>
        <v>2.4504444453721606</v>
      </c>
      <c r="W2000" s="93">
        <f t="shared" si="219"/>
        <v>3.165611962276079</v>
      </c>
      <c r="X2000" s="93">
        <f t="shared" si="219"/>
        <v>4.0895026674165038</v>
      </c>
      <c r="Y2000" s="93">
        <f t="shared" si="218"/>
        <v>5.2830328751923537</v>
      </c>
      <c r="Z2000" s="93">
        <f t="shared" si="218"/>
        <v>6.8248974582513924</v>
      </c>
      <c r="AA2000" s="93">
        <f t="shared" si="218"/>
        <v>8.816758558207983</v>
      </c>
      <c r="AB2000" s="93">
        <f t="shared" si="218"/>
        <v>11.389948632818033</v>
      </c>
      <c r="AC2000" s="95">
        <f t="shared" si="218"/>
        <v>14.714129801984887</v>
      </c>
      <c r="AE2000" s="96"/>
    </row>
    <row r="2001" spans="3:31" ht="24.75" customHeight="1" x14ac:dyDescent="0.25">
      <c r="C2001" s="91">
        <f>ABS(E2001-Dashboard!$F$13)</f>
        <v>22.26192489489857</v>
      </c>
      <c r="D2001" s="92">
        <f t="shared" si="221"/>
        <v>0.29195216512643773</v>
      </c>
      <c r="E2001" s="93" cm="1">
        <f t="array" ref="E2001">SUM('DRE + DCF'!$S$41/TIR!S2001,'DRE + DCF'!$U$41:$AD$41/TIR!T2001:AC2001,TIR!F2001)</f>
        <v>25.358075105101427</v>
      </c>
      <c r="F2001" s="100">
        <f>'DRE + DCF'!$AE$38*'DRE + DCF'!$AE$39*(1+G2001)/(R2001-G2001)/AC2001</f>
        <v>7.9678980510996862</v>
      </c>
      <c r="G2001" s="92">
        <f>R2001*(1-'DRE + DCF'!$AE$39)</f>
        <v>0.17517129907586262</v>
      </c>
      <c r="H2001" s="94">
        <f t="shared" si="217"/>
        <v>0.29195216512643773</v>
      </c>
      <c r="I2001" s="94">
        <f t="shared" si="220"/>
        <v>0.29195216512643773</v>
      </c>
      <c r="J2001" s="94">
        <f t="shared" si="220"/>
        <v>0.29195216512643773</v>
      </c>
      <c r="K2001" s="94">
        <f t="shared" si="220"/>
        <v>0.29195216512643773</v>
      </c>
      <c r="L2001" s="94">
        <f t="shared" si="220"/>
        <v>0.29195216512643773</v>
      </c>
      <c r="M2001" s="94">
        <f t="shared" si="220"/>
        <v>0.29195216512643773</v>
      </c>
      <c r="N2001" s="94">
        <f t="shared" si="220"/>
        <v>0.29195216512643773</v>
      </c>
      <c r="O2001" s="94">
        <f t="shared" si="220"/>
        <v>0.29195216512643773</v>
      </c>
      <c r="P2001" s="94">
        <f t="shared" si="220"/>
        <v>0.29195216512643773</v>
      </c>
      <c r="Q2001" s="94">
        <f t="shared" si="220"/>
        <v>0.29195216512643773</v>
      </c>
      <c r="R2001" s="94">
        <f t="shared" si="220"/>
        <v>0.29195216512643773</v>
      </c>
      <c r="S2001" s="93">
        <f>(1+H2001)^((5-Dashboard!$F$9)*3/12)</f>
        <v>1.1366407370521425</v>
      </c>
      <c r="T2001" s="93">
        <f t="shared" si="219"/>
        <v>1.4684854612054254</v>
      </c>
      <c r="U2001" s="93">
        <f t="shared" si="219"/>
        <v>1.8972129710610448</v>
      </c>
      <c r="V2001" s="93">
        <f t="shared" si="219"/>
        <v>2.4511084056682781</v>
      </c>
      <c r="W2001" s="93">
        <f t="shared" si="219"/>
        <v>3.1667148116627426</v>
      </c>
      <c r="X2001" s="93">
        <f t="shared" si="219"/>
        <v>4.0912440572656399</v>
      </c>
      <c r="Y2001" s="93">
        <f t="shared" si="218"/>
        <v>5.2856916178450142</v>
      </c>
      <c r="Z2001" s="93">
        <f t="shared" si="218"/>
        <v>6.8288607298655286</v>
      </c>
      <c r="AA2001" s="93">
        <f t="shared" si="218"/>
        <v>8.8225614052966748</v>
      </c>
      <c r="AB2001" s="93">
        <f t="shared" si="218"/>
        <v>11.398327309533984</v>
      </c>
      <c r="AC2001" s="95">
        <f t="shared" si="218"/>
        <v>14.726093646372233</v>
      </c>
      <c r="AE2001" s="96"/>
    </row>
    <row r="2002" spans="3:31" ht="24.75" customHeight="1" x14ac:dyDescent="0.25">
      <c r="C2002" s="91">
        <f>ABS(E2002-Dashboard!$F$13)</f>
        <v>22.276465160991791</v>
      </c>
      <c r="D2002" s="92">
        <f t="shared" si="221"/>
        <v>0.29205216512643772</v>
      </c>
      <c r="E2002" s="93" cm="1">
        <f t="array" ref="E2002">SUM('DRE + DCF'!$S$41/TIR!S2002,'DRE + DCF'!$U$41:$AD$41/TIR!T2002:AC2002,TIR!F2002)</f>
        <v>25.343534839008207</v>
      </c>
      <c r="F2002" s="100">
        <f>'DRE + DCF'!$AE$38*'DRE + DCF'!$AE$39*(1+G2002)/(R2002-G2002)/AC2002</f>
        <v>7.959105547495791</v>
      </c>
      <c r="G2002" s="92">
        <f>R2002*(1-'DRE + DCF'!$AE$39)</f>
        <v>0.17523129907586263</v>
      </c>
      <c r="H2002" s="94">
        <f t="shared" si="217"/>
        <v>0.29205216512643772</v>
      </c>
      <c r="I2002" s="94">
        <f t="shared" si="220"/>
        <v>0.29205216512643772</v>
      </c>
      <c r="J2002" s="94">
        <f t="shared" si="220"/>
        <v>0.29205216512643772</v>
      </c>
      <c r="K2002" s="94">
        <f t="shared" si="220"/>
        <v>0.29205216512643772</v>
      </c>
      <c r="L2002" s="94">
        <f t="shared" si="220"/>
        <v>0.29205216512643772</v>
      </c>
      <c r="M2002" s="94">
        <f t="shared" si="220"/>
        <v>0.29205216512643772</v>
      </c>
      <c r="N2002" s="94">
        <f t="shared" si="220"/>
        <v>0.29205216512643772</v>
      </c>
      <c r="O2002" s="94">
        <f t="shared" si="220"/>
        <v>0.29205216512643772</v>
      </c>
      <c r="P2002" s="94">
        <f t="shared" si="220"/>
        <v>0.29205216512643772</v>
      </c>
      <c r="Q2002" s="94">
        <f t="shared" si="220"/>
        <v>0.29205216512643772</v>
      </c>
      <c r="R2002" s="94">
        <f t="shared" si="220"/>
        <v>0.29205216512643772</v>
      </c>
      <c r="S2002" s="93">
        <f>(1+H2002)^((5-Dashboard!$F$9)*3/12)</f>
        <v>1.1366847254742354</v>
      </c>
      <c r="T2002" s="93">
        <f t="shared" si="219"/>
        <v>1.4686559606151364</v>
      </c>
      <c r="U2002" s="93">
        <f t="shared" si="219"/>
        <v>1.8975801137386354</v>
      </c>
      <c r="V2002" s="93">
        <f t="shared" si="219"/>
        <v>2.451772494456876</v>
      </c>
      <c r="W2002" s="93">
        <f t="shared" si="219"/>
        <v>3.1678179598604537</v>
      </c>
      <c r="X2002" s="93">
        <f t="shared" si="219"/>
        <v>4.0929860537641147</v>
      </c>
      <c r="Y2002" s="93">
        <f t="shared" si="218"/>
        <v>5.2883514925982391</v>
      </c>
      <c r="Z2002" s="93">
        <f t="shared" si="218"/>
        <v>6.8328259959611843</v>
      </c>
      <c r="AA2002" s="93">
        <f t="shared" si="218"/>
        <v>8.8283676220138574</v>
      </c>
      <c r="AB2002" s="93">
        <f t="shared" si="218"/>
        <v>11.406711500555145</v>
      </c>
      <c r="AC2002" s="95">
        <f t="shared" si="218"/>
        <v>14.738066291264914</v>
      </c>
      <c r="AE2002" s="96"/>
    </row>
    <row r="2003" spans="3:31" ht="24.75" customHeight="1" x14ac:dyDescent="0.25">
      <c r="C2003" s="91">
        <f>ABS(E2003-Dashboard!$F$13)</f>
        <v>22.290991074000296</v>
      </c>
      <c r="D2003" s="92">
        <f t="shared" si="221"/>
        <v>0.29215216512643771</v>
      </c>
      <c r="E2003" s="93" cm="1">
        <f t="array" ref="E2003">SUM('DRE + DCF'!$S$41/TIR!S2003,'DRE + DCF'!$U$41:$AD$41/TIR!T2003:AC2003,TIR!F2003)</f>
        <v>25.329008925999702</v>
      </c>
      <c r="F2003" s="100">
        <f>'DRE + DCF'!$AE$38*'DRE + DCF'!$AE$39*(1+G2003)/(R2003-G2003)/AC2003</f>
        <v>7.950324157771667</v>
      </c>
      <c r="G2003" s="92">
        <f>R2003*(1-'DRE + DCF'!$AE$39)</f>
        <v>0.17529129907586263</v>
      </c>
      <c r="H2003" s="94">
        <f t="shared" si="217"/>
        <v>0.29215216512643771</v>
      </c>
      <c r="I2003" s="94">
        <f t="shared" si="220"/>
        <v>0.29215216512643771</v>
      </c>
      <c r="J2003" s="94">
        <f t="shared" si="220"/>
        <v>0.29215216512643771</v>
      </c>
      <c r="K2003" s="94">
        <f t="shared" si="220"/>
        <v>0.29215216512643771</v>
      </c>
      <c r="L2003" s="94">
        <f t="shared" si="220"/>
        <v>0.29215216512643771</v>
      </c>
      <c r="M2003" s="94">
        <f t="shared" si="220"/>
        <v>0.29215216512643771</v>
      </c>
      <c r="N2003" s="94">
        <f t="shared" si="220"/>
        <v>0.29215216512643771</v>
      </c>
      <c r="O2003" s="94">
        <f t="shared" si="220"/>
        <v>0.29215216512643771</v>
      </c>
      <c r="P2003" s="94">
        <f t="shared" si="220"/>
        <v>0.29215216512643771</v>
      </c>
      <c r="Q2003" s="94">
        <f t="shared" si="220"/>
        <v>0.29215216512643771</v>
      </c>
      <c r="R2003" s="94">
        <f t="shared" si="220"/>
        <v>0.29215216512643771</v>
      </c>
      <c r="S2003" s="93">
        <f>(1+H2003)^((5-Dashboard!$F$9)*3/12)</f>
        <v>1.1367287121940914</v>
      </c>
      <c r="T2003" s="93">
        <f t="shared" si="219"/>
        <v>1.4688264666229824</v>
      </c>
      <c r="U2003" s="93">
        <f t="shared" si="219"/>
        <v>1.897947299041902</v>
      </c>
      <c r="V2003" s="93">
        <f t="shared" si="219"/>
        <v>2.4524367117528678</v>
      </c>
      <c r="W2003" s="93">
        <f t="shared" si="219"/>
        <v>3.1689214069270295</v>
      </c>
      <c r="X2003" s="93">
        <f t="shared" si="219"/>
        <v>4.0947286570762778</v>
      </c>
      <c r="Y2003" s="93">
        <f t="shared" si="218"/>
        <v>5.2910124998463823</v>
      </c>
      <c r="Z2003" s="93">
        <f t="shared" si="218"/>
        <v>6.8367932573875478</v>
      </c>
      <c r="AA2003" s="93">
        <f t="shared" si="218"/>
        <v>8.8341772100551506</v>
      </c>
      <c r="AB2003" s="93">
        <f t="shared" si="218"/>
        <v>11.415101209083394</v>
      </c>
      <c r="AC2003" s="95">
        <f t="shared" si="218"/>
        <v>14.750047742454523</v>
      </c>
      <c r="AE2003" s="96"/>
    </row>
    <row r="2004" spans="3:31" ht="24.75" customHeight="1" x14ac:dyDescent="0.25">
      <c r="C2004" s="91">
        <f>ABS(E2004-Dashboard!$F$13)</f>
        <v>22.305502652358054</v>
      </c>
      <c r="D2004" s="92">
        <f t="shared" si="221"/>
        <v>0.2922521651264377</v>
      </c>
      <c r="E2004" s="93" cm="1">
        <f t="array" ref="E2004">SUM('DRE + DCF'!$S$41/TIR!S2004,'DRE + DCF'!$U$41:$AD$41/TIR!T2004:AC2004,TIR!F2004)</f>
        <v>25.314497347641943</v>
      </c>
      <c r="F2004" s="100">
        <f>'DRE + DCF'!$AE$38*'DRE + DCF'!$AE$39*(1+G2004)/(R2004-G2004)/AC2004</f>
        <v>7.9415538658364602</v>
      </c>
      <c r="G2004" s="92">
        <f>R2004*(1-'DRE + DCF'!$AE$39)</f>
        <v>0.17535129907586261</v>
      </c>
      <c r="H2004" s="94">
        <f t="shared" si="217"/>
        <v>0.2922521651264377</v>
      </c>
      <c r="I2004" s="94">
        <f t="shared" si="220"/>
        <v>0.2922521651264377</v>
      </c>
      <c r="J2004" s="94">
        <f t="shared" si="220"/>
        <v>0.2922521651264377</v>
      </c>
      <c r="K2004" s="94">
        <f t="shared" si="220"/>
        <v>0.2922521651264377</v>
      </c>
      <c r="L2004" s="94">
        <f t="shared" si="220"/>
        <v>0.2922521651264377</v>
      </c>
      <c r="M2004" s="94">
        <f t="shared" si="220"/>
        <v>0.2922521651264377</v>
      </c>
      <c r="N2004" s="94">
        <f t="shared" si="220"/>
        <v>0.2922521651264377</v>
      </c>
      <c r="O2004" s="94">
        <f t="shared" si="220"/>
        <v>0.2922521651264377</v>
      </c>
      <c r="P2004" s="94">
        <f t="shared" si="220"/>
        <v>0.2922521651264377</v>
      </c>
      <c r="Q2004" s="94">
        <f t="shared" si="220"/>
        <v>0.2922521651264377</v>
      </c>
      <c r="R2004" s="94">
        <f t="shared" si="220"/>
        <v>0.2922521651264377</v>
      </c>
      <c r="S2004" s="93">
        <f>(1+H2004)^((5-Dashboard!$F$9)*3/12)</f>
        <v>1.1367726972119088</v>
      </c>
      <c r="T2004" s="93">
        <f t="shared" si="219"/>
        <v>1.4689969792287096</v>
      </c>
      <c r="U2004" s="93">
        <f t="shared" si="219"/>
        <v>1.8983145269724968</v>
      </c>
      <c r="V2004" s="93">
        <f t="shared" si="219"/>
        <v>2.4531010575711787</v>
      </c>
      <c r="W2004" s="93">
        <f t="shared" si="219"/>
        <v>3.1700251529203101</v>
      </c>
      <c r="X2004" s="93">
        <f t="shared" si="219"/>
        <v>4.0964718673665379</v>
      </c>
      <c r="Y2004" s="93">
        <f t="shared" si="218"/>
        <v>5.2936746399839505</v>
      </c>
      <c r="Z2004" s="93">
        <f t="shared" si="218"/>
        <v>6.840762514994176</v>
      </c>
      <c r="AA2004" s="93">
        <f t="shared" si="218"/>
        <v>8.8399901711169999</v>
      </c>
      <c r="AB2004" s="93">
        <f t="shared" si="218"/>
        <v>11.423496438322372</v>
      </c>
      <c r="AC2004" s="95">
        <f t="shared" si="218"/>
        <v>14.762038005736237</v>
      </c>
      <c r="AE2004" s="96"/>
    </row>
    <row r="2005" spans="3:31" ht="24.75" customHeight="1" x14ac:dyDescent="0.25">
      <c r="C2005" s="91">
        <f>ABS(E2005-Dashboard!$F$13)</f>
        <v>22.31999991447011</v>
      </c>
      <c r="D2005" s="92">
        <f t="shared" si="221"/>
        <v>0.29235216512643769</v>
      </c>
      <c r="E2005" s="93" cm="1">
        <f t="array" ref="E2005">SUM('DRE + DCF'!$S$41/TIR!S2005,'DRE + DCF'!$U$41:$AD$41/TIR!T2005:AC2005,TIR!F2005)</f>
        <v>25.300000085529888</v>
      </c>
      <c r="F2005" s="100">
        <f>'DRE + DCF'!$AE$38*'DRE + DCF'!$AE$39*(1+G2005)/(R2005-G2005)/AC2005</f>
        <v>7.932794655626128</v>
      </c>
      <c r="G2005" s="92">
        <f>R2005*(1-'DRE + DCF'!$AE$39)</f>
        <v>0.17541129907586261</v>
      </c>
      <c r="H2005" s="94">
        <f t="shared" si="217"/>
        <v>0.29235216512643769</v>
      </c>
      <c r="I2005" s="94">
        <f t="shared" si="220"/>
        <v>0.29235216512643769</v>
      </c>
      <c r="J2005" s="94">
        <f t="shared" si="220"/>
        <v>0.29235216512643769</v>
      </c>
      <c r="K2005" s="94">
        <f t="shared" si="220"/>
        <v>0.29235216512643769</v>
      </c>
      <c r="L2005" s="94">
        <f t="shared" si="220"/>
        <v>0.29235216512643769</v>
      </c>
      <c r="M2005" s="94">
        <f t="shared" si="220"/>
        <v>0.29235216512643769</v>
      </c>
      <c r="N2005" s="94">
        <f t="shared" si="220"/>
        <v>0.29235216512643769</v>
      </c>
      <c r="O2005" s="94">
        <f t="shared" si="220"/>
        <v>0.29235216512643769</v>
      </c>
      <c r="P2005" s="94">
        <f t="shared" si="220"/>
        <v>0.29235216512643769</v>
      </c>
      <c r="Q2005" s="94">
        <f t="shared" si="220"/>
        <v>0.29235216512643769</v>
      </c>
      <c r="R2005" s="94">
        <f t="shared" si="220"/>
        <v>0.29235216512643769</v>
      </c>
      <c r="S2005" s="93">
        <f>(1+H2005)^((5-Dashboard!$F$9)*3/12)</f>
        <v>1.1368166805278843</v>
      </c>
      <c r="T2005" s="93">
        <f t="shared" si="219"/>
        <v>1.4691674984320611</v>
      </c>
      <c r="U2005" s="93">
        <f t="shared" si="219"/>
        <v>1.8986817975320662</v>
      </c>
      <c r="V2005" s="93">
        <f t="shared" si="219"/>
        <v>2.453765531926722</v>
      </c>
      <c r="W2005" s="93">
        <f t="shared" si="219"/>
        <v>3.1711291978981238</v>
      </c>
      <c r="X2005" s="93">
        <f t="shared" si="219"/>
        <v>4.0982156847993032</v>
      </c>
      <c r="Y2005" s="93">
        <f t="shared" si="218"/>
        <v>5.2963379134055053</v>
      </c>
      <c r="Z2005" s="93">
        <f t="shared" si="218"/>
        <v>6.8447337696308432</v>
      </c>
      <c r="AA2005" s="93">
        <f t="shared" si="218"/>
        <v>8.8458065068964622</v>
      </c>
      <c r="AB2005" s="93">
        <f t="shared" si="218"/>
        <v>11.431897191477173</v>
      </c>
      <c r="AC2005" s="95">
        <f t="shared" si="218"/>
        <v>14.774037086908365</v>
      </c>
      <c r="AE2005" s="96"/>
    </row>
    <row r="2006" spans="3:31" ht="24.75" customHeight="1" x14ac:dyDescent="0.25">
      <c r="C2006" s="91">
        <f>ABS(E2006-Dashboard!$F$13)</f>
        <v>22.334482878713143</v>
      </c>
      <c r="D2006" s="92">
        <f t="shared" si="221"/>
        <v>0.29245216512643768</v>
      </c>
      <c r="E2006" s="93" cm="1">
        <f t="array" ref="E2006">SUM('DRE + DCF'!$S$41/TIR!S2006,'DRE + DCF'!$U$41:$AD$41/TIR!T2006:AC2006,TIR!F2006)</f>
        <v>25.285517121286855</v>
      </c>
      <c r="F2006" s="100">
        <f>'DRE + DCF'!$AE$38*'DRE + DCF'!$AE$39*(1+G2006)/(R2006-G2006)/AC2006</f>
        <v>7.9240465111031275</v>
      </c>
      <c r="G2006" s="92">
        <f>R2006*(1-'DRE + DCF'!$AE$39)</f>
        <v>0.17547129907586259</v>
      </c>
      <c r="H2006" s="94">
        <f t="shared" si="217"/>
        <v>0.29245216512643768</v>
      </c>
      <c r="I2006" s="94">
        <f t="shared" si="220"/>
        <v>0.29245216512643768</v>
      </c>
      <c r="J2006" s="94">
        <f t="shared" si="220"/>
        <v>0.29245216512643768</v>
      </c>
      <c r="K2006" s="94">
        <f t="shared" si="220"/>
        <v>0.29245216512643768</v>
      </c>
      <c r="L2006" s="94">
        <f t="shared" si="220"/>
        <v>0.29245216512643768</v>
      </c>
      <c r="M2006" s="94">
        <f t="shared" si="220"/>
        <v>0.29245216512643768</v>
      </c>
      <c r="N2006" s="94">
        <f t="shared" si="220"/>
        <v>0.29245216512643768</v>
      </c>
      <c r="O2006" s="94">
        <f t="shared" si="220"/>
        <v>0.29245216512643768</v>
      </c>
      <c r="P2006" s="94">
        <f t="shared" si="220"/>
        <v>0.29245216512643768</v>
      </c>
      <c r="Q2006" s="94">
        <f t="shared" si="220"/>
        <v>0.29245216512643768</v>
      </c>
      <c r="R2006" s="94">
        <f t="shared" si="220"/>
        <v>0.29245216512643768</v>
      </c>
      <c r="S2006" s="93">
        <f>(1+H2006)^((5-Dashboard!$F$9)*3/12)</f>
        <v>1.1368606621422159</v>
      </c>
      <c r="T2006" s="93">
        <f t="shared" si="219"/>
        <v>1.4693380242327827</v>
      </c>
      <c r="U2006" s="93">
        <f t="shared" si="219"/>
        <v>1.8990491107222622</v>
      </c>
      <c r="V2006" s="93">
        <f t="shared" si="219"/>
        <v>2.454430134834424</v>
      </c>
      <c r="W2006" s="93">
        <f t="shared" si="219"/>
        <v>3.1722335419183261</v>
      </c>
      <c r="X2006" s="93">
        <f t="shared" si="219"/>
        <v>4.0999601095390492</v>
      </c>
      <c r="Y2006" s="93">
        <f t="shared" si="218"/>
        <v>5.299002320505771</v>
      </c>
      <c r="Z2006" s="93">
        <f t="shared" si="218"/>
        <v>6.8487070221477016</v>
      </c>
      <c r="AA2006" s="93">
        <f t="shared" si="218"/>
        <v>8.8516262190914343</v>
      </c>
      <c r="AB2006" s="93">
        <f t="shared" si="218"/>
        <v>11.440303471754669</v>
      </c>
      <c r="AC2006" s="95">
        <f t="shared" si="218"/>
        <v>14.786044991772826</v>
      </c>
      <c r="AE2006" s="96"/>
    </row>
    <row r="2007" spans="3:31" ht="24.75" customHeight="1" x14ac:dyDescent="0.25">
      <c r="C2007" s="91">
        <f>ABS(E2007-Dashboard!$F$13)</f>
        <v>22.34895156343498</v>
      </c>
      <c r="D2007" s="92">
        <f t="shared" si="221"/>
        <v>0.29255216512643767</v>
      </c>
      <c r="E2007" s="93" cm="1">
        <f t="array" ref="E2007">SUM('DRE + DCF'!$S$41/TIR!S2007,'DRE + DCF'!$U$41:$AD$41/TIR!T2007:AC2007,TIR!F2007)</f>
        <v>25.271048436565017</v>
      </c>
      <c r="F2007" s="100">
        <f>'DRE + DCF'!$AE$38*'DRE + DCF'!$AE$39*(1+G2007)/(R2007-G2007)/AC2007</f>
        <v>7.9153094162566413</v>
      </c>
      <c r="G2007" s="92">
        <f>R2007*(1-'DRE + DCF'!$AE$39)</f>
        <v>0.1755312990758626</v>
      </c>
      <c r="H2007" s="94">
        <f t="shared" si="217"/>
        <v>0.29255216512643767</v>
      </c>
      <c r="I2007" s="94">
        <f t="shared" si="220"/>
        <v>0.29255216512643767</v>
      </c>
      <c r="J2007" s="94">
        <f t="shared" si="220"/>
        <v>0.29255216512643767</v>
      </c>
      <c r="K2007" s="94">
        <f t="shared" si="220"/>
        <v>0.29255216512643767</v>
      </c>
      <c r="L2007" s="94">
        <f t="shared" si="220"/>
        <v>0.29255216512643767</v>
      </c>
      <c r="M2007" s="94">
        <f t="shared" si="220"/>
        <v>0.29255216512643767</v>
      </c>
      <c r="N2007" s="94">
        <f t="shared" si="220"/>
        <v>0.29255216512643767</v>
      </c>
      <c r="O2007" s="94">
        <f t="shared" si="220"/>
        <v>0.29255216512643767</v>
      </c>
      <c r="P2007" s="94">
        <f t="shared" si="220"/>
        <v>0.29255216512643767</v>
      </c>
      <c r="Q2007" s="94">
        <f t="shared" si="220"/>
        <v>0.29255216512643767</v>
      </c>
      <c r="R2007" s="94">
        <f t="shared" si="220"/>
        <v>0.29255216512643767</v>
      </c>
      <c r="S2007" s="93">
        <f>(1+H2007)^((5-Dashboard!$F$9)*3/12)</f>
        <v>1.136904642055101</v>
      </c>
      <c r="T2007" s="93">
        <f t="shared" si="219"/>
        <v>1.4695085566306183</v>
      </c>
      <c r="U2007" s="93">
        <f t="shared" si="219"/>
        <v>1.899416466544732</v>
      </c>
      <c r="V2007" s="93">
        <f t="shared" si="219"/>
        <v>2.4550948663092012</v>
      </c>
      <c r="W2007" s="93">
        <f t="shared" si="219"/>
        <v>3.1733381850387596</v>
      </c>
      <c r="X2007" s="93">
        <f t="shared" si="219"/>
        <v>4.1017051417502488</v>
      </c>
      <c r="Y2007" s="93">
        <f t="shared" si="218"/>
        <v>5.3016678616795252</v>
      </c>
      <c r="Z2007" s="93">
        <f t="shared" si="218"/>
        <v>6.8526822733951205</v>
      </c>
      <c r="AA2007" s="93">
        <f t="shared" si="218"/>
        <v>8.8574493094004207</v>
      </c>
      <c r="AB2007" s="93">
        <f t="shared" si="218"/>
        <v>11.448715282363183</v>
      </c>
      <c r="AC2007" s="95">
        <f t="shared" si="218"/>
        <v>14.798061726134666</v>
      </c>
      <c r="AE2007" s="96"/>
    </row>
    <row r="2008" spans="3:31" ht="24.75" customHeight="1" x14ac:dyDescent="0.25">
      <c r="C2008" s="91">
        <f>ABS(E2008-Dashboard!$F$13)</f>
        <v>22.363405986955165</v>
      </c>
      <c r="D2008" s="92">
        <f t="shared" si="221"/>
        <v>0.29265216512643766</v>
      </c>
      <c r="E2008" s="93" cm="1">
        <f t="array" ref="E2008">SUM('DRE + DCF'!$S$41/TIR!S2008,'DRE + DCF'!$U$41:$AD$41/TIR!T2008:AC2008,TIR!F2008)</f>
        <v>25.256594013044833</v>
      </c>
      <c r="F2008" s="100">
        <f>'DRE + DCF'!$AE$38*'DRE + DCF'!$AE$39*(1+G2008)/(R2008-G2008)/AC2008</f>
        <v>7.9065833551022608</v>
      </c>
      <c r="G2008" s="92">
        <f>R2008*(1-'DRE + DCF'!$AE$39)</f>
        <v>0.1755912990758626</v>
      </c>
      <c r="H2008" s="94">
        <f t="shared" si="217"/>
        <v>0.29265216512643766</v>
      </c>
      <c r="I2008" s="94">
        <f t="shared" si="220"/>
        <v>0.29265216512643766</v>
      </c>
      <c r="J2008" s="94">
        <f t="shared" si="220"/>
        <v>0.29265216512643766</v>
      </c>
      <c r="K2008" s="94">
        <f t="shared" si="220"/>
        <v>0.29265216512643766</v>
      </c>
      <c r="L2008" s="94">
        <f t="shared" si="220"/>
        <v>0.29265216512643766</v>
      </c>
      <c r="M2008" s="94">
        <f t="shared" si="220"/>
        <v>0.29265216512643766</v>
      </c>
      <c r="N2008" s="94">
        <f t="shared" si="220"/>
        <v>0.29265216512643766</v>
      </c>
      <c r="O2008" s="94">
        <f t="shared" si="220"/>
        <v>0.29265216512643766</v>
      </c>
      <c r="P2008" s="94">
        <f t="shared" si="220"/>
        <v>0.29265216512643766</v>
      </c>
      <c r="Q2008" s="94">
        <f t="shared" si="220"/>
        <v>0.29265216512643766</v>
      </c>
      <c r="R2008" s="94">
        <f t="shared" si="220"/>
        <v>0.29265216512643766</v>
      </c>
      <c r="S2008" s="93">
        <f>(1+H2008)^((5-Dashboard!$F$9)*3/12)</f>
        <v>1.1369486202667374</v>
      </c>
      <c r="T2008" s="93">
        <f t="shared" si="219"/>
        <v>1.4696790956253143</v>
      </c>
      <c r="U2008" s="93">
        <f t="shared" si="219"/>
        <v>1.8997838650011274</v>
      </c>
      <c r="V2008" s="93">
        <f t="shared" si="219"/>
        <v>2.4557597263659794</v>
      </c>
      <c r="W2008" s="93">
        <f t="shared" si="219"/>
        <v>3.1744431273172915</v>
      </c>
      <c r="X2008" s="93">
        <f t="shared" si="219"/>
        <v>4.103450781597437</v>
      </c>
      <c r="Y2008" s="93">
        <f t="shared" si="218"/>
        <v>5.3043345373216999</v>
      </c>
      <c r="Z2008" s="93">
        <f t="shared" si="218"/>
        <v>6.8566595242238373</v>
      </c>
      <c r="AA2008" s="93">
        <f t="shared" si="218"/>
        <v>8.8632757795227537</v>
      </c>
      <c r="AB2008" s="93">
        <f t="shared" si="218"/>
        <v>11.457132626512802</v>
      </c>
      <c r="AC2008" s="95">
        <f t="shared" si="218"/>
        <v>14.810087295802525</v>
      </c>
      <c r="AE2008" s="96"/>
    </row>
    <row r="2009" spans="3:31" ht="24.75" customHeight="1" x14ac:dyDescent="0.25">
      <c r="C2009" s="91">
        <f>ABS(E2009-Dashboard!$F$13)</f>
        <v>22.377846167564556</v>
      </c>
      <c r="D2009" s="92">
        <f t="shared" si="221"/>
        <v>0.29275216512643765</v>
      </c>
      <c r="E2009" s="93" cm="1">
        <f t="array" ref="E2009">SUM('DRE + DCF'!$S$41/TIR!S2009,'DRE + DCF'!$U$41:$AD$41/TIR!T2009:AC2009,TIR!F2009)</f>
        <v>25.242153832435442</v>
      </c>
      <c r="F2009" s="100">
        <f>'DRE + DCF'!$AE$38*'DRE + DCF'!$AE$39*(1+G2009)/(R2009-G2009)/AC2009</f>
        <v>7.8978683116821751</v>
      </c>
      <c r="G2009" s="92">
        <f>R2009*(1-'DRE + DCF'!$AE$39)</f>
        <v>0.17565129907586258</v>
      </c>
      <c r="H2009" s="94">
        <f t="shared" si="217"/>
        <v>0.29275216512643765</v>
      </c>
      <c r="I2009" s="94">
        <f t="shared" si="220"/>
        <v>0.29275216512643765</v>
      </c>
      <c r="J2009" s="94">
        <f t="shared" si="220"/>
        <v>0.29275216512643765</v>
      </c>
      <c r="K2009" s="94">
        <f t="shared" si="220"/>
        <v>0.29275216512643765</v>
      </c>
      <c r="L2009" s="94">
        <f t="shared" si="220"/>
        <v>0.29275216512643765</v>
      </c>
      <c r="M2009" s="94">
        <f t="shared" si="220"/>
        <v>0.29275216512643765</v>
      </c>
      <c r="N2009" s="94">
        <f t="shared" si="220"/>
        <v>0.29275216512643765</v>
      </c>
      <c r="O2009" s="94">
        <f t="shared" si="220"/>
        <v>0.29275216512643765</v>
      </c>
      <c r="P2009" s="94">
        <f t="shared" si="220"/>
        <v>0.29275216512643765</v>
      </c>
      <c r="Q2009" s="94">
        <f t="shared" si="220"/>
        <v>0.29275216512643765</v>
      </c>
      <c r="R2009" s="94">
        <f t="shared" si="220"/>
        <v>0.29275216512643765</v>
      </c>
      <c r="S2009" s="93">
        <f>(1+H2009)^((5-Dashboard!$F$9)*3/12)</f>
        <v>1.1369925967773218</v>
      </c>
      <c r="T2009" s="93">
        <f t="shared" si="219"/>
        <v>1.4698496412166133</v>
      </c>
      <c r="U2009" s="93">
        <f t="shared" si="219"/>
        <v>1.9001513060930943</v>
      </c>
      <c r="V2009" s="93">
        <f t="shared" si="219"/>
        <v>2.4564247150196761</v>
      </c>
      <c r="W2009" s="93">
        <f t="shared" si="219"/>
        <v>3.1755483688117785</v>
      </c>
      <c r="X2009" s="93">
        <f t="shared" si="219"/>
        <v>4.1051970292451534</v>
      </c>
      <c r="Y2009" s="93">
        <f t="shared" si="218"/>
        <v>5.3070023478272912</v>
      </c>
      <c r="Z2009" s="93">
        <f t="shared" si="218"/>
        <v>6.8606387754848184</v>
      </c>
      <c r="AA2009" s="93">
        <f t="shared" si="218"/>
        <v>8.8691056311583907</v>
      </c>
      <c r="AB2009" s="93">
        <f t="shared" si="218"/>
        <v>11.46555550741509</v>
      </c>
      <c r="AC2009" s="95">
        <f t="shared" si="218"/>
        <v>14.822121706588208</v>
      </c>
      <c r="AE2009" s="96"/>
    </row>
    <row r="2010" spans="3:31" ht="24.75" customHeight="1" x14ac:dyDescent="0.25">
      <c r="C2010" s="91">
        <f>ABS(E2010-Dashboard!$F$13)</f>
        <v>22.392272123525778</v>
      </c>
      <c r="D2010" s="92">
        <f t="shared" si="221"/>
        <v>0.29285216512643764</v>
      </c>
      <c r="E2010" s="93" cm="1">
        <f t="array" ref="E2010">SUM('DRE + DCF'!$S$41/TIR!S2010,'DRE + DCF'!$U$41:$AD$41/TIR!T2010:AC2010,TIR!F2010)</f>
        <v>25.227727876474219</v>
      </c>
      <c r="F2010" s="100">
        <f>'DRE + DCF'!$AE$38*'DRE + DCF'!$AE$39*(1+G2010)/(R2010-G2010)/AC2010</f>
        <v>7.8891642700649092</v>
      </c>
      <c r="G2010" s="92">
        <f>R2010*(1-'DRE + DCF'!$AE$39)</f>
        <v>0.17571129907586258</v>
      </c>
      <c r="H2010" s="94">
        <f t="shared" si="217"/>
        <v>0.29285216512643764</v>
      </c>
      <c r="I2010" s="94">
        <f t="shared" si="220"/>
        <v>0.29285216512643764</v>
      </c>
      <c r="J2010" s="94">
        <f t="shared" si="220"/>
        <v>0.29285216512643764</v>
      </c>
      <c r="K2010" s="94">
        <f t="shared" si="220"/>
        <v>0.29285216512643764</v>
      </c>
      <c r="L2010" s="94">
        <f t="shared" si="220"/>
        <v>0.29285216512643764</v>
      </c>
      <c r="M2010" s="94">
        <f t="shared" si="220"/>
        <v>0.29285216512643764</v>
      </c>
      <c r="N2010" s="94">
        <f t="shared" si="220"/>
        <v>0.29285216512643764</v>
      </c>
      <c r="O2010" s="94">
        <f t="shared" si="220"/>
        <v>0.29285216512643764</v>
      </c>
      <c r="P2010" s="94">
        <f t="shared" si="220"/>
        <v>0.29285216512643764</v>
      </c>
      <c r="Q2010" s="94">
        <f t="shared" si="220"/>
        <v>0.29285216512643764</v>
      </c>
      <c r="R2010" s="94">
        <f t="shared" si="220"/>
        <v>0.29285216512643764</v>
      </c>
      <c r="S2010" s="93">
        <f>(1+H2010)^((5-Dashboard!$F$9)*3/12)</f>
        <v>1.1370365715870523</v>
      </c>
      <c r="T2010" s="93">
        <f t="shared" si="219"/>
        <v>1.4700201934042625</v>
      </c>
      <c r="U2010" s="93">
        <f t="shared" si="219"/>
        <v>1.9005187898222855</v>
      </c>
      <c r="V2010" s="93">
        <f t="shared" si="219"/>
        <v>2.4570898322852193</v>
      </c>
      <c r="W2010" s="93">
        <f t="shared" si="219"/>
        <v>3.1766539095801014</v>
      </c>
      <c r="X2010" s="93">
        <f t="shared" si="219"/>
        <v>4.1069438848579969</v>
      </c>
      <c r="Y2010" s="93">
        <f t="shared" si="218"/>
        <v>5.3096712935914443</v>
      </c>
      <c r="Z2010" s="93">
        <f t="shared" si="218"/>
        <v>6.8646200280293925</v>
      </c>
      <c r="AA2010" s="93">
        <f t="shared" si="218"/>
        <v>8.8749388660081081</v>
      </c>
      <c r="AB2010" s="93">
        <f t="shared" si="218"/>
        <v>11.473983928283355</v>
      </c>
      <c r="AC2010" s="95">
        <f t="shared" si="218"/>
        <v>14.834164964307085</v>
      </c>
      <c r="AE2010" s="96"/>
    </row>
    <row r="2011" spans="3:31" ht="24.75" customHeight="1" x14ac:dyDescent="0.25">
      <c r="C2011" s="91">
        <f>ABS(E2011-Dashboard!$F$13)</f>
        <v>22.406683873072904</v>
      </c>
      <c r="D2011" s="92">
        <f t="shared" si="221"/>
        <v>0.29295216512643762</v>
      </c>
      <c r="E2011" s="93" cm="1">
        <f t="array" ref="E2011">SUM('DRE + DCF'!$S$41/TIR!S2011,'DRE + DCF'!$U$41:$AD$41/TIR!T2011:AC2011,TIR!F2011)</f>
        <v>25.213316126927094</v>
      </c>
      <c r="F2011" s="100">
        <f>'DRE + DCF'!$AE$38*'DRE + DCF'!$AE$39*(1+G2011)/(R2011-G2011)/AC2011</f>
        <v>7.880471214345472</v>
      </c>
      <c r="G2011" s="92">
        <f>R2011*(1-'DRE + DCF'!$AE$39)</f>
        <v>0.17577129907586256</v>
      </c>
      <c r="H2011" s="94">
        <f t="shared" si="217"/>
        <v>0.29295216512643762</v>
      </c>
      <c r="I2011" s="94">
        <f t="shared" si="220"/>
        <v>0.29295216512643762</v>
      </c>
      <c r="J2011" s="94">
        <f t="shared" si="220"/>
        <v>0.29295216512643762</v>
      </c>
      <c r="K2011" s="94">
        <f t="shared" si="220"/>
        <v>0.29295216512643762</v>
      </c>
      <c r="L2011" s="94">
        <f t="shared" si="220"/>
        <v>0.29295216512643762</v>
      </c>
      <c r="M2011" s="94">
        <f t="shared" si="220"/>
        <v>0.29295216512643762</v>
      </c>
      <c r="N2011" s="94">
        <f t="shared" si="220"/>
        <v>0.29295216512643762</v>
      </c>
      <c r="O2011" s="94">
        <f t="shared" si="220"/>
        <v>0.29295216512643762</v>
      </c>
      <c r="P2011" s="94">
        <f t="shared" si="220"/>
        <v>0.29295216512643762</v>
      </c>
      <c r="Q2011" s="94">
        <f t="shared" si="220"/>
        <v>0.29295216512643762</v>
      </c>
      <c r="R2011" s="94">
        <f t="shared" si="220"/>
        <v>0.29295216512643762</v>
      </c>
      <c r="S2011" s="93">
        <f>(1+H2011)^((5-Dashboard!$F$9)*3/12)</f>
        <v>1.1370805446961256</v>
      </c>
      <c r="T2011" s="93">
        <f t="shared" si="219"/>
        <v>1.4701907521880044</v>
      </c>
      <c r="U2011" s="93">
        <f t="shared" si="219"/>
        <v>1.900886316190346</v>
      </c>
      <c r="V2011" s="93">
        <f t="shared" si="219"/>
        <v>2.4577550781775259</v>
      </c>
      <c r="W2011" s="93">
        <f t="shared" si="219"/>
        <v>3.1777597496801286</v>
      </c>
      <c r="X2011" s="93">
        <f t="shared" si="219"/>
        <v>4.1086913486005683</v>
      </c>
      <c r="Y2011" s="93">
        <f t="shared" si="218"/>
        <v>5.3123413750093675</v>
      </c>
      <c r="Z2011" s="93">
        <f t="shared" si="218"/>
        <v>6.8686032827091177</v>
      </c>
      <c r="AA2011" s="93">
        <f t="shared" si="218"/>
        <v>8.8807754857733094</v>
      </c>
      <c r="AB2011" s="93">
        <f t="shared" si="218"/>
        <v>11.482417892332391</v>
      </c>
      <c r="AC2011" s="95">
        <f t="shared" si="218"/>
        <v>14.84621707477771</v>
      </c>
      <c r="AE2011" s="96"/>
    </row>
    <row r="2012" spans="3:31" ht="24.75" customHeight="1" x14ac:dyDescent="0.25">
      <c r="C2012" s="91">
        <f>ABS(E2012-Dashboard!$F$13)</f>
        <v>22.421081434411885</v>
      </c>
      <c r="D2012" s="92">
        <f t="shared" si="221"/>
        <v>0.29305216512643761</v>
      </c>
      <c r="E2012" s="93" cm="1">
        <f t="array" ref="E2012">SUM('DRE + DCF'!$S$41/TIR!S2012,'DRE + DCF'!$U$41:$AD$41/TIR!T2012:AC2012,TIR!F2012)</f>
        <v>25.198918565588112</v>
      </c>
      <c r="F2012" s="100">
        <f>'DRE + DCF'!$AE$38*'DRE + DCF'!$AE$39*(1+G2012)/(R2012-G2012)/AC2012</f>
        <v>7.8717891286451014</v>
      </c>
      <c r="G2012" s="92">
        <f>R2012*(1-'DRE + DCF'!$AE$39)</f>
        <v>0.17583129907586256</v>
      </c>
      <c r="H2012" s="94">
        <f t="shared" si="217"/>
        <v>0.29305216512643761</v>
      </c>
      <c r="I2012" s="94">
        <f t="shared" si="220"/>
        <v>0.29305216512643761</v>
      </c>
      <c r="J2012" s="94">
        <f t="shared" si="220"/>
        <v>0.29305216512643761</v>
      </c>
      <c r="K2012" s="94">
        <f t="shared" si="220"/>
        <v>0.29305216512643761</v>
      </c>
      <c r="L2012" s="94">
        <f t="shared" si="220"/>
        <v>0.29305216512643761</v>
      </c>
      <c r="M2012" s="94">
        <f t="shared" si="220"/>
        <v>0.29305216512643761</v>
      </c>
      <c r="N2012" s="94">
        <f t="shared" si="220"/>
        <v>0.29305216512643761</v>
      </c>
      <c r="O2012" s="94">
        <f t="shared" si="220"/>
        <v>0.29305216512643761</v>
      </c>
      <c r="P2012" s="94">
        <f t="shared" si="220"/>
        <v>0.29305216512643761</v>
      </c>
      <c r="Q2012" s="94">
        <f t="shared" si="220"/>
        <v>0.29305216512643761</v>
      </c>
      <c r="R2012" s="94">
        <f t="shared" si="220"/>
        <v>0.29305216512643761</v>
      </c>
      <c r="S2012" s="93">
        <f>(1+H2012)^((5-Dashboard!$F$9)*3/12)</f>
        <v>1.1371245161047394</v>
      </c>
      <c r="T2012" s="93">
        <f t="shared" si="219"/>
        <v>1.470361317567586</v>
      </c>
      <c r="U2012" s="93">
        <f t="shared" si="219"/>
        <v>1.9012538851989289</v>
      </c>
      <c r="V2012" s="93">
        <f t="shared" si="219"/>
        <v>2.4584204527115268</v>
      </c>
      <c r="W2012" s="93">
        <f t="shared" si="219"/>
        <v>3.178865889169757</v>
      </c>
      <c r="X2012" s="93">
        <f t="shared" si="219"/>
        <v>4.1104394206375332</v>
      </c>
      <c r="Y2012" s="93">
        <f t="shared" si="218"/>
        <v>5.3150125924764229</v>
      </c>
      <c r="Z2012" s="93">
        <f t="shared" si="218"/>
        <v>6.8725885403759195</v>
      </c>
      <c r="AA2012" s="93">
        <f t="shared" si="218"/>
        <v>8.8866154921562277</v>
      </c>
      <c r="AB2012" s="93">
        <f t="shared" si="218"/>
        <v>11.490857402778754</v>
      </c>
      <c r="AC2012" s="95">
        <f t="shared" si="218"/>
        <v>14.858278043822223</v>
      </c>
      <c r="AE2012" s="96"/>
    </row>
    <row r="2013" spans="3:31" ht="24.75" customHeight="1" x14ac:dyDescent="0.25">
      <c r="C2013" s="91">
        <f>ABS(E2013-Dashboard!$F$13)</f>
        <v>22.435464825720171</v>
      </c>
      <c r="D2013" s="92">
        <f t="shared" si="221"/>
        <v>0.2931521651264376</v>
      </c>
      <c r="E2013" s="93" cm="1">
        <f t="array" ref="E2013">SUM('DRE + DCF'!$S$41/TIR!S2013,'DRE + DCF'!$U$41:$AD$41/TIR!T2013:AC2013,TIR!F2013)</f>
        <v>25.184535174279826</v>
      </c>
      <c r="F2013" s="100">
        <f>'DRE + DCF'!$AE$38*'DRE + DCF'!$AE$39*(1+G2013)/(R2013-G2013)/AC2013</f>
        <v>7.8631179971114342</v>
      </c>
      <c r="G2013" s="92">
        <f>R2013*(1-'DRE + DCF'!$AE$39)</f>
        <v>0.17589129907586257</v>
      </c>
      <c r="H2013" s="94">
        <f t="shared" si="217"/>
        <v>0.2931521651264376</v>
      </c>
      <c r="I2013" s="94">
        <f t="shared" si="220"/>
        <v>0.2931521651264376</v>
      </c>
      <c r="J2013" s="94">
        <f t="shared" si="220"/>
        <v>0.2931521651264376</v>
      </c>
      <c r="K2013" s="94">
        <f t="shared" si="220"/>
        <v>0.2931521651264376</v>
      </c>
      <c r="L2013" s="94">
        <f t="shared" si="220"/>
        <v>0.2931521651264376</v>
      </c>
      <c r="M2013" s="94">
        <f t="shared" si="220"/>
        <v>0.2931521651264376</v>
      </c>
      <c r="N2013" s="94">
        <f t="shared" si="220"/>
        <v>0.2931521651264376</v>
      </c>
      <c r="O2013" s="94">
        <f t="shared" si="220"/>
        <v>0.2931521651264376</v>
      </c>
      <c r="P2013" s="94">
        <f t="shared" si="220"/>
        <v>0.2931521651264376</v>
      </c>
      <c r="Q2013" s="94">
        <f t="shared" si="220"/>
        <v>0.2931521651264376</v>
      </c>
      <c r="R2013" s="94">
        <f t="shared" si="220"/>
        <v>0.2931521651264376</v>
      </c>
      <c r="S2013" s="93">
        <f>(1+H2013)^((5-Dashboard!$F$9)*3/12)</f>
        <v>1.1371684858130906</v>
      </c>
      <c r="T2013" s="93">
        <f t="shared" si="219"/>
        <v>1.4705318895427506</v>
      </c>
      <c r="U2013" s="93">
        <f t="shared" si="219"/>
        <v>1.9016214968496792</v>
      </c>
      <c r="V2013" s="93">
        <f t="shared" si="219"/>
        <v>2.4590859559021396</v>
      </c>
      <c r="W2013" s="93">
        <f t="shared" si="219"/>
        <v>3.1799723281068673</v>
      </c>
      <c r="X2013" s="93">
        <f t="shared" si="219"/>
        <v>4.1121881011335537</v>
      </c>
      <c r="Y2013" s="93">
        <f t="shared" si="218"/>
        <v>5.3176849463880282</v>
      </c>
      <c r="Z2013" s="93">
        <f t="shared" si="218"/>
        <v>6.8765758018819421</v>
      </c>
      <c r="AA2013" s="93">
        <f t="shared" si="218"/>
        <v>8.8924588868597016</v>
      </c>
      <c r="AB2013" s="93">
        <f t="shared" si="218"/>
        <v>11.499302462840454</v>
      </c>
      <c r="AC2013" s="95">
        <f t="shared" si="218"/>
        <v>14.870347877265909</v>
      </c>
      <c r="AE2013" s="96"/>
    </row>
    <row r="2014" spans="3:31" ht="24.75" customHeight="1" x14ac:dyDescent="0.25">
      <c r="C2014" s="91">
        <f>ABS(E2014-Dashboard!$F$13)</f>
        <v>22.449834065147257</v>
      </c>
      <c r="D2014" s="92">
        <f t="shared" si="221"/>
        <v>0.29325216512643759</v>
      </c>
      <c r="E2014" s="93" cm="1">
        <f t="array" ref="E2014">SUM('DRE + DCF'!$S$41/TIR!S2014,'DRE + DCF'!$U$41:$AD$41/TIR!T2014:AC2014,TIR!F2014)</f>
        <v>25.17016593485274</v>
      </c>
      <c r="F2014" s="100">
        <f>'DRE + DCF'!$AE$38*'DRE + DCF'!$AE$39*(1+G2014)/(R2014-G2014)/AC2014</f>
        <v>7.8544578039182271</v>
      </c>
      <c r="G2014" s="92">
        <f>R2014*(1-'DRE + DCF'!$AE$39)</f>
        <v>0.17595129907586254</v>
      </c>
      <c r="H2014" s="94">
        <f t="shared" si="217"/>
        <v>0.29325216512643759</v>
      </c>
      <c r="I2014" s="94">
        <f t="shared" si="220"/>
        <v>0.29325216512643759</v>
      </c>
      <c r="J2014" s="94">
        <f t="shared" si="220"/>
        <v>0.29325216512643759</v>
      </c>
      <c r="K2014" s="94">
        <f t="shared" si="220"/>
        <v>0.29325216512643759</v>
      </c>
      <c r="L2014" s="94">
        <f t="shared" ref="I2014:R2039" si="222">$D2014</f>
        <v>0.29325216512643759</v>
      </c>
      <c r="M2014" s="94">
        <f t="shared" si="222"/>
        <v>0.29325216512643759</v>
      </c>
      <c r="N2014" s="94">
        <f t="shared" si="222"/>
        <v>0.29325216512643759</v>
      </c>
      <c r="O2014" s="94">
        <f t="shared" si="222"/>
        <v>0.29325216512643759</v>
      </c>
      <c r="P2014" s="94">
        <f t="shared" si="222"/>
        <v>0.29325216512643759</v>
      </c>
      <c r="Q2014" s="94">
        <f t="shared" si="222"/>
        <v>0.29325216512643759</v>
      </c>
      <c r="R2014" s="94">
        <f t="shared" si="222"/>
        <v>0.29325216512643759</v>
      </c>
      <c r="S2014" s="93">
        <f>(1+H2014)^((5-Dashboard!$F$9)*3/12)</f>
        <v>1.137212453821377</v>
      </c>
      <c r="T2014" s="93">
        <f t="shared" si="219"/>
        <v>1.470702468113245</v>
      </c>
      <c r="U2014" s="93">
        <f t="shared" si="219"/>
        <v>1.9019891511442497</v>
      </c>
      <c r="V2014" s="93">
        <f t="shared" si="219"/>
        <v>2.4597515877642961</v>
      </c>
      <c r="W2014" s="93">
        <f t="shared" si="219"/>
        <v>3.1810790665493687</v>
      </c>
      <c r="X2014" s="93">
        <f t="shared" si="219"/>
        <v>4.1139373902533585</v>
      </c>
      <c r="Y2014" s="93">
        <f t="shared" si="218"/>
        <v>5.3203584371397623</v>
      </c>
      <c r="Z2014" s="93">
        <f t="shared" si="218"/>
        <v>6.8805650680797079</v>
      </c>
      <c r="AA2014" s="93">
        <f t="shared" si="218"/>
        <v>8.8983056715874174</v>
      </c>
      <c r="AB2014" s="93">
        <f t="shared" si="218"/>
        <v>11.507753075737288</v>
      </c>
      <c r="AC2014" s="95">
        <f t="shared" si="218"/>
        <v>14.88242658093767</v>
      </c>
      <c r="AE2014" s="96"/>
    </row>
    <row r="2015" spans="3:31" ht="24.75" customHeight="1" x14ac:dyDescent="0.25">
      <c r="C2015" s="91">
        <f>ABS(E2015-Dashboard!$F$13)</f>
        <v>22.464189170814219</v>
      </c>
      <c r="D2015" s="92">
        <f t="shared" si="221"/>
        <v>0.29335216512643758</v>
      </c>
      <c r="E2015" s="93" cm="1">
        <f t="array" ref="E2015">SUM('DRE + DCF'!$S$41/TIR!S2015,'DRE + DCF'!$U$41:$AD$41/TIR!T2015:AC2015,TIR!F2015)</f>
        <v>25.155810829185778</v>
      </c>
      <c r="F2015" s="100">
        <f>'DRE + DCF'!$AE$38*'DRE + DCF'!$AE$39*(1+G2015)/(R2015-G2015)/AC2015</f>
        <v>7.8458085332655356</v>
      </c>
      <c r="G2015" s="92">
        <f>R2015*(1-'DRE + DCF'!$AE$39)</f>
        <v>0.17601129907586255</v>
      </c>
      <c r="H2015" s="94">
        <f t="shared" si="217"/>
        <v>0.29335216512643758</v>
      </c>
      <c r="I2015" s="94">
        <f t="shared" si="222"/>
        <v>0.29335216512643758</v>
      </c>
      <c r="J2015" s="94">
        <f t="shared" si="222"/>
        <v>0.29335216512643758</v>
      </c>
      <c r="K2015" s="94">
        <f t="shared" si="222"/>
        <v>0.29335216512643758</v>
      </c>
      <c r="L2015" s="94">
        <f t="shared" si="222"/>
        <v>0.29335216512643758</v>
      </c>
      <c r="M2015" s="94">
        <f t="shared" si="222"/>
        <v>0.29335216512643758</v>
      </c>
      <c r="N2015" s="94">
        <f t="shared" si="222"/>
        <v>0.29335216512643758</v>
      </c>
      <c r="O2015" s="94">
        <f t="shared" si="222"/>
        <v>0.29335216512643758</v>
      </c>
      <c r="P2015" s="94">
        <f t="shared" si="222"/>
        <v>0.29335216512643758</v>
      </c>
      <c r="Q2015" s="94">
        <f t="shared" si="222"/>
        <v>0.29335216512643758</v>
      </c>
      <c r="R2015" s="94">
        <f t="shared" si="222"/>
        <v>0.29335216512643758</v>
      </c>
      <c r="S2015" s="93">
        <f>(1+H2015)^((5-Dashboard!$F$9)*3/12)</f>
        <v>1.1372564201297952</v>
      </c>
      <c r="T2015" s="93">
        <f t="shared" si="219"/>
        <v>1.4708730532788121</v>
      </c>
      <c r="U2015" s="93">
        <f t="shared" si="219"/>
        <v>1.9023568480842854</v>
      </c>
      <c r="V2015" s="93">
        <f t="shared" si="219"/>
        <v>2.4604173483129159</v>
      </c>
      <c r="W2015" s="93">
        <f t="shared" si="219"/>
        <v>3.182186104555158</v>
      </c>
      <c r="X2015" s="93">
        <f t="shared" si="219"/>
        <v>4.1156872881616779</v>
      </c>
      <c r="Y2015" s="93">
        <f t="shared" si="218"/>
        <v>5.3230330651272624</v>
      </c>
      <c r="Z2015" s="93">
        <f t="shared" si="218"/>
        <v>6.8845563398219616</v>
      </c>
      <c r="AA2015" s="93">
        <f t="shared" si="218"/>
        <v>8.9041558480436755</v>
      </c>
      <c r="AB2015" s="93">
        <f t="shared" si="218"/>
        <v>11.516209244690518</v>
      </c>
      <c r="AC2015" s="95">
        <f t="shared" si="218"/>
        <v>14.894514160669576</v>
      </c>
      <c r="AE2015" s="96"/>
    </row>
    <row r="2016" spans="3:31" ht="24.75" customHeight="1" x14ac:dyDescent="0.25">
      <c r="C2016" s="91">
        <f>ABS(E2016-Dashboard!$F$13)</f>
        <v>22.478530160814248</v>
      </c>
      <c r="D2016" s="92">
        <f t="shared" si="221"/>
        <v>0.29345216512643757</v>
      </c>
      <c r="E2016" s="93" cm="1">
        <f t="array" ref="E2016">SUM('DRE + DCF'!$S$41/TIR!S2016,'DRE + DCF'!$U$41:$AD$41/TIR!T2016:AC2016,TIR!F2016)</f>
        <v>25.141469839185749</v>
      </c>
      <c r="F2016" s="100">
        <f>'DRE + DCF'!$AE$38*'DRE + DCF'!$AE$39*(1+G2016)/(R2016-G2016)/AC2016</f>
        <v>7.8371701693794469</v>
      </c>
      <c r="G2016" s="92">
        <f>R2016*(1-'DRE + DCF'!$AE$39)</f>
        <v>0.17607129907586253</v>
      </c>
      <c r="H2016" s="94">
        <f t="shared" si="217"/>
        <v>0.29345216512643757</v>
      </c>
      <c r="I2016" s="94">
        <f t="shared" si="222"/>
        <v>0.29345216512643757</v>
      </c>
      <c r="J2016" s="94">
        <f t="shared" si="222"/>
        <v>0.29345216512643757</v>
      </c>
      <c r="K2016" s="94">
        <f t="shared" si="222"/>
        <v>0.29345216512643757</v>
      </c>
      <c r="L2016" s="94">
        <f t="shared" si="222"/>
        <v>0.29345216512643757</v>
      </c>
      <c r="M2016" s="94">
        <f t="shared" si="222"/>
        <v>0.29345216512643757</v>
      </c>
      <c r="N2016" s="94">
        <f t="shared" si="222"/>
        <v>0.29345216512643757</v>
      </c>
      <c r="O2016" s="94">
        <f t="shared" si="222"/>
        <v>0.29345216512643757</v>
      </c>
      <c r="P2016" s="94">
        <f t="shared" si="222"/>
        <v>0.29345216512643757</v>
      </c>
      <c r="Q2016" s="94">
        <f t="shared" si="222"/>
        <v>0.29345216512643757</v>
      </c>
      <c r="R2016" s="94">
        <f t="shared" si="222"/>
        <v>0.29345216512643757</v>
      </c>
      <c r="S2016" s="93">
        <f>(1+H2016)^((5-Dashboard!$F$9)*3/12)</f>
        <v>1.1373003847385428</v>
      </c>
      <c r="T2016" s="93">
        <f t="shared" si="219"/>
        <v>1.4710436450391988</v>
      </c>
      <c r="U2016" s="93">
        <f t="shared" si="219"/>
        <v>1.9027245876714385</v>
      </c>
      <c r="V2016" s="93">
        <f t="shared" si="219"/>
        <v>2.4610832375629306</v>
      </c>
      <c r="W2016" s="93">
        <f t="shared" si="219"/>
        <v>3.1832934421821557</v>
      </c>
      <c r="X2016" s="93">
        <f t="shared" si="219"/>
        <v>4.1174377950232994</v>
      </c>
      <c r="Y2016" s="93">
        <f t="shared" si="218"/>
        <v>5.3257088307463123</v>
      </c>
      <c r="Z2016" s="93">
        <f t="shared" si="218"/>
        <v>6.8885496179618064</v>
      </c>
      <c r="AA2016" s="93">
        <f t="shared" si="218"/>
        <v>8.910009417933594</v>
      </c>
      <c r="AB2016" s="93">
        <f t="shared" si="218"/>
        <v>11.524670972923158</v>
      </c>
      <c r="AC2016" s="95">
        <f t="shared" si="218"/>
        <v>14.906610622297267</v>
      </c>
      <c r="AE2016" s="96"/>
    </row>
    <row r="2017" spans="3:31" ht="24.75" customHeight="1" x14ac:dyDescent="0.25">
      <c r="C2017" s="91">
        <f>ABS(E2017-Dashboard!$F$13)</f>
        <v>22.49285705321228</v>
      </c>
      <c r="D2017" s="92">
        <f t="shared" si="221"/>
        <v>0.29355216512643756</v>
      </c>
      <c r="E2017" s="93" cm="1">
        <f t="array" ref="E2017">SUM('DRE + DCF'!$S$41/TIR!S2017,'DRE + DCF'!$U$41:$AD$41/TIR!T2017:AC2017,TIR!F2017)</f>
        <v>25.127142946787718</v>
      </c>
      <c r="F2017" s="100">
        <f>'DRE + DCF'!$AE$38*'DRE + DCF'!$AE$39*(1+G2017)/(R2017-G2017)/AC2017</f>
        <v>7.8285426965122324</v>
      </c>
      <c r="G2017" s="92">
        <f>R2017*(1-'DRE + DCF'!$AE$39)</f>
        <v>0.17613129907586253</v>
      </c>
      <c r="H2017" s="94">
        <f t="shared" si="217"/>
        <v>0.29355216512643756</v>
      </c>
      <c r="I2017" s="94">
        <f t="shared" si="222"/>
        <v>0.29355216512643756</v>
      </c>
      <c r="J2017" s="94">
        <f t="shared" si="222"/>
        <v>0.29355216512643756</v>
      </c>
      <c r="K2017" s="94">
        <f t="shared" si="222"/>
        <v>0.29355216512643756</v>
      </c>
      <c r="L2017" s="94">
        <f t="shared" si="222"/>
        <v>0.29355216512643756</v>
      </c>
      <c r="M2017" s="94">
        <f t="shared" si="222"/>
        <v>0.29355216512643756</v>
      </c>
      <c r="N2017" s="94">
        <f t="shared" si="222"/>
        <v>0.29355216512643756</v>
      </c>
      <c r="O2017" s="94">
        <f t="shared" si="222"/>
        <v>0.29355216512643756</v>
      </c>
      <c r="P2017" s="94">
        <f t="shared" si="222"/>
        <v>0.29355216512643756</v>
      </c>
      <c r="Q2017" s="94">
        <f t="shared" si="222"/>
        <v>0.29355216512643756</v>
      </c>
      <c r="R2017" s="94">
        <f t="shared" si="222"/>
        <v>0.29355216512643756</v>
      </c>
      <c r="S2017" s="93">
        <f>(1+H2017)^((5-Dashboard!$F$9)*3/12)</f>
        <v>1.1373443476478167</v>
      </c>
      <c r="T2017" s="93">
        <f t="shared" si="219"/>
        <v>1.4712142433941489</v>
      </c>
      <c r="U2017" s="93">
        <f t="shared" si="219"/>
        <v>1.9030923699073548</v>
      </c>
      <c r="V2017" s="93">
        <f t="shared" si="219"/>
        <v>2.4617492555292619</v>
      </c>
      <c r="W2017" s="93">
        <f t="shared" si="219"/>
        <v>3.1844010794882722</v>
      </c>
      <c r="X2017" s="93">
        <f t="shared" si="219"/>
        <v>4.1191889110030191</v>
      </c>
      <c r="Y2017" s="93">
        <f t="shared" si="218"/>
        <v>5.328385734392767</v>
      </c>
      <c r="Z2017" s="93">
        <f t="shared" si="218"/>
        <v>6.8925449033525865</v>
      </c>
      <c r="AA2017" s="93">
        <f t="shared" si="218"/>
        <v>8.9158663829629301</v>
      </c>
      <c r="AB2017" s="93">
        <f t="shared" si="218"/>
        <v>11.533138263659717</v>
      </c>
      <c r="AC2017" s="95">
        <f t="shared" si="218"/>
        <v>14.918715971659589</v>
      </c>
      <c r="AE2017" s="96"/>
    </row>
    <row r="2018" spans="3:31" ht="24.75" customHeight="1" x14ac:dyDescent="0.25">
      <c r="C2018" s="91">
        <f>ABS(E2018-Dashboard!$F$13)</f>
        <v>22.507169866045412</v>
      </c>
      <c r="D2018" s="92">
        <f t="shared" si="221"/>
        <v>0.29365216512643755</v>
      </c>
      <c r="E2018" s="93" cm="1">
        <f t="array" ref="E2018">SUM('DRE + DCF'!$S$41/TIR!S2018,'DRE + DCF'!$U$41:$AD$41/TIR!T2018:AC2018,TIR!F2018)</f>
        <v>25.112830133954585</v>
      </c>
      <c r="F2018" s="100">
        <f>'DRE + DCF'!$AE$38*'DRE + DCF'!$AE$39*(1+G2018)/(R2018-G2018)/AC2018</f>
        <v>7.8199260989421076</v>
      </c>
      <c r="G2018" s="92">
        <f>R2018*(1-'DRE + DCF'!$AE$39)</f>
        <v>0.17619129907586253</v>
      </c>
      <c r="H2018" s="94">
        <f t="shared" si="217"/>
        <v>0.29365216512643755</v>
      </c>
      <c r="I2018" s="94">
        <f t="shared" si="222"/>
        <v>0.29365216512643755</v>
      </c>
      <c r="J2018" s="94">
        <f t="shared" si="222"/>
        <v>0.29365216512643755</v>
      </c>
      <c r="K2018" s="94">
        <f t="shared" si="222"/>
        <v>0.29365216512643755</v>
      </c>
      <c r="L2018" s="94">
        <f t="shared" si="222"/>
        <v>0.29365216512643755</v>
      </c>
      <c r="M2018" s="94">
        <f t="shared" si="222"/>
        <v>0.29365216512643755</v>
      </c>
      <c r="N2018" s="94">
        <f t="shared" si="222"/>
        <v>0.29365216512643755</v>
      </c>
      <c r="O2018" s="94">
        <f t="shared" si="222"/>
        <v>0.29365216512643755</v>
      </c>
      <c r="P2018" s="94">
        <f t="shared" si="222"/>
        <v>0.29365216512643755</v>
      </c>
      <c r="Q2018" s="94">
        <f t="shared" si="222"/>
        <v>0.29365216512643755</v>
      </c>
      <c r="R2018" s="94">
        <f t="shared" si="222"/>
        <v>0.29365216512643755</v>
      </c>
      <c r="S2018" s="93">
        <f>(1+H2018)^((5-Dashboard!$F$9)*3/12)</f>
        <v>1.1373883088578138</v>
      </c>
      <c r="T2018" s="93">
        <f t="shared" si="219"/>
        <v>1.4713848483434082</v>
      </c>
      <c r="U2018" s="93">
        <f t="shared" si="219"/>
        <v>1.9034601947936851</v>
      </c>
      <c r="V2018" s="93">
        <f t="shared" si="219"/>
        <v>2.4624154022268416</v>
      </c>
      <c r="W2018" s="93">
        <f t="shared" si="219"/>
        <v>3.1855090165314417</v>
      </c>
      <c r="X2018" s="93">
        <f t="shared" si="219"/>
        <v>4.1209406362656891</v>
      </c>
      <c r="Y2018" s="93">
        <f t="shared" si="218"/>
        <v>5.3310637764626279</v>
      </c>
      <c r="Z2018" s="93">
        <f t="shared" si="218"/>
        <v>6.8965421968480021</v>
      </c>
      <c r="AA2018" s="93">
        <f t="shared" si="218"/>
        <v>8.9217267448382565</v>
      </c>
      <c r="AB2018" s="93">
        <f t="shared" si="218"/>
        <v>11.541611120126456</v>
      </c>
      <c r="AC2018" s="95">
        <f t="shared" si="218"/>
        <v>14.930830214598959</v>
      </c>
      <c r="AE2018" s="96"/>
    </row>
    <row r="2019" spans="3:31" ht="24.75" customHeight="1" x14ac:dyDescent="0.25">
      <c r="C2019" s="91">
        <f>ABS(E2019-Dashboard!$F$13)</f>
        <v>22.521468617322611</v>
      </c>
      <c r="D2019" s="92">
        <f t="shared" si="221"/>
        <v>0.29375216512643754</v>
      </c>
      <c r="E2019" s="93" cm="1">
        <f t="array" ref="E2019">SUM('DRE + DCF'!$S$41/TIR!S2019,'DRE + DCF'!$U$41:$AD$41/TIR!T2019:AC2019,TIR!F2019)</f>
        <v>25.098531382677386</v>
      </c>
      <c r="F2019" s="100">
        <f>'DRE + DCF'!$AE$38*'DRE + DCF'!$AE$39*(1+G2019)/(R2019-G2019)/AC2019</f>
        <v>7.8113203609733715</v>
      </c>
      <c r="G2019" s="92">
        <f>R2019*(1-'DRE + DCF'!$AE$39)</f>
        <v>0.17625129907586251</v>
      </c>
      <c r="H2019" s="94">
        <f t="shared" si="217"/>
        <v>0.29375216512643754</v>
      </c>
      <c r="I2019" s="94">
        <f t="shared" si="222"/>
        <v>0.29375216512643754</v>
      </c>
      <c r="J2019" s="94">
        <f t="shared" si="222"/>
        <v>0.29375216512643754</v>
      </c>
      <c r="K2019" s="94">
        <f t="shared" si="222"/>
        <v>0.29375216512643754</v>
      </c>
      <c r="L2019" s="94">
        <f t="shared" si="222"/>
        <v>0.29375216512643754</v>
      </c>
      <c r="M2019" s="94">
        <f t="shared" si="222"/>
        <v>0.29375216512643754</v>
      </c>
      <c r="N2019" s="94">
        <f t="shared" si="222"/>
        <v>0.29375216512643754</v>
      </c>
      <c r="O2019" s="94">
        <f t="shared" si="222"/>
        <v>0.29375216512643754</v>
      </c>
      <c r="P2019" s="94">
        <f t="shared" si="222"/>
        <v>0.29375216512643754</v>
      </c>
      <c r="Q2019" s="94">
        <f t="shared" si="222"/>
        <v>0.29375216512643754</v>
      </c>
      <c r="R2019" s="94">
        <f t="shared" si="222"/>
        <v>0.29375216512643754</v>
      </c>
      <c r="S2019" s="93">
        <f>(1+H2019)^((5-Dashboard!$F$9)*3/12)</f>
        <v>1.1374322683687312</v>
      </c>
      <c r="T2019" s="93">
        <f t="shared" si="219"/>
        <v>1.4715554598867211</v>
      </c>
      <c r="U2019" s="93">
        <f t="shared" si="219"/>
        <v>1.9038280623320758</v>
      </c>
      <c r="V2019" s="93">
        <f t="shared" si="219"/>
        <v>2.4630816776705933</v>
      </c>
      <c r="W2019" s="93">
        <f t="shared" si="219"/>
        <v>3.186617253369588</v>
      </c>
      <c r="X2019" s="93">
        <f t="shared" si="219"/>
        <v>4.1226929709761659</v>
      </c>
      <c r="Y2019" s="93">
        <f t="shared" si="218"/>
        <v>5.3337429573519595</v>
      </c>
      <c r="Z2019" s="93">
        <f t="shared" si="218"/>
        <v>6.9005414993019851</v>
      </c>
      <c r="AA2019" s="93">
        <f t="shared" si="218"/>
        <v>8.9275905052667763</v>
      </c>
      <c r="AB2019" s="93">
        <f t="shared" si="218"/>
        <v>11.550089545551117</v>
      </c>
      <c r="AC2019" s="95">
        <f t="shared" si="218"/>
        <v>14.942953356960988</v>
      </c>
      <c r="AE2019" s="96"/>
    </row>
    <row r="2020" spans="3:31" ht="24.75" customHeight="1" x14ac:dyDescent="0.25">
      <c r="C2020" s="91">
        <f>ABS(E2020-Dashboard!$F$13)</f>
        <v>22.535753325025112</v>
      </c>
      <c r="D2020" s="92">
        <f t="shared" si="221"/>
        <v>0.29385216512643753</v>
      </c>
      <c r="E2020" s="93" cm="1">
        <f t="array" ref="E2020">SUM('DRE + DCF'!$S$41/TIR!S2020,'DRE + DCF'!$U$41:$AD$41/TIR!T2020:AC2020,TIR!F2020)</f>
        <v>25.084246674974885</v>
      </c>
      <c r="F2020" s="100">
        <f>'DRE + DCF'!$AE$38*'DRE + DCF'!$AE$39*(1+G2020)/(R2020-G2020)/AC2020</f>
        <v>7.8027254669361685</v>
      </c>
      <c r="G2020" s="92">
        <f>R2020*(1-'DRE + DCF'!$AE$39)</f>
        <v>0.17631129907586252</v>
      </c>
      <c r="H2020" s="94">
        <f t="shared" si="217"/>
        <v>0.29385216512643753</v>
      </c>
      <c r="I2020" s="94">
        <f t="shared" si="222"/>
        <v>0.29385216512643753</v>
      </c>
      <c r="J2020" s="94">
        <f t="shared" si="222"/>
        <v>0.29385216512643753</v>
      </c>
      <c r="K2020" s="94">
        <f t="shared" si="222"/>
        <v>0.29385216512643753</v>
      </c>
      <c r="L2020" s="94">
        <f t="shared" si="222"/>
        <v>0.29385216512643753</v>
      </c>
      <c r="M2020" s="94">
        <f t="shared" si="222"/>
        <v>0.29385216512643753</v>
      </c>
      <c r="N2020" s="94">
        <f t="shared" si="222"/>
        <v>0.29385216512643753</v>
      </c>
      <c r="O2020" s="94">
        <f t="shared" si="222"/>
        <v>0.29385216512643753</v>
      </c>
      <c r="P2020" s="94">
        <f t="shared" si="222"/>
        <v>0.29385216512643753</v>
      </c>
      <c r="Q2020" s="94">
        <f t="shared" si="222"/>
        <v>0.29385216512643753</v>
      </c>
      <c r="R2020" s="94">
        <f t="shared" si="222"/>
        <v>0.29385216512643753</v>
      </c>
      <c r="S2020" s="93">
        <f>(1+H2020)^((5-Dashboard!$F$9)*3/12)</f>
        <v>1.1374762261807663</v>
      </c>
      <c r="T2020" s="93">
        <f t="shared" si="219"/>
        <v>1.4717260780238339</v>
      </c>
      <c r="U2020" s="93">
        <f t="shared" si="219"/>
        <v>1.9041959725241779</v>
      </c>
      <c r="V2020" s="93">
        <f t="shared" si="219"/>
        <v>2.4637480818754502</v>
      </c>
      <c r="W2020" s="93">
        <f t="shared" si="219"/>
        <v>3.187725790060659</v>
      </c>
      <c r="X2020" s="93">
        <f t="shared" si="219"/>
        <v>4.1244459152993675</v>
      </c>
      <c r="Y2020" s="93">
        <f t="shared" si="218"/>
        <v>5.3364232774569782</v>
      </c>
      <c r="Z2020" s="93">
        <f t="shared" si="218"/>
        <v>6.9045428115688319</v>
      </c>
      <c r="AA2020" s="93">
        <f t="shared" si="218"/>
        <v>8.9334576659565137</v>
      </c>
      <c r="AB2020" s="93">
        <f t="shared" si="218"/>
        <v>11.558573543163208</v>
      </c>
      <c r="AC2020" s="95">
        <f t="shared" si="218"/>
        <v>14.955085404594875</v>
      </c>
      <c r="AE2020" s="96"/>
    </row>
    <row r="2021" spans="3:31" ht="24.75" customHeight="1" x14ac:dyDescent="0.25">
      <c r="C2021" s="91">
        <f>ABS(E2021-Dashboard!$F$13)</f>
        <v>22.550024007106131</v>
      </c>
      <c r="D2021" s="92">
        <f t="shared" si="221"/>
        <v>0.29395216512643751</v>
      </c>
      <c r="E2021" s="93" cm="1">
        <f t="array" ref="E2021">SUM('DRE + DCF'!$S$41/TIR!S2021,'DRE + DCF'!$U$41:$AD$41/TIR!T2021:AC2021,TIR!F2021)</f>
        <v>25.069975992893866</v>
      </c>
      <c r="F2021" s="100">
        <f>'DRE + DCF'!$AE$38*'DRE + DCF'!$AE$39*(1+G2021)/(R2021-G2021)/AC2021</f>
        <v>7.7941414011866215</v>
      </c>
      <c r="G2021" s="92">
        <f>R2021*(1-'DRE + DCF'!$AE$39)</f>
        <v>0.17637129907586249</v>
      </c>
      <c r="H2021" s="94">
        <f t="shared" si="217"/>
        <v>0.29395216512643751</v>
      </c>
      <c r="I2021" s="94">
        <f t="shared" si="222"/>
        <v>0.29395216512643751</v>
      </c>
      <c r="J2021" s="94">
        <f t="shared" si="222"/>
        <v>0.29395216512643751</v>
      </c>
      <c r="K2021" s="94">
        <f t="shared" si="222"/>
        <v>0.29395216512643751</v>
      </c>
      <c r="L2021" s="94">
        <f t="shared" si="222"/>
        <v>0.29395216512643751</v>
      </c>
      <c r="M2021" s="94">
        <f t="shared" si="222"/>
        <v>0.29395216512643751</v>
      </c>
      <c r="N2021" s="94">
        <f t="shared" si="222"/>
        <v>0.29395216512643751</v>
      </c>
      <c r="O2021" s="94">
        <f t="shared" si="222"/>
        <v>0.29395216512643751</v>
      </c>
      <c r="P2021" s="94">
        <f t="shared" si="222"/>
        <v>0.29395216512643751</v>
      </c>
      <c r="Q2021" s="94">
        <f t="shared" si="222"/>
        <v>0.29395216512643751</v>
      </c>
      <c r="R2021" s="94">
        <f t="shared" si="222"/>
        <v>0.29395216512643751</v>
      </c>
      <c r="S2021" s="93">
        <f>(1+H2021)^((5-Dashboard!$F$9)*3/12)</f>
        <v>1.1375201822941154</v>
      </c>
      <c r="T2021" s="93">
        <f t="shared" si="219"/>
        <v>1.4718967027544905</v>
      </c>
      <c r="U2021" s="93">
        <f t="shared" si="219"/>
        <v>1.9045639253716371</v>
      </c>
      <c r="V2021" s="93">
        <f t="shared" si="219"/>
        <v>2.4644146148563362</v>
      </c>
      <c r="W2021" s="93">
        <f t="shared" si="219"/>
        <v>3.1888346266625915</v>
      </c>
      <c r="X2021" s="93">
        <f t="shared" si="219"/>
        <v>4.1261994694002153</v>
      </c>
      <c r="Y2021" s="93">
        <f t="shared" si="218"/>
        <v>5.3391047371739662</v>
      </c>
      <c r="Z2021" s="93">
        <f t="shared" si="218"/>
        <v>6.9085461345030721</v>
      </c>
      <c r="AA2021" s="93">
        <f t="shared" si="218"/>
        <v>8.9393282286161302</v>
      </c>
      <c r="AB2021" s="93">
        <f t="shared" si="218"/>
        <v>11.567063116193722</v>
      </c>
      <c r="AC2021" s="95">
        <f t="shared" si="218"/>
        <v>14.967226363353022</v>
      </c>
      <c r="AE2021" s="96"/>
    </row>
    <row r="2022" spans="3:31" ht="24.75" customHeight="1" x14ac:dyDescent="0.25">
      <c r="C2022" s="91">
        <f>ABS(E2022-Dashboard!$F$13)</f>
        <v>22.56428068149124</v>
      </c>
      <c r="D2022" s="92">
        <f t="shared" si="221"/>
        <v>0.2940521651264375</v>
      </c>
      <c r="E2022" s="93" cm="1">
        <f t="array" ref="E2022">SUM('DRE + DCF'!$S$41/TIR!S2022,'DRE + DCF'!$U$41:$AD$41/TIR!T2022:AC2022,TIR!F2022)</f>
        <v>25.055719318508757</v>
      </c>
      <c r="F2022" s="100">
        <f>'DRE + DCF'!$AE$38*'DRE + DCF'!$AE$39*(1+G2022)/(R2022-G2022)/AC2022</f>
        <v>7.785568148106603</v>
      </c>
      <c r="G2022" s="92">
        <f>R2022*(1-'DRE + DCF'!$AE$39)</f>
        <v>0.1764312990758625</v>
      </c>
      <c r="H2022" s="94">
        <f t="shared" si="217"/>
        <v>0.2940521651264375</v>
      </c>
      <c r="I2022" s="94">
        <f t="shared" si="222"/>
        <v>0.2940521651264375</v>
      </c>
      <c r="J2022" s="94">
        <f t="shared" si="222"/>
        <v>0.2940521651264375</v>
      </c>
      <c r="K2022" s="94">
        <f t="shared" si="222"/>
        <v>0.2940521651264375</v>
      </c>
      <c r="L2022" s="94">
        <f t="shared" si="222"/>
        <v>0.2940521651264375</v>
      </c>
      <c r="M2022" s="94">
        <f t="shared" si="222"/>
        <v>0.2940521651264375</v>
      </c>
      <c r="N2022" s="94">
        <f t="shared" si="222"/>
        <v>0.2940521651264375</v>
      </c>
      <c r="O2022" s="94">
        <f t="shared" si="222"/>
        <v>0.2940521651264375</v>
      </c>
      <c r="P2022" s="94">
        <f t="shared" si="222"/>
        <v>0.2940521651264375</v>
      </c>
      <c r="Q2022" s="94">
        <f t="shared" si="222"/>
        <v>0.2940521651264375</v>
      </c>
      <c r="R2022" s="94">
        <f t="shared" si="222"/>
        <v>0.2940521651264375</v>
      </c>
      <c r="S2022" s="93">
        <f>(1+H2022)^((5-Dashboard!$F$9)*3/12)</f>
        <v>1.1375641367089759</v>
      </c>
      <c r="T2022" s="93">
        <f t="shared" si="219"/>
        <v>1.4720673340784372</v>
      </c>
      <c r="U2022" s="93">
        <f t="shared" si="219"/>
        <v>1.9049319208761046</v>
      </c>
      <c r="V2022" s="93">
        <f t="shared" si="219"/>
        <v>2.4650812766281871</v>
      </c>
      <c r="W2022" s="93">
        <f t="shared" si="219"/>
        <v>3.1899437632333485</v>
      </c>
      <c r="X2022" s="93">
        <f t="shared" si="219"/>
        <v>4.127953633443691</v>
      </c>
      <c r="Y2022" s="93">
        <f t="shared" si="218"/>
        <v>5.3417873368993538</v>
      </c>
      <c r="Z2022" s="93">
        <f t="shared" si="218"/>
        <v>6.9125514689595962</v>
      </c>
      <c r="AA2022" s="93">
        <f t="shared" si="218"/>
        <v>8.9452021949551028</v>
      </c>
      <c r="AB2022" s="93">
        <f t="shared" si="218"/>
        <v>11.575558267875413</v>
      </c>
      <c r="AC2022" s="95">
        <f t="shared" si="218"/>
        <v>14.979376239091415</v>
      </c>
      <c r="AE2022" s="96"/>
    </row>
    <row r="2023" spans="3:31" ht="24.75" customHeight="1" x14ac:dyDescent="0.25">
      <c r="C2023" s="91">
        <f>ABS(E2023-Dashboard!$F$13)</f>
        <v>22.578523366078059</v>
      </c>
      <c r="D2023" s="92">
        <f t="shared" si="221"/>
        <v>0.29415216512643749</v>
      </c>
      <c r="E2023" s="93" cm="1">
        <f t="array" ref="E2023">SUM('DRE + DCF'!$S$41/TIR!S2023,'DRE + DCF'!$U$41:$AD$41/TIR!T2023:AC2023,TIR!F2023)</f>
        <v>25.041476633921938</v>
      </c>
      <c r="F2023" s="100">
        <f>'DRE + DCF'!$AE$38*'DRE + DCF'!$AE$39*(1+G2023)/(R2023-G2023)/AC2023</f>
        <v>7.777005692103887</v>
      </c>
      <c r="G2023" s="92">
        <f>R2023*(1-'DRE + DCF'!$AE$39)</f>
        <v>0.1764912990758625</v>
      </c>
      <c r="H2023" s="94">
        <f t="shared" si="217"/>
        <v>0.29415216512643749</v>
      </c>
      <c r="I2023" s="94">
        <f t="shared" si="222"/>
        <v>0.29415216512643749</v>
      </c>
      <c r="J2023" s="94">
        <f t="shared" si="222"/>
        <v>0.29415216512643749</v>
      </c>
      <c r="K2023" s="94">
        <f t="shared" si="222"/>
        <v>0.29415216512643749</v>
      </c>
      <c r="L2023" s="94">
        <f t="shared" si="222"/>
        <v>0.29415216512643749</v>
      </c>
      <c r="M2023" s="94">
        <f t="shared" si="222"/>
        <v>0.29415216512643749</v>
      </c>
      <c r="N2023" s="94">
        <f t="shared" si="222"/>
        <v>0.29415216512643749</v>
      </c>
      <c r="O2023" s="94">
        <f t="shared" si="222"/>
        <v>0.29415216512643749</v>
      </c>
      <c r="P2023" s="94">
        <f t="shared" si="222"/>
        <v>0.29415216512643749</v>
      </c>
      <c r="Q2023" s="94">
        <f t="shared" si="222"/>
        <v>0.29415216512643749</v>
      </c>
      <c r="R2023" s="94">
        <f t="shared" si="222"/>
        <v>0.29415216512643749</v>
      </c>
      <c r="S2023" s="93">
        <f>(1+H2023)^((5-Dashboard!$F$9)*3/12)</f>
        <v>1.1376080894255445</v>
      </c>
      <c r="T2023" s="93">
        <f t="shared" si="219"/>
        <v>1.4722379719954182</v>
      </c>
      <c r="U2023" s="93">
        <f t="shared" si="219"/>
        <v>1.9052999590392257</v>
      </c>
      <c r="V2023" s="93">
        <f t="shared" si="219"/>
        <v>2.4657480672059262</v>
      </c>
      <c r="W2023" s="93">
        <f t="shared" si="219"/>
        <v>3.1910531998308778</v>
      </c>
      <c r="X2023" s="93">
        <f t="shared" si="219"/>
        <v>4.1297084075947765</v>
      </c>
      <c r="Y2023" s="93">
        <f t="shared" si="218"/>
        <v>5.344471077029632</v>
      </c>
      <c r="Z2023" s="93">
        <f t="shared" si="218"/>
        <v>6.9165588157935209</v>
      </c>
      <c r="AA2023" s="93">
        <f t="shared" si="218"/>
        <v>8.9510795666835321</v>
      </c>
      <c r="AB2023" s="93">
        <f t="shared" si="218"/>
        <v>11.584059001442506</v>
      </c>
      <c r="AC2023" s="95">
        <f t="shared" si="218"/>
        <v>14.991535037669216</v>
      </c>
      <c r="AE2023" s="96"/>
    </row>
    <row r="2024" spans="3:31" ht="24.75" customHeight="1" x14ac:dyDescent="0.25">
      <c r="C2024" s="91">
        <f>ABS(E2024-Dashboard!$F$13)</f>
        <v>22.592752078736744</v>
      </c>
      <c r="D2024" s="92">
        <f t="shared" si="221"/>
        <v>0.29425216512643748</v>
      </c>
      <c r="E2024" s="93" cm="1">
        <f t="array" ref="E2024">SUM('DRE + DCF'!$S$41/TIR!S2024,'DRE + DCF'!$U$41:$AD$41/TIR!T2024:AC2024,TIR!F2024)</f>
        <v>25.027247921263253</v>
      </c>
      <c r="F2024" s="100">
        <f>'DRE + DCF'!$AE$38*'DRE + DCF'!$AE$39*(1+G2024)/(R2024-G2024)/AC2024</f>
        <v>7.7684540176118642</v>
      </c>
      <c r="G2024" s="92">
        <f>R2024*(1-'DRE + DCF'!$AE$39)</f>
        <v>0.17655129907586248</v>
      </c>
      <c r="H2024" s="94">
        <f t="shared" si="217"/>
        <v>0.29425216512643748</v>
      </c>
      <c r="I2024" s="94">
        <f t="shared" si="222"/>
        <v>0.29425216512643748</v>
      </c>
      <c r="J2024" s="94">
        <f t="shared" si="222"/>
        <v>0.29425216512643748</v>
      </c>
      <c r="K2024" s="94">
        <f t="shared" si="222"/>
        <v>0.29425216512643748</v>
      </c>
      <c r="L2024" s="94">
        <f t="shared" si="222"/>
        <v>0.29425216512643748</v>
      </c>
      <c r="M2024" s="94">
        <f t="shared" si="222"/>
        <v>0.29425216512643748</v>
      </c>
      <c r="N2024" s="94">
        <f t="shared" si="222"/>
        <v>0.29425216512643748</v>
      </c>
      <c r="O2024" s="94">
        <f t="shared" si="222"/>
        <v>0.29425216512643748</v>
      </c>
      <c r="P2024" s="94">
        <f t="shared" si="222"/>
        <v>0.29425216512643748</v>
      </c>
      <c r="Q2024" s="94">
        <f t="shared" si="222"/>
        <v>0.29425216512643748</v>
      </c>
      <c r="R2024" s="94">
        <f t="shared" si="222"/>
        <v>0.29425216512643748</v>
      </c>
      <c r="S2024" s="93">
        <f>(1+H2024)^((5-Dashboard!$F$9)*3/12)</f>
        <v>1.137652040444018</v>
      </c>
      <c r="T2024" s="93">
        <f t="shared" si="219"/>
        <v>1.47240861650518</v>
      </c>
      <c r="U2024" s="93">
        <f t="shared" si="219"/>
        <v>1.9056680398626518</v>
      </c>
      <c r="V2024" s="93">
        <f t="shared" si="219"/>
        <v>2.4664149866044913</v>
      </c>
      <c r="W2024" s="93">
        <f t="shared" si="219"/>
        <v>3.1921629365131565</v>
      </c>
      <c r="X2024" s="93">
        <f t="shared" si="219"/>
        <v>4.1314637920185202</v>
      </c>
      <c r="Y2024" s="93">
        <f t="shared" si="218"/>
        <v>5.3471559579614523</v>
      </c>
      <c r="Z2024" s="93">
        <f t="shared" si="218"/>
        <v>6.9205681758603399</v>
      </c>
      <c r="AA2024" s="93">
        <f t="shared" si="218"/>
        <v>8.9569603455123659</v>
      </c>
      <c r="AB2024" s="93">
        <f t="shared" si="218"/>
        <v>11.592565320131024</v>
      </c>
      <c r="AC2024" s="95">
        <f t="shared" si="218"/>
        <v>15.003702764949232</v>
      </c>
      <c r="AE2024" s="96"/>
    </row>
    <row r="2025" spans="3:31" ht="24.75" customHeight="1" x14ac:dyDescent="0.25">
      <c r="C2025" s="91">
        <f>ABS(E2025-Dashboard!$F$13)</f>
        <v>22.606966837309528</v>
      </c>
      <c r="D2025" s="92">
        <f t="shared" si="221"/>
        <v>0.29435216512643747</v>
      </c>
      <c r="E2025" s="93" cm="1">
        <f t="array" ref="E2025">SUM('DRE + DCF'!$S$41/TIR!S2025,'DRE + DCF'!$U$41:$AD$41/TIR!T2025:AC2025,TIR!F2025)</f>
        <v>25.013033162690469</v>
      </c>
      <c r="F2025" s="100">
        <f>'DRE + DCF'!$AE$38*'DRE + DCF'!$AE$39*(1+G2025)/(R2025-G2025)/AC2025</f>
        <v>7.7599131090897577</v>
      </c>
      <c r="G2025" s="92">
        <f>R2025*(1-'DRE + DCF'!$AE$39)</f>
        <v>0.17661129907586248</v>
      </c>
      <c r="H2025" s="94">
        <f t="shared" si="217"/>
        <v>0.29435216512643747</v>
      </c>
      <c r="I2025" s="94">
        <f t="shared" si="222"/>
        <v>0.29435216512643747</v>
      </c>
      <c r="J2025" s="94">
        <f t="shared" si="222"/>
        <v>0.29435216512643747</v>
      </c>
      <c r="K2025" s="94">
        <f t="shared" si="222"/>
        <v>0.29435216512643747</v>
      </c>
      <c r="L2025" s="94">
        <f t="shared" si="222"/>
        <v>0.29435216512643747</v>
      </c>
      <c r="M2025" s="94">
        <f t="shared" si="222"/>
        <v>0.29435216512643747</v>
      </c>
      <c r="N2025" s="94">
        <f t="shared" si="222"/>
        <v>0.29435216512643747</v>
      </c>
      <c r="O2025" s="94">
        <f t="shared" si="222"/>
        <v>0.29435216512643747</v>
      </c>
      <c r="P2025" s="94">
        <f t="shared" si="222"/>
        <v>0.29435216512643747</v>
      </c>
      <c r="Q2025" s="94">
        <f t="shared" si="222"/>
        <v>0.29435216512643747</v>
      </c>
      <c r="R2025" s="94">
        <f t="shared" si="222"/>
        <v>0.29435216512643747</v>
      </c>
      <c r="S2025" s="93">
        <f>(1+H2025)^((5-Dashboard!$F$9)*3/12)</f>
        <v>1.1376959897645933</v>
      </c>
      <c r="T2025" s="93">
        <f t="shared" si="219"/>
        <v>1.4725792676074665</v>
      </c>
      <c r="U2025" s="93">
        <f t="shared" si="219"/>
        <v>1.9060361633480276</v>
      </c>
      <c r="V2025" s="93">
        <f t="shared" si="219"/>
        <v>2.4670820348388074</v>
      </c>
      <c r="W2025" s="93">
        <f t="shared" si="219"/>
        <v>3.1932729733381473</v>
      </c>
      <c r="X2025" s="93">
        <f t="shared" si="219"/>
        <v>4.1332197868799669</v>
      </c>
      <c r="Y2025" s="93">
        <f t="shared" si="218"/>
        <v>5.3498419800915169</v>
      </c>
      <c r="Z2025" s="93">
        <f t="shared" si="218"/>
        <v>6.9245795500157614</v>
      </c>
      <c r="AA2025" s="93">
        <f t="shared" si="218"/>
        <v>8.9628445331531523</v>
      </c>
      <c r="AB2025" s="93">
        <f t="shared" si="218"/>
        <v>11.601077227178436</v>
      </c>
      <c r="AC2025" s="95">
        <f t="shared" si="218"/>
        <v>15.015879426797415</v>
      </c>
      <c r="AE2025" s="96"/>
    </row>
    <row r="2026" spans="3:31" ht="24.75" customHeight="1" x14ac:dyDescent="0.25">
      <c r="C2026" s="91">
        <f>ABS(E2026-Dashboard!$F$13)</f>
        <v>22.621167659611313</v>
      </c>
      <c r="D2026" s="92">
        <f t="shared" si="221"/>
        <v>0.29445216512643746</v>
      </c>
      <c r="E2026" s="93" cm="1">
        <f t="array" ref="E2026">SUM('DRE + DCF'!$S$41/TIR!S2026,'DRE + DCF'!$U$41:$AD$41/TIR!T2026:AC2026,TIR!F2026)</f>
        <v>24.998832340388685</v>
      </c>
      <c r="F2026" s="100">
        <f>'DRE + DCF'!$AE$38*'DRE + DCF'!$AE$39*(1+G2026)/(R2026-G2026)/AC2026</f>
        <v>7.7513829510222996</v>
      </c>
      <c r="G2026" s="92">
        <f>R2026*(1-'DRE + DCF'!$AE$39)</f>
        <v>0.17667129907586246</v>
      </c>
      <c r="H2026" s="94">
        <f t="shared" si="217"/>
        <v>0.29445216512643746</v>
      </c>
      <c r="I2026" s="94">
        <f t="shared" si="222"/>
        <v>0.29445216512643746</v>
      </c>
      <c r="J2026" s="94">
        <f t="shared" si="222"/>
        <v>0.29445216512643746</v>
      </c>
      <c r="K2026" s="94">
        <f t="shared" si="222"/>
        <v>0.29445216512643746</v>
      </c>
      <c r="L2026" s="94">
        <f t="shared" si="222"/>
        <v>0.29445216512643746</v>
      </c>
      <c r="M2026" s="94">
        <f t="shared" si="222"/>
        <v>0.29445216512643746</v>
      </c>
      <c r="N2026" s="94">
        <f t="shared" si="222"/>
        <v>0.29445216512643746</v>
      </c>
      <c r="O2026" s="94">
        <f t="shared" si="222"/>
        <v>0.29445216512643746</v>
      </c>
      <c r="P2026" s="94">
        <f t="shared" si="222"/>
        <v>0.29445216512643746</v>
      </c>
      <c r="Q2026" s="94">
        <f t="shared" si="222"/>
        <v>0.29445216512643746</v>
      </c>
      <c r="R2026" s="94">
        <f t="shared" si="222"/>
        <v>0.29445216512643746</v>
      </c>
      <c r="S2026" s="93">
        <f>(1+H2026)^((5-Dashboard!$F$9)*3/12)</f>
        <v>1.137739937387467</v>
      </c>
      <c r="T2026" s="93">
        <f t="shared" si="219"/>
        <v>1.4727499253020242</v>
      </c>
      <c r="U2026" s="93">
        <f t="shared" si="219"/>
        <v>1.9064043294970043</v>
      </c>
      <c r="V2026" s="93">
        <f t="shared" si="219"/>
        <v>2.4677492119238118</v>
      </c>
      <c r="W2026" s="93">
        <f t="shared" si="219"/>
        <v>3.1943833103638384</v>
      </c>
      <c r="X2026" s="93">
        <f t="shared" si="219"/>
        <v>4.1349763923442273</v>
      </c>
      <c r="Y2026" s="93">
        <f t="shared" si="218"/>
        <v>5.3525291438166906</v>
      </c>
      <c r="Z2026" s="93">
        <f t="shared" si="218"/>
        <v>6.9285929391158723</v>
      </c>
      <c r="AA2026" s="93">
        <f t="shared" si="218"/>
        <v>8.9687321313182888</v>
      </c>
      <c r="AB2026" s="93">
        <f t="shared" si="218"/>
        <v>11.609594725824008</v>
      </c>
      <c r="AC2026" s="95">
        <f t="shared" si="218"/>
        <v>15.028065029083358</v>
      </c>
      <c r="AE2026" s="96"/>
    </row>
    <row r="2027" spans="3:31" ht="24.75" customHeight="1" x14ac:dyDescent="0.25">
      <c r="C2027" s="91">
        <f>ABS(E2027-Dashboard!$F$13)</f>
        <v>22.63535456342921</v>
      </c>
      <c r="D2027" s="92">
        <f t="shared" si="221"/>
        <v>0.29455216512643745</v>
      </c>
      <c r="E2027" s="93" cm="1">
        <f t="array" ref="E2027">SUM('DRE + DCF'!$S$41/TIR!S2027,'DRE + DCF'!$U$41:$AD$41/TIR!T2027:AC2027,TIR!F2027)</f>
        <v>24.984645436570787</v>
      </c>
      <c r="F2027" s="100">
        <f>'DRE + DCF'!$AE$38*'DRE + DCF'!$AE$39*(1+G2027)/(R2027-G2027)/AC2027</f>
        <v>7.742863527919944</v>
      </c>
      <c r="G2027" s="92">
        <f>R2027*(1-'DRE + DCF'!$AE$39)</f>
        <v>0.17673129907586246</v>
      </c>
      <c r="H2027" s="94">
        <f t="shared" si="217"/>
        <v>0.29455216512643745</v>
      </c>
      <c r="I2027" s="94">
        <f t="shared" si="222"/>
        <v>0.29455216512643745</v>
      </c>
      <c r="J2027" s="94">
        <f t="shared" si="222"/>
        <v>0.29455216512643745</v>
      </c>
      <c r="K2027" s="94">
        <f t="shared" si="222"/>
        <v>0.29455216512643745</v>
      </c>
      <c r="L2027" s="94">
        <f t="shared" si="222"/>
        <v>0.29455216512643745</v>
      </c>
      <c r="M2027" s="94">
        <f t="shared" si="222"/>
        <v>0.29455216512643745</v>
      </c>
      <c r="N2027" s="94">
        <f t="shared" si="222"/>
        <v>0.29455216512643745</v>
      </c>
      <c r="O2027" s="94">
        <f t="shared" si="222"/>
        <v>0.29455216512643745</v>
      </c>
      <c r="P2027" s="94">
        <f t="shared" si="222"/>
        <v>0.29455216512643745</v>
      </c>
      <c r="Q2027" s="94">
        <f t="shared" si="222"/>
        <v>0.29455216512643745</v>
      </c>
      <c r="R2027" s="94">
        <f t="shared" si="222"/>
        <v>0.29455216512643745</v>
      </c>
      <c r="S2027" s="93">
        <f>(1+H2027)^((5-Dashboard!$F$9)*3/12)</f>
        <v>1.137783883312836</v>
      </c>
      <c r="T2027" s="93">
        <f t="shared" si="219"/>
        <v>1.4729205895885975</v>
      </c>
      <c r="U2027" s="93">
        <f t="shared" si="219"/>
        <v>1.9067725383112275</v>
      </c>
      <c r="V2027" s="93">
        <f t="shared" si="219"/>
        <v>2.4684165178744322</v>
      </c>
      <c r="W2027" s="93">
        <f t="shared" si="219"/>
        <v>3.1954939476482074</v>
      </c>
      <c r="X2027" s="93">
        <f t="shared" si="219"/>
        <v>4.1367336085764137</v>
      </c>
      <c r="Y2027" s="93">
        <f t="shared" ref="Y2027:AC2077" si="223">(X2027)*(1+N2027)</f>
        <v>5.3552174495338969</v>
      </c>
      <c r="Z2027" s="93">
        <f t="shared" si="223"/>
        <v>6.9326083440169839</v>
      </c>
      <c r="AA2027" s="93">
        <f t="shared" si="223"/>
        <v>8.9746231417207927</v>
      </c>
      <c r="AB2027" s="93">
        <f t="shared" si="223"/>
        <v>11.618117819308482</v>
      </c>
      <c r="AC2027" s="95">
        <f t="shared" si="223"/>
        <v>15.040259577679839</v>
      </c>
      <c r="AE2027" s="96"/>
    </row>
    <row r="2028" spans="3:31" ht="24.75" customHeight="1" x14ac:dyDescent="0.25">
      <c r="C2028" s="91">
        <f>ABS(E2028-Dashboard!$F$13)</f>
        <v>22.649527566523012</v>
      </c>
      <c r="D2028" s="92">
        <f t="shared" si="221"/>
        <v>0.29465216512643744</v>
      </c>
      <c r="E2028" s="93" cm="1">
        <f t="array" ref="E2028">SUM('DRE + DCF'!$S$41/TIR!S2028,'DRE + DCF'!$U$41:$AD$41/TIR!T2028:AC2028,TIR!F2028)</f>
        <v>24.970472433476985</v>
      </c>
      <c r="F2028" s="100">
        <f>'DRE + DCF'!$AE$38*'DRE + DCF'!$AE$39*(1+G2028)/(R2028-G2028)/AC2028</f>
        <v>7.7343548243185936</v>
      </c>
      <c r="G2028" s="92">
        <f>R2028*(1-'DRE + DCF'!$AE$39)</f>
        <v>0.17679129907586247</v>
      </c>
      <c r="H2028" s="94">
        <f t="shared" si="217"/>
        <v>0.29465216512643744</v>
      </c>
      <c r="I2028" s="94">
        <f t="shared" si="222"/>
        <v>0.29465216512643744</v>
      </c>
      <c r="J2028" s="94">
        <f t="shared" si="222"/>
        <v>0.29465216512643744</v>
      </c>
      <c r="K2028" s="94">
        <f t="shared" si="222"/>
        <v>0.29465216512643744</v>
      </c>
      <c r="L2028" s="94">
        <f t="shared" si="222"/>
        <v>0.29465216512643744</v>
      </c>
      <c r="M2028" s="94">
        <f t="shared" si="222"/>
        <v>0.29465216512643744</v>
      </c>
      <c r="N2028" s="94">
        <f t="shared" si="222"/>
        <v>0.29465216512643744</v>
      </c>
      <c r="O2028" s="94">
        <f t="shared" si="222"/>
        <v>0.29465216512643744</v>
      </c>
      <c r="P2028" s="94">
        <f t="shared" si="222"/>
        <v>0.29465216512643744</v>
      </c>
      <c r="Q2028" s="94">
        <f t="shared" si="222"/>
        <v>0.29465216512643744</v>
      </c>
      <c r="R2028" s="94">
        <f t="shared" si="222"/>
        <v>0.29465216512643744</v>
      </c>
      <c r="S2028" s="93">
        <f>(1+H2028)^((5-Dashboard!$F$9)*3/12)</f>
        <v>1.1378278275408971</v>
      </c>
      <c r="T2028" s="93">
        <f t="shared" ref="T2028:X2078" si="224">(S2028)*(1+I2028)</f>
        <v>1.4730912604669331</v>
      </c>
      <c r="U2028" s="93">
        <f t="shared" si="224"/>
        <v>1.9071407897923478</v>
      </c>
      <c r="V2028" s="93">
        <f t="shared" si="224"/>
        <v>2.4690839527056072</v>
      </c>
      <c r="W2028" s="93">
        <f t="shared" si="224"/>
        <v>3.1966048852492568</v>
      </c>
      <c r="X2028" s="93">
        <f t="shared" si="224"/>
        <v>4.138491435741698</v>
      </c>
      <c r="Y2028" s="93">
        <f t="shared" si="223"/>
        <v>5.3579068976402082</v>
      </c>
      <c r="Z2028" s="93">
        <f t="shared" si="223"/>
        <v>6.9366257655757693</v>
      </c>
      <c r="AA2028" s="93">
        <f t="shared" si="223"/>
        <v>8.9805175660745018</v>
      </c>
      <c r="AB2028" s="93">
        <f t="shared" si="223"/>
        <v>11.626646510874359</v>
      </c>
      <c r="AC2028" s="95">
        <f t="shared" si="223"/>
        <v>15.05246307846323</v>
      </c>
      <c r="AE2028" s="96"/>
    </row>
    <row r="2029" spans="3:31" ht="24.75" customHeight="1" x14ac:dyDescent="0.25">
      <c r="C2029" s="91">
        <f>ABS(E2029-Dashboard!$F$13)</f>
        <v>22.663686686624899</v>
      </c>
      <c r="D2029" s="92">
        <f t="shared" si="221"/>
        <v>0.29475216512643743</v>
      </c>
      <c r="E2029" s="93" cm="1">
        <f t="array" ref="E2029">SUM('DRE + DCF'!$S$41/TIR!S2029,'DRE + DCF'!$U$41:$AD$41/TIR!T2029:AC2029,TIR!F2029)</f>
        <v>24.956313313375098</v>
      </c>
      <c r="F2029" s="100">
        <f>'DRE + DCF'!$AE$38*'DRE + DCF'!$AE$39*(1+G2029)/(R2029-G2029)/AC2029</f>
        <v>7.7258568247797399</v>
      </c>
      <c r="G2029" s="92">
        <f>R2029*(1-'DRE + DCF'!$AE$39)</f>
        <v>0.17685129907586244</v>
      </c>
      <c r="H2029" s="94">
        <f t="shared" si="217"/>
        <v>0.29475216512643743</v>
      </c>
      <c r="I2029" s="94">
        <f t="shared" si="222"/>
        <v>0.29475216512643743</v>
      </c>
      <c r="J2029" s="94">
        <f t="shared" si="222"/>
        <v>0.29475216512643743</v>
      </c>
      <c r="K2029" s="94">
        <f t="shared" si="222"/>
        <v>0.29475216512643743</v>
      </c>
      <c r="L2029" s="94">
        <f t="shared" si="222"/>
        <v>0.29475216512643743</v>
      </c>
      <c r="M2029" s="94">
        <f t="shared" si="222"/>
        <v>0.29475216512643743</v>
      </c>
      <c r="N2029" s="94">
        <f t="shared" si="222"/>
        <v>0.29475216512643743</v>
      </c>
      <c r="O2029" s="94">
        <f t="shared" si="222"/>
        <v>0.29475216512643743</v>
      </c>
      <c r="P2029" s="94">
        <f t="shared" si="222"/>
        <v>0.29475216512643743</v>
      </c>
      <c r="Q2029" s="94">
        <f t="shared" si="222"/>
        <v>0.29475216512643743</v>
      </c>
      <c r="R2029" s="94">
        <f t="shared" si="222"/>
        <v>0.29475216512643743</v>
      </c>
      <c r="S2029" s="93">
        <f>(1+H2029)^((5-Dashboard!$F$9)*3/12)</f>
        <v>1.1378717700718466</v>
      </c>
      <c r="T2029" s="93">
        <f t="shared" si="224"/>
        <v>1.4732619379367751</v>
      </c>
      <c r="U2029" s="93">
        <f t="shared" si="224"/>
        <v>1.9075090839420104</v>
      </c>
      <c r="V2029" s="93">
        <f t="shared" si="224"/>
        <v>2.469751516432265</v>
      </c>
      <c r="W2029" s="93">
        <f t="shared" si="224"/>
        <v>3.1977161232249771</v>
      </c>
      <c r="X2029" s="93">
        <f t="shared" si="224"/>
        <v>4.1402498740052565</v>
      </c>
      <c r="Y2029" s="93">
        <f t="shared" si="223"/>
        <v>5.3605974885327647</v>
      </c>
      <c r="Z2029" s="93">
        <f t="shared" si="223"/>
        <v>6.9406452046491394</v>
      </c>
      <c r="AA2029" s="93">
        <f t="shared" si="223"/>
        <v>8.9864154060938972</v>
      </c>
      <c r="AB2029" s="93">
        <f t="shared" si="223"/>
        <v>11.635180803765646</v>
      </c>
      <c r="AC2029" s="95">
        <f t="shared" si="223"/>
        <v>15.064675537313132</v>
      </c>
      <c r="AE2029" s="96"/>
    </row>
    <row r="2030" spans="3:31" ht="24.75" customHeight="1" x14ac:dyDescent="0.25">
      <c r="C2030" s="91">
        <f>ABS(E2030-Dashboard!$F$13)</f>
        <v>22.677831941439823</v>
      </c>
      <c r="D2030" s="92">
        <f t="shared" si="221"/>
        <v>0.29485216512643742</v>
      </c>
      <c r="E2030" s="93" cm="1">
        <f t="array" ref="E2030">SUM('DRE + DCF'!$S$41/TIR!S2030,'DRE + DCF'!$U$41:$AD$41/TIR!T2030:AC2030,TIR!F2030)</f>
        <v>24.942168058560174</v>
      </c>
      <c r="F2030" s="100">
        <f>'DRE + DCF'!$AE$38*'DRE + DCF'!$AE$39*(1+G2030)/(R2030-G2030)/AC2030</f>
        <v>7.7173695138902394</v>
      </c>
      <c r="G2030" s="92">
        <f>R2030*(1-'DRE + DCF'!$AE$39)</f>
        <v>0.17691129907586245</v>
      </c>
      <c r="H2030" s="94">
        <f t="shared" si="217"/>
        <v>0.29485216512643742</v>
      </c>
      <c r="I2030" s="94">
        <f t="shared" si="222"/>
        <v>0.29485216512643742</v>
      </c>
      <c r="J2030" s="94">
        <f t="shared" si="222"/>
        <v>0.29485216512643742</v>
      </c>
      <c r="K2030" s="94">
        <f t="shared" si="222"/>
        <v>0.29485216512643742</v>
      </c>
      <c r="L2030" s="94">
        <f t="shared" si="222"/>
        <v>0.29485216512643742</v>
      </c>
      <c r="M2030" s="94">
        <f t="shared" si="222"/>
        <v>0.29485216512643742</v>
      </c>
      <c r="N2030" s="94">
        <f t="shared" si="222"/>
        <v>0.29485216512643742</v>
      </c>
      <c r="O2030" s="94">
        <f t="shared" si="222"/>
        <v>0.29485216512643742</v>
      </c>
      <c r="P2030" s="94">
        <f t="shared" si="222"/>
        <v>0.29485216512643742</v>
      </c>
      <c r="Q2030" s="94">
        <f t="shared" si="222"/>
        <v>0.29485216512643742</v>
      </c>
      <c r="R2030" s="94">
        <f t="shared" si="222"/>
        <v>0.29485216512643742</v>
      </c>
      <c r="S2030" s="93">
        <f>(1+H2030)^((5-Dashboard!$F$9)*3/12)</f>
        <v>1.1379157109058815</v>
      </c>
      <c r="T2030" s="93">
        <f t="shared" si="224"/>
        <v>1.47343262199787</v>
      </c>
      <c r="U2030" s="93">
        <f t="shared" si="224"/>
        <v>1.9078774207618656</v>
      </c>
      <c r="V2030" s="93">
        <f t="shared" si="224"/>
        <v>2.4704192090693451</v>
      </c>
      <c r="W2030" s="93">
        <f t="shared" si="224"/>
        <v>3.1988276616333828</v>
      </c>
      <c r="X2030" s="93">
        <f t="shared" si="224"/>
        <v>4.142008923532325</v>
      </c>
      <c r="Y2030" s="93">
        <f t="shared" si="223"/>
        <v>5.3632892226088558</v>
      </c>
      <c r="Z2030" s="93">
        <f t="shared" si="223"/>
        <v>6.9446666620943649</v>
      </c>
      <c r="AA2030" s="93">
        <f t="shared" si="223"/>
        <v>8.9923166634942788</v>
      </c>
      <c r="AB2030" s="93">
        <f t="shared" si="223"/>
        <v>11.64372070122811</v>
      </c>
      <c r="AC2030" s="95">
        <f t="shared" si="223"/>
        <v>15.076896960112739</v>
      </c>
      <c r="AE2030" s="96"/>
    </row>
    <row r="2031" spans="3:31" ht="24.75" customHeight="1" x14ac:dyDescent="0.25">
      <c r="C2031" s="91">
        <f>ABS(E2031-Dashboard!$F$13)</f>
        <v>22.691963348645181</v>
      </c>
      <c r="D2031" s="92">
        <f t="shared" si="221"/>
        <v>0.2949521651264374</v>
      </c>
      <c r="E2031" s="93" cm="1">
        <f t="array" ref="E2031">SUM('DRE + DCF'!$S$41/TIR!S2031,'DRE + DCF'!$U$41:$AD$41/TIR!T2031:AC2031,TIR!F2031)</f>
        <v>24.928036651354816</v>
      </c>
      <c r="F2031" s="100">
        <f>'DRE + DCF'!$AE$38*'DRE + DCF'!$AE$39*(1+G2031)/(R2031-G2031)/AC2031</f>
        <v>7.7088928762624551</v>
      </c>
      <c r="G2031" s="92">
        <f>R2031*(1-'DRE + DCF'!$AE$39)</f>
        <v>0.17697129907586243</v>
      </c>
      <c r="H2031" s="94">
        <f t="shared" si="217"/>
        <v>0.2949521651264374</v>
      </c>
      <c r="I2031" s="94">
        <f t="shared" si="222"/>
        <v>0.2949521651264374</v>
      </c>
      <c r="J2031" s="94">
        <f t="shared" si="222"/>
        <v>0.2949521651264374</v>
      </c>
      <c r="K2031" s="94">
        <f t="shared" si="222"/>
        <v>0.2949521651264374</v>
      </c>
      <c r="L2031" s="94">
        <f t="shared" si="222"/>
        <v>0.2949521651264374</v>
      </c>
      <c r="M2031" s="94">
        <f t="shared" si="222"/>
        <v>0.2949521651264374</v>
      </c>
      <c r="N2031" s="94">
        <f t="shared" si="222"/>
        <v>0.2949521651264374</v>
      </c>
      <c r="O2031" s="94">
        <f t="shared" si="222"/>
        <v>0.2949521651264374</v>
      </c>
      <c r="P2031" s="94">
        <f t="shared" si="222"/>
        <v>0.2949521651264374</v>
      </c>
      <c r="Q2031" s="94">
        <f t="shared" si="222"/>
        <v>0.2949521651264374</v>
      </c>
      <c r="R2031" s="94">
        <f t="shared" si="222"/>
        <v>0.2949521651264374</v>
      </c>
      <c r="S2031" s="93">
        <f>(1+H2031)^((5-Dashboard!$F$9)*3/12)</f>
        <v>1.1379596500431979</v>
      </c>
      <c r="T2031" s="93">
        <f t="shared" si="224"/>
        <v>1.4736033126499619</v>
      </c>
      <c r="U2031" s="93">
        <f t="shared" si="224"/>
        <v>1.9082458002535585</v>
      </c>
      <c r="V2031" s="93">
        <f t="shared" si="224"/>
        <v>2.4710870306317765</v>
      </c>
      <c r="W2031" s="93">
        <f t="shared" si="224"/>
        <v>3.1999395005324778</v>
      </c>
      <c r="X2031" s="93">
        <f t="shared" si="224"/>
        <v>4.143768584488142</v>
      </c>
      <c r="Y2031" s="93">
        <f t="shared" si="223"/>
        <v>5.3659821002658319</v>
      </c>
      <c r="Z2031" s="93">
        <f t="shared" si="223"/>
        <v>6.9486901387689466</v>
      </c>
      <c r="AA2031" s="93">
        <f t="shared" si="223"/>
        <v>8.9982213399915718</v>
      </c>
      <c r="AB2031" s="93">
        <f t="shared" si="223"/>
        <v>11.652266206508997</v>
      </c>
      <c r="AC2031" s="95">
        <f t="shared" si="223"/>
        <v>15.089127352748445</v>
      </c>
      <c r="AE2031" s="96"/>
    </row>
    <row r="2032" spans="3:31" ht="24.75" customHeight="1" x14ac:dyDescent="0.25">
      <c r="C2032" s="91">
        <f>ABS(E2032-Dashboard!$F$13)</f>
        <v>22.706080925891278</v>
      </c>
      <c r="D2032" s="92">
        <f t="shared" si="221"/>
        <v>0.29505216512643739</v>
      </c>
      <c r="E2032" s="93" cm="1">
        <f t="array" ref="E2032">SUM('DRE + DCF'!$S$41/TIR!S2032,'DRE + DCF'!$U$41:$AD$41/TIR!T2032:AC2032,TIR!F2032)</f>
        <v>24.913919074108719</v>
      </c>
      <c r="F2032" s="100">
        <f>'DRE + DCF'!$AE$38*'DRE + DCF'!$AE$39*(1+G2032)/(R2032-G2032)/AC2032</f>
        <v>7.7004268965339948</v>
      </c>
      <c r="G2032" s="92">
        <f>R2032*(1-'DRE + DCF'!$AE$39)</f>
        <v>0.17703129907586243</v>
      </c>
      <c r="H2032" s="94">
        <f t="shared" si="217"/>
        <v>0.29505216512643739</v>
      </c>
      <c r="I2032" s="94">
        <f t="shared" si="222"/>
        <v>0.29505216512643739</v>
      </c>
      <c r="J2032" s="94">
        <f t="shared" si="222"/>
        <v>0.29505216512643739</v>
      </c>
      <c r="K2032" s="94">
        <f t="shared" si="222"/>
        <v>0.29505216512643739</v>
      </c>
      <c r="L2032" s="94">
        <f t="shared" si="222"/>
        <v>0.29505216512643739</v>
      </c>
      <c r="M2032" s="94">
        <f t="shared" si="222"/>
        <v>0.29505216512643739</v>
      </c>
      <c r="N2032" s="94">
        <f t="shared" si="222"/>
        <v>0.29505216512643739</v>
      </c>
      <c r="O2032" s="94">
        <f t="shared" si="222"/>
        <v>0.29505216512643739</v>
      </c>
      <c r="P2032" s="94">
        <f t="shared" si="222"/>
        <v>0.29505216512643739</v>
      </c>
      <c r="Q2032" s="94">
        <f t="shared" si="222"/>
        <v>0.29505216512643739</v>
      </c>
      <c r="R2032" s="94">
        <f t="shared" si="222"/>
        <v>0.29505216512643739</v>
      </c>
      <c r="S2032" s="93">
        <f>(1+H2032)^((5-Dashboard!$F$9)*3/12)</f>
        <v>1.1380035874839927</v>
      </c>
      <c r="T2032" s="93">
        <f t="shared" si="224"/>
        <v>1.4737740098927978</v>
      </c>
      <c r="U2032" s="93">
        <f t="shared" si="224"/>
        <v>1.9086142224187395</v>
      </c>
      <c r="V2032" s="93">
        <f t="shared" si="224"/>
        <v>2.4717549811345005</v>
      </c>
      <c r="W2032" s="93">
        <f t="shared" si="224"/>
        <v>3.2010516399802915</v>
      </c>
      <c r="X2032" s="93">
        <f t="shared" si="224"/>
        <v>4.14552885703801</v>
      </c>
      <c r="Y2032" s="93">
        <f t="shared" si="223"/>
        <v>5.3686761219012009</v>
      </c>
      <c r="Z2032" s="93">
        <f t="shared" si="223"/>
        <v>6.9527156355307564</v>
      </c>
      <c r="AA2032" s="93">
        <f t="shared" si="223"/>
        <v>9.0041294373025416</v>
      </c>
      <c r="AB2032" s="93">
        <f t="shared" si="223"/>
        <v>11.660817322857348</v>
      </c>
      <c r="AC2032" s="95">
        <f t="shared" si="223"/>
        <v>15.101366721110276</v>
      </c>
      <c r="AE2032" s="96"/>
    </row>
    <row r="2033" spans="3:31" ht="24.75" customHeight="1" x14ac:dyDescent="0.25">
      <c r="C2033" s="91">
        <f>ABS(E2033-Dashboard!$F$13)</f>
        <v>22.720184690800959</v>
      </c>
      <c r="D2033" s="92">
        <f t="shared" si="221"/>
        <v>0.29515216512643738</v>
      </c>
      <c r="E2033" s="93" cm="1">
        <f t="array" ref="E2033">SUM('DRE + DCF'!$S$41/TIR!S2033,'DRE + DCF'!$U$41:$AD$41/TIR!T2033:AC2033,TIR!F2033)</f>
        <v>24.899815309199038</v>
      </c>
      <c r="F2033" s="100">
        <f>'DRE + DCF'!$AE$38*'DRE + DCF'!$AE$39*(1+G2033)/(R2033-G2033)/AC2033</f>
        <v>7.6919715593678939</v>
      </c>
      <c r="G2033" s="92">
        <f>R2033*(1-'DRE + DCF'!$AE$39)</f>
        <v>0.17709129907586244</v>
      </c>
      <c r="H2033" s="94">
        <f t="shared" si="217"/>
        <v>0.29515216512643738</v>
      </c>
      <c r="I2033" s="94">
        <f t="shared" si="222"/>
        <v>0.29515216512643738</v>
      </c>
      <c r="J2033" s="94">
        <f t="shared" si="222"/>
        <v>0.29515216512643738</v>
      </c>
      <c r="K2033" s="94">
        <f t="shared" si="222"/>
        <v>0.29515216512643738</v>
      </c>
      <c r="L2033" s="94">
        <f t="shared" si="222"/>
        <v>0.29515216512643738</v>
      </c>
      <c r="M2033" s="94">
        <f t="shared" si="222"/>
        <v>0.29515216512643738</v>
      </c>
      <c r="N2033" s="94">
        <f t="shared" si="222"/>
        <v>0.29515216512643738</v>
      </c>
      <c r="O2033" s="94">
        <f t="shared" si="222"/>
        <v>0.29515216512643738</v>
      </c>
      <c r="P2033" s="94">
        <f t="shared" si="222"/>
        <v>0.29515216512643738</v>
      </c>
      <c r="Q2033" s="94">
        <f t="shared" si="222"/>
        <v>0.29515216512643738</v>
      </c>
      <c r="R2033" s="94">
        <f t="shared" si="222"/>
        <v>0.29515216512643738</v>
      </c>
      <c r="S2033" s="93">
        <f>(1+H2033)^((5-Dashboard!$F$9)*3/12)</f>
        <v>1.1380475232284621</v>
      </c>
      <c r="T2033" s="93">
        <f t="shared" si="224"/>
        <v>1.4739447137261221</v>
      </c>
      <c r="U2033" s="93">
        <f t="shared" si="224"/>
        <v>1.9089826872590538</v>
      </c>
      <c r="V2033" s="93">
        <f t="shared" si="224"/>
        <v>2.472423060592448</v>
      </c>
      <c r="W2033" s="93">
        <f t="shared" si="224"/>
        <v>3.2021640800348417</v>
      </c>
      <c r="X2033" s="93">
        <f t="shared" si="224"/>
        <v>4.1472897413472314</v>
      </c>
      <c r="Y2033" s="93">
        <f t="shared" si="223"/>
        <v>5.3713712879125284</v>
      </c>
      <c r="Z2033" s="93">
        <f t="shared" si="223"/>
        <v>6.9567431532378912</v>
      </c>
      <c r="AA2033" s="93">
        <f t="shared" si="223"/>
        <v>9.0100409571445734</v>
      </c>
      <c r="AB2033" s="93">
        <f t="shared" si="223"/>
        <v>11.669374053523672</v>
      </c>
      <c r="AC2033" s="95">
        <f t="shared" si="223"/>
        <v>15.113615071091454</v>
      </c>
      <c r="AE2033" s="96"/>
    </row>
    <row r="2034" spans="3:31" ht="24.75" customHeight="1" x14ac:dyDescent="0.25">
      <c r="C2034" s="91">
        <f>ABS(E2034-Dashboard!$F$13)</f>
        <v>22.734274660970073</v>
      </c>
      <c r="D2034" s="92">
        <f t="shared" si="221"/>
        <v>0.29525216512643737</v>
      </c>
      <c r="E2034" s="93" cm="1">
        <f t="array" ref="E2034">SUM('DRE + DCF'!$S$41/TIR!S2034,'DRE + DCF'!$U$41:$AD$41/TIR!T2034:AC2034,TIR!F2034)</f>
        <v>24.885725339029925</v>
      </c>
      <c r="F2034" s="100">
        <f>'DRE + DCF'!$AE$38*'DRE + DCF'!$AE$39*(1+G2034)/(R2034-G2034)/AC2034</f>
        <v>7.6835268494523312</v>
      </c>
      <c r="G2034" s="92">
        <f>R2034*(1-'DRE + DCF'!$AE$39)</f>
        <v>0.17715129907586241</v>
      </c>
      <c r="H2034" s="94">
        <f t="shared" si="217"/>
        <v>0.29525216512643737</v>
      </c>
      <c r="I2034" s="94">
        <f t="shared" si="222"/>
        <v>0.29525216512643737</v>
      </c>
      <c r="J2034" s="94">
        <f t="shared" si="222"/>
        <v>0.29525216512643737</v>
      </c>
      <c r="K2034" s="94">
        <f t="shared" si="222"/>
        <v>0.29525216512643737</v>
      </c>
      <c r="L2034" s="94">
        <f t="shared" si="222"/>
        <v>0.29525216512643737</v>
      </c>
      <c r="M2034" s="94">
        <f t="shared" si="222"/>
        <v>0.29525216512643737</v>
      </c>
      <c r="N2034" s="94">
        <f t="shared" si="222"/>
        <v>0.29525216512643737</v>
      </c>
      <c r="O2034" s="94">
        <f t="shared" si="222"/>
        <v>0.29525216512643737</v>
      </c>
      <c r="P2034" s="94">
        <f t="shared" si="222"/>
        <v>0.29525216512643737</v>
      </c>
      <c r="Q2034" s="94">
        <f t="shared" si="222"/>
        <v>0.29525216512643737</v>
      </c>
      <c r="R2034" s="94">
        <f t="shared" si="222"/>
        <v>0.29525216512643737</v>
      </c>
      <c r="S2034" s="93">
        <f>(1+H2034)^((5-Dashboard!$F$9)*3/12)</f>
        <v>1.1380914572768031</v>
      </c>
      <c r="T2034" s="93">
        <f t="shared" si="224"/>
        <v>1.4741154241496817</v>
      </c>
      <c r="U2034" s="93">
        <f t="shared" si="224"/>
        <v>1.9093511947761519</v>
      </c>
      <c r="V2034" s="93">
        <f t="shared" si="224"/>
        <v>2.4730912690205611</v>
      </c>
      <c r="W2034" s="93">
        <f t="shared" si="224"/>
        <v>3.2032768207541706</v>
      </c>
      <c r="X2034" s="93">
        <f t="shared" si="224"/>
        <v>4.1490512375811708</v>
      </c>
      <c r="Y2034" s="93">
        <f t="shared" si="223"/>
        <v>5.3740675986975361</v>
      </c>
      <c r="Z2034" s="93">
        <f t="shared" si="223"/>
        <v>6.9607726927488187</v>
      </c>
      <c r="AA2034" s="93">
        <f t="shared" si="223"/>
        <v>9.0159559012358894</v>
      </c>
      <c r="AB2034" s="93">
        <f t="shared" si="223"/>
        <v>11.677936401760267</v>
      </c>
      <c r="AC2034" s="95">
        <f t="shared" si="223"/>
        <v>15.125872408588824</v>
      </c>
      <c r="AE2034" s="96"/>
    </row>
    <row r="2035" spans="3:31" ht="24.75" customHeight="1" x14ac:dyDescent="0.25">
      <c r="C2035" s="91">
        <f>ABS(E2035-Dashboard!$F$13)</f>
        <v>22.748350853967093</v>
      </c>
      <c r="D2035" s="92">
        <f t="shared" si="221"/>
        <v>0.29535216512643736</v>
      </c>
      <c r="E2035" s="93" cm="1">
        <f t="array" ref="E2035">SUM('DRE + DCF'!$S$41/TIR!S2035,'DRE + DCF'!$U$41:$AD$41/TIR!T2035:AC2035,TIR!F2035)</f>
        <v>24.871649146032905</v>
      </c>
      <c r="F2035" s="100">
        <f>'DRE + DCF'!$AE$38*'DRE + DCF'!$AE$39*(1+G2035)/(R2035-G2035)/AC2035</f>
        <v>7.6750927515008209</v>
      </c>
      <c r="G2035" s="92">
        <f>R2035*(1-'DRE + DCF'!$AE$39)</f>
        <v>0.17721129907586242</v>
      </c>
      <c r="H2035" s="94">
        <f t="shared" ref="H2035:H2098" si="225">$D2035</f>
        <v>0.29535216512643736</v>
      </c>
      <c r="I2035" s="94">
        <f t="shared" si="222"/>
        <v>0.29535216512643736</v>
      </c>
      <c r="J2035" s="94">
        <f t="shared" si="222"/>
        <v>0.29535216512643736</v>
      </c>
      <c r="K2035" s="94">
        <f t="shared" si="222"/>
        <v>0.29535216512643736</v>
      </c>
      <c r="L2035" s="94">
        <f t="shared" si="222"/>
        <v>0.29535216512643736</v>
      </c>
      <c r="M2035" s="94">
        <f t="shared" si="222"/>
        <v>0.29535216512643736</v>
      </c>
      <c r="N2035" s="94">
        <f t="shared" si="222"/>
        <v>0.29535216512643736</v>
      </c>
      <c r="O2035" s="94">
        <f t="shared" si="222"/>
        <v>0.29535216512643736</v>
      </c>
      <c r="P2035" s="94">
        <f t="shared" si="222"/>
        <v>0.29535216512643736</v>
      </c>
      <c r="Q2035" s="94">
        <f t="shared" si="222"/>
        <v>0.29535216512643736</v>
      </c>
      <c r="R2035" s="94">
        <f t="shared" si="222"/>
        <v>0.29535216512643736</v>
      </c>
      <c r="S2035" s="93">
        <f>(1+H2035)^((5-Dashboard!$F$9)*3/12)</f>
        <v>1.1381353896292117</v>
      </c>
      <c r="T2035" s="93">
        <f t="shared" si="224"/>
        <v>1.4742861411632207</v>
      </c>
      <c r="U2035" s="93">
        <f t="shared" si="224"/>
        <v>1.9097197449716781</v>
      </c>
      <c r="V2035" s="93">
        <f t="shared" si="224"/>
        <v>2.4737596064337706</v>
      </c>
      <c r="W2035" s="93">
        <f t="shared" si="224"/>
        <v>3.2043898621963081</v>
      </c>
      <c r="X2035" s="93">
        <f t="shared" si="224"/>
        <v>4.1508133459051937</v>
      </c>
      <c r="Y2035" s="93">
        <f t="shared" si="223"/>
        <v>5.3767650546540038</v>
      </c>
      <c r="Z2035" s="93">
        <f t="shared" si="223"/>
        <v>6.9648042549222309</v>
      </c>
      <c r="AA2035" s="93">
        <f t="shared" si="223"/>
        <v>9.021874271295335</v>
      </c>
      <c r="AB2035" s="93">
        <f t="shared" si="223"/>
        <v>11.686504370820911</v>
      </c>
      <c r="AC2035" s="95">
        <f t="shared" si="223"/>
        <v>15.138138739502439</v>
      </c>
      <c r="AE2035" s="96"/>
    </row>
    <row r="2036" spans="3:31" ht="24.75" customHeight="1" x14ac:dyDescent="0.25">
      <c r="C2036" s="91">
        <f>ABS(E2036-Dashboard!$F$13)</f>
        <v>22.762413287333615</v>
      </c>
      <c r="D2036" s="92">
        <f t="shared" si="221"/>
        <v>0.29545216512643735</v>
      </c>
      <c r="E2036" s="93" cm="1">
        <f t="array" ref="E2036">SUM('DRE + DCF'!$S$41/TIR!S2036,'DRE + DCF'!$U$41:$AD$41/TIR!T2036:AC2036,TIR!F2036)</f>
        <v>24.857586712666382</v>
      </c>
      <c r="F2036" s="100">
        <f>'DRE + DCF'!$AE$38*'DRE + DCF'!$AE$39*(1+G2036)/(R2036-G2036)/AC2036</f>
        <v>7.6666692502519256</v>
      </c>
      <c r="G2036" s="92">
        <f>R2036*(1-'DRE + DCF'!$AE$39)</f>
        <v>0.17727129907586239</v>
      </c>
      <c r="H2036" s="94">
        <f t="shared" si="225"/>
        <v>0.29545216512643735</v>
      </c>
      <c r="I2036" s="94">
        <f t="shared" si="222"/>
        <v>0.29545216512643735</v>
      </c>
      <c r="J2036" s="94">
        <f t="shared" si="222"/>
        <v>0.29545216512643735</v>
      </c>
      <c r="K2036" s="94">
        <f t="shared" si="222"/>
        <v>0.29545216512643735</v>
      </c>
      <c r="L2036" s="94">
        <f t="shared" si="222"/>
        <v>0.29545216512643735</v>
      </c>
      <c r="M2036" s="94">
        <f t="shared" si="222"/>
        <v>0.29545216512643735</v>
      </c>
      <c r="N2036" s="94">
        <f t="shared" si="222"/>
        <v>0.29545216512643735</v>
      </c>
      <c r="O2036" s="94">
        <f t="shared" si="222"/>
        <v>0.29545216512643735</v>
      </c>
      <c r="P2036" s="94">
        <f t="shared" si="222"/>
        <v>0.29545216512643735</v>
      </c>
      <c r="Q2036" s="94">
        <f t="shared" si="222"/>
        <v>0.29545216512643735</v>
      </c>
      <c r="R2036" s="94">
        <f t="shared" si="222"/>
        <v>0.29545216512643735</v>
      </c>
      <c r="S2036" s="93">
        <f>(1+H2036)^((5-Dashboard!$F$9)*3/12)</f>
        <v>1.1381793202858843</v>
      </c>
      <c r="T2036" s="93">
        <f t="shared" si="224"/>
        <v>1.4744568647664857</v>
      </c>
      <c r="U2036" s="93">
        <f t="shared" si="224"/>
        <v>1.9100883378472828</v>
      </c>
      <c r="V2036" s="93">
        <f t="shared" si="224"/>
        <v>2.4744280728470205</v>
      </c>
      <c r="W2036" s="93">
        <f t="shared" si="224"/>
        <v>3.205503204419311</v>
      </c>
      <c r="X2036" s="93">
        <f t="shared" si="224"/>
        <v>4.1525760664847295</v>
      </c>
      <c r="Y2036" s="93">
        <f t="shared" si="223"/>
        <v>5.3794636561798681</v>
      </c>
      <c r="Z2036" s="93">
        <f t="shared" si="223"/>
        <v>6.9688378406171916</v>
      </c>
      <c r="AA2036" s="93">
        <f t="shared" si="223"/>
        <v>9.0277960690425871</v>
      </c>
      <c r="AB2036" s="93">
        <f t="shared" si="223"/>
        <v>11.695077963961161</v>
      </c>
      <c r="AC2036" s="95">
        <f t="shared" si="223"/>
        <v>15.150414069735975</v>
      </c>
      <c r="AE2036" s="96"/>
    </row>
    <row r="2037" spans="3:31" ht="24.75" customHeight="1" x14ac:dyDescent="0.25">
      <c r="C2037" s="91">
        <f>ABS(E2037-Dashboard!$F$13)</f>
        <v>22.776461978583946</v>
      </c>
      <c r="D2037" s="92">
        <f t="shared" si="221"/>
        <v>0.29555216512643734</v>
      </c>
      <c r="E2037" s="93" cm="1">
        <f t="array" ref="E2037">SUM('DRE + DCF'!$S$41/TIR!S2037,'DRE + DCF'!$U$41:$AD$41/TIR!T2037:AC2037,TIR!F2037)</f>
        <v>24.843538021416052</v>
      </c>
      <c r="F2037" s="100">
        <f>'DRE + DCF'!$AE$38*'DRE + DCF'!$AE$39*(1+G2037)/(R2037-G2037)/AC2037</f>
        <v>7.6582563304694418</v>
      </c>
      <c r="G2037" s="92">
        <f>R2037*(1-'DRE + DCF'!$AE$39)</f>
        <v>0.1773312990758624</v>
      </c>
      <c r="H2037" s="94">
        <f t="shared" si="225"/>
        <v>0.29555216512643734</v>
      </c>
      <c r="I2037" s="94">
        <f t="shared" si="222"/>
        <v>0.29555216512643734</v>
      </c>
      <c r="J2037" s="94">
        <f t="shared" si="222"/>
        <v>0.29555216512643734</v>
      </c>
      <c r="K2037" s="94">
        <f t="shared" si="222"/>
        <v>0.29555216512643734</v>
      </c>
      <c r="L2037" s="94">
        <f t="shared" si="222"/>
        <v>0.29555216512643734</v>
      </c>
      <c r="M2037" s="94">
        <f t="shared" si="222"/>
        <v>0.29555216512643734</v>
      </c>
      <c r="N2037" s="94">
        <f t="shared" si="222"/>
        <v>0.29555216512643734</v>
      </c>
      <c r="O2037" s="94">
        <f t="shared" si="222"/>
        <v>0.29555216512643734</v>
      </c>
      <c r="P2037" s="94">
        <f t="shared" si="222"/>
        <v>0.29555216512643734</v>
      </c>
      <c r="Q2037" s="94">
        <f t="shared" si="222"/>
        <v>0.29555216512643734</v>
      </c>
      <c r="R2037" s="94">
        <f t="shared" si="222"/>
        <v>0.29555216512643734</v>
      </c>
      <c r="S2037" s="93">
        <f>(1+H2037)^((5-Dashboard!$F$9)*3/12)</f>
        <v>1.138223249247017</v>
      </c>
      <c r="T2037" s="93">
        <f t="shared" si="224"/>
        <v>1.4746275949592214</v>
      </c>
      <c r="U2037" s="93">
        <f t="shared" si="224"/>
        <v>1.9104569734046102</v>
      </c>
      <c r="V2037" s="93">
        <f t="shared" si="224"/>
        <v>2.4750966682752429</v>
      </c>
      <c r="W2037" s="93">
        <f t="shared" si="224"/>
        <v>3.206616847481222</v>
      </c>
      <c r="X2037" s="93">
        <f t="shared" si="224"/>
        <v>4.1543393994852078</v>
      </c>
      <c r="Y2037" s="93">
        <f t="shared" si="223"/>
        <v>5.3821634036731236</v>
      </c>
      <c r="Z2037" s="93">
        <f t="shared" si="223"/>
        <v>6.9728734506929904</v>
      </c>
      <c r="AA2037" s="93">
        <f t="shared" si="223"/>
        <v>9.0337212961979549</v>
      </c>
      <c r="AB2037" s="93">
        <f t="shared" si="223"/>
        <v>11.703657184438066</v>
      </c>
      <c r="AC2037" s="95">
        <f t="shared" si="223"/>
        <v>15.16269840519632</v>
      </c>
      <c r="AE2037" s="96"/>
    </row>
    <row r="2038" spans="3:31" ht="24.75" customHeight="1" x14ac:dyDescent="0.25">
      <c r="C2038" s="91">
        <f>ABS(E2038-Dashboard!$F$13)</f>
        <v>22.790496945205621</v>
      </c>
      <c r="D2038" s="92">
        <f t="shared" si="221"/>
        <v>0.29565216512643733</v>
      </c>
      <c r="E2038" s="93" cm="1">
        <f t="array" ref="E2038">SUM('DRE + DCF'!$S$41/TIR!S2038,'DRE + DCF'!$U$41:$AD$41/TIR!T2038:AC2038,TIR!F2038)</f>
        <v>24.829503054794376</v>
      </c>
      <c r="F2038" s="100">
        <f>'DRE + DCF'!$AE$38*'DRE + DCF'!$AE$39*(1+G2038)/(R2038-G2038)/AC2038</f>
        <v>7.6498539769421292</v>
      </c>
      <c r="G2038" s="92">
        <f>R2038*(1-'DRE + DCF'!$AE$39)</f>
        <v>0.1773912990758624</v>
      </c>
      <c r="H2038" s="94">
        <f t="shared" si="225"/>
        <v>0.29565216512643733</v>
      </c>
      <c r="I2038" s="94">
        <f t="shared" si="222"/>
        <v>0.29565216512643733</v>
      </c>
      <c r="J2038" s="94">
        <f t="shared" si="222"/>
        <v>0.29565216512643733</v>
      </c>
      <c r="K2038" s="94">
        <f t="shared" si="222"/>
        <v>0.29565216512643733</v>
      </c>
      <c r="L2038" s="94">
        <f t="shared" si="222"/>
        <v>0.29565216512643733</v>
      </c>
      <c r="M2038" s="94">
        <f t="shared" si="222"/>
        <v>0.29565216512643733</v>
      </c>
      <c r="N2038" s="94">
        <f t="shared" si="222"/>
        <v>0.29565216512643733</v>
      </c>
      <c r="O2038" s="94">
        <f t="shared" si="222"/>
        <v>0.29565216512643733</v>
      </c>
      <c r="P2038" s="94">
        <f t="shared" si="222"/>
        <v>0.29565216512643733</v>
      </c>
      <c r="Q2038" s="94">
        <f t="shared" si="222"/>
        <v>0.29565216512643733</v>
      </c>
      <c r="R2038" s="94">
        <f t="shared" si="222"/>
        <v>0.29565216512643733</v>
      </c>
      <c r="S2038" s="93">
        <f>(1+H2038)^((5-Dashboard!$F$9)*3/12)</f>
        <v>1.138267176512807</v>
      </c>
      <c r="T2038" s="93">
        <f t="shared" si="224"/>
        <v>1.474798331741175</v>
      </c>
      <c r="U2038" s="93">
        <f t="shared" si="224"/>
        <v>1.9108256516453113</v>
      </c>
      <c r="V2038" s="93">
        <f t="shared" si="224"/>
        <v>2.4757653927333831</v>
      </c>
      <c r="W2038" s="93">
        <f t="shared" si="224"/>
        <v>3.2077307914401127</v>
      </c>
      <c r="X2038" s="93">
        <f t="shared" si="224"/>
        <v>4.1561033450721228</v>
      </c>
      <c r="Y2038" s="93">
        <f t="shared" si="223"/>
        <v>5.3848642975319247</v>
      </c>
      <c r="Z2038" s="93">
        <f t="shared" si="223"/>
        <v>6.9769110860092907</v>
      </c>
      <c r="AA2038" s="93">
        <f t="shared" si="223"/>
        <v>9.0396499544825808</v>
      </c>
      <c r="AB2038" s="93">
        <f t="shared" si="223"/>
        <v>11.712242035510457</v>
      </c>
      <c r="AC2038" s="95">
        <f t="shared" si="223"/>
        <v>15.174991751793996</v>
      </c>
      <c r="AE2038" s="96"/>
    </row>
    <row r="2039" spans="3:31" ht="24.75" customHeight="1" x14ac:dyDescent="0.25">
      <c r="C2039" s="91">
        <f>ABS(E2039-Dashboard!$F$13)</f>
        <v>22.804518204659004</v>
      </c>
      <c r="D2039" s="92">
        <f t="shared" si="221"/>
        <v>0.29575216512643732</v>
      </c>
      <c r="E2039" s="93" cm="1">
        <f t="array" ref="E2039">SUM('DRE + DCF'!$S$41/TIR!S2039,'DRE + DCF'!$U$41:$AD$41/TIR!T2039:AC2039,TIR!F2039)</f>
        <v>24.815481795340993</v>
      </c>
      <c r="F2039" s="100">
        <f>'DRE + DCF'!$AE$38*'DRE + DCF'!$AE$39*(1+G2039)/(R2039-G2039)/AC2039</f>
        <v>7.6414621744838724</v>
      </c>
      <c r="G2039" s="92">
        <f>R2039*(1-'DRE + DCF'!$AE$39)</f>
        <v>0.17745129907586238</v>
      </c>
      <c r="H2039" s="94">
        <f t="shared" si="225"/>
        <v>0.29575216512643732</v>
      </c>
      <c r="I2039" s="94">
        <f t="shared" si="222"/>
        <v>0.29575216512643732</v>
      </c>
      <c r="J2039" s="94">
        <f t="shared" si="222"/>
        <v>0.29575216512643732</v>
      </c>
      <c r="K2039" s="94">
        <f t="shared" si="222"/>
        <v>0.29575216512643732</v>
      </c>
      <c r="L2039" s="94">
        <f t="shared" si="222"/>
        <v>0.29575216512643732</v>
      </c>
      <c r="M2039" s="94">
        <f t="shared" si="222"/>
        <v>0.29575216512643732</v>
      </c>
      <c r="N2039" s="94">
        <f t="shared" si="222"/>
        <v>0.29575216512643732</v>
      </c>
      <c r="O2039" s="94">
        <f t="shared" si="222"/>
        <v>0.29575216512643732</v>
      </c>
      <c r="P2039" s="94">
        <f t="shared" si="222"/>
        <v>0.29575216512643732</v>
      </c>
      <c r="Q2039" s="94">
        <f t="shared" ref="I2039:R2065" si="226">$D2039</f>
        <v>0.29575216512643732</v>
      </c>
      <c r="R2039" s="94">
        <f t="shared" si="226"/>
        <v>0.29575216512643732</v>
      </c>
      <c r="S2039" s="93">
        <f>(1+H2039)^((5-Dashboard!$F$9)*3/12)</f>
        <v>1.1383111020834493</v>
      </c>
      <c r="T2039" s="93">
        <f t="shared" si="224"/>
        <v>1.4749690751120903</v>
      </c>
      <c r="U2039" s="93">
        <f t="shared" si="224"/>
        <v>1.9111943725710296</v>
      </c>
      <c r="V2039" s="93">
        <f t="shared" si="224"/>
        <v>2.4764342462363742</v>
      </c>
      <c r="W2039" s="93">
        <f t="shared" si="224"/>
        <v>3.2088450363540386</v>
      </c>
      <c r="X2039" s="93">
        <f t="shared" si="224"/>
        <v>4.1578679034109669</v>
      </c>
      <c r="Y2039" s="93">
        <f t="shared" si="223"/>
        <v>5.3875663381544801</v>
      </c>
      <c r="Z2039" s="93">
        <f t="shared" si="223"/>
        <v>6.9809507474259789</v>
      </c>
      <c r="AA2039" s="93">
        <f t="shared" si="223"/>
        <v>9.0455820456182323</v>
      </c>
      <c r="AB2039" s="93">
        <f t="shared" si="223"/>
        <v>11.720832520438652</v>
      </c>
      <c r="AC2039" s="95">
        <f t="shared" si="223"/>
        <v>15.187294115442739</v>
      </c>
      <c r="AE2039" s="96"/>
    </row>
    <row r="2040" spans="3:31" ht="24.75" customHeight="1" x14ac:dyDescent="0.25">
      <c r="C2040" s="91">
        <f>ABS(E2040-Dashboard!$F$13)</f>
        <v>22.818525774377736</v>
      </c>
      <c r="D2040" s="92">
        <f t="shared" si="221"/>
        <v>0.29585216512643731</v>
      </c>
      <c r="E2040" s="93" cm="1">
        <f t="array" ref="E2040">SUM('DRE + DCF'!$S$41/TIR!S2040,'DRE + DCF'!$U$41:$AD$41/TIR!T2040:AC2040,TIR!F2040)</f>
        <v>24.801474225622261</v>
      </c>
      <c r="F2040" s="100">
        <f>'DRE + DCF'!$AE$38*'DRE + DCF'!$AE$39*(1+G2040)/(R2040-G2040)/AC2040</f>
        <v>7.6330809079334463</v>
      </c>
      <c r="G2040" s="92">
        <f>R2040*(1-'DRE + DCF'!$AE$39)</f>
        <v>0.17751129907586238</v>
      </c>
      <c r="H2040" s="94">
        <f t="shared" si="225"/>
        <v>0.29585216512643731</v>
      </c>
      <c r="I2040" s="94">
        <f t="shared" si="226"/>
        <v>0.29585216512643731</v>
      </c>
      <c r="J2040" s="94">
        <f t="shared" si="226"/>
        <v>0.29585216512643731</v>
      </c>
      <c r="K2040" s="94">
        <f t="shared" si="226"/>
        <v>0.29585216512643731</v>
      </c>
      <c r="L2040" s="94">
        <f t="shared" si="226"/>
        <v>0.29585216512643731</v>
      </c>
      <c r="M2040" s="94">
        <f t="shared" si="226"/>
        <v>0.29585216512643731</v>
      </c>
      <c r="N2040" s="94">
        <f t="shared" si="226"/>
        <v>0.29585216512643731</v>
      </c>
      <c r="O2040" s="94">
        <f t="shared" si="226"/>
        <v>0.29585216512643731</v>
      </c>
      <c r="P2040" s="94">
        <f t="shared" si="226"/>
        <v>0.29585216512643731</v>
      </c>
      <c r="Q2040" s="94">
        <f t="shared" si="226"/>
        <v>0.29585216512643731</v>
      </c>
      <c r="R2040" s="94">
        <f t="shared" si="226"/>
        <v>0.29585216512643731</v>
      </c>
      <c r="S2040" s="93">
        <f>(1+H2040)^((5-Dashboard!$F$9)*3/12)</f>
        <v>1.1383550259591413</v>
      </c>
      <c r="T2040" s="93">
        <f t="shared" si="224"/>
        <v>1.4751398250717151</v>
      </c>
      <c r="U2040" s="93">
        <f t="shared" si="224"/>
        <v>1.9115631361834162</v>
      </c>
      <c r="V2040" s="93">
        <f t="shared" si="224"/>
        <v>2.4771032287991628</v>
      </c>
      <c r="W2040" s="93">
        <f t="shared" si="224"/>
        <v>3.2099595822810838</v>
      </c>
      <c r="X2040" s="93">
        <f t="shared" si="224"/>
        <v>4.1596330746672967</v>
      </c>
      <c r="Y2040" s="93">
        <f t="shared" si="223"/>
        <v>5.3902695259391562</v>
      </c>
      <c r="Z2040" s="93">
        <f t="shared" si="223"/>
        <v>6.9849924358033109</v>
      </c>
      <c r="AA2040" s="93">
        <f t="shared" si="223"/>
        <v>9.0515175713275084</v>
      </c>
      <c r="AB2040" s="93">
        <f t="shared" si="223"/>
        <v>11.729428642484745</v>
      </c>
      <c r="AC2040" s="95">
        <f t="shared" si="223"/>
        <v>15.199605502059907</v>
      </c>
      <c r="AE2040" s="96"/>
    </row>
    <row r="2041" spans="3:31" ht="24.75" customHeight="1" x14ac:dyDescent="0.25">
      <c r="C2041" s="91">
        <f>ABS(E2041-Dashboard!$F$13)</f>
        <v>22.832519671768409</v>
      </c>
      <c r="D2041" s="92">
        <f t="shared" si="221"/>
        <v>0.29595216512643729</v>
      </c>
      <c r="E2041" s="93" cm="1">
        <f t="array" ref="E2041">SUM('DRE + DCF'!$S$41/TIR!S2041,'DRE + DCF'!$U$41:$AD$41/TIR!T2041:AC2041,TIR!F2041)</f>
        <v>24.787480328231588</v>
      </c>
      <c r="F2041" s="100">
        <f>'DRE + DCF'!$AE$38*'DRE + DCF'!$AE$39*(1+G2041)/(R2041-G2041)/AC2041</f>
        <v>7.6247101621546438</v>
      </c>
      <c r="G2041" s="92">
        <f>R2041*(1-'DRE + DCF'!$AE$39)</f>
        <v>0.17757129907586236</v>
      </c>
      <c r="H2041" s="94">
        <f t="shared" si="225"/>
        <v>0.29595216512643729</v>
      </c>
      <c r="I2041" s="94">
        <f t="shared" si="226"/>
        <v>0.29595216512643729</v>
      </c>
      <c r="J2041" s="94">
        <f t="shared" si="226"/>
        <v>0.29595216512643729</v>
      </c>
      <c r="K2041" s="94">
        <f t="shared" si="226"/>
        <v>0.29595216512643729</v>
      </c>
      <c r="L2041" s="94">
        <f t="shared" si="226"/>
        <v>0.29595216512643729</v>
      </c>
      <c r="M2041" s="94">
        <f t="shared" si="226"/>
        <v>0.29595216512643729</v>
      </c>
      <c r="N2041" s="94">
        <f t="shared" si="226"/>
        <v>0.29595216512643729</v>
      </c>
      <c r="O2041" s="94">
        <f t="shared" si="226"/>
        <v>0.29595216512643729</v>
      </c>
      <c r="P2041" s="94">
        <f t="shared" si="226"/>
        <v>0.29595216512643729</v>
      </c>
      <c r="Q2041" s="94">
        <f t="shared" si="226"/>
        <v>0.29595216512643729</v>
      </c>
      <c r="R2041" s="94">
        <f t="shared" si="226"/>
        <v>0.29595216512643729</v>
      </c>
      <c r="S2041" s="93">
        <f>(1+H2041)^((5-Dashboard!$F$9)*3/12)</f>
        <v>1.1383989481400785</v>
      </c>
      <c r="T2041" s="93">
        <f t="shared" si="224"/>
        <v>1.4753105816197933</v>
      </c>
      <c r="U2041" s="93">
        <f t="shared" si="224"/>
        <v>1.9119319424841146</v>
      </c>
      <c r="V2041" s="93">
        <f t="shared" si="224"/>
        <v>2.4777723404366832</v>
      </c>
      <c r="W2041" s="93">
        <f t="shared" si="224"/>
        <v>3.2110744292793192</v>
      </c>
      <c r="X2041" s="93">
        <f t="shared" si="224"/>
        <v>4.1613988590066722</v>
      </c>
      <c r="Y2041" s="93">
        <f t="shared" si="223"/>
        <v>5.3929738612843821</v>
      </c>
      <c r="Z2041" s="93">
        <f t="shared" si="223"/>
        <v>6.989036152001777</v>
      </c>
      <c r="AA2041" s="93">
        <f t="shared" si="223"/>
        <v>9.0574565333336459</v>
      </c>
      <c r="AB2041" s="93">
        <f t="shared" si="223"/>
        <v>11.738030404912333</v>
      </c>
      <c r="AC2041" s="95">
        <f t="shared" si="223"/>
        <v>15.211925917566088</v>
      </c>
      <c r="AE2041" s="96"/>
    </row>
    <row r="2042" spans="3:31" ht="24.75" customHeight="1" x14ac:dyDescent="0.25">
      <c r="C2042" s="91">
        <f>ABS(E2042-Dashboard!$F$13)</f>
        <v>22.846499914211016</v>
      </c>
      <c r="D2042" s="92">
        <f t="shared" si="221"/>
        <v>0.29605216512643728</v>
      </c>
      <c r="E2042" s="93" cm="1">
        <f t="array" ref="E2042">SUM('DRE + DCF'!$S$41/TIR!S2042,'DRE + DCF'!$U$41:$AD$41/TIR!T2042:AC2042,TIR!F2042)</f>
        <v>24.773500085788982</v>
      </c>
      <c r="F2042" s="100">
        <f>'DRE + DCF'!$AE$38*'DRE + DCF'!$AE$39*(1+G2042)/(R2042-G2042)/AC2042</f>
        <v>7.616349922036048</v>
      </c>
      <c r="G2042" s="92">
        <f>R2042*(1-'DRE + DCF'!$AE$39)</f>
        <v>0.17763129907586236</v>
      </c>
      <c r="H2042" s="94">
        <f t="shared" si="225"/>
        <v>0.29605216512643728</v>
      </c>
      <c r="I2042" s="94">
        <f t="shared" si="226"/>
        <v>0.29605216512643728</v>
      </c>
      <c r="J2042" s="94">
        <f t="shared" si="226"/>
        <v>0.29605216512643728</v>
      </c>
      <c r="K2042" s="94">
        <f t="shared" si="226"/>
        <v>0.29605216512643728</v>
      </c>
      <c r="L2042" s="94">
        <f t="shared" si="226"/>
        <v>0.29605216512643728</v>
      </c>
      <c r="M2042" s="94">
        <f t="shared" si="226"/>
        <v>0.29605216512643728</v>
      </c>
      <c r="N2042" s="94">
        <f t="shared" si="226"/>
        <v>0.29605216512643728</v>
      </c>
      <c r="O2042" s="94">
        <f t="shared" si="226"/>
        <v>0.29605216512643728</v>
      </c>
      <c r="P2042" s="94">
        <f t="shared" si="226"/>
        <v>0.29605216512643728</v>
      </c>
      <c r="Q2042" s="94">
        <f t="shared" si="226"/>
        <v>0.29605216512643728</v>
      </c>
      <c r="R2042" s="94">
        <f t="shared" si="226"/>
        <v>0.29605216512643728</v>
      </c>
      <c r="S2042" s="93">
        <f>(1+H2042)^((5-Dashboard!$F$9)*3/12)</f>
        <v>1.1384428686264574</v>
      </c>
      <c r="T2042" s="93">
        <f t="shared" si="224"/>
        <v>1.4754813447560724</v>
      </c>
      <c r="U2042" s="93">
        <f t="shared" si="224"/>
        <v>1.9123007914747749</v>
      </c>
      <c r="V2042" s="93">
        <f t="shared" si="224"/>
        <v>2.478441581163882</v>
      </c>
      <c r="W2042" s="93">
        <f t="shared" si="224"/>
        <v>3.2121895774068401</v>
      </c>
      <c r="X2042" s="93">
        <f t="shared" si="224"/>
        <v>4.163165256594711</v>
      </c>
      <c r="Y2042" s="93">
        <f t="shared" si="223"/>
        <v>5.3956793445887357</v>
      </c>
      <c r="Z2042" s="93">
        <f t="shared" si="223"/>
        <v>6.9930818968822273</v>
      </c>
      <c r="AA2042" s="93">
        <f t="shared" si="223"/>
        <v>9.0633989333607037</v>
      </c>
      <c r="AB2042" s="93">
        <f t="shared" si="223"/>
        <v>11.746637810986783</v>
      </c>
      <c r="AC2042" s="95">
        <f t="shared" si="223"/>
        <v>15.224255367885496</v>
      </c>
      <c r="AE2042" s="96"/>
    </row>
    <row r="2043" spans="3:31" ht="24.75" customHeight="1" x14ac:dyDescent="0.25">
      <c r="C2043" s="91">
        <f>ABS(E2043-Dashboard!$F$13)</f>
        <v>22.860466519058562</v>
      </c>
      <c r="D2043" s="92">
        <f t="shared" si="221"/>
        <v>0.29615216512643727</v>
      </c>
      <c r="E2043" s="93" cm="1">
        <f t="array" ref="E2043">SUM('DRE + DCF'!$S$41/TIR!S2043,'DRE + DCF'!$U$41:$AD$41/TIR!T2043:AC2043,TIR!F2043)</f>
        <v>24.759533480941435</v>
      </c>
      <c r="F2043" s="100">
        <f>'DRE + DCF'!$AE$38*'DRE + DCF'!$AE$39*(1+G2043)/(R2043-G2043)/AC2043</f>
        <v>7.6080001724911792</v>
      </c>
      <c r="G2043" s="92">
        <f>R2043*(1-'DRE + DCF'!$AE$39)</f>
        <v>0.17769129907586237</v>
      </c>
      <c r="H2043" s="94">
        <f t="shared" si="225"/>
        <v>0.29615216512643727</v>
      </c>
      <c r="I2043" s="94">
        <f t="shared" si="226"/>
        <v>0.29615216512643727</v>
      </c>
      <c r="J2043" s="94">
        <f t="shared" si="226"/>
        <v>0.29615216512643727</v>
      </c>
      <c r="K2043" s="94">
        <f t="shared" si="226"/>
        <v>0.29615216512643727</v>
      </c>
      <c r="L2043" s="94">
        <f t="shared" si="226"/>
        <v>0.29615216512643727</v>
      </c>
      <c r="M2043" s="94">
        <f t="shared" si="226"/>
        <v>0.29615216512643727</v>
      </c>
      <c r="N2043" s="94">
        <f t="shared" si="226"/>
        <v>0.29615216512643727</v>
      </c>
      <c r="O2043" s="94">
        <f t="shared" si="226"/>
        <v>0.29615216512643727</v>
      </c>
      <c r="P2043" s="94">
        <f t="shared" si="226"/>
        <v>0.29615216512643727</v>
      </c>
      <c r="Q2043" s="94">
        <f t="shared" si="226"/>
        <v>0.29615216512643727</v>
      </c>
      <c r="R2043" s="94">
        <f t="shared" si="226"/>
        <v>0.29615216512643727</v>
      </c>
      <c r="S2043" s="93">
        <f>(1+H2043)^((5-Dashboard!$F$9)*3/12)</f>
        <v>1.1384867874184739</v>
      </c>
      <c r="T2043" s="93">
        <f t="shared" si="224"/>
        <v>1.4756521144802968</v>
      </c>
      <c r="U2043" s="93">
        <f t="shared" si="224"/>
        <v>1.9126696831570418</v>
      </c>
      <c r="V2043" s="93">
        <f t="shared" si="224"/>
        <v>2.4791109509956963</v>
      </c>
      <c r="W2043" s="93">
        <f t="shared" si="224"/>
        <v>3.2133050267217325</v>
      </c>
      <c r="X2043" s="93">
        <f t="shared" si="224"/>
        <v>4.1649322675970373</v>
      </c>
      <c r="Y2043" s="93">
        <f t="shared" si="223"/>
        <v>5.3983859762508617</v>
      </c>
      <c r="Z2043" s="93">
        <f t="shared" si="223"/>
        <v>6.9971296713057498</v>
      </c>
      <c r="AA2043" s="93">
        <f t="shared" si="223"/>
        <v>9.0693447731333841</v>
      </c>
      <c r="AB2043" s="93">
        <f t="shared" si="223"/>
        <v>11.755250863974972</v>
      </c>
      <c r="AC2043" s="95">
        <f t="shared" si="223"/>
        <v>15.23659385894558</v>
      </c>
      <c r="AE2043" s="96"/>
    </row>
    <row r="2044" spans="3:31" ht="24.75" customHeight="1" x14ac:dyDescent="0.25">
      <c r="C2044" s="91">
        <f>ABS(E2044-Dashboard!$F$13)</f>
        <v>22.874419503637544</v>
      </c>
      <c r="D2044" s="92">
        <f t="shared" si="221"/>
        <v>0.29625216512643726</v>
      </c>
      <c r="E2044" s="93" cm="1">
        <f t="array" ref="E2044">SUM('DRE + DCF'!$S$41/TIR!S2044,'DRE + DCF'!$U$41:$AD$41/TIR!T2044:AC2044,TIR!F2044)</f>
        <v>24.745580496362454</v>
      </c>
      <c r="F2044" s="100">
        <f>'DRE + DCF'!$AE$38*'DRE + DCF'!$AE$39*(1+G2044)/(R2044-G2044)/AC2044</f>
        <v>7.5996608984582492</v>
      </c>
      <c r="G2044" s="92">
        <f>R2044*(1-'DRE + DCF'!$AE$39)</f>
        <v>0.17775129907586235</v>
      </c>
      <c r="H2044" s="94">
        <f t="shared" si="225"/>
        <v>0.29625216512643726</v>
      </c>
      <c r="I2044" s="94">
        <f t="shared" si="226"/>
        <v>0.29625216512643726</v>
      </c>
      <c r="J2044" s="94">
        <f t="shared" si="226"/>
        <v>0.29625216512643726</v>
      </c>
      <c r="K2044" s="94">
        <f t="shared" si="226"/>
        <v>0.29625216512643726</v>
      </c>
      <c r="L2044" s="94">
        <f t="shared" si="226"/>
        <v>0.29625216512643726</v>
      </c>
      <c r="M2044" s="94">
        <f t="shared" si="226"/>
        <v>0.29625216512643726</v>
      </c>
      <c r="N2044" s="94">
        <f t="shared" si="226"/>
        <v>0.29625216512643726</v>
      </c>
      <c r="O2044" s="94">
        <f t="shared" si="226"/>
        <v>0.29625216512643726</v>
      </c>
      <c r="P2044" s="94">
        <f t="shared" si="226"/>
        <v>0.29625216512643726</v>
      </c>
      <c r="Q2044" s="94">
        <f t="shared" si="226"/>
        <v>0.29625216512643726</v>
      </c>
      <c r="R2044" s="94">
        <f t="shared" si="226"/>
        <v>0.29625216512643726</v>
      </c>
      <c r="S2044" s="93">
        <f>(1+H2044)^((5-Dashboard!$F$9)*3/12)</f>
        <v>1.1385307045163242</v>
      </c>
      <c r="T2044" s="93">
        <f t="shared" si="224"/>
        <v>1.4758228907922133</v>
      </c>
      <c r="U2044" s="93">
        <f t="shared" si="224"/>
        <v>1.9130386175325642</v>
      </c>
      <c r="V2044" s="93">
        <f t="shared" si="224"/>
        <v>2.4797804499470728</v>
      </c>
      <c r="W2044" s="93">
        <f t="shared" si="224"/>
        <v>3.2144207772821041</v>
      </c>
      <c r="X2044" s="93">
        <f t="shared" si="224"/>
        <v>4.1666998921793335</v>
      </c>
      <c r="Y2044" s="93">
        <f t="shared" si="223"/>
        <v>5.401093756669554</v>
      </c>
      <c r="Z2044" s="93">
        <f t="shared" si="223"/>
        <v>7.0011794761337924</v>
      </c>
      <c r="AA2044" s="93">
        <f t="shared" si="223"/>
        <v>9.0752940543772045</v>
      </c>
      <c r="AB2044" s="93">
        <f t="shared" si="223"/>
        <v>11.763869567145536</v>
      </c>
      <c r="AC2044" s="95">
        <f t="shared" si="223"/>
        <v>15.248941396677406</v>
      </c>
      <c r="AE2044" s="96"/>
    </row>
    <row r="2045" spans="3:31" ht="24.75" customHeight="1" x14ac:dyDescent="0.25">
      <c r="C2045" s="91">
        <f>ABS(E2045-Dashboard!$F$13)</f>
        <v>22.888358885247605</v>
      </c>
      <c r="D2045" s="92">
        <f t="shared" si="221"/>
        <v>0.29635216512643725</v>
      </c>
      <c r="E2045" s="93" cm="1">
        <f t="array" ref="E2045">SUM('DRE + DCF'!$S$41/TIR!S2045,'DRE + DCF'!$U$41:$AD$41/TIR!T2045:AC2045,TIR!F2045)</f>
        <v>24.731641114752392</v>
      </c>
      <c r="F2045" s="100">
        <f>'DRE + DCF'!$AE$38*'DRE + DCF'!$AE$39*(1+G2045)/(R2045-G2045)/AC2045</f>
        <v>7.5913320849003183</v>
      </c>
      <c r="G2045" s="92">
        <f>R2045*(1-'DRE + DCF'!$AE$39)</f>
        <v>0.17781129907586235</v>
      </c>
      <c r="H2045" s="94">
        <f t="shared" si="225"/>
        <v>0.29635216512643725</v>
      </c>
      <c r="I2045" s="94">
        <f t="shared" si="226"/>
        <v>0.29635216512643725</v>
      </c>
      <c r="J2045" s="94">
        <f t="shared" si="226"/>
        <v>0.29635216512643725</v>
      </c>
      <c r="K2045" s="94">
        <f t="shared" si="226"/>
        <v>0.29635216512643725</v>
      </c>
      <c r="L2045" s="94">
        <f t="shared" si="226"/>
        <v>0.29635216512643725</v>
      </c>
      <c r="M2045" s="94">
        <f t="shared" si="226"/>
        <v>0.29635216512643725</v>
      </c>
      <c r="N2045" s="94">
        <f t="shared" si="226"/>
        <v>0.29635216512643725</v>
      </c>
      <c r="O2045" s="94">
        <f t="shared" si="226"/>
        <v>0.29635216512643725</v>
      </c>
      <c r="P2045" s="94">
        <f t="shared" si="226"/>
        <v>0.29635216512643725</v>
      </c>
      <c r="Q2045" s="94">
        <f t="shared" si="226"/>
        <v>0.29635216512643725</v>
      </c>
      <c r="R2045" s="94">
        <f t="shared" si="226"/>
        <v>0.29635216512643725</v>
      </c>
      <c r="S2045" s="93">
        <f>(1+H2045)^((5-Dashboard!$F$9)*3/12)</f>
        <v>1.138574619920204</v>
      </c>
      <c r="T2045" s="93">
        <f t="shared" si="224"/>
        <v>1.4759936736915666</v>
      </c>
      <c r="U2045" s="93">
        <f t="shared" si="224"/>
        <v>1.9134075946029865</v>
      </c>
      <c r="V2045" s="93">
        <f t="shared" si="224"/>
        <v>2.4804500780329497</v>
      </c>
      <c r="W2045" s="93">
        <f t="shared" si="224"/>
        <v>3.2155368291460542</v>
      </c>
      <c r="X2045" s="93">
        <f t="shared" si="224"/>
        <v>4.1684681305072857</v>
      </c>
      <c r="Y2045" s="93">
        <f t="shared" si="223"/>
        <v>5.4038026862436714</v>
      </c>
      <c r="Z2045" s="93">
        <f t="shared" si="223"/>
        <v>7.005231312228041</v>
      </c>
      <c r="AA2045" s="93">
        <f t="shared" si="223"/>
        <v>9.0812467788183326</v>
      </c>
      <c r="AB2045" s="93">
        <f t="shared" si="223"/>
        <v>11.772493923768629</v>
      </c>
      <c r="AC2045" s="95">
        <f t="shared" si="223"/>
        <v>15.261297987015286</v>
      </c>
      <c r="AE2045" s="96"/>
    </row>
    <row r="2046" spans="3:31" ht="24.75" customHeight="1" x14ac:dyDescent="0.25">
      <c r="C2046" s="91">
        <f>ABS(E2046-Dashboard!$F$13)</f>
        <v>22.902284681161984</v>
      </c>
      <c r="D2046" s="92">
        <f t="shared" si="221"/>
        <v>0.29645216512643724</v>
      </c>
      <c r="E2046" s="93" cm="1">
        <f t="array" ref="E2046">SUM('DRE + DCF'!$S$41/TIR!S2046,'DRE + DCF'!$U$41:$AD$41/TIR!T2046:AC2046,TIR!F2046)</f>
        <v>24.717715318838014</v>
      </c>
      <c r="F2046" s="100">
        <f>'DRE + DCF'!$AE$38*'DRE + DCF'!$AE$39*(1+G2046)/(R2046-G2046)/AC2046</f>
        <v>7.5830137168050271</v>
      </c>
      <c r="G2046" s="92">
        <f>R2046*(1-'DRE + DCF'!$AE$39)</f>
        <v>0.17787129907586233</v>
      </c>
      <c r="H2046" s="94">
        <f t="shared" si="225"/>
        <v>0.29645216512643724</v>
      </c>
      <c r="I2046" s="94">
        <f t="shared" si="226"/>
        <v>0.29645216512643724</v>
      </c>
      <c r="J2046" s="94">
        <f t="shared" si="226"/>
        <v>0.29645216512643724</v>
      </c>
      <c r="K2046" s="94">
        <f t="shared" si="226"/>
        <v>0.29645216512643724</v>
      </c>
      <c r="L2046" s="94">
        <f t="shared" si="226"/>
        <v>0.29645216512643724</v>
      </c>
      <c r="M2046" s="94">
        <f t="shared" si="226"/>
        <v>0.29645216512643724</v>
      </c>
      <c r="N2046" s="94">
        <f t="shared" si="226"/>
        <v>0.29645216512643724</v>
      </c>
      <c r="O2046" s="94">
        <f t="shared" si="226"/>
        <v>0.29645216512643724</v>
      </c>
      <c r="P2046" s="94">
        <f t="shared" si="226"/>
        <v>0.29645216512643724</v>
      </c>
      <c r="Q2046" s="94">
        <f t="shared" si="226"/>
        <v>0.29645216512643724</v>
      </c>
      <c r="R2046" s="94">
        <f t="shared" si="226"/>
        <v>0.29645216512643724</v>
      </c>
      <c r="S2046" s="93">
        <f>(1+H2046)^((5-Dashboard!$F$9)*3/12)</f>
        <v>1.1386185336303101</v>
      </c>
      <c r="T2046" s="93">
        <f t="shared" si="224"/>
        <v>1.4761644631781048</v>
      </c>
      <c r="U2046" s="93">
        <f t="shared" si="224"/>
        <v>1.9137766143699591</v>
      </c>
      <c r="V2046" s="93">
        <f t="shared" si="224"/>
        <v>2.4811198352682764</v>
      </c>
      <c r="W2046" s="93">
        <f t="shared" si="224"/>
        <v>3.2166531823717066</v>
      </c>
      <c r="X2046" s="93">
        <f t="shared" si="224"/>
        <v>4.1702369827466441</v>
      </c>
      <c r="Y2046" s="93">
        <f t="shared" si="223"/>
        <v>5.406512765372228</v>
      </c>
      <c r="Z2046" s="93">
        <f t="shared" si="223"/>
        <v>7.0092851804505472</v>
      </c>
      <c r="AA2046" s="93">
        <f t="shared" si="223"/>
        <v>9.0872029481837622</v>
      </c>
      <c r="AB2046" s="93">
        <f t="shared" si="223"/>
        <v>11.781123937116183</v>
      </c>
      <c r="AC2046" s="95">
        <f t="shared" si="223"/>
        <v>15.273663635897174</v>
      </c>
      <c r="AE2046" s="96"/>
    </row>
    <row r="2047" spans="3:31" ht="24.75" customHeight="1" x14ac:dyDescent="0.25">
      <c r="C2047" s="91">
        <f>ABS(E2047-Dashboard!$F$13)</f>
        <v>22.916196908627093</v>
      </c>
      <c r="D2047" s="92">
        <f t="shared" si="221"/>
        <v>0.29655216512643723</v>
      </c>
      <c r="E2047" s="93" cm="1">
        <f t="array" ref="E2047">SUM('DRE + DCF'!$S$41/TIR!S2047,'DRE + DCF'!$U$41:$AD$41/TIR!T2047:AC2047,TIR!F2047)</f>
        <v>24.703803091372905</v>
      </c>
      <c r="F2047" s="100">
        <f>'DRE + DCF'!$AE$38*'DRE + DCF'!$AE$39*(1+G2047)/(R2047-G2047)/AC2047</f>
        <v>7.5747057791847947</v>
      </c>
      <c r="G2047" s="92">
        <f>R2047*(1-'DRE + DCF'!$AE$39)</f>
        <v>0.17793129907586233</v>
      </c>
      <c r="H2047" s="94">
        <f t="shared" si="225"/>
        <v>0.29655216512643723</v>
      </c>
      <c r="I2047" s="94">
        <f t="shared" si="226"/>
        <v>0.29655216512643723</v>
      </c>
      <c r="J2047" s="94">
        <f t="shared" si="226"/>
        <v>0.29655216512643723</v>
      </c>
      <c r="K2047" s="94">
        <f t="shared" si="226"/>
        <v>0.29655216512643723</v>
      </c>
      <c r="L2047" s="94">
        <f t="shared" si="226"/>
        <v>0.29655216512643723</v>
      </c>
      <c r="M2047" s="94">
        <f t="shared" si="226"/>
        <v>0.29655216512643723</v>
      </c>
      <c r="N2047" s="94">
        <f t="shared" si="226"/>
        <v>0.29655216512643723</v>
      </c>
      <c r="O2047" s="94">
        <f t="shared" si="226"/>
        <v>0.29655216512643723</v>
      </c>
      <c r="P2047" s="94">
        <f t="shared" si="226"/>
        <v>0.29655216512643723</v>
      </c>
      <c r="Q2047" s="94">
        <f t="shared" si="226"/>
        <v>0.29655216512643723</v>
      </c>
      <c r="R2047" s="94">
        <f t="shared" si="226"/>
        <v>0.29655216512643723</v>
      </c>
      <c r="S2047" s="93">
        <f>(1+H2047)^((5-Dashboard!$F$9)*3/12)</f>
        <v>1.1386624456468375</v>
      </c>
      <c r="T2047" s="93">
        <f t="shared" si="224"/>
        <v>1.4763352592515713</v>
      </c>
      <c r="U2047" s="93">
        <f t="shared" si="224"/>
        <v>1.9141456768351246</v>
      </c>
      <c r="V2047" s="93">
        <f t="shared" si="224"/>
        <v>2.4817897216679903</v>
      </c>
      <c r="W2047" s="93">
        <f t="shared" si="224"/>
        <v>3.2177698370171703</v>
      </c>
      <c r="X2047" s="93">
        <f t="shared" si="224"/>
        <v>4.1720064490631552</v>
      </c>
      <c r="Y2047" s="93">
        <f t="shared" si="223"/>
        <v>5.4092239944542921</v>
      </c>
      <c r="Z2047" s="93">
        <f t="shared" si="223"/>
        <v>7.0133410816635875</v>
      </c>
      <c r="AA2047" s="93">
        <f t="shared" si="223"/>
        <v>9.093162564201112</v>
      </c>
      <c r="AB2047" s="93">
        <f t="shared" si="223"/>
        <v>11.789759610461617</v>
      </c>
      <c r="AC2047" s="95">
        <f t="shared" si="223"/>
        <v>15.28603834926423</v>
      </c>
      <c r="AE2047" s="96"/>
    </row>
    <row r="2048" spans="3:31" ht="24.75" customHeight="1" x14ac:dyDescent="0.25">
      <c r="C2048" s="91">
        <f>ABS(E2048-Dashboard!$F$13)</f>
        <v>22.930095584863082</v>
      </c>
      <c r="D2048" s="92">
        <f t="shared" si="221"/>
        <v>0.29665216512643722</v>
      </c>
      <c r="E2048" s="93" cm="1">
        <f t="array" ref="E2048">SUM('DRE + DCF'!$S$41/TIR!S2048,'DRE + DCF'!$U$41:$AD$41/TIR!T2048:AC2048,TIR!F2048)</f>
        <v>24.689904415136915</v>
      </c>
      <c r="F2048" s="100">
        <f>'DRE + DCF'!$AE$38*'DRE + DCF'!$AE$39*(1+G2048)/(R2048-G2048)/AC2048</f>
        <v>7.5664082570765272</v>
      </c>
      <c r="G2048" s="92">
        <f>R2048*(1-'DRE + DCF'!$AE$39)</f>
        <v>0.17799129907586234</v>
      </c>
      <c r="H2048" s="94">
        <f t="shared" si="225"/>
        <v>0.29665216512643722</v>
      </c>
      <c r="I2048" s="94">
        <f t="shared" si="226"/>
        <v>0.29665216512643722</v>
      </c>
      <c r="J2048" s="94">
        <f t="shared" si="226"/>
        <v>0.29665216512643722</v>
      </c>
      <c r="K2048" s="94">
        <f t="shared" si="226"/>
        <v>0.29665216512643722</v>
      </c>
      <c r="L2048" s="94">
        <f t="shared" si="226"/>
        <v>0.29665216512643722</v>
      </c>
      <c r="M2048" s="94">
        <f t="shared" si="226"/>
        <v>0.29665216512643722</v>
      </c>
      <c r="N2048" s="94">
        <f t="shared" si="226"/>
        <v>0.29665216512643722</v>
      </c>
      <c r="O2048" s="94">
        <f t="shared" si="226"/>
        <v>0.29665216512643722</v>
      </c>
      <c r="P2048" s="94">
        <f t="shared" si="226"/>
        <v>0.29665216512643722</v>
      </c>
      <c r="Q2048" s="94">
        <f t="shared" si="226"/>
        <v>0.29665216512643722</v>
      </c>
      <c r="R2048" s="94">
        <f t="shared" si="226"/>
        <v>0.29665216512643722</v>
      </c>
      <c r="S2048" s="93">
        <f>(1+H2048)^((5-Dashboard!$F$9)*3/12)</f>
        <v>1.1387063559699828</v>
      </c>
      <c r="T2048" s="93">
        <f t="shared" si="224"/>
        <v>1.4765060619117139</v>
      </c>
      <c r="U2048" s="93">
        <f t="shared" si="224"/>
        <v>1.9145147820001334</v>
      </c>
      <c r="V2048" s="93">
        <f t="shared" si="224"/>
        <v>2.4824597372470421</v>
      </c>
      <c r="W2048" s="93">
        <f t="shared" si="224"/>
        <v>3.2188867931405838</v>
      </c>
      <c r="X2048" s="93">
        <f t="shared" si="224"/>
        <v>4.1737765296226321</v>
      </c>
      <c r="Y2048" s="93">
        <f t="shared" si="223"/>
        <v>5.4119363738890938</v>
      </c>
      <c r="Z2048" s="93">
        <f t="shared" si="223"/>
        <v>7.0173990167298133</v>
      </c>
      <c r="AA2048" s="93">
        <f t="shared" si="223"/>
        <v>9.0991256285988449</v>
      </c>
      <c r="AB2048" s="93">
        <f t="shared" si="223"/>
        <v>11.798400947080147</v>
      </c>
      <c r="AC2048" s="95">
        <f t="shared" si="223"/>
        <v>15.298422133061282</v>
      </c>
      <c r="AE2048" s="96"/>
    </row>
    <row r="2049" spans="3:31" ht="24.75" customHeight="1" x14ac:dyDescent="0.25">
      <c r="C2049" s="91">
        <f>ABS(E2049-Dashboard!$F$13)</f>
        <v>22.943980727063419</v>
      </c>
      <c r="D2049" s="92">
        <f t="shared" si="221"/>
        <v>0.29675216512643721</v>
      </c>
      <c r="E2049" s="93" cm="1">
        <f t="array" ref="E2049">SUM('DRE + DCF'!$S$41/TIR!S2049,'DRE + DCF'!$U$41:$AD$41/TIR!T2049:AC2049,TIR!F2049)</f>
        <v>24.676019272936578</v>
      </c>
      <c r="F2049" s="100">
        <f>'DRE + DCF'!$AE$38*'DRE + DCF'!$AE$39*(1+G2049)/(R2049-G2049)/AC2049</f>
        <v>7.5581211355417883</v>
      </c>
      <c r="G2049" s="92">
        <f>R2049*(1-'DRE + DCF'!$AE$39)</f>
        <v>0.17805129907586231</v>
      </c>
      <c r="H2049" s="94">
        <f t="shared" si="225"/>
        <v>0.29675216512643721</v>
      </c>
      <c r="I2049" s="94">
        <f t="shared" si="226"/>
        <v>0.29675216512643721</v>
      </c>
      <c r="J2049" s="94">
        <f t="shared" si="226"/>
        <v>0.29675216512643721</v>
      </c>
      <c r="K2049" s="94">
        <f t="shared" si="226"/>
        <v>0.29675216512643721</v>
      </c>
      <c r="L2049" s="94">
        <f t="shared" si="226"/>
        <v>0.29675216512643721</v>
      </c>
      <c r="M2049" s="94">
        <f t="shared" si="226"/>
        <v>0.29675216512643721</v>
      </c>
      <c r="N2049" s="94">
        <f t="shared" si="226"/>
        <v>0.29675216512643721</v>
      </c>
      <c r="O2049" s="94">
        <f t="shared" si="226"/>
        <v>0.29675216512643721</v>
      </c>
      <c r="P2049" s="94">
        <f t="shared" si="226"/>
        <v>0.29675216512643721</v>
      </c>
      <c r="Q2049" s="94">
        <f t="shared" si="226"/>
        <v>0.29675216512643721</v>
      </c>
      <c r="R2049" s="94">
        <f t="shared" si="226"/>
        <v>0.29675216512643721</v>
      </c>
      <c r="S2049" s="93">
        <f>(1+H2049)^((5-Dashboard!$F$9)*3/12)</f>
        <v>1.1387502645999417</v>
      </c>
      <c r="T2049" s="93">
        <f t="shared" si="224"/>
        <v>1.4766768711582774</v>
      </c>
      <c r="U2049" s="93">
        <f t="shared" si="224"/>
        <v>1.9148839298666289</v>
      </c>
      <c r="V2049" s="93">
        <f t="shared" si="224"/>
        <v>2.4831298820203718</v>
      </c>
      <c r="W2049" s="93">
        <f t="shared" si="224"/>
        <v>3.2200040508000716</v>
      </c>
      <c r="X2049" s="93">
        <f t="shared" si="224"/>
        <v>4.1755472245908907</v>
      </c>
      <c r="Y2049" s="93">
        <f t="shared" si="223"/>
        <v>5.4146499040759224</v>
      </c>
      <c r="Z2049" s="93">
        <f t="shared" si="223"/>
        <v>7.0214589865121075</v>
      </c>
      <c r="AA2049" s="93">
        <f t="shared" si="223"/>
        <v>9.1050921431060541</v>
      </c>
      <c r="AB2049" s="93">
        <f t="shared" si="223"/>
        <v>11.807047950248487</v>
      </c>
      <c r="AC2049" s="95">
        <f t="shared" si="223"/>
        <v>15.310814993236386</v>
      </c>
      <c r="AE2049" s="96"/>
    </row>
    <row r="2050" spans="3:31" ht="24.75" customHeight="1" x14ac:dyDescent="0.25">
      <c r="C2050" s="91">
        <f>ABS(E2050-Dashboard!$F$13)</f>
        <v>22.957852352395307</v>
      </c>
      <c r="D2050" s="92">
        <f t="shared" si="221"/>
        <v>0.2968521651264372</v>
      </c>
      <c r="E2050" s="93" cm="1">
        <f t="array" ref="E2050">SUM('DRE + DCF'!$S$41/TIR!S2050,'DRE + DCF'!$U$41:$AD$41/TIR!T2050:AC2050,TIR!F2050)</f>
        <v>24.662147647604691</v>
      </c>
      <c r="F2050" s="100">
        <f>'DRE + DCF'!$AE$38*'DRE + DCF'!$AE$39*(1+G2050)/(R2050-G2050)/AC2050</f>
        <v>7.5498443996665703</v>
      </c>
      <c r="G2050" s="92">
        <f>R2050*(1-'DRE + DCF'!$AE$39)</f>
        <v>0.17811129907586232</v>
      </c>
      <c r="H2050" s="94">
        <f t="shared" si="225"/>
        <v>0.2968521651264372</v>
      </c>
      <c r="I2050" s="94">
        <f t="shared" si="226"/>
        <v>0.2968521651264372</v>
      </c>
      <c r="J2050" s="94">
        <f t="shared" si="226"/>
        <v>0.2968521651264372</v>
      </c>
      <c r="K2050" s="94">
        <f t="shared" si="226"/>
        <v>0.2968521651264372</v>
      </c>
      <c r="L2050" s="94">
        <f t="shared" si="226"/>
        <v>0.2968521651264372</v>
      </c>
      <c r="M2050" s="94">
        <f t="shared" si="226"/>
        <v>0.2968521651264372</v>
      </c>
      <c r="N2050" s="94">
        <f t="shared" si="226"/>
        <v>0.2968521651264372</v>
      </c>
      <c r="O2050" s="94">
        <f t="shared" si="226"/>
        <v>0.2968521651264372</v>
      </c>
      <c r="P2050" s="94">
        <f t="shared" si="226"/>
        <v>0.2968521651264372</v>
      </c>
      <c r="Q2050" s="94">
        <f t="shared" si="226"/>
        <v>0.2968521651264372</v>
      </c>
      <c r="R2050" s="94">
        <f t="shared" si="226"/>
        <v>0.2968521651264372</v>
      </c>
      <c r="S2050" s="93">
        <f>(1+H2050)^((5-Dashboard!$F$9)*3/12)</f>
        <v>1.1387941715369101</v>
      </c>
      <c r="T2050" s="93">
        <f t="shared" si="224"/>
        <v>1.4768476869910092</v>
      </c>
      <c r="U2050" s="93">
        <f t="shared" si="224"/>
        <v>1.9152531204362613</v>
      </c>
      <c r="V2050" s="93">
        <f t="shared" si="224"/>
        <v>2.4838001560029306</v>
      </c>
      <c r="W2050" s="93">
        <f t="shared" si="224"/>
        <v>3.2211216100537832</v>
      </c>
      <c r="X2050" s="93">
        <f t="shared" si="224"/>
        <v>4.1773185341338044</v>
      </c>
      <c r="Y2050" s="93">
        <f t="shared" si="223"/>
        <v>5.4173645854142194</v>
      </c>
      <c r="Z2050" s="93">
        <f t="shared" si="223"/>
        <v>7.0255209918737149</v>
      </c>
      <c r="AA2050" s="93">
        <f t="shared" si="223"/>
        <v>9.1110621094526625</v>
      </c>
      <c r="AB2050" s="93">
        <f t="shared" si="223"/>
        <v>11.81570062324513</v>
      </c>
      <c r="AC2050" s="95">
        <f t="shared" si="223"/>
        <v>15.323216935741241</v>
      </c>
      <c r="AE2050" s="96"/>
    </row>
    <row r="2051" spans="3:31" ht="24.75" customHeight="1" x14ac:dyDescent="0.25">
      <c r="C2051" s="91">
        <f>ABS(E2051-Dashboard!$F$13)</f>
        <v>22.971710477999409</v>
      </c>
      <c r="D2051" s="92">
        <f t="shared" si="221"/>
        <v>0.29695216512643718</v>
      </c>
      <c r="E2051" s="93" cm="1">
        <f t="array" ref="E2051">SUM('DRE + DCF'!$S$41/TIR!S2051,'DRE + DCF'!$U$41:$AD$41/TIR!T2051:AC2051,TIR!F2051)</f>
        <v>24.648289522000589</v>
      </c>
      <c r="F2051" s="100">
        <f>'DRE + DCF'!$AE$38*'DRE + DCF'!$AE$39*(1+G2051)/(R2051-G2051)/AC2051</f>
        <v>7.5415780345614172</v>
      </c>
      <c r="G2051" s="92">
        <f>R2051*(1-'DRE + DCF'!$AE$39)</f>
        <v>0.17817129907586229</v>
      </c>
      <c r="H2051" s="94">
        <f t="shared" si="225"/>
        <v>0.29695216512643718</v>
      </c>
      <c r="I2051" s="94">
        <f t="shared" si="226"/>
        <v>0.29695216512643718</v>
      </c>
      <c r="J2051" s="94">
        <f t="shared" si="226"/>
        <v>0.29695216512643718</v>
      </c>
      <c r="K2051" s="94">
        <f t="shared" si="226"/>
        <v>0.29695216512643718</v>
      </c>
      <c r="L2051" s="94">
        <f t="shared" si="226"/>
        <v>0.29695216512643718</v>
      </c>
      <c r="M2051" s="94">
        <f t="shared" si="226"/>
        <v>0.29695216512643718</v>
      </c>
      <c r="N2051" s="94">
        <f t="shared" si="226"/>
        <v>0.29695216512643718</v>
      </c>
      <c r="O2051" s="94">
        <f t="shared" si="226"/>
        <v>0.29695216512643718</v>
      </c>
      <c r="P2051" s="94">
        <f t="shared" si="226"/>
        <v>0.29695216512643718</v>
      </c>
      <c r="Q2051" s="94">
        <f t="shared" si="226"/>
        <v>0.29695216512643718</v>
      </c>
      <c r="R2051" s="94">
        <f t="shared" si="226"/>
        <v>0.29695216512643718</v>
      </c>
      <c r="S2051" s="93">
        <f>(1+H2051)^((5-Dashboard!$F$9)*3/12)</f>
        <v>1.1388380767810835</v>
      </c>
      <c r="T2051" s="93">
        <f t="shared" si="224"/>
        <v>1.4770185094096537</v>
      </c>
      <c r="U2051" s="93">
        <f t="shared" si="224"/>
        <v>1.9156223537106731</v>
      </c>
      <c r="V2051" s="93">
        <f t="shared" si="224"/>
        <v>2.484470559209659</v>
      </c>
      <c r="W2051" s="93">
        <f t="shared" si="224"/>
        <v>3.222239470959857</v>
      </c>
      <c r="X2051" s="93">
        <f t="shared" si="224"/>
        <v>4.1790904584172512</v>
      </c>
      <c r="Y2051" s="93">
        <f t="shared" si="223"/>
        <v>5.4200804183034883</v>
      </c>
      <c r="Z2051" s="93">
        <f t="shared" si="223"/>
        <v>7.0295850336781136</v>
      </c>
      <c r="AA2051" s="93">
        <f t="shared" si="223"/>
        <v>9.1170355293692271</v>
      </c>
      <c r="AB2051" s="93">
        <f t="shared" si="223"/>
        <v>11.824358969350072</v>
      </c>
      <c r="AC2051" s="95">
        <f t="shared" si="223"/>
        <v>15.335627966530783</v>
      </c>
      <c r="AE2051" s="96"/>
    </row>
    <row r="2052" spans="3:31" ht="24.75" customHeight="1" x14ac:dyDescent="0.25">
      <c r="C2052" s="91">
        <f>ABS(E2052-Dashboard!$F$13)</f>
        <v>22.985555120990263</v>
      </c>
      <c r="D2052" s="92">
        <f t="shared" si="221"/>
        <v>0.29705216512643717</v>
      </c>
      <c r="E2052" s="93" cm="1">
        <f t="array" ref="E2052">SUM('DRE + DCF'!$S$41/TIR!S2052,'DRE + DCF'!$U$41:$AD$41/TIR!T2052:AC2052,TIR!F2052)</f>
        <v>24.634444879009735</v>
      </c>
      <c r="F2052" s="100">
        <f>'DRE + DCF'!$AE$38*'DRE + DCF'!$AE$39*(1+G2052)/(R2052-G2052)/AC2052</f>
        <v>7.5333220253611994</v>
      </c>
      <c r="G2052" s="92">
        <f>R2052*(1-'DRE + DCF'!$AE$39)</f>
        <v>0.1782312990758623</v>
      </c>
      <c r="H2052" s="94">
        <f t="shared" si="225"/>
        <v>0.29705216512643717</v>
      </c>
      <c r="I2052" s="94">
        <f t="shared" si="226"/>
        <v>0.29705216512643717</v>
      </c>
      <c r="J2052" s="94">
        <f t="shared" si="226"/>
        <v>0.29705216512643717</v>
      </c>
      <c r="K2052" s="94">
        <f t="shared" si="226"/>
        <v>0.29705216512643717</v>
      </c>
      <c r="L2052" s="94">
        <f t="shared" si="226"/>
        <v>0.29705216512643717</v>
      </c>
      <c r="M2052" s="94">
        <f t="shared" si="226"/>
        <v>0.29705216512643717</v>
      </c>
      <c r="N2052" s="94">
        <f t="shared" si="226"/>
        <v>0.29705216512643717</v>
      </c>
      <c r="O2052" s="94">
        <f t="shared" si="226"/>
        <v>0.29705216512643717</v>
      </c>
      <c r="P2052" s="94">
        <f t="shared" si="226"/>
        <v>0.29705216512643717</v>
      </c>
      <c r="Q2052" s="94">
        <f t="shared" si="226"/>
        <v>0.29705216512643717</v>
      </c>
      <c r="R2052" s="94">
        <f t="shared" si="226"/>
        <v>0.29705216512643717</v>
      </c>
      <c r="S2052" s="93">
        <f>(1+H2052)^((5-Dashboard!$F$9)*3/12)</f>
        <v>1.1388819803326582</v>
      </c>
      <c r="T2052" s="93">
        <f t="shared" si="224"/>
        <v>1.4771893384139589</v>
      </c>
      <c r="U2052" s="93">
        <f t="shared" si="224"/>
        <v>1.9159916296915149</v>
      </c>
      <c r="V2052" s="93">
        <f t="shared" si="224"/>
        <v>2.4851410916555103</v>
      </c>
      <c r="W2052" s="93">
        <f t="shared" si="224"/>
        <v>3.2233576335764575</v>
      </c>
      <c r="X2052" s="93">
        <f t="shared" si="224"/>
        <v>4.1808629976071732</v>
      </c>
      <c r="Y2052" s="93">
        <f t="shared" si="223"/>
        <v>5.4227974031433908</v>
      </c>
      <c r="Z2052" s="93">
        <f t="shared" si="223"/>
        <v>7.0336511127891566</v>
      </c>
      <c r="AA2052" s="93">
        <f t="shared" si="223"/>
        <v>9.1230124045871506</v>
      </c>
      <c r="AB2052" s="93">
        <f t="shared" si="223"/>
        <v>11.833022991845109</v>
      </c>
      <c r="AC2052" s="95">
        <f t="shared" si="223"/>
        <v>15.34804809156361</v>
      </c>
      <c r="AE2052" s="96"/>
    </row>
    <row r="2053" spans="3:31" ht="24.75" customHeight="1" x14ac:dyDescent="0.25">
      <c r="C2053" s="91">
        <f>ABS(E2053-Dashboard!$F$13)</f>
        <v>22.999386298455889</v>
      </c>
      <c r="D2053" s="92">
        <f t="shared" si="221"/>
        <v>0.29715216512643716</v>
      </c>
      <c r="E2053" s="93" cm="1">
        <f t="array" ref="E2053">SUM('DRE + DCF'!$S$41/TIR!S2053,'DRE + DCF'!$U$41:$AD$41/TIR!T2053:AC2053,TIR!F2053)</f>
        <v>24.620613701544109</v>
      </c>
      <c r="F2053" s="100">
        <f>'DRE + DCF'!$AE$38*'DRE + DCF'!$AE$39*(1+G2053)/(R2053-G2053)/AC2053</f>
        <v>7.5250763572252675</v>
      </c>
      <c r="G2053" s="92">
        <f>R2053*(1-'DRE + DCF'!$AE$39)</f>
        <v>0.1782912990758623</v>
      </c>
      <c r="H2053" s="94">
        <f t="shared" si="225"/>
        <v>0.29715216512643716</v>
      </c>
      <c r="I2053" s="94">
        <f t="shared" si="226"/>
        <v>0.29715216512643716</v>
      </c>
      <c r="J2053" s="94">
        <f t="shared" si="226"/>
        <v>0.29715216512643716</v>
      </c>
      <c r="K2053" s="94">
        <f t="shared" si="226"/>
        <v>0.29715216512643716</v>
      </c>
      <c r="L2053" s="94">
        <f t="shared" si="226"/>
        <v>0.29715216512643716</v>
      </c>
      <c r="M2053" s="94">
        <f t="shared" si="226"/>
        <v>0.29715216512643716</v>
      </c>
      <c r="N2053" s="94">
        <f t="shared" si="226"/>
        <v>0.29715216512643716</v>
      </c>
      <c r="O2053" s="94">
        <f t="shared" si="226"/>
        <v>0.29715216512643716</v>
      </c>
      <c r="P2053" s="94">
        <f t="shared" si="226"/>
        <v>0.29715216512643716</v>
      </c>
      <c r="Q2053" s="94">
        <f t="shared" si="226"/>
        <v>0.29715216512643716</v>
      </c>
      <c r="R2053" s="94">
        <f t="shared" si="226"/>
        <v>0.29715216512643716</v>
      </c>
      <c r="S2053" s="93">
        <f>(1+H2053)^((5-Dashboard!$F$9)*3/12)</f>
        <v>1.1389258821918296</v>
      </c>
      <c r="T2053" s="93">
        <f t="shared" si="224"/>
        <v>1.477360174003669</v>
      </c>
      <c r="U2053" s="93">
        <f t="shared" si="224"/>
        <v>1.9163609483804291</v>
      </c>
      <c r="V2053" s="93">
        <f t="shared" si="224"/>
        <v>2.485811753355426</v>
      </c>
      <c r="W2053" s="93">
        <f t="shared" si="224"/>
        <v>3.2244760979617357</v>
      </c>
      <c r="X2053" s="93">
        <f t="shared" si="224"/>
        <v>4.1826361518695112</v>
      </c>
      <c r="Y2053" s="93">
        <f t="shared" si="223"/>
        <v>5.4255155403336452</v>
      </c>
      <c r="Z2053" s="93">
        <f t="shared" si="223"/>
        <v>7.0377192300709188</v>
      </c>
      <c r="AA2053" s="93">
        <f t="shared" si="223"/>
        <v>9.1289927368384536</v>
      </c>
      <c r="AB2053" s="93">
        <f t="shared" si="223"/>
        <v>11.841692694013519</v>
      </c>
      <c r="AC2053" s="95">
        <f t="shared" si="223"/>
        <v>15.360477316801546</v>
      </c>
      <c r="AE2053" s="96"/>
    </row>
    <row r="2054" spans="3:31" ht="24.75" customHeight="1" x14ac:dyDescent="0.25">
      <c r="C2054" s="91">
        <f>ABS(E2054-Dashboard!$F$13)</f>
        <v>23.013204027458297</v>
      </c>
      <c r="D2054" s="92">
        <f t="shared" si="221"/>
        <v>0.29725216512643715</v>
      </c>
      <c r="E2054" s="93" cm="1">
        <f t="array" ref="E2054">SUM('DRE + DCF'!$S$41/TIR!S2054,'DRE + DCF'!$U$41:$AD$41/TIR!T2054:AC2054,TIR!F2054)</f>
        <v>24.6067959725417</v>
      </c>
      <c r="F2054" s="100">
        <f>'DRE + DCF'!$AE$38*'DRE + DCF'!$AE$39*(1+G2054)/(R2054-G2054)/AC2054</f>
        <v>7.5168410153371932</v>
      </c>
      <c r="G2054" s="92">
        <f>R2054*(1-'DRE + DCF'!$AE$39)</f>
        <v>0.17835129907586228</v>
      </c>
      <c r="H2054" s="94">
        <f t="shared" si="225"/>
        <v>0.29725216512643715</v>
      </c>
      <c r="I2054" s="94">
        <f t="shared" si="226"/>
        <v>0.29725216512643715</v>
      </c>
      <c r="J2054" s="94">
        <f t="shared" si="226"/>
        <v>0.29725216512643715</v>
      </c>
      <c r="K2054" s="94">
        <f t="shared" si="226"/>
        <v>0.29725216512643715</v>
      </c>
      <c r="L2054" s="94">
        <f t="shared" si="226"/>
        <v>0.29725216512643715</v>
      </c>
      <c r="M2054" s="94">
        <f t="shared" si="226"/>
        <v>0.29725216512643715</v>
      </c>
      <c r="N2054" s="94">
        <f t="shared" si="226"/>
        <v>0.29725216512643715</v>
      </c>
      <c r="O2054" s="94">
        <f t="shared" si="226"/>
        <v>0.29725216512643715</v>
      </c>
      <c r="P2054" s="94">
        <f t="shared" si="226"/>
        <v>0.29725216512643715</v>
      </c>
      <c r="Q2054" s="94">
        <f t="shared" si="226"/>
        <v>0.29725216512643715</v>
      </c>
      <c r="R2054" s="94">
        <f t="shared" si="226"/>
        <v>0.29725216512643715</v>
      </c>
      <c r="S2054" s="93">
        <f>(1+H2054)^((5-Dashboard!$F$9)*3/12)</f>
        <v>1.1389697823587934</v>
      </c>
      <c r="T2054" s="93">
        <f t="shared" si="224"/>
        <v>1.4775310161785318</v>
      </c>
      <c r="U2054" s="93">
        <f t="shared" si="224"/>
        <v>1.9167303097790653</v>
      </c>
      <c r="V2054" s="93">
        <f t="shared" si="224"/>
        <v>2.4864825443243594</v>
      </c>
      <c r="W2054" s="93">
        <f t="shared" si="224"/>
        <v>3.2255948641738676</v>
      </c>
      <c r="X2054" s="93">
        <f t="shared" si="224"/>
        <v>4.1844099213702659</v>
      </c>
      <c r="Y2054" s="93">
        <f t="shared" si="223"/>
        <v>5.4282348302741221</v>
      </c>
      <c r="Z2054" s="93">
        <f t="shared" si="223"/>
        <v>7.041789386387844</v>
      </c>
      <c r="AA2054" s="93">
        <f t="shared" si="223"/>
        <v>9.1349765278559971</v>
      </c>
      <c r="AB2054" s="93">
        <f t="shared" si="223"/>
        <v>11.850368079140377</v>
      </c>
      <c r="AC2054" s="95">
        <f t="shared" si="223"/>
        <v>15.372915648210075</v>
      </c>
      <c r="AE2054" s="96"/>
    </row>
    <row r="2055" spans="3:31" ht="24.75" customHeight="1" x14ac:dyDescent="0.25">
      <c r="C2055" s="91">
        <f>ABS(E2055-Dashboard!$F$13)</f>
        <v>23.027008325033105</v>
      </c>
      <c r="D2055" s="92">
        <f t="shared" si="221"/>
        <v>0.29735216512643714</v>
      </c>
      <c r="E2055" s="93" cm="1">
        <f t="array" ref="E2055">SUM('DRE + DCF'!$S$41/TIR!S2055,'DRE + DCF'!$U$41:$AD$41/TIR!T2055:AC2055,TIR!F2055)</f>
        <v>24.592991674966893</v>
      </c>
      <c r="F2055" s="100">
        <f>'DRE + DCF'!$AE$38*'DRE + DCF'!$AE$39*(1+G2055)/(R2055-G2055)/AC2055</f>
        <v>7.5086159849049459</v>
      </c>
      <c r="G2055" s="92">
        <f>R2055*(1-'DRE + DCF'!$AE$39)</f>
        <v>0.17841129907586228</v>
      </c>
      <c r="H2055" s="94">
        <f t="shared" si="225"/>
        <v>0.29735216512643714</v>
      </c>
      <c r="I2055" s="94">
        <f t="shared" si="226"/>
        <v>0.29735216512643714</v>
      </c>
      <c r="J2055" s="94">
        <f t="shared" si="226"/>
        <v>0.29735216512643714</v>
      </c>
      <c r="K2055" s="94">
        <f t="shared" si="226"/>
        <v>0.29735216512643714</v>
      </c>
      <c r="L2055" s="94">
        <f t="shared" si="226"/>
        <v>0.29735216512643714</v>
      </c>
      <c r="M2055" s="94">
        <f t="shared" si="226"/>
        <v>0.29735216512643714</v>
      </c>
      <c r="N2055" s="94">
        <f t="shared" si="226"/>
        <v>0.29735216512643714</v>
      </c>
      <c r="O2055" s="94">
        <f t="shared" si="226"/>
        <v>0.29735216512643714</v>
      </c>
      <c r="P2055" s="94">
        <f t="shared" si="226"/>
        <v>0.29735216512643714</v>
      </c>
      <c r="Q2055" s="94">
        <f t="shared" si="226"/>
        <v>0.29735216512643714</v>
      </c>
      <c r="R2055" s="94">
        <f t="shared" si="226"/>
        <v>0.29735216512643714</v>
      </c>
      <c r="S2055" s="93">
        <f>(1+H2055)^((5-Dashboard!$F$9)*3/12)</f>
        <v>1.1390136808337452</v>
      </c>
      <c r="T2055" s="93">
        <f t="shared" si="224"/>
        <v>1.4777018649382918</v>
      </c>
      <c r="U2055" s="93">
        <f t="shared" si="224"/>
        <v>1.9170997138890666</v>
      </c>
      <c r="V2055" s="93">
        <f t="shared" si="224"/>
        <v>2.4871534645772537</v>
      </c>
      <c r="W2055" s="93">
        <f t="shared" si="224"/>
        <v>3.2267139322710192</v>
      </c>
      <c r="X2055" s="93">
        <f t="shared" si="224"/>
        <v>4.1861843062754467</v>
      </c>
      <c r="Y2055" s="93">
        <f t="shared" si="223"/>
        <v>5.4309552733647628</v>
      </c>
      <c r="Z2055" s="93">
        <f t="shared" si="223"/>
        <v>7.0458615826046156</v>
      </c>
      <c r="AA2055" s="93">
        <f t="shared" si="223"/>
        <v>9.1409637793732816</v>
      </c>
      <c r="AB2055" s="93">
        <f t="shared" si="223"/>
        <v>11.859049150512266</v>
      </c>
      <c r="AC2055" s="95">
        <f t="shared" si="223"/>
        <v>15.385363091757922</v>
      </c>
      <c r="AE2055" s="96"/>
    </row>
    <row r="2056" spans="3:31" ht="24.75" customHeight="1" x14ac:dyDescent="0.25">
      <c r="C2056" s="91">
        <f>ABS(E2056-Dashboard!$F$13)</f>
        <v>23.040799208190002</v>
      </c>
      <c r="D2056" s="92">
        <f t="shared" si="221"/>
        <v>0.29745216512643713</v>
      </c>
      <c r="E2056" s="93" cm="1">
        <f t="array" ref="E2056">SUM('DRE + DCF'!$S$41/TIR!S2056,'DRE + DCF'!$U$41:$AD$41/TIR!T2056:AC2056,TIR!F2056)</f>
        <v>24.579200791809996</v>
      </c>
      <c r="F2056" s="100">
        <f>'DRE + DCF'!$AE$38*'DRE + DCF'!$AE$39*(1+G2056)/(R2056-G2056)/AC2056</f>
        <v>7.5004012511606115</v>
      </c>
      <c r="G2056" s="92">
        <f>R2056*(1-'DRE + DCF'!$AE$39)</f>
        <v>0.17847129907586226</v>
      </c>
      <c r="H2056" s="94">
        <f t="shared" si="225"/>
        <v>0.29745216512643713</v>
      </c>
      <c r="I2056" s="94">
        <f t="shared" si="226"/>
        <v>0.29745216512643713</v>
      </c>
      <c r="J2056" s="94">
        <f t="shared" si="226"/>
        <v>0.29745216512643713</v>
      </c>
      <c r="K2056" s="94">
        <f t="shared" si="226"/>
        <v>0.29745216512643713</v>
      </c>
      <c r="L2056" s="94">
        <f t="shared" si="226"/>
        <v>0.29745216512643713</v>
      </c>
      <c r="M2056" s="94">
        <f t="shared" si="226"/>
        <v>0.29745216512643713</v>
      </c>
      <c r="N2056" s="94">
        <f t="shared" si="226"/>
        <v>0.29745216512643713</v>
      </c>
      <c r="O2056" s="94">
        <f t="shared" si="226"/>
        <v>0.29745216512643713</v>
      </c>
      <c r="P2056" s="94">
        <f t="shared" si="226"/>
        <v>0.29745216512643713</v>
      </c>
      <c r="Q2056" s="94">
        <f t="shared" si="226"/>
        <v>0.29745216512643713</v>
      </c>
      <c r="R2056" s="94">
        <f t="shared" si="226"/>
        <v>0.29745216512643713</v>
      </c>
      <c r="S2056" s="93">
        <f>(1+H2056)^((5-Dashboard!$F$9)*3/12)</f>
        <v>1.1390575776168812</v>
      </c>
      <c r="T2056" s="93">
        <f t="shared" si="224"/>
        <v>1.4778727202826973</v>
      </c>
      <c r="U2056" s="93">
        <f t="shared" si="224"/>
        <v>1.9174691607120833</v>
      </c>
      <c r="V2056" s="93">
        <f t="shared" si="224"/>
        <v>2.4878245141290649</v>
      </c>
      <c r="W2056" s="93">
        <f t="shared" si="224"/>
        <v>3.2278333023113821</v>
      </c>
      <c r="X2056" s="93">
        <f t="shared" si="224"/>
        <v>4.1879593067511207</v>
      </c>
      <c r="Y2056" s="93">
        <f t="shared" si="223"/>
        <v>5.4336768700056544</v>
      </c>
      <c r="Z2056" s="93">
        <f t="shared" si="223"/>
        <v>7.0499358195862794</v>
      </c>
      <c r="AA2056" s="93">
        <f t="shared" si="223"/>
        <v>9.1469544931246425</v>
      </c>
      <c r="AB2056" s="93">
        <f t="shared" si="223"/>
        <v>11.867735911417562</v>
      </c>
      <c r="AC2056" s="95">
        <f t="shared" si="223"/>
        <v>15.397819653417487</v>
      </c>
      <c r="AE2056" s="96"/>
    </row>
    <row r="2057" spans="3:31" ht="24.75" customHeight="1" x14ac:dyDescent="0.25">
      <c r="C2057" s="91">
        <f>ABS(E2057-Dashboard!$F$13)</f>
        <v>23.054576693912352</v>
      </c>
      <c r="D2057" s="92">
        <f t="shared" si="221"/>
        <v>0.29755216512643712</v>
      </c>
      <c r="E2057" s="93" cm="1">
        <f t="array" ref="E2057">SUM('DRE + DCF'!$S$41/TIR!S2057,'DRE + DCF'!$U$41:$AD$41/TIR!T2057:AC2057,TIR!F2057)</f>
        <v>24.565423306087645</v>
      </c>
      <c r="F2057" s="100">
        <f>'DRE + DCF'!$AE$38*'DRE + DCF'!$AE$39*(1+G2057)/(R2057-G2057)/AC2057</f>
        <v>7.4921967993605953</v>
      </c>
      <c r="G2057" s="92">
        <f>R2057*(1-'DRE + DCF'!$AE$39)</f>
        <v>0.17853129907586227</v>
      </c>
      <c r="H2057" s="94">
        <f t="shared" si="225"/>
        <v>0.29755216512643712</v>
      </c>
      <c r="I2057" s="94">
        <f t="shared" si="226"/>
        <v>0.29755216512643712</v>
      </c>
      <c r="J2057" s="94">
        <f t="shared" si="226"/>
        <v>0.29755216512643712</v>
      </c>
      <c r="K2057" s="94">
        <f t="shared" si="226"/>
        <v>0.29755216512643712</v>
      </c>
      <c r="L2057" s="94">
        <f t="shared" si="226"/>
        <v>0.29755216512643712</v>
      </c>
      <c r="M2057" s="94">
        <f t="shared" si="226"/>
        <v>0.29755216512643712</v>
      </c>
      <c r="N2057" s="94">
        <f t="shared" si="226"/>
        <v>0.29755216512643712</v>
      </c>
      <c r="O2057" s="94">
        <f t="shared" si="226"/>
        <v>0.29755216512643712</v>
      </c>
      <c r="P2057" s="94">
        <f t="shared" si="226"/>
        <v>0.29755216512643712</v>
      </c>
      <c r="Q2057" s="94">
        <f t="shared" si="226"/>
        <v>0.29755216512643712</v>
      </c>
      <c r="R2057" s="94">
        <f t="shared" si="226"/>
        <v>0.29755216512643712</v>
      </c>
      <c r="S2057" s="93">
        <f>(1+H2057)^((5-Dashboard!$F$9)*3/12)</f>
        <v>1.1391014727083961</v>
      </c>
      <c r="T2057" s="93">
        <f t="shared" si="224"/>
        <v>1.4780435822114923</v>
      </c>
      <c r="U2057" s="93">
        <f t="shared" si="224"/>
        <v>1.9178386502497569</v>
      </c>
      <c r="V2057" s="93">
        <f t="shared" si="224"/>
        <v>2.4884956929947357</v>
      </c>
      <c r="W2057" s="93">
        <f t="shared" si="224"/>
        <v>3.2289529743531324</v>
      </c>
      <c r="X2057" s="93">
        <f t="shared" si="224"/>
        <v>4.189734922963356</v>
      </c>
      <c r="Y2057" s="93">
        <f t="shared" si="223"/>
        <v>5.4363996205969487</v>
      </c>
      <c r="Z2057" s="93">
        <f t="shared" si="223"/>
        <v>7.0540120981981111</v>
      </c>
      <c r="AA2057" s="93">
        <f t="shared" si="223"/>
        <v>9.1529486708450403</v>
      </c>
      <c r="AB2057" s="93">
        <f t="shared" si="223"/>
        <v>11.876428365146126</v>
      </c>
      <c r="AC2057" s="95">
        <f t="shared" si="223"/>
        <v>15.410285339164385</v>
      </c>
      <c r="AE2057" s="96"/>
    </row>
    <row r="2058" spans="3:31" ht="24.75" customHeight="1" x14ac:dyDescent="0.25">
      <c r="C2058" s="91">
        <f>ABS(E2058-Dashboard!$F$13)</f>
        <v>23.068340799157717</v>
      </c>
      <c r="D2058" s="92">
        <f t="shared" si="221"/>
        <v>0.29765216512643711</v>
      </c>
      <c r="E2058" s="93" cm="1">
        <f t="array" ref="E2058">SUM('DRE + DCF'!$S$41/TIR!S2058,'DRE + DCF'!$U$41:$AD$41/TIR!T2058:AC2058,TIR!F2058)</f>
        <v>24.55165920084228</v>
      </c>
      <c r="F2058" s="100">
        <f>'DRE + DCF'!$AE$38*'DRE + DCF'!$AE$39*(1+G2058)/(R2058-G2058)/AC2058</f>
        <v>7.4840026147853314</v>
      </c>
      <c r="G2058" s="92">
        <f>R2058*(1-'DRE + DCF'!$AE$39)</f>
        <v>0.17859129907586227</v>
      </c>
      <c r="H2058" s="94">
        <f t="shared" si="225"/>
        <v>0.29765216512643711</v>
      </c>
      <c r="I2058" s="94">
        <f t="shared" si="226"/>
        <v>0.29765216512643711</v>
      </c>
      <c r="J2058" s="94">
        <f t="shared" si="226"/>
        <v>0.29765216512643711</v>
      </c>
      <c r="K2058" s="94">
        <f t="shared" si="226"/>
        <v>0.29765216512643711</v>
      </c>
      <c r="L2058" s="94">
        <f t="shared" si="226"/>
        <v>0.29765216512643711</v>
      </c>
      <c r="M2058" s="94">
        <f t="shared" si="226"/>
        <v>0.29765216512643711</v>
      </c>
      <c r="N2058" s="94">
        <f t="shared" si="226"/>
        <v>0.29765216512643711</v>
      </c>
      <c r="O2058" s="94">
        <f t="shared" si="226"/>
        <v>0.29765216512643711</v>
      </c>
      <c r="P2058" s="94">
        <f t="shared" si="226"/>
        <v>0.29765216512643711</v>
      </c>
      <c r="Q2058" s="94">
        <f t="shared" si="226"/>
        <v>0.29765216512643711</v>
      </c>
      <c r="R2058" s="94">
        <f t="shared" si="226"/>
        <v>0.29765216512643711</v>
      </c>
      <c r="S2058" s="93">
        <f>(1+H2058)^((5-Dashboard!$F$9)*3/12)</f>
        <v>1.1391453661084863</v>
      </c>
      <c r="T2058" s="93">
        <f t="shared" si="224"/>
        <v>1.4782144507244253</v>
      </c>
      <c r="U2058" s="93">
        <f t="shared" si="224"/>
        <v>1.9182081825037376</v>
      </c>
      <c r="V2058" s="93">
        <f t="shared" si="224"/>
        <v>2.4891670011892231</v>
      </c>
      <c r="W2058" s="93">
        <f t="shared" si="224"/>
        <v>3.2300729484544761</v>
      </c>
      <c r="X2058" s="93">
        <f t="shared" si="224"/>
        <v>4.1915111550782855</v>
      </c>
      <c r="Y2058" s="93">
        <f t="shared" si="223"/>
        <v>5.4391235255389514</v>
      </c>
      <c r="Z2058" s="93">
        <f t="shared" si="223"/>
        <v>7.0580904193057608</v>
      </c>
      <c r="AA2058" s="93">
        <f t="shared" si="223"/>
        <v>9.1589463142702829</v>
      </c>
      <c r="AB2058" s="93">
        <f t="shared" si="223"/>
        <v>11.885126514989635</v>
      </c>
      <c r="AC2058" s="95">
        <f t="shared" si="223"/>
        <v>15.422760154977926</v>
      </c>
      <c r="AE2058" s="96"/>
    </row>
    <row r="2059" spans="3:31" ht="24.75" customHeight="1" x14ac:dyDescent="0.25">
      <c r="C2059" s="91">
        <f>ABS(E2059-Dashboard!$F$13)</f>
        <v>23.082091540857427</v>
      </c>
      <c r="D2059" s="92">
        <f t="shared" si="221"/>
        <v>0.2977521651264371</v>
      </c>
      <c r="E2059" s="93" cm="1">
        <f t="array" ref="E2059">SUM('DRE + DCF'!$S$41/TIR!S2059,'DRE + DCF'!$U$41:$AD$41/TIR!T2059:AC2059,TIR!F2059)</f>
        <v>24.537908459142571</v>
      </c>
      <c r="F2059" s="100">
        <f>'DRE + DCF'!$AE$38*'DRE + DCF'!$AE$39*(1+G2059)/(R2059-G2059)/AC2059</f>
        <v>7.4758186827394635</v>
      </c>
      <c r="G2059" s="92">
        <f>R2059*(1-'DRE + DCF'!$AE$39)</f>
        <v>0.17865129907586225</v>
      </c>
      <c r="H2059" s="94">
        <f t="shared" si="225"/>
        <v>0.2977521651264371</v>
      </c>
      <c r="I2059" s="94">
        <f t="shared" si="226"/>
        <v>0.2977521651264371</v>
      </c>
      <c r="J2059" s="94">
        <f t="shared" si="226"/>
        <v>0.2977521651264371</v>
      </c>
      <c r="K2059" s="94">
        <f t="shared" si="226"/>
        <v>0.2977521651264371</v>
      </c>
      <c r="L2059" s="94">
        <f t="shared" si="226"/>
        <v>0.2977521651264371</v>
      </c>
      <c r="M2059" s="94">
        <f t="shared" si="226"/>
        <v>0.2977521651264371</v>
      </c>
      <c r="N2059" s="94">
        <f t="shared" si="226"/>
        <v>0.2977521651264371</v>
      </c>
      <c r="O2059" s="94">
        <f t="shared" si="226"/>
        <v>0.2977521651264371</v>
      </c>
      <c r="P2059" s="94">
        <f t="shared" si="226"/>
        <v>0.2977521651264371</v>
      </c>
      <c r="Q2059" s="94">
        <f t="shared" si="226"/>
        <v>0.2977521651264371</v>
      </c>
      <c r="R2059" s="94">
        <f t="shared" si="226"/>
        <v>0.2977521651264371</v>
      </c>
      <c r="S2059" s="93">
        <f>(1+H2059)^((5-Dashboard!$F$9)*3/12)</f>
        <v>1.1391892578173466</v>
      </c>
      <c r="T2059" s="93">
        <f t="shared" si="224"/>
        <v>1.4783853258212403</v>
      </c>
      <c r="U2059" s="93">
        <f t="shared" si="224"/>
        <v>1.9185777574756675</v>
      </c>
      <c r="V2059" s="93">
        <f t="shared" si="224"/>
        <v>2.4898384387274715</v>
      </c>
      <c r="W2059" s="93">
        <f t="shared" si="224"/>
        <v>3.2311932246736035</v>
      </c>
      <c r="X2059" s="93">
        <f t="shared" si="224"/>
        <v>4.193288003262043</v>
      </c>
      <c r="Y2059" s="93">
        <f t="shared" si="223"/>
        <v>5.4418485852320302</v>
      </c>
      <c r="Z2059" s="93">
        <f t="shared" si="223"/>
        <v>7.0621707837751053</v>
      </c>
      <c r="AA2059" s="93">
        <f t="shared" si="223"/>
        <v>9.164947425136809</v>
      </c>
      <c r="AB2059" s="93">
        <f t="shared" si="223"/>
        <v>11.893830364241257</v>
      </c>
      <c r="AC2059" s="95">
        <f t="shared" si="223"/>
        <v>15.435244106840649</v>
      </c>
      <c r="AE2059" s="96"/>
    </row>
    <row r="2060" spans="3:31" ht="24.75" customHeight="1" x14ac:dyDescent="0.25">
      <c r="C2060" s="91">
        <f>ABS(E2060-Dashboard!$F$13)</f>
        <v>23.095828935917076</v>
      </c>
      <c r="D2060" s="92">
        <f t="shared" si="221"/>
        <v>0.29785216512643709</v>
      </c>
      <c r="E2060" s="93" cm="1">
        <f t="array" ref="E2060">SUM('DRE + DCF'!$S$41/TIR!S2060,'DRE + DCF'!$U$41:$AD$41/TIR!T2060:AC2060,TIR!F2060)</f>
        <v>24.524171064082921</v>
      </c>
      <c r="F2060" s="100">
        <f>'DRE + DCF'!$AE$38*'DRE + DCF'!$AE$39*(1+G2060)/(R2060-G2060)/AC2060</f>
        <v>7.4676449885515908</v>
      </c>
      <c r="G2060" s="92">
        <f>R2060*(1-'DRE + DCF'!$AE$39)</f>
        <v>0.17871129907586225</v>
      </c>
      <c r="H2060" s="94">
        <f t="shared" si="225"/>
        <v>0.29785216512643709</v>
      </c>
      <c r="I2060" s="94">
        <f t="shared" si="226"/>
        <v>0.29785216512643709</v>
      </c>
      <c r="J2060" s="94">
        <f t="shared" si="226"/>
        <v>0.29785216512643709</v>
      </c>
      <c r="K2060" s="94">
        <f t="shared" si="226"/>
        <v>0.29785216512643709</v>
      </c>
      <c r="L2060" s="94">
        <f t="shared" si="226"/>
        <v>0.29785216512643709</v>
      </c>
      <c r="M2060" s="94">
        <f t="shared" si="226"/>
        <v>0.29785216512643709</v>
      </c>
      <c r="N2060" s="94">
        <f t="shared" si="226"/>
        <v>0.29785216512643709</v>
      </c>
      <c r="O2060" s="94">
        <f t="shared" si="226"/>
        <v>0.29785216512643709</v>
      </c>
      <c r="P2060" s="94">
        <f t="shared" si="226"/>
        <v>0.29785216512643709</v>
      </c>
      <c r="Q2060" s="94">
        <f t="shared" si="226"/>
        <v>0.29785216512643709</v>
      </c>
      <c r="R2060" s="94">
        <f t="shared" si="226"/>
        <v>0.29785216512643709</v>
      </c>
      <c r="S2060" s="93">
        <f>(1+H2060)^((5-Dashboard!$F$9)*3/12)</f>
        <v>1.1392331478351729</v>
      </c>
      <c r="T2060" s="93">
        <f t="shared" si="224"/>
        <v>1.4785562075016856</v>
      </c>
      <c r="U2060" s="93">
        <f t="shared" si="224"/>
        <v>1.9189473751671964</v>
      </c>
      <c r="V2060" s="93">
        <f t="shared" si="224"/>
        <v>2.4905100056244396</v>
      </c>
      <c r="W2060" s="93">
        <f t="shared" si="224"/>
        <v>3.2323138030687342</v>
      </c>
      <c r="X2060" s="93">
        <f t="shared" si="224"/>
        <v>4.1950654676808252</v>
      </c>
      <c r="Y2060" s="93">
        <f t="shared" si="223"/>
        <v>5.4445748000767091</v>
      </c>
      <c r="Z2060" s="93">
        <f t="shared" si="223"/>
        <v>7.0662531924723959</v>
      </c>
      <c r="AA2060" s="93">
        <f t="shared" si="223"/>
        <v>9.1709520051818973</v>
      </c>
      <c r="AB2060" s="93">
        <f t="shared" si="223"/>
        <v>11.902539916195966</v>
      </c>
      <c r="AC2060" s="95">
        <f t="shared" si="223"/>
        <v>15.447737200738777</v>
      </c>
      <c r="AE2060" s="96"/>
    </row>
    <row r="2061" spans="3:31" ht="24.75" customHeight="1" x14ac:dyDescent="0.25">
      <c r="C2061" s="91">
        <f>ABS(E2061-Dashboard!$F$13)</f>
        <v>23.109553001216156</v>
      </c>
      <c r="D2061" s="92">
        <f t="shared" si="221"/>
        <v>0.29795216512643707</v>
      </c>
      <c r="E2061" s="93" cm="1">
        <f t="array" ref="E2061">SUM('DRE + DCF'!$S$41/TIR!S2061,'DRE + DCF'!$U$41:$AD$41/TIR!T2061:AC2061,TIR!F2061)</f>
        <v>24.510446998783841</v>
      </c>
      <c r="F2061" s="100">
        <f>'DRE + DCF'!$AE$38*'DRE + DCF'!$AE$39*(1+G2061)/(R2061-G2061)/AC2061</f>
        <v>7.4594815175744289</v>
      </c>
      <c r="G2061" s="92">
        <f>R2061*(1-'DRE + DCF'!$AE$39)</f>
        <v>0.17877129907586223</v>
      </c>
      <c r="H2061" s="94">
        <f t="shared" si="225"/>
        <v>0.29795216512643707</v>
      </c>
      <c r="I2061" s="94">
        <f t="shared" si="226"/>
        <v>0.29795216512643707</v>
      </c>
      <c r="J2061" s="94">
        <f t="shared" si="226"/>
        <v>0.29795216512643707</v>
      </c>
      <c r="K2061" s="94">
        <f t="shared" si="226"/>
        <v>0.29795216512643707</v>
      </c>
      <c r="L2061" s="94">
        <f t="shared" si="226"/>
        <v>0.29795216512643707</v>
      </c>
      <c r="M2061" s="94">
        <f t="shared" si="226"/>
        <v>0.29795216512643707</v>
      </c>
      <c r="N2061" s="94">
        <f t="shared" si="226"/>
        <v>0.29795216512643707</v>
      </c>
      <c r="O2061" s="94">
        <f t="shared" si="226"/>
        <v>0.29795216512643707</v>
      </c>
      <c r="P2061" s="94">
        <f t="shared" si="226"/>
        <v>0.29795216512643707</v>
      </c>
      <c r="Q2061" s="94">
        <f t="shared" si="226"/>
        <v>0.29795216512643707</v>
      </c>
      <c r="R2061" s="94">
        <f t="shared" si="226"/>
        <v>0.29795216512643707</v>
      </c>
      <c r="S2061" s="93">
        <f>(1+H2061)^((5-Dashboard!$F$9)*3/12)</f>
        <v>1.1392770361621607</v>
      </c>
      <c r="T2061" s="93">
        <f t="shared" si="224"/>
        <v>1.4787270957655065</v>
      </c>
      <c r="U2061" s="93">
        <f t="shared" si="224"/>
        <v>1.9193170355799674</v>
      </c>
      <c r="V2061" s="93">
        <f t="shared" si="224"/>
        <v>2.4911817018950733</v>
      </c>
      <c r="W2061" s="93">
        <f t="shared" si="224"/>
        <v>3.2334346836980723</v>
      </c>
      <c r="X2061" s="93">
        <f t="shared" si="224"/>
        <v>4.1968435485008291</v>
      </c>
      <c r="Y2061" s="93">
        <f t="shared" si="223"/>
        <v>5.44730217047357</v>
      </c>
      <c r="Z2061" s="93">
        <f t="shared" si="223"/>
        <v>7.0703376462641092</v>
      </c>
      <c r="AA2061" s="93">
        <f t="shared" si="223"/>
        <v>9.1769600561434572</v>
      </c>
      <c r="AB2061" s="93">
        <f t="shared" si="223"/>
        <v>11.911255174150229</v>
      </c>
      <c r="AC2061" s="95">
        <f t="shared" si="223"/>
        <v>15.460239442661765</v>
      </c>
      <c r="AE2061" s="96"/>
    </row>
    <row r="2062" spans="3:31" ht="24.75" customHeight="1" x14ac:dyDescent="0.25">
      <c r="C2062" s="91">
        <f>ABS(E2062-Dashboard!$F$13)</f>
        <v>23.123263753608473</v>
      </c>
      <c r="D2062" s="92">
        <f t="shared" si="221"/>
        <v>0.29805216512643706</v>
      </c>
      <c r="E2062" s="93" cm="1">
        <f t="array" ref="E2062">SUM('DRE + DCF'!$S$41/TIR!S2062,'DRE + DCF'!$U$41:$AD$41/TIR!T2062:AC2062,TIR!F2062)</f>
        <v>24.496736246391524</v>
      </c>
      <c r="F2062" s="100">
        <f>'DRE + DCF'!$AE$38*'DRE + DCF'!$AE$39*(1+G2062)/(R2062-G2062)/AC2062</f>
        <v>7.4513282551845608</v>
      </c>
      <c r="G2062" s="92">
        <f>R2062*(1-'DRE + DCF'!$AE$39)</f>
        <v>0.17883129907586223</v>
      </c>
      <c r="H2062" s="94">
        <f t="shared" si="225"/>
        <v>0.29805216512643706</v>
      </c>
      <c r="I2062" s="94">
        <f t="shared" si="226"/>
        <v>0.29805216512643706</v>
      </c>
      <c r="J2062" s="94">
        <f t="shared" si="226"/>
        <v>0.29805216512643706</v>
      </c>
      <c r="K2062" s="94">
        <f t="shared" si="226"/>
        <v>0.29805216512643706</v>
      </c>
      <c r="L2062" s="94">
        <f t="shared" si="226"/>
        <v>0.29805216512643706</v>
      </c>
      <c r="M2062" s="94">
        <f t="shared" si="226"/>
        <v>0.29805216512643706</v>
      </c>
      <c r="N2062" s="94">
        <f t="shared" si="226"/>
        <v>0.29805216512643706</v>
      </c>
      <c r="O2062" s="94">
        <f t="shared" si="226"/>
        <v>0.29805216512643706</v>
      </c>
      <c r="P2062" s="94">
        <f t="shared" si="226"/>
        <v>0.29805216512643706</v>
      </c>
      <c r="Q2062" s="94">
        <f t="shared" si="226"/>
        <v>0.29805216512643706</v>
      </c>
      <c r="R2062" s="94">
        <f t="shared" si="226"/>
        <v>0.29805216512643706</v>
      </c>
      <c r="S2062" s="93">
        <f>(1+H2062)^((5-Dashboard!$F$9)*3/12)</f>
        <v>1.1393209227985051</v>
      </c>
      <c r="T2062" s="93">
        <f t="shared" si="224"/>
        <v>1.4788979906124498</v>
      </c>
      <c r="U2062" s="93">
        <f t="shared" si="224"/>
        <v>1.9196867387156278</v>
      </c>
      <c r="V2062" s="93">
        <f t="shared" si="224"/>
        <v>2.4918535275543299</v>
      </c>
      <c r="W2062" s="93">
        <f t="shared" si="224"/>
        <v>3.2345558666198482</v>
      </c>
      <c r="X2062" s="93">
        <f t="shared" si="224"/>
        <v>4.1986222458883136</v>
      </c>
      <c r="Y2062" s="93">
        <f t="shared" si="223"/>
        <v>5.4500306968233501</v>
      </c>
      <c r="Z2062" s="93">
        <f t="shared" si="223"/>
        <v>7.0744241460170949</v>
      </c>
      <c r="AA2062" s="93">
        <f t="shared" si="223"/>
        <v>9.1829715797602365</v>
      </c>
      <c r="AB2062" s="93">
        <f t="shared" si="223"/>
        <v>11.919976141402314</v>
      </c>
      <c r="AC2062" s="95">
        <f t="shared" si="223"/>
        <v>15.472750838602748</v>
      </c>
      <c r="AE2062" s="96"/>
    </row>
    <row r="2063" spans="3:31" ht="24.75" customHeight="1" x14ac:dyDescent="0.25">
      <c r="C2063" s="91">
        <f>ABS(E2063-Dashboard!$F$13)</f>
        <v>23.136961209921843</v>
      </c>
      <c r="D2063" s="92">
        <f t="shared" ref="D2063:D2126" si="227">D2062+0.0001</f>
        <v>0.29815216512643705</v>
      </c>
      <c r="E2063" s="93" cm="1">
        <f t="array" ref="E2063">SUM('DRE + DCF'!$S$41/TIR!S2063,'DRE + DCF'!$U$41:$AD$41/TIR!T2063:AC2063,TIR!F2063)</f>
        <v>24.483038790078155</v>
      </c>
      <c r="F2063" s="100">
        <f>'DRE + DCF'!$AE$38*'DRE + DCF'!$AE$39*(1+G2063)/(R2063-G2063)/AC2063</f>
        <v>7.4431851867825944</v>
      </c>
      <c r="G2063" s="92">
        <f>R2063*(1-'DRE + DCF'!$AE$39)</f>
        <v>0.17889129907586224</v>
      </c>
      <c r="H2063" s="94">
        <f t="shared" si="225"/>
        <v>0.29815216512643705</v>
      </c>
      <c r="I2063" s="94">
        <f t="shared" si="226"/>
        <v>0.29815216512643705</v>
      </c>
      <c r="J2063" s="94">
        <f t="shared" si="226"/>
        <v>0.29815216512643705</v>
      </c>
      <c r="K2063" s="94">
        <f t="shared" si="226"/>
        <v>0.29815216512643705</v>
      </c>
      <c r="L2063" s="94">
        <f t="shared" si="226"/>
        <v>0.29815216512643705</v>
      </c>
      <c r="M2063" s="94">
        <f t="shared" si="226"/>
        <v>0.29815216512643705</v>
      </c>
      <c r="N2063" s="94">
        <f t="shared" si="226"/>
        <v>0.29815216512643705</v>
      </c>
      <c r="O2063" s="94">
        <f t="shared" si="226"/>
        <v>0.29815216512643705</v>
      </c>
      <c r="P2063" s="94">
        <f t="shared" si="226"/>
        <v>0.29815216512643705</v>
      </c>
      <c r="Q2063" s="94">
        <f t="shared" si="226"/>
        <v>0.29815216512643705</v>
      </c>
      <c r="R2063" s="94">
        <f t="shared" si="226"/>
        <v>0.29815216512643705</v>
      </c>
      <c r="S2063" s="93">
        <f>(1+H2063)^((5-Dashboard!$F$9)*3/12)</f>
        <v>1.1393648077444014</v>
      </c>
      <c r="T2063" s="93">
        <f t="shared" si="224"/>
        <v>1.4790688920422612</v>
      </c>
      <c r="U2063" s="93">
        <f t="shared" si="224"/>
        <v>1.9200564845758217</v>
      </c>
      <c r="V2063" s="93">
        <f t="shared" si="224"/>
        <v>2.4925254826171579</v>
      </c>
      <c r="W2063" s="93">
        <f t="shared" si="224"/>
        <v>3.2356773518922806</v>
      </c>
      <c r="X2063" s="93">
        <f t="shared" si="224"/>
        <v>4.2004015600095403</v>
      </c>
      <c r="Y2063" s="93">
        <f t="shared" si="223"/>
        <v>5.4527603795268478</v>
      </c>
      <c r="Z2063" s="93">
        <f t="shared" si="223"/>
        <v>7.0785126925984292</v>
      </c>
      <c r="AA2063" s="93">
        <f t="shared" si="223"/>
        <v>9.1889865777716153</v>
      </c>
      <c r="AB2063" s="93">
        <f t="shared" si="223"/>
        <v>11.92870282125199</v>
      </c>
      <c r="AC2063" s="95">
        <f t="shared" si="223"/>
        <v>15.485271394558108</v>
      </c>
      <c r="AE2063" s="96"/>
    </row>
    <row r="2064" spans="3:31" ht="24.75" customHeight="1" x14ac:dyDescent="0.25">
      <c r="C2064" s="91">
        <f>ABS(E2064-Dashboard!$F$13)</f>
        <v>23.150645386958551</v>
      </c>
      <c r="D2064" s="92">
        <f t="shared" si="227"/>
        <v>0.29825216512643704</v>
      </c>
      <c r="E2064" s="93" cm="1">
        <f t="array" ref="E2064">SUM('DRE + DCF'!$S$41/TIR!S2064,'DRE + DCF'!$U$41:$AD$41/TIR!T2064:AC2064,TIR!F2064)</f>
        <v>24.469354613041446</v>
      </c>
      <c r="F2064" s="100">
        <f>'DRE + DCF'!$AE$38*'DRE + DCF'!$AE$39*(1+G2064)/(R2064-G2064)/AC2064</f>
        <v>7.4350522977928968</v>
      </c>
      <c r="G2064" s="92">
        <f>R2064*(1-'DRE + DCF'!$AE$39)</f>
        <v>0.17895129907586221</v>
      </c>
      <c r="H2064" s="94">
        <f t="shared" si="225"/>
        <v>0.29825216512643704</v>
      </c>
      <c r="I2064" s="94">
        <f t="shared" si="226"/>
        <v>0.29825216512643704</v>
      </c>
      <c r="J2064" s="94">
        <f t="shared" si="226"/>
        <v>0.29825216512643704</v>
      </c>
      <c r="K2064" s="94">
        <f t="shared" si="226"/>
        <v>0.29825216512643704</v>
      </c>
      <c r="L2064" s="94">
        <f t="shared" si="226"/>
        <v>0.29825216512643704</v>
      </c>
      <c r="M2064" s="94">
        <f t="shared" si="226"/>
        <v>0.29825216512643704</v>
      </c>
      <c r="N2064" s="94">
        <f t="shared" si="226"/>
        <v>0.29825216512643704</v>
      </c>
      <c r="O2064" s="94">
        <f t="shared" si="226"/>
        <v>0.29825216512643704</v>
      </c>
      <c r="P2064" s="94">
        <f t="shared" si="226"/>
        <v>0.29825216512643704</v>
      </c>
      <c r="Q2064" s="94">
        <f t="shared" si="226"/>
        <v>0.29825216512643704</v>
      </c>
      <c r="R2064" s="94">
        <f t="shared" si="226"/>
        <v>0.29825216512643704</v>
      </c>
      <c r="S2064" s="93">
        <f>(1+H2064)^((5-Dashboard!$F$9)*3/12)</f>
        <v>1.1394086910000456</v>
      </c>
      <c r="T2064" s="93">
        <f t="shared" si="224"/>
        <v>1.4792398000546889</v>
      </c>
      <c r="U2064" s="93">
        <f t="shared" si="224"/>
        <v>1.9204262731621979</v>
      </c>
      <c r="V2064" s="93">
        <f t="shared" si="224"/>
        <v>2.4931975670985183</v>
      </c>
      <c r="W2064" s="93">
        <f t="shared" si="224"/>
        <v>3.2367991395736171</v>
      </c>
      <c r="X2064" s="93">
        <f t="shared" si="224"/>
        <v>4.2021814910308368</v>
      </c>
      <c r="Y2064" s="93">
        <f t="shared" si="223"/>
        <v>5.4554912189850242</v>
      </c>
      <c r="Z2064" s="93">
        <f t="shared" si="223"/>
        <v>7.0826032868755737</v>
      </c>
      <c r="AA2064" s="93">
        <f t="shared" si="223"/>
        <v>9.1950050519178337</v>
      </c>
      <c r="AB2064" s="93">
        <f t="shared" si="223"/>
        <v>11.937435217000855</v>
      </c>
      <c r="AC2064" s="95">
        <f t="shared" si="223"/>
        <v>15.49780111652794</v>
      </c>
      <c r="AE2064" s="96"/>
    </row>
    <row r="2065" spans="3:31" ht="24.75" customHeight="1" x14ac:dyDescent="0.25">
      <c r="C2065" s="91">
        <f>ABS(E2065-Dashboard!$F$13)</f>
        <v>23.164316301494882</v>
      </c>
      <c r="D2065" s="92">
        <f t="shared" si="227"/>
        <v>0.29835216512643703</v>
      </c>
      <c r="E2065" s="93" cm="1">
        <f t="array" ref="E2065">SUM('DRE + DCF'!$S$41/TIR!S2065,'DRE + DCF'!$U$41:$AD$41/TIR!T2065:AC2065,TIR!F2065)</f>
        <v>24.455683698505116</v>
      </c>
      <c r="F2065" s="100">
        <f>'DRE + DCF'!$AE$38*'DRE + DCF'!$AE$39*(1+G2065)/(R2065-G2065)/AC2065</f>
        <v>7.4269295736638048</v>
      </c>
      <c r="G2065" s="92">
        <f>R2065*(1-'DRE + DCF'!$AE$39)</f>
        <v>0.17901129907586222</v>
      </c>
      <c r="H2065" s="94">
        <f t="shared" si="225"/>
        <v>0.29835216512643703</v>
      </c>
      <c r="I2065" s="94">
        <f t="shared" si="226"/>
        <v>0.29835216512643703</v>
      </c>
      <c r="J2065" s="94">
        <f t="shared" si="226"/>
        <v>0.29835216512643703</v>
      </c>
      <c r="K2065" s="94">
        <f t="shared" si="226"/>
        <v>0.29835216512643703</v>
      </c>
      <c r="L2065" s="94">
        <f t="shared" ref="I2065:R2090" si="228">$D2065</f>
        <v>0.29835216512643703</v>
      </c>
      <c r="M2065" s="94">
        <f t="shared" si="228"/>
        <v>0.29835216512643703</v>
      </c>
      <c r="N2065" s="94">
        <f t="shared" si="228"/>
        <v>0.29835216512643703</v>
      </c>
      <c r="O2065" s="94">
        <f t="shared" si="228"/>
        <v>0.29835216512643703</v>
      </c>
      <c r="P2065" s="94">
        <f t="shared" si="228"/>
        <v>0.29835216512643703</v>
      </c>
      <c r="Q2065" s="94">
        <f t="shared" si="228"/>
        <v>0.29835216512643703</v>
      </c>
      <c r="R2065" s="94">
        <f t="shared" si="228"/>
        <v>0.29835216512643703</v>
      </c>
      <c r="S2065" s="93">
        <f>(1+H2065)^((5-Dashboard!$F$9)*3/12)</f>
        <v>1.1394525725656319</v>
      </c>
      <c r="T2065" s="93">
        <f t="shared" si="224"/>
        <v>1.4794107146494766</v>
      </c>
      <c r="U2065" s="93">
        <f t="shared" si="224"/>
        <v>1.9207961044763973</v>
      </c>
      <c r="V2065" s="93">
        <f t="shared" si="224"/>
        <v>2.4938697810133563</v>
      </c>
      <c r="W2065" s="93">
        <f t="shared" si="224"/>
        <v>3.2379212297220841</v>
      </c>
      <c r="X2065" s="93">
        <f t="shared" si="224"/>
        <v>4.2039620391185233</v>
      </c>
      <c r="Y2065" s="93">
        <f t="shared" si="223"/>
        <v>5.4582232155988857</v>
      </c>
      <c r="Z2065" s="93">
        <f t="shared" si="223"/>
        <v>7.0866959297161962</v>
      </c>
      <c r="AA2065" s="93">
        <f t="shared" si="223"/>
        <v>9.2010270039397319</v>
      </c>
      <c r="AB2065" s="93">
        <f t="shared" si="223"/>
        <v>11.946173331951965</v>
      </c>
      <c r="AC2065" s="95">
        <f t="shared" si="223"/>
        <v>15.510340010515534</v>
      </c>
      <c r="AE2065" s="96"/>
    </row>
    <row r="2066" spans="3:31" ht="24.75" customHeight="1" x14ac:dyDescent="0.25">
      <c r="C2066" s="91">
        <f>ABS(E2066-Dashboard!$F$13)</f>
        <v>23.177973970281727</v>
      </c>
      <c r="D2066" s="92">
        <f t="shared" si="227"/>
        <v>0.29845216512643702</v>
      </c>
      <c r="E2066" s="93" cm="1">
        <f t="array" ref="E2066">SUM('DRE + DCF'!$S$41/TIR!S2066,'DRE + DCF'!$U$41:$AD$41/TIR!T2066:AC2066,TIR!F2066)</f>
        <v>24.442026029718271</v>
      </c>
      <c r="F2066" s="100">
        <f>'DRE + DCF'!$AE$38*'DRE + DCF'!$AE$39*(1+G2066)/(R2066-G2066)/AC2066</f>
        <v>7.4188169998673095</v>
      </c>
      <c r="G2066" s="92">
        <f>R2066*(1-'DRE + DCF'!$AE$39)</f>
        <v>0.17907129907586219</v>
      </c>
      <c r="H2066" s="94">
        <f t="shared" si="225"/>
        <v>0.29845216512643702</v>
      </c>
      <c r="I2066" s="94">
        <f t="shared" si="228"/>
        <v>0.29845216512643702</v>
      </c>
      <c r="J2066" s="94">
        <f t="shared" si="228"/>
        <v>0.29845216512643702</v>
      </c>
      <c r="K2066" s="94">
        <f t="shared" si="228"/>
        <v>0.29845216512643702</v>
      </c>
      <c r="L2066" s="94">
        <f t="shared" si="228"/>
        <v>0.29845216512643702</v>
      </c>
      <c r="M2066" s="94">
        <f t="shared" si="228"/>
        <v>0.29845216512643702</v>
      </c>
      <c r="N2066" s="94">
        <f t="shared" si="228"/>
        <v>0.29845216512643702</v>
      </c>
      <c r="O2066" s="94">
        <f t="shared" si="228"/>
        <v>0.29845216512643702</v>
      </c>
      <c r="P2066" s="94">
        <f t="shared" si="228"/>
        <v>0.29845216512643702</v>
      </c>
      <c r="Q2066" s="94">
        <f t="shared" si="228"/>
        <v>0.29845216512643702</v>
      </c>
      <c r="R2066" s="94">
        <f t="shared" si="228"/>
        <v>0.29845216512643702</v>
      </c>
      <c r="S2066" s="93">
        <f>(1+H2066)^((5-Dashboard!$F$9)*3/12)</f>
        <v>1.1394964524413567</v>
      </c>
      <c r="T2066" s="93">
        <f t="shared" si="224"/>
        <v>1.4795816358263738</v>
      </c>
      <c r="U2066" s="93">
        <f t="shared" si="224"/>
        <v>1.9211659785200708</v>
      </c>
      <c r="V2066" s="93">
        <f t="shared" si="224"/>
        <v>2.4945421243766361</v>
      </c>
      <c r="W2066" s="93">
        <f t="shared" si="224"/>
        <v>3.2390436223959451</v>
      </c>
      <c r="X2066" s="93">
        <f t="shared" si="224"/>
        <v>4.2057432044389929</v>
      </c>
      <c r="Y2066" s="93">
        <f t="shared" si="223"/>
        <v>5.46095636976961</v>
      </c>
      <c r="Z2066" s="93">
        <f t="shared" si="223"/>
        <v>7.0907906219883579</v>
      </c>
      <c r="AA2066" s="93">
        <f t="shared" si="223"/>
        <v>9.2070524355790191</v>
      </c>
      <c r="AB2066" s="93">
        <f t="shared" si="223"/>
        <v>11.954917169410214</v>
      </c>
      <c r="AC2066" s="95">
        <f t="shared" si="223"/>
        <v>15.52288808252791</v>
      </c>
      <c r="AE2066" s="96"/>
    </row>
    <row r="2067" spans="3:31" ht="24.75" customHeight="1" x14ac:dyDescent="0.25">
      <c r="C2067" s="91">
        <f>ABS(E2067-Dashboard!$F$13)</f>
        <v>23.1916184100441</v>
      </c>
      <c r="D2067" s="92">
        <f t="shared" si="227"/>
        <v>0.29855216512643701</v>
      </c>
      <c r="E2067" s="93" cm="1">
        <f t="array" ref="E2067">SUM('DRE + DCF'!$S$41/TIR!S2067,'DRE + DCF'!$U$41:$AD$41/TIR!T2067:AC2067,TIR!F2067)</f>
        <v>24.428381589955897</v>
      </c>
      <c r="F2067" s="100">
        <f>'DRE + DCF'!$AE$38*'DRE + DCF'!$AE$39*(1+G2067)/(R2067-G2067)/AC2067</f>
        <v>7.4107145618992707</v>
      </c>
      <c r="G2067" s="92">
        <f>R2067*(1-'DRE + DCF'!$AE$39)</f>
        <v>0.1791312990758622</v>
      </c>
      <c r="H2067" s="94">
        <f t="shared" si="225"/>
        <v>0.29855216512643701</v>
      </c>
      <c r="I2067" s="94">
        <f t="shared" si="228"/>
        <v>0.29855216512643701</v>
      </c>
      <c r="J2067" s="94">
        <f t="shared" si="228"/>
        <v>0.29855216512643701</v>
      </c>
      <c r="K2067" s="94">
        <f t="shared" si="228"/>
        <v>0.29855216512643701</v>
      </c>
      <c r="L2067" s="94">
        <f t="shared" si="228"/>
        <v>0.29855216512643701</v>
      </c>
      <c r="M2067" s="94">
        <f t="shared" si="228"/>
        <v>0.29855216512643701</v>
      </c>
      <c r="N2067" s="94">
        <f t="shared" si="228"/>
        <v>0.29855216512643701</v>
      </c>
      <c r="O2067" s="94">
        <f t="shared" si="228"/>
        <v>0.29855216512643701</v>
      </c>
      <c r="P2067" s="94">
        <f t="shared" si="228"/>
        <v>0.29855216512643701</v>
      </c>
      <c r="Q2067" s="94">
        <f t="shared" si="228"/>
        <v>0.29855216512643701</v>
      </c>
      <c r="R2067" s="94">
        <f t="shared" si="228"/>
        <v>0.29855216512643701</v>
      </c>
      <c r="S2067" s="93">
        <f>(1+H2067)^((5-Dashboard!$F$9)*3/12)</f>
        <v>1.1395403306274143</v>
      </c>
      <c r="T2067" s="93">
        <f t="shared" si="224"/>
        <v>1.4797525635851245</v>
      </c>
      <c r="U2067" s="93">
        <f t="shared" si="224"/>
        <v>1.9215358952948589</v>
      </c>
      <c r="V2067" s="93">
        <f t="shared" si="224"/>
        <v>2.4952145972033053</v>
      </c>
      <c r="W2067" s="93">
        <f t="shared" si="224"/>
        <v>3.2401663176534421</v>
      </c>
      <c r="X2067" s="93">
        <f t="shared" si="224"/>
        <v>4.2075249871586315</v>
      </c>
      <c r="Y2067" s="93">
        <f t="shared" si="223"/>
        <v>5.4636906818984246</v>
      </c>
      <c r="Z2067" s="93">
        <f t="shared" si="223"/>
        <v>7.0948873645603374</v>
      </c>
      <c r="AA2067" s="93">
        <f t="shared" si="223"/>
        <v>9.2130813485780259</v>
      </c>
      <c r="AB2067" s="93">
        <f t="shared" si="223"/>
        <v>11.963666732681988</v>
      </c>
      <c r="AC2067" s="95">
        <f t="shared" si="223"/>
        <v>15.53544533857532</v>
      </c>
      <c r="AE2067" s="96"/>
    </row>
    <row r="2068" spans="3:31" ht="24.75" customHeight="1" x14ac:dyDescent="0.25">
      <c r="C2068" s="91">
        <f>ABS(E2068-Dashboard!$F$13)</f>
        <v>23.205249637481668</v>
      </c>
      <c r="D2068" s="92">
        <f t="shared" si="227"/>
        <v>0.298652165126437</v>
      </c>
      <c r="E2068" s="93" cm="1">
        <f t="array" ref="E2068">SUM('DRE + DCF'!$S$41/TIR!S2068,'DRE + DCF'!$U$41:$AD$41/TIR!T2068:AC2068,TIR!F2068)</f>
        <v>24.41475036251833</v>
      </c>
      <c r="F2068" s="100">
        <f>'DRE + DCF'!$AE$38*'DRE + DCF'!$AE$39*(1+G2068)/(R2068-G2068)/AC2068</f>
        <v>7.4026222452791268</v>
      </c>
      <c r="G2068" s="92">
        <f>R2068*(1-'DRE + DCF'!$AE$39)</f>
        <v>0.1791912990758622</v>
      </c>
      <c r="H2068" s="94">
        <f t="shared" si="225"/>
        <v>0.298652165126437</v>
      </c>
      <c r="I2068" s="94">
        <f t="shared" si="228"/>
        <v>0.298652165126437</v>
      </c>
      <c r="J2068" s="94">
        <f t="shared" si="228"/>
        <v>0.298652165126437</v>
      </c>
      <c r="K2068" s="94">
        <f t="shared" si="228"/>
        <v>0.298652165126437</v>
      </c>
      <c r="L2068" s="94">
        <f t="shared" si="228"/>
        <v>0.298652165126437</v>
      </c>
      <c r="M2068" s="94">
        <f t="shared" si="228"/>
        <v>0.298652165126437</v>
      </c>
      <c r="N2068" s="94">
        <f t="shared" si="228"/>
        <v>0.298652165126437</v>
      </c>
      <c r="O2068" s="94">
        <f t="shared" si="228"/>
        <v>0.298652165126437</v>
      </c>
      <c r="P2068" s="94">
        <f t="shared" si="228"/>
        <v>0.298652165126437</v>
      </c>
      <c r="Q2068" s="94">
        <f t="shared" si="228"/>
        <v>0.298652165126437</v>
      </c>
      <c r="R2068" s="94">
        <f t="shared" si="228"/>
        <v>0.298652165126437</v>
      </c>
      <c r="S2068" s="93">
        <f>(1+H2068)^((5-Dashboard!$F$9)*3/12)</f>
        <v>1.1395842071240005</v>
      </c>
      <c r="T2068" s="93">
        <f t="shared" si="224"/>
        <v>1.4799234979254774</v>
      </c>
      <c r="U2068" s="93">
        <f t="shared" si="224"/>
        <v>1.9219058548024115</v>
      </c>
      <c r="V2068" s="93">
        <f t="shared" si="224"/>
        <v>2.4958871995083274</v>
      </c>
      <c r="W2068" s="93">
        <f t="shared" si="224"/>
        <v>3.2412893155528488</v>
      </c>
      <c r="X2068" s="93">
        <f t="shared" si="224"/>
        <v>4.2093073874438947</v>
      </c>
      <c r="Y2068" s="93">
        <f t="shared" si="223"/>
        <v>5.4664261523867204</v>
      </c>
      <c r="Z2068" s="93">
        <f t="shared" si="223"/>
        <v>7.0989861583007938</v>
      </c>
      <c r="AA2068" s="93">
        <f t="shared" si="223"/>
        <v>9.2191137446799338</v>
      </c>
      <c r="AB2068" s="93">
        <f t="shared" si="223"/>
        <v>11.972422025075492</v>
      </c>
      <c r="AC2068" s="95">
        <f t="shared" si="223"/>
        <v>15.548011784671731</v>
      </c>
      <c r="AE2068" s="96"/>
    </row>
    <row r="2069" spans="3:31" ht="24.75" customHeight="1" x14ac:dyDescent="0.25">
      <c r="C2069" s="91">
        <f>ABS(E2069-Dashboard!$F$13)</f>
        <v>23.218867669268342</v>
      </c>
      <c r="D2069" s="92">
        <f t="shared" si="227"/>
        <v>0.29875216512643699</v>
      </c>
      <c r="E2069" s="93" cm="1">
        <f t="array" ref="E2069">SUM('DRE + DCF'!$S$41/TIR!S2069,'DRE + DCF'!$U$41:$AD$41/TIR!T2069:AC2069,TIR!F2069)</f>
        <v>24.401132330731656</v>
      </c>
      <c r="F2069" s="100">
        <f>'DRE + DCF'!$AE$38*'DRE + DCF'!$AE$39*(1+G2069)/(R2069-G2069)/AC2069</f>
        <v>7.3945400355500963</v>
      </c>
      <c r="G2069" s="92">
        <f>R2069*(1-'DRE + DCF'!$AE$39)</f>
        <v>0.17925129907586218</v>
      </c>
      <c r="H2069" s="94">
        <f t="shared" si="225"/>
        <v>0.29875216512643699</v>
      </c>
      <c r="I2069" s="94">
        <f t="shared" si="228"/>
        <v>0.29875216512643699</v>
      </c>
      <c r="J2069" s="94">
        <f t="shared" si="228"/>
        <v>0.29875216512643699</v>
      </c>
      <c r="K2069" s="94">
        <f t="shared" si="228"/>
        <v>0.29875216512643699</v>
      </c>
      <c r="L2069" s="94">
        <f t="shared" si="228"/>
        <v>0.29875216512643699</v>
      </c>
      <c r="M2069" s="94">
        <f t="shared" si="228"/>
        <v>0.29875216512643699</v>
      </c>
      <c r="N2069" s="94">
        <f t="shared" si="228"/>
        <v>0.29875216512643699</v>
      </c>
      <c r="O2069" s="94">
        <f t="shared" si="228"/>
        <v>0.29875216512643699</v>
      </c>
      <c r="P2069" s="94">
        <f t="shared" si="228"/>
        <v>0.29875216512643699</v>
      </c>
      <c r="Q2069" s="94">
        <f t="shared" si="228"/>
        <v>0.29875216512643699</v>
      </c>
      <c r="R2069" s="94">
        <f t="shared" si="228"/>
        <v>0.29875216512643699</v>
      </c>
      <c r="S2069" s="93">
        <f>(1+H2069)^((5-Dashboard!$F$9)*3/12)</f>
        <v>1.13962808193131</v>
      </c>
      <c r="T2069" s="93">
        <f t="shared" si="224"/>
        <v>1.4800944388471773</v>
      </c>
      <c r="U2069" s="93">
        <f t="shared" si="224"/>
        <v>1.9222758570443701</v>
      </c>
      <c r="V2069" s="93">
        <f t="shared" si="224"/>
        <v>2.4965599313066527</v>
      </c>
      <c r="W2069" s="93">
        <f t="shared" si="224"/>
        <v>3.2424126161524236</v>
      </c>
      <c r="X2069" s="93">
        <f t="shared" si="224"/>
        <v>4.2110904054612348</v>
      </c>
      <c r="Y2069" s="93">
        <f t="shared" si="223"/>
        <v>5.4691627816359434</v>
      </c>
      <c r="Z2069" s="93">
        <f t="shared" si="223"/>
        <v>7.1030870040786072</v>
      </c>
      <c r="AA2069" s="93">
        <f t="shared" si="223"/>
        <v>9.2251496256285463</v>
      </c>
      <c r="AB2069" s="93">
        <f t="shared" si="223"/>
        <v>11.981183049900412</v>
      </c>
      <c r="AC2069" s="95">
        <f t="shared" si="223"/>
        <v>15.560587426834328</v>
      </c>
      <c r="AE2069" s="96"/>
    </row>
    <row r="2070" spans="3:31" ht="24.75" customHeight="1" x14ac:dyDescent="0.25">
      <c r="C2070" s="91">
        <f>ABS(E2070-Dashboard!$F$13)</f>
        <v>23.232472522052763</v>
      </c>
      <c r="D2070" s="92">
        <f t="shared" si="227"/>
        <v>0.29885216512643697</v>
      </c>
      <c r="E2070" s="93" cm="1">
        <f t="array" ref="E2070">SUM('DRE + DCF'!$S$41/TIR!S2070,'DRE + DCF'!$U$41:$AD$41/TIR!T2070:AC2070,TIR!F2070)</f>
        <v>24.387527477947234</v>
      </c>
      <c r="F2070" s="100">
        <f>'DRE + DCF'!$AE$38*'DRE + DCF'!$AE$39*(1+G2070)/(R2070-G2070)/AC2070</f>
        <v>7.3864679182788882</v>
      </c>
      <c r="G2070" s="92">
        <f>R2070*(1-'DRE + DCF'!$AE$39)</f>
        <v>0.17931129907586218</v>
      </c>
      <c r="H2070" s="94">
        <f t="shared" si="225"/>
        <v>0.29885216512643697</v>
      </c>
      <c r="I2070" s="94">
        <f t="shared" si="228"/>
        <v>0.29885216512643697</v>
      </c>
      <c r="J2070" s="94">
        <f t="shared" si="228"/>
        <v>0.29885216512643697</v>
      </c>
      <c r="K2070" s="94">
        <f t="shared" si="228"/>
        <v>0.29885216512643697</v>
      </c>
      <c r="L2070" s="94">
        <f t="shared" si="228"/>
        <v>0.29885216512643697</v>
      </c>
      <c r="M2070" s="94">
        <f t="shared" si="228"/>
        <v>0.29885216512643697</v>
      </c>
      <c r="N2070" s="94">
        <f t="shared" si="228"/>
        <v>0.29885216512643697</v>
      </c>
      <c r="O2070" s="94">
        <f t="shared" si="228"/>
        <v>0.29885216512643697</v>
      </c>
      <c r="P2070" s="94">
        <f t="shared" si="228"/>
        <v>0.29885216512643697</v>
      </c>
      <c r="Q2070" s="94">
        <f t="shared" si="228"/>
        <v>0.29885216512643697</v>
      </c>
      <c r="R2070" s="94">
        <f t="shared" si="228"/>
        <v>0.29885216512643697</v>
      </c>
      <c r="S2070" s="93">
        <f>(1+H2070)^((5-Dashboard!$F$9)*3/12)</f>
        <v>1.1396719550495384</v>
      </c>
      <c r="T2070" s="93">
        <f t="shared" si="224"/>
        <v>1.4802653863499724</v>
      </c>
      <c r="U2070" s="93">
        <f t="shared" si="224"/>
        <v>1.9226459020223836</v>
      </c>
      <c r="V2070" s="93">
        <f t="shared" si="224"/>
        <v>2.4972327926132447</v>
      </c>
      <c r="W2070" s="93">
        <f t="shared" si="224"/>
        <v>3.2435362195104518</v>
      </c>
      <c r="X2070" s="93">
        <f t="shared" si="224"/>
        <v>4.2128740413771686</v>
      </c>
      <c r="Y2070" s="93">
        <f t="shared" si="223"/>
        <v>5.4719005700476986</v>
      </c>
      <c r="Z2070" s="93">
        <f t="shared" si="223"/>
        <v>7.1071899027630385</v>
      </c>
      <c r="AA2070" s="93">
        <f t="shared" si="223"/>
        <v>9.2311889931685247</v>
      </c>
      <c r="AB2070" s="93">
        <f t="shared" si="223"/>
        <v>11.989949810468273</v>
      </c>
      <c r="AC2070" s="95">
        <f t="shared" si="223"/>
        <v>15.573172271084031</v>
      </c>
      <c r="AE2070" s="96"/>
    </row>
    <row r="2071" spans="3:31" ht="24.75" customHeight="1" x14ac:dyDescent="0.25">
      <c r="C2071" s="91">
        <f>ABS(E2071-Dashboard!$F$13)</f>
        <v>23.24606421245791</v>
      </c>
      <c r="D2071" s="92">
        <f t="shared" si="227"/>
        <v>0.29895216512643696</v>
      </c>
      <c r="E2071" s="93" cm="1">
        <f t="array" ref="E2071">SUM('DRE + DCF'!$S$41/TIR!S2071,'DRE + DCF'!$U$41:$AD$41/TIR!T2071:AC2071,TIR!F2071)</f>
        <v>24.373935787542088</v>
      </c>
      <c r="F2071" s="100">
        <f>'DRE + DCF'!$AE$38*'DRE + DCF'!$AE$39*(1+G2071)/(R2071-G2071)/AC2071</f>
        <v>7.3784058790558964</v>
      </c>
      <c r="G2071" s="92">
        <f>R2071*(1-'DRE + DCF'!$AE$39)</f>
        <v>0.17937129907586216</v>
      </c>
      <c r="H2071" s="94">
        <f t="shared" si="225"/>
        <v>0.29895216512643696</v>
      </c>
      <c r="I2071" s="94">
        <f t="shared" si="228"/>
        <v>0.29895216512643696</v>
      </c>
      <c r="J2071" s="94">
        <f t="shared" si="228"/>
        <v>0.29895216512643696</v>
      </c>
      <c r="K2071" s="94">
        <f t="shared" si="228"/>
        <v>0.29895216512643696</v>
      </c>
      <c r="L2071" s="94">
        <f t="shared" si="228"/>
        <v>0.29895216512643696</v>
      </c>
      <c r="M2071" s="94">
        <f t="shared" si="228"/>
        <v>0.29895216512643696</v>
      </c>
      <c r="N2071" s="94">
        <f t="shared" si="228"/>
        <v>0.29895216512643696</v>
      </c>
      <c r="O2071" s="94">
        <f t="shared" si="228"/>
        <v>0.29895216512643696</v>
      </c>
      <c r="P2071" s="94">
        <f t="shared" si="228"/>
        <v>0.29895216512643696</v>
      </c>
      <c r="Q2071" s="94">
        <f t="shared" si="228"/>
        <v>0.29895216512643696</v>
      </c>
      <c r="R2071" s="94">
        <f t="shared" si="228"/>
        <v>0.29895216512643696</v>
      </c>
      <c r="S2071" s="93">
        <f>(1+H2071)^((5-Dashboard!$F$9)*3/12)</f>
        <v>1.1397158264788803</v>
      </c>
      <c r="T2071" s="93">
        <f t="shared" si="224"/>
        <v>1.4804363404336078</v>
      </c>
      <c r="U2071" s="93">
        <f t="shared" si="224"/>
        <v>1.9230159897380936</v>
      </c>
      <c r="V2071" s="93">
        <f t="shared" si="224"/>
        <v>2.4979057834430547</v>
      </c>
      <c r="W2071" s="93">
        <f t="shared" si="224"/>
        <v>3.2446601256852046</v>
      </c>
      <c r="X2071" s="93">
        <f t="shared" si="224"/>
        <v>4.2146582953582135</v>
      </c>
      <c r="Y2071" s="93">
        <f t="shared" si="223"/>
        <v>5.4746395180236487</v>
      </c>
      <c r="Z2071" s="93">
        <f t="shared" si="223"/>
        <v>7.1112948552235711</v>
      </c>
      <c r="AA2071" s="93">
        <f t="shared" si="223"/>
        <v>9.2372318490451484</v>
      </c>
      <c r="AB2071" s="93">
        <f t="shared" si="223"/>
        <v>11.998722310092075</v>
      </c>
      <c r="AC2071" s="95">
        <f t="shared" si="223"/>
        <v>15.585766323444984</v>
      </c>
      <c r="AE2071" s="96"/>
    </row>
    <row r="2072" spans="3:31" ht="24.75" customHeight="1" x14ac:dyDescent="0.25">
      <c r="C2072" s="91">
        <f>ABS(E2072-Dashboard!$F$13)</f>
        <v>23.259642757081579</v>
      </c>
      <c r="D2072" s="92">
        <f t="shared" si="227"/>
        <v>0.29905216512643695</v>
      </c>
      <c r="E2072" s="93" cm="1">
        <f t="array" ref="E2072">SUM('DRE + DCF'!$S$41/TIR!S2072,'DRE + DCF'!$U$41:$AD$41/TIR!T2072:AC2072,TIR!F2072)</f>
        <v>24.360357242918418</v>
      </c>
      <c r="F2072" s="100">
        <f>'DRE + DCF'!$AE$38*'DRE + DCF'!$AE$39*(1+G2072)/(R2072-G2072)/AC2072</f>
        <v>7.3703539034949292</v>
      </c>
      <c r="G2072" s="92">
        <f>R2072*(1-'DRE + DCF'!$AE$39)</f>
        <v>0.17943129907586217</v>
      </c>
      <c r="H2072" s="94">
        <f t="shared" si="225"/>
        <v>0.29905216512643695</v>
      </c>
      <c r="I2072" s="94">
        <f t="shared" si="228"/>
        <v>0.29905216512643695</v>
      </c>
      <c r="J2072" s="94">
        <f t="shared" si="228"/>
        <v>0.29905216512643695</v>
      </c>
      <c r="K2072" s="94">
        <f t="shared" si="228"/>
        <v>0.29905216512643695</v>
      </c>
      <c r="L2072" s="94">
        <f t="shared" si="228"/>
        <v>0.29905216512643695</v>
      </c>
      <c r="M2072" s="94">
        <f t="shared" si="228"/>
        <v>0.29905216512643695</v>
      </c>
      <c r="N2072" s="94">
        <f t="shared" si="228"/>
        <v>0.29905216512643695</v>
      </c>
      <c r="O2072" s="94">
        <f t="shared" si="228"/>
        <v>0.29905216512643695</v>
      </c>
      <c r="P2072" s="94">
        <f t="shared" si="228"/>
        <v>0.29905216512643695</v>
      </c>
      <c r="Q2072" s="94">
        <f t="shared" si="228"/>
        <v>0.29905216512643695</v>
      </c>
      <c r="R2072" s="94">
        <f t="shared" si="228"/>
        <v>0.29905216512643695</v>
      </c>
      <c r="S2072" s="93">
        <f>(1+H2072)^((5-Dashboard!$F$9)*3/12)</f>
        <v>1.1397596962195307</v>
      </c>
      <c r="T2072" s="93">
        <f t="shared" si="224"/>
        <v>1.4806073010978316</v>
      </c>
      <c r="U2072" s="93">
        <f t="shared" si="224"/>
        <v>1.9233861201931486</v>
      </c>
      <c r="V2072" s="93">
        <f t="shared" si="224"/>
        <v>2.4985789038110471</v>
      </c>
      <c r="W2072" s="93">
        <f t="shared" si="224"/>
        <v>3.2457843347349806</v>
      </c>
      <c r="X2072" s="93">
        <f t="shared" si="224"/>
        <v>4.2164431675709491</v>
      </c>
      <c r="Y2072" s="93">
        <f t="shared" si="223"/>
        <v>5.4773796259656136</v>
      </c>
      <c r="Z2072" s="93">
        <f t="shared" si="223"/>
        <v>7.1154018623300646</v>
      </c>
      <c r="AA2072" s="93">
        <f t="shared" si="223"/>
        <v>9.2432781950045531</v>
      </c>
      <c r="AB2072" s="93">
        <f t="shared" si="223"/>
        <v>12.00750055208665</v>
      </c>
      <c r="AC2072" s="95">
        <f t="shared" si="223"/>
        <v>15.598369589945051</v>
      </c>
      <c r="AE2072" s="96"/>
    </row>
    <row r="2073" spans="3:31" ht="24.75" customHeight="1" x14ac:dyDescent="0.25">
      <c r="C2073" s="91">
        <f>ABS(E2073-Dashboard!$F$13)</f>
        <v>23.273208172496012</v>
      </c>
      <c r="D2073" s="92">
        <f t="shared" si="227"/>
        <v>0.29915216512643694</v>
      </c>
      <c r="E2073" s="93" cm="1">
        <f t="array" ref="E2073">SUM('DRE + DCF'!$S$41/TIR!S2073,'DRE + DCF'!$U$41:$AD$41/TIR!T2073:AC2073,TIR!F2073)</f>
        <v>24.346791827503985</v>
      </c>
      <c r="F2073" s="100">
        <f>'DRE + DCF'!$AE$38*'DRE + DCF'!$AE$39*(1+G2073)/(R2073-G2073)/AC2073</f>
        <v>7.3623119772333752</v>
      </c>
      <c r="G2073" s="92">
        <f>R2073*(1-'DRE + DCF'!$AE$39)</f>
        <v>0.17949129907586217</v>
      </c>
      <c r="H2073" s="94">
        <f t="shared" si="225"/>
        <v>0.29915216512643694</v>
      </c>
      <c r="I2073" s="94">
        <f t="shared" si="228"/>
        <v>0.29915216512643694</v>
      </c>
      <c r="J2073" s="94">
        <f t="shared" si="228"/>
        <v>0.29915216512643694</v>
      </c>
      <c r="K2073" s="94">
        <f t="shared" si="228"/>
        <v>0.29915216512643694</v>
      </c>
      <c r="L2073" s="94">
        <f t="shared" si="228"/>
        <v>0.29915216512643694</v>
      </c>
      <c r="M2073" s="94">
        <f t="shared" si="228"/>
        <v>0.29915216512643694</v>
      </c>
      <c r="N2073" s="94">
        <f t="shared" si="228"/>
        <v>0.29915216512643694</v>
      </c>
      <c r="O2073" s="94">
        <f t="shared" si="228"/>
        <v>0.29915216512643694</v>
      </c>
      <c r="P2073" s="94">
        <f t="shared" si="228"/>
        <v>0.29915216512643694</v>
      </c>
      <c r="Q2073" s="94">
        <f t="shared" si="228"/>
        <v>0.29915216512643694</v>
      </c>
      <c r="R2073" s="94">
        <f t="shared" si="228"/>
        <v>0.29915216512643694</v>
      </c>
      <c r="S2073" s="93">
        <f>(1+H2073)^((5-Dashboard!$F$9)*3/12)</f>
        <v>1.1398035642716848</v>
      </c>
      <c r="T2073" s="93">
        <f t="shared" si="224"/>
        <v>1.4807782683423891</v>
      </c>
      <c r="U2073" s="93">
        <f t="shared" si="224"/>
        <v>1.9237562933891907</v>
      </c>
      <c r="V2073" s="93">
        <f t="shared" si="224"/>
        <v>2.4992521537321761</v>
      </c>
      <c r="W2073" s="93">
        <f t="shared" si="224"/>
        <v>3.2469088467180671</v>
      </c>
      <c r="X2073" s="93">
        <f t="shared" si="224"/>
        <v>4.2182286581819586</v>
      </c>
      <c r="Y2073" s="93">
        <f t="shared" si="223"/>
        <v>5.4801208942754762</v>
      </c>
      <c r="Z2073" s="93">
        <f t="shared" si="223"/>
        <v>7.1195109249526105</v>
      </c>
      <c r="AA2073" s="93">
        <f t="shared" si="223"/>
        <v>9.249328032793505</v>
      </c>
      <c r="AB2073" s="93">
        <f t="shared" si="223"/>
        <v>12.016284539768328</v>
      </c>
      <c r="AC2073" s="95">
        <f t="shared" si="223"/>
        <v>15.610982076615354</v>
      </c>
      <c r="AE2073" s="96"/>
    </row>
    <row r="2074" spans="3:31" ht="24.75" customHeight="1" x14ac:dyDescent="0.25">
      <c r="C2074" s="91">
        <f>ABS(E2074-Dashboard!$F$13)</f>
        <v>23.286760475248354</v>
      </c>
      <c r="D2074" s="92">
        <f t="shared" si="227"/>
        <v>0.29925216512643693</v>
      </c>
      <c r="E2074" s="93" cm="1">
        <f t="array" ref="E2074">SUM('DRE + DCF'!$S$41/TIR!S2074,'DRE + DCF'!$U$41:$AD$41/TIR!T2074:AC2074,TIR!F2074)</f>
        <v>24.333239524751644</v>
      </c>
      <c r="F2074" s="100">
        <f>'DRE + DCF'!$AE$38*'DRE + DCF'!$AE$39*(1+G2074)/(R2074-G2074)/AC2074</f>
        <v>7.3542800859319604</v>
      </c>
      <c r="G2074" s="92">
        <f>R2074*(1-'DRE + DCF'!$AE$39)</f>
        <v>0.17955129907586215</v>
      </c>
      <c r="H2074" s="94">
        <f t="shared" si="225"/>
        <v>0.29925216512643693</v>
      </c>
      <c r="I2074" s="94">
        <f t="shared" si="228"/>
        <v>0.29925216512643693</v>
      </c>
      <c r="J2074" s="94">
        <f t="shared" si="228"/>
        <v>0.29925216512643693</v>
      </c>
      <c r="K2074" s="94">
        <f t="shared" si="228"/>
        <v>0.29925216512643693</v>
      </c>
      <c r="L2074" s="94">
        <f t="shared" si="228"/>
        <v>0.29925216512643693</v>
      </c>
      <c r="M2074" s="94">
        <f t="shared" si="228"/>
        <v>0.29925216512643693</v>
      </c>
      <c r="N2074" s="94">
        <f t="shared" si="228"/>
        <v>0.29925216512643693</v>
      </c>
      <c r="O2074" s="94">
        <f t="shared" si="228"/>
        <v>0.29925216512643693</v>
      </c>
      <c r="P2074" s="94">
        <f t="shared" si="228"/>
        <v>0.29925216512643693</v>
      </c>
      <c r="Q2074" s="94">
        <f t="shared" si="228"/>
        <v>0.29925216512643693</v>
      </c>
      <c r="R2074" s="94">
        <f t="shared" si="228"/>
        <v>0.29925216512643693</v>
      </c>
      <c r="S2074" s="93">
        <f>(1+H2074)^((5-Dashboard!$F$9)*3/12)</f>
        <v>1.1398474306355377</v>
      </c>
      <c r="T2074" s="93">
        <f t="shared" si="224"/>
        <v>1.4809492421670287</v>
      </c>
      <c r="U2074" s="93">
        <f t="shared" si="224"/>
        <v>1.9241265093278681</v>
      </c>
      <c r="V2074" s="93">
        <f t="shared" si="224"/>
        <v>2.4999255332214063</v>
      </c>
      <c r="W2074" s="93">
        <f t="shared" si="224"/>
        <v>3.2480336616927747</v>
      </c>
      <c r="X2074" s="93">
        <f t="shared" si="224"/>
        <v>4.2200147673578865</v>
      </c>
      <c r="Y2074" s="93">
        <f t="shared" si="223"/>
        <v>5.4828633233552715</v>
      </c>
      <c r="Z2074" s="93">
        <f t="shared" si="223"/>
        <v>7.1236220439616682</v>
      </c>
      <c r="AA2074" s="93">
        <f t="shared" si="223"/>
        <v>9.2553813641596125</v>
      </c>
      <c r="AB2074" s="93">
        <f t="shared" si="223"/>
        <v>12.025074276455253</v>
      </c>
      <c r="AC2074" s="95">
        <f t="shared" si="223"/>
        <v>15.623603789490712</v>
      </c>
      <c r="AE2074" s="96"/>
    </row>
    <row r="2075" spans="3:31" ht="24.75" customHeight="1" x14ac:dyDescent="0.25">
      <c r="C2075" s="91">
        <f>ABS(E2075-Dashboard!$F$13)</f>
        <v>23.300299681860277</v>
      </c>
      <c r="D2075" s="92">
        <f t="shared" si="227"/>
        <v>0.29935216512643692</v>
      </c>
      <c r="E2075" s="93" cm="1">
        <f t="array" ref="E2075">SUM('DRE + DCF'!$S$41/TIR!S2075,'DRE + DCF'!$U$41:$AD$41/TIR!T2075:AC2075,TIR!F2075)</f>
        <v>24.31970031813972</v>
      </c>
      <c r="F2075" s="100">
        <f>'DRE + DCF'!$AE$38*'DRE + DCF'!$AE$39*(1+G2075)/(R2075-G2075)/AC2075</f>
        <v>7.346258215274907</v>
      </c>
      <c r="G2075" s="92">
        <f>R2075*(1-'DRE + DCF'!$AE$39)</f>
        <v>0.17961129907586215</v>
      </c>
      <c r="H2075" s="94">
        <f t="shared" si="225"/>
        <v>0.29935216512643692</v>
      </c>
      <c r="I2075" s="94">
        <f t="shared" si="228"/>
        <v>0.29935216512643692</v>
      </c>
      <c r="J2075" s="94">
        <f t="shared" si="228"/>
        <v>0.29935216512643692</v>
      </c>
      <c r="K2075" s="94">
        <f t="shared" si="228"/>
        <v>0.29935216512643692</v>
      </c>
      <c r="L2075" s="94">
        <f t="shared" si="228"/>
        <v>0.29935216512643692</v>
      </c>
      <c r="M2075" s="94">
        <f t="shared" si="228"/>
        <v>0.29935216512643692</v>
      </c>
      <c r="N2075" s="94">
        <f t="shared" si="228"/>
        <v>0.29935216512643692</v>
      </c>
      <c r="O2075" s="94">
        <f t="shared" si="228"/>
        <v>0.29935216512643692</v>
      </c>
      <c r="P2075" s="94">
        <f t="shared" si="228"/>
        <v>0.29935216512643692</v>
      </c>
      <c r="Q2075" s="94">
        <f t="shared" si="228"/>
        <v>0.29935216512643692</v>
      </c>
      <c r="R2075" s="94">
        <f t="shared" si="228"/>
        <v>0.29935216512643692</v>
      </c>
      <c r="S2075" s="93">
        <f>(1+H2075)^((5-Dashboard!$F$9)*3/12)</f>
        <v>1.1398912953112841</v>
      </c>
      <c r="T2075" s="93">
        <f t="shared" si="224"/>
        <v>1.4811202225714954</v>
      </c>
      <c r="U2075" s="93">
        <f t="shared" si="224"/>
        <v>1.9244967680108227</v>
      </c>
      <c r="V2075" s="93">
        <f t="shared" si="224"/>
        <v>2.5005990422936923</v>
      </c>
      <c r="W2075" s="93">
        <f t="shared" si="224"/>
        <v>3.2491587797174035</v>
      </c>
      <c r="X2075" s="93">
        <f t="shared" si="224"/>
        <v>4.22180149526538</v>
      </c>
      <c r="Y2075" s="93">
        <f t="shared" si="223"/>
        <v>5.4856069136071</v>
      </c>
      <c r="Z2075" s="93">
        <f t="shared" si="223"/>
        <v>7.1277352202279358</v>
      </c>
      <c r="AA2075" s="93">
        <f t="shared" si="223"/>
        <v>9.2614381908511287</v>
      </c>
      <c r="AB2075" s="93">
        <f t="shared" si="223"/>
        <v>12.033869765467085</v>
      </c>
      <c r="AC2075" s="95">
        <f t="shared" si="223"/>
        <v>15.636234734609223</v>
      </c>
      <c r="AE2075" s="96"/>
    </row>
    <row r="2076" spans="3:31" ht="24.75" customHeight="1" x14ac:dyDescent="0.25">
      <c r="C2076" s="91">
        <f>ABS(E2076-Dashboard!$F$13)</f>
        <v>23.31382580882844</v>
      </c>
      <c r="D2076" s="92">
        <f t="shared" si="227"/>
        <v>0.29945216512643691</v>
      </c>
      <c r="E2076" s="93" cm="1">
        <f t="array" ref="E2076">SUM('DRE + DCF'!$S$41/TIR!S2076,'DRE + DCF'!$U$41:$AD$41/TIR!T2076:AC2076,TIR!F2076)</f>
        <v>24.306174191171557</v>
      </c>
      <c r="F2076" s="100">
        <f>'DRE + DCF'!$AE$38*'DRE + DCF'!$AE$39*(1+G2076)/(R2076-G2076)/AC2076</f>
        <v>7.3382463509696798</v>
      </c>
      <c r="G2076" s="92">
        <f>R2076*(1-'DRE + DCF'!$AE$39)</f>
        <v>0.17967129907586213</v>
      </c>
      <c r="H2076" s="94">
        <f t="shared" si="225"/>
        <v>0.29945216512643691</v>
      </c>
      <c r="I2076" s="94">
        <f t="shared" si="228"/>
        <v>0.29945216512643691</v>
      </c>
      <c r="J2076" s="94">
        <f t="shared" si="228"/>
        <v>0.29945216512643691</v>
      </c>
      <c r="K2076" s="94">
        <f t="shared" si="228"/>
        <v>0.29945216512643691</v>
      </c>
      <c r="L2076" s="94">
        <f t="shared" si="228"/>
        <v>0.29945216512643691</v>
      </c>
      <c r="M2076" s="94">
        <f t="shared" si="228"/>
        <v>0.29945216512643691</v>
      </c>
      <c r="N2076" s="94">
        <f t="shared" si="228"/>
        <v>0.29945216512643691</v>
      </c>
      <c r="O2076" s="94">
        <f t="shared" si="228"/>
        <v>0.29945216512643691</v>
      </c>
      <c r="P2076" s="94">
        <f t="shared" si="228"/>
        <v>0.29945216512643691</v>
      </c>
      <c r="Q2076" s="94">
        <f t="shared" si="228"/>
        <v>0.29945216512643691</v>
      </c>
      <c r="R2076" s="94">
        <f t="shared" si="228"/>
        <v>0.29945216512643691</v>
      </c>
      <c r="S2076" s="93">
        <f>(1+H2076)^((5-Dashboard!$F$9)*3/12)</f>
        <v>1.1399351582991188</v>
      </c>
      <c r="T2076" s="93">
        <f t="shared" si="224"/>
        <v>1.4812912095555377</v>
      </c>
      <c r="U2076" s="93">
        <f t="shared" si="224"/>
        <v>1.9248670694397023</v>
      </c>
      <c r="V2076" s="93">
        <f t="shared" si="224"/>
        <v>2.5012726809640009</v>
      </c>
      <c r="W2076" s="93">
        <f t="shared" si="224"/>
        <v>3.2502842008502788</v>
      </c>
      <c r="X2076" s="93">
        <f t="shared" si="224"/>
        <v>4.2235888420711456</v>
      </c>
      <c r="Y2076" s="93">
        <f t="shared" si="223"/>
        <v>5.4883516654332114</v>
      </c>
      <c r="Z2076" s="93">
        <f t="shared" si="223"/>
        <v>7.131850454622473</v>
      </c>
      <c r="AA2076" s="93">
        <f t="shared" si="223"/>
        <v>9.2674985146171363</v>
      </c>
      <c r="AB2076" s="93">
        <f t="shared" si="223"/>
        <v>12.042671010125277</v>
      </c>
      <c r="AC2076" s="95">
        <f t="shared" si="223"/>
        <v>15.648874918012668</v>
      </c>
      <c r="AE2076" s="96"/>
    </row>
    <row r="2077" spans="3:31" ht="24.75" customHeight="1" x14ac:dyDescent="0.25">
      <c r="C2077" s="91">
        <f>ABS(E2077-Dashboard!$F$13)</f>
        <v>23.327338872624154</v>
      </c>
      <c r="D2077" s="92">
        <f t="shared" si="227"/>
        <v>0.2995521651264369</v>
      </c>
      <c r="E2077" s="93" cm="1">
        <f t="array" ref="E2077">SUM('DRE + DCF'!$S$41/TIR!S2077,'DRE + DCF'!$U$41:$AD$41/TIR!T2077:AC2077,TIR!F2077)</f>
        <v>24.292661127375844</v>
      </c>
      <c r="F2077" s="100">
        <f>'DRE + DCF'!$AE$38*'DRE + DCF'!$AE$39*(1+G2077)/(R2077-G2077)/AC2077</f>
        <v>7.3302444787471535</v>
      </c>
      <c r="G2077" s="92">
        <f>R2077*(1-'DRE + DCF'!$AE$39)</f>
        <v>0.17973129907586213</v>
      </c>
      <c r="H2077" s="94">
        <f t="shared" si="225"/>
        <v>0.2995521651264369</v>
      </c>
      <c r="I2077" s="94">
        <f t="shared" si="228"/>
        <v>0.2995521651264369</v>
      </c>
      <c r="J2077" s="94">
        <f t="shared" si="228"/>
        <v>0.2995521651264369</v>
      </c>
      <c r="K2077" s="94">
        <f t="shared" si="228"/>
        <v>0.2995521651264369</v>
      </c>
      <c r="L2077" s="94">
        <f t="shared" si="228"/>
        <v>0.2995521651264369</v>
      </c>
      <c r="M2077" s="94">
        <f t="shared" si="228"/>
        <v>0.2995521651264369</v>
      </c>
      <c r="N2077" s="94">
        <f t="shared" si="228"/>
        <v>0.2995521651264369</v>
      </c>
      <c r="O2077" s="94">
        <f t="shared" si="228"/>
        <v>0.2995521651264369</v>
      </c>
      <c r="P2077" s="94">
        <f t="shared" si="228"/>
        <v>0.2995521651264369</v>
      </c>
      <c r="Q2077" s="94">
        <f t="shared" si="228"/>
        <v>0.2995521651264369</v>
      </c>
      <c r="R2077" s="94">
        <f t="shared" si="228"/>
        <v>0.2995521651264369</v>
      </c>
      <c r="S2077" s="93">
        <f>(1+H2077)^((5-Dashboard!$F$9)*3/12)</f>
        <v>1.1399790195992368</v>
      </c>
      <c r="T2077" s="93">
        <f t="shared" si="224"/>
        <v>1.4814622031189009</v>
      </c>
      <c r="U2077" s="93">
        <f t="shared" si="224"/>
        <v>1.9252374136161488</v>
      </c>
      <c r="V2077" s="93">
        <f t="shared" si="224"/>
        <v>2.5019464492472876</v>
      </c>
      <c r="W2077" s="93">
        <f t="shared" si="224"/>
        <v>3.2514099251497135</v>
      </c>
      <c r="X2077" s="93">
        <f t="shared" si="224"/>
        <v>4.2253768079418963</v>
      </c>
      <c r="Y2077" s="93">
        <f t="shared" si="223"/>
        <v>5.491097579235924</v>
      </c>
      <c r="Z2077" s="93">
        <f t="shared" si="223"/>
        <v>7.1359677480165811</v>
      </c>
      <c r="AA2077" s="93">
        <f t="shared" si="223"/>
        <v>9.2735623372073714</v>
      </c>
      <c r="AB2077" s="93">
        <f t="shared" si="223"/>
        <v>12.051478013752819</v>
      </c>
      <c r="AC2077" s="95">
        <f t="shared" si="223"/>
        <v>15.661524345746125</v>
      </c>
      <c r="AE2077" s="96"/>
    </row>
    <row r="2078" spans="3:31" ht="24.75" customHeight="1" x14ac:dyDescent="0.25">
      <c r="C2078" s="91">
        <f>ABS(E2078-Dashboard!$F$13)</f>
        <v>23.340838889693764</v>
      </c>
      <c r="D2078" s="92">
        <f t="shared" si="227"/>
        <v>0.29965216512643689</v>
      </c>
      <c r="E2078" s="93" cm="1">
        <f t="array" ref="E2078">SUM('DRE + DCF'!$S$41/TIR!S2078,'DRE + DCF'!$U$41:$AD$41/TIR!T2078:AC2078,TIR!F2078)</f>
        <v>24.279161110306234</v>
      </c>
      <c r="F2078" s="100">
        <f>'DRE + DCF'!$AE$38*'DRE + DCF'!$AE$39*(1+G2078)/(R2078-G2078)/AC2078</f>
        <v>7.3222525843613697</v>
      </c>
      <c r="G2078" s="92">
        <f>R2078*(1-'DRE + DCF'!$AE$39)</f>
        <v>0.17979129907586214</v>
      </c>
      <c r="H2078" s="94">
        <f t="shared" si="225"/>
        <v>0.29965216512643689</v>
      </c>
      <c r="I2078" s="94">
        <f t="shared" si="228"/>
        <v>0.29965216512643689</v>
      </c>
      <c r="J2078" s="94">
        <f t="shared" si="228"/>
        <v>0.29965216512643689</v>
      </c>
      <c r="K2078" s="94">
        <f t="shared" si="228"/>
        <v>0.29965216512643689</v>
      </c>
      <c r="L2078" s="94">
        <f t="shared" si="228"/>
        <v>0.29965216512643689</v>
      </c>
      <c r="M2078" s="94">
        <f t="shared" si="228"/>
        <v>0.29965216512643689</v>
      </c>
      <c r="N2078" s="94">
        <f t="shared" si="228"/>
        <v>0.29965216512643689</v>
      </c>
      <c r="O2078" s="94">
        <f t="shared" si="228"/>
        <v>0.29965216512643689</v>
      </c>
      <c r="P2078" s="94">
        <f t="shared" si="228"/>
        <v>0.29965216512643689</v>
      </c>
      <c r="Q2078" s="94">
        <f t="shared" si="228"/>
        <v>0.29965216512643689</v>
      </c>
      <c r="R2078" s="94">
        <f t="shared" si="228"/>
        <v>0.29965216512643689</v>
      </c>
      <c r="S2078" s="93">
        <f>(1+H2078)^((5-Dashboard!$F$9)*3/12)</f>
        <v>1.1400228792118328</v>
      </c>
      <c r="T2078" s="93">
        <f t="shared" si="224"/>
        <v>1.4816332032613331</v>
      </c>
      <c r="U2078" s="93">
        <f t="shared" si="224"/>
        <v>1.9256078005418098</v>
      </c>
      <c r="V2078" s="93">
        <f t="shared" si="224"/>
        <v>2.5026203471585196</v>
      </c>
      <c r="W2078" s="93">
        <f t="shared" si="224"/>
        <v>3.2525359526740454</v>
      </c>
      <c r="X2078" s="93">
        <f t="shared" si="224"/>
        <v>4.2271653930444018</v>
      </c>
      <c r="Y2078" s="93">
        <f t="shared" ref="Y2078:AC2128" si="229">(X2078)*(1+N2078)</f>
        <v>5.4938446554177025</v>
      </c>
      <c r="Z2078" s="93">
        <f t="shared" si="229"/>
        <v>7.1400871012819209</v>
      </c>
      <c r="AA2078" s="93">
        <f t="shared" si="229"/>
        <v>9.2796296603723931</v>
      </c>
      <c r="AB2078" s="93">
        <f t="shared" si="229"/>
        <v>12.060290779674483</v>
      </c>
      <c r="AC2078" s="95">
        <f t="shared" si="229"/>
        <v>15.674183023858347</v>
      </c>
      <c r="AE2078" s="96"/>
    </row>
    <row r="2079" spans="3:31" ht="24.75" customHeight="1" x14ac:dyDescent="0.25">
      <c r="C2079" s="91">
        <f>ABS(E2079-Dashboard!$F$13)</f>
        <v>23.354325876458386</v>
      </c>
      <c r="D2079" s="92">
        <f t="shared" si="227"/>
        <v>0.29975216512643688</v>
      </c>
      <c r="E2079" s="93" cm="1">
        <f t="array" ref="E2079">SUM('DRE + DCF'!$S$41/TIR!S2079,'DRE + DCF'!$U$41:$AD$41/TIR!T2079:AC2079,TIR!F2079)</f>
        <v>24.265674123541611</v>
      </c>
      <c r="F2079" s="100">
        <f>'DRE + DCF'!$AE$38*'DRE + DCF'!$AE$39*(1+G2079)/(R2079-G2079)/AC2079</f>
        <v>7.3142706535896744</v>
      </c>
      <c r="G2079" s="92">
        <f>R2079*(1-'DRE + DCF'!$AE$39)</f>
        <v>0.17985129907586211</v>
      </c>
      <c r="H2079" s="94">
        <f t="shared" si="225"/>
        <v>0.29975216512643688</v>
      </c>
      <c r="I2079" s="94">
        <f t="shared" si="228"/>
        <v>0.29975216512643688</v>
      </c>
      <c r="J2079" s="94">
        <f t="shared" si="228"/>
        <v>0.29975216512643688</v>
      </c>
      <c r="K2079" s="94">
        <f t="shared" si="228"/>
        <v>0.29975216512643688</v>
      </c>
      <c r="L2079" s="94">
        <f t="shared" si="228"/>
        <v>0.29975216512643688</v>
      </c>
      <c r="M2079" s="94">
        <f t="shared" si="228"/>
        <v>0.29975216512643688</v>
      </c>
      <c r="N2079" s="94">
        <f t="shared" si="228"/>
        <v>0.29975216512643688</v>
      </c>
      <c r="O2079" s="94">
        <f t="shared" si="228"/>
        <v>0.29975216512643688</v>
      </c>
      <c r="P2079" s="94">
        <f t="shared" si="228"/>
        <v>0.29975216512643688</v>
      </c>
      <c r="Q2079" s="94">
        <f t="shared" si="228"/>
        <v>0.29975216512643688</v>
      </c>
      <c r="R2079" s="94">
        <f t="shared" si="228"/>
        <v>0.29975216512643688</v>
      </c>
      <c r="S2079" s="93">
        <f>(1+H2079)^((5-Dashboard!$F$9)*3/12)</f>
        <v>1.1400667371371014</v>
      </c>
      <c r="T2079" s="93">
        <f t="shared" ref="T2079:X2129" si="230">(S2079)*(1+I2079)</f>
        <v>1.4818042099825797</v>
      </c>
      <c r="U2079" s="93">
        <f t="shared" si="230"/>
        <v>1.925978230218327</v>
      </c>
      <c r="V2079" s="93">
        <f t="shared" si="230"/>
        <v>2.5032943747126533</v>
      </c>
      <c r="W2079" s="93">
        <f t="shared" si="230"/>
        <v>3.2536622834816007</v>
      </c>
      <c r="X2079" s="93">
        <f t="shared" si="230"/>
        <v>4.228954597545437</v>
      </c>
      <c r="Y2079" s="93">
        <f t="shared" si="229"/>
        <v>5.4965928943810809</v>
      </c>
      <c r="Z2079" s="93">
        <f t="shared" si="229"/>
        <v>7.1442085152903978</v>
      </c>
      <c r="AA2079" s="93">
        <f t="shared" si="229"/>
        <v>9.2857004858634209</v>
      </c>
      <c r="AB2079" s="93">
        <f t="shared" si="229"/>
        <v>12.069109311216588</v>
      </c>
      <c r="AC2079" s="95">
        <f t="shared" si="229"/>
        <v>15.686850958401397</v>
      </c>
      <c r="AE2079" s="96"/>
    </row>
    <row r="2080" spans="3:31" ht="24.75" customHeight="1" x14ac:dyDescent="0.25">
      <c r="C2080" s="91">
        <f>ABS(E2080-Dashboard!$F$13)</f>
        <v>23.367799849314267</v>
      </c>
      <c r="D2080" s="92">
        <f t="shared" si="227"/>
        <v>0.29985216512643686</v>
      </c>
      <c r="E2080" s="93" cm="1">
        <f t="array" ref="E2080">SUM('DRE + DCF'!$S$41/TIR!S2080,'DRE + DCF'!$U$41:$AD$41/TIR!T2080:AC2080,TIR!F2080)</f>
        <v>24.252200150685731</v>
      </c>
      <c r="F2080" s="100">
        <f>'DRE + DCF'!$AE$38*'DRE + DCF'!$AE$39*(1+G2080)/(R2080-G2080)/AC2080</f>
        <v>7.3062986722325007</v>
      </c>
      <c r="G2080" s="92">
        <f>R2080*(1-'DRE + DCF'!$AE$39)</f>
        <v>0.17991129907586212</v>
      </c>
      <c r="H2080" s="94">
        <f t="shared" si="225"/>
        <v>0.29985216512643686</v>
      </c>
      <c r="I2080" s="94">
        <f t="shared" si="228"/>
        <v>0.29985216512643686</v>
      </c>
      <c r="J2080" s="94">
        <f t="shared" si="228"/>
        <v>0.29985216512643686</v>
      </c>
      <c r="K2080" s="94">
        <f t="shared" si="228"/>
        <v>0.29985216512643686</v>
      </c>
      <c r="L2080" s="94">
        <f t="shared" si="228"/>
        <v>0.29985216512643686</v>
      </c>
      <c r="M2080" s="94">
        <f t="shared" si="228"/>
        <v>0.29985216512643686</v>
      </c>
      <c r="N2080" s="94">
        <f t="shared" si="228"/>
        <v>0.29985216512643686</v>
      </c>
      <c r="O2080" s="94">
        <f t="shared" si="228"/>
        <v>0.29985216512643686</v>
      </c>
      <c r="P2080" s="94">
        <f t="shared" si="228"/>
        <v>0.29985216512643686</v>
      </c>
      <c r="Q2080" s="94">
        <f t="shared" si="228"/>
        <v>0.29985216512643686</v>
      </c>
      <c r="R2080" s="94">
        <f t="shared" si="228"/>
        <v>0.29985216512643686</v>
      </c>
      <c r="S2080" s="93">
        <f>(1+H2080)^((5-Dashboard!$F$9)*3/12)</f>
        <v>1.1401105933752378</v>
      </c>
      <c r="T2080" s="93">
        <f t="shared" si="230"/>
        <v>1.4819752232823897</v>
      </c>
      <c r="U2080" s="93">
        <f t="shared" si="230"/>
        <v>1.9263487026473491</v>
      </c>
      <c r="V2080" s="93">
        <f t="shared" si="230"/>
        <v>2.5039685319246598</v>
      </c>
      <c r="W2080" s="93">
        <f t="shared" si="230"/>
        <v>3.254788917630735</v>
      </c>
      <c r="X2080" s="93">
        <f t="shared" si="230"/>
        <v>4.2307444216118428</v>
      </c>
      <c r="Y2080" s="93">
        <f t="shared" si="229"/>
        <v>5.4993422965287495</v>
      </c>
      <c r="Z2080" s="93">
        <f t="shared" si="229"/>
        <v>7.1483319909142873</v>
      </c>
      <c r="AA2080" s="93">
        <f t="shared" si="229"/>
        <v>9.2917748154325093</v>
      </c>
      <c r="AB2080" s="93">
        <f t="shared" si="229"/>
        <v>12.077933611707246</v>
      </c>
      <c r="AC2080" s="95">
        <f t="shared" si="229"/>
        <v>15.699528155431031</v>
      </c>
      <c r="AE2080" s="96"/>
    </row>
    <row r="2081" spans="3:31" ht="24.75" customHeight="1" x14ac:dyDescent="0.25">
      <c r="C2081" s="91">
        <f>ABS(E2081-Dashboard!$F$13)</f>
        <v>23.381260824632484</v>
      </c>
      <c r="D2081" s="92">
        <f t="shared" si="227"/>
        <v>0.29995216512643685</v>
      </c>
      <c r="E2081" s="93" cm="1">
        <f t="array" ref="E2081">SUM('DRE + DCF'!$S$41/TIR!S2081,'DRE + DCF'!$U$41:$AD$41/TIR!T2081:AC2081,TIR!F2081)</f>
        <v>24.238739175367513</v>
      </c>
      <c r="F2081" s="100">
        <f>'DRE + DCF'!$AE$38*'DRE + DCF'!$AE$39*(1+G2081)/(R2081-G2081)/AC2081</f>
        <v>7.2983366261135139</v>
      </c>
      <c r="G2081" s="92">
        <f>R2081*(1-'DRE + DCF'!$AE$39)</f>
        <v>0.1799712990758621</v>
      </c>
      <c r="H2081" s="94">
        <f t="shared" si="225"/>
        <v>0.29995216512643685</v>
      </c>
      <c r="I2081" s="94">
        <f t="shared" si="228"/>
        <v>0.29995216512643685</v>
      </c>
      <c r="J2081" s="94">
        <f t="shared" si="228"/>
        <v>0.29995216512643685</v>
      </c>
      <c r="K2081" s="94">
        <f t="shared" si="228"/>
        <v>0.29995216512643685</v>
      </c>
      <c r="L2081" s="94">
        <f t="shared" si="228"/>
        <v>0.29995216512643685</v>
      </c>
      <c r="M2081" s="94">
        <f t="shared" si="228"/>
        <v>0.29995216512643685</v>
      </c>
      <c r="N2081" s="94">
        <f t="shared" si="228"/>
        <v>0.29995216512643685</v>
      </c>
      <c r="O2081" s="94">
        <f t="shared" si="228"/>
        <v>0.29995216512643685</v>
      </c>
      <c r="P2081" s="94">
        <f t="shared" si="228"/>
        <v>0.29995216512643685</v>
      </c>
      <c r="Q2081" s="94">
        <f t="shared" si="228"/>
        <v>0.29995216512643685</v>
      </c>
      <c r="R2081" s="94">
        <f t="shared" si="228"/>
        <v>0.29995216512643685</v>
      </c>
      <c r="S2081" s="93">
        <f>(1+H2081)^((5-Dashboard!$F$9)*3/12)</f>
        <v>1.1401544479264363</v>
      </c>
      <c r="T2081" s="93">
        <f t="shared" si="230"/>
        <v>1.4821462431605079</v>
      </c>
      <c r="U2081" s="93">
        <f t="shared" si="230"/>
        <v>1.9267192178305164</v>
      </c>
      <c r="V2081" s="93">
        <f t="shared" si="230"/>
        <v>2.5046428188094945</v>
      </c>
      <c r="W2081" s="93">
        <f t="shared" si="230"/>
        <v>3.2559158551797838</v>
      </c>
      <c r="X2081" s="93">
        <f t="shared" si="230"/>
        <v>4.2325348654104538</v>
      </c>
      <c r="Y2081" s="93">
        <f t="shared" si="229"/>
        <v>5.5020928622634511</v>
      </c>
      <c r="Z2081" s="93">
        <f t="shared" si="229"/>
        <v>7.152457529026087</v>
      </c>
      <c r="AA2081" s="93">
        <f t="shared" si="229"/>
        <v>9.2978526508323451</v>
      </c>
      <c r="AB2081" s="93">
        <f t="shared" si="229"/>
        <v>12.086763684476086</v>
      </c>
      <c r="AC2081" s="95">
        <f t="shared" si="229"/>
        <v>15.712214621006275</v>
      </c>
      <c r="AE2081" s="96"/>
    </row>
    <row r="2082" spans="3:31" ht="24.75" customHeight="1" x14ac:dyDescent="0.25">
      <c r="C2082" s="91">
        <f>ABS(E2082-Dashboard!$F$13)</f>
        <v>23.394708818759362</v>
      </c>
      <c r="D2082" s="92">
        <f t="shared" si="227"/>
        <v>0.30005216512643684</v>
      </c>
      <c r="E2082" s="93" cm="1">
        <f t="array" ref="E2082">SUM('DRE + DCF'!$S$41/TIR!S2082,'DRE + DCF'!$U$41:$AD$41/TIR!T2082:AC2082,TIR!F2082)</f>
        <v>24.225291181240635</v>
      </c>
      <c r="F2082" s="100">
        <f>'DRE + DCF'!$AE$38*'DRE + DCF'!$AE$39*(1+G2082)/(R2082-G2082)/AC2082</f>
        <v>7.2903845010793615</v>
      </c>
      <c r="G2082" s="92">
        <f>R2082*(1-'DRE + DCF'!$AE$39)</f>
        <v>0.1800312990758621</v>
      </c>
      <c r="H2082" s="94">
        <f t="shared" si="225"/>
        <v>0.30005216512643684</v>
      </c>
      <c r="I2082" s="94">
        <f t="shared" si="228"/>
        <v>0.30005216512643684</v>
      </c>
      <c r="J2082" s="94">
        <f t="shared" si="228"/>
        <v>0.30005216512643684</v>
      </c>
      <c r="K2082" s="94">
        <f t="shared" si="228"/>
        <v>0.30005216512643684</v>
      </c>
      <c r="L2082" s="94">
        <f t="shared" si="228"/>
        <v>0.30005216512643684</v>
      </c>
      <c r="M2082" s="94">
        <f t="shared" si="228"/>
        <v>0.30005216512643684</v>
      </c>
      <c r="N2082" s="94">
        <f t="shared" si="228"/>
        <v>0.30005216512643684</v>
      </c>
      <c r="O2082" s="94">
        <f t="shared" si="228"/>
        <v>0.30005216512643684</v>
      </c>
      <c r="P2082" s="94">
        <f t="shared" si="228"/>
        <v>0.30005216512643684</v>
      </c>
      <c r="Q2082" s="94">
        <f t="shared" si="228"/>
        <v>0.30005216512643684</v>
      </c>
      <c r="R2082" s="94">
        <f t="shared" si="228"/>
        <v>0.30005216512643684</v>
      </c>
      <c r="S2082" s="93">
        <f>(1+H2082)^((5-Dashboard!$F$9)*3/12)</f>
        <v>1.1401983007908918</v>
      </c>
      <c r="T2082" s="93">
        <f t="shared" si="230"/>
        <v>1.4823172696166833</v>
      </c>
      <c r="U2082" s="93">
        <f t="shared" si="230"/>
        <v>1.9270897757694776</v>
      </c>
      <c r="V2082" s="93">
        <f t="shared" si="230"/>
        <v>2.5053172353821291</v>
      </c>
      <c r="W2082" s="93">
        <f t="shared" si="230"/>
        <v>3.2570430961871164</v>
      </c>
      <c r="X2082" s="93">
        <f t="shared" si="230"/>
        <v>4.2343259291081745</v>
      </c>
      <c r="Y2082" s="93">
        <f t="shared" si="229"/>
        <v>5.5048445919880944</v>
      </c>
      <c r="Z2082" s="93">
        <f t="shared" si="229"/>
        <v>7.1565851304986792</v>
      </c>
      <c r="AA2082" s="93">
        <f t="shared" si="229"/>
        <v>9.3039339938164716</v>
      </c>
      <c r="AB2082" s="93">
        <f t="shared" si="229"/>
        <v>12.095599532854562</v>
      </c>
      <c r="AC2082" s="95">
        <f t="shared" si="229"/>
        <v>15.724910361189893</v>
      </c>
      <c r="AE2082" s="96"/>
    </row>
    <row r="2083" spans="3:31" ht="24.75" customHeight="1" x14ac:dyDescent="0.25">
      <c r="C2083" s="91">
        <f>ABS(E2083-Dashboard!$F$13)</f>
        <v>23.408143848016124</v>
      </c>
      <c r="D2083" s="92">
        <f t="shared" si="227"/>
        <v>0.30015216512643683</v>
      </c>
      <c r="E2083" s="93" cm="1">
        <f t="array" ref="E2083">SUM('DRE + DCF'!$S$41/TIR!S2083,'DRE + DCF'!$U$41:$AD$41/TIR!T2083:AC2083,TIR!F2083)</f>
        <v>24.211856151983874</v>
      </c>
      <c r="F2083" s="100">
        <f>'DRE + DCF'!$AE$38*'DRE + DCF'!$AE$39*(1+G2083)/(R2083-G2083)/AC2083</f>
        <v>7.2824422829998472</v>
      </c>
      <c r="G2083" s="92">
        <f>R2083*(1-'DRE + DCF'!$AE$39)</f>
        <v>0.1800912990758621</v>
      </c>
      <c r="H2083" s="94">
        <f t="shared" si="225"/>
        <v>0.30015216512643683</v>
      </c>
      <c r="I2083" s="94">
        <f t="shared" si="228"/>
        <v>0.30015216512643683</v>
      </c>
      <c r="J2083" s="94">
        <f t="shared" si="228"/>
        <v>0.30015216512643683</v>
      </c>
      <c r="K2083" s="94">
        <f t="shared" si="228"/>
        <v>0.30015216512643683</v>
      </c>
      <c r="L2083" s="94">
        <f t="shared" si="228"/>
        <v>0.30015216512643683</v>
      </c>
      <c r="M2083" s="94">
        <f t="shared" si="228"/>
        <v>0.30015216512643683</v>
      </c>
      <c r="N2083" s="94">
        <f t="shared" si="228"/>
        <v>0.30015216512643683</v>
      </c>
      <c r="O2083" s="94">
        <f t="shared" si="228"/>
        <v>0.30015216512643683</v>
      </c>
      <c r="P2083" s="94">
        <f t="shared" si="228"/>
        <v>0.30015216512643683</v>
      </c>
      <c r="Q2083" s="94">
        <f t="shared" si="228"/>
        <v>0.30015216512643683</v>
      </c>
      <c r="R2083" s="94">
        <f t="shared" si="228"/>
        <v>0.30015216512643683</v>
      </c>
      <c r="S2083" s="93">
        <f>(1+H2083)^((5-Dashboard!$F$9)*3/12)</f>
        <v>1.1402421519687986</v>
      </c>
      <c r="T2083" s="93">
        <f t="shared" si="230"/>
        <v>1.482488302650661</v>
      </c>
      <c r="U2083" s="93">
        <f t="shared" si="230"/>
        <v>1.9274603764658731</v>
      </c>
      <c r="V2083" s="93">
        <f t="shared" si="230"/>
        <v>2.5059917816575217</v>
      </c>
      <c r="W2083" s="93">
        <f t="shared" si="230"/>
        <v>3.2581706407110835</v>
      </c>
      <c r="X2083" s="93">
        <f t="shared" si="230"/>
        <v>4.2361176128719045</v>
      </c>
      <c r="Y2083" s="93">
        <f t="shared" si="229"/>
        <v>5.5075974861056389</v>
      </c>
      <c r="Z2083" s="93">
        <f t="shared" si="229"/>
        <v>7.1607147962051663</v>
      </c>
      <c r="AA2083" s="93">
        <f t="shared" si="229"/>
        <v>9.3100188461390587</v>
      </c>
      <c r="AB2083" s="93">
        <f t="shared" si="229"/>
        <v>12.104441160175627</v>
      </c>
      <c r="AC2083" s="95">
        <f t="shared" si="229"/>
        <v>15.737615382047899</v>
      </c>
      <c r="AE2083" s="96"/>
    </row>
    <row r="2084" spans="3:31" ht="24.75" customHeight="1" x14ac:dyDescent="0.25">
      <c r="C2084" s="91">
        <f>ABS(E2084-Dashboard!$F$13)</f>
        <v>23.421565928699344</v>
      </c>
      <c r="D2084" s="92">
        <f t="shared" si="227"/>
        <v>0.30025216512643682</v>
      </c>
      <c r="E2084" s="93" cm="1">
        <f t="array" ref="E2084">SUM('DRE + DCF'!$S$41/TIR!S2084,'DRE + DCF'!$U$41:$AD$41/TIR!T2084:AC2084,TIR!F2084)</f>
        <v>24.198434071300653</v>
      </c>
      <c r="F2084" s="100">
        <f>'DRE + DCF'!$AE$38*'DRE + DCF'!$AE$39*(1+G2084)/(R2084-G2084)/AC2084</f>
        <v>7.2745099577676671</v>
      </c>
      <c r="G2084" s="92">
        <f>R2084*(1-'DRE + DCF'!$AE$39)</f>
        <v>0.18015129907586208</v>
      </c>
      <c r="H2084" s="94">
        <f t="shared" si="225"/>
        <v>0.30025216512643682</v>
      </c>
      <c r="I2084" s="94">
        <f t="shared" si="228"/>
        <v>0.30025216512643682</v>
      </c>
      <c r="J2084" s="94">
        <f t="shared" si="228"/>
        <v>0.30025216512643682</v>
      </c>
      <c r="K2084" s="94">
        <f t="shared" si="228"/>
        <v>0.30025216512643682</v>
      </c>
      <c r="L2084" s="94">
        <f t="shared" si="228"/>
        <v>0.30025216512643682</v>
      </c>
      <c r="M2084" s="94">
        <f t="shared" si="228"/>
        <v>0.30025216512643682</v>
      </c>
      <c r="N2084" s="94">
        <f t="shared" si="228"/>
        <v>0.30025216512643682</v>
      </c>
      <c r="O2084" s="94">
        <f t="shared" si="228"/>
        <v>0.30025216512643682</v>
      </c>
      <c r="P2084" s="94">
        <f t="shared" si="228"/>
        <v>0.30025216512643682</v>
      </c>
      <c r="Q2084" s="94">
        <f t="shared" si="228"/>
        <v>0.30025216512643682</v>
      </c>
      <c r="R2084" s="94">
        <f t="shared" si="228"/>
        <v>0.30025216512643682</v>
      </c>
      <c r="S2084" s="93">
        <f>(1+H2084)^((5-Dashboard!$F$9)*3/12)</f>
        <v>1.1402860014603515</v>
      </c>
      <c r="T2084" s="93">
        <f t="shared" si="230"/>
        <v>1.4826593422621894</v>
      </c>
      <c r="U2084" s="93">
        <f t="shared" si="230"/>
        <v>1.9278310199213506</v>
      </c>
      <c r="V2084" s="93">
        <f t="shared" si="230"/>
        <v>2.5066664576506432</v>
      </c>
      <c r="W2084" s="93">
        <f t="shared" si="230"/>
        <v>3.2592984888100647</v>
      </c>
      <c r="X2084" s="93">
        <f t="shared" si="230"/>
        <v>4.2379099168686105</v>
      </c>
      <c r="Y2084" s="93">
        <f t="shared" si="229"/>
        <v>5.5103515450192093</v>
      </c>
      <c r="Z2084" s="93">
        <f t="shared" si="229"/>
        <v>7.1648465270190336</v>
      </c>
      <c r="AA2084" s="93">
        <f t="shared" si="229"/>
        <v>9.3161072095551312</v>
      </c>
      <c r="AB2084" s="93">
        <f t="shared" si="229"/>
        <v>12.113288569774069</v>
      </c>
      <c r="AC2084" s="95">
        <f t="shared" si="229"/>
        <v>15.750329689650053</v>
      </c>
      <c r="AE2084" s="96"/>
    </row>
    <row r="2085" spans="3:31" ht="24.75" customHeight="1" x14ac:dyDescent="0.25">
      <c r="C2085" s="91">
        <f>ABS(E2085-Dashboard!$F$13)</f>
        <v>23.434975077080587</v>
      </c>
      <c r="D2085" s="92">
        <f t="shared" si="227"/>
        <v>0.30035216512643681</v>
      </c>
      <c r="E2085" s="93" cm="1">
        <f t="array" ref="E2085">SUM('DRE + DCF'!$S$41/TIR!S2085,'DRE + DCF'!$U$41:$AD$41/TIR!T2085:AC2085,TIR!F2085)</f>
        <v>24.185024922919411</v>
      </c>
      <c r="F2085" s="100">
        <f>'DRE + DCF'!$AE$38*'DRE + DCF'!$AE$39*(1+G2085)/(R2085-G2085)/AC2085</f>
        <v>7.2665875112985905</v>
      </c>
      <c r="G2085" s="92">
        <f>R2085*(1-'DRE + DCF'!$AE$39)</f>
        <v>0.18021129907586209</v>
      </c>
      <c r="H2085" s="94">
        <f t="shared" si="225"/>
        <v>0.30035216512643681</v>
      </c>
      <c r="I2085" s="94">
        <f t="shared" si="228"/>
        <v>0.30035216512643681</v>
      </c>
      <c r="J2085" s="94">
        <f t="shared" si="228"/>
        <v>0.30035216512643681</v>
      </c>
      <c r="K2085" s="94">
        <f t="shared" si="228"/>
        <v>0.30035216512643681</v>
      </c>
      <c r="L2085" s="94">
        <f t="shared" si="228"/>
        <v>0.30035216512643681</v>
      </c>
      <c r="M2085" s="94">
        <f t="shared" si="228"/>
        <v>0.30035216512643681</v>
      </c>
      <c r="N2085" s="94">
        <f t="shared" si="228"/>
        <v>0.30035216512643681</v>
      </c>
      <c r="O2085" s="94">
        <f t="shared" si="228"/>
        <v>0.30035216512643681</v>
      </c>
      <c r="P2085" s="94">
        <f t="shared" si="228"/>
        <v>0.30035216512643681</v>
      </c>
      <c r="Q2085" s="94">
        <f t="shared" si="228"/>
        <v>0.30035216512643681</v>
      </c>
      <c r="R2085" s="94">
        <f t="shared" si="228"/>
        <v>0.30035216512643681</v>
      </c>
      <c r="S2085" s="93">
        <f>(1+H2085)^((5-Dashboard!$F$9)*3/12)</f>
        <v>1.140329849265745</v>
      </c>
      <c r="T2085" s="93">
        <f t="shared" si="230"/>
        <v>1.4828303884510148</v>
      </c>
      <c r="U2085" s="93">
        <f t="shared" si="230"/>
        <v>1.9282017061375523</v>
      </c>
      <c r="V2085" s="93">
        <f t="shared" si="230"/>
        <v>2.5073412633764551</v>
      </c>
      <c r="W2085" s="93">
        <f t="shared" si="230"/>
        <v>3.2604266405424287</v>
      </c>
      <c r="X2085" s="93">
        <f t="shared" si="230"/>
        <v>4.2397028412652613</v>
      </c>
      <c r="Y2085" s="93">
        <f t="shared" si="229"/>
        <v>5.5131067691319879</v>
      </c>
      <c r="Z2085" s="93">
        <f t="shared" si="229"/>
        <v>7.1689803238139946</v>
      </c>
      <c r="AA2085" s="93">
        <f t="shared" si="229"/>
        <v>9.3221990858203512</v>
      </c>
      <c r="AB2085" s="93">
        <f t="shared" si="229"/>
        <v>12.122141764986182</v>
      </c>
      <c r="AC2085" s="95">
        <f t="shared" si="229"/>
        <v>15.763053290069386</v>
      </c>
      <c r="AE2085" s="96"/>
    </row>
    <row r="2086" spans="3:31" ht="24.75" customHeight="1" x14ac:dyDescent="0.25">
      <c r="C2086" s="91">
        <f>ABS(E2086-Dashboard!$F$13)</f>
        <v>23.448371309406852</v>
      </c>
      <c r="D2086" s="92">
        <f t="shared" si="227"/>
        <v>0.3004521651264368</v>
      </c>
      <c r="E2086" s="93" cm="1">
        <f t="array" ref="E2086">SUM('DRE + DCF'!$S$41/TIR!S2086,'DRE + DCF'!$U$41:$AD$41/TIR!T2086:AC2086,TIR!F2086)</f>
        <v>24.171628690593145</v>
      </c>
      <c r="F2086" s="100">
        <f>'DRE + DCF'!$AE$38*'DRE + DCF'!$AE$39*(1+G2086)/(R2086-G2086)/AC2086</f>
        <v>7.2586749295311908</v>
      </c>
      <c r="G2086" s="92">
        <f>R2086*(1-'DRE + DCF'!$AE$39)</f>
        <v>0.18027129907586206</v>
      </c>
      <c r="H2086" s="94">
        <f t="shared" si="225"/>
        <v>0.3004521651264368</v>
      </c>
      <c r="I2086" s="94">
        <f t="shared" si="228"/>
        <v>0.3004521651264368</v>
      </c>
      <c r="J2086" s="94">
        <f t="shared" si="228"/>
        <v>0.3004521651264368</v>
      </c>
      <c r="K2086" s="94">
        <f t="shared" si="228"/>
        <v>0.3004521651264368</v>
      </c>
      <c r="L2086" s="94">
        <f t="shared" si="228"/>
        <v>0.3004521651264368</v>
      </c>
      <c r="M2086" s="94">
        <f t="shared" si="228"/>
        <v>0.3004521651264368</v>
      </c>
      <c r="N2086" s="94">
        <f t="shared" si="228"/>
        <v>0.3004521651264368</v>
      </c>
      <c r="O2086" s="94">
        <f t="shared" si="228"/>
        <v>0.3004521651264368</v>
      </c>
      <c r="P2086" s="94">
        <f t="shared" si="228"/>
        <v>0.3004521651264368</v>
      </c>
      <c r="Q2086" s="94">
        <f t="shared" si="228"/>
        <v>0.3004521651264368</v>
      </c>
      <c r="R2086" s="94">
        <f t="shared" si="228"/>
        <v>0.3004521651264368</v>
      </c>
      <c r="S2086" s="93">
        <f>(1+H2086)^((5-Dashboard!$F$9)*3/12)</f>
        <v>1.1403736953851737</v>
      </c>
      <c r="T2086" s="93">
        <f t="shared" si="230"/>
        <v>1.483001441216885</v>
      </c>
      <c r="U2086" s="93">
        <f t="shared" si="230"/>
        <v>1.9285724351161244</v>
      </c>
      <c r="V2086" s="93">
        <f t="shared" si="230"/>
        <v>2.5080161988499285</v>
      </c>
      <c r="W2086" s="93">
        <f t="shared" si="230"/>
        <v>3.2615550959665658</v>
      </c>
      <c r="X2086" s="93">
        <f t="shared" si="230"/>
        <v>4.2414963862288841</v>
      </c>
      <c r="Y2086" s="93">
        <f t="shared" si="229"/>
        <v>5.5158631588473099</v>
      </c>
      <c r="Z2086" s="93">
        <f t="shared" si="229"/>
        <v>7.1731161874641316</v>
      </c>
      <c r="AA2086" s="93">
        <f t="shared" si="229"/>
        <v>9.328294476691223</v>
      </c>
      <c r="AB2086" s="93">
        <f t="shared" si="229"/>
        <v>12.131000749150084</v>
      </c>
      <c r="AC2086" s="95">
        <f t="shared" si="229"/>
        <v>15.775786189382655</v>
      </c>
      <c r="AE2086" s="96"/>
    </row>
    <row r="2087" spans="3:31" ht="24.75" customHeight="1" x14ac:dyDescent="0.25">
      <c r="C2087" s="91">
        <f>ABS(E2087-Dashboard!$F$13)</f>
        <v>23.461754641900214</v>
      </c>
      <c r="D2087" s="92">
        <f t="shared" si="227"/>
        <v>0.30055216512643679</v>
      </c>
      <c r="E2087" s="93" cm="1">
        <f t="array" ref="E2087">SUM('DRE + DCF'!$S$41/TIR!S2087,'DRE + DCF'!$U$41:$AD$41/TIR!T2087:AC2087,TIR!F2087)</f>
        <v>24.158245358099784</v>
      </c>
      <c r="F2087" s="100">
        <f>'DRE + DCF'!$AE$38*'DRE + DCF'!$AE$39*(1+G2087)/(R2087-G2087)/AC2087</f>
        <v>7.2507721984270326</v>
      </c>
      <c r="G2087" s="92">
        <f>R2087*(1-'DRE + DCF'!$AE$39)</f>
        <v>0.18033129907586207</v>
      </c>
      <c r="H2087" s="94">
        <f t="shared" si="225"/>
        <v>0.30055216512643679</v>
      </c>
      <c r="I2087" s="94">
        <f t="shared" si="228"/>
        <v>0.30055216512643679</v>
      </c>
      <c r="J2087" s="94">
        <f t="shared" si="228"/>
        <v>0.30055216512643679</v>
      </c>
      <c r="K2087" s="94">
        <f t="shared" si="228"/>
        <v>0.30055216512643679</v>
      </c>
      <c r="L2087" s="94">
        <f t="shared" si="228"/>
        <v>0.30055216512643679</v>
      </c>
      <c r="M2087" s="94">
        <f t="shared" si="228"/>
        <v>0.30055216512643679</v>
      </c>
      <c r="N2087" s="94">
        <f t="shared" si="228"/>
        <v>0.30055216512643679</v>
      </c>
      <c r="O2087" s="94">
        <f t="shared" si="228"/>
        <v>0.30055216512643679</v>
      </c>
      <c r="P2087" s="94">
        <f t="shared" si="228"/>
        <v>0.30055216512643679</v>
      </c>
      <c r="Q2087" s="94">
        <f t="shared" si="228"/>
        <v>0.30055216512643679</v>
      </c>
      <c r="R2087" s="94">
        <f t="shared" si="228"/>
        <v>0.30055216512643679</v>
      </c>
      <c r="S2087" s="93">
        <f>(1+H2087)^((5-Dashboard!$F$9)*3/12)</f>
        <v>1.1404175398188316</v>
      </c>
      <c r="T2087" s="93">
        <f t="shared" si="230"/>
        <v>1.4831725005595457</v>
      </c>
      <c r="U2087" s="93">
        <f t="shared" si="230"/>
        <v>1.9289432068587082</v>
      </c>
      <c r="V2087" s="93">
        <f t="shared" si="230"/>
        <v>2.5086912640860248</v>
      </c>
      <c r="W2087" s="93">
        <f t="shared" si="230"/>
        <v>3.2626838551408568</v>
      </c>
      <c r="X2087" s="93">
        <f t="shared" si="230"/>
        <v>4.2432905519265107</v>
      </c>
      <c r="Y2087" s="93">
        <f t="shared" si="229"/>
        <v>5.5186207145685762</v>
      </c>
      <c r="Z2087" s="93">
        <f t="shared" si="229"/>
        <v>7.1772541188437646</v>
      </c>
      <c r="AA2087" s="93">
        <f t="shared" si="229"/>
        <v>9.334393383924894</v>
      </c>
      <c r="AB2087" s="93">
        <f t="shared" si="229"/>
        <v>12.139865525605407</v>
      </c>
      <c r="AC2087" s="95">
        <f t="shared" si="229"/>
        <v>15.7885283936699</v>
      </c>
      <c r="AE2087" s="96"/>
    </row>
    <row r="2088" spans="3:31" ht="24.75" customHeight="1" x14ac:dyDescent="0.25">
      <c r="C2088" s="91">
        <f>ABS(E2088-Dashboard!$F$13)</f>
        <v>23.475125090758262</v>
      </c>
      <c r="D2088" s="92">
        <f t="shared" si="227"/>
        <v>0.30065216512643678</v>
      </c>
      <c r="E2088" s="93" cm="1">
        <f t="array" ref="E2088">SUM('DRE + DCF'!$S$41/TIR!S2088,'DRE + DCF'!$U$41:$AD$41/TIR!T2088:AC2088,TIR!F2088)</f>
        <v>24.144874909241736</v>
      </c>
      <c r="F2088" s="100">
        <f>'DRE + DCF'!$AE$38*'DRE + DCF'!$AE$39*(1+G2088)/(R2088-G2088)/AC2088</f>
        <v>7.2428793039704003</v>
      </c>
      <c r="G2088" s="92">
        <f>R2088*(1-'DRE + DCF'!$AE$39)</f>
        <v>0.18039129907586207</v>
      </c>
      <c r="H2088" s="94">
        <f t="shared" si="225"/>
        <v>0.30065216512643678</v>
      </c>
      <c r="I2088" s="94">
        <f t="shared" si="228"/>
        <v>0.30065216512643678</v>
      </c>
      <c r="J2088" s="94">
        <f t="shared" si="228"/>
        <v>0.30065216512643678</v>
      </c>
      <c r="K2088" s="94">
        <f t="shared" si="228"/>
        <v>0.30065216512643678</v>
      </c>
      <c r="L2088" s="94">
        <f t="shared" si="228"/>
        <v>0.30065216512643678</v>
      </c>
      <c r="M2088" s="94">
        <f t="shared" si="228"/>
        <v>0.30065216512643678</v>
      </c>
      <c r="N2088" s="94">
        <f t="shared" si="228"/>
        <v>0.30065216512643678</v>
      </c>
      <c r="O2088" s="94">
        <f t="shared" si="228"/>
        <v>0.30065216512643678</v>
      </c>
      <c r="P2088" s="94">
        <f t="shared" si="228"/>
        <v>0.30065216512643678</v>
      </c>
      <c r="Q2088" s="94">
        <f t="shared" si="228"/>
        <v>0.30065216512643678</v>
      </c>
      <c r="R2088" s="94">
        <f t="shared" si="228"/>
        <v>0.30065216512643678</v>
      </c>
      <c r="S2088" s="93">
        <f>(1+H2088)^((5-Dashboard!$F$9)*3/12)</f>
        <v>1.1404613825669139</v>
      </c>
      <c r="T2088" s="93">
        <f t="shared" si="230"/>
        <v>1.4833435664787462</v>
      </c>
      <c r="U2088" s="93">
        <f t="shared" si="230"/>
        <v>1.929314021366952</v>
      </c>
      <c r="V2088" s="93">
        <f t="shared" si="230"/>
        <v>2.5093664590997187</v>
      </c>
      <c r="W2088" s="93">
        <f t="shared" si="230"/>
        <v>3.2638129181237097</v>
      </c>
      <c r="X2088" s="93">
        <f t="shared" si="230"/>
        <v>4.2450853385252367</v>
      </c>
      <c r="Y2088" s="93">
        <f t="shared" si="229"/>
        <v>5.5213794366993421</v>
      </c>
      <c r="Z2088" s="93">
        <f t="shared" si="229"/>
        <v>7.181394118827586</v>
      </c>
      <c r="AA2088" s="93">
        <f t="shared" si="229"/>
        <v>9.3404958092793606</v>
      </c>
      <c r="AB2088" s="93">
        <f t="shared" si="229"/>
        <v>12.148736097693611</v>
      </c>
      <c r="AC2088" s="95">
        <f t="shared" si="229"/>
        <v>15.801279909014895</v>
      </c>
      <c r="AE2088" s="96"/>
    </row>
    <row r="2089" spans="3:31" ht="24.75" customHeight="1" x14ac:dyDescent="0.25">
      <c r="C2089" s="91">
        <f>ABS(E2089-Dashboard!$F$13)</f>
        <v>23.488482672153779</v>
      </c>
      <c r="D2089" s="92">
        <f t="shared" si="227"/>
        <v>0.30075216512643677</v>
      </c>
      <c r="E2089" s="93" cm="1">
        <f t="array" ref="E2089">SUM('DRE + DCF'!$S$41/TIR!S2089,'DRE + DCF'!$U$41:$AD$41/TIR!T2089:AC2089,TIR!F2089)</f>
        <v>24.131517327846218</v>
      </c>
      <c r="F2089" s="100">
        <f>'DRE + DCF'!$AE$38*'DRE + DCF'!$AE$39*(1+G2089)/(R2089-G2089)/AC2089</f>
        <v>7.2349962321684753</v>
      </c>
      <c r="G2089" s="92">
        <f>R2089*(1-'DRE + DCF'!$AE$39)</f>
        <v>0.18045129907586205</v>
      </c>
      <c r="H2089" s="94">
        <f t="shared" si="225"/>
        <v>0.30075216512643677</v>
      </c>
      <c r="I2089" s="94">
        <f t="shared" si="228"/>
        <v>0.30075216512643677</v>
      </c>
      <c r="J2089" s="94">
        <f t="shared" si="228"/>
        <v>0.30075216512643677</v>
      </c>
      <c r="K2089" s="94">
        <f t="shared" si="228"/>
        <v>0.30075216512643677</v>
      </c>
      <c r="L2089" s="94">
        <f t="shared" si="228"/>
        <v>0.30075216512643677</v>
      </c>
      <c r="M2089" s="94">
        <f t="shared" si="228"/>
        <v>0.30075216512643677</v>
      </c>
      <c r="N2089" s="94">
        <f t="shared" si="228"/>
        <v>0.30075216512643677</v>
      </c>
      <c r="O2089" s="94">
        <f t="shared" si="228"/>
        <v>0.30075216512643677</v>
      </c>
      <c r="P2089" s="94">
        <f t="shared" si="228"/>
        <v>0.30075216512643677</v>
      </c>
      <c r="Q2089" s="94">
        <f t="shared" si="228"/>
        <v>0.30075216512643677</v>
      </c>
      <c r="R2089" s="94">
        <f t="shared" si="228"/>
        <v>0.30075216512643677</v>
      </c>
      <c r="S2089" s="93">
        <f>(1+H2089)^((5-Dashboard!$F$9)*3/12)</f>
        <v>1.1405052236296143</v>
      </c>
      <c r="T2089" s="93">
        <f t="shared" si="230"/>
        <v>1.4835146389742315</v>
      </c>
      <c r="U2089" s="93">
        <f t="shared" si="230"/>
        <v>1.9296848786424956</v>
      </c>
      <c r="V2089" s="93">
        <f t="shared" si="230"/>
        <v>2.5100417839059714</v>
      </c>
      <c r="W2089" s="93">
        <f t="shared" si="230"/>
        <v>3.2649422849735159</v>
      </c>
      <c r="X2089" s="93">
        <f t="shared" si="230"/>
        <v>4.2468807461921561</v>
      </c>
      <c r="Y2089" s="93">
        <f t="shared" si="229"/>
        <v>5.5241393256432243</v>
      </c>
      <c r="Z2089" s="93">
        <f t="shared" si="229"/>
        <v>7.1855361882905173</v>
      </c>
      <c r="AA2089" s="93">
        <f t="shared" si="229"/>
        <v>9.3466017545132534</v>
      </c>
      <c r="AB2089" s="93">
        <f t="shared" si="229"/>
        <v>12.157612468757666</v>
      </c>
      <c r="AC2089" s="95">
        <f t="shared" si="229"/>
        <v>15.814040741504696</v>
      </c>
      <c r="AE2089" s="96"/>
    </row>
    <row r="2090" spans="3:31" ht="24.75" customHeight="1" x14ac:dyDescent="0.25">
      <c r="C2090" s="91">
        <f>ABS(E2090-Dashboard!$F$13)</f>
        <v>23.501827402235133</v>
      </c>
      <c r="D2090" s="92">
        <f t="shared" si="227"/>
        <v>0.30085216512643675</v>
      </c>
      <c r="E2090" s="93" cm="1">
        <f t="array" ref="E2090">SUM('DRE + DCF'!$S$41/TIR!S2090,'DRE + DCF'!$U$41:$AD$41/TIR!T2090:AC2090,TIR!F2090)</f>
        <v>24.118172597764865</v>
      </c>
      <c r="F2090" s="100">
        <f>'DRE + DCF'!$AE$38*'DRE + DCF'!$AE$39*(1+G2090)/(R2090-G2090)/AC2090</f>
        <v>7.2271229690510852</v>
      </c>
      <c r="G2090" s="92">
        <f>R2090*(1-'DRE + DCF'!$AE$39)</f>
        <v>0.18051129907586205</v>
      </c>
      <c r="H2090" s="94">
        <f t="shared" si="225"/>
        <v>0.30085216512643675</v>
      </c>
      <c r="I2090" s="94">
        <f t="shared" si="228"/>
        <v>0.30085216512643675</v>
      </c>
      <c r="J2090" s="94">
        <f t="shared" si="228"/>
        <v>0.30085216512643675</v>
      </c>
      <c r="K2090" s="94">
        <f t="shared" si="228"/>
        <v>0.30085216512643675</v>
      </c>
      <c r="L2090" s="94">
        <f t="shared" si="228"/>
        <v>0.30085216512643675</v>
      </c>
      <c r="M2090" s="94">
        <f t="shared" si="228"/>
        <v>0.30085216512643675</v>
      </c>
      <c r="N2090" s="94">
        <f t="shared" si="228"/>
        <v>0.30085216512643675</v>
      </c>
      <c r="O2090" s="94">
        <f t="shared" si="228"/>
        <v>0.30085216512643675</v>
      </c>
      <c r="P2090" s="94">
        <f t="shared" si="228"/>
        <v>0.30085216512643675</v>
      </c>
      <c r="Q2090" s="94">
        <f t="shared" ref="I2090:R2116" si="231">$D2090</f>
        <v>0.30085216512643675</v>
      </c>
      <c r="R2090" s="94">
        <f t="shared" si="231"/>
        <v>0.30085216512643675</v>
      </c>
      <c r="S2090" s="93">
        <f>(1+H2090)^((5-Dashboard!$F$9)*3/12)</f>
        <v>1.1405490630071278</v>
      </c>
      <c r="T2090" s="93">
        <f t="shared" si="230"/>
        <v>1.483685718045751</v>
      </c>
      <c r="U2090" s="93">
        <f t="shared" si="230"/>
        <v>1.9300557786869874</v>
      </c>
      <c r="V2090" s="93">
        <f t="shared" si="230"/>
        <v>2.5107172385197587</v>
      </c>
      <c r="W2090" s="93">
        <f t="shared" si="230"/>
        <v>3.2660719557486968</v>
      </c>
      <c r="X2090" s="93">
        <f t="shared" si="230"/>
        <v>4.2486767750944283</v>
      </c>
      <c r="Y2090" s="93">
        <f t="shared" si="229"/>
        <v>5.5269003818039941</v>
      </c>
      <c r="Z2090" s="93">
        <f t="shared" si="229"/>
        <v>7.1896803281078565</v>
      </c>
      <c r="AA2090" s="93">
        <f t="shared" si="229"/>
        <v>9.3527112213860555</v>
      </c>
      <c r="AB2090" s="93">
        <f t="shared" si="229"/>
        <v>12.166494642142371</v>
      </c>
      <c r="AC2090" s="95">
        <f t="shared" si="229"/>
        <v>15.826810897230098</v>
      </c>
      <c r="AE2090" s="96"/>
    </row>
    <row r="2091" spans="3:31" ht="24.75" customHeight="1" x14ac:dyDescent="0.25">
      <c r="C2091" s="91">
        <f>ABS(E2091-Dashboard!$F$13)</f>
        <v>23.515159297125951</v>
      </c>
      <c r="D2091" s="92">
        <f t="shared" si="227"/>
        <v>0.30095216512643674</v>
      </c>
      <c r="E2091" s="93" cm="1">
        <f t="array" ref="E2091">SUM('DRE + DCF'!$S$41/TIR!S2091,'DRE + DCF'!$U$41:$AD$41/TIR!T2091:AC2091,TIR!F2091)</f>
        <v>24.104840702874046</v>
      </c>
      <c r="F2091" s="100">
        <f>'DRE + DCF'!$AE$38*'DRE + DCF'!$AE$39*(1+G2091)/(R2091-G2091)/AC2091</f>
        <v>7.2192595006708702</v>
      </c>
      <c r="G2091" s="92">
        <f>R2091*(1-'DRE + DCF'!$AE$39)</f>
        <v>0.18057129907586203</v>
      </c>
      <c r="H2091" s="94">
        <f t="shared" si="225"/>
        <v>0.30095216512643674</v>
      </c>
      <c r="I2091" s="94">
        <f t="shared" si="231"/>
        <v>0.30095216512643674</v>
      </c>
      <c r="J2091" s="94">
        <f t="shared" si="231"/>
        <v>0.30095216512643674</v>
      </c>
      <c r="K2091" s="94">
        <f t="shared" si="231"/>
        <v>0.30095216512643674</v>
      </c>
      <c r="L2091" s="94">
        <f t="shared" si="231"/>
        <v>0.30095216512643674</v>
      </c>
      <c r="M2091" s="94">
        <f t="shared" si="231"/>
        <v>0.30095216512643674</v>
      </c>
      <c r="N2091" s="94">
        <f t="shared" si="231"/>
        <v>0.30095216512643674</v>
      </c>
      <c r="O2091" s="94">
        <f t="shared" si="231"/>
        <v>0.30095216512643674</v>
      </c>
      <c r="P2091" s="94">
        <f t="shared" si="231"/>
        <v>0.30095216512643674</v>
      </c>
      <c r="Q2091" s="94">
        <f t="shared" si="231"/>
        <v>0.30095216512643674</v>
      </c>
      <c r="R2091" s="94">
        <f t="shared" si="231"/>
        <v>0.30095216512643674</v>
      </c>
      <c r="S2091" s="93">
        <f>(1+H2091)^((5-Dashboard!$F$9)*3/12)</f>
        <v>1.1405929006996478</v>
      </c>
      <c r="T2091" s="93">
        <f t="shared" si="230"/>
        <v>1.4838568036930495</v>
      </c>
      <c r="U2091" s="93">
        <f t="shared" si="230"/>
        <v>1.9304267215020665</v>
      </c>
      <c r="V2091" s="93">
        <f t="shared" si="230"/>
        <v>2.5113928229560423</v>
      </c>
      <c r="W2091" s="93">
        <f t="shared" si="230"/>
        <v>3.2672019305076567</v>
      </c>
      <c r="X2091" s="93">
        <f t="shared" si="230"/>
        <v>4.2504734253992096</v>
      </c>
      <c r="Y2091" s="93">
        <f t="shared" si="229"/>
        <v>5.5296626055854832</v>
      </c>
      <c r="Z2091" s="93">
        <f t="shared" si="229"/>
        <v>7.1938265391551273</v>
      </c>
      <c r="AA2091" s="93">
        <f t="shared" si="229"/>
        <v>9.3588242116578826</v>
      </c>
      <c r="AB2091" s="93">
        <f t="shared" si="229"/>
        <v>12.175382621194039</v>
      </c>
      <c r="AC2091" s="95">
        <f t="shared" si="229"/>
        <v>15.839590382285175</v>
      </c>
      <c r="AE2091" s="96"/>
    </row>
    <row r="2092" spans="3:31" ht="24.75" customHeight="1" x14ac:dyDescent="0.25">
      <c r="C2092" s="91">
        <f>ABS(E2092-Dashboard!$F$13)</f>
        <v>23.528478372925576</v>
      </c>
      <c r="D2092" s="92">
        <f t="shared" si="227"/>
        <v>0.30105216512643673</v>
      </c>
      <c r="E2092" s="93" cm="1">
        <f t="array" ref="E2092">SUM('DRE + DCF'!$S$41/TIR!S2092,'DRE + DCF'!$U$41:$AD$41/TIR!T2092:AC2092,TIR!F2092)</f>
        <v>24.091521627074421</v>
      </c>
      <c r="F2092" s="100">
        <f>'DRE + DCF'!$AE$38*'DRE + DCF'!$AE$39*(1+G2092)/(R2092-G2092)/AC2092</f>
        <v>7.2114058131030223</v>
      </c>
      <c r="G2092" s="92">
        <f>R2092*(1-'DRE + DCF'!$AE$39)</f>
        <v>0.18063129907586203</v>
      </c>
      <c r="H2092" s="94">
        <f t="shared" si="225"/>
        <v>0.30105216512643673</v>
      </c>
      <c r="I2092" s="94">
        <f t="shared" si="231"/>
        <v>0.30105216512643673</v>
      </c>
      <c r="J2092" s="94">
        <f t="shared" si="231"/>
        <v>0.30105216512643673</v>
      </c>
      <c r="K2092" s="94">
        <f t="shared" si="231"/>
        <v>0.30105216512643673</v>
      </c>
      <c r="L2092" s="94">
        <f t="shared" si="231"/>
        <v>0.30105216512643673</v>
      </c>
      <c r="M2092" s="94">
        <f t="shared" si="231"/>
        <v>0.30105216512643673</v>
      </c>
      <c r="N2092" s="94">
        <f t="shared" si="231"/>
        <v>0.30105216512643673</v>
      </c>
      <c r="O2092" s="94">
        <f t="shared" si="231"/>
        <v>0.30105216512643673</v>
      </c>
      <c r="P2092" s="94">
        <f t="shared" si="231"/>
        <v>0.30105216512643673</v>
      </c>
      <c r="Q2092" s="94">
        <f t="shared" si="231"/>
        <v>0.30105216512643673</v>
      </c>
      <c r="R2092" s="94">
        <f t="shared" si="231"/>
        <v>0.30105216512643673</v>
      </c>
      <c r="S2092" s="93">
        <f>(1+H2092)^((5-Dashboard!$F$9)*3/12)</f>
        <v>1.1406367367073695</v>
      </c>
      <c r="T2092" s="93">
        <f t="shared" si="230"/>
        <v>1.4840278959158766</v>
      </c>
      <c r="U2092" s="93">
        <f t="shared" si="230"/>
        <v>1.9307977070893816</v>
      </c>
      <c r="V2092" s="93">
        <f t="shared" si="230"/>
        <v>2.5120685372297999</v>
      </c>
      <c r="W2092" s="93">
        <f t="shared" si="230"/>
        <v>3.2683322093088325</v>
      </c>
      <c r="X2092" s="93">
        <f t="shared" si="230"/>
        <v>4.252270697273727</v>
      </c>
      <c r="Y2092" s="93">
        <f t="shared" si="229"/>
        <v>5.5324259973916856</v>
      </c>
      <c r="Z2092" s="93">
        <f t="shared" si="229"/>
        <v>7.1979748223082396</v>
      </c>
      <c r="AA2092" s="93">
        <f t="shared" si="229"/>
        <v>9.3649407270897154</v>
      </c>
      <c r="AB2092" s="93">
        <f t="shared" si="229"/>
        <v>12.184276409260821</v>
      </c>
      <c r="AC2092" s="95">
        <f t="shared" si="229"/>
        <v>15.852379202767759</v>
      </c>
      <c r="AE2092" s="96"/>
    </row>
    <row r="2093" spans="3:31" ht="24.75" customHeight="1" x14ac:dyDescent="0.25">
      <c r="C2093" s="91">
        <f>ABS(E2093-Dashboard!$F$13)</f>
        <v>23.541784645708674</v>
      </c>
      <c r="D2093" s="92">
        <f t="shared" si="227"/>
        <v>0.30115216512643672</v>
      </c>
      <c r="E2093" s="93" cm="1">
        <f t="array" ref="E2093">SUM('DRE + DCF'!$S$41/TIR!S2093,'DRE + DCF'!$U$41:$AD$41/TIR!T2093:AC2093,TIR!F2093)</f>
        <v>24.078215354291324</v>
      </c>
      <c r="F2093" s="100">
        <f>'DRE + DCF'!$AE$38*'DRE + DCF'!$AE$39*(1+G2093)/(R2093-G2093)/AC2093</f>
        <v>7.2035618924454665</v>
      </c>
      <c r="G2093" s="92">
        <f>R2093*(1-'DRE + DCF'!$AE$39)</f>
        <v>0.18069129907586204</v>
      </c>
      <c r="H2093" s="94">
        <f t="shared" si="225"/>
        <v>0.30115216512643672</v>
      </c>
      <c r="I2093" s="94">
        <f t="shared" si="231"/>
        <v>0.30115216512643672</v>
      </c>
      <c r="J2093" s="94">
        <f t="shared" si="231"/>
        <v>0.30115216512643672</v>
      </c>
      <c r="K2093" s="94">
        <f t="shared" si="231"/>
        <v>0.30115216512643672</v>
      </c>
      <c r="L2093" s="94">
        <f t="shared" si="231"/>
        <v>0.30115216512643672</v>
      </c>
      <c r="M2093" s="94">
        <f t="shared" si="231"/>
        <v>0.30115216512643672</v>
      </c>
      <c r="N2093" s="94">
        <f t="shared" si="231"/>
        <v>0.30115216512643672</v>
      </c>
      <c r="O2093" s="94">
        <f t="shared" si="231"/>
        <v>0.30115216512643672</v>
      </c>
      <c r="P2093" s="94">
        <f t="shared" si="231"/>
        <v>0.30115216512643672</v>
      </c>
      <c r="Q2093" s="94">
        <f t="shared" si="231"/>
        <v>0.30115216512643672</v>
      </c>
      <c r="R2093" s="94">
        <f t="shared" si="231"/>
        <v>0.30115216512643672</v>
      </c>
      <c r="S2093" s="93">
        <f>(1+H2093)^((5-Dashboard!$F$9)*3/12)</f>
        <v>1.1406805710304864</v>
      </c>
      <c r="T2093" s="93">
        <f t="shared" si="230"/>
        <v>1.4841989947139773</v>
      </c>
      <c r="U2093" s="93">
        <f t="shared" si="230"/>
        <v>1.9311687354505722</v>
      </c>
      <c r="V2093" s="93">
        <f t="shared" si="230"/>
        <v>2.5127443813559949</v>
      </c>
      <c r="W2093" s="93">
        <f t="shared" si="230"/>
        <v>3.2694627922106414</v>
      </c>
      <c r="X2093" s="93">
        <f t="shared" si="230"/>
        <v>4.2540685908852014</v>
      </c>
      <c r="Y2093" s="93">
        <f t="shared" si="229"/>
        <v>5.5351905576266489</v>
      </c>
      <c r="Z2093" s="93">
        <f t="shared" si="229"/>
        <v>7.202125178443322</v>
      </c>
      <c r="AA2093" s="93">
        <f t="shared" si="229"/>
        <v>9.3710607694431527</v>
      </c>
      <c r="AB2093" s="93">
        <f t="shared" si="229"/>
        <v>12.193176009692369</v>
      </c>
      <c r="AC2093" s="95">
        <f t="shared" si="229"/>
        <v>15.865177364778951</v>
      </c>
      <c r="AE2093" s="96"/>
    </row>
    <row r="2094" spans="3:31" ht="24.75" customHeight="1" x14ac:dyDescent="0.25">
      <c r="C2094" s="91">
        <f>ABS(E2094-Dashboard!$F$13)</f>
        <v>23.555078131525708</v>
      </c>
      <c r="D2094" s="92">
        <f t="shared" si="227"/>
        <v>0.30125216512643671</v>
      </c>
      <c r="E2094" s="93" cm="1">
        <f t="array" ref="E2094">SUM('DRE + DCF'!$S$41/TIR!S2094,'DRE + DCF'!$U$41:$AD$41/TIR!T2094:AC2094,TIR!F2094)</f>
        <v>24.06492186847429</v>
      </c>
      <c r="F2094" s="100">
        <f>'DRE + DCF'!$AE$38*'DRE + DCF'!$AE$39*(1+G2094)/(R2094-G2094)/AC2094</f>
        <v>7.1957277248186031</v>
      </c>
      <c r="G2094" s="92">
        <f>R2094*(1-'DRE + DCF'!$AE$39)</f>
        <v>0.18075129907586202</v>
      </c>
      <c r="H2094" s="94">
        <f t="shared" si="225"/>
        <v>0.30125216512643671</v>
      </c>
      <c r="I2094" s="94">
        <f t="shared" si="231"/>
        <v>0.30125216512643671</v>
      </c>
      <c r="J2094" s="94">
        <f t="shared" si="231"/>
        <v>0.30125216512643671</v>
      </c>
      <c r="K2094" s="94">
        <f t="shared" si="231"/>
        <v>0.30125216512643671</v>
      </c>
      <c r="L2094" s="94">
        <f t="shared" si="231"/>
        <v>0.30125216512643671</v>
      </c>
      <c r="M2094" s="94">
        <f t="shared" si="231"/>
        <v>0.30125216512643671</v>
      </c>
      <c r="N2094" s="94">
        <f t="shared" si="231"/>
        <v>0.30125216512643671</v>
      </c>
      <c r="O2094" s="94">
        <f t="shared" si="231"/>
        <v>0.30125216512643671</v>
      </c>
      <c r="P2094" s="94">
        <f t="shared" si="231"/>
        <v>0.30125216512643671</v>
      </c>
      <c r="Q2094" s="94">
        <f t="shared" si="231"/>
        <v>0.30125216512643671</v>
      </c>
      <c r="R2094" s="94">
        <f t="shared" si="231"/>
        <v>0.30125216512643671</v>
      </c>
      <c r="S2094" s="93">
        <f>(1+H2094)^((5-Dashboard!$F$9)*3/12)</f>
        <v>1.1407244036691935</v>
      </c>
      <c r="T2094" s="93">
        <f t="shared" si="230"/>
        <v>1.4843701000871015</v>
      </c>
      <c r="U2094" s="93">
        <f t="shared" si="230"/>
        <v>1.9315398065872864</v>
      </c>
      <c r="V2094" s="93">
        <f t="shared" si="230"/>
        <v>2.5134203553496053</v>
      </c>
      <c r="W2094" s="93">
        <f t="shared" si="230"/>
        <v>3.2705936792715322</v>
      </c>
      <c r="X2094" s="93">
        <f t="shared" si="230"/>
        <v>4.2558671064009204</v>
      </c>
      <c r="Y2094" s="93">
        <f t="shared" si="229"/>
        <v>5.5379562866945813</v>
      </c>
      <c r="Z2094" s="93">
        <f t="shared" si="229"/>
        <v>7.2062776084368858</v>
      </c>
      <c r="AA2094" s="93">
        <f t="shared" si="229"/>
        <v>9.3771843404806585</v>
      </c>
      <c r="AB2094" s="93">
        <f t="shared" si="229"/>
        <v>12.202081425840175</v>
      </c>
      <c r="AC2094" s="95">
        <f t="shared" si="229"/>
        <v>15.877984874423607</v>
      </c>
      <c r="AE2094" s="96"/>
    </row>
    <row r="2095" spans="3:31" ht="24.75" customHeight="1" x14ac:dyDescent="0.25">
      <c r="C2095" s="91">
        <f>ABS(E2095-Dashboard!$F$13)</f>
        <v>23.568358846402582</v>
      </c>
      <c r="D2095" s="92">
        <f t="shared" si="227"/>
        <v>0.3013521651264367</v>
      </c>
      <c r="E2095" s="93" cm="1">
        <f t="array" ref="E2095">SUM('DRE + DCF'!$S$41/TIR!S2095,'DRE + DCF'!$U$41:$AD$41/TIR!T2095:AC2095,TIR!F2095)</f>
        <v>24.051641153597416</v>
      </c>
      <c r="F2095" s="100">
        <f>'DRE + DCF'!$AE$38*'DRE + DCF'!$AE$39*(1+G2095)/(R2095-G2095)/AC2095</f>
        <v>7.1879032963654703</v>
      </c>
      <c r="G2095" s="92">
        <f>R2095*(1-'DRE + DCF'!$AE$39)</f>
        <v>0.18081129907586202</v>
      </c>
      <c r="H2095" s="94">
        <f t="shared" si="225"/>
        <v>0.3013521651264367</v>
      </c>
      <c r="I2095" s="94">
        <f t="shared" si="231"/>
        <v>0.3013521651264367</v>
      </c>
      <c r="J2095" s="94">
        <f t="shared" si="231"/>
        <v>0.3013521651264367</v>
      </c>
      <c r="K2095" s="94">
        <f t="shared" si="231"/>
        <v>0.3013521651264367</v>
      </c>
      <c r="L2095" s="94">
        <f t="shared" si="231"/>
        <v>0.3013521651264367</v>
      </c>
      <c r="M2095" s="94">
        <f t="shared" si="231"/>
        <v>0.3013521651264367</v>
      </c>
      <c r="N2095" s="94">
        <f t="shared" si="231"/>
        <v>0.3013521651264367</v>
      </c>
      <c r="O2095" s="94">
        <f t="shared" si="231"/>
        <v>0.3013521651264367</v>
      </c>
      <c r="P2095" s="94">
        <f t="shared" si="231"/>
        <v>0.3013521651264367</v>
      </c>
      <c r="Q2095" s="94">
        <f t="shared" si="231"/>
        <v>0.3013521651264367</v>
      </c>
      <c r="R2095" s="94">
        <f t="shared" si="231"/>
        <v>0.3013521651264367</v>
      </c>
      <c r="S2095" s="93">
        <f>(1+H2095)^((5-Dashboard!$F$9)*3/12)</f>
        <v>1.140768234623684</v>
      </c>
      <c r="T2095" s="93">
        <f t="shared" si="230"/>
        <v>1.4845412120349941</v>
      </c>
      <c r="U2095" s="93">
        <f t="shared" si="230"/>
        <v>1.931910920501164</v>
      </c>
      <c r="V2095" s="93">
        <f t="shared" si="230"/>
        <v>2.514096459225597</v>
      </c>
      <c r="W2095" s="93">
        <f t="shared" si="230"/>
        <v>3.2717248705499387</v>
      </c>
      <c r="X2095" s="93">
        <f t="shared" si="230"/>
        <v>4.2576662439881732</v>
      </c>
      <c r="Y2095" s="93">
        <f t="shared" si="229"/>
        <v>5.5407231849997522</v>
      </c>
      <c r="Z2095" s="93">
        <f t="shared" si="229"/>
        <v>7.2104321131656732</v>
      </c>
      <c r="AA2095" s="93">
        <f t="shared" si="229"/>
        <v>9.3833114419653363</v>
      </c>
      <c r="AB2095" s="93">
        <f t="shared" si="229"/>
        <v>12.210992661057256</v>
      </c>
      <c r="AC2095" s="95">
        <f t="shared" si="229"/>
        <v>15.890801737809888</v>
      </c>
      <c r="AE2095" s="96"/>
    </row>
    <row r="2096" spans="3:31" ht="24.75" customHeight="1" x14ac:dyDescent="0.25">
      <c r="C2096" s="91">
        <f>ABS(E2096-Dashboard!$F$13)</f>
        <v>23.581626806341035</v>
      </c>
      <c r="D2096" s="92">
        <f t="shared" si="227"/>
        <v>0.30145216512643669</v>
      </c>
      <c r="E2096" s="93" cm="1">
        <f t="array" ref="E2096">SUM('DRE + DCF'!$S$41/TIR!S2096,'DRE + DCF'!$U$41:$AD$41/TIR!T2096:AC2096,TIR!F2096)</f>
        <v>24.038373193658963</v>
      </c>
      <c r="F2096" s="100">
        <f>'DRE + DCF'!$AE$38*'DRE + DCF'!$AE$39*(1+G2096)/(R2096-G2096)/AC2096</f>
        <v>7.1800885932515026</v>
      </c>
      <c r="G2096" s="92">
        <f>R2096*(1-'DRE + DCF'!$AE$39)</f>
        <v>0.180871299075862</v>
      </c>
      <c r="H2096" s="94">
        <f t="shared" si="225"/>
        <v>0.30145216512643669</v>
      </c>
      <c r="I2096" s="94">
        <f t="shared" si="231"/>
        <v>0.30145216512643669</v>
      </c>
      <c r="J2096" s="94">
        <f t="shared" si="231"/>
        <v>0.30145216512643669</v>
      </c>
      <c r="K2096" s="94">
        <f t="shared" si="231"/>
        <v>0.30145216512643669</v>
      </c>
      <c r="L2096" s="94">
        <f t="shared" si="231"/>
        <v>0.30145216512643669</v>
      </c>
      <c r="M2096" s="94">
        <f t="shared" si="231"/>
        <v>0.30145216512643669</v>
      </c>
      <c r="N2096" s="94">
        <f t="shared" si="231"/>
        <v>0.30145216512643669</v>
      </c>
      <c r="O2096" s="94">
        <f t="shared" si="231"/>
        <v>0.30145216512643669</v>
      </c>
      <c r="P2096" s="94">
        <f t="shared" si="231"/>
        <v>0.30145216512643669</v>
      </c>
      <c r="Q2096" s="94">
        <f t="shared" si="231"/>
        <v>0.30145216512643669</v>
      </c>
      <c r="R2096" s="94">
        <f t="shared" si="231"/>
        <v>0.30145216512643669</v>
      </c>
      <c r="S2096" s="93">
        <f>(1+H2096)^((5-Dashboard!$F$9)*3/12)</f>
        <v>1.1408120638941528</v>
      </c>
      <c r="T2096" s="93">
        <f t="shared" si="230"/>
        <v>1.4847123305574041</v>
      </c>
      <c r="U2096" s="93">
        <f t="shared" si="230"/>
        <v>1.9322820771938516</v>
      </c>
      <c r="V2096" s="93">
        <f t="shared" si="230"/>
        <v>2.5147726929989469</v>
      </c>
      <c r="W2096" s="93">
        <f t="shared" si="230"/>
        <v>3.2728563661043197</v>
      </c>
      <c r="X2096" s="93">
        <f t="shared" si="230"/>
        <v>4.2594660038143086</v>
      </c>
      <c r="Y2096" s="93">
        <f t="shared" si="229"/>
        <v>5.5434912529465832</v>
      </c>
      <c r="Z2096" s="93">
        <f t="shared" si="229"/>
        <v>7.2145886935067942</v>
      </c>
      <c r="AA2096" s="93">
        <f t="shared" si="229"/>
        <v>9.3894420756611279</v>
      </c>
      <c r="AB2096" s="93">
        <f t="shared" si="229"/>
        <v>12.219909718698439</v>
      </c>
      <c r="AC2096" s="95">
        <f t="shared" si="229"/>
        <v>15.90362796104967</v>
      </c>
      <c r="AE2096" s="96"/>
    </row>
    <row r="2097" spans="3:31" ht="24.75" customHeight="1" x14ac:dyDescent="0.25">
      <c r="C2097" s="91">
        <f>ABS(E2097-Dashboard!$F$13)</f>
        <v>23.594882027318384</v>
      </c>
      <c r="D2097" s="92">
        <f t="shared" si="227"/>
        <v>0.30155216512643668</v>
      </c>
      <c r="E2097" s="93" cm="1">
        <f t="array" ref="E2097">SUM('DRE + DCF'!$S$41/TIR!S2097,'DRE + DCF'!$U$41:$AD$41/TIR!T2097:AC2097,TIR!F2097)</f>
        <v>24.025117972681613</v>
      </c>
      <c r="F2097" s="100">
        <f>'DRE + DCF'!$AE$38*'DRE + DCF'!$AE$39*(1+G2097)/(R2097-G2097)/AC2097</f>
        <v>7.1722836016646907</v>
      </c>
      <c r="G2097" s="92">
        <f>R2097*(1-'DRE + DCF'!$AE$39)</f>
        <v>0.180931299075862</v>
      </c>
      <c r="H2097" s="94">
        <f t="shared" si="225"/>
        <v>0.30155216512643668</v>
      </c>
      <c r="I2097" s="94">
        <f t="shared" si="231"/>
        <v>0.30155216512643668</v>
      </c>
      <c r="J2097" s="94">
        <f t="shared" si="231"/>
        <v>0.30155216512643668</v>
      </c>
      <c r="K2097" s="94">
        <f t="shared" si="231"/>
        <v>0.30155216512643668</v>
      </c>
      <c r="L2097" s="94">
        <f t="shared" si="231"/>
        <v>0.30155216512643668</v>
      </c>
      <c r="M2097" s="94">
        <f t="shared" si="231"/>
        <v>0.30155216512643668</v>
      </c>
      <c r="N2097" s="94">
        <f t="shared" si="231"/>
        <v>0.30155216512643668</v>
      </c>
      <c r="O2097" s="94">
        <f t="shared" si="231"/>
        <v>0.30155216512643668</v>
      </c>
      <c r="P2097" s="94">
        <f t="shared" si="231"/>
        <v>0.30155216512643668</v>
      </c>
      <c r="Q2097" s="94">
        <f t="shared" si="231"/>
        <v>0.30155216512643668</v>
      </c>
      <c r="R2097" s="94">
        <f t="shared" si="231"/>
        <v>0.30155216512643668</v>
      </c>
      <c r="S2097" s="93">
        <f>(1+H2097)^((5-Dashboard!$F$9)*3/12)</f>
        <v>1.1408558914807938</v>
      </c>
      <c r="T2097" s="93">
        <f t="shared" si="230"/>
        <v>1.4848834556540782</v>
      </c>
      <c r="U2097" s="93">
        <f t="shared" si="230"/>
        <v>1.9326532766669906</v>
      </c>
      <c r="V2097" s="93">
        <f t="shared" si="230"/>
        <v>2.5154490566846235</v>
      </c>
      <c r="W2097" s="93">
        <f t="shared" si="230"/>
        <v>3.2739881659931243</v>
      </c>
      <c r="X2097" s="93">
        <f t="shared" si="230"/>
        <v>4.2612663860466817</v>
      </c>
      <c r="Y2097" s="93">
        <f t="shared" si="229"/>
        <v>5.5462604909395639</v>
      </c>
      <c r="Z2097" s="93">
        <f t="shared" si="229"/>
        <v>7.2187473503376021</v>
      </c>
      <c r="AA2097" s="93">
        <f t="shared" si="229"/>
        <v>9.3955762433326324</v>
      </c>
      <c r="AB2097" s="93">
        <f t="shared" si="229"/>
        <v>12.228832602120098</v>
      </c>
      <c r="AC2097" s="95">
        <f t="shared" si="229"/>
        <v>15.91646355025817</v>
      </c>
      <c r="AE2097" s="96"/>
    </row>
    <row r="2098" spans="3:31" ht="24.75" customHeight="1" x14ac:dyDescent="0.25">
      <c r="C2098" s="91">
        <f>ABS(E2098-Dashboard!$F$13)</f>
        <v>23.608124525287852</v>
      </c>
      <c r="D2098" s="92">
        <f t="shared" si="227"/>
        <v>0.30165216512643667</v>
      </c>
      <c r="E2098" s="93" cm="1">
        <f t="array" ref="E2098">SUM('DRE + DCF'!$S$41/TIR!S2098,'DRE + DCF'!$U$41:$AD$41/TIR!T2098:AC2098,TIR!F2098)</f>
        <v>24.011875474712145</v>
      </c>
      <c r="F2098" s="100">
        <f>'DRE + DCF'!$AE$38*'DRE + DCF'!$AE$39*(1+G2098)/(R2098-G2098)/AC2098</f>
        <v>7.1644883078153336</v>
      </c>
      <c r="G2098" s="92">
        <f>R2098*(1-'DRE + DCF'!$AE$39)</f>
        <v>0.18099129907586201</v>
      </c>
      <c r="H2098" s="94">
        <f t="shared" si="225"/>
        <v>0.30165216512643667</v>
      </c>
      <c r="I2098" s="94">
        <f t="shared" si="231"/>
        <v>0.30165216512643667</v>
      </c>
      <c r="J2098" s="94">
        <f t="shared" si="231"/>
        <v>0.30165216512643667</v>
      </c>
      <c r="K2098" s="94">
        <f t="shared" si="231"/>
        <v>0.30165216512643667</v>
      </c>
      <c r="L2098" s="94">
        <f t="shared" si="231"/>
        <v>0.30165216512643667</v>
      </c>
      <c r="M2098" s="94">
        <f t="shared" si="231"/>
        <v>0.30165216512643667</v>
      </c>
      <c r="N2098" s="94">
        <f t="shared" si="231"/>
        <v>0.30165216512643667</v>
      </c>
      <c r="O2098" s="94">
        <f t="shared" si="231"/>
        <v>0.30165216512643667</v>
      </c>
      <c r="P2098" s="94">
        <f t="shared" si="231"/>
        <v>0.30165216512643667</v>
      </c>
      <c r="Q2098" s="94">
        <f t="shared" si="231"/>
        <v>0.30165216512643667</v>
      </c>
      <c r="R2098" s="94">
        <f t="shared" si="231"/>
        <v>0.30165216512643667</v>
      </c>
      <c r="S2098" s="93">
        <f>(1+H2098)^((5-Dashboard!$F$9)*3/12)</f>
        <v>1.1408997173838009</v>
      </c>
      <c r="T2098" s="93">
        <f t="shared" si="230"/>
        <v>1.4850545873247643</v>
      </c>
      <c r="U2098" s="93">
        <f t="shared" si="230"/>
        <v>1.9330245189222264</v>
      </c>
      <c r="V2098" s="93">
        <f t="shared" si="230"/>
        <v>2.516125550297605</v>
      </c>
      <c r="W2098" s="93">
        <f t="shared" si="230"/>
        <v>3.2751202702748246</v>
      </c>
      <c r="X2098" s="93">
        <f t="shared" si="230"/>
        <v>4.2630673908527061</v>
      </c>
      <c r="Y2098" s="93">
        <f t="shared" si="229"/>
        <v>5.549030899383335</v>
      </c>
      <c r="Z2098" s="93">
        <f t="shared" si="229"/>
        <v>7.2229080845358169</v>
      </c>
      <c r="AA2098" s="93">
        <f t="shared" si="229"/>
        <v>9.401713946745291</v>
      </c>
      <c r="AB2098" s="93">
        <f t="shared" si="229"/>
        <v>12.237761314680425</v>
      </c>
      <c r="AC2098" s="95">
        <f t="shared" si="229"/>
        <v>15.929308511554325</v>
      </c>
      <c r="AE2098" s="96"/>
    </row>
    <row r="2099" spans="3:31" ht="24.75" customHeight="1" x14ac:dyDescent="0.25">
      <c r="C2099" s="91">
        <f>ABS(E2099-Dashboard!$F$13)</f>
        <v>23.621354316178294</v>
      </c>
      <c r="D2099" s="92">
        <f t="shared" si="227"/>
        <v>0.30175216512643666</v>
      </c>
      <c r="E2099" s="93" cm="1">
        <f t="array" ref="E2099">SUM('DRE + DCF'!$S$41/TIR!S2099,'DRE + DCF'!$U$41:$AD$41/TIR!T2099:AC2099,TIR!F2099)</f>
        <v>23.998645683821703</v>
      </c>
      <c r="F2099" s="100">
        <f>'DRE + DCF'!$AE$38*'DRE + DCF'!$AE$39*(1+G2099)/(R2099-G2099)/AC2099</f>
        <v>7.1567026979362121</v>
      </c>
      <c r="G2099" s="92">
        <f>R2099*(1-'DRE + DCF'!$AE$39)</f>
        <v>0.18105129907586198</v>
      </c>
      <c r="H2099" s="94">
        <f t="shared" ref="H2099:H2162" si="232">$D2099</f>
        <v>0.30175216512643666</v>
      </c>
      <c r="I2099" s="94">
        <f t="shared" si="231"/>
        <v>0.30175216512643666</v>
      </c>
      <c r="J2099" s="94">
        <f t="shared" si="231"/>
        <v>0.30175216512643666</v>
      </c>
      <c r="K2099" s="94">
        <f t="shared" si="231"/>
        <v>0.30175216512643666</v>
      </c>
      <c r="L2099" s="94">
        <f t="shared" si="231"/>
        <v>0.30175216512643666</v>
      </c>
      <c r="M2099" s="94">
        <f t="shared" si="231"/>
        <v>0.30175216512643666</v>
      </c>
      <c r="N2099" s="94">
        <f t="shared" si="231"/>
        <v>0.30175216512643666</v>
      </c>
      <c r="O2099" s="94">
        <f t="shared" si="231"/>
        <v>0.30175216512643666</v>
      </c>
      <c r="P2099" s="94">
        <f t="shared" si="231"/>
        <v>0.30175216512643666</v>
      </c>
      <c r="Q2099" s="94">
        <f t="shared" si="231"/>
        <v>0.30175216512643666</v>
      </c>
      <c r="R2099" s="94">
        <f t="shared" si="231"/>
        <v>0.30175216512643666</v>
      </c>
      <c r="S2099" s="93">
        <f>(1+H2099)^((5-Dashboard!$F$9)*3/12)</f>
        <v>1.1409435416033682</v>
      </c>
      <c r="T2099" s="93">
        <f t="shared" si="230"/>
        <v>1.4852257255692092</v>
      </c>
      <c r="U2099" s="93">
        <f t="shared" si="230"/>
        <v>1.9333958039612007</v>
      </c>
      <c r="V2099" s="93">
        <f t="shared" si="230"/>
        <v>2.5168021738528603</v>
      </c>
      <c r="W2099" s="93">
        <f t="shared" si="230"/>
        <v>3.2762526790078832</v>
      </c>
      <c r="X2099" s="93">
        <f t="shared" si="230"/>
        <v>4.2648690183997999</v>
      </c>
      <c r="Y2099" s="93">
        <f t="shared" si="229"/>
        <v>5.5518024786825997</v>
      </c>
      <c r="Z2099" s="93">
        <f t="shared" si="229"/>
        <v>7.2270708969793915</v>
      </c>
      <c r="AA2099" s="93">
        <f t="shared" si="229"/>
        <v>9.4078551876651808</v>
      </c>
      <c r="AB2099" s="93">
        <f t="shared" si="229"/>
        <v>12.246695859739127</v>
      </c>
      <c r="AC2099" s="95">
        <f t="shared" si="229"/>
        <v>15.942162851060374</v>
      </c>
      <c r="AE2099" s="96"/>
    </row>
    <row r="2100" spans="3:31" ht="24.75" customHeight="1" x14ac:dyDescent="0.25">
      <c r="C2100" s="91">
        <f>ABS(E2100-Dashboard!$F$13)</f>
        <v>23.634571415894587</v>
      </c>
      <c r="D2100" s="92">
        <f t="shared" si="227"/>
        <v>0.30185216512643664</v>
      </c>
      <c r="E2100" s="93" cm="1">
        <f t="array" ref="E2100">SUM('DRE + DCF'!$S$41/TIR!S2100,'DRE + DCF'!$U$41:$AD$41/TIR!T2100:AC2100,TIR!F2100)</f>
        <v>23.98542858410541</v>
      </c>
      <c r="F2100" s="100">
        <f>'DRE + DCF'!$AE$38*'DRE + DCF'!$AE$39*(1+G2100)/(R2100-G2100)/AC2100</f>
        <v>7.1489267582823279</v>
      </c>
      <c r="G2100" s="92">
        <f>R2100*(1-'DRE + DCF'!$AE$39)</f>
        <v>0.18111129907586199</v>
      </c>
      <c r="H2100" s="94">
        <f t="shared" si="232"/>
        <v>0.30185216512643664</v>
      </c>
      <c r="I2100" s="94">
        <f t="shared" si="231"/>
        <v>0.30185216512643664</v>
      </c>
      <c r="J2100" s="94">
        <f t="shared" si="231"/>
        <v>0.30185216512643664</v>
      </c>
      <c r="K2100" s="94">
        <f t="shared" si="231"/>
        <v>0.30185216512643664</v>
      </c>
      <c r="L2100" s="94">
        <f t="shared" si="231"/>
        <v>0.30185216512643664</v>
      </c>
      <c r="M2100" s="94">
        <f t="shared" si="231"/>
        <v>0.30185216512643664</v>
      </c>
      <c r="N2100" s="94">
        <f t="shared" si="231"/>
        <v>0.30185216512643664</v>
      </c>
      <c r="O2100" s="94">
        <f t="shared" si="231"/>
        <v>0.30185216512643664</v>
      </c>
      <c r="P2100" s="94">
        <f t="shared" si="231"/>
        <v>0.30185216512643664</v>
      </c>
      <c r="Q2100" s="94">
        <f t="shared" si="231"/>
        <v>0.30185216512643664</v>
      </c>
      <c r="R2100" s="94">
        <f t="shared" si="231"/>
        <v>0.30185216512643664</v>
      </c>
      <c r="S2100" s="93">
        <f>(1+H2100)^((5-Dashboard!$F$9)*3/12)</f>
        <v>1.1409873641396897</v>
      </c>
      <c r="T2100" s="93">
        <f t="shared" si="230"/>
        <v>1.4853968703871612</v>
      </c>
      <c r="U2100" s="93">
        <f t="shared" si="230"/>
        <v>1.9337671317855589</v>
      </c>
      <c r="V2100" s="93">
        <f t="shared" si="230"/>
        <v>2.5174789273653695</v>
      </c>
      <c r="W2100" s="93">
        <f t="shared" si="230"/>
        <v>3.2773853922507858</v>
      </c>
      <c r="X2100" s="93">
        <f t="shared" si="230"/>
        <v>4.2666712688554416</v>
      </c>
      <c r="Y2100" s="93">
        <f t="shared" si="229"/>
        <v>5.5545752292422179</v>
      </c>
      <c r="Z2100" s="93">
        <f t="shared" si="229"/>
        <v>7.2312357885466554</v>
      </c>
      <c r="AA2100" s="93">
        <f t="shared" si="229"/>
        <v>9.4139999678592403</v>
      </c>
      <c r="AB2100" s="93">
        <f t="shared" si="229"/>
        <v>12.255636240657758</v>
      </c>
      <c r="AC2100" s="95">
        <f t="shared" si="229"/>
        <v>15.955026574902325</v>
      </c>
      <c r="AE2100" s="96"/>
    </row>
    <row r="2101" spans="3:31" ht="24.75" customHeight="1" x14ac:dyDescent="0.25">
      <c r="C2101" s="91">
        <f>ABS(E2101-Dashboard!$F$13)</f>
        <v>23.647775840317337</v>
      </c>
      <c r="D2101" s="92">
        <f t="shared" si="227"/>
        <v>0.30195216512643663</v>
      </c>
      <c r="E2101" s="93" cm="1">
        <f t="array" ref="E2101">SUM('DRE + DCF'!$S$41/TIR!S2101,'DRE + DCF'!$U$41:$AD$41/TIR!T2101:AC2101,TIR!F2101)</f>
        <v>23.972224159682661</v>
      </c>
      <c r="F2101" s="100">
        <f>'DRE + DCF'!$AE$38*'DRE + DCF'!$AE$39*(1+G2101)/(R2101-G2101)/AC2101</f>
        <v>7.1411604751310751</v>
      </c>
      <c r="G2101" s="92">
        <f>R2101*(1-'DRE + DCF'!$AE$39)</f>
        <v>0.18117129907586196</v>
      </c>
      <c r="H2101" s="94">
        <f t="shared" si="232"/>
        <v>0.30195216512643663</v>
      </c>
      <c r="I2101" s="94">
        <f t="shared" si="231"/>
        <v>0.30195216512643663</v>
      </c>
      <c r="J2101" s="94">
        <f t="shared" si="231"/>
        <v>0.30195216512643663</v>
      </c>
      <c r="K2101" s="94">
        <f t="shared" si="231"/>
        <v>0.30195216512643663</v>
      </c>
      <c r="L2101" s="94">
        <f t="shared" si="231"/>
        <v>0.30195216512643663</v>
      </c>
      <c r="M2101" s="94">
        <f t="shared" si="231"/>
        <v>0.30195216512643663</v>
      </c>
      <c r="N2101" s="94">
        <f t="shared" si="231"/>
        <v>0.30195216512643663</v>
      </c>
      <c r="O2101" s="94">
        <f t="shared" si="231"/>
        <v>0.30195216512643663</v>
      </c>
      <c r="P2101" s="94">
        <f t="shared" si="231"/>
        <v>0.30195216512643663</v>
      </c>
      <c r="Q2101" s="94">
        <f t="shared" si="231"/>
        <v>0.30195216512643663</v>
      </c>
      <c r="R2101" s="94">
        <f t="shared" si="231"/>
        <v>0.30195216512643663</v>
      </c>
      <c r="S2101" s="93">
        <f>(1+H2101)^((5-Dashboard!$F$9)*3/12)</f>
        <v>1.1410311849929591</v>
      </c>
      <c r="T2101" s="93">
        <f t="shared" si="230"/>
        <v>1.4855680217783667</v>
      </c>
      <c r="U2101" s="93">
        <f t="shared" si="230"/>
        <v>1.9341385023969417</v>
      </c>
      <c r="V2101" s="93">
        <f t="shared" si="230"/>
        <v>2.5181558108501019</v>
      </c>
      <c r="W2101" s="93">
        <f t="shared" si="230"/>
        <v>3.2785184100620075</v>
      </c>
      <c r="X2101" s="93">
        <f t="shared" si="230"/>
        <v>4.2684741423871131</v>
      </c>
      <c r="Y2101" s="93">
        <f t="shared" si="229"/>
        <v>5.5573491514671112</v>
      </c>
      <c r="Z2101" s="93">
        <f t="shared" si="229"/>
        <v>7.2354027601161706</v>
      </c>
      <c r="AA2101" s="93">
        <f t="shared" si="229"/>
        <v>9.4201482890950423</v>
      </c>
      <c r="AB2101" s="93">
        <f t="shared" si="229"/>
        <v>12.264582460799387</v>
      </c>
      <c r="AC2101" s="95">
        <f t="shared" si="229"/>
        <v>15.96789968920948</v>
      </c>
      <c r="AE2101" s="96"/>
    </row>
    <row r="2102" spans="3:31" ht="24.75" customHeight="1" x14ac:dyDescent="0.25">
      <c r="C2102" s="91">
        <f>ABS(E2102-Dashboard!$F$13)</f>
        <v>23.660967605303252</v>
      </c>
      <c r="D2102" s="92">
        <f t="shared" si="227"/>
        <v>0.30205216512643662</v>
      </c>
      <c r="E2102" s="93" cm="1">
        <f t="array" ref="E2102">SUM('DRE + DCF'!$S$41/TIR!S2102,'DRE + DCF'!$U$41:$AD$41/TIR!T2102:AC2102,TIR!F2102)</f>
        <v>23.959032394696745</v>
      </c>
      <c r="F2102" s="100">
        <f>'DRE + DCF'!$AE$38*'DRE + DCF'!$AE$39*(1+G2102)/(R2102-G2102)/AC2102</f>
        <v>7.1334038347819941</v>
      </c>
      <c r="G2102" s="92">
        <f>R2102*(1-'DRE + DCF'!$AE$39)</f>
        <v>0.18123129907586197</v>
      </c>
      <c r="H2102" s="94">
        <f t="shared" si="232"/>
        <v>0.30205216512643662</v>
      </c>
      <c r="I2102" s="94">
        <f t="shared" si="231"/>
        <v>0.30205216512643662</v>
      </c>
      <c r="J2102" s="94">
        <f t="shared" si="231"/>
        <v>0.30205216512643662</v>
      </c>
      <c r="K2102" s="94">
        <f t="shared" si="231"/>
        <v>0.30205216512643662</v>
      </c>
      <c r="L2102" s="94">
        <f t="shared" si="231"/>
        <v>0.30205216512643662</v>
      </c>
      <c r="M2102" s="94">
        <f t="shared" si="231"/>
        <v>0.30205216512643662</v>
      </c>
      <c r="N2102" s="94">
        <f t="shared" si="231"/>
        <v>0.30205216512643662</v>
      </c>
      <c r="O2102" s="94">
        <f t="shared" si="231"/>
        <v>0.30205216512643662</v>
      </c>
      <c r="P2102" s="94">
        <f t="shared" si="231"/>
        <v>0.30205216512643662</v>
      </c>
      <c r="Q2102" s="94">
        <f t="shared" si="231"/>
        <v>0.30205216512643662</v>
      </c>
      <c r="R2102" s="94">
        <f t="shared" si="231"/>
        <v>0.30205216512643662</v>
      </c>
      <c r="S2102" s="93">
        <f>(1+H2102)^((5-Dashboard!$F$9)*3/12)</f>
        <v>1.1410750041633708</v>
      </c>
      <c r="T2102" s="93">
        <f t="shared" si="230"/>
        <v>1.4857391797425747</v>
      </c>
      <c r="U2102" s="93">
        <f t="shared" si="230"/>
        <v>1.9345099157969956</v>
      </c>
      <c r="V2102" s="93">
        <f t="shared" si="230"/>
        <v>2.5188328243220388</v>
      </c>
      <c r="W2102" s="93">
        <f t="shared" si="230"/>
        <v>3.2796517325000485</v>
      </c>
      <c r="X2102" s="93">
        <f t="shared" si="230"/>
        <v>4.2702776391623578</v>
      </c>
      <c r="Y2102" s="93">
        <f t="shared" si="229"/>
        <v>5.5601242457623563</v>
      </c>
      <c r="Z2102" s="93">
        <f t="shared" si="229"/>
        <v>7.2395718125668722</v>
      </c>
      <c r="AA2102" s="93">
        <f t="shared" si="229"/>
        <v>9.4263001531410175</v>
      </c>
      <c r="AB2102" s="93">
        <f t="shared" si="229"/>
        <v>12.273534523528925</v>
      </c>
      <c r="AC2102" s="95">
        <f t="shared" si="229"/>
        <v>15.980782200114906</v>
      </c>
      <c r="AE2102" s="96"/>
    </row>
    <row r="2103" spans="3:31" ht="24.75" customHeight="1" x14ac:dyDescent="0.25">
      <c r="C2103" s="91">
        <f>ABS(E2103-Dashboard!$F$13)</f>
        <v>23.674146726684832</v>
      </c>
      <c r="D2103" s="92">
        <f t="shared" si="227"/>
        <v>0.30215216512643661</v>
      </c>
      <c r="E2103" s="93" cm="1">
        <f t="array" ref="E2103">SUM('DRE + DCF'!$S$41/TIR!S2103,'DRE + DCF'!$U$41:$AD$41/TIR!T2103:AC2103,TIR!F2103)</f>
        <v>23.945853273315166</v>
      </c>
      <c r="F2103" s="100">
        <f>'DRE + DCF'!$AE$38*'DRE + DCF'!$AE$39*(1+G2103)/(R2103-G2103)/AC2103</f>
        <v>7.1256568235569295</v>
      </c>
      <c r="G2103" s="92">
        <f>R2103*(1-'DRE + DCF'!$AE$39)</f>
        <v>0.18129129907586197</v>
      </c>
      <c r="H2103" s="94">
        <f t="shared" si="232"/>
        <v>0.30215216512643661</v>
      </c>
      <c r="I2103" s="94">
        <f t="shared" si="231"/>
        <v>0.30215216512643661</v>
      </c>
      <c r="J2103" s="94">
        <f t="shared" si="231"/>
        <v>0.30215216512643661</v>
      </c>
      <c r="K2103" s="94">
        <f t="shared" si="231"/>
        <v>0.30215216512643661</v>
      </c>
      <c r="L2103" s="94">
        <f t="shared" si="231"/>
        <v>0.30215216512643661</v>
      </c>
      <c r="M2103" s="94">
        <f t="shared" si="231"/>
        <v>0.30215216512643661</v>
      </c>
      <c r="N2103" s="94">
        <f t="shared" si="231"/>
        <v>0.30215216512643661</v>
      </c>
      <c r="O2103" s="94">
        <f t="shared" si="231"/>
        <v>0.30215216512643661</v>
      </c>
      <c r="P2103" s="94">
        <f t="shared" si="231"/>
        <v>0.30215216512643661</v>
      </c>
      <c r="Q2103" s="94">
        <f t="shared" si="231"/>
        <v>0.30215216512643661</v>
      </c>
      <c r="R2103" s="94">
        <f t="shared" si="231"/>
        <v>0.30215216512643661</v>
      </c>
      <c r="S2103" s="93">
        <f>(1+H2103)^((5-Dashboard!$F$9)*3/12)</f>
        <v>1.1411188216511181</v>
      </c>
      <c r="T2103" s="93">
        <f t="shared" si="230"/>
        <v>1.4859103442795314</v>
      </c>
      <c r="U2103" s="93">
        <f t="shared" si="230"/>
        <v>1.9348813719873605</v>
      </c>
      <c r="V2103" s="93">
        <f t="shared" si="230"/>
        <v>2.5195099677961514</v>
      </c>
      <c r="W2103" s="93">
        <f t="shared" si="230"/>
        <v>3.2807853596233967</v>
      </c>
      <c r="X2103" s="93">
        <f t="shared" si="230"/>
        <v>4.2720817593487208</v>
      </c>
      <c r="Y2103" s="93">
        <f t="shared" si="229"/>
        <v>5.5629005125330933</v>
      </c>
      <c r="Z2103" s="93">
        <f t="shared" si="229"/>
        <v>7.2437429467779308</v>
      </c>
      <c r="AA2103" s="93">
        <f t="shared" si="229"/>
        <v>9.4324555617662362</v>
      </c>
      <c r="AB2103" s="93">
        <f t="shared" si="229"/>
        <v>12.282492432212802</v>
      </c>
      <c r="AC2103" s="95">
        <f t="shared" si="229"/>
        <v>15.993674113754972</v>
      </c>
      <c r="AE2103" s="96"/>
    </row>
    <row r="2104" spans="3:31" ht="24.75" customHeight="1" x14ac:dyDescent="0.25">
      <c r="C2104" s="91">
        <f>ABS(E2104-Dashboard!$F$13)</f>
        <v>23.687313220270784</v>
      </c>
      <c r="D2104" s="92">
        <f t="shared" si="227"/>
        <v>0.3022521651264366</v>
      </c>
      <c r="E2104" s="93" cm="1">
        <f t="array" ref="E2104">SUM('DRE + DCF'!$S$41/TIR!S2104,'DRE + DCF'!$U$41:$AD$41/TIR!T2104:AC2104,TIR!F2104)</f>
        <v>23.932686779729213</v>
      </c>
      <c r="F2104" s="100">
        <f>'DRE + DCF'!$AE$38*'DRE + DCF'!$AE$39*(1+G2104)/(R2104-G2104)/AC2104</f>
        <v>7.1179194277997953</v>
      </c>
      <c r="G2104" s="92">
        <f>R2104*(1-'DRE + DCF'!$AE$39)</f>
        <v>0.18135129907586195</v>
      </c>
      <c r="H2104" s="94">
        <f t="shared" si="232"/>
        <v>0.3022521651264366</v>
      </c>
      <c r="I2104" s="94">
        <f t="shared" si="231"/>
        <v>0.3022521651264366</v>
      </c>
      <c r="J2104" s="94">
        <f t="shared" si="231"/>
        <v>0.3022521651264366</v>
      </c>
      <c r="K2104" s="94">
        <f t="shared" si="231"/>
        <v>0.3022521651264366</v>
      </c>
      <c r="L2104" s="94">
        <f t="shared" si="231"/>
        <v>0.3022521651264366</v>
      </c>
      <c r="M2104" s="94">
        <f t="shared" si="231"/>
        <v>0.3022521651264366</v>
      </c>
      <c r="N2104" s="94">
        <f t="shared" si="231"/>
        <v>0.3022521651264366</v>
      </c>
      <c r="O2104" s="94">
        <f t="shared" si="231"/>
        <v>0.3022521651264366</v>
      </c>
      <c r="P2104" s="94">
        <f t="shared" si="231"/>
        <v>0.3022521651264366</v>
      </c>
      <c r="Q2104" s="94">
        <f t="shared" si="231"/>
        <v>0.3022521651264366</v>
      </c>
      <c r="R2104" s="94">
        <f t="shared" si="231"/>
        <v>0.3022521651264366</v>
      </c>
      <c r="S2104" s="93">
        <f>(1+H2104)^((5-Dashboard!$F$9)*3/12)</f>
        <v>1.1411626374563955</v>
      </c>
      <c r="T2104" s="93">
        <f t="shared" si="230"/>
        <v>1.4860815153889859</v>
      </c>
      <c r="U2104" s="93">
        <f t="shared" si="230"/>
        <v>1.935252870969683</v>
      </c>
      <c r="V2104" s="93">
        <f t="shared" si="230"/>
        <v>2.5201872412874224</v>
      </c>
      <c r="W2104" s="93">
        <f t="shared" si="230"/>
        <v>3.2819192914905675</v>
      </c>
      <c r="X2104" s="93">
        <f t="shared" si="230"/>
        <v>4.2738865031138129</v>
      </c>
      <c r="Y2104" s="93">
        <f t="shared" si="229"/>
        <v>5.5656779521846182</v>
      </c>
      <c r="Z2104" s="93">
        <f t="shared" si="229"/>
        <v>7.2479161636288918</v>
      </c>
      <c r="AA2104" s="93">
        <f t="shared" si="229"/>
        <v>9.4386145167406212</v>
      </c>
      <c r="AB2104" s="93">
        <f t="shared" si="229"/>
        <v>12.291456190219289</v>
      </c>
      <c r="AC2104" s="95">
        <f t="shared" si="229"/>
        <v>16.006575436269813</v>
      </c>
      <c r="AE2104" s="96"/>
    </row>
    <row r="2105" spans="3:31" ht="24.75" customHeight="1" x14ac:dyDescent="0.25">
      <c r="C2105" s="91">
        <f>ABS(E2105-Dashboard!$F$13)</f>
        <v>23.700467101845682</v>
      </c>
      <c r="D2105" s="92">
        <f t="shared" si="227"/>
        <v>0.30235216512643659</v>
      </c>
      <c r="E2105" s="93" cm="1">
        <f t="array" ref="E2105">SUM('DRE + DCF'!$S$41/TIR!S2105,'DRE + DCF'!$U$41:$AD$41/TIR!T2105:AC2105,TIR!F2105)</f>
        <v>23.919532898154316</v>
      </c>
      <c r="F2105" s="100">
        <f>'DRE + DCF'!$AE$38*'DRE + DCF'!$AE$39*(1+G2105)/(R2105-G2105)/AC2105</f>
        <v>7.1101916338767328</v>
      </c>
      <c r="G2105" s="92">
        <f>R2105*(1-'DRE + DCF'!$AE$39)</f>
        <v>0.18141129907586195</v>
      </c>
      <c r="H2105" s="94">
        <f t="shared" si="232"/>
        <v>0.30235216512643659</v>
      </c>
      <c r="I2105" s="94">
        <f t="shared" si="231"/>
        <v>0.30235216512643659</v>
      </c>
      <c r="J2105" s="94">
        <f t="shared" si="231"/>
        <v>0.30235216512643659</v>
      </c>
      <c r="K2105" s="94">
        <f t="shared" si="231"/>
        <v>0.30235216512643659</v>
      </c>
      <c r="L2105" s="94">
        <f t="shared" si="231"/>
        <v>0.30235216512643659</v>
      </c>
      <c r="M2105" s="94">
        <f t="shared" si="231"/>
        <v>0.30235216512643659</v>
      </c>
      <c r="N2105" s="94">
        <f t="shared" si="231"/>
        <v>0.30235216512643659</v>
      </c>
      <c r="O2105" s="94">
        <f t="shared" si="231"/>
        <v>0.30235216512643659</v>
      </c>
      <c r="P2105" s="94">
        <f t="shared" si="231"/>
        <v>0.30235216512643659</v>
      </c>
      <c r="Q2105" s="94">
        <f t="shared" si="231"/>
        <v>0.30235216512643659</v>
      </c>
      <c r="R2105" s="94">
        <f t="shared" si="231"/>
        <v>0.30235216512643659</v>
      </c>
      <c r="S2105" s="93">
        <f>(1+H2105)^((5-Dashboard!$F$9)*3/12)</f>
        <v>1.141206451579396</v>
      </c>
      <c r="T2105" s="93">
        <f t="shared" si="230"/>
        <v>1.4862526930706843</v>
      </c>
      <c r="U2105" s="93">
        <f t="shared" si="230"/>
        <v>1.9356244127456028</v>
      </c>
      <c r="V2105" s="93">
        <f t="shared" si="230"/>
        <v>2.520864644810823</v>
      </c>
      <c r="W2105" s="93">
        <f t="shared" si="230"/>
        <v>3.2830535281600604</v>
      </c>
      <c r="X2105" s="93">
        <f t="shared" si="230"/>
        <v>4.2756918706252405</v>
      </c>
      <c r="Y2105" s="93">
        <f t="shared" si="229"/>
        <v>5.5684565651222853</v>
      </c>
      <c r="Z2105" s="93">
        <f t="shared" si="229"/>
        <v>7.2520914639995278</v>
      </c>
      <c r="AA2105" s="93">
        <f t="shared" si="229"/>
        <v>9.4447770198347332</v>
      </c>
      <c r="AB2105" s="93">
        <f t="shared" si="229"/>
        <v>12.300425800918177</v>
      </c>
      <c r="AC2105" s="95">
        <f t="shared" si="229"/>
        <v>16.019486173802868</v>
      </c>
      <c r="AE2105" s="96"/>
    </row>
    <row r="2106" spans="3:31" ht="24.75" customHeight="1" x14ac:dyDescent="0.25">
      <c r="C2106" s="91">
        <f>ABS(E2106-Dashboard!$F$13)</f>
        <v>23.71360838717041</v>
      </c>
      <c r="D2106" s="92">
        <f t="shared" si="227"/>
        <v>0.30245216512643658</v>
      </c>
      <c r="E2106" s="93" cm="1">
        <f t="array" ref="E2106">SUM('DRE + DCF'!$S$41/TIR!S2106,'DRE + DCF'!$U$41:$AD$41/TIR!T2106:AC2106,TIR!F2106)</f>
        <v>23.906391612829587</v>
      </c>
      <c r="F2106" s="100">
        <f>'DRE + DCF'!$AE$38*'DRE + DCF'!$AE$39*(1+G2106)/(R2106-G2106)/AC2106</f>
        <v>7.1024734281758519</v>
      </c>
      <c r="G2106" s="92">
        <f>R2106*(1-'DRE + DCF'!$AE$39)</f>
        <v>0.18147129907586193</v>
      </c>
      <c r="H2106" s="94">
        <f t="shared" si="232"/>
        <v>0.30245216512643658</v>
      </c>
      <c r="I2106" s="94">
        <f t="shared" si="231"/>
        <v>0.30245216512643658</v>
      </c>
      <c r="J2106" s="94">
        <f t="shared" si="231"/>
        <v>0.30245216512643658</v>
      </c>
      <c r="K2106" s="94">
        <f t="shared" si="231"/>
        <v>0.30245216512643658</v>
      </c>
      <c r="L2106" s="94">
        <f t="shared" si="231"/>
        <v>0.30245216512643658</v>
      </c>
      <c r="M2106" s="94">
        <f t="shared" si="231"/>
        <v>0.30245216512643658</v>
      </c>
      <c r="N2106" s="94">
        <f t="shared" si="231"/>
        <v>0.30245216512643658</v>
      </c>
      <c r="O2106" s="94">
        <f t="shared" si="231"/>
        <v>0.30245216512643658</v>
      </c>
      <c r="P2106" s="94">
        <f t="shared" si="231"/>
        <v>0.30245216512643658</v>
      </c>
      <c r="Q2106" s="94">
        <f t="shared" si="231"/>
        <v>0.30245216512643658</v>
      </c>
      <c r="R2106" s="94">
        <f t="shared" si="231"/>
        <v>0.30245216512643658</v>
      </c>
      <c r="S2106" s="93">
        <f>(1+H2106)^((5-Dashboard!$F$9)*3/12)</f>
        <v>1.1412502640203142</v>
      </c>
      <c r="T2106" s="93">
        <f t="shared" si="230"/>
        <v>1.4864238773243756</v>
      </c>
      <c r="U2106" s="93">
        <f t="shared" si="230"/>
        <v>1.935995997316766</v>
      </c>
      <c r="V2106" s="93">
        <f t="shared" si="230"/>
        <v>2.521542178381337</v>
      </c>
      <c r="W2106" s="93">
        <f t="shared" si="230"/>
        <v>3.284188069690404</v>
      </c>
      <c r="X2106" s="93">
        <f t="shared" si="230"/>
        <v>4.2774978620506792</v>
      </c>
      <c r="Y2106" s="93">
        <f t="shared" si="229"/>
        <v>5.5712363517516108</v>
      </c>
      <c r="Z2106" s="93">
        <f t="shared" si="229"/>
        <v>7.256268848769996</v>
      </c>
      <c r="AA2106" s="93">
        <f t="shared" si="229"/>
        <v>9.4509430728199977</v>
      </c>
      <c r="AB2106" s="93">
        <f t="shared" si="229"/>
        <v>12.309401267681105</v>
      </c>
      <c r="AC2106" s="95">
        <f t="shared" si="229"/>
        <v>16.03240633250136</v>
      </c>
      <c r="AE2106" s="96"/>
    </row>
    <row r="2107" spans="3:31" ht="24.75" customHeight="1" x14ac:dyDescent="0.25">
      <c r="C2107" s="91">
        <f>ABS(E2107-Dashboard!$F$13)</f>
        <v>23.726737091981796</v>
      </c>
      <c r="D2107" s="92">
        <f t="shared" si="227"/>
        <v>0.30255216512643657</v>
      </c>
      <c r="E2107" s="93" cm="1">
        <f t="array" ref="E2107">SUM('DRE + DCF'!$S$41/TIR!S2107,'DRE + DCF'!$U$41:$AD$41/TIR!T2107:AC2107,TIR!F2107)</f>
        <v>23.893262908018201</v>
      </c>
      <c r="F2107" s="100">
        <f>'DRE + DCF'!$AE$38*'DRE + DCF'!$AE$39*(1+G2107)/(R2107-G2107)/AC2107</f>
        <v>7.0947647971074197</v>
      </c>
      <c r="G2107" s="92">
        <f>R2107*(1-'DRE + DCF'!$AE$39)</f>
        <v>0.18153129907586193</v>
      </c>
      <c r="H2107" s="94">
        <f t="shared" si="232"/>
        <v>0.30255216512643657</v>
      </c>
      <c r="I2107" s="94">
        <f t="shared" si="231"/>
        <v>0.30255216512643657</v>
      </c>
      <c r="J2107" s="94">
        <f t="shared" si="231"/>
        <v>0.30255216512643657</v>
      </c>
      <c r="K2107" s="94">
        <f t="shared" si="231"/>
        <v>0.30255216512643657</v>
      </c>
      <c r="L2107" s="94">
        <f t="shared" si="231"/>
        <v>0.30255216512643657</v>
      </c>
      <c r="M2107" s="94">
        <f t="shared" si="231"/>
        <v>0.30255216512643657</v>
      </c>
      <c r="N2107" s="94">
        <f t="shared" si="231"/>
        <v>0.30255216512643657</v>
      </c>
      <c r="O2107" s="94">
        <f t="shared" si="231"/>
        <v>0.30255216512643657</v>
      </c>
      <c r="P2107" s="94">
        <f t="shared" si="231"/>
        <v>0.30255216512643657</v>
      </c>
      <c r="Q2107" s="94">
        <f t="shared" si="231"/>
        <v>0.30255216512643657</v>
      </c>
      <c r="R2107" s="94">
        <f t="shared" si="231"/>
        <v>0.30255216512643657</v>
      </c>
      <c r="S2107" s="93">
        <f>(1+H2107)^((5-Dashboard!$F$9)*3/12)</f>
        <v>1.141294074779343</v>
      </c>
      <c r="T2107" s="93">
        <f t="shared" si="230"/>
        <v>1.4865950681498064</v>
      </c>
      <c r="U2107" s="93">
        <f t="shared" si="230"/>
        <v>1.9363676246848127</v>
      </c>
      <c r="V2107" s="93">
        <f t="shared" si="230"/>
        <v>2.5222198420139379</v>
      </c>
      <c r="W2107" s="93">
        <f t="shared" si="230"/>
        <v>3.2853229161401134</v>
      </c>
      <c r="X2107" s="93">
        <f t="shared" si="230"/>
        <v>4.2793044775578029</v>
      </c>
      <c r="Y2107" s="93">
        <f t="shared" si="229"/>
        <v>5.57401731247817</v>
      </c>
      <c r="Z2107" s="93">
        <f t="shared" si="229"/>
        <v>7.2604483188206812</v>
      </c>
      <c r="AA2107" s="93">
        <f t="shared" si="229"/>
        <v>9.4571126774684746</v>
      </c>
      <c r="AB2107" s="93">
        <f t="shared" si="229"/>
        <v>12.318382593881232</v>
      </c>
      <c r="AC2107" s="95">
        <f t="shared" si="229"/>
        <v>16.045335918515807</v>
      </c>
      <c r="AE2107" s="96"/>
    </row>
    <row r="2108" spans="3:31" ht="24.75" customHeight="1" x14ac:dyDescent="0.25">
      <c r="C2108" s="91">
        <f>ABS(E2108-Dashboard!$F$13)</f>
        <v>23.739853231993031</v>
      </c>
      <c r="D2108" s="92">
        <f t="shared" si="227"/>
        <v>0.30265216512643656</v>
      </c>
      <c r="E2108" s="93" cm="1">
        <f t="array" ref="E2108">SUM('DRE + DCF'!$S$41/TIR!S2108,'DRE + DCF'!$U$41:$AD$41/TIR!T2108:AC2108,TIR!F2108)</f>
        <v>23.880146768006966</v>
      </c>
      <c r="F2108" s="100">
        <f>'DRE + DCF'!$AE$38*'DRE + DCF'!$AE$39*(1+G2108)/(R2108-G2108)/AC2108</f>
        <v>7.0870657271036075</v>
      </c>
      <c r="G2108" s="92">
        <f>R2108*(1-'DRE + DCF'!$AE$39)</f>
        <v>0.18159129907586194</v>
      </c>
      <c r="H2108" s="94">
        <f t="shared" si="232"/>
        <v>0.30265216512643656</v>
      </c>
      <c r="I2108" s="94">
        <f t="shared" si="231"/>
        <v>0.30265216512643656</v>
      </c>
      <c r="J2108" s="94">
        <f t="shared" si="231"/>
        <v>0.30265216512643656</v>
      </c>
      <c r="K2108" s="94">
        <f t="shared" si="231"/>
        <v>0.30265216512643656</v>
      </c>
      <c r="L2108" s="94">
        <f t="shared" si="231"/>
        <v>0.30265216512643656</v>
      </c>
      <c r="M2108" s="94">
        <f t="shared" si="231"/>
        <v>0.30265216512643656</v>
      </c>
      <c r="N2108" s="94">
        <f t="shared" si="231"/>
        <v>0.30265216512643656</v>
      </c>
      <c r="O2108" s="94">
        <f t="shared" si="231"/>
        <v>0.30265216512643656</v>
      </c>
      <c r="P2108" s="94">
        <f t="shared" si="231"/>
        <v>0.30265216512643656</v>
      </c>
      <c r="Q2108" s="94">
        <f t="shared" si="231"/>
        <v>0.30265216512643656</v>
      </c>
      <c r="R2108" s="94">
        <f t="shared" si="231"/>
        <v>0.30265216512643656</v>
      </c>
      <c r="S2108" s="93">
        <f>(1+H2108)^((5-Dashboard!$F$9)*3/12)</f>
        <v>1.1413378838566766</v>
      </c>
      <c r="T2108" s="93">
        <f t="shared" si="230"/>
        <v>1.4867662655467253</v>
      </c>
      <c r="U2108" s="93">
        <f t="shared" si="230"/>
        <v>1.9367392948513884</v>
      </c>
      <c r="V2108" s="93">
        <f t="shared" si="230"/>
        <v>2.5228976357236093</v>
      </c>
      <c r="W2108" s="93">
        <f t="shared" si="230"/>
        <v>3.2864580675677275</v>
      </c>
      <c r="X2108" s="93">
        <f t="shared" si="230"/>
        <v>4.2811117173143449</v>
      </c>
      <c r="Y2108" s="93">
        <f t="shared" si="229"/>
        <v>5.576799447707689</v>
      </c>
      <c r="Z2108" s="93">
        <f t="shared" si="229"/>
        <v>7.2646298750323375</v>
      </c>
      <c r="AA2108" s="93">
        <f t="shared" si="229"/>
        <v>9.4632858355530693</v>
      </c>
      <c r="AB2108" s="93">
        <f t="shared" si="229"/>
        <v>12.327369782893546</v>
      </c>
      <c r="AC2108" s="95">
        <f t="shared" si="229"/>
        <v>16.058274938000491</v>
      </c>
      <c r="AE2108" s="96"/>
    </row>
    <row r="2109" spans="3:31" ht="24.75" customHeight="1" x14ac:dyDescent="0.25">
      <c r="C2109" s="91">
        <f>ABS(E2109-Dashboard!$F$13)</f>
        <v>23.752956822893392</v>
      </c>
      <c r="D2109" s="92">
        <f t="shared" si="227"/>
        <v>0.30275216512643655</v>
      </c>
      <c r="E2109" s="93" cm="1">
        <f t="array" ref="E2109">SUM('DRE + DCF'!$S$41/TIR!S2109,'DRE + DCF'!$U$41:$AD$41/TIR!T2109:AC2109,TIR!F2109)</f>
        <v>23.867043177106606</v>
      </c>
      <c r="F2109" s="100">
        <f>'DRE + DCF'!$AE$38*'DRE + DCF'!$AE$39*(1+G2109)/(R2109-G2109)/AC2109</f>
        <v>7.0793762046186304</v>
      </c>
      <c r="G2109" s="92">
        <f>R2109*(1-'DRE + DCF'!$AE$39)</f>
        <v>0.18165129907586192</v>
      </c>
      <c r="H2109" s="94">
        <f t="shared" si="232"/>
        <v>0.30275216512643655</v>
      </c>
      <c r="I2109" s="94">
        <f t="shared" si="231"/>
        <v>0.30275216512643655</v>
      </c>
      <c r="J2109" s="94">
        <f t="shared" si="231"/>
        <v>0.30275216512643655</v>
      </c>
      <c r="K2109" s="94">
        <f t="shared" si="231"/>
        <v>0.30275216512643655</v>
      </c>
      <c r="L2109" s="94">
        <f t="shared" si="231"/>
        <v>0.30275216512643655</v>
      </c>
      <c r="M2109" s="94">
        <f t="shared" si="231"/>
        <v>0.30275216512643655</v>
      </c>
      <c r="N2109" s="94">
        <f t="shared" si="231"/>
        <v>0.30275216512643655</v>
      </c>
      <c r="O2109" s="94">
        <f t="shared" si="231"/>
        <v>0.30275216512643655</v>
      </c>
      <c r="P2109" s="94">
        <f t="shared" si="231"/>
        <v>0.30275216512643655</v>
      </c>
      <c r="Q2109" s="94">
        <f t="shared" si="231"/>
        <v>0.30275216512643655</v>
      </c>
      <c r="R2109" s="94">
        <f t="shared" si="231"/>
        <v>0.30275216512643655</v>
      </c>
      <c r="S2109" s="93">
        <f>(1+H2109)^((5-Dashboard!$F$9)*3/12)</f>
        <v>1.1413816912525083</v>
      </c>
      <c r="T2109" s="93">
        <f t="shared" si="230"/>
        <v>1.4869374695148789</v>
      </c>
      <c r="U2109" s="93">
        <f t="shared" si="230"/>
        <v>1.9371110078181331</v>
      </c>
      <c r="V2109" s="93">
        <f t="shared" si="230"/>
        <v>2.5235755595253262</v>
      </c>
      <c r="W2109" s="93">
        <f t="shared" si="230"/>
        <v>3.2875935240317768</v>
      </c>
      <c r="X2109" s="93">
        <f t="shared" si="230"/>
        <v>4.2829195814880485</v>
      </c>
      <c r="Y2109" s="93">
        <f t="shared" si="229"/>
        <v>5.5795827578459658</v>
      </c>
      <c r="Z2109" s="93">
        <f t="shared" si="229"/>
        <v>7.268813518285965</v>
      </c>
      <c r="AA2109" s="93">
        <f t="shared" si="229"/>
        <v>9.4694625488473516</v>
      </c>
      <c r="AB2109" s="93">
        <f t="shared" si="229"/>
        <v>12.33636283809459</v>
      </c>
      <c r="AC2109" s="95">
        <f t="shared" si="229"/>
        <v>16.071223397113037</v>
      </c>
      <c r="AE2109" s="96"/>
    </row>
    <row r="2110" spans="3:31" ht="24.75" customHeight="1" x14ac:dyDescent="0.25">
      <c r="C2110" s="91">
        <f>ABS(E2110-Dashboard!$F$13)</f>
        <v>23.766047880348587</v>
      </c>
      <c r="D2110" s="92">
        <f t="shared" si="227"/>
        <v>0.30285216512643653</v>
      </c>
      <c r="E2110" s="93" cm="1">
        <f t="array" ref="E2110">SUM('DRE + DCF'!$S$41/TIR!S2110,'DRE + DCF'!$U$41:$AD$41/TIR!T2110:AC2110,TIR!F2110)</f>
        <v>23.85395211965141</v>
      </c>
      <c r="F2110" s="100">
        <f>'DRE + DCF'!$AE$38*'DRE + DCF'!$AE$39*(1+G2110)/(R2110-G2110)/AC2110</f>
        <v>7.0716962161285384</v>
      </c>
      <c r="G2110" s="92">
        <f>R2110*(1-'DRE + DCF'!$AE$39)</f>
        <v>0.18171129907586192</v>
      </c>
      <c r="H2110" s="94">
        <f t="shared" si="232"/>
        <v>0.30285216512643653</v>
      </c>
      <c r="I2110" s="94">
        <f t="shared" si="231"/>
        <v>0.30285216512643653</v>
      </c>
      <c r="J2110" s="94">
        <f t="shared" si="231"/>
        <v>0.30285216512643653</v>
      </c>
      <c r="K2110" s="94">
        <f t="shared" si="231"/>
        <v>0.30285216512643653</v>
      </c>
      <c r="L2110" s="94">
        <f t="shared" si="231"/>
        <v>0.30285216512643653</v>
      </c>
      <c r="M2110" s="94">
        <f t="shared" si="231"/>
        <v>0.30285216512643653</v>
      </c>
      <c r="N2110" s="94">
        <f t="shared" si="231"/>
        <v>0.30285216512643653</v>
      </c>
      <c r="O2110" s="94">
        <f t="shared" si="231"/>
        <v>0.30285216512643653</v>
      </c>
      <c r="P2110" s="94">
        <f t="shared" si="231"/>
        <v>0.30285216512643653</v>
      </c>
      <c r="Q2110" s="94">
        <f t="shared" si="231"/>
        <v>0.30285216512643653</v>
      </c>
      <c r="R2110" s="94">
        <f t="shared" si="231"/>
        <v>0.30285216512643653</v>
      </c>
      <c r="S2110" s="93">
        <f>(1+H2110)^((5-Dashboard!$F$9)*3/12)</f>
        <v>1.1414254969670323</v>
      </c>
      <c r="T2110" s="93">
        <f t="shared" si="230"/>
        <v>1.487108680054017</v>
      </c>
      <c r="U2110" s="93">
        <f t="shared" si="230"/>
        <v>1.9374827635866934</v>
      </c>
      <c r="V2110" s="93">
        <f t="shared" si="230"/>
        <v>2.5242536134340754</v>
      </c>
      <c r="W2110" s="93">
        <f t="shared" si="230"/>
        <v>3.2887292855908163</v>
      </c>
      <c r="X2110" s="93">
        <f t="shared" si="230"/>
        <v>4.2847280702467145</v>
      </c>
      <c r="Y2110" s="93">
        <f t="shared" si="229"/>
        <v>5.5823672432989504</v>
      </c>
      <c r="Z2110" s="93">
        <f t="shared" si="229"/>
        <v>7.2729992494629352</v>
      </c>
      <c r="AA2110" s="93">
        <f t="shared" si="229"/>
        <v>9.4756428191257331</v>
      </c>
      <c r="AB2110" s="93">
        <f t="shared" si="229"/>
        <v>12.345361762862733</v>
      </c>
      <c r="AC2110" s="95">
        <f t="shared" si="229"/>
        <v>16.084181302014834</v>
      </c>
      <c r="AE2110" s="96"/>
    </row>
    <row r="2111" spans="3:31" ht="24.75" customHeight="1" x14ac:dyDescent="0.25">
      <c r="C2111" s="91">
        <f>ABS(E2111-Dashboard!$F$13)</f>
        <v>23.779126420000452</v>
      </c>
      <c r="D2111" s="92">
        <f t="shared" si="227"/>
        <v>0.30295216512643652</v>
      </c>
      <c r="E2111" s="93" cm="1">
        <f t="array" ref="E2111">SUM('DRE + DCF'!$S$41/TIR!S2111,'DRE + DCF'!$U$41:$AD$41/TIR!T2111:AC2111,TIR!F2111)</f>
        <v>23.840873579999545</v>
      </c>
      <c r="F2111" s="100">
        <f>'DRE + DCF'!$AE$38*'DRE + DCF'!$AE$39*(1+G2111)/(R2111-G2111)/AC2111</f>
        <v>7.064025748131356</v>
      </c>
      <c r="G2111" s="92">
        <f>R2111*(1-'DRE + DCF'!$AE$39)</f>
        <v>0.1817712990758619</v>
      </c>
      <c r="H2111" s="94">
        <f t="shared" si="232"/>
        <v>0.30295216512643652</v>
      </c>
      <c r="I2111" s="94">
        <f t="shared" si="231"/>
        <v>0.30295216512643652</v>
      </c>
      <c r="J2111" s="94">
        <f t="shared" si="231"/>
        <v>0.30295216512643652</v>
      </c>
      <c r="K2111" s="94">
        <f t="shared" si="231"/>
        <v>0.30295216512643652</v>
      </c>
      <c r="L2111" s="94">
        <f t="shared" si="231"/>
        <v>0.30295216512643652</v>
      </c>
      <c r="M2111" s="94">
        <f t="shared" si="231"/>
        <v>0.30295216512643652</v>
      </c>
      <c r="N2111" s="94">
        <f t="shared" si="231"/>
        <v>0.30295216512643652</v>
      </c>
      <c r="O2111" s="94">
        <f t="shared" si="231"/>
        <v>0.30295216512643652</v>
      </c>
      <c r="P2111" s="94">
        <f t="shared" si="231"/>
        <v>0.30295216512643652</v>
      </c>
      <c r="Q2111" s="94">
        <f t="shared" si="231"/>
        <v>0.30295216512643652</v>
      </c>
      <c r="R2111" s="94">
        <f t="shared" si="231"/>
        <v>0.30295216512643652</v>
      </c>
      <c r="S2111" s="93">
        <f>(1+H2111)^((5-Dashboard!$F$9)*3/12)</f>
        <v>1.1414693010004415</v>
      </c>
      <c r="T2111" s="93">
        <f t="shared" si="230"/>
        <v>1.4872798971638852</v>
      </c>
      <c r="U2111" s="93">
        <f t="shared" si="230"/>
        <v>1.937854562158708</v>
      </c>
      <c r="V2111" s="93">
        <f t="shared" si="230"/>
        <v>2.5249317974648311</v>
      </c>
      <c r="W2111" s="93">
        <f t="shared" si="230"/>
        <v>3.2898653523033867</v>
      </c>
      <c r="X2111" s="93">
        <f t="shared" si="230"/>
        <v>4.2865371837581439</v>
      </c>
      <c r="Y2111" s="93">
        <f t="shared" si="229"/>
        <v>5.5851529044726504</v>
      </c>
      <c r="Z2111" s="93">
        <f t="shared" si="229"/>
        <v>7.2771870694448451</v>
      </c>
      <c r="AA2111" s="93">
        <f t="shared" si="229"/>
        <v>9.4818266481632669</v>
      </c>
      <c r="AB2111" s="93">
        <f t="shared" si="229"/>
        <v>12.354366560577869</v>
      </c>
      <c r="AC2111" s="95">
        <f t="shared" si="229"/>
        <v>16.09714865887058</v>
      </c>
      <c r="AE2111" s="96"/>
    </row>
    <row r="2112" spans="3:31" ht="24.75" customHeight="1" x14ac:dyDescent="0.25">
      <c r="C2112" s="91">
        <f>ABS(E2112-Dashboard!$F$13)</f>
        <v>23.792192457467372</v>
      </c>
      <c r="D2112" s="92">
        <f t="shared" si="227"/>
        <v>0.30305216512643651</v>
      </c>
      <c r="E2112" s="93" cm="1">
        <f t="array" ref="E2112">SUM('DRE + DCF'!$S$41/TIR!S2112,'DRE + DCF'!$U$41:$AD$41/TIR!T2112:AC2112,TIR!F2112)</f>
        <v>23.827807542532625</v>
      </c>
      <c r="F2112" s="100">
        <f>'DRE + DCF'!$AE$38*'DRE + DCF'!$AE$39*(1+G2112)/(R2112-G2112)/AC2112</f>
        <v>7.0563647871468529</v>
      </c>
      <c r="G2112" s="92">
        <f>R2112*(1-'DRE + DCF'!$AE$39)</f>
        <v>0.1818312990758619</v>
      </c>
      <c r="H2112" s="94">
        <f t="shared" si="232"/>
        <v>0.30305216512643651</v>
      </c>
      <c r="I2112" s="94">
        <f t="shared" si="231"/>
        <v>0.30305216512643651</v>
      </c>
      <c r="J2112" s="94">
        <f t="shared" si="231"/>
        <v>0.30305216512643651</v>
      </c>
      <c r="K2112" s="94">
        <f t="shared" si="231"/>
        <v>0.30305216512643651</v>
      </c>
      <c r="L2112" s="94">
        <f t="shared" si="231"/>
        <v>0.30305216512643651</v>
      </c>
      <c r="M2112" s="94">
        <f t="shared" si="231"/>
        <v>0.30305216512643651</v>
      </c>
      <c r="N2112" s="94">
        <f t="shared" si="231"/>
        <v>0.30305216512643651</v>
      </c>
      <c r="O2112" s="94">
        <f t="shared" si="231"/>
        <v>0.30305216512643651</v>
      </c>
      <c r="P2112" s="94">
        <f t="shared" si="231"/>
        <v>0.30305216512643651</v>
      </c>
      <c r="Q2112" s="94">
        <f t="shared" si="231"/>
        <v>0.30305216512643651</v>
      </c>
      <c r="R2112" s="94">
        <f t="shared" si="231"/>
        <v>0.30305216512643651</v>
      </c>
      <c r="S2112" s="93">
        <f>(1+H2112)^((5-Dashboard!$F$9)*3/12)</f>
        <v>1.1415131033529298</v>
      </c>
      <c r="T2112" s="93">
        <f t="shared" si="230"/>
        <v>1.4874511208442329</v>
      </c>
      <c r="U2112" s="93">
        <f t="shared" si="230"/>
        <v>1.9382264035358225</v>
      </c>
      <c r="V2112" s="93">
        <f t="shared" si="230"/>
        <v>2.52561011163258</v>
      </c>
      <c r="W2112" s="93">
        <f t="shared" si="230"/>
        <v>3.2910017242280545</v>
      </c>
      <c r="X2112" s="93">
        <f t="shared" si="230"/>
        <v>4.2883469221902022</v>
      </c>
      <c r="Y2112" s="93">
        <f t="shared" si="229"/>
        <v>5.5879397417732335</v>
      </c>
      <c r="Z2112" s="93">
        <f t="shared" si="229"/>
        <v>7.2813769791136727</v>
      </c>
      <c r="AA2112" s="93">
        <f t="shared" si="229"/>
        <v>9.4880140377358639</v>
      </c>
      <c r="AB2112" s="93">
        <f t="shared" si="229"/>
        <v>12.363377234621742</v>
      </c>
      <c r="AC2112" s="95">
        <f t="shared" si="229"/>
        <v>16.110125473848758</v>
      </c>
      <c r="AE2112" s="96"/>
    </row>
    <row r="2113" spans="3:31" ht="24.75" customHeight="1" x14ac:dyDescent="0.25">
      <c r="C2113" s="91">
        <f>ABS(E2113-Dashboard!$F$13)</f>
        <v>23.805246008343957</v>
      </c>
      <c r="D2113" s="92">
        <f t="shared" si="227"/>
        <v>0.3031521651264365</v>
      </c>
      <c r="E2113" s="93" cm="1">
        <f t="array" ref="E2113">SUM('DRE + DCF'!$S$41/TIR!S2113,'DRE + DCF'!$U$41:$AD$41/TIR!T2113:AC2113,TIR!F2113)</f>
        <v>23.81475399165604</v>
      </c>
      <c r="F2113" s="100">
        <f>'DRE + DCF'!$AE$38*'DRE + DCF'!$AE$39*(1+G2113)/(R2113-G2113)/AC2113</f>
        <v>7.048713319716688</v>
      </c>
      <c r="G2113" s="92">
        <f>R2113*(1-'DRE + DCF'!$AE$39)</f>
        <v>0.18189129907586191</v>
      </c>
      <c r="H2113" s="94">
        <f t="shared" si="232"/>
        <v>0.3031521651264365</v>
      </c>
      <c r="I2113" s="94">
        <f t="shared" si="231"/>
        <v>0.3031521651264365</v>
      </c>
      <c r="J2113" s="94">
        <f t="shared" si="231"/>
        <v>0.3031521651264365</v>
      </c>
      <c r="K2113" s="94">
        <f t="shared" si="231"/>
        <v>0.3031521651264365</v>
      </c>
      <c r="L2113" s="94">
        <f t="shared" si="231"/>
        <v>0.3031521651264365</v>
      </c>
      <c r="M2113" s="94">
        <f t="shared" si="231"/>
        <v>0.3031521651264365</v>
      </c>
      <c r="N2113" s="94">
        <f t="shared" si="231"/>
        <v>0.3031521651264365</v>
      </c>
      <c r="O2113" s="94">
        <f t="shared" si="231"/>
        <v>0.3031521651264365</v>
      </c>
      <c r="P2113" s="94">
        <f t="shared" si="231"/>
        <v>0.3031521651264365</v>
      </c>
      <c r="Q2113" s="94">
        <f t="shared" si="231"/>
        <v>0.3031521651264365</v>
      </c>
      <c r="R2113" s="94">
        <f t="shared" si="231"/>
        <v>0.3031521651264365</v>
      </c>
      <c r="S2113" s="93">
        <f>(1+H2113)^((5-Dashboard!$F$9)*3/12)</f>
        <v>1.1415569040246905</v>
      </c>
      <c r="T2113" s="93">
        <f t="shared" si="230"/>
        <v>1.487622351094807</v>
      </c>
      <c r="U2113" s="93">
        <f t="shared" si="230"/>
        <v>1.9385982877196775</v>
      </c>
      <c r="V2113" s="93">
        <f t="shared" si="230"/>
        <v>2.5262885559522998</v>
      </c>
      <c r="W2113" s="93">
        <f t="shared" si="230"/>
        <v>3.2921384014233781</v>
      </c>
      <c r="X2113" s="93">
        <f t="shared" si="230"/>
        <v>4.2901572857107606</v>
      </c>
      <c r="Y2113" s="93">
        <f t="shared" si="229"/>
        <v>5.5907277556069328</v>
      </c>
      <c r="Z2113" s="93">
        <f t="shared" si="229"/>
        <v>7.2855689793516367</v>
      </c>
      <c r="AA2113" s="93">
        <f t="shared" si="229"/>
        <v>9.4942049896200871</v>
      </c>
      <c r="AB2113" s="93">
        <f t="shared" si="229"/>
        <v>12.372393788377632</v>
      </c>
      <c r="AC2113" s="95">
        <f t="shared" si="229"/>
        <v>16.123111753121183</v>
      </c>
      <c r="AE2113" s="96"/>
    </row>
    <row r="2114" spans="3:31" ht="24.75" customHeight="1" x14ac:dyDescent="0.25">
      <c r="C2114" s="91">
        <f>ABS(E2114-Dashboard!$F$13)</f>
        <v>23.818287088201444</v>
      </c>
      <c r="D2114" s="92">
        <f t="shared" si="227"/>
        <v>0.30325216512643649</v>
      </c>
      <c r="E2114" s="93" cm="1">
        <f t="array" ref="E2114">SUM('DRE + DCF'!$S$41/TIR!S2114,'DRE + DCF'!$U$41:$AD$41/TIR!T2114:AC2114,TIR!F2114)</f>
        <v>23.801712911798553</v>
      </c>
      <c r="F2114" s="100">
        <f>'DRE + DCF'!$AE$38*'DRE + DCF'!$AE$39*(1+G2114)/(R2114-G2114)/AC2114</f>
        <v>7.0410713324041883</v>
      </c>
      <c r="G2114" s="92">
        <f>R2114*(1-'DRE + DCF'!$AE$39)</f>
        <v>0.18195129907586188</v>
      </c>
      <c r="H2114" s="94">
        <f t="shared" si="232"/>
        <v>0.30325216512643649</v>
      </c>
      <c r="I2114" s="94">
        <f t="shared" si="231"/>
        <v>0.30325216512643649</v>
      </c>
      <c r="J2114" s="94">
        <f t="shared" si="231"/>
        <v>0.30325216512643649</v>
      </c>
      <c r="K2114" s="94">
        <f t="shared" si="231"/>
        <v>0.30325216512643649</v>
      </c>
      <c r="L2114" s="94">
        <f t="shared" si="231"/>
        <v>0.30325216512643649</v>
      </c>
      <c r="M2114" s="94">
        <f t="shared" si="231"/>
        <v>0.30325216512643649</v>
      </c>
      <c r="N2114" s="94">
        <f t="shared" si="231"/>
        <v>0.30325216512643649</v>
      </c>
      <c r="O2114" s="94">
        <f t="shared" si="231"/>
        <v>0.30325216512643649</v>
      </c>
      <c r="P2114" s="94">
        <f t="shared" si="231"/>
        <v>0.30325216512643649</v>
      </c>
      <c r="Q2114" s="94">
        <f t="shared" si="231"/>
        <v>0.30325216512643649</v>
      </c>
      <c r="R2114" s="94">
        <f t="shared" si="231"/>
        <v>0.30325216512643649</v>
      </c>
      <c r="S2114" s="93">
        <f>(1+H2114)^((5-Dashboard!$F$9)*3/12)</f>
        <v>1.1416007030159172</v>
      </c>
      <c r="T2114" s="93">
        <f t="shared" si="230"/>
        <v>1.4877935879153563</v>
      </c>
      <c r="U2114" s="93">
        <f t="shared" si="230"/>
        <v>1.9389702147119174</v>
      </c>
      <c r="V2114" s="93">
        <f t="shared" si="230"/>
        <v>2.5269671304389782</v>
      </c>
      <c r="W2114" s="93">
        <f t="shared" si="230"/>
        <v>3.293275383947937</v>
      </c>
      <c r="X2114" s="93">
        <f t="shared" si="230"/>
        <v>4.2919682744877452</v>
      </c>
      <c r="Y2114" s="93">
        <f t="shared" si="229"/>
        <v>5.59351694638013</v>
      </c>
      <c r="Z2114" s="93">
        <f t="shared" si="229"/>
        <v>7.2897630710413184</v>
      </c>
      <c r="AA2114" s="93">
        <f t="shared" si="229"/>
        <v>9.5003995055933395</v>
      </c>
      <c r="AB2114" s="93">
        <f t="shared" si="229"/>
        <v>12.381416225230648</v>
      </c>
      <c r="AC2114" s="95">
        <f t="shared" si="229"/>
        <v>16.136107502863435</v>
      </c>
      <c r="AE2114" s="96"/>
    </row>
    <row r="2115" spans="3:31" ht="24.75" customHeight="1" x14ac:dyDescent="0.25">
      <c r="C2115" s="91">
        <f>ABS(E2115-Dashboard!$F$13)</f>
        <v>23.831315712587333</v>
      </c>
      <c r="D2115" s="92">
        <f t="shared" si="227"/>
        <v>0.30335216512643648</v>
      </c>
      <c r="E2115" s="93" cm="1">
        <f t="array" ref="E2115">SUM('DRE + DCF'!$S$41/TIR!S2115,'DRE + DCF'!$U$41:$AD$41/TIR!T2115:AC2115,TIR!F2115)</f>
        <v>23.788684287412664</v>
      </c>
      <c r="F2115" s="100">
        <f>'DRE + DCF'!$AE$38*'DRE + DCF'!$AE$39*(1+G2115)/(R2115-G2115)/AC2115</f>
        <v>7.0334388117945021</v>
      </c>
      <c r="G2115" s="92">
        <f>R2115*(1-'DRE + DCF'!$AE$39)</f>
        <v>0.18201129907586189</v>
      </c>
      <c r="H2115" s="94">
        <f t="shared" si="232"/>
        <v>0.30335216512643648</v>
      </c>
      <c r="I2115" s="94">
        <f t="shared" si="231"/>
        <v>0.30335216512643648</v>
      </c>
      <c r="J2115" s="94">
        <f t="shared" si="231"/>
        <v>0.30335216512643648</v>
      </c>
      <c r="K2115" s="94">
        <f t="shared" si="231"/>
        <v>0.30335216512643648</v>
      </c>
      <c r="L2115" s="94">
        <f t="shared" si="231"/>
        <v>0.30335216512643648</v>
      </c>
      <c r="M2115" s="94">
        <f t="shared" si="231"/>
        <v>0.30335216512643648</v>
      </c>
      <c r="N2115" s="94">
        <f t="shared" si="231"/>
        <v>0.30335216512643648</v>
      </c>
      <c r="O2115" s="94">
        <f t="shared" si="231"/>
        <v>0.30335216512643648</v>
      </c>
      <c r="P2115" s="94">
        <f t="shared" si="231"/>
        <v>0.30335216512643648</v>
      </c>
      <c r="Q2115" s="94">
        <f t="shared" si="231"/>
        <v>0.30335216512643648</v>
      </c>
      <c r="R2115" s="94">
        <f t="shared" si="231"/>
        <v>0.30335216512643648</v>
      </c>
      <c r="S2115" s="93">
        <f>(1+H2115)^((5-Dashboard!$F$9)*3/12)</f>
        <v>1.1416445003268032</v>
      </c>
      <c r="T2115" s="93">
        <f t="shared" si="230"/>
        <v>1.4879648313056275</v>
      </c>
      <c r="U2115" s="93">
        <f t="shared" si="230"/>
        <v>1.9393421845141823</v>
      </c>
      <c r="V2115" s="93">
        <f t="shared" si="230"/>
        <v>2.5276458351075921</v>
      </c>
      <c r="W2115" s="93">
        <f t="shared" si="230"/>
        <v>3.2944126718602997</v>
      </c>
      <c r="X2115" s="93">
        <f t="shared" si="230"/>
        <v>4.2937798886890901</v>
      </c>
      <c r="Y2115" s="93">
        <f t="shared" si="229"/>
        <v>5.5963073144992741</v>
      </c>
      <c r="Z2115" s="93">
        <f t="shared" si="229"/>
        <v>7.2939592550655412</v>
      </c>
      <c r="AA2115" s="93">
        <f t="shared" si="229"/>
        <v>9.5065975874336814</v>
      </c>
      <c r="AB2115" s="93">
        <f t="shared" si="229"/>
        <v>12.390444548567444</v>
      </c>
      <c r="AC2115" s="95">
        <f t="shared" si="229"/>
        <v>16.14911272925443</v>
      </c>
      <c r="AE2115" s="96"/>
    </row>
    <row r="2116" spans="3:31" ht="24.75" customHeight="1" x14ac:dyDescent="0.25">
      <c r="C2116" s="91">
        <f>ABS(E2116-Dashboard!$F$13)</f>
        <v>23.844331897025903</v>
      </c>
      <c r="D2116" s="92">
        <f t="shared" si="227"/>
        <v>0.30345216512643647</v>
      </c>
      <c r="E2116" s="93" cm="1">
        <f t="array" ref="E2116">SUM('DRE + DCF'!$S$41/TIR!S2116,'DRE + DCF'!$U$41:$AD$41/TIR!T2116:AC2116,TIR!F2116)</f>
        <v>23.775668102974095</v>
      </c>
      <c r="F2116" s="100">
        <f>'DRE + DCF'!$AE$38*'DRE + DCF'!$AE$39*(1+G2116)/(R2116-G2116)/AC2116</f>
        <v>7.0258157444943405</v>
      </c>
      <c r="G2116" s="92">
        <f>R2116*(1-'DRE + DCF'!$AE$39)</f>
        <v>0.18207129907586186</v>
      </c>
      <c r="H2116" s="94">
        <f t="shared" si="232"/>
        <v>0.30345216512643647</v>
      </c>
      <c r="I2116" s="94">
        <f t="shared" si="231"/>
        <v>0.30345216512643647</v>
      </c>
      <c r="J2116" s="94">
        <f t="shared" si="231"/>
        <v>0.30345216512643647</v>
      </c>
      <c r="K2116" s="94">
        <f t="shared" si="231"/>
        <v>0.30345216512643647</v>
      </c>
      <c r="L2116" s="94">
        <f t="shared" ref="I2116:R2141" si="233">$D2116</f>
        <v>0.30345216512643647</v>
      </c>
      <c r="M2116" s="94">
        <f t="shared" si="233"/>
        <v>0.30345216512643647</v>
      </c>
      <c r="N2116" s="94">
        <f t="shared" si="233"/>
        <v>0.30345216512643647</v>
      </c>
      <c r="O2116" s="94">
        <f t="shared" si="233"/>
        <v>0.30345216512643647</v>
      </c>
      <c r="P2116" s="94">
        <f t="shared" si="233"/>
        <v>0.30345216512643647</v>
      </c>
      <c r="Q2116" s="94">
        <f t="shared" si="233"/>
        <v>0.30345216512643647</v>
      </c>
      <c r="R2116" s="94">
        <f t="shared" si="233"/>
        <v>0.30345216512643647</v>
      </c>
      <c r="S2116" s="93">
        <f>(1+H2116)^((5-Dashboard!$F$9)*3/12)</f>
        <v>1.1416882959575423</v>
      </c>
      <c r="T2116" s="93">
        <f t="shared" si="230"/>
        <v>1.4881360812653703</v>
      </c>
      <c r="U2116" s="93">
        <f t="shared" si="230"/>
        <v>1.9397141971281178</v>
      </c>
      <c r="V2116" s="93">
        <f t="shared" si="230"/>
        <v>2.5283246699731325</v>
      </c>
      <c r="W2116" s="93">
        <f t="shared" si="230"/>
        <v>3.2955502652190627</v>
      </c>
      <c r="X2116" s="93">
        <f t="shared" si="230"/>
        <v>4.2955921284827898</v>
      </c>
      <c r="Y2116" s="93">
        <f t="shared" si="229"/>
        <v>5.5990988603709706</v>
      </c>
      <c r="Z2116" s="93">
        <f t="shared" si="229"/>
        <v>7.2981575323075054</v>
      </c>
      <c r="AA2116" s="93">
        <f t="shared" si="229"/>
        <v>9.5127992369200296</v>
      </c>
      <c r="AB2116" s="93">
        <f t="shared" si="229"/>
        <v>12.399478761776527</v>
      </c>
      <c r="AC2116" s="95">
        <f t="shared" si="229"/>
        <v>16.16212743847688</v>
      </c>
      <c r="AE2116" s="96"/>
    </row>
    <row r="2117" spans="3:31" ht="24.75" customHeight="1" x14ac:dyDescent="0.25">
      <c r="C2117" s="91">
        <f>ABS(E2117-Dashboard!$F$13)</f>
        <v>23.857335657017749</v>
      </c>
      <c r="D2117" s="92">
        <f t="shared" si="227"/>
        <v>0.30355216512643646</v>
      </c>
      <c r="E2117" s="93" cm="1">
        <f t="array" ref="E2117">SUM('DRE + DCF'!$S$41/TIR!S2117,'DRE + DCF'!$U$41:$AD$41/TIR!T2117:AC2117,TIR!F2117)</f>
        <v>23.762664342982248</v>
      </c>
      <c r="F2117" s="100">
        <f>'DRE + DCF'!$AE$38*'DRE + DCF'!$AE$39*(1+G2117)/(R2117-G2117)/AC2117</f>
        <v>7.0182021171321747</v>
      </c>
      <c r="G2117" s="92">
        <f>R2117*(1-'DRE + DCF'!$AE$39)</f>
        <v>0.18213129907586187</v>
      </c>
      <c r="H2117" s="94">
        <f t="shared" si="232"/>
        <v>0.30355216512643646</v>
      </c>
      <c r="I2117" s="94">
        <f t="shared" si="233"/>
        <v>0.30355216512643646</v>
      </c>
      <c r="J2117" s="94">
        <f t="shared" si="233"/>
        <v>0.30355216512643646</v>
      </c>
      <c r="K2117" s="94">
        <f t="shared" si="233"/>
        <v>0.30355216512643646</v>
      </c>
      <c r="L2117" s="94">
        <f t="shared" si="233"/>
        <v>0.30355216512643646</v>
      </c>
      <c r="M2117" s="94">
        <f t="shared" si="233"/>
        <v>0.30355216512643646</v>
      </c>
      <c r="N2117" s="94">
        <f t="shared" si="233"/>
        <v>0.30355216512643646</v>
      </c>
      <c r="O2117" s="94">
        <f t="shared" si="233"/>
        <v>0.30355216512643646</v>
      </c>
      <c r="P2117" s="94">
        <f t="shared" si="233"/>
        <v>0.30355216512643646</v>
      </c>
      <c r="Q2117" s="94">
        <f t="shared" si="233"/>
        <v>0.30355216512643646</v>
      </c>
      <c r="R2117" s="94">
        <f t="shared" si="233"/>
        <v>0.30355216512643646</v>
      </c>
      <c r="S2117" s="93">
        <f>(1+H2117)^((5-Dashboard!$F$9)*3/12)</f>
        <v>1.1417320899083272</v>
      </c>
      <c r="T2117" s="93">
        <f t="shared" si="230"/>
        <v>1.488307337794331</v>
      </c>
      <c r="U2117" s="93">
        <f t="shared" si="230"/>
        <v>1.9400862525553626</v>
      </c>
      <c r="V2117" s="93">
        <f t="shared" si="230"/>
        <v>2.5290036350505769</v>
      </c>
      <c r="W2117" s="93">
        <f t="shared" si="230"/>
        <v>3.2966881640828074</v>
      </c>
      <c r="X2117" s="93">
        <f t="shared" si="230"/>
        <v>4.2974049940368397</v>
      </c>
      <c r="Y2117" s="93">
        <f t="shared" si="229"/>
        <v>5.6018915844018826</v>
      </c>
      <c r="Z2117" s="93">
        <f t="shared" si="229"/>
        <v>7.3023579036506368</v>
      </c>
      <c r="AA2117" s="93">
        <f t="shared" si="229"/>
        <v>9.5190044558319329</v>
      </c>
      <c r="AB2117" s="93">
        <f t="shared" si="229"/>
        <v>12.408518868247912</v>
      </c>
      <c r="AC2117" s="95">
        <f t="shared" si="229"/>
        <v>16.175151636716802</v>
      </c>
      <c r="AE2117" s="96"/>
    </row>
    <row r="2118" spans="3:31" ht="24.75" customHeight="1" x14ac:dyDescent="0.25">
      <c r="C2118" s="91">
        <f>ABS(E2118-Dashboard!$F$13)</f>
        <v>23.870327008040292</v>
      </c>
      <c r="D2118" s="92">
        <f t="shared" si="227"/>
        <v>0.30365216512643645</v>
      </c>
      <c r="E2118" s="93" cm="1">
        <f t="array" ref="E2118">SUM('DRE + DCF'!$S$41/TIR!S2118,'DRE + DCF'!$U$41:$AD$41/TIR!T2118:AC2118,TIR!F2118)</f>
        <v>23.749672991959706</v>
      </c>
      <c r="F2118" s="100">
        <f>'DRE + DCF'!$AE$38*'DRE + DCF'!$AE$39*(1+G2118)/(R2118-G2118)/AC2118</f>
        <v>7.0105979163579608</v>
      </c>
      <c r="G2118" s="92">
        <f>R2118*(1-'DRE + DCF'!$AE$39)</f>
        <v>0.18219129907586187</v>
      </c>
      <c r="H2118" s="94">
        <f t="shared" si="232"/>
        <v>0.30365216512643645</v>
      </c>
      <c r="I2118" s="94">
        <f t="shared" si="233"/>
        <v>0.30365216512643645</v>
      </c>
      <c r="J2118" s="94">
        <f t="shared" si="233"/>
        <v>0.30365216512643645</v>
      </c>
      <c r="K2118" s="94">
        <f t="shared" si="233"/>
        <v>0.30365216512643645</v>
      </c>
      <c r="L2118" s="94">
        <f t="shared" si="233"/>
        <v>0.30365216512643645</v>
      </c>
      <c r="M2118" s="94">
        <f t="shared" si="233"/>
        <v>0.30365216512643645</v>
      </c>
      <c r="N2118" s="94">
        <f t="shared" si="233"/>
        <v>0.30365216512643645</v>
      </c>
      <c r="O2118" s="94">
        <f t="shared" si="233"/>
        <v>0.30365216512643645</v>
      </c>
      <c r="P2118" s="94">
        <f t="shared" si="233"/>
        <v>0.30365216512643645</v>
      </c>
      <c r="Q2118" s="94">
        <f t="shared" si="233"/>
        <v>0.30365216512643645</v>
      </c>
      <c r="R2118" s="94">
        <f t="shared" si="233"/>
        <v>0.30365216512643645</v>
      </c>
      <c r="S2118" s="93">
        <f>(1+H2118)^((5-Dashboard!$F$9)*3/12)</f>
        <v>1.1417758821793516</v>
      </c>
      <c r="T2118" s="93">
        <f t="shared" si="230"/>
        <v>1.4884786008922588</v>
      </c>
      <c r="U2118" s="93">
        <f t="shared" si="230"/>
        <v>1.9404583507975621</v>
      </c>
      <c r="V2118" s="93">
        <f t="shared" si="230"/>
        <v>2.5296827303549163</v>
      </c>
      <c r="W2118" s="93">
        <f t="shared" si="230"/>
        <v>3.2978263685101421</v>
      </c>
      <c r="X2118" s="93">
        <f t="shared" si="230"/>
        <v>4.2992184855193001</v>
      </c>
      <c r="Y2118" s="93">
        <f t="shared" si="229"/>
        <v>5.604685486998835</v>
      </c>
      <c r="Z2118" s="93">
        <f t="shared" si="229"/>
        <v>7.3065603699787474</v>
      </c>
      <c r="AA2118" s="93">
        <f t="shared" si="229"/>
        <v>9.5252132459498107</v>
      </c>
      <c r="AB2118" s="93">
        <f t="shared" si="229"/>
        <v>12.417564871373484</v>
      </c>
      <c r="AC2118" s="95">
        <f t="shared" si="229"/>
        <v>16.188185330164025</v>
      </c>
      <c r="AE2118" s="96"/>
    </row>
    <row r="2119" spans="3:31" ht="24.75" customHeight="1" x14ac:dyDescent="0.25">
      <c r="C2119" s="91">
        <f>ABS(E2119-Dashboard!$F$13)</f>
        <v>23.883305965547414</v>
      </c>
      <c r="D2119" s="92">
        <f t="shared" si="227"/>
        <v>0.30375216512643644</v>
      </c>
      <c r="E2119" s="93" cm="1">
        <f t="array" ref="E2119">SUM('DRE + DCF'!$S$41/TIR!S2119,'DRE + DCF'!$U$41:$AD$41/TIR!T2119:AC2119,TIR!F2119)</f>
        <v>23.736694034452583</v>
      </c>
      <c r="F2119" s="100">
        <f>'DRE + DCF'!$AE$38*'DRE + DCF'!$AE$39*(1+G2119)/(R2119-G2119)/AC2119</f>
        <v>7.0030031288433143</v>
      </c>
      <c r="G2119" s="92">
        <f>R2119*(1-'DRE + DCF'!$AE$39)</f>
        <v>0.18225129907586185</v>
      </c>
      <c r="H2119" s="94">
        <f t="shared" si="232"/>
        <v>0.30375216512643644</v>
      </c>
      <c r="I2119" s="94">
        <f t="shared" si="233"/>
        <v>0.30375216512643644</v>
      </c>
      <c r="J2119" s="94">
        <f t="shared" si="233"/>
        <v>0.30375216512643644</v>
      </c>
      <c r="K2119" s="94">
        <f t="shared" si="233"/>
        <v>0.30375216512643644</v>
      </c>
      <c r="L2119" s="94">
        <f t="shared" si="233"/>
        <v>0.30375216512643644</v>
      </c>
      <c r="M2119" s="94">
        <f t="shared" si="233"/>
        <v>0.30375216512643644</v>
      </c>
      <c r="N2119" s="94">
        <f t="shared" si="233"/>
        <v>0.30375216512643644</v>
      </c>
      <c r="O2119" s="94">
        <f t="shared" si="233"/>
        <v>0.30375216512643644</v>
      </c>
      <c r="P2119" s="94">
        <f t="shared" si="233"/>
        <v>0.30375216512643644</v>
      </c>
      <c r="Q2119" s="94">
        <f t="shared" si="233"/>
        <v>0.30375216512643644</v>
      </c>
      <c r="R2119" s="94">
        <f t="shared" si="233"/>
        <v>0.30375216512643644</v>
      </c>
      <c r="S2119" s="93">
        <f>(1+H2119)^((5-Dashboard!$F$9)*3/12)</f>
        <v>1.1418196727708085</v>
      </c>
      <c r="T2119" s="93">
        <f t="shared" si="230"/>
        <v>1.4886498705589006</v>
      </c>
      <c r="U2119" s="93">
        <f t="shared" si="230"/>
        <v>1.9408304918563559</v>
      </c>
      <c r="V2119" s="93">
        <f t="shared" si="230"/>
        <v>2.5303619559011303</v>
      </c>
      <c r="W2119" s="93">
        <f t="shared" si="230"/>
        <v>3.298964878559663</v>
      </c>
      <c r="X2119" s="93">
        <f t="shared" si="230"/>
        <v>4.301032603098232</v>
      </c>
      <c r="Y2119" s="93">
        <f t="shared" si="229"/>
        <v>5.6074805685687128</v>
      </c>
      <c r="Z2119" s="93">
        <f t="shared" si="229"/>
        <v>7.3107649321758794</v>
      </c>
      <c r="AA2119" s="93">
        <f t="shared" si="229"/>
        <v>9.5314256090547271</v>
      </c>
      <c r="AB2119" s="93">
        <f t="shared" si="229"/>
        <v>12.426616774546662</v>
      </c>
      <c r="AC2119" s="95">
        <f t="shared" si="229"/>
        <v>16.201228525011704</v>
      </c>
      <c r="AE2119" s="96"/>
    </row>
    <row r="2120" spans="3:31" ht="24.75" customHeight="1" x14ac:dyDescent="0.25">
      <c r="C2120" s="91">
        <f>ABS(E2120-Dashboard!$F$13)</f>
        <v>23.896272544969872</v>
      </c>
      <c r="D2120" s="92">
        <f t="shared" si="227"/>
        <v>0.30385216512643642</v>
      </c>
      <c r="E2120" s="93" cm="1">
        <f t="array" ref="E2120">SUM('DRE + DCF'!$S$41/TIR!S2120,'DRE + DCF'!$U$41:$AD$41/TIR!T2120:AC2120,TIR!F2120)</f>
        <v>23.723727455030126</v>
      </c>
      <c r="F2120" s="100">
        <f>'DRE + DCF'!$AE$38*'DRE + DCF'!$AE$39*(1+G2120)/(R2120-G2120)/AC2120</f>
        <v>6.9954177412812841</v>
      </c>
      <c r="G2120" s="92">
        <f>R2120*(1-'DRE + DCF'!$AE$39)</f>
        <v>0.18231129907586185</v>
      </c>
      <c r="H2120" s="94">
        <f t="shared" si="232"/>
        <v>0.30385216512643642</v>
      </c>
      <c r="I2120" s="94">
        <f t="shared" si="233"/>
        <v>0.30385216512643642</v>
      </c>
      <c r="J2120" s="94">
        <f t="shared" si="233"/>
        <v>0.30385216512643642</v>
      </c>
      <c r="K2120" s="94">
        <f t="shared" si="233"/>
        <v>0.30385216512643642</v>
      </c>
      <c r="L2120" s="94">
        <f t="shared" si="233"/>
        <v>0.30385216512643642</v>
      </c>
      <c r="M2120" s="94">
        <f t="shared" si="233"/>
        <v>0.30385216512643642</v>
      </c>
      <c r="N2120" s="94">
        <f t="shared" si="233"/>
        <v>0.30385216512643642</v>
      </c>
      <c r="O2120" s="94">
        <f t="shared" si="233"/>
        <v>0.30385216512643642</v>
      </c>
      <c r="P2120" s="94">
        <f t="shared" si="233"/>
        <v>0.30385216512643642</v>
      </c>
      <c r="Q2120" s="94">
        <f t="shared" si="233"/>
        <v>0.30385216512643642</v>
      </c>
      <c r="R2120" s="94">
        <f t="shared" si="233"/>
        <v>0.30385216512643642</v>
      </c>
      <c r="S2120" s="93">
        <f>(1+H2120)^((5-Dashboard!$F$9)*3/12)</f>
        <v>1.1418634616828915</v>
      </c>
      <c r="T2120" s="93">
        <f t="shared" si="230"/>
        <v>1.488821146794006</v>
      </c>
      <c r="U2120" s="93">
        <f t="shared" si="230"/>
        <v>1.9412026757333889</v>
      </c>
      <c r="V2120" s="93">
        <f t="shared" si="230"/>
        <v>2.531041311704211</v>
      </c>
      <c r="W2120" s="93">
        <f t="shared" si="230"/>
        <v>3.3001036942899913</v>
      </c>
      <c r="X2120" s="93">
        <f t="shared" si="230"/>
        <v>4.302847346941757</v>
      </c>
      <c r="Y2120" s="93">
        <f t="shared" si="229"/>
        <v>5.6102768295185532</v>
      </c>
      <c r="Z2120" s="93">
        <f t="shared" si="229"/>
        <v>7.3149715911264455</v>
      </c>
      <c r="AA2120" s="93">
        <f t="shared" si="229"/>
        <v>9.5376415469285902</v>
      </c>
      <c r="AB2120" s="93">
        <f t="shared" si="229"/>
        <v>12.435674581162697</v>
      </c>
      <c r="AC2120" s="95">
        <f t="shared" si="229"/>
        <v>16.214281227456773</v>
      </c>
      <c r="AE2120" s="96"/>
    </row>
    <row r="2121" spans="3:31" ht="24.75" customHeight="1" x14ac:dyDescent="0.25">
      <c r="C2121" s="91">
        <f>ABS(E2121-Dashboard!$F$13)</f>
        <v>23.909226761714979</v>
      </c>
      <c r="D2121" s="92">
        <f t="shared" si="227"/>
        <v>0.30395216512643641</v>
      </c>
      <c r="E2121" s="93" cm="1">
        <f t="array" ref="E2121">SUM('DRE + DCF'!$S$41/TIR!S2121,'DRE + DCF'!$U$41:$AD$41/TIR!T2121:AC2121,TIR!F2121)</f>
        <v>23.710773238285018</v>
      </c>
      <c r="F2121" s="100">
        <f>'DRE + DCF'!$AE$38*'DRE + DCF'!$AE$39*(1+G2121)/(R2121-G2121)/AC2121</f>
        <v>6.9878417403864823</v>
      </c>
      <c r="G2121" s="92">
        <f>R2121*(1-'DRE + DCF'!$AE$39)</f>
        <v>0.18237129907586183</v>
      </c>
      <c r="H2121" s="94">
        <f t="shared" si="232"/>
        <v>0.30395216512643641</v>
      </c>
      <c r="I2121" s="94">
        <f t="shared" si="233"/>
        <v>0.30395216512643641</v>
      </c>
      <c r="J2121" s="94">
        <f t="shared" si="233"/>
        <v>0.30395216512643641</v>
      </c>
      <c r="K2121" s="94">
        <f t="shared" si="233"/>
        <v>0.30395216512643641</v>
      </c>
      <c r="L2121" s="94">
        <f t="shared" si="233"/>
        <v>0.30395216512643641</v>
      </c>
      <c r="M2121" s="94">
        <f t="shared" si="233"/>
        <v>0.30395216512643641</v>
      </c>
      <c r="N2121" s="94">
        <f t="shared" si="233"/>
        <v>0.30395216512643641</v>
      </c>
      <c r="O2121" s="94">
        <f t="shared" si="233"/>
        <v>0.30395216512643641</v>
      </c>
      <c r="P2121" s="94">
        <f t="shared" si="233"/>
        <v>0.30395216512643641</v>
      </c>
      <c r="Q2121" s="94">
        <f t="shared" si="233"/>
        <v>0.30395216512643641</v>
      </c>
      <c r="R2121" s="94">
        <f t="shared" si="233"/>
        <v>0.30395216512643641</v>
      </c>
      <c r="S2121" s="93">
        <f>(1+H2121)^((5-Dashboard!$F$9)*3/12)</f>
        <v>1.1419072489157935</v>
      </c>
      <c r="T2121" s="93">
        <f t="shared" si="230"/>
        <v>1.4889924295973214</v>
      </c>
      <c r="U2121" s="93">
        <f t="shared" si="230"/>
        <v>1.9415749024303</v>
      </c>
      <c r="V2121" s="93">
        <f t="shared" si="230"/>
        <v>2.5317207977791387</v>
      </c>
      <c r="W2121" s="93">
        <f t="shared" si="230"/>
        <v>3.3012428157597364</v>
      </c>
      <c r="X2121" s="93">
        <f t="shared" si="230"/>
        <v>4.304662717218001</v>
      </c>
      <c r="Y2121" s="93">
        <f t="shared" si="229"/>
        <v>5.6130742702554608</v>
      </c>
      <c r="Z2121" s="93">
        <f t="shared" si="229"/>
        <v>7.3191803477150996</v>
      </c>
      <c r="AA2121" s="93">
        <f t="shared" si="229"/>
        <v>9.5438610613539669</v>
      </c>
      <c r="AB2121" s="93">
        <f t="shared" si="229"/>
        <v>12.444738294618393</v>
      </c>
      <c r="AC2121" s="95">
        <f t="shared" si="229"/>
        <v>16.227343443699528</v>
      </c>
      <c r="AE2121" s="96"/>
    </row>
    <row r="2122" spans="3:31" ht="24.75" customHeight="1" x14ac:dyDescent="0.25">
      <c r="C2122" s="91">
        <f>ABS(E2122-Dashboard!$F$13)</f>
        <v>23.922168631167011</v>
      </c>
      <c r="D2122" s="92">
        <f t="shared" si="227"/>
        <v>0.3040521651264364</v>
      </c>
      <c r="E2122" s="93" cm="1">
        <f t="array" ref="E2122">SUM('DRE + DCF'!$S$41/TIR!S2122,'DRE + DCF'!$U$41:$AD$41/TIR!T2122:AC2122,TIR!F2122)</f>
        <v>23.697831368832986</v>
      </c>
      <c r="F2122" s="100">
        <f>'DRE + DCF'!$AE$38*'DRE + DCF'!$AE$39*(1+G2122)/(R2122-G2122)/AC2122</f>
        <v>6.9802751128948639</v>
      </c>
      <c r="G2122" s="92">
        <f>R2122*(1-'DRE + DCF'!$AE$39)</f>
        <v>0.18243129907586184</v>
      </c>
      <c r="H2122" s="94">
        <f t="shared" si="232"/>
        <v>0.3040521651264364</v>
      </c>
      <c r="I2122" s="94">
        <f t="shared" si="233"/>
        <v>0.3040521651264364</v>
      </c>
      <c r="J2122" s="94">
        <f t="shared" si="233"/>
        <v>0.3040521651264364</v>
      </c>
      <c r="K2122" s="94">
        <f t="shared" si="233"/>
        <v>0.3040521651264364</v>
      </c>
      <c r="L2122" s="94">
        <f t="shared" si="233"/>
        <v>0.3040521651264364</v>
      </c>
      <c r="M2122" s="94">
        <f t="shared" si="233"/>
        <v>0.3040521651264364</v>
      </c>
      <c r="N2122" s="94">
        <f t="shared" si="233"/>
        <v>0.3040521651264364</v>
      </c>
      <c r="O2122" s="94">
        <f t="shared" si="233"/>
        <v>0.3040521651264364</v>
      </c>
      <c r="P2122" s="94">
        <f t="shared" si="233"/>
        <v>0.3040521651264364</v>
      </c>
      <c r="Q2122" s="94">
        <f t="shared" si="233"/>
        <v>0.3040521651264364</v>
      </c>
      <c r="R2122" s="94">
        <f t="shared" si="233"/>
        <v>0.3040521651264364</v>
      </c>
      <c r="S2122" s="93">
        <f>(1+H2122)^((5-Dashboard!$F$9)*3/12)</f>
        <v>1.1419510344697081</v>
      </c>
      <c r="T2122" s="93">
        <f t="shared" si="230"/>
        <v>1.4891637189685969</v>
      </c>
      <c r="U2122" s="93">
        <f t="shared" si="230"/>
        <v>1.9419471719487351</v>
      </c>
      <c r="V2122" s="93">
        <f t="shared" si="230"/>
        <v>2.5324004141409082</v>
      </c>
      <c r="W2122" s="93">
        <f t="shared" si="230"/>
        <v>3.302382243027536</v>
      </c>
      <c r="X2122" s="93">
        <f t="shared" si="230"/>
        <v>4.3064787140951566</v>
      </c>
      <c r="Y2122" s="93">
        <f t="shared" si="229"/>
        <v>5.6158728911867009</v>
      </c>
      <c r="Z2122" s="93">
        <f t="shared" si="229"/>
        <v>7.3233912028268779</v>
      </c>
      <c r="AA2122" s="93">
        <f t="shared" si="229"/>
        <v>9.5500841541142876</v>
      </c>
      <c r="AB2122" s="93">
        <f t="shared" si="229"/>
        <v>12.45380791831241</v>
      </c>
      <c r="AC2122" s="95">
        <f t="shared" si="229"/>
        <v>16.240415179944058</v>
      </c>
      <c r="AE2122" s="96"/>
    </row>
    <row r="2123" spans="3:31" ht="24.75" customHeight="1" x14ac:dyDescent="0.25">
      <c r="C2123" s="91">
        <f>ABS(E2123-Dashboard!$F$13)</f>
        <v>23.935098168686849</v>
      </c>
      <c r="D2123" s="92">
        <f t="shared" si="227"/>
        <v>0.30415216512643639</v>
      </c>
      <c r="E2123" s="93" cm="1">
        <f t="array" ref="E2123">SUM('DRE + DCF'!$S$41/TIR!S2123,'DRE + DCF'!$U$41:$AD$41/TIR!T2123:AC2123,TIR!F2123)</f>
        <v>23.684901831313148</v>
      </c>
      <c r="F2123" s="100">
        <f>'DRE + DCF'!$AE$38*'DRE + DCF'!$AE$39*(1+G2123)/(R2123-G2123)/AC2123</f>
        <v>6.9727178455638974</v>
      </c>
      <c r="G2123" s="92">
        <f>R2123*(1-'DRE + DCF'!$AE$39)</f>
        <v>0.18249129907586184</v>
      </c>
      <c r="H2123" s="94">
        <f t="shared" si="232"/>
        <v>0.30415216512643639</v>
      </c>
      <c r="I2123" s="94">
        <f t="shared" si="233"/>
        <v>0.30415216512643639</v>
      </c>
      <c r="J2123" s="94">
        <f t="shared" si="233"/>
        <v>0.30415216512643639</v>
      </c>
      <c r="K2123" s="94">
        <f t="shared" si="233"/>
        <v>0.30415216512643639</v>
      </c>
      <c r="L2123" s="94">
        <f t="shared" si="233"/>
        <v>0.30415216512643639</v>
      </c>
      <c r="M2123" s="94">
        <f t="shared" si="233"/>
        <v>0.30415216512643639</v>
      </c>
      <c r="N2123" s="94">
        <f t="shared" si="233"/>
        <v>0.30415216512643639</v>
      </c>
      <c r="O2123" s="94">
        <f t="shared" si="233"/>
        <v>0.30415216512643639</v>
      </c>
      <c r="P2123" s="94">
        <f t="shared" si="233"/>
        <v>0.30415216512643639</v>
      </c>
      <c r="Q2123" s="94">
        <f t="shared" si="233"/>
        <v>0.30415216512643639</v>
      </c>
      <c r="R2123" s="94">
        <f t="shared" si="233"/>
        <v>0.30415216512643639</v>
      </c>
      <c r="S2123" s="93">
        <f>(1+H2123)^((5-Dashboard!$F$9)*3/12)</f>
        <v>1.1419948183448279</v>
      </c>
      <c r="T2123" s="93">
        <f t="shared" si="230"/>
        <v>1.4893350149075786</v>
      </c>
      <c r="U2123" s="93">
        <f t="shared" si="230"/>
        <v>1.942319484290332</v>
      </c>
      <c r="V2123" s="93">
        <f t="shared" si="230"/>
        <v>2.5330801608044995</v>
      </c>
      <c r="W2123" s="93">
        <f t="shared" si="230"/>
        <v>3.3035219761520094</v>
      </c>
      <c r="X2123" s="93">
        <f t="shared" si="230"/>
        <v>4.3082953377414066</v>
      </c>
      <c r="Y2123" s="93">
        <f t="shared" si="229"/>
        <v>5.6186726927195867</v>
      </c>
      <c r="Z2123" s="93">
        <f t="shared" si="229"/>
        <v>7.3276041573470332</v>
      </c>
      <c r="AA2123" s="93">
        <f t="shared" si="229"/>
        <v>9.5563108269936095</v>
      </c>
      <c r="AB2123" s="93">
        <f t="shared" si="229"/>
        <v>12.462883455644921</v>
      </c>
      <c r="AC2123" s="95">
        <f t="shared" si="229"/>
        <v>16.253496442397765</v>
      </c>
      <c r="AE2123" s="96"/>
    </row>
    <row r="2124" spans="3:31" ht="24.75" customHeight="1" x14ac:dyDescent="0.25">
      <c r="C2124" s="91">
        <f>ABS(E2124-Dashboard!$F$13)</f>
        <v>23.948015389612433</v>
      </c>
      <c r="D2124" s="92">
        <f t="shared" si="227"/>
        <v>0.30425216512643638</v>
      </c>
      <c r="E2124" s="93" cm="1">
        <f t="array" ref="E2124">SUM('DRE + DCF'!$S$41/TIR!S2124,'DRE + DCF'!$U$41:$AD$41/TIR!T2124:AC2124,TIR!F2124)</f>
        <v>23.671984610387565</v>
      </c>
      <c r="F2124" s="100">
        <f>'DRE + DCF'!$AE$38*'DRE + DCF'!$AE$39*(1+G2124)/(R2124-G2124)/AC2124</f>
        <v>6.9651699251723018</v>
      </c>
      <c r="G2124" s="92">
        <f>R2124*(1-'DRE + DCF'!$AE$39)</f>
        <v>0.18255129907586182</v>
      </c>
      <c r="H2124" s="94">
        <f t="shared" si="232"/>
        <v>0.30425216512643638</v>
      </c>
      <c r="I2124" s="94">
        <f t="shared" si="233"/>
        <v>0.30425216512643638</v>
      </c>
      <c r="J2124" s="94">
        <f t="shared" si="233"/>
        <v>0.30425216512643638</v>
      </c>
      <c r="K2124" s="94">
        <f t="shared" si="233"/>
        <v>0.30425216512643638</v>
      </c>
      <c r="L2124" s="94">
        <f t="shared" si="233"/>
        <v>0.30425216512643638</v>
      </c>
      <c r="M2124" s="94">
        <f t="shared" si="233"/>
        <v>0.30425216512643638</v>
      </c>
      <c r="N2124" s="94">
        <f t="shared" si="233"/>
        <v>0.30425216512643638</v>
      </c>
      <c r="O2124" s="94">
        <f t="shared" si="233"/>
        <v>0.30425216512643638</v>
      </c>
      <c r="P2124" s="94">
        <f t="shared" si="233"/>
        <v>0.30425216512643638</v>
      </c>
      <c r="Q2124" s="94">
        <f t="shared" si="233"/>
        <v>0.30425216512643638</v>
      </c>
      <c r="R2124" s="94">
        <f t="shared" si="233"/>
        <v>0.30425216512643638</v>
      </c>
      <c r="S2124" s="93">
        <f>(1+H2124)^((5-Dashboard!$F$9)*3/12)</f>
        <v>1.1420386005413461</v>
      </c>
      <c r="T2124" s="93">
        <f t="shared" si="230"/>
        <v>1.4895063174140162</v>
      </c>
      <c r="U2124" s="93">
        <f t="shared" si="230"/>
        <v>1.9426918394567358</v>
      </c>
      <c r="V2124" s="93">
        <f t="shared" si="230"/>
        <v>2.5337600377849072</v>
      </c>
      <c r="W2124" s="93">
        <f t="shared" si="230"/>
        <v>3.3046620151918069</v>
      </c>
      <c r="X2124" s="93">
        <f t="shared" si="230"/>
        <v>4.3101125883250067</v>
      </c>
      <c r="Y2124" s="93">
        <f t="shared" si="229"/>
        <v>5.6214736752615995</v>
      </c>
      <c r="Z2124" s="93">
        <f t="shared" si="229"/>
        <v>7.3318192121612071</v>
      </c>
      <c r="AA2124" s="93">
        <f t="shared" si="229"/>
        <v>9.5625410817768586</v>
      </c>
      <c r="AB2124" s="93">
        <f t="shared" si="229"/>
        <v>12.471964910017965</v>
      </c>
      <c r="AC2124" s="95">
        <f t="shared" si="229"/>
        <v>16.266587237271871</v>
      </c>
      <c r="AE2124" s="96"/>
    </row>
    <row r="2125" spans="3:31" ht="24.75" customHeight="1" x14ac:dyDescent="0.25">
      <c r="C2125" s="91">
        <f>ABS(E2125-Dashboard!$F$13)</f>
        <v>23.960920309258412</v>
      </c>
      <c r="D2125" s="92">
        <f t="shared" si="227"/>
        <v>0.30435216512643637</v>
      </c>
      <c r="E2125" s="93" cm="1">
        <f t="array" ref="E2125">SUM('DRE + DCF'!$S$41/TIR!S2125,'DRE + DCF'!$U$41:$AD$41/TIR!T2125:AC2125,TIR!F2125)</f>
        <v>23.659079690741585</v>
      </c>
      <c r="F2125" s="100">
        <f>'DRE + DCF'!$AE$38*'DRE + DCF'!$AE$39*(1+G2125)/(R2125-G2125)/AC2125</f>
        <v>6.9576313385202244</v>
      </c>
      <c r="G2125" s="92">
        <f>R2125*(1-'DRE + DCF'!$AE$39)</f>
        <v>0.18261129907586182</v>
      </c>
      <c r="H2125" s="94">
        <f t="shared" si="232"/>
        <v>0.30435216512643637</v>
      </c>
      <c r="I2125" s="94">
        <f t="shared" si="233"/>
        <v>0.30435216512643637</v>
      </c>
      <c r="J2125" s="94">
        <f t="shared" si="233"/>
        <v>0.30435216512643637</v>
      </c>
      <c r="K2125" s="94">
        <f t="shared" si="233"/>
        <v>0.30435216512643637</v>
      </c>
      <c r="L2125" s="94">
        <f t="shared" si="233"/>
        <v>0.30435216512643637</v>
      </c>
      <c r="M2125" s="94">
        <f t="shared" si="233"/>
        <v>0.30435216512643637</v>
      </c>
      <c r="N2125" s="94">
        <f t="shared" si="233"/>
        <v>0.30435216512643637</v>
      </c>
      <c r="O2125" s="94">
        <f t="shared" si="233"/>
        <v>0.30435216512643637</v>
      </c>
      <c r="P2125" s="94">
        <f t="shared" si="233"/>
        <v>0.30435216512643637</v>
      </c>
      <c r="Q2125" s="94">
        <f t="shared" si="233"/>
        <v>0.30435216512643637</v>
      </c>
      <c r="R2125" s="94">
        <f t="shared" si="233"/>
        <v>0.30435216512643637</v>
      </c>
      <c r="S2125" s="93">
        <f>(1+H2125)^((5-Dashboard!$F$9)*3/12)</f>
        <v>1.1420823810594558</v>
      </c>
      <c r="T2125" s="93">
        <f t="shared" si="230"/>
        <v>1.4896776264876568</v>
      </c>
      <c r="U2125" s="93">
        <f t="shared" si="230"/>
        <v>1.9430642374495857</v>
      </c>
      <c r="V2125" s="93">
        <f t="shared" si="230"/>
        <v>2.534440045097115</v>
      </c>
      <c r="W2125" s="93">
        <f t="shared" si="230"/>
        <v>3.3058023602055648</v>
      </c>
      <c r="X2125" s="93">
        <f t="shared" si="230"/>
        <v>4.3119304660142115</v>
      </c>
      <c r="Y2125" s="93">
        <f t="shared" si="229"/>
        <v>5.6242758392202798</v>
      </c>
      <c r="Z2125" s="93">
        <f t="shared" si="229"/>
        <v>7.336036368155276</v>
      </c>
      <c r="AA2125" s="93">
        <f t="shared" si="229"/>
        <v>9.5687749202496128</v>
      </c>
      <c r="AB2125" s="93">
        <f t="shared" si="229"/>
        <v>12.481052284835124</v>
      </c>
      <c r="AC2125" s="95">
        <f t="shared" si="229"/>
        <v>16.279687570780947</v>
      </c>
      <c r="AE2125" s="96"/>
    </row>
    <row r="2126" spans="3:31" ht="24.75" customHeight="1" x14ac:dyDescent="0.25">
      <c r="C2126" s="91">
        <f>ABS(E2126-Dashboard!$F$13)</f>
        <v>23.973812942916588</v>
      </c>
      <c r="D2126" s="92">
        <f t="shared" si="227"/>
        <v>0.30445216512643636</v>
      </c>
      <c r="E2126" s="93" cm="1">
        <f t="array" ref="E2126">SUM('DRE + DCF'!$S$41/TIR!S2126,'DRE + DCF'!$U$41:$AD$41/TIR!T2126:AC2126,TIR!F2126)</f>
        <v>23.646187057083409</v>
      </c>
      <c r="F2126" s="100">
        <f>'DRE + DCF'!$AE$38*'DRE + DCF'!$AE$39*(1+G2126)/(R2126-G2126)/AC2126</f>
        <v>6.9501020724289813</v>
      </c>
      <c r="G2126" s="92">
        <f>R2126*(1-'DRE + DCF'!$AE$39)</f>
        <v>0.1826712990758618</v>
      </c>
      <c r="H2126" s="94">
        <f t="shared" si="232"/>
        <v>0.30445216512643636</v>
      </c>
      <c r="I2126" s="94">
        <f t="shared" si="233"/>
        <v>0.30445216512643636</v>
      </c>
      <c r="J2126" s="94">
        <f t="shared" si="233"/>
        <v>0.30445216512643636</v>
      </c>
      <c r="K2126" s="94">
        <f t="shared" si="233"/>
        <v>0.30445216512643636</v>
      </c>
      <c r="L2126" s="94">
        <f t="shared" si="233"/>
        <v>0.30445216512643636</v>
      </c>
      <c r="M2126" s="94">
        <f t="shared" si="233"/>
        <v>0.30445216512643636</v>
      </c>
      <c r="N2126" s="94">
        <f t="shared" si="233"/>
        <v>0.30445216512643636</v>
      </c>
      <c r="O2126" s="94">
        <f t="shared" si="233"/>
        <v>0.30445216512643636</v>
      </c>
      <c r="P2126" s="94">
        <f t="shared" si="233"/>
        <v>0.30445216512643636</v>
      </c>
      <c r="Q2126" s="94">
        <f t="shared" si="233"/>
        <v>0.30445216512643636</v>
      </c>
      <c r="R2126" s="94">
        <f t="shared" si="233"/>
        <v>0.30445216512643636</v>
      </c>
      <c r="S2126" s="93">
        <f>(1+H2126)^((5-Dashboard!$F$9)*3/12)</f>
        <v>1.1421261598993504</v>
      </c>
      <c r="T2126" s="93">
        <f t="shared" si="230"/>
        <v>1.4898489421282501</v>
      </c>
      <c r="U2126" s="93">
        <f t="shared" si="230"/>
        <v>1.9434366782705268</v>
      </c>
      <c r="V2126" s="93">
        <f t="shared" si="230"/>
        <v>2.5351201827561183</v>
      </c>
      <c r="W2126" s="93">
        <f t="shared" si="230"/>
        <v>3.306943011251946</v>
      </c>
      <c r="X2126" s="93">
        <f t="shared" si="230"/>
        <v>4.3137489709773389</v>
      </c>
      <c r="Y2126" s="93">
        <f t="shared" si="229"/>
        <v>5.6270791850033275</v>
      </c>
      <c r="Z2126" s="93">
        <f t="shared" si="229"/>
        <v>7.3402556262154937</v>
      </c>
      <c r="AA2126" s="93">
        <f t="shared" si="229"/>
        <v>9.5750123441983082</v>
      </c>
      <c r="AB2126" s="93">
        <f t="shared" si="229"/>
        <v>12.490145583501839</v>
      </c>
      <c r="AC2126" s="95">
        <f t="shared" si="229"/>
        <v>16.292797449143372</v>
      </c>
      <c r="AE2126" s="96"/>
    </row>
    <row r="2127" spans="3:31" ht="24.75" customHeight="1" x14ac:dyDescent="0.25">
      <c r="C2127" s="91">
        <f>ABS(E2127-Dashboard!$F$13)</f>
        <v>23.986693305855507</v>
      </c>
      <c r="D2127" s="92">
        <f t="shared" ref="D2127:D2190" si="234">D2126+0.0001</f>
        <v>0.30455216512643635</v>
      </c>
      <c r="E2127" s="93" cm="1">
        <f t="array" ref="E2127">SUM('DRE + DCF'!$S$41/TIR!S2127,'DRE + DCF'!$U$41:$AD$41/TIR!T2127:AC2127,TIR!F2127)</f>
        <v>23.63330669414449</v>
      </c>
      <c r="F2127" s="100">
        <f>'DRE + DCF'!$AE$38*'DRE + DCF'!$AE$39*(1+G2127)/(R2127-G2127)/AC2127</f>
        <v>6.9425821137412536</v>
      </c>
      <c r="G2127" s="92">
        <f>R2127*(1-'DRE + DCF'!$AE$39)</f>
        <v>0.1827312990758618</v>
      </c>
      <c r="H2127" s="94">
        <f t="shared" si="232"/>
        <v>0.30455216512643635</v>
      </c>
      <c r="I2127" s="94">
        <f t="shared" si="233"/>
        <v>0.30455216512643635</v>
      </c>
      <c r="J2127" s="94">
        <f t="shared" si="233"/>
        <v>0.30455216512643635</v>
      </c>
      <c r="K2127" s="94">
        <f t="shared" si="233"/>
        <v>0.30455216512643635</v>
      </c>
      <c r="L2127" s="94">
        <f t="shared" si="233"/>
        <v>0.30455216512643635</v>
      </c>
      <c r="M2127" s="94">
        <f t="shared" si="233"/>
        <v>0.30455216512643635</v>
      </c>
      <c r="N2127" s="94">
        <f t="shared" si="233"/>
        <v>0.30455216512643635</v>
      </c>
      <c r="O2127" s="94">
        <f t="shared" si="233"/>
        <v>0.30455216512643635</v>
      </c>
      <c r="P2127" s="94">
        <f t="shared" si="233"/>
        <v>0.30455216512643635</v>
      </c>
      <c r="Q2127" s="94">
        <f t="shared" si="233"/>
        <v>0.30455216512643635</v>
      </c>
      <c r="R2127" s="94">
        <f t="shared" si="233"/>
        <v>0.30455216512643635</v>
      </c>
      <c r="S2127" s="93">
        <f>(1+H2127)^((5-Dashboard!$F$9)*3/12)</f>
        <v>1.1421699370612222</v>
      </c>
      <c r="T2127" s="93">
        <f t="shared" si="230"/>
        <v>1.4900202643355427</v>
      </c>
      <c r="U2127" s="93">
        <f t="shared" si="230"/>
        <v>1.943809161921197</v>
      </c>
      <c r="V2127" s="93">
        <f t="shared" si="230"/>
        <v>2.5358004507769012</v>
      </c>
      <c r="W2127" s="93">
        <f t="shared" si="230"/>
        <v>3.3080839683895995</v>
      </c>
      <c r="X2127" s="93">
        <f t="shared" si="230"/>
        <v>4.3155681033827049</v>
      </c>
      <c r="Y2127" s="93">
        <f t="shared" si="229"/>
        <v>5.6298837130184953</v>
      </c>
      <c r="Z2127" s="93">
        <f t="shared" si="229"/>
        <v>7.3444769872283384</v>
      </c>
      <c r="AA2127" s="93">
        <f t="shared" si="229"/>
        <v>9.5812533554100145</v>
      </c>
      <c r="AB2127" s="93">
        <f t="shared" si="229"/>
        <v>12.499244809425067</v>
      </c>
      <c r="AC2127" s="95">
        <f t="shared" si="229"/>
        <v>16.305916878580842</v>
      </c>
      <c r="AE2127" s="96"/>
    </row>
    <row r="2128" spans="3:31" ht="24.75" customHeight="1" x14ac:dyDescent="0.25">
      <c r="C2128" s="91">
        <f>ABS(E2128-Dashboard!$F$13)</f>
        <v>23.999561413320961</v>
      </c>
      <c r="D2128" s="92">
        <f t="shared" si="234"/>
        <v>0.30465216512643634</v>
      </c>
      <c r="E2128" s="93" cm="1">
        <f t="array" ref="E2128">SUM('DRE + DCF'!$S$41/TIR!S2128,'DRE + DCF'!$U$41:$AD$41/TIR!T2128:AC2128,TIR!F2128)</f>
        <v>23.620438586679036</v>
      </c>
      <c r="F2128" s="100">
        <f>'DRE + DCF'!$AE$38*'DRE + DCF'!$AE$39*(1+G2128)/(R2128-G2128)/AC2128</f>
        <v>6.9350714493208141</v>
      </c>
      <c r="G2128" s="92">
        <f>R2128*(1-'DRE + DCF'!$AE$39)</f>
        <v>0.18279129907586181</v>
      </c>
      <c r="H2128" s="94">
        <f t="shared" si="232"/>
        <v>0.30465216512643634</v>
      </c>
      <c r="I2128" s="94">
        <f t="shared" si="233"/>
        <v>0.30465216512643634</v>
      </c>
      <c r="J2128" s="94">
        <f t="shared" si="233"/>
        <v>0.30465216512643634</v>
      </c>
      <c r="K2128" s="94">
        <f t="shared" si="233"/>
        <v>0.30465216512643634</v>
      </c>
      <c r="L2128" s="94">
        <f t="shared" si="233"/>
        <v>0.30465216512643634</v>
      </c>
      <c r="M2128" s="94">
        <f t="shared" si="233"/>
        <v>0.30465216512643634</v>
      </c>
      <c r="N2128" s="94">
        <f t="shared" si="233"/>
        <v>0.30465216512643634</v>
      </c>
      <c r="O2128" s="94">
        <f t="shared" si="233"/>
        <v>0.30465216512643634</v>
      </c>
      <c r="P2128" s="94">
        <f t="shared" si="233"/>
        <v>0.30465216512643634</v>
      </c>
      <c r="Q2128" s="94">
        <f t="shared" si="233"/>
        <v>0.30465216512643634</v>
      </c>
      <c r="R2128" s="94">
        <f t="shared" si="233"/>
        <v>0.30465216512643634</v>
      </c>
      <c r="S2128" s="93">
        <f>(1+H2128)^((5-Dashboard!$F$9)*3/12)</f>
        <v>1.1422137125452647</v>
      </c>
      <c r="T2128" s="93">
        <f t="shared" si="230"/>
        <v>1.4901915931092846</v>
      </c>
      <c r="U2128" s="93">
        <f t="shared" si="230"/>
        <v>1.9441816884032417</v>
      </c>
      <c r="V2128" s="93">
        <f t="shared" si="230"/>
        <v>2.5364808491744602</v>
      </c>
      <c r="W2128" s="93">
        <f t="shared" si="230"/>
        <v>3.3092252316772015</v>
      </c>
      <c r="X2128" s="93">
        <f t="shared" si="230"/>
        <v>4.317387863398694</v>
      </c>
      <c r="Y2128" s="93">
        <f t="shared" si="229"/>
        <v>5.632689423673706</v>
      </c>
      <c r="Z2128" s="93">
        <f t="shared" si="229"/>
        <v>7.3487004520806796</v>
      </c>
      <c r="AA2128" s="93">
        <f t="shared" si="229"/>
        <v>9.5874979556726814</v>
      </c>
      <c r="AB2128" s="93">
        <f t="shared" si="229"/>
        <v>12.508349966013647</v>
      </c>
      <c r="AC2128" s="95">
        <f t="shared" si="229"/>
        <v>16.319045865318891</v>
      </c>
      <c r="AE2128" s="96"/>
    </row>
    <row r="2129" spans="3:31" ht="24.75" customHeight="1" x14ac:dyDescent="0.25">
      <c r="C2129" s="91">
        <f>ABS(E2129-Dashboard!$F$13)</f>
        <v>24.012417280535594</v>
      </c>
      <c r="D2129" s="92">
        <f t="shared" si="234"/>
        <v>0.30475216512643633</v>
      </c>
      <c r="E2129" s="93" cm="1">
        <f t="array" ref="E2129">SUM('DRE + DCF'!$S$41/TIR!S2129,'DRE + DCF'!$U$41:$AD$41/TIR!T2129:AC2129,TIR!F2129)</f>
        <v>23.607582719464403</v>
      </c>
      <c r="F2129" s="100">
        <f>'DRE + DCF'!$AE$38*'DRE + DCF'!$AE$39*(1+G2129)/(R2129-G2129)/AC2129</f>
        <v>6.9275700660526995</v>
      </c>
      <c r="G2129" s="92">
        <f>R2129*(1-'DRE + DCF'!$AE$39)</f>
        <v>0.18285129907586178</v>
      </c>
      <c r="H2129" s="94">
        <f t="shared" si="232"/>
        <v>0.30475216512643633</v>
      </c>
      <c r="I2129" s="94">
        <f t="shared" si="233"/>
        <v>0.30475216512643633</v>
      </c>
      <c r="J2129" s="94">
        <f t="shared" si="233"/>
        <v>0.30475216512643633</v>
      </c>
      <c r="K2129" s="94">
        <f t="shared" si="233"/>
        <v>0.30475216512643633</v>
      </c>
      <c r="L2129" s="94">
        <f t="shared" si="233"/>
        <v>0.30475216512643633</v>
      </c>
      <c r="M2129" s="94">
        <f t="shared" si="233"/>
        <v>0.30475216512643633</v>
      </c>
      <c r="N2129" s="94">
        <f t="shared" si="233"/>
        <v>0.30475216512643633</v>
      </c>
      <c r="O2129" s="94">
        <f t="shared" si="233"/>
        <v>0.30475216512643633</v>
      </c>
      <c r="P2129" s="94">
        <f t="shared" si="233"/>
        <v>0.30475216512643633</v>
      </c>
      <c r="Q2129" s="94">
        <f t="shared" si="233"/>
        <v>0.30475216512643633</v>
      </c>
      <c r="R2129" s="94">
        <f t="shared" si="233"/>
        <v>0.30475216512643633</v>
      </c>
      <c r="S2129" s="93">
        <f>(1+H2129)^((5-Dashboard!$F$9)*3/12)</f>
        <v>1.1422574863516703</v>
      </c>
      <c r="T2129" s="93">
        <f t="shared" si="230"/>
        <v>1.4903629284492226</v>
      </c>
      <c r="U2129" s="93">
        <f t="shared" si="230"/>
        <v>1.944554257718299</v>
      </c>
      <c r="V2129" s="93">
        <f t="shared" si="230"/>
        <v>2.5371613779637805</v>
      </c>
      <c r="W2129" s="93">
        <f t="shared" si="230"/>
        <v>3.3103668011734149</v>
      </c>
      <c r="X2129" s="93">
        <f t="shared" si="230"/>
        <v>4.3192082511936878</v>
      </c>
      <c r="Y2129" s="93">
        <f t="shared" ref="Y2129:AC2179" si="235">(X2129)*(1+N2129)</f>
        <v>5.6354963173769326</v>
      </c>
      <c r="Z2129" s="93">
        <f t="shared" si="235"/>
        <v>7.3529260216596111</v>
      </c>
      <c r="AA2129" s="93">
        <f t="shared" si="235"/>
        <v>9.5937461467748903</v>
      </c>
      <c r="AB2129" s="93">
        <f t="shared" si="235"/>
        <v>12.517461056677943</v>
      </c>
      <c r="AC2129" s="95">
        <f t="shared" si="235"/>
        <v>16.332184415586394</v>
      </c>
      <c r="AE2129" s="96"/>
    </row>
    <row r="2130" spans="3:31" ht="24.75" customHeight="1" x14ac:dyDescent="0.25">
      <c r="C2130" s="91">
        <f>ABS(E2130-Dashboard!$F$13)</f>
        <v>24.025260922699346</v>
      </c>
      <c r="D2130" s="92">
        <f t="shared" si="234"/>
        <v>0.30485216512643631</v>
      </c>
      <c r="E2130" s="93" cm="1">
        <f t="array" ref="E2130">SUM('DRE + DCF'!$S$41/TIR!S2130,'DRE + DCF'!$U$41:$AD$41/TIR!T2130:AC2130,TIR!F2130)</f>
        <v>23.594739077300652</v>
      </c>
      <c r="F2130" s="100">
        <f>'DRE + DCF'!$AE$38*'DRE + DCF'!$AE$39*(1+G2130)/(R2130-G2130)/AC2130</f>
        <v>6.9200779508429839</v>
      </c>
      <c r="G2130" s="92">
        <f>R2130*(1-'DRE + DCF'!$AE$39)</f>
        <v>0.18291129907586179</v>
      </c>
      <c r="H2130" s="94">
        <f t="shared" si="232"/>
        <v>0.30485216512643631</v>
      </c>
      <c r="I2130" s="94">
        <f t="shared" si="233"/>
        <v>0.30485216512643631</v>
      </c>
      <c r="J2130" s="94">
        <f t="shared" si="233"/>
        <v>0.30485216512643631</v>
      </c>
      <c r="K2130" s="94">
        <f t="shared" si="233"/>
        <v>0.30485216512643631</v>
      </c>
      <c r="L2130" s="94">
        <f t="shared" si="233"/>
        <v>0.30485216512643631</v>
      </c>
      <c r="M2130" s="94">
        <f t="shared" si="233"/>
        <v>0.30485216512643631</v>
      </c>
      <c r="N2130" s="94">
        <f t="shared" si="233"/>
        <v>0.30485216512643631</v>
      </c>
      <c r="O2130" s="94">
        <f t="shared" si="233"/>
        <v>0.30485216512643631</v>
      </c>
      <c r="P2130" s="94">
        <f t="shared" si="233"/>
        <v>0.30485216512643631</v>
      </c>
      <c r="Q2130" s="94">
        <f t="shared" si="233"/>
        <v>0.30485216512643631</v>
      </c>
      <c r="R2130" s="94">
        <f t="shared" si="233"/>
        <v>0.30485216512643631</v>
      </c>
      <c r="S2130" s="93">
        <f>(1+H2130)^((5-Dashboard!$F$9)*3/12)</f>
        <v>1.1423012584806322</v>
      </c>
      <c r="T2130" s="93">
        <f t="shared" ref="T2130:X2180" si="236">(S2130)*(1+I2130)</f>
        <v>1.4905342703551061</v>
      </c>
      <c r="U2130" s="93">
        <f t="shared" si="236"/>
        <v>1.9449268698680133</v>
      </c>
      <c r="V2130" s="93">
        <f t="shared" si="236"/>
        <v>2.53784203715986</v>
      </c>
      <c r="W2130" s="93">
        <f t="shared" si="236"/>
        <v>3.3115086769369295</v>
      </c>
      <c r="X2130" s="93">
        <f t="shared" si="236"/>
        <v>4.321029266936133</v>
      </c>
      <c r="Y2130" s="93">
        <f t="shared" si="235"/>
        <v>5.6383043945363118</v>
      </c>
      <c r="Z2130" s="93">
        <f t="shared" si="235"/>
        <v>7.3571536968526079</v>
      </c>
      <c r="AA2130" s="93">
        <f t="shared" si="235"/>
        <v>9.5999979305060918</v>
      </c>
      <c r="AB2130" s="93">
        <f t="shared" si="235"/>
        <v>12.526578084830183</v>
      </c>
      <c r="AC2130" s="95">
        <f t="shared" si="235"/>
        <v>16.345332535616034</v>
      </c>
      <c r="AE2130" s="96"/>
    </row>
    <row r="2131" spans="3:31" ht="24.75" customHeight="1" x14ac:dyDescent="0.25">
      <c r="C2131" s="91">
        <f>ABS(E2131-Dashboard!$F$13)</f>
        <v>24.038092354989118</v>
      </c>
      <c r="D2131" s="92">
        <f t="shared" si="234"/>
        <v>0.3049521651264363</v>
      </c>
      <c r="E2131" s="93" cm="1">
        <f t="array" ref="E2131">SUM('DRE + DCF'!$S$41/TIR!S2131,'DRE + DCF'!$U$41:$AD$41/TIR!T2131:AC2131,TIR!F2131)</f>
        <v>23.58190764501088</v>
      </c>
      <c r="F2131" s="100">
        <f>'DRE + DCF'!$AE$38*'DRE + DCF'!$AE$39*(1+G2131)/(R2131-G2131)/AC2131</f>
        <v>6.9125950906189173</v>
      </c>
      <c r="G2131" s="92">
        <f>R2131*(1-'DRE + DCF'!$AE$39)</f>
        <v>0.18297129907586177</v>
      </c>
      <c r="H2131" s="94">
        <f t="shared" si="232"/>
        <v>0.3049521651264363</v>
      </c>
      <c r="I2131" s="94">
        <f t="shared" si="233"/>
        <v>0.3049521651264363</v>
      </c>
      <c r="J2131" s="94">
        <f t="shared" si="233"/>
        <v>0.3049521651264363</v>
      </c>
      <c r="K2131" s="94">
        <f t="shared" si="233"/>
        <v>0.3049521651264363</v>
      </c>
      <c r="L2131" s="94">
        <f t="shared" si="233"/>
        <v>0.3049521651264363</v>
      </c>
      <c r="M2131" s="94">
        <f t="shared" si="233"/>
        <v>0.3049521651264363</v>
      </c>
      <c r="N2131" s="94">
        <f t="shared" si="233"/>
        <v>0.3049521651264363</v>
      </c>
      <c r="O2131" s="94">
        <f t="shared" si="233"/>
        <v>0.3049521651264363</v>
      </c>
      <c r="P2131" s="94">
        <f t="shared" si="233"/>
        <v>0.3049521651264363</v>
      </c>
      <c r="Q2131" s="94">
        <f t="shared" si="233"/>
        <v>0.3049521651264363</v>
      </c>
      <c r="R2131" s="94">
        <f t="shared" si="233"/>
        <v>0.3049521651264363</v>
      </c>
      <c r="S2131" s="93">
        <f>(1+H2131)^((5-Dashboard!$F$9)*3/12)</f>
        <v>1.1423450289323434</v>
      </c>
      <c r="T2131" s="93">
        <f t="shared" si="236"/>
        <v>1.490705618826683</v>
      </c>
      <c r="U2131" s="93">
        <f t="shared" si="236"/>
        <v>1.9452995248540239</v>
      </c>
      <c r="V2131" s="93">
        <f t="shared" si="236"/>
        <v>2.5385228267776863</v>
      </c>
      <c r="W2131" s="93">
        <f t="shared" si="236"/>
        <v>3.312650859026423</v>
      </c>
      <c r="X2131" s="93">
        <f t="shared" si="236"/>
        <v>4.3228509107944797</v>
      </c>
      <c r="Y2131" s="93">
        <f t="shared" si="235"/>
        <v>5.6411136555600425</v>
      </c>
      <c r="Z2131" s="93">
        <f t="shared" si="235"/>
        <v>7.3613834785473831</v>
      </c>
      <c r="AA2131" s="93">
        <f t="shared" si="235"/>
        <v>9.6062533086563846</v>
      </c>
      <c r="AB2131" s="93">
        <f t="shared" si="235"/>
        <v>12.535701053884141</v>
      </c>
      <c r="AC2131" s="95">
        <f t="shared" si="235"/>
        <v>16.358490231643859</v>
      </c>
      <c r="AE2131" s="96"/>
    </row>
    <row r="2132" spans="3:31" ht="24.75" customHeight="1" x14ac:dyDescent="0.25">
      <c r="C2132" s="91">
        <f>ABS(E2132-Dashboard!$F$13)</f>
        <v>24.050911592559164</v>
      </c>
      <c r="D2132" s="92">
        <f t="shared" si="234"/>
        <v>0.30505216512643629</v>
      </c>
      <c r="E2132" s="93" cm="1">
        <f t="array" ref="E2132">SUM('DRE + DCF'!$S$41/TIR!S2132,'DRE + DCF'!$U$41:$AD$41/TIR!T2132:AC2132,TIR!F2132)</f>
        <v>23.569088407440834</v>
      </c>
      <c r="F2132" s="100">
        <f>'DRE + DCF'!$AE$38*'DRE + DCF'!$AE$39*(1+G2132)/(R2132-G2132)/AC2132</f>
        <v>6.905121472328716</v>
      </c>
      <c r="G2132" s="92">
        <f>R2132*(1-'DRE + DCF'!$AE$39)</f>
        <v>0.18303129907586177</v>
      </c>
      <c r="H2132" s="94">
        <f t="shared" si="232"/>
        <v>0.30505216512643629</v>
      </c>
      <c r="I2132" s="94">
        <f t="shared" si="233"/>
        <v>0.30505216512643629</v>
      </c>
      <c r="J2132" s="94">
        <f t="shared" si="233"/>
        <v>0.30505216512643629</v>
      </c>
      <c r="K2132" s="94">
        <f t="shared" si="233"/>
        <v>0.30505216512643629</v>
      </c>
      <c r="L2132" s="94">
        <f t="shared" si="233"/>
        <v>0.30505216512643629</v>
      </c>
      <c r="M2132" s="94">
        <f t="shared" si="233"/>
        <v>0.30505216512643629</v>
      </c>
      <c r="N2132" s="94">
        <f t="shared" si="233"/>
        <v>0.30505216512643629</v>
      </c>
      <c r="O2132" s="94">
        <f t="shared" si="233"/>
        <v>0.30505216512643629</v>
      </c>
      <c r="P2132" s="94">
        <f t="shared" si="233"/>
        <v>0.30505216512643629</v>
      </c>
      <c r="Q2132" s="94">
        <f t="shared" si="233"/>
        <v>0.30505216512643629</v>
      </c>
      <c r="R2132" s="94">
        <f t="shared" si="233"/>
        <v>0.30505216512643629</v>
      </c>
      <c r="S2132" s="93">
        <f>(1+H2132)^((5-Dashboard!$F$9)*3/12)</f>
        <v>1.1423887977069962</v>
      </c>
      <c r="T2132" s="93">
        <f t="shared" si="236"/>
        <v>1.490876973863702</v>
      </c>
      <c r="U2132" s="93">
        <f t="shared" si="236"/>
        <v>1.9456722226779739</v>
      </c>
      <c r="V2132" s="93">
        <f t="shared" si="236"/>
        <v>2.5392037468322557</v>
      </c>
      <c r="W2132" s="93">
        <f t="shared" si="236"/>
        <v>3.313793347500595</v>
      </c>
      <c r="X2132" s="93">
        <f t="shared" si="236"/>
        <v>4.3246731829372331</v>
      </c>
      <c r="Y2132" s="93">
        <f t="shared" si="235"/>
        <v>5.6439241008564736</v>
      </c>
      <c r="Z2132" s="93">
        <f t="shared" si="235"/>
        <v>7.3656153676320164</v>
      </c>
      <c r="AA2132" s="93">
        <f t="shared" si="235"/>
        <v>9.6125122830167165</v>
      </c>
      <c r="AB2132" s="93">
        <f t="shared" si="235"/>
        <v>12.54482996725543</v>
      </c>
      <c r="AC2132" s="95">
        <f t="shared" si="235"/>
        <v>16.371657509909699</v>
      </c>
      <c r="AE2132" s="96"/>
    </row>
    <row r="2133" spans="3:31" ht="24.75" customHeight="1" x14ac:dyDescent="0.25">
      <c r="C2133" s="91">
        <f>ABS(E2133-Dashboard!$F$13)</f>
        <v>24.063718650540793</v>
      </c>
      <c r="D2133" s="92">
        <f t="shared" si="234"/>
        <v>0.30515216512643628</v>
      </c>
      <c r="E2133" s="93" cm="1">
        <f t="array" ref="E2133">SUM('DRE + DCF'!$S$41/TIR!S2133,'DRE + DCF'!$U$41:$AD$41/TIR!T2133:AC2133,TIR!F2133)</f>
        <v>23.556281349459205</v>
      </c>
      <c r="F2133" s="100">
        <f>'DRE + DCF'!$AE$38*'DRE + DCF'!$AE$39*(1+G2133)/(R2133-G2133)/AC2133</f>
        <v>6.8976570829416861</v>
      </c>
      <c r="G2133" s="92">
        <f>R2133*(1-'DRE + DCF'!$AE$39)</f>
        <v>0.18309129907586177</v>
      </c>
      <c r="H2133" s="94">
        <f t="shared" si="232"/>
        <v>0.30515216512643628</v>
      </c>
      <c r="I2133" s="94">
        <f t="shared" si="233"/>
        <v>0.30515216512643628</v>
      </c>
      <c r="J2133" s="94">
        <f t="shared" si="233"/>
        <v>0.30515216512643628</v>
      </c>
      <c r="K2133" s="94">
        <f t="shared" si="233"/>
        <v>0.30515216512643628</v>
      </c>
      <c r="L2133" s="94">
        <f t="shared" si="233"/>
        <v>0.30515216512643628</v>
      </c>
      <c r="M2133" s="94">
        <f t="shared" si="233"/>
        <v>0.30515216512643628</v>
      </c>
      <c r="N2133" s="94">
        <f t="shared" si="233"/>
        <v>0.30515216512643628</v>
      </c>
      <c r="O2133" s="94">
        <f t="shared" si="233"/>
        <v>0.30515216512643628</v>
      </c>
      <c r="P2133" s="94">
        <f t="shared" si="233"/>
        <v>0.30515216512643628</v>
      </c>
      <c r="Q2133" s="94">
        <f t="shared" si="233"/>
        <v>0.30515216512643628</v>
      </c>
      <c r="R2133" s="94">
        <f t="shared" si="233"/>
        <v>0.30515216512643628</v>
      </c>
      <c r="S2133" s="93">
        <f>(1+H2133)^((5-Dashboard!$F$9)*3/12)</f>
        <v>1.1424325648047837</v>
      </c>
      <c r="T2133" s="93">
        <f t="shared" si="236"/>
        <v>1.491048335465911</v>
      </c>
      <c r="U2133" s="93">
        <f t="shared" si="236"/>
        <v>1.9460449633415025</v>
      </c>
      <c r="V2133" s="93">
        <f t="shared" si="236"/>
        <v>2.5398847973385581</v>
      </c>
      <c r="W2133" s="93">
        <f t="shared" si="236"/>
        <v>3.3149361424181385</v>
      </c>
      <c r="X2133" s="93">
        <f t="shared" si="236"/>
        <v>4.32649608353291</v>
      </c>
      <c r="Y2133" s="93">
        <f t="shared" si="235"/>
        <v>5.646735730834024</v>
      </c>
      <c r="Z2133" s="93">
        <f t="shared" si="235"/>
        <v>7.3698493649948356</v>
      </c>
      <c r="AA2133" s="93">
        <f t="shared" si="235"/>
        <v>9.6187748553786996</v>
      </c>
      <c r="AB2133" s="93">
        <f t="shared" si="235"/>
        <v>12.553964828361233</v>
      </c>
      <c r="AC2133" s="95">
        <f t="shared" si="235"/>
        <v>16.384834376656791</v>
      </c>
      <c r="AE2133" s="96"/>
    </row>
    <row r="2134" spans="3:31" ht="24.75" customHeight="1" x14ac:dyDescent="0.25">
      <c r="C2134" s="91">
        <f>ABS(E2134-Dashboard!$F$13)</f>
        <v>24.076513544042761</v>
      </c>
      <c r="D2134" s="92">
        <f t="shared" si="234"/>
        <v>0.30525216512643627</v>
      </c>
      <c r="E2134" s="93" cm="1">
        <f t="array" ref="E2134">SUM('DRE + DCF'!$S$41/TIR!S2134,'DRE + DCF'!$U$41:$AD$41/TIR!T2134:AC2134,TIR!F2134)</f>
        <v>23.543486455957236</v>
      </c>
      <c r="F2134" s="100">
        <f>'DRE + DCF'!$AE$38*'DRE + DCF'!$AE$39*(1+G2134)/(R2134-G2134)/AC2134</f>
        <v>6.8902019094480176</v>
      </c>
      <c r="G2134" s="92">
        <f>R2134*(1-'DRE + DCF'!$AE$39)</f>
        <v>0.18315129907586175</v>
      </c>
      <c r="H2134" s="94">
        <f t="shared" si="232"/>
        <v>0.30525216512643627</v>
      </c>
      <c r="I2134" s="94">
        <f t="shared" si="233"/>
        <v>0.30525216512643627</v>
      </c>
      <c r="J2134" s="94">
        <f t="shared" si="233"/>
        <v>0.30525216512643627</v>
      </c>
      <c r="K2134" s="94">
        <f t="shared" si="233"/>
        <v>0.30525216512643627</v>
      </c>
      <c r="L2134" s="94">
        <f t="shared" si="233"/>
        <v>0.30525216512643627</v>
      </c>
      <c r="M2134" s="94">
        <f t="shared" si="233"/>
        <v>0.30525216512643627</v>
      </c>
      <c r="N2134" s="94">
        <f t="shared" si="233"/>
        <v>0.30525216512643627</v>
      </c>
      <c r="O2134" s="94">
        <f t="shared" si="233"/>
        <v>0.30525216512643627</v>
      </c>
      <c r="P2134" s="94">
        <f t="shared" si="233"/>
        <v>0.30525216512643627</v>
      </c>
      <c r="Q2134" s="94">
        <f t="shared" si="233"/>
        <v>0.30525216512643627</v>
      </c>
      <c r="R2134" s="94">
        <f t="shared" si="233"/>
        <v>0.30525216512643627</v>
      </c>
      <c r="S2134" s="93">
        <f>(1+H2134)^((5-Dashboard!$F$9)*3/12)</f>
        <v>1.1424763302258985</v>
      </c>
      <c r="T2134" s="93">
        <f t="shared" si="236"/>
        <v>1.4912197036330594</v>
      </c>
      <c r="U2134" s="93">
        <f t="shared" si="236"/>
        <v>1.9464177468462536</v>
      </c>
      <c r="V2134" s="93">
        <f t="shared" si="236"/>
        <v>2.5405659783115926</v>
      </c>
      <c r="W2134" s="93">
        <f t="shared" si="236"/>
        <v>3.3160792438377693</v>
      </c>
      <c r="X2134" s="93">
        <f t="shared" si="236"/>
        <v>4.328319612750084</v>
      </c>
      <c r="Y2134" s="93">
        <f t="shared" si="235"/>
        <v>5.6495485459012658</v>
      </c>
      <c r="Z2134" s="93">
        <f t="shared" si="235"/>
        <v>7.3740854715245376</v>
      </c>
      <c r="AA2134" s="93">
        <f t="shared" si="235"/>
        <v>9.6250410275348006</v>
      </c>
      <c r="AB2134" s="93">
        <f t="shared" si="235"/>
        <v>12.563105640620579</v>
      </c>
      <c r="AC2134" s="95">
        <f t="shared" si="235"/>
        <v>16.398020838132155</v>
      </c>
      <c r="AE2134" s="96"/>
    </row>
    <row r="2135" spans="3:31" ht="24.75" customHeight="1" x14ac:dyDescent="0.25">
      <c r="C2135" s="91">
        <f>ABS(E2135-Dashboard!$F$13)</f>
        <v>24.08929628815094</v>
      </c>
      <c r="D2135" s="92">
        <f t="shared" si="234"/>
        <v>0.30535216512643626</v>
      </c>
      <c r="E2135" s="93" cm="1">
        <f t="array" ref="E2135">SUM('DRE + DCF'!$S$41/TIR!S2135,'DRE + DCF'!$U$41:$AD$41/TIR!T2135:AC2135,TIR!F2135)</f>
        <v>23.530703711849057</v>
      </c>
      <c r="F2135" s="100">
        <f>'DRE + DCF'!$AE$38*'DRE + DCF'!$AE$39*(1+G2135)/(R2135-G2135)/AC2135</f>
        <v>6.8827559388589332</v>
      </c>
      <c r="G2135" s="92">
        <f>R2135*(1-'DRE + DCF'!$AE$39)</f>
        <v>0.18321129907586176</v>
      </c>
      <c r="H2135" s="94">
        <f t="shared" si="232"/>
        <v>0.30535216512643626</v>
      </c>
      <c r="I2135" s="94">
        <f t="shared" si="233"/>
        <v>0.30535216512643626</v>
      </c>
      <c r="J2135" s="94">
        <f t="shared" si="233"/>
        <v>0.30535216512643626</v>
      </c>
      <c r="K2135" s="94">
        <f t="shared" si="233"/>
        <v>0.30535216512643626</v>
      </c>
      <c r="L2135" s="94">
        <f t="shared" si="233"/>
        <v>0.30535216512643626</v>
      </c>
      <c r="M2135" s="94">
        <f t="shared" si="233"/>
        <v>0.30535216512643626</v>
      </c>
      <c r="N2135" s="94">
        <f t="shared" si="233"/>
        <v>0.30535216512643626</v>
      </c>
      <c r="O2135" s="94">
        <f t="shared" si="233"/>
        <v>0.30535216512643626</v>
      </c>
      <c r="P2135" s="94">
        <f t="shared" si="233"/>
        <v>0.30535216512643626</v>
      </c>
      <c r="Q2135" s="94">
        <f t="shared" si="233"/>
        <v>0.30535216512643626</v>
      </c>
      <c r="R2135" s="94">
        <f t="shared" si="233"/>
        <v>0.30535216512643626</v>
      </c>
      <c r="S2135" s="93">
        <f>(1+H2135)^((5-Dashboard!$F$9)*3/12)</f>
        <v>1.1425200939705333</v>
      </c>
      <c r="T2135" s="93">
        <f t="shared" si="236"/>
        <v>1.4913910783648949</v>
      </c>
      <c r="U2135" s="93">
        <f t="shared" si="236"/>
        <v>1.9467905731938659</v>
      </c>
      <c r="V2135" s="93">
        <f t="shared" si="236"/>
        <v>2.5412472897663485</v>
      </c>
      <c r="W2135" s="93">
        <f t="shared" si="236"/>
        <v>3.3172226518181911</v>
      </c>
      <c r="X2135" s="93">
        <f t="shared" si="236"/>
        <v>4.330143770757334</v>
      </c>
      <c r="Y2135" s="93">
        <f t="shared" si="235"/>
        <v>5.6523625464668363</v>
      </c>
      <c r="Z2135" s="93">
        <f t="shared" si="235"/>
        <v>7.3783236881100605</v>
      </c>
      <c r="AA2135" s="93">
        <f t="shared" si="235"/>
        <v>9.6313108012781399</v>
      </c>
      <c r="AB2135" s="93">
        <f t="shared" si="235"/>
        <v>12.57225240745405</v>
      </c>
      <c r="AC2135" s="95">
        <f t="shared" si="235"/>
        <v>16.411216900586194</v>
      </c>
      <c r="AE2135" s="96"/>
    </row>
    <row r="2136" spans="3:31" ht="24.75" customHeight="1" x14ac:dyDescent="0.25">
      <c r="C2136" s="91">
        <f>ABS(E2136-Dashboard!$F$13)</f>
        <v>24.102066897928719</v>
      </c>
      <c r="D2136" s="92">
        <f t="shared" si="234"/>
        <v>0.30545216512643625</v>
      </c>
      <c r="E2136" s="93" cm="1">
        <f t="array" ref="E2136">SUM('DRE + DCF'!$S$41/TIR!S2136,'DRE + DCF'!$U$41:$AD$41/TIR!T2136:AC2136,TIR!F2136)</f>
        <v>23.517933102071279</v>
      </c>
      <c r="F2136" s="100">
        <f>'DRE + DCF'!$AE$38*'DRE + DCF'!$AE$39*(1+G2136)/(R2136-G2136)/AC2136</f>
        <v>6.8753191582064481</v>
      </c>
      <c r="G2136" s="92">
        <f>R2136*(1-'DRE + DCF'!$AE$39)</f>
        <v>0.18327129907586173</v>
      </c>
      <c r="H2136" s="94">
        <f t="shared" si="232"/>
        <v>0.30545216512643625</v>
      </c>
      <c r="I2136" s="94">
        <f t="shared" si="233"/>
        <v>0.30545216512643625</v>
      </c>
      <c r="J2136" s="94">
        <f t="shared" si="233"/>
        <v>0.30545216512643625</v>
      </c>
      <c r="K2136" s="94">
        <f t="shared" si="233"/>
        <v>0.30545216512643625</v>
      </c>
      <c r="L2136" s="94">
        <f t="shared" si="233"/>
        <v>0.30545216512643625</v>
      </c>
      <c r="M2136" s="94">
        <f t="shared" si="233"/>
        <v>0.30545216512643625</v>
      </c>
      <c r="N2136" s="94">
        <f t="shared" si="233"/>
        <v>0.30545216512643625</v>
      </c>
      <c r="O2136" s="94">
        <f t="shared" si="233"/>
        <v>0.30545216512643625</v>
      </c>
      <c r="P2136" s="94">
        <f t="shared" si="233"/>
        <v>0.30545216512643625</v>
      </c>
      <c r="Q2136" s="94">
        <f t="shared" si="233"/>
        <v>0.30545216512643625</v>
      </c>
      <c r="R2136" s="94">
        <f t="shared" si="233"/>
        <v>0.30545216512643625</v>
      </c>
      <c r="S2136" s="93">
        <f>(1+H2136)^((5-Dashboard!$F$9)*3/12)</f>
        <v>1.1425638560388809</v>
      </c>
      <c r="T2136" s="93">
        <f t="shared" si="236"/>
        <v>1.491562459661167</v>
      </c>
      <c r="U2136" s="93">
        <f t="shared" si="236"/>
        <v>1.9471634423859834</v>
      </c>
      <c r="V2136" s="93">
        <f t="shared" si="236"/>
        <v>2.5419287317178272</v>
      </c>
      <c r="W2136" s="93">
        <f t="shared" si="236"/>
        <v>3.3183663664181338</v>
      </c>
      <c r="X2136" s="93">
        <f t="shared" si="236"/>
        <v>4.3319685577232985</v>
      </c>
      <c r="Y2136" s="93">
        <f t="shared" si="235"/>
        <v>5.6551777329395261</v>
      </c>
      <c r="Z2136" s="93">
        <f t="shared" si="235"/>
        <v>7.3825640156407166</v>
      </c>
      <c r="AA2136" s="93">
        <f t="shared" si="235"/>
        <v>9.6375841784026921</v>
      </c>
      <c r="AB2136" s="93">
        <f t="shared" si="235"/>
        <v>12.581405132284083</v>
      </c>
      <c r="AC2136" s="95">
        <f t="shared" si="235"/>
        <v>16.424422570273116</v>
      </c>
      <c r="AE2136" s="96"/>
    </row>
    <row r="2137" spans="3:31" ht="24.75" customHeight="1" x14ac:dyDescent="0.25">
      <c r="C2137" s="91">
        <f>ABS(E2137-Dashboard!$F$13)</f>
        <v>24.114825388416683</v>
      </c>
      <c r="D2137" s="92">
        <f t="shared" si="234"/>
        <v>0.30555216512643624</v>
      </c>
      <c r="E2137" s="93" cm="1">
        <f t="array" ref="E2137">SUM('DRE + DCF'!$S$41/TIR!S2137,'DRE + DCF'!$U$41:$AD$41/TIR!T2137:AC2137,TIR!F2137)</f>
        <v>23.505174611583314</v>
      </c>
      <c r="F2137" s="100">
        <f>'DRE + DCF'!$AE$38*'DRE + DCF'!$AE$39*(1+G2137)/(R2137-G2137)/AC2137</f>
        <v>6.8678915545435446</v>
      </c>
      <c r="G2137" s="92">
        <f>R2137*(1-'DRE + DCF'!$AE$39)</f>
        <v>0.18333129907586174</v>
      </c>
      <c r="H2137" s="94">
        <f t="shared" si="232"/>
        <v>0.30555216512643624</v>
      </c>
      <c r="I2137" s="94">
        <f t="shared" si="233"/>
        <v>0.30555216512643624</v>
      </c>
      <c r="J2137" s="94">
        <f t="shared" si="233"/>
        <v>0.30555216512643624</v>
      </c>
      <c r="K2137" s="94">
        <f t="shared" si="233"/>
        <v>0.30555216512643624</v>
      </c>
      <c r="L2137" s="94">
        <f t="shared" si="233"/>
        <v>0.30555216512643624</v>
      </c>
      <c r="M2137" s="94">
        <f t="shared" si="233"/>
        <v>0.30555216512643624</v>
      </c>
      <c r="N2137" s="94">
        <f t="shared" si="233"/>
        <v>0.30555216512643624</v>
      </c>
      <c r="O2137" s="94">
        <f t="shared" si="233"/>
        <v>0.30555216512643624</v>
      </c>
      <c r="P2137" s="94">
        <f t="shared" si="233"/>
        <v>0.30555216512643624</v>
      </c>
      <c r="Q2137" s="94">
        <f t="shared" si="233"/>
        <v>0.30555216512643624</v>
      </c>
      <c r="R2137" s="94">
        <f t="shared" si="233"/>
        <v>0.30555216512643624</v>
      </c>
      <c r="S2137" s="93">
        <f>(1+H2137)^((5-Dashboard!$F$9)*3/12)</f>
        <v>1.1426076164311334</v>
      </c>
      <c r="T2137" s="93">
        <f t="shared" si="236"/>
        <v>1.4917338475216226</v>
      </c>
      <c r="U2137" s="93">
        <f t="shared" si="236"/>
        <v>1.9475363544242434</v>
      </c>
      <c r="V2137" s="93">
        <f t="shared" si="236"/>
        <v>2.5426103041810175</v>
      </c>
      <c r="W2137" s="93">
        <f t="shared" si="236"/>
        <v>3.3195103876963139</v>
      </c>
      <c r="X2137" s="93">
        <f t="shared" si="236"/>
        <v>4.3337939738166176</v>
      </c>
      <c r="Y2137" s="93">
        <f t="shared" si="235"/>
        <v>5.6579941057281866</v>
      </c>
      <c r="Z2137" s="93">
        <f t="shared" si="235"/>
        <v>7.3868064550060479</v>
      </c>
      <c r="AA2137" s="93">
        <f t="shared" si="235"/>
        <v>9.6438611607030804</v>
      </c>
      <c r="AB2137" s="93">
        <f t="shared" si="235"/>
        <v>12.590563818534651</v>
      </c>
      <c r="AC2137" s="95">
        <f t="shared" si="235"/>
        <v>16.437637853450482</v>
      </c>
      <c r="AE2137" s="96"/>
    </row>
    <row r="2138" spans="3:31" ht="24.75" customHeight="1" x14ac:dyDescent="0.25">
      <c r="C2138" s="91">
        <f>ABS(E2138-Dashboard!$F$13)</f>
        <v>24.127571774633054</v>
      </c>
      <c r="D2138" s="92">
        <f t="shared" si="234"/>
        <v>0.30565216512643623</v>
      </c>
      <c r="E2138" s="93" cm="1">
        <f t="array" ref="E2138">SUM('DRE + DCF'!$S$41/TIR!S2138,'DRE + DCF'!$U$41:$AD$41/TIR!T2138:AC2138,TIR!F2138)</f>
        <v>23.492428225366943</v>
      </c>
      <c r="F2138" s="100">
        <f>'DRE + DCF'!$AE$38*'DRE + DCF'!$AE$39*(1+G2138)/(R2138-G2138)/AC2138</f>
        <v>6.8604731149439067</v>
      </c>
      <c r="G2138" s="92">
        <f>R2138*(1-'DRE + DCF'!$AE$39)</f>
        <v>0.18339129907586174</v>
      </c>
      <c r="H2138" s="94">
        <f t="shared" si="232"/>
        <v>0.30565216512643623</v>
      </c>
      <c r="I2138" s="94">
        <f t="shared" si="233"/>
        <v>0.30565216512643623</v>
      </c>
      <c r="J2138" s="94">
        <f t="shared" si="233"/>
        <v>0.30565216512643623</v>
      </c>
      <c r="K2138" s="94">
        <f t="shared" si="233"/>
        <v>0.30565216512643623</v>
      </c>
      <c r="L2138" s="94">
        <f t="shared" si="233"/>
        <v>0.30565216512643623</v>
      </c>
      <c r="M2138" s="94">
        <f t="shared" si="233"/>
        <v>0.30565216512643623</v>
      </c>
      <c r="N2138" s="94">
        <f t="shared" si="233"/>
        <v>0.30565216512643623</v>
      </c>
      <c r="O2138" s="94">
        <f t="shared" si="233"/>
        <v>0.30565216512643623</v>
      </c>
      <c r="P2138" s="94">
        <f t="shared" si="233"/>
        <v>0.30565216512643623</v>
      </c>
      <c r="Q2138" s="94">
        <f t="shared" si="233"/>
        <v>0.30565216512643623</v>
      </c>
      <c r="R2138" s="94">
        <f t="shared" si="233"/>
        <v>0.30565216512643623</v>
      </c>
      <c r="S2138" s="93">
        <f>(1+H2138)^((5-Dashboard!$F$9)*3/12)</f>
        <v>1.142651375147484</v>
      </c>
      <c r="T2138" s="93">
        <f t="shared" si="236"/>
        <v>1.4919052419460124</v>
      </c>
      <c r="U2138" s="93">
        <f t="shared" si="236"/>
        <v>1.9479093093102908</v>
      </c>
      <c r="V2138" s="93">
        <f t="shared" si="236"/>
        <v>2.5432920071709222</v>
      </c>
      <c r="W2138" s="93">
        <f t="shared" si="236"/>
        <v>3.3206547157114747</v>
      </c>
      <c r="X2138" s="93">
        <f t="shared" si="236"/>
        <v>4.3356200192059982</v>
      </c>
      <c r="Y2138" s="93">
        <f t="shared" si="235"/>
        <v>5.660811665241833</v>
      </c>
      <c r="Z2138" s="93">
        <f t="shared" si="235"/>
        <v>7.3910510070959869</v>
      </c>
      <c r="AA2138" s="93">
        <f t="shared" si="235"/>
        <v>9.6501417499748037</v>
      </c>
      <c r="AB2138" s="93">
        <f t="shared" si="235"/>
        <v>12.59972846963162</v>
      </c>
      <c r="AC2138" s="95">
        <f t="shared" si="235"/>
        <v>16.450862756379724</v>
      </c>
      <c r="AE2138" s="96"/>
    </row>
    <row r="2139" spans="3:31" ht="24.75" customHeight="1" x14ac:dyDescent="0.25">
      <c r="C2139" s="91">
        <f>ABS(E2139-Dashboard!$F$13)</f>
        <v>24.14030607157331</v>
      </c>
      <c r="D2139" s="92">
        <f t="shared" si="234"/>
        <v>0.30575216512643622</v>
      </c>
      <c r="E2139" s="93" cm="1">
        <f t="array" ref="E2139">SUM('DRE + DCF'!$S$41/TIR!S2139,'DRE + DCF'!$U$41:$AD$41/TIR!T2139:AC2139,TIR!F2139)</f>
        <v>23.479693928426688</v>
      </c>
      <c r="F2139" s="100">
        <f>'DRE + DCF'!$AE$38*'DRE + DCF'!$AE$39*(1+G2139)/(R2139-G2139)/AC2139</f>
        <v>6.8530638265021082</v>
      </c>
      <c r="G2139" s="92">
        <f>R2139*(1-'DRE + DCF'!$AE$39)</f>
        <v>0.18345129907586172</v>
      </c>
      <c r="H2139" s="94">
        <f t="shared" si="232"/>
        <v>0.30575216512643622</v>
      </c>
      <c r="I2139" s="94">
        <f t="shared" si="233"/>
        <v>0.30575216512643622</v>
      </c>
      <c r="J2139" s="94">
        <f t="shared" si="233"/>
        <v>0.30575216512643622</v>
      </c>
      <c r="K2139" s="94">
        <f t="shared" si="233"/>
        <v>0.30575216512643622</v>
      </c>
      <c r="L2139" s="94">
        <f t="shared" si="233"/>
        <v>0.30575216512643622</v>
      </c>
      <c r="M2139" s="94">
        <f t="shared" si="233"/>
        <v>0.30575216512643622</v>
      </c>
      <c r="N2139" s="94">
        <f t="shared" si="233"/>
        <v>0.30575216512643622</v>
      </c>
      <c r="O2139" s="94">
        <f t="shared" si="233"/>
        <v>0.30575216512643622</v>
      </c>
      <c r="P2139" s="94">
        <f t="shared" si="233"/>
        <v>0.30575216512643622</v>
      </c>
      <c r="Q2139" s="94">
        <f t="shared" si="233"/>
        <v>0.30575216512643622</v>
      </c>
      <c r="R2139" s="94">
        <f t="shared" si="233"/>
        <v>0.30575216512643622</v>
      </c>
      <c r="S2139" s="93">
        <f>(1+H2139)^((5-Dashboard!$F$9)*3/12)</f>
        <v>1.1426951321881249</v>
      </c>
      <c r="T2139" s="93">
        <f t="shared" si="236"/>
        <v>1.4920766429340833</v>
      </c>
      <c r="U2139" s="93">
        <f t="shared" si="236"/>
        <v>1.9482823070457636</v>
      </c>
      <c r="V2139" s="93">
        <f t="shared" si="236"/>
        <v>2.5439738407025336</v>
      </c>
      <c r="W2139" s="93">
        <f t="shared" si="236"/>
        <v>3.3217993505223484</v>
      </c>
      <c r="X2139" s="93">
        <f t="shared" si="236"/>
        <v>4.3374466940601453</v>
      </c>
      <c r="Y2139" s="93">
        <f t="shared" si="235"/>
        <v>5.6636304118895371</v>
      </c>
      <c r="Z2139" s="93">
        <f t="shared" si="235"/>
        <v>7.3952976728006918</v>
      </c>
      <c r="AA2139" s="93">
        <f t="shared" si="235"/>
        <v>9.6564259480139985</v>
      </c>
      <c r="AB2139" s="93">
        <f t="shared" si="235"/>
        <v>12.608899089002376</v>
      </c>
      <c r="AC2139" s="95">
        <f t="shared" si="235"/>
        <v>16.4640972853256</v>
      </c>
      <c r="AE2139" s="96"/>
    </row>
    <row r="2140" spans="3:31" ht="24.75" customHeight="1" x14ac:dyDescent="0.25">
      <c r="C2140" s="91">
        <f>ABS(E2140-Dashboard!$F$13)</f>
        <v>24.153028294210625</v>
      </c>
      <c r="D2140" s="92">
        <f t="shared" si="234"/>
        <v>0.3058521651264362</v>
      </c>
      <c r="E2140" s="93" cm="1">
        <f t="array" ref="E2140">SUM('DRE + DCF'!$S$41/TIR!S2140,'DRE + DCF'!$U$41:$AD$41/TIR!T2140:AC2140,TIR!F2140)</f>
        <v>23.466971705789373</v>
      </c>
      <c r="F2140" s="100">
        <f>'DRE + DCF'!$AE$38*'DRE + DCF'!$AE$39*(1+G2140)/(R2140-G2140)/AC2140</f>
        <v>6.8456636763333663</v>
      </c>
      <c r="G2140" s="92">
        <f>R2140*(1-'DRE + DCF'!$AE$39)</f>
        <v>0.18351129907586172</v>
      </c>
      <c r="H2140" s="94">
        <f t="shared" si="232"/>
        <v>0.3058521651264362</v>
      </c>
      <c r="I2140" s="94">
        <f t="shared" si="233"/>
        <v>0.3058521651264362</v>
      </c>
      <c r="J2140" s="94">
        <f t="shared" si="233"/>
        <v>0.3058521651264362</v>
      </c>
      <c r="K2140" s="94">
        <f t="shared" si="233"/>
        <v>0.3058521651264362</v>
      </c>
      <c r="L2140" s="94">
        <f t="shared" si="233"/>
        <v>0.3058521651264362</v>
      </c>
      <c r="M2140" s="94">
        <f t="shared" si="233"/>
        <v>0.3058521651264362</v>
      </c>
      <c r="N2140" s="94">
        <f t="shared" si="233"/>
        <v>0.3058521651264362</v>
      </c>
      <c r="O2140" s="94">
        <f t="shared" si="233"/>
        <v>0.3058521651264362</v>
      </c>
      <c r="P2140" s="94">
        <f t="shared" si="233"/>
        <v>0.3058521651264362</v>
      </c>
      <c r="Q2140" s="94">
        <f t="shared" si="233"/>
        <v>0.3058521651264362</v>
      </c>
      <c r="R2140" s="94">
        <f t="shared" si="233"/>
        <v>0.3058521651264362</v>
      </c>
      <c r="S2140" s="93">
        <f>(1+H2140)^((5-Dashboard!$F$9)*3/12)</f>
        <v>1.1427388875532487</v>
      </c>
      <c r="T2140" s="93">
        <f t="shared" si="236"/>
        <v>1.4922480504855851</v>
      </c>
      <c r="U2140" s="93">
        <f t="shared" si="236"/>
        <v>1.948655347632305</v>
      </c>
      <c r="V2140" s="93">
        <f t="shared" si="236"/>
        <v>2.5446558047908541</v>
      </c>
      <c r="W2140" s="93">
        <f t="shared" si="236"/>
        <v>3.3229442921876911</v>
      </c>
      <c r="X2140" s="93">
        <f t="shared" si="236"/>
        <v>4.3392739985478297</v>
      </c>
      <c r="Y2140" s="93">
        <f t="shared" si="235"/>
        <v>5.6664503460805324</v>
      </c>
      <c r="Z2140" s="93">
        <f t="shared" si="235"/>
        <v>7.399546453010708</v>
      </c>
      <c r="AA2140" s="93">
        <f t="shared" si="235"/>
        <v>9.6627137566176753</v>
      </c>
      <c r="AB2140" s="93">
        <f t="shared" si="235"/>
        <v>12.618075680076192</v>
      </c>
      <c r="AC2140" s="95">
        <f t="shared" si="235"/>
        <v>16.477341446556725</v>
      </c>
      <c r="AE2140" s="96"/>
    </row>
    <row r="2141" spans="3:31" ht="24.75" customHeight="1" x14ac:dyDescent="0.25">
      <c r="C2141" s="91">
        <f>ABS(E2141-Dashboard!$F$13)</f>
        <v>24.165738457495515</v>
      </c>
      <c r="D2141" s="92">
        <f t="shared" si="234"/>
        <v>0.30595216512643619</v>
      </c>
      <c r="E2141" s="93" cm="1">
        <f t="array" ref="E2141">SUM('DRE + DCF'!$S$41/TIR!S2141,'DRE + DCF'!$U$41:$AD$41/TIR!T2141:AC2141,TIR!F2141)</f>
        <v>23.454261542504483</v>
      </c>
      <c r="F2141" s="100">
        <f>'DRE + DCF'!$AE$38*'DRE + DCF'!$AE$39*(1+G2141)/(R2141-G2141)/AC2141</f>
        <v>6.8382726515737016</v>
      </c>
      <c r="G2141" s="92">
        <f>R2141*(1-'DRE + DCF'!$AE$39)</f>
        <v>0.1835712990758617</v>
      </c>
      <c r="H2141" s="94">
        <f t="shared" si="232"/>
        <v>0.30595216512643619</v>
      </c>
      <c r="I2141" s="94">
        <f t="shared" si="233"/>
        <v>0.30595216512643619</v>
      </c>
      <c r="J2141" s="94">
        <f t="shared" si="233"/>
        <v>0.30595216512643619</v>
      </c>
      <c r="K2141" s="94">
        <f t="shared" si="233"/>
        <v>0.30595216512643619</v>
      </c>
      <c r="L2141" s="94">
        <f t="shared" si="233"/>
        <v>0.30595216512643619</v>
      </c>
      <c r="M2141" s="94">
        <f t="shared" si="233"/>
        <v>0.30595216512643619</v>
      </c>
      <c r="N2141" s="94">
        <f t="shared" si="233"/>
        <v>0.30595216512643619</v>
      </c>
      <c r="O2141" s="94">
        <f t="shared" si="233"/>
        <v>0.30595216512643619</v>
      </c>
      <c r="P2141" s="94">
        <f t="shared" si="233"/>
        <v>0.30595216512643619</v>
      </c>
      <c r="Q2141" s="94">
        <f t="shared" ref="I2141:R2167" si="237">$D2141</f>
        <v>0.30595216512643619</v>
      </c>
      <c r="R2141" s="94">
        <f t="shared" si="237"/>
        <v>0.30595216512643619</v>
      </c>
      <c r="S2141" s="93">
        <f>(1+H2141)^((5-Dashboard!$F$9)*3/12)</f>
        <v>1.1427826412430475</v>
      </c>
      <c r="T2141" s="93">
        <f t="shared" si="236"/>
        <v>1.4924194646002651</v>
      </c>
      <c r="U2141" s="93">
        <f t="shared" si="236"/>
        <v>1.9490284310715527</v>
      </c>
      <c r="V2141" s="93">
        <f t="shared" si="236"/>
        <v>2.5453378994508751</v>
      </c>
      <c r="W2141" s="93">
        <f t="shared" si="236"/>
        <v>3.324089540766245</v>
      </c>
      <c r="X2141" s="93">
        <f t="shared" si="236"/>
        <v>4.3411019328378186</v>
      </c>
      <c r="Y2141" s="93">
        <f t="shared" si="235"/>
        <v>5.6692714682241059</v>
      </c>
      <c r="Z2141" s="93">
        <f t="shared" si="235"/>
        <v>7.4037973486168003</v>
      </c>
      <c r="AA2141" s="93">
        <f t="shared" si="235"/>
        <v>9.6690051775834771</v>
      </c>
      <c r="AB2141" s="93">
        <f t="shared" si="235"/>
        <v>12.627258246283862</v>
      </c>
      <c r="AC2141" s="95">
        <f t="shared" si="235"/>
        <v>16.490595246345055</v>
      </c>
      <c r="AE2141" s="96"/>
    </row>
    <row r="2142" spans="3:31" ht="24.75" customHeight="1" x14ac:dyDescent="0.25">
      <c r="C2142" s="91">
        <f>ABS(E2142-Dashboard!$F$13)</f>
        <v>24.17843657635629</v>
      </c>
      <c r="D2142" s="92">
        <f t="shared" si="234"/>
        <v>0.30605216512643618</v>
      </c>
      <c r="E2142" s="93" cm="1">
        <f t="array" ref="E2142">SUM('DRE + DCF'!$S$41/TIR!S2142,'DRE + DCF'!$U$41:$AD$41/TIR!T2142:AC2142,TIR!F2142)</f>
        <v>23.441563423643707</v>
      </c>
      <c r="F2142" s="100">
        <f>'DRE + DCF'!$AE$38*'DRE + DCF'!$AE$39*(1+G2142)/(R2142-G2142)/AC2142</f>
        <v>6.8308907393796963</v>
      </c>
      <c r="G2142" s="92">
        <f>R2142*(1-'DRE + DCF'!$AE$39)</f>
        <v>0.1836312990758617</v>
      </c>
      <c r="H2142" s="94">
        <f t="shared" si="232"/>
        <v>0.30605216512643618</v>
      </c>
      <c r="I2142" s="94">
        <f t="shared" si="237"/>
        <v>0.30605216512643618</v>
      </c>
      <c r="J2142" s="94">
        <f t="shared" si="237"/>
        <v>0.30605216512643618</v>
      </c>
      <c r="K2142" s="94">
        <f t="shared" si="237"/>
        <v>0.30605216512643618</v>
      </c>
      <c r="L2142" s="94">
        <f t="shared" si="237"/>
        <v>0.30605216512643618</v>
      </c>
      <c r="M2142" s="94">
        <f t="shared" si="237"/>
        <v>0.30605216512643618</v>
      </c>
      <c r="N2142" s="94">
        <f t="shared" si="237"/>
        <v>0.30605216512643618</v>
      </c>
      <c r="O2142" s="94">
        <f t="shared" si="237"/>
        <v>0.30605216512643618</v>
      </c>
      <c r="P2142" s="94">
        <f t="shared" si="237"/>
        <v>0.30605216512643618</v>
      </c>
      <c r="Q2142" s="94">
        <f t="shared" si="237"/>
        <v>0.30605216512643618</v>
      </c>
      <c r="R2142" s="94">
        <f t="shared" si="237"/>
        <v>0.30605216512643618</v>
      </c>
      <c r="S2142" s="93">
        <f>(1+H2142)^((5-Dashboard!$F$9)*3/12)</f>
        <v>1.1428263932577145</v>
      </c>
      <c r="T2142" s="93">
        <f t="shared" si="236"/>
        <v>1.4925908852778742</v>
      </c>
      <c r="U2142" s="93">
        <f t="shared" si="236"/>
        <v>1.949401557365152</v>
      </c>
      <c r="V2142" s="93">
        <f t="shared" si="236"/>
        <v>2.5460201246976037</v>
      </c>
      <c r="W2142" s="93">
        <f t="shared" si="236"/>
        <v>3.3252350963167845</v>
      </c>
      <c r="X2142" s="93">
        <f t="shared" si="236"/>
        <v>4.3429304970989504</v>
      </c>
      <c r="Y2142" s="93">
        <f t="shared" si="235"/>
        <v>5.6720937787297148</v>
      </c>
      <c r="Z2142" s="93">
        <f t="shared" si="235"/>
        <v>7.4080503605101331</v>
      </c>
      <c r="AA2142" s="93">
        <f t="shared" si="235"/>
        <v>9.6753002127099368</v>
      </c>
      <c r="AB2142" s="93">
        <f t="shared" si="235"/>
        <v>12.636446791058082</v>
      </c>
      <c r="AC2142" s="95">
        <f t="shared" si="235"/>
        <v>16.503858690966418</v>
      </c>
      <c r="AE2142" s="96"/>
    </row>
    <row r="2143" spans="3:31" ht="24.75" customHeight="1" x14ac:dyDescent="0.25">
      <c r="C2143" s="91">
        <f>ABS(E2143-Dashboard!$F$13)</f>
        <v>24.191122665698668</v>
      </c>
      <c r="D2143" s="92">
        <f t="shared" si="234"/>
        <v>0.30615216512643617</v>
      </c>
      <c r="E2143" s="93" cm="1">
        <f t="array" ref="E2143">SUM('DRE + DCF'!$S$41/TIR!S2143,'DRE + DCF'!$U$41:$AD$41/TIR!T2143:AC2143,TIR!F2143)</f>
        <v>23.42887733430133</v>
      </c>
      <c r="F2143" s="100">
        <f>'DRE + DCF'!$AE$38*'DRE + DCF'!$AE$39*(1+G2143)/(R2143-G2143)/AC2143</f>
        <v>6.8235179269286723</v>
      </c>
      <c r="G2143" s="92">
        <f>R2143*(1-'DRE + DCF'!$AE$39)</f>
        <v>0.18369129907586171</v>
      </c>
      <c r="H2143" s="94">
        <f t="shared" si="232"/>
        <v>0.30615216512643617</v>
      </c>
      <c r="I2143" s="94">
        <f t="shared" si="237"/>
        <v>0.30615216512643617</v>
      </c>
      <c r="J2143" s="94">
        <f t="shared" si="237"/>
        <v>0.30615216512643617</v>
      </c>
      <c r="K2143" s="94">
        <f t="shared" si="237"/>
        <v>0.30615216512643617</v>
      </c>
      <c r="L2143" s="94">
        <f t="shared" si="237"/>
        <v>0.30615216512643617</v>
      </c>
      <c r="M2143" s="94">
        <f t="shared" si="237"/>
        <v>0.30615216512643617</v>
      </c>
      <c r="N2143" s="94">
        <f t="shared" si="237"/>
        <v>0.30615216512643617</v>
      </c>
      <c r="O2143" s="94">
        <f t="shared" si="237"/>
        <v>0.30615216512643617</v>
      </c>
      <c r="P2143" s="94">
        <f t="shared" si="237"/>
        <v>0.30615216512643617</v>
      </c>
      <c r="Q2143" s="94">
        <f t="shared" si="237"/>
        <v>0.30615216512643617</v>
      </c>
      <c r="R2143" s="94">
        <f t="shared" si="237"/>
        <v>0.30615216512643617</v>
      </c>
      <c r="S2143" s="93">
        <f>(1+H2143)^((5-Dashboard!$F$9)*3/12)</f>
        <v>1.1428701435974413</v>
      </c>
      <c r="T2143" s="93">
        <f t="shared" si="236"/>
        <v>1.4927623125181588</v>
      </c>
      <c r="U2143" s="93">
        <f t="shared" si="236"/>
        <v>1.9497747265147387</v>
      </c>
      <c r="V2143" s="93">
        <f t="shared" si="236"/>
        <v>2.5467024805460308</v>
      </c>
      <c r="W2143" s="93">
        <f t="shared" si="236"/>
        <v>3.3263809588980635</v>
      </c>
      <c r="X2143" s="93">
        <f t="shared" si="236"/>
        <v>4.3447596915000561</v>
      </c>
      <c r="Y2143" s="93">
        <f t="shared" si="235"/>
        <v>5.6749172780068644</v>
      </c>
      <c r="Z2143" s="93">
        <f t="shared" si="235"/>
        <v>7.4123054895820868</v>
      </c>
      <c r="AA2143" s="93">
        <f t="shared" si="235"/>
        <v>9.6815988637962107</v>
      </c>
      <c r="AB2143" s="93">
        <f t="shared" si="235"/>
        <v>12.645641317833064</v>
      </c>
      <c r="AC2143" s="95">
        <f t="shared" si="235"/>
        <v>16.517131786699974</v>
      </c>
      <c r="AE2143" s="96"/>
    </row>
    <row r="2144" spans="3:31" ht="24.75" customHeight="1" x14ac:dyDescent="0.25">
      <c r="C2144" s="91">
        <f>ABS(E2144-Dashboard!$F$13)</f>
        <v>24.203796740406247</v>
      </c>
      <c r="D2144" s="92">
        <f t="shared" si="234"/>
        <v>0.30625216512643616</v>
      </c>
      <c r="E2144" s="93" cm="1">
        <f t="array" ref="E2144">SUM('DRE + DCF'!$S$41/TIR!S2144,'DRE + DCF'!$U$41:$AD$41/TIR!T2144:AC2144,TIR!F2144)</f>
        <v>23.41620325959375</v>
      </c>
      <c r="F2144" s="100">
        <f>'DRE + DCF'!$AE$38*'DRE + DCF'!$AE$39*(1+G2144)/(R2144-G2144)/AC2144</f>
        <v>6.8161542014184233</v>
      </c>
      <c r="G2144" s="92">
        <f>R2144*(1-'DRE + DCF'!$AE$39)</f>
        <v>0.18375129907586168</v>
      </c>
      <c r="H2144" s="94">
        <f t="shared" si="232"/>
        <v>0.30625216512643616</v>
      </c>
      <c r="I2144" s="94">
        <f t="shared" si="237"/>
        <v>0.30625216512643616</v>
      </c>
      <c r="J2144" s="94">
        <f t="shared" si="237"/>
        <v>0.30625216512643616</v>
      </c>
      <c r="K2144" s="94">
        <f t="shared" si="237"/>
        <v>0.30625216512643616</v>
      </c>
      <c r="L2144" s="94">
        <f t="shared" si="237"/>
        <v>0.30625216512643616</v>
      </c>
      <c r="M2144" s="94">
        <f t="shared" si="237"/>
        <v>0.30625216512643616</v>
      </c>
      <c r="N2144" s="94">
        <f t="shared" si="237"/>
        <v>0.30625216512643616</v>
      </c>
      <c r="O2144" s="94">
        <f t="shared" si="237"/>
        <v>0.30625216512643616</v>
      </c>
      <c r="P2144" s="94">
        <f t="shared" si="237"/>
        <v>0.30625216512643616</v>
      </c>
      <c r="Q2144" s="94">
        <f t="shared" si="237"/>
        <v>0.30625216512643616</v>
      </c>
      <c r="R2144" s="94">
        <f t="shared" si="237"/>
        <v>0.30625216512643616</v>
      </c>
      <c r="S2144" s="93">
        <f>(1+H2144)^((5-Dashboard!$F$9)*3/12)</f>
        <v>1.1429138922624207</v>
      </c>
      <c r="T2144" s="93">
        <f t="shared" si="236"/>
        <v>1.4929337463208696</v>
      </c>
      <c r="U2144" s="93">
        <f t="shared" si="236"/>
        <v>1.9501479385219578</v>
      </c>
      <c r="V2144" s="93">
        <f t="shared" si="236"/>
        <v>2.5473849670111637</v>
      </c>
      <c r="W2144" s="93">
        <f t="shared" si="236"/>
        <v>3.3275271285688679</v>
      </c>
      <c r="X2144" s="93">
        <f t="shared" si="236"/>
        <v>4.3465895162100372</v>
      </c>
      <c r="Y2144" s="93">
        <f t="shared" si="235"/>
        <v>5.6777419664652307</v>
      </c>
      <c r="Z2144" s="93">
        <f t="shared" si="235"/>
        <v>7.4165627367244378</v>
      </c>
      <c r="AA2144" s="93">
        <f t="shared" si="235"/>
        <v>9.6879011326423452</v>
      </c>
      <c r="AB2144" s="93">
        <f t="shared" si="235"/>
        <v>12.654841830044917</v>
      </c>
      <c r="AC2144" s="95">
        <f t="shared" si="235"/>
        <v>16.530414539828765</v>
      </c>
      <c r="AE2144" s="96"/>
    </row>
    <row r="2145" spans="3:31" ht="24.75" customHeight="1" x14ac:dyDescent="0.25">
      <c r="C2145" s="91">
        <f>ABS(E2145-Dashboard!$F$13)</f>
        <v>24.216458815340097</v>
      </c>
      <c r="D2145" s="92">
        <f t="shared" si="234"/>
        <v>0.30635216512643615</v>
      </c>
      <c r="E2145" s="93" cm="1">
        <f t="array" ref="E2145">SUM('DRE + DCF'!$S$41/TIR!S2145,'DRE + DCF'!$U$41:$AD$41/TIR!T2145:AC2145,TIR!F2145)</f>
        <v>23.4035411846599</v>
      </c>
      <c r="F2145" s="100">
        <f>'DRE + DCF'!$AE$38*'DRE + DCF'!$AE$39*(1+G2145)/(R2145-G2145)/AC2145</f>
        <v>6.8087995500674214</v>
      </c>
      <c r="G2145" s="92">
        <f>R2145*(1-'DRE + DCF'!$AE$39)</f>
        <v>0.18381129907586169</v>
      </c>
      <c r="H2145" s="94">
        <f t="shared" si="232"/>
        <v>0.30635216512643615</v>
      </c>
      <c r="I2145" s="94">
        <f t="shared" si="237"/>
        <v>0.30635216512643615</v>
      </c>
      <c r="J2145" s="94">
        <f t="shared" si="237"/>
        <v>0.30635216512643615</v>
      </c>
      <c r="K2145" s="94">
        <f t="shared" si="237"/>
        <v>0.30635216512643615</v>
      </c>
      <c r="L2145" s="94">
        <f t="shared" si="237"/>
        <v>0.30635216512643615</v>
      </c>
      <c r="M2145" s="94">
        <f t="shared" si="237"/>
        <v>0.30635216512643615</v>
      </c>
      <c r="N2145" s="94">
        <f t="shared" si="237"/>
        <v>0.30635216512643615</v>
      </c>
      <c r="O2145" s="94">
        <f t="shared" si="237"/>
        <v>0.30635216512643615</v>
      </c>
      <c r="P2145" s="94">
        <f t="shared" si="237"/>
        <v>0.30635216512643615</v>
      </c>
      <c r="Q2145" s="94">
        <f t="shared" si="237"/>
        <v>0.30635216512643615</v>
      </c>
      <c r="R2145" s="94">
        <f t="shared" si="237"/>
        <v>0.30635216512643615</v>
      </c>
      <c r="S2145" s="93">
        <f>(1+H2145)^((5-Dashboard!$F$9)*3/12)</f>
        <v>1.1429576392528447</v>
      </c>
      <c r="T2145" s="93">
        <f t="shared" si="236"/>
        <v>1.4931051866857536</v>
      </c>
      <c r="U2145" s="93">
        <f t="shared" si="236"/>
        <v>1.9505211933884457</v>
      </c>
      <c r="V2145" s="93">
        <f t="shared" si="236"/>
        <v>2.5480675841079958</v>
      </c>
      <c r="W2145" s="93">
        <f t="shared" si="236"/>
        <v>3.3286736053879675</v>
      </c>
      <c r="X2145" s="93">
        <f t="shared" si="236"/>
        <v>4.3484199713977914</v>
      </c>
      <c r="Y2145" s="93">
        <f t="shared" si="235"/>
        <v>5.68056784451454</v>
      </c>
      <c r="Z2145" s="93">
        <f t="shared" si="235"/>
        <v>7.420822102829181</v>
      </c>
      <c r="AA2145" s="93">
        <f t="shared" si="235"/>
        <v>9.6942070210490119</v>
      </c>
      <c r="AB2145" s="93">
        <f t="shared" si="235"/>
        <v>12.664048331131275</v>
      </c>
      <c r="AC2145" s="95">
        <f t="shared" si="235"/>
        <v>16.54370695663917</v>
      </c>
      <c r="AE2145" s="96"/>
    </row>
    <row r="2146" spans="3:31" ht="24.75" customHeight="1" x14ac:dyDescent="0.25">
      <c r="C2146" s="91">
        <f>ABS(E2146-Dashboard!$F$13)</f>
        <v>24.229108905339267</v>
      </c>
      <c r="D2146" s="92">
        <f t="shared" si="234"/>
        <v>0.30645216512643614</v>
      </c>
      <c r="E2146" s="93" cm="1">
        <f t="array" ref="E2146">SUM('DRE + DCF'!$S$41/TIR!S2146,'DRE + DCF'!$U$41:$AD$41/TIR!T2146:AC2146,TIR!F2146)</f>
        <v>23.390891094660731</v>
      </c>
      <c r="F2146" s="100">
        <f>'DRE + DCF'!$AE$38*'DRE + DCF'!$AE$39*(1+G2146)/(R2146-G2146)/AC2146</f>
        <v>6.8014539601145287</v>
      </c>
      <c r="G2146" s="92">
        <f>R2146*(1-'DRE + DCF'!$AE$39)</f>
        <v>0.18387129907586167</v>
      </c>
      <c r="H2146" s="94">
        <f t="shared" si="232"/>
        <v>0.30645216512643614</v>
      </c>
      <c r="I2146" s="94">
        <f t="shared" si="237"/>
        <v>0.30645216512643614</v>
      </c>
      <c r="J2146" s="94">
        <f t="shared" si="237"/>
        <v>0.30645216512643614</v>
      </c>
      <c r="K2146" s="94">
        <f t="shared" si="237"/>
        <v>0.30645216512643614</v>
      </c>
      <c r="L2146" s="94">
        <f t="shared" si="237"/>
        <v>0.30645216512643614</v>
      </c>
      <c r="M2146" s="94">
        <f t="shared" si="237"/>
        <v>0.30645216512643614</v>
      </c>
      <c r="N2146" s="94">
        <f t="shared" si="237"/>
        <v>0.30645216512643614</v>
      </c>
      <c r="O2146" s="94">
        <f t="shared" si="237"/>
        <v>0.30645216512643614</v>
      </c>
      <c r="P2146" s="94">
        <f t="shared" si="237"/>
        <v>0.30645216512643614</v>
      </c>
      <c r="Q2146" s="94">
        <f t="shared" si="237"/>
        <v>0.30645216512643614</v>
      </c>
      <c r="R2146" s="94">
        <f t="shared" si="237"/>
        <v>0.30645216512643614</v>
      </c>
      <c r="S2146" s="93">
        <f>(1+H2146)^((5-Dashboard!$F$9)*3/12)</f>
        <v>1.143001384568906</v>
      </c>
      <c r="T2146" s="93">
        <f t="shared" si="236"/>
        <v>1.4932766336125616</v>
      </c>
      <c r="U2146" s="93">
        <f t="shared" si="236"/>
        <v>1.9508944911158472</v>
      </c>
      <c r="V2146" s="93">
        <f t="shared" si="236"/>
        <v>2.5487503318515357</v>
      </c>
      <c r="W2146" s="93">
        <f t="shared" si="236"/>
        <v>3.3298203894141616</v>
      </c>
      <c r="X2146" s="93">
        <f t="shared" si="236"/>
        <v>4.3502510572322848</v>
      </c>
      <c r="Y2146" s="93">
        <f t="shared" si="235"/>
        <v>5.6833949125646868</v>
      </c>
      <c r="Z2146" s="93">
        <f t="shared" si="235"/>
        <v>7.4250835887887074</v>
      </c>
      <c r="AA2146" s="93">
        <f t="shared" si="235"/>
        <v>9.7005165308177759</v>
      </c>
      <c r="AB2146" s="93">
        <f t="shared" si="235"/>
        <v>12.673260824531669</v>
      </c>
      <c r="AC2146" s="95">
        <f t="shared" si="235"/>
        <v>16.557009043421445</v>
      </c>
      <c r="AE2146" s="96"/>
    </row>
    <row r="2147" spans="3:31" ht="24.75" customHeight="1" x14ac:dyDescent="0.25">
      <c r="C2147" s="91">
        <f>ABS(E2147-Dashboard!$F$13)</f>
        <v>24.241747025220352</v>
      </c>
      <c r="D2147" s="92">
        <f t="shared" si="234"/>
        <v>0.30655216512643613</v>
      </c>
      <c r="E2147" s="93" cm="1">
        <f t="array" ref="E2147">SUM('DRE + DCF'!$S$41/TIR!S2147,'DRE + DCF'!$U$41:$AD$41/TIR!T2147:AC2147,TIR!F2147)</f>
        <v>23.378252974779645</v>
      </c>
      <c r="F2147" s="100">
        <f>'DRE + DCF'!$AE$38*'DRE + DCF'!$AE$39*(1+G2147)/(R2147-G2147)/AC2147</f>
        <v>6.7941174188192015</v>
      </c>
      <c r="G2147" s="92">
        <f>R2147*(1-'DRE + DCF'!$AE$39)</f>
        <v>0.18393129907586167</v>
      </c>
      <c r="H2147" s="94">
        <f t="shared" si="232"/>
        <v>0.30655216512643613</v>
      </c>
      <c r="I2147" s="94">
        <f t="shared" si="237"/>
        <v>0.30655216512643613</v>
      </c>
      <c r="J2147" s="94">
        <f t="shared" si="237"/>
        <v>0.30655216512643613</v>
      </c>
      <c r="K2147" s="94">
        <f t="shared" si="237"/>
        <v>0.30655216512643613</v>
      </c>
      <c r="L2147" s="94">
        <f t="shared" si="237"/>
        <v>0.30655216512643613</v>
      </c>
      <c r="M2147" s="94">
        <f t="shared" si="237"/>
        <v>0.30655216512643613</v>
      </c>
      <c r="N2147" s="94">
        <f t="shared" si="237"/>
        <v>0.30655216512643613</v>
      </c>
      <c r="O2147" s="94">
        <f t="shared" si="237"/>
        <v>0.30655216512643613</v>
      </c>
      <c r="P2147" s="94">
        <f t="shared" si="237"/>
        <v>0.30655216512643613</v>
      </c>
      <c r="Q2147" s="94">
        <f t="shared" si="237"/>
        <v>0.30655216512643613</v>
      </c>
      <c r="R2147" s="94">
        <f t="shared" si="237"/>
        <v>0.30655216512643613</v>
      </c>
      <c r="S2147" s="93">
        <f>(1+H2147)^((5-Dashboard!$F$9)*3/12)</f>
        <v>1.1430451282107965</v>
      </c>
      <c r="T2147" s="93">
        <f t="shared" si="236"/>
        <v>1.4934480871010409</v>
      </c>
      <c r="U2147" s="93">
        <f t="shared" si="236"/>
        <v>1.9512678317057992</v>
      </c>
      <c r="V2147" s="93">
        <f t="shared" si="236"/>
        <v>2.5494332102567783</v>
      </c>
      <c r="W2147" s="93">
        <f t="shared" si="236"/>
        <v>3.3309674807062342</v>
      </c>
      <c r="X2147" s="93">
        <f t="shared" si="236"/>
        <v>4.3520827738824801</v>
      </c>
      <c r="Y2147" s="93">
        <f t="shared" si="235"/>
        <v>5.6862231710256195</v>
      </c>
      <c r="Z2147" s="93">
        <f t="shared" si="235"/>
        <v>7.4293471954956321</v>
      </c>
      <c r="AA2147" s="93">
        <f t="shared" si="235"/>
        <v>9.7068296637508329</v>
      </c>
      <c r="AB2147" s="93">
        <f t="shared" si="235"/>
        <v>12.682479313687166</v>
      </c>
      <c r="AC2147" s="95">
        <f t="shared" si="235"/>
        <v>16.570320806469201</v>
      </c>
      <c r="AE2147" s="96"/>
    </row>
    <row r="2148" spans="3:31" ht="24.75" customHeight="1" x14ac:dyDescent="0.25">
      <c r="C2148" s="91">
        <f>ABS(E2148-Dashboard!$F$13)</f>
        <v>24.254373189777965</v>
      </c>
      <c r="D2148" s="92">
        <f t="shared" si="234"/>
        <v>0.30665216512643612</v>
      </c>
      <c r="E2148" s="93" cm="1">
        <f t="array" ref="E2148">SUM('DRE + DCF'!$S$41/TIR!S2148,'DRE + DCF'!$U$41:$AD$41/TIR!T2148:AC2148,TIR!F2148)</f>
        <v>23.365626810222032</v>
      </c>
      <c r="F2148" s="100">
        <f>'DRE + DCF'!$AE$38*'DRE + DCF'!$AE$39*(1+G2148)/(R2148-G2148)/AC2148</f>
        <v>6.7867899134612362</v>
      </c>
      <c r="G2148" s="92">
        <f>R2148*(1-'DRE + DCF'!$AE$39)</f>
        <v>0.18399129907586168</v>
      </c>
      <c r="H2148" s="94">
        <f t="shared" si="232"/>
        <v>0.30665216512643612</v>
      </c>
      <c r="I2148" s="94">
        <f t="shared" si="237"/>
        <v>0.30665216512643612</v>
      </c>
      <c r="J2148" s="94">
        <f t="shared" si="237"/>
        <v>0.30665216512643612</v>
      </c>
      <c r="K2148" s="94">
        <f t="shared" si="237"/>
        <v>0.30665216512643612</v>
      </c>
      <c r="L2148" s="94">
        <f t="shared" si="237"/>
        <v>0.30665216512643612</v>
      </c>
      <c r="M2148" s="94">
        <f t="shared" si="237"/>
        <v>0.30665216512643612</v>
      </c>
      <c r="N2148" s="94">
        <f t="shared" si="237"/>
        <v>0.30665216512643612</v>
      </c>
      <c r="O2148" s="94">
        <f t="shared" si="237"/>
        <v>0.30665216512643612</v>
      </c>
      <c r="P2148" s="94">
        <f t="shared" si="237"/>
        <v>0.30665216512643612</v>
      </c>
      <c r="Q2148" s="94">
        <f t="shared" si="237"/>
        <v>0.30665216512643612</v>
      </c>
      <c r="R2148" s="94">
        <f t="shared" si="237"/>
        <v>0.30665216512643612</v>
      </c>
      <c r="S2148" s="93">
        <f>(1+H2148)^((5-Dashboard!$F$9)*3/12)</f>
        <v>1.1430888701787085</v>
      </c>
      <c r="T2148" s="93">
        <f t="shared" si="236"/>
        <v>1.4936195471509413</v>
      </c>
      <c r="U2148" s="93">
        <f t="shared" si="236"/>
        <v>1.9516412151599445</v>
      </c>
      <c r="V2148" s="93">
        <f t="shared" si="236"/>
        <v>2.5501162193387303</v>
      </c>
      <c r="W2148" s="93">
        <f t="shared" si="236"/>
        <v>3.3321148793229938</v>
      </c>
      <c r="X2148" s="93">
        <f t="shared" si="236"/>
        <v>4.3539151215174039</v>
      </c>
      <c r="Y2148" s="93">
        <f t="shared" si="235"/>
        <v>5.6890526203074465</v>
      </c>
      <c r="Z2148" s="93">
        <f t="shared" si="235"/>
        <v>7.4336129238429507</v>
      </c>
      <c r="AA2148" s="93">
        <f t="shared" si="235"/>
        <v>9.7131464216512491</v>
      </c>
      <c r="AB2148" s="93">
        <f t="shared" si="235"/>
        <v>12.691703802040701</v>
      </c>
      <c r="AC2148" s="95">
        <f t="shared" si="235"/>
        <v>16.583642252079905</v>
      </c>
      <c r="AE2148" s="96"/>
    </row>
    <row r="2149" spans="3:31" ht="24.75" customHeight="1" x14ac:dyDescent="0.25">
      <c r="C2149" s="91">
        <f>ABS(E2149-Dashboard!$F$13)</f>
        <v>24.266987413784403</v>
      </c>
      <c r="D2149" s="92">
        <f t="shared" si="234"/>
        <v>0.3067521651264361</v>
      </c>
      <c r="E2149" s="93" cm="1">
        <f t="array" ref="E2149">SUM('DRE + DCF'!$S$41/TIR!S2149,'DRE + DCF'!$U$41:$AD$41/TIR!T2149:AC2149,TIR!F2149)</f>
        <v>23.353012586215595</v>
      </c>
      <c r="F2149" s="100">
        <f>'DRE + DCF'!$AE$38*'DRE + DCF'!$AE$39*(1+G2149)/(R2149-G2149)/AC2149</f>
        <v>6.7794714313409195</v>
      </c>
      <c r="G2149" s="92">
        <f>R2149*(1-'DRE + DCF'!$AE$39)</f>
        <v>0.18405129907586165</v>
      </c>
      <c r="H2149" s="94">
        <f t="shared" si="232"/>
        <v>0.3067521651264361</v>
      </c>
      <c r="I2149" s="94">
        <f t="shared" si="237"/>
        <v>0.3067521651264361</v>
      </c>
      <c r="J2149" s="94">
        <f t="shared" si="237"/>
        <v>0.3067521651264361</v>
      </c>
      <c r="K2149" s="94">
        <f t="shared" si="237"/>
        <v>0.3067521651264361</v>
      </c>
      <c r="L2149" s="94">
        <f t="shared" si="237"/>
        <v>0.3067521651264361</v>
      </c>
      <c r="M2149" s="94">
        <f t="shared" si="237"/>
        <v>0.3067521651264361</v>
      </c>
      <c r="N2149" s="94">
        <f t="shared" si="237"/>
        <v>0.3067521651264361</v>
      </c>
      <c r="O2149" s="94">
        <f t="shared" si="237"/>
        <v>0.3067521651264361</v>
      </c>
      <c r="P2149" s="94">
        <f t="shared" si="237"/>
        <v>0.3067521651264361</v>
      </c>
      <c r="Q2149" s="94">
        <f t="shared" si="237"/>
        <v>0.3067521651264361</v>
      </c>
      <c r="R2149" s="94">
        <f t="shared" si="237"/>
        <v>0.3067521651264361</v>
      </c>
      <c r="S2149" s="93">
        <f>(1+H2149)^((5-Dashboard!$F$9)*3/12)</f>
        <v>1.1431326104728339</v>
      </c>
      <c r="T2149" s="93">
        <f t="shared" si="236"/>
        <v>1.4937910137620105</v>
      </c>
      <c r="U2149" s="93">
        <f t="shared" si="236"/>
        <v>1.9520146414799209</v>
      </c>
      <c r="V2149" s="93">
        <f t="shared" si="236"/>
        <v>2.5507993591123905</v>
      </c>
      <c r="W2149" s="93">
        <f t="shared" si="236"/>
        <v>3.3332625853232418</v>
      </c>
      <c r="X2149" s="93">
        <f t="shared" si="236"/>
        <v>4.3557481003060881</v>
      </c>
      <c r="Y2149" s="93">
        <f t="shared" si="235"/>
        <v>5.6918832608203411</v>
      </c>
      <c r="Z2149" s="93">
        <f t="shared" si="235"/>
        <v>7.4378807747238991</v>
      </c>
      <c r="AA2149" s="93">
        <f t="shared" si="235"/>
        <v>9.7194668063227478</v>
      </c>
      <c r="AB2149" s="93">
        <f t="shared" si="235"/>
        <v>12.700934293036777</v>
      </c>
      <c r="AC2149" s="95">
        <f t="shared" si="235"/>
        <v>16.59697338655441</v>
      </c>
      <c r="AE2149" s="96"/>
    </row>
    <row r="2150" spans="3:31" ht="24.75" customHeight="1" x14ac:dyDescent="0.25">
      <c r="C2150" s="91">
        <f>ABS(E2150-Dashboard!$F$13)</f>
        <v>24.279589711990035</v>
      </c>
      <c r="D2150" s="92">
        <f t="shared" si="234"/>
        <v>0.30685216512643609</v>
      </c>
      <c r="E2150" s="93" cm="1">
        <f t="array" ref="E2150">SUM('DRE + DCF'!$S$41/TIR!S2150,'DRE + DCF'!$U$41:$AD$41/TIR!T2150:AC2150,TIR!F2150)</f>
        <v>23.340410288009963</v>
      </c>
      <c r="F2150" s="100">
        <f>'DRE + DCF'!$AE$38*'DRE + DCF'!$AE$39*(1+G2150)/(R2150-G2150)/AC2150</f>
        <v>6.7721619597788205</v>
      </c>
      <c r="G2150" s="92">
        <f>R2150*(1-'DRE + DCF'!$AE$39)</f>
        <v>0.18411129907586166</v>
      </c>
      <c r="H2150" s="94">
        <f t="shared" si="232"/>
        <v>0.30685216512643609</v>
      </c>
      <c r="I2150" s="94">
        <f t="shared" si="237"/>
        <v>0.30685216512643609</v>
      </c>
      <c r="J2150" s="94">
        <f t="shared" si="237"/>
        <v>0.30685216512643609</v>
      </c>
      <c r="K2150" s="94">
        <f t="shared" si="237"/>
        <v>0.30685216512643609</v>
      </c>
      <c r="L2150" s="94">
        <f t="shared" si="237"/>
        <v>0.30685216512643609</v>
      </c>
      <c r="M2150" s="94">
        <f t="shared" si="237"/>
        <v>0.30685216512643609</v>
      </c>
      <c r="N2150" s="94">
        <f t="shared" si="237"/>
        <v>0.30685216512643609</v>
      </c>
      <c r="O2150" s="94">
        <f t="shared" si="237"/>
        <v>0.30685216512643609</v>
      </c>
      <c r="P2150" s="94">
        <f t="shared" si="237"/>
        <v>0.30685216512643609</v>
      </c>
      <c r="Q2150" s="94">
        <f t="shared" si="237"/>
        <v>0.30685216512643609</v>
      </c>
      <c r="R2150" s="94">
        <f t="shared" si="237"/>
        <v>0.30685216512643609</v>
      </c>
      <c r="S2150" s="93">
        <f>(1+H2150)^((5-Dashboard!$F$9)*3/12)</f>
        <v>1.1431763490933655</v>
      </c>
      <c r="T2150" s="93">
        <f t="shared" si="236"/>
        <v>1.4939624869339994</v>
      </c>
      <c r="U2150" s="93">
        <f t="shared" si="236"/>
        <v>1.9523881106673722</v>
      </c>
      <c r="V2150" s="93">
        <f t="shared" si="236"/>
        <v>2.5514826295927673</v>
      </c>
      <c r="W2150" s="93">
        <f t="shared" si="236"/>
        <v>3.3344105987658006</v>
      </c>
      <c r="X2150" s="93">
        <f t="shared" si="236"/>
        <v>4.3575817104176231</v>
      </c>
      <c r="Y2150" s="93">
        <f t="shared" si="235"/>
        <v>5.6947150929746302</v>
      </c>
      <c r="Z2150" s="93">
        <f t="shared" si="235"/>
        <v>7.4421507490320895</v>
      </c>
      <c r="AA2150" s="93">
        <f t="shared" si="235"/>
        <v>9.7257908195699159</v>
      </c>
      <c r="AB2150" s="93">
        <f t="shared" si="235"/>
        <v>12.710170790121762</v>
      </c>
      <c r="AC2150" s="95">
        <f t="shared" si="235"/>
        <v>16.610314216197409</v>
      </c>
      <c r="AE2150" s="96"/>
    </row>
    <row r="2151" spans="3:31" ht="24.75" customHeight="1" x14ac:dyDescent="0.25">
      <c r="C2151" s="91">
        <f>ABS(E2151-Dashboard!$F$13)</f>
        <v>24.292180099122987</v>
      </c>
      <c r="D2151" s="92">
        <f t="shared" si="234"/>
        <v>0.30695216512643608</v>
      </c>
      <c r="E2151" s="93" cm="1">
        <f t="array" ref="E2151">SUM('DRE + DCF'!$S$41/TIR!S2151,'DRE + DCF'!$U$41:$AD$41/TIR!T2151:AC2151,TIR!F2151)</f>
        <v>23.32781990087701</v>
      </c>
      <c r="F2151" s="100">
        <f>'DRE + DCF'!$AE$38*'DRE + DCF'!$AE$39*(1+G2151)/(R2151-G2151)/AC2151</f>
        <v>6.7648614861159224</v>
      </c>
      <c r="G2151" s="92">
        <f>R2151*(1-'DRE + DCF'!$AE$39)</f>
        <v>0.18417129907586163</v>
      </c>
      <c r="H2151" s="94">
        <f t="shared" si="232"/>
        <v>0.30695216512643608</v>
      </c>
      <c r="I2151" s="94">
        <f t="shared" si="237"/>
        <v>0.30695216512643608</v>
      </c>
      <c r="J2151" s="94">
        <f t="shared" si="237"/>
        <v>0.30695216512643608</v>
      </c>
      <c r="K2151" s="94">
        <f t="shared" si="237"/>
        <v>0.30695216512643608</v>
      </c>
      <c r="L2151" s="94">
        <f t="shared" si="237"/>
        <v>0.30695216512643608</v>
      </c>
      <c r="M2151" s="94">
        <f t="shared" si="237"/>
        <v>0.30695216512643608</v>
      </c>
      <c r="N2151" s="94">
        <f t="shared" si="237"/>
        <v>0.30695216512643608</v>
      </c>
      <c r="O2151" s="94">
        <f t="shared" si="237"/>
        <v>0.30695216512643608</v>
      </c>
      <c r="P2151" s="94">
        <f t="shared" si="237"/>
        <v>0.30695216512643608</v>
      </c>
      <c r="Q2151" s="94">
        <f t="shared" si="237"/>
        <v>0.30695216512643608</v>
      </c>
      <c r="R2151" s="94">
        <f t="shared" si="237"/>
        <v>0.30695216512643608</v>
      </c>
      <c r="S2151" s="93">
        <f>(1+H2151)^((5-Dashboard!$F$9)*3/12)</f>
        <v>1.1432200860404946</v>
      </c>
      <c r="T2151" s="93">
        <f t="shared" si="236"/>
        <v>1.4941339666666549</v>
      </c>
      <c r="U2151" s="93">
        <f t="shared" si="236"/>
        <v>1.9527616227239346</v>
      </c>
      <c r="V2151" s="93">
        <f t="shared" si="236"/>
        <v>2.5521660307948588</v>
      </c>
      <c r="W2151" s="93">
        <f t="shared" si="236"/>
        <v>3.335558919709483</v>
      </c>
      <c r="X2151" s="93">
        <f t="shared" si="236"/>
        <v>4.3594159520211049</v>
      </c>
      <c r="Y2151" s="93">
        <f t="shared" si="235"/>
        <v>5.6975481171807063</v>
      </c>
      <c r="Z2151" s="93">
        <f t="shared" si="235"/>
        <v>7.4464228476613732</v>
      </c>
      <c r="AA2151" s="93">
        <f t="shared" si="235"/>
        <v>9.7321184631979918</v>
      </c>
      <c r="AB2151" s="93">
        <f t="shared" si="235"/>
        <v>12.719413296743578</v>
      </c>
      <c r="AC2151" s="95">
        <f t="shared" si="235"/>
        <v>16.623664747316997</v>
      </c>
      <c r="AE2151" s="96"/>
    </row>
    <row r="2152" spans="3:31" ht="24.75" customHeight="1" x14ac:dyDescent="0.25">
      <c r="C2152" s="91">
        <f>ABS(E2152-Dashboard!$F$13)</f>
        <v>24.304758589889524</v>
      </c>
      <c r="D2152" s="92">
        <f t="shared" si="234"/>
        <v>0.30705216512643607</v>
      </c>
      <c r="E2152" s="93" cm="1">
        <f t="array" ref="E2152">SUM('DRE + DCF'!$S$41/TIR!S2152,'DRE + DCF'!$U$41:$AD$41/TIR!T2152:AC2152,TIR!F2152)</f>
        <v>23.315241410110474</v>
      </c>
      <c r="F2152" s="100">
        <f>'DRE + DCF'!$AE$38*'DRE + DCF'!$AE$39*(1+G2152)/(R2152-G2152)/AC2152</f>
        <v>6.7575699977134125</v>
      </c>
      <c r="G2152" s="92">
        <f>R2152*(1-'DRE + DCF'!$AE$39)</f>
        <v>0.18423129907586164</v>
      </c>
      <c r="H2152" s="94">
        <f t="shared" si="232"/>
        <v>0.30705216512643607</v>
      </c>
      <c r="I2152" s="94">
        <f t="shared" si="237"/>
        <v>0.30705216512643607</v>
      </c>
      <c r="J2152" s="94">
        <f t="shared" si="237"/>
        <v>0.30705216512643607</v>
      </c>
      <c r="K2152" s="94">
        <f t="shared" si="237"/>
        <v>0.30705216512643607</v>
      </c>
      <c r="L2152" s="94">
        <f t="shared" si="237"/>
        <v>0.30705216512643607</v>
      </c>
      <c r="M2152" s="94">
        <f t="shared" si="237"/>
        <v>0.30705216512643607</v>
      </c>
      <c r="N2152" s="94">
        <f t="shared" si="237"/>
        <v>0.30705216512643607</v>
      </c>
      <c r="O2152" s="94">
        <f t="shared" si="237"/>
        <v>0.30705216512643607</v>
      </c>
      <c r="P2152" s="94">
        <f t="shared" si="237"/>
        <v>0.30705216512643607</v>
      </c>
      <c r="Q2152" s="94">
        <f t="shared" si="237"/>
        <v>0.30705216512643607</v>
      </c>
      <c r="R2152" s="94">
        <f t="shared" si="237"/>
        <v>0.30705216512643607</v>
      </c>
      <c r="S2152" s="93">
        <f>(1+H2152)^((5-Dashboard!$F$9)*3/12)</f>
        <v>1.143263821314414</v>
      </c>
      <c r="T2152" s="93">
        <f t="shared" si="236"/>
        <v>1.4943054529597277</v>
      </c>
      <c r="U2152" s="93">
        <f t="shared" si="236"/>
        <v>1.953135177651252</v>
      </c>
      <c r="V2152" s="93">
        <f t="shared" si="236"/>
        <v>2.5528495627336754</v>
      </c>
      <c r="W2152" s="93">
        <f t="shared" si="236"/>
        <v>3.3367075482131261</v>
      </c>
      <c r="X2152" s="93">
        <f t="shared" si="236"/>
        <v>4.3612508252856887</v>
      </c>
      <c r="Y2152" s="93">
        <f t="shared" si="235"/>
        <v>5.7003823338491157</v>
      </c>
      <c r="Z2152" s="93">
        <f t="shared" si="235"/>
        <v>7.4506970715059744</v>
      </c>
      <c r="AA2152" s="93">
        <f t="shared" si="235"/>
        <v>9.7384497390130811</v>
      </c>
      <c r="AB2152" s="93">
        <f t="shared" si="235"/>
        <v>12.728661816352025</v>
      </c>
      <c r="AC2152" s="95">
        <f t="shared" si="235"/>
        <v>16.637024986225111</v>
      </c>
      <c r="AE2152" s="96"/>
    </row>
    <row r="2153" spans="3:31" ht="24.75" customHeight="1" x14ac:dyDescent="0.25">
      <c r="C2153" s="91">
        <f>ABS(E2153-Dashboard!$F$13)</f>
        <v>24.317325198973773</v>
      </c>
      <c r="D2153" s="92">
        <f t="shared" si="234"/>
        <v>0.30715216512643606</v>
      </c>
      <c r="E2153" s="93" cm="1">
        <f t="array" ref="E2153">SUM('DRE + DCF'!$S$41/TIR!S2153,'DRE + DCF'!$U$41:$AD$41/TIR!T2153:AC2153,TIR!F2153)</f>
        <v>23.302674801026225</v>
      </c>
      <c r="F2153" s="100">
        <f>'DRE + DCF'!$AE$38*'DRE + DCF'!$AE$39*(1+G2153)/(R2153-G2153)/AC2153</f>
        <v>6.7502874819528165</v>
      </c>
      <c r="G2153" s="92">
        <f>R2153*(1-'DRE + DCF'!$AE$39)</f>
        <v>0.18429129907586164</v>
      </c>
      <c r="H2153" s="94">
        <f t="shared" si="232"/>
        <v>0.30715216512643606</v>
      </c>
      <c r="I2153" s="94">
        <f t="shared" si="237"/>
        <v>0.30715216512643606</v>
      </c>
      <c r="J2153" s="94">
        <f t="shared" si="237"/>
        <v>0.30715216512643606</v>
      </c>
      <c r="K2153" s="94">
        <f t="shared" si="237"/>
        <v>0.30715216512643606</v>
      </c>
      <c r="L2153" s="94">
        <f t="shared" si="237"/>
        <v>0.30715216512643606</v>
      </c>
      <c r="M2153" s="94">
        <f t="shared" si="237"/>
        <v>0.30715216512643606</v>
      </c>
      <c r="N2153" s="94">
        <f t="shared" si="237"/>
        <v>0.30715216512643606</v>
      </c>
      <c r="O2153" s="94">
        <f t="shared" si="237"/>
        <v>0.30715216512643606</v>
      </c>
      <c r="P2153" s="94">
        <f t="shared" si="237"/>
        <v>0.30715216512643606</v>
      </c>
      <c r="Q2153" s="94">
        <f t="shared" si="237"/>
        <v>0.30715216512643606</v>
      </c>
      <c r="R2153" s="94">
        <f t="shared" si="237"/>
        <v>0.30715216512643606</v>
      </c>
      <c r="S2153" s="93">
        <f>(1+H2153)^((5-Dashboard!$F$9)*3/12)</f>
        <v>1.1433075549153149</v>
      </c>
      <c r="T2153" s="93">
        <f t="shared" si="236"/>
        <v>1.4944769458129654</v>
      </c>
      <c r="U2153" s="93">
        <f t="shared" si="236"/>
        <v>1.953508775450961</v>
      </c>
      <c r="V2153" s="93">
        <f t="shared" si="236"/>
        <v>2.5535332254242165</v>
      </c>
      <c r="W2153" s="93">
        <f t="shared" si="236"/>
        <v>3.337856484335556</v>
      </c>
      <c r="X2153" s="93">
        <f t="shared" si="236"/>
        <v>4.3630863303805354</v>
      </c>
      <c r="Y2153" s="93">
        <f t="shared" si="235"/>
        <v>5.7032177433904732</v>
      </c>
      <c r="Z2153" s="93">
        <f t="shared" si="235"/>
        <v>7.4549734214603633</v>
      </c>
      <c r="AA2153" s="93">
        <f t="shared" si="235"/>
        <v>9.7447846488219483</v>
      </c>
      <c r="AB2153" s="93">
        <f t="shared" si="235"/>
        <v>12.737916352398466</v>
      </c>
      <c r="AC2153" s="95">
        <f t="shared" si="235"/>
        <v>16.650394939237088</v>
      </c>
      <c r="AE2153" s="96"/>
    </row>
    <row r="2154" spans="3:31" ht="24.75" customHeight="1" x14ac:dyDescent="0.25">
      <c r="C2154" s="91">
        <f>ABS(E2154-Dashboard!$F$13)</f>
        <v>24.329879941038069</v>
      </c>
      <c r="D2154" s="92">
        <f t="shared" si="234"/>
        <v>0.30725216512643605</v>
      </c>
      <c r="E2154" s="93" cm="1">
        <f t="array" ref="E2154">SUM('DRE + DCF'!$S$41/TIR!S2154,'DRE + DCF'!$U$41:$AD$41/TIR!T2154:AC2154,TIR!F2154)</f>
        <v>23.290120058961929</v>
      </c>
      <c r="F2154" s="100">
        <f>'DRE + DCF'!$AE$38*'DRE + DCF'!$AE$39*(1+G2154)/(R2154-G2154)/AC2154</f>
        <v>6.7430139262357933</v>
      </c>
      <c r="G2154" s="92">
        <f>R2154*(1-'DRE + DCF'!$AE$39)</f>
        <v>0.18435129907586162</v>
      </c>
      <c r="H2154" s="94">
        <f t="shared" si="232"/>
        <v>0.30725216512643605</v>
      </c>
      <c r="I2154" s="94">
        <f t="shared" si="237"/>
        <v>0.30725216512643605</v>
      </c>
      <c r="J2154" s="94">
        <f t="shared" si="237"/>
        <v>0.30725216512643605</v>
      </c>
      <c r="K2154" s="94">
        <f t="shared" si="237"/>
        <v>0.30725216512643605</v>
      </c>
      <c r="L2154" s="94">
        <f t="shared" si="237"/>
        <v>0.30725216512643605</v>
      </c>
      <c r="M2154" s="94">
        <f t="shared" si="237"/>
        <v>0.30725216512643605</v>
      </c>
      <c r="N2154" s="94">
        <f t="shared" si="237"/>
        <v>0.30725216512643605</v>
      </c>
      <c r="O2154" s="94">
        <f t="shared" si="237"/>
        <v>0.30725216512643605</v>
      </c>
      <c r="P2154" s="94">
        <f t="shared" si="237"/>
        <v>0.30725216512643605</v>
      </c>
      <c r="Q2154" s="94">
        <f t="shared" si="237"/>
        <v>0.30725216512643605</v>
      </c>
      <c r="R2154" s="94">
        <f t="shared" si="237"/>
        <v>0.30725216512643605</v>
      </c>
      <c r="S2154" s="93">
        <f>(1+H2154)^((5-Dashboard!$F$9)*3/12)</f>
        <v>1.1433512868433902</v>
      </c>
      <c r="T2154" s="93">
        <f t="shared" si="236"/>
        <v>1.4946484452261188</v>
      </c>
      <c r="U2154" s="93">
        <f t="shared" si="236"/>
        <v>1.9538824161247055</v>
      </c>
      <c r="V2154" s="93">
        <f t="shared" si="236"/>
        <v>2.5542170188814937</v>
      </c>
      <c r="W2154" s="93">
        <f t="shared" si="236"/>
        <v>3.339005728135624</v>
      </c>
      <c r="X2154" s="93">
        <f t="shared" si="236"/>
        <v>4.3649224674748668</v>
      </c>
      <c r="Y2154" s="93">
        <f t="shared" si="235"/>
        <v>5.706054346215546</v>
      </c>
      <c r="Z2154" s="93">
        <f t="shared" si="235"/>
        <v>7.4592518984193834</v>
      </c>
      <c r="AA2154" s="93">
        <f t="shared" si="235"/>
        <v>9.7511231944322176</v>
      </c>
      <c r="AB2154" s="93">
        <f t="shared" si="235"/>
        <v>12.747176908336128</v>
      </c>
      <c r="AC2154" s="95">
        <f t="shared" si="235"/>
        <v>16.663774612672114</v>
      </c>
      <c r="AE2154" s="96"/>
    </row>
    <row r="2155" spans="3:31" ht="24.75" customHeight="1" x14ac:dyDescent="0.25">
      <c r="C2155" s="91">
        <f>ABS(E2155-Dashboard!$F$13)</f>
        <v>24.342422830722644</v>
      </c>
      <c r="D2155" s="92">
        <f t="shared" si="234"/>
        <v>0.30735216512643604</v>
      </c>
      <c r="E2155" s="93" cm="1">
        <f t="array" ref="E2155">SUM('DRE + DCF'!$S$41/TIR!S2155,'DRE + DCF'!$U$41:$AD$41/TIR!T2155:AC2155,TIR!F2155)</f>
        <v>23.277577169277354</v>
      </c>
      <c r="F2155" s="100">
        <f>'DRE + DCF'!$AE$38*'DRE + DCF'!$AE$39*(1+G2155)/(R2155-G2155)/AC2155</f>
        <v>6.7357493179842791</v>
      </c>
      <c r="G2155" s="92">
        <f>R2155*(1-'DRE + DCF'!$AE$39)</f>
        <v>0.18441129907586162</v>
      </c>
      <c r="H2155" s="94">
        <f t="shared" si="232"/>
        <v>0.30735216512643604</v>
      </c>
      <c r="I2155" s="94">
        <f t="shared" si="237"/>
        <v>0.30735216512643604</v>
      </c>
      <c r="J2155" s="94">
        <f t="shared" si="237"/>
        <v>0.30735216512643604</v>
      </c>
      <c r="K2155" s="94">
        <f t="shared" si="237"/>
        <v>0.30735216512643604</v>
      </c>
      <c r="L2155" s="94">
        <f t="shared" si="237"/>
        <v>0.30735216512643604</v>
      </c>
      <c r="M2155" s="94">
        <f t="shared" si="237"/>
        <v>0.30735216512643604</v>
      </c>
      <c r="N2155" s="94">
        <f t="shared" si="237"/>
        <v>0.30735216512643604</v>
      </c>
      <c r="O2155" s="94">
        <f t="shared" si="237"/>
        <v>0.30735216512643604</v>
      </c>
      <c r="P2155" s="94">
        <f t="shared" si="237"/>
        <v>0.30735216512643604</v>
      </c>
      <c r="Q2155" s="94">
        <f t="shared" si="237"/>
        <v>0.30735216512643604</v>
      </c>
      <c r="R2155" s="94">
        <f t="shared" si="237"/>
        <v>0.30735216512643604</v>
      </c>
      <c r="S2155" s="93">
        <f>(1+H2155)^((5-Dashboard!$F$9)*3/12)</f>
        <v>1.143395017098831</v>
      </c>
      <c r="T2155" s="93">
        <f t="shared" si="236"/>
        <v>1.4948199511989348</v>
      </c>
      <c r="U2155" s="93">
        <f t="shared" si="236"/>
        <v>1.9542560996741207</v>
      </c>
      <c r="V2155" s="93">
        <f t="shared" si="236"/>
        <v>2.5549009431205056</v>
      </c>
      <c r="W2155" s="93">
        <f t="shared" si="236"/>
        <v>3.3401552796721661</v>
      </c>
      <c r="X2155" s="93">
        <f t="shared" si="236"/>
        <v>4.3667592367379022</v>
      </c>
      <c r="Y2155" s="93">
        <f t="shared" si="235"/>
        <v>5.7088921427351593</v>
      </c>
      <c r="Z2155" s="93">
        <f t="shared" si="235"/>
        <v>7.4635325032781088</v>
      </c>
      <c r="AA2155" s="93">
        <f t="shared" si="235"/>
        <v>9.7574653776521636</v>
      </c>
      <c r="AB2155" s="93">
        <f t="shared" si="235"/>
        <v>12.756443487619793</v>
      </c>
      <c r="AC2155" s="95">
        <f t="shared" si="235"/>
        <v>16.67716401285276</v>
      </c>
      <c r="AE2155" s="96"/>
    </row>
    <row r="2156" spans="3:31" ht="24.75" customHeight="1" x14ac:dyDescent="0.25">
      <c r="C2156" s="91">
        <f>ABS(E2156-Dashboard!$F$13)</f>
        <v>24.354953882646086</v>
      </c>
      <c r="D2156" s="92">
        <f t="shared" si="234"/>
        <v>0.30745216512643603</v>
      </c>
      <c r="E2156" s="93" cm="1">
        <f t="array" ref="E2156">SUM('DRE + DCF'!$S$41/TIR!S2156,'DRE + DCF'!$U$41:$AD$41/TIR!T2156:AC2156,TIR!F2156)</f>
        <v>23.265046117353911</v>
      </c>
      <c r="F2156" s="100">
        <f>'DRE + DCF'!$AE$38*'DRE + DCF'!$AE$39*(1+G2156)/(R2156-G2156)/AC2156</f>
        <v>6.7284936446402392</v>
      </c>
      <c r="G2156" s="92">
        <f>R2156*(1-'DRE + DCF'!$AE$39)</f>
        <v>0.1844712990758616</v>
      </c>
      <c r="H2156" s="94">
        <f t="shared" si="232"/>
        <v>0.30745216512643603</v>
      </c>
      <c r="I2156" s="94">
        <f t="shared" si="237"/>
        <v>0.30745216512643603</v>
      </c>
      <c r="J2156" s="94">
        <f t="shared" si="237"/>
        <v>0.30745216512643603</v>
      </c>
      <c r="K2156" s="94">
        <f t="shared" si="237"/>
        <v>0.30745216512643603</v>
      </c>
      <c r="L2156" s="94">
        <f t="shared" si="237"/>
        <v>0.30745216512643603</v>
      </c>
      <c r="M2156" s="94">
        <f t="shared" si="237"/>
        <v>0.30745216512643603</v>
      </c>
      <c r="N2156" s="94">
        <f t="shared" si="237"/>
        <v>0.30745216512643603</v>
      </c>
      <c r="O2156" s="94">
        <f t="shared" si="237"/>
        <v>0.30745216512643603</v>
      </c>
      <c r="P2156" s="94">
        <f t="shared" si="237"/>
        <v>0.30745216512643603</v>
      </c>
      <c r="Q2156" s="94">
        <f t="shared" si="237"/>
        <v>0.30745216512643603</v>
      </c>
      <c r="R2156" s="94">
        <f t="shared" si="237"/>
        <v>0.30745216512643603</v>
      </c>
      <c r="S2156" s="93">
        <f>(1+H2156)^((5-Dashboard!$F$9)*3/12)</f>
        <v>1.1434387456818298</v>
      </c>
      <c r="T2156" s="93">
        <f t="shared" si="236"/>
        <v>1.4949914637311648</v>
      </c>
      <c r="U2156" s="93">
        <f t="shared" si="236"/>
        <v>1.9546298261008512</v>
      </c>
      <c r="V2156" s="93">
        <f t="shared" si="236"/>
        <v>2.5555849981562675</v>
      </c>
      <c r="W2156" s="93">
        <f t="shared" si="236"/>
        <v>3.3413051390040511</v>
      </c>
      <c r="X2156" s="93">
        <f t="shared" si="236"/>
        <v>4.3685966383389347</v>
      </c>
      <c r="Y2156" s="93">
        <f t="shared" si="235"/>
        <v>5.7117311333603107</v>
      </c>
      <c r="Z2156" s="93">
        <f t="shared" si="235"/>
        <v>7.4678152369320108</v>
      </c>
      <c r="AA2156" s="93">
        <f t="shared" si="235"/>
        <v>9.763811200290947</v>
      </c>
      <c r="AB2156" s="93">
        <f t="shared" si="235"/>
        <v>12.765716093706146</v>
      </c>
      <c r="AC2156" s="95">
        <f t="shared" si="235"/>
        <v>16.690563146105493</v>
      </c>
      <c r="AE2156" s="96"/>
    </row>
    <row r="2157" spans="3:31" ht="24.75" customHeight="1" x14ac:dyDescent="0.25">
      <c r="C2157" s="91">
        <f>ABS(E2157-Dashboard!$F$13)</f>
        <v>24.367473111404912</v>
      </c>
      <c r="D2157" s="92">
        <f t="shared" si="234"/>
        <v>0.30755216512643602</v>
      </c>
      <c r="E2157" s="93" cm="1">
        <f t="array" ref="E2157">SUM('DRE + DCF'!$S$41/TIR!S2157,'DRE + DCF'!$U$41:$AD$41/TIR!T2157:AC2157,TIR!F2157)</f>
        <v>23.252526888595085</v>
      </c>
      <c r="F2157" s="100">
        <f>'DRE + DCF'!$AE$38*'DRE + DCF'!$AE$39*(1+G2157)/(R2157-G2157)/AC2157</f>
        <v>6.7212468936658691</v>
      </c>
      <c r="G2157" s="92">
        <f>R2157*(1-'DRE + DCF'!$AE$39)</f>
        <v>0.1845312990758616</v>
      </c>
      <c r="H2157" s="94">
        <f t="shared" si="232"/>
        <v>0.30755216512643602</v>
      </c>
      <c r="I2157" s="94">
        <f t="shared" si="237"/>
        <v>0.30755216512643602</v>
      </c>
      <c r="J2157" s="94">
        <f t="shared" si="237"/>
        <v>0.30755216512643602</v>
      </c>
      <c r="K2157" s="94">
        <f t="shared" si="237"/>
        <v>0.30755216512643602</v>
      </c>
      <c r="L2157" s="94">
        <f t="shared" si="237"/>
        <v>0.30755216512643602</v>
      </c>
      <c r="M2157" s="94">
        <f t="shared" si="237"/>
        <v>0.30755216512643602</v>
      </c>
      <c r="N2157" s="94">
        <f t="shared" si="237"/>
        <v>0.30755216512643602</v>
      </c>
      <c r="O2157" s="94">
        <f t="shared" si="237"/>
        <v>0.30755216512643602</v>
      </c>
      <c r="P2157" s="94">
        <f t="shared" si="237"/>
        <v>0.30755216512643602</v>
      </c>
      <c r="Q2157" s="94">
        <f t="shared" si="237"/>
        <v>0.30755216512643602</v>
      </c>
      <c r="R2157" s="94">
        <f t="shared" si="237"/>
        <v>0.30755216512643602</v>
      </c>
      <c r="S2157" s="93">
        <f>(1+H2157)^((5-Dashboard!$F$9)*3/12)</f>
        <v>1.1434824725925781</v>
      </c>
      <c r="T2157" s="93">
        <f t="shared" si="236"/>
        <v>1.4951629828225559</v>
      </c>
      <c r="U2157" s="93">
        <f t="shared" si="236"/>
        <v>1.955003595406533</v>
      </c>
      <c r="V2157" s="93">
        <f t="shared" si="236"/>
        <v>2.5562691840037788</v>
      </c>
      <c r="W2157" s="93">
        <f t="shared" si="236"/>
        <v>3.3424553061901285</v>
      </c>
      <c r="X2157" s="93">
        <f t="shared" si="236"/>
        <v>4.3704346724472467</v>
      </c>
      <c r="Y2157" s="93">
        <f t="shared" si="235"/>
        <v>5.7145713185020428</v>
      </c>
      <c r="Z2157" s="93">
        <f t="shared" si="235"/>
        <v>7.4721001002767773</v>
      </c>
      <c r="AA2157" s="93">
        <f t="shared" si="235"/>
        <v>9.7701606641583592</v>
      </c>
      <c r="AB2157" s="93">
        <f t="shared" si="235"/>
        <v>12.7749947300534</v>
      </c>
      <c r="AC2157" s="95">
        <f t="shared" si="235"/>
        <v>16.703972018760133</v>
      </c>
      <c r="AE2157" s="96"/>
    </row>
    <row r="2158" spans="3:31" ht="24.75" customHeight="1" x14ac:dyDescent="0.25">
      <c r="C2158" s="91">
        <f>ABS(E2158-Dashboard!$F$13)</f>
        <v>24.379980531574077</v>
      </c>
      <c r="D2158" s="92">
        <f t="shared" si="234"/>
        <v>0.30765216512643601</v>
      </c>
      <c r="E2158" s="93" cm="1">
        <f t="array" ref="E2158">SUM('DRE + DCF'!$S$41/TIR!S2158,'DRE + DCF'!$U$41:$AD$41/TIR!T2158:AC2158,TIR!F2158)</f>
        <v>23.24001946842592</v>
      </c>
      <c r="F2158" s="100">
        <f>'DRE + DCF'!$AE$38*'DRE + DCF'!$AE$39*(1+G2158)/(R2158-G2158)/AC2158</f>
        <v>6.7140090525433154</v>
      </c>
      <c r="G2158" s="92">
        <f>R2158*(1-'DRE + DCF'!$AE$39)</f>
        <v>0.18459129907586161</v>
      </c>
      <c r="H2158" s="94">
        <f t="shared" si="232"/>
        <v>0.30765216512643601</v>
      </c>
      <c r="I2158" s="94">
        <f t="shared" si="237"/>
        <v>0.30765216512643601</v>
      </c>
      <c r="J2158" s="94">
        <f t="shared" si="237"/>
        <v>0.30765216512643601</v>
      </c>
      <c r="K2158" s="94">
        <f t="shared" si="237"/>
        <v>0.30765216512643601</v>
      </c>
      <c r="L2158" s="94">
        <f t="shared" si="237"/>
        <v>0.30765216512643601</v>
      </c>
      <c r="M2158" s="94">
        <f t="shared" si="237"/>
        <v>0.30765216512643601</v>
      </c>
      <c r="N2158" s="94">
        <f t="shared" si="237"/>
        <v>0.30765216512643601</v>
      </c>
      <c r="O2158" s="94">
        <f t="shared" si="237"/>
        <v>0.30765216512643601</v>
      </c>
      <c r="P2158" s="94">
        <f t="shared" si="237"/>
        <v>0.30765216512643601</v>
      </c>
      <c r="Q2158" s="94">
        <f t="shared" si="237"/>
        <v>0.30765216512643601</v>
      </c>
      <c r="R2158" s="94">
        <f t="shared" si="237"/>
        <v>0.30765216512643601</v>
      </c>
      <c r="S2158" s="93">
        <f>(1+H2158)^((5-Dashboard!$F$9)*3/12)</f>
        <v>1.1435261978312679</v>
      </c>
      <c r="T2158" s="93">
        <f t="shared" si="236"/>
        <v>1.4953345084728586</v>
      </c>
      <c r="U2158" s="93">
        <f t="shared" si="236"/>
        <v>1.9553774075928088</v>
      </c>
      <c r="V2158" s="93">
        <f t="shared" si="236"/>
        <v>2.5569535006780542</v>
      </c>
      <c r="W2158" s="93">
        <f t="shared" si="236"/>
        <v>3.3436057812892779</v>
      </c>
      <c r="X2158" s="93">
        <f t="shared" si="236"/>
        <v>4.3722733392321933</v>
      </c>
      <c r="Y2158" s="93">
        <f t="shared" si="235"/>
        <v>5.7174126985715699</v>
      </c>
      <c r="Z2158" s="93">
        <f t="shared" si="235"/>
        <v>7.4763870942084933</v>
      </c>
      <c r="AA2158" s="93">
        <f t="shared" si="235"/>
        <v>9.7765137710650798</v>
      </c>
      <c r="AB2158" s="93">
        <f t="shared" si="235"/>
        <v>12.784279400121671</v>
      </c>
      <c r="AC2158" s="95">
        <f t="shared" si="235"/>
        <v>16.717390637150398</v>
      </c>
      <c r="AE2158" s="96"/>
    </row>
    <row r="2159" spans="3:31" ht="24.75" customHeight="1" x14ac:dyDescent="0.25">
      <c r="C2159" s="91">
        <f>ABS(E2159-Dashboard!$F$13)</f>
        <v>24.392476157706568</v>
      </c>
      <c r="D2159" s="92">
        <f t="shared" si="234"/>
        <v>0.30775216512643599</v>
      </c>
      <c r="E2159" s="93" cm="1">
        <f t="array" ref="E2159">SUM('DRE + DCF'!$S$41/TIR!S2159,'DRE + DCF'!$U$41:$AD$41/TIR!T2159:AC2159,TIR!F2159)</f>
        <v>23.227523842293429</v>
      </c>
      <c r="F2159" s="100">
        <f>'DRE + DCF'!$AE$38*'DRE + DCF'!$AE$39*(1+G2159)/(R2159-G2159)/AC2159</f>
        <v>6.7067801087748604</v>
      </c>
      <c r="G2159" s="92">
        <f>R2159*(1-'DRE + DCF'!$AE$39)</f>
        <v>0.18465129907586159</v>
      </c>
      <c r="H2159" s="94">
        <f t="shared" si="232"/>
        <v>0.30775216512643599</v>
      </c>
      <c r="I2159" s="94">
        <f t="shared" si="237"/>
        <v>0.30775216512643599</v>
      </c>
      <c r="J2159" s="94">
        <f t="shared" si="237"/>
        <v>0.30775216512643599</v>
      </c>
      <c r="K2159" s="94">
        <f t="shared" si="237"/>
        <v>0.30775216512643599</v>
      </c>
      <c r="L2159" s="94">
        <f t="shared" si="237"/>
        <v>0.30775216512643599</v>
      </c>
      <c r="M2159" s="94">
        <f t="shared" si="237"/>
        <v>0.30775216512643599</v>
      </c>
      <c r="N2159" s="94">
        <f t="shared" si="237"/>
        <v>0.30775216512643599</v>
      </c>
      <c r="O2159" s="94">
        <f t="shared" si="237"/>
        <v>0.30775216512643599</v>
      </c>
      <c r="P2159" s="94">
        <f t="shared" si="237"/>
        <v>0.30775216512643599</v>
      </c>
      <c r="Q2159" s="94">
        <f t="shared" si="237"/>
        <v>0.30775216512643599</v>
      </c>
      <c r="R2159" s="94">
        <f t="shared" si="237"/>
        <v>0.30775216512643599</v>
      </c>
      <c r="S2159" s="93">
        <f>(1+H2159)^((5-Dashboard!$F$9)*3/12)</f>
        <v>1.143569921398091</v>
      </c>
      <c r="T2159" s="93">
        <f t="shared" si="236"/>
        <v>1.4955060406818217</v>
      </c>
      <c r="U2159" s="93">
        <f t="shared" si="236"/>
        <v>1.955751262661316</v>
      </c>
      <c r="V2159" s="93">
        <f t="shared" si="236"/>
        <v>2.5576379481940967</v>
      </c>
      <c r="W2159" s="93">
        <f t="shared" si="236"/>
        <v>3.3447565643603649</v>
      </c>
      <c r="X2159" s="93">
        <f t="shared" si="236"/>
        <v>4.3741126388631262</v>
      </c>
      <c r="Y2159" s="93">
        <f t="shared" si="235"/>
        <v>5.7202552739801611</v>
      </c>
      <c r="Z2159" s="93">
        <f t="shared" si="235"/>
        <v>7.4806762196234695</v>
      </c>
      <c r="AA2159" s="93">
        <f t="shared" si="235"/>
        <v>9.7828705228224333</v>
      </c>
      <c r="AB2159" s="93">
        <f t="shared" si="235"/>
        <v>12.793570107372625</v>
      </c>
      <c r="AC2159" s="95">
        <f t="shared" si="235"/>
        <v>16.730819007613398</v>
      </c>
      <c r="AE2159" s="96"/>
    </row>
    <row r="2160" spans="3:31" ht="24.75" customHeight="1" x14ac:dyDescent="0.25">
      <c r="C2160" s="91">
        <f>ABS(E2160-Dashboard!$F$13)</f>
        <v>24.404960004333844</v>
      </c>
      <c r="D2160" s="92">
        <f t="shared" si="234"/>
        <v>0.30785216512643598</v>
      </c>
      <c r="E2160" s="93" cm="1">
        <f t="array" ref="E2160">SUM('DRE + DCF'!$S$41/TIR!S2160,'DRE + DCF'!$U$41:$AD$41/TIR!T2160:AC2160,TIR!F2160)</f>
        <v>23.215039995666153</v>
      </c>
      <c r="F2160" s="100">
        <f>'DRE + DCF'!$AE$38*'DRE + DCF'!$AE$39*(1+G2160)/(R2160-G2160)/AC2160</f>
        <v>6.6995600498826935</v>
      </c>
      <c r="G2160" s="92">
        <f>R2160*(1-'DRE + DCF'!$AE$39)</f>
        <v>0.18471129907586159</v>
      </c>
      <c r="H2160" s="94">
        <f t="shared" si="232"/>
        <v>0.30785216512643598</v>
      </c>
      <c r="I2160" s="94">
        <f t="shared" si="237"/>
        <v>0.30785216512643598</v>
      </c>
      <c r="J2160" s="94">
        <f t="shared" si="237"/>
        <v>0.30785216512643598</v>
      </c>
      <c r="K2160" s="94">
        <f t="shared" si="237"/>
        <v>0.30785216512643598</v>
      </c>
      <c r="L2160" s="94">
        <f t="shared" si="237"/>
        <v>0.30785216512643598</v>
      </c>
      <c r="M2160" s="94">
        <f t="shared" si="237"/>
        <v>0.30785216512643598</v>
      </c>
      <c r="N2160" s="94">
        <f t="shared" si="237"/>
        <v>0.30785216512643598</v>
      </c>
      <c r="O2160" s="94">
        <f t="shared" si="237"/>
        <v>0.30785216512643598</v>
      </c>
      <c r="P2160" s="94">
        <f t="shared" si="237"/>
        <v>0.30785216512643598</v>
      </c>
      <c r="Q2160" s="94">
        <f t="shared" si="237"/>
        <v>0.30785216512643598</v>
      </c>
      <c r="R2160" s="94">
        <f t="shared" si="237"/>
        <v>0.30785216512643598</v>
      </c>
      <c r="S2160" s="93">
        <f>(1+H2160)^((5-Dashboard!$F$9)*3/12)</f>
        <v>1.1436136432932391</v>
      </c>
      <c r="T2160" s="93">
        <f t="shared" si="236"/>
        <v>1.4956775794491945</v>
      </c>
      <c r="U2160" s="93">
        <f t="shared" si="236"/>
        <v>1.9561251606136962</v>
      </c>
      <c r="V2160" s="93">
        <f t="shared" si="236"/>
        <v>2.5583225265669203</v>
      </c>
      <c r="W2160" s="93">
        <f t="shared" si="236"/>
        <v>3.3459076554622809</v>
      </c>
      <c r="X2160" s="93">
        <f t="shared" si="236"/>
        <v>4.3759525715094618</v>
      </c>
      <c r="Y2160" s="93">
        <f t="shared" si="235"/>
        <v>5.7230990451392456</v>
      </c>
      <c r="Z2160" s="93">
        <f t="shared" si="235"/>
        <v>7.484967477418401</v>
      </c>
      <c r="AA2160" s="93">
        <f t="shared" si="235"/>
        <v>9.7892309212426145</v>
      </c>
      <c r="AB2160" s="93">
        <f t="shared" si="235"/>
        <v>12.80286685526981</v>
      </c>
      <c r="AC2160" s="95">
        <f t="shared" si="235"/>
        <v>16.744257136490109</v>
      </c>
      <c r="AE2160" s="96"/>
    </row>
    <row r="2161" spans="3:31" ht="24.75" customHeight="1" x14ac:dyDescent="0.25">
      <c r="C2161" s="91">
        <f>ABS(E2161-Dashboard!$F$13)</f>
        <v>24.417432085965491</v>
      </c>
      <c r="D2161" s="92">
        <f t="shared" si="234"/>
        <v>0.30795216512643597</v>
      </c>
      <c r="E2161" s="93" cm="1">
        <f t="array" ref="E2161">SUM('DRE + DCF'!$S$41/TIR!S2161,'DRE + DCF'!$U$41:$AD$41/TIR!T2161:AC2161,TIR!F2161)</f>
        <v>23.202567914034507</v>
      </c>
      <c r="F2161" s="100">
        <f>'DRE + DCF'!$AE$38*'DRE + DCF'!$AE$39*(1+G2161)/(R2161-G2161)/AC2161</f>
        <v>6.6923488634090562</v>
      </c>
      <c r="G2161" s="92">
        <f>R2161*(1-'DRE + DCF'!$AE$39)</f>
        <v>0.18477129907586157</v>
      </c>
      <c r="H2161" s="94">
        <f t="shared" si="232"/>
        <v>0.30795216512643597</v>
      </c>
      <c r="I2161" s="94">
        <f t="shared" si="237"/>
        <v>0.30795216512643597</v>
      </c>
      <c r="J2161" s="94">
        <f t="shared" si="237"/>
        <v>0.30795216512643597</v>
      </c>
      <c r="K2161" s="94">
        <f t="shared" si="237"/>
        <v>0.30795216512643597</v>
      </c>
      <c r="L2161" s="94">
        <f t="shared" si="237"/>
        <v>0.30795216512643597</v>
      </c>
      <c r="M2161" s="94">
        <f t="shared" si="237"/>
        <v>0.30795216512643597</v>
      </c>
      <c r="N2161" s="94">
        <f t="shared" si="237"/>
        <v>0.30795216512643597</v>
      </c>
      <c r="O2161" s="94">
        <f t="shared" si="237"/>
        <v>0.30795216512643597</v>
      </c>
      <c r="P2161" s="94">
        <f t="shared" si="237"/>
        <v>0.30795216512643597</v>
      </c>
      <c r="Q2161" s="94">
        <f t="shared" si="237"/>
        <v>0.30795216512643597</v>
      </c>
      <c r="R2161" s="94">
        <f t="shared" si="237"/>
        <v>0.30795216512643597</v>
      </c>
      <c r="S2161" s="93">
        <f>(1+H2161)^((5-Dashboard!$F$9)*3/12)</f>
        <v>1.1436573635169041</v>
      </c>
      <c r="T2161" s="93">
        <f t="shared" si="236"/>
        <v>1.4958491247747261</v>
      </c>
      <c r="U2161" s="93">
        <f t="shared" si="236"/>
        <v>1.9564991014515871</v>
      </c>
      <c r="V2161" s="93">
        <f t="shared" si="236"/>
        <v>2.5590072358115297</v>
      </c>
      <c r="W2161" s="93">
        <f t="shared" si="236"/>
        <v>3.3470590546539061</v>
      </c>
      <c r="X2161" s="93">
        <f t="shared" si="236"/>
        <v>4.3777931373406185</v>
      </c>
      <c r="Y2161" s="93">
        <f t="shared" si="235"/>
        <v>5.7259440124603147</v>
      </c>
      <c r="Z2161" s="93">
        <f t="shared" si="235"/>
        <v>7.48926086849022</v>
      </c>
      <c r="AA2161" s="93">
        <f t="shared" si="235"/>
        <v>9.7955949681384755</v>
      </c>
      <c r="AB2161" s="93">
        <f t="shared" si="235"/>
        <v>12.81216964727834</v>
      </c>
      <c r="AC2161" s="95">
        <f t="shared" si="235"/>
        <v>16.75770503012491</v>
      </c>
      <c r="AE2161" s="96"/>
    </row>
    <row r="2162" spans="3:31" ht="24.75" customHeight="1" x14ac:dyDescent="0.25">
      <c r="C2162" s="91">
        <f>ABS(E2162-Dashboard!$F$13)</f>
        <v>24.42989241708964</v>
      </c>
      <c r="D2162" s="92">
        <f t="shared" si="234"/>
        <v>0.30805216512643596</v>
      </c>
      <c r="E2162" s="93" cm="1">
        <f t="array" ref="E2162">SUM('DRE + DCF'!$S$41/TIR!S2162,'DRE + DCF'!$U$41:$AD$41/TIR!T2162:AC2162,TIR!F2162)</f>
        <v>23.190107582910358</v>
      </c>
      <c r="F2162" s="100">
        <f>'DRE + DCF'!$AE$38*'DRE + DCF'!$AE$39*(1+G2162)/(R2162-G2162)/AC2162</f>
        <v>6.6851465369160241</v>
      </c>
      <c r="G2162" s="92">
        <f>R2162*(1-'DRE + DCF'!$AE$39)</f>
        <v>0.18483129907586157</v>
      </c>
      <c r="H2162" s="94">
        <f t="shared" si="232"/>
        <v>0.30805216512643596</v>
      </c>
      <c r="I2162" s="94">
        <f t="shared" si="237"/>
        <v>0.30805216512643596</v>
      </c>
      <c r="J2162" s="94">
        <f t="shared" si="237"/>
        <v>0.30805216512643596</v>
      </c>
      <c r="K2162" s="94">
        <f t="shared" si="237"/>
        <v>0.30805216512643596</v>
      </c>
      <c r="L2162" s="94">
        <f t="shared" si="237"/>
        <v>0.30805216512643596</v>
      </c>
      <c r="M2162" s="94">
        <f t="shared" si="237"/>
        <v>0.30805216512643596</v>
      </c>
      <c r="N2162" s="94">
        <f t="shared" si="237"/>
        <v>0.30805216512643596</v>
      </c>
      <c r="O2162" s="94">
        <f t="shared" si="237"/>
        <v>0.30805216512643596</v>
      </c>
      <c r="P2162" s="94">
        <f t="shared" si="237"/>
        <v>0.30805216512643596</v>
      </c>
      <c r="Q2162" s="94">
        <f t="shared" si="237"/>
        <v>0.30805216512643596</v>
      </c>
      <c r="R2162" s="94">
        <f t="shared" si="237"/>
        <v>0.30805216512643596</v>
      </c>
      <c r="S2162" s="93">
        <f>(1+H2162)^((5-Dashboard!$F$9)*3/12)</f>
        <v>1.1437010820692775</v>
      </c>
      <c r="T2162" s="93">
        <f t="shared" si="236"/>
        <v>1.4960206766581661</v>
      </c>
      <c r="U2162" s="93">
        <f t="shared" si="236"/>
        <v>1.9568730851766301</v>
      </c>
      <c r="V2162" s="93">
        <f t="shared" si="236"/>
        <v>2.5596920759429396</v>
      </c>
      <c r="W2162" s="93">
        <f t="shared" si="236"/>
        <v>3.3482107619941441</v>
      </c>
      <c r="X2162" s="93">
        <f t="shared" si="236"/>
        <v>4.3796343365260748</v>
      </c>
      <c r="Y2162" s="93">
        <f t="shared" si="235"/>
        <v>5.7287901763550142</v>
      </c>
      <c r="Z2162" s="93">
        <f t="shared" si="235"/>
        <v>7.4935563937362337</v>
      </c>
      <c r="AA2162" s="93">
        <f t="shared" si="235"/>
        <v>9.8019626653237282</v>
      </c>
      <c r="AB2162" s="93">
        <f t="shared" si="235"/>
        <v>12.821478486865194</v>
      </c>
      <c r="AC2162" s="95">
        <f t="shared" si="235"/>
        <v>16.771162694866039</v>
      </c>
      <c r="AE2162" s="96"/>
    </row>
    <row r="2163" spans="3:31" ht="24.75" customHeight="1" x14ac:dyDescent="0.25">
      <c r="C2163" s="91">
        <f>ABS(E2163-Dashboard!$F$13)</f>
        <v>24.442341012172648</v>
      </c>
      <c r="D2163" s="92">
        <f t="shared" si="234"/>
        <v>0.30815216512643595</v>
      </c>
      <c r="E2163" s="93" cm="1">
        <f t="array" ref="E2163">SUM('DRE + DCF'!$S$41/TIR!S2163,'DRE + DCF'!$U$41:$AD$41/TIR!T2163:AC2163,TIR!F2163)</f>
        <v>23.17765898782735</v>
      </c>
      <c r="F2163" s="100">
        <f>'DRE + DCF'!$AE$38*'DRE + DCF'!$AE$39*(1+G2163)/(R2163-G2163)/AC2163</f>
        <v>6.6779530579856416</v>
      </c>
      <c r="G2163" s="92">
        <f>R2163*(1-'DRE + DCF'!$AE$39)</f>
        <v>0.18489129907586158</v>
      </c>
      <c r="H2163" s="94">
        <f t="shared" ref="H2163:H2226" si="238">$D2163</f>
        <v>0.30815216512643595</v>
      </c>
      <c r="I2163" s="94">
        <f t="shared" si="237"/>
        <v>0.30815216512643595</v>
      </c>
      <c r="J2163" s="94">
        <f t="shared" si="237"/>
        <v>0.30815216512643595</v>
      </c>
      <c r="K2163" s="94">
        <f t="shared" si="237"/>
        <v>0.30815216512643595</v>
      </c>
      <c r="L2163" s="94">
        <f t="shared" si="237"/>
        <v>0.30815216512643595</v>
      </c>
      <c r="M2163" s="94">
        <f t="shared" si="237"/>
        <v>0.30815216512643595</v>
      </c>
      <c r="N2163" s="94">
        <f t="shared" si="237"/>
        <v>0.30815216512643595</v>
      </c>
      <c r="O2163" s="94">
        <f t="shared" si="237"/>
        <v>0.30815216512643595</v>
      </c>
      <c r="P2163" s="94">
        <f t="shared" si="237"/>
        <v>0.30815216512643595</v>
      </c>
      <c r="Q2163" s="94">
        <f t="shared" si="237"/>
        <v>0.30815216512643595</v>
      </c>
      <c r="R2163" s="94">
        <f t="shared" si="237"/>
        <v>0.30815216512643595</v>
      </c>
      <c r="S2163" s="93">
        <f>(1+H2163)^((5-Dashboard!$F$9)*3/12)</f>
        <v>1.1437447989505507</v>
      </c>
      <c r="T2163" s="93">
        <f t="shared" si="236"/>
        <v>1.4961922350992629</v>
      </c>
      <c r="U2163" s="93">
        <f t="shared" si="236"/>
        <v>1.9572471117904622</v>
      </c>
      <c r="V2163" s="93">
        <f t="shared" si="236"/>
        <v>2.5603770469761562</v>
      </c>
      <c r="W2163" s="93">
        <f t="shared" si="236"/>
        <v>3.3493627775418888</v>
      </c>
      <c r="X2163" s="93">
        <f t="shared" si="236"/>
        <v>4.3814761692353148</v>
      </c>
      <c r="Y2163" s="93">
        <f t="shared" si="235"/>
        <v>5.7316375372350592</v>
      </c>
      <c r="Z2163" s="93">
        <f t="shared" si="235"/>
        <v>7.4978540540539953</v>
      </c>
      <c r="AA2163" s="93">
        <f t="shared" si="235"/>
        <v>9.8083340146127593</v>
      </c>
      <c r="AB2163" s="93">
        <f t="shared" si="235"/>
        <v>12.830793377498948</v>
      </c>
      <c r="AC2163" s="95">
        <f t="shared" si="235"/>
        <v>16.784630137065182</v>
      </c>
      <c r="AE2163" s="96"/>
    </row>
    <row r="2164" spans="3:31" ht="24.75" customHeight="1" x14ac:dyDescent="0.25">
      <c r="C2164" s="91">
        <f>ABS(E2164-Dashboard!$F$13)</f>
        <v>24.454777885659485</v>
      </c>
      <c r="D2164" s="92">
        <f t="shared" si="234"/>
        <v>0.30825216512643594</v>
      </c>
      <c r="E2164" s="93" cm="1">
        <f t="array" ref="E2164">SUM('DRE + DCF'!$S$41/TIR!S2164,'DRE + DCF'!$U$41:$AD$41/TIR!T2164:AC2164,TIR!F2164)</f>
        <v>23.165222114340512</v>
      </c>
      <c r="F2164" s="100">
        <f>'DRE + DCF'!$AE$38*'DRE + DCF'!$AE$39*(1+G2164)/(R2164-G2164)/AC2164</f>
        <v>6.6707684142197188</v>
      </c>
      <c r="G2164" s="92">
        <f>R2164*(1-'DRE + DCF'!$AE$39)</f>
        <v>0.18495129907586155</v>
      </c>
      <c r="H2164" s="94">
        <f t="shared" si="238"/>
        <v>0.30825216512643594</v>
      </c>
      <c r="I2164" s="94">
        <f t="shared" si="237"/>
        <v>0.30825216512643594</v>
      </c>
      <c r="J2164" s="94">
        <f t="shared" si="237"/>
        <v>0.30825216512643594</v>
      </c>
      <c r="K2164" s="94">
        <f t="shared" si="237"/>
        <v>0.30825216512643594</v>
      </c>
      <c r="L2164" s="94">
        <f t="shared" si="237"/>
        <v>0.30825216512643594</v>
      </c>
      <c r="M2164" s="94">
        <f t="shared" si="237"/>
        <v>0.30825216512643594</v>
      </c>
      <c r="N2164" s="94">
        <f t="shared" si="237"/>
        <v>0.30825216512643594</v>
      </c>
      <c r="O2164" s="94">
        <f t="shared" si="237"/>
        <v>0.30825216512643594</v>
      </c>
      <c r="P2164" s="94">
        <f t="shared" si="237"/>
        <v>0.30825216512643594</v>
      </c>
      <c r="Q2164" s="94">
        <f t="shared" si="237"/>
        <v>0.30825216512643594</v>
      </c>
      <c r="R2164" s="94">
        <f t="shared" si="237"/>
        <v>0.30825216512643594</v>
      </c>
      <c r="S2164" s="93">
        <f>(1+H2164)^((5-Dashboard!$F$9)*3/12)</f>
        <v>1.1437885141609161</v>
      </c>
      <c r="T2164" s="93">
        <f t="shared" si="236"/>
        <v>1.4963638000977677</v>
      </c>
      <c r="U2164" s="93">
        <f t="shared" si="236"/>
        <v>1.9576211812947262</v>
      </c>
      <c r="V2164" s="93">
        <f t="shared" si="236"/>
        <v>2.5610621489261969</v>
      </c>
      <c r="W2164" s="93">
        <f t="shared" si="236"/>
        <v>3.3505151013560601</v>
      </c>
      <c r="X2164" s="93">
        <f t="shared" si="236"/>
        <v>4.3833186356378864</v>
      </c>
      <c r="Y2164" s="93">
        <f t="shared" si="235"/>
        <v>5.7344860955123202</v>
      </c>
      <c r="Z2164" s="93">
        <f t="shared" si="235"/>
        <v>7.5021538503414353</v>
      </c>
      <c r="AA2164" s="93">
        <f t="shared" si="235"/>
        <v>9.8147090178208121</v>
      </c>
      <c r="AB2164" s="93">
        <f t="shared" si="235"/>
        <v>12.840114322650034</v>
      </c>
      <c r="AC2164" s="95">
        <f t="shared" si="235"/>
        <v>16.798107363077868</v>
      </c>
      <c r="AE2164" s="96"/>
    </row>
    <row r="2165" spans="3:31" ht="24.75" customHeight="1" x14ac:dyDescent="0.25">
      <c r="C2165" s="91">
        <f>ABS(E2165-Dashboard!$F$13)</f>
        <v>24.467203051973378</v>
      </c>
      <c r="D2165" s="92">
        <f t="shared" si="234"/>
        <v>0.30835216512643593</v>
      </c>
      <c r="E2165" s="93" cm="1">
        <f t="array" ref="E2165">SUM('DRE + DCF'!$S$41/TIR!S2165,'DRE + DCF'!$U$41:$AD$41/TIR!T2165:AC2165,TIR!F2165)</f>
        <v>23.152796948026619</v>
      </c>
      <c r="F2165" s="100">
        <f>'DRE + DCF'!$AE$38*'DRE + DCF'!$AE$39*(1+G2165)/(R2165-G2165)/AC2165</f>
        <v>6.6635925932399838</v>
      </c>
      <c r="G2165" s="92">
        <f>R2165*(1-'DRE + DCF'!$AE$39)</f>
        <v>0.18501129907586156</v>
      </c>
      <c r="H2165" s="94">
        <f t="shared" si="238"/>
        <v>0.30835216512643593</v>
      </c>
      <c r="I2165" s="94">
        <f t="shared" si="237"/>
        <v>0.30835216512643593</v>
      </c>
      <c r="J2165" s="94">
        <f t="shared" si="237"/>
        <v>0.30835216512643593</v>
      </c>
      <c r="K2165" s="94">
        <f t="shared" si="237"/>
        <v>0.30835216512643593</v>
      </c>
      <c r="L2165" s="94">
        <f t="shared" si="237"/>
        <v>0.30835216512643593</v>
      </c>
      <c r="M2165" s="94">
        <f t="shared" si="237"/>
        <v>0.30835216512643593</v>
      </c>
      <c r="N2165" s="94">
        <f t="shared" si="237"/>
        <v>0.30835216512643593</v>
      </c>
      <c r="O2165" s="94">
        <f t="shared" si="237"/>
        <v>0.30835216512643593</v>
      </c>
      <c r="P2165" s="94">
        <f t="shared" si="237"/>
        <v>0.30835216512643593</v>
      </c>
      <c r="Q2165" s="94">
        <f t="shared" si="237"/>
        <v>0.30835216512643593</v>
      </c>
      <c r="R2165" s="94">
        <f t="shared" si="237"/>
        <v>0.30835216512643593</v>
      </c>
      <c r="S2165" s="93">
        <f>(1+H2165)^((5-Dashboard!$F$9)*3/12)</f>
        <v>1.1438322277005644</v>
      </c>
      <c r="T2165" s="93">
        <f t="shared" si="236"/>
        <v>1.4965353716534278</v>
      </c>
      <c r="U2165" s="93">
        <f t="shared" si="236"/>
        <v>1.9579952936910574</v>
      </c>
      <c r="V2165" s="93">
        <f t="shared" si="236"/>
        <v>2.5617473818080665</v>
      </c>
      <c r="W2165" s="93">
        <f t="shared" si="236"/>
        <v>3.351667733495562</v>
      </c>
      <c r="X2165" s="93">
        <f t="shared" si="236"/>
        <v>4.3851617359033321</v>
      </c>
      <c r="Y2165" s="93">
        <f t="shared" si="235"/>
        <v>5.7373358515987247</v>
      </c>
      <c r="Z2165" s="93">
        <f t="shared" si="235"/>
        <v>7.5064557834967154</v>
      </c>
      <c r="AA2165" s="93">
        <f t="shared" si="235"/>
        <v>9.8210876767637831</v>
      </c>
      <c r="AB2165" s="93">
        <f t="shared" si="235"/>
        <v>12.849441325790453</v>
      </c>
      <c r="AC2165" s="95">
        <f t="shared" si="235"/>
        <v>16.811594379263038</v>
      </c>
      <c r="AE2165" s="96"/>
    </row>
    <row r="2166" spans="3:31" ht="24.75" customHeight="1" x14ac:dyDescent="0.25">
      <c r="C2166" s="91">
        <f>ABS(E2166-Dashboard!$F$13)</f>
        <v>24.479616525516306</v>
      </c>
      <c r="D2166" s="92">
        <f t="shared" si="234"/>
        <v>0.30845216512643592</v>
      </c>
      <c r="E2166" s="93" cm="1">
        <f t="array" ref="E2166">SUM('DRE + DCF'!$S$41/TIR!S2166,'DRE + DCF'!$U$41:$AD$41/TIR!T2166:AC2166,TIR!F2166)</f>
        <v>23.140383474483691</v>
      </c>
      <c r="F2166" s="100">
        <f>'DRE + DCF'!$AE$38*'DRE + DCF'!$AE$39*(1+G2166)/(R2166-G2166)/AC2166</f>
        <v>6.6564255826878291</v>
      </c>
      <c r="G2166" s="92">
        <f>R2166*(1-'DRE + DCF'!$AE$39)</f>
        <v>0.18507129907586153</v>
      </c>
      <c r="H2166" s="94">
        <f t="shared" si="238"/>
        <v>0.30845216512643592</v>
      </c>
      <c r="I2166" s="94">
        <f t="shared" si="237"/>
        <v>0.30845216512643592</v>
      </c>
      <c r="J2166" s="94">
        <f t="shared" si="237"/>
        <v>0.30845216512643592</v>
      </c>
      <c r="K2166" s="94">
        <f t="shared" si="237"/>
        <v>0.30845216512643592</v>
      </c>
      <c r="L2166" s="94">
        <f t="shared" si="237"/>
        <v>0.30845216512643592</v>
      </c>
      <c r="M2166" s="94">
        <f t="shared" si="237"/>
        <v>0.30845216512643592</v>
      </c>
      <c r="N2166" s="94">
        <f t="shared" si="237"/>
        <v>0.30845216512643592</v>
      </c>
      <c r="O2166" s="94">
        <f t="shared" si="237"/>
        <v>0.30845216512643592</v>
      </c>
      <c r="P2166" s="94">
        <f t="shared" si="237"/>
        <v>0.30845216512643592</v>
      </c>
      <c r="Q2166" s="94">
        <f t="shared" si="237"/>
        <v>0.30845216512643592</v>
      </c>
      <c r="R2166" s="94">
        <f t="shared" si="237"/>
        <v>0.30845216512643592</v>
      </c>
      <c r="S2166" s="93">
        <f>(1+H2166)^((5-Dashboard!$F$9)*3/12)</f>
        <v>1.1438759395696878</v>
      </c>
      <c r="T2166" s="93">
        <f t="shared" si="236"/>
        <v>1.4967069497659944</v>
      </c>
      <c r="U2166" s="93">
        <f t="shared" si="236"/>
        <v>1.9583694489810992</v>
      </c>
      <c r="V2166" s="93">
        <f t="shared" si="236"/>
        <v>2.5624327456367846</v>
      </c>
      <c r="W2166" s="93">
        <f t="shared" si="236"/>
        <v>3.3528206740193287</v>
      </c>
      <c r="X2166" s="93">
        <f t="shared" si="236"/>
        <v>4.3870054702012675</v>
      </c>
      <c r="Y2166" s="93">
        <f t="shared" si="235"/>
        <v>5.740186805906367</v>
      </c>
      <c r="Z2166" s="93">
        <f t="shared" si="235"/>
        <v>7.5107598544183869</v>
      </c>
      <c r="AA2166" s="93">
        <f t="shared" si="235"/>
        <v>9.8274699932584539</v>
      </c>
      <c r="AB2166" s="93">
        <f t="shared" si="235"/>
        <v>12.858774390394105</v>
      </c>
      <c r="AC2166" s="95">
        <f t="shared" si="235"/>
        <v>16.825091191983535</v>
      </c>
      <c r="AE2166" s="96"/>
    </row>
    <row r="2167" spans="3:31" ht="24.75" customHeight="1" x14ac:dyDescent="0.25">
      <c r="C2167" s="91">
        <f>ABS(E2167-Dashboard!$F$13)</f>
        <v>24.492018320668553</v>
      </c>
      <c r="D2167" s="92">
        <f t="shared" si="234"/>
        <v>0.30855216512643591</v>
      </c>
      <c r="E2167" s="93" cm="1">
        <f t="array" ref="E2167">SUM('DRE + DCF'!$S$41/TIR!S2167,'DRE + DCF'!$U$41:$AD$41/TIR!T2167:AC2167,TIR!F2167)</f>
        <v>23.127981679331445</v>
      </c>
      <c r="F2167" s="100">
        <f>'DRE + DCF'!$AE$38*'DRE + DCF'!$AE$39*(1+G2167)/(R2167-G2167)/AC2167</f>
        <v>6.6492673702245071</v>
      </c>
      <c r="G2167" s="92">
        <f>R2167*(1-'DRE + DCF'!$AE$39)</f>
        <v>0.18513129907586154</v>
      </c>
      <c r="H2167" s="94">
        <f t="shared" si="238"/>
        <v>0.30855216512643591</v>
      </c>
      <c r="I2167" s="94">
        <f t="shared" si="237"/>
        <v>0.30855216512643591</v>
      </c>
      <c r="J2167" s="94">
        <f t="shared" si="237"/>
        <v>0.30855216512643591</v>
      </c>
      <c r="K2167" s="94">
        <f t="shared" si="237"/>
        <v>0.30855216512643591</v>
      </c>
      <c r="L2167" s="94">
        <f t="shared" ref="I2167:R2192" si="239">$D2167</f>
        <v>0.30855216512643591</v>
      </c>
      <c r="M2167" s="94">
        <f t="shared" si="239"/>
        <v>0.30855216512643591</v>
      </c>
      <c r="N2167" s="94">
        <f t="shared" si="239"/>
        <v>0.30855216512643591</v>
      </c>
      <c r="O2167" s="94">
        <f t="shared" si="239"/>
        <v>0.30855216512643591</v>
      </c>
      <c r="P2167" s="94">
        <f t="shared" si="239"/>
        <v>0.30855216512643591</v>
      </c>
      <c r="Q2167" s="94">
        <f t="shared" si="239"/>
        <v>0.30855216512643591</v>
      </c>
      <c r="R2167" s="94">
        <f t="shared" si="239"/>
        <v>0.30855216512643591</v>
      </c>
      <c r="S2167" s="93">
        <f>(1+H2167)^((5-Dashboard!$F$9)*3/12)</f>
        <v>1.1439196497684774</v>
      </c>
      <c r="T2167" s="93">
        <f t="shared" si="236"/>
        <v>1.4968785344352151</v>
      </c>
      <c r="U2167" s="93">
        <f t="shared" si="236"/>
        <v>1.9587436471664867</v>
      </c>
      <c r="V2167" s="93">
        <f t="shared" si="236"/>
        <v>2.5631182404273578</v>
      </c>
      <c r="W2167" s="93">
        <f t="shared" si="236"/>
        <v>3.3539739229862793</v>
      </c>
      <c r="X2167" s="93">
        <f t="shared" si="236"/>
        <v>4.3888498387013017</v>
      </c>
      <c r="Y2167" s="93">
        <f t="shared" si="235"/>
        <v>5.7430389588473973</v>
      </c>
      <c r="Z2167" s="93">
        <f t="shared" si="235"/>
        <v>7.5150660640052331</v>
      </c>
      <c r="AA2167" s="93">
        <f t="shared" si="235"/>
        <v>9.8338559691222489</v>
      </c>
      <c r="AB2167" s="93">
        <f t="shared" si="235"/>
        <v>12.868113519936443</v>
      </c>
      <c r="AC2167" s="95">
        <f t="shared" si="235"/>
        <v>16.838597807605595</v>
      </c>
      <c r="AE2167" s="96"/>
    </row>
    <row r="2168" spans="3:31" ht="24.75" customHeight="1" x14ac:dyDescent="0.25">
      <c r="C2168" s="91">
        <f>ABS(E2168-Dashboard!$F$13)</f>
        <v>24.504408451789192</v>
      </c>
      <c r="D2168" s="92">
        <f t="shared" si="234"/>
        <v>0.3086521651264359</v>
      </c>
      <c r="E2168" s="93" cm="1">
        <f t="array" ref="E2168">SUM('DRE + DCF'!$S$41/TIR!S2168,'DRE + DCF'!$U$41:$AD$41/TIR!T2168:AC2168,TIR!F2168)</f>
        <v>23.115591548210805</v>
      </c>
      <c r="F2168" s="100">
        <f>'DRE + DCF'!$AE$38*'DRE + DCF'!$AE$39*(1+G2168)/(R2168-G2168)/AC2168</f>
        <v>6.6421179435308675</v>
      </c>
      <c r="G2168" s="92">
        <f>R2168*(1-'DRE + DCF'!$AE$39)</f>
        <v>0.18519129907586154</v>
      </c>
      <c r="H2168" s="94">
        <f t="shared" si="238"/>
        <v>0.3086521651264359</v>
      </c>
      <c r="I2168" s="94">
        <f t="shared" si="239"/>
        <v>0.3086521651264359</v>
      </c>
      <c r="J2168" s="94">
        <f t="shared" si="239"/>
        <v>0.3086521651264359</v>
      </c>
      <c r="K2168" s="94">
        <f t="shared" si="239"/>
        <v>0.3086521651264359</v>
      </c>
      <c r="L2168" s="94">
        <f t="shared" si="239"/>
        <v>0.3086521651264359</v>
      </c>
      <c r="M2168" s="94">
        <f t="shared" si="239"/>
        <v>0.3086521651264359</v>
      </c>
      <c r="N2168" s="94">
        <f t="shared" si="239"/>
        <v>0.3086521651264359</v>
      </c>
      <c r="O2168" s="94">
        <f t="shared" si="239"/>
        <v>0.3086521651264359</v>
      </c>
      <c r="P2168" s="94">
        <f t="shared" si="239"/>
        <v>0.3086521651264359</v>
      </c>
      <c r="Q2168" s="94">
        <f t="shared" si="239"/>
        <v>0.3086521651264359</v>
      </c>
      <c r="R2168" s="94">
        <f t="shared" si="239"/>
        <v>0.3086521651264359</v>
      </c>
      <c r="S2168" s="93">
        <f>(1+H2168)^((5-Dashboard!$F$9)*3/12)</f>
        <v>1.1439633582971249</v>
      </c>
      <c r="T2168" s="93">
        <f t="shared" si="236"/>
        <v>1.4970501256608415</v>
      </c>
      <c r="U2168" s="93">
        <f t="shared" si="236"/>
        <v>1.9591178882488633</v>
      </c>
      <c r="V2168" s="93">
        <f t="shared" si="236"/>
        <v>2.5638038661948062</v>
      </c>
      <c r="W2168" s="93">
        <f t="shared" si="236"/>
        <v>3.3551274804553604</v>
      </c>
      <c r="X2168" s="93">
        <f t="shared" si="236"/>
        <v>4.3906948415731115</v>
      </c>
      <c r="Y2168" s="93">
        <f t="shared" si="235"/>
        <v>5.745892310834126</v>
      </c>
      <c r="Z2168" s="93">
        <f t="shared" si="235"/>
        <v>7.5193744131564193</v>
      </c>
      <c r="AA2168" s="93">
        <f t="shared" si="235"/>
        <v>9.8402456061734718</v>
      </c>
      <c r="AB2168" s="93">
        <f t="shared" si="235"/>
        <v>12.877458717894813</v>
      </c>
      <c r="AC2168" s="95">
        <f t="shared" si="235"/>
        <v>16.852114232499346</v>
      </c>
      <c r="AE2168" s="96"/>
    </row>
    <row r="2169" spans="3:31" ht="24.75" customHeight="1" x14ac:dyDescent="0.25">
      <c r="C2169" s="91">
        <f>ABS(E2169-Dashboard!$F$13)</f>
        <v>24.516786933215748</v>
      </c>
      <c r="D2169" s="92">
        <f t="shared" si="234"/>
        <v>0.30875216512643588</v>
      </c>
      <c r="E2169" s="93" cm="1">
        <f t="array" ref="E2169">SUM('DRE + DCF'!$S$41/TIR!S2169,'DRE + DCF'!$U$41:$AD$41/TIR!T2169:AC2169,TIR!F2169)</f>
        <v>23.103213066784249</v>
      </c>
      <c r="F2169" s="100">
        <f>'DRE + DCF'!$AE$38*'DRE + DCF'!$AE$39*(1+G2169)/(R2169-G2169)/AC2169</f>
        <v>6.6349772903075328</v>
      </c>
      <c r="G2169" s="92">
        <f>R2169*(1-'DRE + DCF'!$AE$39)</f>
        <v>0.18525129907586152</v>
      </c>
      <c r="H2169" s="94">
        <f t="shared" si="238"/>
        <v>0.30875216512643588</v>
      </c>
      <c r="I2169" s="94">
        <f t="shared" si="239"/>
        <v>0.30875216512643588</v>
      </c>
      <c r="J2169" s="94">
        <f t="shared" si="239"/>
        <v>0.30875216512643588</v>
      </c>
      <c r="K2169" s="94">
        <f t="shared" si="239"/>
        <v>0.30875216512643588</v>
      </c>
      <c r="L2169" s="94">
        <f t="shared" si="239"/>
        <v>0.30875216512643588</v>
      </c>
      <c r="M2169" s="94">
        <f t="shared" si="239"/>
        <v>0.30875216512643588</v>
      </c>
      <c r="N2169" s="94">
        <f t="shared" si="239"/>
        <v>0.30875216512643588</v>
      </c>
      <c r="O2169" s="94">
        <f t="shared" si="239"/>
        <v>0.30875216512643588</v>
      </c>
      <c r="P2169" s="94">
        <f t="shared" si="239"/>
        <v>0.30875216512643588</v>
      </c>
      <c r="Q2169" s="94">
        <f t="shared" si="239"/>
        <v>0.30875216512643588</v>
      </c>
      <c r="R2169" s="94">
        <f t="shared" si="239"/>
        <v>0.30875216512643588</v>
      </c>
      <c r="S2169" s="93">
        <f>(1+H2169)^((5-Dashboard!$F$9)*3/12)</f>
        <v>1.1440070651558214</v>
      </c>
      <c r="T2169" s="93">
        <f t="shared" si="236"/>
        <v>1.4972217234426208</v>
      </c>
      <c r="U2169" s="93">
        <f t="shared" si="236"/>
        <v>1.9594921722298637</v>
      </c>
      <c r="V2169" s="93">
        <f t="shared" si="236"/>
        <v>2.5644896229541367</v>
      </c>
      <c r="W2169" s="93">
        <f t="shared" si="236"/>
        <v>3.3562813464855035</v>
      </c>
      <c r="X2169" s="93">
        <f t="shared" si="236"/>
        <v>4.3925404789863718</v>
      </c>
      <c r="Y2169" s="93">
        <f t="shared" si="235"/>
        <v>5.7487468622789253</v>
      </c>
      <c r="Z2169" s="93">
        <f t="shared" si="235"/>
        <v>7.5236849027713477</v>
      </c>
      <c r="AA2169" s="93">
        <f t="shared" si="235"/>
        <v>9.8466389062310782</v>
      </c>
      <c r="AB2169" s="93">
        <f t="shared" si="235"/>
        <v>12.886809987748123</v>
      </c>
      <c r="AC2169" s="95">
        <f t="shared" si="235"/>
        <v>16.865640473038333</v>
      </c>
      <c r="AE2169" s="96"/>
    </row>
    <row r="2170" spans="3:31" ht="24.75" customHeight="1" x14ac:dyDescent="0.25">
      <c r="C2170" s="91">
        <f>ABS(E2170-Dashboard!$F$13)</f>
        <v>24.529153779264576</v>
      </c>
      <c r="D2170" s="92">
        <f t="shared" si="234"/>
        <v>0.30885216512643587</v>
      </c>
      <c r="E2170" s="93" cm="1">
        <f t="array" ref="E2170">SUM('DRE + DCF'!$S$41/TIR!S2170,'DRE + DCF'!$U$41:$AD$41/TIR!T2170:AC2170,TIR!F2170)</f>
        <v>23.090846220735422</v>
      </c>
      <c r="F2170" s="100">
        <f>'DRE + DCF'!$AE$38*'DRE + DCF'!$AE$39*(1+G2170)/(R2170-G2170)/AC2170</f>
        <v>6.6278453982746637</v>
      </c>
      <c r="G2170" s="92">
        <f>R2170*(1-'DRE + DCF'!$AE$39)</f>
        <v>0.18531129907586152</v>
      </c>
      <c r="H2170" s="94">
        <f t="shared" si="238"/>
        <v>0.30885216512643587</v>
      </c>
      <c r="I2170" s="94">
        <f t="shared" si="239"/>
        <v>0.30885216512643587</v>
      </c>
      <c r="J2170" s="94">
        <f t="shared" si="239"/>
        <v>0.30885216512643587</v>
      </c>
      <c r="K2170" s="94">
        <f t="shared" si="239"/>
        <v>0.30885216512643587</v>
      </c>
      <c r="L2170" s="94">
        <f t="shared" si="239"/>
        <v>0.30885216512643587</v>
      </c>
      <c r="M2170" s="94">
        <f t="shared" si="239"/>
        <v>0.30885216512643587</v>
      </c>
      <c r="N2170" s="94">
        <f t="shared" si="239"/>
        <v>0.30885216512643587</v>
      </c>
      <c r="O2170" s="94">
        <f t="shared" si="239"/>
        <v>0.30885216512643587</v>
      </c>
      <c r="P2170" s="94">
        <f t="shared" si="239"/>
        <v>0.30885216512643587</v>
      </c>
      <c r="Q2170" s="94">
        <f t="shared" si="239"/>
        <v>0.30885216512643587</v>
      </c>
      <c r="R2170" s="94">
        <f t="shared" si="239"/>
        <v>0.30885216512643587</v>
      </c>
      <c r="S2170" s="93">
        <f>(1+H2170)^((5-Dashboard!$F$9)*3/12)</f>
        <v>1.1440507703447589</v>
      </c>
      <c r="T2170" s="93">
        <f t="shared" si="236"/>
        <v>1.4973933277803047</v>
      </c>
      <c r="U2170" s="93">
        <f t="shared" si="236"/>
        <v>1.9598664991111308</v>
      </c>
      <c r="V2170" s="93">
        <f t="shared" si="236"/>
        <v>2.5651755107203718</v>
      </c>
      <c r="W2170" s="93">
        <f t="shared" si="236"/>
        <v>3.3574355211356699</v>
      </c>
      <c r="X2170" s="93">
        <f t="shared" si="236"/>
        <v>4.3943867511108259</v>
      </c>
      <c r="Y2170" s="93">
        <f t="shared" si="235"/>
        <v>5.7516026135943292</v>
      </c>
      <c r="Z2170" s="93">
        <f t="shared" si="235"/>
        <v>7.5279975337498062</v>
      </c>
      <c r="AA2170" s="93">
        <f t="shared" si="235"/>
        <v>9.8530358711149049</v>
      </c>
      <c r="AB2170" s="93">
        <f t="shared" si="235"/>
        <v>12.896167332977182</v>
      </c>
      <c r="AC2170" s="95">
        <f t="shared" si="235"/>
        <v>16.879176535599999</v>
      </c>
      <c r="AE2170" s="96"/>
    </row>
    <row r="2171" spans="3:31" ht="24.75" customHeight="1" x14ac:dyDescent="0.25">
      <c r="C2171" s="91">
        <f>ABS(E2171-Dashboard!$F$13)</f>
        <v>24.54150900423053</v>
      </c>
      <c r="D2171" s="92">
        <f t="shared" si="234"/>
        <v>0.30895216512643586</v>
      </c>
      <c r="E2171" s="93" cm="1">
        <f t="array" ref="E2171">SUM('DRE + DCF'!$S$41/TIR!S2171,'DRE + DCF'!$U$41:$AD$41/TIR!T2171:AC2171,TIR!F2171)</f>
        <v>23.078490995769467</v>
      </c>
      <c r="F2171" s="100">
        <f>'DRE + DCF'!$AE$38*'DRE + DCF'!$AE$39*(1+G2171)/(R2171-G2171)/AC2171</f>
        <v>6.6207222551721197</v>
      </c>
      <c r="G2171" s="92">
        <f>R2171*(1-'DRE + DCF'!$AE$39)</f>
        <v>0.1853712990758615</v>
      </c>
      <c r="H2171" s="94">
        <f t="shared" si="238"/>
        <v>0.30895216512643586</v>
      </c>
      <c r="I2171" s="94">
        <f t="shared" si="239"/>
        <v>0.30895216512643586</v>
      </c>
      <c r="J2171" s="94">
        <f t="shared" si="239"/>
        <v>0.30895216512643586</v>
      </c>
      <c r="K2171" s="94">
        <f t="shared" si="239"/>
        <v>0.30895216512643586</v>
      </c>
      <c r="L2171" s="94">
        <f t="shared" si="239"/>
        <v>0.30895216512643586</v>
      </c>
      <c r="M2171" s="94">
        <f t="shared" si="239"/>
        <v>0.30895216512643586</v>
      </c>
      <c r="N2171" s="94">
        <f t="shared" si="239"/>
        <v>0.30895216512643586</v>
      </c>
      <c r="O2171" s="94">
        <f t="shared" si="239"/>
        <v>0.30895216512643586</v>
      </c>
      <c r="P2171" s="94">
        <f t="shared" si="239"/>
        <v>0.30895216512643586</v>
      </c>
      <c r="Q2171" s="94">
        <f t="shared" si="239"/>
        <v>0.30895216512643586</v>
      </c>
      <c r="R2171" s="94">
        <f t="shared" si="239"/>
        <v>0.30895216512643586</v>
      </c>
      <c r="S2171" s="93">
        <f>(1+H2171)^((5-Dashboard!$F$9)*3/12)</f>
        <v>1.1440944738641279</v>
      </c>
      <c r="T2171" s="93">
        <f t="shared" si="236"/>
        <v>1.4975649386736405</v>
      </c>
      <c r="U2171" s="93">
        <f t="shared" si="236"/>
        <v>1.9602408688942996</v>
      </c>
      <c r="V2171" s="93">
        <f t="shared" si="236"/>
        <v>2.5658615295085192</v>
      </c>
      <c r="W2171" s="93">
        <f t="shared" si="236"/>
        <v>3.358590004464804</v>
      </c>
      <c r="X2171" s="93">
        <f t="shared" si="236"/>
        <v>4.3962336581162109</v>
      </c>
      <c r="Y2171" s="93">
        <f t="shared" si="235"/>
        <v>5.7544595651929251</v>
      </c>
      <c r="Z2171" s="93">
        <f t="shared" si="235"/>
        <v>7.5323123069918072</v>
      </c>
      <c r="AA2171" s="93">
        <f t="shared" si="235"/>
        <v>9.8594365026454245</v>
      </c>
      <c r="AB2171" s="93">
        <f t="shared" si="235"/>
        <v>12.905530757064342</v>
      </c>
      <c r="AC2171" s="95">
        <f t="shared" si="235"/>
        <v>16.892722426565182</v>
      </c>
      <c r="AE2171" s="96"/>
    </row>
    <row r="2172" spans="3:31" ht="24.75" customHeight="1" x14ac:dyDescent="0.25">
      <c r="C2172" s="91">
        <f>ABS(E2172-Dashboard!$F$13)</f>
        <v>24.55385262238741</v>
      </c>
      <c r="D2172" s="92">
        <f t="shared" si="234"/>
        <v>0.30905216512643585</v>
      </c>
      <c r="E2172" s="93" cm="1">
        <f t="array" ref="E2172">SUM('DRE + DCF'!$S$41/TIR!S2172,'DRE + DCF'!$U$41:$AD$41/TIR!T2172:AC2172,TIR!F2172)</f>
        <v>23.066147377612587</v>
      </c>
      <c r="F2172" s="100">
        <f>'DRE + DCF'!$AE$38*'DRE + DCF'!$AE$39*(1+G2172)/(R2172-G2172)/AC2172</f>
        <v>6.6136078487592247</v>
      </c>
      <c r="G2172" s="92">
        <f>R2172*(1-'DRE + DCF'!$AE$39)</f>
        <v>0.18543129907586151</v>
      </c>
      <c r="H2172" s="94">
        <f t="shared" si="238"/>
        <v>0.30905216512643585</v>
      </c>
      <c r="I2172" s="94">
        <f t="shared" si="239"/>
        <v>0.30905216512643585</v>
      </c>
      <c r="J2172" s="94">
        <f t="shared" si="239"/>
        <v>0.30905216512643585</v>
      </c>
      <c r="K2172" s="94">
        <f t="shared" si="239"/>
        <v>0.30905216512643585</v>
      </c>
      <c r="L2172" s="94">
        <f t="shared" si="239"/>
        <v>0.30905216512643585</v>
      </c>
      <c r="M2172" s="94">
        <f t="shared" si="239"/>
        <v>0.30905216512643585</v>
      </c>
      <c r="N2172" s="94">
        <f t="shared" si="239"/>
        <v>0.30905216512643585</v>
      </c>
      <c r="O2172" s="94">
        <f t="shared" si="239"/>
        <v>0.30905216512643585</v>
      </c>
      <c r="P2172" s="94">
        <f t="shared" si="239"/>
        <v>0.30905216512643585</v>
      </c>
      <c r="Q2172" s="94">
        <f t="shared" si="239"/>
        <v>0.30905216512643585</v>
      </c>
      <c r="R2172" s="94">
        <f t="shared" si="239"/>
        <v>0.30905216512643585</v>
      </c>
      <c r="S2172" s="93">
        <f>(1+H2172)^((5-Dashboard!$F$9)*3/12)</f>
        <v>1.1441381757141207</v>
      </c>
      <c r="T2172" s="93">
        <f t="shared" si="236"/>
        <v>1.4977365561223803</v>
      </c>
      <c r="U2172" s="93">
        <f t="shared" si="236"/>
        <v>1.9606152815810138</v>
      </c>
      <c r="V2172" s="93">
        <f t="shared" si="236"/>
        <v>2.5665476793336031</v>
      </c>
      <c r="W2172" s="93">
        <f t="shared" si="236"/>
        <v>3.3597447965318827</v>
      </c>
      <c r="X2172" s="93">
        <f t="shared" si="236"/>
        <v>4.3980812001723377</v>
      </c>
      <c r="Y2172" s="93">
        <f t="shared" si="235"/>
        <v>5.7573177174874726</v>
      </c>
      <c r="Z2172" s="93">
        <f t="shared" si="235"/>
        <v>7.5366292233977665</v>
      </c>
      <c r="AA2172" s="93">
        <f t="shared" si="235"/>
        <v>9.8658408026440156</v>
      </c>
      <c r="AB2172" s="93">
        <f t="shared" si="235"/>
        <v>12.914900263493884</v>
      </c>
      <c r="AC2172" s="95">
        <f t="shared" si="235"/>
        <v>16.906278152318649</v>
      </c>
      <c r="AE2172" s="96"/>
    </row>
    <row r="2173" spans="3:31" ht="24.75" customHeight="1" x14ac:dyDescent="0.25">
      <c r="C2173" s="91">
        <f>ABS(E2173-Dashboard!$F$13)</f>
        <v>24.566184647987583</v>
      </c>
      <c r="D2173" s="92">
        <f t="shared" si="234"/>
        <v>0.30915216512643584</v>
      </c>
      <c r="E2173" s="93" cm="1">
        <f t="array" ref="E2173">SUM('DRE + DCF'!$S$41/TIR!S2173,'DRE + DCF'!$U$41:$AD$41/TIR!T2173:AC2173,TIR!F2173)</f>
        <v>23.053815352012414</v>
      </c>
      <c r="F2173" s="100">
        <f>'DRE + DCF'!$AE$38*'DRE + DCF'!$AE$39*(1+G2173)/(R2173-G2173)/AC2173</f>
        <v>6.606502166814928</v>
      </c>
      <c r="G2173" s="92">
        <f>R2173*(1-'DRE + DCF'!$AE$39)</f>
        <v>0.18549129907586151</v>
      </c>
      <c r="H2173" s="94">
        <f t="shared" si="238"/>
        <v>0.30915216512643584</v>
      </c>
      <c r="I2173" s="94">
        <f t="shared" si="239"/>
        <v>0.30915216512643584</v>
      </c>
      <c r="J2173" s="94">
        <f t="shared" si="239"/>
        <v>0.30915216512643584</v>
      </c>
      <c r="K2173" s="94">
        <f t="shared" si="239"/>
        <v>0.30915216512643584</v>
      </c>
      <c r="L2173" s="94">
        <f t="shared" si="239"/>
        <v>0.30915216512643584</v>
      </c>
      <c r="M2173" s="94">
        <f t="shared" si="239"/>
        <v>0.30915216512643584</v>
      </c>
      <c r="N2173" s="94">
        <f t="shared" si="239"/>
        <v>0.30915216512643584</v>
      </c>
      <c r="O2173" s="94">
        <f t="shared" si="239"/>
        <v>0.30915216512643584</v>
      </c>
      <c r="P2173" s="94">
        <f t="shared" si="239"/>
        <v>0.30915216512643584</v>
      </c>
      <c r="Q2173" s="94">
        <f t="shared" si="239"/>
        <v>0.30915216512643584</v>
      </c>
      <c r="R2173" s="94">
        <f t="shared" si="239"/>
        <v>0.30915216512643584</v>
      </c>
      <c r="S2173" s="93">
        <f>(1+H2173)^((5-Dashboard!$F$9)*3/12)</f>
        <v>1.1441818758949276</v>
      </c>
      <c r="T2173" s="93">
        <f t="shared" si="236"/>
        <v>1.4979081801262712</v>
      </c>
      <c r="U2173" s="93">
        <f t="shared" si="236"/>
        <v>1.960989737172907</v>
      </c>
      <c r="V2173" s="93">
        <f t="shared" si="236"/>
        <v>2.5672339602106313</v>
      </c>
      <c r="W2173" s="93">
        <f t="shared" si="236"/>
        <v>3.3608998973958619</v>
      </c>
      <c r="X2173" s="93">
        <f t="shared" si="236"/>
        <v>4.3999293774490082</v>
      </c>
      <c r="Y2173" s="93">
        <f t="shared" si="235"/>
        <v>5.76017707089078</v>
      </c>
      <c r="Z2173" s="93">
        <f t="shared" si="235"/>
        <v>7.5409482838683157</v>
      </c>
      <c r="AA2173" s="93">
        <f t="shared" si="235"/>
        <v>9.8722487729326858</v>
      </c>
      <c r="AB2173" s="93">
        <f t="shared" si="235"/>
        <v>12.924275855751624</v>
      </c>
      <c r="AC2173" s="95">
        <f t="shared" si="235"/>
        <v>16.919843719248558</v>
      </c>
      <c r="AE2173" s="96"/>
    </row>
    <row r="2174" spans="3:31" ht="24.75" customHeight="1" x14ac:dyDescent="0.25">
      <c r="C2174" s="91">
        <f>ABS(E2174-Dashboard!$F$13)</f>
        <v>24.578505095262425</v>
      </c>
      <c r="D2174" s="92">
        <f t="shared" si="234"/>
        <v>0.30925216512643583</v>
      </c>
      <c r="E2174" s="93" cm="1">
        <f t="array" ref="E2174">SUM('DRE + DCF'!$S$41/TIR!S2174,'DRE + DCF'!$U$41:$AD$41/TIR!T2174:AC2174,TIR!F2174)</f>
        <v>23.041494904737572</v>
      </c>
      <c r="F2174" s="100">
        <f>'DRE + DCF'!$AE$38*'DRE + DCF'!$AE$39*(1+G2174)/(R2174-G2174)/AC2174</f>
        <v>6.5994051971375756</v>
      </c>
      <c r="G2174" s="92">
        <f>R2174*(1-'DRE + DCF'!$AE$39)</f>
        <v>0.18555129907586149</v>
      </c>
      <c r="H2174" s="94">
        <f t="shared" si="238"/>
        <v>0.30925216512643583</v>
      </c>
      <c r="I2174" s="94">
        <f t="shared" si="239"/>
        <v>0.30925216512643583</v>
      </c>
      <c r="J2174" s="94">
        <f t="shared" si="239"/>
        <v>0.30925216512643583</v>
      </c>
      <c r="K2174" s="94">
        <f t="shared" si="239"/>
        <v>0.30925216512643583</v>
      </c>
      <c r="L2174" s="94">
        <f t="shared" si="239"/>
        <v>0.30925216512643583</v>
      </c>
      <c r="M2174" s="94">
        <f t="shared" si="239"/>
        <v>0.30925216512643583</v>
      </c>
      <c r="N2174" s="94">
        <f t="shared" si="239"/>
        <v>0.30925216512643583</v>
      </c>
      <c r="O2174" s="94">
        <f t="shared" si="239"/>
        <v>0.30925216512643583</v>
      </c>
      <c r="P2174" s="94">
        <f t="shared" si="239"/>
        <v>0.30925216512643583</v>
      </c>
      <c r="Q2174" s="94">
        <f t="shared" si="239"/>
        <v>0.30925216512643583</v>
      </c>
      <c r="R2174" s="94">
        <f t="shared" si="239"/>
        <v>0.30925216512643583</v>
      </c>
      <c r="S2174" s="93">
        <f>(1+H2174)^((5-Dashboard!$F$9)*3/12)</f>
        <v>1.1442255744067409</v>
      </c>
      <c r="T2174" s="93">
        <f t="shared" si="236"/>
        <v>1.4980798106850652</v>
      </c>
      <c r="U2174" s="93">
        <f t="shared" si="236"/>
        <v>1.961364235671623</v>
      </c>
      <c r="V2174" s="93">
        <f t="shared" si="236"/>
        <v>2.5679203721546298</v>
      </c>
      <c r="W2174" s="93">
        <f t="shared" si="236"/>
        <v>3.3620553071157322</v>
      </c>
      <c r="X2174" s="93">
        <f t="shared" si="236"/>
        <v>4.4017781901160973</v>
      </c>
      <c r="Y2174" s="93">
        <f t="shared" si="235"/>
        <v>5.7630376258158247</v>
      </c>
      <c r="Z2174" s="93">
        <f t="shared" si="235"/>
        <v>7.5452694893044834</v>
      </c>
      <c r="AA2174" s="93">
        <f t="shared" si="235"/>
        <v>9.8786604153343323</v>
      </c>
      <c r="AB2174" s="93">
        <f t="shared" si="235"/>
        <v>12.933657537325292</v>
      </c>
      <c r="AC2174" s="95">
        <f t="shared" si="235"/>
        <v>16.933419133746987</v>
      </c>
      <c r="AE2174" s="96"/>
    </row>
    <row r="2175" spans="3:31" ht="24.75" customHeight="1" x14ac:dyDescent="0.25">
      <c r="C2175" s="91">
        <f>ABS(E2175-Dashboard!$F$13)</f>
        <v>24.590813978421941</v>
      </c>
      <c r="D2175" s="92">
        <f t="shared" si="234"/>
        <v>0.30935216512643582</v>
      </c>
      <c r="E2175" s="93" cm="1">
        <f t="array" ref="E2175">SUM('DRE + DCF'!$S$41/TIR!S2175,'DRE + DCF'!$U$41:$AD$41/TIR!T2175:AC2175,TIR!F2175)</f>
        <v>23.029186021578056</v>
      </c>
      <c r="F2175" s="100">
        <f>'DRE + DCF'!$AE$38*'DRE + DCF'!$AE$39*(1+G2175)/(R2175-G2175)/AC2175</f>
        <v>6.5923169275450748</v>
      </c>
      <c r="G2175" s="92">
        <f>R2175*(1-'DRE + DCF'!$AE$39)</f>
        <v>0.18561129907586149</v>
      </c>
      <c r="H2175" s="94">
        <f t="shared" si="238"/>
        <v>0.30935216512643582</v>
      </c>
      <c r="I2175" s="94">
        <f t="shared" si="239"/>
        <v>0.30935216512643582</v>
      </c>
      <c r="J2175" s="94">
        <f t="shared" si="239"/>
        <v>0.30935216512643582</v>
      </c>
      <c r="K2175" s="94">
        <f t="shared" si="239"/>
        <v>0.30935216512643582</v>
      </c>
      <c r="L2175" s="94">
        <f t="shared" si="239"/>
        <v>0.30935216512643582</v>
      </c>
      <c r="M2175" s="94">
        <f t="shared" si="239"/>
        <v>0.30935216512643582</v>
      </c>
      <c r="N2175" s="94">
        <f t="shared" si="239"/>
        <v>0.30935216512643582</v>
      </c>
      <c r="O2175" s="94">
        <f t="shared" si="239"/>
        <v>0.30935216512643582</v>
      </c>
      <c r="P2175" s="94">
        <f t="shared" si="239"/>
        <v>0.30935216512643582</v>
      </c>
      <c r="Q2175" s="94">
        <f t="shared" si="239"/>
        <v>0.30935216512643582</v>
      </c>
      <c r="R2175" s="94">
        <f t="shared" si="239"/>
        <v>0.30935216512643582</v>
      </c>
      <c r="S2175" s="93">
        <f>(1+H2175)^((5-Dashboard!$F$9)*3/12)</f>
        <v>1.1442692712497509</v>
      </c>
      <c r="T2175" s="93">
        <f t="shared" si="236"/>
        <v>1.49825144779851</v>
      </c>
      <c r="U2175" s="93">
        <f t="shared" si="236"/>
        <v>1.9617387770787962</v>
      </c>
      <c r="V2175" s="93">
        <f t="shared" si="236"/>
        <v>2.5686069151806081</v>
      </c>
      <c r="W2175" s="93">
        <f t="shared" si="236"/>
        <v>3.3632110257504642</v>
      </c>
      <c r="X2175" s="93">
        <f t="shared" si="236"/>
        <v>4.4036276383434707</v>
      </c>
      <c r="Y2175" s="93">
        <f t="shared" si="235"/>
        <v>5.7658993826756362</v>
      </c>
      <c r="Z2175" s="93">
        <f t="shared" si="235"/>
        <v>7.5495928406075237</v>
      </c>
      <c r="AA2175" s="93">
        <f t="shared" si="235"/>
        <v>9.8850757316724991</v>
      </c>
      <c r="AB2175" s="93">
        <f t="shared" si="235"/>
        <v>12.943045311704171</v>
      </c>
      <c r="AC2175" s="95">
        <f t="shared" si="235"/>
        <v>16.947004402209419</v>
      </c>
      <c r="AE2175" s="96"/>
    </row>
    <row r="2176" spans="3:31" ht="24.75" customHeight="1" x14ac:dyDescent="0.25">
      <c r="C2176" s="91">
        <f>ABS(E2176-Dashboard!$F$13)</f>
        <v>24.60311131165524</v>
      </c>
      <c r="D2176" s="92">
        <f t="shared" si="234"/>
        <v>0.30945216512643581</v>
      </c>
      <c r="E2176" s="93" cm="1">
        <f t="array" ref="E2176">SUM('DRE + DCF'!$S$41/TIR!S2176,'DRE + DCF'!$U$41:$AD$41/TIR!T2176:AC2176,TIR!F2176)</f>
        <v>23.016888688344757</v>
      </c>
      <c r="F2176" s="100">
        <f>'DRE + DCF'!$AE$38*'DRE + DCF'!$AE$39*(1+G2176)/(R2176-G2176)/AC2176</f>
        <v>6.5852373458746438</v>
      </c>
      <c r="G2176" s="92">
        <f>R2176*(1-'DRE + DCF'!$AE$39)</f>
        <v>0.18567129907586147</v>
      </c>
      <c r="H2176" s="94">
        <f t="shared" si="238"/>
        <v>0.30945216512643581</v>
      </c>
      <c r="I2176" s="94">
        <f t="shared" si="239"/>
        <v>0.30945216512643581</v>
      </c>
      <c r="J2176" s="94">
        <f t="shared" si="239"/>
        <v>0.30945216512643581</v>
      </c>
      <c r="K2176" s="94">
        <f t="shared" si="239"/>
        <v>0.30945216512643581</v>
      </c>
      <c r="L2176" s="94">
        <f t="shared" si="239"/>
        <v>0.30945216512643581</v>
      </c>
      <c r="M2176" s="94">
        <f t="shared" si="239"/>
        <v>0.30945216512643581</v>
      </c>
      <c r="N2176" s="94">
        <f t="shared" si="239"/>
        <v>0.30945216512643581</v>
      </c>
      <c r="O2176" s="94">
        <f t="shared" si="239"/>
        <v>0.30945216512643581</v>
      </c>
      <c r="P2176" s="94">
        <f t="shared" si="239"/>
        <v>0.30945216512643581</v>
      </c>
      <c r="Q2176" s="94">
        <f t="shared" si="239"/>
        <v>0.30945216512643581</v>
      </c>
      <c r="R2176" s="94">
        <f t="shared" si="239"/>
        <v>0.30945216512643581</v>
      </c>
      <c r="S2176" s="93">
        <f>(1+H2176)^((5-Dashboard!$F$9)*3/12)</f>
        <v>1.1443129664241491</v>
      </c>
      <c r="T2176" s="93">
        <f t="shared" si="236"/>
        <v>1.4984230914663568</v>
      </c>
      <c r="U2176" s="93">
        <f t="shared" si="236"/>
        <v>1.9621133613960684</v>
      </c>
      <c r="V2176" s="93">
        <f t="shared" si="236"/>
        <v>2.5692935893035909</v>
      </c>
      <c r="W2176" s="93">
        <f t="shared" si="236"/>
        <v>3.3643670533590591</v>
      </c>
      <c r="X2176" s="93">
        <f t="shared" si="236"/>
        <v>4.4054777223010673</v>
      </c>
      <c r="Y2176" s="93">
        <f t="shared" si="235"/>
        <v>5.768762341883412</v>
      </c>
      <c r="Z2176" s="93">
        <f t="shared" si="235"/>
        <v>7.5539183386790825</v>
      </c>
      <c r="AA2176" s="93">
        <f t="shared" si="235"/>
        <v>9.8914947237716149</v>
      </c>
      <c r="AB2176" s="93">
        <f t="shared" si="235"/>
        <v>12.952439182379459</v>
      </c>
      <c r="AC2176" s="95">
        <f t="shared" si="235"/>
        <v>16.960599531035268</v>
      </c>
      <c r="AE2176" s="96"/>
    </row>
    <row r="2177" spans="3:31" ht="24.75" customHeight="1" x14ac:dyDescent="0.25">
      <c r="C2177" s="91">
        <f>ABS(E2177-Dashboard!$F$13)</f>
        <v>24.615397109130132</v>
      </c>
      <c r="D2177" s="92">
        <f t="shared" si="234"/>
        <v>0.3095521651264358</v>
      </c>
      <c r="E2177" s="93" cm="1">
        <f t="array" ref="E2177">SUM('DRE + DCF'!$S$41/TIR!S2177,'DRE + DCF'!$U$41:$AD$41/TIR!T2177:AC2177,TIR!F2177)</f>
        <v>23.004602890869865</v>
      </c>
      <c r="F2177" s="100">
        <f>'DRE + DCF'!$AE$38*'DRE + DCF'!$AE$39*(1+G2177)/(R2177-G2177)/AC2177</f>
        <v>6.5781664399830051</v>
      </c>
      <c r="G2177" s="92">
        <f>R2177*(1-'DRE + DCF'!$AE$39)</f>
        <v>0.18573129907586147</v>
      </c>
      <c r="H2177" s="94">
        <f t="shared" si="238"/>
        <v>0.3095521651264358</v>
      </c>
      <c r="I2177" s="94">
        <f t="shared" si="239"/>
        <v>0.3095521651264358</v>
      </c>
      <c r="J2177" s="94">
        <f t="shared" si="239"/>
        <v>0.3095521651264358</v>
      </c>
      <c r="K2177" s="94">
        <f t="shared" si="239"/>
        <v>0.3095521651264358</v>
      </c>
      <c r="L2177" s="94">
        <f t="shared" si="239"/>
        <v>0.3095521651264358</v>
      </c>
      <c r="M2177" s="94">
        <f t="shared" si="239"/>
        <v>0.3095521651264358</v>
      </c>
      <c r="N2177" s="94">
        <f t="shared" si="239"/>
        <v>0.3095521651264358</v>
      </c>
      <c r="O2177" s="94">
        <f t="shared" si="239"/>
        <v>0.3095521651264358</v>
      </c>
      <c r="P2177" s="94">
        <f t="shared" si="239"/>
        <v>0.3095521651264358</v>
      </c>
      <c r="Q2177" s="94">
        <f t="shared" si="239"/>
        <v>0.3095521651264358</v>
      </c>
      <c r="R2177" s="94">
        <f t="shared" si="239"/>
        <v>0.3095521651264358</v>
      </c>
      <c r="S2177" s="93">
        <f>(1+H2177)^((5-Dashboard!$F$9)*3/12)</f>
        <v>1.1443566599301267</v>
      </c>
      <c r="T2177" s="93">
        <f t="shared" si="236"/>
        <v>1.4985947416883536</v>
      </c>
      <c r="U2177" s="93">
        <f t="shared" si="236"/>
        <v>1.962487988625075</v>
      </c>
      <c r="V2177" s="93">
        <f t="shared" si="236"/>
        <v>2.5699803945385908</v>
      </c>
      <c r="W2177" s="93">
        <f t="shared" si="236"/>
        <v>3.365523390000503</v>
      </c>
      <c r="X2177" s="93">
        <f t="shared" si="236"/>
        <v>4.4073284421588204</v>
      </c>
      <c r="Y2177" s="93">
        <f t="shared" si="235"/>
        <v>5.7716265038524037</v>
      </c>
      <c r="Z2177" s="93">
        <f t="shared" si="235"/>
        <v>7.5582459844210357</v>
      </c>
      <c r="AA2177" s="93">
        <f t="shared" si="235"/>
        <v>9.8979173934567548</v>
      </c>
      <c r="AB2177" s="93">
        <f t="shared" si="235"/>
        <v>12.961839152843901</v>
      </c>
      <c r="AC2177" s="95">
        <f t="shared" si="235"/>
        <v>16.974204526627336</v>
      </c>
      <c r="AE2177" s="96"/>
    </row>
    <row r="2178" spans="3:31" ht="24.75" customHeight="1" x14ac:dyDescent="0.25">
      <c r="C2178" s="91">
        <f>ABS(E2178-Dashboard!$F$13)</f>
        <v>24.627671384993612</v>
      </c>
      <c r="D2178" s="92">
        <f t="shared" si="234"/>
        <v>0.30965216512643579</v>
      </c>
      <c r="E2178" s="93" cm="1">
        <f t="array" ref="E2178">SUM('DRE + DCF'!$S$41/TIR!S2178,'DRE + DCF'!$U$41:$AD$41/TIR!T2178:AC2178,TIR!F2178)</f>
        <v>22.992328615006386</v>
      </c>
      <c r="F2178" s="100">
        <f>'DRE + DCF'!$AE$38*'DRE + DCF'!$AE$39*(1+G2178)/(R2178-G2178)/AC2178</f>
        <v>6.5711041977461147</v>
      </c>
      <c r="G2178" s="92">
        <f>R2178*(1-'DRE + DCF'!$AE$39)</f>
        <v>0.18579129907586148</v>
      </c>
      <c r="H2178" s="94">
        <f t="shared" si="238"/>
        <v>0.30965216512643579</v>
      </c>
      <c r="I2178" s="94">
        <f t="shared" si="239"/>
        <v>0.30965216512643579</v>
      </c>
      <c r="J2178" s="94">
        <f t="shared" si="239"/>
        <v>0.30965216512643579</v>
      </c>
      <c r="K2178" s="94">
        <f t="shared" si="239"/>
        <v>0.30965216512643579</v>
      </c>
      <c r="L2178" s="94">
        <f t="shared" si="239"/>
        <v>0.30965216512643579</v>
      </c>
      <c r="M2178" s="94">
        <f t="shared" si="239"/>
        <v>0.30965216512643579</v>
      </c>
      <c r="N2178" s="94">
        <f t="shared" si="239"/>
        <v>0.30965216512643579</v>
      </c>
      <c r="O2178" s="94">
        <f t="shared" si="239"/>
        <v>0.30965216512643579</v>
      </c>
      <c r="P2178" s="94">
        <f t="shared" si="239"/>
        <v>0.30965216512643579</v>
      </c>
      <c r="Q2178" s="94">
        <f t="shared" si="239"/>
        <v>0.30965216512643579</v>
      </c>
      <c r="R2178" s="94">
        <f t="shared" si="239"/>
        <v>0.30965216512643579</v>
      </c>
      <c r="S2178" s="93">
        <f>(1+H2178)^((5-Dashboard!$F$9)*3/12)</f>
        <v>1.1444003517678749</v>
      </c>
      <c r="T2178" s="93">
        <f t="shared" si="236"/>
        <v>1.4987663984642523</v>
      </c>
      <c r="U2178" s="93">
        <f t="shared" si="236"/>
        <v>1.9628626587674585</v>
      </c>
      <c r="V2178" s="93">
        <f t="shared" si="236"/>
        <v>2.5706673309006347</v>
      </c>
      <c r="W2178" s="93">
        <f t="shared" si="236"/>
        <v>3.3666800357338125</v>
      </c>
      <c r="X2178" s="93">
        <f t="shared" si="236"/>
        <v>4.4091797980867344</v>
      </c>
      <c r="Y2178" s="93">
        <f t="shared" si="235"/>
        <v>5.7744918689960336</v>
      </c>
      <c r="Z2178" s="93">
        <f t="shared" si="235"/>
        <v>7.5625757787356545</v>
      </c>
      <c r="AA2178" s="93">
        <f t="shared" si="235"/>
        <v>9.9043437425538912</v>
      </c>
      <c r="AB2178" s="93">
        <f t="shared" si="235"/>
        <v>12.97124522659217</v>
      </c>
      <c r="AC2178" s="95">
        <f t="shared" si="235"/>
        <v>16.987819395392382</v>
      </c>
      <c r="AE2178" s="96"/>
    </row>
    <row r="2179" spans="3:31" ht="24.75" customHeight="1" x14ac:dyDescent="0.25">
      <c r="C2179" s="91">
        <f>ABS(E2179-Dashboard!$F$13)</f>
        <v>24.639934153371414</v>
      </c>
      <c r="D2179" s="92">
        <f t="shared" si="234"/>
        <v>0.30975216512643577</v>
      </c>
      <c r="E2179" s="93" cm="1">
        <f t="array" ref="E2179">SUM('DRE + DCF'!$S$41/TIR!S2179,'DRE + DCF'!$U$41:$AD$41/TIR!T2179:AC2179,TIR!F2179)</f>
        <v>22.980065846628584</v>
      </c>
      <c r="F2179" s="100">
        <f>'DRE + DCF'!$AE$38*'DRE + DCF'!$AE$39*(1+G2179)/(R2179-G2179)/AC2179</f>
        <v>6.5640506070593565</v>
      </c>
      <c r="G2179" s="92">
        <f>R2179*(1-'DRE + DCF'!$AE$39)</f>
        <v>0.18585129907586145</v>
      </c>
      <c r="H2179" s="94">
        <f t="shared" si="238"/>
        <v>0.30975216512643577</v>
      </c>
      <c r="I2179" s="94">
        <f t="shared" si="239"/>
        <v>0.30975216512643577</v>
      </c>
      <c r="J2179" s="94">
        <f t="shared" si="239"/>
        <v>0.30975216512643577</v>
      </c>
      <c r="K2179" s="94">
        <f t="shared" si="239"/>
        <v>0.30975216512643577</v>
      </c>
      <c r="L2179" s="94">
        <f t="shared" si="239"/>
        <v>0.30975216512643577</v>
      </c>
      <c r="M2179" s="94">
        <f t="shared" si="239"/>
        <v>0.30975216512643577</v>
      </c>
      <c r="N2179" s="94">
        <f t="shared" si="239"/>
        <v>0.30975216512643577</v>
      </c>
      <c r="O2179" s="94">
        <f t="shared" si="239"/>
        <v>0.30975216512643577</v>
      </c>
      <c r="P2179" s="94">
        <f t="shared" si="239"/>
        <v>0.30975216512643577</v>
      </c>
      <c r="Q2179" s="94">
        <f t="shared" si="239"/>
        <v>0.30975216512643577</v>
      </c>
      <c r="R2179" s="94">
        <f t="shared" si="239"/>
        <v>0.30975216512643577</v>
      </c>
      <c r="S2179" s="93">
        <f>(1+H2179)^((5-Dashboard!$F$9)*3/12)</f>
        <v>1.1444440419375845</v>
      </c>
      <c r="T2179" s="93">
        <f t="shared" si="236"/>
        <v>1.4989380617938006</v>
      </c>
      <c r="U2179" s="93">
        <f t="shared" si="236"/>
        <v>1.9632373718248535</v>
      </c>
      <c r="V2179" s="93">
        <f t="shared" si="236"/>
        <v>2.5713543984047349</v>
      </c>
      <c r="W2179" s="93">
        <f t="shared" si="236"/>
        <v>3.367836990617985</v>
      </c>
      <c r="X2179" s="93">
        <f t="shared" si="236"/>
        <v>4.4110317902548051</v>
      </c>
      <c r="Y2179" s="93">
        <f t="shared" si="235"/>
        <v>5.7773584377277682</v>
      </c>
      <c r="Z2179" s="93">
        <f t="shared" si="235"/>
        <v>7.5669077225254266</v>
      </c>
      <c r="AA2179" s="93">
        <f t="shared" si="235"/>
        <v>9.9107737728896232</v>
      </c>
      <c r="AB2179" s="93">
        <f t="shared" si="235"/>
        <v>12.980657407120477</v>
      </c>
      <c r="AC2179" s="95">
        <f t="shared" si="235"/>
        <v>17.001444143740549</v>
      </c>
      <c r="AE2179" s="96"/>
    </row>
    <row r="2180" spans="3:31" ht="24.75" customHeight="1" x14ac:dyDescent="0.25">
      <c r="C2180" s="91">
        <f>ABS(E2180-Dashboard!$F$13)</f>
        <v>24.652185428368561</v>
      </c>
      <c r="D2180" s="92">
        <f t="shared" si="234"/>
        <v>0.30985216512643576</v>
      </c>
      <c r="E2180" s="93" cm="1">
        <f t="array" ref="E2180">SUM('DRE + DCF'!$S$41/TIR!S2180,'DRE + DCF'!$U$41:$AD$41/TIR!T2180:AC2180,TIR!F2180)</f>
        <v>22.967814571631436</v>
      </c>
      <c r="F2180" s="100">
        <f>'DRE + DCF'!$AE$38*'DRE + DCF'!$AE$39*(1+G2180)/(R2180-G2180)/AC2180</f>
        <v>6.5570056558372949</v>
      </c>
      <c r="G2180" s="92">
        <f>R2180*(1-'DRE + DCF'!$AE$39)</f>
        <v>0.18591129907586146</v>
      </c>
      <c r="H2180" s="94">
        <f t="shared" si="238"/>
        <v>0.30985216512643576</v>
      </c>
      <c r="I2180" s="94">
        <f t="shared" si="239"/>
        <v>0.30985216512643576</v>
      </c>
      <c r="J2180" s="94">
        <f t="shared" si="239"/>
        <v>0.30985216512643576</v>
      </c>
      <c r="K2180" s="94">
        <f t="shared" si="239"/>
        <v>0.30985216512643576</v>
      </c>
      <c r="L2180" s="94">
        <f t="shared" si="239"/>
        <v>0.30985216512643576</v>
      </c>
      <c r="M2180" s="94">
        <f t="shared" si="239"/>
        <v>0.30985216512643576</v>
      </c>
      <c r="N2180" s="94">
        <f t="shared" si="239"/>
        <v>0.30985216512643576</v>
      </c>
      <c r="O2180" s="94">
        <f t="shared" si="239"/>
        <v>0.30985216512643576</v>
      </c>
      <c r="P2180" s="94">
        <f t="shared" si="239"/>
        <v>0.30985216512643576</v>
      </c>
      <c r="Q2180" s="94">
        <f t="shared" si="239"/>
        <v>0.30985216512643576</v>
      </c>
      <c r="R2180" s="94">
        <f t="shared" si="239"/>
        <v>0.30985216512643576</v>
      </c>
      <c r="S2180" s="93">
        <f>(1+H2180)^((5-Dashboard!$F$9)*3/12)</f>
        <v>1.1444877304394467</v>
      </c>
      <c r="T2180" s="93">
        <f t="shared" si="236"/>
        <v>1.4991097316767501</v>
      </c>
      <c r="U2180" s="93">
        <f t="shared" si="236"/>
        <v>1.9636121277989014</v>
      </c>
      <c r="V2180" s="93">
        <f t="shared" si="236"/>
        <v>2.5720415970659185</v>
      </c>
      <c r="W2180" s="93">
        <f t="shared" si="236"/>
        <v>3.3689942547120495</v>
      </c>
      <c r="X2180" s="93">
        <f t="shared" si="236"/>
        <v>4.4128844188331016</v>
      </c>
      <c r="Y2180" s="93">
        <f t="shared" ref="Y2180:AC2230" si="240">(X2180)*(1+N2180)</f>
        <v>5.7802262104612518</v>
      </c>
      <c r="Z2180" s="93">
        <f t="shared" si="240"/>
        <v>7.5712418166932443</v>
      </c>
      <c r="AA2180" s="93">
        <f t="shared" si="240"/>
        <v>9.9172074862914563</v>
      </c>
      <c r="AB2180" s="93">
        <f t="shared" si="240"/>
        <v>12.990075697926963</v>
      </c>
      <c r="AC2180" s="95">
        <f t="shared" si="240"/>
        <v>17.015078778085929</v>
      </c>
      <c r="AE2180" s="96"/>
    </row>
    <row r="2181" spans="3:31" ht="24.75" customHeight="1" x14ac:dyDescent="0.25">
      <c r="C2181" s="91">
        <f>ABS(E2181-Dashboard!$F$13)</f>
        <v>24.664425224068893</v>
      </c>
      <c r="D2181" s="92">
        <f t="shared" si="234"/>
        <v>0.30995216512643575</v>
      </c>
      <c r="E2181" s="93" cm="1">
        <f t="array" ref="E2181">SUM('DRE + DCF'!$S$41/TIR!S2181,'DRE + DCF'!$U$41:$AD$41/TIR!T2181:AC2181,TIR!F2181)</f>
        <v>22.955574775931105</v>
      </c>
      <c r="F2181" s="100">
        <f>'DRE + DCF'!$AE$38*'DRE + DCF'!$AE$39*(1+G2181)/(R2181-G2181)/AC2181</f>
        <v>6.549969332013843</v>
      </c>
      <c r="G2181" s="92">
        <f>R2181*(1-'DRE + DCF'!$AE$39)</f>
        <v>0.18597129907586143</v>
      </c>
      <c r="H2181" s="94">
        <f t="shared" si="238"/>
        <v>0.30995216512643575</v>
      </c>
      <c r="I2181" s="94">
        <f t="shared" si="239"/>
        <v>0.30995216512643575</v>
      </c>
      <c r="J2181" s="94">
        <f t="shared" si="239"/>
        <v>0.30995216512643575</v>
      </c>
      <c r="K2181" s="94">
        <f t="shared" si="239"/>
        <v>0.30995216512643575</v>
      </c>
      <c r="L2181" s="94">
        <f t="shared" si="239"/>
        <v>0.30995216512643575</v>
      </c>
      <c r="M2181" s="94">
        <f t="shared" si="239"/>
        <v>0.30995216512643575</v>
      </c>
      <c r="N2181" s="94">
        <f t="shared" si="239"/>
        <v>0.30995216512643575</v>
      </c>
      <c r="O2181" s="94">
        <f t="shared" si="239"/>
        <v>0.30995216512643575</v>
      </c>
      <c r="P2181" s="94">
        <f t="shared" si="239"/>
        <v>0.30995216512643575</v>
      </c>
      <c r="Q2181" s="94">
        <f t="shared" si="239"/>
        <v>0.30995216512643575</v>
      </c>
      <c r="R2181" s="94">
        <f t="shared" si="239"/>
        <v>0.30995216512643575</v>
      </c>
      <c r="S2181" s="93">
        <f>(1+H2181)^((5-Dashboard!$F$9)*3/12)</f>
        <v>1.1445314172736525</v>
      </c>
      <c r="T2181" s="93">
        <f t="shared" ref="T2181:X2231" si="241">(S2181)*(1+I2181)</f>
        <v>1.4992814081128489</v>
      </c>
      <c r="U2181" s="93">
        <f t="shared" si="241"/>
        <v>1.9639869266912375</v>
      </c>
      <c r="V2181" s="93">
        <f t="shared" si="241"/>
        <v>2.5727289268992006</v>
      </c>
      <c r="W2181" s="93">
        <f t="shared" si="241"/>
        <v>3.3701518280750191</v>
      </c>
      <c r="X2181" s="93">
        <f t="shared" si="241"/>
        <v>4.4147376839916861</v>
      </c>
      <c r="Y2181" s="93">
        <f t="shared" si="240"/>
        <v>5.7830951876101748</v>
      </c>
      <c r="Z2181" s="93">
        <f t="shared" si="240"/>
        <v>7.5755780621422186</v>
      </c>
      <c r="AA2181" s="93">
        <f t="shared" si="240"/>
        <v>9.9236448845875262</v>
      </c>
      <c r="AB2181" s="93">
        <f t="shared" si="240"/>
        <v>12.999500102511307</v>
      </c>
      <c r="AC2181" s="95">
        <f t="shared" si="240"/>
        <v>17.028723304846007</v>
      </c>
      <c r="AE2181" s="96"/>
    </row>
    <row r="2182" spans="3:31" ht="24.75" customHeight="1" x14ac:dyDescent="0.25">
      <c r="C2182" s="91">
        <f>ABS(E2182-Dashboard!$F$13)</f>
        <v>24.676653554535612</v>
      </c>
      <c r="D2182" s="92">
        <f t="shared" si="234"/>
        <v>0.31005216512643574</v>
      </c>
      <c r="E2182" s="93" cm="1">
        <f t="array" ref="E2182">SUM('DRE + DCF'!$S$41/TIR!S2182,'DRE + DCF'!$U$41:$AD$41/TIR!T2182:AC2182,TIR!F2182)</f>
        <v>22.943346445464385</v>
      </c>
      <c r="F2182" s="100">
        <f>'DRE + DCF'!$AE$38*'DRE + DCF'!$AE$39*(1+G2182)/(R2182-G2182)/AC2182</f>
        <v>6.5429416235420117</v>
      </c>
      <c r="G2182" s="92">
        <f>R2182*(1-'DRE + DCF'!$AE$39)</f>
        <v>0.18603129907586144</v>
      </c>
      <c r="H2182" s="94">
        <f t="shared" si="238"/>
        <v>0.31005216512643574</v>
      </c>
      <c r="I2182" s="94">
        <f t="shared" si="239"/>
        <v>0.31005216512643574</v>
      </c>
      <c r="J2182" s="94">
        <f t="shared" si="239"/>
        <v>0.31005216512643574</v>
      </c>
      <c r="K2182" s="94">
        <f t="shared" si="239"/>
        <v>0.31005216512643574</v>
      </c>
      <c r="L2182" s="94">
        <f t="shared" si="239"/>
        <v>0.31005216512643574</v>
      </c>
      <c r="M2182" s="94">
        <f t="shared" si="239"/>
        <v>0.31005216512643574</v>
      </c>
      <c r="N2182" s="94">
        <f t="shared" si="239"/>
        <v>0.31005216512643574</v>
      </c>
      <c r="O2182" s="94">
        <f t="shared" si="239"/>
        <v>0.31005216512643574</v>
      </c>
      <c r="P2182" s="94">
        <f t="shared" si="239"/>
        <v>0.31005216512643574</v>
      </c>
      <c r="Q2182" s="94">
        <f t="shared" si="239"/>
        <v>0.31005216512643574</v>
      </c>
      <c r="R2182" s="94">
        <f t="shared" si="239"/>
        <v>0.31005216512643574</v>
      </c>
      <c r="S2182" s="93">
        <f>(1+H2182)^((5-Dashboard!$F$9)*3/12)</f>
        <v>1.144575102440393</v>
      </c>
      <c r="T2182" s="93">
        <f t="shared" si="241"/>
        <v>1.4994530911018489</v>
      </c>
      <c r="U2182" s="93">
        <f t="shared" si="241"/>
        <v>1.964361768503504</v>
      </c>
      <c r="V2182" s="93">
        <f t="shared" si="241"/>
        <v>2.5734163879196101</v>
      </c>
      <c r="W2182" s="93">
        <f t="shared" si="241"/>
        <v>3.3713097107659373</v>
      </c>
      <c r="X2182" s="93">
        <f t="shared" si="241"/>
        <v>4.4165915859006946</v>
      </c>
      <c r="Y2182" s="93">
        <f t="shared" si="240"/>
        <v>5.7859653695884044</v>
      </c>
      <c r="Z2182" s="93">
        <f t="shared" si="240"/>
        <v>7.5799164597758679</v>
      </c>
      <c r="AA2182" s="93">
        <f t="shared" si="240"/>
        <v>9.9300859696068837</v>
      </c>
      <c r="AB2182" s="93">
        <f t="shared" si="240"/>
        <v>13.008930624375141</v>
      </c>
      <c r="AC2182" s="95">
        <f t="shared" si="240"/>
        <v>17.042377730442251</v>
      </c>
      <c r="AE2182" s="96"/>
    </row>
    <row r="2183" spans="3:31" ht="24.75" customHeight="1" x14ac:dyDescent="0.25">
      <c r="C2183" s="91">
        <f>ABS(E2183-Dashboard!$F$13)</f>
        <v>24.688870433810767</v>
      </c>
      <c r="D2183" s="92">
        <f t="shared" si="234"/>
        <v>0.31015216512643573</v>
      </c>
      <c r="E2183" s="93" cm="1">
        <f t="array" ref="E2183">SUM('DRE + DCF'!$S$41/TIR!S2183,'DRE + DCF'!$U$41:$AD$41/TIR!T2183:AC2183,TIR!F2183)</f>
        <v>22.931129566189231</v>
      </c>
      <c r="F2183" s="100">
        <f>'DRE + DCF'!$AE$38*'DRE + DCF'!$AE$39*(1+G2183)/(R2183-G2183)/AC2183</f>
        <v>6.5359225183941128</v>
      </c>
      <c r="G2183" s="92">
        <f>R2183*(1-'DRE + DCF'!$AE$39)</f>
        <v>0.18609129907586144</v>
      </c>
      <c r="H2183" s="94">
        <f t="shared" si="238"/>
        <v>0.31015216512643573</v>
      </c>
      <c r="I2183" s="94">
        <f t="shared" si="239"/>
        <v>0.31015216512643573</v>
      </c>
      <c r="J2183" s="94">
        <f t="shared" si="239"/>
        <v>0.31015216512643573</v>
      </c>
      <c r="K2183" s="94">
        <f t="shared" si="239"/>
        <v>0.31015216512643573</v>
      </c>
      <c r="L2183" s="94">
        <f t="shared" si="239"/>
        <v>0.31015216512643573</v>
      </c>
      <c r="M2183" s="94">
        <f t="shared" si="239"/>
        <v>0.31015216512643573</v>
      </c>
      <c r="N2183" s="94">
        <f t="shared" si="239"/>
        <v>0.31015216512643573</v>
      </c>
      <c r="O2183" s="94">
        <f t="shared" si="239"/>
        <v>0.31015216512643573</v>
      </c>
      <c r="P2183" s="94">
        <f t="shared" si="239"/>
        <v>0.31015216512643573</v>
      </c>
      <c r="Q2183" s="94">
        <f t="shared" si="239"/>
        <v>0.31015216512643573</v>
      </c>
      <c r="R2183" s="94">
        <f t="shared" si="239"/>
        <v>0.31015216512643573</v>
      </c>
      <c r="S2183" s="93">
        <f>(1+H2183)^((5-Dashboard!$F$9)*3/12)</f>
        <v>1.1446187859398584</v>
      </c>
      <c r="T2183" s="93">
        <f t="shared" si="241"/>
        <v>1.4996247806434977</v>
      </c>
      <c r="U2183" s="93">
        <f t="shared" si="241"/>
        <v>1.9647366532373345</v>
      </c>
      <c r="V2183" s="93">
        <f t="shared" si="241"/>
        <v>2.5741039801421608</v>
      </c>
      <c r="W2183" s="93">
        <f t="shared" si="241"/>
        <v>3.3724679028438276</v>
      </c>
      <c r="X2183" s="93">
        <f t="shared" si="241"/>
        <v>4.4184461247302504</v>
      </c>
      <c r="Y2183" s="93">
        <f t="shared" si="240"/>
        <v>5.7888367568098467</v>
      </c>
      <c r="Z2183" s="93">
        <f t="shared" si="240"/>
        <v>7.5842570104979146</v>
      </c>
      <c r="AA2183" s="93">
        <f t="shared" si="240"/>
        <v>9.9365307431791905</v>
      </c>
      <c r="AB2183" s="93">
        <f t="shared" si="240"/>
        <v>13.018367267021606</v>
      </c>
      <c r="AC2183" s="95">
        <f t="shared" si="240"/>
        <v>17.056042061299475</v>
      </c>
      <c r="AE2183" s="96"/>
    </row>
    <row r="2184" spans="3:31" ht="24.75" customHeight="1" x14ac:dyDescent="0.25">
      <c r="C2184" s="91">
        <f>ABS(E2184-Dashboard!$F$13)</f>
        <v>24.701075875915862</v>
      </c>
      <c r="D2184" s="92">
        <f t="shared" si="234"/>
        <v>0.31025216512643572</v>
      </c>
      <c r="E2184" s="93" cm="1">
        <f t="array" ref="E2184">SUM('DRE + DCF'!$S$41/TIR!S2184,'DRE + DCF'!$U$41:$AD$41/TIR!T2184:AC2184,TIR!F2184)</f>
        <v>22.918924124084135</v>
      </c>
      <c r="F2184" s="100">
        <f>'DRE + DCF'!$AE$38*'DRE + DCF'!$AE$39*(1+G2184)/(R2184-G2184)/AC2184</f>
        <v>6.5289120045614828</v>
      </c>
      <c r="G2184" s="92">
        <f>R2184*(1-'DRE + DCF'!$AE$39)</f>
        <v>0.18615129907586142</v>
      </c>
      <c r="H2184" s="94">
        <f t="shared" si="238"/>
        <v>0.31025216512643572</v>
      </c>
      <c r="I2184" s="94">
        <f t="shared" si="239"/>
        <v>0.31025216512643572</v>
      </c>
      <c r="J2184" s="94">
        <f t="shared" si="239"/>
        <v>0.31025216512643572</v>
      </c>
      <c r="K2184" s="94">
        <f t="shared" si="239"/>
        <v>0.31025216512643572</v>
      </c>
      <c r="L2184" s="94">
        <f t="shared" si="239"/>
        <v>0.31025216512643572</v>
      </c>
      <c r="M2184" s="94">
        <f t="shared" si="239"/>
        <v>0.31025216512643572</v>
      </c>
      <c r="N2184" s="94">
        <f t="shared" si="239"/>
        <v>0.31025216512643572</v>
      </c>
      <c r="O2184" s="94">
        <f t="shared" si="239"/>
        <v>0.31025216512643572</v>
      </c>
      <c r="P2184" s="94">
        <f t="shared" si="239"/>
        <v>0.31025216512643572</v>
      </c>
      <c r="Q2184" s="94">
        <f t="shared" si="239"/>
        <v>0.31025216512643572</v>
      </c>
      <c r="R2184" s="94">
        <f t="shared" si="239"/>
        <v>0.31025216512643572</v>
      </c>
      <c r="S2184" s="93">
        <f>(1+H2184)^((5-Dashboard!$F$9)*3/12)</f>
        <v>1.1446624677722406</v>
      </c>
      <c r="T2184" s="93">
        <f t="shared" si="241"/>
        <v>1.4997964767375473</v>
      </c>
      <c r="U2184" s="93">
        <f t="shared" si="241"/>
        <v>1.9651115808943715</v>
      </c>
      <c r="V2184" s="93">
        <f t="shared" si="241"/>
        <v>2.5747917035818833</v>
      </c>
      <c r="W2184" s="93">
        <f t="shared" si="241"/>
        <v>3.3736264043677466</v>
      </c>
      <c r="X2184" s="93">
        <f t="shared" si="241"/>
        <v>4.4203013006505527</v>
      </c>
      <c r="Y2184" s="93">
        <f t="shared" si="240"/>
        <v>5.7917093496885874</v>
      </c>
      <c r="Z2184" s="93">
        <f t="shared" si="240"/>
        <v>7.5885997152124931</v>
      </c>
      <c r="AA2184" s="93">
        <f t="shared" si="240"/>
        <v>9.9429792071350231</v>
      </c>
      <c r="AB2184" s="93">
        <f t="shared" si="240"/>
        <v>13.027810033955797</v>
      </c>
      <c r="AC2184" s="95">
        <f t="shared" si="240"/>
        <v>17.069716303846487</v>
      </c>
      <c r="AE2184" s="96"/>
    </row>
    <row r="2185" spans="3:31" ht="24.75" customHeight="1" x14ac:dyDescent="0.25">
      <c r="C2185" s="91">
        <f>ABS(E2185-Dashboard!$F$13)</f>
        <v>24.713269894851397</v>
      </c>
      <c r="D2185" s="92">
        <f t="shared" si="234"/>
        <v>0.31035216512643571</v>
      </c>
      <c r="E2185" s="93" cm="1">
        <f t="array" ref="E2185">SUM('DRE + DCF'!$S$41/TIR!S2185,'DRE + DCF'!$U$41:$AD$41/TIR!T2185:AC2185,TIR!F2185)</f>
        <v>22.906730105148601</v>
      </c>
      <c r="F2185" s="100">
        <f>'DRE + DCF'!$AE$38*'DRE + DCF'!$AE$39*(1+G2185)/(R2185-G2185)/AC2185</f>
        <v>6.5219100700546662</v>
      </c>
      <c r="G2185" s="92">
        <f>R2185*(1-'DRE + DCF'!$AE$39)</f>
        <v>0.18621129907586143</v>
      </c>
      <c r="H2185" s="94">
        <f t="shared" si="238"/>
        <v>0.31035216512643571</v>
      </c>
      <c r="I2185" s="94">
        <f t="shared" si="239"/>
        <v>0.31035216512643571</v>
      </c>
      <c r="J2185" s="94">
        <f t="shared" si="239"/>
        <v>0.31035216512643571</v>
      </c>
      <c r="K2185" s="94">
        <f t="shared" si="239"/>
        <v>0.31035216512643571</v>
      </c>
      <c r="L2185" s="94">
        <f t="shared" si="239"/>
        <v>0.31035216512643571</v>
      </c>
      <c r="M2185" s="94">
        <f t="shared" si="239"/>
        <v>0.31035216512643571</v>
      </c>
      <c r="N2185" s="94">
        <f t="shared" si="239"/>
        <v>0.31035216512643571</v>
      </c>
      <c r="O2185" s="94">
        <f t="shared" si="239"/>
        <v>0.31035216512643571</v>
      </c>
      <c r="P2185" s="94">
        <f t="shared" si="239"/>
        <v>0.31035216512643571</v>
      </c>
      <c r="Q2185" s="94">
        <f t="shared" si="239"/>
        <v>0.31035216512643571</v>
      </c>
      <c r="R2185" s="94">
        <f t="shared" si="239"/>
        <v>0.31035216512643571</v>
      </c>
      <c r="S2185" s="93">
        <f>(1+H2185)^((5-Dashboard!$F$9)*3/12)</f>
        <v>1.1447061479377298</v>
      </c>
      <c r="T2185" s="93">
        <f t="shared" si="241"/>
        <v>1.4999681793837463</v>
      </c>
      <c r="U2185" s="93">
        <f t="shared" si="241"/>
        <v>1.9654865514762496</v>
      </c>
      <c r="V2185" s="93">
        <f t="shared" si="241"/>
        <v>2.5754795582537953</v>
      </c>
      <c r="W2185" s="93">
        <f t="shared" si="241"/>
        <v>3.3747852153967366</v>
      </c>
      <c r="X2185" s="93">
        <f t="shared" si="241"/>
        <v>4.4221571138317985</v>
      </c>
      <c r="Y2185" s="93">
        <f t="shared" si="240"/>
        <v>5.7945831486387664</v>
      </c>
      <c r="Z2185" s="93">
        <f t="shared" si="240"/>
        <v>7.5929445748239663</v>
      </c>
      <c r="AA2185" s="93">
        <f t="shared" si="240"/>
        <v>9.9494313633056066</v>
      </c>
      <c r="AB2185" s="93">
        <f t="shared" si="240"/>
        <v>13.037258928684366</v>
      </c>
      <c r="AC2185" s="95">
        <f t="shared" si="240"/>
        <v>17.083400464515513</v>
      </c>
      <c r="AE2185" s="96"/>
    </row>
    <row r="2186" spans="3:31" ht="24.75" customHeight="1" x14ac:dyDescent="0.25">
      <c r="C2186" s="91">
        <f>ABS(E2186-Dashboard!$F$13)</f>
        <v>24.725452504597282</v>
      </c>
      <c r="D2186" s="92">
        <f t="shared" si="234"/>
        <v>0.3104521651264357</v>
      </c>
      <c r="E2186" s="93" cm="1">
        <f t="array" ref="E2186">SUM('DRE + DCF'!$S$41/TIR!S2186,'DRE + DCF'!$U$41:$AD$41/TIR!T2186:AC2186,TIR!F2186)</f>
        <v>22.894547495402715</v>
      </c>
      <c r="F2186" s="100">
        <f>'DRE + DCF'!$AE$38*'DRE + DCF'!$AE$39*(1+G2186)/(R2186-G2186)/AC2186</f>
        <v>6.5149167029031902</v>
      </c>
      <c r="G2186" s="92">
        <f>R2186*(1-'DRE + DCF'!$AE$39)</f>
        <v>0.1862712990758614</v>
      </c>
      <c r="H2186" s="94">
        <f t="shared" si="238"/>
        <v>0.3104521651264357</v>
      </c>
      <c r="I2186" s="94">
        <f t="shared" si="239"/>
        <v>0.3104521651264357</v>
      </c>
      <c r="J2186" s="94">
        <f t="shared" si="239"/>
        <v>0.3104521651264357</v>
      </c>
      <c r="K2186" s="94">
        <f t="shared" si="239"/>
        <v>0.3104521651264357</v>
      </c>
      <c r="L2186" s="94">
        <f t="shared" si="239"/>
        <v>0.3104521651264357</v>
      </c>
      <c r="M2186" s="94">
        <f t="shared" si="239"/>
        <v>0.3104521651264357</v>
      </c>
      <c r="N2186" s="94">
        <f t="shared" si="239"/>
        <v>0.3104521651264357</v>
      </c>
      <c r="O2186" s="94">
        <f t="shared" si="239"/>
        <v>0.3104521651264357</v>
      </c>
      <c r="P2186" s="94">
        <f t="shared" si="239"/>
        <v>0.3104521651264357</v>
      </c>
      <c r="Q2186" s="94">
        <f t="shared" si="239"/>
        <v>0.3104521651264357</v>
      </c>
      <c r="R2186" s="94">
        <f t="shared" si="239"/>
        <v>0.3104521651264357</v>
      </c>
      <c r="S2186" s="93">
        <f>(1+H2186)^((5-Dashboard!$F$9)*3/12)</f>
        <v>1.144749826436517</v>
      </c>
      <c r="T2186" s="93">
        <f t="shared" si="241"/>
        <v>1.5001398885818453</v>
      </c>
      <c r="U2186" s="93">
        <f t="shared" si="241"/>
        <v>1.9658615649846094</v>
      </c>
      <c r="V2186" s="93">
        <f t="shared" si="241"/>
        <v>2.5761675441729248</v>
      </c>
      <c r="W2186" s="93">
        <f t="shared" si="241"/>
        <v>3.3759443359898622</v>
      </c>
      <c r="X2186" s="93">
        <f t="shared" si="241"/>
        <v>4.4240135644442429</v>
      </c>
      <c r="Y2186" s="93">
        <f t="shared" si="240"/>
        <v>5.797458154074679</v>
      </c>
      <c r="Z2186" s="93">
        <f t="shared" si="240"/>
        <v>7.5972915902370728</v>
      </c>
      <c r="AA2186" s="93">
        <f t="shared" si="240"/>
        <v>9.9558872135230345</v>
      </c>
      <c r="AB2186" s="93">
        <f t="shared" si="240"/>
        <v>13.046713954715859</v>
      </c>
      <c r="AC2186" s="95">
        <f t="shared" si="240"/>
        <v>17.097094549742682</v>
      </c>
      <c r="AE2186" s="96"/>
    </row>
    <row r="2187" spans="3:31" ht="24.75" customHeight="1" x14ac:dyDescent="0.25">
      <c r="C2187" s="91">
        <f>ABS(E2187-Dashboard!$F$13)</f>
        <v>24.737623719112548</v>
      </c>
      <c r="D2187" s="92">
        <f t="shared" si="234"/>
        <v>0.31055216512643569</v>
      </c>
      <c r="E2187" s="93" cm="1">
        <f t="array" ref="E2187">SUM('DRE + DCF'!$S$41/TIR!S2187,'DRE + DCF'!$U$41:$AD$41/TIR!T2187:AC2187,TIR!F2187)</f>
        <v>22.882376280887449</v>
      </c>
      <c r="F2187" s="100">
        <f>'DRE + DCF'!$AE$38*'DRE + DCF'!$AE$39*(1+G2187)/(R2187-G2187)/AC2187</f>
        <v>6.5079318911557129</v>
      </c>
      <c r="G2187" s="92">
        <f>R2187*(1-'DRE + DCF'!$AE$39)</f>
        <v>0.18633129907586141</v>
      </c>
      <c r="H2187" s="94">
        <f t="shared" si="238"/>
        <v>0.31055216512643569</v>
      </c>
      <c r="I2187" s="94">
        <f t="shared" si="239"/>
        <v>0.31055216512643569</v>
      </c>
      <c r="J2187" s="94">
        <f t="shared" si="239"/>
        <v>0.31055216512643569</v>
      </c>
      <c r="K2187" s="94">
        <f t="shared" si="239"/>
        <v>0.31055216512643569</v>
      </c>
      <c r="L2187" s="94">
        <f t="shared" si="239"/>
        <v>0.31055216512643569</v>
      </c>
      <c r="M2187" s="94">
        <f t="shared" si="239"/>
        <v>0.31055216512643569</v>
      </c>
      <c r="N2187" s="94">
        <f t="shared" si="239"/>
        <v>0.31055216512643569</v>
      </c>
      <c r="O2187" s="94">
        <f t="shared" si="239"/>
        <v>0.31055216512643569</v>
      </c>
      <c r="P2187" s="94">
        <f t="shared" si="239"/>
        <v>0.31055216512643569</v>
      </c>
      <c r="Q2187" s="94">
        <f t="shared" si="239"/>
        <v>0.31055216512643569</v>
      </c>
      <c r="R2187" s="94">
        <f t="shared" si="239"/>
        <v>0.31055216512643569</v>
      </c>
      <c r="S2187" s="93">
        <f>(1+H2187)^((5-Dashboard!$F$9)*3/12)</f>
        <v>1.1447935032687928</v>
      </c>
      <c r="T2187" s="93">
        <f t="shared" si="241"/>
        <v>1.5003116043315936</v>
      </c>
      <c r="U2187" s="93">
        <f t="shared" si="241"/>
        <v>1.9662366214210862</v>
      </c>
      <c r="V2187" s="93">
        <f t="shared" si="241"/>
        <v>2.5768556613542923</v>
      </c>
      <c r="W2187" s="93">
        <f t="shared" si="241"/>
        <v>3.3771037662061807</v>
      </c>
      <c r="X2187" s="93">
        <f t="shared" si="241"/>
        <v>4.4258706526581504</v>
      </c>
      <c r="Y2187" s="93">
        <f t="shared" si="240"/>
        <v>5.8003343664106897</v>
      </c>
      <c r="Z2187" s="93">
        <f t="shared" si="240"/>
        <v>7.6016407623568014</v>
      </c>
      <c r="AA2187" s="93">
        <f t="shared" si="240"/>
        <v>9.9623467596200737</v>
      </c>
      <c r="AB2187" s="93">
        <f t="shared" si="240"/>
        <v>13.056175115560418</v>
      </c>
      <c r="AC2187" s="95">
        <f t="shared" si="240"/>
        <v>17.110798565967595</v>
      </c>
      <c r="AE2187" s="96"/>
    </row>
    <row r="2188" spans="3:31" ht="24.75" customHeight="1" x14ac:dyDescent="0.25">
      <c r="C2188" s="91">
        <f>ABS(E2188-Dashboard!$F$13)</f>
        <v>24.749783552335728</v>
      </c>
      <c r="D2188" s="92">
        <f t="shared" si="234"/>
        <v>0.31065216512643568</v>
      </c>
      <c r="E2188" s="93" cm="1">
        <f t="array" ref="E2188">SUM('DRE + DCF'!$S$41/TIR!S2188,'DRE + DCF'!$U$41:$AD$41/TIR!T2188:AC2188,TIR!F2188)</f>
        <v>22.870216447664269</v>
      </c>
      <c r="F2188" s="100">
        <f>'DRE + DCF'!$AE$38*'DRE + DCF'!$AE$39*(1+G2188)/(R2188-G2188)/AC2188</f>
        <v>6.5009556228798004</v>
      </c>
      <c r="G2188" s="92">
        <f>R2188*(1-'DRE + DCF'!$AE$39)</f>
        <v>0.18639129907586141</v>
      </c>
      <c r="H2188" s="94">
        <f t="shared" si="238"/>
        <v>0.31065216512643568</v>
      </c>
      <c r="I2188" s="94">
        <f t="shared" si="239"/>
        <v>0.31065216512643568</v>
      </c>
      <c r="J2188" s="94">
        <f t="shared" si="239"/>
        <v>0.31065216512643568</v>
      </c>
      <c r="K2188" s="94">
        <f t="shared" si="239"/>
        <v>0.31065216512643568</v>
      </c>
      <c r="L2188" s="94">
        <f t="shared" si="239"/>
        <v>0.31065216512643568</v>
      </c>
      <c r="M2188" s="94">
        <f t="shared" si="239"/>
        <v>0.31065216512643568</v>
      </c>
      <c r="N2188" s="94">
        <f t="shared" si="239"/>
        <v>0.31065216512643568</v>
      </c>
      <c r="O2188" s="94">
        <f t="shared" si="239"/>
        <v>0.31065216512643568</v>
      </c>
      <c r="P2188" s="94">
        <f t="shared" si="239"/>
        <v>0.31065216512643568</v>
      </c>
      <c r="Q2188" s="94">
        <f t="shared" si="239"/>
        <v>0.31065216512643568</v>
      </c>
      <c r="R2188" s="94">
        <f t="shared" si="239"/>
        <v>0.31065216512643568</v>
      </c>
      <c r="S2188" s="93">
        <f>(1+H2188)^((5-Dashboard!$F$9)*3/12)</f>
        <v>1.1448371784347484</v>
      </c>
      <c r="T2188" s="93">
        <f t="shared" si="241"/>
        <v>1.5004833266327426</v>
      </c>
      <c r="U2188" s="93">
        <f t="shared" si="241"/>
        <v>1.966611720787321</v>
      </c>
      <c r="V2188" s="93">
        <f t="shared" si="241"/>
        <v>2.577543909812928</v>
      </c>
      <c r="W2188" s="93">
        <f t="shared" si="241"/>
        <v>3.3782635061047728</v>
      </c>
      <c r="X2188" s="93">
        <f t="shared" si="241"/>
        <v>4.4277283786438444</v>
      </c>
      <c r="Y2188" s="93">
        <f t="shared" si="240"/>
        <v>5.8032117860613175</v>
      </c>
      <c r="Z2188" s="93">
        <f t="shared" si="240"/>
        <v>7.605992092088516</v>
      </c>
      <c r="AA2188" s="93">
        <f t="shared" si="240"/>
        <v>9.9688100034303631</v>
      </c>
      <c r="AB2188" s="93">
        <f t="shared" si="240"/>
        <v>13.065642414730076</v>
      </c>
      <c r="AC2188" s="95">
        <f t="shared" si="240"/>
        <v>17.124512519633768</v>
      </c>
      <c r="AE2188" s="96"/>
    </row>
    <row r="2189" spans="3:31" ht="24.75" customHeight="1" x14ac:dyDescent="0.25">
      <c r="C2189" s="91">
        <f>ABS(E2189-Dashboard!$F$13)</f>
        <v>24.761932018184531</v>
      </c>
      <c r="D2189" s="92">
        <f t="shared" si="234"/>
        <v>0.31075216512643566</v>
      </c>
      <c r="E2189" s="93" cm="1">
        <f t="array" ref="E2189">SUM('DRE + DCF'!$S$41/TIR!S2189,'DRE + DCF'!$U$41:$AD$41/TIR!T2189:AC2189,TIR!F2189)</f>
        <v>22.858067981815466</v>
      </c>
      <c r="F2189" s="100">
        <f>'DRE + DCF'!$AE$38*'DRE + DCF'!$AE$39*(1+G2189)/(R2189-G2189)/AC2189</f>
        <v>6.4939878861620803</v>
      </c>
      <c r="G2189" s="92">
        <f>R2189*(1-'DRE + DCF'!$AE$39)</f>
        <v>0.18645129907586139</v>
      </c>
      <c r="H2189" s="94">
        <f t="shared" si="238"/>
        <v>0.31075216512643566</v>
      </c>
      <c r="I2189" s="94">
        <f t="shared" si="239"/>
        <v>0.31075216512643566</v>
      </c>
      <c r="J2189" s="94">
        <f t="shared" si="239"/>
        <v>0.31075216512643566</v>
      </c>
      <c r="K2189" s="94">
        <f t="shared" si="239"/>
        <v>0.31075216512643566</v>
      </c>
      <c r="L2189" s="94">
        <f t="shared" si="239"/>
        <v>0.31075216512643566</v>
      </c>
      <c r="M2189" s="94">
        <f t="shared" si="239"/>
        <v>0.31075216512643566</v>
      </c>
      <c r="N2189" s="94">
        <f t="shared" si="239"/>
        <v>0.31075216512643566</v>
      </c>
      <c r="O2189" s="94">
        <f t="shared" si="239"/>
        <v>0.31075216512643566</v>
      </c>
      <c r="P2189" s="94">
        <f t="shared" si="239"/>
        <v>0.31075216512643566</v>
      </c>
      <c r="Q2189" s="94">
        <f t="shared" si="239"/>
        <v>0.31075216512643566</v>
      </c>
      <c r="R2189" s="94">
        <f t="shared" si="239"/>
        <v>0.31075216512643566</v>
      </c>
      <c r="S2189" s="93">
        <f>(1+H2189)^((5-Dashboard!$F$9)*3/12)</f>
        <v>1.1448808519345739</v>
      </c>
      <c r="T2189" s="93">
        <f t="shared" si="241"/>
        <v>1.5006550554850409</v>
      </c>
      <c r="U2189" s="93">
        <f t="shared" si="241"/>
        <v>1.9669868630849485</v>
      </c>
      <c r="V2189" s="93">
        <f t="shared" si="241"/>
        <v>2.5782322895638519</v>
      </c>
      <c r="W2189" s="93">
        <f t="shared" si="241"/>
        <v>3.3794235557447059</v>
      </c>
      <c r="X2189" s="93">
        <f t="shared" si="241"/>
        <v>4.4295867425716509</v>
      </c>
      <c r="Y2189" s="93">
        <f t="shared" si="240"/>
        <v>5.8060904134411464</v>
      </c>
      <c r="Z2189" s="93">
        <f t="shared" si="240"/>
        <v>7.6103455803378237</v>
      </c>
      <c r="AA2189" s="93">
        <f t="shared" si="240"/>
        <v>9.9752769467882025</v>
      </c>
      <c r="AB2189" s="93">
        <f t="shared" si="240"/>
        <v>13.075115855738456</v>
      </c>
      <c r="AC2189" s="95">
        <f t="shared" si="240"/>
        <v>17.138236417188168</v>
      </c>
      <c r="AE2189" s="96"/>
    </row>
    <row r="2190" spans="3:31" ht="24.75" customHeight="1" x14ac:dyDescent="0.25">
      <c r="C2190" s="91">
        <f>ABS(E2190-Dashboard!$F$13)</f>
        <v>24.774069130556228</v>
      </c>
      <c r="D2190" s="92">
        <f t="shared" si="234"/>
        <v>0.31085216512643565</v>
      </c>
      <c r="E2190" s="93" cm="1">
        <f t="array" ref="E2190">SUM('DRE + DCF'!$S$41/TIR!S2190,'DRE + DCF'!$U$41:$AD$41/TIR!T2190:AC2190,TIR!F2190)</f>
        <v>22.845930869443769</v>
      </c>
      <c r="F2190" s="100">
        <f>'DRE + DCF'!$AE$38*'DRE + DCF'!$AE$39*(1+G2190)/(R2190-G2190)/AC2190</f>
        <v>6.4870286691080263</v>
      </c>
      <c r="G2190" s="92">
        <f>R2190*(1-'DRE + DCF'!$AE$39)</f>
        <v>0.18651129907586139</v>
      </c>
      <c r="H2190" s="94">
        <f t="shared" si="238"/>
        <v>0.31085216512643565</v>
      </c>
      <c r="I2190" s="94">
        <f t="shared" si="239"/>
        <v>0.31085216512643565</v>
      </c>
      <c r="J2190" s="94">
        <f t="shared" si="239"/>
        <v>0.31085216512643565</v>
      </c>
      <c r="K2190" s="94">
        <f t="shared" si="239"/>
        <v>0.31085216512643565</v>
      </c>
      <c r="L2190" s="94">
        <f t="shared" si="239"/>
        <v>0.31085216512643565</v>
      </c>
      <c r="M2190" s="94">
        <f t="shared" si="239"/>
        <v>0.31085216512643565</v>
      </c>
      <c r="N2190" s="94">
        <f t="shared" si="239"/>
        <v>0.31085216512643565</v>
      </c>
      <c r="O2190" s="94">
        <f t="shared" si="239"/>
        <v>0.31085216512643565</v>
      </c>
      <c r="P2190" s="94">
        <f t="shared" si="239"/>
        <v>0.31085216512643565</v>
      </c>
      <c r="Q2190" s="94">
        <f t="shared" si="239"/>
        <v>0.31085216512643565</v>
      </c>
      <c r="R2190" s="94">
        <f t="shared" si="239"/>
        <v>0.31085216512643565</v>
      </c>
      <c r="S2190" s="93">
        <f>(1+H2190)^((5-Dashboard!$F$9)*3/12)</f>
        <v>1.1449245237684604</v>
      </c>
      <c r="T2190" s="93">
        <f t="shared" si="241"/>
        <v>1.5008267908882398</v>
      </c>
      <c r="U2190" s="93">
        <f t="shared" si="241"/>
        <v>1.9673620483156096</v>
      </c>
      <c r="V2190" s="93">
        <f t="shared" si="241"/>
        <v>2.5789208006220963</v>
      </c>
      <c r="W2190" s="93">
        <f t="shared" si="241"/>
        <v>3.3805839151850763</v>
      </c>
      <c r="X2190" s="93">
        <f t="shared" si="241"/>
        <v>4.4314457446119606</v>
      </c>
      <c r="Y2190" s="93">
        <f t="shared" si="240"/>
        <v>5.8089702489649193</v>
      </c>
      <c r="Z2190" s="93">
        <f t="shared" si="240"/>
        <v>7.6147012280107154</v>
      </c>
      <c r="AA2190" s="93">
        <f t="shared" si="240"/>
        <v>9.9817475915287748</v>
      </c>
      <c r="AB2190" s="93">
        <f t="shared" si="240"/>
        <v>13.084595442101079</v>
      </c>
      <c r="AC2190" s="95">
        <f t="shared" si="240"/>
        <v>17.151970265081694</v>
      </c>
      <c r="AE2190" s="96"/>
    </row>
    <row r="2191" spans="3:31" ht="24.75" customHeight="1" x14ac:dyDescent="0.25">
      <c r="C2191" s="91">
        <f>ABS(E2191-Dashboard!$F$13)</f>
        <v>24.786194903327328</v>
      </c>
      <c r="D2191" s="92">
        <f t="shared" ref="D2191:D2254" si="242">D2190+0.0001</f>
        <v>0.31095216512643564</v>
      </c>
      <c r="E2191" s="93" cm="1">
        <f t="array" ref="E2191">SUM('DRE + DCF'!$S$41/TIR!S2191,'DRE + DCF'!$U$41:$AD$41/TIR!T2191:AC2191,TIR!F2191)</f>
        <v>22.83380509667267</v>
      </c>
      <c r="F2191" s="100">
        <f>'DRE + DCF'!$AE$38*'DRE + DCF'!$AE$39*(1+G2191)/(R2191-G2191)/AC2191</f>
        <v>6.4800779598421085</v>
      </c>
      <c r="G2191" s="92">
        <f>R2191*(1-'DRE + DCF'!$AE$39)</f>
        <v>0.18657129907586137</v>
      </c>
      <c r="H2191" s="94">
        <f t="shared" si="238"/>
        <v>0.31095216512643564</v>
      </c>
      <c r="I2191" s="94">
        <f t="shared" si="239"/>
        <v>0.31095216512643564</v>
      </c>
      <c r="J2191" s="94">
        <f t="shared" si="239"/>
        <v>0.31095216512643564</v>
      </c>
      <c r="K2191" s="94">
        <f t="shared" si="239"/>
        <v>0.31095216512643564</v>
      </c>
      <c r="L2191" s="94">
        <f t="shared" si="239"/>
        <v>0.31095216512643564</v>
      </c>
      <c r="M2191" s="94">
        <f t="shared" si="239"/>
        <v>0.31095216512643564</v>
      </c>
      <c r="N2191" s="94">
        <f t="shared" si="239"/>
        <v>0.31095216512643564</v>
      </c>
      <c r="O2191" s="94">
        <f t="shared" si="239"/>
        <v>0.31095216512643564</v>
      </c>
      <c r="P2191" s="94">
        <f t="shared" si="239"/>
        <v>0.31095216512643564</v>
      </c>
      <c r="Q2191" s="94">
        <f t="shared" si="239"/>
        <v>0.31095216512643564</v>
      </c>
      <c r="R2191" s="94">
        <f t="shared" si="239"/>
        <v>0.31095216512643564</v>
      </c>
      <c r="S2191" s="93">
        <f>(1+H2191)^((5-Dashboard!$F$9)*3/12)</f>
        <v>1.1449681939365981</v>
      </c>
      <c r="T2191" s="93">
        <f t="shared" si="241"/>
        <v>1.5009985328420878</v>
      </c>
      <c r="U2191" s="93">
        <f t="shared" si="241"/>
        <v>1.9677372764809382</v>
      </c>
      <c r="V2191" s="93">
        <f t="shared" si="241"/>
        <v>2.5796094430026812</v>
      </c>
      <c r="W2191" s="93">
        <f t="shared" si="241"/>
        <v>3.3817445844849634</v>
      </c>
      <c r="X2191" s="93">
        <f t="shared" si="241"/>
        <v>4.4333053849351609</v>
      </c>
      <c r="Y2191" s="93">
        <f t="shared" si="240"/>
        <v>5.8118512930474351</v>
      </c>
      <c r="Z2191" s="93">
        <f t="shared" si="240"/>
        <v>7.6190590360134092</v>
      </c>
      <c r="AA2191" s="93">
        <f t="shared" si="240"/>
        <v>9.9882219394879108</v>
      </c>
      <c r="AB2191" s="93">
        <f t="shared" si="240"/>
        <v>13.094081177335042</v>
      </c>
      <c r="AC2191" s="95">
        <f t="shared" si="240"/>
        <v>17.165714069768679</v>
      </c>
      <c r="AE2191" s="96"/>
    </row>
    <row r="2192" spans="3:31" ht="24.75" customHeight="1" x14ac:dyDescent="0.25">
      <c r="C2192" s="91">
        <f>ABS(E2192-Dashboard!$F$13)</f>
        <v>24.798309350354025</v>
      </c>
      <c r="D2192" s="92">
        <f t="shared" si="242"/>
        <v>0.31105216512643563</v>
      </c>
      <c r="E2192" s="93" cm="1">
        <f t="array" ref="E2192">SUM('DRE + DCF'!$S$41/TIR!S2192,'DRE + DCF'!$U$41:$AD$41/TIR!T2192:AC2192,TIR!F2192)</f>
        <v>22.821690649645973</v>
      </c>
      <c r="F2192" s="100">
        <f>'DRE + DCF'!$AE$38*'DRE + DCF'!$AE$39*(1+G2192)/(R2192-G2192)/AC2192</f>
        <v>6.4731357465075607</v>
      </c>
      <c r="G2192" s="92">
        <f>R2192*(1-'DRE + DCF'!$AE$39)</f>
        <v>0.18663129907586137</v>
      </c>
      <c r="H2192" s="94">
        <f t="shared" si="238"/>
        <v>0.31105216512643563</v>
      </c>
      <c r="I2192" s="94">
        <f t="shared" si="239"/>
        <v>0.31105216512643563</v>
      </c>
      <c r="J2192" s="94">
        <f t="shared" si="239"/>
        <v>0.31105216512643563</v>
      </c>
      <c r="K2192" s="94">
        <f t="shared" si="239"/>
        <v>0.31105216512643563</v>
      </c>
      <c r="L2192" s="94">
        <f t="shared" si="239"/>
        <v>0.31105216512643563</v>
      </c>
      <c r="M2192" s="94">
        <f t="shared" si="239"/>
        <v>0.31105216512643563</v>
      </c>
      <c r="N2192" s="94">
        <f t="shared" si="239"/>
        <v>0.31105216512643563</v>
      </c>
      <c r="O2192" s="94">
        <f t="shared" si="239"/>
        <v>0.31105216512643563</v>
      </c>
      <c r="P2192" s="94">
        <f t="shared" si="239"/>
        <v>0.31105216512643563</v>
      </c>
      <c r="Q2192" s="94">
        <f t="shared" ref="I2192:R2218" si="243">$D2192</f>
        <v>0.31105216512643563</v>
      </c>
      <c r="R2192" s="94">
        <f t="shared" si="243"/>
        <v>0.31105216512643563</v>
      </c>
      <c r="S2192" s="93">
        <f>(1+H2192)^((5-Dashboard!$F$9)*3/12)</f>
        <v>1.1450118624391783</v>
      </c>
      <c r="T2192" s="93">
        <f t="shared" si="241"/>
        <v>1.5011702813463372</v>
      </c>
      <c r="U2192" s="93">
        <f t="shared" si="241"/>
        <v>1.968112547582576</v>
      </c>
      <c r="V2192" s="93">
        <f t="shared" si="241"/>
        <v>2.5802982167206414</v>
      </c>
      <c r="W2192" s="93">
        <f t="shared" si="241"/>
        <v>3.3829055637034782</v>
      </c>
      <c r="X2192" s="93">
        <f t="shared" si="241"/>
        <v>4.4351656637117109</v>
      </c>
      <c r="Y2192" s="93">
        <f t="shared" si="240"/>
        <v>5.814733546103664</v>
      </c>
      <c r="Z2192" s="93">
        <f t="shared" si="240"/>
        <v>7.6234190052525266</v>
      </c>
      <c r="AA2192" s="93">
        <f t="shared" si="240"/>
        <v>9.9946999925023441</v>
      </c>
      <c r="AB2192" s="93">
        <f t="shared" si="240"/>
        <v>13.103573064959368</v>
      </c>
      <c r="AC2192" s="95">
        <f t="shared" si="240"/>
        <v>17.179467837707424</v>
      </c>
      <c r="AE2192" s="96"/>
    </row>
    <row r="2193" spans="3:31" ht="24.75" customHeight="1" x14ac:dyDescent="0.25">
      <c r="C2193" s="91">
        <f>ABS(E2193-Dashboard!$F$13)</f>
        <v>24.810412485471783</v>
      </c>
      <c r="D2193" s="92">
        <f t="shared" si="242"/>
        <v>0.31115216512643562</v>
      </c>
      <c r="E2193" s="93" cm="1">
        <f t="array" ref="E2193">SUM('DRE + DCF'!$S$41/TIR!S2193,'DRE + DCF'!$U$41:$AD$41/TIR!T2193:AC2193,TIR!F2193)</f>
        <v>22.809587514528214</v>
      </c>
      <c r="F2193" s="100">
        <f>'DRE + DCF'!$AE$38*'DRE + DCF'!$AE$39*(1+G2193)/(R2193-G2193)/AC2193</f>
        <v>6.4662020172665491</v>
      </c>
      <c r="G2193" s="92">
        <f>R2193*(1-'DRE + DCF'!$AE$39)</f>
        <v>0.18669129907586138</v>
      </c>
      <c r="H2193" s="94">
        <f t="shared" si="238"/>
        <v>0.31115216512643562</v>
      </c>
      <c r="I2193" s="94">
        <f t="shared" si="243"/>
        <v>0.31115216512643562</v>
      </c>
      <c r="J2193" s="94">
        <f t="shared" si="243"/>
        <v>0.31115216512643562</v>
      </c>
      <c r="K2193" s="94">
        <f t="shared" si="243"/>
        <v>0.31115216512643562</v>
      </c>
      <c r="L2193" s="94">
        <f t="shared" si="243"/>
        <v>0.31115216512643562</v>
      </c>
      <c r="M2193" s="94">
        <f t="shared" si="243"/>
        <v>0.31115216512643562</v>
      </c>
      <c r="N2193" s="94">
        <f t="shared" si="243"/>
        <v>0.31115216512643562</v>
      </c>
      <c r="O2193" s="94">
        <f t="shared" si="243"/>
        <v>0.31115216512643562</v>
      </c>
      <c r="P2193" s="94">
        <f t="shared" si="243"/>
        <v>0.31115216512643562</v>
      </c>
      <c r="Q2193" s="94">
        <f t="shared" si="243"/>
        <v>0.31115216512643562</v>
      </c>
      <c r="R2193" s="94">
        <f t="shared" si="243"/>
        <v>0.31115216512643562</v>
      </c>
      <c r="S2193" s="93">
        <f>(1+H2193)^((5-Dashboard!$F$9)*3/12)</f>
        <v>1.1450555292763909</v>
      </c>
      <c r="T2193" s="93">
        <f t="shared" si="241"/>
        <v>1.5013420364007364</v>
      </c>
      <c r="U2193" s="93">
        <f t="shared" si="241"/>
        <v>1.9684878616221573</v>
      </c>
      <c r="V2193" s="93">
        <f t="shared" si="241"/>
        <v>2.5809871217909985</v>
      </c>
      <c r="W2193" s="93">
        <f t="shared" si="241"/>
        <v>3.3840668528997147</v>
      </c>
      <c r="X2193" s="93">
        <f t="shared" si="241"/>
        <v>4.4370265811120637</v>
      </c>
      <c r="Y2193" s="93">
        <f t="shared" si="240"/>
        <v>5.8176170085486278</v>
      </c>
      <c r="Z2193" s="93">
        <f t="shared" si="240"/>
        <v>7.6277811366349102</v>
      </c>
      <c r="AA2193" s="93">
        <f t="shared" si="240"/>
        <v>10.001181752409446</v>
      </c>
      <c r="AB2193" s="93">
        <f t="shared" si="240"/>
        <v>13.113071108494644</v>
      </c>
      <c r="AC2193" s="95">
        <f t="shared" si="240"/>
        <v>17.193231575359661</v>
      </c>
      <c r="AE2193" s="96"/>
    </row>
    <row r="2194" spans="3:31" ht="24.75" customHeight="1" x14ac:dyDescent="0.25">
      <c r="C2194" s="91">
        <f>ABS(E2194-Dashboard!$F$13)</f>
        <v>24.822504322495817</v>
      </c>
      <c r="D2194" s="92">
        <f t="shared" si="242"/>
        <v>0.31125216512643561</v>
      </c>
      <c r="E2194" s="93" cm="1">
        <f t="array" ref="E2194">SUM('DRE + DCF'!$S$41/TIR!S2194,'DRE + DCF'!$U$41:$AD$41/TIR!T2194:AC2194,TIR!F2194)</f>
        <v>22.79749567750418</v>
      </c>
      <c r="F2194" s="100">
        <f>'DRE + DCF'!$AE$38*'DRE + DCF'!$AE$39*(1+G2194)/(R2194-G2194)/AC2194</f>
        <v>6.4592767602999448</v>
      </c>
      <c r="G2194" s="92">
        <f>R2194*(1-'DRE + DCF'!$AE$39)</f>
        <v>0.18675129907586135</v>
      </c>
      <c r="H2194" s="94">
        <f t="shared" si="238"/>
        <v>0.31125216512643561</v>
      </c>
      <c r="I2194" s="94">
        <f t="shared" si="243"/>
        <v>0.31125216512643561</v>
      </c>
      <c r="J2194" s="94">
        <f t="shared" si="243"/>
        <v>0.31125216512643561</v>
      </c>
      <c r="K2194" s="94">
        <f t="shared" si="243"/>
        <v>0.31125216512643561</v>
      </c>
      <c r="L2194" s="94">
        <f t="shared" si="243"/>
        <v>0.31125216512643561</v>
      </c>
      <c r="M2194" s="94">
        <f t="shared" si="243"/>
        <v>0.31125216512643561</v>
      </c>
      <c r="N2194" s="94">
        <f t="shared" si="243"/>
        <v>0.31125216512643561</v>
      </c>
      <c r="O2194" s="94">
        <f t="shared" si="243"/>
        <v>0.31125216512643561</v>
      </c>
      <c r="P2194" s="94">
        <f t="shared" si="243"/>
        <v>0.31125216512643561</v>
      </c>
      <c r="Q2194" s="94">
        <f t="shared" si="243"/>
        <v>0.31125216512643561</v>
      </c>
      <c r="R2194" s="94">
        <f t="shared" si="243"/>
        <v>0.31125216512643561</v>
      </c>
      <c r="S2194" s="93">
        <f>(1+H2194)^((5-Dashboard!$F$9)*3/12)</f>
        <v>1.1450991944484268</v>
      </c>
      <c r="T2194" s="93">
        <f t="shared" si="241"/>
        <v>1.501513798005037</v>
      </c>
      <c r="U2194" s="93">
        <f t="shared" si="241"/>
        <v>1.9688632186013224</v>
      </c>
      <c r="V2194" s="93">
        <f t="shared" si="241"/>
        <v>2.5816761582287868</v>
      </c>
      <c r="W2194" s="93">
        <f t="shared" si="241"/>
        <v>3.3852284521327953</v>
      </c>
      <c r="X2194" s="93">
        <f t="shared" si="241"/>
        <v>4.4388881373067406</v>
      </c>
      <c r="Y2194" s="93">
        <f t="shared" si="240"/>
        <v>5.8205016807975145</v>
      </c>
      <c r="Z2194" s="93">
        <f t="shared" si="240"/>
        <v>7.6321454310677987</v>
      </c>
      <c r="AA2194" s="93">
        <f t="shared" si="240"/>
        <v>10.007667221047486</v>
      </c>
      <c r="AB2194" s="93">
        <f t="shared" si="240"/>
        <v>13.122575311463375</v>
      </c>
      <c r="AC2194" s="95">
        <f t="shared" si="240"/>
        <v>17.207005289191063</v>
      </c>
      <c r="AE2194" s="96"/>
    </row>
    <row r="2195" spans="3:31" ht="24.75" customHeight="1" x14ac:dyDescent="0.25">
      <c r="C2195" s="91">
        <f>ABS(E2195-Dashboard!$F$13)</f>
        <v>24.834584875220713</v>
      </c>
      <c r="D2195" s="92">
        <f t="shared" si="242"/>
        <v>0.3113521651264356</v>
      </c>
      <c r="E2195" s="93" cm="1">
        <f t="array" ref="E2195">SUM('DRE + DCF'!$S$41/TIR!S2195,'DRE + DCF'!$U$41:$AD$41/TIR!T2195:AC2195,TIR!F2195)</f>
        <v>22.785415124779284</v>
      </c>
      <c r="F2195" s="100">
        <f>'DRE + DCF'!$AE$38*'DRE + DCF'!$AE$39*(1+G2195)/(R2195-G2195)/AC2195</f>
        <v>6.4523599638074751</v>
      </c>
      <c r="G2195" s="92">
        <f>R2195*(1-'DRE + DCF'!$AE$39)</f>
        <v>0.18681129907586136</v>
      </c>
      <c r="H2195" s="94">
        <f t="shared" si="238"/>
        <v>0.3113521651264356</v>
      </c>
      <c r="I2195" s="94">
        <f t="shared" si="243"/>
        <v>0.3113521651264356</v>
      </c>
      <c r="J2195" s="94">
        <f t="shared" si="243"/>
        <v>0.3113521651264356</v>
      </c>
      <c r="K2195" s="94">
        <f t="shared" si="243"/>
        <v>0.3113521651264356</v>
      </c>
      <c r="L2195" s="94">
        <f t="shared" si="243"/>
        <v>0.3113521651264356</v>
      </c>
      <c r="M2195" s="94">
        <f t="shared" si="243"/>
        <v>0.3113521651264356</v>
      </c>
      <c r="N2195" s="94">
        <f t="shared" si="243"/>
        <v>0.3113521651264356</v>
      </c>
      <c r="O2195" s="94">
        <f t="shared" si="243"/>
        <v>0.3113521651264356</v>
      </c>
      <c r="P2195" s="94">
        <f t="shared" si="243"/>
        <v>0.3113521651264356</v>
      </c>
      <c r="Q2195" s="94">
        <f t="shared" si="243"/>
        <v>0.3113521651264356</v>
      </c>
      <c r="R2195" s="94">
        <f t="shared" si="243"/>
        <v>0.3113521651264356</v>
      </c>
      <c r="S2195" s="93">
        <f>(1+H2195)^((5-Dashboard!$F$9)*3/12)</f>
        <v>1.1451428579554761</v>
      </c>
      <c r="T2195" s="93">
        <f t="shared" si="241"/>
        <v>1.5016855661589879</v>
      </c>
      <c r="U2195" s="93">
        <f t="shared" si="241"/>
        <v>1.9692386185217059</v>
      </c>
      <c r="V2195" s="93">
        <f t="shared" si="241"/>
        <v>2.5823653260490298</v>
      </c>
      <c r="W2195" s="93">
        <f t="shared" si="241"/>
        <v>3.3863903614618289</v>
      </c>
      <c r="X2195" s="93">
        <f t="shared" si="241"/>
        <v>4.4407503324662621</v>
      </c>
      <c r="Y2195" s="93">
        <f t="shared" si="240"/>
        <v>5.8233875632655714</v>
      </c>
      <c r="Z2195" s="93">
        <f t="shared" si="240"/>
        <v>7.6365118894586645</v>
      </c>
      <c r="AA2195" s="93">
        <f t="shared" si="240"/>
        <v>10.014156400255386</v>
      </c>
      <c r="AB2195" s="93">
        <f t="shared" si="240"/>
        <v>13.132085677389652</v>
      </c>
      <c r="AC2195" s="95">
        <f t="shared" si="240"/>
        <v>17.220788985670772</v>
      </c>
      <c r="AE2195" s="96"/>
    </row>
    <row r="2196" spans="3:31" ht="24.75" customHeight="1" x14ac:dyDescent="0.25">
      <c r="C2196" s="91">
        <f>ABS(E2196-Dashboard!$F$13)</f>
        <v>24.846654157420829</v>
      </c>
      <c r="D2196" s="92">
        <f t="shared" si="242"/>
        <v>0.31145216512643559</v>
      </c>
      <c r="E2196" s="93" cm="1">
        <f t="array" ref="E2196">SUM('DRE + DCF'!$S$41/TIR!S2196,'DRE + DCF'!$U$41:$AD$41/TIR!T2196:AC2196,TIR!F2196)</f>
        <v>22.773345842579168</v>
      </c>
      <c r="F2196" s="100">
        <f>'DRE + DCF'!$AE$38*'DRE + DCF'!$AE$39*(1+G2196)/(R2196-G2196)/AC2196</f>
        <v>6.4454516160075102</v>
      </c>
      <c r="G2196" s="92">
        <f>R2196*(1-'DRE + DCF'!$AE$39)</f>
        <v>0.18687129907586134</v>
      </c>
      <c r="H2196" s="94">
        <f t="shared" si="238"/>
        <v>0.31145216512643559</v>
      </c>
      <c r="I2196" s="94">
        <f t="shared" si="243"/>
        <v>0.31145216512643559</v>
      </c>
      <c r="J2196" s="94">
        <f t="shared" si="243"/>
        <v>0.31145216512643559</v>
      </c>
      <c r="K2196" s="94">
        <f t="shared" si="243"/>
        <v>0.31145216512643559</v>
      </c>
      <c r="L2196" s="94">
        <f t="shared" si="243"/>
        <v>0.31145216512643559</v>
      </c>
      <c r="M2196" s="94">
        <f t="shared" si="243"/>
        <v>0.31145216512643559</v>
      </c>
      <c r="N2196" s="94">
        <f t="shared" si="243"/>
        <v>0.31145216512643559</v>
      </c>
      <c r="O2196" s="94">
        <f t="shared" si="243"/>
        <v>0.31145216512643559</v>
      </c>
      <c r="P2196" s="94">
        <f t="shared" si="243"/>
        <v>0.31145216512643559</v>
      </c>
      <c r="Q2196" s="94">
        <f t="shared" si="243"/>
        <v>0.31145216512643559</v>
      </c>
      <c r="R2196" s="94">
        <f t="shared" si="243"/>
        <v>0.31145216512643559</v>
      </c>
      <c r="S2196" s="93">
        <f>(1+H2196)^((5-Dashboard!$F$9)*3/12)</f>
        <v>1.1451865197977296</v>
      </c>
      <c r="T2196" s="93">
        <f t="shared" si="241"/>
        <v>1.5018573408623404</v>
      </c>
      <c r="U2196" s="93">
        <f t="shared" si="241"/>
        <v>1.9696140613849475</v>
      </c>
      <c r="V2196" s="93">
        <f t="shared" si="241"/>
        <v>2.5830546252667621</v>
      </c>
      <c r="W2196" s="93">
        <f t="shared" si="241"/>
        <v>3.387552580945949</v>
      </c>
      <c r="X2196" s="93">
        <f t="shared" si="241"/>
        <v>4.4426131667612099</v>
      </c>
      <c r="Y2196" s="93">
        <f t="shared" si="240"/>
        <v>5.8262746563681995</v>
      </c>
      <c r="Z2196" s="93">
        <f t="shared" si="240"/>
        <v>7.6408805127153556</v>
      </c>
      <c r="AA2196" s="93">
        <f t="shared" si="240"/>
        <v>10.020649291872942</v>
      </c>
      <c r="AB2196" s="93">
        <f t="shared" si="240"/>
        <v>13.141602209799455</v>
      </c>
      <c r="AC2196" s="95">
        <f t="shared" si="240"/>
        <v>17.234582671271848</v>
      </c>
      <c r="AE2196" s="96"/>
    </row>
    <row r="2197" spans="3:31" ht="24.75" customHeight="1" x14ac:dyDescent="0.25">
      <c r="C2197" s="91">
        <f>ABS(E2197-Dashboard!$F$13)</f>
        <v>24.858712182850017</v>
      </c>
      <c r="D2197" s="92">
        <f t="shared" si="242"/>
        <v>0.31155216512643558</v>
      </c>
      <c r="E2197" s="93" cm="1">
        <f t="array" ref="E2197">SUM('DRE + DCF'!$S$41/TIR!S2197,'DRE + DCF'!$U$41:$AD$41/TIR!T2197:AC2197,TIR!F2197)</f>
        <v>22.761287817149981</v>
      </c>
      <c r="F2197" s="100">
        <f>'DRE + DCF'!$AE$38*'DRE + DCF'!$AE$39*(1+G2197)/(R2197-G2197)/AC2197</f>
        <v>6.4385517051372005</v>
      </c>
      <c r="G2197" s="92">
        <f>R2197*(1-'DRE + DCF'!$AE$39)</f>
        <v>0.18693129907586134</v>
      </c>
      <c r="H2197" s="94">
        <f t="shared" si="238"/>
        <v>0.31155216512643558</v>
      </c>
      <c r="I2197" s="94">
        <f t="shared" si="243"/>
        <v>0.31155216512643558</v>
      </c>
      <c r="J2197" s="94">
        <f t="shared" si="243"/>
        <v>0.31155216512643558</v>
      </c>
      <c r="K2197" s="94">
        <f t="shared" si="243"/>
        <v>0.31155216512643558</v>
      </c>
      <c r="L2197" s="94">
        <f t="shared" si="243"/>
        <v>0.31155216512643558</v>
      </c>
      <c r="M2197" s="94">
        <f t="shared" si="243"/>
        <v>0.31155216512643558</v>
      </c>
      <c r="N2197" s="94">
        <f t="shared" si="243"/>
        <v>0.31155216512643558</v>
      </c>
      <c r="O2197" s="94">
        <f t="shared" si="243"/>
        <v>0.31155216512643558</v>
      </c>
      <c r="P2197" s="94">
        <f t="shared" si="243"/>
        <v>0.31155216512643558</v>
      </c>
      <c r="Q2197" s="94">
        <f t="shared" si="243"/>
        <v>0.31155216512643558</v>
      </c>
      <c r="R2197" s="94">
        <f t="shared" si="243"/>
        <v>0.31155216512643558</v>
      </c>
      <c r="S2197" s="93">
        <f>(1+H2197)^((5-Dashboard!$F$9)*3/12)</f>
        <v>1.1452301799753775</v>
      </c>
      <c r="T2197" s="93">
        <f t="shared" si="241"/>
        <v>1.5020291221148436</v>
      </c>
      <c r="U2197" s="93">
        <f t="shared" si="241"/>
        <v>1.9699895471926823</v>
      </c>
      <c r="V2197" s="93">
        <f t="shared" si="241"/>
        <v>2.5837440558970086</v>
      </c>
      <c r="W2197" s="93">
        <f t="shared" si="241"/>
        <v>3.3887151106442794</v>
      </c>
      <c r="X2197" s="93">
        <f t="shared" si="241"/>
        <v>4.4444766403621729</v>
      </c>
      <c r="Y2197" s="93">
        <f t="shared" si="240"/>
        <v>5.8291629605208737</v>
      </c>
      <c r="Z2197" s="93">
        <f t="shared" si="240"/>
        <v>7.645251301745974</v>
      </c>
      <c r="AA2197" s="93">
        <f t="shared" si="240"/>
        <v>10.027145897740631</v>
      </c>
      <c r="AB2197" s="93">
        <f t="shared" si="240"/>
        <v>13.15112491222038</v>
      </c>
      <c r="AC2197" s="95">
        <f t="shared" si="240"/>
        <v>17.248386352470842</v>
      </c>
      <c r="AE2197" s="96"/>
    </row>
    <row r="2198" spans="3:31" ht="24.75" customHeight="1" x14ac:dyDescent="0.25">
      <c r="C2198" s="91">
        <f>ABS(E2198-Dashboard!$F$13)</f>
        <v>24.870758965241983</v>
      </c>
      <c r="D2198" s="92">
        <f t="shared" si="242"/>
        <v>0.31165216512643557</v>
      </c>
      <c r="E2198" s="93" cm="1">
        <f t="array" ref="E2198">SUM('DRE + DCF'!$S$41/TIR!S2198,'DRE + DCF'!$U$41:$AD$41/TIR!T2198:AC2198,TIR!F2198)</f>
        <v>22.749241034758015</v>
      </c>
      <c r="F2198" s="100">
        <f>'DRE + DCF'!$AE$38*'DRE + DCF'!$AE$39*(1+G2198)/(R2198-G2198)/AC2198</f>
        <v>6.4316602194522696</v>
      </c>
      <c r="G2198" s="92">
        <f>R2198*(1-'DRE + DCF'!$AE$39)</f>
        <v>0.18699129907586134</v>
      </c>
      <c r="H2198" s="94">
        <f t="shared" si="238"/>
        <v>0.31165216512643557</v>
      </c>
      <c r="I2198" s="94">
        <f t="shared" si="243"/>
        <v>0.31165216512643557</v>
      </c>
      <c r="J2198" s="94">
        <f t="shared" si="243"/>
        <v>0.31165216512643557</v>
      </c>
      <c r="K2198" s="94">
        <f t="shared" si="243"/>
        <v>0.31165216512643557</v>
      </c>
      <c r="L2198" s="94">
        <f t="shared" si="243"/>
        <v>0.31165216512643557</v>
      </c>
      <c r="M2198" s="94">
        <f t="shared" si="243"/>
        <v>0.31165216512643557</v>
      </c>
      <c r="N2198" s="94">
        <f t="shared" si="243"/>
        <v>0.31165216512643557</v>
      </c>
      <c r="O2198" s="94">
        <f t="shared" si="243"/>
        <v>0.31165216512643557</v>
      </c>
      <c r="P2198" s="94">
        <f t="shared" si="243"/>
        <v>0.31165216512643557</v>
      </c>
      <c r="Q2198" s="94">
        <f t="shared" si="243"/>
        <v>0.31165216512643557</v>
      </c>
      <c r="R2198" s="94">
        <f t="shared" si="243"/>
        <v>0.31165216512643557</v>
      </c>
      <c r="S2198" s="93">
        <f>(1+H2198)^((5-Dashboard!$F$9)*3/12)</f>
        <v>1.1452738384886103</v>
      </c>
      <c r="T2198" s="93">
        <f t="shared" si="241"/>
        <v>1.5022009099162494</v>
      </c>
      <c r="U2198" s="93">
        <f t="shared" si="241"/>
        <v>1.9703650759465503</v>
      </c>
      <c r="V2198" s="93">
        <f t="shared" si="241"/>
        <v>2.5844336179548066</v>
      </c>
      <c r="W2198" s="93">
        <f t="shared" si="241"/>
        <v>3.3898779506159697</v>
      </c>
      <c r="X2198" s="93">
        <f t="shared" si="241"/>
        <v>4.4463407534398014</v>
      </c>
      <c r="Y2198" s="93">
        <f t="shared" si="240"/>
        <v>5.8320524761392232</v>
      </c>
      <c r="Z2198" s="93">
        <f t="shared" si="240"/>
        <v>7.6496242574590028</v>
      </c>
      <c r="AA2198" s="93">
        <f t="shared" si="240"/>
        <v>10.033646219699804</v>
      </c>
      <c r="AB2198" s="93">
        <f t="shared" si="240"/>
        <v>13.160653788181925</v>
      </c>
      <c r="AC2198" s="95">
        <f t="shared" si="240"/>
        <v>17.262200035748251</v>
      </c>
      <c r="AE2198" s="96"/>
    </row>
    <row r="2199" spans="3:31" ht="24.75" customHeight="1" x14ac:dyDescent="0.25">
      <c r="C2199" s="91">
        <f>ABS(E2199-Dashboard!$F$13)</f>
        <v>24.882794518309929</v>
      </c>
      <c r="D2199" s="92">
        <f t="shared" si="242"/>
        <v>0.31175216512643555</v>
      </c>
      <c r="E2199" s="93" cm="1">
        <f t="array" ref="E2199">SUM('DRE + DCF'!$S$41/TIR!S2199,'DRE + DCF'!$U$41:$AD$41/TIR!T2199:AC2199,TIR!F2199)</f>
        <v>22.737205481690069</v>
      </c>
      <c r="F2199" s="100">
        <f>'DRE + DCF'!$AE$38*'DRE + DCF'!$AE$39*(1+G2199)/(R2199-G2199)/AC2199</f>
        <v>6.4247771472271671</v>
      </c>
      <c r="G2199" s="92">
        <f>R2199*(1-'DRE + DCF'!$AE$39)</f>
        <v>0.18705129907586132</v>
      </c>
      <c r="H2199" s="94">
        <f t="shared" si="238"/>
        <v>0.31175216512643555</v>
      </c>
      <c r="I2199" s="94">
        <f t="shared" si="243"/>
        <v>0.31175216512643555</v>
      </c>
      <c r="J2199" s="94">
        <f t="shared" si="243"/>
        <v>0.31175216512643555</v>
      </c>
      <c r="K2199" s="94">
        <f t="shared" si="243"/>
        <v>0.31175216512643555</v>
      </c>
      <c r="L2199" s="94">
        <f t="shared" si="243"/>
        <v>0.31175216512643555</v>
      </c>
      <c r="M2199" s="94">
        <f t="shared" si="243"/>
        <v>0.31175216512643555</v>
      </c>
      <c r="N2199" s="94">
        <f t="shared" si="243"/>
        <v>0.31175216512643555</v>
      </c>
      <c r="O2199" s="94">
        <f t="shared" si="243"/>
        <v>0.31175216512643555</v>
      </c>
      <c r="P2199" s="94">
        <f t="shared" si="243"/>
        <v>0.31175216512643555</v>
      </c>
      <c r="Q2199" s="94">
        <f t="shared" si="243"/>
        <v>0.31175216512643555</v>
      </c>
      <c r="R2199" s="94">
        <f t="shared" si="243"/>
        <v>0.31175216512643555</v>
      </c>
      <c r="S2199" s="93">
        <f>(1+H2199)^((5-Dashboard!$F$9)*3/12)</f>
        <v>1.1453174953376184</v>
      </c>
      <c r="T2199" s="93">
        <f t="shared" si="241"/>
        <v>1.5023727042663071</v>
      </c>
      <c r="U2199" s="93">
        <f t="shared" si="241"/>
        <v>1.9707406476481861</v>
      </c>
      <c r="V2199" s="93">
        <f t="shared" si="241"/>
        <v>2.5851233114551819</v>
      </c>
      <c r="W2199" s="93">
        <f t="shared" si="241"/>
        <v>3.3910411009201553</v>
      </c>
      <c r="X2199" s="93">
        <f t="shared" si="241"/>
        <v>4.4482055061647454</v>
      </c>
      <c r="Y2199" s="93">
        <f t="shared" si="240"/>
        <v>5.8349432036389368</v>
      </c>
      <c r="Z2199" s="93">
        <f t="shared" si="240"/>
        <v>7.653999380763155</v>
      </c>
      <c r="AA2199" s="93">
        <f t="shared" si="240"/>
        <v>10.040150259592465</v>
      </c>
      <c r="AB2199" s="93">
        <f t="shared" si="240"/>
        <v>13.170188841215159</v>
      </c>
      <c r="AC2199" s="95">
        <f t="shared" si="240"/>
        <v>17.276023727588004</v>
      </c>
      <c r="AE2199" s="96"/>
    </row>
    <row r="2200" spans="3:31" ht="24.75" customHeight="1" x14ac:dyDescent="0.25">
      <c r="C2200" s="91">
        <f>ABS(E2200-Dashboard!$F$13)</f>
        <v>24.894818855747019</v>
      </c>
      <c r="D2200" s="92">
        <f t="shared" si="242"/>
        <v>0.31185216512643554</v>
      </c>
      <c r="E2200" s="93" cm="1">
        <f t="array" ref="E2200">SUM('DRE + DCF'!$S$41/TIR!S2200,'DRE + DCF'!$U$41:$AD$41/TIR!T2200:AC2200,TIR!F2200)</f>
        <v>22.725181144252979</v>
      </c>
      <c r="F2200" s="100">
        <f>'DRE + DCF'!$AE$38*'DRE + DCF'!$AE$39*(1+G2200)/(R2200-G2200)/AC2200</f>
        <v>6.4179024767548487</v>
      </c>
      <c r="G2200" s="92">
        <f>R2200*(1-'DRE + DCF'!$AE$39)</f>
        <v>0.18711129907586133</v>
      </c>
      <c r="H2200" s="94">
        <f t="shared" si="238"/>
        <v>0.31185216512643554</v>
      </c>
      <c r="I2200" s="94">
        <f t="shared" si="243"/>
        <v>0.31185216512643554</v>
      </c>
      <c r="J2200" s="94">
        <f t="shared" si="243"/>
        <v>0.31185216512643554</v>
      </c>
      <c r="K2200" s="94">
        <f t="shared" si="243"/>
        <v>0.31185216512643554</v>
      </c>
      <c r="L2200" s="94">
        <f t="shared" si="243"/>
        <v>0.31185216512643554</v>
      </c>
      <c r="M2200" s="94">
        <f t="shared" si="243"/>
        <v>0.31185216512643554</v>
      </c>
      <c r="N2200" s="94">
        <f t="shared" si="243"/>
        <v>0.31185216512643554</v>
      </c>
      <c r="O2200" s="94">
        <f t="shared" si="243"/>
        <v>0.31185216512643554</v>
      </c>
      <c r="P2200" s="94">
        <f t="shared" si="243"/>
        <v>0.31185216512643554</v>
      </c>
      <c r="Q2200" s="94">
        <f t="shared" si="243"/>
        <v>0.31185216512643554</v>
      </c>
      <c r="R2200" s="94">
        <f t="shared" si="243"/>
        <v>0.31185216512643554</v>
      </c>
      <c r="S2200" s="93">
        <f>(1+H2200)^((5-Dashboard!$F$9)*3/12)</f>
        <v>1.145361150522592</v>
      </c>
      <c r="T2200" s="93">
        <f t="shared" si="241"/>
        <v>1.5025445051647677</v>
      </c>
      <c r="U2200" s="93">
        <f t="shared" si="241"/>
        <v>1.9711162622992293</v>
      </c>
      <c r="V2200" s="93">
        <f t="shared" si="241"/>
        <v>2.5858131364131713</v>
      </c>
      <c r="W2200" s="93">
        <f t="shared" si="241"/>
        <v>3.3922045616159981</v>
      </c>
      <c r="X2200" s="93">
        <f t="shared" si="241"/>
        <v>4.4500708987077191</v>
      </c>
      <c r="Y2200" s="93">
        <f t="shared" si="240"/>
        <v>5.8378351434358651</v>
      </c>
      <c r="Z2200" s="93">
        <f t="shared" si="240"/>
        <v>7.6583766725675355</v>
      </c>
      <c r="AA2200" s="93">
        <f t="shared" si="240"/>
        <v>10.046658019261509</v>
      </c>
      <c r="AB2200" s="93">
        <f t="shared" si="240"/>
        <v>13.179730074853078</v>
      </c>
      <c r="AC2200" s="95">
        <f t="shared" si="240"/>
        <v>17.289857434478009</v>
      </c>
      <c r="AE2200" s="96"/>
    </row>
    <row r="2201" spans="3:31" ht="24.75" customHeight="1" x14ac:dyDescent="0.25">
      <c r="C2201" s="91">
        <f>ABS(E2201-Dashboard!$F$13)</f>
        <v>24.906831991226003</v>
      </c>
      <c r="D2201" s="92">
        <f t="shared" si="242"/>
        <v>0.31195216512643553</v>
      </c>
      <c r="E2201" s="93" cm="1">
        <f t="array" ref="E2201">SUM('DRE + DCF'!$S$41/TIR!S2201,'DRE + DCF'!$U$41:$AD$41/TIR!T2201:AC2201,TIR!F2201)</f>
        <v>22.713168008773994</v>
      </c>
      <c r="F2201" s="100">
        <f>'DRE + DCF'!$AE$38*'DRE + DCF'!$AE$39*(1+G2201)/(R2201-G2201)/AC2201</f>
        <v>6.4110361963469105</v>
      </c>
      <c r="G2201" s="92">
        <f>R2201*(1-'DRE + DCF'!$AE$39)</f>
        <v>0.1871712990758613</v>
      </c>
      <c r="H2201" s="94">
        <f t="shared" si="238"/>
        <v>0.31195216512643553</v>
      </c>
      <c r="I2201" s="94">
        <f t="shared" si="243"/>
        <v>0.31195216512643553</v>
      </c>
      <c r="J2201" s="94">
        <f t="shared" si="243"/>
        <v>0.31195216512643553</v>
      </c>
      <c r="K2201" s="94">
        <f t="shared" si="243"/>
        <v>0.31195216512643553</v>
      </c>
      <c r="L2201" s="94">
        <f t="shared" si="243"/>
        <v>0.31195216512643553</v>
      </c>
      <c r="M2201" s="94">
        <f t="shared" si="243"/>
        <v>0.31195216512643553</v>
      </c>
      <c r="N2201" s="94">
        <f t="shared" si="243"/>
        <v>0.31195216512643553</v>
      </c>
      <c r="O2201" s="94">
        <f t="shared" si="243"/>
        <v>0.31195216512643553</v>
      </c>
      <c r="P2201" s="94">
        <f t="shared" si="243"/>
        <v>0.31195216512643553</v>
      </c>
      <c r="Q2201" s="94">
        <f t="shared" si="243"/>
        <v>0.31195216512643553</v>
      </c>
      <c r="R2201" s="94">
        <f t="shared" si="243"/>
        <v>0.31195216512643553</v>
      </c>
      <c r="S2201" s="93">
        <f>(1+H2201)^((5-Dashboard!$F$9)*3/12)</f>
        <v>1.1454048040437212</v>
      </c>
      <c r="T2201" s="93">
        <f t="shared" si="241"/>
        <v>1.5027163126113805</v>
      </c>
      <c r="U2201" s="93">
        <f t="shared" si="241"/>
        <v>1.9714919199013141</v>
      </c>
      <c r="V2201" s="93">
        <f t="shared" si="241"/>
        <v>2.586503092843802</v>
      </c>
      <c r="W2201" s="93">
        <f t="shared" si="241"/>
        <v>3.3933683327626478</v>
      </c>
      <c r="X2201" s="93">
        <f t="shared" si="241"/>
        <v>4.4519369312394383</v>
      </c>
      <c r="Y2201" s="93">
        <f t="shared" si="240"/>
        <v>5.8407282959459197</v>
      </c>
      <c r="Z2201" s="93">
        <f t="shared" si="240"/>
        <v>7.6627561337814853</v>
      </c>
      <c r="AA2201" s="93">
        <f t="shared" si="240"/>
        <v>10.053169500550494</v>
      </c>
      <c r="AB2201" s="93">
        <f t="shared" si="240"/>
        <v>13.189277492630266</v>
      </c>
      <c r="AC2201" s="95">
        <f t="shared" si="240"/>
        <v>17.30370116290964</v>
      </c>
      <c r="AE2201" s="96"/>
    </row>
    <row r="2202" spans="3:31" ht="24.75" customHeight="1" x14ac:dyDescent="0.25">
      <c r="C2202" s="91">
        <f>ABS(E2202-Dashboard!$F$13)</f>
        <v>24.918833938399629</v>
      </c>
      <c r="D2202" s="92">
        <f t="shared" si="242"/>
        <v>0.31205216512643552</v>
      </c>
      <c r="E2202" s="93" cm="1">
        <f t="array" ref="E2202">SUM('DRE + DCF'!$S$41/TIR!S2202,'DRE + DCF'!$U$41:$AD$41/TIR!T2202:AC2202,TIR!F2202)</f>
        <v>22.701166061600368</v>
      </c>
      <c r="F2202" s="100">
        <f>'DRE + DCF'!$AE$38*'DRE + DCF'!$AE$39*(1+G2202)/(R2202-G2202)/AC2202</f>
        <v>6.4041782943333976</v>
      </c>
      <c r="G2202" s="92">
        <f>R2202*(1-'DRE + DCF'!$AE$39)</f>
        <v>0.18723129907586131</v>
      </c>
      <c r="H2202" s="94">
        <f t="shared" si="238"/>
        <v>0.31205216512643552</v>
      </c>
      <c r="I2202" s="94">
        <f t="shared" si="243"/>
        <v>0.31205216512643552</v>
      </c>
      <c r="J2202" s="94">
        <f t="shared" si="243"/>
        <v>0.31205216512643552</v>
      </c>
      <c r="K2202" s="94">
        <f t="shared" si="243"/>
        <v>0.31205216512643552</v>
      </c>
      <c r="L2202" s="94">
        <f t="shared" si="243"/>
        <v>0.31205216512643552</v>
      </c>
      <c r="M2202" s="94">
        <f t="shared" si="243"/>
        <v>0.31205216512643552</v>
      </c>
      <c r="N2202" s="94">
        <f t="shared" si="243"/>
        <v>0.31205216512643552</v>
      </c>
      <c r="O2202" s="94">
        <f t="shared" si="243"/>
        <v>0.31205216512643552</v>
      </c>
      <c r="P2202" s="94">
        <f t="shared" si="243"/>
        <v>0.31205216512643552</v>
      </c>
      <c r="Q2202" s="94">
        <f t="shared" si="243"/>
        <v>0.31205216512643552</v>
      </c>
      <c r="R2202" s="94">
        <f t="shared" si="243"/>
        <v>0.31205216512643552</v>
      </c>
      <c r="S2202" s="93">
        <f>(1+H2202)^((5-Dashboard!$F$9)*3/12)</f>
        <v>1.1454484559011966</v>
      </c>
      <c r="T2202" s="93">
        <f t="shared" si="241"/>
        <v>1.5028881266058975</v>
      </c>
      <c r="U2202" s="93">
        <f t="shared" si="241"/>
        <v>1.9718676204560805</v>
      </c>
      <c r="V2202" s="93">
        <f t="shared" si="241"/>
        <v>2.5871931807621129</v>
      </c>
      <c r="W2202" s="93">
        <f t="shared" si="241"/>
        <v>3.3945324144192801</v>
      </c>
      <c r="X2202" s="93">
        <f t="shared" si="241"/>
        <v>4.4538036039306839</v>
      </c>
      <c r="Y2202" s="93">
        <f t="shared" si="240"/>
        <v>5.8436226615851758</v>
      </c>
      <c r="Z2202" s="93">
        <f t="shared" si="240"/>
        <v>7.6671377653147346</v>
      </c>
      <c r="AA2202" s="93">
        <f t="shared" si="240"/>
        <v>10.059684705303859</v>
      </c>
      <c r="AB2202" s="93">
        <f t="shared" si="240"/>
        <v>13.198831098083218</v>
      </c>
      <c r="AC2202" s="95">
        <f t="shared" si="240"/>
        <v>17.317554919378217</v>
      </c>
      <c r="AE2202" s="96"/>
    </row>
    <row r="2203" spans="3:31" ht="24.75" customHeight="1" x14ac:dyDescent="0.25">
      <c r="C2203" s="91">
        <f>ABS(E2203-Dashboard!$F$13)</f>
        <v>24.930824710900335</v>
      </c>
      <c r="D2203" s="92">
        <f t="shared" si="242"/>
        <v>0.31215216512643551</v>
      </c>
      <c r="E2203" s="93" cm="1">
        <f t="array" ref="E2203">SUM('DRE + DCF'!$S$41/TIR!S2203,'DRE + DCF'!$U$41:$AD$41/TIR!T2203:AC2203,TIR!F2203)</f>
        <v>22.689175289099662</v>
      </c>
      <c r="F2203" s="100">
        <f>'DRE + DCF'!$AE$38*'DRE + DCF'!$AE$39*(1+G2203)/(R2203-G2203)/AC2203</f>
        <v>6.3973287590629369</v>
      </c>
      <c r="G2203" s="92">
        <f>R2203*(1-'DRE + DCF'!$AE$39)</f>
        <v>0.18729129907586131</v>
      </c>
      <c r="H2203" s="94">
        <f t="shared" si="238"/>
        <v>0.31215216512643551</v>
      </c>
      <c r="I2203" s="94">
        <f t="shared" si="243"/>
        <v>0.31215216512643551</v>
      </c>
      <c r="J2203" s="94">
        <f t="shared" si="243"/>
        <v>0.31215216512643551</v>
      </c>
      <c r="K2203" s="94">
        <f t="shared" si="243"/>
        <v>0.31215216512643551</v>
      </c>
      <c r="L2203" s="94">
        <f t="shared" si="243"/>
        <v>0.31215216512643551</v>
      </c>
      <c r="M2203" s="94">
        <f t="shared" si="243"/>
        <v>0.31215216512643551</v>
      </c>
      <c r="N2203" s="94">
        <f t="shared" si="243"/>
        <v>0.31215216512643551</v>
      </c>
      <c r="O2203" s="94">
        <f t="shared" si="243"/>
        <v>0.31215216512643551</v>
      </c>
      <c r="P2203" s="94">
        <f t="shared" si="243"/>
        <v>0.31215216512643551</v>
      </c>
      <c r="Q2203" s="94">
        <f t="shared" si="243"/>
        <v>0.31215216512643551</v>
      </c>
      <c r="R2203" s="94">
        <f t="shared" si="243"/>
        <v>0.31215216512643551</v>
      </c>
      <c r="S2203" s="93">
        <f>(1+H2203)^((5-Dashboard!$F$9)*3/12)</f>
        <v>1.1454921060952081</v>
      </c>
      <c r="T2203" s="93">
        <f t="shared" si="241"/>
        <v>1.5030599471480679</v>
      </c>
      <c r="U2203" s="93">
        <f t="shared" si="241"/>
        <v>1.9722433639651629</v>
      </c>
      <c r="V2203" s="93">
        <f t="shared" si="241"/>
        <v>2.587883400183133</v>
      </c>
      <c r="W2203" s="93">
        <f t="shared" si="241"/>
        <v>3.3956968066450592</v>
      </c>
      <c r="X2203" s="93">
        <f t="shared" si="241"/>
        <v>4.4556709169522373</v>
      </c>
      <c r="Y2203" s="93">
        <f t="shared" si="240"/>
        <v>5.8465182407697682</v>
      </c>
      <c r="Z2203" s="93">
        <f t="shared" si="240"/>
        <v>7.6715215680772495</v>
      </c>
      <c r="AA2203" s="93">
        <f t="shared" si="240"/>
        <v>10.06620363536671</v>
      </c>
      <c r="AB2203" s="93">
        <f t="shared" si="240"/>
        <v>13.208390894750023</v>
      </c>
      <c r="AC2203" s="95">
        <f t="shared" si="240"/>
        <v>17.33141871038254</v>
      </c>
      <c r="AE2203" s="96"/>
    </row>
    <row r="2204" spans="3:31" ht="24.75" customHeight="1" x14ac:dyDescent="0.25">
      <c r="C2204" s="91">
        <f>ABS(E2204-Dashboard!$F$13)</f>
        <v>24.942804322340592</v>
      </c>
      <c r="D2204" s="92">
        <f t="shared" si="242"/>
        <v>0.3122521651264355</v>
      </c>
      <c r="E2204" s="93" cm="1">
        <f t="array" ref="E2204">SUM('DRE + DCF'!$S$41/TIR!S2204,'DRE + DCF'!$U$41:$AD$41/TIR!T2204:AC2204,TIR!F2204)</f>
        <v>22.677195677659405</v>
      </c>
      <c r="F2204" s="100">
        <f>'DRE + DCF'!$AE$38*'DRE + DCF'!$AE$39*(1+G2204)/(R2204-G2204)/AC2204</f>
        <v>6.3904875789025271</v>
      </c>
      <c r="G2204" s="92">
        <f>R2204*(1-'DRE + DCF'!$AE$39)</f>
        <v>0.18735129907586129</v>
      </c>
      <c r="H2204" s="94">
        <f t="shared" si="238"/>
        <v>0.3122521651264355</v>
      </c>
      <c r="I2204" s="94">
        <f t="shared" si="243"/>
        <v>0.3122521651264355</v>
      </c>
      <c r="J2204" s="94">
        <f t="shared" si="243"/>
        <v>0.3122521651264355</v>
      </c>
      <c r="K2204" s="94">
        <f t="shared" si="243"/>
        <v>0.3122521651264355</v>
      </c>
      <c r="L2204" s="94">
        <f t="shared" si="243"/>
        <v>0.3122521651264355</v>
      </c>
      <c r="M2204" s="94">
        <f t="shared" si="243"/>
        <v>0.3122521651264355</v>
      </c>
      <c r="N2204" s="94">
        <f t="shared" si="243"/>
        <v>0.3122521651264355</v>
      </c>
      <c r="O2204" s="94">
        <f t="shared" si="243"/>
        <v>0.3122521651264355</v>
      </c>
      <c r="P2204" s="94">
        <f t="shared" si="243"/>
        <v>0.3122521651264355</v>
      </c>
      <c r="Q2204" s="94">
        <f t="shared" si="243"/>
        <v>0.3122521651264355</v>
      </c>
      <c r="R2204" s="94">
        <f t="shared" si="243"/>
        <v>0.3122521651264355</v>
      </c>
      <c r="S2204" s="93">
        <f>(1+H2204)^((5-Dashboard!$F$9)*3/12)</f>
        <v>1.1455357546259459</v>
      </c>
      <c r="T2204" s="93">
        <f t="shared" si="241"/>
        <v>1.5032317742376429</v>
      </c>
      <c r="U2204" s="93">
        <f t="shared" si="241"/>
        <v>1.9726191504302002</v>
      </c>
      <c r="V2204" s="93">
        <f t="shared" si="241"/>
        <v>2.5885737511219</v>
      </c>
      <c r="W2204" s="93">
        <f t="shared" si="241"/>
        <v>3.3968615094991725</v>
      </c>
      <c r="X2204" s="93">
        <f t="shared" si="241"/>
        <v>4.4575388704749415</v>
      </c>
      <c r="Y2204" s="93">
        <f t="shared" si="240"/>
        <v>5.8494150339159878</v>
      </c>
      <c r="Z2204" s="93">
        <f t="shared" si="240"/>
        <v>7.6759075429793775</v>
      </c>
      <c r="AA2204" s="93">
        <f t="shared" si="240"/>
        <v>10.072726292585028</v>
      </c>
      <c r="AB2204" s="93">
        <f t="shared" si="240"/>
        <v>13.217956886170677</v>
      </c>
      <c r="AC2204" s="95">
        <f t="shared" si="240"/>
        <v>17.345292542425351</v>
      </c>
      <c r="AE2204" s="96"/>
    </row>
    <row r="2205" spans="3:31" ht="24.75" customHeight="1" x14ac:dyDescent="0.25">
      <c r="C2205" s="91">
        <f>ABS(E2205-Dashboard!$F$13)</f>
        <v>24.954772786312645</v>
      </c>
      <c r="D2205" s="92">
        <f t="shared" si="242"/>
        <v>0.31235216512643549</v>
      </c>
      <c r="E2205" s="93" cm="1">
        <f t="array" ref="E2205">SUM('DRE + DCF'!$S$41/TIR!S2205,'DRE + DCF'!$U$41:$AD$41/TIR!T2205:AC2205,TIR!F2205)</f>
        <v>22.665227213687352</v>
      </c>
      <c r="F2205" s="100">
        <f>'DRE + DCF'!$AE$38*'DRE + DCF'!$AE$39*(1+G2205)/(R2205-G2205)/AC2205</f>
        <v>6.3836547422376864</v>
      </c>
      <c r="G2205" s="92">
        <f>R2205*(1-'DRE + DCF'!$AE$39)</f>
        <v>0.18741129907586129</v>
      </c>
      <c r="H2205" s="94">
        <f t="shared" si="238"/>
        <v>0.31235216512643549</v>
      </c>
      <c r="I2205" s="94">
        <f t="shared" si="243"/>
        <v>0.31235216512643549</v>
      </c>
      <c r="J2205" s="94">
        <f t="shared" si="243"/>
        <v>0.31235216512643549</v>
      </c>
      <c r="K2205" s="94">
        <f t="shared" si="243"/>
        <v>0.31235216512643549</v>
      </c>
      <c r="L2205" s="94">
        <f t="shared" si="243"/>
        <v>0.31235216512643549</v>
      </c>
      <c r="M2205" s="94">
        <f t="shared" si="243"/>
        <v>0.31235216512643549</v>
      </c>
      <c r="N2205" s="94">
        <f t="shared" si="243"/>
        <v>0.31235216512643549</v>
      </c>
      <c r="O2205" s="94">
        <f t="shared" si="243"/>
        <v>0.31235216512643549</v>
      </c>
      <c r="P2205" s="94">
        <f t="shared" si="243"/>
        <v>0.31235216512643549</v>
      </c>
      <c r="Q2205" s="94">
        <f t="shared" si="243"/>
        <v>0.31235216512643549</v>
      </c>
      <c r="R2205" s="94">
        <f t="shared" si="243"/>
        <v>0.31235216512643549</v>
      </c>
      <c r="S2205" s="93">
        <f>(1+H2205)^((5-Dashboard!$F$9)*3/12)</f>
        <v>1.1455794014936003</v>
      </c>
      <c r="T2205" s="93">
        <f t="shared" si="241"/>
        <v>1.5034036078743722</v>
      </c>
      <c r="U2205" s="93">
        <f t="shared" si="241"/>
        <v>1.9729949798528268</v>
      </c>
      <c r="V2205" s="93">
        <f t="shared" si="241"/>
        <v>2.589264233593445</v>
      </c>
      <c r="W2205" s="93">
        <f t="shared" si="241"/>
        <v>3.398026523040798</v>
      </c>
      <c r="X2205" s="93">
        <f t="shared" si="241"/>
        <v>4.4594074646696447</v>
      </c>
      <c r="Y2205" s="93">
        <f t="shared" si="240"/>
        <v>5.8523130414401958</v>
      </c>
      <c r="Z2205" s="93">
        <f t="shared" si="240"/>
        <v>7.6802956909317155</v>
      </c>
      <c r="AA2205" s="93">
        <f t="shared" si="240"/>
        <v>10.079252678805469</v>
      </c>
      <c r="AB2205" s="93">
        <f t="shared" si="240"/>
        <v>13.227529075886782</v>
      </c>
      <c r="AC2205" s="95">
        <f t="shared" si="240"/>
        <v>17.359176422012894</v>
      </c>
      <c r="AE2205" s="96"/>
    </row>
    <row r="2206" spans="3:31" ht="24.75" customHeight="1" x14ac:dyDescent="0.25">
      <c r="C2206" s="91">
        <f>ABS(E2206-Dashboard!$F$13)</f>
        <v>24.966730116388852</v>
      </c>
      <c r="D2206" s="92">
        <f t="shared" si="242"/>
        <v>0.31245216512643548</v>
      </c>
      <c r="E2206" s="93" cm="1">
        <f t="array" ref="E2206">SUM('DRE + DCF'!$S$41/TIR!S2206,'DRE + DCF'!$U$41:$AD$41/TIR!T2206:AC2206,TIR!F2206)</f>
        <v>22.653269883611145</v>
      </c>
      <c r="F2206" s="100">
        <f>'DRE + DCF'!$AE$38*'DRE + DCF'!$AE$39*(1+G2206)/(R2206-G2206)/AC2206</f>
        <v>6.3768302374722339</v>
      </c>
      <c r="G2206" s="92">
        <f>R2206*(1-'DRE + DCF'!$AE$39)</f>
        <v>0.18747129907586127</v>
      </c>
      <c r="H2206" s="94">
        <f t="shared" si="238"/>
        <v>0.31245216512643548</v>
      </c>
      <c r="I2206" s="94">
        <f t="shared" si="243"/>
        <v>0.31245216512643548</v>
      </c>
      <c r="J2206" s="94">
        <f t="shared" si="243"/>
        <v>0.31245216512643548</v>
      </c>
      <c r="K2206" s="94">
        <f t="shared" si="243"/>
        <v>0.31245216512643548</v>
      </c>
      <c r="L2206" s="94">
        <f t="shared" si="243"/>
        <v>0.31245216512643548</v>
      </c>
      <c r="M2206" s="94">
        <f t="shared" si="243"/>
        <v>0.31245216512643548</v>
      </c>
      <c r="N2206" s="94">
        <f t="shared" si="243"/>
        <v>0.31245216512643548</v>
      </c>
      <c r="O2206" s="94">
        <f t="shared" si="243"/>
        <v>0.31245216512643548</v>
      </c>
      <c r="P2206" s="94">
        <f t="shared" si="243"/>
        <v>0.31245216512643548</v>
      </c>
      <c r="Q2206" s="94">
        <f t="shared" si="243"/>
        <v>0.31245216512643548</v>
      </c>
      <c r="R2206" s="94">
        <f t="shared" si="243"/>
        <v>0.31245216512643548</v>
      </c>
      <c r="S2206" s="93">
        <f>(1+H2206)^((5-Dashboard!$F$9)*3/12)</f>
        <v>1.1456230466983612</v>
      </c>
      <c r="T2206" s="93">
        <f t="shared" si="241"/>
        <v>1.5035754480580079</v>
      </c>
      <c r="U2206" s="93">
        <f t="shared" si="241"/>
        <v>1.9733708522346829</v>
      </c>
      <c r="V2206" s="93">
        <f t="shared" si="241"/>
        <v>2.5899548476128089</v>
      </c>
      <c r="W2206" s="93">
        <f t="shared" si="241"/>
        <v>3.3991918473291385</v>
      </c>
      <c r="X2206" s="93">
        <f t="shared" si="241"/>
        <v>4.4612766997072564</v>
      </c>
      <c r="Y2206" s="93">
        <f t="shared" si="240"/>
        <v>5.8552122637589079</v>
      </c>
      <c r="Z2206" s="93">
        <f t="shared" si="240"/>
        <v>7.684686012845237</v>
      </c>
      <c r="AA2206" s="93">
        <f t="shared" si="240"/>
        <v>10.085782795875566</v>
      </c>
      <c r="AB2206" s="93">
        <f t="shared" si="240"/>
        <v>13.237107467441842</v>
      </c>
      <c r="AC2206" s="95">
        <f t="shared" si="240"/>
        <v>17.373070355655354</v>
      </c>
      <c r="AE2206" s="96"/>
    </row>
    <row r="2207" spans="3:31" ht="24.75" customHeight="1" x14ac:dyDescent="0.25">
      <c r="C2207" s="91">
        <f>ABS(E2207-Dashboard!$F$13)</f>
        <v>24.978676326121409</v>
      </c>
      <c r="D2207" s="92">
        <f t="shared" si="242"/>
        <v>0.31255216512643547</v>
      </c>
      <c r="E2207" s="93" cm="1">
        <f t="array" ref="E2207">SUM('DRE + DCF'!$S$41/TIR!S2207,'DRE + DCF'!$U$41:$AD$41/TIR!T2207:AC2207,TIR!F2207)</f>
        <v>22.641323673878588</v>
      </c>
      <c r="F2207" s="100">
        <f>'DRE + DCF'!$AE$38*'DRE + DCF'!$AE$39*(1+G2207)/(R2207-G2207)/AC2207</f>
        <v>6.3700140530284441</v>
      </c>
      <c r="G2207" s="92">
        <f>R2207*(1-'DRE + DCF'!$AE$39)</f>
        <v>0.18753129907586127</v>
      </c>
      <c r="H2207" s="94">
        <f t="shared" si="238"/>
        <v>0.31255216512643547</v>
      </c>
      <c r="I2207" s="94">
        <f t="shared" si="243"/>
        <v>0.31255216512643547</v>
      </c>
      <c r="J2207" s="94">
        <f t="shared" si="243"/>
        <v>0.31255216512643547</v>
      </c>
      <c r="K2207" s="94">
        <f t="shared" si="243"/>
        <v>0.31255216512643547</v>
      </c>
      <c r="L2207" s="94">
        <f t="shared" si="243"/>
        <v>0.31255216512643547</v>
      </c>
      <c r="M2207" s="94">
        <f t="shared" si="243"/>
        <v>0.31255216512643547</v>
      </c>
      <c r="N2207" s="94">
        <f t="shared" si="243"/>
        <v>0.31255216512643547</v>
      </c>
      <c r="O2207" s="94">
        <f t="shared" si="243"/>
        <v>0.31255216512643547</v>
      </c>
      <c r="P2207" s="94">
        <f t="shared" si="243"/>
        <v>0.31255216512643547</v>
      </c>
      <c r="Q2207" s="94">
        <f t="shared" si="243"/>
        <v>0.31255216512643547</v>
      </c>
      <c r="R2207" s="94">
        <f t="shared" si="243"/>
        <v>0.31255216512643547</v>
      </c>
      <c r="S2207" s="93">
        <f>(1+H2207)^((5-Dashboard!$F$9)*3/12)</f>
        <v>1.1456666902404187</v>
      </c>
      <c r="T2207" s="93">
        <f t="shared" si="241"/>
        <v>1.5037472947882986</v>
      </c>
      <c r="U2207" s="93">
        <f t="shared" si="241"/>
        <v>1.9737467675774014</v>
      </c>
      <c r="V2207" s="93">
        <f t="shared" si="241"/>
        <v>2.5906455931950214</v>
      </c>
      <c r="W2207" s="93">
        <f t="shared" si="241"/>
        <v>3.400357482423384</v>
      </c>
      <c r="X2207" s="93">
        <f t="shared" si="241"/>
        <v>4.4631465757586879</v>
      </c>
      <c r="Y2207" s="93">
        <f t="shared" si="240"/>
        <v>5.858112701288702</v>
      </c>
      <c r="Z2207" s="93">
        <f t="shared" si="240"/>
        <v>7.6890785096311562</v>
      </c>
      <c r="AA2207" s="93">
        <f t="shared" si="240"/>
        <v>10.092316645643519</v>
      </c>
      <c r="AB2207" s="93">
        <f t="shared" si="240"/>
        <v>13.246692064380964</v>
      </c>
      <c r="AC2207" s="95">
        <f t="shared" si="240"/>
        <v>17.386974349866403</v>
      </c>
      <c r="AE2207" s="96"/>
    </row>
    <row r="2208" spans="3:31" ht="24.75" customHeight="1" x14ac:dyDescent="0.25">
      <c r="C2208" s="91">
        <f>ABS(E2208-Dashboard!$F$13)</f>
        <v>24.990611429042687</v>
      </c>
      <c r="D2208" s="92">
        <f t="shared" si="242"/>
        <v>0.31265216512643546</v>
      </c>
      <c r="E2208" s="93" cm="1">
        <f t="array" ref="E2208">SUM('DRE + DCF'!$S$41/TIR!S2208,'DRE + DCF'!$U$41:$AD$41/TIR!T2208:AC2208,TIR!F2208)</f>
        <v>22.62938857095731</v>
      </c>
      <c r="F2208" s="100">
        <f>'DRE + DCF'!$AE$38*'DRE + DCF'!$AE$39*(1+G2208)/(R2208-G2208)/AC2208</f>
        <v>6.3632061773468331</v>
      </c>
      <c r="G2208" s="92">
        <f>R2208*(1-'DRE + DCF'!$AE$39)</f>
        <v>0.18759129907586128</v>
      </c>
      <c r="H2208" s="94">
        <f t="shared" si="238"/>
        <v>0.31265216512643546</v>
      </c>
      <c r="I2208" s="94">
        <f t="shared" si="243"/>
        <v>0.31265216512643546</v>
      </c>
      <c r="J2208" s="94">
        <f t="shared" si="243"/>
        <v>0.31265216512643546</v>
      </c>
      <c r="K2208" s="94">
        <f t="shared" si="243"/>
        <v>0.31265216512643546</v>
      </c>
      <c r="L2208" s="94">
        <f t="shared" si="243"/>
        <v>0.31265216512643546</v>
      </c>
      <c r="M2208" s="94">
        <f t="shared" si="243"/>
        <v>0.31265216512643546</v>
      </c>
      <c r="N2208" s="94">
        <f t="shared" si="243"/>
        <v>0.31265216512643546</v>
      </c>
      <c r="O2208" s="94">
        <f t="shared" si="243"/>
        <v>0.31265216512643546</v>
      </c>
      <c r="P2208" s="94">
        <f t="shared" si="243"/>
        <v>0.31265216512643546</v>
      </c>
      <c r="Q2208" s="94">
        <f t="shared" si="243"/>
        <v>0.31265216512643546</v>
      </c>
      <c r="R2208" s="94">
        <f t="shared" si="243"/>
        <v>0.31265216512643546</v>
      </c>
      <c r="S2208" s="93">
        <f>(1+H2208)^((5-Dashboard!$F$9)*3/12)</f>
        <v>1.1457103321199629</v>
      </c>
      <c r="T2208" s="93">
        <f t="shared" si="241"/>
        <v>1.5039191480649969</v>
      </c>
      <c r="U2208" s="93">
        <f t="shared" si="241"/>
        <v>1.9741227258826226</v>
      </c>
      <c r="V2208" s="93">
        <f t="shared" si="241"/>
        <v>2.5913364703551256</v>
      </c>
      <c r="W2208" s="93">
        <f t="shared" si="241"/>
        <v>3.4015234283827511</v>
      </c>
      <c r="X2208" s="93">
        <f t="shared" si="241"/>
        <v>4.4650170929949144</v>
      </c>
      <c r="Y2208" s="93">
        <f t="shared" si="240"/>
        <v>5.8610143544463176</v>
      </c>
      <c r="Z2208" s="93">
        <f t="shared" si="240"/>
        <v>7.6934731822010765</v>
      </c>
      <c r="AA2208" s="93">
        <f t="shared" si="240"/>
        <v>10.098854229958411</v>
      </c>
      <c r="AB2208" s="93">
        <f t="shared" si="240"/>
        <v>13.256282870251169</v>
      </c>
      <c r="AC2208" s="95">
        <f t="shared" si="240"/>
        <v>17.400888411163677</v>
      </c>
      <c r="AE2208" s="96"/>
    </row>
    <row r="2209" spans="3:31" ht="24.75" customHeight="1" x14ac:dyDescent="0.25">
      <c r="C2209" s="91">
        <f>ABS(E2209-Dashboard!$F$13)</f>
        <v>25.002535438664964</v>
      </c>
      <c r="D2209" s="92">
        <f t="shared" si="242"/>
        <v>0.31275216512643544</v>
      </c>
      <c r="E2209" s="93" cm="1">
        <f t="array" ref="E2209">SUM('DRE + DCF'!$S$41/TIR!S2209,'DRE + DCF'!$U$41:$AD$41/TIR!T2209:AC2209,TIR!F2209)</f>
        <v>22.617464561335034</v>
      </c>
      <c r="F2209" s="100">
        <f>'DRE + DCF'!$AE$38*'DRE + DCF'!$AE$39*(1+G2209)/(R2209-G2209)/AC2209</f>
        <v>6.3564065988862941</v>
      </c>
      <c r="G2209" s="92">
        <f>R2209*(1-'DRE + DCF'!$AE$39)</f>
        <v>0.18765129907586126</v>
      </c>
      <c r="H2209" s="94">
        <f t="shared" si="238"/>
        <v>0.31275216512643544</v>
      </c>
      <c r="I2209" s="94">
        <f t="shared" si="243"/>
        <v>0.31275216512643544</v>
      </c>
      <c r="J2209" s="94">
        <f t="shared" si="243"/>
        <v>0.31275216512643544</v>
      </c>
      <c r="K2209" s="94">
        <f t="shared" si="243"/>
        <v>0.31275216512643544</v>
      </c>
      <c r="L2209" s="94">
        <f t="shared" si="243"/>
        <v>0.31275216512643544</v>
      </c>
      <c r="M2209" s="94">
        <f t="shared" si="243"/>
        <v>0.31275216512643544</v>
      </c>
      <c r="N2209" s="94">
        <f t="shared" si="243"/>
        <v>0.31275216512643544</v>
      </c>
      <c r="O2209" s="94">
        <f t="shared" si="243"/>
        <v>0.31275216512643544</v>
      </c>
      <c r="P2209" s="94">
        <f t="shared" si="243"/>
        <v>0.31275216512643544</v>
      </c>
      <c r="Q2209" s="94">
        <f t="shared" si="243"/>
        <v>0.31275216512643544</v>
      </c>
      <c r="R2209" s="94">
        <f t="shared" si="243"/>
        <v>0.31275216512643544</v>
      </c>
      <c r="S2209" s="93">
        <f>(1+H2209)^((5-Dashboard!$F$9)*3/12)</f>
        <v>1.1457539723371835</v>
      </c>
      <c r="T2209" s="93">
        <f t="shared" si="241"/>
        <v>1.5040910078878515</v>
      </c>
      <c r="U2209" s="93">
        <f t="shared" si="241"/>
        <v>1.9744987271519794</v>
      </c>
      <c r="V2209" s="93">
        <f t="shared" si="241"/>
        <v>2.5920274791081517</v>
      </c>
      <c r="W2209" s="93">
        <f t="shared" si="241"/>
        <v>3.4026896852664423</v>
      </c>
      <c r="X2209" s="93">
        <f t="shared" si="241"/>
        <v>4.4668882515869113</v>
      </c>
      <c r="Y2209" s="93">
        <f t="shared" si="240"/>
        <v>5.8639172236485546</v>
      </c>
      <c r="Z2209" s="93">
        <f t="shared" si="240"/>
        <v>7.6978700314668353</v>
      </c>
      <c r="AA2209" s="93">
        <f t="shared" si="240"/>
        <v>10.105395550669989</v>
      </c>
      <c r="AB2209" s="93">
        <f t="shared" si="240"/>
        <v>13.265879888601075</v>
      </c>
      <c r="AC2209" s="95">
        <f t="shared" si="240"/>
        <v>17.414812546068298</v>
      </c>
      <c r="AE2209" s="96"/>
    </row>
    <row r="2210" spans="3:31" ht="24.75" customHeight="1" x14ac:dyDescent="0.25">
      <c r="C2210" s="91">
        <f>ABS(E2210-Dashboard!$F$13)</f>
        <v>25.014448368480771</v>
      </c>
      <c r="D2210" s="92">
        <f t="shared" si="242"/>
        <v>0.31285216512643543</v>
      </c>
      <c r="E2210" s="93" cm="1">
        <f t="array" ref="E2210">SUM('DRE + DCF'!$S$41/TIR!S2210,'DRE + DCF'!$U$41:$AD$41/TIR!T2210:AC2210,TIR!F2210)</f>
        <v>22.605551631519226</v>
      </c>
      <c r="F2210" s="100">
        <f>'DRE + DCF'!$AE$38*'DRE + DCF'!$AE$39*(1+G2210)/(R2210-G2210)/AC2210</f>
        <v>6.3496153061239102</v>
      </c>
      <c r="G2210" s="92">
        <f>R2210*(1-'DRE + DCF'!$AE$39)</f>
        <v>0.18771129907586126</v>
      </c>
      <c r="H2210" s="94">
        <f t="shared" si="238"/>
        <v>0.31285216512643543</v>
      </c>
      <c r="I2210" s="94">
        <f t="shared" si="243"/>
        <v>0.31285216512643543</v>
      </c>
      <c r="J2210" s="94">
        <f t="shared" si="243"/>
        <v>0.31285216512643543</v>
      </c>
      <c r="K2210" s="94">
        <f t="shared" si="243"/>
        <v>0.31285216512643543</v>
      </c>
      <c r="L2210" s="94">
        <f t="shared" si="243"/>
        <v>0.31285216512643543</v>
      </c>
      <c r="M2210" s="94">
        <f t="shared" si="243"/>
        <v>0.31285216512643543</v>
      </c>
      <c r="N2210" s="94">
        <f t="shared" si="243"/>
        <v>0.31285216512643543</v>
      </c>
      <c r="O2210" s="94">
        <f t="shared" si="243"/>
        <v>0.31285216512643543</v>
      </c>
      <c r="P2210" s="94">
        <f t="shared" si="243"/>
        <v>0.31285216512643543</v>
      </c>
      <c r="Q2210" s="94">
        <f t="shared" si="243"/>
        <v>0.31285216512643543</v>
      </c>
      <c r="R2210" s="94">
        <f t="shared" si="243"/>
        <v>0.31285216512643543</v>
      </c>
      <c r="S2210" s="93">
        <f>(1+H2210)^((5-Dashboard!$F$9)*3/12)</f>
        <v>1.1457976108922707</v>
      </c>
      <c r="T2210" s="93">
        <f t="shared" si="241"/>
        <v>1.5042628742566146</v>
      </c>
      <c r="U2210" s="93">
        <f t="shared" si="241"/>
        <v>1.9748747713871115</v>
      </c>
      <c r="V2210" s="93">
        <f t="shared" si="241"/>
        <v>2.5927186194691436</v>
      </c>
      <c r="W2210" s="93">
        <f t="shared" si="241"/>
        <v>3.403856253133688</v>
      </c>
      <c r="X2210" s="93">
        <f t="shared" si="241"/>
        <v>4.4687600517057184</v>
      </c>
      <c r="Y2210" s="93">
        <f t="shared" si="240"/>
        <v>5.8668213093123747</v>
      </c>
      <c r="Z2210" s="93">
        <f t="shared" si="240"/>
        <v>7.7022690583406606</v>
      </c>
      <c r="AA2210" s="93">
        <f t="shared" si="240"/>
        <v>10.111940609628888</v>
      </c>
      <c r="AB2210" s="93">
        <f t="shared" si="240"/>
        <v>13.275483122981214</v>
      </c>
      <c r="AC2210" s="95">
        <f t="shared" si="240"/>
        <v>17.428746761105341</v>
      </c>
      <c r="AE2210" s="96"/>
    </row>
    <row r="2211" spans="3:31" ht="24.75" customHeight="1" x14ac:dyDescent="0.25">
      <c r="C2211" s="91">
        <f>ABS(E2211-Dashboard!$F$13)</f>
        <v>25.02635023196261</v>
      </c>
      <c r="D2211" s="92">
        <f t="shared" si="242"/>
        <v>0.31295216512643542</v>
      </c>
      <c r="E2211" s="93" cm="1">
        <f t="array" ref="E2211">SUM('DRE + DCF'!$S$41/TIR!S2211,'DRE + DCF'!$U$41:$AD$41/TIR!T2211:AC2211,TIR!F2211)</f>
        <v>22.593649768037388</v>
      </c>
      <c r="F2211" s="100">
        <f>'DRE + DCF'!$AE$38*'DRE + DCF'!$AE$39*(1+G2211)/(R2211-G2211)/AC2211</f>
        <v>6.3428322875550593</v>
      </c>
      <c r="G2211" s="92">
        <f>R2211*(1-'DRE + DCF'!$AE$39)</f>
        <v>0.18777129907586124</v>
      </c>
      <c r="H2211" s="94">
        <f t="shared" si="238"/>
        <v>0.31295216512643542</v>
      </c>
      <c r="I2211" s="94">
        <f t="shared" si="243"/>
        <v>0.31295216512643542</v>
      </c>
      <c r="J2211" s="94">
        <f t="shared" si="243"/>
        <v>0.31295216512643542</v>
      </c>
      <c r="K2211" s="94">
        <f t="shared" si="243"/>
        <v>0.31295216512643542</v>
      </c>
      <c r="L2211" s="94">
        <f t="shared" si="243"/>
        <v>0.31295216512643542</v>
      </c>
      <c r="M2211" s="94">
        <f t="shared" si="243"/>
        <v>0.31295216512643542</v>
      </c>
      <c r="N2211" s="94">
        <f t="shared" si="243"/>
        <v>0.31295216512643542</v>
      </c>
      <c r="O2211" s="94">
        <f t="shared" si="243"/>
        <v>0.31295216512643542</v>
      </c>
      <c r="P2211" s="94">
        <f t="shared" si="243"/>
        <v>0.31295216512643542</v>
      </c>
      <c r="Q2211" s="94">
        <f t="shared" si="243"/>
        <v>0.31295216512643542</v>
      </c>
      <c r="R2211" s="94">
        <f t="shared" si="243"/>
        <v>0.31295216512643542</v>
      </c>
      <c r="S2211" s="93">
        <f>(1+H2211)^((5-Dashboard!$F$9)*3/12)</f>
        <v>1.1458412477854143</v>
      </c>
      <c r="T2211" s="93">
        <f t="shared" si="241"/>
        <v>1.504434747171036</v>
      </c>
      <c r="U2211" s="93">
        <f t="shared" si="241"/>
        <v>1.9752508585896529</v>
      </c>
      <c r="V2211" s="93">
        <f t="shared" si="241"/>
        <v>2.5934098914531352</v>
      </c>
      <c r="W2211" s="93">
        <f t="shared" si="241"/>
        <v>3.4050231320437074</v>
      </c>
      <c r="X2211" s="93">
        <f t="shared" si="241"/>
        <v>4.4706324935223813</v>
      </c>
      <c r="Y2211" s="93">
        <f t="shared" si="240"/>
        <v>5.869726611854805</v>
      </c>
      <c r="Z2211" s="93">
        <f t="shared" si="240"/>
        <v>7.7066702637350213</v>
      </c>
      <c r="AA2211" s="93">
        <f t="shared" si="240"/>
        <v>10.118489408686413</v>
      </c>
      <c r="AB2211" s="93">
        <f t="shared" si="240"/>
        <v>13.285092576943731</v>
      </c>
      <c r="AC2211" s="95">
        <f t="shared" si="240"/>
        <v>17.442691062803405</v>
      </c>
      <c r="AE2211" s="96"/>
    </row>
    <row r="2212" spans="3:31" ht="24.75" customHeight="1" x14ac:dyDescent="0.25">
      <c r="C2212" s="91">
        <f>ABS(E2212-Dashboard!$F$13)</f>
        <v>25.038241042563318</v>
      </c>
      <c r="D2212" s="92">
        <f t="shared" si="242"/>
        <v>0.31305216512643541</v>
      </c>
      <c r="E2212" s="93" cm="1">
        <f t="array" ref="E2212">SUM('DRE + DCF'!$S$41/TIR!S2212,'DRE + DCF'!$U$41:$AD$41/TIR!T2212:AC2212,TIR!F2212)</f>
        <v>22.58175895743668</v>
      </c>
      <c r="F2212" s="100">
        <f>'DRE + DCF'!$AE$38*'DRE + DCF'!$AE$39*(1+G2212)/(R2212-G2212)/AC2212</f>
        <v>6.336057531693247</v>
      </c>
      <c r="G2212" s="92">
        <f>R2212*(1-'DRE + DCF'!$AE$39)</f>
        <v>0.18783129907586124</v>
      </c>
      <c r="H2212" s="94">
        <f t="shared" si="238"/>
        <v>0.31305216512643541</v>
      </c>
      <c r="I2212" s="94">
        <f t="shared" si="243"/>
        <v>0.31305216512643541</v>
      </c>
      <c r="J2212" s="94">
        <f t="shared" si="243"/>
        <v>0.31305216512643541</v>
      </c>
      <c r="K2212" s="94">
        <f t="shared" si="243"/>
        <v>0.31305216512643541</v>
      </c>
      <c r="L2212" s="94">
        <f t="shared" si="243"/>
        <v>0.31305216512643541</v>
      </c>
      <c r="M2212" s="94">
        <f t="shared" si="243"/>
        <v>0.31305216512643541</v>
      </c>
      <c r="N2212" s="94">
        <f t="shared" si="243"/>
        <v>0.31305216512643541</v>
      </c>
      <c r="O2212" s="94">
        <f t="shared" si="243"/>
        <v>0.31305216512643541</v>
      </c>
      <c r="P2212" s="94">
        <f t="shared" si="243"/>
        <v>0.31305216512643541</v>
      </c>
      <c r="Q2212" s="94">
        <f t="shared" si="243"/>
        <v>0.31305216512643541</v>
      </c>
      <c r="R2212" s="94">
        <f t="shared" si="243"/>
        <v>0.31305216512643541</v>
      </c>
      <c r="S2212" s="93">
        <f>(1+H2212)^((5-Dashboard!$F$9)*3/12)</f>
        <v>1.1458848830168045</v>
      </c>
      <c r="T2212" s="93">
        <f t="shared" si="241"/>
        <v>1.5046066266308673</v>
      </c>
      <c r="U2212" s="93">
        <f t="shared" si="241"/>
        <v>1.9756269887612428</v>
      </c>
      <c r="V2212" s="93">
        <f t="shared" si="241"/>
        <v>2.5941012950751698</v>
      </c>
      <c r="W2212" s="93">
        <f t="shared" si="241"/>
        <v>3.4061903220557421</v>
      </c>
      <c r="X2212" s="93">
        <f t="shared" si="241"/>
        <v>4.4725055772080031</v>
      </c>
      <c r="Y2212" s="93">
        <f t="shared" si="240"/>
        <v>5.8726331316930267</v>
      </c>
      <c r="Z2212" s="93">
        <f t="shared" si="240"/>
        <v>7.7110736485627687</v>
      </c>
      <c r="AA2212" s="93">
        <f t="shared" si="240"/>
        <v>10.125041949694745</v>
      </c>
      <c r="AB2212" s="93">
        <f t="shared" si="240"/>
        <v>13.294708254042671</v>
      </c>
      <c r="AC2212" s="95">
        <f t="shared" si="240"/>
        <v>17.456645457695021</v>
      </c>
      <c r="AE2212" s="96"/>
    </row>
    <row r="2213" spans="3:31" ht="24.75" customHeight="1" x14ac:dyDescent="0.25">
      <c r="C2213" s="91">
        <f>ABS(E2213-Dashboard!$F$13)</f>
        <v>25.050120813715736</v>
      </c>
      <c r="D2213" s="92">
        <f t="shared" si="242"/>
        <v>0.3131521651264354</v>
      </c>
      <c r="E2213" s="93" cm="1">
        <f t="array" ref="E2213">SUM('DRE + DCF'!$S$41/TIR!S2213,'DRE + DCF'!$U$41:$AD$41/TIR!T2213:AC2213,TIR!F2213)</f>
        <v>22.569879186284261</v>
      </c>
      <c r="F2213" s="100">
        <f>'DRE + DCF'!$AE$38*'DRE + DCF'!$AE$39*(1+G2213)/(R2213-G2213)/AC2213</f>
        <v>6.3292910270702274</v>
      </c>
      <c r="G2213" s="92">
        <f>R2213*(1-'DRE + DCF'!$AE$39)</f>
        <v>0.18789129907586125</v>
      </c>
      <c r="H2213" s="94">
        <f t="shared" si="238"/>
        <v>0.3131521651264354</v>
      </c>
      <c r="I2213" s="94">
        <f t="shared" si="243"/>
        <v>0.3131521651264354</v>
      </c>
      <c r="J2213" s="94">
        <f t="shared" si="243"/>
        <v>0.3131521651264354</v>
      </c>
      <c r="K2213" s="94">
        <f t="shared" si="243"/>
        <v>0.3131521651264354</v>
      </c>
      <c r="L2213" s="94">
        <f t="shared" si="243"/>
        <v>0.3131521651264354</v>
      </c>
      <c r="M2213" s="94">
        <f t="shared" si="243"/>
        <v>0.3131521651264354</v>
      </c>
      <c r="N2213" s="94">
        <f t="shared" si="243"/>
        <v>0.3131521651264354</v>
      </c>
      <c r="O2213" s="94">
        <f t="shared" si="243"/>
        <v>0.3131521651264354</v>
      </c>
      <c r="P2213" s="94">
        <f t="shared" si="243"/>
        <v>0.3131521651264354</v>
      </c>
      <c r="Q2213" s="94">
        <f t="shared" si="243"/>
        <v>0.3131521651264354</v>
      </c>
      <c r="R2213" s="94">
        <f t="shared" si="243"/>
        <v>0.3131521651264354</v>
      </c>
      <c r="S2213" s="93">
        <f>(1+H2213)^((5-Dashboard!$F$9)*3/12)</f>
        <v>1.1459285165866304</v>
      </c>
      <c r="T2213" s="93">
        <f t="shared" si="241"/>
        <v>1.5047785126358579</v>
      </c>
      <c r="U2213" s="93">
        <f t="shared" si="241"/>
        <v>1.9760031619035139</v>
      </c>
      <c r="V2213" s="93">
        <f t="shared" si="241"/>
        <v>2.5947928303502814</v>
      </c>
      <c r="W2213" s="93">
        <f t="shared" si="241"/>
        <v>3.4073578232290229</v>
      </c>
      <c r="X2213" s="93">
        <f t="shared" si="241"/>
        <v>4.4743793029336887</v>
      </c>
      <c r="Y2213" s="93">
        <f t="shared" si="240"/>
        <v>5.8755408692442836</v>
      </c>
      <c r="Z2213" s="93">
        <f t="shared" si="240"/>
        <v>7.7154792137369883</v>
      </c>
      <c r="AA2213" s="93">
        <f t="shared" si="240"/>
        <v>10.131598234506733</v>
      </c>
      <c r="AB2213" s="93">
        <f t="shared" si="240"/>
        <v>13.304330157833686</v>
      </c>
      <c r="AC2213" s="95">
        <f t="shared" si="240"/>
        <v>17.470609952316234</v>
      </c>
      <c r="AE2213" s="96"/>
    </row>
    <row r="2214" spans="3:31" ht="24.75" customHeight="1" x14ac:dyDescent="0.25">
      <c r="C2214" s="91">
        <f>ABS(E2214-Dashboard!$F$13)</f>
        <v>25.061989558833147</v>
      </c>
      <c r="D2214" s="92">
        <f t="shared" si="242"/>
        <v>0.31325216512643539</v>
      </c>
      <c r="E2214" s="93" cm="1">
        <f t="array" ref="E2214">SUM('DRE + DCF'!$S$41/TIR!S2214,'DRE + DCF'!$U$41:$AD$41/TIR!T2214:AC2214,TIR!F2214)</f>
        <v>22.55801044116685</v>
      </c>
      <c r="F2214" s="100">
        <f>'DRE + DCF'!$AE$38*'DRE + DCF'!$AE$39*(1+G2214)/(R2214-G2214)/AC2214</f>
        <v>6.3225327622357916</v>
      </c>
      <c r="G2214" s="92">
        <f>R2214*(1-'DRE + DCF'!$AE$39)</f>
        <v>0.18795129907586122</v>
      </c>
      <c r="H2214" s="94">
        <f t="shared" si="238"/>
        <v>0.31325216512643539</v>
      </c>
      <c r="I2214" s="94">
        <f t="shared" si="243"/>
        <v>0.31325216512643539</v>
      </c>
      <c r="J2214" s="94">
        <f t="shared" si="243"/>
        <v>0.31325216512643539</v>
      </c>
      <c r="K2214" s="94">
        <f t="shared" si="243"/>
        <v>0.31325216512643539</v>
      </c>
      <c r="L2214" s="94">
        <f t="shared" si="243"/>
        <v>0.31325216512643539</v>
      </c>
      <c r="M2214" s="94">
        <f t="shared" si="243"/>
        <v>0.31325216512643539</v>
      </c>
      <c r="N2214" s="94">
        <f t="shared" si="243"/>
        <v>0.31325216512643539</v>
      </c>
      <c r="O2214" s="94">
        <f t="shared" si="243"/>
        <v>0.31325216512643539</v>
      </c>
      <c r="P2214" s="94">
        <f t="shared" si="243"/>
        <v>0.31325216512643539</v>
      </c>
      <c r="Q2214" s="94">
        <f t="shared" si="243"/>
        <v>0.31325216512643539</v>
      </c>
      <c r="R2214" s="94">
        <f t="shared" si="243"/>
        <v>0.31325216512643539</v>
      </c>
      <c r="S2214" s="93">
        <f>(1+H2214)^((5-Dashboard!$F$9)*3/12)</f>
        <v>1.1459721484950824</v>
      </c>
      <c r="T2214" s="93">
        <f t="shared" si="241"/>
        <v>1.5049504051857601</v>
      </c>
      <c r="U2214" s="93">
        <f t="shared" si="241"/>
        <v>1.9763793780181058</v>
      </c>
      <c r="V2214" s="93">
        <f t="shared" si="241"/>
        <v>2.5954844972935156</v>
      </c>
      <c r="W2214" s="93">
        <f t="shared" si="241"/>
        <v>3.4085256356228073</v>
      </c>
      <c r="X2214" s="93">
        <f t="shared" si="241"/>
        <v>4.4762536708706113</v>
      </c>
      <c r="Y2214" s="93">
        <f t="shared" si="240"/>
        <v>5.8784498249259851</v>
      </c>
      <c r="Z2214" s="93">
        <f t="shared" si="240"/>
        <v>7.7198869601711655</v>
      </c>
      <c r="AA2214" s="93">
        <f t="shared" si="240"/>
        <v>10.13815826497612</v>
      </c>
      <c r="AB2214" s="93">
        <f t="shared" si="240"/>
        <v>13.313958291874357</v>
      </c>
      <c r="AC2214" s="95">
        <f t="shared" si="240"/>
        <v>17.484584553207057</v>
      </c>
      <c r="AE2214" s="96"/>
    </row>
    <row r="2215" spans="3:31" ht="24.75" customHeight="1" x14ac:dyDescent="0.25">
      <c r="C2215" s="91">
        <f>ABS(E2215-Dashboard!$F$13)</f>
        <v>25.073847291308894</v>
      </c>
      <c r="D2215" s="92">
        <f t="shared" si="242"/>
        <v>0.31335216512643538</v>
      </c>
      <c r="E2215" s="93" cm="1">
        <f t="array" ref="E2215">SUM('DRE + DCF'!$S$41/TIR!S2215,'DRE + DCF'!$U$41:$AD$41/TIR!T2215:AC2215,TIR!F2215)</f>
        <v>22.546152708691103</v>
      </c>
      <c r="F2215" s="100">
        <f>'DRE + DCF'!$AE$38*'DRE + DCF'!$AE$39*(1+G2215)/(R2215-G2215)/AC2215</f>
        <v>6.3157827257579306</v>
      </c>
      <c r="G2215" s="92">
        <f>R2215*(1-'DRE + DCF'!$AE$39)</f>
        <v>0.18801129907586123</v>
      </c>
      <c r="H2215" s="94">
        <f t="shared" si="238"/>
        <v>0.31335216512643538</v>
      </c>
      <c r="I2215" s="94">
        <f t="shared" si="243"/>
        <v>0.31335216512643538</v>
      </c>
      <c r="J2215" s="94">
        <f t="shared" si="243"/>
        <v>0.31335216512643538</v>
      </c>
      <c r="K2215" s="94">
        <f t="shared" si="243"/>
        <v>0.31335216512643538</v>
      </c>
      <c r="L2215" s="94">
        <f t="shared" si="243"/>
        <v>0.31335216512643538</v>
      </c>
      <c r="M2215" s="94">
        <f t="shared" si="243"/>
        <v>0.31335216512643538</v>
      </c>
      <c r="N2215" s="94">
        <f t="shared" si="243"/>
        <v>0.31335216512643538</v>
      </c>
      <c r="O2215" s="94">
        <f t="shared" si="243"/>
        <v>0.31335216512643538</v>
      </c>
      <c r="P2215" s="94">
        <f t="shared" si="243"/>
        <v>0.31335216512643538</v>
      </c>
      <c r="Q2215" s="94">
        <f t="shared" si="243"/>
        <v>0.31335216512643538</v>
      </c>
      <c r="R2215" s="94">
        <f t="shared" si="243"/>
        <v>0.31335216512643538</v>
      </c>
      <c r="S2215" s="93">
        <f>(1+H2215)^((5-Dashboard!$F$9)*3/12)</f>
        <v>1.1460157787423502</v>
      </c>
      <c r="T2215" s="93">
        <f t="shared" si="241"/>
        <v>1.5051223042803235</v>
      </c>
      <c r="U2215" s="93">
        <f t="shared" si="241"/>
        <v>1.9767556371066521</v>
      </c>
      <c r="V2215" s="93">
        <f t="shared" si="241"/>
        <v>2.5961762959199075</v>
      </c>
      <c r="W2215" s="93">
        <f t="shared" si="241"/>
        <v>3.4096937592963394</v>
      </c>
      <c r="X2215" s="93">
        <f t="shared" si="241"/>
        <v>4.4781286811899417</v>
      </c>
      <c r="Y2215" s="93">
        <f t="shared" si="240"/>
        <v>5.881359999155598</v>
      </c>
      <c r="Z2215" s="93">
        <f t="shared" si="240"/>
        <v>7.7242968887790138</v>
      </c>
      <c r="AA2215" s="93">
        <f t="shared" si="240"/>
        <v>10.144722042957305</v>
      </c>
      <c r="AB2215" s="93">
        <f t="shared" si="240"/>
        <v>13.32359265972385</v>
      </c>
      <c r="AC2215" s="95">
        <f t="shared" si="240"/>
        <v>17.498569266910998</v>
      </c>
      <c r="AE2215" s="96"/>
    </row>
    <row r="2216" spans="3:31" ht="24.75" customHeight="1" x14ac:dyDescent="0.25">
      <c r="C2216" s="91">
        <f>ABS(E2216-Dashboard!$F$13)</f>
        <v>25.085694024516815</v>
      </c>
      <c r="D2216" s="92">
        <f t="shared" si="242"/>
        <v>0.31345216512643537</v>
      </c>
      <c r="E2216" s="93" cm="1">
        <f t="array" ref="E2216">SUM('DRE + DCF'!$S$41/TIR!S2216,'DRE + DCF'!$U$41:$AD$41/TIR!T2216:AC2216,TIR!F2216)</f>
        <v>22.534305975483182</v>
      </c>
      <c r="F2216" s="100">
        <f>'DRE + DCF'!$AE$38*'DRE + DCF'!$AE$39*(1+G2216)/(R2216-G2216)/AC2216</f>
        <v>6.3090409062225978</v>
      </c>
      <c r="G2216" s="92">
        <f>R2216*(1-'DRE + DCF'!$AE$39)</f>
        <v>0.1880712990758612</v>
      </c>
      <c r="H2216" s="94">
        <f t="shared" si="238"/>
        <v>0.31345216512643537</v>
      </c>
      <c r="I2216" s="94">
        <f t="shared" si="243"/>
        <v>0.31345216512643537</v>
      </c>
      <c r="J2216" s="94">
        <f t="shared" si="243"/>
        <v>0.31345216512643537</v>
      </c>
      <c r="K2216" s="94">
        <f t="shared" si="243"/>
        <v>0.31345216512643537</v>
      </c>
      <c r="L2216" s="94">
        <f t="shared" si="243"/>
        <v>0.31345216512643537</v>
      </c>
      <c r="M2216" s="94">
        <f t="shared" si="243"/>
        <v>0.31345216512643537</v>
      </c>
      <c r="N2216" s="94">
        <f t="shared" si="243"/>
        <v>0.31345216512643537</v>
      </c>
      <c r="O2216" s="94">
        <f t="shared" si="243"/>
        <v>0.31345216512643537</v>
      </c>
      <c r="P2216" s="94">
        <f t="shared" si="243"/>
        <v>0.31345216512643537</v>
      </c>
      <c r="Q2216" s="94">
        <f t="shared" si="243"/>
        <v>0.31345216512643537</v>
      </c>
      <c r="R2216" s="94">
        <f t="shared" si="243"/>
        <v>0.31345216512643537</v>
      </c>
      <c r="S2216" s="93">
        <f>(1+H2216)^((5-Dashboard!$F$9)*3/12)</f>
        <v>1.1460594073286234</v>
      </c>
      <c r="T2216" s="93">
        <f t="shared" si="241"/>
        <v>1.5052942099192999</v>
      </c>
      <c r="U2216" s="93">
        <f t="shared" si="241"/>
        <v>1.9771319391707916</v>
      </c>
      <c r="V2216" s="93">
        <f t="shared" si="241"/>
        <v>2.5968682262445042</v>
      </c>
      <c r="W2216" s="93">
        <f t="shared" si="241"/>
        <v>3.4108621943088901</v>
      </c>
      <c r="X2216" s="93">
        <f t="shared" si="241"/>
        <v>4.4800043340629161</v>
      </c>
      <c r="Y2216" s="93">
        <f t="shared" si="240"/>
        <v>5.8842713923507519</v>
      </c>
      <c r="Z2216" s="93">
        <f t="shared" si="240"/>
        <v>7.7287090004746402</v>
      </c>
      <c r="AA2216" s="93">
        <f t="shared" si="240"/>
        <v>10.151289570305584</v>
      </c>
      <c r="AB2216" s="93">
        <f t="shared" si="240"/>
        <v>13.333233264943273</v>
      </c>
      <c r="AC2216" s="95">
        <f t="shared" si="240"/>
        <v>17.512564099975553</v>
      </c>
      <c r="AE2216" s="96"/>
    </row>
    <row r="2217" spans="3:31" ht="24.75" customHeight="1" x14ac:dyDescent="0.25">
      <c r="C2217" s="91">
        <f>ABS(E2217-Dashboard!$F$13)</f>
        <v>25.097529771810901</v>
      </c>
      <c r="D2217" s="92">
        <f t="shared" si="242"/>
        <v>0.31355216512643536</v>
      </c>
      <c r="E2217" s="93" cm="1">
        <f t="array" ref="E2217">SUM('DRE + DCF'!$S$41/TIR!S2217,'DRE + DCF'!$U$41:$AD$41/TIR!T2217:AC2217,TIR!F2217)</f>
        <v>22.522470228189096</v>
      </c>
      <c r="F2217" s="100">
        <f>'DRE + DCF'!$AE$38*'DRE + DCF'!$AE$39*(1+G2217)/(R2217-G2217)/AC2217</f>
        <v>6.3023072922338796</v>
      </c>
      <c r="G2217" s="92">
        <f>R2217*(1-'DRE + DCF'!$AE$39)</f>
        <v>0.18813129907586121</v>
      </c>
      <c r="H2217" s="94">
        <f t="shared" si="238"/>
        <v>0.31355216512643536</v>
      </c>
      <c r="I2217" s="94">
        <f t="shared" si="243"/>
        <v>0.31355216512643536</v>
      </c>
      <c r="J2217" s="94">
        <f t="shared" si="243"/>
        <v>0.31355216512643536</v>
      </c>
      <c r="K2217" s="94">
        <f t="shared" si="243"/>
        <v>0.31355216512643536</v>
      </c>
      <c r="L2217" s="94">
        <f t="shared" si="243"/>
        <v>0.31355216512643536</v>
      </c>
      <c r="M2217" s="94">
        <f t="shared" si="243"/>
        <v>0.31355216512643536</v>
      </c>
      <c r="N2217" s="94">
        <f t="shared" si="243"/>
        <v>0.31355216512643536</v>
      </c>
      <c r="O2217" s="94">
        <f t="shared" si="243"/>
        <v>0.31355216512643536</v>
      </c>
      <c r="P2217" s="94">
        <f t="shared" si="243"/>
        <v>0.31355216512643536</v>
      </c>
      <c r="Q2217" s="94">
        <f t="shared" si="243"/>
        <v>0.31355216512643536</v>
      </c>
      <c r="R2217" s="94">
        <f t="shared" si="243"/>
        <v>0.31355216512643536</v>
      </c>
      <c r="S2217" s="93">
        <f>(1+H2217)^((5-Dashboard!$F$9)*3/12)</f>
        <v>1.1461030342540914</v>
      </c>
      <c r="T2217" s="93">
        <f t="shared" si="241"/>
        <v>1.5054661221024388</v>
      </c>
      <c r="U2217" s="93">
        <f t="shared" si="241"/>
        <v>1.9775082842121567</v>
      </c>
      <c r="V2217" s="93">
        <f t="shared" si="241"/>
        <v>2.5975602882823408</v>
      </c>
      <c r="W2217" s="93">
        <f t="shared" si="241"/>
        <v>3.412030940719716</v>
      </c>
      <c r="X2217" s="93">
        <f t="shared" si="241"/>
        <v>4.4818806296607709</v>
      </c>
      <c r="Y2217" s="93">
        <f t="shared" si="240"/>
        <v>5.8871840049291366</v>
      </c>
      <c r="Z2217" s="93">
        <f t="shared" si="240"/>
        <v>7.7331232961723853</v>
      </c>
      <c r="AA2217" s="93">
        <f t="shared" si="240"/>
        <v>10.157860848876911</v>
      </c>
      <c r="AB2217" s="93">
        <f t="shared" si="240"/>
        <v>13.342880111095317</v>
      </c>
      <c r="AC2217" s="95">
        <f t="shared" si="240"/>
        <v>17.526569058951704</v>
      </c>
      <c r="AE2217" s="96"/>
    </row>
    <row r="2218" spans="3:31" ht="24.75" customHeight="1" x14ac:dyDescent="0.25">
      <c r="C2218" s="91">
        <f>ABS(E2218-Dashboard!$F$13)</f>
        <v>25.109354546525687</v>
      </c>
      <c r="D2218" s="92">
        <f t="shared" si="242"/>
        <v>0.31365216512643534</v>
      </c>
      <c r="E2218" s="93" cm="1">
        <f t="array" ref="E2218">SUM('DRE + DCF'!$S$41/TIR!S2218,'DRE + DCF'!$U$41:$AD$41/TIR!T2218:AC2218,TIR!F2218)</f>
        <v>22.510645453474311</v>
      </c>
      <c r="F2218" s="100">
        <f>'DRE + DCF'!$AE$38*'DRE + DCF'!$AE$39*(1+G2218)/(R2218-G2218)/AC2218</f>
        <v>6.2955818724137753</v>
      </c>
      <c r="G2218" s="92">
        <f>R2218*(1-'DRE + DCF'!$AE$39)</f>
        <v>0.18819129907586121</v>
      </c>
      <c r="H2218" s="94">
        <f t="shared" si="238"/>
        <v>0.31365216512643534</v>
      </c>
      <c r="I2218" s="94">
        <f t="shared" si="243"/>
        <v>0.31365216512643534</v>
      </c>
      <c r="J2218" s="94">
        <f t="shared" si="243"/>
        <v>0.31365216512643534</v>
      </c>
      <c r="K2218" s="94">
        <f t="shared" si="243"/>
        <v>0.31365216512643534</v>
      </c>
      <c r="L2218" s="94">
        <f t="shared" ref="I2218:R2243" si="244">$D2218</f>
        <v>0.31365216512643534</v>
      </c>
      <c r="M2218" s="94">
        <f t="shared" si="244"/>
        <v>0.31365216512643534</v>
      </c>
      <c r="N2218" s="94">
        <f t="shared" si="244"/>
        <v>0.31365216512643534</v>
      </c>
      <c r="O2218" s="94">
        <f t="shared" si="244"/>
        <v>0.31365216512643534</v>
      </c>
      <c r="P2218" s="94">
        <f t="shared" si="244"/>
        <v>0.31365216512643534</v>
      </c>
      <c r="Q2218" s="94">
        <f t="shared" si="244"/>
        <v>0.31365216512643534</v>
      </c>
      <c r="R2218" s="94">
        <f t="shared" si="244"/>
        <v>0.31365216512643534</v>
      </c>
      <c r="S2218" s="93">
        <f>(1+H2218)^((5-Dashboard!$F$9)*3/12)</f>
        <v>1.1461466595189447</v>
      </c>
      <c r="T2218" s="93">
        <f t="shared" si="241"/>
        <v>1.5056380408294932</v>
      </c>
      <c r="U2218" s="93">
        <f t="shared" si="241"/>
        <v>1.9778846722323882</v>
      </c>
      <c r="V2218" s="93">
        <f t="shared" si="241"/>
        <v>2.5982524820484669</v>
      </c>
      <c r="W2218" s="93">
        <f t="shared" si="241"/>
        <v>3.4131999985881034</v>
      </c>
      <c r="X2218" s="93">
        <f t="shared" si="241"/>
        <v>4.4837575681548083</v>
      </c>
      <c r="Y2218" s="93">
        <f t="shared" si="240"/>
        <v>5.8900978373086046</v>
      </c>
      <c r="Z2218" s="93">
        <f t="shared" si="240"/>
        <v>7.7375397767869831</v>
      </c>
      <c r="AA2218" s="93">
        <f t="shared" si="240"/>
        <v>10.164435880528137</v>
      </c>
      <c r="AB2218" s="93">
        <f t="shared" si="240"/>
        <v>13.352533201744613</v>
      </c>
      <c r="AC2218" s="95">
        <f t="shared" si="240"/>
        <v>17.540584150394427</v>
      </c>
      <c r="AE2218" s="96"/>
    </row>
    <row r="2219" spans="3:31" ht="24.75" customHeight="1" x14ac:dyDescent="0.25">
      <c r="C2219" s="91">
        <f>ABS(E2219-Dashboard!$F$13)</f>
        <v>25.121168361975929</v>
      </c>
      <c r="D2219" s="92">
        <f t="shared" si="242"/>
        <v>0.31375216512643533</v>
      </c>
      <c r="E2219" s="93" cm="1">
        <f t="array" ref="E2219">SUM('DRE + DCF'!$S$41/TIR!S2219,'DRE + DCF'!$U$41:$AD$41/TIR!T2219:AC2219,TIR!F2219)</f>
        <v>22.498831638024068</v>
      </c>
      <c r="F2219" s="100">
        <f>'DRE + DCF'!$AE$38*'DRE + DCF'!$AE$39*(1+G2219)/(R2219-G2219)/AC2219</f>
        <v>6.2888646354023372</v>
      </c>
      <c r="G2219" s="92">
        <f>R2219*(1-'DRE + DCF'!$AE$39)</f>
        <v>0.18825129907586119</v>
      </c>
      <c r="H2219" s="94">
        <f t="shared" si="238"/>
        <v>0.31375216512643533</v>
      </c>
      <c r="I2219" s="94">
        <f t="shared" si="244"/>
        <v>0.31375216512643533</v>
      </c>
      <c r="J2219" s="94">
        <f t="shared" si="244"/>
        <v>0.31375216512643533</v>
      </c>
      <c r="K2219" s="94">
        <f t="shared" si="244"/>
        <v>0.31375216512643533</v>
      </c>
      <c r="L2219" s="94">
        <f t="shared" si="244"/>
        <v>0.31375216512643533</v>
      </c>
      <c r="M2219" s="94">
        <f t="shared" si="244"/>
        <v>0.31375216512643533</v>
      </c>
      <c r="N2219" s="94">
        <f t="shared" si="244"/>
        <v>0.31375216512643533</v>
      </c>
      <c r="O2219" s="94">
        <f t="shared" si="244"/>
        <v>0.31375216512643533</v>
      </c>
      <c r="P2219" s="94">
        <f t="shared" si="244"/>
        <v>0.31375216512643533</v>
      </c>
      <c r="Q2219" s="94">
        <f t="shared" si="244"/>
        <v>0.31375216512643533</v>
      </c>
      <c r="R2219" s="94">
        <f t="shared" si="244"/>
        <v>0.31375216512643533</v>
      </c>
      <c r="S2219" s="93">
        <f>(1+H2219)^((5-Dashboard!$F$9)*3/12)</f>
        <v>1.1461902831233719</v>
      </c>
      <c r="T2219" s="93">
        <f t="shared" si="241"/>
        <v>1.5058099661002116</v>
      </c>
      <c r="U2219" s="93">
        <f t="shared" si="241"/>
        <v>1.978261103233117</v>
      </c>
      <c r="V2219" s="93">
        <f t="shared" si="241"/>
        <v>2.5989448075579178</v>
      </c>
      <c r="W2219" s="93">
        <f t="shared" si="241"/>
        <v>3.4143693679733209</v>
      </c>
      <c r="X2219" s="93">
        <f t="shared" si="241"/>
        <v>4.4856351497163285</v>
      </c>
      <c r="Y2219" s="93">
        <f t="shared" si="240"/>
        <v>5.8930128899070677</v>
      </c>
      <c r="Z2219" s="93">
        <f t="shared" si="240"/>
        <v>7.7419584432334014</v>
      </c>
      <c r="AA2219" s="93">
        <f t="shared" si="240"/>
        <v>10.171014667116767</v>
      </c>
      <c r="AB2219" s="93">
        <f t="shared" si="240"/>
        <v>13.36219254045738</v>
      </c>
      <c r="AC2219" s="95">
        <f t="shared" si="240"/>
        <v>17.554609380862185</v>
      </c>
      <c r="AE2219" s="96"/>
    </row>
    <row r="2220" spans="3:31" ht="24.75" customHeight="1" x14ac:dyDescent="0.25">
      <c r="C2220" s="91">
        <f>ABS(E2220-Dashboard!$F$13)</f>
        <v>25.132971231457013</v>
      </c>
      <c r="D2220" s="92">
        <f t="shared" si="242"/>
        <v>0.31385216512643532</v>
      </c>
      <c r="E2220" s="93" cm="1">
        <f t="array" ref="E2220">SUM('DRE + DCF'!$S$41/TIR!S2220,'DRE + DCF'!$U$41:$AD$41/TIR!T2220:AC2220,TIR!F2220)</f>
        <v>22.487028768542984</v>
      </c>
      <c r="F2220" s="100">
        <f>'DRE + DCF'!$AE$38*'DRE + DCF'!$AE$39*(1+G2220)/(R2220-G2220)/AC2220</f>
        <v>6.28215556985747</v>
      </c>
      <c r="G2220" s="92">
        <f>R2220*(1-'DRE + DCF'!$AE$39)</f>
        <v>0.18831129907586119</v>
      </c>
      <c r="H2220" s="94">
        <f t="shared" si="238"/>
        <v>0.31385216512643532</v>
      </c>
      <c r="I2220" s="94">
        <f t="shared" si="244"/>
        <v>0.31385216512643532</v>
      </c>
      <c r="J2220" s="94">
        <f t="shared" si="244"/>
        <v>0.31385216512643532</v>
      </c>
      <c r="K2220" s="94">
        <f t="shared" si="244"/>
        <v>0.31385216512643532</v>
      </c>
      <c r="L2220" s="94">
        <f t="shared" si="244"/>
        <v>0.31385216512643532</v>
      </c>
      <c r="M2220" s="94">
        <f t="shared" si="244"/>
        <v>0.31385216512643532</v>
      </c>
      <c r="N2220" s="94">
        <f t="shared" si="244"/>
        <v>0.31385216512643532</v>
      </c>
      <c r="O2220" s="94">
        <f t="shared" si="244"/>
        <v>0.31385216512643532</v>
      </c>
      <c r="P2220" s="94">
        <f t="shared" si="244"/>
        <v>0.31385216512643532</v>
      </c>
      <c r="Q2220" s="94">
        <f t="shared" si="244"/>
        <v>0.31385216512643532</v>
      </c>
      <c r="R2220" s="94">
        <f t="shared" si="244"/>
        <v>0.31385216512643532</v>
      </c>
      <c r="S2220" s="93">
        <f>(1+H2220)^((5-Dashboard!$F$9)*3/12)</f>
        <v>1.1462339050675632</v>
      </c>
      <c r="T2220" s="93">
        <f t="shared" si="241"/>
        <v>1.5059818979143469</v>
      </c>
      <c r="U2220" s="93">
        <f t="shared" si="241"/>
        <v>1.9786375772159832</v>
      </c>
      <c r="V2220" s="93">
        <f t="shared" si="241"/>
        <v>2.599637264825744</v>
      </c>
      <c r="W2220" s="93">
        <f t="shared" si="241"/>
        <v>3.4155390489346682</v>
      </c>
      <c r="X2220" s="93">
        <f t="shared" si="241"/>
        <v>4.4875133745167002</v>
      </c>
      <c r="Y2220" s="93">
        <f t="shared" si="240"/>
        <v>5.8959291631426032</v>
      </c>
      <c r="Z2220" s="93">
        <f t="shared" si="240"/>
        <v>7.7463792964270022</v>
      </c>
      <c r="AA2220" s="93">
        <f t="shared" si="240"/>
        <v>10.17759721050121</v>
      </c>
      <c r="AB2220" s="93">
        <f t="shared" si="240"/>
        <v>13.371858130801785</v>
      </c>
      <c r="AC2220" s="95">
        <f t="shared" si="240"/>
        <v>17.568644756917454</v>
      </c>
      <c r="AE2220" s="96"/>
    </row>
    <row r="2221" spans="3:31" ht="24.75" customHeight="1" x14ac:dyDescent="0.25">
      <c r="C2221" s="91">
        <f>ABS(E2221-Dashboard!$F$13)</f>
        <v>25.144763168244605</v>
      </c>
      <c r="D2221" s="92">
        <f t="shared" si="242"/>
        <v>0.31395216512643531</v>
      </c>
      <c r="E2221" s="93" cm="1">
        <f t="array" ref="E2221">SUM('DRE + DCF'!$S$41/TIR!S2221,'DRE + DCF'!$U$41:$AD$41/TIR!T2221:AC2221,TIR!F2221)</f>
        <v>22.475236831755392</v>
      </c>
      <c r="F2221" s="100">
        <f>'DRE + DCF'!$AE$38*'DRE + DCF'!$AE$39*(1+G2221)/(R2221-G2221)/AC2221</f>
        <v>6.2754546644550686</v>
      </c>
      <c r="G2221" s="92">
        <f>R2221*(1-'DRE + DCF'!$AE$39)</f>
        <v>0.18837129907586117</v>
      </c>
      <c r="H2221" s="94">
        <f t="shared" si="238"/>
        <v>0.31395216512643531</v>
      </c>
      <c r="I2221" s="94">
        <f t="shared" si="244"/>
        <v>0.31395216512643531</v>
      </c>
      <c r="J2221" s="94">
        <f t="shared" si="244"/>
        <v>0.31395216512643531</v>
      </c>
      <c r="K2221" s="94">
        <f t="shared" si="244"/>
        <v>0.31395216512643531</v>
      </c>
      <c r="L2221" s="94">
        <f t="shared" si="244"/>
        <v>0.31395216512643531</v>
      </c>
      <c r="M2221" s="94">
        <f t="shared" si="244"/>
        <v>0.31395216512643531</v>
      </c>
      <c r="N2221" s="94">
        <f t="shared" si="244"/>
        <v>0.31395216512643531</v>
      </c>
      <c r="O2221" s="94">
        <f t="shared" si="244"/>
        <v>0.31395216512643531</v>
      </c>
      <c r="P2221" s="94">
        <f t="shared" si="244"/>
        <v>0.31395216512643531</v>
      </c>
      <c r="Q2221" s="94">
        <f t="shared" si="244"/>
        <v>0.31395216512643531</v>
      </c>
      <c r="R2221" s="94">
        <f t="shared" si="244"/>
        <v>0.31395216512643531</v>
      </c>
      <c r="S2221" s="93">
        <f>(1+H2221)^((5-Dashboard!$F$9)*3/12)</f>
        <v>1.1462775253517079</v>
      </c>
      <c r="T2221" s="93">
        <f t="shared" si="241"/>
        <v>1.5061538362716489</v>
      </c>
      <c r="U2221" s="93">
        <f t="shared" si="241"/>
        <v>1.9790140941826195</v>
      </c>
      <c r="V2221" s="93">
        <f t="shared" si="241"/>
        <v>2.6003298538669837</v>
      </c>
      <c r="W2221" s="93">
        <f t="shared" si="241"/>
        <v>3.4167090415314298</v>
      </c>
      <c r="X2221" s="93">
        <f t="shared" si="241"/>
        <v>4.4893922427272894</v>
      </c>
      <c r="Y2221" s="93">
        <f t="shared" si="240"/>
        <v>5.8988466574333449</v>
      </c>
      <c r="Z2221" s="93">
        <f t="shared" si="240"/>
        <v>7.7508023372833783</v>
      </c>
      <c r="AA2221" s="93">
        <f t="shared" si="240"/>
        <v>10.18418351254053</v>
      </c>
      <c r="AB2221" s="93">
        <f t="shared" si="240"/>
        <v>13.381529976347574</v>
      </c>
      <c r="AC2221" s="95">
        <f t="shared" si="240"/>
        <v>17.582690285126191</v>
      </c>
      <c r="AE2221" s="96"/>
    </row>
    <row r="2222" spans="3:31" ht="24.75" customHeight="1" x14ac:dyDescent="0.25">
      <c r="C2222" s="91">
        <f>ABS(E2222-Dashboard!$F$13)</f>
        <v>25.156544185595049</v>
      </c>
      <c r="D2222" s="92">
        <f t="shared" si="242"/>
        <v>0.3140521651264353</v>
      </c>
      <c r="E2222" s="93" cm="1">
        <f t="array" ref="E2222">SUM('DRE + DCF'!$S$41/TIR!S2222,'DRE + DCF'!$U$41:$AD$41/TIR!T2222:AC2222,TIR!F2222)</f>
        <v>22.463455814404949</v>
      </c>
      <c r="F2222" s="100">
        <f>'DRE + DCF'!$AE$38*'DRE + DCF'!$AE$39*(1+G2222)/(R2222-G2222)/AC2222</f>
        <v>6.2687619078888162</v>
      </c>
      <c r="G2222" s="92">
        <f>R2222*(1-'DRE + DCF'!$AE$39)</f>
        <v>0.18843129907586117</v>
      </c>
      <c r="H2222" s="94">
        <f t="shared" si="238"/>
        <v>0.3140521651264353</v>
      </c>
      <c r="I2222" s="94">
        <f t="shared" si="244"/>
        <v>0.3140521651264353</v>
      </c>
      <c r="J2222" s="94">
        <f t="shared" si="244"/>
        <v>0.3140521651264353</v>
      </c>
      <c r="K2222" s="94">
        <f t="shared" si="244"/>
        <v>0.3140521651264353</v>
      </c>
      <c r="L2222" s="94">
        <f t="shared" si="244"/>
        <v>0.3140521651264353</v>
      </c>
      <c r="M2222" s="94">
        <f t="shared" si="244"/>
        <v>0.3140521651264353</v>
      </c>
      <c r="N2222" s="94">
        <f t="shared" si="244"/>
        <v>0.3140521651264353</v>
      </c>
      <c r="O2222" s="94">
        <f t="shared" si="244"/>
        <v>0.3140521651264353</v>
      </c>
      <c r="P2222" s="94">
        <f t="shared" si="244"/>
        <v>0.3140521651264353</v>
      </c>
      <c r="Q2222" s="94">
        <f t="shared" si="244"/>
        <v>0.3140521651264353</v>
      </c>
      <c r="R2222" s="94">
        <f t="shared" si="244"/>
        <v>0.3140521651264353</v>
      </c>
      <c r="S2222" s="93">
        <f>(1+H2222)^((5-Dashboard!$F$9)*3/12)</f>
        <v>1.1463211439759957</v>
      </c>
      <c r="T2222" s="93">
        <f t="shared" si="241"/>
        <v>1.5063257811718695</v>
      </c>
      <c r="U2222" s="93">
        <f t="shared" si="241"/>
        <v>1.9793906541346644</v>
      </c>
      <c r="V2222" s="93">
        <f t="shared" si="241"/>
        <v>2.6010225746966871</v>
      </c>
      <c r="W2222" s="93">
        <f t="shared" si="241"/>
        <v>3.4178793458229171</v>
      </c>
      <c r="X2222" s="93">
        <f t="shared" si="241"/>
        <v>4.4912717545195289</v>
      </c>
      <c r="Y2222" s="93">
        <f t="shared" si="240"/>
        <v>5.9017653731975912</v>
      </c>
      <c r="Z2222" s="93">
        <f t="shared" si="240"/>
        <v>7.7552275667185198</v>
      </c>
      <c r="AA2222" s="93">
        <f t="shared" si="240"/>
        <v>10.190773575094688</v>
      </c>
      <c r="AB2222" s="93">
        <f t="shared" si="240"/>
        <v>13.39120808066644</v>
      </c>
      <c r="AC2222" s="95">
        <f t="shared" si="240"/>
        <v>17.596745972058354</v>
      </c>
      <c r="AE2222" s="96"/>
    </row>
    <row r="2223" spans="3:31" ht="24.75" customHeight="1" x14ac:dyDescent="0.25">
      <c r="C2223" s="91">
        <f>ABS(E2223-Dashboard!$F$13)</f>
        <v>25.168314296745059</v>
      </c>
      <c r="D2223" s="92">
        <f t="shared" si="242"/>
        <v>0.31415216512643529</v>
      </c>
      <c r="E2223" s="93" cm="1">
        <f t="array" ref="E2223">SUM('DRE + DCF'!$S$41/TIR!S2223,'DRE + DCF'!$U$41:$AD$41/TIR!T2223:AC2223,TIR!F2223)</f>
        <v>22.451685703254938</v>
      </c>
      <c r="F2223" s="100">
        <f>'DRE + DCF'!$AE$38*'DRE + DCF'!$AE$39*(1+G2223)/(R2223-G2223)/AC2223</f>
        <v>6.2620772888703211</v>
      </c>
      <c r="G2223" s="92">
        <f>R2223*(1-'DRE + DCF'!$AE$39)</f>
        <v>0.18849129907586118</v>
      </c>
      <c r="H2223" s="94">
        <f t="shared" si="238"/>
        <v>0.31415216512643529</v>
      </c>
      <c r="I2223" s="94">
        <f t="shared" si="244"/>
        <v>0.31415216512643529</v>
      </c>
      <c r="J2223" s="94">
        <f t="shared" si="244"/>
        <v>0.31415216512643529</v>
      </c>
      <c r="K2223" s="94">
        <f t="shared" si="244"/>
        <v>0.31415216512643529</v>
      </c>
      <c r="L2223" s="94">
        <f t="shared" si="244"/>
        <v>0.31415216512643529</v>
      </c>
      <c r="M2223" s="94">
        <f t="shared" si="244"/>
        <v>0.31415216512643529</v>
      </c>
      <c r="N2223" s="94">
        <f t="shared" si="244"/>
        <v>0.31415216512643529</v>
      </c>
      <c r="O2223" s="94">
        <f t="shared" si="244"/>
        <v>0.31415216512643529</v>
      </c>
      <c r="P2223" s="94">
        <f t="shared" si="244"/>
        <v>0.31415216512643529</v>
      </c>
      <c r="Q2223" s="94">
        <f t="shared" si="244"/>
        <v>0.31415216512643529</v>
      </c>
      <c r="R2223" s="94">
        <f t="shared" si="244"/>
        <v>0.31415216512643529</v>
      </c>
      <c r="S2223" s="93">
        <f>(1+H2223)^((5-Dashboard!$F$9)*3/12)</f>
        <v>1.1463647609406158</v>
      </c>
      <c r="T2223" s="93">
        <f t="shared" si="241"/>
        <v>1.5064977326147586</v>
      </c>
      <c r="U2223" s="93">
        <f t="shared" si="241"/>
        <v>1.9797672570737503</v>
      </c>
      <c r="V2223" s="93">
        <f t="shared" si="241"/>
        <v>2.6017154273298928</v>
      </c>
      <c r="W2223" s="93">
        <f t="shared" si="241"/>
        <v>3.4190499618684274</v>
      </c>
      <c r="X2223" s="93">
        <f t="shared" si="241"/>
        <v>4.4931519100648494</v>
      </c>
      <c r="Y2223" s="93">
        <f t="shared" si="240"/>
        <v>5.9046853108536999</v>
      </c>
      <c r="Z2223" s="93">
        <f t="shared" si="240"/>
        <v>7.7596549856486474</v>
      </c>
      <c r="AA2223" s="93">
        <f t="shared" si="240"/>
        <v>10.197367400024307</v>
      </c>
      <c r="AB2223" s="93">
        <f t="shared" si="240"/>
        <v>13.400892447331669</v>
      </c>
      <c r="AC2223" s="95">
        <f t="shared" si="240"/>
        <v>17.610811824287406</v>
      </c>
      <c r="AE2223" s="96"/>
    </row>
    <row r="2224" spans="3:31" ht="24.75" customHeight="1" x14ac:dyDescent="0.25">
      <c r="C2224" s="91">
        <f>ABS(E2224-Dashboard!$F$13)</f>
        <v>25.180073514912099</v>
      </c>
      <c r="D2224" s="92">
        <f t="shared" si="242"/>
        <v>0.31425216512643528</v>
      </c>
      <c r="E2224" s="93" cm="1">
        <f t="array" ref="E2224">SUM('DRE + DCF'!$S$41/TIR!S2224,'DRE + DCF'!$U$41:$AD$41/TIR!T2224:AC2224,TIR!F2224)</f>
        <v>22.439926485087899</v>
      </c>
      <c r="F2224" s="100">
        <f>'DRE + DCF'!$AE$38*'DRE + DCF'!$AE$39*(1+G2224)/(R2224-G2224)/AC2224</f>
        <v>6.2554007961289111</v>
      </c>
      <c r="G2224" s="92">
        <f>R2224*(1-'DRE + DCF'!$AE$39)</f>
        <v>0.18855129907586116</v>
      </c>
      <c r="H2224" s="94">
        <f t="shared" si="238"/>
        <v>0.31425216512643528</v>
      </c>
      <c r="I2224" s="94">
        <f t="shared" si="244"/>
        <v>0.31425216512643528</v>
      </c>
      <c r="J2224" s="94">
        <f t="shared" si="244"/>
        <v>0.31425216512643528</v>
      </c>
      <c r="K2224" s="94">
        <f t="shared" si="244"/>
        <v>0.31425216512643528</v>
      </c>
      <c r="L2224" s="94">
        <f t="shared" si="244"/>
        <v>0.31425216512643528</v>
      </c>
      <c r="M2224" s="94">
        <f t="shared" si="244"/>
        <v>0.31425216512643528</v>
      </c>
      <c r="N2224" s="94">
        <f t="shared" si="244"/>
        <v>0.31425216512643528</v>
      </c>
      <c r="O2224" s="94">
        <f t="shared" si="244"/>
        <v>0.31425216512643528</v>
      </c>
      <c r="P2224" s="94">
        <f t="shared" si="244"/>
        <v>0.31425216512643528</v>
      </c>
      <c r="Q2224" s="94">
        <f t="shared" si="244"/>
        <v>0.31425216512643528</v>
      </c>
      <c r="R2224" s="94">
        <f t="shared" si="244"/>
        <v>0.31425216512643528</v>
      </c>
      <c r="S2224" s="93">
        <f>(1+H2224)^((5-Dashboard!$F$9)*3/12)</f>
        <v>1.146408376245758</v>
      </c>
      <c r="T2224" s="93">
        <f t="shared" si="241"/>
        <v>1.5066696906000685</v>
      </c>
      <c r="U2224" s="93">
        <f t="shared" si="241"/>
        <v>1.9801439030015164</v>
      </c>
      <c r="V2224" s="93">
        <f t="shared" si="241"/>
        <v>2.6024084117816533</v>
      </c>
      <c r="W2224" s="93">
        <f t="shared" si="241"/>
        <v>3.4202208897272857</v>
      </c>
      <c r="X2224" s="93">
        <f t="shared" si="241"/>
        <v>4.4950327095347484</v>
      </c>
      <c r="Y2224" s="93">
        <f t="shared" si="240"/>
        <v>5.9076064708201903</v>
      </c>
      <c r="Z2224" s="93">
        <f t="shared" si="240"/>
        <v>7.7640845949903747</v>
      </c>
      <c r="AA2224" s="93">
        <f t="shared" si="240"/>
        <v>10.203964989190903</v>
      </c>
      <c r="AB2224" s="93">
        <f t="shared" si="240"/>
        <v>13.410583079918487</v>
      </c>
      <c r="AC2224" s="95">
        <f t="shared" si="240"/>
        <v>17.624887848390813</v>
      </c>
      <c r="AE2224" s="96"/>
    </row>
    <row r="2225" spans="3:31" ht="24.75" customHeight="1" x14ac:dyDescent="0.25">
      <c r="C2225" s="91">
        <f>ABS(E2225-Dashboard!$F$13)</f>
        <v>25.191821853294051</v>
      </c>
      <c r="D2225" s="92">
        <f t="shared" si="242"/>
        <v>0.31435216512643527</v>
      </c>
      <c r="E2225" s="93" cm="1">
        <f t="array" ref="E2225">SUM('DRE + DCF'!$S$41/TIR!S2225,'DRE + DCF'!$U$41:$AD$41/TIR!T2225:AC2225,TIR!F2225)</f>
        <v>22.428178146705946</v>
      </c>
      <c r="F2225" s="100">
        <f>'DRE + DCF'!$AE$38*'DRE + DCF'!$AE$39*(1+G2225)/(R2225-G2225)/AC2225</f>
        <v>6.2487324184117821</v>
      </c>
      <c r="G2225" s="92">
        <f>R2225*(1-'DRE + DCF'!$AE$39)</f>
        <v>0.18861129907586116</v>
      </c>
      <c r="H2225" s="94">
        <f t="shared" si="238"/>
        <v>0.31435216512643527</v>
      </c>
      <c r="I2225" s="94">
        <f t="shared" si="244"/>
        <v>0.31435216512643527</v>
      </c>
      <c r="J2225" s="94">
        <f t="shared" si="244"/>
        <v>0.31435216512643527</v>
      </c>
      <c r="K2225" s="94">
        <f t="shared" si="244"/>
        <v>0.31435216512643527</v>
      </c>
      <c r="L2225" s="94">
        <f t="shared" si="244"/>
        <v>0.31435216512643527</v>
      </c>
      <c r="M2225" s="94">
        <f t="shared" si="244"/>
        <v>0.31435216512643527</v>
      </c>
      <c r="N2225" s="94">
        <f t="shared" si="244"/>
        <v>0.31435216512643527</v>
      </c>
      <c r="O2225" s="94">
        <f t="shared" si="244"/>
        <v>0.31435216512643527</v>
      </c>
      <c r="P2225" s="94">
        <f t="shared" si="244"/>
        <v>0.31435216512643527</v>
      </c>
      <c r="Q2225" s="94">
        <f t="shared" si="244"/>
        <v>0.31435216512643527</v>
      </c>
      <c r="R2225" s="94">
        <f t="shared" si="244"/>
        <v>0.31435216512643527</v>
      </c>
      <c r="S2225" s="93">
        <f>(1+H2225)^((5-Dashboard!$F$9)*3/12)</f>
        <v>1.1464519898916112</v>
      </c>
      <c r="T2225" s="93">
        <f t="shared" si="241"/>
        <v>1.5068416551275492</v>
      </c>
      <c r="U2225" s="93">
        <f t="shared" si="241"/>
        <v>1.9805205919195954</v>
      </c>
      <c r="V2225" s="93">
        <f t="shared" si="241"/>
        <v>2.6031015280670093</v>
      </c>
      <c r="W2225" s="93">
        <f t="shared" si="241"/>
        <v>3.4213921294588054</v>
      </c>
      <c r="X2225" s="93">
        <f t="shared" si="241"/>
        <v>4.4969141531007253</v>
      </c>
      <c r="Y2225" s="93">
        <f t="shared" si="240"/>
        <v>5.9105288535156477</v>
      </c>
      <c r="Z2225" s="93">
        <f t="shared" si="240"/>
        <v>7.7685163956605585</v>
      </c>
      <c r="AA2225" s="93">
        <f t="shared" si="240"/>
        <v>10.210566344456666</v>
      </c>
      <c r="AB2225" s="93">
        <f t="shared" si="240"/>
        <v>13.420279982003729</v>
      </c>
      <c r="AC2225" s="95">
        <f t="shared" si="240"/>
        <v>17.638974050949557</v>
      </c>
      <c r="AE2225" s="96"/>
    </row>
    <row r="2226" spans="3:31" ht="24.75" customHeight="1" x14ac:dyDescent="0.25">
      <c r="C2226" s="91">
        <f>ABS(E2226-Dashboard!$F$13)</f>
        <v>25.203559325069623</v>
      </c>
      <c r="D2226" s="92">
        <f t="shared" si="242"/>
        <v>0.31445216512643526</v>
      </c>
      <c r="E2226" s="93" cm="1">
        <f t="array" ref="E2226">SUM('DRE + DCF'!$S$41/TIR!S2226,'DRE + DCF'!$U$41:$AD$41/TIR!T2226:AC2226,TIR!F2226)</f>
        <v>22.416440674930374</v>
      </c>
      <c r="F2226" s="100">
        <f>'DRE + DCF'!$AE$38*'DRE + DCF'!$AE$39*(1+G2226)/(R2226-G2226)/AC2226</f>
        <v>6.2420721444837826</v>
      </c>
      <c r="G2226" s="92">
        <f>R2226*(1-'DRE + DCF'!$AE$39)</f>
        <v>0.18867129907586114</v>
      </c>
      <c r="H2226" s="94">
        <f t="shared" si="238"/>
        <v>0.31445216512643526</v>
      </c>
      <c r="I2226" s="94">
        <f t="shared" si="244"/>
        <v>0.31445216512643526</v>
      </c>
      <c r="J2226" s="94">
        <f t="shared" si="244"/>
        <v>0.31445216512643526</v>
      </c>
      <c r="K2226" s="94">
        <f t="shared" si="244"/>
        <v>0.31445216512643526</v>
      </c>
      <c r="L2226" s="94">
        <f t="shared" si="244"/>
        <v>0.31445216512643526</v>
      </c>
      <c r="M2226" s="94">
        <f t="shared" si="244"/>
        <v>0.31445216512643526</v>
      </c>
      <c r="N2226" s="94">
        <f t="shared" si="244"/>
        <v>0.31445216512643526</v>
      </c>
      <c r="O2226" s="94">
        <f t="shared" si="244"/>
        <v>0.31445216512643526</v>
      </c>
      <c r="P2226" s="94">
        <f t="shared" si="244"/>
        <v>0.31445216512643526</v>
      </c>
      <c r="Q2226" s="94">
        <f t="shared" si="244"/>
        <v>0.31445216512643526</v>
      </c>
      <c r="R2226" s="94">
        <f t="shared" si="244"/>
        <v>0.31445216512643526</v>
      </c>
      <c r="S2226" s="93">
        <f>(1+H2226)^((5-Dashboard!$F$9)*3/12)</f>
        <v>1.1464956018783654</v>
      </c>
      <c r="T2226" s="93">
        <f t="shared" si="241"/>
        <v>1.5070136261969531</v>
      </c>
      <c r="U2226" s="93">
        <f t="shared" si="241"/>
        <v>1.9808973238296255</v>
      </c>
      <c r="V2226" s="93">
        <f t="shared" si="241"/>
        <v>2.603794776201013</v>
      </c>
      <c r="W2226" s="93">
        <f t="shared" si="241"/>
        <v>3.4225636811223237</v>
      </c>
      <c r="X2226" s="93">
        <f t="shared" si="241"/>
        <v>4.4987962409343414</v>
      </c>
      <c r="Y2226" s="93">
        <f t="shared" si="240"/>
        <v>5.9134524593588136</v>
      </c>
      <c r="Z2226" s="93">
        <f t="shared" si="240"/>
        <v>7.7729503885764366</v>
      </c>
      <c r="AA2226" s="93">
        <f t="shared" si="240"/>
        <v>10.217171467684665</v>
      </c>
      <c r="AB2226" s="93">
        <f t="shared" si="240"/>
        <v>13.429983157166147</v>
      </c>
      <c r="AC2226" s="95">
        <f t="shared" si="240"/>
        <v>17.653070438548603</v>
      </c>
      <c r="AE2226" s="96"/>
    </row>
    <row r="2227" spans="3:31" ht="24.75" customHeight="1" x14ac:dyDescent="0.25">
      <c r="C2227" s="91">
        <f>ABS(E2227-Dashboard!$F$13)</f>
        <v>25.215285943397998</v>
      </c>
      <c r="D2227" s="92">
        <f t="shared" si="242"/>
        <v>0.31455216512643525</v>
      </c>
      <c r="E2227" s="93" cm="1">
        <f t="array" ref="E2227">SUM('DRE + DCF'!$S$41/TIR!S2227,'DRE + DCF'!$U$41:$AD$41/TIR!T2227:AC2227,TIR!F2227)</f>
        <v>22.404714056602</v>
      </c>
      <c r="F2227" s="100">
        <f>'DRE + DCF'!$AE$38*'DRE + DCF'!$AE$39*(1+G2227)/(R2227-G2227)/AC2227</f>
        <v>6.2354199631275691</v>
      </c>
      <c r="G2227" s="92">
        <f>R2227*(1-'DRE + DCF'!$AE$39)</f>
        <v>0.18873129907586114</v>
      </c>
      <c r="H2227" s="94">
        <f t="shared" ref="H2227:H2290" si="245">$D2227</f>
        <v>0.31455216512643525</v>
      </c>
      <c r="I2227" s="94">
        <f t="shared" si="244"/>
        <v>0.31455216512643525</v>
      </c>
      <c r="J2227" s="94">
        <f t="shared" si="244"/>
        <v>0.31455216512643525</v>
      </c>
      <c r="K2227" s="94">
        <f t="shared" si="244"/>
        <v>0.31455216512643525</v>
      </c>
      <c r="L2227" s="94">
        <f t="shared" si="244"/>
        <v>0.31455216512643525</v>
      </c>
      <c r="M2227" s="94">
        <f t="shared" si="244"/>
        <v>0.31455216512643525</v>
      </c>
      <c r="N2227" s="94">
        <f t="shared" si="244"/>
        <v>0.31455216512643525</v>
      </c>
      <c r="O2227" s="94">
        <f t="shared" si="244"/>
        <v>0.31455216512643525</v>
      </c>
      <c r="P2227" s="94">
        <f t="shared" si="244"/>
        <v>0.31455216512643525</v>
      </c>
      <c r="Q2227" s="94">
        <f t="shared" si="244"/>
        <v>0.31455216512643525</v>
      </c>
      <c r="R2227" s="94">
        <f t="shared" si="244"/>
        <v>0.31455216512643525</v>
      </c>
      <c r="S2227" s="93">
        <f>(1+H2227)^((5-Dashboard!$F$9)*3/12)</f>
        <v>1.1465392122062092</v>
      </c>
      <c r="T2227" s="93">
        <f t="shared" si="241"/>
        <v>1.5071856038080296</v>
      </c>
      <c r="U2227" s="93">
        <f t="shared" si="241"/>
        <v>1.9812740987332387</v>
      </c>
      <c r="V2227" s="93">
        <f t="shared" si="241"/>
        <v>2.6044881561987054</v>
      </c>
      <c r="W2227" s="93">
        <f t="shared" si="241"/>
        <v>3.4237355447771654</v>
      </c>
      <c r="X2227" s="93">
        <f t="shared" si="241"/>
        <v>4.5006789732071573</v>
      </c>
      <c r="Y2227" s="93">
        <f t="shared" si="240"/>
        <v>5.9163772887684898</v>
      </c>
      <c r="Z2227" s="93">
        <f t="shared" si="240"/>
        <v>7.7773865746554867</v>
      </c>
      <c r="AA2227" s="93">
        <f t="shared" si="240"/>
        <v>10.223780360738639</v>
      </c>
      <c r="AB2227" s="93">
        <f t="shared" si="240"/>
        <v>13.439692608986103</v>
      </c>
      <c r="AC2227" s="95">
        <f t="shared" si="240"/>
        <v>17.667177017776432</v>
      </c>
      <c r="AE2227" s="96"/>
    </row>
    <row r="2228" spans="3:31" ht="24.75" customHeight="1" x14ac:dyDescent="0.25">
      <c r="C2228" s="91">
        <f>ABS(E2228-Dashboard!$F$13)</f>
        <v>25.227001721419267</v>
      </c>
      <c r="D2228" s="92">
        <f t="shared" si="242"/>
        <v>0.31465216512643523</v>
      </c>
      <c r="E2228" s="93" cm="1">
        <f t="array" ref="E2228">SUM('DRE + DCF'!$S$41/TIR!S2228,'DRE + DCF'!$U$41:$AD$41/TIR!T2228:AC2228,TIR!F2228)</f>
        <v>22.39299827858073</v>
      </c>
      <c r="F2228" s="100">
        <f>'DRE + DCF'!$AE$38*'DRE + DCF'!$AE$39*(1+G2228)/(R2228-G2228)/AC2228</f>
        <v>6.2287758631433823</v>
      </c>
      <c r="G2228" s="92">
        <f>R2228*(1-'DRE + DCF'!$AE$39)</f>
        <v>0.18879129907586115</v>
      </c>
      <c r="H2228" s="94">
        <f t="shared" si="245"/>
        <v>0.31465216512643523</v>
      </c>
      <c r="I2228" s="94">
        <f t="shared" si="244"/>
        <v>0.31465216512643523</v>
      </c>
      <c r="J2228" s="94">
        <f t="shared" si="244"/>
        <v>0.31465216512643523</v>
      </c>
      <c r="K2228" s="94">
        <f t="shared" si="244"/>
        <v>0.31465216512643523</v>
      </c>
      <c r="L2228" s="94">
        <f t="shared" si="244"/>
        <v>0.31465216512643523</v>
      </c>
      <c r="M2228" s="94">
        <f t="shared" si="244"/>
        <v>0.31465216512643523</v>
      </c>
      <c r="N2228" s="94">
        <f t="shared" si="244"/>
        <v>0.31465216512643523</v>
      </c>
      <c r="O2228" s="94">
        <f t="shared" si="244"/>
        <v>0.31465216512643523</v>
      </c>
      <c r="P2228" s="94">
        <f t="shared" si="244"/>
        <v>0.31465216512643523</v>
      </c>
      <c r="Q2228" s="94">
        <f t="shared" si="244"/>
        <v>0.31465216512643523</v>
      </c>
      <c r="R2228" s="94">
        <f t="shared" si="244"/>
        <v>0.31465216512643523</v>
      </c>
      <c r="S2228" s="93">
        <f>(1+H2228)^((5-Dashboard!$F$9)*3/12)</f>
        <v>1.1465828208753328</v>
      </c>
      <c r="T2228" s="93">
        <f t="shared" si="241"/>
        <v>1.5073575879605321</v>
      </c>
      <c r="U2228" s="93">
        <f t="shared" si="241"/>
        <v>1.9816509166320748</v>
      </c>
      <c r="V2228" s="93">
        <f t="shared" si="241"/>
        <v>2.6051816680751423</v>
      </c>
      <c r="W2228" s="93">
        <f t="shared" si="241"/>
        <v>3.4249077204826843</v>
      </c>
      <c r="X2228" s="93">
        <f t="shared" si="241"/>
        <v>4.5025623500908054</v>
      </c>
      <c r="Y2228" s="93">
        <f t="shared" si="240"/>
        <v>5.9193033421636487</v>
      </c>
      <c r="Z2228" s="93">
        <f t="shared" si="240"/>
        <v>7.781824954815586</v>
      </c>
      <c r="AA2228" s="93">
        <f t="shared" si="240"/>
        <v>10.230393025483234</v>
      </c>
      <c r="AB2228" s="93">
        <f t="shared" si="240"/>
        <v>13.449408341045917</v>
      </c>
      <c r="AC2228" s="95">
        <f t="shared" si="240"/>
        <v>17.681293795225553</v>
      </c>
      <c r="AE2228" s="96"/>
    </row>
    <row r="2229" spans="3:31" ht="24.75" customHeight="1" x14ac:dyDescent="0.25">
      <c r="C2229" s="91">
        <f>ABS(E2229-Dashboard!$F$13)</f>
        <v>25.238706672254057</v>
      </c>
      <c r="D2229" s="92">
        <f t="shared" si="242"/>
        <v>0.31475216512643522</v>
      </c>
      <c r="E2229" s="93" cm="1">
        <f t="array" ref="E2229">SUM('DRE + DCF'!$S$41/TIR!S2229,'DRE + DCF'!$U$41:$AD$41/TIR!T2229:AC2229,TIR!F2229)</f>
        <v>22.38129332774594</v>
      </c>
      <c r="F2229" s="100">
        <f>'DRE + DCF'!$AE$38*'DRE + DCF'!$AE$39*(1+G2229)/(R2229-G2229)/AC2229</f>
        <v>6.2221398333492024</v>
      </c>
      <c r="G2229" s="92">
        <f>R2229*(1-'DRE + DCF'!$AE$39)</f>
        <v>0.18885129907586112</v>
      </c>
      <c r="H2229" s="94">
        <f t="shared" si="245"/>
        <v>0.31475216512643522</v>
      </c>
      <c r="I2229" s="94">
        <f t="shared" si="244"/>
        <v>0.31475216512643522</v>
      </c>
      <c r="J2229" s="94">
        <f t="shared" si="244"/>
        <v>0.31475216512643522</v>
      </c>
      <c r="K2229" s="94">
        <f t="shared" si="244"/>
        <v>0.31475216512643522</v>
      </c>
      <c r="L2229" s="94">
        <f t="shared" si="244"/>
        <v>0.31475216512643522</v>
      </c>
      <c r="M2229" s="94">
        <f t="shared" si="244"/>
        <v>0.31475216512643522</v>
      </c>
      <c r="N2229" s="94">
        <f t="shared" si="244"/>
        <v>0.31475216512643522</v>
      </c>
      <c r="O2229" s="94">
        <f t="shared" si="244"/>
        <v>0.31475216512643522</v>
      </c>
      <c r="P2229" s="94">
        <f t="shared" si="244"/>
        <v>0.31475216512643522</v>
      </c>
      <c r="Q2229" s="94">
        <f t="shared" si="244"/>
        <v>0.31475216512643522</v>
      </c>
      <c r="R2229" s="94">
        <f t="shared" si="244"/>
        <v>0.31475216512643522</v>
      </c>
      <c r="S2229" s="93">
        <f>(1+H2229)^((5-Dashboard!$F$9)*3/12)</f>
        <v>1.1466264278859244</v>
      </c>
      <c r="T2229" s="93">
        <f t="shared" si="241"/>
        <v>1.5075295786542093</v>
      </c>
      <c r="U2229" s="93">
        <f t="shared" si="241"/>
        <v>1.9820277775277642</v>
      </c>
      <c r="V2229" s="93">
        <f t="shared" si="241"/>
        <v>2.6058753118453644</v>
      </c>
      <c r="W2229" s="93">
        <f t="shared" si="241"/>
        <v>3.4260802082982171</v>
      </c>
      <c r="X2229" s="93">
        <f t="shared" si="241"/>
        <v>4.5044463717569085</v>
      </c>
      <c r="Y2229" s="93">
        <f t="shared" si="240"/>
        <v>5.9222306199633108</v>
      </c>
      <c r="Z2229" s="93">
        <f t="shared" si="240"/>
        <v>7.7862655299748331</v>
      </c>
      <c r="AA2229" s="93">
        <f t="shared" si="240"/>
        <v>10.237009463783741</v>
      </c>
      <c r="AB2229" s="93">
        <f t="shared" si="240"/>
        <v>13.45913035692948</v>
      </c>
      <c r="AC2229" s="95">
        <f t="shared" si="240"/>
        <v>17.695420777491965</v>
      </c>
      <c r="AE2229" s="96"/>
    </row>
    <row r="2230" spans="3:31" ht="24.75" customHeight="1" x14ac:dyDescent="0.25">
      <c r="C2230" s="91">
        <f>ABS(E2230-Dashboard!$F$13)</f>
        <v>25.250400809003967</v>
      </c>
      <c r="D2230" s="92">
        <f t="shared" si="242"/>
        <v>0.31485216512643521</v>
      </c>
      <c r="E2230" s="93" cm="1">
        <f t="array" ref="E2230">SUM('DRE + DCF'!$S$41/TIR!S2230,'DRE + DCF'!$U$41:$AD$41/TIR!T2230:AC2230,TIR!F2230)</f>
        <v>22.369599190996031</v>
      </c>
      <c r="F2230" s="100">
        <f>'DRE + DCF'!$AE$38*'DRE + DCF'!$AE$39*(1+G2230)/(R2230-G2230)/AC2230</f>
        <v>6.2155118625805459</v>
      </c>
      <c r="G2230" s="92">
        <f>R2230*(1-'DRE + DCF'!$AE$39)</f>
        <v>0.18891129907586113</v>
      </c>
      <c r="H2230" s="94">
        <f t="shared" si="245"/>
        <v>0.31485216512643521</v>
      </c>
      <c r="I2230" s="94">
        <f t="shared" si="244"/>
        <v>0.31485216512643521</v>
      </c>
      <c r="J2230" s="94">
        <f t="shared" si="244"/>
        <v>0.31485216512643521</v>
      </c>
      <c r="K2230" s="94">
        <f t="shared" si="244"/>
        <v>0.31485216512643521</v>
      </c>
      <c r="L2230" s="94">
        <f t="shared" si="244"/>
        <v>0.31485216512643521</v>
      </c>
      <c r="M2230" s="94">
        <f t="shared" si="244"/>
        <v>0.31485216512643521</v>
      </c>
      <c r="N2230" s="94">
        <f t="shared" si="244"/>
        <v>0.31485216512643521</v>
      </c>
      <c r="O2230" s="94">
        <f t="shared" si="244"/>
        <v>0.31485216512643521</v>
      </c>
      <c r="P2230" s="94">
        <f t="shared" si="244"/>
        <v>0.31485216512643521</v>
      </c>
      <c r="Q2230" s="94">
        <f t="shared" si="244"/>
        <v>0.31485216512643521</v>
      </c>
      <c r="R2230" s="94">
        <f t="shared" si="244"/>
        <v>0.31485216512643521</v>
      </c>
      <c r="S2230" s="93">
        <f>(1+H2230)^((5-Dashboard!$F$9)*3/12)</f>
        <v>1.1466700332381741</v>
      </c>
      <c r="T2230" s="93">
        <f t="shared" si="241"/>
        <v>1.5077015758888148</v>
      </c>
      <c r="U2230" s="93">
        <f t="shared" si="241"/>
        <v>1.9824046814219467</v>
      </c>
      <c r="V2230" s="93">
        <f t="shared" si="241"/>
        <v>2.6065690875244281</v>
      </c>
      <c r="W2230" s="93">
        <f t="shared" si="241"/>
        <v>3.427253008283131</v>
      </c>
      <c r="X2230" s="93">
        <f t="shared" si="241"/>
        <v>4.5063310383771631</v>
      </c>
      <c r="Y2230" s="93">
        <f t="shared" si="240"/>
        <v>5.9251591225866704</v>
      </c>
      <c r="Z2230" s="93">
        <f t="shared" si="240"/>
        <v>7.7907083010517333</v>
      </c>
      <c r="AA2230" s="93">
        <f t="shared" si="240"/>
        <v>10.243629677506364</v>
      </c>
      <c r="AB2230" s="93">
        <f t="shared" si="240"/>
        <v>13.468858660222651</v>
      </c>
      <c r="AC2230" s="95">
        <f t="shared" si="240"/>
        <v>17.709557971175691</v>
      </c>
      <c r="AE2230" s="96"/>
    </row>
    <row r="2231" spans="3:31" ht="24.75" customHeight="1" x14ac:dyDescent="0.25">
      <c r="C2231" s="91">
        <f>ABS(E2231-Dashboard!$F$13)</f>
        <v>25.262084144751206</v>
      </c>
      <c r="D2231" s="92">
        <f t="shared" si="242"/>
        <v>0.3149521651264352</v>
      </c>
      <c r="E2231" s="93" cm="1">
        <f t="array" ref="E2231">SUM('DRE + DCF'!$S$41/TIR!S2231,'DRE + DCF'!$U$41:$AD$41/TIR!T2231:AC2231,TIR!F2231)</f>
        <v>22.357915855248791</v>
      </c>
      <c r="F2231" s="100">
        <f>'DRE + DCF'!$AE$38*'DRE + DCF'!$AE$39*(1+G2231)/(R2231-G2231)/AC2231</f>
        <v>6.2088919396905942</v>
      </c>
      <c r="G2231" s="92">
        <f>R2231*(1-'DRE + DCF'!$AE$39)</f>
        <v>0.1889712990758611</v>
      </c>
      <c r="H2231" s="94">
        <f t="shared" si="245"/>
        <v>0.3149521651264352</v>
      </c>
      <c r="I2231" s="94">
        <f t="shared" si="244"/>
        <v>0.3149521651264352</v>
      </c>
      <c r="J2231" s="94">
        <f t="shared" si="244"/>
        <v>0.3149521651264352</v>
      </c>
      <c r="K2231" s="94">
        <f t="shared" si="244"/>
        <v>0.3149521651264352</v>
      </c>
      <c r="L2231" s="94">
        <f t="shared" si="244"/>
        <v>0.3149521651264352</v>
      </c>
      <c r="M2231" s="94">
        <f t="shared" si="244"/>
        <v>0.3149521651264352</v>
      </c>
      <c r="N2231" s="94">
        <f t="shared" si="244"/>
        <v>0.3149521651264352</v>
      </c>
      <c r="O2231" s="94">
        <f t="shared" si="244"/>
        <v>0.3149521651264352</v>
      </c>
      <c r="P2231" s="94">
        <f t="shared" si="244"/>
        <v>0.3149521651264352</v>
      </c>
      <c r="Q2231" s="94">
        <f t="shared" si="244"/>
        <v>0.3149521651264352</v>
      </c>
      <c r="R2231" s="94">
        <f t="shared" si="244"/>
        <v>0.3149521651264352</v>
      </c>
      <c r="S2231" s="93">
        <f>(1+H2231)^((5-Dashboard!$F$9)*3/12)</f>
        <v>1.1467136369322706</v>
      </c>
      <c r="T2231" s="93">
        <f t="shared" si="241"/>
        <v>1.5078735796640981</v>
      </c>
      <c r="U2231" s="93">
        <f t="shared" si="241"/>
        <v>1.9827816283162538</v>
      </c>
      <c r="V2231" s="93">
        <f t="shared" si="241"/>
        <v>2.6072629951273765</v>
      </c>
      <c r="W2231" s="93">
        <f t="shared" si="241"/>
        <v>3.4284261204967779</v>
      </c>
      <c r="X2231" s="93">
        <f t="shared" si="241"/>
        <v>4.5082163501232619</v>
      </c>
      <c r="Y2231" s="93">
        <f t="shared" ref="Y2231:AC2281" si="246">(X2231)*(1+N2231)</f>
        <v>5.9280888504529781</v>
      </c>
      <c r="Z2231" s="93">
        <f t="shared" si="246"/>
        <v>7.7951532689650236</v>
      </c>
      <c r="AA2231" s="93">
        <f t="shared" si="246"/>
        <v>10.250253668517965</v>
      </c>
      <c r="AB2231" s="93">
        <f t="shared" si="246"/>
        <v>13.478593254512882</v>
      </c>
      <c r="AC2231" s="95">
        <f t="shared" si="246"/>
        <v>17.723705382880276</v>
      </c>
      <c r="AE2231" s="96"/>
    </row>
    <row r="2232" spans="3:31" ht="24.75" customHeight="1" x14ac:dyDescent="0.25">
      <c r="C2232" s="91">
        <f>ABS(E2232-Dashboard!$F$13)</f>
        <v>25.273756692559001</v>
      </c>
      <c r="D2232" s="92">
        <f t="shared" si="242"/>
        <v>0.31505216512643519</v>
      </c>
      <c r="E2232" s="93" cm="1">
        <f t="array" ref="E2232">SUM('DRE + DCF'!$S$41/TIR!S2232,'DRE + DCF'!$U$41:$AD$41/TIR!T2232:AC2232,TIR!F2232)</f>
        <v>22.346243307440997</v>
      </c>
      <c r="F2232" s="100">
        <f>'DRE + DCF'!$AE$38*'DRE + DCF'!$AE$39*(1+G2232)/(R2232-G2232)/AC2232</f>
        <v>6.2022800535499982</v>
      </c>
      <c r="G2232" s="92">
        <f>R2232*(1-'DRE + DCF'!$AE$39)</f>
        <v>0.18903129907586111</v>
      </c>
      <c r="H2232" s="94">
        <f t="shared" si="245"/>
        <v>0.31505216512643519</v>
      </c>
      <c r="I2232" s="94">
        <f t="shared" si="244"/>
        <v>0.31505216512643519</v>
      </c>
      <c r="J2232" s="94">
        <f t="shared" si="244"/>
        <v>0.31505216512643519</v>
      </c>
      <c r="K2232" s="94">
        <f t="shared" si="244"/>
        <v>0.31505216512643519</v>
      </c>
      <c r="L2232" s="94">
        <f t="shared" si="244"/>
        <v>0.31505216512643519</v>
      </c>
      <c r="M2232" s="94">
        <f t="shared" si="244"/>
        <v>0.31505216512643519</v>
      </c>
      <c r="N2232" s="94">
        <f t="shared" si="244"/>
        <v>0.31505216512643519</v>
      </c>
      <c r="O2232" s="94">
        <f t="shared" si="244"/>
        <v>0.31505216512643519</v>
      </c>
      <c r="P2232" s="94">
        <f t="shared" si="244"/>
        <v>0.31505216512643519</v>
      </c>
      <c r="Q2232" s="94">
        <f t="shared" si="244"/>
        <v>0.31505216512643519</v>
      </c>
      <c r="R2232" s="94">
        <f t="shared" si="244"/>
        <v>0.31505216512643519</v>
      </c>
      <c r="S2232" s="93">
        <f>(1+H2232)^((5-Dashboard!$F$9)*3/12)</f>
        <v>1.1467572389684031</v>
      </c>
      <c r="T2232" s="93">
        <f t="shared" ref="T2232:X2282" si="247">(S2232)*(1+I2232)</f>
        <v>1.5080455899798115</v>
      </c>
      <c r="U2232" s="93">
        <f t="shared" si="247"/>
        <v>1.9831586182123238</v>
      </c>
      <c r="V2232" s="93">
        <f t="shared" si="247"/>
        <v>2.607957034669266</v>
      </c>
      <c r="W2232" s="93">
        <f t="shared" si="247"/>
        <v>3.4295995449985361</v>
      </c>
      <c r="X2232" s="93">
        <f t="shared" si="247"/>
        <v>4.5101023071669619</v>
      </c>
      <c r="Y2232" s="93">
        <f t="shared" si="246"/>
        <v>5.9310198039816449</v>
      </c>
      <c r="Z2232" s="93">
        <f t="shared" si="246"/>
        <v>7.7996004346338283</v>
      </c>
      <c r="AA2232" s="93">
        <f t="shared" si="246"/>
        <v>10.256881438686301</v>
      </c>
      <c r="AB2232" s="93">
        <f t="shared" si="246"/>
        <v>13.488334143389567</v>
      </c>
      <c r="AC2232" s="95">
        <f t="shared" si="246"/>
        <v>17.737863019213272</v>
      </c>
      <c r="AE2232" s="96"/>
    </row>
    <row r="2233" spans="3:31" ht="24.75" customHeight="1" x14ac:dyDescent="0.25">
      <c r="C2233" s="91">
        <f>ABS(E2233-Dashboard!$F$13)</f>
        <v>25.285418465471277</v>
      </c>
      <c r="D2233" s="92">
        <f t="shared" si="242"/>
        <v>0.31515216512643518</v>
      </c>
      <c r="E2233" s="93" cm="1">
        <f t="array" ref="E2233">SUM('DRE + DCF'!$S$41/TIR!S2233,'DRE + DCF'!$U$41:$AD$41/TIR!T2233:AC2233,TIR!F2233)</f>
        <v>22.33458153452872</v>
      </c>
      <c r="F2233" s="100">
        <f>'DRE + DCF'!$AE$38*'DRE + DCF'!$AE$39*(1+G2233)/(R2233-G2233)/AC2233</f>
        <v>6.1956761930470252</v>
      </c>
      <c r="G2233" s="92">
        <f>R2233*(1-'DRE + DCF'!$AE$39)</f>
        <v>0.18909129907586111</v>
      </c>
      <c r="H2233" s="94">
        <f t="shared" si="245"/>
        <v>0.31515216512643518</v>
      </c>
      <c r="I2233" s="94">
        <f t="shared" si="244"/>
        <v>0.31515216512643518</v>
      </c>
      <c r="J2233" s="94">
        <f t="shared" si="244"/>
        <v>0.31515216512643518</v>
      </c>
      <c r="K2233" s="94">
        <f t="shared" si="244"/>
        <v>0.31515216512643518</v>
      </c>
      <c r="L2233" s="94">
        <f t="shared" si="244"/>
        <v>0.31515216512643518</v>
      </c>
      <c r="M2233" s="94">
        <f t="shared" si="244"/>
        <v>0.31515216512643518</v>
      </c>
      <c r="N2233" s="94">
        <f t="shared" si="244"/>
        <v>0.31515216512643518</v>
      </c>
      <c r="O2233" s="94">
        <f t="shared" si="244"/>
        <v>0.31515216512643518</v>
      </c>
      <c r="P2233" s="94">
        <f t="shared" si="244"/>
        <v>0.31515216512643518</v>
      </c>
      <c r="Q2233" s="94">
        <f t="shared" si="244"/>
        <v>0.31515216512643518</v>
      </c>
      <c r="R2233" s="94">
        <f t="shared" si="244"/>
        <v>0.31515216512643518</v>
      </c>
      <c r="S2233" s="93">
        <f>(1+H2233)^((5-Dashboard!$F$9)*3/12)</f>
        <v>1.1468008393467608</v>
      </c>
      <c r="T2233" s="93">
        <f t="shared" si="247"/>
        <v>1.5082176068357056</v>
      </c>
      <c r="U2233" s="93">
        <f t="shared" si="247"/>
        <v>1.9835356511117885</v>
      </c>
      <c r="V2233" s="93">
        <f t="shared" si="247"/>
        <v>2.6086512061651419</v>
      </c>
      <c r="W2233" s="93">
        <f t="shared" si="247"/>
        <v>3.4307732818477725</v>
      </c>
      <c r="X2233" s="93">
        <f t="shared" si="247"/>
        <v>4.5119889096800234</v>
      </c>
      <c r="Y2233" s="93">
        <f t="shared" si="246"/>
        <v>5.9339519835921459</v>
      </c>
      <c r="Z2233" s="93">
        <f t="shared" si="246"/>
        <v>7.8040497989775144</v>
      </c>
      <c r="AA2233" s="93">
        <f t="shared" si="246"/>
        <v>10.263512989879798</v>
      </c>
      <c r="AB2233" s="93">
        <f t="shared" si="246"/>
        <v>13.498081330443707</v>
      </c>
      <c r="AC2233" s="95">
        <f t="shared" si="246"/>
        <v>17.752030886785754</v>
      </c>
      <c r="AE2233" s="96"/>
    </row>
    <row r="2234" spans="3:31" ht="24.75" customHeight="1" x14ac:dyDescent="0.25">
      <c r="C2234" s="91">
        <f>ABS(E2234-Dashboard!$F$13)</f>
        <v>25.29706947651303</v>
      </c>
      <c r="D2234" s="92">
        <f t="shared" si="242"/>
        <v>0.31525216512643517</v>
      </c>
      <c r="E2234" s="93" cm="1">
        <f t="array" ref="E2234">SUM('DRE + DCF'!$S$41/TIR!S2234,'DRE + DCF'!$U$41:$AD$41/TIR!T2234:AC2234,TIR!F2234)</f>
        <v>22.322930523486967</v>
      </c>
      <c r="F2234" s="100">
        <f>'DRE + DCF'!$AE$38*'DRE + DCF'!$AE$39*(1+G2234)/(R2234-G2234)/AC2234</f>
        <v>6.1890803470873372</v>
      </c>
      <c r="G2234" s="92">
        <f>R2234*(1-'DRE + DCF'!$AE$39)</f>
        <v>0.18915129907586109</v>
      </c>
      <c r="H2234" s="94">
        <f t="shared" si="245"/>
        <v>0.31525216512643517</v>
      </c>
      <c r="I2234" s="94">
        <f t="shared" si="244"/>
        <v>0.31525216512643517</v>
      </c>
      <c r="J2234" s="94">
        <f t="shared" si="244"/>
        <v>0.31525216512643517</v>
      </c>
      <c r="K2234" s="94">
        <f t="shared" si="244"/>
        <v>0.31525216512643517</v>
      </c>
      <c r="L2234" s="94">
        <f t="shared" si="244"/>
        <v>0.31525216512643517</v>
      </c>
      <c r="M2234" s="94">
        <f t="shared" si="244"/>
        <v>0.31525216512643517</v>
      </c>
      <c r="N2234" s="94">
        <f t="shared" si="244"/>
        <v>0.31525216512643517</v>
      </c>
      <c r="O2234" s="94">
        <f t="shared" si="244"/>
        <v>0.31525216512643517</v>
      </c>
      <c r="P2234" s="94">
        <f t="shared" si="244"/>
        <v>0.31525216512643517</v>
      </c>
      <c r="Q2234" s="94">
        <f t="shared" si="244"/>
        <v>0.31525216512643517</v>
      </c>
      <c r="R2234" s="94">
        <f t="shared" si="244"/>
        <v>0.31525216512643517</v>
      </c>
      <c r="S2234" s="93">
        <f>(1+H2234)^((5-Dashboard!$F$9)*3/12)</f>
        <v>1.1468444380675329</v>
      </c>
      <c r="T2234" s="93">
        <f t="shared" si="247"/>
        <v>1.5083896302315327</v>
      </c>
      <c r="U2234" s="93">
        <f t="shared" si="247"/>
        <v>1.9839127270162866</v>
      </c>
      <c r="V2234" s="93">
        <f t="shared" si="247"/>
        <v>2.6093455096300615</v>
      </c>
      <c r="W2234" s="93">
        <f t="shared" si="247"/>
        <v>3.43194733110388</v>
      </c>
      <c r="X2234" s="93">
        <f t="shared" si="247"/>
        <v>4.513876157834269</v>
      </c>
      <c r="Y2234" s="93">
        <f t="shared" si="246"/>
        <v>5.9368853897041172</v>
      </c>
      <c r="Z2234" s="93">
        <f t="shared" si="246"/>
        <v>7.8085013629158402</v>
      </c>
      <c r="AA2234" s="93">
        <f t="shared" si="246"/>
        <v>10.27014832396778</v>
      </c>
      <c r="AB2234" s="93">
        <f t="shared" si="246"/>
        <v>13.507834819268252</v>
      </c>
      <c r="AC2234" s="95">
        <f t="shared" si="246"/>
        <v>17.766208992212821</v>
      </c>
      <c r="AE2234" s="96"/>
    </row>
    <row r="2235" spans="3:31" ht="24.75" customHeight="1" x14ac:dyDescent="0.25">
      <c r="C2235" s="91">
        <f>ABS(E2235-Dashboard!$F$13)</f>
        <v>25.30870973869003</v>
      </c>
      <c r="D2235" s="92">
        <f t="shared" si="242"/>
        <v>0.31535216512643516</v>
      </c>
      <c r="E2235" s="93" cm="1">
        <f t="array" ref="E2235">SUM('DRE + DCF'!$S$41/TIR!S2235,'DRE + DCF'!$U$41:$AD$41/TIR!T2235:AC2235,TIR!F2235)</f>
        <v>22.311290261309967</v>
      </c>
      <c r="F2235" s="100">
        <f>'DRE + DCF'!$AE$38*'DRE + DCF'!$AE$39*(1+G2235)/(R2235-G2235)/AC2235</f>
        <v>6.1824925045941539</v>
      </c>
      <c r="G2235" s="92">
        <f>R2235*(1-'DRE + DCF'!$AE$39)</f>
        <v>0.18921129907586109</v>
      </c>
      <c r="H2235" s="94">
        <f t="shared" si="245"/>
        <v>0.31535216512643516</v>
      </c>
      <c r="I2235" s="94">
        <f t="shared" si="244"/>
        <v>0.31535216512643516</v>
      </c>
      <c r="J2235" s="94">
        <f t="shared" si="244"/>
        <v>0.31535216512643516</v>
      </c>
      <c r="K2235" s="94">
        <f t="shared" si="244"/>
        <v>0.31535216512643516</v>
      </c>
      <c r="L2235" s="94">
        <f t="shared" si="244"/>
        <v>0.31535216512643516</v>
      </c>
      <c r="M2235" s="94">
        <f t="shared" si="244"/>
        <v>0.31535216512643516</v>
      </c>
      <c r="N2235" s="94">
        <f t="shared" si="244"/>
        <v>0.31535216512643516</v>
      </c>
      <c r="O2235" s="94">
        <f t="shared" si="244"/>
        <v>0.31535216512643516</v>
      </c>
      <c r="P2235" s="94">
        <f t="shared" si="244"/>
        <v>0.31535216512643516</v>
      </c>
      <c r="Q2235" s="94">
        <f t="shared" si="244"/>
        <v>0.31535216512643516</v>
      </c>
      <c r="R2235" s="94">
        <f t="shared" si="244"/>
        <v>0.31535216512643516</v>
      </c>
      <c r="S2235" s="93">
        <f>(1+H2235)^((5-Dashboard!$F$9)*3/12)</f>
        <v>1.1468880351309081</v>
      </c>
      <c r="T2235" s="93">
        <f t="shared" si="247"/>
        <v>1.5085616601670429</v>
      </c>
      <c r="U2235" s="93">
        <f t="shared" si="247"/>
        <v>1.9842898459274492</v>
      </c>
      <c r="V2235" s="93">
        <f t="shared" si="247"/>
        <v>2.6100399450790706</v>
      </c>
      <c r="W2235" s="93">
        <f t="shared" si="247"/>
        <v>3.4331216928262371</v>
      </c>
      <c r="X2235" s="93">
        <f t="shared" si="247"/>
        <v>4.515764051801523</v>
      </c>
      <c r="Y2235" s="93">
        <f t="shared" si="246"/>
        <v>5.9398200227372566</v>
      </c>
      <c r="Z2235" s="93">
        <f t="shared" si="246"/>
        <v>7.8129551273688014</v>
      </c>
      <c r="AA2235" s="93">
        <f t="shared" si="246"/>
        <v>10.276787442820234</v>
      </c>
      <c r="AB2235" s="93">
        <f t="shared" si="246"/>
        <v>13.517594613457755</v>
      </c>
      <c r="AC2235" s="95">
        <f t="shared" si="246"/>
        <v>17.780397342113094</v>
      </c>
      <c r="AE2235" s="96"/>
    </row>
    <row r="2236" spans="3:31" ht="24.75" customHeight="1" x14ac:dyDescent="0.25">
      <c r="C2236" s="91">
        <f>ABS(E2236-Dashboard!$F$13)</f>
        <v>25.320339264989183</v>
      </c>
      <c r="D2236" s="92">
        <f t="shared" si="242"/>
        <v>0.31545216512643515</v>
      </c>
      <c r="E2236" s="93" cm="1">
        <f t="array" ref="E2236">SUM('DRE + DCF'!$S$41/TIR!S2236,'DRE + DCF'!$U$41:$AD$41/TIR!T2236:AC2236,TIR!F2236)</f>
        <v>22.299660735010814</v>
      </c>
      <c r="F2236" s="100">
        <f>'DRE + DCF'!$AE$38*'DRE + DCF'!$AE$39*(1+G2236)/(R2236-G2236)/AC2236</f>
        <v>6.1759126545080285</v>
      </c>
      <c r="G2236" s="92">
        <f>R2236*(1-'DRE + DCF'!$AE$39)</f>
        <v>0.18927129907586107</v>
      </c>
      <c r="H2236" s="94">
        <f t="shared" si="245"/>
        <v>0.31545216512643515</v>
      </c>
      <c r="I2236" s="94">
        <f t="shared" si="244"/>
        <v>0.31545216512643515</v>
      </c>
      <c r="J2236" s="94">
        <f t="shared" si="244"/>
        <v>0.31545216512643515</v>
      </c>
      <c r="K2236" s="94">
        <f t="shared" si="244"/>
        <v>0.31545216512643515</v>
      </c>
      <c r="L2236" s="94">
        <f t="shared" si="244"/>
        <v>0.31545216512643515</v>
      </c>
      <c r="M2236" s="94">
        <f t="shared" si="244"/>
        <v>0.31545216512643515</v>
      </c>
      <c r="N2236" s="94">
        <f t="shared" si="244"/>
        <v>0.31545216512643515</v>
      </c>
      <c r="O2236" s="94">
        <f t="shared" si="244"/>
        <v>0.31545216512643515</v>
      </c>
      <c r="P2236" s="94">
        <f t="shared" si="244"/>
        <v>0.31545216512643515</v>
      </c>
      <c r="Q2236" s="94">
        <f t="shared" si="244"/>
        <v>0.31545216512643515</v>
      </c>
      <c r="R2236" s="94">
        <f t="shared" si="244"/>
        <v>0.31545216512643515</v>
      </c>
      <c r="S2236" s="93">
        <f>(1+H2236)^((5-Dashboard!$F$9)*3/12)</f>
        <v>1.1469316305370758</v>
      </c>
      <c r="T2236" s="93">
        <f t="shared" si="247"/>
        <v>1.5087336966419891</v>
      </c>
      <c r="U2236" s="93">
        <f t="shared" si="247"/>
        <v>1.9846670078469149</v>
      </c>
      <c r="V2236" s="93">
        <f t="shared" si="247"/>
        <v>2.6107345125272281</v>
      </c>
      <c r="W2236" s="93">
        <f t="shared" si="247"/>
        <v>3.4342963670742508</v>
      </c>
      <c r="X2236" s="93">
        <f t="shared" si="247"/>
        <v>4.5176525917536736</v>
      </c>
      <c r="Y2236" s="93">
        <f t="shared" si="246"/>
        <v>5.9427558831114213</v>
      </c>
      <c r="Z2236" s="93">
        <f t="shared" si="246"/>
        <v>7.81741109325678</v>
      </c>
      <c r="AA2236" s="93">
        <f t="shared" si="246"/>
        <v>10.283430348308045</v>
      </c>
      <c r="AB2236" s="93">
        <f t="shared" si="246"/>
        <v>13.52736071660871</v>
      </c>
      <c r="AC2236" s="95">
        <f t="shared" si="246"/>
        <v>17.794595943109215</v>
      </c>
      <c r="AE2236" s="96"/>
    </row>
    <row r="2237" spans="3:31" ht="24.75" customHeight="1" x14ac:dyDescent="0.25">
      <c r="C2237" s="91">
        <f>ABS(E2237-Dashboard!$F$13)</f>
        <v>25.331958068378214</v>
      </c>
      <c r="D2237" s="92">
        <f t="shared" si="242"/>
        <v>0.31555216512643514</v>
      </c>
      <c r="E2237" s="93" cm="1">
        <f t="array" ref="E2237">SUM('DRE + DCF'!$S$41/TIR!S2237,'DRE + DCF'!$U$41:$AD$41/TIR!T2237:AC2237,TIR!F2237)</f>
        <v>22.288041931621784</v>
      </c>
      <c r="F2237" s="100">
        <f>'DRE + DCF'!$AE$38*'DRE + DCF'!$AE$39*(1+G2237)/(R2237-G2237)/AC2237</f>
        <v>6.1693407857870017</v>
      </c>
      <c r="G2237" s="92">
        <f>R2237*(1-'DRE + DCF'!$AE$39)</f>
        <v>0.18933129907586108</v>
      </c>
      <c r="H2237" s="94">
        <f t="shared" si="245"/>
        <v>0.31555216512643514</v>
      </c>
      <c r="I2237" s="94">
        <f t="shared" si="244"/>
        <v>0.31555216512643514</v>
      </c>
      <c r="J2237" s="94">
        <f t="shared" si="244"/>
        <v>0.31555216512643514</v>
      </c>
      <c r="K2237" s="94">
        <f t="shared" si="244"/>
        <v>0.31555216512643514</v>
      </c>
      <c r="L2237" s="94">
        <f t="shared" si="244"/>
        <v>0.31555216512643514</v>
      </c>
      <c r="M2237" s="94">
        <f t="shared" si="244"/>
        <v>0.31555216512643514</v>
      </c>
      <c r="N2237" s="94">
        <f t="shared" si="244"/>
        <v>0.31555216512643514</v>
      </c>
      <c r="O2237" s="94">
        <f t="shared" si="244"/>
        <v>0.31555216512643514</v>
      </c>
      <c r="P2237" s="94">
        <f t="shared" si="244"/>
        <v>0.31555216512643514</v>
      </c>
      <c r="Q2237" s="94">
        <f t="shared" si="244"/>
        <v>0.31555216512643514</v>
      </c>
      <c r="R2237" s="94">
        <f t="shared" si="244"/>
        <v>0.31555216512643514</v>
      </c>
      <c r="S2237" s="93">
        <f>(1+H2237)^((5-Dashboard!$F$9)*3/12)</f>
        <v>1.1469752242862246</v>
      </c>
      <c r="T2237" s="93">
        <f t="shared" si="247"/>
        <v>1.5089057396561212</v>
      </c>
      <c r="U2237" s="93">
        <f t="shared" si="247"/>
        <v>1.985044212776315</v>
      </c>
      <c r="V2237" s="93">
        <f t="shared" si="247"/>
        <v>2.6114292119895812</v>
      </c>
      <c r="W2237" s="93">
        <f t="shared" si="247"/>
        <v>3.4354713539073138</v>
      </c>
      <c r="X2237" s="93">
        <f t="shared" si="247"/>
        <v>4.5195417778626119</v>
      </c>
      <c r="Y2237" s="93">
        <f t="shared" si="246"/>
        <v>5.9456929712465367</v>
      </c>
      <c r="Z2237" s="93">
        <f t="shared" si="246"/>
        <v>7.8218692615004084</v>
      </c>
      <c r="AA2237" s="93">
        <f t="shared" si="246"/>
        <v>10.290077042302771</v>
      </c>
      <c r="AB2237" s="93">
        <f t="shared" si="246"/>
        <v>13.537133132319234</v>
      </c>
      <c r="AC2237" s="95">
        <f t="shared" si="246"/>
        <v>17.808804801827367</v>
      </c>
      <c r="AE2237" s="96"/>
    </row>
    <row r="2238" spans="3:31" ht="24.75" customHeight="1" x14ac:dyDescent="0.25">
      <c r="C2238" s="91">
        <f>ABS(E2238-Dashboard!$F$13)</f>
        <v>25.343566161806059</v>
      </c>
      <c r="D2238" s="92">
        <f t="shared" si="242"/>
        <v>0.31565216512643512</v>
      </c>
      <c r="E2238" s="93" cm="1">
        <f t="array" ref="E2238">SUM('DRE + DCF'!$S$41/TIR!S2238,'DRE + DCF'!$U$41:$AD$41/TIR!T2238:AC2238,TIR!F2238)</f>
        <v>22.276433838193938</v>
      </c>
      <c r="F2238" s="100">
        <f>'DRE + DCF'!$AE$38*'DRE + DCF'!$AE$39*(1+G2238)/(R2238-G2238)/AC2238</f>
        <v>6.1627768874064</v>
      </c>
      <c r="G2238" s="92">
        <f>R2238*(1-'DRE + DCF'!$AE$39)</f>
        <v>0.18939129907586108</v>
      </c>
      <c r="H2238" s="94">
        <f t="shared" si="245"/>
        <v>0.31565216512643512</v>
      </c>
      <c r="I2238" s="94">
        <f t="shared" si="244"/>
        <v>0.31565216512643512</v>
      </c>
      <c r="J2238" s="94">
        <f t="shared" si="244"/>
        <v>0.31565216512643512</v>
      </c>
      <c r="K2238" s="94">
        <f t="shared" si="244"/>
        <v>0.31565216512643512</v>
      </c>
      <c r="L2238" s="94">
        <f t="shared" si="244"/>
        <v>0.31565216512643512</v>
      </c>
      <c r="M2238" s="94">
        <f t="shared" si="244"/>
        <v>0.31565216512643512</v>
      </c>
      <c r="N2238" s="94">
        <f t="shared" si="244"/>
        <v>0.31565216512643512</v>
      </c>
      <c r="O2238" s="94">
        <f t="shared" si="244"/>
        <v>0.31565216512643512</v>
      </c>
      <c r="P2238" s="94">
        <f t="shared" si="244"/>
        <v>0.31565216512643512</v>
      </c>
      <c r="Q2238" s="94">
        <f t="shared" si="244"/>
        <v>0.31565216512643512</v>
      </c>
      <c r="R2238" s="94">
        <f t="shared" si="244"/>
        <v>0.31565216512643512</v>
      </c>
      <c r="S2238" s="93">
        <f>(1+H2238)^((5-Dashboard!$F$9)*3/12)</f>
        <v>1.1470188163785437</v>
      </c>
      <c r="T2238" s="93">
        <f t="shared" si="247"/>
        <v>1.5090777892091922</v>
      </c>
      <c r="U2238" s="93">
        <f t="shared" si="247"/>
        <v>1.985421460717288</v>
      </c>
      <c r="V2238" s="93">
        <f t="shared" si="247"/>
        <v>2.6121240434811894</v>
      </c>
      <c r="W2238" s="93">
        <f t="shared" si="247"/>
        <v>3.4366466533848454</v>
      </c>
      <c r="X2238" s="93">
        <f t="shared" si="247"/>
        <v>4.5214316103002901</v>
      </c>
      <c r="Y2238" s="93">
        <f t="shared" si="246"/>
        <v>5.948631287562681</v>
      </c>
      <c r="Z2238" s="93">
        <f t="shared" si="246"/>
        <v>7.8263296330206957</v>
      </c>
      <c r="AA2238" s="93">
        <f t="shared" si="246"/>
        <v>10.296727526676857</v>
      </c>
      <c r="AB2238" s="93">
        <f t="shared" si="246"/>
        <v>13.546911864189372</v>
      </c>
      <c r="AC2238" s="95">
        <f t="shared" si="246"/>
        <v>17.82302392489774</v>
      </c>
      <c r="AE2238" s="96"/>
    </row>
    <row r="2239" spans="3:31" ht="24.75" customHeight="1" x14ac:dyDescent="0.25">
      <c r="C2239" s="91">
        <f>ABS(E2239-Dashboard!$F$13)</f>
        <v>25.355163558202566</v>
      </c>
      <c r="D2239" s="92">
        <f t="shared" si="242"/>
        <v>0.31575216512643511</v>
      </c>
      <c r="E2239" s="93" cm="1">
        <f t="array" ref="E2239">SUM('DRE + DCF'!$S$41/TIR!S2239,'DRE + DCF'!$U$41:$AD$41/TIR!T2239:AC2239,TIR!F2239)</f>
        <v>22.264836441797431</v>
      </c>
      <c r="F2239" s="100">
        <f>'DRE + DCF'!$AE$38*'DRE + DCF'!$AE$39*(1+G2239)/(R2239-G2239)/AC2239</f>
        <v>6.1562209483589632</v>
      </c>
      <c r="G2239" s="92">
        <f>R2239*(1-'DRE + DCF'!$AE$39)</f>
        <v>0.18945129907586106</v>
      </c>
      <c r="H2239" s="94">
        <f t="shared" si="245"/>
        <v>0.31575216512643511</v>
      </c>
      <c r="I2239" s="94">
        <f t="shared" si="244"/>
        <v>0.31575216512643511</v>
      </c>
      <c r="J2239" s="94">
        <f t="shared" si="244"/>
        <v>0.31575216512643511</v>
      </c>
      <c r="K2239" s="94">
        <f t="shared" si="244"/>
        <v>0.31575216512643511</v>
      </c>
      <c r="L2239" s="94">
        <f t="shared" si="244"/>
        <v>0.31575216512643511</v>
      </c>
      <c r="M2239" s="94">
        <f t="shared" si="244"/>
        <v>0.31575216512643511</v>
      </c>
      <c r="N2239" s="94">
        <f t="shared" si="244"/>
        <v>0.31575216512643511</v>
      </c>
      <c r="O2239" s="94">
        <f t="shared" si="244"/>
        <v>0.31575216512643511</v>
      </c>
      <c r="P2239" s="94">
        <f t="shared" si="244"/>
        <v>0.31575216512643511</v>
      </c>
      <c r="Q2239" s="94">
        <f t="shared" si="244"/>
        <v>0.31575216512643511</v>
      </c>
      <c r="R2239" s="94">
        <f t="shared" si="244"/>
        <v>0.31575216512643511</v>
      </c>
      <c r="S2239" s="93">
        <f>(1+H2239)^((5-Dashboard!$F$9)*3/12)</f>
        <v>1.1470624068142217</v>
      </c>
      <c r="T2239" s="93">
        <f t="shared" si="247"/>
        <v>1.5092498453009517</v>
      </c>
      <c r="U2239" s="93">
        <f t="shared" si="247"/>
        <v>1.9857987516714644</v>
      </c>
      <c r="V2239" s="93">
        <f t="shared" si="247"/>
        <v>2.6128190070171011</v>
      </c>
      <c r="W2239" s="93">
        <f t="shared" si="247"/>
        <v>3.4378222655662527</v>
      </c>
      <c r="X2239" s="93">
        <f t="shared" si="247"/>
        <v>4.523322089238663</v>
      </c>
      <c r="Y2239" s="93">
        <f t="shared" si="246"/>
        <v>5.9515708324799999</v>
      </c>
      <c r="Z2239" s="93">
        <f t="shared" si="246"/>
        <v>7.8307922087388988</v>
      </c>
      <c r="AA2239" s="93">
        <f t="shared" si="246"/>
        <v>10.303381803303424</v>
      </c>
      <c r="AB2239" s="93">
        <f t="shared" si="246"/>
        <v>13.556696915820792</v>
      </c>
      <c r="AC2239" s="95">
        <f t="shared" si="246"/>
        <v>17.837253318954073</v>
      </c>
      <c r="AE2239" s="96"/>
    </row>
    <row r="2240" spans="3:31" ht="24.75" customHeight="1" x14ac:dyDescent="0.25">
      <c r="C2240" s="91">
        <f>ABS(E2240-Dashboard!$F$13)</f>
        <v>25.366750270478839</v>
      </c>
      <c r="D2240" s="92">
        <f t="shared" si="242"/>
        <v>0.3158521651264351</v>
      </c>
      <c r="E2240" s="93" cm="1">
        <f t="array" ref="E2240">SUM('DRE + DCF'!$S$41/TIR!S2240,'DRE + DCF'!$U$41:$AD$41/TIR!T2240:AC2240,TIR!F2240)</f>
        <v>22.253249729521158</v>
      </c>
      <c r="F2240" s="100">
        <f>'DRE + DCF'!$AE$38*'DRE + DCF'!$AE$39*(1+G2240)/(R2240-G2240)/AC2240</f>
        <v>6.1496729576546532</v>
      </c>
      <c r="G2240" s="92">
        <f>R2240*(1-'DRE + DCF'!$AE$39)</f>
        <v>0.18951129907586106</v>
      </c>
      <c r="H2240" s="94">
        <f t="shared" si="245"/>
        <v>0.3158521651264351</v>
      </c>
      <c r="I2240" s="94">
        <f t="shared" si="244"/>
        <v>0.3158521651264351</v>
      </c>
      <c r="J2240" s="94">
        <f t="shared" si="244"/>
        <v>0.3158521651264351</v>
      </c>
      <c r="K2240" s="94">
        <f t="shared" si="244"/>
        <v>0.3158521651264351</v>
      </c>
      <c r="L2240" s="94">
        <f t="shared" si="244"/>
        <v>0.3158521651264351</v>
      </c>
      <c r="M2240" s="94">
        <f t="shared" si="244"/>
        <v>0.3158521651264351</v>
      </c>
      <c r="N2240" s="94">
        <f t="shared" si="244"/>
        <v>0.3158521651264351</v>
      </c>
      <c r="O2240" s="94">
        <f t="shared" si="244"/>
        <v>0.3158521651264351</v>
      </c>
      <c r="P2240" s="94">
        <f t="shared" si="244"/>
        <v>0.3158521651264351</v>
      </c>
      <c r="Q2240" s="94">
        <f t="shared" si="244"/>
        <v>0.3158521651264351</v>
      </c>
      <c r="R2240" s="94">
        <f t="shared" si="244"/>
        <v>0.3158521651264351</v>
      </c>
      <c r="S2240" s="93">
        <f>(1+H2240)^((5-Dashboard!$F$9)*3/12)</f>
        <v>1.1471059955934479</v>
      </c>
      <c r="T2240" s="93">
        <f t="shared" si="247"/>
        <v>1.5094219079311535</v>
      </c>
      <c r="U2240" s="93">
        <f t="shared" si="247"/>
        <v>1.9861760856404831</v>
      </c>
      <c r="V2240" s="93">
        <f t="shared" si="247"/>
        <v>2.6135141026123776</v>
      </c>
      <c r="W2240" s="93">
        <f t="shared" si="247"/>
        <v>3.4389981905109694</v>
      </c>
      <c r="X2240" s="93">
        <f t="shared" si="247"/>
        <v>4.5252132148497521</v>
      </c>
      <c r="Y2240" s="93">
        <f t="shared" si="246"/>
        <v>5.9545116064188024</v>
      </c>
      <c r="Z2240" s="93">
        <f t="shared" si="246"/>
        <v>7.8352569895766688</v>
      </c>
      <c r="AA2240" s="93">
        <f t="shared" si="246"/>
        <v>10.310039874056494</v>
      </c>
      <c r="AB2240" s="93">
        <f t="shared" si="246"/>
        <v>13.566488290817118</v>
      </c>
      <c r="AC2240" s="95">
        <f t="shared" si="246"/>
        <v>17.851492990634135</v>
      </c>
      <c r="AE2240" s="96"/>
    </row>
    <row r="2241" spans="3:31" ht="24.75" customHeight="1" x14ac:dyDescent="0.25">
      <c r="C2241" s="91">
        <f>ABS(E2241-Dashboard!$F$13)</f>
        <v>25.378326311526941</v>
      </c>
      <c r="D2241" s="92">
        <f t="shared" si="242"/>
        <v>0.31595216512643509</v>
      </c>
      <c r="E2241" s="93" cm="1">
        <f t="array" ref="E2241">SUM('DRE + DCF'!$S$41/TIR!S2241,'DRE + DCF'!$U$41:$AD$41/TIR!T2241:AC2241,TIR!F2241)</f>
        <v>22.241673688473057</v>
      </c>
      <c r="F2241" s="100">
        <f>'DRE + DCF'!$AE$38*'DRE + DCF'!$AE$39*(1+G2241)/(R2241-G2241)/AC2241</f>
        <v>6.1431329043207912</v>
      </c>
      <c r="G2241" s="92">
        <f>R2241*(1-'DRE + DCF'!$AE$39)</f>
        <v>0.18957129907586104</v>
      </c>
      <c r="H2241" s="94">
        <f t="shared" si="245"/>
        <v>0.31595216512643509</v>
      </c>
      <c r="I2241" s="94">
        <f t="shared" si="244"/>
        <v>0.31595216512643509</v>
      </c>
      <c r="J2241" s="94">
        <f t="shared" si="244"/>
        <v>0.31595216512643509</v>
      </c>
      <c r="K2241" s="94">
        <f t="shared" si="244"/>
        <v>0.31595216512643509</v>
      </c>
      <c r="L2241" s="94">
        <f t="shared" si="244"/>
        <v>0.31595216512643509</v>
      </c>
      <c r="M2241" s="94">
        <f t="shared" si="244"/>
        <v>0.31595216512643509</v>
      </c>
      <c r="N2241" s="94">
        <f t="shared" si="244"/>
        <v>0.31595216512643509</v>
      </c>
      <c r="O2241" s="94">
        <f t="shared" si="244"/>
        <v>0.31595216512643509</v>
      </c>
      <c r="P2241" s="94">
        <f t="shared" si="244"/>
        <v>0.31595216512643509</v>
      </c>
      <c r="Q2241" s="94">
        <f t="shared" si="244"/>
        <v>0.31595216512643509</v>
      </c>
      <c r="R2241" s="94">
        <f t="shared" si="244"/>
        <v>0.31595216512643509</v>
      </c>
      <c r="S2241" s="93">
        <f>(1+H2241)^((5-Dashboard!$F$9)*3/12)</f>
        <v>1.1471495827164107</v>
      </c>
      <c r="T2241" s="93">
        <f t="shared" si="247"/>
        <v>1.509593977099547</v>
      </c>
      <c r="U2241" s="93">
        <f t="shared" si="247"/>
        <v>1.9865534626259749</v>
      </c>
      <c r="V2241" s="93">
        <f t="shared" si="247"/>
        <v>2.6142093302820681</v>
      </c>
      <c r="W2241" s="93">
        <f t="shared" si="247"/>
        <v>3.4401744282784152</v>
      </c>
      <c r="X2241" s="93">
        <f t="shared" si="247"/>
        <v>4.5271049873055764</v>
      </c>
      <c r="Y2241" s="93">
        <f t="shared" si="246"/>
        <v>5.9574536097994555</v>
      </c>
      <c r="Z2241" s="93">
        <f t="shared" si="246"/>
        <v>7.8397239764558888</v>
      </c>
      <c r="AA2241" s="93">
        <f t="shared" si="246"/>
        <v>10.316701740810752</v>
      </c>
      <c r="AB2241" s="93">
        <f t="shared" si="246"/>
        <v>13.57628599278357</v>
      </c>
      <c r="AC2241" s="95">
        <f t="shared" si="246"/>
        <v>17.865742946579232</v>
      </c>
      <c r="AE2241" s="96"/>
    </row>
    <row r="2242" spans="3:31" ht="24.75" customHeight="1" x14ac:dyDescent="0.25">
      <c r="C2242" s="91">
        <f>ABS(E2242-Dashboard!$F$13)</f>
        <v>25.389891694220267</v>
      </c>
      <c r="D2242" s="92">
        <f t="shared" si="242"/>
        <v>0.31605216512643508</v>
      </c>
      <c r="E2242" s="93" cm="1">
        <f t="array" ref="E2242">SUM('DRE + DCF'!$S$41/TIR!S2242,'DRE + DCF'!$U$41:$AD$41/TIR!T2242:AC2242,TIR!F2242)</f>
        <v>22.23010830577973</v>
      </c>
      <c r="F2242" s="100">
        <f>'DRE + DCF'!$AE$38*'DRE + DCF'!$AE$39*(1+G2242)/(R2242-G2242)/AC2242</f>
        <v>6.1366007774018616</v>
      </c>
      <c r="G2242" s="92">
        <f>R2242*(1-'DRE + DCF'!$AE$39)</f>
        <v>0.18963129907586104</v>
      </c>
      <c r="H2242" s="94">
        <f t="shared" si="245"/>
        <v>0.31605216512643508</v>
      </c>
      <c r="I2242" s="94">
        <f t="shared" si="244"/>
        <v>0.31605216512643508</v>
      </c>
      <c r="J2242" s="94">
        <f t="shared" si="244"/>
        <v>0.31605216512643508</v>
      </c>
      <c r="K2242" s="94">
        <f t="shared" si="244"/>
        <v>0.31605216512643508</v>
      </c>
      <c r="L2242" s="94">
        <f t="shared" si="244"/>
        <v>0.31605216512643508</v>
      </c>
      <c r="M2242" s="94">
        <f t="shared" si="244"/>
        <v>0.31605216512643508</v>
      </c>
      <c r="N2242" s="94">
        <f t="shared" si="244"/>
        <v>0.31605216512643508</v>
      </c>
      <c r="O2242" s="94">
        <f t="shared" si="244"/>
        <v>0.31605216512643508</v>
      </c>
      <c r="P2242" s="94">
        <f t="shared" si="244"/>
        <v>0.31605216512643508</v>
      </c>
      <c r="Q2242" s="94">
        <f t="shared" si="244"/>
        <v>0.31605216512643508</v>
      </c>
      <c r="R2242" s="94">
        <f t="shared" si="244"/>
        <v>0.31605216512643508</v>
      </c>
      <c r="S2242" s="93">
        <f>(1+H2242)^((5-Dashboard!$F$9)*3/12)</f>
        <v>1.1471931681832992</v>
      </c>
      <c r="T2242" s="93">
        <f t="shared" si="247"/>
        <v>1.5097660528058856</v>
      </c>
      <c r="U2242" s="93">
        <f t="shared" si="247"/>
        <v>1.9869308826295777</v>
      </c>
      <c r="V2242" s="93">
        <f t="shared" si="247"/>
        <v>2.6149046900412345</v>
      </c>
      <c r="W2242" s="93">
        <f t="shared" si="247"/>
        <v>3.4413509789280368</v>
      </c>
      <c r="X2242" s="93">
        <f t="shared" si="247"/>
        <v>4.5289974067782204</v>
      </c>
      <c r="Y2242" s="93">
        <f t="shared" si="246"/>
        <v>5.9603968430424876</v>
      </c>
      <c r="Z2242" s="93">
        <f t="shared" si="246"/>
        <v>7.8441931702988352</v>
      </c>
      <c r="AA2242" s="93">
        <f t="shared" si="246"/>
        <v>10.323367405441777</v>
      </c>
      <c r="AB2242" s="93">
        <f t="shared" si="246"/>
        <v>13.586090025327321</v>
      </c>
      <c r="AC2242" s="95">
        <f t="shared" si="246"/>
        <v>17.880003193434685</v>
      </c>
      <c r="AE2242" s="96"/>
    </row>
    <row r="2243" spans="3:31" ht="24.75" customHeight="1" x14ac:dyDescent="0.25">
      <c r="C2243" s="91">
        <f>ABS(E2243-Dashboard!$F$13)</f>
        <v>25.401446431413241</v>
      </c>
      <c r="D2243" s="92">
        <f t="shared" si="242"/>
        <v>0.31615216512643507</v>
      </c>
      <c r="E2243" s="93" cm="1">
        <f t="array" ref="E2243">SUM('DRE + DCF'!$S$41/TIR!S2243,'DRE + DCF'!$U$41:$AD$41/TIR!T2243:AC2243,TIR!F2243)</f>
        <v>22.218553568586756</v>
      </c>
      <c r="F2243" s="100">
        <f>'DRE + DCF'!$AE$38*'DRE + DCF'!$AE$39*(1+G2243)/(R2243-G2243)/AC2243</f>
        <v>6.130076565959639</v>
      </c>
      <c r="G2243" s="92">
        <f>R2243*(1-'DRE + DCF'!$AE$39)</f>
        <v>0.18969129907586105</v>
      </c>
      <c r="H2243" s="94">
        <f t="shared" si="245"/>
        <v>0.31615216512643507</v>
      </c>
      <c r="I2243" s="94">
        <f t="shared" si="244"/>
        <v>0.31615216512643507</v>
      </c>
      <c r="J2243" s="94">
        <f t="shared" si="244"/>
        <v>0.31615216512643507</v>
      </c>
      <c r="K2243" s="94">
        <f t="shared" si="244"/>
        <v>0.31615216512643507</v>
      </c>
      <c r="L2243" s="94">
        <f t="shared" si="244"/>
        <v>0.31615216512643507</v>
      </c>
      <c r="M2243" s="94">
        <f t="shared" si="244"/>
        <v>0.31615216512643507</v>
      </c>
      <c r="N2243" s="94">
        <f t="shared" si="244"/>
        <v>0.31615216512643507</v>
      </c>
      <c r="O2243" s="94">
        <f t="shared" si="244"/>
        <v>0.31615216512643507</v>
      </c>
      <c r="P2243" s="94">
        <f t="shared" si="244"/>
        <v>0.31615216512643507</v>
      </c>
      <c r="Q2243" s="94">
        <f t="shared" ref="I2243:R2269" si="248">$D2243</f>
        <v>0.31615216512643507</v>
      </c>
      <c r="R2243" s="94">
        <f t="shared" si="248"/>
        <v>0.31615216512643507</v>
      </c>
      <c r="S2243" s="93">
        <f>(1+H2243)^((5-Dashboard!$F$9)*3/12)</f>
        <v>1.1472367519943016</v>
      </c>
      <c r="T2243" s="93">
        <f t="shared" si="247"/>
        <v>1.509938135049919</v>
      </c>
      <c r="U2243" s="93">
        <f t="shared" si="247"/>
        <v>1.9873083456529224</v>
      </c>
      <c r="V2243" s="93">
        <f t="shared" si="247"/>
        <v>2.6156001819049273</v>
      </c>
      <c r="W2243" s="93">
        <f t="shared" si="247"/>
        <v>3.4425278425192674</v>
      </c>
      <c r="X2243" s="93">
        <f t="shared" si="247"/>
        <v>4.5308904734397686</v>
      </c>
      <c r="Y2243" s="93">
        <f t="shared" si="246"/>
        <v>5.9633413065684895</v>
      </c>
      <c r="Z2243" s="93">
        <f t="shared" si="246"/>
        <v>7.8486645720280208</v>
      </c>
      <c r="AA2243" s="93">
        <f t="shared" si="246"/>
        <v>10.330036869825824</v>
      </c>
      <c r="AB2243" s="93">
        <f t="shared" si="246"/>
        <v>13.595900392057159</v>
      </c>
      <c r="AC2243" s="95">
        <f t="shared" si="246"/>
        <v>17.894273737849375</v>
      </c>
      <c r="AE2243" s="96"/>
    </row>
    <row r="2244" spans="3:31" ht="24.75" customHeight="1" x14ac:dyDescent="0.25">
      <c r="C2244" s="91">
        <f>ABS(E2244-Dashboard!$F$13)</f>
        <v>25.412990535941709</v>
      </c>
      <c r="D2244" s="92">
        <f t="shared" si="242"/>
        <v>0.31625216512643506</v>
      </c>
      <c r="E2244" s="93" cm="1">
        <f t="array" ref="E2244">SUM('DRE + DCF'!$S$41/TIR!S2244,'DRE + DCF'!$U$41:$AD$41/TIR!T2244:AC2244,TIR!F2244)</f>
        <v>22.207009464058288</v>
      </c>
      <c r="F2244" s="100">
        <f>'DRE + DCF'!$AE$38*'DRE + DCF'!$AE$39*(1+G2244)/(R2244-G2244)/AC2244</f>
        <v>6.123560259072991</v>
      </c>
      <c r="G2244" s="92">
        <f>R2244*(1-'DRE + DCF'!$AE$39)</f>
        <v>0.18975129907586102</v>
      </c>
      <c r="H2244" s="94">
        <f t="shared" si="245"/>
        <v>0.31625216512643506</v>
      </c>
      <c r="I2244" s="94">
        <f t="shared" si="248"/>
        <v>0.31625216512643506</v>
      </c>
      <c r="J2244" s="94">
        <f t="shared" si="248"/>
        <v>0.31625216512643506</v>
      </c>
      <c r="K2244" s="94">
        <f t="shared" si="248"/>
        <v>0.31625216512643506</v>
      </c>
      <c r="L2244" s="94">
        <f t="shared" si="248"/>
        <v>0.31625216512643506</v>
      </c>
      <c r="M2244" s="94">
        <f t="shared" si="248"/>
        <v>0.31625216512643506</v>
      </c>
      <c r="N2244" s="94">
        <f t="shared" si="248"/>
        <v>0.31625216512643506</v>
      </c>
      <c r="O2244" s="94">
        <f t="shared" si="248"/>
        <v>0.31625216512643506</v>
      </c>
      <c r="P2244" s="94">
        <f t="shared" si="248"/>
        <v>0.31625216512643506</v>
      </c>
      <c r="Q2244" s="94">
        <f t="shared" si="248"/>
        <v>0.31625216512643506</v>
      </c>
      <c r="R2244" s="94">
        <f t="shared" si="248"/>
        <v>0.31625216512643506</v>
      </c>
      <c r="S2244" s="93">
        <f>(1+H2244)^((5-Dashboard!$F$9)*3/12)</f>
        <v>1.1472803341496076</v>
      </c>
      <c r="T2244" s="93">
        <f t="shared" si="247"/>
        <v>1.510110223831401</v>
      </c>
      <c r="U2244" s="93">
        <f t="shared" si="247"/>
        <v>1.9876858516976472</v>
      </c>
      <c r="V2244" s="93">
        <f t="shared" si="247"/>
        <v>2.6162958058882104</v>
      </c>
      <c r="W2244" s="93">
        <f t="shared" si="247"/>
        <v>3.4437050191115683</v>
      </c>
      <c r="X2244" s="93">
        <f t="shared" si="247"/>
        <v>4.532784187462374</v>
      </c>
      <c r="Y2244" s="93">
        <f t="shared" si="246"/>
        <v>5.9662870007982187</v>
      </c>
      <c r="Z2244" s="93">
        <f t="shared" si="246"/>
        <v>7.8531381825663606</v>
      </c>
      <c r="AA2244" s="93">
        <f t="shared" si="246"/>
        <v>10.33671013584005</v>
      </c>
      <c r="AB2244" s="93">
        <f t="shared" si="246"/>
        <v>13.605717096583835</v>
      </c>
      <c r="AC2244" s="95">
        <f t="shared" si="246"/>
        <v>17.908554586476228</v>
      </c>
      <c r="AE2244" s="96"/>
    </row>
    <row r="2245" spans="3:31" ht="24.75" customHeight="1" x14ac:dyDescent="0.25">
      <c r="C2245" s="91">
        <f>ABS(E2245-Dashboard!$F$13)</f>
        <v>25.424524020622563</v>
      </c>
      <c r="D2245" s="92">
        <f t="shared" si="242"/>
        <v>0.31635216512643505</v>
      </c>
      <c r="E2245" s="93" cm="1">
        <f t="array" ref="E2245">SUM('DRE + DCF'!$S$41/TIR!S2245,'DRE + DCF'!$U$41:$AD$41/TIR!T2245:AC2245,TIR!F2245)</f>
        <v>22.195475979377434</v>
      </c>
      <c r="F2245" s="100">
        <f>'DRE + DCF'!$AE$38*'DRE + DCF'!$AE$39*(1+G2245)/(R2245-G2245)/AC2245</f>
        <v>6.1170518458380325</v>
      </c>
      <c r="G2245" s="92">
        <f>R2245*(1-'DRE + DCF'!$AE$39)</f>
        <v>0.18981129907586103</v>
      </c>
      <c r="H2245" s="94">
        <f t="shared" si="245"/>
        <v>0.31635216512643505</v>
      </c>
      <c r="I2245" s="94">
        <f t="shared" si="248"/>
        <v>0.31635216512643505</v>
      </c>
      <c r="J2245" s="94">
        <f t="shared" si="248"/>
        <v>0.31635216512643505</v>
      </c>
      <c r="K2245" s="94">
        <f t="shared" si="248"/>
        <v>0.31635216512643505</v>
      </c>
      <c r="L2245" s="94">
        <f t="shared" si="248"/>
        <v>0.31635216512643505</v>
      </c>
      <c r="M2245" s="94">
        <f t="shared" si="248"/>
        <v>0.31635216512643505</v>
      </c>
      <c r="N2245" s="94">
        <f t="shared" si="248"/>
        <v>0.31635216512643505</v>
      </c>
      <c r="O2245" s="94">
        <f t="shared" si="248"/>
        <v>0.31635216512643505</v>
      </c>
      <c r="P2245" s="94">
        <f t="shared" si="248"/>
        <v>0.31635216512643505</v>
      </c>
      <c r="Q2245" s="94">
        <f t="shared" si="248"/>
        <v>0.31635216512643505</v>
      </c>
      <c r="R2245" s="94">
        <f t="shared" si="248"/>
        <v>0.31635216512643505</v>
      </c>
      <c r="S2245" s="93">
        <f>(1+H2245)^((5-Dashboard!$F$9)*3/12)</f>
        <v>1.147323914649405</v>
      </c>
      <c r="T2245" s="93">
        <f t="shared" si="247"/>
        <v>1.5102823191500814</v>
      </c>
      <c r="U2245" s="93">
        <f t="shared" si="247"/>
        <v>1.988063400765383</v>
      </c>
      <c r="V2245" s="93">
        <f t="shared" si="247"/>
        <v>2.6169915620061355</v>
      </c>
      <c r="W2245" s="93">
        <f t="shared" si="247"/>
        <v>3.4448825087643873</v>
      </c>
      <c r="X2245" s="93">
        <f t="shared" si="247"/>
        <v>4.534678549018186</v>
      </c>
      <c r="Y2245" s="93">
        <f t="shared" si="246"/>
        <v>5.9692339261524898</v>
      </c>
      <c r="Z2245" s="93">
        <f t="shared" si="246"/>
        <v>7.8576140028369998</v>
      </c>
      <c r="AA2245" s="93">
        <f t="shared" si="246"/>
        <v>10.343387205362278</v>
      </c>
      <c r="AB2245" s="93">
        <f t="shared" si="246"/>
        <v>13.6155401425197</v>
      </c>
      <c r="AC2245" s="95">
        <f t="shared" si="246"/>
        <v>17.922845745971696</v>
      </c>
      <c r="AE2245" s="96"/>
    </row>
    <row r="2246" spans="3:31" ht="24.75" customHeight="1" x14ac:dyDescent="0.25">
      <c r="C2246" s="91">
        <f>ABS(E2246-Dashboard!$F$13)</f>
        <v>25.436046898254194</v>
      </c>
      <c r="D2246" s="92">
        <f t="shared" si="242"/>
        <v>0.31645216512643504</v>
      </c>
      <c r="E2246" s="93" cm="1">
        <f t="array" ref="E2246">SUM('DRE + DCF'!$S$41/TIR!S2246,'DRE + DCF'!$U$41:$AD$41/TIR!T2246:AC2246,TIR!F2246)</f>
        <v>22.183953101745804</v>
      </c>
      <c r="F2246" s="100">
        <f>'DRE + DCF'!$AE$38*'DRE + DCF'!$AE$39*(1+G2246)/(R2246-G2246)/AC2246</f>
        <v>6.1105513153679043</v>
      </c>
      <c r="G2246" s="92">
        <f>R2246*(1-'DRE + DCF'!$AE$39)</f>
        <v>0.18987129907586101</v>
      </c>
      <c r="H2246" s="94">
        <f t="shared" si="245"/>
        <v>0.31645216512643504</v>
      </c>
      <c r="I2246" s="94">
        <f t="shared" si="248"/>
        <v>0.31645216512643504</v>
      </c>
      <c r="J2246" s="94">
        <f t="shared" si="248"/>
        <v>0.31645216512643504</v>
      </c>
      <c r="K2246" s="94">
        <f t="shared" si="248"/>
        <v>0.31645216512643504</v>
      </c>
      <c r="L2246" s="94">
        <f t="shared" si="248"/>
        <v>0.31645216512643504</v>
      </c>
      <c r="M2246" s="94">
        <f t="shared" si="248"/>
        <v>0.31645216512643504</v>
      </c>
      <c r="N2246" s="94">
        <f t="shared" si="248"/>
        <v>0.31645216512643504</v>
      </c>
      <c r="O2246" s="94">
        <f t="shared" si="248"/>
        <v>0.31645216512643504</v>
      </c>
      <c r="P2246" s="94">
        <f t="shared" si="248"/>
        <v>0.31645216512643504</v>
      </c>
      <c r="Q2246" s="94">
        <f t="shared" si="248"/>
        <v>0.31645216512643504</v>
      </c>
      <c r="R2246" s="94">
        <f t="shared" si="248"/>
        <v>0.31645216512643504</v>
      </c>
      <c r="S2246" s="93">
        <f>(1+H2246)^((5-Dashboard!$F$9)*3/12)</f>
        <v>1.1473674934938827</v>
      </c>
      <c r="T2246" s="93">
        <f t="shared" si="247"/>
        <v>1.5104544210057129</v>
      </c>
      <c r="U2246" s="93">
        <f t="shared" si="247"/>
        <v>1.9884409928577669</v>
      </c>
      <c r="V2246" s="93">
        <f t="shared" si="247"/>
        <v>2.6176874502737655</v>
      </c>
      <c r="W2246" s="93">
        <f t="shared" si="247"/>
        <v>3.4460603115371962</v>
      </c>
      <c r="X2246" s="93">
        <f t="shared" si="247"/>
        <v>4.5365735582794198</v>
      </c>
      <c r="Y2246" s="93">
        <f t="shared" si="246"/>
        <v>5.972182083052278</v>
      </c>
      <c r="Z2246" s="93">
        <f t="shared" si="246"/>
        <v>7.8620920337634752</v>
      </c>
      <c r="AA2246" s="93">
        <f t="shared" si="246"/>
        <v>10.350068080271225</v>
      </c>
      <c r="AB2246" s="93">
        <f t="shared" si="246"/>
        <v>13.625369533479059</v>
      </c>
      <c r="AC2246" s="95">
        <f t="shared" si="246"/>
        <v>17.937147222996273</v>
      </c>
      <c r="AE2246" s="96"/>
    </row>
    <row r="2247" spans="3:31" ht="24.75" customHeight="1" x14ac:dyDescent="0.25">
      <c r="C2247" s="91">
        <f>ABS(E2247-Dashboard!$F$13)</f>
        <v>25.447559181616128</v>
      </c>
      <c r="D2247" s="92">
        <f t="shared" si="242"/>
        <v>0.31655216512643503</v>
      </c>
      <c r="E2247" s="93" cm="1">
        <f t="array" ref="E2247">SUM('DRE + DCF'!$S$41/TIR!S2247,'DRE + DCF'!$U$41:$AD$41/TIR!T2247:AC2247,TIR!F2247)</f>
        <v>22.172440818383869</v>
      </c>
      <c r="F2247" s="100">
        <f>'DRE + DCF'!$AE$38*'DRE + DCF'!$AE$39*(1+G2247)/(R2247-G2247)/AC2247</f>
        <v>6.1040586567929278</v>
      </c>
      <c r="G2247" s="92">
        <f>R2247*(1-'DRE + DCF'!$AE$39)</f>
        <v>0.18993129907586101</v>
      </c>
      <c r="H2247" s="94">
        <f t="shared" si="245"/>
        <v>0.31655216512643503</v>
      </c>
      <c r="I2247" s="94">
        <f t="shared" si="248"/>
        <v>0.31655216512643503</v>
      </c>
      <c r="J2247" s="94">
        <f t="shared" si="248"/>
        <v>0.31655216512643503</v>
      </c>
      <c r="K2247" s="94">
        <f t="shared" si="248"/>
        <v>0.31655216512643503</v>
      </c>
      <c r="L2247" s="94">
        <f t="shared" si="248"/>
        <v>0.31655216512643503</v>
      </c>
      <c r="M2247" s="94">
        <f t="shared" si="248"/>
        <v>0.31655216512643503</v>
      </c>
      <c r="N2247" s="94">
        <f t="shared" si="248"/>
        <v>0.31655216512643503</v>
      </c>
      <c r="O2247" s="94">
        <f t="shared" si="248"/>
        <v>0.31655216512643503</v>
      </c>
      <c r="P2247" s="94">
        <f t="shared" si="248"/>
        <v>0.31655216512643503</v>
      </c>
      <c r="Q2247" s="94">
        <f t="shared" si="248"/>
        <v>0.31655216512643503</v>
      </c>
      <c r="R2247" s="94">
        <f t="shared" si="248"/>
        <v>0.31655216512643503</v>
      </c>
      <c r="S2247" s="93">
        <f>(1+H2247)^((5-Dashboard!$F$9)*3/12)</f>
        <v>1.1474110706832295</v>
      </c>
      <c r="T2247" s="93">
        <f t="shared" si="247"/>
        <v>1.5106265293980465</v>
      </c>
      <c r="U2247" s="93">
        <f t="shared" si="247"/>
        <v>1.9888186279764302</v>
      </c>
      <c r="V2247" s="93">
        <f t="shared" si="247"/>
        <v>2.6183834707061546</v>
      </c>
      <c r="W2247" s="93">
        <f t="shared" si="247"/>
        <v>3.4472384274894572</v>
      </c>
      <c r="X2247" s="93">
        <f t="shared" si="247"/>
        <v>4.5384692154182913</v>
      </c>
      <c r="Y2247" s="93">
        <f t="shared" si="246"/>
        <v>5.9751314719186235</v>
      </c>
      <c r="Z2247" s="93">
        <f t="shared" si="246"/>
        <v>7.866572276269566</v>
      </c>
      <c r="AA2247" s="93">
        <f t="shared" si="246"/>
        <v>10.356752762446284</v>
      </c>
      <c r="AB2247" s="93">
        <f t="shared" si="246"/>
        <v>13.63520527307784</v>
      </c>
      <c r="AC2247" s="95">
        <f t="shared" si="246"/>
        <v>17.951459024214014</v>
      </c>
      <c r="AE2247" s="96"/>
    </row>
    <row r="2248" spans="3:31" ht="24.75" customHeight="1" x14ac:dyDescent="0.25">
      <c r="C2248" s="91">
        <f>ABS(E2248-Dashboard!$F$13)</f>
        <v>25.459060883469448</v>
      </c>
      <c r="D2248" s="92">
        <f t="shared" si="242"/>
        <v>0.31665216512643501</v>
      </c>
      <c r="E2248" s="93" cm="1">
        <f t="array" ref="E2248">SUM('DRE + DCF'!$S$41/TIR!S2248,'DRE + DCF'!$U$41:$AD$41/TIR!T2248:AC2248,TIR!F2248)</f>
        <v>22.16093911653055</v>
      </c>
      <c r="F2248" s="100">
        <f>'DRE + DCF'!$AE$38*'DRE + DCF'!$AE$39*(1+G2248)/(R2248-G2248)/AC2248</f>
        <v>6.0975738592603861</v>
      </c>
      <c r="G2248" s="92">
        <f>R2248*(1-'DRE + DCF'!$AE$39)</f>
        <v>0.18999129907586101</v>
      </c>
      <c r="H2248" s="94">
        <f t="shared" si="245"/>
        <v>0.31665216512643501</v>
      </c>
      <c r="I2248" s="94">
        <f t="shared" si="248"/>
        <v>0.31665216512643501</v>
      </c>
      <c r="J2248" s="94">
        <f t="shared" si="248"/>
        <v>0.31665216512643501</v>
      </c>
      <c r="K2248" s="94">
        <f t="shared" si="248"/>
        <v>0.31665216512643501</v>
      </c>
      <c r="L2248" s="94">
        <f t="shared" si="248"/>
        <v>0.31665216512643501</v>
      </c>
      <c r="M2248" s="94">
        <f t="shared" si="248"/>
        <v>0.31665216512643501</v>
      </c>
      <c r="N2248" s="94">
        <f t="shared" si="248"/>
        <v>0.31665216512643501</v>
      </c>
      <c r="O2248" s="94">
        <f t="shared" si="248"/>
        <v>0.31665216512643501</v>
      </c>
      <c r="P2248" s="94">
        <f t="shared" si="248"/>
        <v>0.31665216512643501</v>
      </c>
      <c r="Q2248" s="94">
        <f t="shared" si="248"/>
        <v>0.31665216512643501</v>
      </c>
      <c r="R2248" s="94">
        <f t="shared" si="248"/>
        <v>0.31665216512643501</v>
      </c>
      <c r="S2248" s="93">
        <f>(1+H2248)^((5-Dashboard!$F$9)*3/12)</f>
        <v>1.1474546462176338</v>
      </c>
      <c r="T2248" s="93">
        <f t="shared" si="247"/>
        <v>1.5107986443268353</v>
      </c>
      <c r="U2248" s="93">
        <f t="shared" si="247"/>
        <v>1.9891963061230107</v>
      </c>
      <c r="V2248" s="93">
        <f t="shared" si="247"/>
        <v>2.6190796233183691</v>
      </c>
      <c r="W2248" s="93">
        <f t="shared" si="247"/>
        <v>3.4484168566806588</v>
      </c>
      <c r="X2248" s="93">
        <f t="shared" si="247"/>
        <v>4.540365520607085</v>
      </c>
      <c r="Y2248" s="93">
        <f t="shared" si="246"/>
        <v>5.9780820931727323</v>
      </c>
      <c r="Z2248" s="93">
        <f t="shared" si="246"/>
        <v>7.8710547312794494</v>
      </c>
      <c r="AA2248" s="93">
        <f t="shared" si="246"/>
        <v>10.363441253767759</v>
      </c>
      <c r="AB2248" s="93">
        <f t="shared" si="246"/>
        <v>13.645047364933937</v>
      </c>
      <c r="AC2248" s="95">
        <f t="shared" si="246"/>
        <v>17.965781156293026</v>
      </c>
      <c r="AE2248" s="96"/>
    </row>
    <row r="2249" spans="3:31" ht="24.75" customHeight="1" x14ac:dyDescent="0.25">
      <c r="C2249" s="91">
        <f>ABS(E2249-Dashboard!$F$13)</f>
        <v>25.470552016556404</v>
      </c>
      <c r="D2249" s="92">
        <f t="shared" si="242"/>
        <v>0.316752165126435</v>
      </c>
      <c r="E2249" s="93" cm="1">
        <f t="array" ref="E2249">SUM('DRE + DCF'!$S$41/TIR!S2249,'DRE + DCF'!$U$41:$AD$41/TIR!T2249:AC2249,TIR!F2249)</f>
        <v>22.149447983443594</v>
      </c>
      <c r="F2249" s="100">
        <f>'DRE + DCF'!$AE$38*'DRE + DCF'!$AE$39*(1+G2249)/(R2249-G2249)/AC2249</f>
        <v>6.0910969119346934</v>
      </c>
      <c r="G2249" s="92">
        <f>R2249*(1-'DRE + DCF'!$AE$39)</f>
        <v>0.19005129907586099</v>
      </c>
      <c r="H2249" s="94">
        <f t="shared" si="245"/>
        <v>0.316752165126435</v>
      </c>
      <c r="I2249" s="94">
        <f t="shared" si="248"/>
        <v>0.316752165126435</v>
      </c>
      <c r="J2249" s="94">
        <f t="shared" si="248"/>
        <v>0.316752165126435</v>
      </c>
      <c r="K2249" s="94">
        <f t="shared" si="248"/>
        <v>0.316752165126435</v>
      </c>
      <c r="L2249" s="94">
        <f t="shared" si="248"/>
        <v>0.316752165126435</v>
      </c>
      <c r="M2249" s="94">
        <f t="shared" si="248"/>
        <v>0.316752165126435</v>
      </c>
      <c r="N2249" s="94">
        <f t="shared" si="248"/>
        <v>0.316752165126435</v>
      </c>
      <c r="O2249" s="94">
        <f t="shared" si="248"/>
        <v>0.316752165126435</v>
      </c>
      <c r="P2249" s="94">
        <f t="shared" si="248"/>
        <v>0.316752165126435</v>
      </c>
      <c r="Q2249" s="94">
        <f t="shared" si="248"/>
        <v>0.316752165126435</v>
      </c>
      <c r="R2249" s="94">
        <f t="shared" si="248"/>
        <v>0.316752165126435</v>
      </c>
      <c r="S2249" s="93">
        <f>(1+H2249)^((5-Dashboard!$F$9)*3/12)</f>
        <v>1.1474982200972841</v>
      </c>
      <c r="T2249" s="93">
        <f t="shared" si="247"/>
        <v>1.5109707657918292</v>
      </c>
      <c r="U2249" s="93">
        <f t="shared" si="247"/>
        <v>1.9895740272991385</v>
      </c>
      <c r="V2249" s="93">
        <f t="shared" si="247"/>
        <v>2.6197759081254612</v>
      </c>
      <c r="W2249" s="93">
        <f t="shared" si="247"/>
        <v>3.4495955991702734</v>
      </c>
      <c r="X2249" s="93">
        <f t="shared" si="247"/>
        <v>4.542262474018079</v>
      </c>
      <c r="Y2249" s="93">
        <f t="shared" si="246"/>
        <v>5.9810339472358622</v>
      </c>
      <c r="Z2249" s="93">
        <f t="shared" si="246"/>
        <v>7.8755393997175291</v>
      </c>
      <c r="AA2249" s="93">
        <f t="shared" si="246"/>
        <v>10.370133556116599</v>
      </c>
      <c r="AB2249" s="93">
        <f t="shared" si="246"/>
        <v>13.654895812666828</v>
      </c>
      <c r="AC2249" s="95">
        <f t="shared" si="246"/>
        <v>17.980113625904934</v>
      </c>
      <c r="AE2249" s="96"/>
    </row>
    <row r="2250" spans="3:31" ht="24.75" customHeight="1" x14ac:dyDescent="0.25">
      <c r="C2250" s="91">
        <f>ABS(E2250-Dashboard!$F$13)</f>
        <v>25.482032593600877</v>
      </c>
      <c r="D2250" s="92">
        <f t="shared" si="242"/>
        <v>0.31685216512643499</v>
      </c>
      <c r="E2250" s="93" cm="1">
        <f t="array" ref="E2250">SUM('DRE + DCF'!$S$41/TIR!S2250,'DRE + DCF'!$U$41:$AD$41/TIR!T2250:AC2250,TIR!F2250)</f>
        <v>22.13796740639912</v>
      </c>
      <c r="F2250" s="100">
        <f>'DRE + DCF'!$AE$38*'DRE + DCF'!$AE$39*(1+G2250)/(R2250-G2250)/AC2250</f>
        <v>6.0846278039971669</v>
      </c>
      <c r="G2250" s="92">
        <f>R2250*(1-'DRE + DCF'!$AE$39)</f>
        <v>0.190111299075861</v>
      </c>
      <c r="H2250" s="94">
        <f t="shared" si="245"/>
        <v>0.31685216512643499</v>
      </c>
      <c r="I2250" s="94">
        <f t="shared" si="248"/>
        <v>0.31685216512643499</v>
      </c>
      <c r="J2250" s="94">
        <f t="shared" si="248"/>
        <v>0.31685216512643499</v>
      </c>
      <c r="K2250" s="94">
        <f t="shared" si="248"/>
        <v>0.31685216512643499</v>
      </c>
      <c r="L2250" s="94">
        <f t="shared" si="248"/>
        <v>0.31685216512643499</v>
      </c>
      <c r="M2250" s="94">
        <f t="shared" si="248"/>
        <v>0.31685216512643499</v>
      </c>
      <c r="N2250" s="94">
        <f t="shared" si="248"/>
        <v>0.31685216512643499</v>
      </c>
      <c r="O2250" s="94">
        <f t="shared" si="248"/>
        <v>0.31685216512643499</v>
      </c>
      <c r="P2250" s="94">
        <f t="shared" si="248"/>
        <v>0.31685216512643499</v>
      </c>
      <c r="Q2250" s="94">
        <f t="shared" si="248"/>
        <v>0.31685216512643499</v>
      </c>
      <c r="R2250" s="94">
        <f t="shared" si="248"/>
        <v>0.31685216512643499</v>
      </c>
      <c r="S2250" s="93">
        <f>(1+H2250)^((5-Dashboard!$F$9)*3/12)</f>
        <v>1.147541792322369</v>
      </c>
      <c r="T2250" s="93">
        <f t="shared" si="247"/>
        <v>1.5111428937927815</v>
      </c>
      <c r="U2250" s="93">
        <f t="shared" si="247"/>
        <v>1.9899517915064509</v>
      </c>
      <c r="V2250" s="93">
        <f t="shared" si="247"/>
        <v>2.6204723251424982</v>
      </c>
      <c r="W2250" s="93">
        <f t="shared" si="247"/>
        <v>3.4507746550178022</v>
      </c>
      <c r="X2250" s="93">
        <f t="shared" si="247"/>
        <v>4.54416007582362</v>
      </c>
      <c r="Y2250" s="93">
        <f t="shared" si="246"/>
        <v>5.9839870345294397</v>
      </c>
      <c r="Z2250" s="93">
        <f t="shared" si="246"/>
        <v>7.8800262825086085</v>
      </c>
      <c r="AA2250" s="93">
        <f t="shared" si="246"/>
        <v>10.376829671374674</v>
      </c>
      <c r="AB2250" s="93">
        <f t="shared" si="246"/>
        <v>13.664750619897973</v>
      </c>
      <c r="AC2250" s="95">
        <f t="shared" si="246"/>
        <v>17.994456439725443</v>
      </c>
      <c r="AE2250" s="96"/>
    </row>
    <row r="2251" spans="3:31" ht="24.75" customHeight="1" x14ac:dyDescent="0.25">
      <c r="C2251" s="91">
        <f>ABS(E2251-Dashboard!$F$13)</f>
        <v>25.493502627308033</v>
      </c>
      <c r="D2251" s="92">
        <f t="shared" si="242"/>
        <v>0.31695216512643498</v>
      </c>
      <c r="E2251" s="93" cm="1">
        <f t="array" ref="E2251">SUM('DRE + DCF'!$S$41/TIR!S2251,'DRE + DCF'!$U$41:$AD$41/TIR!T2251:AC2251,TIR!F2251)</f>
        <v>22.126497372691965</v>
      </c>
      <c r="F2251" s="100">
        <f>'DRE + DCF'!$AE$38*'DRE + DCF'!$AE$39*(1+G2251)/(R2251-G2251)/AC2251</f>
        <v>6.078166524646174</v>
      </c>
      <c r="G2251" s="92">
        <f>R2251*(1-'DRE + DCF'!$AE$39)</f>
        <v>0.19017129907586097</v>
      </c>
      <c r="H2251" s="94">
        <f t="shared" si="245"/>
        <v>0.31695216512643498</v>
      </c>
      <c r="I2251" s="94">
        <f t="shared" si="248"/>
        <v>0.31695216512643498</v>
      </c>
      <c r="J2251" s="94">
        <f t="shared" si="248"/>
        <v>0.31695216512643498</v>
      </c>
      <c r="K2251" s="94">
        <f t="shared" si="248"/>
        <v>0.31695216512643498</v>
      </c>
      <c r="L2251" s="94">
        <f t="shared" si="248"/>
        <v>0.31695216512643498</v>
      </c>
      <c r="M2251" s="94">
        <f t="shared" si="248"/>
        <v>0.31695216512643498</v>
      </c>
      <c r="N2251" s="94">
        <f t="shared" si="248"/>
        <v>0.31695216512643498</v>
      </c>
      <c r="O2251" s="94">
        <f t="shared" si="248"/>
        <v>0.31695216512643498</v>
      </c>
      <c r="P2251" s="94">
        <f t="shared" si="248"/>
        <v>0.31695216512643498</v>
      </c>
      <c r="Q2251" s="94">
        <f t="shared" si="248"/>
        <v>0.31695216512643498</v>
      </c>
      <c r="R2251" s="94">
        <f t="shared" si="248"/>
        <v>0.31695216512643498</v>
      </c>
      <c r="S2251" s="93">
        <f>(1+H2251)^((5-Dashboard!$F$9)*3/12)</f>
        <v>1.1475853628930768</v>
      </c>
      <c r="T2251" s="93">
        <f t="shared" si="247"/>
        <v>1.511315028329443</v>
      </c>
      <c r="U2251" s="93">
        <f t="shared" si="247"/>
        <v>1.9903295987465792</v>
      </c>
      <c r="V2251" s="93">
        <f t="shared" si="247"/>
        <v>2.6211688743845358</v>
      </c>
      <c r="W2251" s="93">
        <f t="shared" si="247"/>
        <v>3.4519540242827347</v>
      </c>
      <c r="X2251" s="93">
        <f t="shared" si="247"/>
        <v>4.5460583261960572</v>
      </c>
      <c r="Y2251" s="93">
        <f t="shared" si="246"/>
        <v>5.9869413554749542</v>
      </c>
      <c r="Z2251" s="93">
        <f t="shared" si="246"/>
        <v>7.8845153805777333</v>
      </c>
      <c r="AA2251" s="93">
        <f t="shared" si="246"/>
        <v>10.383529601424522</v>
      </c>
      <c r="AB2251" s="93">
        <f t="shared" si="246"/>
        <v>13.674611790250452</v>
      </c>
      <c r="AC2251" s="95">
        <f t="shared" si="246"/>
        <v>18.008809604433807</v>
      </c>
      <c r="AE2251" s="96"/>
    </row>
    <row r="2252" spans="3:31" ht="24.75" customHeight="1" x14ac:dyDescent="0.25">
      <c r="C2252" s="91">
        <f>ABS(E2252-Dashboard!$F$13)</f>
        <v>25.504962130364657</v>
      </c>
      <c r="D2252" s="92">
        <f t="shared" si="242"/>
        <v>0.31705216512643497</v>
      </c>
      <c r="E2252" s="93" cm="1">
        <f t="array" ref="E2252">SUM('DRE + DCF'!$S$41/TIR!S2252,'DRE + DCF'!$U$41:$AD$41/TIR!T2252:AC2252,TIR!F2252)</f>
        <v>22.115037869635341</v>
      </c>
      <c r="F2252" s="100">
        <f>'DRE + DCF'!$AE$38*'DRE + DCF'!$AE$39*(1+G2252)/(R2252-G2252)/AC2252</f>
        <v>6.0717130630969427</v>
      </c>
      <c r="G2252" s="92">
        <f>R2252*(1-'DRE + DCF'!$AE$39)</f>
        <v>0.19023129907586098</v>
      </c>
      <c r="H2252" s="94">
        <f t="shared" si="245"/>
        <v>0.31705216512643497</v>
      </c>
      <c r="I2252" s="94">
        <f t="shared" si="248"/>
        <v>0.31705216512643497</v>
      </c>
      <c r="J2252" s="94">
        <f t="shared" si="248"/>
        <v>0.31705216512643497</v>
      </c>
      <c r="K2252" s="94">
        <f t="shared" si="248"/>
        <v>0.31705216512643497</v>
      </c>
      <c r="L2252" s="94">
        <f t="shared" si="248"/>
        <v>0.31705216512643497</v>
      </c>
      <c r="M2252" s="94">
        <f t="shared" si="248"/>
        <v>0.31705216512643497</v>
      </c>
      <c r="N2252" s="94">
        <f t="shared" si="248"/>
        <v>0.31705216512643497</v>
      </c>
      <c r="O2252" s="94">
        <f t="shared" si="248"/>
        <v>0.31705216512643497</v>
      </c>
      <c r="P2252" s="94">
        <f t="shared" si="248"/>
        <v>0.31705216512643497</v>
      </c>
      <c r="Q2252" s="94">
        <f t="shared" si="248"/>
        <v>0.31705216512643497</v>
      </c>
      <c r="R2252" s="94">
        <f t="shared" si="248"/>
        <v>0.31705216512643497</v>
      </c>
      <c r="S2252" s="93">
        <f>(1+H2252)^((5-Dashboard!$F$9)*3/12)</f>
        <v>1.1476289318095962</v>
      </c>
      <c r="T2252" s="93">
        <f t="shared" si="247"/>
        <v>1.5114871694015666</v>
      </c>
      <c r="U2252" s="93">
        <f t="shared" si="247"/>
        <v>1.99070744902116</v>
      </c>
      <c r="V2252" s="93">
        <f t="shared" si="247"/>
        <v>2.6218655558666413</v>
      </c>
      <c r="W2252" s="93">
        <f t="shared" si="247"/>
        <v>3.453133707024584</v>
      </c>
      <c r="X2252" s="93">
        <f t="shared" si="247"/>
        <v>4.5479572253078011</v>
      </c>
      <c r="Y2252" s="93">
        <f t="shared" si="246"/>
        <v>5.9898969104940534</v>
      </c>
      <c r="Z2252" s="93">
        <f t="shared" si="246"/>
        <v>7.8890066948503375</v>
      </c>
      <c r="AA2252" s="93">
        <f t="shared" si="246"/>
        <v>10.390233348149579</v>
      </c>
      <c r="AB2252" s="93">
        <f t="shared" si="246"/>
        <v>13.684479327349292</v>
      </c>
      <c r="AC2252" s="95">
        <f t="shared" si="246"/>
        <v>18.023173126713328</v>
      </c>
      <c r="AE2252" s="96"/>
    </row>
    <row r="2253" spans="3:31" ht="24.75" customHeight="1" x14ac:dyDescent="0.25">
      <c r="C2253" s="91">
        <f>ABS(E2253-Dashboard!$F$13)</f>
        <v>25.516411115438924</v>
      </c>
      <c r="D2253" s="92">
        <f t="shared" si="242"/>
        <v>0.31715216512643496</v>
      </c>
      <c r="E2253" s="93" cm="1">
        <f t="array" ref="E2253">SUM('DRE + DCF'!$S$41/TIR!S2253,'DRE + DCF'!$U$41:$AD$41/TIR!T2253:AC2253,TIR!F2253)</f>
        <v>22.103588884561074</v>
      </c>
      <c r="F2253" s="100">
        <f>'DRE + DCF'!$AE$38*'DRE + DCF'!$AE$39*(1+G2253)/(R2253-G2253)/AC2253</f>
        <v>6.0652674085816853</v>
      </c>
      <c r="G2253" s="92">
        <f>R2253*(1-'DRE + DCF'!$AE$39)</f>
        <v>0.19029129907586098</v>
      </c>
      <c r="H2253" s="94">
        <f t="shared" si="245"/>
        <v>0.31715216512643496</v>
      </c>
      <c r="I2253" s="94">
        <f t="shared" si="248"/>
        <v>0.31715216512643496</v>
      </c>
      <c r="J2253" s="94">
        <f t="shared" si="248"/>
        <v>0.31715216512643496</v>
      </c>
      <c r="K2253" s="94">
        <f t="shared" si="248"/>
        <v>0.31715216512643496</v>
      </c>
      <c r="L2253" s="94">
        <f t="shared" si="248"/>
        <v>0.31715216512643496</v>
      </c>
      <c r="M2253" s="94">
        <f t="shared" si="248"/>
        <v>0.31715216512643496</v>
      </c>
      <c r="N2253" s="94">
        <f t="shared" si="248"/>
        <v>0.31715216512643496</v>
      </c>
      <c r="O2253" s="94">
        <f t="shared" si="248"/>
        <v>0.31715216512643496</v>
      </c>
      <c r="P2253" s="94">
        <f t="shared" si="248"/>
        <v>0.31715216512643496</v>
      </c>
      <c r="Q2253" s="94">
        <f t="shared" si="248"/>
        <v>0.31715216512643496</v>
      </c>
      <c r="R2253" s="94">
        <f t="shared" si="248"/>
        <v>0.31715216512643496</v>
      </c>
      <c r="S2253" s="93">
        <f>(1+H2253)^((5-Dashboard!$F$9)*3/12)</f>
        <v>1.1476724990721154</v>
      </c>
      <c r="T2253" s="93">
        <f t="shared" si="247"/>
        <v>1.5116593170089032</v>
      </c>
      <c r="U2253" s="93">
        <f t="shared" si="247"/>
        <v>1.9910853423318247</v>
      </c>
      <c r="V2253" s="93">
        <f t="shared" si="247"/>
        <v>2.6225623696038718</v>
      </c>
      <c r="W2253" s="93">
        <f t="shared" si="247"/>
        <v>3.4543137033028533</v>
      </c>
      <c r="X2253" s="93">
        <f t="shared" si="247"/>
        <v>4.5498567733312667</v>
      </c>
      <c r="Y2253" s="93">
        <f t="shared" si="246"/>
        <v>5.9928537000084523</v>
      </c>
      <c r="Z2253" s="93">
        <f t="shared" si="246"/>
        <v>7.8935002262520992</v>
      </c>
      <c r="AA2253" s="93">
        <f t="shared" si="246"/>
        <v>10.396940913433955</v>
      </c>
      <c r="AB2253" s="93">
        <f t="shared" si="246"/>
        <v>13.694353234821147</v>
      </c>
      <c r="AC2253" s="95">
        <f t="shared" si="246"/>
        <v>18.037547013250869</v>
      </c>
      <c r="AE2253" s="96"/>
    </row>
    <row r="2254" spans="3:31" ht="24.75" customHeight="1" x14ac:dyDescent="0.25">
      <c r="C2254" s="91">
        <f>ABS(E2254-Dashboard!$F$13)</f>
        <v>25.52784959518069</v>
      </c>
      <c r="D2254" s="92">
        <f t="shared" si="242"/>
        <v>0.31725216512643495</v>
      </c>
      <c r="E2254" s="93" cm="1">
        <f t="array" ref="E2254">SUM('DRE + DCF'!$S$41/TIR!S2254,'DRE + DCF'!$U$41:$AD$41/TIR!T2254:AC2254,TIR!F2254)</f>
        <v>22.092150404819307</v>
      </c>
      <c r="F2254" s="100">
        <f>'DRE + DCF'!$AE$38*'DRE + DCF'!$AE$39*(1+G2254)/(R2254-G2254)/AC2254</f>
        <v>6.0588295503494125</v>
      </c>
      <c r="G2254" s="92">
        <f>R2254*(1-'DRE + DCF'!$AE$39)</f>
        <v>0.19035129907586096</v>
      </c>
      <c r="H2254" s="94">
        <f t="shared" si="245"/>
        <v>0.31725216512643495</v>
      </c>
      <c r="I2254" s="94">
        <f t="shared" si="248"/>
        <v>0.31725216512643495</v>
      </c>
      <c r="J2254" s="94">
        <f t="shared" si="248"/>
        <v>0.31725216512643495</v>
      </c>
      <c r="K2254" s="94">
        <f t="shared" si="248"/>
        <v>0.31725216512643495</v>
      </c>
      <c r="L2254" s="94">
        <f t="shared" si="248"/>
        <v>0.31725216512643495</v>
      </c>
      <c r="M2254" s="94">
        <f t="shared" si="248"/>
        <v>0.31725216512643495</v>
      </c>
      <c r="N2254" s="94">
        <f t="shared" si="248"/>
        <v>0.31725216512643495</v>
      </c>
      <c r="O2254" s="94">
        <f t="shared" si="248"/>
        <v>0.31725216512643495</v>
      </c>
      <c r="P2254" s="94">
        <f t="shared" si="248"/>
        <v>0.31725216512643495</v>
      </c>
      <c r="Q2254" s="94">
        <f t="shared" si="248"/>
        <v>0.31725216512643495</v>
      </c>
      <c r="R2254" s="94">
        <f t="shared" si="248"/>
        <v>0.31725216512643495</v>
      </c>
      <c r="S2254" s="93">
        <f>(1+H2254)^((5-Dashboard!$F$9)*3/12)</f>
        <v>1.1477160646808229</v>
      </c>
      <c r="T2254" s="93">
        <f t="shared" si="247"/>
        <v>1.5118314711512055</v>
      </c>
      <c r="U2254" s="93">
        <f t="shared" si="247"/>
        <v>1.9914632786802091</v>
      </c>
      <c r="V2254" s="93">
        <f t="shared" si="247"/>
        <v>2.6232593156112944</v>
      </c>
      <c r="W2254" s="93">
        <f t="shared" si="247"/>
        <v>3.4554940131770677</v>
      </c>
      <c r="X2254" s="93">
        <f t="shared" si="247"/>
        <v>4.5517569704389267</v>
      </c>
      <c r="Y2254" s="93">
        <f t="shared" si="246"/>
        <v>5.9958117244400189</v>
      </c>
      <c r="Z2254" s="93">
        <f t="shared" si="246"/>
        <v>7.8979959757090787</v>
      </c>
      <c r="AA2254" s="93">
        <f t="shared" si="246"/>
        <v>10.403652299162655</v>
      </c>
      <c r="AB2254" s="93">
        <f t="shared" si="246"/>
        <v>13.704233516294622</v>
      </c>
      <c r="AC2254" s="95">
        <f t="shared" si="246"/>
        <v>18.051931270737349</v>
      </c>
      <c r="AE2254" s="96"/>
    </row>
    <row r="2255" spans="3:31" ht="24.75" customHeight="1" x14ac:dyDescent="0.25">
      <c r="C2255" s="91">
        <f>ABS(E2255-Dashboard!$F$13)</f>
        <v>25.539277582221239</v>
      </c>
      <c r="D2255" s="92">
        <f t="shared" ref="D2255:D2318" si="249">D2254+0.0001</f>
        <v>0.31735216512643494</v>
      </c>
      <c r="E2255" s="93" cm="1">
        <f t="array" ref="E2255">SUM('DRE + DCF'!$S$41/TIR!S2255,'DRE + DCF'!$U$41:$AD$41/TIR!T2255:AC2255,TIR!F2255)</f>
        <v>22.080722417778759</v>
      </c>
      <c r="F2255" s="100">
        <f>'DRE + DCF'!$AE$38*'DRE + DCF'!$AE$39*(1+G2255)/(R2255-G2255)/AC2255</f>
        <v>6.0523994776660652</v>
      </c>
      <c r="G2255" s="92">
        <f>R2255*(1-'DRE + DCF'!$AE$39)</f>
        <v>0.19041129907586096</v>
      </c>
      <c r="H2255" s="94">
        <f t="shared" si="245"/>
        <v>0.31735216512643494</v>
      </c>
      <c r="I2255" s="94">
        <f t="shared" si="248"/>
        <v>0.31735216512643494</v>
      </c>
      <c r="J2255" s="94">
        <f t="shared" si="248"/>
        <v>0.31735216512643494</v>
      </c>
      <c r="K2255" s="94">
        <f t="shared" si="248"/>
        <v>0.31735216512643494</v>
      </c>
      <c r="L2255" s="94">
        <f t="shared" si="248"/>
        <v>0.31735216512643494</v>
      </c>
      <c r="M2255" s="94">
        <f t="shared" si="248"/>
        <v>0.31735216512643494</v>
      </c>
      <c r="N2255" s="94">
        <f t="shared" si="248"/>
        <v>0.31735216512643494</v>
      </c>
      <c r="O2255" s="94">
        <f t="shared" si="248"/>
        <v>0.31735216512643494</v>
      </c>
      <c r="P2255" s="94">
        <f t="shared" si="248"/>
        <v>0.31735216512643494</v>
      </c>
      <c r="Q2255" s="94">
        <f t="shared" si="248"/>
        <v>0.31735216512643494</v>
      </c>
      <c r="R2255" s="94">
        <f t="shared" si="248"/>
        <v>0.31735216512643494</v>
      </c>
      <c r="S2255" s="93">
        <f>(1+H2255)^((5-Dashboard!$F$9)*3/12)</f>
        <v>1.1477596286359069</v>
      </c>
      <c r="T2255" s="93">
        <f t="shared" si="247"/>
        <v>1.5120036318282246</v>
      </c>
      <c r="U2255" s="93">
        <f t="shared" si="247"/>
        <v>1.9918412580679445</v>
      </c>
      <c r="V2255" s="93">
        <f t="shared" si="247"/>
        <v>2.6239563939039687</v>
      </c>
      <c r="W2255" s="93">
        <f t="shared" si="247"/>
        <v>3.4566746367067456</v>
      </c>
      <c r="X2255" s="93">
        <f t="shared" si="247"/>
        <v>4.5536578168032635</v>
      </c>
      <c r="Y2255" s="93">
        <f t="shared" si="246"/>
        <v>5.9987709842106938</v>
      </c>
      <c r="Z2255" s="93">
        <f t="shared" si="246"/>
        <v>7.9024939441475919</v>
      </c>
      <c r="AA2255" s="93">
        <f t="shared" si="246"/>
        <v>10.41036750722137</v>
      </c>
      <c r="AB2255" s="93">
        <f t="shared" si="246"/>
        <v>13.714120175399957</v>
      </c>
      <c r="AC2255" s="95">
        <f t="shared" si="246"/>
        <v>18.066325905867256</v>
      </c>
      <c r="AE2255" s="96"/>
    </row>
    <row r="2256" spans="3:31" ht="24.75" customHeight="1" x14ac:dyDescent="0.25">
      <c r="C2256" s="91">
        <f>ABS(E2256-Dashboard!$F$13)</f>
        <v>25.550695089173633</v>
      </c>
      <c r="D2256" s="92">
        <f t="shared" si="249"/>
        <v>0.31745216512643493</v>
      </c>
      <c r="E2256" s="93" cm="1">
        <f t="array" ref="E2256">SUM('DRE + DCF'!$S$41/TIR!S2256,'DRE + DCF'!$U$41:$AD$41/TIR!T2256:AC2256,TIR!F2256)</f>
        <v>22.069304910826364</v>
      </c>
      <c r="F2256" s="100">
        <f>'DRE + DCF'!$AE$38*'DRE + DCF'!$AE$39*(1+G2256)/(R2256-G2256)/AC2256</f>
        <v>6.0459771798143143</v>
      </c>
      <c r="G2256" s="92">
        <f>R2256*(1-'DRE + DCF'!$AE$39)</f>
        <v>0.19047129907586094</v>
      </c>
      <c r="H2256" s="94">
        <f t="shared" si="245"/>
        <v>0.31745216512643493</v>
      </c>
      <c r="I2256" s="94">
        <f t="shared" si="248"/>
        <v>0.31745216512643493</v>
      </c>
      <c r="J2256" s="94">
        <f t="shared" si="248"/>
        <v>0.31745216512643493</v>
      </c>
      <c r="K2256" s="94">
        <f t="shared" si="248"/>
        <v>0.31745216512643493</v>
      </c>
      <c r="L2256" s="94">
        <f t="shared" si="248"/>
        <v>0.31745216512643493</v>
      </c>
      <c r="M2256" s="94">
        <f t="shared" si="248"/>
        <v>0.31745216512643493</v>
      </c>
      <c r="N2256" s="94">
        <f t="shared" si="248"/>
        <v>0.31745216512643493</v>
      </c>
      <c r="O2256" s="94">
        <f t="shared" si="248"/>
        <v>0.31745216512643493</v>
      </c>
      <c r="P2256" s="94">
        <f t="shared" si="248"/>
        <v>0.31745216512643493</v>
      </c>
      <c r="Q2256" s="94">
        <f t="shared" si="248"/>
        <v>0.31745216512643493</v>
      </c>
      <c r="R2256" s="94">
        <f t="shared" si="248"/>
        <v>0.31745216512643493</v>
      </c>
      <c r="S2256" s="93">
        <f>(1+H2256)^((5-Dashboard!$F$9)*3/12)</f>
        <v>1.1478031909375557</v>
      </c>
      <c r="T2256" s="93">
        <f t="shared" si="247"/>
        <v>1.5121757990397136</v>
      </c>
      <c r="U2256" s="93">
        <f t="shared" si="247"/>
        <v>1.9922192804966676</v>
      </c>
      <c r="V2256" s="93">
        <f t="shared" si="247"/>
        <v>2.6246536044969635</v>
      </c>
      <c r="W2256" s="93">
        <f t="shared" si="247"/>
        <v>3.4578555739514263</v>
      </c>
      <c r="X2256" s="93">
        <f t="shared" si="247"/>
        <v>4.5555593125968183</v>
      </c>
      <c r="Y2256" s="93">
        <f t="shared" si="246"/>
        <v>6.0017314797425723</v>
      </c>
      <c r="Z2256" s="93">
        <f t="shared" si="246"/>
        <v>7.9069941324943347</v>
      </c>
      <c r="AA2256" s="93">
        <f t="shared" si="246"/>
        <v>10.41708653949668</v>
      </c>
      <c r="AB2256" s="93">
        <f t="shared" si="246"/>
        <v>13.724013215769343</v>
      </c>
      <c r="AC2256" s="95">
        <f t="shared" si="246"/>
        <v>18.080730925339129</v>
      </c>
      <c r="AE2256" s="96"/>
    </row>
    <row r="2257" spans="3:31" ht="24.75" customHeight="1" x14ac:dyDescent="0.25">
      <c r="C2257" s="91">
        <f>ABS(E2257-Dashboard!$F$13)</f>
        <v>25.5621021286324</v>
      </c>
      <c r="D2257" s="92">
        <f t="shared" si="249"/>
        <v>0.31755216512643492</v>
      </c>
      <c r="E2257" s="93" cm="1">
        <f t="array" ref="E2257">SUM('DRE + DCF'!$S$41/TIR!S2257,'DRE + DCF'!$U$41:$AD$41/TIR!T2257:AC2257,TIR!F2257)</f>
        <v>22.057897871367597</v>
      </c>
      <c r="F2257" s="100">
        <f>'DRE + DCF'!$AE$38*'DRE + DCF'!$AE$39*(1+G2257)/(R2257-G2257)/AC2257</f>
        <v>6.0395626460937075</v>
      </c>
      <c r="G2257" s="92">
        <f>R2257*(1-'DRE + DCF'!$AE$39)</f>
        <v>0.19053129907586094</v>
      </c>
      <c r="H2257" s="94">
        <f t="shared" si="245"/>
        <v>0.31755216512643492</v>
      </c>
      <c r="I2257" s="94">
        <f t="shared" si="248"/>
        <v>0.31755216512643492</v>
      </c>
      <c r="J2257" s="94">
        <f t="shared" si="248"/>
        <v>0.31755216512643492</v>
      </c>
      <c r="K2257" s="94">
        <f t="shared" si="248"/>
        <v>0.31755216512643492</v>
      </c>
      <c r="L2257" s="94">
        <f t="shared" si="248"/>
        <v>0.31755216512643492</v>
      </c>
      <c r="M2257" s="94">
        <f t="shared" si="248"/>
        <v>0.31755216512643492</v>
      </c>
      <c r="N2257" s="94">
        <f t="shared" si="248"/>
        <v>0.31755216512643492</v>
      </c>
      <c r="O2257" s="94">
        <f t="shared" si="248"/>
        <v>0.31755216512643492</v>
      </c>
      <c r="P2257" s="94">
        <f t="shared" si="248"/>
        <v>0.31755216512643492</v>
      </c>
      <c r="Q2257" s="94">
        <f t="shared" si="248"/>
        <v>0.31755216512643492</v>
      </c>
      <c r="R2257" s="94">
        <f t="shared" si="248"/>
        <v>0.31755216512643492</v>
      </c>
      <c r="S2257" s="93">
        <f>(1+H2257)^((5-Dashboard!$F$9)*3/12)</f>
        <v>1.1478467515859574</v>
      </c>
      <c r="T2257" s="93">
        <f t="shared" si="247"/>
        <v>1.5123479727854232</v>
      </c>
      <c r="U2257" s="93">
        <f t="shared" si="247"/>
        <v>1.9925973459680089</v>
      </c>
      <c r="V2257" s="93">
        <f t="shared" si="247"/>
        <v>2.6253509474053378</v>
      </c>
      <c r="W2257" s="93">
        <f t="shared" si="247"/>
        <v>3.4590368249706396</v>
      </c>
      <c r="X2257" s="93">
        <f t="shared" si="247"/>
        <v>4.5574614579921349</v>
      </c>
      <c r="Y2257" s="93">
        <f t="shared" si="246"/>
        <v>6.0046932114578153</v>
      </c>
      <c r="Z2257" s="93">
        <f t="shared" si="246"/>
        <v>7.9114965416762493</v>
      </c>
      <c r="AA2257" s="93">
        <f t="shared" si="246"/>
        <v>10.423809397875843</v>
      </c>
      <c r="AB2257" s="93">
        <f t="shared" si="246"/>
        <v>13.733912641036595</v>
      </c>
      <c r="AC2257" s="95">
        <f t="shared" si="246"/>
        <v>18.095146335855077</v>
      </c>
      <c r="AE2257" s="96"/>
    </row>
    <row r="2258" spans="3:31" ht="24.75" customHeight="1" x14ac:dyDescent="0.25">
      <c r="C2258" s="91">
        <f>ABS(E2258-Dashboard!$F$13)</f>
        <v>25.573498713173926</v>
      </c>
      <c r="D2258" s="92">
        <f t="shared" si="249"/>
        <v>0.3176521651264349</v>
      </c>
      <c r="E2258" s="93" cm="1">
        <f t="array" ref="E2258">SUM('DRE + DCF'!$S$41/TIR!S2258,'DRE + DCF'!$U$41:$AD$41/TIR!T2258:AC2258,TIR!F2258)</f>
        <v>22.046501286826071</v>
      </c>
      <c r="F2258" s="100">
        <f>'DRE + DCF'!$AE$38*'DRE + DCF'!$AE$39*(1+G2258)/(R2258-G2258)/AC2258</f>
        <v>6.033155865820456</v>
      </c>
      <c r="G2258" s="92">
        <f>R2258*(1-'DRE + DCF'!$AE$39)</f>
        <v>0.19059129907586095</v>
      </c>
      <c r="H2258" s="94">
        <f t="shared" si="245"/>
        <v>0.3176521651264349</v>
      </c>
      <c r="I2258" s="94">
        <f t="shared" si="248"/>
        <v>0.3176521651264349</v>
      </c>
      <c r="J2258" s="94">
        <f t="shared" si="248"/>
        <v>0.3176521651264349</v>
      </c>
      <c r="K2258" s="94">
        <f t="shared" si="248"/>
        <v>0.3176521651264349</v>
      </c>
      <c r="L2258" s="94">
        <f t="shared" si="248"/>
        <v>0.3176521651264349</v>
      </c>
      <c r="M2258" s="94">
        <f t="shared" si="248"/>
        <v>0.3176521651264349</v>
      </c>
      <c r="N2258" s="94">
        <f t="shared" si="248"/>
        <v>0.3176521651264349</v>
      </c>
      <c r="O2258" s="94">
        <f t="shared" si="248"/>
        <v>0.3176521651264349</v>
      </c>
      <c r="P2258" s="94">
        <f t="shared" si="248"/>
        <v>0.3176521651264349</v>
      </c>
      <c r="Q2258" s="94">
        <f t="shared" si="248"/>
        <v>0.3176521651264349</v>
      </c>
      <c r="R2258" s="94">
        <f t="shared" si="248"/>
        <v>0.3176521651264349</v>
      </c>
      <c r="S2258" s="93">
        <f>(1+H2258)^((5-Dashboard!$F$9)*3/12)</f>
        <v>1.1478903105813008</v>
      </c>
      <c r="T2258" s="93">
        <f t="shared" si="247"/>
        <v>1.5125201530651069</v>
      </c>
      <c r="U2258" s="93">
        <f t="shared" si="247"/>
        <v>1.9929754544836049</v>
      </c>
      <c r="V2258" s="93">
        <f t="shared" si="247"/>
        <v>2.6260484226441627</v>
      </c>
      <c r="W2258" s="93">
        <f t="shared" si="247"/>
        <v>3.4602183898239405</v>
      </c>
      <c r="X2258" s="93">
        <f t="shared" si="247"/>
        <v>4.5593642531618217</v>
      </c>
      <c r="Y2258" s="93">
        <f t="shared" si="246"/>
        <v>6.0076561797787456</v>
      </c>
      <c r="Z2258" s="93">
        <f t="shared" si="246"/>
        <v>7.9160011726206712</v>
      </c>
      <c r="AA2258" s="93">
        <f t="shared" si="246"/>
        <v>10.430536084247025</v>
      </c>
      <c r="AB2258" s="93">
        <f t="shared" si="246"/>
        <v>13.7438184548375</v>
      </c>
      <c r="AC2258" s="95">
        <f t="shared" si="246"/>
        <v>18.109572144121287</v>
      </c>
      <c r="AE2258" s="96"/>
    </row>
    <row r="2259" spans="3:31" ht="24.75" customHeight="1" x14ac:dyDescent="0.25">
      <c r="C2259" s="91">
        <f>ABS(E2259-Dashboard!$F$13)</f>
        <v>25.584884855356112</v>
      </c>
      <c r="D2259" s="92">
        <f t="shared" si="249"/>
        <v>0.31775216512643489</v>
      </c>
      <c r="E2259" s="93" cm="1">
        <f t="array" ref="E2259">SUM('DRE + DCF'!$S$41/TIR!S2259,'DRE + DCF'!$U$41:$AD$41/TIR!T2259:AC2259,TIR!F2259)</f>
        <v>22.035115144643886</v>
      </c>
      <c r="F2259" s="100">
        <f>'DRE + DCF'!$AE$38*'DRE + DCF'!$AE$39*(1+G2259)/(R2259-G2259)/AC2259</f>
        <v>6.026756828327593</v>
      </c>
      <c r="G2259" s="92">
        <f>R2259*(1-'DRE + DCF'!$AE$39)</f>
        <v>0.19065129907586092</v>
      </c>
      <c r="H2259" s="94">
        <f t="shared" si="245"/>
        <v>0.31775216512643489</v>
      </c>
      <c r="I2259" s="94">
        <f t="shared" si="248"/>
        <v>0.31775216512643489</v>
      </c>
      <c r="J2259" s="94">
        <f t="shared" si="248"/>
        <v>0.31775216512643489</v>
      </c>
      <c r="K2259" s="94">
        <f t="shared" si="248"/>
        <v>0.31775216512643489</v>
      </c>
      <c r="L2259" s="94">
        <f t="shared" si="248"/>
        <v>0.31775216512643489</v>
      </c>
      <c r="M2259" s="94">
        <f t="shared" si="248"/>
        <v>0.31775216512643489</v>
      </c>
      <c r="N2259" s="94">
        <f t="shared" si="248"/>
        <v>0.31775216512643489</v>
      </c>
      <c r="O2259" s="94">
        <f t="shared" si="248"/>
        <v>0.31775216512643489</v>
      </c>
      <c r="P2259" s="94">
        <f t="shared" si="248"/>
        <v>0.31775216512643489</v>
      </c>
      <c r="Q2259" s="94">
        <f t="shared" si="248"/>
        <v>0.31775216512643489</v>
      </c>
      <c r="R2259" s="94">
        <f t="shared" si="248"/>
        <v>0.31775216512643489</v>
      </c>
      <c r="S2259" s="93">
        <f>(1+H2259)^((5-Dashboard!$F$9)*3/12)</f>
        <v>1.1479338679237732</v>
      </c>
      <c r="T2259" s="93">
        <f t="shared" si="247"/>
        <v>1.5126923398785148</v>
      </c>
      <c r="U2259" s="93">
        <f t="shared" si="247"/>
        <v>1.9933536060450856</v>
      </c>
      <c r="V2259" s="93">
        <f t="shared" si="247"/>
        <v>2.6267460302284977</v>
      </c>
      <c r="W2259" s="93">
        <f t="shared" si="247"/>
        <v>3.4614002685708702</v>
      </c>
      <c r="X2259" s="93">
        <f t="shared" si="247"/>
        <v>4.5612676982784874</v>
      </c>
      <c r="Y2259" s="93">
        <f t="shared" si="246"/>
        <v>6.0106203851277469</v>
      </c>
      <c r="Z2259" s="93">
        <f t="shared" si="246"/>
        <v>7.9205080262551739</v>
      </c>
      <c r="AA2259" s="93">
        <f t="shared" si="246"/>
        <v>10.43726660049906</v>
      </c>
      <c r="AB2259" s="93">
        <f t="shared" si="246"/>
        <v>13.75373066080946</v>
      </c>
      <c r="AC2259" s="95">
        <f t="shared" si="246"/>
        <v>18.124008356847497</v>
      </c>
      <c r="AE2259" s="96"/>
    </row>
    <row r="2260" spans="3:31" ht="24.75" customHeight="1" x14ac:dyDescent="0.25">
      <c r="C2260" s="91">
        <f>ABS(E2260-Dashboard!$F$13)</f>
        <v>25.596260567718783</v>
      </c>
      <c r="D2260" s="92">
        <f t="shared" si="249"/>
        <v>0.31785216512643488</v>
      </c>
      <c r="E2260" s="93" cm="1">
        <f t="array" ref="E2260">SUM('DRE + DCF'!$S$41/TIR!S2260,'DRE + DCF'!$U$41:$AD$41/TIR!T2260:AC2260,TIR!F2260)</f>
        <v>22.023739432281214</v>
      </c>
      <c r="F2260" s="100">
        <f>'DRE + DCF'!$AE$38*'DRE + DCF'!$AE$39*(1+G2260)/(R2260-G2260)/AC2260</f>
        <v>6.0203655229647604</v>
      </c>
      <c r="G2260" s="92">
        <f>R2260*(1-'DRE + DCF'!$AE$39)</f>
        <v>0.19071129907586093</v>
      </c>
      <c r="H2260" s="94">
        <f t="shared" si="245"/>
        <v>0.31785216512643488</v>
      </c>
      <c r="I2260" s="94">
        <f t="shared" si="248"/>
        <v>0.31785216512643488</v>
      </c>
      <c r="J2260" s="94">
        <f t="shared" si="248"/>
        <v>0.31785216512643488</v>
      </c>
      <c r="K2260" s="94">
        <f t="shared" si="248"/>
        <v>0.31785216512643488</v>
      </c>
      <c r="L2260" s="94">
        <f t="shared" si="248"/>
        <v>0.31785216512643488</v>
      </c>
      <c r="M2260" s="94">
        <f t="shared" si="248"/>
        <v>0.31785216512643488</v>
      </c>
      <c r="N2260" s="94">
        <f t="shared" si="248"/>
        <v>0.31785216512643488</v>
      </c>
      <c r="O2260" s="94">
        <f t="shared" si="248"/>
        <v>0.31785216512643488</v>
      </c>
      <c r="P2260" s="94">
        <f t="shared" si="248"/>
        <v>0.31785216512643488</v>
      </c>
      <c r="Q2260" s="94">
        <f t="shared" si="248"/>
        <v>0.31785216512643488</v>
      </c>
      <c r="R2260" s="94">
        <f t="shared" si="248"/>
        <v>0.31785216512643488</v>
      </c>
      <c r="S2260" s="93">
        <f>(1+H2260)^((5-Dashboard!$F$9)*3/12)</f>
        <v>1.1479774236135636</v>
      </c>
      <c r="T2260" s="93">
        <f t="shared" si="247"/>
        <v>1.5128645332254014</v>
      </c>
      <c r="U2260" s="93">
        <f t="shared" si="247"/>
        <v>1.9937318006540887</v>
      </c>
      <c r="V2260" s="93">
        <f t="shared" si="247"/>
        <v>2.6274437701734166</v>
      </c>
      <c r="W2260" s="93">
        <f t="shared" si="247"/>
        <v>3.4625824612710003</v>
      </c>
      <c r="X2260" s="93">
        <f t="shared" si="247"/>
        <v>4.5631717935148082</v>
      </c>
      <c r="Y2260" s="93">
        <f t="shared" si="246"/>
        <v>6.0135858279273675</v>
      </c>
      <c r="Z2260" s="93">
        <f t="shared" si="246"/>
        <v>7.9250171035077264</v>
      </c>
      <c r="AA2260" s="93">
        <f t="shared" si="246"/>
        <v>10.444000948521685</v>
      </c>
      <c r="AB2260" s="93">
        <f t="shared" si="246"/>
        <v>13.763649262591844</v>
      </c>
      <c r="AC2260" s="95">
        <f t="shared" si="246"/>
        <v>18.138454980747522</v>
      </c>
      <c r="AE2260" s="96"/>
    </row>
    <row r="2261" spans="3:31" ht="24.75" customHeight="1" x14ac:dyDescent="0.25">
      <c r="C2261" s="91">
        <f>ABS(E2261-Dashboard!$F$13)</f>
        <v>25.607625862783344</v>
      </c>
      <c r="D2261" s="92">
        <f t="shared" si="249"/>
        <v>0.31795216512643487</v>
      </c>
      <c r="E2261" s="93" cm="1">
        <f t="array" ref="E2261">SUM('DRE + DCF'!$S$41/TIR!S2261,'DRE + DCF'!$U$41:$AD$41/TIR!T2261:AC2261,TIR!F2261)</f>
        <v>22.012374137216653</v>
      </c>
      <c r="F2261" s="100">
        <f>'DRE + DCF'!$AE$38*'DRE + DCF'!$AE$39*(1+G2261)/(R2261-G2261)/AC2261</f>
        <v>6.013981939098354</v>
      </c>
      <c r="G2261" s="92">
        <f>R2261*(1-'DRE + DCF'!$AE$39)</f>
        <v>0.19077129907586091</v>
      </c>
      <c r="H2261" s="94">
        <f t="shared" si="245"/>
        <v>0.31795216512643487</v>
      </c>
      <c r="I2261" s="94">
        <f t="shared" si="248"/>
        <v>0.31795216512643487</v>
      </c>
      <c r="J2261" s="94">
        <f t="shared" si="248"/>
        <v>0.31795216512643487</v>
      </c>
      <c r="K2261" s="94">
        <f t="shared" si="248"/>
        <v>0.31795216512643487</v>
      </c>
      <c r="L2261" s="94">
        <f t="shared" si="248"/>
        <v>0.31795216512643487</v>
      </c>
      <c r="M2261" s="94">
        <f t="shared" si="248"/>
        <v>0.31795216512643487</v>
      </c>
      <c r="N2261" s="94">
        <f t="shared" si="248"/>
        <v>0.31795216512643487</v>
      </c>
      <c r="O2261" s="94">
        <f t="shared" si="248"/>
        <v>0.31795216512643487</v>
      </c>
      <c r="P2261" s="94">
        <f t="shared" si="248"/>
        <v>0.31795216512643487</v>
      </c>
      <c r="Q2261" s="94">
        <f t="shared" si="248"/>
        <v>0.31795216512643487</v>
      </c>
      <c r="R2261" s="94">
        <f t="shared" si="248"/>
        <v>0.31795216512643487</v>
      </c>
      <c r="S2261" s="93">
        <f>(1+H2261)^((5-Dashboard!$F$9)*3/12)</f>
        <v>1.1480209776508592</v>
      </c>
      <c r="T2261" s="93">
        <f t="shared" si="247"/>
        <v>1.5130367331055163</v>
      </c>
      <c r="U2261" s="93">
        <f t="shared" si="247"/>
        <v>1.9941100383122428</v>
      </c>
      <c r="V2261" s="93">
        <f t="shared" si="247"/>
        <v>2.6281416424939783</v>
      </c>
      <c r="W2261" s="93">
        <f t="shared" si="247"/>
        <v>3.4637649679838831</v>
      </c>
      <c r="X2261" s="93">
        <f t="shared" si="247"/>
        <v>4.5650765390434547</v>
      </c>
      <c r="Y2261" s="93">
        <f t="shared" si="246"/>
        <v>6.0165525086002125</v>
      </c>
      <c r="Z2261" s="93">
        <f t="shared" si="246"/>
        <v>7.9295284053065327</v>
      </c>
      <c r="AA2261" s="93">
        <f t="shared" si="246"/>
        <v>10.45073913020531</v>
      </c>
      <c r="AB2261" s="93">
        <f t="shared" si="246"/>
        <v>13.773574263825642</v>
      </c>
      <c r="AC2261" s="95">
        <f t="shared" si="246"/>
        <v>18.152912022538747</v>
      </c>
      <c r="AE2261" s="96"/>
    </row>
    <row r="2262" spans="3:31" ht="24.75" customHeight="1" x14ac:dyDescent="0.25">
      <c r="C2262" s="91">
        <f>ABS(E2262-Dashboard!$F$13)</f>
        <v>25.618980753053179</v>
      </c>
      <c r="D2262" s="92">
        <f t="shared" si="249"/>
        <v>0.31805216512643486</v>
      </c>
      <c r="E2262" s="93" cm="1">
        <f t="array" ref="E2262">SUM('DRE + DCF'!$S$41/TIR!S2262,'DRE + DCF'!$U$41:$AD$41/TIR!T2262:AC2262,TIR!F2262)</f>
        <v>22.001019246946818</v>
      </c>
      <c r="F2262" s="100">
        <f>'DRE + DCF'!$AE$38*'DRE + DCF'!$AE$39*(1+G2262)/(R2262-G2262)/AC2262</f>
        <v>6.0076060661113244</v>
      </c>
      <c r="G2262" s="92">
        <f>R2262*(1-'DRE + DCF'!$AE$39)</f>
        <v>0.19083129907586091</v>
      </c>
      <c r="H2262" s="94">
        <f t="shared" si="245"/>
        <v>0.31805216512643486</v>
      </c>
      <c r="I2262" s="94">
        <f t="shared" si="248"/>
        <v>0.31805216512643486</v>
      </c>
      <c r="J2262" s="94">
        <f t="shared" si="248"/>
        <v>0.31805216512643486</v>
      </c>
      <c r="K2262" s="94">
        <f t="shared" si="248"/>
        <v>0.31805216512643486</v>
      </c>
      <c r="L2262" s="94">
        <f t="shared" si="248"/>
        <v>0.31805216512643486</v>
      </c>
      <c r="M2262" s="94">
        <f t="shared" si="248"/>
        <v>0.31805216512643486</v>
      </c>
      <c r="N2262" s="94">
        <f t="shared" si="248"/>
        <v>0.31805216512643486</v>
      </c>
      <c r="O2262" s="94">
        <f t="shared" si="248"/>
        <v>0.31805216512643486</v>
      </c>
      <c r="P2262" s="94">
        <f t="shared" si="248"/>
        <v>0.31805216512643486</v>
      </c>
      <c r="Q2262" s="94">
        <f t="shared" si="248"/>
        <v>0.31805216512643486</v>
      </c>
      <c r="R2262" s="94">
        <f t="shared" si="248"/>
        <v>0.31805216512643486</v>
      </c>
      <c r="S2262" s="93">
        <f>(1+H2262)^((5-Dashboard!$F$9)*3/12)</f>
        <v>1.148064530035849</v>
      </c>
      <c r="T2262" s="93">
        <f t="shared" si="247"/>
        <v>1.5132089395186137</v>
      </c>
      <c r="U2262" s="93">
        <f t="shared" si="247"/>
        <v>1.9944883190211853</v>
      </c>
      <c r="V2262" s="93">
        <f t="shared" si="247"/>
        <v>2.6288396472052571</v>
      </c>
      <c r="W2262" s="93">
        <f t="shared" si="247"/>
        <v>3.4649477887691025</v>
      </c>
      <c r="X2262" s="93">
        <f t="shared" si="247"/>
        <v>4.5669819350371688</v>
      </c>
      <c r="Y2262" s="93">
        <f t="shared" si="246"/>
        <v>6.0195204275690557</v>
      </c>
      <c r="Z2262" s="93">
        <f t="shared" si="246"/>
        <v>7.9340419325801976</v>
      </c>
      <c r="AA2262" s="93">
        <f t="shared" si="246"/>
        <v>10.457481147441253</v>
      </c>
      <c r="AB2262" s="93">
        <f t="shared" si="246"/>
        <v>13.78350566815382</v>
      </c>
      <c r="AC2262" s="95">
        <f t="shared" si="246"/>
        <v>18.167379488942633</v>
      </c>
      <c r="AE2262" s="96"/>
    </row>
    <row r="2263" spans="3:31" ht="24.75" customHeight="1" x14ac:dyDescent="0.25">
      <c r="C2263" s="91">
        <f>ABS(E2263-Dashboard!$F$13)</f>
        <v>25.630325251013343</v>
      </c>
      <c r="D2263" s="92">
        <f t="shared" si="249"/>
        <v>0.31815216512643485</v>
      </c>
      <c r="E2263" s="93" cm="1">
        <f t="array" ref="E2263">SUM('DRE + DCF'!$S$41/TIR!S2263,'DRE + DCF'!$U$41:$AD$41/TIR!T2263:AC2263,TIR!F2263)</f>
        <v>21.989674748986655</v>
      </c>
      <c r="F2263" s="100">
        <f>'DRE + DCF'!$AE$38*'DRE + DCF'!$AE$39*(1+G2263)/(R2263-G2263)/AC2263</f>
        <v>6.0012378934033048</v>
      </c>
      <c r="G2263" s="92">
        <f>R2263*(1-'DRE + DCF'!$AE$39)</f>
        <v>0.19089129907586092</v>
      </c>
      <c r="H2263" s="94">
        <f t="shared" si="245"/>
        <v>0.31815216512643485</v>
      </c>
      <c r="I2263" s="94">
        <f t="shared" si="248"/>
        <v>0.31815216512643485</v>
      </c>
      <c r="J2263" s="94">
        <f t="shared" si="248"/>
        <v>0.31815216512643485</v>
      </c>
      <c r="K2263" s="94">
        <f t="shared" si="248"/>
        <v>0.31815216512643485</v>
      </c>
      <c r="L2263" s="94">
        <f t="shared" si="248"/>
        <v>0.31815216512643485</v>
      </c>
      <c r="M2263" s="94">
        <f t="shared" si="248"/>
        <v>0.31815216512643485</v>
      </c>
      <c r="N2263" s="94">
        <f t="shared" si="248"/>
        <v>0.31815216512643485</v>
      </c>
      <c r="O2263" s="94">
        <f t="shared" si="248"/>
        <v>0.31815216512643485</v>
      </c>
      <c r="P2263" s="94">
        <f t="shared" si="248"/>
        <v>0.31815216512643485</v>
      </c>
      <c r="Q2263" s="94">
        <f t="shared" si="248"/>
        <v>0.31815216512643485</v>
      </c>
      <c r="R2263" s="94">
        <f t="shared" si="248"/>
        <v>0.31815216512643485</v>
      </c>
      <c r="S2263" s="93">
        <f>(1+H2263)^((5-Dashboard!$F$9)*3/12)</f>
        <v>1.1481080807687205</v>
      </c>
      <c r="T2263" s="93">
        <f t="shared" si="247"/>
        <v>1.5133811524644445</v>
      </c>
      <c r="U2263" s="93">
        <f t="shared" si="247"/>
        <v>1.9948666427825466</v>
      </c>
      <c r="V2263" s="93">
        <f t="shared" si="247"/>
        <v>2.629537784322316</v>
      </c>
      <c r="W2263" s="93">
        <f t="shared" si="247"/>
        <v>3.466130923686229</v>
      </c>
      <c r="X2263" s="93">
        <f t="shared" si="247"/>
        <v>4.5688879816686923</v>
      </c>
      <c r="Y2263" s="93">
        <f t="shared" si="246"/>
        <v>6.0224895852567331</v>
      </c>
      <c r="Z2263" s="93">
        <f t="shared" si="246"/>
        <v>7.9385576862575666</v>
      </c>
      <c r="AA2263" s="93">
        <f t="shared" si="246"/>
        <v>10.464227002121511</v>
      </c>
      <c r="AB2263" s="93">
        <f t="shared" si="246"/>
        <v>13.793443479220972</v>
      </c>
      <c r="AC2263" s="95">
        <f t="shared" si="246"/>
        <v>18.181857386684229</v>
      </c>
      <c r="AE2263" s="96"/>
    </row>
    <row r="2264" spans="3:31" ht="24.75" customHeight="1" x14ac:dyDescent="0.25">
      <c r="C2264" s="91">
        <f>ABS(E2264-Dashboard!$F$13)</f>
        <v>25.641659369130888</v>
      </c>
      <c r="D2264" s="92">
        <f t="shared" si="249"/>
        <v>0.31825216512643484</v>
      </c>
      <c r="E2264" s="93" cm="1">
        <f t="array" ref="E2264">SUM('DRE + DCF'!$S$41/TIR!S2264,'DRE + DCF'!$U$41:$AD$41/TIR!T2264:AC2264,TIR!F2264)</f>
        <v>21.978340630869109</v>
      </c>
      <c r="F2264" s="100">
        <f>'DRE + DCF'!$AE$38*'DRE + DCF'!$AE$39*(1+G2264)/(R2264-G2264)/AC2264</f>
        <v>5.9948774103904396</v>
      </c>
      <c r="G2264" s="92">
        <f>R2264*(1-'DRE + DCF'!$AE$39)</f>
        <v>0.19095129907586089</v>
      </c>
      <c r="H2264" s="94">
        <f t="shared" si="245"/>
        <v>0.31825216512643484</v>
      </c>
      <c r="I2264" s="94">
        <f t="shared" si="248"/>
        <v>0.31825216512643484</v>
      </c>
      <c r="J2264" s="94">
        <f t="shared" si="248"/>
        <v>0.31825216512643484</v>
      </c>
      <c r="K2264" s="94">
        <f t="shared" si="248"/>
        <v>0.31825216512643484</v>
      </c>
      <c r="L2264" s="94">
        <f t="shared" si="248"/>
        <v>0.31825216512643484</v>
      </c>
      <c r="M2264" s="94">
        <f t="shared" si="248"/>
        <v>0.31825216512643484</v>
      </c>
      <c r="N2264" s="94">
        <f t="shared" si="248"/>
        <v>0.31825216512643484</v>
      </c>
      <c r="O2264" s="94">
        <f t="shared" si="248"/>
        <v>0.31825216512643484</v>
      </c>
      <c r="P2264" s="94">
        <f t="shared" si="248"/>
        <v>0.31825216512643484</v>
      </c>
      <c r="Q2264" s="94">
        <f t="shared" si="248"/>
        <v>0.31825216512643484</v>
      </c>
      <c r="R2264" s="94">
        <f t="shared" si="248"/>
        <v>0.31825216512643484</v>
      </c>
      <c r="S2264" s="93">
        <f>(1+H2264)^((5-Dashboard!$F$9)*3/12)</f>
        <v>1.1481516298496619</v>
      </c>
      <c r="T2264" s="93">
        <f t="shared" si="247"/>
        <v>1.5135533719427618</v>
      </c>
      <c r="U2264" s="93">
        <f t="shared" si="247"/>
        <v>1.9952450095979621</v>
      </c>
      <c r="V2264" s="93">
        <f t="shared" si="247"/>
        <v>2.6302360538602279</v>
      </c>
      <c r="W2264" s="93">
        <f t="shared" si="247"/>
        <v>3.4673143727948559</v>
      </c>
      <c r="X2264" s="93">
        <f t="shared" si="247"/>
        <v>4.5707946791108256</v>
      </c>
      <c r="Y2264" s="93">
        <f t="shared" si="246"/>
        <v>6.0254599820862342</v>
      </c>
      <c r="Z2264" s="93">
        <f t="shared" si="246"/>
        <v>7.943075667267868</v>
      </c>
      <c r="AA2264" s="93">
        <f t="shared" si="246"/>
        <v>10.470976696138969</v>
      </c>
      <c r="AB2264" s="93">
        <f t="shared" si="246"/>
        <v>13.803387700673641</v>
      </c>
      <c r="AC2264" s="95">
        <f t="shared" si="246"/>
        <v>18.19634572249263</v>
      </c>
      <c r="AE2264" s="96"/>
    </row>
    <row r="2265" spans="3:31" ht="24.75" customHeight="1" x14ac:dyDescent="0.25">
      <c r="C2265" s="91">
        <f>ABS(E2265-Dashboard!$F$13)</f>
        <v>25.652983119854625</v>
      </c>
      <c r="D2265" s="92">
        <f t="shared" si="249"/>
        <v>0.31835216512643483</v>
      </c>
      <c r="E2265" s="93" cm="1">
        <f t="array" ref="E2265">SUM('DRE + DCF'!$S$41/TIR!S2265,'DRE + DCF'!$U$41:$AD$41/TIR!T2265:AC2265,TIR!F2265)</f>
        <v>21.967016880145373</v>
      </c>
      <c r="F2265" s="100">
        <f>'DRE + DCF'!$AE$38*'DRE + DCF'!$AE$39*(1+G2265)/(R2265-G2265)/AC2265</f>
        <v>5.9885246065054982</v>
      </c>
      <c r="G2265" s="92">
        <f>R2265*(1-'DRE + DCF'!$AE$39)</f>
        <v>0.1910112990758609</v>
      </c>
      <c r="H2265" s="94">
        <f t="shared" si="245"/>
        <v>0.31835216512643483</v>
      </c>
      <c r="I2265" s="94">
        <f t="shared" si="248"/>
        <v>0.31835216512643483</v>
      </c>
      <c r="J2265" s="94">
        <f t="shared" si="248"/>
        <v>0.31835216512643483</v>
      </c>
      <c r="K2265" s="94">
        <f t="shared" si="248"/>
        <v>0.31835216512643483</v>
      </c>
      <c r="L2265" s="94">
        <f t="shared" si="248"/>
        <v>0.31835216512643483</v>
      </c>
      <c r="M2265" s="94">
        <f t="shared" si="248"/>
        <v>0.31835216512643483</v>
      </c>
      <c r="N2265" s="94">
        <f t="shared" si="248"/>
        <v>0.31835216512643483</v>
      </c>
      <c r="O2265" s="94">
        <f t="shared" si="248"/>
        <v>0.31835216512643483</v>
      </c>
      <c r="P2265" s="94">
        <f t="shared" si="248"/>
        <v>0.31835216512643483</v>
      </c>
      <c r="Q2265" s="94">
        <f t="shared" si="248"/>
        <v>0.31835216512643483</v>
      </c>
      <c r="R2265" s="94">
        <f t="shared" si="248"/>
        <v>0.31835216512643483</v>
      </c>
      <c r="S2265" s="93">
        <f>(1+H2265)^((5-Dashboard!$F$9)*3/12)</f>
        <v>1.1481951772788608</v>
      </c>
      <c r="T2265" s="93">
        <f t="shared" si="247"/>
        <v>1.5137255979533166</v>
      </c>
      <c r="U2265" s="93">
        <f t="shared" si="247"/>
        <v>1.9956234194690621</v>
      </c>
      <c r="V2265" s="93">
        <f t="shared" si="247"/>
        <v>2.6309344558340571</v>
      </c>
      <c r="W2265" s="93">
        <f t="shared" si="247"/>
        <v>3.4684981361545675</v>
      </c>
      <c r="X2265" s="93">
        <f t="shared" si="247"/>
        <v>4.5727020275363772</v>
      </c>
      <c r="Y2265" s="93">
        <f t="shared" si="246"/>
        <v>6.0284316184806208</v>
      </c>
      <c r="Z2265" s="93">
        <f t="shared" si="246"/>
        <v>7.9475958765405839</v>
      </c>
      <c r="AA2265" s="93">
        <f t="shared" si="246"/>
        <v>10.477730231387204</v>
      </c>
      <c r="AB2265" s="93">
        <f t="shared" si="246"/>
        <v>13.813338336160021</v>
      </c>
      <c r="AC2265" s="95">
        <f t="shared" si="246"/>
        <v>18.210844503100546</v>
      </c>
      <c r="AE2265" s="96"/>
    </row>
    <row r="2266" spans="3:31" ht="24.75" customHeight="1" x14ac:dyDescent="0.25">
      <c r="C2266" s="91">
        <f>ABS(E2266-Dashboard!$F$13)</f>
        <v>25.664296515615426</v>
      </c>
      <c r="D2266" s="92">
        <f t="shared" si="249"/>
        <v>0.31845216512643482</v>
      </c>
      <c r="E2266" s="93" cm="1">
        <f t="array" ref="E2266">SUM('DRE + DCF'!$S$41/TIR!S2266,'DRE + DCF'!$U$41:$AD$41/TIR!T2266:AC2266,TIR!F2266)</f>
        <v>21.955703484384571</v>
      </c>
      <c r="F2266" s="100">
        <f>'DRE + DCF'!$AE$38*'DRE + DCF'!$AE$39*(1+G2266)/(R2266-G2266)/AC2266</f>
        <v>5.9821794711976821</v>
      </c>
      <c r="G2266" s="92">
        <f>R2266*(1-'DRE + DCF'!$AE$39)</f>
        <v>0.19107129907586087</v>
      </c>
      <c r="H2266" s="94">
        <f t="shared" si="245"/>
        <v>0.31845216512643482</v>
      </c>
      <c r="I2266" s="94">
        <f t="shared" si="248"/>
        <v>0.31845216512643482</v>
      </c>
      <c r="J2266" s="94">
        <f t="shared" si="248"/>
        <v>0.31845216512643482</v>
      </c>
      <c r="K2266" s="94">
        <f t="shared" si="248"/>
        <v>0.31845216512643482</v>
      </c>
      <c r="L2266" s="94">
        <f t="shared" si="248"/>
        <v>0.31845216512643482</v>
      </c>
      <c r="M2266" s="94">
        <f t="shared" si="248"/>
        <v>0.31845216512643482</v>
      </c>
      <c r="N2266" s="94">
        <f t="shared" si="248"/>
        <v>0.31845216512643482</v>
      </c>
      <c r="O2266" s="94">
        <f t="shared" si="248"/>
        <v>0.31845216512643482</v>
      </c>
      <c r="P2266" s="94">
        <f t="shared" si="248"/>
        <v>0.31845216512643482</v>
      </c>
      <c r="Q2266" s="94">
        <f t="shared" si="248"/>
        <v>0.31845216512643482</v>
      </c>
      <c r="R2266" s="94">
        <f t="shared" si="248"/>
        <v>0.31845216512643482</v>
      </c>
      <c r="S2266" s="93">
        <f>(1+H2266)^((5-Dashboard!$F$9)*3/12)</f>
        <v>1.1482387230565057</v>
      </c>
      <c r="T2266" s="93">
        <f t="shared" si="247"/>
        <v>1.5138978304958628</v>
      </c>
      <c r="U2266" s="93">
        <f t="shared" si="247"/>
        <v>1.9960018723974828</v>
      </c>
      <c r="V2266" s="93">
        <f t="shared" si="247"/>
        <v>2.6316329902588795</v>
      </c>
      <c r="W2266" s="93">
        <f t="shared" si="247"/>
        <v>3.4696822138249739</v>
      </c>
      <c r="X2266" s="93">
        <f t="shared" si="247"/>
        <v>4.5746100271182186</v>
      </c>
      <c r="Y2266" s="93">
        <f t="shared" si="246"/>
        <v>6.0314044948631143</v>
      </c>
      <c r="Z2266" s="93">
        <f t="shared" si="246"/>
        <v>7.9521183150055847</v>
      </c>
      <c r="AA2266" s="93">
        <f t="shared" si="246"/>
        <v>10.484487609760691</v>
      </c>
      <c r="AB2266" s="93">
        <f t="shared" si="246"/>
        <v>13.823295389330264</v>
      </c>
      <c r="AC2266" s="95">
        <f t="shared" si="246"/>
        <v>18.225353735244752</v>
      </c>
      <c r="AE2266" s="96"/>
    </row>
    <row r="2267" spans="3:31" ht="24.75" customHeight="1" x14ac:dyDescent="0.25">
      <c r="C2267" s="91">
        <f>ABS(E2267-Dashboard!$F$13)</f>
        <v>25.675599568825973</v>
      </c>
      <c r="D2267" s="92">
        <f t="shared" si="249"/>
        <v>0.31855216512643481</v>
      </c>
      <c r="E2267" s="93" cm="1">
        <f t="array" ref="E2267">SUM('DRE + DCF'!$S$41/TIR!S2267,'DRE + DCF'!$U$41:$AD$41/TIR!T2267:AC2267,TIR!F2267)</f>
        <v>21.944400431174024</v>
      </c>
      <c r="F2267" s="100">
        <f>'DRE + DCF'!$AE$38*'DRE + DCF'!$AE$39*(1+G2267)/(R2267-G2267)/AC2267</f>
        <v>5.9758419939327769</v>
      </c>
      <c r="G2267" s="92">
        <f>R2267*(1-'DRE + DCF'!$AE$39)</f>
        <v>0.19113129907586088</v>
      </c>
      <c r="H2267" s="94">
        <f t="shared" si="245"/>
        <v>0.31855216512643481</v>
      </c>
      <c r="I2267" s="94">
        <f t="shared" si="248"/>
        <v>0.31855216512643481</v>
      </c>
      <c r="J2267" s="94">
        <f t="shared" si="248"/>
        <v>0.31855216512643481</v>
      </c>
      <c r="K2267" s="94">
        <f t="shared" si="248"/>
        <v>0.31855216512643481</v>
      </c>
      <c r="L2267" s="94">
        <f t="shared" si="248"/>
        <v>0.31855216512643481</v>
      </c>
      <c r="M2267" s="94">
        <f t="shared" si="248"/>
        <v>0.31855216512643481</v>
      </c>
      <c r="N2267" s="94">
        <f t="shared" si="248"/>
        <v>0.31855216512643481</v>
      </c>
      <c r="O2267" s="94">
        <f t="shared" si="248"/>
        <v>0.31855216512643481</v>
      </c>
      <c r="P2267" s="94">
        <f t="shared" si="248"/>
        <v>0.31855216512643481</v>
      </c>
      <c r="Q2267" s="94">
        <f t="shared" si="248"/>
        <v>0.31855216512643481</v>
      </c>
      <c r="R2267" s="94">
        <f t="shared" si="248"/>
        <v>0.31855216512643481</v>
      </c>
      <c r="S2267" s="93">
        <f>(1+H2267)^((5-Dashboard!$F$9)*3/12)</f>
        <v>1.1482822671827841</v>
      </c>
      <c r="T2267" s="93">
        <f t="shared" si="247"/>
        <v>1.5140700695701512</v>
      </c>
      <c r="U2267" s="93">
        <f t="shared" si="247"/>
        <v>1.9963803683848544</v>
      </c>
      <c r="V2267" s="93">
        <f t="shared" si="247"/>
        <v>2.6323316571497593</v>
      </c>
      <c r="W2267" s="93">
        <f t="shared" si="247"/>
        <v>3.470866605865671</v>
      </c>
      <c r="X2267" s="93">
        <f t="shared" si="247"/>
        <v>4.5765186780292204</v>
      </c>
      <c r="Y2267" s="93">
        <f t="shared" si="246"/>
        <v>6.0343786116569973</v>
      </c>
      <c r="Z2267" s="93">
        <f t="shared" si="246"/>
        <v>7.9566429835929826</v>
      </c>
      <c r="AA2267" s="93">
        <f t="shared" si="246"/>
        <v>10.491248833154582</v>
      </c>
      <c r="AB2267" s="93">
        <f t="shared" si="246"/>
        <v>13.833258863836155</v>
      </c>
      <c r="AC2267" s="95">
        <f t="shared" si="246"/>
        <v>18.239873425665607</v>
      </c>
      <c r="AE2267" s="96"/>
    </row>
    <row r="2268" spans="3:31" ht="24.75" customHeight="1" x14ac:dyDescent="0.25">
      <c r="C2268" s="91">
        <f>ABS(E2268-Dashboard!$F$13)</f>
        <v>25.68689229188108</v>
      </c>
      <c r="D2268" s="92">
        <f t="shared" si="249"/>
        <v>0.31865216512643479</v>
      </c>
      <c r="E2268" s="93" cm="1">
        <f t="array" ref="E2268">SUM('DRE + DCF'!$S$41/TIR!S2268,'DRE + DCF'!$U$41:$AD$41/TIR!T2268:AC2268,TIR!F2268)</f>
        <v>21.933107708118918</v>
      </c>
      <c r="F2268" s="100">
        <f>'DRE + DCF'!$AE$38*'DRE + DCF'!$AE$39*(1+G2268)/(R2268-G2268)/AC2268</f>
        <v>5.9695121641929436</v>
      </c>
      <c r="G2268" s="92">
        <f>R2268*(1-'DRE + DCF'!$AE$39)</f>
        <v>0.19119129907586088</v>
      </c>
      <c r="H2268" s="94">
        <f t="shared" si="245"/>
        <v>0.31865216512643479</v>
      </c>
      <c r="I2268" s="94">
        <f t="shared" si="248"/>
        <v>0.31865216512643479</v>
      </c>
      <c r="J2268" s="94">
        <f t="shared" si="248"/>
        <v>0.31865216512643479</v>
      </c>
      <c r="K2268" s="94">
        <f t="shared" si="248"/>
        <v>0.31865216512643479</v>
      </c>
      <c r="L2268" s="94">
        <f t="shared" si="248"/>
        <v>0.31865216512643479</v>
      </c>
      <c r="M2268" s="94">
        <f t="shared" si="248"/>
        <v>0.31865216512643479</v>
      </c>
      <c r="N2268" s="94">
        <f t="shared" si="248"/>
        <v>0.31865216512643479</v>
      </c>
      <c r="O2268" s="94">
        <f t="shared" si="248"/>
        <v>0.31865216512643479</v>
      </c>
      <c r="P2268" s="94">
        <f t="shared" si="248"/>
        <v>0.31865216512643479</v>
      </c>
      <c r="Q2268" s="94">
        <f t="shared" si="248"/>
        <v>0.31865216512643479</v>
      </c>
      <c r="R2268" s="94">
        <f t="shared" si="248"/>
        <v>0.31865216512643479</v>
      </c>
      <c r="S2268" s="93">
        <f>(1+H2268)^((5-Dashboard!$F$9)*3/12)</f>
        <v>1.1483258096578841</v>
      </c>
      <c r="T2268" s="93">
        <f t="shared" si="247"/>
        <v>1.5142423151759352</v>
      </c>
      <c r="U2268" s="93">
        <f t="shared" si="247"/>
        <v>1.9967589074328125</v>
      </c>
      <c r="V2268" s="93">
        <f t="shared" si="247"/>
        <v>2.6330304565217726</v>
      </c>
      <c r="W2268" s="93">
        <f t="shared" si="247"/>
        <v>3.4720513123362808</v>
      </c>
      <c r="X2268" s="93">
        <f t="shared" si="247"/>
        <v>4.5784279804423162</v>
      </c>
      <c r="Y2268" s="93">
        <f t="shared" si="246"/>
        <v>6.0373539692857108</v>
      </c>
      <c r="Z2268" s="93">
        <f t="shared" si="246"/>
        <v>7.9611698832332785</v>
      </c>
      <c r="AA2268" s="93">
        <f t="shared" si="246"/>
        <v>10.49801390346493</v>
      </c>
      <c r="AB2268" s="93">
        <f t="shared" si="246"/>
        <v>13.843228763331446</v>
      </c>
      <c r="AC2268" s="95">
        <f t="shared" si="246"/>
        <v>18.25440358110755</v>
      </c>
      <c r="AE2268" s="96"/>
    </row>
    <row r="2269" spans="3:31" ht="24.75" customHeight="1" x14ac:dyDescent="0.25">
      <c r="C2269" s="91">
        <f>ABS(E2269-Dashboard!$F$13)</f>
        <v>25.698174697157413</v>
      </c>
      <c r="D2269" s="92">
        <f t="shared" si="249"/>
        <v>0.31875216512643478</v>
      </c>
      <c r="E2269" s="93" cm="1">
        <f t="array" ref="E2269">SUM('DRE + DCF'!$S$41/TIR!S2269,'DRE + DCF'!$U$41:$AD$41/TIR!T2269:AC2269,TIR!F2269)</f>
        <v>21.921825302842585</v>
      </c>
      <c r="F2269" s="100">
        <f>'DRE + DCF'!$AE$38*'DRE + DCF'!$AE$39*(1+G2269)/(R2269-G2269)/AC2269</f>
        <v>5.9631899714768508</v>
      </c>
      <c r="G2269" s="92">
        <f>R2269*(1-'DRE + DCF'!$AE$39)</f>
        <v>0.19125129907586086</v>
      </c>
      <c r="H2269" s="94">
        <f t="shared" si="245"/>
        <v>0.31875216512643478</v>
      </c>
      <c r="I2269" s="94">
        <f t="shared" si="248"/>
        <v>0.31875216512643478</v>
      </c>
      <c r="J2269" s="94">
        <f t="shared" si="248"/>
        <v>0.31875216512643478</v>
      </c>
      <c r="K2269" s="94">
        <f t="shared" si="248"/>
        <v>0.31875216512643478</v>
      </c>
      <c r="L2269" s="94">
        <f t="shared" ref="I2269:R2294" si="250">$D2269</f>
        <v>0.31875216512643478</v>
      </c>
      <c r="M2269" s="94">
        <f t="shared" si="250"/>
        <v>0.31875216512643478</v>
      </c>
      <c r="N2269" s="94">
        <f t="shared" si="250"/>
        <v>0.31875216512643478</v>
      </c>
      <c r="O2269" s="94">
        <f t="shared" si="250"/>
        <v>0.31875216512643478</v>
      </c>
      <c r="P2269" s="94">
        <f t="shared" si="250"/>
        <v>0.31875216512643478</v>
      </c>
      <c r="Q2269" s="94">
        <f t="shared" si="250"/>
        <v>0.31875216512643478</v>
      </c>
      <c r="R2269" s="94">
        <f t="shared" si="250"/>
        <v>0.31875216512643478</v>
      </c>
      <c r="S2269" s="93">
        <f>(1+H2269)^((5-Dashboard!$F$9)*3/12)</f>
        <v>1.1483693504819932</v>
      </c>
      <c r="T2269" s="93">
        <f t="shared" si="247"/>
        <v>1.5144145673129661</v>
      </c>
      <c r="U2269" s="93">
        <f t="shared" si="247"/>
        <v>1.9971374895429868</v>
      </c>
      <c r="V2269" s="93">
        <f t="shared" si="247"/>
        <v>2.6337293883899862</v>
      </c>
      <c r="W2269" s="93">
        <f t="shared" si="247"/>
        <v>3.4732363332964149</v>
      </c>
      <c r="X2269" s="93">
        <f t="shared" si="247"/>
        <v>4.580337934530446</v>
      </c>
      <c r="Y2269" s="93">
        <f t="shared" si="246"/>
        <v>6.0403305681727675</v>
      </c>
      <c r="Z2269" s="93">
        <f t="shared" si="246"/>
        <v>7.9656990148572246</v>
      </c>
      <c r="AA2269" s="93">
        <f t="shared" si="246"/>
        <v>10.504782822588473</v>
      </c>
      <c r="AB2269" s="93">
        <f t="shared" si="246"/>
        <v>13.853205091471528</v>
      </c>
      <c r="AC2269" s="95">
        <f t="shared" si="246"/>
        <v>18.268944208318626</v>
      </c>
      <c r="AE2269" s="96"/>
    </row>
    <row r="2270" spans="3:31" ht="24.75" customHeight="1" x14ac:dyDescent="0.25">
      <c r="C2270" s="91">
        <f>ABS(E2270-Dashboard!$F$13)</f>
        <v>25.709446797013854</v>
      </c>
      <c r="D2270" s="92">
        <f t="shared" si="249"/>
        <v>0.31885216512643477</v>
      </c>
      <c r="E2270" s="93" cm="1">
        <f t="array" ref="E2270">SUM('DRE + DCF'!$S$41/TIR!S2270,'DRE + DCF'!$U$41:$AD$41/TIR!T2270:AC2270,TIR!F2270)</f>
        <v>21.910553202986144</v>
      </c>
      <c r="F2270" s="100">
        <f>'DRE + DCF'!$AE$38*'DRE + DCF'!$AE$39*(1+G2270)/(R2270-G2270)/AC2270</f>
        <v>5.9568754052994999</v>
      </c>
      <c r="G2270" s="92">
        <f>R2270*(1-'DRE + DCF'!$AE$39)</f>
        <v>0.19131129907586086</v>
      </c>
      <c r="H2270" s="94">
        <f t="shared" si="245"/>
        <v>0.31885216512643477</v>
      </c>
      <c r="I2270" s="94">
        <f t="shared" si="250"/>
        <v>0.31885216512643477</v>
      </c>
      <c r="J2270" s="94">
        <f t="shared" si="250"/>
        <v>0.31885216512643477</v>
      </c>
      <c r="K2270" s="94">
        <f t="shared" si="250"/>
        <v>0.31885216512643477</v>
      </c>
      <c r="L2270" s="94">
        <f t="shared" si="250"/>
        <v>0.31885216512643477</v>
      </c>
      <c r="M2270" s="94">
        <f t="shared" si="250"/>
        <v>0.31885216512643477</v>
      </c>
      <c r="N2270" s="94">
        <f t="shared" si="250"/>
        <v>0.31885216512643477</v>
      </c>
      <c r="O2270" s="94">
        <f t="shared" si="250"/>
        <v>0.31885216512643477</v>
      </c>
      <c r="P2270" s="94">
        <f t="shared" si="250"/>
        <v>0.31885216512643477</v>
      </c>
      <c r="Q2270" s="94">
        <f t="shared" si="250"/>
        <v>0.31885216512643477</v>
      </c>
      <c r="R2270" s="94">
        <f t="shared" si="250"/>
        <v>0.31885216512643477</v>
      </c>
      <c r="S2270" s="93">
        <f>(1+H2270)^((5-Dashboard!$F$9)*3/12)</f>
        <v>1.1484128896552994</v>
      </c>
      <c r="T2270" s="93">
        <f t="shared" si="247"/>
        <v>1.5145868259809971</v>
      </c>
      <c r="U2270" s="93">
        <f t="shared" si="247"/>
        <v>1.9975161147170128</v>
      </c>
      <c r="V2270" s="93">
        <f t="shared" si="247"/>
        <v>2.6344284527694763</v>
      </c>
      <c r="W2270" s="93">
        <f t="shared" si="247"/>
        <v>3.4744216688057077</v>
      </c>
      <c r="X2270" s="93">
        <f t="shared" si="247"/>
        <v>4.5822485404666082</v>
      </c>
      <c r="Y2270" s="93">
        <f t="shared" si="246"/>
        <v>6.0433084087418321</v>
      </c>
      <c r="Z2270" s="93">
        <f t="shared" si="246"/>
        <v>7.9702303793959555</v>
      </c>
      <c r="AA2270" s="93">
        <f t="shared" si="246"/>
        <v>10.511555592422843</v>
      </c>
      <c r="AB2270" s="93">
        <f t="shared" si="246"/>
        <v>13.863187851913752</v>
      </c>
      <c r="AC2270" s="95">
        <f t="shared" si="246"/>
        <v>18.283495314050942</v>
      </c>
      <c r="AE2270" s="96"/>
    </row>
    <row r="2271" spans="3:31" ht="24.75" customHeight="1" x14ac:dyDescent="0.25">
      <c r="C2271" s="91">
        <f>ABS(E2271-Dashboard!$F$13)</f>
        <v>25.720708603791202</v>
      </c>
      <c r="D2271" s="92">
        <f t="shared" si="249"/>
        <v>0.31895216512643476</v>
      </c>
      <c r="E2271" s="93" cm="1">
        <f t="array" ref="E2271">SUM('DRE + DCF'!$S$41/TIR!S2271,'DRE + DCF'!$U$41:$AD$41/TIR!T2271:AC2271,TIR!F2271)</f>
        <v>21.899291396208795</v>
      </c>
      <c r="F2271" s="100">
        <f>'DRE + DCF'!$AE$38*'DRE + DCF'!$AE$39*(1+G2271)/(R2271-G2271)/AC2271</f>
        <v>5.9505684551923395</v>
      </c>
      <c r="G2271" s="92">
        <f>R2271*(1-'DRE + DCF'!$AE$39)</f>
        <v>0.19137129907586084</v>
      </c>
      <c r="H2271" s="94">
        <f t="shared" si="245"/>
        <v>0.31895216512643476</v>
      </c>
      <c r="I2271" s="94">
        <f t="shared" si="250"/>
        <v>0.31895216512643476</v>
      </c>
      <c r="J2271" s="94">
        <f t="shared" si="250"/>
        <v>0.31895216512643476</v>
      </c>
      <c r="K2271" s="94">
        <f t="shared" si="250"/>
        <v>0.31895216512643476</v>
      </c>
      <c r="L2271" s="94">
        <f t="shared" si="250"/>
        <v>0.31895216512643476</v>
      </c>
      <c r="M2271" s="94">
        <f t="shared" si="250"/>
        <v>0.31895216512643476</v>
      </c>
      <c r="N2271" s="94">
        <f t="shared" si="250"/>
        <v>0.31895216512643476</v>
      </c>
      <c r="O2271" s="94">
        <f t="shared" si="250"/>
        <v>0.31895216512643476</v>
      </c>
      <c r="P2271" s="94">
        <f t="shared" si="250"/>
        <v>0.31895216512643476</v>
      </c>
      <c r="Q2271" s="94">
        <f t="shared" si="250"/>
        <v>0.31895216512643476</v>
      </c>
      <c r="R2271" s="94">
        <f t="shared" si="250"/>
        <v>0.31895216512643476</v>
      </c>
      <c r="S2271" s="93">
        <f>(1+H2271)^((5-Dashboard!$F$9)*3/12)</f>
        <v>1.1484564271779905</v>
      </c>
      <c r="T2271" s="93">
        <f t="shared" si="247"/>
        <v>1.5147590911797801</v>
      </c>
      <c r="U2271" s="93">
        <f t="shared" si="247"/>
        <v>1.9978947829565215</v>
      </c>
      <c r="V2271" s="93">
        <f t="shared" si="247"/>
        <v>2.635127649675312</v>
      </c>
      <c r="W2271" s="93">
        <f t="shared" si="247"/>
        <v>3.4756073189237857</v>
      </c>
      <c r="X2271" s="93">
        <f t="shared" si="247"/>
        <v>4.5841597984238103</v>
      </c>
      <c r="Y2271" s="93">
        <f t="shared" si="246"/>
        <v>6.0462874914166447</v>
      </c>
      <c r="Z2271" s="93">
        <f t="shared" si="246"/>
        <v>7.9747639777808628</v>
      </c>
      <c r="AA2271" s="93">
        <f t="shared" si="246"/>
        <v>10.518332214866367</v>
      </c>
      <c r="AB2271" s="93">
        <f t="shared" si="246"/>
        <v>13.873177048317123</v>
      </c>
      <c r="AC2271" s="95">
        <f t="shared" si="246"/>
        <v>18.298056905060228</v>
      </c>
      <c r="AE2271" s="96"/>
    </row>
    <row r="2272" spans="3:31" ht="24.75" customHeight="1" x14ac:dyDescent="0.25">
      <c r="C2272" s="91">
        <f>ABS(E2272-Dashboard!$F$13)</f>
        <v>25.731960129812503</v>
      </c>
      <c r="D2272" s="92">
        <f t="shared" si="249"/>
        <v>0.31905216512643475</v>
      </c>
      <c r="E2272" s="93" cm="1">
        <f t="array" ref="E2272">SUM('DRE + DCF'!$S$41/TIR!S2272,'DRE + DCF'!$U$41:$AD$41/TIR!T2272:AC2272,TIR!F2272)</f>
        <v>21.888039870187495</v>
      </c>
      <c r="F2272" s="100">
        <f>'DRE + DCF'!$AE$38*'DRE + DCF'!$AE$39*(1+G2272)/(R2272-G2272)/AC2272</f>
        <v>5.9442691107030878</v>
      </c>
      <c r="G2272" s="92">
        <f>R2272*(1-'DRE + DCF'!$AE$39)</f>
        <v>0.19143129907586084</v>
      </c>
      <c r="H2272" s="94">
        <f t="shared" si="245"/>
        <v>0.31905216512643475</v>
      </c>
      <c r="I2272" s="94">
        <f t="shared" si="250"/>
        <v>0.31905216512643475</v>
      </c>
      <c r="J2272" s="94">
        <f t="shared" si="250"/>
        <v>0.31905216512643475</v>
      </c>
      <c r="K2272" s="94">
        <f t="shared" si="250"/>
        <v>0.31905216512643475</v>
      </c>
      <c r="L2272" s="94">
        <f t="shared" si="250"/>
        <v>0.31905216512643475</v>
      </c>
      <c r="M2272" s="94">
        <f t="shared" si="250"/>
        <v>0.31905216512643475</v>
      </c>
      <c r="N2272" s="94">
        <f t="shared" si="250"/>
        <v>0.31905216512643475</v>
      </c>
      <c r="O2272" s="94">
        <f t="shared" si="250"/>
        <v>0.31905216512643475</v>
      </c>
      <c r="P2272" s="94">
        <f t="shared" si="250"/>
        <v>0.31905216512643475</v>
      </c>
      <c r="Q2272" s="94">
        <f t="shared" si="250"/>
        <v>0.31905216512643475</v>
      </c>
      <c r="R2272" s="94">
        <f t="shared" si="250"/>
        <v>0.31905216512643475</v>
      </c>
      <c r="S2272" s="93">
        <f>(1+H2272)^((5-Dashboard!$F$9)*3/12)</f>
        <v>1.1484999630502539</v>
      </c>
      <c r="T2272" s="93">
        <f t="shared" si="247"/>
        <v>1.5149313629090679</v>
      </c>
      <c r="U2272" s="93">
        <f t="shared" si="247"/>
        <v>1.9982734942631468</v>
      </c>
      <c r="V2272" s="93">
        <f t="shared" si="247"/>
        <v>2.6358269791225704</v>
      </c>
      <c r="W2272" s="93">
        <f t="shared" si="247"/>
        <v>3.4767932837102968</v>
      </c>
      <c r="X2272" s="93">
        <f t="shared" si="247"/>
        <v>4.5860717085751137</v>
      </c>
      <c r="Y2272" s="93">
        <f t="shared" si="246"/>
        <v>6.049267816621092</v>
      </c>
      <c r="Z2272" s="93">
        <f t="shared" si="246"/>
        <v>7.9792998109437123</v>
      </c>
      <c r="AA2272" s="93">
        <f t="shared" si="246"/>
        <v>10.525112691818256</v>
      </c>
      <c r="AB2272" s="93">
        <f t="shared" si="246"/>
        <v>13.88317268434259</v>
      </c>
      <c r="AC2272" s="95">
        <f t="shared" si="246"/>
        <v>18.312628988106272</v>
      </c>
      <c r="AE2272" s="96"/>
    </row>
    <row r="2273" spans="3:31" ht="24.75" customHeight="1" x14ac:dyDescent="0.25">
      <c r="C2273" s="91">
        <f>ABS(E2273-Dashboard!$F$13)</f>
        <v>25.743201387382797</v>
      </c>
      <c r="D2273" s="92">
        <f t="shared" si="249"/>
        <v>0.31915216512643474</v>
      </c>
      <c r="E2273" s="93" cm="1">
        <f t="array" ref="E2273">SUM('DRE + DCF'!$S$41/TIR!S2273,'DRE + DCF'!$U$41:$AD$41/TIR!T2273:AC2273,TIR!F2273)</f>
        <v>21.8767986126172</v>
      </c>
      <c r="F2273" s="100">
        <f>'DRE + DCF'!$AE$38*'DRE + DCF'!$AE$39*(1+G2273)/(R2273-G2273)/AC2273</f>
        <v>5.9379773613958537</v>
      </c>
      <c r="G2273" s="92">
        <f>R2273*(1-'DRE + DCF'!$AE$39)</f>
        <v>0.19149129907586085</v>
      </c>
      <c r="H2273" s="94">
        <f t="shared" si="245"/>
        <v>0.31915216512643474</v>
      </c>
      <c r="I2273" s="94">
        <f t="shared" si="250"/>
        <v>0.31915216512643474</v>
      </c>
      <c r="J2273" s="94">
        <f t="shared" si="250"/>
        <v>0.31915216512643474</v>
      </c>
      <c r="K2273" s="94">
        <f t="shared" si="250"/>
        <v>0.31915216512643474</v>
      </c>
      <c r="L2273" s="94">
        <f t="shared" si="250"/>
        <v>0.31915216512643474</v>
      </c>
      <c r="M2273" s="94">
        <f t="shared" si="250"/>
        <v>0.31915216512643474</v>
      </c>
      <c r="N2273" s="94">
        <f t="shared" si="250"/>
        <v>0.31915216512643474</v>
      </c>
      <c r="O2273" s="94">
        <f t="shared" si="250"/>
        <v>0.31915216512643474</v>
      </c>
      <c r="P2273" s="94">
        <f t="shared" si="250"/>
        <v>0.31915216512643474</v>
      </c>
      <c r="Q2273" s="94">
        <f t="shared" si="250"/>
        <v>0.31915216512643474</v>
      </c>
      <c r="R2273" s="94">
        <f t="shared" si="250"/>
        <v>0.31915216512643474</v>
      </c>
      <c r="S2273" s="93">
        <f>(1+H2273)^((5-Dashboard!$F$9)*3/12)</f>
        <v>1.1485434972722777</v>
      </c>
      <c r="T2273" s="93">
        <f t="shared" si="247"/>
        <v>1.5151036411686123</v>
      </c>
      <c r="U2273" s="93">
        <f t="shared" si="247"/>
        <v>1.9986522486385196</v>
      </c>
      <c r="V2273" s="93">
        <f t="shared" si="247"/>
        <v>2.6365264411263203</v>
      </c>
      <c r="W2273" s="93">
        <f t="shared" si="247"/>
        <v>3.4779795632248787</v>
      </c>
      <c r="X2273" s="93">
        <f t="shared" si="247"/>
        <v>4.5879842710935899</v>
      </c>
      <c r="Y2273" s="93">
        <f t="shared" si="246"/>
        <v>6.0522493847791363</v>
      </c>
      <c r="Z2273" s="93">
        <f t="shared" si="246"/>
        <v>7.9838378798165293</v>
      </c>
      <c r="AA2273" s="93">
        <f t="shared" si="246"/>
        <v>10.531897025178418</v>
      </c>
      <c r="AB2273" s="93">
        <f t="shared" si="246"/>
        <v>13.893174763652766</v>
      </c>
      <c r="AC2273" s="95">
        <f t="shared" si="246"/>
        <v>18.327211569952489</v>
      </c>
      <c r="AE2273" s="96"/>
    </row>
    <row r="2274" spans="3:31" ht="24.75" customHeight="1" x14ac:dyDescent="0.25">
      <c r="C2274" s="91">
        <f>ABS(E2274-Dashboard!$F$13)</f>
        <v>25.754432388789464</v>
      </c>
      <c r="D2274" s="92">
        <f t="shared" si="249"/>
        <v>0.31925216512643473</v>
      </c>
      <c r="E2274" s="93" cm="1">
        <f t="array" ref="E2274">SUM('DRE + DCF'!$S$41/TIR!S2274,'DRE + DCF'!$U$41:$AD$41/TIR!T2274:AC2274,TIR!F2274)</f>
        <v>21.865567611210533</v>
      </c>
      <c r="F2274" s="100">
        <f>'DRE + DCF'!$AE$38*'DRE + DCF'!$AE$39*(1+G2274)/(R2274-G2274)/AC2274</f>
        <v>5.9316931968509543</v>
      </c>
      <c r="G2274" s="92">
        <f>R2274*(1-'DRE + DCF'!$AE$39)</f>
        <v>0.19155129907586083</v>
      </c>
      <c r="H2274" s="94">
        <f t="shared" si="245"/>
        <v>0.31925216512643473</v>
      </c>
      <c r="I2274" s="94">
        <f t="shared" si="250"/>
        <v>0.31925216512643473</v>
      </c>
      <c r="J2274" s="94">
        <f t="shared" si="250"/>
        <v>0.31925216512643473</v>
      </c>
      <c r="K2274" s="94">
        <f t="shared" si="250"/>
        <v>0.31925216512643473</v>
      </c>
      <c r="L2274" s="94">
        <f t="shared" si="250"/>
        <v>0.31925216512643473</v>
      </c>
      <c r="M2274" s="94">
        <f t="shared" si="250"/>
        <v>0.31925216512643473</v>
      </c>
      <c r="N2274" s="94">
        <f t="shared" si="250"/>
        <v>0.31925216512643473</v>
      </c>
      <c r="O2274" s="94">
        <f t="shared" si="250"/>
        <v>0.31925216512643473</v>
      </c>
      <c r="P2274" s="94">
        <f t="shared" si="250"/>
        <v>0.31925216512643473</v>
      </c>
      <c r="Q2274" s="94">
        <f t="shared" si="250"/>
        <v>0.31925216512643473</v>
      </c>
      <c r="R2274" s="94">
        <f t="shared" si="250"/>
        <v>0.31925216512643473</v>
      </c>
      <c r="S2274" s="93">
        <f>(1+H2274)^((5-Dashboard!$F$9)*3/12)</f>
        <v>1.1485870298442495</v>
      </c>
      <c r="T2274" s="93">
        <f t="shared" si="247"/>
        <v>1.5152759259581672</v>
      </c>
      <c r="U2274" s="93">
        <f t="shared" si="247"/>
        <v>1.9990310460842755</v>
      </c>
      <c r="V2274" s="93">
        <f t="shared" si="247"/>
        <v>2.6372260357016426</v>
      </c>
      <c r="W2274" s="93">
        <f t="shared" si="247"/>
        <v>3.4791661575271964</v>
      </c>
      <c r="X2274" s="93">
        <f t="shared" si="247"/>
        <v>4.5898974861523723</v>
      </c>
      <c r="Y2274" s="93">
        <f t="shared" si="246"/>
        <v>6.0552321963148978</v>
      </c>
      <c r="Z2274" s="93">
        <f t="shared" si="246"/>
        <v>7.9883781853317259</v>
      </c>
      <c r="AA2274" s="93">
        <f t="shared" si="246"/>
        <v>10.538685216847661</v>
      </c>
      <c r="AB2274" s="93">
        <f t="shared" si="246"/>
        <v>13.903183289912228</v>
      </c>
      <c r="AC2274" s="95">
        <f t="shared" si="246"/>
        <v>18.341804657366374</v>
      </c>
      <c r="AE2274" s="96"/>
    </row>
    <row r="2275" spans="3:31" ht="24.75" customHeight="1" x14ac:dyDescent="0.25">
      <c r="C2275" s="91">
        <f>ABS(E2275-Dashboard!$F$13)</f>
        <v>25.765653146301876</v>
      </c>
      <c r="D2275" s="92">
        <f t="shared" si="249"/>
        <v>0.31935216512643472</v>
      </c>
      <c r="E2275" s="93" cm="1">
        <f t="array" ref="E2275">SUM('DRE + DCF'!$S$41/TIR!S2275,'DRE + DCF'!$U$41:$AD$41/TIR!T2275:AC2275,TIR!F2275)</f>
        <v>21.854346853698122</v>
      </c>
      <c r="F2275" s="100">
        <f>'DRE + DCF'!$AE$38*'DRE + DCF'!$AE$39*(1+G2275)/(R2275-G2275)/AC2275</f>
        <v>5.9254166066650527</v>
      </c>
      <c r="G2275" s="92">
        <f>R2275*(1-'DRE + DCF'!$AE$39)</f>
        <v>0.19161129907586083</v>
      </c>
      <c r="H2275" s="94">
        <f t="shared" si="245"/>
        <v>0.31935216512643472</v>
      </c>
      <c r="I2275" s="94">
        <f t="shared" si="250"/>
        <v>0.31935216512643472</v>
      </c>
      <c r="J2275" s="94">
        <f t="shared" si="250"/>
        <v>0.31935216512643472</v>
      </c>
      <c r="K2275" s="94">
        <f t="shared" si="250"/>
        <v>0.31935216512643472</v>
      </c>
      <c r="L2275" s="94">
        <f t="shared" si="250"/>
        <v>0.31935216512643472</v>
      </c>
      <c r="M2275" s="94">
        <f t="shared" si="250"/>
        <v>0.31935216512643472</v>
      </c>
      <c r="N2275" s="94">
        <f t="shared" si="250"/>
        <v>0.31935216512643472</v>
      </c>
      <c r="O2275" s="94">
        <f t="shared" si="250"/>
        <v>0.31935216512643472</v>
      </c>
      <c r="P2275" s="94">
        <f t="shared" si="250"/>
        <v>0.31935216512643472</v>
      </c>
      <c r="Q2275" s="94">
        <f t="shared" si="250"/>
        <v>0.31935216512643472</v>
      </c>
      <c r="R2275" s="94">
        <f t="shared" si="250"/>
        <v>0.31935216512643472</v>
      </c>
      <c r="S2275" s="93">
        <f>(1+H2275)^((5-Dashboard!$F$9)*3/12)</f>
        <v>1.1486305607663565</v>
      </c>
      <c r="T2275" s="93">
        <f t="shared" si="247"/>
        <v>1.5154482172774832</v>
      </c>
      <c r="U2275" s="93">
        <f t="shared" si="247"/>
        <v>1.9994098866020431</v>
      </c>
      <c r="V2275" s="93">
        <f t="shared" si="247"/>
        <v>2.6379257628636048</v>
      </c>
      <c r="W2275" s="93">
        <f t="shared" si="247"/>
        <v>3.4803530666768987</v>
      </c>
      <c r="X2275" s="93">
        <f t="shared" si="247"/>
        <v>4.5918113539245926</v>
      </c>
      <c r="Y2275" s="93">
        <f t="shared" si="246"/>
        <v>6.0582162516525564</v>
      </c>
      <c r="Z2275" s="93">
        <f t="shared" si="246"/>
        <v>7.9929207284219537</v>
      </c>
      <c r="AA2275" s="93">
        <f t="shared" si="246"/>
        <v>10.545477268727463</v>
      </c>
      <c r="AB2275" s="93">
        <f t="shared" si="246"/>
        <v>13.913198266787179</v>
      </c>
      <c r="AC2275" s="95">
        <f t="shared" si="246"/>
        <v>18.356408257119021</v>
      </c>
      <c r="AE2275" s="96"/>
    </row>
    <row r="2276" spans="3:31" ht="24.75" customHeight="1" x14ac:dyDescent="0.25">
      <c r="C2276" s="91">
        <f>ABS(E2276-Dashboard!$F$13)</f>
        <v>25.776863672171842</v>
      </c>
      <c r="D2276" s="92">
        <f t="shared" si="249"/>
        <v>0.31945216512643471</v>
      </c>
      <c r="E2276" s="93" cm="1">
        <f t="array" ref="E2276">SUM('DRE + DCF'!$S$41/TIR!S2276,'DRE + DCF'!$U$41:$AD$41/TIR!T2276:AC2276,TIR!F2276)</f>
        <v>21.843136327828155</v>
      </c>
      <c r="F2276" s="100">
        <f>'DRE + DCF'!$AE$38*'DRE + DCF'!$AE$39*(1+G2276)/(R2276-G2276)/AC2276</f>
        <v>5.9191475804509484</v>
      </c>
      <c r="G2276" s="92">
        <f>R2276*(1-'DRE + DCF'!$AE$39)</f>
        <v>0.19167129907586081</v>
      </c>
      <c r="H2276" s="94">
        <f t="shared" si="245"/>
        <v>0.31945216512643471</v>
      </c>
      <c r="I2276" s="94">
        <f t="shared" si="250"/>
        <v>0.31945216512643471</v>
      </c>
      <c r="J2276" s="94">
        <f t="shared" si="250"/>
        <v>0.31945216512643471</v>
      </c>
      <c r="K2276" s="94">
        <f t="shared" si="250"/>
        <v>0.31945216512643471</v>
      </c>
      <c r="L2276" s="94">
        <f t="shared" si="250"/>
        <v>0.31945216512643471</v>
      </c>
      <c r="M2276" s="94">
        <f t="shared" si="250"/>
        <v>0.31945216512643471</v>
      </c>
      <c r="N2276" s="94">
        <f t="shared" si="250"/>
        <v>0.31945216512643471</v>
      </c>
      <c r="O2276" s="94">
        <f t="shared" si="250"/>
        <v>0.31945216512643471</v>
      </c>
      <c r="P2276" s="94">
        <f t="shared" si="250"/>
        <v>0.31945216512643471</v>
      </c>
      <c r="Q2276" s="94">
        <f t="shared" si="250"/>
        <v>0.31945216512643471</v>
      </c>
      <c r="R2276" s="94">
        <f t="shared" si="250"/>
        <v>0.31945216512643471</v>
      </c>
      <c r="S2276" s="93">
        <f>(1+H2276)^((5-Dashboard!$F$9)*3/12)</f>
        <v>1.1486740900387868</v>
      </c>
      <c r="T2276" s="93">
        <f t="shared" si="247"/>
        <v>1.5156205151263147</v>
      </c>
      <c r="U2276" s="93">
        <f t="shared" si="247"/>
        <v>1.9997887701934585</v>
      </c>
      <c r="V2276" s="93">
        <f t="shared" si="247"/>
        <v>2.6386256226272891</v>
      </c>
      <c r="W2276" s="93">
        <f t="shared" si="247"/>
        <v>3.4815402907336637</v>
      </c>
      <c r="X2276" s="93">
        <f t="shared" si="247"/>
        <v>4.5937258745834502</v>
      </c>
      <c r="Y2276" s="93">
        <f t="shared" si="246"/>
        <v>6.0612015512164588</v>
      </c>
      <c r="Z2276" s="93">
        <f t="shared" si="246"/>
        <v>7.9974655100202616</v>
      </c>
      <c r="AA2276" s="93">
        <f t="shared" si="246"/>
        <v>10.552273182720221</v>
      </c>
      <c r="AB2276" s="93">
        <f t="shared" si="246"/>
        <v>13.923219697945811</v>
      </c>
      <c r="AC2276" s="95">
        <f t="shared" si="246"/>
        <v>18.371022375985625</v>
      </c>
      <c r="AE2276" s="96"/>
    </row>
    <row r="2277" spans="3:31" ht="24.75" customHeight="1" x14ac:dyDescent="0.25">
      <c r="C2277" s="91">
        <f>ABS(E2277-Dashboard!$F$13)</f>
        <v>25.788063978633232</v>
      </c>
      <c r="D2277" s="92">
        <f t="shared" si="249"/>
        <v>0.3195521651264347</v>
      </c>
      <c r="E2277" s="93" cm="1">
        <f t="array" ref="E2277">SUM('DRE + DCF'!$S$41/TIR!S2277,'DRE + DCF'!$U$41:$AD$41/TIR!T2277:AC2277,TIR!F2277)</f>
        <v>21.831936021366765</v>
      </c>
      <c r="F2277" s="100">
        <f>'DRE + DCF'!$AE$38*'DRE + DCF'!$AE$39*(1+G2277)/(R2277-G2277)/AC2277</f>
        <v>5.9128861078377346</v>
      </c>
      <c r="G2277" s="92">
        <f>R2277*(1-'DRE + DCF'!$AE$39)</f>
        <v>0.19173129907586081</v>
      </c>
      <c r="H2277" s="94">
        <f t="shared" si="245"/>
        <v>0.3195521651264347</v>
      </c>
      <c r="I2277" s="94">
        <f t="shared" si="250"/>
        <v>0.3195521651264347</v>
      </c>
      <c r="J2277" s="94">
        <f t="shared" si="250"/>
        <v>0.3195521651264347</v>
      </c>
      <c r="K2277" s="94">
        <f t="shared" si="250"/>
        <v>0.3195521651264347</v>
      </c>
      <c r="L2277" s="94">
        <f t="shared" si="250"/>
        <v>0.3195521651264347</v>
      </c>
      <c r="M2277" s="94">
        <f t="shared" si="250"/>
        <v>0.3195521651264347</v>
      </c>
      <c r="N2277" s="94">
        <f t="shared" si="250"/>
        <v>0.3195521651264347</v>
      </c>
      <c r="O2277" s="94">
        <f t="shared" si="250"/>
        <v>0.3195521651264347</v>
      </c>
      <c r="P2277" s="94">
        <f t="shared" si="250"/>
        <v>0.3195521651264347</v>
      </c>
      <c r="Q2277" s="94">
        <f t="shared" si="250"/>
        <v>0.3195521651264347</v>
      </c>
      <c r="R2277" s="94">
        <f t="shared" si="250"/>
        <v>0.3195521651264347</v>
      </c>
      <c r="S2277" s="93">
        <f>(1+H2277)^((5-Dashboard!$F$9)*3/12)</f>
        <v>1.1487176176617275</v>
      </c>
      <c r="T2277" s="93">
        <f t="shared" si="247"/>
        <v>1.5157928195044124</v>
      </c>
      <c r="U2277" s="93">
        <f t="shared" si="247"/>
        <v>2.0001676968601503</v>
      </c>
      <c r="V2277" s="93">
        <f t="shared" si="247"/>
        <v>2.6393256150077655</v>
      </c>
      <c r="W2277" s="93">
        <f t="shared" si="247"/>
        <v>3.4827278297571556</v>
      </c>
      <c r="X2277" s="93">
        <f t="shared" si="247"/>
        <v>4.5956410483021433</v>
      </c>
      <c r="Y2277" s="93">
        <f t="shared" si="246"/>
        <v>6.0641880954310103</v>
      </c>
      <c r="Z2277" s="93">
        <f t="shared" si="246"/>
        <v>8.0020125310599397</v>
      </c>
      <c r="AA2277" s="93">
        <f t="shared" si="246"/>
        <v>10.559072960729004</v>
      </c>
      <c r="AB2277" s="93">
        <f t="shared" si="246"/>
        <v>13.93324758705795</v>
      </c>
      <c r="AC2277" s="95">
        <f t="shared" si="246"/>
        <v>18.38564702074499</v>
      </c>
      <c r="AE2277" s="96"/>
    </row>
    <row r="2278" spans="3:31" ht="24.75" customHeight="1" x14ac:dyDescent="0.25">
      <c r="C2278" s="91">
        <f>ABS(E2278-Dashboard!$F$13)</f>
        <v>25.79925407790239</v>
      </c>
      <c r="D2278" s="92">
        <f t="shared" si="249"/>
        <v>0.31965216512643468</v>
      </c>
      <c r="E2278" s="93" cm="1">
        <f t="array" ref="E2278">SUM('DRE + DCF'!$S$41/TIR!S2278,'DRE + DCF'!$U$41:$AD$41/TIR!T2278:AC2278,TIR!F2278)</f>
        <v>21.820745922097608</v>
      </c>
      <c r="F2278" s="100">
        <f>'DRE + DCF'!$AE$38*'DRE + DCF'!$AE$39*(1+G2278)/(R2278-G2278)/AC2278</f>
        <v>5.9066321784705877</v>
      </c>
      <c r="G2278" s="92">
        <f>R2278*(1-'DRE + DCF'!$AE$39)</f>
        <v>0.19179129907586082</v>
      </c>
      <c r="H2278" s="94">
        <f t="shared" si="245"/>
        <v>0.31965216512643468</v>
      </c>
      <c r="I2278" s="94">
        <f t="shared" si="250"/>
        <v>0.31965216512643468</v>
      </c>
      <c r="J2278" s="94">
        <f t="shared" si="250"/>
        <v>0.31965216512643468</v>
      </c>
      <c r="K2278" s="94">
        <f t="shared" si="250"/>
        <v>0.31965216512643468</v>
      </c>
      <c r="L2278" s="94">
        <f t="shared" si="250"/>
        <v>0.31965216512643468</v>
      </c>
      <c r="M2278" s="94">
        <f t="shared" si="250"/>
        <v>0.31965216512643468</v>
      </c>
      <c r="N2278" s="94">
        <f t="shared" si="250"/>
        <v>0.31965216512643468</v>
      </c>
      <c r="O2278" s="94">
        <f t="shared" si="250"/>
        <v>0.31965216512643468</v>
      </c>
      <c r="P2278" s="94">
        <f t="shared" si="250"/>
        <v>0.31965216512643468</v>
      </c>
      <c r="Q2278" s="94">
        <f t="shared" si="250"/>
        <v>0.31965216512643468</v>
      </c>
      <c r="R2278" s="94">
        <f t="shared" si="250"/>
        <v>0.31965216512643468</v>
      </c>
      <c r="S2278" s="93">
        <f>(1+H2278)^((5-Dashboard!$F$9)*3/12)</f>
        <v>1.1487611436353664</v>
      </c>
      <c r="T2278" s="93">
        <f t="shared" si="247"/>
        <v>1.5159651304115307</v>
      </c>
      <c r="U2278" s="93">
        <f t="shared" si="247"/>
        <v>2.0005466666037544</v>
      </c>
      <c r="V2278" s="93">
        <f t="shared" si="247"/>
        <v>2.6400257400201164</v>
      </c>
      <c r="W2278" s="93">
        <f t="shared" si="247"/>
        <v>3.4839156838070648</v>
      </c>
      <c r="X2278" s="93">
        <f t="shared" si="247"/>
        <v>4.5975568752539369</v>
      </c>
      <c r="Y2278" s="93">
        <f t="shared" si="246"/>
        <v>6.0671758847207835</v>
      </c>
      <c r="Z2278" s="93">
        <f t="shared" si="246"/>
        <v>8.0065617924746739</v>
      </c>
      <c r="AA2278" s="93">
        <f t="shared" si="246"/>
        <v>10.565876604657792</v>
      </c>
      <c r="AB2278" s="93">
        <f t="shared" si="246"/>
        <v>13.943281937795398</v>
      </c>
      <c r="AC2278" s="95">
        <f t="shared" si="246"/>
        <v>18.400282198180008</v>
      </c>
      <c r="AE2278" s="96"/>
    </row>
    <row r="2279" spans="3:31" ht="24.75" customHeight="1" x14ac:dyDescent="0.25">
      <c r="C2279" s="91">
        <f>ABS(E2279-Dashboard!$F$13)</f>
        <v>25.810433982177809</v>
      </c>
      <c r="D2279" s="92">
        <f t="shared" si="249"/>
        <v>0.31975216512643467</v>
      </c>
      <c r="E2279" s="93" cm="1">
        <f t="array" ref="E2279">SUM('DRE + DCF'!$S$41/TIR!S2279,'DRE + DCF'!$U$41:$AD$41/TIR!T2279:AC2279,TIR!F2279)</f>
        <v>21.809566017822188</v>
      </c>
      <c r="F2279" s="100">
        <f>'DRE + DCF'!$AE$38*'DRE + DCF'!$AE$39*(1+G2279)/(R2279-G2279)/AC2279</f>
        <v>5.9003857820109067</v>
      </c>
      <c r="G2279" s="92">
        <f>R2279*(1-'DRE + DCF'!$AE$39)</f>
        <v>0.19185129907586079</v>
      </c>
      <c r="H2279" s="94">
        <f t="shared" si="245"/>
        <v>0.31975216512643467</v>
      </c>
      <c r="I2279" s="94">
        <f t="shared" si="250"/>
        <v>0.31975216512643467</v>
      </c>
      <c r="J2279" s="94">
        <f t="shared" si="250"/>
        <v>0.31975216512643467</v>
      </c>
      <c r="K2279" s="94">
        <f t="shared" si="250"/>
        <v>0.31975216512643467</v>
      </c>
      <c r="L2279" s="94">
        <f t="shared" si="250"/>
        <v>0.31975216512643467</v>
      </c>
      <c r="M2279" s="94">
        <f t="shared" si="250"/>
        <v>0.31975216512643467</v>
      </c>
      <c r="N2279" s="94">
        <f t="shared" si="250"/>
        <v>0.31975216512643467</v>
      </c>
      <c r="O2279" s="94">
        <f t="shared" si="250"/>
        <v>0.31975216512643467</v>
      </c>
      <c r="P2279" s="94">
        <f t="shared" si="250"/>
        <v>0.31975216512643467</v>
      </c>
      <c r="Q2279" s="94">
        <f t="shared" si="250"/>
        <v>0.31975216512643467</v>
      </c>
      <c r="R2279" s="94">
        <f t="shared" si="250"/>
        <v>0.31975216512643467</v>
      </c>
      <c r="S2279" s="93">
        <f>(1+H2279)^((5-Dashboard!$F$9)*3/12)</f>
        <v>1.1488046679598907</v>
      </c>
      <c r="T2279" s="93">
        <f t="shared" si="247"/>
        <v>1.5161374478474205</v>
      </c>
      <c r="U2279" s="93">
        <f t="shared" si="247"/>
        <v>2.0009256794259001</v>
      </c>
      <c r="V2279" s="93">
        <f t="shared" si="247"/>
        <v>2.6407259976794135</v>
      </c>
      <c r="W2279" s="93">
        <f t="shared" si="247"/>
        <v>3.48510385294307</v>
      </c>
      <c r="X2279" s="93">
        <f t="shared" si="247"/>
        <v>4.5994733556120959</v>
      </c>
      <c r="Y2279" s="93">
        <f t="shared" si="246"/>
        <v>6.070164919510411</v>
      </c>
      <c r="Z2279" s="93">
        <f t="shared" si="246"/>
        <v>8.0111132951983937</v>
      </c>
      <c r="AA2279" s="93">
        <f t="shared" si="246"/>
        <v>10.572684116411246</v>
      </c>
      <c r="AB2279" s="93">
        <f t="shared" si="246"/>
        <v>13.953322753831607</v>
      </c>
      <c r="AC2279" s="95">
        <f t="shared" si="246"/>
        <v>18.414927915077207</v>
      </c>
      <c r="AE2279" s="96"/>
    </row>
    <row r="2280" spans="3:31" ht="24.75" customHeight="1" x14ac:dyDescent="0.25">
      <c r="C2280" s="91">
        <f>ABS(E2280-Dashboard!$F$13)</f>
        <v>25.821603703640481</v>
      </c>
      <c r="D2280" s="92">
        <f t="shared" si="249"/>
        <v>0.31985216512643466</v>
      </c>
      <c r="E2280" s="93" cm="1">
        <f t="array" ref="E2280">SUM('DRE + DCF'!$S$41/TIR!S2280,'DRE + DCF'!$U$41:$AD$41/TIR!T2280:AC2280,TIR!F2280)</f>
        <v>21.798396296359517</v>
      </c>
      <c r="F2280" s="100">
        <f>'DRE + DCF'!$AE$38*'DRE + DCF'!$AE$39*(1+G2280)/(R2280-G2280)/AC2280</f>
        <v>5.8941469081361335</v>
      </c>
      <c r="G2280" s="92">
        <f>R2280*(1-'DRE + DCF'!$AE$39)</f>
        <v>0.1919112990758608</v>
      </c>
      <c r="H2280" s="94">
        <f t="shared" si="245"/>
        <v>0.31985216512643466</v>
      </c>
      <c r="I2280" s="94">
        <f t="shared" si="250"/>
        <v>0.31985216512643466</v>
      </c>
      <c r="J2280" s="94">
        <f t="shared" si="250"/>
        <v>0.31985216512643466</v>
      </c>
      <c r="K2280" s="94">
        <f t="shared" si="250"/>
        <v>0.31985216512643466</v>
      </c>
      <c r="L2280" s="94">
        <f t="shared" si="250"/>
        <v>0.31985216512643466</v>
      </c>
      <c r="M2280" s="94">
        <f t="shared" si="250"/>
        <v>0.31985216512643466</v>
      </c>
      <c r="N2280" s="94">
        <f t="shared" si="250"/>
        <v>0.31985216512643466</v>
      </c>
      <c r="O2280" s="94">
        <f t="shared" si="250"/>
        <v>0.31985216512643466</v>
      </c>
      <c r="P2280" s="94">
        <f t="shared" si="250"/>
        <v>0.31985216512643466</v>
      </c>
      <c r="Q2280" s="94">
        <f t="shared" si="250"/>
        <v>0.31985216512643466</v>
      </c>
      <c r="R2280" s="94">
        <f t="shared" si="250"/>
        <v>0.31985216512643466</v>
      </c>
      <c r="S2280" s="93">
        <f>(1+H2280)^((5-Dashboard!$F$9)*3/12)</f>
        <v>1.1488481906354882</v>
      </c>
      <c r="T2280" s="93">
        <f t="shared" si="247"/>
        <v>1.5163097718118361</v>
      </c>
      <c r="U2280" s="93">
        <f t="shared" si="247"/>
        <v>2.0013047353282221</v>
      </c>
      <c r="V2280" s="93">
        <f t="shared" si="247"/>
        <v>2.6414263880007405</v>
      </c>
      <c r="W2280" s="93">
        <f t="shared" si="247"/>
        <v>3.4862923372248753</v>
      </c>
      <c r="X2280" s="93">
        <f t="shared" si="247"/>
        <v>4.6013904895499502</v>
      </c>
      <c r="Y2280" s="93">
        <f t="shared" si="246"/>
        <v>6.0731552002246874</v>
      </c>
      <c r="Z2280" s="93">
        <f t="shared" si="246"/>
        <v>8.01566704016542</v>
      </c>
      <c r="AA2280" s="93">
        <f t="shared" si="246"/>
        <v>10.57949549789493</v>
      </c>
      <c r="AB2280" s="93">
        <f t="shared" si="246"/>
        <v>13.963370038841992</v>
      </c>
      <c r="AC2280" s="95">
        <f t="shared" si="246"/>
        <v>18.429584178227191</v>
      </c>
      <c r="AE2280" s="96"/>
    </row>
    <row r="2281" spans="3:31" ht="24.75" customHeight="1" x14ac:dyDescent="0.25">
      <c r="C2281" s="91">
        <f>ABS(E2281-Dashboard!$F$13)</f>
        <v>25.832763254453624</v>
      </c>
      <c r="D2281" s="92">
        <f t="shared" si="249"/>
        <v>0.31995216512643465</v>
      </c>
      <c r="E2281" s="93" cm="1">
        <f t="array" ref="E2281">SUM('DRE + DCF'!$S$41/TIR!S2281,'DRE + DCF'!$U$41:$AD$41/TIR!T2281:AC2281,TIR!F2281)</f>
        <v>21.787236745546373</v>
      </c>
      <c r="F2281" s="100">
        <f>'DRE + DCF'!$AE$38*'DRE + DCF'!$AE$39*(1+G2281)/(R2281-G2281)/AC2281</f>
        <v>5.8879155465398672</v>
      </c>
      <c r="G2281" s="92">
        <f>R2281*(1-'DRE + DCF'!$AE$39)</f>
        <v>0.19197129907586077</v>
      </c>
      <c r="H2281" s="94">
        <f t="shared" si="245"/>
        <v>0.31995216512643465</v>
      </c>
      <c r="I2281" s="94">
        <f t="shared" si="250"/>
        <v>0.31995216512643465</v>
      </c>
      <c r="J2281" s="94">
        <f t="shared" si="250"/>
        <v>0.31995216512643465</v>
      </c>
      <c r="K2281" s="94">
        <f t="shared" si="250"/>
        <v>0.31995216512643465</v>
      </c>
      <c r="L2281" s="94">
        <f t="shared" si="250"/>
        <v>0.31995216512643465</v>
      </c>
      <c r="M2281" s="94">
        <f t="shared" si="250"/>
        <v>0.31995216512643465</v>
      </c>
      <c r="N2281" s="94">
        <f t="shared" si="250"/>
        <v>0.31995216512643465</v>
      </c>
      <c r="O2281" s="94">
        <f t="shared" si="250"/>
        <v>0.31995216512643465</v>
      </c>
      <c r="P2281" s="94">
        <f t="shared" si="250"/>
        <v>0.31995216512643465</v>
      </c>
      <c r="Q2281" s="94">
        <f t="shared" si="250"/>
        <v>0.31995216512643465</v>
      </c>
      <c r="R2281" s="94">
        <f t="shared" si="250"/>
        <v>0.31995216512643465</v>
      </c>
      <c r="S2281" s="93">
        <f>(1+H2281)^((5-Dashboard!$F$9)*3/12)</f>
        <v>1.1488917116623458</v>
      </c>
      <c r="T2281" s="93">
        <f t="shared" si="247"/>
        <v>1.5164821023045287</v>
      </c>
      <c r="U2281" s="93">
        <f t="shared" si="247"/>
        <v>2.0016838343123498</v>
      </c>
      <c r="V2281" s="93">
        <f t="shared" si="247"/>
        <v>2.6421269109991692</v>
      </c>
      <c r="W2281" s="93">
        <f t="shared" si="247"/>
        <v>3.4874811367121716</v>
      </c>
      <c r="X2281" s="93">
        <f t="shared" si="247"/>
        <v>4.6033082772408296</v>
      </c>
      <c r="Y2281" s="93">
        <f t="shared" si="246"/>
        <v>6.0761467272884708</v>
      </c>
      <c r="Z2281" s="93">
        <f t="shared" si="246"/>
        <v>8.0202230283103173</v>
      </c>
      <c r="AA2281" s="93">
        <f t="shared" si="246"/>
        <v>10.586310751015093</v>
      </c>
      <c r="AB2281" s="93">
        <f t="shared" si="246"/>
        <v>13.973423796503623</v>
      </c>
      <c r="AC2281" s="95">
        <f t="shared" si="246"/>
        <v>18.444250994424198</v>
      </c>
      <c r="AE2281" s="96"/>
    </row>
    <row r="2282" spans="3:31" ht="24.75" customHeight="1" x14ac:dyDescent="0.25">
      <c r="C2282" s="91">
        <f>ABS(E2282-Dashboard!$F$13)</f>
        <v>25.843912646763037</v>
      </c>
      <c r="D2282" s="92">
        <f t="shared" si="249"/>
        <v>0.32005216512643464</v>
      </c>
      <c r="E2282" s="93" cm="1">
        <f t="array" ref="E2282">SUM('DRE + DCF'!$S$41/TIR!S2282,'DRE + DCF'!$U$41:$AD$41/TIR!T2282:AC2282,TIR!F2282)</f>
        <v>21.77608735323696</v>
      </c>
      <c r="F2282" s="100">
        <f>'DRE + DCF'!$AE$38*'DRE + DCF'!$AE$39*(1+G2282)/(R2282-G2282)/AC2282</f>
        <v>5.8816916869316893</v>
      </c>
      <c r="G2282" s="92">
        <f>R2282*(1-'DRE + DCF'!$AE$39)</f>
        <v>0.19203129907586078</v>
      </c>
      <c r="H2282" s="94">
        <f t="shared" si="245"/>
        <v>0.32005216512643464</v>
      </c>
      <c r="I2282" s="94">
        <f t="shared" si="250"/>
        <v>0.32005216512643464</v>
      </c>
      <c r="J2282" s="94">
        <f t="shared" si="250"/>
        <v>0.32005216512643464</v>
      </c>
      <c r="K2282" s="94">
        <f t="shared" si="250"/>
        <v>0.32005216512643464</v>
      </c>
      <c r="L2282" s="94">
        <f t="shared" si="250"/>
        <v>0.32005216512643464</v>
      </c>
      <c r="M2282" s="94">
        <f t="shared" si="250"/>
        <v>0.32005216512643464</v>
      </c>
      <c r="N2282" s="94">
        <f t="shared" si="250"/>
        <v>0.32005216512643464</v>
      </c>
      <c r="O2282" s="94">
        <f t="shared" si="250"/>
        <v>0.32005216512643464</v>
      </c>
      <c r="P2282" s="94">
        <f t="shared" si="250"/>
        <v>0.32005216512643464</v>
      </c>
      <c r="Q2282" s="94">
        <f t="shared" si="250"/>
        <v>0.32005216512643464</v>
      </c>
      <c r="R2282" s="94">
        <f t="shared" si="250"/>
        <v>0.32005216512643464</v>
      </c>
      <c r="S2282" s="93">
        <f>(1+H2282)^((5-Dashboard!$F$9)*3/12)</f>
        <v>1.1489352310406513</v>
      </c>
      <c r="T2282" s="93">
        <f t="shared" si="247"/>
        <v>1.5166544393252523</v>
      </c>
      <c r="U2282" s="93">
        <f t="shared" si="247"/>
        <v>2.0020629763799183</v>
      </c>
      <c r="V2282" s="93">
        <f t="shared" si="247"/>
        <v>2.6428275666897854</v>
      </c>
      <c r="W2282" s="93">
        <f t="shared" si="247"/>
        <v>3.4886702514646784</v>
      </c>
      <c r="X2282" s="93">
        <f t="shared" si="247"/>
        <v>4.6052267188581322</v>
      </c>
      <c r="Y2282" s="93">
        <f t="shared" ref="Y2282:AC2332" si="251">(X2282)*(1+N2282)</f>
        <v>6.0791395011267841</v>
      </c>
      <c r="Z2282" s="93">
        <f t="shared" si="251"/>
        <v>8.0247812605680462</v>
      </c>
      <c r="AA2282" s="93">
        <f t="shared" si="251"/>
        <v>10.593129877678889</v>
      </c>
      <c r="AB2282" s="93">
        <f t="shared" si="251"/>
        <v>13.983484030495543</v>
      </c>
      <c r="AC2282" s="95">
        <f t="shared" si="251"/>
        <v>18.458928370466566</v>
      </c>
      <c r="AE2282" s="96"/>
    </row>
    <row r="2283" spans="3:31" ht="24.75" customHeight="1" x14ac:dyDescent="0.25">
      <c r="C2283" s="91">
        <f>ABS(E2283-Dashboard!$F$13)</f>
        <v>25.855051892696771</v>
      </c>
      <c r="D2283" s="92">
        <f t="shared" si="249"/>
        <v>0.32015216512643463</v>
      </c>
      <c r="E2283" s="93" cm="1">
        <f t="array" ref="E2283">SUM('DRE + DCF'!$S$41/TIR!S2283,'DRE + DCF'!$U$41:$AD$41/TIR!T2283:AC2283,TIR!F2283)</f>
        <v>21.764948107303226</v>
      </c>
      <c r="F2283" s="100">
        <f>'DRE + DCF'!$AE$38*'DRE + DCF'!$AE$39*(1+G2283)/(R2283-G2283)/AC2283</f>
        <v>5.8754753190372906</v>
      </c>
      <c r="G2283" s="92">
        <f>R2283*(1-'DRE + DCF'!$AE$39)</f>
        <v>0.19209129907586078</v>
      </c>
      <c r="H2283" s="94">
        <f t="shared" si="245"/>
        <v>0.32015216512643463</v>
      </c>
      <c r="I2283" s="94">
        <f t="shared" si="250"/>
        <v>0.32015216512643463</v>
      </c>
      <c r="J2283" s="94">
        <f t="shared" si="250"/>
        <v>0.32015216512643463</v>
      </c>
      <c r="K2283" s="94">
        <f t="shared" si="250"/>
        <v>0.32015216512643463</v>
      </c>
      <c r="L2283" s="94">
        <f t="shared" si="250"/>
        <v>0.32015216512643463</v>
      </c>
      <c r="M2283" s="94">
        <f t="shared" si="250"/>
        <v>0.32015216512643463</v>
      </c>
      <c r="N2283" s="94">
        <f t="shared" si="250"/>
        <v>0.32015216512643463</v>
      </c>
      <c r="O2283" s="94">
        <f t="shared" si="250"/>
        <v>0.32015216512643463</v>
      </c>
      <c r="P2283" s="94">
        <f t="shared" si="250"/>
        <v>0.32015216512643463</v>
      </c>
      <c r="Q2283" s="94">
        <f t="shared" si="250"/>
        <v>0.32015216512643463</v>
      </c>
      <c r="R2283" s="94">
        <f t="shared" si="250"/>
        <v>0.32015216512643463</v>
      </c>
      <c r="S2283" s="93">
        <f>(1+H2283)^((5-Dashboard!$F$9)*3/12)</f>
        <v>1.1489787487705918</v>
      </c>
      <c r="T2283" s="93">
        <f t="shared" ref="T2283:X2333" si="252">(S2283)*(1+I2283)</f>
        <v>1.5168267828737585</v>
      </c>
      <c r="U2283" s="93">
        <f t="shared" si="252"/>
        <v>2.0024421615325565</v>
      </c>
      <c r="V2283" s="93">
        <f t="shared" si="252"/>
        <v>2.6435283550876618</v>
      </c>
      <c r="W2283" s="93">
        <f t="shared" si="252"/>
        <v>3.4898596815420988</v>
      </c>
      <c r="X2283" s="93">
        <f t="shared" si="252"/>
        <v>4.6071458145752509</v>
      </c>
      <c r="Y2283" s="93">
        <f t="shared" si="251"/>
        <v>6.0821335221647086</v>
      </c>
      <c r="Z2283" s="93">
        <f t="shared" si="251"/>
        <v>8.029341737873807</v>
      </c>
      <c r="AA2283" s="93">
        <f t="shared" si="251"/>
        <v>10.599952879794154</v>
      </c>
      <c r="AB2283" s="93">
        <f t="shared" si="251"/>
        <v>13.993550744498437</v>
      </c>
      <c r="AC2283" s="95">
        <f t="shared" si="251"/>
        <v>18.473616313156242</v>
      </c>
      <c r="AE2283" s="96"/>
    </row>
    <row r="2284" spans="3:31" ht="24.75" customHeight="1" x14ac:dyDescent="0.25">
      <c r="C2284" s="91">
        <f>ABS(E2284-Dashboard!$F$13)</f>
        <v>25.866181004365522</v>
      </c>
      <c r="D2284" s="92">
        <f t="shared" si="249"/>
        <v>0.32025216512643462</v>
      </c>
      <c r="E2284" s="93" cm="1">
        <f t="array" ref="E2284">SUM('DRE + DCF'!$S$41/TIR!S2284,'DRE + DCF'!$U$41:$AD$41/TIR!T2284:AC2284,TIR!F2284)</f>
        <v>21.753818995634475</v>
      </c>
      <c r="F2284" s="100">
        <f>'DRE + DCF'!$AE$38*'DRE + DCF'!$AE$39*(1+G2284)/(R2284-G2284)/AC2284</f>
        <v>5.8692664325982777</v>
      </c>
      <c r="G2284" s="92">
        <f>R2284*(1-'DRE + DCF'!$AE$39)</f>
        <v>0.19215129907586076</v>
      </c>
      <c r="H2284" s="94">
        <f t="shared" si="245"/>
        <v>0.32025216512643462</v>
      </c>
      <c r="I2284" s="94">
        <f t="shared" si="250"/>
        <v>0.32025216512643462</v>
      </c>
      <c r="J2284" s="94">
        <f t="shared" si="250"/>
        <v>0.32025216512643462</v>
      </c>
      <c r="K2284" s="94">
        <f t="shared" si="250"/>
        <v>0.32025216512643462</v>
      </c>
      <c r="L2284" s="94">
        <f t="shared" si="250"/>
        <v>0.32025216512643462</v>
      </c>
      <c r="M2284" s="94">
        <f t="shared" si="250"/>
        <v>0.32025216512643462</v>
      </c>
      <c r="N2284" s="94">
        <f t="shared" si="250"/>
        <v>0.32025216512643462</v>
      </c>
      <c r="O2284" s="94">
        <f t="shared" si="250"/>
        <v>0.32025216512643462</v>
      </c>
      <c r="P2284" s="94">
        <f t="shared" si="250"/>
        <v>0.32025216512643462</v>
      </c>
      <c r="Q2284" s="94">
        <f t="shared" si="250"/>
        <v>0.32025216512643462</v>
      </c>
      <c r="R2284" s="94">
        <f t="shared" si="250"/>
        <v>0.32025216512643462</v>
      </c>
      <c r="S2284" s="93">
        <f>(1+H2284)^((5-Dashboard!$F$9)*3/12)</f>
        <v>1.1490222648523547</v>
      </c>
      <c r="T2284" s="93">
        <f t="shared" si="252"/>
        <v>1.5169991329498009</v>
      </c>
      <c r="U2284" s="93">
        <f t="shared" si="252"/>
        <v>2.0028213897718987</v>
      </c>
      <c r="V2284" s="93">
        <f t="shared" si="252"/>
        <v>2.6442292762078843</v>
      </c>
      <c r="W2284" s="93">
        <f t="shared" si="252"/>
        <v>3.4910494270041648</v>
      </c>
      <c r="X2284" s="93">
        <f t="shared" si="252"/>
        <v>4.6090655645656478</v>
      </c>
      <c r="Y2284" s="93">
        <f t="shared" si="251"/>
        <v>6.0851287908274898</v>
      </c>
      <c r="Z2284" s="93">
        <f t="shared" si="251"/>
        <v>8.033904461163198</v>
      </c>
      <c r="AA2284" s="93">
        <f t="shared" si="251"/>
        <v>10.606779759269635</v>
      </c>
      <c r="AB2284" s="93">
        <f t="shared" si="251"/>
        <v>14.003623942194979</v>
      </c>
      <c r="AC2284" s="95">
        <f t="shared" si="251"/>
        <v>18.488314829299302</v>
      </c>
      <c r="AE2284" s="96"/>
    </row>
    <row r="2285" spans="3:31" ht="24.75" customHeight="1" x14ac:dyDescent="0.25">
      <c r="C2285" s="91">
        <f>ABS(E2285-Dashboard!$F$13)</f>
        <v>25.877299993862316</v>
      </c>
      <c r="D2285" s="92">
        <f t="shared" si="249"/>
        <v>0.32035216512643461</v>
      </c>
      <c r="E2285" s="93" cm="1">
        <f t="array" ref="E2285">SUM('DRE + DCF'!$S$41/TIR!S2285,'DRE + DCF'!$U$41:$AD$41/TIR!T2285:AC2285,TIR!F2285)</f>
        <v>21.742700006137682</v>
      </c>
      <c r="F2285" s="100">
        <f>'DRE + DCF'!$AE$38*'DRE + DCF'!$AE$39*(1+G2285)/(R2285-G2285)/AC2285</f>
        <v>5.8630650173723202</v>
      </c>
      <c r="G2285" s="92">
        <f>R2285*(1-'DRE + DCF'!$AE$39)</f>
        <v>0.19221129907586076</v>
      </c>
      <c r="H2285" s="94">
        <f t="shared" si="245"/>
        <v>0.32035216512643461</v>
      </c>
      <c r="I2285" s="94">
        <f t="shared" si="250"/>
        <v>0.32035216512643461</v>
      </c>
      <c r="J2285" s="94">
        <f t="shared" si="250"/>
        <v>0.32035216512643461</v>
      </c>
      <c r="K2285" s="94">
        <f t="shared" si="250"/>
        <v>0.32035216512643461</v>
      </c>
      <c r="L2285" s="94">
        <f t="shared" si="250"/>
        <v>0.32035216512643461</v>
      </c>
      <c r="M2285" s="94">
        <f t="shared" si="250"/>
        <v>0.32035216512643461</v>
      </c>
      <c r="N2285" s="94">
        <f t="shared" si="250"/>
        <v>0.32035216512643461</v>
      </c>
      <c r="O2285" s="94">
        <f t="shared" si="250"/>
        <v>0.32035216512643461</v>
      </c>
      <c r="P2285" s="94">
        <f t="shared" si="250"/>
        <v>0.32035216512643461</v>
      </c>
      <c r="Q2285" s="94">
        <f t="shared" si="250"/>
        <v>0.32035216512643461</v>
      </c>
      <c r="R2285" s="94">
        <f t="shared" si="250"/>
        <v>0.32035216512643461</v>
      </c>
      <c r="S2285" s="93">
        <f>(1+H2285)^((5-Dashboard!$F$9)*3/12)</f>
        <v>1.149065779286127</v>
      </c>
      <c r="T2285" s="93">
        <f t="shared" si="252"/>
        <v>1.5171714895531314</v>
      </c>
      <c r="U2285" s="93">
        <f t="shared" si="252"/>
        <v>2.0032006610995747</v>
      </c>
      <c r="V2285" s="93">
        <f t="shared" si="252"/>
        <v>2.6449303300655282</v>
      </c>
      <c r="W2285" s="93">
        <f t="shared" si="252"/>
        <v>3.4922394879105951</v>
      </c>
      <c r="X2285" s="93">
        <f t="shared" si="252"/>
        <v>4.610985969002785</v>
      </c>
      <c r="Y2285" s="93">
        <f t="shared" si="251"/>
        <v>6.0881253075404373</v>
      </c>
      <c r="Z2285" s="93">
        <f t="shared" si="251"/>
        <v>8.0384694313720555</v>
      </c>
      <c r="AA2285" s="93">
        <f t="shared" si="251"/>
        <v>10.613610518014752</v>
      </c>
      <c r="AB2285" s="93">
        <f t="shared" si="251"/>
        <v>14.013703627269477</v>
      </c>
      <c r="AC2285" s="95">
        <f t="shared" si="251"/>
        <v>18.503023925705424</v>
      </c>
      <c r="AE2285" s="96"/>
    </row>
    <row r="2286" spans="3:31" ht="24.75" customHeight="1" x14ac:dyDescent="0.25">
      <c r="C2286" s="91">
        <f>ABS(E2286-Dashboard!$F$13)</f>
        <v>25.888408873262883</v>
      </c>
      <c r="D2286" s="92">
        <f t="shared" si="249"/>
        <v>0.3204521651264346</v>
      </c>
      <c r="E2286" s="93" cm="1">
        <f t="array" ref="E2286">SUM('DRE + DCF'!$S$41/TIR!S2286,'DRE + DCF'!$U$41:$AD$41/TIR!T2286:AC2286,TIR!F2286)</f>
        <v>21.731591126737115</v>
      </c>
      <c r="F2286" s="100">
        <f>'DRE + DCF'!$AE$38*'DRE + DCF'!$AE$39*(1+G2286)/(R2286-G2286)/AC2286</f>
        <v>5.8568710631329362</v>
      </c>
      <c r="G2286" s="92">
        <f>R2286*(1-'DRE + DCF'!$AE$39)</f>
        <v>0.19227129907586074</v>
      </c>
      <c r="H2286" s="94">
        <f t="shared" si="245"/>
        <v>0.3204521651264346</v>
      </c>
      <c r="I2286" s="94">
        <f t="shared" si="250"/>
        <v>0.3204521651264346</v>
      </c>
      <c r="J2286" s="94">
        <f t="shared" si="250"/>
        <v>0.3204521651264346</v>
      </c>
      <c r="K2286" s="94">
        <f t="shared" si="250"/>
        <v>0.3204521651264346</v>
      </c>
      <c r="L2286" s="94">
        <f t="shared" si="250"/>
        <v>0.3204521651264346</v>
      </c>
      <c r="M2286" s="94">
        <f t="shared" si="250"/>
        <v>0.3204521651264346</v>
      </c>
      <c r="N2286" s="94">
        <f t="shared" si="250"/>
        <v>0.3204521651264346</v>
      </c>
      <c r="O2286" s="94">
        <f t="shared" si="250"/>
        <v>0.3204521651264346</v>
      </c>
      <c r="P2286" s="94">
        <f t="shared" si="250"/>
        <v>0.3204521651264346</v>
      </c>
      <c r="Q2286" s="94">
        <f t="shared" si="250"/>
        <v>0.3204521651264346</v>
      </c>
      <c r="R2286" s="94">
        <f t="shared" si="250"/>
        <v>0.3204521651264346</v>
      </c>
      <c r="S2286" s="93">
        <f>(1+H2286)^((5-Dashboard!$F$9)*3/12)</f>
        <v>1.1491092920720964</v>
      </c>
      <c r="T2286" s="93">
        <f t="shared" si="252"/>
        <v>1.5173438526835044</v>
      </c>
      <c r="U2286" s="93">
        <f t="shared" si="252"/>
        <v>2.0035799755172192</v>
      </c>
      <c r="V2286" s="93">
        <f t="shared" si="252"/>
        <v>2.6456315166756812</v>
      </c>
      <c r="W2286" s="93">
        <f t="shared" si="252"/>
        <v>3.4934298643211363</v>
      </c>
      <c r="X2286" s="93">
        <f t="shared" si="252"/>
        <v>4.6129070280601914</v>
      </c>
      <c r="Y2286" s="93">
        <f t="shared" si="251"/>
        <v>6.0911230727290269</v>
      </c>
      <c r="Z2286" s="93">
        <f t="shared" si="251"/>
        <v>8.0430366494366261</v>
      </c>
      <c r="AA2286" s="93">
        <f t="shared" si="251"/>
        <v>10.620445157939859</v>
      </c>
      <c r="AB2286" s="93">
        <f t="shared" si="251"/>
        <v>14.023789803408246</v>
      </c>
      <c r="AC2286" s="95">
        <f t="shared" si="251"/>
        <v>18.517743609188436</v>
      </c>
      <c r="AE2286" s="96"/>
    </row>
    <row r="2287" spans="3:31" ht="24.75" customHeight="1" x14ac:dyDescent="0.25">
      <c r="C2287" s="91">
        <f>ABS(E2287-Dashboard!$F$13)</f>
        <v>25.899507654625321</v>
      </c>
      <c r="D2287" s="92">
        <f t="shared" si="249"/>
        <v>0.32055216512643459</v>
      </c>
      <c r="E2287" s="93" cm="1">
        <f t="array" ref="E2287">SUM('DRE + DCF'!$S$41/TIR!S2287,'DRE + DCF'!$U$41:$AD$41/TIR!T2287:AC2287,TIR!F2287)</f>
        <v>21.720492345374677</v>
      </c>
      <c r="F2287" s="100">
        <f>'DRE + DCF'!$AE$38*'DRE + DCF'!$AE$39*(1+G2287)/(R2287-G2287)/AC2287</f>
        <v>5.8506845596696548</v>
      </c>
      <c r="G2287" s="92">
        <f>R2287*(1-'DRE + DCF'!$AE$39)</f>
        <v>0.19233129907586075</v>
      </c>
      <c r="H2287" s="94">
        <f t="shared" si="245"/>
        <v>0.32055216512643459</v>
      </c>
      <c r="I2287" s="94">
        <f t="shared" si="250"/>
        <v>0.32055216512643459</v>
      </c>
      <c r="J2287" s="94">
        <f t="shared" si="250"/>
        <v>0.32055216512643459</v>
      </c>
      <c r="K2287" s="94">
        <f t="shared" si="250"/>
        <v>0.32055216512643459</v>
      </c>
      <c r="L2287" s="94">
        <f t="shared" si="250"/>
        <v>0.32055216512643459</v>
      </c>
      <c r="M2287" s="94">
        <f t="shared" si="250"/>
        <v>0.32055216512643459</v>
      </c>
      <c r="N2287" s="94">
        <f t="shared" si="250"/>
        <v>0.32055216512643459</v>
      </c>
      <c r="O2287" s="94">
        <f t="shared" si="250"/>
        <v>0.32055216512643459</v>
      </c>
      <c r="P2287" s="94">
        <f t="shared" si="250"/>
        <v>0.32055216512643459</v>
      </c>
      <c r="Q2287" s="94">
        <f t="shared" si="250"/>
        <v>0.32055216512643459</v>
      </c>
      <c r="R2287" s="94">
        <f t="shared" si="250"/>
        <v>0.32055216512643459</v>
      </c>
      <c r="S2287" s="93">
        <f>(1+H2287)^((5-Dashboard!$F$9)*3/12)</f>
        <v>1.1491528032104497</v>
      </c>
      <c r="T2287" s="93">
        <f t="shared" si="252"/>
        <v>1.5175162223406709</v>
      </c>
      <c r="U2287" s="93">
        <f t="shared" si="252"/>
        <v>2.0039593330264607</v>
      </c>
      <c r="V2287" s="93">
        <f t="shared" si="252"/>
        <v>2.6463328360534182</v>
      </c>
      <c r="W2287" s="93">
        <f t="shared" si="252"/>
        <v>3.4946205562955193</v>
      </c>
      <c r="X2287" s="93">
        <f t="shared" si="252"/>
        <v>4.6148287419113929</v>
      </c>
      <c r="Y2287" s="93">
        <f t="shared" si="251"/>
        <v>6.09412208681879</v>
      </c>
      <c r="Z2287" s="93">
        <f t="shared" si="251"/>
        <v>8.0476061162933785</v>
      </c>
      <c r="AA2287" s="93">
        <f t="shared" si="251"/>
        <v>10.627283680955957</v>
      </c>
      <c r="AB2287" s="93">
        <f t="shared" si="251"/>
        <v>14.033882474299213</v>
      </c>
      <c r="AC2287" s="95">
        <f t="shared" si="251"/>
        <v>18.53247388656575</v>
      </c>
      <c r="AE2287" s="96"/>
    </row>
    <row r="2288" spans="3:31" ht="24.75" customHeight="1" x14ac:dyDescent="0.25">
      <c r="C2288" s="91">
        <f>ABS(E2288-Dashboard!$F$13)</f>
        <v>25.910596349990495</v>
      </c>
      <c r="D2288" s="92">
        <f t="shared" si="249"/>
        <v>0.32065216512643457</v>
      </c>
      <c r="E2288" s="93" cm="1">
        <f t="array" ref="E2288">SUM('DRE + DCF'!$S$41/TIR!S2288,'DRE + DCF'!$U$41:$AD$41/TIR!T2288:AC2288,TIR!F2288)</f>
        <v>21.709403650009502</v>
      </c>
      <c r="F2288" s="100">
        <f>'DRE + DCF'!$AE$38*'DRE + DCF'!$AE$39*(1+G2288)/(R2288-G2288)/AC2288</f>
        <v>5.8445054967878098</v>
      </c>
      <c r="G2288" s="92">
        <f>R2288*(1-'DRE + DCF'!$AE$39)</f>
        <v>0.19239129907586075</v>
      </c>
      <c r="H2288" s="94">
        <f t="shared" si="245"/>
        <v>0.32065216512643457</v>
      </c>
      <c r="I2288" s="94">
        <f t="shared" si="250"/>
        <v>0.32065216512643457</v>
      </c>
      <c r="J2288" s="94">
        <f t="shared" si="250"/>
        <v>0.32065216512643457</v>
      </c>
      <c r="K2288" s="94">
        <f t="shared" si="250"/>
        <v>0.32065216512643457</v>
      </c>
      <c r="L2288" s="94">
        <f t="shared" si="250"/>
        <v>0.32065216512643457</v>
      </c>
      <c r="M2288" s="94">
        <f t="shared" si="250"/>
        <v>0.32065216512643457</v>
      </c>
      <c r="N2288" s="94">
        <f t="shared" si="250"/>
        <v>0.32065216512643457</v>
      </c>
      <c r="O2288" s="94">
        <f t="shared" si="250"/>
        <v>0.32065216512643457</v>
      </c>
      <c r="P2288" s="94">
        <f t="shared" si="250"/>
        <v>0.32065216512643457</v>
      </c>
      <c r="Q2288" s="94">
        <f t="shared" si="250"/>
        <v>0.32065216512643457</v>
      </c>
      <c r="R2288" s="94">
        <f t="shared" si="250"/>
        <v>0.32065216512643457</v>
      </c>
      <c r="S2288" s="93">
        <f>(1+H2288)^((5-Dashboard!$F$9)*3/12)</f>
        <v>1.1491963127013742</v>
      </c>
      <c r="T2288" s="93">
        <f t="shared" si="252"/>
        <v>1.5176885985243851</v>
      </c>
      <c r="U2288" s="93">
        <f t="shared" si="252"/>
        <v>2.0043387336289333</v>
      </c>
      <c r="V2288" s="93">
        <f t="shared" si="252"/>
        <v>2.6470342882138271</v>
      </c>
      <c r="W2288" s="93">
        <f t="shared" si="252"/>
        <v>3.4958115638935019</v>
      </c>
      <c r="X2288" s="93">
        <f t="shared" si="252"/>
        <v>4.6167511107299806</v>
      </c>
      <c r="Y2288" s="93">
        <f t="shared" si="251"/>
        <v>6.0971223502354208</v>
      </c>
      <c r="Z2288" s="93">
        <f t="shared" si="251"/>
        <v>8.0521778328791846</v>
      </c>
      <c r="AA2288" s="93">
        <f t="shared" si="251"/>
        <v>10.634126088974979</v>
      </c>
      <c r="AB2288" s="93">
        <f t="shared" si="251"/>
        <v>14.043981643632311</v>
      </c>
      <c r="AC2288" s="95">
        <f t="shared" si="251"/>
        <v>18.547214764658914</v>
      </c>
      <c r="AE2288" s="96"/>
    </row>
    <row r="2289" spans="3:31" ht="24.75" customHeight="1" x14ac:dyDescent="0.25">
      <c r="C2289" s="91">
        <f>ABS(E2289-Dashboard!$F$13)</f>
        <v>25.921674971381723</v>
      </c>
      <c r="D2289" s="92">
        <f t="shared" si="249"/>
        <v>0.32075216512643456</v>
      </c>
      <c r="E2289" s="93" cm="1">
        <f t="array" ref="E2289">SUM('DRE + DCF'!$S$41/TIR!S2289,'DRE + DCF'!$U$41:$AD$41/TIR!T2289:AC2289,TIR!F2289)</f>
        <v>21.698325028618275</v>
      </c>
      <c r="F2289" s="100">
        <f>'DRE + DCF'!$AE$38*'DRE + DCF'!$AE$39*(1+G2289)/(R2289-G2289)/AC2289</f>
        <v>5.8383338643086633</v>
      </c>
      <c r="G2289" s="92">
        <f>R2289*(1-'DRE + DCF'!$AE$39)</f>
        <v>0.19245129907586073</v>
      </c>
      <c r="H2289" s="94">
        <f t="shared" si="245"/>
        <v>0.32075216512643456</v>
      </c>
      <c r="I2289" s="94">
        <f t="shared" si="250"/>
        <v>0.32075216512643456</v>
      </c>
      <c r="J2289" s="94">
        <f t="shared" si="250"/>
        <v>0.32075216512643456</v>
      </c>
      <c r="K2289" s="94">
        <f t="shared" si="250"/>
        <v>0.32075216512643456</v>
      </c>
      <c r="L2289" s="94">
        <f t="shared" si="250"/>
        <v>0.32075216512643456</v>
      </c>
      <c r="M2289" s="94">
        <f t="shared" si="250"/>
        <v>0.32075216512643456</v>
      </c>
      <c r="N2289" s="94">
        <f t="shared" si="250"/>
        <v>0.32075216512643456</v>
      </c>
      <c r="O2289" s="94">
        <f t="shared" si="250"/>
        <v>0.32075216512643456</v>
      </c>
      <c r="P2289" s="94">
        <f t="shared" si="250"/>
        <v>0.32075216512643456</v>
      </c>
      <c r="Q2289" s="94">
        <f t="shared" si="250"/>
        <v>0.32075216512643456</v>
      </c>
      <c r="R2289" s="94">
        <f t="shared" si="250"/>
        <v>0.32075216512643456</v>
      </c>
      <c r="S2289" s="93">
        <f>(1+H2289)^((5-Dashboard!$F$9)*3/12)</f>
        <v>1.1492398205450569</v>
      </c>
      <c r="T2289" s="93">
        <f t="shared" si="252"/>
        <v>1.5178609812343988</v>
      </c>
      <c r="U2289" s="93">
        <f t="shared" si="252"/>
        <v>2.0047181773262666</v>
      </c>
      <c r="V2289" s="93">
        <f t="shared" si="252"/>
        <v>2.6477358731719858</v>
      </c>
      <c r="W2289" s="93">
        <f t="shared" si="252"/>
        <v>3.4970028871748307</v>
      </c>
      <c r="X2289" s="93">
        <f t="shared" si="252"/>
        <v>4.6186741346895497</v>
      </c>
      <c r="Y2289" s="93">
        <f t="shared" si="251"/>
        <v>6.1001238634046837</v>
      </c>
      <c r="Z2289" s="93">
        <f t="shared" si="251"/>
        <v>8.0567518001311669</v>
      </c>
      <c r="AA2289" s="93">
        <f t="shared" si="251"/>
        <v>10.640972383909537</v>
      </c>
      <c r="AB2289" s="93">
        <f t="shared" si="251"/>
        <v>14.054087315099117</v>
      </c>
      <c r="AC2289" s="95">
        <f t="shared" si="251"/>
        <v>18.561966250293118</v>
      </c>
      <c r="AE2289" s="96"/>
    </row>
    <row r="2290" spans="3:31" ht="24.75" customHeight="1" x14ac:dyDescent="0.25">
      <c r="C2290" s="91">
        <f>ABS(E2290-Dashboard!$F$13)</f>
        <v>25.932743530805134</v>
      </c>
      <c r="D2290" s="92">
        <f t="shared" si="249"/>
        <v>0.32085216512643455</v>
      </c>
      <c r="E2290" s="93" cm="1">
        <f t="array" ref="E2290">SUM('DRE + DCF'!$S$41/TIR!S2290,'DRE + DCF'!$U$41:$AD$41/TIR!T2290:AC2290,TIR!F2290)</f>
        <v>21.687256469194864</v>
      </c>
      <c r="F2290" s="100">
        <f>'DRE + DCF'!$AE$38*'DRE + DCF'!$AE$39*(1+G2290)/(R2290-G2290)/AC2290</f>
        <v>5.8321696520692425</v>
      </c>
      <c r="G2290" s="92">
        <f>R2290*(1-'DRE + DCF'!$AE$39)</f>
        <v>0.19251129907586073</v>
      </c>
      <c r="H2290" s="94">
        <f t="shared" si="245"/>
        <v>0.32085216512643455</v>
      </c>
      <c r="I2290" s="94">
        <f t="shared" si="250"/>
        <v>0.32085216512643455</v>
      </c>
      <c r="J2290" s="94">
        <f t="shared" si="250"/>
        <v>0.32085216512643455</v>
      </c>
      <c r="K2290" s="94">
        <f t="shared" si="250"/>
        <v>0.32085216512643455</v>
      </c>
      <c r="L2290" s="94">
        <f t="shared" si="250"/>
        <v>0.32085216512643455</v>
      </c>
      <c r="M2290" s="94">
        <f t="shared" si="250"/>
        <v>0.32085216512643455</v>
      </c>
      <c r="N2290" s="94">
        <f t="shared" si="250"/>
        <v>0.32085216512643455</v>
      </c>
      <c r="O2290" s="94">
        <f t="shared" si="250"/>
        <v>0.32085216512643455</v>
      </c>
      <c r="P2290" s="94">
        <f t="shared" si="250"/>
        <v>0.32085216512643455</v>
      </c>
      <c r="Q2290" s="94">
        <f t="shared" si="250"/>
        <v>0.32085216512643455</v>
      </c>
      <c r="R2290" s="94">
        <f t="shared" si="250"/>
        <v>0.32085216512643455</v>
      </c>
      <c r="S2290" s="93">
        <f>(1+H2290)^((5-Dashboard!$F$9)*3/12)</f>
        <v>1.1492833267416851</v>
      </c>
      <c r="T2290" s="93">
        <f t="shared" si="252"/>
        <v>1.5180333704704665</v>
      </c>
      <c r="U2290" s="93">
        <f t="shared" si="252"/>
        <v>2.0050976641200946</v>
      </c>
      <c r="V2290" s="93">
        <f t="shared" si="252"/>
        <v>2.6484375909429838</v>
      </c>
      <c r="W2290" s="93">
        <f t="shared" si="252"/>
        <v>3.4981945261992791</v>
      </c>
      <c r="X2290" s="93">
        <f t="shared" si="252"/>
        <v>4.6205978139637605</v>
      </c>
      <c r="Y2290" s="93">
        <f t="shared" si="251"/>
        <v>6.1031266267525037</v>
      </c>
      <c r="Z2290" s="93">
        <f t="shared" si="251"/>
        <v>8.0613280189868384</v>
      </c>
      <c r="AA2290" s="93">
        <f t="shared" si="251"/>
        <v>10.647822567673158</v>
      </c>
      <c r="AB2290" s="93">
        <f t="shared" si="251"/>
        <v>14.064199492393204</v>
      </c>
      <c r="AC2290" s="95">
        <f t="shared" si="251"/>
        <v>18.576728350297667</v>
      </c>
      <c r="AE2290" s="96"/>
    </row>
    <row r="2291" spans="3:31" ht="24.75" customHeight="1" x14ac:dyDescent="0.25">
      <c r="C2291" s="91">
        <f>ABS(E2291-Dashboard!$F$13)</f>
        <v>25.943802040249334</v>
      </c>
      <c r="D2291" s="92">
        <f t="shared" si="249"/>
        <v>0.32095216512643454</v>
      </c>
      <c r="E2291" s="93" cm="1">
        <f t="array" ref="E2291">SUM('DRE + DCF'!$S$41/TIR!S2291,'DRE + DCF'!$U$41:$AD$41/TIR!T2291:AC2291,TIR!F2291)</f>
        <v>21.676197959750663</v>
      </c>
      <c r="F2291" s="100">
        <f>'DRE + DCF'!$AE$38*'DRE + DCF'!$AE$39*(1+G2291)/(R2291-G2291)/AC2291</f>
        <v>5.8260128499224599</v>
      </c>
      <c r="G2291" s="92">
        <f>R2291*(1-'DRE + DCF'!$AE$39)</f>
        <v>0.19257129907586071</v>
      </c>
      <c r="H2291" s="94">
        <f t="shared" ref="H2291:H2354" si="253">$D2291</f>
        <v>0.32095216512643454</v>
      </c>
      <c r="I2291" s="94">
        <f t="shared" si="250"/>
        <v>0.32095216512643454</v>
      </c>
      <c r="J2291" s="94">
        <f t="shared" si="250"/>
        <v>0.32095216512643454</v>
      </c>
      <c r="K2291" s="94">
        <f t="shared" si="250"/>
        <v>0.32095216512643454</v>
      </c>
      <c r="L2291" s="94">
        <f t="shared" si="250"/>
        <v>0.32095216512643454</v>
      </c>
      <c r="M2291" s="94">
        <f t="shared" si="250"/>
        <v>0.32095216512643454</v>
      </c>
      <c r="N2291" s="94">
        <f t="shared" si="250"/>
        <v>0.32095216512643454</v>
      </c>
      <c r="O2291" s="94">
        <f t="shared" si="250"/>
        <v>0.32095216512643454</v>
      </c>
      <c r="P2291" s="94">
        <f t="shared" si="250"/>
        <v>0.32095216512643454</v>
      </c>
      <c r="Q2291" s="94">
        <f t="shared" si="250"/>
        <v>0.32095216512643454</v>
      </c>
      <c r="R2291" s="94">
        <f t="shared" si="250"/>
        <v>0.32095216512643454</v>
      </c>
      <c r="S2291" s="93">
        <f>(1+H2291)^((5-Dashboard!$F$9)*3/12)</f>
        <v>1.1493268312914453</v>
      </c>
      <c r="T2291" s="93">
        <f t="shared" si="252"/>
        <v>1.5182057662323389</v>
      </c>
      <c r="U2291" s="93">
        <f t="shared" si="252"/>
        <v>2.0054771940120455</v>
      </c>
      <c r="V2291" s="93">
        <f t="shared" si="252"/>
        <v>2.6491394415418981</v>
      </c>
      <c r="W2291" s="93">
        <f t="shared" si="252"/>
        <v>3.4993864810266038</v>
      </c>
      <c r="X2291" s="93">
        <f t="shared" si="252"/>
        <v>4.6225221487262669</v>
      </c>
      <c r="Y2291" s="93">
        <f t="shared" si="251"/>
        <v>6.1061306407048601</v>
      </c>
      <c r="Z2291" s="93">
        <f t="shared" si="251"/>
        <v>8.0659064903839468</v>
      </c>
      <c r="AA2291" s="93">
        <f t="shared" si="251"/>
        <v>10.654676642180034</v>
      </c>
      <c r="AB2291" s="93">
        <f t="shared" si="251"/>
        <v>14.074318179209763</v>
      </c>
      <c r="AC2291" s="95">
        <f t="shared" si="251"/>
        <v>18.591501071505473</v>
      </c>
      <c r="AE2291" s="96"/>
    </row>
    <row r="2292" spans="3:31" ht="24.75" customHeight="1" x14ac:dyDescent="0.25">
      <c r="C2292" s="91">
        <f>ABS(E2292-Dashboard!$F$13)</f>
        <v>25.954850511685859</v>
      </c>
      <c r="D2292" s="92">
        <f t="shared" si="249"/>
        <v>0.32105216512643453</v>
      </c>
      <c r="E2292" s="93" cm="1">
        <f t="array" ref="E2292">SUM('DRE + DCF'!$S$41/TIR!S2292,'DRE + DCF'!$U$41:$AD$41/TIR!T2292:AC2292,TIR!F2292)</f>
        <v>21.665149488314139</v>
      </c>
      <c r="F2292" s="100">
        <f>'DRE + DCF'!$AE$38*'DRE + DCF'!$AE$39*(1+G2292)/(R2292-G2292)/AC2292</f>
        <v>5.8198634477369078</v>
      </c>
      <c r="G2292" s="92">
        <f>R2292*(1-'DRE + DCF'!$AE$39)</f>
        <v>0.19263129907586071</v>
      </c>
      <c r="H2292" s="94">
        <f t="shared" si="253"/>
        <v>0.32105216512643453</v>
      </c>
      <c r="I2292" s="94">
        <f t="shared" si="250"/>
        <v>0.32105216512643453</v>
      </c>
      <c r="J2292" s="94">
        <f t="shared" si="250"/>
        <v>0.32105216512643453</v>
      </c>
      <c r="K2292" s="94">
        <f t="shared" si="250"/>
        <v>0.32105216512643453</v>
      </c>
      <c r="L2292" s="94">
        <f t="shared" si="250"/>
        <v>0.32105216512643453</v>
      </c>
      <c r="M2292" s="94">
        <f t="shared" si="250"/>
        <v>0.32105216512643453</v>
      </c>
      <c r="N2292" s="94">
        <f t="shared" si="250"/>
        <v>0.32105216512643453</v>
      </c>
      <c r="O2292" s="94">
        <f t="shared" si="250"/>
        <v>0.32105216512643453</v>
      </c>
      <c r="P2292" s="94">
        <f t="shared" si="250"/>
        <v>0.32105216512643453</v>
      </c>
      <c r="Q2292" s="94">
        <f t="shared" si="250"/>
        <v>0.32105216512643453</v>
      </c>
      <c r="R2292" s="94">
        <f t="shared" si="250"/>
        <v>0.32105216512643453</v>
      </c>
      <c r="S2292" s="93">
        <f>(1+H2292)^((5-Dashboard!$F$9)*3/12)</f>
        <v>1.1493703341945252</v>
      </c>
      <c r="T2292" s="93">
        <f t="shared" si="252"/>
        <v>1.5183781685197713</v>
      </c>
      <c r="U2292" s="93">
        <f t="shared" si="252"/>
        <v>2.0058567670037544</v>
      </c>
      <c r="V2292" s="93">
        <f t="shared" si="252"/>
        <v>2.64984142498382</v>
      </c>
      <c r="W2292" s="93">
        <f t="shared" si="252"/>
        <v>3.5005787517165925</v>
      </c>
      <c r="X2292" s="93">
        <f t="shared" si="252"/>
        <v>4.6244471391507966</v>
      </c>
      <c r="Y2292" s="93">
        <f t="shared" si="251"/>
        <v>6.1091359056879062</v>
      </c>
      <c r="Z2292" s="93">
        <f t="shared" si="251"/>
        <v>8.0704872152606502</v>
      </c>
      <c r="AA2292" s="93">
        <f t="shared" si="251"/>
        <v>10.661534609345292</v>
      </c>
      <c r="AB2292" s="93">
        <f t="shared" si="251"/>
        <v>14.084443379246014</v>
      </c>
      <c r="AC2292" s="95">
        <f t="shared" si="251"/>
        <v>18.606284420753624</v>
      </c>
      <c r="AE2292" s="96"/>
    </row>
    <row r="2293" spans="3:31" ht="24.75" customHeight="1" x14ac:dyDescent="0.25">
      <c r="C2293" s="91">
        <f>ABS(E2293-Dashboard!$F$13)</f>
        <v>25.96588895706876</v>
      </c>
      <c r="D2293" s="92">
        <f t="shared" si="249"/>
        <v>0.32115216512643452</v>
      </c>
      <c r="E2293" s="93" cm="1">
        <f t="array" ref="E2293">SUM('DRE + DCF'!$S$41/TIR!S2293,'DRE + DCF'!$U$41:$AD$41/TIR!T2293:AC2293,TIR!F2293)</f>
        <v>21.654111042931238</v>
      </c>
      <c r="F2293" s="100">
        <f>'DRE + DCF'!$AE$38*'DRE + DCF'!$AE$39*(1+G2293)/(R2293-G2293)/AC2293</f>
        <v>5.8137214353970226</v>
      </c>
      <c r="G2293" s="92">
        <f>R2293*(1-'DRE + DCF'!$AE$39)</f>
        <v>0.19269129907586072</v>
      </c>
      <c r="H2293" s="94">
        <f t="shared" si="253"/>
        <v>0.32115216512643452</v>
      </c>
      <c r="I2293" s="94">
        <f t="shared" si="250"/>
        <v>0.32115216512643452</v>
      </c>
      <c r="J2293" s="94">
        <f t="shared" si="250"/>
        <v>0.32115216512643452</v>
      </c>
      <c r="K2293" s="94">
        <f t="shared" si="250"/>
        <v>0.32115216512643452</v>
      </c>
      <c r="L2293" s="94">
        <f t="shared" si="250"/>
        <v>0.32115216512643452</v>
      </c>
      <c r="M2293" s="94">
        <f t="shared" si="250"/>
        <v>0.32115216512643452</v>
      </c>
      <c r="N2293" s="94">
        <f t="shared" si="250"/>
        <v>0.32115216512643452</v>
      </c>
      <c r="O2293" s="94">
        <f t="shared" si="250"/>
        <v>0.32115216512643452</v>
      </c>
      <c r="P2293" s="94">
        <f t="shared" si="250"/>
        <v>0.32115216512643452</v>
      </c>
      <c r="Q2293" s="94">
        <f t="shared" si="250"/>
        <v>0.32115216512643452</v>
      </c>
      <c r="R2293" s="94">
        <f t="shared" si="250"/>
        <v>0.32115216512643452</v>
      </c>
      <c r="S2293" s="93">
        <f>(1+H2293)^((5-Dashboard!$F$9)*3/12)</f>
        <v>1.1494138354511114</v>
      </c>
      <c r="T2293" s="93">
        <f t="shared" si="252"/>
        <v>1.518550577332515</v>
      </c>
      <c r="U2293" s="93">
        <f t="shared" si="252"/>
        <v>2.0062363830968493</v>
      </c>
      <c r="V2293" s="93">
        <f t="shared" si="252"/>
        <v>2.6505435412838292</v>
      </c>
      <c r="W2293" s="93">
        <f t="shared" si="252"/>
        <v>3.5017713383290179</v>
      </c>
      <c r="X2293" s="93">
        <f t="shared" si="252"/>
        <v>4.6263727854110739</v>
      </c>
      <c r="Y2293" s="93">
        <f t="shared" si="251"/>
        <v>6.1121424221278531</v>
      </c>
      <c r="Z2293" s="93">
        <f t="shared" si="251"/>
        <v>8.0750701945553427</v>
      </c>
      <c r="AA2293" s="93">
        <f t="shared" si="251"/>
        <v>10.668396471084728</v>
      </c>
      <c r="AB2293" s="93">
        <f t="shared" si="251"/>
        <v>14.094575096200801</v>
      </c>
      <c r="AC2293" s="95">
        <f t="shared" si="251"/>
        <v>18.621078404882812</v>
      </c>
      <c r="AE2293" s="96"/>
    </row>
    <row r="2294" spans="3:31" ht="24.75" customHeight="1" x14ac:dyDescent="0.25">
      <c r="C2294" s="91">
        <f>ABS(E2294-Dashboard!$F$13)</f>
        <v>25.976917388335039</v>
      </c>
      <c r="D2294" s="92">
        <f t="shared" si="249"/>
        <v>0.32125216512643451</v>
      </c>
      <c r="E2294" s="93" cm="1">
        <f t="array" ref="E2294">SUM('DRE + DCF'!$S$41/TIR!S2294,'DRE + DCF'!$U$41:$AD$41/TIR!T2294:AC2294,TIR!F2294)</f>
        <v>21.643082611664958</v>
      </c>
      <c r="F2294" s="100">
        <f>'DRE + DCF'!$AE$38*'DRE + DCF'!$AE$39*(1+G2294)/(R2294-G2294)/AC2294</f>
        <v>5.8075868028028719</v>
      </c>
      <c r="G2294" s="92">
        <f>R2294*(1-'DRE + DCF'!$AE$39)</f>
        <v>0.19275129907586069</v>
      </c>
      <c r="H2294" s="94">
        <f t="shared" si="253"/>
        <v>0.32125216512643451</v>
      </c>
      <c r="I2294" s="94">
        <f t="shared" si="250"/>
        <v>0.32125216512643451</v>
      </c>
      <c r="J2294" s="94">
        <f t="shared" si="250"/>
        <v>0.32125216512643451</v>
      </c>
      <c r="K2294" s="94">
        <f t="shared" si="250"/>
        <v>0.32125216512643451</v>
      </c>
      <c r="L2294" s="94">
        <f t="shared" si="250"/>
        <v>0.32125216512643451</v>
      </c>
      <c r="M2294" s="94">
        <f t="shared" si="250"/>
        <v>0.32125216512643451</v>
      </c>
      <c r="N2294" s="94">
        <f t="shared" si="250"/>
        <v>0.32125216512643451</v>
      </c>
      <c r="O2294" s="94">
        <f t="shared" si="250"/>
        <v>0.32125216512643451</v>
      </c>
      <c r="P2294" s="94">
        <f t="shared" si="250"/>
        <v>0.32125216512643451</v>
      </c>
      <c r="Q2294" s="94">
        <f t="shared" ref="I2294:R2320" si="254">$D2294</f>
        <v>0.32125216512643451</v>
      </c>
      <c r="R2294" s="94">
        <f t="shared" si="254"/>
        <v>0.32125216512643451</v>
      </c>
      <c r="S2294" s="93">
        <f>(1+H2294)^((5-Dashboard!$F$9)*3/12)</f>
        <v>1.1494573350613908</v>
      </c>
      <c r="T2294" s="93">
        <f t="shared" si="252"/>
        <v>1.5187229926703243</v>
      </c>
      <c r="U2294" s="93">
        <f t="shared" si="252"/>
        <v>2.0066160422929644</v>
      </c>
      <c r="V2294" s="93">
        <f t="shared" si="252"/>
        <v>2.6512457904570166</v>
      </c>
      <c r="W2294" s="93">
        <f t="shared" si="252"/>
        <v>3.5029642409236788</v>
      </c>
      <c r="X2294" s="93">
        <f t="shared" si="252"/>
        <v>4.6282990876808885</v>
      </c>
      <c r="Y2294" s="93">
        <f t="shared" si="251"/>
        <v>6.1151501904510761</v>
      </c>
      <c r="Z2294" s="93">
        <f t="shared" si="251"/>
        <v>8.079655429206813</v>
      </c>
      <c r="AA2294" s="93">
        <f t="shared" si="251"/>
        <v>10.675262229315054</v>
      </c>
      <c r="AB2294" s="93">
        <f t="shared" si="251"/>
        <v>14.104713333774964</v>
      </c>
      <c r="AC2294" s="95">
        <f t="shared" si="251"/>
        <v>18.635883030737862</v>
      </c>
      <c r="AE2294" s="96"/>
    </row>
    <row r="2295" spans="3:31" ht="24.75" customHeight="1" x14ac:dyDescent="0.25">
      <c r="C2295" s="91">
        <f>ABS(E2295-Dashboard!$F$13)</f>
        <v>25.987935817404328</v>
      </c>
      <c r="D2295" s="92">
        <f t="shared" si="249"/>
        <v>0.3213521651264345</v>
      </c>
      <c r="E2295" s="93" cm="1">
        <f t="array" ref="E2295">SUM('DRE + DCF'!$S$41/TIR!S2295,'DRE + DCF'!$U$41:$AD$41/TIR!T2295:AC2295,TIR!F2295)</f>
        <v>21.63206418259567</v>
      </c>
      <c r="F2295" s="100">
        <f>'DRE + DCF'!$AE$38*'DRE + DCF'!$AE$39*(1+G2295)/(R2295-G2295)/AC2295</f>
        <v>5.8014595398703026</v>
      </c>
      <c r="G2295" s="92">
        <f>R2295*(1-'DRE + DCF'!$AE$39)</f>
        <v>0.1928112990758607</v>
      </c>
      <c r="H2295" s="94">
        <f t="shared" si="253"/>
        <v>0.3213521651264345</v>
      </c>
      <c r="I2295" s="94">
        <f t="shared" si="254"/>
        <v>0.3213521651264345</v>
      </c>
      <c r="J2295" s="94">
        <f t="shared" si="254"/>
        <v>0.3213521651264345</v>
      </c>
      <c r="K2295" s="94">
        <f t="shared" si="254"/>
        <v>0.3213521651264345</v>
      </c>
      <c r="L2295" s="94">
        <f t="shared" si="254"/>
        <v>0.3213521651264345</v>
      </c>
      <c r="M2295" s="94">
        <f t="shared" si="254"/>
        <v>0.3213521651264345</v>
      </c>
      <c r="N2295" s="94">
        <f t="shared" si="254"/>
        <v>0.3213521651264345</v>
      </c>
      <c r="O2295" s="94">
        <f t="shared" si="254"/>
        <v>0.3213521651264345</v>
      </c>
      <c r="P2295" s="94">
        <f t="shared" si="254"/>
        <v>0.3213521651264345</v>
      </c>
      <c r="Q2295" s="94">
        <f t="shared" si="254"/>
        <v>0.3213521651264345</v>
      </c>
      <c r="R2295" s="94">
        <f t="shared" si="254"/>
        <v>0.3213521651264345</v>
      </c>
      <c r="S2295" s="93">
        <f>(1+H2295)^((5-Dashboard!$F$9)*3/12)</f>
        <v>1.1495008330255505</v>
      </c>
      <c r="T2295" s="93">
        <f t="shared" si="252"/>
        <v>1.5188954145329512</v>
      </c>
      <c r="U2295" s="93">
        <f t="shared" si="252"/>
        <v>2.0069957445937283</v>
      </c>
      <c r="V2295" s="93">
        <f t="shared" si="252"/>
        <v>2.651948172518463</v>
      </c>
      <c r="W2295" s="93">
        <f t="shared" si="252"/>
        <v>3.504157459560362</v>
      </c>
      <c r="X2295" s="93">
        <f t="shared" si="252"/>
        <v>4.6302260461340303</v>
      </c>
      <c r="Y2295" s="93">
        <f t="shared" si="251"/>
        <v>6.1181592110840111</v>
      </c>
      <c r="Z2295" s="93">
        <f t="shared" si="251"/>
        <v>8.0842429201540948</v>
      </c>
      <c r="AA2295" s="93">
        <f t="shared" si="251"/>
        <v>10.682131885953662</v>
      </c>
      <c r="AB2295" s="93">
        <f t="shared" si="251"/>
        <v>14.114858095670995</v>
      </c>
      <c r="AC2295" s="95">
        <f t="shared" si="251"/>
        <v>18.65069830516725</v>
      </c>
      <c r="AE2295" s="96"/>
    </row>
    <row r="2296" spans="3:31" ht="24.75" customHeight="1" x14ac:dyDescent="0.25">
      <c r="C2296" s="91">
        <f>ABS(E2296-Dashboard!$F$13)</f>
        <v>25.998944256179229</v>
      </c>
      <c r="D2296" s="92">
        <f t="shared" si="249"/>
        <v>0.32145216512643449</v>
      </c>
      <c r="E2296" s="93" cm="1">
        <f t="array" ref="E2296">SUM('DRE + DCF'!$S$41/TIR!S2296,'DRE + DCF'!$U$41:$AD$41/TIR!T2296:AC2296,TIR!F2296)</f>
        <v>21.621055743820769</v>
      </c>
      <c r="F2296" s="100">
        <f>'DRE + DCF'!$AE$38*'DRE + DCF'!$AE$39*(1+G2296)/(R2296-G2296)/AC2296</f>
        <v>5.7953396365307404</v>
      </c>
      <c r="G2296" s="92">
        <f>R2296*(1-'DRE + DCF'!$AE$39)</f>
        <v>0.19287129907586067</v>
      </c>
      <c r="H2296" s="94">
        <f t="shared" si="253"/>
        <v>0.32145216512643449</v>
      </c>
      <c r="I2296" s="94">
        <f t="shared" si="254"/>
        <v>0.32145216512643449</v>
      </c>
      <c r="J2296" s="94">
        <f t="shared" si="254"/>
        <v>0.32145216512643449</v>
      </c>
      <c r="K2296" s="94">
        <f t="shared" si="254"/>
        <v>0.32145216512643449</v>
      </c>
      <c r="L2296" s="94">
        <f t="shared" si="254"/>
        <v>0.32145216512643449</v>
      </c>
      <c r="M2296" s="94">
        <f t="shared" si="254"/>
        <v>0.32145216512643449</v>
      </c>
      <c r="N2296" s="94">
        <f t="shared" si="254"/>
        <v>0.32145216512643449</v>
      </c>
      <c r="O2296" s="94">
        <f t="shared" si="254"/>
        <v>0.32145216512643449</v>
      </c>
      <c r="P2296" s="94">
        <f t="shared" si="254"/>
        <v>0.32145216512643449</v>
      </c>
      <c r="Q2296" s="94">
        <f t="shared" si="254"/>
        <v>0.32145216512643449</v>
      </c>
      <c r="R2296" s="94">
        <f t="shared" si="254"/>
        <v>0.32145216512643449</v>
      </c>
      <c r="S2296" s="93">
        <f>(1+H2296)^((5-Dashboard!$F$9)*3/12)</f>
        <v>1.1495443293437773</v>
      </c>
      <c r="T2296" s="93">
        <f t="shared" si="252"/>
        <v>1.5190678429201496</v>
      </c>
      <c r="U2296" s="93">
        <f t="shared" si="252"/>
        <v>2.0073754900007743</v>
      </c>
      <c r="V2296" s="93">
        <f t="shared" si="252"/>
        <v>2.6526506874832609</v>
      </c>
      <c r="W2296" s="93">
        <f t="shared" si="252"/>
        <v>3.5053509942988805</v>
      </c>
      <c r="X2296" s="93">
        <f t="shared" si="252"/>
        <v>4.6321536609443559</v>
      </c>
      <c r="Y2296" s="93">
        <f t="shared" si="251"/>
        <v>6.1211694844532598</v>
      </c>
      <c r="Z2296" s="93">
        <f t="shared" si="251"/>
        <v>8.0888326683366216</v>
      </c>
      <c r="AA2296" s="93">
        <f t="shared" si="251"/>
        <v>10.689005442918864</v>
      </c>
      <c r="AB2296" s="93">
        <f t="shared" si="251"/>
        <v>14.125009385593376</v>
      </c>
      <c r="AC2296" s="95">
        <f t="shared" si="251"/>
        <v>18.665524235023575</v>
      </c>
      <c r="AE2296" s="96"/>
    </row>
    <row r="2297" spans="3:31" ht="24.75" customHeight="1" x14ac:dyDescent="0.25">
      <c r="C2297" s="91">
        <f>ABS(E2297-Dashboard!$F$13)</f>
        <v>26.009942716545041</v>
      </c>
      <c r="D2297" s="92">
        <f t="shared" si="249"/>
        <v>0.32155216512643447</v>
      </c>
      <c r="E2297" s="93" cm="1">
        <f t="array" ref="E2297">SUM('DRE + DCF'!$S$41/TIR!S2297,'DRE + DCF'!$U$41:$AD$41/TIR!T2297:AC2297,TIR!F2297)</f>
        <v>21.610057283454957</v>
      </c>
      <c r="F2297" s="100">
        <f>'DRE + DCF'!$AE$38*'DRE + DCF'!$AE$39*(1+G2297)/(R2297-G2297)/AC2297</f>
        <v>5.7892270827313297</v>
      </c>
      <c r="G2297" s="92">
        <f>R2297*(1-'DRE + DCF'!$AE$39)</f>
        <v>0.19293129907586068</v>
      </c>
      <c r="H2297" s="94">
        <f t="shared" si="253"/>
        <v>0.32155216512643447</v>
      </c>
      <c r="I2297" s="94">
        <f t="shared" si="254"/>
        <v>0.32155216512643447</v>
      </c>
      <c r="J2297" s="94">
        <f t="shared" si="254"/>
        <v>0.32155216512643447</v>
      </c>
      <c r="K2297" s="94">
        <f t="shared" si="254"/>
        <v>0.32155216512643447</v>
      </c>
      <c r="L2297" s="94">
        <f t="shared" si="254"/>
        <v>0.32155216512643447</v>
      </c>
      <c r="M2297" s="94">
        <f t="shared" si="254"/>
        <v>0.32155216512643447</v>
      </c>
      <c r="N2297" s="94">
        <f t="shared" si="254"/>
        <v>0.32155216512643447</v>
      </c>
      <c r="O2297" s="94">
        <f t="shared" si="254"/>
        <v>0.32155216512643447</v>
      </c>
      <c r="P2297" s="94">
        <f t="shared" si="254"/>
        <v>0.32155216512643447</v>
      </c>
      <c r="Q2297" s="94">
        <f t="shared" si="254"/>
        <v>0.32155216512643447</v>
      </c>
      <c r="R2297" s="94">
        <f t="shared" si="254"/>
        <v>0.32155216512643447</v>
      </c>
      <c r="S2297" s="93">
        <f>(1+H2297)^((5-Dashboard!$F$9)*3/12)</f>
        <v>1.1495878240162578</v>
      </c>
      <c r="T2297" s="93">
        <f t="shared" si="252"/>
        <v>1.5192402778316718</v>
      </c>
      <c r="U2297" s="93">
        <f t="shared" si="252"/>
        <v>2.0077552785157318</v>
      </c>
      <c r="V2297" s="93">
        <f t="shared" si="252"/>
        <v>2.6533533353664924</v>
      </c>
      <c r="W2297" s="93">
        <f t="shared" si="252"/>
        <v>3.5065448451990342</v>
      </c>
      <c r="X2297" s="93">
        <f t="shared" si="252"/>
        <v>4.6340819322857216</v>
      </c>
      <c r="Y2297" s="93">
        <f t="shared" si="251"/>
        <v>6.1241810109854864</v>
      </c>
      <c r="Z2297" s="93">
        <f t="shared" si="251"/>
        <v>8.0934246746940648</v>
      </c>
      <c r="AA2297" s="93">
        <f t="shared" si="251"/>
        <v>10.695882902129648</v>
      </c>
      <c r="AB2297" s="93">
        <f t="shared" si="251"/>
        <v>14.135167207248248</v>
      </c>
      <c r="AC2297" s="95">
        <f t="shared" si="251"/>
        <v>18.680360827163096</v>
      </c>
      <c r="AE2297" s="96"/>
    </row>
    <row r="2298" spans="3:31" ht="24.75" customHeight="1" x14ac:dyDescent="0.25">
      <c r="C2298" s="91">
        <f>ABS(E2298-Dashboard!$F$13)</f>
        <v>26.020931210370101</v>
      </c>
      <c r="D2298" s="92">
        <f t="shared" si="249"/>
        <v>0.32165216512643446</v>
      </c>
      <c r="E2298" s="93" cm="1">
        <f t="array" ref="E2298">SUM('DRE + DCF'!$S$41/TIR!S2298,'DRE + DCF'!$U$41:$AD$41/TIR!T2298:AC2298,TIR!F2298)</f>
        <v>21.599068789629897</v>
      </c>
      <c r="F2298" s="100">
        <f>'DRE + DCF'!$AE$38*'DRE + DCF'!$AE$39*(1+G2298)/(R2298-G2298)/AC2298</f>
        <v>5.7831218684347494</v>
      </c>
      <c r="G2298" s="92">
        <f>R2298*(1-'DRE + DCF'!$AE$39)</f>
        <v>0.19299129907586068</v>
      </c>
      <c r="H2298" s="94">
        <f t="shared" si="253"/>
        <v>0.32165216512643446</v>
      </c>
      <c r="I2298" s="94">
        <f t="shared" si="254"/>
        <v>0.32165216512643446</v>
      </c>
      <c r="J2298" s="94">
        <f t="shared" si="254"/>
        <v>0.32165216512643446</v>
      </c>
      <c r="K2298" s="94">
        <f t="shared" si="254"/>
        <v>0.32165216512643446</v>
      </c>
      <c r="L2298" s="94">
        <f t="shared" si="254"/>
        <v>0.32165216512643446</v>
      </c>
      <c r="M2298" s="94">
        <f t="shared" si="254"/>
        <v>0.32165216512643446</v>
      </c>
      <c r="N2298" s="94">
        <f t="shared" si="254"/>
        <v>0.32165216512643446</v>
      </c>
      <c r="O2298" s="94">
        <f t="shared" si="254"/>
        <v>0.32165216512643446</v>
      </c>
      <c r="P2298" s="94">
        <f t="shared" si="254"/>
        <v>0.32165216512643446</v>
      </c>
      <c r="Q2298" s="94">
        <f t="shared" si="254"/>
        <v>0.32165216512643446</v>
      </c>
      <c r="R2298" s="94">
        <f t="shared" si="254"/>
        <v>0.32165216512643446</v>
      </c>
      <c r="S2298" s="93">
        <f>(1+H2298)^((5-Dashboard!$F$9)*3/12)</f>
        <v>1.1496313170431791</v>
      </c>
      <c r="T2298" s="93">
        <f t="shared" si="252"/>
        <v>1.5194127192672722</v>
      </c>
      <c r="U2298" s="93">
        <f t="shared" si="252"/>
        <v>2.0081351101402336</v>
      </c>
      <c r="V2298" s="93">
        <f t="shared" si="252"/>
        <v>2.6540561161832508</v>
      </c>
      <c r="W2298" s="93">
        <f t="shared" si="252"/>
        <v>3.5077390123206493</v>
      </c>
      <c r="X2298" s="93">
        <f t="shared" si="252"/>
        <v>4.6360108603320471</v>
      </c>
      <c r="Y2298" s="93">
        <f t="shared" si="251"/>
        <v>6.1271937911075147</v>
      </c>
      <c r="Z2298" s="93">
        <f t="shared" si="251"/>
        <v>8.0980189401664937</v>
      </c>
      <c r="AA2298" s="93">
        <f t="shared" si="251"/>
        <v>10.702764265505921</v>
      </c>
      <c r="AB2298" s="93">
        <f t="shared" si="251"/>
        <v>14.145331564343735</v>
      </c>
      <c r="AC2298" s="95">
        <f t="shared" si="251"/>
        <v>18.695208088446194</v>
      </c>
      <c r="AE2298" s="96"/>
    </row>
    <row r="2299" spans="3:31" ht="24.75" customHeight="1" x14ac:dyDescent="0.25">
      <c r="C2299" s="91">
        <f>ABS(E2299-Dashboard!$F$13)</f>
        <v>26.031909749505509</v>
      </c>
      <c r="D2299" s="92">
        <f t="shared" si="249"/>
        <v>0.32175216512643445</v>
      </c>
      <c r="E2299" s="93" cm="1">
        <f t="array" ref="E2299">SUM('DRE + DCF'!$S$41/TIR!S2299,'DRE + DCF'!$U$41:$AD$41/TIR!T2299:AC2299,TIR!F2299)</f>
        <v>21.588090250494488</v>
      </c>
      <c r="F2299" s="100">
        <f>'DRE + DCF'!$AE$38*'DRE + DCF'!$AE$39*(1+G2299)/(R2299-G2299)/AC2299</f>
        <v>5.777023983619328</v>
      </c>
      <c r="G2299" s="92">
        <f>R2299*(1-'DRE + DCF'!$AE$39)</f>
        <v>0.19305129907586066</v>
      </c>
      <c r="H2299" s="94">
        <f t="shared" si="253"/>
        <v>0.32175216512643445</v>
      </c>
      <c r="I2299" s="94">
        <f t="shared" si="254"/>
        <v>0.32175216512643445</v>
      </c>
      <c r="J2299" s="94">
        <f t="shared" si="254"/>
        <v>0.32175216512643445</v>
      </c>
      <c r="K2299" s="94">
        <f t="shared" si="254"/>
        <v>0.32175216512643445</v>
      </c>
      <c r="L2299" s="94">
        <f t="shared" si="254"/>
        <v>0.32175216512643445</v>
      </c>
      <c r="M2299" s="94">
        <f t="shared" si="254"/>
        <v>0.32175216512643445</v>
      </c>
      <c r="N2299" s="94">
        <f t="shared" si="254"/>
        <v>0.32175216512643445</v>
      </c>
      <c r="O2299" s="94">
        <f t="shared" si="254"/>
        <v>0.32175216512643445</v>
      </c>
      <c r="P2299" s="94">
        <f t="shared" si="254"/>
        <v>0.32175216512643445</v>
      </c>
      <c r="Q2299" s="94">
        <f t="shared" si="254"/>
        <v>0.32175216512643445</v>
      </c>
      <c r="R2299" s="94">
        <f t="shared" si="254"/>
        <v>0.32175216512643445</v>
      </c>
      <c r="S2299" s="93">
        <f>(1+H2299)^((5-Dashboard!$F$9)*3/12)</f>
        <v>1.1496748084247277</v>
      </c>
      <c r="T2299" s="93">
        <f t="shared" si="252"/>
        <v>1.5195851672267024</v>
      </c>
      <c r="U2299" s="93">
        <f t="shared" si="252"/>
        <v>2.0085149848759087</v>
      </c>
      <c r="V2299" s="93">
        <f t="shared" si="252"/>
        <v>2.6547590299486199</v>
      </c>
      <c r="W2299" s="93">
        <f t="shared" si="252"/>
        <v>3.5089334957235407</v>
      </c>
      <c r="X2299" s="93">
        <f t="shared" si="252"/>
        <v>4.6379404452572581</v>
      </c>
      <c r="Y2299" s="93">
        <f t="shared" si="251"/>
        <v>6.1302078252462398</v>
      </c>
      <c r="Z2299" s="93">
        <f t="shared" si="251"/>
        <v>8.1026154656942282</v>
      </c>
      <c r="AA2299" s="93">
        <f t="shared" si="251"/>
        <v>10.709649534968278</v>
      </c>
      <c r="AB2299" s="93">
        <f t="shared" si="251"/>
        <v>14.155502460589632</v>
      </c>
      <c r="AC2299" s="95">
        <f t="shared" si="251"/>
        <v>18.710066025736914</v>
      </c>
      <c r="AE2299" s="96"/>
    </row>
    <row r="2300" spans="3:31" ht="24.75" customHeight="1" x14ac:dyDescent="0.25">
      <c r="C2300" s="91">
        <f>ABS(E2300-Dashboard!$F$13)</f>
        <v>26.042878345785432</v>
      </c>
      <c r="D2300" s="92">
        <f t="shared" si="249"/>
        <v>0.32185216512643444</v>
      </c>
      <c r="E2300" s="93" cm="1">
        <f t="array" ref="E2300">SUM('DRE + DCF'!$S$41/TIR!S2300,'DRE + DCF'!$U$41:$AD$41/TIR!T2300:AC2300,TIR!F2300)</f>
        <v>21.577121654214565</v>
      </c>
      <c r="F2300" s="100">
        <f>'DRE + DCF'!$AE$38*'DRE + DCF'!$AE$39*(1+G2300)/(R2300-G2300)/AC2300</f>
        <v>5.7709334182788847</v>
      </c>
      <c r="G2300" s="92">
        <f>R2300*(1-'DRE + DCF'!$AE$39)</f>
        <v>0.19311129907586067</v>
      </c>
      <c r="H2300" s="94">
        <f t="shared" si="253"/>
        <v>0.32185216512643444</v>
      </c>
      <c r="I2300" s="94">
        <f t="shared" si="254"/>
        <v>0.32185216512643444</v>
      </c>
      <c r="J2300" s="94">
        <f t="shared" si="254"/>
        <v>0.32185216512643444</v>
      </c>
      <c r="K2300" s="94">
        <f t="shared" si="254"/>
        <v>0.32185216512643444</v>
      </c>
      <c r="L2300" s="94">
        <f t="shared" si="254"/>
        <v>0.32185216512643444</v>
      </c>
      <c r="M2300" s="94">
        <f t="shared" si="254"/>
        <v>0.32185216512643444</v>
      </c>
      <c r="N2300" s="94">
        <f t="shared" si="254"/>
        <v>0.32185216512643444</v>
      </c>
      <c r="O2300" s="94">
        <f t="shared" si="254"/>
        <v>0.32185216512643444</v>
      </c>
      <c r="P2300" s="94">
        <f t="shared" si="254"/>
        <v>0.32185216512643444</v>
      </c>
      <c r="Q2300" s="94">
        <f t="shared" si="254"/>
        <v>0.32185216512643444</v>
      </c>
      <c r="R2300" s="94">
        <f t="shared" si="254"/>
        <v>0.32185216512643444</v>
      </c>
      <c r="S2300" s="93">
        <f>(1+H2300)^((5-Dashboard!$F$9)*3/12)</f>
        <v>1.1497182981610907</v>
      </c>
      <c r="T2300" s="93">
        <f t="shared" si="252"/>
        <v>1.5197576217097175</v>
      </c>
      <c r="U2300" s="93">
        <f t="shared" si="252"/>
        <v>2.008894902724391</v>
      </c>
      <c r="V2300" s="93">
        <f t="shared" si="252"/>
        <v>2.6554620766776944</v>
      </c>
      <c r="W2300" s="93">
        <f t="shared" si="252"/>
        <v>3.5101282954675486</v>
      </c>
      <c r="X2300" s="93">
        <f t="shared" si="252"/>
        <v>4.6398706872353399</v>
      </c>
      <c r="Y2300" s="93">
        <f t="shared" si="251"/>
        <v>6.1332231138287119</v>
      </c>
      <c r="Z2300" s="93">
        <f t="shared" si="251"/>
        <v>8.1072142522179753</v>
      </c>
      <c r="AA2300" s="93">
        <f t="shared" si="251"/>
        <v>10.716538712438219</v>
      </c>
      <c r="AB2300" s="93">
        <f t="shared" si="251"/>
        <v>14.165679899697713</v>
      </c>
      <c r="AC2300" s="95">
        <f t="shared" si="251"/>
        <v>18.724934645903435</v>
      </c>
      <c r="AE2300" s="96"/>
    </row>
    <row r="2301" spans="3:31" ht="24.75" customHeight="1" x14ac:dyDescent="0.25">
      <c r="C2301" s="91">
        <f>ABS(E2301-Dashboard!$F$13)</f>
        <v>26.05383701102685</v>
      </c>
      <c r="D2301" s="92">
        <f t="shared" si="249"/>
        <v>0.32195216512643443</v>
      </c>
      <c r="E2301" s="93" cm="1">
        <f t="array" ref="E2301">SUM('DRE + DCF'!$S$41/TIR!S2301,'DRE + DCF'!$U$41:$AD$41/TIR!T2301:AC2301,TIR!F2301)</f>
        <v>21.566162988973147</v>
      </c>
      <c r="F2301" s="100">
        <f>'DRE + DCF'!$AE$38*'DRE + DCF'!$AE$39*(1+G2301)/(R2301-G2301)/AC2301</f>
        <v>5.7648501624228352</v>
      </c>
      <c r="G2301" s="92">
        <f>R2301*(1-'DRE + DCF'!$AE$39)</f>
        <v>0.19317129907586064</v>
      </c>
      <c r="H2301" s="94">
        <f t="shared" si="253"/>
        <v>0.32195216512643443</v>
      </c>
      <c r="I2301" s="94">
        <f t="shared" si="254"/>
        <v>0.32195216512643443</v>
      </c>
      <c r="J2301" s="94">
        <f t="shared" si="254"/>
        <v>0.32195216512643443</v>
      </c>
      <c r="K2301" s="94">
        <f t="shared" si="254"/>
        <v>0.32195216512643443</v>
      </c>
      <c r="L2301" s="94">
        <f t="shared" si="254"/>
        <v>0.32195216512643443</v>
      </c>
      <c r="M2301" s="94">
        <f t="shared" si="254"/>
        <v>0.32195216512643443</v>
      </c>
      <c r="N2301" s="94">
        <f t="shared" si="254"/>
        <v>0.32195216512643443</v>
      </c>
      <c r="O2301" s="94">
        <f t="shared" si="254"/>
        <v>0.32195216512643443</v>
      </c>
      <c r="P2301" s="94">
        <f t="shared" si="254"/>
        <v>0.32195216512643443</v>
      </c>
      <c r="Q2301" s="94">
        <f t="shared" si="254"/>
        <v>0.32195216512643443</v>
      </c>
      <c r="R2301" s="94">
        <f t="shared" si="254"/>
        <v>0.32195216512643443</v>
      </c>
      <c r="S2301" s="93">
        <f>(1+H2301)^((5-Dashboard!$F$9)*3/12)</f>
        <v>1.1497617862524543</v>
      </c>
      <c r="T2301" s="93">
        <f t="shared" si="252"/>
        <v>1.5199300827160684</v>
      </c>
      <c r="U2301" s="93">
        <f t="shared" si="252"/>
        <v>2.009274863687307</v>
      </c>
      <c r="V2301" s="93">
        <f t="shared" si="252"/>
        <v>2.6561652563855569</v>
      </c>
      <c r="W2301" s="93">
        <f t="shared" si="252"/>
        <v>3.5113234116124974</v>
      </c>
      <c r="X2301" s="93">
        <f t="shared" si="252"/>
        <v>4.6418015864402786</v>
      </c>
      <c r="Y2301" s="93">
        <f t="shared" si="251"/>
        <v>6.1362396572820437</v>
      </c>
      <c r="Z2301" s="93">
        <f t="shared" si="251"/>
        <v>8.1118153006786873</v>
      </c>
      <c r="AA2301" s="93">
        <f t="shared" si="251"/>
        <v>10.723431799837929</v>
      </c>
      <c r="AB2301" s="93">
        <f t="shared" si="251"/>
        <v>14.175863885381407</v>
      </c>
      <c r="AC2301" s="95">
        <f t="shared" si="251"/>
        <v>18.739813955817578</v>
      </c>
      <c r="AE2301" s="96"/>
    </row>
    <row r="2302" spans="3:31" ht="24.75" customHeight="1" x14ac:dyDescent="0.25">
      <c r="C2302" s="91">
        <f>ABS(E2302-Dashboard!$F$13)</f>
        <v>26.064785757029931</v>
      </c>
      <c r="D2302" s="92">
        <f t="shared" si="249"/>
        <v>0.32205216512643442</v>
      </c>
      <c r="E2302" s="93" cm="1">
        <f t="array" ref="E2302">SUM('DRE + DCF'!$S$41/TIR!S2302,'DRE + DCF'!$U$41:$AD$41/TIR!T2302:AC2302,TIR!F2302)</f>
        <v>21.555214242970067</v>
      </c>
      <c r="F2302" s="100">
        <f>'DRE + DCF'!$AE$38*'DRE + DCF'!$AE$39*(1+G2302)/(R2302-G2302)/AC2302</f>
        <v>5.7587742060760148</v>
      </c>
      <c r="G2302" s="92">
        <f>R2302*(1-'DRE + DCF'!$AE$39)</f>
        <v>0.19323129907586065</v>
      </c>
      <c r="H2302" s="94">
        <f t="shared" si="253"/>
        <v>0.32205216512643442</v>
      </c>
      <c r="I2302" s="94">
        <f t="shared" si="254"/>
        <v>0.32205216512643442</v>
      </c>
      <c r="J2302" s="94">
        <f t="shared" si="254"/>
        <v>0.32205216512643442</v>
      </c>
      <c r="K2302" s="94">
        <f t="shared" si="254"/>
        <v>0.32205216512643442</v>
      </c>
      <c r="L2302" s="94">
        <f t="shared" si="254"/>
        <v>0.32205216512643442</v>
      </c>
      <c r="M2302" s="94">
        <f t="shared" si="254"/>
        <v>0.32205216512643442</v>
      </c>
      <c r="N2302" s="94">
        <f t="shared" si="254"/>
        <v>0.32205216512643442</v>
      </c>
      <c r="O2302" s="94">
        <f t="shared" si="254"/>
        <v>0.32205216512643442</v>
      </c>
      <c r="P2302" s="94">
        <f t="shared" si="254"/>
        <v>0.32205216512643442</v>
      </c>
      <c r="Q2302" s="94">
        <f t="shared" si="254"/>
        <v>0.32205216512643442</v>
      </c>
      <c r="R2302" s="94">
        <f t="shared" si="254"/>
        <v>0.32205216512643442</v>
      </c>
      <c r="S2302" s="93">
        <f>(1+H2302)^((5-Dashboard!$F$9)*3/12)</f>
        <v>1.1498052726990056</v>
      </c>
      <c r="T2302" s="93">
        <f t="shared" si="252"/>
        <v>1.5201025502455108</v>
      </c>
      <c r="U2302" s="93">
        <f t="shared" si="252"/>
        <v>2.0096548677662924</v>
      </c>
      <c r="V2302" s="93">
        <f t="shared" si="252"/>
        <v>2.6568685690873055</v>
      </c>
      <c r="W2302" s="93">
        <f t="shared" si="252"/>
        <v>3.5125188442182442</v>
      </c>
      <c r="X2302" s="93">
        <f t="shared" si="252"/>
        <v>4.6437331430461315</v>
      </c>
      <c r="Y2302" s="93">
        <f t="shared" si="251"/>
        <v>6.1392574560335209</v>
      </c>
      <c r="Z2302" s="93">
        <f t="shared" si="251"/>
        <v>8.1164186120177231</v>
      </c>
      <c r="AA2302" s="93">
        <f t="shared" si="251"/>
        <v>10.730328799090522</v>
      </c>
      <c r="AB2302" s="93">
        <f t="shared" si="251"/>
        <v>14.186054421356159</v>
      </c>
      <c r="AC2302" s="95">
        <f t="shared" si="251"/>
        <v>18.75470396235534</v>
      </c>
      <c r="AE2302" s="96"/>
    </row>
    <row r="2303" spans="3:31" ht="24.75" customHeight="1" x14ac:dyDescent="0.25">
      <c r="C2303" s="91">
        <f>ABS(E2303-Dashboard!$F$13)</f>
        <v>26.075724595577654</v>
      </c>
      <c r="D2303" s="92">
        <f t="shared" si="249"/>
        <v>0.32215216512643441</v>
      </c>
      <c r="E2303" s="93" cm="1">
        <f t="array" ref="E2303">SUM('DRE + DCF'!$S$41/TIR!S2303,'DRE + DCF'!$U$41:$AD$41/TIR!T2303:AC2303,TIR!F2303)</f>
        <v>21.544275404422343</v>
      </c>
      <c r="F2303" s="100">
        <f>'DRE + DCF'!$AE$38*'DRE + DCF'!$AE$39*(1+G2303)/(R2303-G2303)/AC2303</f>
        <v>5.7527055392788213</v>
      </c>
      <c r="G2303" s="92">
        <f>R2303*(1-'DRE + DCF'!$AE$39)</f>
        <v>0.19329129907586065</v>
      </c>
      <c r="H2303" s="94">
        <f t="shared" si="253"/>
        <v>0.32215216512643441</v>
      </c>
      <c r="I2303" s="94">
        <f t="shared" si="254"/>
        <v>0.32215216512643441</v>
      </c>
      <c r="J2303" s="94">
        <f t="shared" si="254"/>
        <v>0.32215216512643441</v>
      </c>
      <c r="K2303" s="94">
        <f t="shared" si="254"/>
        <v>0.32215216512643441</v>
      </c>
      <c r="L2303" s="94">
        <f t="shared" si="254"/>
        <v>0.32215216512643441</v>
      </c>
      <c r="M2303" s="94">
        <f t="shared" si="254"/>
        <v>0.32215216512643441</v>
      </c>
      <c r="N2303" s="94">
        <f t="shared" si="254"/>
        <v>0.32215216512643441</v>
      </c>
      <c r="O2303" s="94">
        <f t="shared" si="254"/>
        <v>0.32215216512643441</v>
      </c>
      <c r="P2303" s="94">
        <f t="shared" si="254"/>
        <v>0.32215216512643441</v>
      </c>
      <c r="Q2303" s="94">
        <f t="shared" si="254"/>
        <v>0.32215216512643441</v>
      </c>
      <c r="R2303" s="94">
        <f t="shared" si="254"/>
        <v>0.32215216512643441</v>
      </c>
      <c r="S2303" s="93">
        <f>(1+H2303)^((5-Dashboard!$F$9)*3/12)</f>
        <v>1.1498487575009309</v>
      </c>
      <c r="T2303" s="93">
        <f t="shared" si="252"/>
        <v>1.520275024297796</v>
      </c>
      <c r="U2303" s="93">
        <f t="shared" si="252"/>
        <v>2.0100349149629735</v>
      </c>
      <c r="V2303" s="93">
        <f t="shared" si="252"/>
        <v>2.6575720147980237</v>
      </c>
      <c r="W2303" s="93">
        <f t="shared" si="252"/>
        <v>3.5137145933446274</v>
      </c>
      <c r="X2303" s="93">
        <f t="shared" si="252"/>
        <v>4.6456653572269477</v>
      </c>
      <c r="Y2303" s="93">
        <f t="shared" si="251"/>
        <v>6.1422765105104791</v>
      </c>
      <c r="Z2303" s="93">
        <f t="shared" si="251"/>
        <v>8.1210241871766691</v>
      </c>
      <c r="AA2303" s="93">
        <f t="shared" si="251"/>
        <v>10.737229712119774</v>
      </c>
      <c r="AB2303" s="93">
        <f t="shared" si="251"/>
        <v>14.196251511339041</v>
      </c>
      <c r="AC2303" s="95">
        <f t="shared" si="251"/>
        <v>18.769604672396326</v>
      </c>
      <c r="AE2303" s="96"/>
    </row>
    <row r="2304" spans="3:31" ht="24.75" customHeight="1" x14ac:dyDescent="0.25">
      <c r="C2304" s="91">
        <f>ABS(E2304-Dashboard!$F$13)</f>
        <v>26.086653538436263</v>
      </c>
      <c r="D2304" s="92">
        <f t="shared" si="249"/>
        <v>0.3222521651264344</v>
      </c>
      <c r="E2304" s="93" cm="1">
        <f t="array" ref="E2304">SUM('DRE + DCF'!$S$41/TIR!S2304,'DRE + DCF'!$U$41:$AD$41/TIR!T2304:AC2304,TIR!F2304)</f>
        <v>21.533346461563735</v>
      </c>
      <c r="F2304" s="100">
        <f>'DRE + DCF'!$AE$38*'DRE + DCF'!$AE$39*(1+G2304)/(R2304-G2304)/AC2304</f>
        <v>5.7466441520870015</v>
      </c>
      <c r="G2304" s="92">
        <f>R2304*(1-'DRE + DCF'!$AE$39)</f>
        <v>0.19335129907586063</v>
      </c>
      <c r="H2304" s="94">
        <f t="shared" si="253"/>
        <v>0.3222521651264344</v>
      </c>
      <c r="I2304" s="94">
        <f t="shared" si="254"/>
        <v>0.3222521651264344</v>
      </c>
      <c r="J2304" s="94">
        <f t="shared" si="254"/>
        <v>0.3222521651264344</v>
      </c>
      <c r="K2304" s="94">
        <f t="shared" si="254"/>
        <v>0.3222521651264344</v>
      </c>
      <c r="L2304" s="94">
        <f t="shared" si="254"/>
        <v>0.3222521651264344</v>
      </c>
      <c r="M2304" s="94">
        <f t="shared" si="254"/>
        <v>0.3222521651264344</v>
      </c>
      <c r="N2304" s="94">
        <f t="shared" si="254"/>
        <v>0.3222521651264344</v>
      </c>
      <c r="O2304" s="94">
        <f t="shared" si="254"/>
        <v>0.3222521651264344</v>
      </c>
      <c r="P2304" s="94">
        <f t="shared" si="254"/>
        <v>0.3222521651264344</v>
      </c>
      <c r="Q2304" s="94">
        <f t="shared" si="254"/>
        <v>0.3222521651264344</v>
      </c>
      <c r="R2304" s="94">
        <f t="shared" si="254"/>
        <v>0.3222521651264344</v>
      </c>
      <c r="S2304" s="93">
        <f>(1+H2304)^((5-Dashboard!$F$9)*3/12)</f>
        <v>1.1498922406584169</v>
      </c>
      <c r="T2304" s="93">
        <f t="shared" si="252"/>
        <v>1.5204475048726789</v>
      </c>
      <c r="U2304" s="93">
        <f t="shared" si="252"/>
        <v>2.0104150052789849</v>
      </c>
      <c r="V2304" s="93">
        <f t="shared" si="252"/>
        <v>2.6582755935328102</v>
      </c>
      <c r="W2304" s="93">
        <f t="shared" si="252"/>
        <v>3.514910659051516</v>
      </c>
      <c r="X2304" s="93">
        <f t="shared" si="252"/>
        <v>4.6475982291568503</v>
      </c>
      <c r="Y2304" s="93">
        <f t="shared" si="251"/>
        <v>6.1452968211404286</v>
      </c>
      <c r="Z2304" s="93">
        <f t="shared" si="251"/>
        <v>8.1256320270975273</v>
      </c>
      <c r="AA2304" s="93">
        <f t="shared" si="251"/>
        <v>10.744134540850405</v>
      </c>
      <c r="AB2304" s="93">
        <f t="shared" si="251"/>
        <v>14.206455159049158</v>
      </c>
      <c r="AC2304" s="95">
        <f t="shared" si="251"/>
        <v>18.784516092824354</v>
      </c>
      <c r="AE2304" s="96"/>
    </row>
    <row r="2305" spans="3:31" ht="24.75" customHeight="1" x14ac:dyDescent="0.25">
      <c r="C2305" s="91">
        <f>ABS(E2305-Dashboard!$F$13)</f>
        <v>26.097572597354855</v>
      </c>
      <c r="D2305" s="92">
        <f t="shared" si="249"/>
        <v>0.32235216512643439</v>
      </c>
      <c r="E2305" s="93" cm="1">
        <f t="array" ref="E2305">SUM('DRE + DCF'!$S$41/TIR!S2305,'DRE + DCF'!$U$41:$AD$41/TIR!T2305:AC2305,TIR!F2305)</f>
        <v>21.522427402645143</v>
      </c>
      <c r="F2305" s="100">
        <f>'DRE + DCF'!$AE$38*'DRE + DCF'!$AE$39*(1+G2305)/(R2305-G2305)/AC2305</f>
        <v>5.7405900345718228</v>
      </c>
      <c r="G2305" s="92">
        <f>R2305*(1-'DRE + DCF'!$AE$39)</f>
        <v>0.19341129907586063</v>
      </c>
      <c r="H2305" s="94">
        <f t="shared" si="253"/>
        <v>0.32235216512643439</v>
      </c>
      <c r="I2305" s="94">
        <f t="shared" si="254"/>
        <v>0.32235216512643439</v>
      </c>
      <c r="J2305" s="94">
        <f t="shared" si="254"/>
        <v>0.32235216512643439</v>
      </c>
      <c r="K2305" s="94">
        <f t="shared" si="254"/>
        <v>0.32235216512643439</v>
      </c>
      <c r="L2305" s="94">
        <f t="shared" si="254"/>
        <v>0.32235216512643439</v>
      </c>
      <c r="M2305" s="94">
        <f t="shared" si="254"/>
        <v>0.32235216512643439</v>
      </c>
      <c r="N2305" s="94">
        <f t="shared" si="254"/>
        <v>0.32235216512643439</v>
      </c>
      <c r="O2305" s="94">
        <f t="shared" si="254"/>
        <v>0.32235216512643439</v>
      </c>
      <c r="P2305" s="94">
        <f t="shared" si="254"/>
        <v>0.32235216512643439</v>
      </c>
      <c r="Q2305" s="94">
        <f t="shared" si="254"/>
        <v>0.32235216512643439</v>
      </c>
      <c r="R2305" s="94">
        <f t="shared" si="254"/>
        <v>0.32235216512643439</v>
      </c>
      <c r="S2305" s="93">
        <f>(1+H2305)^((5-Dashboard!$F$9)*3/12)</f>
        <v>1.14993572217165</v>
      </c>
      <c r="T2305" s="93">
        <f t="shared" si="252"/>
        <v>1.520619991969911</v>
      </c>
      <c r="U2305" s="93">
        <f t="shared" si="252"/>
        <v>2.0107951387159528</v>
      </c>
      <c r="V2305" s="93">
        <f t="shared" si="252"/>
        <v>2.6589793053067492</v>
      </c>
      <c r="W2305" s="93">
        <f t="shared" si="252"/>
        <v>3.5161070413987621</v>
      </c>
      <c r="X2305" s="93">
        <f t="shared" si="252"/>
        <v>4.6495317590099541</v>
      </c>
      <c r="Y2305" s="93">
        <f t="shared" si="251"/>
        <v>6.1483183883509316</v>
      </c>
      <c r="Z2305" s="93">
        <f t="shared" si="251"/>
        <v>8.1302421327225236</v>
      </c>
      <c r="AA2305" s="93">
        <f t="shared" si="251"/>
        <v>10.751043287207787</v>
      </c>
      <c r="AB2305" s="93">
        <f t="shared" si="251"/>
        <v>14.216665368207234</v>
      </c>
      <c r="AC2305" s="95">
        <f t="shared" si="251"/>
        <v>18.799438230526832</v>
      </c>
      <c r="AE2305" s="96"/>
    </row>
    <row r="2306" spans="3:31" ht="24.75" customHeight="1" x14ac:dyDescent="0.25">
      <c r="C2306" s="91">
        <f>ABS(E2306-Dashboard!$F$13)</f>
        <v>26.108481784065873</v>
      </c>
      <c r="D2306" s="92">
        <f t="shared" si="249"/>
        <v>0.32245216512643438</v>
      </c>
      <c r="E2306" s="93" cm="1">
        <f t="array" ref="E2306">SUM('DRE + DCF'!$S$41/TIR!S2306,'DRE + DCF'!$U$41:$AD$41/TIR!T2306:AC2306,TIR!F2306)</f>
        <v>21.511518215934124</v>
      </c>
      <c r="F2306" s="100">
        <f>'DRE + DCF'!$AE$38*'DRE + DCF'!$AE$39*(1+G2306)/(R2306-G2306)/AC2306</f>
        <v>5.7345431768198374</v>
      </c>
      <c r="G2306" s="92">
        <f>R2306*(1-'DRE + DCF'!$AE$39)</f>
        <v>0.19347129907586061</v>
      </c>
      <c r="H2306" s="94">
        <f t="shared" si="253"/>
        <v>0.32245216512643438</v>
      </c>
      <c r="I2306" s="94">
        <f t="shared" si="254"/>
        <v>0.32245216512643438</v>
      </c>
      <c r="J2306" s="94">
        <f t="shared" si="254"/>
        <v>0.32245216512643438</v>
      </c>
      <c r="K2306" s="94">
        <f t="shared" si="254"/>
        <v>0.32245216512643438</v>
      </c>
      <c r="L2306" s="94">
        <f t="shared" si="254"/>
        <v>0.32245216512643438</v>
      </c>
      <c r="M2306" s="94">
        <f t="shared" si="254"/>
        <v>0.32245216512643438</v>
      </c>
      <c r="N2306" s="94">
        <f t="shared" si="254"/>
        <v>0.32245216512643438</v>
      </c>
      <c r="O2306" s="94">
        <f t="shared" si="254"/>
        <v>0.32245216512643438</v>
      </c>
      <c r="P2306" s="94">
        <f t="shared" si="254"/>
        <v>0.32245216512643438</v>
      </c>
      <c r="Q2306" s="94">
        <f t="shared" si="254"/>
        <v>0.32245216512643438</v>
      </c>
      <c r="R2306" s="94">
        <f t="shared" si="254"/>
        <v>0.32245216512643438</v>
      </c>
      <c r="S2306" s="93">
        <f>(1+H2306)^((5-Dashboard!$F$9)*3/12)</f>
        <v>1.1499792020408171</v>
      </c>
      <c r="T2306" s="93">
        <f t="shared" si="252"/>
        <v>1.5207924855892481</v>
      </c>
      <c r="U2306" s="93">
        <f t="shared" si="252"/>
        <v>2.011175315275513</v>
      </c>
      <c r="V2306" s="93">
        <f t="shared" si="252"/>
        <v>2.6596831501349416</v>
      </c>
      <c r="W2306" s="93">
        <f t="shared" si="252"/>
        <v>3.5173037404462493</v>
      </c>
      <c r="X2306" s="93">
        <f t="shared" si="252"/>
        <v>4.6514659469604487</v>
      </c>
      <c r="Y2306" s="93">
        <f t="shared" si="251"/>
        <v>6.1513412125697267</v>
      </c>
      <c r="Z2306" s="93">
        <f t="shared" si="251"/>
        <v>8.1348545049943013</v>
      </c>
      <c r="AA2306" s="93">
        <f t="shared" si="251"/>
        <v>10.757955953118243</v>
      </c>
      <c r="AB2306" s="93">
        <f t="shared" si="251"/>
        <v>14.226882142536036</v>
      </c>
      <c r="AC2306" s="95">
        <f t="shared" si="251"/>
        <v>18.814371092395387</v>
      </c>
      <c r="AE2306" s="96"/>
    </row>
    <row r="2307" spans="3:31" ht="24.75" customHeight="1" x14ac:dyDescent="0.25">
      <c r="C2307" s="91">
        <f>ABS(E2307-Dashboard!$F$13)</f>
        <v>26.119381110284696</v>
      </c>
      <c r="D2307" s="92">
        <f t="shared" si="249"/>
        <v>0.32255216512643436</v>
      </c>
      <c r="E2307" s="93" cm="1">
        <f t="array" ref="E2307">SUM('DRE + DCF'!$S$41/TIR!S2307,'DRE + DCF'!$U$41:$AD$41/TIR!T2307:AC2307,TIR!F2307)</f>
        <v>21.500618889715302</v>
      </c>
      <c r="F2307" s="100">
        <f>'DRE + DCF'!$AE$38*'DRE + DCF'!$AE$39*(1+G2307)/(R2307-G2307)/AC2307</f>
        <v>5.728503568933057</v>
      </c>
      <c r="G2307" s="92">
        <f>R2307*(1-'DRE + DCF'!$AE$39)</f>
        <v>0.19353129907586061</v>
      </c>
      <c r="H2307" s="94">
        <f t="shared" si="253"/>
        <v>0.32255216512643436</v>
      </c>
      <c r="I2307" s="94">
        <f t="shared" si="254"/>
        <v>0.32255216512643436</v>
      </c>
      <c r="J2307" s="94">
        <f t="shared" si="254"/>
        <v>0.32255216512643436</v>
      </c>
      <c r="K2307" s="94">
        <f t="shared" si="254"/>
        <v>0.32255216512643436</v>
      </c>
      <c r="L2307" s="94">
        <f t="shared" si="254"/>
        <v>0.32255216512643436</v>
      </c>
      <c r="M2307" s="94">
        <f t="shared" si="254"/>
        <v>0.32255216512643436</v>
      </c>
      <c r="N2307" s="94">
        <f t="shared" si="254"/>
        <v>0.32255216512643436</v>
      </c>
      <c r="O2307" s="94">
        <f t="shared" si="254"/>
        <v>0.32255216512643436</v>
      </c>
      <c r="P2307" s="94">
        <f t="shared" si="254"/>
        <v>0.32255216512643436</v>
      </c>
      <c r="Q2307" s="94">
        <f t="shared" si="254"/>
        <v>0.32255216512643436</v>
      </c>
      <c r="R2307" s="94">
        <f t="shared" si="254"/>
        <v>0.32255216512643436</v>
      </c>
      <c r="S2307" s="93">
        <f>(1+H2307)^((5-Dashboard!$F$9)*3/12)</f>
        <v>1.1500226802661042</v>
      </c>
      <c r="T2307" s="93">
        <f t="shared" si="252"/>
        <v>1.5209649857304413</v>
      </c>
      <c r="U2307" s="93">
        <f t="shared" si="252"/>
        <v>2.0115555349592911</v>
      </c>
      <c r="V2307" s="93">
        <f t="shared" si="252"/>
        <v>2.6603871280324731</v>
      </c>
      <c r="W2307" s="93">
        <f t="shared" si="252"/>
        <v>3.5185007562538435</v>
      </c>
      <c r="X2307" s="93">
        <f t="shared" si="252"/>
        <v>4.6534007931825174</v>
      </c>
      <c r="Y2307" s="93">
        <f t="shared" si="251"/>
        <v>6.154365294224605</v>
      </c>
      <c r="Z2307" s="93">
        <f t="shared" si="251"/>
        <v>8.1394691448557364</v>
      </c>
      <c r="AA2307" s="93">
        <f t="shared" si="251"/>
        <v>10.76487254050876</v>
      </c>
      <c r="AB2307" s="93">
        <f t="shared" si="251"/>
        <v>14.23710548575996</v>
      </c>
      <c r="AC2307" s="95">
        <f t="shared" si="251"/>
        <v>18.829314685325269</v>
      </c>
      <c r="AE2307" s="96"/>
    </row>
    <row r="2308" spans="3:31" ht="24.75" customHeight="1" x14ac:dyDescent="0.25">
      <c r="C2308" s="91">
        <f>ABS(E2308-Dashboard!$F$13)</f>
        <v>26.130270587710022</v>
      </c>
      <c r="D2308" s="92">
        <f t="shared" si="249"/>
        <v>0.32265216512643435</v>
      </c>
      <c r="E2308" s="93" cm="1">
        <f t="array" ref="E2308">SUM('DRE + DCF'!$S$41/TIR!S2308,'DRE + DCF'!$U$41:$AD$41/TIR!T2308:AC2308,TIR!F2308)</f>
        <v>21.489729412289975</v>
      </c>
      <c r="F2308" s="100">
        <f>'DRE + DCF'!$AE$38*'DRE + DCF'!$AE$39*(1+G2308)/(R2308-G2308)/AC2308</f>
        <v>5.7224712010287506</v>
      </c>
      <c r="G2308" s="92">
        <f>R2308*(1-'DRE + DCF'!$AE$39)</f>
        <v>0.19359129907586062</v>
      </c>
      <c r="H2308" s="94">
        <f t="shared" si="253"/>
        <v>0.32265216512643435</v>
      </c>
      <c r="I2308" s="94">
        <f t="shared" si="254"/>
        <v>0.32265216512643435</v>
      </c>
      <c r="J2308" s="94">
        <f t="shared" si="254"/>
        <v>0.32265216512643435</v>
      </c>
      <c r="K2308" s="94">
        <f t="shared" si="254"/>
        <v>0.32265216512643435</v>
      </c>
      <c r="L2308" s="94">
        <f t="shared" si="254"/>
        <v>0.32265216512643435</v>
      </c>
      <c r="M2308" s="94">
        <f t="shared" si="254"/>
        <v>0.32265216512643435</v>
      </c>
      <c r="N2308" s="94">
        <f t="shared" si="254"/>
        <v>0.32265216512643435</v>
      </c>
      <c r="O2308" s="94">
        <f t="shared" si="254"/>
        <v>0.32265216512643435</v>
      </c>
      <c r="P2308" s="94">
        <f t="shared" si="254"/>
        <v>0.32265216512643435</v>
      </c>
      <c r="Q2308" s="94">
        <f t="shared" si="254"/>
        <v>0.32265216512643435</v>
      </c>
      <c r="R2308" s="94">
        <f t="shared" si="254"/>
        <v>0.32265216512643435</v>
      </c>
      <c r="S2308" s="93">
        <f>(1+H2308)^((5-Dashboard!$F$9)*3/12)</f>
        <v>1.1500661568476982</v>
      </c>
      <c r="T2308" s="93">
        <f t="shared" si="252"/>
        <v>1.5211374923932457</v>
      </c>
      <c r="U2308" s="93">
        <f t="shared" si="252"/>
        <v>2.0119357977689218</v>
      </c>
      <c r="V2308" s="93">
        <f t="shared" si="252"/>
        <v>2.6610912390144446</v>
      </c>
      <c r="W2308" s="93">
        <f t="shared" si="252"/>
        <v>3.5196980888814413</v>
      </c>
      <c r="X2308" s="93">
        <f t="shared" si="252"/>
        <v>4.655336297850412</v>
      </c>
      <c r="Y2308" s="93">
        <f t="shared" si="251"/>
        <v>6.1573906337435274</v>
      </c>
      <c r="Z2308" s="93">
        <f t="shared" si="251"/>
        <v>8.1440860532501045</v>
      </c>
      <c r="AA2308" s="93">
        <f t="shared" si="251"/>
        <v>10.771793051307249</v>
      </c>
      <c r="AB2308" s="93">
        <f t="shared" si="251"/>
        <v>14.247335401605415</v>
      </c>
      <c r="AC2308" s="95">
        <f t="shared" si="251"/>
        <v>18.8442690162159</v>
      </c>
      <c r="AE2308" s="96"/>
    </row>
    <row r="2309" spans="3:31" ht="24.75" customHeight="1" x14ac:dyDescent="0.25">
      <c r="C2309" s="91">
        <f>ABS(E2309-Dashboard!$F$13)</f>
        <v>26.141150228023598</v>
      </c>
      <c r="D2309" s="92">
        <f t="shared" si="249"/>
        <v>0.32275216512643434</v>
      </c>
      <c r="E2309" s="93" cm="1">
        <f t="array" ref="E2309">SUM('DRE + DCF'!$S$41/TIR!S2309,'DRE + DCF'!$U$41:$AD$41/TIR!T2309:AC2309,TIR!F2309)</f>
        <v>21.4788497719764</v>
      </c>
      <c r="F2309" s="100">
        <f>'DRE + DCF'!$AE$38*'DRE + DCF'!$AE$39*(1+G2309)/(R2309-G2309)/AC2309</f>
        <v>5.7164460632395686</v>
      </c>
      <c r="G2309" s="92">
        <f>R2309*(1-'DRE + DCF'!$AE$39)</f>
        <v>0.19365129907586059</v>
      </c>
      <c r="H2309" s="94">
        <f t="shared" si="253"/>
        <v>0.32275216512643434</v>
      </c>
      <c r="I2309" s="94">
        <f t="shared" si="254"/>
        <v>0.32275216512643434</v>
      </c>
      <c r="J2309" s="94">
        <f t="shared" si="254"/>
        <v>0.32275216512643434</v>
      </c>
      <c r="K2309" s="94">
        <f t="shared" si="254"/>
        <v>0.32275216512643434</v>
      </c>
      <c r="L2309" s="94">
        <f t="shared" si="254"/>
        <v>0.32275216512643434</v>
      </c>
      <c r="M2309" s="94">
        <f t="shared" si="254"/>
        <v>0.32275216512643434</v>
      </c>
      <c r="N2309" s="94">
        <f t="shared" si="254"/>
        <v>0.32275216512643434</v>
      </c>
      <c r="O2309" s="94">
        <f t="shared" si="254"/>
        <v>0.32275216512643434</v>
      </c>
      <c r="P2309" s="94">
        <f t="shared" si="254"/>
        <v>0.32275216512643434</v>
      </c>
      <c r="Q2309" s="94">
        <f t="shared" si="254"/>
        <v>0.32275216512643434</v>
      </c>
      <c r="R2309" s="94">
        <f t="shared" si="254"/>
        <v>0.32275216512643434</v>
      </c>
      <c r="S2309" s="93">
        <f>(1+H2309)^((5-Dashboard!$F$9)*3/12)</f>
        <v>1.1501096317857851</v>
      </c>
      <c r="T2309" s="93">
        <f t="shared" si="252"/>
        <v>1.5213100055774131</v>
      </c>
      <c r="U2309" s="93">
        <f t="shared" si="252"/>
        <v>2.0123161037060311</v>
      </c>
      <c r="V2309" s="93">
        <f t="shared" si="252"/>
        <v>2.6617954830959429</v>
      </c>
      <c r="W2309" s="93">
        <f t="shared" si="252"/>
        <v>3.5208957383889214</v>
      </c>
      <c r="X2309" s="93">
        <f t="shared" si="252"/>
        <v>4.6572724611383816</v>
      </c>
      <c r="Y2309" s="93">
        <f t="shared" si="251"/>
        <v>6.1604172315545114</v>
      </c>
      <c r="Z2309" s="93">
        <f t="shared" si="251"/>
        <v>8.1487052311209247</v>
      </c>
      <c r="AA2309" s="93">
        <f t="shared" si="251"/>
        <v>10.778717487442304</v>
      </c>
      <c r="AB2309" s="93">
        <f t="shared" si="251"/>
        <v>14.257571893800467</v>
      </c>
      <c r="AC2309" s="95">
        <f t="shared" si="251"/>
        <v>18.859234091970364</v>
      </c>
      <c r="AE2309" s="96"/>
    </row>
    <row r="2310" spans="3:31" ht="24.75" customHeight="1" x14ac:dyDescent="0.25">
      <c r="C2310" s="91">
        <f>ABS(E2310-Dashboard!$F$13)</f>
        <v>26.152020042890548</v>
      </c>
      <c r="D2310" s="92">
        <f t="shared" si="249"/>
        <v>0.32285216512643433</v>
      </c>
      <c r="E2310" s="93" cm="1">
        <f t="array" ref="E2310">SUM('DRE + DCF'!$S$41/TIR!S2310,'DRE + DCF'!$U$41:$AD$41/TIR!T2310:AC2310,TIR!F2310)</f>
        <v>21.467979957109449</v>
      </c>
      <c r="F2310" s="100">
        <f>'DRE + DCF'!$AE$38*'DRE + DCF'!$AE$39*(1+G2310)/(R2310-G2310)/AC2310</f>
        <v>5.7104281457133776</v>
      </c>
      <c r="G2310" s="92">
        <f>R2310*(1-'DRE + DCF'!$AE$39)</f>
        <v>0.1937112990758606</v>
      </c>
      <c r="H2310" s="94">
        <f t="shared" si="253"/>
        <v>0.32285216512643433</v>
      </c>
      <c r="I2310" s="94">
        <f t="shared" si="254"/>
        <v>0.32285216512643433</v>
      </c>
      <c r="J2310" s="94">
        <f t="shared" si="254"/>
        <v>0.32285216512643433</v>
      </c>
      <c r="K2310" s="94">
        <f t="shared" si="254"/>
        <v>0.32285216512643433</v>
      </c>
      <c r="L2310" s="94">
        <f t="shared" si="254"/>
        <v>0.32285216512643433</v>
      </c>
      <c r="M2310" s="94">
        <f t="shared" si="254"/>
        <v>0.32285216512643433</v>
      </c>
      <c r="N2310" s="94">
        <f t="shared" si="254"/>
        <v>0.32285216512643433</v>
      </c>
      <c r="O2310" s="94">
        <f t="shared" si="254"/>
        <v>0.32285216512643433</v>
      </c>
      <c r="P2310" s="94">
        <f t="shared" si="254"/>
        <v>0.32285216512643433</v>
      </c>
      <c r="Q2310" s="94">
        <f t="shared" si="254"/>
        <v>0.32285216512643433</v>
      </c>
      <c r="R2310" s="94">
        <f t="shared" si="254"/>
        <v>0.32285216512643433</v>
      </c>
      <c r="S2310" s="93">
        <f>(1+H2310)^((5-Dashboard!$F$9)*3/12)</f>
        <v>1.1501531050805516</v>
      </c>
      <c r="T2310" s="93">
        <f t="shared" si="252"/>
        <v>1.5214825252826991</v>
      </c>
      <c r="U2310" s="93">
        <f t="shared" si="252"/>
        <v>2.0126964527722535</v>
      </c>
      <c r="V2310" s="93">
        <f t="shared" si="252"/>
        <v>2.66249986029207</v>
      </c>
      <c r="W2310" s="93">
        <f t="shared" si="252"/>
        <v>3.5220937048361938</v>
      </c>
      <c r="X2310" s="93">
        <f t="shared" si="252"/>
        <v>4.6592092832207435</v>
      </c>
      <c r="Y2310" s="93">
        <f t="shared" si="251"/>
        <v>6.1634450880857434</v>
      </c>
      <c r="Z2310" s="93">
        <f t="shared" si="251"/>
        <v>8.153326679412114</v>
      </c>
      <c r="AA2310" s="93">
        <f t="shared" si="251"/>
        <v>10.785645850843437</v>
      </c>
      <c r="AB2310" s="93">
        <f t="shared" si="251"/>
        <v>14.267814966075186</v>
      </c>
      <c r="AC2310" s="95">
        <f t="shared" si="251"/>
        <v>18.874209919495904</v>
      </c>
      <c r="AE2310" s="96"/>
    </row>
    <row r="2311" spans="3:31" ht="24.75" customHeight="1" x14ac:dyDescent="0.25">
      <c r="C2311" s="91">
        <f>ABS(E2311-Dashboard!$F$13)</f>
        <v>26.162880043959095</v>
      </c>
      <c r="D2311" s="92">
        <f t="shared" si="249"/>
        <v>0.32295216512643432</v>
      </c>
      <c r="E2311" s="93" cm="1">
        <f t="array" ref="E2311">SUM('DRE + DCF'!$S$41/TIR!S2311,'DRE + DCF'!$U$41:$AD$41/TIR!T2311:AC2311,TIR!F2311)</f>
        <v>21.457119956040902</v>
      </c>
      <c r="F2311" s="100">
        <f>'DRE + DCF'!$AE$38*'DRE + DCF'!$AE$39*(1+G2311)/(R2311-G2311)/AC2311</f>
        <v>5.7044174386133646</v>
      </c>
      <c r="G2311" s="92">
        <f>R2311*(1-'DRE + DCF'!$AE$39)</f>
        <v>0.19377129907586058</v>
      </c>
      <c r="H2311" s="94">
        <f t="shared" si="253"/>
        <v>0.32295216512643432</v>
      </c>
      <c r="I2311" s="94">
        <f t="shared" si="254"/>
        <v>0.32295216512643432</v>
      </c>
      <c r="J2311" s="94">
        <f t="shared" si="254"/>
        <v>0.32295216512643432</v>
      </c>
      <c r="K2311" s="94">
        <f t="shared" si="254"/>
        <v>0.32295216512643432</v>
      </c>
      <c r="L2311" s="94">
        <f t="shared" si="254"/>
        <v>0.32295216512643432</v>
      </c>
      <c r="M2311" s="94">
        <f t="shared" si="254"/>
        <v>0.32295216512643432</v>
      </c>
      <c r="N2311" s="94">
        <f t="shared" si="254"/>
        <v>0.32295216512643432</v>
      </c>
      <c r="O2311" s="94">
        <f t="shared" si="254"/>
        <v>0.32295216512643432</v>
      </c>
      <c r="P2311" s="94">
        <f t="shared" si="254"/>
        <v>0.32295216512643432</v>
      </c>
      <c r="Q2311" s="94">
        <f t="shared" si="254"/>
        <v>0.32295216512643432</v>
      </c>
      <c r="R2311" s="94">
        <f t="shared" si="254"/>
        <v>0.32295216512643432</v>
      </c>
      <c r="S2311" s="93">
        <f>(1+H2311)^((5-Dashboard!$F$9)*3/12)</f>
        <v>1.1501965767321838</v>
      </c>
      <c r="T2311" s="93">
        <f t="shared" si="252"/>
        <v>1.5216550515088554</v>
      </c>
      <c r="U2311" s="93">
        <f t="shared" si="252"/>
        <v>2.0130768449692158</v>
      </c>
      <c r="V2311" s="93">
        <f t="shared" si="252"/>
        <v>2.6632043706179154</v>
      </c>
      <c r="W2311" s="93">
        <f t="shared" si="252"/>
        <v>3.5232919882831535</v>
      </c>
      <c r="X2311" s="93">
        <f t="shared" si="252"/>
        <v>4.661146764271817</v>
      </c>
      <c r="Y2311" s="93">
        <f t="shared" si="251"/>
        <v>6.166474203765473</v>
      </c>
      <c r="Z2311" s="93">
        <f t="shared" si="251"/>
        <v>8.1579503990678361</v>
      </c>
      <c r="AA2311" s="93">
        <f t="shared" si="251"/>
        <v>10.792578143440851</v>
      </c>
      <c r="AB2311" s="93">
        <f t="shared" si="251"/>
        <v>14.278064622161306</v>
      </c>
      <c r="AC2311" s="95">
        <f t="shared" si="251"/>
        <v>18.889196505703442</v>
      </c>
      <c r="AE2311" s="96"/>
    </row>
    <row r="2312" spans="3:31" ht="24.75" customHeight="1" x14ac:dyDescent="0.25">
      <c r="C2312" s="91">
        <f>ABS(E2312-Dashboard!$F$13)</f>
        <v>26.173730242860891</v>
      </c>
      <c r="D2312" s="92">
        <f t="shared" si="249"/>
        <v>0.32305216512643431</v>
      </c>
      <c r="E2312" s="93" cm="1">
        <f t="array" ref="E2312">SUM('DRE + DCF'!$S$41/TIR!S2312,'DRE + DCF'!$U$41:$AD$41/TIR!T2312:AC2312,TIR!F2312)</f>
        <v>21.446269757139106</v>
      </c>
      <c r="F2312" s="100">
        <f>'DRE + DCF'!$AE$38*'DRE + DCF'!$AE$39*(1+G2312)/(R2312-G2312)/AC2312</f>
        <v>5.6984139321178739</v>
      </c>
      <c r="G2312" s="92">
        <f>R2312*(1-'DRE + DCF'!$AE$39)</f>
        <v>0.19383129907586058</v>
      </c>
      <c r="H2312" s="94">
        <f t="shared" si="253"/>
        <v>0.32305216512643431</v>
      </c>
      <c r="I2312" s="94">
        <f t="shared" si="254"/>
        <v>0.32305216512643431</v>
      </c>
      <c r="J2312" s="94">
        <f t="shared" si="254"/>
        <v>0.32305216512643431</v>
      </c>
      <c r="K2312" s="94">
        <f t="shared" si="254"/>
        <v>0.32305216512643431</v>
      </c>
      <c r="L2312" s="94">
        <f t="shared" si="254"/>
        <v>0.32305216512643431</v>
      </c>
      <c r="M2312" s="94">
        <f t="shared" si="254"/>
        <v>0.32305216512643431</v>
      </c>
      <c r="N2312" s="94">
        <f t="shared" si="254"/>
        <v>0.32305216512643431</v>
      </c>
      <c r="O2312" s="94">
        <f t="shared" si="254"/>
        <v>0.32305216512643431</v>
      </c>
      <c r="P2312" s="94">
        <f t="shared" si="254"/>
        <v>0.32305216512643431</v>
      </c>
      <c r="Q2312" s="94">
        <f t="shared" si="254"/>
        <v>0.32305216512643431</v>
      </c>
      <c r="R2312" s="94">
        <f t="shared" si="254"/>
        <v>0.32305216512643431</v>
      </c>
      <c r="S2312" s="93">
        <f>(1+H2312)^((5-Dashboard!$F$9)*3/12)</f>
        <v>1.150240046740868</v>
      </c>
      <c r="T2312" s="93">
        <f t="shared" si="252"/>
        <v>1.5218275842556366</v>
      </c>
      <c r="U2312" s="93">
        <f t="shared" si="252"/>
        <v>2.0134572802985513</v>
      </c>
      <c r="V2312" s="93">
        <f t="shared" si="252"/>
        <v>2.6639090140885804</v>
      </c>
      <c r="W2312" s="93">
        <f t="shared" si="252"/>
        <v>3.5244905887897215</v>
      </c>
      <c r="X2312" s="93">
        <f t="shared" si="252"/>
        <v>4.6630849044659826</v>
      </c>
      <c r="Y2312" s="93">
        <f t="shared" si="251"/>
        <v>6.169504579022111</v>
      </c>
      <c r="Z2312" s="93">
        <f t="shared" si="251"/>
        <v>8.1625763910326548</v>
      </c>
      <c r="AA2312" s="93">
        <f t="shared" si="251"/>
        <v>10.799514367165671</v>
      </c>
      <c r="AB2312" s="93">
        <f t="shared" si="251"/>
        <v>14.288320865792576</v>
      </c>
      <c r="AC2312" s="95">
        <f t="shared" si="251"/>
        <v>18.904193857508076</v>
      </c>
      <c r="AE2312" s="96"/>
    </row>
    <row r="2313" spans="3:31" ht="24.75" customHeight="1" x14ac:dyDescent="0.25">
      <c r="C2313" s="91">
        <f>ABS(E2313-Dashboard!$F$13)</f>
        <v>26.184570651210748</v>
      </c>
      <c r="D2313" s="92">
        <f t="shared" si="249"/>
        <v>0.3231521651264343</v>
      </c>
      <c r="E2313" s="93" cm="1">
        <f t="array" ref="E2313">SUM('DRE + DCF'!$S$41/TIR!S2313,'DRE + DCF'!$U$41:$AD$41/TIR!T2313:AC2313,TIR!F2313)</f>
        <v>21.435429348789249</v>
      </c>
      <c r="F2313" s="100">
        <f>'DRE + DCF'!$AE$38*'DRE + DCF'!$AE$39*(1+G2313)/(R2313-G2313)/AC2313</f>
        <v>5.6924176164205296</v>
      </c>
      <c r="G2313" s="92">
        <f>R2313*(1-'DRE + DCF'!$AE$39)</f>
        <v>0.19389129907586058</v>
      </c>
      <c r="H2313" s="94">
        <f t="shared" si="253"/>
        <v>0.3231521651264343</v>
      </c>
      <c r="I2313" s="94">
        <f t="shared" si="254"/>
        <v>0.3231521651264343</v>
      </c>
      <c r="J2313" s="94">
        <f t="shared" si="254"/>
        <v>0.3231521651264343</v>
      </c>
      <c r="K2313" s="94">
        <f t="shared" si="254"/>
        <v>0.3231521651264343</v>
      </c>
      <c r="L2313" s="94">
        <f t="shared" si="254"/>
        <v>0.3231521651264343</v>
      </c>
      <c r="M2313" s="94">
        <f t="shared" si="254"/>
        <v>0.3231521651264343</v>
      </c>
      <c r="N2313" s="94">
        <f t="shared" si="254"/>
        <v>0.3231521651264343</v>
      </c>
      <c r="O2313" s="94">
        <f t="shared" si="254"/>
        <v>0.3231521651264343</v>
      </c>
      <c r="P2313" s="94">
        <f t="shared" si="254"/>
        <v>0.3231521651264343</v>
      </c>
      <c r="Q2313" s="94">
        <f t="shared" si="254"/>
        <v>0.3231521651264343</v>
      </c>
      <c r="R2313" s="94">
        <f t="shared" si="254"/>
        <v>0.3231521651264343</v>
      </c>
      <c r="S2313" s="93">
        <f>(1+H2313)^((5-Dashboard!$F$9)*3/12)</f>
        <v>1.1502835151067907</v>
      </c>
      <c r="T2313" s="93">
        <f t="shared" si="252"/>
        <v>1.5220001235227956</v>
      </c>
      <c r="U2313" s="93">
        <f t="shared" si="252"/>
        <v>2.0138377587618872</v>
      </c>
      <c r="V2313" s="93">
        <f t="shared" si="252"/>
        <v>2.6646137907191565</v>
      </c>
      <c r="W2313" s="93">
        <f t="shared" si="252"/>
        <v>3.5256895064158069</v>
      </c>
      <c r="X2313" s="93">
        <f t="shared" si="252"/>
        <v>4.6650237039776243</v>
      </c>
      <c r="Y2313" s="93">
        <f t="shared" si="251"/>
        <v>6.1725362142841309</v>
      </c>
      <c r="Z2313" s="93">
        <f t="shared" si="251"/>
        <v>8.1672046562513714</v>
      </c>
      <c r="AA2313" s="93">
        <f t="shared" si="251"/>
        <v>10.806454523949697</v>
      </c>
      <c r="AB2313" s="93">
        <f t="shared" si="251"/>
        <v>14.298583700704391</v>
      </c>
      <c r="AC2313" s="95">
        <f t="shared" si="251"/>
        <v>18.919201981828557</v>
      </c>
      <c r="AE2313" s="96"/>
    </row>
    <row r="2314" spans="3:31" ht="24.75" customHeight="1" x14ac:dyDescent="0.25">
      <c r="C2314" s="91">
        <f>ABS(E2314-Dashboard!$F$13)</f>
        <v>26.195401280606955</v>
      </c>
      <c r="D2314" s="92">
        <f t="shared" si="249"/>
        <v>0.32325216512643429</v>
      </c>
      <c r="E2314" s="93" cm="1">
        <f t="array" ref="E2314">SUM('DRE + DCF'!$S$41/TIR!S2314,'DRE + DCF'!$U$41:$AD$41/TIR!T2314:AC2314,TIR!F2314)</f>
        <v>21.424598719393043</v>
      </c>
      <c r="F2314" s="100">
        <f>'DRE + DCF'!$AE$38*'DRE + DCF'!$AE$39*(1+G2314)/(R2314-G2314)/AC2314</f>
        <v>5.6864284817300552</v>
      </c>
      <c r="G2314" s="92">
        <f>R2314*(1-'DRE + DCF'!$AE$39)</f>
        <v>0.19395129907586056</v>
      </c>
      <c r="H2314" s="94">
        <f t="shared" si="253"/>
        <v>0.32325216512643429</v>
      </c>
      <c r="I2314" s="94">
        <f t="shared" si="254"/>
        <v>0.32325216512643429</v>
      </c>
      <c r="J2314" s="94">
        <f t="shared" si="254"/>
        <v>0.32325216512643429</v>
      </c>
      <c r="K2314" s="94">
        <f t="shared" si="254"/>
        <v>0.32325216512643429</v>
      </c>
      <c r="L2314" s="94">
        <f t="shared" si="254"/>
        <v>0.32325216512643429</v>
      </c>
      <c r="M2314" s="94">
        <f t="shared" si="254"/>
        <v>0.32325216512643429</v>
      </c>
      <c r="N2314" s="94">
        <f t="shared" si="254"/>
        <v>0.32325216512643429</v>
      </c>
      <c r="O2314" s="94">
        <f t="shared" si="254"/>
        <v>0.32325216512643429</v>
      </c>
      <c r="P2314" s="94">
        <f t="shared" si="254"/>
        <v>0.32325216512643429</v>
      </c>
      <c r="Q2314" s="94">
        <f t="shared" si="254"/>
        <v>0.32325216512643429</v>
      </c>
      <c r="R2314" s="94">
        <f t="shared" si="254"/>
        <v>0.32325216512643429</v>
      </c>
      <c r="S2314" s="93">
        <f>(1+H2314)^((5-Dashboard!$F$9)*3/12)</f>
        <v>1.1503269818301378</v>
      </c>
      <c r="T2314" s="93">
        <f t="shared" si="252"/>
        <v>1.5221726693100863</v>
      </c>
      <c r="U2314" s="93">
        <f t="shared" si="252"/>
        <v>2.0142182803608559</v>
      </c>
      <c r="V2314" s="93">
        <f t="shared" si="252"/>
        <v>2.6653187005247463</v>
      </c>
      <c r="W2314" s="93">
        <f t="shared" si="252"/>
        <v>3.5268887412213452</v>
      </c>
      <c r="X2314" s="93">
        <f t="shared" si="252"/>
        <v>4.6669631629811903</v>
      </c>
      <c r="Y2314" s="93">
        <f t="shared" si="251"/>
        <v>6.1755691099801728</v>
      </c>
      <c r="Z2314" s="93">
        <f t="shared" si="251"/>
        <v>8.1718351956691908</v>
      </c>
      <c r="AA2314" s="93">
        <f t="shared" si="251"/>
        <v>10.813398615725657</v>
      </c>
      <c r="AB2314" s="93">
        <f t="shared" si="251"/>
        <v>14.308853130634164</v>
      </c>
      <c r="AC2314" s="95">
        <f t="shared" si="251"/>
        <v>18.934220885587816</v>
      </c>
      <c r="AE2314" s="96"/>
    </row>
    <row r="2315" spans="3:31" ht="24.75" customHeight="1" x14ac:dyDescent="0.25">
      <c r="C2315" s="91">
        <f>ABS(E2315-Dashboard!$F$13)</f>
        <v>26.206222142631013</v>
      </c>
      <c r="D2315" s="92">
        <f t="shared" si="249"/>
        <v>0.32335216512643428</v>
      </c>
      <c r="E2315" s="93" cm="1">
        <f t="array" ref="E2315">SUM('DRE + DCF'!$S$41/TIR!S2315,'DRE + DCF'!$U$41:$AD$41/TIR!T2315:AC2315,TIR!F2315)</f>
        <v>21.413777857368984</v>
      </c>
      <c r="F2315" s="100">
        <f>'DRE + DCF'!$AE$38*'DRE + DCF'!$AE$39*(1+G2315)/(R2315-G2315)/AC2315</f>
        <v>5.6804465182704043</v>
      </c>
      <c r="G2315" s="92">
        <f>R2315*(1-'DRE + DCF'!$AE$39)</f>
        <v>0.19401129907586057</v>
      </c>
      <c r="H2315" s="94">
        <f t="shared" si="253"/>
        <v>0.32335216512643428</v>
      </c>
      <c r="I2315" s="94">
        <f t="shared" si="254"/>
        <v>0.32335216512643428</v>
      </c>
      <c r="J2315" s="94">
        <f t="shared" si="254"/>
        <v>0.32335216512643428</v>
      </c>
      <c r="K2315" s="94">
        <f t="shared" si="254"/>
        <v>0.32335216512643428</v>
      </c>
      <c r="L2315" s="94">
        <f t="shared" si="254"/>
        <v>0.32335216512643428</v>
      </c>
      <c r="M2315" s="94">
        <f t="shared" si="254"/>
        <v>0.32335216512643428</v>
      </c>
      <c r="N2315" s="94">
        <f t="shared" si="254"/>
        <v>0.32335216512643428</v>
      </c>
      <c r="O2315" s="94">
        <f t="shared" si="254"/>
        <v>0.32335216512643428</v>
      </c>
      <c r="P2315" s="94">
        <f t="shared" si="254"/>
        <v>0.32335216512643428</v>
      </c>
      <c r="Q2315" s="94">
        <f t="shared" si="254"/>
        <v>0.32335216512643428</v>
      </c>
      <c r="R2315" s="94">
        <f t="shared" si="254"/>
        <v>0.32335216512643428</v>
      </c>
      <c r="S2315" s="93">
        <f>(1+H2315)^((5-Dashboard!$F$9)*3/12)</f>
        <v>1.1503704469110958</v>
      </c>
      <c r="T2315" s="93">
        <f t="shared" si="252"/>
        <v>1.5223452216172624</v>
      </c>
      <c r="U2315" s="93">
        <f t="shared" si="252"/>
        <v>2.0145988450970855</v>
      </c>
      <c r="V2315" s="93">
        <f t="shared" si="252"/>
        <v>2.6660237435204417</v>
      </c>
      <c r="W2315" s="93">
        <f t="shared" si="252"/>
        <v>3.5280882932662578</v>
      </c>
      <c r="X2315" s="93">
        <f t="shared" si="252"/>
        <v>4.6689032816511284</v>
      </c>
      <c r="Y2315" s="93">
        <f t="shared" si="251"/>
        <v>6.1786032665389348</v>
      </c>
      <c r="Z2315" s="93">
        <f t="shared" si="251"/>
        <v>8.1764680102315577</v>
      </c>
      <c r="AA2315" s="93">
        <f t="shared" si="251"/>
        <v>10.820346644426959</v>
      </c>
      <c r="AB2315" s="93">
        <f t="shared" si="251"/>
        <v>14.319129159320962</v>
      </c>
      <c r="AC2315" s="95">
        <f t="shared" si="251"/>
        <v>18.949250575712451</v>
      </c>
      <c r="AE2315" s="96"/>
    </row>
    <row r="2316" spans="3:31" ht="24.75" customHeight="1" x14ac:dyDescent="0.25">
      <c r="C2316" s="91">
        <f>ABS(E2316-Dashboard!$F$13)</f>
        <v>26.21703324884799</v>
      </c>
      <c r="D2316" s="92">
        <f t="shared" si="249"/>
        <v>0.32345216512643427</v>
      </c>
      <c r="E2316" s="93" cm="1">
        <f t="array" ref="E2316">SUM('DRE + DCF'!$S$41/TIR!S2316,'DRE + DCF'!$U$41:$AD$41/TIR!T2316:AC2316,TIR!F2316)</f>
        <v>21.402966751152007</v>
      </c>
      <c r="F2316" s="100">
        <f>'DRE + DCF'!$AE$38*'DRE + DCF'!$AE$39*(1+G2316)/(R2316-G2316)/AC2316</f>
        <v>5.6744717162805625</v>
      </c>
      <c r="G2316" s="92">
        <f>R2316*(1-'DRE + DCF'!$AE$39)</f>
        <v>0.19407129907586054</v>
      </c>
      <c r="H2316" s="94">
        <f t="shared" si="253"/>
        <v>0.32345216512643427</v>
      </c>
      <c r="I2316" s="94">
        <f t="shared" si="254"/>
        <v>0.32345216512643427</v>
      </c>
      <c r="J2316" s="94">
        <f t="shared" si="254"/>
        <v>0.32345216512643427</v>
      </c>
      <c r="K2316" s="94">
        <f t="shared" si="254"/>
        <v>0.32345216512643427</v>
      </c>
      <c r="L2316" s="94">
        <f t="shared" si="254"/>
        <v>0.32345216512643427</v>
      </c>
      <c r="M2316" s="94">
        <f t="shared" si="254"/>
        <v>0.32345216512643427</v>
      </c>
      <c r="N2316" s="94">
        <f t="shared" si="254"/>
        <v>0.32345216512643427</v>
      </c>
      <c r="O2316" s="94">
        <f t="shared" si="254"/>
        <v>0.32345216512643427</v>
      </c>
      <c r="P2316" s="94">
        <f t="shared" si="254"/>
        <v>0.32345216512643427</v>
      </c>
      <c r="Q2316" s="94">
        <f t="shared" si="254"/>
        <v>0.32345216512643427</v>
      </c>
      <c r="R2316" s="94">
        <f t="shared" si="254"/>
        <v>0.32345216512643427</v>
      </c>
      <c r="S2316" s="93">
        <f>(1+H2316)^((5-Dashboard!$F$9)*3/12)</f>
        <v>1.1504139103498507</v>
      </c>
      <c r="T2316" s="93">
        <f t="shared" si="252"/>
        <v>1.5225177804440777</v>
      </c>
      <c r="U2316" s="93">
        <f t="shared" si="252"/>
        <v>2.014979452972208</v>
      </c>
      <c r="V2316" s="93">
        <f t="shared" si="252"/>
        <v>2.6667289197213471</v>
      </c>
      <c r="W2316" s="93">
        <f t="shared" si="252"/>
        <v>3.5292881626104942</v>
      </c>
      <c r="X2316" s="93">
        <f t="shared" si="252"/>
        <v>4.6708440601619543</v>
      </c>
      <c r="Y2316" s="93">
        <f t="shared" si="251"/>
        <v>6.1816386843892843</v>
      </c>
      <c r="Z2316" s="93">
        <f t="shared" si="251"/>
        <v>8.1811031008843216</v>
      </c>
      <c r="AA2316" s="93">
        <f t="shared" si="251"/>
        <v>10.827298611987942</v>
      </c>
      <c r="AB2316" s="93">
        <f t="shared" si="251"/>
        <v>14.32941179050588</v>
      </c>
      <c r="AC2316" s="95">
        <f t="shared" si="251"/>
        <v>18.964291059133263</v>
      </c>
      <c r="AE2316" s="96"/>
    </row>
    <row r="2317" spans="3:31" ht="24.75" customHeight="1" x14ac:dyDescent="0.25">
      <c r="C2317" s="91">
        <f>ABS(E2317-Dashboard!$F$13)</f>
        <v>26.22783461080617</v>
      </c>
      <c r="D2317" s="92">
        <f t="shared" si="249"/>
        <v>0.32355216512643425</v>
      </c>
      <c r="E2317" s="93" cm="1">
        <f t="array" ref="E2317">SUM('DRE + DCF'!$S$41/TIR!S2317,'DRE + DCF'!$U$41:$AD$41/TIR!T2317:AC2317,TIR!F2317)</f>
        <v>21.392165389193828</v>
      </c>
      <c r="F2317" s="100">
        <f>'DRE + DCF'!$AE$38*'DRE + DCF'!$AE$39*(1+G2317)/(R2317-G2317)/AC2317</f>
        <v>5.668504066014707</v>
      </c>
      <c r="G2317" s="92">
        <f>R2317*(1-'DRE + DCF'!$AE$39)</f>
        <v>0.19413129907586055</v>
      </c>
      <c r="H2317" s="94">
        <f t="shared" si="253"/>
        <v>0.32355216512643425</v>
      </c>
      <c r="I2317" s="94">
        <f t="shared" si="254"/>
        <v>0.32355216512643425</v>
      </c>
      <c r="J2317" s="94">
        <f t="shared" si="254"/>
        <v>0.32355216512643425</v>
      </c>
      <c r="K2317" s="94">
        <f t="shared" si="254"/>
        <v>0.32355216512643425</v>
      </c>
      <c r="L2317" s="94">
        <f t="shared" si="254"/>
        <v>0.32355216512643425</v>
      </c>
      <c r="M2317" s="94">
        <f t="shared" si="254"/>
        <v>0.32355216512643425</v>
      </c>
      <c r="N2317" s="94">
        <f t="shared" si="254"/>
        <v>0.32355216512643425</v>
      </c>
      <c r="O2317" s="94">
        <f t="shared" si="254"/>
        <v>0.32355216512643425</v>
      </c>
      <c r="P2317" s="94">
        <f t="shared" si="254"/>
        <v>0.32355216512643425</v>
      </c>
      <c r="Q2317" s="94">
        <f t="shared" si="254"/>
        <v>0.32355216512643425</v>
      </c>
      <c r="R2317" s="94">
        <f t="shared" si="254"/>
        <v>0.32355216512643425</v>
      </c>
      <c r="S2317" s="93">
        <f>(1+H2317)^((5-Dashboard!$F$9)*3/12)</f>
        <v>1.1504573721465885</v>
      </c>
      <c r="T2317" s="93">
        <f t="shared" si="252"/>
        <v>1.5226903457902849</v>
      </c>
      <c r="U2317" s="93">
        <f t="shared" si="252"/>
        <v>2.0153601039878501</v>
      </c>
      <c r="V2317" s="93">
        <f t="shared" si="252"/>
        <v>2.6674342291425543</v>
      </c>
      <c r="W2317" s="93">
        <f t="shared" si="252"/>
        <v>3.5304883493139885</v>
      </c>
      <c r="X2317" s="93">
        <f t="shared" si="252"/>
        <v>4.6727854986881798</v>
      </c>
      <c r="Y2317" s="93">
        <f t="shared" si="251"/>
        <v>6.1846753639601451</v>
      </c>
      <c r="Z2317" s="93">
        <f t="shared" si="251"/>
        <v>8.1857404685735666</v>
      </c>
      <c r="AA2317" s="93">
        <f t="shared" si="251"/>
        <v>10.834254520343615</v>
      </c>
      <c r="AB2317" s="93">
        <f t="shared" si="251"/>
        <v>14.339701027931648</v>
      </c>
      <c r="AC2317" s="95">
        <f t="shared" si="251"/>
        <v>18.979342342784687</v>
      </c>
      <c r="AE2317" s="96"/>
    </row>
    <row r="2318" spans="3:31" ht="24.75" customHeight="1" x14ac:dyDescent="0.25">
      <c r="C2318" s="91">
        <f>ABS(E2318-Dashboard!$F$13)</f>
        <v>26.238626240037501</v>
      </c>
      <c r="D2318" s="92">
        <f t="shared" si="249"/>
        <v>0.32365216512643424</v>
      </c>
      <c r="E2318" s="93" cm="1">
        <f t="array" ref="E2318">SUM('DRE + DCF'!$S$41/TIR!S2318,'DRE + DCF'!$U$41:$AD$41/TIR!T2318:AC2318,TIR!F2318)</f>
        <v>21.381373759962496</v>
      </c>
      <c r="F2318" s="100">
        <f>'DRE + DCF'!$AE$38*'DRE + DCF'!$AE$39*(1+G2318)/(R2318-G2318)/AC2318</f>
        <v>5.662543557741988</v>
      </c>
      <c r="G2318" s="92">
        <f>R2318*(1-'DRE + DCF'!$AE$39)</f>
        <v>0.19419129907586055</v>
      </c>
      <c r="H2318" s="94">
        <f t="shared" si="253"/>
        <v>0.32365216512643424</v>
      </c>
      <c r="I2318" s="94">
        <f t="shared" si="254"/>
        <v>0.32365216512643424</v>
      </c>
      <c r="J2318" s="94">
        <f t="shared" si="254"/>
        <v>0.32365216512643424</v>
      </c>
      <c r="K2318" s="94">
        <f t="shared" si="254"/>
        <v>0.32365216512643424</v>
      </c>
      <c r="L2318" s="94">
        <f t="shared" si="254"/>
        <v>0.32365216512643424</v>
      </c>
      <c r="M2318" s="94">
        <f t="shared" si="254"/>
        <v>0.32365216512643424</v>
      </c>
      <c r="N2318" s="94">
        <f t="shared" si="254"/>
        <v>0.32365216512643424</v>
      </c>
      <c r="O2318" s="94">
        <f t="shared" si="254"/>
        <v>0.32365216512643424</v>
      </c>
      <c r="P2318" s="94">
        <f t="shared" si="254"/>
        <v>0.32365216512643424</v>
      </c>
      <c r="Q2318" s="94">
        <f t="shared" si="254"/>
        <v>0.32365216512643424</v>
      </c>
      <c r="R2318" s="94">
        <f t="shared" si="254"/>
        <v>0.32365216512643424</v>
      </c>
      <c r="S2318" s="93">
        <f>(1+H2318)^((5-Dashboard!$F$9)*3/12)</f>
        <v>1.1505008323014958</v>
      </c>
      <c r="T2318" s="93">
        <f t="shared" si="252"/>
        <v>1.5228629176556396</v>
      </c>
      <c r="U2318" s="93">
        <f t="shared" si="252"/>
        <v>2.0157407981456461</v>
      </c>
      <c r="V2318" s="93">
        <f t="shared" si="252"/>
        <v>2.6681396717991714</v>
      </c>
      <c r="W2318" s="93">
        <f t="shared" si="252"/>
        <v>3.531688853436707</v>
      </c>
      <c r="X2318" s="93">
        <f t="shared" si="252"/>
        <v>4.6747275974043916</v>
      </c>
      <c r="Y2318" s="93">
        <f t="shared" si="251"/>
        <v>6.1877133056806173</v>
      </c>
      <c r="Z2318" s="93">
        <f t="shared" si="251"/>
        <v>8.1903801142457962</v>
      </c>
      <c r="AA2318" s="93">
        <f t="shared" si="251"/>
        <v>10.84121437142994</v>
      </c>
      <c r="AB2318" s="93">
        <f t="shared" si="251"/>
        <v>14.349996875343056</v>
      </c>
      <c r="AC2318" s="95">
        <f t="shared" si="251"/>
        <v>18.994404433605403</v>
      </c>
      <c r="AE2318" s="96"/>
    </row>
    <row r="2319" spans="3:31" ht="24.75" customHeight="1" x14ac:dyDescent="0.25">
      <c r="C2319" s="91">
        <f>ABS(E2319-Dashboard!$F$13)</f>
        <v>26.249408148057213</v>
      </c>
      <c r="D2319" s="92">
        <f t="shared" ref="D2319:D2382" si="255">D2318+0.0001</f>
        <v>0.32375216512643423</v>
      </c>
      <c r="E2319" s="93" cm="1">
        <f t="array" ref="E2319">SUM('DRE + DCF'!$S$41/TIR!S2319,'DRE + DCF'!$U$41:$AD$41/TIR!T2319:AC2319,TIR!F2319)</f>
        <v>21.370591851942784</v>
      </c>
      <c r="F2319" s="100">
        <f>'DRE + DCF'!$AE$38*'DRE + DCF'!$AE$39*(1+G2319)/(R2319-G2319)/AC2319</f>
        <v>5.6565901817466866</v>
      </c>
      <c r="G2319" s="92">
        <f>R2319*(1-'DRE + DCF'!$AE$39)</f>
        <v>0.19425129907586053</v>
      </c>
      <c r="H2319" s="94">
        <f t="shared" si="253"/>
        <v>0.32375216512643423</v>
      </c>
      <c r="I2319" s="94">
        <f t="shared" si="254"/>
        <v>0.32375216512643423</v>
      </c>
      <c r="J2319" s="94">
        <f t="shared" si="254"/>
        <v>0.32375216512643423</v>
      </c>
      <c r="K2319" s="94">
        <f t="shared" si="254"/>
        <v>0.32375216512643423</v>
      </c>
      <c r="L2319" s="94">
        <f t="shared" si="254"/>
        <v>0.32375216512643423</v>
      </c>
      <c r="M2319" s="94">
        <f t="shared" si="254"/>
        <v>0.32375216512643423</v>
      </c>
      <c r="N2319" s="94">
        <f t="shared" si="254"/>
        <v>0.32375216512643423</v>
      </c>
      <c r="O2319" s="94">
        <f t="shared" si="254"/>
        <v>0.32375216512643423</v>
      </c>
      <c r="P2319" s="94">
        <f t="shared" si="254"/>
        <v>0.32375216512643423</v>
      </c>
      <c r="Q2319" s="94">
        <f t="shared" si="254"/>
        <v>0.32375216512643423</v>
      </c>
      <c r="R2319" s="94">
        <f t="shared" si="254"/>
        <v>0.32375216512643423</v>
      </c>
      <c r="S2319" s="93">
        <f>(1+H2319)^((5-Dashboard!$F$9)*3/12)</f>
        <v>1.1505442908147578</v>
      </c>
      <c r="T2319" s="93">
        <f t="shared" si="252"/>
        <v>1.5230354960398933</v>
      </c>
      <c r="U2319" s="93">
        <f t="shared" si="252"/>
        <v>2.0161215354472213</v>
      </c>
      <c r="V2319" s="93">
        <f t="shared" si="252"/>
        <v>2.6688452477062898</v>
      </c>
      <c r="W2319" s="93">
        <f t="shared" si="252"/>
        <v>3.5328896750385956</v>
      </c>
      <c r="X2319" s="93">
        <f t="shared" si="252"/>
        <v>4.6766703564851655</v>
      </c>
      <c r="Y2319" s="93">
        <f t="shared" si="251"/>
        <v>6.1907525099798502</v>
      </c>
      <c r="Z2319" s="93">
        <f t="shared" si="251"/>
        <v>8.1950220388477337</v>
      </c>
      <c r="AA2319" s="93">
        <f t="shared" si="251"/>
        <v>10.848178167183532</v>
      </c>
      <c r="AB2319" s="93">
        <f t="shared" si="251"/>
        <v>14.360299336486513</v>
      </c>
      <c r="AC2319" s="95">
        <f t="shared" si="251"/>
        <v>19.009477338537717</v>
      </c>
      <c r="AE2319" s="96"/>
    </row>
    <row r="2320" spans="3:31" ht="24.75" customHeight="1" x14ac:dyDescent="0.25">
      <c r="C2320" s="91">
        <f>ABS(E2320-Dashboard!$F$13)</f>
        <v>26.260180346364187</v>
      </c>
      <c r="D2320" s="92">
        <f t="shared" si="255"/>
        <v>0.32385216512643422</v>
      </c>
      <c r="E2320" s="93" cm="1">
        <f t="array" ref="E2320">SUM('DRE + DCF'!$S$41/TIR!S2320,'DRE + DCF'!$U$41:$AD$41/TIR!T2320:AC2320,TIR!F2320)</f>
        <v>21.35981965363581</v>
      </c>
      <c r="F2320" s="100">
        <f>'DRE + DCF'!$AE$38*'DRE + DCF'!$AE$39*(1+G2320)/(R2320-G2320)/AC2320</f>
        <v>5.6506439283280283</v>
      </c>
      <c r="G2320" s="92">
        <f>R2320*(1-'DRE + DCF'!$AE$39)</f>
        <v>0.19431129907586053</v>
      </c>
      <c r="H2320" s="94">
        <f t="shared" si="253"/>
        <v>0.32385216512643422</v>
      </c>
      <c r="I2320" s="94">
        <f t="shared" si="254"/>
        <v>0.32385216512643422</v>
      </c>
      <c r="J2320" s="94">
        <f t="shared" si="254"/>
        <v>0.32385216512643422</v>
      </c>
      <c r="K2320" s="94">
        <f t="shared" si="254"/>
        <v>0.32385216512643422</v>
      </c>
      <c r="L2320" s="94">
        <f t="shared" ref="I2320:R2345" si="256">$D2320</f>
        <v>0.32385216512643422</v>
      </c>
      <c r="M2320" s="94">
        <f t="shared" si="256"/>
        <v>0.32385216512643422</v>
      </c>
      <c r="N2320" s="94">
        <f t="shared" si="256"/>
        <v>0.32385216512643422</v>
      </c>
      <c r="O2320" s="94">
        <f t="shared" si="256"/>
        <v>0.32385216512643422</v>
      </c>
      <c r="P2320" s="94">
        <f t="shared" si="256"/>
        <v>0.32385216512643422</v>
      </c>
      <c r="Q2320" s="94">
        <f t="shared" si="256"/>
        <v>0.32385216512643422</v>
      </c>
      <c r="R2320" s="94">
        <f t="shared" si="256"/>
        <v>0.32385216512643422</v>
      </c>
      <c r="S2320" s="93">
        <f>(1+H2320)^((5-Dashboard!$F$9)*3/12)</f>
        <v>1.1505877476865614</v>
      </c>
      <c r="T2320" s="93">
        <f t="shared" si="252"/>
        <v>1.5232080809428017</v>
      </c>
      <c r="U2320" s="93">
        <f t="shared" si="252"/>
        <v>2.016502315894209</v>
      </c>
      <c r="V2320" s="93">
        <f t="shared" si="252"/>
        <v>2.6695509568790174</v>
      </c>
      <c r="W2320" s="93">
        <f t="shared" si="252"/>
        <v>3.5340908141796317</v>
      </c>
      <c r="X2320" s="93">
        <f t="shared" si="252"/>
        <v>4.6786137761051485</v>
      </c>
      <c r="Y2320" s="93">
        <f t="shared" si="251"/>
        <v>6.1937929772871634</v>
      </c>
      <c r="Z2320" s="93">
        <f t="shared" si="251"/>
        <v>8.1996662433265151</v>
      </c>
      <c r="AA2320" s="93">
        <f t="shared" si="251"/>
        <v>10.855145909541942</v>
      </c>
      <c r="AB2320" s="93">
        <f t="shared" si="251"/>
        <v>14.370608415110457</v>
      </c>
      <c r="AC2320" s="95">
        <f t="shared" si="251"/>
        <v>19.024561064528136</v>
      </c>
      <c r="AE2320" s="96"/>
    </row>
    <row r="2321" spans="3:31" ht="24.75" customHeight="1" x14ac:dyDescent="0.25">
      <c r="C2321" s="91">
        <f>ABS(E2321-Dashboard!$F$13)</f>
        <v>26.270942846440718</v>
      </c>
      <c r="D2321" s="92">
        <f t="shared" si="255"/>
        <v>0.32395216512643421</v>
      </c>
      <c r="E2321" s="93" cm="1">
        <f t="array" ref="E2321">SUM('DRE + DCF'!$S$41/TIR!S2321,'DRE + DCF'!$U$41:$AD$41/TIR!T2321:AC2321,TIR!F2321)</f>
        <v>21.349057153559279</v>
      </c>
      <c r="F2321" s="100">
        <f>'DRE + DCF'!$AE$38*'DRE + DCF'!$AE$39*(1+G2321)/(R2321-G2321)/AC2321</f>
        <v>5.6447047878002898</v>
      </c>
      <c r="G2321" s="92">
        <f>R2321*(1-'DRE + DCF'!$AE$39)</f>
        <v>0.19437129907586051</v>
      </c>
      <c r="H2321" s="94">
        <f t="shared" si="253"/>
        <v>0.32395216512643421</v>
      </c>
      <c r="I2321" s="94">
        <f t="shared" si="256"/>
        <v>0.32395216512643421</v>
      </c>
      <c r="J2321" s="94">
        <f t="shared" si="256"/>
        <v>0.32395216512643421</v>
      </c>
      <c r="K2321" s="94">
        <f t="shared" si="256"/>
        <v>0.32395216512643421</v>
      </c>
      <c r="L2321" s="94">
        <f t="shared" si="256"/>
        <v>0.32395216512643421</v>
      </c>
      <c r="M2321" s="94">
        <f t="shared" si="256"/>
        <v>0.32395216512643421</v>
      </c>
      <c r="N2321" s="94">
        <f t="shared" si="256"/>
        <v>0.32395216512643421</v>
      </c>
      <c r="O2321" s="94">
        <f t="shared" si="256"/>
        <v>0.32395216512643421</v>
      </c>
      <c r="P2321" s="94">
        <f t="shared" si="256"/>
        <v>0.32395216512643421</v>
      </c>
      <c r="Q2321" s="94">
        <f t="shared" si="256"/>
        <v>0.32395216512643421</v>
      </c>
      <c r="R2321" s="94">
        <f t="shared" si="256"/>
        <v>0.32395216512643421</v>
      </c>
      <c r="S2321" s="93">
        <f>(1+H2321)^((5-Dashboard!$F$9)*3/12)</f>
        <v>1.150631202917092</v>
      </c>
      <c r="T2321" s="93">
        <f t="shared" si="252"/>
        <v>1.5233806723641172</v>
      </c>
      <c r="U2321" s="93">
        <f t="shared" si="252"/>
        <v>2.0168831394882361</v>
      </c>
      <c r="V2321" s="93">
        <f t="shared" si="252"/>
        <v>2.6702567993324497</v>
      </c>
      <c r="W2321" s="93">
        <f t="shared" si="252"/>
        <v>3.5352922709197787</v>
      </c>
      <c r="X2321" s="93">
        <f t="shared" si="252"/>
        <v>4.6805578564389894</v>
      </c>
      <c r="Y2321" s="93">
        <f t="shared" si="251"/>
        <v>6.1968347080319415</v>
      </c>
      <c r="Z2321" s="93">
        <f t="shared" si="251"/>
        <v>8.2043127286295228</v>
      </c>
      <c r="AA2321" s="93">
        <f t="shared" si="251"/>
        <v>10.862117600443419</v>
      </c>
      <c r="AB2321" s="93">
        <f t="shared" si="251"/>
        <v>14.380924114965012</v>
      </c>
      <c r="AC2321" s="95">
        <f t="shared" si="251"/>
        <v>19.039655618526876</v>
      </c>
      <c r="AE2321" s="96"/>
    </row>
    <row r="2322" spans="3:31" ht="24.75" customHeight="1" x14ac:dyDescent="0.25">
      <c r="C2322" s="91">
        <f>ABS(E2322-Dashboard!$F$13)</f>
        <v>26.281695659752771</v>
      </c>
      <c r="D2322" s="92">
        <f t="shared" si="255"/>
        <v>0.3240521651264342</v>
      </c>
      <c r="E2322" s="93" cm="1">
        <f t="array" ref="E2322">SUM('DRE + DCF'!$S$41/TIR!S2322,'DRE + DCF'!$U$41:$AD$41/TIR!T2322:AC2322,TIR!F2322)</f>
        <v>21.338304340247227</v>
      </c>
      <c r="F2322" s="100">
        <f>'DRE + DCF'!$AE$38*'DRE + DCF'!$AE$39*(1+G2322)/(R2322-G2322)/AC2322</f>
        <v>5.6387727504926488</v>
      </c>
      <c r="G2322" s="92">
        <f>R2322*(1-'DRE + DCF'!$AE$39)</f>
        <v>0.19443129907586051</v>
      </c>
      <c r="H2322" s="94">
        <f t="shared" si="253"/>
        <v>0.3240521651264342</v>
      </c>
      <c r="I2322" s="94">
        <f t="shared" si="256"/>
        <v>0.3240521651264342</v>
      </c>
      <c r="J2322" s="94">
        <f t="shared" si="256"/>
        <v>0.3240521651264342</v>
      </c>
      <c r="K2322" s="94">
        <f t="shared" si="256"/>
        <v>0.3240521651264342</v>
      </c>
      <c r="L2322" s="94">
        <f t="shared" si="256"/>
        <v>0.3240521651264342</v>
      </c>
      <c r="M2322" s="94">
        <f t="shared" si="256"/>
        <v>0.3240521651264342</v>
      </c>
      <c r="N2322" s="94">
        <f t="shared" si="256"/>
        <v>0.3240521651264342</v>
      </c>
      <c r="O2322" s="94">
        <f t="shared" si="256"/>
        <v>0.3240521651264342</v>
      </c>
      <c r="P2322" s="94">
        <f t="shared" si="256"/>
        <v>0.3240521651264342</v>
      </c>
      <c r="Q2322" s="94">
        <f t="shared" si="256"/>
        <v>0.3240521651264342</v>
      </c>
      <c r="R2322" s="94">
        <f t="shared" si="256"/>
        <v>0.3240521651264342</v>
      </c>
      <c r="S2322" s="93">
        <f>(1+H2322)^((5-Dashboard!$F$9)*3/12)</f>
        <v>1.1506746565065358</v>
      </c>
      <c r="T2322" s="93">
        <f t="shared" si="252"/>
        <v>1.5235532703035948</v>
      </c>
      <c r="U2322" s="93">
        <f t="shared" si="252"/>
        <v>2.0172640062309344</v>
      </c>
      <c r="V2322" s="93">
        <f t="shared" si="252"/>
        <v>2.6709627750816933</v>
      </c>
      <c r="W2322" s="93">
        <f t="shared" si="252"/>
        <v>3.5364940453190252</v>
      </c>
      <c r="X2322" s="93">
        <f t="shared" si="252"/>
        <v>4.6825025976613981</v>
      </c>
      <c r="Y2322" s="93">
        <f t="shared" si="251"/>
        <v>6.1998777026437271</v>
      </c>
      <c r="Z2322" s="93">
        <f t="shared" si="251"/>
        <v>8.2089614957045303</v>
      </c>
      <c r="AA2322" s="93">
        <f t="shared" si="251"/>
        <v>10.869093241827116</v>
      </c>
      <c r="AB2322" s="93">
        <f t="shared" si="251"/>
        <v>14.391246439802288</v>
      </c>
      <c r="AC2322" s="95">
        <f t="shared" si="251"/>
        <v>19.05476100748831</v>
      </c>
      <c r="AE2322" s="96"/>
    </row>
    <row r="2323" spans="3:31" ht="24.75" customHeight="1" x14ac:dyDescent="0.25">
      <c r="C2323" s="91">
        <f>ABS(E2323-Dashboard!$F$13)</f>
        <v>26.292438797749767</v>
      </c>
      <c r="D2323" s="92">
        <f t="shared" si="255"/>
        <v>0.32415216512643419</v>
      </c>
      <c r="E2323" s="93" cm="1">
        <f t="array" ref="E2323">SUM('DRE + DCF'!$S$41/TIR!S2323,'DRE + DCF'!$U$41:$AD$41/TIR!T2323:AC2323,TIR!F2323)</f>
        <v>21.32756120225023</v>
      </c>
      <c r="F2323" s="100">
        <f>'DRE + DCF'!$AE$38*'DRE + DCF'!$AE$39*(1+G2323)/(R2323-G2323)/AC2323</f>
        <v>5.6328478067492931</v>
      </c>
      <c r="G2323" s="92">
        <f>R2323*(1-'DRE + DCF'!$AE$39)</f>
        <v>0.19449129907586052</v>
      </c>
      <c r="H2323" s="94">
        <f t="shared" si="253"/>
        <v>0.32415216512643419</v>
      </c>
      <c r="I2323" s="94">
        <f t="shared" si="256"/>
        <v>0.32415216512643419</v>
      </c>
      <c r="J2323" s="94">
        <f t="shared" si="256"/>
        <v>0.32415216512643419</v>
      </c>
      <c r="K2323" s="94">
        <f t="shared" si="256"/>
        <v>0.32415216512643419</v>
      </c>
      <c r="L2323" s="94">
        <f t="shared" si="256"/>
        <v>0.32415216512643419</v>
      </c>
      <c r="M2323" s="94">
        <f t="shared" si="256"/>
        <v>0.32415216512643419</v>
      </c>
      <c r="N2323" s="94">
        <f t="shared" si="256"/>
        <v>0.32415216512643419</v>
      </c>
      <c r="O2323" s="94">
        <f t="shared" si="256"/>
        <v>0.32415216512643419</v>
      </c>
      <c r="P2323" s="94">
        <f t="shared" si="256"/>
        <v>0.32415216512643419</v>
      </c>
      <c r="Q2323" s="94">
        <f t="shared" si="256"/>
        <v>0.32415216512643419</v>
      </c>
      <c r="R2323" s="94">
        <f t="shared" si="256"/>
        <v>0.32415216512643419</v>
      </c>
      <c r="S2323" s="93">
        <f>(1+H2323)^((5-Dashboard!$F$9)*3/12)</f>
        <v>1.1507181084550786</v>
      </c>
      <c r="T2323" s="93">
        <f t="shared" si="252"/>
        <v>1.5237258747609872</v>
      </c>
      <c r="U2323" s="93">
        <f t="shared" si="252"/>
        <v>2.0176449161239307</v>
      </c>
      <c r="V2323" s="93">
        <f t="shared" si="252"/>
        <v>2.6716688841418454</v>
      </c>
      <c r="W2323" s="93">
        <f t="shared" si="252"/>
        <v>3.537696137437349</v>
      </c>
      <c r="X2323" s="93">
        <f t="shared" si="252"/>
        <v>4.6844479999470883</v>
      </c>
      <c r="Y2323" s="93">
        <f t="shared" si="251"/>
        <v>6.2029219615521303</v>
      </c>
      <c r="Z2323" s="93">
        <f t="shared" si="251"/>
        <v>8.2136125454995614</v>
      </c>
      <c r="AA2323" s="93">
        <f t="shared" si="251"/>
        <v>10.876072835632886</v>
      </c>
      <c r="AB2323" s="93">
        <f t="shared" si="251"/>
        <v>14.401575393376081</v>
      </c>
      <c r="AC2323" s="95">
        <f t="shared" si="251"/>
        <v>19.069877238370516</v>
      </c>
      <c r="AE2323" s="96"/>
    </row>
    <row r="2324" spans="3:31" ht="24.75" customHeight="1" x14ac:dyDescent="0.25">
      <c r="C2324" s="91">
        <f>ABS(E2324-Dashboard!$F$13)</f>
        <v>26.303172271864891</v>
      </c>
      <c r="D2324" s="92">
        <f t="shared" si="255"/>
        <v>0.32425216512643418</v>
      </c>
      <c r="E2324" s="93" cm="1">
        <f t="array" ref="E2324">SUM('DRE + DCF'!$S$41/TIR!S2324,'DRE + DCF'!$U$41:$AD$41/TIR!T2324:AC2324,TIR!F2324)</f>
        <v>21.316827728135106</v>
      </c>
      <c r="F2324" s="100">
        <f>'DRE + DCF'!$AE$38*'DRE + DCF'!$AE$39*(1+G2324)/(R2324-G2324)/AC2324</f>
        <v>5.6269299469292422</v>
      </c>
      <c r="G2324" s="92">
        <f>R2324*(1-'DRE + DCF'!$AE$39)</f>
        <v>0.1945512990758605</v>
      </c>
      <c r="H2324" s="94">
        <f t="shared" si="253"/>
        <v>0.32425216512643418</v>
      </c>
      <c r="I2324" s="94">
        <f t="shared" si="256"/>
        <v>0.32425216512643418</v>
      </c>
      <c r="J2324" s="94">
        <f t="shared" si="256"/>
        <v>0.32425216512643418</v>
      </c>
      <c r="K2324" s="94">
        <f t="shared" si="256"/>
        <v>0.32425216512643418</v>
      </c>
      <c r="L2324" s="94">
        <f t="shared" si="256"/>
        <v>0.32425216512643418</v>
      </c>
      <c r="M2324" s="94">
        <f t="shared" si="256"/>
        <v>0.32425216512643418</v>
      </c>
      <c r="N2324" s="94">
        <f t="shared" si="256"/>
        <v>0.32425216512643418</v>
      </c>
      <c r="O2324" s="94">
        <f t="shared" si="256"/>
        <v>0.32425216512643418</v>
      </c>
      <c r="P2324" s="94">
        <f t="shared" si="256"/>
        <v>0.32425216512643418</v>
      </c>
      <c r="Q2324" s="94">
        <f t="shared" si="256"/>
        <v>0.32425216512643418</v>
      </c>
      <c r="R2324" s="94">
        <f t="shared" si="256"/>
        <v>0.32425216512643418</v>
      </c>
      <c r="S2324" s="93">
        <f>(1+H2324)^((5-Dashboard!$F$9)*3/12)</f>
        <v>1.1507615587629065</v>
      </c>
      <c r="T2324" s="93">
        <f t="shared" si="252"/>
        <v>1.5238984857360494</v>
      </c>
      <c r="U2324" s="93">
        <f t="shared" si="252"/>
        <v>2.018025869168858</v>
      </c>
      <c r="V2324" s="93">
        <f t="shared" si="252"/>
        <v>2.6723751265280145</v>
      </c>
      <c r="W2324" s="93">
        <f t="shared" si="252"/>
        <v>3.5388985473347518</v>
      </c>
      <c r="X2324" s="93">
        <f t="shared" si="252"/>
        <v>4.6863940634708383</v>
      </c>
      <c r="Y2324" s="93">
        <f t="shared" si="251"/>
        <v>6.2059674851869255</v>
      </c>
      <c r="Z2324" s="93">
        <f t="shared" si="251"/>
        <v>8.2182658789630381</v>
      </c>
      <c r="AA2324" s="93">
        <f t="shared" si="251"/>
        <v>10.883056383801502</v>
      </c>
      <c r="AB2324" s="93">
        <f t="shared" si="251"/>
        <v>14.411910979442203</v>
      </c>
      <c r="AC2324" s="95">
        <f t="shared" si="251"/>
        <v>19.085004318135766</v>
      </c>
      <c r="AE2324" s="96"/>
    </row>
    <row r="2325" spans="3:31" ht="24.75" customHeight="1" x14ac:dyDescent="0.25">
      <c r="C2325" s="91">
        <f>ABS(E2325-Dashboard!$F$13)</f>
        <v>26.31389609351481</v>
      </c>
      <c r="D2325" s="92">
        <f t="shared" si="255"/>
        <v>0.32435216512643417</v>
      </c>
      <c r="E2325" s="93" cm="1">
        <f t="array" ref="E2325">SUM('DRE + DCF'!$S$41/TIR!S2325,'DRE + DCF'!$U$41:$AD$41/TIR!T2325:AC2325,TIR!F2325)</f>
        <v>21.306103906485188</v>
      </c>
      <c r="F2325" s="100">
        <f>'DRE + DCF'!$AE$38*'DRE + DCF'!$AE$39*(1+G2325)/(R2325-G2325)/AC2325</f>
        <v>5.6210191614064815</v>
      </c>
      <c r="G2325" s="92">
        <f>R2325*(1-'DRE + DCF'!$AE$39)</f>
        <v>0.1946112990758605</v>
      </c>
      <c r="H2325" s="94">
        <f t="shared" si="253"/>
        <v>0.32435216512643417</v>
      </c>
      <c r="I2325" s="94">
        <f t="shared" si="256"/>
        <v>0.32435216512643417</v>
      </c>
      <c r="J2325" s="94">
        <f t="shared" si="256"/>
        <v>0.32435216512643417</v>
      </c>
      <c r="K2325" s="94">
        <f t="shared" si="256"/>
        <v>0.32435216512643417</v>
      </c>
      <c r="L2325" s="94">
        <f t="shared" si="256"/>
        <v>0.32435216512643417</v>
      </c>
      <c r="M2325" s="94">
        <f t="shared" si="256"/>
        <v>0.32435216512643417</v>
      </c>
      <c r="N2325" s="94">
        <f t="shared" si="256"/>
        <v>0.32435216512643417</v>
      </c>
      <c r="O2325" s="94">
        <f t="shared" si="256"/>
        <v>0.32435216512643417</v>
      </c>
      <c r="P2325" s="94">
        <f t="shared" si="256"/>
        <v>0.32435216512643417</v>
      </c>
      <c r="Q2325" s="94">
        <f t="shared" si="256"/>
        <v>0.32435216512643417</v>
      </c>
      <c r="R2325" s="94">
        <f t="shared" si="256"/>
        <v>0.32435216512643417</v>
      </c>
      <c r="S2325" s="93">
        <f>(1+H2325)^((5-Dashboard!$F$9)*3/12)</f>
        <v>1.150805007430205</v>
      </c>
      <c r="T2325" s="93">
        <f t="shared" si="252"/>
        <v>1.5240711032285339</v>
      </c>
      <c r="U2325" s="93">
        <f t="shared" si="252"/>
        <v>2.0184068653673419</v>
      </c>
      <c r="V2325" s="93">
        <f t="shared" si="252"/>
        <v>2.6730815022552981</v>
      </c>
      <c r="W2325" s="93">
        <f t="shared" si="252"/>
        <v>3.5401012750712249</v>
      </c>
      <c r="X2325" s="93">
        <f t="shared" si="252"/>
        <v>4.6883407884074266</v>
      </c>
      <c r="Y2325" s="93">
        <f t="shared" si="251"/>
        <v>6.2090142739779486</v>
      </c>
      <c r="Z2325" s="93">
        <f t="shared" si="251"/>
        <v>8.2229214970436306</v>
      </c>
      <c r="AA2325" s="93">
        <f t="shared" si="251"/>
        <v>10.89004388827443</v>
      </c>
      <c r="AB2325" s="93">
        <f t="shared" si="251"/>
        <v>14.422253201758132</v>
      </c>
      <c r="AC2325" s="95">
        <f t="shared" si="251"/>
        <v>19.100142253750029</v>
      </c>
      <c r="AE2325" s="96"/>
    </row>
    <row r="2326" spans="3:31" ht="24.75" customHeight="1" x14ac:dyDescent="0.25">
      <c r="C2326" s="91">
        <f>ABS(E2326-Dashboard!$F$13)</f>
        <v>26.32461027410001</v>
      </c>
      <c r="D2326" s="92">
        <f t="shared" si="255"/>
        <v>0.32445216512643416</v>
      </c>
      <c r="E2326" s="93" cm="1">
        <f t="array" ref="E2326">SUM('DRE + DCF'!$S$41/TIR!S2326,'DRE + DCF'!$U$41:$AD$41/TIR!T2326:AC2326,TIR!F2326)</f>
        <v>21.295389725899987</v>
      </c>
      <c r="F2326" s="100">
        <f>'DRE + DCF'!$AE$38*'DRE + DCF'!$AE$39*(1+G2326)/(R2326-G2326)/AC2326</f>
        <v>5.6151154405697792</v>
      </c>
      <c r="G2326" s="92">
        <f>R2326*(1-'DRE + DCF'!$AE$39)</f>
        <v>0.19467129907586048</v>
      </c>
      <c r="H2326" s="94">
        <f t="shared" si="253"/>
        <v>0.32445216512643416</v>
      </c>
      <c r="I2326" s="94">
        <f t="shared" si="256"/>
        <v>0.32445216512643416</v>
      </c>
      <c r="J2326" s="94">
        <f t="shared" si="256"/>
        <v>0.32445216512643416</v>
      </c>
      <c r="K2326" s="94">
        <f t="shared" si="256"/>
        <v>0.32445216512643416</v>
      </c>
      <c r="L2326" s="94">
        <f t="shared" si="256"/>
        <v>0.32445216512643416</v>
      </c>
      <c r="M2326" s="94">
        <f t="shared" si="256"/>
        <v>0.32445216512643416</v>
      </c>
      <c r="N2326" s="94">
        <f t="shared" si="256"/>
        <v>0.32445216512643416</v>
      </c>
      <c r="O2326" s="94">
        <f t="shared" si="256"/>
        <v>0.32445216512643416</v>
      </c>
      <c r="P2326" s="94">
        <f t="shared" si="256"/>
        <v>0.32445216512643416</v>
      </c>
      <c r="Q2326" s="94">
        <f t="shared" si="256"/>
        <v>0.32445216512643416</v>
      </c>
      <c r="R2326" s="94">
        <f t="shared" si="256"/>
        <v>0.32445216512643416</v>
      </c>
      <c r="S2326" s="93">
        <f>(1+H2326)^((5-Dashboard!$F$9)*3/12)</f>
        <v>1.1508484544571602</v>
      </c>
      <c r="T2326" s="93">
        <f t="shared" si="252"/>
        <v>1.5242437272381963</v>
      </c>
      <c r="U2326" s="93">
        <f t="shared" si="252"/>
        <v>2.0187879047210151</v>
      </c>
      <c r="V2326" s="93">
        <f t="shared" si="252"/>
        <v>2.6737880113388059</v>
      </c>
      <c r="W2326" s="93">
        <f t="shared" si="252"/>
        <v>3.5413043207067845</v>
      </c>
      <c r="X2326" s="93">
        <f t="shared" si="252"/>
        <v>4.6902881749316974</v>
      </c>
      <c r="Y2326" s="93">
        <f t="shared" si="251"/>
        <v>6.2120623283551986</v>
      </c>
      <c r="Z2326" s="93">
        <f t="shared" si="251"/>
        <v>8.2275794006904004</v>
      </c>
      <c r="AA2326" s="93">
        <f t="shared" si="251"/>
        <v>10.897035350994051</v>
      </c>
      <c r="AB2326" s="93">
        <f t="shared" si="251"/>
        <v>14.432602064083364</v>
      </c>
      <c r="AC2326" s="95">
        <f t="shared" si="251"/>
        <v>19.115291052183455</v>
      </c>
      <c r="AE2326" s="96"/>
    </row>
    <row r="2327" spans="3:31" ht="24.75" customHeight="1" x14ac:dyDescent="0.25">
      <c r="C2327" s="91">
        <f>ABS(E2327-Dashboard!$F$13)</f>
        <v>26.335314825004545</v>
      </c>
      <c r="D2327" s="92">
        <f t="shared" si="255"/>
        <v>0.32455216512643414</v>
      </c>
      <c r="E2327" s="93" cm="1">
        <f t="array" ref="E2327">SUM('DRE + DCF'!$S$41/TIR!S2327,'DRE + DCF'!$U$41:$AD$41/TIR!T2327:AC2327,TIR!F2327)</f>
        <v>21.284685174995452</v>
      </c>
      <c r="F2327" s="100">
        <f>'DRE + DCF'!$AE$38*'DRE + DCF'!$AE$39*(1+G2327)/(R2327-G2327)/AC2327</f>
        <v>5.6092187748228053</v>
      </c>
      <c r="G2327" s="92">
        <f>R2327*(1-'DRE + DCF'!$AE$39)</f>
        <v>0.19473129907586048</v>
      </c>
      <c r="H2327" s="94">
        <f t="shared" si="253"/>
        <v>0.32455216512643414</v>
      </c>
      <c r="I2327" s="94">
        <f t="shared" si="256"/>
        <v>0.32455216512643414</v>
      </c>
      <c r="J2327" s="94">
        <f t="shared" si="256"/>
        <v>0.32455216512643414</v>
      </c>
      <c r="K2327" s="94">
        <f t="shared" si="256"/>
        <v>0.32455216512643414</v>
      </c>
      <c r="L2327" s="94">
        <f t="shared" si="256"/>
        <v>0.32455216512643414</v>
      </c>
      <c r="M2327" s="94">
        <f t="shared" si="256"/>
        <v>0.32455216512643414</v>
      </c>
      <c r="N2327" s="94">
        <f t="shared" si="256"/>
        <v>0.32455216512643414</v>
      </c>
      <c r="O2327" s="94">
        <f t="shared" si="256"/>
        <v>0.32455216512643414</v>
      </c>
      <c r="P2327" s="94">
        <f t="shared" si="256"/>
        <v>0.32455216512643414</v>
      </c>
      <c r="Q2327" s="94">
        <f t="shared" si="256"/>
        <v>0.32455216512643414</v>
      </c>
      <c r="R2327" s="94">
        <f t="shared" si="256"/>
        <v>0.32455216512643414</v>
      </c>
      <c r="S2327" s="93">
        <f>(1+H2327)^((5-Dashboard!$F$9)*3/12)</f>
        <v>1.1508918998439575</v>
      </c>
      <c r="T2327" s="93">
        <f t="shared" si="252"/>
        <v>1.5244163577647889</v>
      </c>
      <c r="U2327" s="93">
        <f t="shared" si="252"/>
        <v>2.0191689872315037</v>
      </c>
      <c r="V2327" s="93">
        <f t="shared" si="252"/>
        <v>2.6744946537936372</v>
      </c>
      <c r="W2327" s="93">
        <f t="shared" si="252"/>
        <v>3.5425076843014347</v>
      </c>
      <c r="X2327" s="93">
        <f t="shared" si="252"/>
        <v>4.6922362232184955</v>
      </c>
      <c r="Y2327" s="93">
        <f t="shared" si="251"/>
        <v>6.2151116487487394</v>
      </c>
      <c r="Z2327" s="93">
        <f t="shared" si="251"/>
        <v>8.2322395908526644</v>
      </c>
      <c r="AA2327" s="93">
        <f t="shared" si="251"/>
        <v>10.904030773903447</v>
      </c>
      <c r="AB2327" s="93">
        <f t="shared" si="251"/>
        <v>14.442957570179077</v>
      </c>
      <c r="AC2327" s="95">
        <f t="shared" si="251"/>
        <v>19.130450720409918</v>
      </c>
      <c r="AE2327" s="96"/>
    </row>
    <row r="2328" spans="3:31" ht="24.75" customHeight="1" x14ac:dyDescent="0.25">
      <c r="C2328" s="91">
        <f>ABS(E2328-Dashboard!$F$13)</f>
        <v>26.34600975759631</v>
      </c>
      <c r="D2328" s="92">
        <f t="shared" si="255"/>
        <v>0.32465216512643413</v>
      </c>
      <c r="E2328" s="93" cm="1">
        <f t="array" ref="E2328">SUM('DRE + DCF'!$S$41/TIR!S2328,'DRE + DCF'!$U$41:$AD$41/TIR!T2328:AC2328,TIR!F2328)</f>
        <v>21.273990242403688</v>
      </c>
      <c r="F2328" s="100">
        <f>'DRE + DCF'!$AE$38*'DRE + DCF'!$AE$39*(1+G2328)/(R2328-G2328)/AC2328</f>
        <v>5.6033291545839736</v>
      </c>
      <c r="G2328" s="92">
        <f>R2328*(1-'DRE + DCF'!$AE$39)</f>
        <v>0.19479129907586049</v>
      </c>
      <c r="H2328" s="94">
        <f t="shared" si="253"/>
        <v>0.32465216512643413</v>
      </c>
      <c r="I2328" s="94">
        <f t="shared" si="256"/>
        <v>0.32465216512643413</v>
      </c>
      <c r="J2328" s="94">
        <f t="shared" si="256"/>
        <v>0.32465216512643413</v>
      </c>
      <c r="K2328" s="94">
        <f t="shared" si="256"/>
        <v>0.32465216512643413</v>
      </c>
      <c r="L2328" s="94">
        <f t="shared" si="256"/>
        <v>0.32465216512643413</v>
      </c>
      <c r="M2328" s="94">
        <f t="shared" si="256"/>
        <v>0.32465216512643413</v>
      </c>
      <c r="N2328" s="94">
        <f t="shared" si="256"/>
        <v>0.32465216512643413</v>
      </c>
      <c r="O2328" s="94">
        <f t="shared" si="256"/>
        <v>0.32465216512643413</v>
      </c>
      <c r="P2328" s="94">
        <f t="shared" si="256"/>
        <v>0.32465216512643413</v>
      </c>
      <c r="Q2328" s="94">
        <f t="shared" si="256"/>
        <v>0.32465216512643413</v>
      </c>
      <c r="R2328" s="94">
        <f t="shared" si="256"/>
        <v>0.32465216512643413</v>
      </c>
      <c r="S2328" s="93">
        <f>(1+H2328)^((5-Dashboard!$F$9)*3/12)</f>
        <v>1.1509353435907832</v>
      </c>
      <c r="T2328" s="93">
        <f t="shared" si="252"/>
        <v>1.5245889948080675</v>
      </c>
      <c r="U2328" s="93">
        <f t="shared" si="252"/>
        <v>2.0195501129004407</v>
      </c>
      <c r="V2328" s="93">
        <f t="shared" si="252"/>
        <v>2.6752014296349036</v>
      </c>
      <c r="W2328" s="93">
        <f t="shared" si="252"/>
        <v>3.5437113659152071</v>
      </c>
      <c r="X2328" s="93">
        <f t="shared" si="252"/>
        <v>4.6941849334427328</v>
      </c>
      <c r="Y2328" s="93">
        <f t="shared" si="251"/>
        <v>6.2181622355888022</v>
      </c>
      <c r="Z2328" s="93">
        <f t="shared" si="251"/>
        <v>8.236902068480136</v>
      </c>
      <c r="AA2328" s="93">
        <f t="shared" si="251"/>
        <v>10.911030158946616</v>
      </c>
      <c r="AB2328" s="93">
        <f t="shared" si="251"/>
        <v>14.453319723808457</v>
      </c>
      <c r="AC2328" s="95">
        <f t="shared" si="251"/>
        <v>19.14562126540747</v>
      </c>
      <c r="AE2328" s="96"/>
    </row>
    <row r="2329" spans="3:31" ht="24.75" customHeight="1" x14ac:dyDescent="0.25">
      <c r="C2329" s="91">
        <f>ABS(E2329-Dashboard!$F$13)</f>
        <v>26.356695083226818</v>
      </c>
      <c r="D2329" s="92">
        <f t="shared" si="255"/>
        <v>0.32475216512643412</v>
      </c>
      <c r="E2329" s="93" cm="1">
        <f t="array" ref="E2329">SUM('DRE + DCF'!$S$41/TIR!S2329,'DRE + DCF'!$U$41:$AD$41/TIR!T2329:AC2329,TIR!F2329)</f>
        <v>21.26330491677318</v>
      </c>
      <c r="F2329" s="100">
        <f>'DRE + DCF'!$AE$38*'DRE + DCF'!$AE$39*(1+G2329)/(R2329-G2329)/AC2329</f>
        <v>5.5974465702865439</v>
      </c>
      <c r="G2329" s="92">
        <f>R2329*(1-'DRE + DCF'!$AE$39)</f>
        <v>0.19485129907586046</v>
      </c>
      <c r="H2329" s="94">
        <f t="shared" si="253"/>
        <v>0.32475216512643412</v>
      </c>
      <c r="I2329" s="94">
        <f t="shared" si="256"/>
        <v>0.32475216512643412</v>
      </c>
      <c r="J2329" s="94">
        <f t="shared" si="256"/>
        <v>0.32475216512643412</v>
      </c>
      <c r="K2329" s="94">
        <f t="shared" si="256"/>
        <v>0.32475216512643412</v>
      </c>
      <c r="L2329" s="94">
        <f t="shared" si="256"/>
        <v>0.32475216512643412</v>
      </c>
      <c r="M2329" s="94">
        <f t="shared" si="256"/>
        <v>0.32475216512643412</v>
      </c>
      <c r="N2329" s="94">
        <f t="shared" si="256"/>
        <v>0.32475216512643412</v>
      </c>
      <c r="O2329" s="94">
        <f t="shared" si="256"/>
        <v>0.32475216512643412</v>
      </c>
      <c r="P2329" s="94">
        <f t="shared" si="256"/>
        <v>0.32475216512643412</v>
      </c>
      <c r="Q2329" s="94">
        <f t="shared" si="256"/>
        <v>0.32475216512643412</v>
      </c>
      <c r="R2329" s="94">
        <f t="shared" si="256"/>
        <v>0.32475216512643412</v>
      </c>
      <c r="S2329" s="93">
        <f>(1+H2329)^((5-Dashboard!$F$9)*3/12)</f>
        <v>1.1509787856978224</v>
      </c>
      <c r="T2329" s="93">
        <f t="shared" si="252"/>
        <v>1.5247616383677842</v>
      </c>
      <c r="U2329" s="93">
        <f t="shared" si="252"/>
        <v>2.019931281729451</v>
      </c>
      <c r="V2329" s="93">
        <f t="shared" si="252"/>
        <v>2.6759083388777034</v>
      </c>
      <c r="W2329" s="93">
        <f t="shared" si="252"/>
        <v>3.5449153656081172</v>
      </c>
      <c r="X2329" s="93">
        <f t="shared" si="252"/>
        <v>4.6961343057793172</v>
      </c>
      <c r="Y2329" s="93">
        <f t="shared" si="251"/>
        <v>6.2212140893056738</v>
      </c>
      <c r="Z2329" s="93">
        <f t="shared" si="251"/>
        <v>8.2415668345227679</v>
      </c>
      <c r="AA2329" s="93">
        <f t="shared" si="251"/>
        <v>10.918033508068248</v>
      </c>
      <c r="AB2329" s="93">
        <f t="shared" si="251"/>
        <v>14.463688528736368</v>
      </c>
      <c r="AC2329" s="95">
        <f t="shared" si="251"/>
        <v>19.160802694157869</v>
      </c>
      <c r="AE2329" s="96"/>
    </row>
    <row r="2330" spans="3:31" ht="24.75" customHeight="1" x14ac:dyDescent="0.25">
      <c r="C2330" s="91">
        <f>ABS(E2330-Dashboard!$F$13)</f>
        <v>26.367370813231499</v>
      </c>
      <c r="D2330" s="92">
        <f t="shared" si="255"/>
        <v>0.32485216512643411</v>
      </c>
      <c r="E2330" s="93" cm="1">
        <f t="array" ref="E2330">SUM('DRE + DCF'!$S$41/TIR!S2330,'DRE + DCF'!$U$41:$AD$41/TIR!T2330:AC2330,TIR!F2330)</f>
        <v>21.252629186768498</v>
      </c>
      <c r="F2330" s="100">
        <f>'DRE + DCF'!$AE$38*'DRE + DCF'!$AE$39*(1+G2330)/(R2330-G2330)/AC2330</f>
        <v>5.5915710123784637</v>
      </c>
      <c r="G2330" s="92">
        <f>R2330*(1-'DRE + DCF'!$AE$39)</f>
        <v>0.19491129907586047</v>
      </c>
      <c r="H2330" s="94">
        <f t="shared" si="253"/>
        <v>0.32485216512643411</v>
      </c>
      <c r="I2330" s="94">
        <f t="shared" si="256"/>
        <v>0.32485216512643411</v>
      </c>
      <c r="J2330" s="94">
        <f t="shared" si="256"/>
        <v>0.32485216512643411</v>
      </c>
      <c r="K2330" s="94">
        <f t="shared" si="256"/>
        <v>0.32485216512643411</v>
      </c>
      <c r="L2330" s="94">
        <f t="shared" si="256"/>
        <v>0.32485216512643411</v>
      </c>
      <c r="M2330" s="94">
        <f t="shared" si="256"/>
        <v>0.32485216512643411</v>
      </c>
      <c r="N2330" s="94">
        <f t="shared" si="256"/>
        <v>0.32485216512643411</v>
      </c>
      <c r="O2330" s="94">
        <f t="shared" si="256"/>
        <v>0.32485216512643411</v>
      </c>
      <c r="P2330" s="94">
        <f t="shared" si="256"/>
        <v>0.32485216512643411</v>
      </c>
      <c r="Q2330" s="94">
        <f t="shared" si="256"/>
        <v>0.32485216512643411</v>
      </c>
      <c r="R2330" s="94">
        <f t="shared" si="256"/>
        <v>0.32485216512643411</v>
      </c>
      <c r="S2330" s="93">
        <f>(1+H2330)^((5-Dashboard!$F$9)*3/12)</f>
        <v>1.1510222261652614</v>
      </c>
      <c r="T2330" s="93">
        <f t="shared" si="252"/>
        <v>1.5249342884436947</v>
      </c>
      <c r="U2330" s="93">
        <f t="shared" si="252"/>
        <v>2.0203124937201675</v>
      </c>
      <c r="V2330" s="93">
        <f t="shared" si="252"/>
        <v>2.6766153815371494</v>
      </c>
      <c r="W2330" s="93">
        <f t="shared" si="252"/>
        <v>3.5461196834402093</v>
      </c>
      <c r="X2330" s="93">
        <f t="shared" si="252"/>
        <v>4.6980843404032271</v>
      </c>
      <c r="Y2330" s="93">
        <f t="shared" si="251"/>
        <v>6.2242672103298107</v>
      </c>
      <c r="Z2330" s="93">
        <f t="shared" si="251"/>
        <v>8.2462338899309202</v>
      </c>
      <c r="AA2330" s="93">
        <f t="shared" si="251"/>
        <v>10.925040823213957</v>
      </c>
      <c r="AB2330" s="93">
        <f t="shared" si="251"/>
        <v>14.474063988729691</v>
      </c>
      <c r="AC2330" s="95">
        <f t="shared" si="251"/>
        <v>19.175995013647086</v>
      </c>
      <c r="AE2330" s="96"/>
    </row>
    <row r="2331" spans="3:31" ht="24.75" customHeight="1" x14ac:dyDescent="0.25">
      <c r="C2331" s="91">
        <f>ABS(E2331-Dashboard!$F$13)</f>
        <v>26.378036958929457</v>
      </c>
      <c r="D2331" s="92">
        <f t="shared" si="255"/>
        <v>0.3249521651264341</v>
      </c>
      <c r="E2331" s="93" cm="1">
        <f t="array" ref="E2331">SUM('DRE + DCF'!$S$41/TIR!S2331,'DRE + DCF'!$U$41:$AD$41/TIR!T2331:AC2331,TIR!F2331)</f>
        <v>21.241963041070541</v>
      </c>
      <c r="F2331" s="100">
        <f>'DRE + DCF'!$AE$38*'DRE + DCF'!$AE$39*(1+G2331)/(R2331-G2331)/AC2331</f>
        <v>5.5857024713224801</v>
      </c>
      <c r="G2331" s="92">
        <f>R2331*(1-'DRE + DCF'!$AE$39)</f>
        <v>0.19497129907586044</v>
      </c>
      <c r="H2331" s="94">
        <f t="shared" si="253"/>
        <v>0.3249521651264341</v>
      </c>
      <c r="I2331" s="94">
        <f t="shared" si="256"/>
        <v>0.3249521651264341</v>
      </c>
      <c r="J2331" s="94">
        <f t="shared" si="256"/>
        <v>0.3249521651264341</v>
      </c>
      <c r="K2331" s="94">
        <f t="shared" si="256"/>
        <v>0.3249521651264341</v>
      </c>
      <c r="L2331" s="94">
        <f t="shared" si="256"/>
        <v>0.3249521651264341</v>
      </c>
      <c r="M2331" s="94">
        <f t="shared" si="256"/>
        <v>0.3249521651264341</v>
      </c>
      <c r="N2331" s="94">
        <f t="shared" si="256"/>
        <v>0.3249521651264341</v>
      </c>
      <c r="O2331" s="94">
        <f t="shared" si="256"/>
        <v>0.3249521651264341</v>
      </c>
      <c r="P2331" s="94">
        <f t="shared" si="256"/>
        <v>0.3249521651264341</v>
      </c>
      <c r="Q2331" s="94">
        <f t="shared" si="256"/>
        <v>0.3249521651264341</v>
      </c>
      <c r="R2331" s="94">
        <f t="shared" si="256"/>
        <v>0.3249521651264341</v>
      </c>
      <c r="S2331" s="93">
        <f>(1+H2331)^((5-Dashboard!$F$9)*3/12)</f>
        <v>1.1510656649932853</v>
      </c>
      <c r="T2331" s="93">
        <f t="shared" si="252"/>
        <v>1.5251069450355519</v>
      </c>
      <c r="U2331" s="93">
        <f t="shared" si="252"/>
        <v>2.020693748874216</v>
      </c>
      <c r="V2331" s="93">
        <f t="shared" si="252"/>
        <v>2.6773225576283433</v>
      </c>
      <c r="W2331" s="93">
        <f t="shared" si="252"/>
        <v>3.5473243194715152</v>
      </c>
      <c r="X2331" s="93">
        <f t="shared" si="252"/>
        <v>4.700035037489438</v>
      </c>
      <c r="Y2331" s="93">
        <f t="shared" si="251"/>
        <v>6.2273215990917308</v>
      </c>
      <c r="Z2331" s="93">
        <f t="shared" si="251"/>
        <v>8.2509032356551959</v>
      </c>
      <c r="AA2331" s="93">
        <f t="shared" si="251"/>
        <v>10.932052106330051</v>
      </c>
      <c r="AB2331" s="93">
        <f t="shared" si="251"/>
        <v>14.484446107556995</v>
      </c>
      <c r="AC2331" s="95">
        <f t="shared" si="251"/>
        <v>19.191198230864789</v>
      </c>
      <c r="AE2331" s="96"/>
    </row>
    <row r="2332" spans="3:31" ht="24.75" customHeight="1" x14ac:dyDescent="0.25">
      <c r="C2332" s="91">
        <f>ABS(E2332-Dashboard!$F$13)</f>
        <v>26.388693531623765</v>
      </c>
      <c r="D2332" s="92">
        <f t="shared" si="255"/>
        <v>0.32505216512643409</v>
      </c>
      <c r="E2332" s="93" cm="1">
        <f t="array" ref="E2332">SUM('DRE + DCF'!$S$41/TIR!S2332,'DRE + DCF'!$U$41:$AD$41/TIR!T2332:AC2332,TIR!F2332)</f>
        <v>21.231306468376232</v>
      </c>
      <c r="F2332" s="100">
        <f>'DRE + DCF'!$AE$38*'DRE + DCF'!$AE$39*(1+G2332)/(R2332-G2332)/AC2332</f>
        <v>5.5798409375959688</v>
      </c>
      <c r="G2332" s="92">
        <f>R2332*(1-'DRE + DCF'!$AE$39)</f>
        <v>0.19503129907586045</v>
      </c>
      <c r="H2332" s="94">
        <f t="shared" si="253"/>
        <v>0.32505216512643409</v>
      </c>
      <c r="I2332" s="94">
        <f t="shared" si="256"/>
        <v>0.32505216512643409</v>
      </c>
      <c r="J2332" s="94">
        <f t="shared" si="256"/>
        <v>0.32505216512643409</v>
      </c>
      <c r="K2332" s="94">
        <f t="shared" si="256"/>
        <v>0.32505216512643409</v>
      </c>
      <c r="L2332" s="94">
        <f t="shared" si="256"/>
        <v>0.32505216512643409</v>
      </c>
      <c r="M2332" s="94">
        <f t="shared" si="256"/>
        <v>0.32505216512643409</v>
      </c>
      <c r="N2332" s="94">
        <f t="shared" si="256"/>
        <v>0.32505216512643409</v>
      </c>
      <c r="O2332" s="94">
        <f t="shared" si="256"/>
        <v>0.32505216512643409</v>
      </c>
      <c r="P2332" s="94">
        <f t="shared" si="256"/>
        <v>0.32505216512643409</v>
      </c>
      <c r="Q2332" s="94">
        <f t="shared" si="256"/>
        <v>0.32505216512643409</v>
      </c>
      <c r="R2332" s="94">
        <f t="shared" si="256"/>
        <v>0.32505216512643409</v>
      </c>
      <c r="S2332" s="93">
        <f>(1+H2332)^((5-Dashboard!$F$9)*3/12)</f>
        <v>1.1511091021820801</v>
      </c>
      <c r="T2332" s="93">
        <f t="shared" si="252"/>
        <v>1.525279608143111</v>
      </c>
      <c r="U2332" s="93">
        <f t="shared" si="252"/>
        <v>2.0210750471932286</v>
      </c>
      <c r="V2332" s="93">
        <f t="shared" si="252"/>
        <v>2.6780298671663978</v>
      </c>
      <c r="W2332" s="93">
        <f t="shared" si="252"/>
        <v>3.5485292737620924</v>
      </c>
      <c r="X2332" s="93">
        <f t="shared" si="252"/>
        <v>4.7019863972129938</v>
      </c>
      <c r="Y2332" s="93">
        <f t="shared" si="251"/>
        <v>6.2303772560221189</v>
      </c>
      <c r="Z2332" s="93">
        <f t="shared" si="251"/>
        <v>8.2555748726466014</v>
      </c>
      <c r="AA2332" s="93">
        <f t="shared" si="251"/>
        <v>10.939067359363765</v>
      </c>
      <c r="AB2332" s="93">
        <f t="shared" si="251"/>
        <v>14.494834888988862</v>
      </c>
      <c r="AC2332" s="95">
        <f t="shared" si="251"/>
        <v>19.206412352804868</v>
      </c>
      <c r="AE2332" s="96"/>
    </row>
    <row r="2333" spans="3:31" ht="24.75" customHeight="1" x14ac:dyDescent="0.25">
      <c r="C2333" s="91">
        <f>ABS(E2333-Dashboard!$F$13)</f>
        <v>26.399340542601191</v>
      </c>
      <c r="D2333" s="92">
        <f t="shared" si="255"/>
        <v>0.32515216512643408</v>
      </c>
      <c r="E2333" s="93" cm="1">
        <f t="array" ref="E2333">SUM('DRE + DCF'!$S$41/TIR!S2333,'DRE + DCF'!$U$41:$AD$41/TIR!T2333:AC2333,TIR!F2333)</f>
        <v>21.220659457398806</v>
      </c>
      <c r="F2333" s="100">
        <f>'DRE + DCF'!$AE$38*'DRE + DCF'!$AE$39*(1+G2333)/(R2333-G2333)/AC2333</f>
        <v>5.573986401691065</v>
      </c>
      <c r="G2333" s="92">
        <f>R2333*(1-'DRE + DCF'!$AE$39)</f>
        <v>0.19509129907586045</v>
      </c>
      <c r="H2333" s="94">
        <f t="shared" si="253"/>
        <v>0.32515216512643408</v>
      </c>
      <c r="I2333" s="94">
        <f t="shared" si="256"/>
        <v>0.32515216512643408</v>
      </c>
      <c r="J2333" s="94">
        <f t="shared" si="256"/>
        <v>0.32515216512643408</v>
      </c>
      <c r="K2333" s="94">
        <f t="shared" si="256"/>
        <v>0.32515216512643408</v>
      </c>
      <c r="L2333" s="94">
        <f t="shared" si="256"/>
        <v>0.32515216512643408</v>
      </c>
      <c r="M2333" s="94">
        <f t="shared" si="256"/>
        <v>0.32515216512643408</v>
      </c>
      <c r="N2333" s="94">
        <f t="shared" si="256"/>
        <v>0.32515216512643408</v>
      </c>
      <c r="O2333" s="94">
        <f t="shared" si="256"/>
        <v>0.32515216512643408</v>
      </c>
      <c r="P2333" s="94">
        <f t="shared" si="256"/>
        <v>0.32515216512643408</v>
      </c>
      <c r="Q2333" s="94">
        <f t="shared" si="256"/>
        <v>0.32515216512643408</v>
      </c>
      <c r="R2333" s="94">
        <f t="shared" si="256"/>
        <v>0.32515216512643408</v>
      </c>
      <c r="S2333" s="93">
        <f>(1+H2333)^((5-Dashboard!$F$9)*3/12)</f>
        <v>1.1511525377318308</v>
      </c>
      <c r="T2333" s="93">
        <f t="shared" si="252"/>
        <v>1.5254522777661246</v>
      </c>
      <c r="U2333" s="93">
        <f t="shared" si="252"/>
        <v>2.0214563886788302</v>
      </c>
      <c r="V2333" s="93">
        <f t="shared" si="252"/>
        <v>2.6787373101664138</v>
      </c>
      <c r="W2333" s="93">
        <f t="shared" si="252"/>
        <v>3.5497345463719832</v>
      </c>
      <c r="X2333" s="93">
        <f t="shared" si="252"/>
        <v>4.7039384197489333</v>
      </c>
      <c r="Y2333" s="93">
        <f t="shared" ref="Y2333:AC2383" si="257">(X2333)*(1+N2333)</f>
        <v>6.2334341815517158</v>
      </c>
      <c r="Z2333" s="93">
        <f t="shared" si="257"/>
        <v>8.2602488018563776</v>
      </c>
      <c r="AA2333" s="93">
        <f t="shared" si="257"/>
        <v>10.946086584263011</v>
      </c>
      <c r="AB2333" s="93">
        <f t="shared" si="257"/>
        <v>14.50523033679754</v>
      </c>
      <c r="AC2333" s="95">
        <f t="shared" si="257"/>
        <v>19.221637386464895</v>
      </c>
      <c r="AE2333" s="96"/>
    </row>
    <row r="2334" spans="3:31" ht="24.75" customHeight="1" x14ac:dyDescent="0.25">
      <c r="C2334" s="91">
        <f>ABS(E2334-Dashboard!$F$13)</f>
        <v>26.409978003132576</v>
      </c>
      <c r="D2334" s="92">
        <f t="shared" si="255"/>
        <v>0.32525216512643407</v>
      </c>
      <c r="E2334" s="93" cm="1">
        <f t="array" ref="E2334">SUM('DRE + DCF'!$S$41/TIR!S2334,'DRE + DCF'!$U$41:$AD$41/TIR!T2334:AC2334,TIR!F2334)</f>
        <v>21.210021996867422</v>
      </c>
      <c r="F2334" s="100">
        <f>'DRE + DCF'!$AE$38*'DRE + DCF'!$AE$39*(1+G2334)/(R2334-G2334)/AC2334</f>
        <v>5.5681388541144718</v>
      </c>
      <c r="G2334" s="92">
        <f>R2334*(1-'DRE + DCF'!$AE$39)</f>
        <v>0.19515129907586043</v>
      </c>
      <c r="H2334" s="94">
        <f t="shared" si="253"/>
        <v>0.32525216512643407</v>
      </c>
      <c r="I2334" s="94">
        <f t="shared" si="256"/>
        <v>0.32525216512643407</v>
      </c>
      <c r="J2334" s="94">
        <f t="shared" si="256"/>
        <v>0.32525216512643407</v>
      </c>
      <c r="K2334" s="94">
        <f t="shared" si="256"/>
        <v>0.32525216512643407</v>
      </c>
      <c r="L2334" s="94">
        <f t="shared" si="256"/>
        <v>0.32525216512643407</v>
      </c>
      <c r="M2334" s="94">
        <f t="shared" si="256"/>
        <v>0.32525216512643407</v>
      </c>
      <c r="N2334" s="94">
        <f t="shared" si="256"/>
        <v>0.32525216512643407</v>
      </c>
      <c r="O2334" s="94">
        <f t="shared" si="256"/>
        <v>0.32525216512643407</v>
      </c>
      <c r="P2334" s="94">
        <f t="shared" si="256"/>
        <v>0.32525216512643407</v>
      </c>
      <c r="Q2334" s="94">
        <f t="shared" si="256"/>
        <v>0.32525216512643407</v>
      </c>
      <c r="R2334" s="94">
        <f t="shared" si="256"/>
        <v>0.32525216512643407</v>
      </c>
      <c r="S2334" s="93">
        <f>(1+H2334)^((5-Dashboard!$F$9)*3/12)</f>
        <v>1.1511959716427234</v>
      </c>
      <c r="T2334" s="93">
        <f t="shared" ref="T2334:X2384" si="258">(S2334)*(1+I2334)</f>
        <v>1.5256249539043483</v>
      </c>
      <c r="U2334" s="93">
        <f t="shared" si="258"/>
        <v>2.021837773332654</v>
      </c>
      <c r="V2334" s="93">
        <f t="shared" si="258"/>
        <v>2.6794448866435085</v>
      </c>
      <c r="W2334" s="93">
        <f t="shared" si="258"/>
        <v>3.5509401373612626</v>
      </c>
      <c r="X2334" s="93">
        <f t="shared" si="258"/>
        <v>4.7058911052723706</v>
      </c>
      <c r="Y2334" s="93">
        <f t="shared" si="257"/>
        <v>6.2364923761114373</v>
      </c>
      <c r="Z2334" s="93">
        <f t="shared" si="257"/>
        <v>8.2649250242361827</v>
      </c>
      <c r="AA2334" s="93">
        <f t="shared" si="257"/>
        <v>10.953109782976648</v>
      </c>
      <c r="AB2334" s="93">
        <f t="shared" si="257"/>
        <v>14.515632454757331</v>
      </c>
      <c r="AC2334" s="95">
        <f t="shared" si="257"/>
        <v>19.236873338846689</v>
      </c>
      <c r="AE2334" s="96"/>
    </row>
    <row r="2335" spans="3:31" ht="24.75" customHeight="1" x14ac:dyDescent="0.25">
      <c r="C2335" s="91">
        <f>ABS(E2335-Dashboard!$F$13)</f>
        <v>26.42060592447249</v>
      </c>
      <c r="D2335" s="92">
        <f t="shared" si="255"/>
        <v>0.32535216512643406</v>
      </c>
      <c r="E2335" s="93" cm="1">
        <f t="array" ref="E2335">SUM('DRE + DCF'!$S$41/TIR!S2335,'DRE + DCF'!$U$41:$AD$41/TIR!T2335:AC2335,TIR!F2335)</f>
        <v>21.199394075527508</v>
      </c>
      <c r="F2335" s="100">
        <f>'DRE + DCF'!$AE$38*'DRE + DCF'!$AE$39*(1+G2335)/(R2335-G2335)/AC2335</f>
        <v>5.5622982853876035</v>
      </c>
      <c r="G2335" s="92">
        <f>R2335*(1-'DRE + DCF'!$AE$39)</f>
        <v>0.19521129907586043</v>
      </c>
      <c r="H2335" s="94">
        <f t="shared" si="253"/>
        <v>0.32535216512643406</v>
      </c>
      <c r="I2335" s="94">
        <f t="shared" si="256"/>
        <v>0.32535216512643406</v>
      </c>
      <c r="J2335" s="94">
        <f t="shared" si="256"/>
        <v>0.32535216512643406</v>
      </c>
      <c r="K2335" s="94">
        <f t="shared" si="256"/>
        <v>0.32535216512643406</v>
      </c>
      <c r="L2335" s="94">
        <f t="shared" si="256"/>
        <v>0.32535216512643406</v>
      </c>
      <c r="M2335" s="94">
        <f t="shared" si="256"/>
        <v>0.32535216512643406</v>
      </c>
      <c r="N2335" s="94">
        <f t="shared" si="256"/>
        <v>0.32535216512643406</v>
      </c>
      <c r="O2335" s="94">
        <f t="shared" si="256"/>
        <v>0.32535216512643406</v>
      </c>
      <c r="P2335" s="94">
        <f t="shared" si="256"/>
        <v>0.32535216512643406</v>
      </c>
      <c r="Q2335" s="94">
        <f t="shared" si="256"/>
        <v>0.32535216512643406</v>
      </c>
      <c r="R2335" s="94">
        <f t="shared" si="256"/>
        <v>0.32535216512643406</v>
      </c>
      <c r="S2335" s="93">
        <f>(1+H2335)^((5-Dashboard!$F$9)*3/12)</f>
        <v>1.1512394039149434</v>
      </c>
      <c r="T2335" s="93">
        <f t="shared" si="258"/>
        <v>1.5257976365575354</v>
      </c>
      <c r="U2335" s="93">
        <f t="shared" si="258"/>
        <v>2.0222192011563251</v>
      </c>
      <c r="V2335" s="93">
        <f t="shared" si="258"/>
        <v>2.6801525966127833</v>
      </c>
      <c r="W2335" s="93">
        <f t="shared" si="258"/>
        <v>3.5521460467899861</v>
      </c>
      <c r="X2335" s="93">
        <f t="shared" si="258"/>
        <v>4.707844453958411</v>
      </c>
      <c r="Y2335" s="93">
        <f t="shared" si="257"/>
        <v>6.2395518401322541</v>
      </c>
      <c r="Z2335" s="93">
        <f t="shared" si="257"/>
        <v>8.2696035407379078</v>
      </c>
      <c r="AA2335" s="93">
        <f t="shared" si="257"/>
        <v>10.96013695745421</v>
      </c>
      <c r="AB2335" s="93">
        <f t="shared" si="257"/>
        <v>14.526041246644184</v>
      </c>
      <c r="AC2335" s="95">
        <f t="shared" si="257"/>
        <v>19.252120216955753</v>
      </c>
      <c r="AE2335" s="96"/>
    </row>
    <row r="2336" spans="3:31" ht="24.75" customHeight="1" x14ac:dyDescent="0.25">
      <c r="C2336" s="91">
        <f>ABS(E2336-Dashboard!$F$13)</f>
        <v>26.431224317859606</v>
      </c>
      <c r="D2336" s="92">
        <f t="shared" si="255"/>
        <v>0.32545216512643405</v>
      </c>
      <c r="E2336" s="93" cm="1">
        <f t="array" ref="E2336">SUM('DRE + DCF'!$S$41/TIR!S2336,'DRE + DCF'!$U$41:$AD$41/TIR!T2336:AC2336,TIR!F2336)</f>
        <v>21.188775682140392</v>
      </c>
      <c r="F2336" s="100">
        <f>'DRE + DCF'!$AE$38*'DRE + DCF'!$AE$39*(1+G2336)/(R2336-G2336)/AC2336</f>
        <v>5.5564646860463904</v>
      </c>
      <c r="G2336" s="92">
        <f>R2336*(1-'DRE + DCF'!$AE$39)</f>
        <v>0.19527129907586041</v>
      </c>
      <c r="H2336" s="94">
        <f t="shared" si="253"/>
        <v>0.32545216512643405</v>
      </c>
      <c r="I2336" s="94">
        <f t="shared" si="256"/>
        <v>0.32545216512643405</v>
      </c>
      <c r="J2336" s="94">
        <f t="shared" si="256"/>
        <v>0.32545216512643405</v>
      </c>
      <c r="K2336" s="94">
        <f t="shared" si="256"/>
        <v>0.32545216512643405</v>
      </c>
      <c r="L2336" s="94">
        <f t="shared" si="256"/>
        <v>0.32545216512643405</v>
      </c>
      <c r="M2336" s="94">
        <f t="shared" si="256"/>
        <v>0.32545216512643405</v>
      </c>
      <c r="N2336" s="94">
        <f t="shared" si="256"/>
        <v>0.32545216512643405</v>
      </c>
      <c r="O2336" s="94">
        <f t="shared" si="256"/>
        <v>0.32545216512643405</v>
      </c>
      <c r="P2336" s="94">
        <f t="shared" si="256"/>
        <v>0.32545216512643405</v>
      </c>
      <c r="Q2336" s="94">
        <f t="shared" si="256"/>
        <v>0.32545216512643405</v>
      </c>
      <c r="R2336" s="94">
        <f t="shared" si="256"/>
        <v>0.32545216512643405</v>
      </c>
      <c r="S2336" s="93">
        <f>(1+H2336)^((5-Dashboard!$F$9)*3/12)</f>
        <v>1.1512828345486761</v>
      </c>
      <c r="T2336" s="93">
        <f t="shared" si="258"/>
        <v>1.5259703257254409</v>
      </c>
      <c r="U2336" s="93">
        <f t="shared" si="258"/>
        <v>2.0226006721514755</v>
      </c>
      <c r="V2336" s="93">
        <f t="shared" si="258"/>
        <v>2.6808604400893543</v>
      </c>
      <c r="W2336" s="93">
        <f t="shared" si="258"/>
        <v>3.55335227471824</v>
      </c>
      <c r="X2336" s="93">
        <f t="shared" si="258"/>
        <v>4.7097984659822307</v>
      </c>
      <c r="Y2336" s="93">
        <f t="shared" si="257"/>
        <v>6.2426125740453058</v>
      </c>
      <c r="Z2336" s="93">
        <f t="shared" si="257"/>
        <v>8.2742843523138525</v>
      </c>
      <c r="AA2336" s="93">
        <f t="shared" si="257"/>
        <v>10.96716810964617</v>
      </c>
      <c r="AB2336" s="93">
        <f t="shared" si="257"/>
        <v>14.536456716236099</v>
      </c>
      <c r="AC2336" s="95">
        <f t="shared" si="257"/>
        <v>19.267378027801833</v>
      </c>
      <c r="AE2336" s="96"/>
    </row>
    <row r="2337" spans="3:31" ht="24.75" customHeight="1" x14ac:dyDescent="0.25">
      <c r="C2337" s="91">
        <f>ABS(E2337-Dashboard!$F$13)</f>
        <v>26.44183319451642</v>
      </c>
      <c r="D2337" s="92">
        <f t="shared" si="255"/>
        <v>0.32555216512643403</v>
      </c>
      <c r="E2337" s="93" cm="1">
        <f t="array" ref="E2337">SUM('DRE + DCF'!$S$41/TIR!S2337,'DRE + DCF'!$U$41:$AD$41/TIR!T2337:AC2337,TIR!F2337)</f>
        <v>21.178166805483578</v>
      </c>
      <c r="F2337" s="100">
        <f>'DRE + DCF'!$AE$38*'DRE + DCF'!$AE$39*(1+G2337)/(R2337-G2337)/AC2337</f>
        <v>5.5506380466414234</v>
      </c>
      <c r="G2337" s="92">
        <f>R2337*(1-'DRE + DCF'!$AE$39)</f>
        <v>0.19533129907586042</v>
      </c>
      <c r="H2337" s="94">
        <f t="shared" si="253"/>
        <v>0.32555216512643403</v>
      </c>
      <c r="I2337" s="94">
        <f t="shared" si="256"/>
        <v>0.32555216512643403</v>
      </c>
      <c r="J2337" s="94">
        <f t="shared" si="256"/>
        <v>0.32555216512643403</v>
      </c>
      <c r="K2337" s="94">
        <f t="shared" si="256"/>
        <v>0.32555216512643403</v>
      </c>
      <c r="L2337" s="94">
        <f t="shared" si="256"/>
        <v>0.32555216512643403</v>
      </c>
      <c r="M2337" s="94">
        <f t="shared" si="256"/>
        <v>0.32555216512643403</v>
      </c>
      <c r="N2337" s="94">
        <f t="shared" si="256"/>
        <v>0.32555216512643403</v>
      </c>
      <c r="O2337" s="94">
        <f t="shared" si="256"/>
        <v>0.32555216512643403</v>
      </c>
      <c r="P2337" s="94">
        <f t="shared" si="256"/>
        <v>0.32555216512643403</v>
      </c>
      <c r="Q2337" s="94">
        <f t="shared" si="256"/>
        <v>0.32555216512643403</v>
      </c>
      <c r="R2337" s="94">
        <f t="shared" si="256"/>
        <v>0.32555216512643403</v>
      </c>
      <c r="S2337" s="93">
        <f>(1+H2337)^((5-Dashboard!$F$9)*3/12)</f>
        <v>1.1513262635441068</v>
      </c>
      <c r="T2337" s="93">
        <f t="shared" si="258"/>
        <v>1.526143021407818</v>
      </c>
      <c r="U2337" s="93">
        <f t="shared" si="258"/>
        <v>2.0229821863197306</v>
      </c>
      <c r="V2337" s="93">
        <f t="shared" si="258"/>
        <v>2.6815684170883261</v>
      </c>
      <c r="W2337" s="93">
        <f t="shared" si="258"/>
        <v>3.5545588212060948</v>
      </c>
      <c r="X2337" s="93">
        <f t="shared" si="258"/>
        <v>4.7117531415190035</v>
      </c>
      <c r="Y2337" s="93">
        <f t="shared" si="257"/>
        <v>6.2456745782817915</v>
      </c>
      <c r="Z2337" s="93">
        <f t="shared" si="257"/>
        <v>8.2789674599165561</v>
      </c>
      <c r="AA2337" s="93">
        <f t="shared" si="257"/>
        <v>10.974203241503684</v>
      </c>
      <c r="AB2337" s="93">
        <f t="shared" si="257"/>
        <v>14.546878867312737</v>
      </c>
      <c r="AC2337" s="95">
        <f t="shared" si="257"/>
        <v>19.282646778398366</v>
      </c>
      <c r="AE2337" s="96"/>
    </row>
    <row r="2338" spans="3:31" ht="24.75" customHeight="1" x14ac:dyDescent="0.25">
      <c r="C2338" s="91">
        <f>ABS(E2338-Dashboard!$F$13)</f>
        <v>26.45243256564957</v>
      </c>
      <c r="D2338" s="92">
        <f t="shared" si="255"/>
        <v>0.32565216512643402</v>
      </c>
      <c r="E2338" s="93" cm="1">
        <f t="array" ref="E2338">SUM('DRE + DCF'!$S$41/TIR!S2338,'DRE + DCF'!$U$41:$AD$41/TIR!T2338:AC2338,TIR!F2338)</f>
        <v>21.167567434350428</v>
      </c>
      <c r="F2338" s="100">
        <f>'DRE + DCF'!$AE$38*'DRE + DCF'!$AE$39*(1+G2338)/(R2338-G2338)/AC2338</f>
        <v>5.5448183577377623</v>
      </c>
      <c r="G2338" s="92">
        <f>R2338*(1-'DRE + DCF'!$AE$39)</f>
        <v>0.19539129907586042</v>
      </c>
      <c r="H2338" s="94">
        <f t="shared" si="253"/>
        <v>0.32565216512643402</v>
      </c>
      <c r="I2338" s="94">
        <f t="shared" si="256"/>
        <v>0.32565216512643402</v>
      </c>
      <c r="J2338" s="94">
        <f t="shared" si="256"/>
        <v>0.32565216512643402</v>
      </c>
      <c r="K2338" s="94">
        <f t="shared" si="256"/>
        <v>0.32565216512643402</v>
      </c>
      <c r="L2338" s="94">
        <f t="shared" si="256"/>
        <v>0.32565216512643402</v>
      </c>
      <c r="M2338" s="94">
        <f t="shared" si="256"/>
        <v>0.32565216512643402</v>
      </c>
      <c r="N2338" s="94">
        <f t="shared" si="256"/>
        <v>0.32565216512643402</v>
      </c>
      <c r="O2338" s="94">
        <f t="shared" si="256"/>
        <v>0.32565216512643402</v>
      </c>
      <c r="P2338" s="94">
        <f t="shared" si="256"/>
        <v>0.32565216512643402</v>
      </c>
      <c r="Q2338" s="94">
        <f t="shared" si="256"/>
        <v>0.32565216512643402</v>
      </c>
      <c r="R2338" s="94">
        <f t="shared" si="256"/>
        <v>0.32565216512643402</v>
      </c>
      <c r="S2338" s="93">
        <f>(1+H2338)^((5-Dashboard!$F$9)*3/12)</f>
        <v>1.1513696909014213</v>
      </c>
      <c r="T2338" s="93">
        <f t="shared" si="258"/>
        <v>1.5263157236044222</v>
      </c>
      <c r="U2338" s="93">
        <f t="shared" si="258"/>
        <v>2.0233637436627223</v>
      </c>
      <c r="V2338" s="93">
        <f t="shared" si="258"/>
        <v>2.6822765276248153</v>
      </c>
      <c r="W2338" s="93">
        <f t="shared" si="258"/>
        <v>3.55576568631365</v>
      </c>
      <c r="X2338" s="93">
        <f t="shared" si="258"/>
        <v>4.7137084807439713</v>
      </c>
      <c r="Y2338" s="93">
        <f t="shared" si="257"/>
        <v>6.24873785327308</v>
      </c>
      <c r="Z2338" s="93">
        <f t="shared" si="257"/>
        <v>8.2836528644989649</v>
      </c>
      <c r="AA2338" s="93">
        <f t="shared" si="257"/>
        <v>10.981242354978841</v>
      </c>
      <c r="AB2338" s="93">
        <f t="shared" si="257"/>
        <v>14.557307703655804</v>
      </c>
      <c r="AC2338" s="95">
        <f t="shared" si="257"/>
        <v>19.297926475763035</v>
      </c>
      <c r="AE2338" s="96"/>
    </row>
    <row r="2339" spans="3:31" ht="24.75" customHeight="1" x14ac:dyDescent="0.25">
      <c r="C2339" s="91">
        <f>ABS(E2339-Dashboard!$F$13)</f>
        <v>26.463022442449542</v>
      </c>
      <c r="D2339" s="92">
        <f t="shared" si="255"/>
        <v>0.32575216512643401</v>
      </c>
      <c r="E2339" s="93" cm="1">
        <f t="array" ref="E2339">SUM('DRE + DCF'!$S$41/TIR!S2339,'DRE + DCF'!$U$41:$AD$41/TIR!T2339:AC2339,TIR!F2339)</f>
        <v>21.156977557550455</v>
      </c>
      <c r="F2339" s="100">
        <f>'DRE + DCF'!$AE$38*'DRE + DCF'!$AE$39*(1+G2339)/(R2339-G2339)/AC2339</f>
        <v>5.53900560991507</v>
      </c>
      <c r="G2339" s="92">
        <f>R2339*(1-'DRE + DCF'!$AE$39)</f>
        <v>0.1954512990758604</v>
      </c>
      <c r="H2339" s="94">
        <f t="shared" si="253"/>
        <v>0.32575216512643401</v>
      </c>
      <c r="I2339" s="94">
        <f t="shared" si="256"/>
        <v>0.32575216512643401</v>
      </c>
      <c r="J2339" s="94">
        <f t="shared" si="256"/>
        <v>0.32575216512643401</v>
      </c>
      <c r="K2339" s="94">
        <f t="shared" si="256"/>
        <v>0.32575216512643401</v>
      </c>
      <c r="L2339" s="94">
        <f t="shared" si="256"/>
        <v>0.32575216512643401</v>
      </c>
      <c r="M2339" s="94">
        <f t="shared" si="256"/>
        <v>0.32575216512643401</v>
      </c>
      <c r="N2339" s="94">
        <f t="shared" si="256"/>
        <v>0.32575216512643401</v>
      </c>
      <c r="O2339" s="94">
        <f t="shared" si="256"/>
        <v>0.32575216512643401</v>
      </c>
      <c r="P2339" s="94">
        <f t="shared" si="256"/>
        <v>0.32575216512643401</v>
      </c>
      <c r="Q2339" s="94">
        <f t="shared" si="256"/>
        <v>0.32575216512643401</v>
      </c>
      <c r="R2339" s="94">
        <f t="shared" si="256"/>
        <v>0.32575216512643401</v>
      </c>
      <c r="S2339" s="93">
        <f>(1+H2339)^((5-Dashboard!$F$9)*3/12)</f>
        <v>1.1514131166208044</v>
      </c>
      <c r="T2339" s="93">
        <f t="shared" si="258"/>
        <v>1.5264884323150065</v>
      </c>
      <c r="U2339" s="93">
        <f t="shared" si="258"/>
        <v>2.0237453441820756</v>
      </c>
      <c r="V2339" s="93">
        <f t="shared" si="258"/>
        <v>2.6829847717139268</v>
      </c>
      <c r="W2339" s="93">
        <f t="shared" si="258"/>
        <v>3.5569728701009895</v>
      </c>
      <c r="X2339" s="93">
        <f t="shared" si="258"/>
        <v>4.7156644838323727</v>
      </c>
      <c r="Y2339" s="93">
        <f t="shared" si="257"/>
        <v>6.2518023994505958</v>
      </c>
      <c r="Z2339" s="93">
        <f t="shared" si="257"/>
        <v>8.2883405670142611</v>
      </c>
      <c r="AA2339" s="93">
        <f t="shared" si="257"/>
        <v>10.988285452024412</v>
      </c>
      <c r="AB2339" s="93">
        <f t="shared" si="257"/>
        <v>14.567743229048659</v>
      </c>
      <c r="AC2339" s="95">
        <f t="shared" si="257"/>
        <v>19.313217126917209</v>
      </c>
      <c r="AE2339" s="96"/>
    </row>
    <row r="2340" spans="3:31" ht="24.75" customHeight="1" x14ac:dyDescent="0.25">
      <c r="C2340" s="91">
        <f>ABS(E2340-Dashboard!$F$13)</f>
        <v>26.47360283609105</v>
      </c>
      <c r="D2340" s="92">
        <f t="shared" si="255"/>
        <v>0.325852165126434</v>
      </c>
      <c r="E2340" s="93" cm="1">
        <f t="array" ref="E2340">SUM('DRE + DCF'!$S$41/TIR!S2340,'DRE + DCF'!$U$41:$AD$41/TIR!T2340:AC2340,TIR!F2340)</f>
        <v>21.146397163908947</v>
      </c>
      <c r="F2340" s="100">
        <f>'DRE + DCF'!$AE$38*'DRE + DCF'!$AE$39*(1+G2340)/(R2340-G2340)/AC2340</f>
        <v>5.5331997937674329</v>
      </c>
      <c r="G2340" s="92">
        <f>R2340*(1-'DRE + DCF'!$AE$39)</f>
        <v>0.1955112990758604</v>
      </c>
      <c r="H2340" s="94">
        <f t="shared" si="253"/>
        <v>0.325852165126434</v>
      </c>
      <c r="I2340" s="94">
        <f t="shared" si="256"/>
        <v>0.325852165126434</v>
      </c>
      <c r="J2340" s="94">
        <f t="shared" si="256"/>
        <v>0.325852165126434</v>
      </c>
      <c r="K2340" s="94">
        <f t="shared" si="256"/>
        <v>0.325852165126434</v>
      </c>
      <c r="L2340" s="94">
        <f t="shared" si="256"/>
        <v>0.325852165126434</v>
      </c>
      <c r="M2340" s="94">
        <f t="shared" si="256"/>
        <v>0.325852165126434</v>
      </c>
      <c r="N2340" s="94">
        <f t="shared" si="256"/>
        <v>0.325852165126434</v>
      </c>
      <c r="O2340" s="94">
        <f t="shared" si="256"/>
        <v>0.325852165126434</v>
      </c>
      <c r="P2340" s="94">
        <f t="shared" si="256"/>
        <v>0.325852165126434</v>
      </c>
      <c r="Q2340" s="94">
        <f t="shared" si="256"/>
        <v>0.325852165126434</v>
      </c>
      <c r="R2340" s="94">
        <f t="shared" si="256"/>
        <v>0.325852165126434</v>
      </c>
      <c r="S2340" s="93">
        <f>(1+H2340)^((5-Dashboard!$F$9)*3/12)</f>
        <v>1.1514565407024417</v>
      </c>
      <c r="T2340" s="93">
        <f t="shared" si="258"/>
        <v>1.5266611475393264</v>
      </c>
      <c r="U2340" s="93">
        <f t="shared" si="258"/>
        <v>2.0241269878794221</v>
      </c>
      <c r="V2340" s="93">
        <f t="shared" si="258"/>
        <v>2.6836931493707792</v>
      </c>
      <c r="W2340" s="93">
        <f t="shared" si="258"/>
        <v>3.5581803726282262</v>
      </c>
      <c r="X2340" s="93">
        <f t="shared" si="258"/>
        <v>4.7176211509595154</v>
      </c>
      <c r="Y2340" s="93">
        <f t="shared" si="257"/>
        <v>6.2548682172459333</v>
      </c>
      <c r="Z2340" s="93">
        <f t="shared" si="257"/>
        <v>8.2930305684160395</v>
      </c>
      <c r="AA2340" s="93">
        <f t="shared" si="257"/>
        <v>10.995332534594109</v>
      </c>
      <c r="AB2340" s="93">
        <f t="shared" si="257"/>
        <v>14.578185447276722</v>
      </c>
      <c r="AC2340" s="95">
        <f t="shared" si="257"/>
        <v>19.328518738886515</v>
      </c>
      <c r="AE2340" s="96"/>
    </row>
    <row r="2341" spans="3:31" ht="24.75" customHeight="1" x14ac:dyDescent="0.25">
      <c r="C2341" s="91">
        <f>ABS(E2341-Dashboard!$F$13)</f>
        <v>26.484173757732719</v>
      </c>
      <c r="D2341" s="92">
        <f t="shared" si="255"/>
        <v>0.32595216512643399</v>
      </c>
      <c r="E2341" s="93" cm="1">
        <f t="array" ref="E2341">SUM('DRE + DCF'!$S$41/TIR!S2341,'DRE + DCF'!$U$41:$AD$41/TIR!T2341:AC2341,TIR!F2341)</f>
        <v>21.135826242267278</v>
      </c>
      <c r="F2341" s="100">
        <f>'DRE + DCF'!$AE$38*'DRE + DCF'!$AE$39*(1+G2341)/(R2341-G2341)/AC2341</f>
        <v>5.5274008999034834</v>
      </c>
      <c r="G2341" s="92">
        <f>R2341*(1-'DRE + DCF'!$AE$39)</f>
        <v>0.19557129907586038</v>
      </c>
      <c r="H2341" s="94">
        <f t="shared" si="253"/>
        <v>0.32595216512643399</v>
      </c>
      <c r="I2341" s="94">
        <f t="shared" si="256"/>
        <v>0.32595216512643399</v>
      </c>
      <c r="J2341" s="94">
        <f t="shared" si="256"/>
        <v>0.32595216512643399</v>
      </c>
      <c r="K2341" s="94">
        <f t="shared" si="256"/>
        <v>0.32595216512643399</v>
      </c>
      <c r="L2341" s="94">
        <f t="shared" si="256"/>
        <v>0.32595216512643399</v>
      </c>
      <c r="M2341" s="94">
        <f t="shared" si="256"/>
        <v>0.32595216512643399</v>
      </c>
      <c r="N2341" s="94">
        <f t="shared" si="256"/>
        <v>0.32595216512643399</v>
      </c>
      <c r="O2341" s="94">
        <f t="shared" si="256"/>
        <v>0.32595216512643399</v>
      </c>
      <c r="P2341" s="94">
        <f t="shared" si="256"/>
        <v>0.32595216512643399</v>
      </c>
      <c r="Q2341" s="94">
        <f t="shared" si="256"/>
        <v>0.32595216512643399</v>
      </c>
      <c r="R2341" s="94">
        <f t="shared" si="256"/>
        <v>0.32595216512643399</v>
      </c>
      <c r="S2341" s="93">
        <f>(1+H2341)^((5-Dashboard!$F$9)*3/12)</f>
        <v>1.1514999631465186</v>
      </c>
      <c r="T2341" s="93">
        <f t="shared" si="258"/>
        <v>1.526833869277135</v>
      </c>
      <c r="U2341" s="93">
        <f t="shared" si="258"/>
        <v>2.0245086747563876</v>
      </c>
      <c r="V2341" s="93">
        <f t="shared" si="258"/>
        <v>2.6844016606104795</v>
      </c>
      <c r="W2341" s="93">
        <f t="shared" si="258"/>
        <v>3.5593881939554599</v>
      </c>
      <c r="X2341" s="93">
        <f t="shared" si="258"/>
        <v>4.719578482300709</v>
      </c>
      <c r="Y2341" s="93">
        <f t="shared" si="257"/>
        <v>6.2579353070907535</v>
      </c>
      <c r="Z2341" s="93">
        <f t="shared" si="257"/>
        <v>8.2977228696581395</v>
      </c>
      <c r="AA2341" s="93">
        <f t="shared" si="257"/>
        <v>11.002383604642336</v>
      </c>
      <c r="AB2341" s="93">
        <f t="shared" si="257"/>
        <v>14.588634362127085</v>
      </c>
      <c r="AC2341" s="95">
        <f t="shared" si="257"/>
        <v>19.3438313187003</v>
      </c>
      <c r="AE2341" s="96"/>
    </row>
    <row r="2342" spans="3:31" ht="24.75" customHeight="1" x14ac:dyDescent="0.25">
      <c r="C2342" s="91">
        <f>ABS(E2342-Dashboard!$F$13)</f>
        <v>26.494735218517441</v>
      </c>
      <c r="D2342" s="92">
        <f t="shared" si="255"/>
        <v>0.32605216512643398</v>
      </c>
      <c r="E2342" s="93" cm="1">
        <f t="array" ref="E2342">SUM('DRE + DCF'!$S$41/TIR!S2342,'DRE + DCF'!$U$41:$AD$41/TIR!T2342:AC2342,TIR!F2342)</f>
        <v>21.125264781482556</v>
      </c>
      <c r="F2342" s="100">
        <f>'DRE + DCF'!$AE$38*'DRE + DCF'!$AE$39*(1+G2342)/(R2342-G2342)/AC2342</f>
        <v>5.5216089189462307</v>
      </c>
      <c r="G2342" s="92">
        <f>R2342*(1-'DRE + DCF'!$AE$39)</f>
        <v>0.19563129907586038</v>
      </c>
      <c r="H2342" s="94">
        <f t="shared" si="253"/>
        <v>0.32605216512643398</v>
      </c>
      <c r="I2342" s="94">
        <f t="shared" si="256"/>
        <v>0.32605216512643398</v>
      </c>
      <c r="J2342" s="94">
        <f t="shared" si="256"/>
        <v>0.32605216512643398</v>
      </c>
      <c r="K2342" s="94">
        <f t="shared" si="256"/>
        <v>0.32605216512643398</v>
      </c>
      <c r="L2342" s="94">
        <f t="shared" si="256"/>
        <v>0.32605216512643398</v>
      </c>
      <c r="M2342" s="94">
        <f t="shared" si="256"/>
        <v>0.32605216512643398</v>
      </c>
      <c r="N2342" s="94">
        <f t="shared" si="256"/>
        <v>0.32605216512643398</v>
      </c>
      <c r="O2342" s="94">
        <f t="shared" si="256"/>
        <v>0.32605216512643398</v>
      </c>
      <c r="P2342" s="94">
        <f t="shared" si="256"/>
        <v>0.32605216512643398</v>
      </c>
      <c r="Q2342" s="94">
        <f t="shared" si="256"/>
        <v>0.32605216512643398</v>
      </c>
      <c r="R2342" s="94">
        <f t="shared" si="256"/>
        <v>0.32605216512643398</v>
      </c>
      <c r="S2342" s="93">
        <f>(1+H2342)^((5-Dashboard!$F$9)*3/12)</f>
        <v>1.1515433839532205</v>
      </c>
      <c r="T2342" s="93">
        <f t="shared" si="258"/>
        <v>1.5270065975281888</v>
      </c>
      <c r="U2342" s="93">
        <f t="shared" si="258"/>
        <v>2.0248904048146041</v>
      </c>
      <c r="V2342" s="93">
        <f t="shared" si="258"/>
        <v>2.6851103054481475</v>
      </c>
      <c r="W2342" s="93">
        <f t="shared" si="258"/>
        <v>3.5605963341428168</v>
      </c>
      <c r="X2342" s="93">
        <f t="shared" si="258"/>
        <v>4.721536478031326</v>
      </c>
      <c r="Y2342" s="93">
        <f t="shared" si="257"/>
        <v>6.261003669416878</v>
      </c>
      <c r="Z2342" s="93">
        <f t="shared" si="257"/>
        <v>8.3024174716947989</v>
      </c>
      <c r="AA2342" s="93">
        <f t="shared" si="257"/>
        <v>11.009438664124422</v>
      </c>
      <c r="AB2342" s="93">
        <f t="shared" si="257"/>
        <v>14.599089977388866</v>
      </c>
      <c r="AC2342" s="95">
        <f t="shared" si="257"/>
        <v>19.359154873392129</v>
      </c>
      <c r="AE2342" s="96"/>
    </row>
    <row r="2343" spans="3:31" ht="24.75" customHeight="1" x14ac:dyDescent="0.25">
      <c r="C2343" s="91">
        <f>ABS(E2343-Dashboard!$F$13)</f>
        <v>26.505287229572026</v>
      </c>
      <c r="D2343" s="92">
        <f t="shared" si="255"/>
        <v>0.32615216512643397</v>
      </c>
      <c r="E2343" s="93" cm="1">
        <f t="array" ref="E2343">SUM('DRE + DCF'!$S$41/TIR!S2343,'DRE + DCF'!$U$41:$AD$41/TIR!T2343:AC2343,TIR!F2343)</f>
        <v>21.114712770427971</v>
      </c>
      <c r="F2343" s="100">
        <f>'DRE + DCF'!$AE$38*'DRE + DCF'!$AE$39*(1+G2343)/(R2343-G2343)/AC2343</f>
        <v>5.5158238415331855</v>
      </c>
      <c r="G2343" s="92">
        <f>R2343*(1-'DRE + DCF'!$AE$39)</f>
        <v>0.19569129907586039</v>
      </c>
      <c r="H2343" s="94">
        <f t="shared" si="253"/>
        <v>0.32615216512643397</v>
      </c>
      <c r="I2343" s="94">
        <f t="shared" si="256"/>
        <v>0.32615216512643397</v>
      </c>
      <c r="J2343" s="94">
        <f t="shared" si="256"/>
        <v>0.32615216512643397</v>
      </c>
      <c r="K2343" s="94">
        <f t="shared" si="256"/>
        <v>0.32615216512643397</v>
      </c>
      <c r="L2343" s="94">
        <f t="shared" si="256"/>
        <v>0.32615216512643397</v>
      </c>
      <c r="M2343" s="94">
        <f t="shared" si="256"/>
        <v>0.32615216512643397</v>
      </c>
      <c r="N2343" s="94">
        <f t="shared" si="256"/>
        <v>0.32615216512643397</v>
      </c>
      <c r="O2343" s="94">
        <f t="shared" si="256"/>
        <v>0.32615216512643397</v>
      </c>
      <c r="P2343" s="94">
        <f t="shared" si="256"/>
        <v>0.32615216512643397</v>
      </c>
      <c r="Q2343" s="94">
        <f t="shared" si="256"/>
        <v>0.32615216512643397</v>
      </c>
      <c r="R2343" s="94">
        <f t="shared" si="256"/>
        <v>0.32615216512643397</v>
      </c>
      <c r="S2343" s="93">
        <f>(1+H2343)^((5-Dashboard!$F$9)*3/12)</f>
        <v>1.1515868031227319</v>
      </c>
      <c r="T2343" s="93">
        <f t="shared" si="258"/>
        <v>1.5271793322922391</v>
      </c>
      <c r="U2343" s="93">
        <f t="shared" si="258"/>
        <v>2.0252721780556944</v>
      </c>
      <c r="V2343" s="93">
        <f t="shared" si="258"/>
        <v>2.6858190838988873</v>
      </c>
      <c r="W2343" s="93">
        <f t="shared" si="258"/>
        <v>3.5618047932504044</v>
      </c>
      <c r="X2343" s="93">
        <f t="shared" si="258"/>
        <v>4.7234951383267338</v>
      </c>
      <c r="Y2343" s="93">
        <f t="shared" si="257"/>
        <v>6.2640733046561818</v>
      </c>
      <c r="Z2343" s="93">
        <f t="shared" si="257"/>
        <v>8.3071143754804915</v>
      </c>
      <c r="AA2343" s="93">
        <f t="shared" si="257"/>
        <v>11.016497714996378</v>
      </c>
      <c r="AB2343" s="93">
        <f t="shared" si="257"/>
        <v>14.609552296852858</v>
      </c>
      <c r="AC2343" s="95">
        <f t="shared" si="257"/>
        <v>19.374489409999281</v>
      </c>
      <c r="AE2343" s="96"/>
    </row>
    <row r="2344" spans="3:31" ht="24.75" customHeight="1" x14ac:dyDescent="0.25">
      <c r="C2344" s="91">
        <f>ABS(E2344-Dashboard!$F$13)</f>
        <v>26.51582980200768</v>
      </c>
      <c r="D2344" s="92">
        <f t="shared" si="255"/>
        <v>0.32625216512643396</v>
      </c>
      <c r="E2344" s="93" cm="1">
        <f t="array" ref="E2344">SUM('DRE + DCF'!$S$41/TIR!S2344,'DRE + DCF'!$U$41:$AD$41/TIR!T2344:AC2344,TIR!F2344)</f>
        <v>21.104170197992318</v>
      </c>
      <c r="F2344" s="100">
        <f>'DRE + DCF'!$AE$38*'DRE + DCF'!$AE$39*(1+G2344)/(R2344-G2344)/AC2344</f>
        <v>5.5100456583161703</v>
      </c>
      <c r="G2344" s="92">
        <f>R2344*(1-'DRE + DCF'!$AE$39)</f>
        <v>0.19575129907586036</v>
      </c>
      <c r="H2344" s="94">
        <f t="shared" si="253"/>
        <v>0.32625216512643396</v>
      </c>
      <c r="I2344" s="94">
        <f t="shared" si="256"/>
        <v>0.32625216512643396</v>
      </c>
      <c r="J2344" s="94">
        <f t="shared" si="256"/>
        <v>0.32625216512643396</v>
      </c>
      <c r="K2344" s="94">
        <f t="shared" si="256"/>
        <v>0.32625216512643396</v>
      </c>
      <c r="L2344" s="94">
        <f t="shared" si="256"/>
        <v>0.32625216512643396</v>
      </c>
      <c r="M2344" s="94">
        <f t="shared" si="256"/>
        <v>0.32625216512643396</v>
      </c>
      <c r="N2344" s="94">
        <f t="shared" si="256"/>
        <v>0.32625216512643396</v>
      </c>
      <c r="O2344" s="94">
        <f t="shared" si="256"/>
        <v>0.32625216512643396</v>
      </c>
      <c r="P2344" s="94">
        <f t="shared" si="256"/>
        <v>0.32625216512643396</v>
      </c>
      <c r="Q2344" s="94">
        <f t="shared" si="256"/>
        <v>0.32625216512643396</v>
      </c>
      <c r="R2344" s="94">
        <f t="shared" si="256"/>
        <v>0.32625216512643396</v>
      </c>
      <c r="S2344" s="93">
        <f>(1+H2344)^((5-Dashboard!$F$9)*3/12)</f>
        <v>1.1516302206552389</v>
      </c>
      <c r="T2344" s="93">
        <f t="shared" si="258"/>
        <v>1.5273520735690436</v>
      </c>
      <c r="U2344" s="93">
        <f t="shared" si="258"/>
        <v>2.0256539944812926</v>
      </c>
      <c r="V2344" s="93">
        <f t="shared" si="258"/>
        <v>2.6865279959778241</v>
      </c>
      <c r="W2344" s="93">
        <f t="shared" si="258"/>
        <v>3.5630135713383693</v>
      </c>
      <c r="X2344" s="93">
        <f t="shared" si="258"/>
        <v>4.7254544633623805</v>
      </c>
      <c r="Y2344" s="93">
        <f t="shared" si="257"/>
        <v>6.2671442132407291</v>
      </c>
      <c r="Z2344" s="93">
        <f t="shared" si="257"/>
        <v>8.3118135819701191</v>
      </c>
      <c r="AA2344" s="93">
        <f t="shared" si="257"/>
        <v>11.023560759215172</v>
      </c>
      <c r="AB2344" s="93">
        <f t="shared" si="257"/>
        <v>14.620021324311919</v>
      </c>
      <c r="AC2344" s="95">
        <f t="shared" si="257"/>
        <v>19.389834935563318</v>
      </c>
      <c r="AE2344" s="96"/>
    </row>
    <row r="2345" spans="3:31" ht="24.75" customHeight="1" x14ac:dyDescent="0.25">
      <c r="C2345" s="91">
        <f>ABS(E2345-Dashboard!$F$13)</f>
        <v>26.526362946919555</v>
      </c>
      <c r="D2345" s="92">
        <f t="shared" si="255"/>
        <v>0.32635216512643395</v>
      </c>
      <c r="E2345" s="93" cm="1">
        <f t="array" ref="E2345">SUM('DRE + DCF'!$S$41/TIR!S2345,'DRE + DCF'!$U$41:$AD$41/TIR!T2345:AC2345,TIR!F2345)</f>
        <v>21.093637053080442</v>
      </c>
      <c r="F2345" s="100">
        <f>'DRE + DCF'!$AE$38*'DRE + DCF'!$AE$39*(1+G2345)/(R2345-G2345)/AC2345</f>
        <v>5.5042743599614754</v>
      </c>
      <c r="G2345" s="92">
        <f>R2345*(1-'DRE + DCF'!$AE$39)</f>
        <v>0.19581129907586037</v>
      </c>
      <c r="H2345" s="94">
        <f t="shared" si="253"/>
        <v>0.32635216512643395</v>
      </c>
      <c r="I2345" s="94">
        <f t="shared" si="256"/>
        <v>0.32635216512643395</v>
      </c>
      <c r="J2345" s="94">
        <f t="shared" si="256"/>
        <v>0.32635216512643395</v>
      </c>
      <c r="K2345" s="94">
        <f t="shared" si="256"/>
        <v>0.32635216512643395</v>
      </c>
      <c r="L2345" s="94">
        <f t="shared" si="256"/>
        <v>0.32635216512643395</v>
      </c>
      <c r="M2345" s="94">
        <f t="shared" si="256"/>
        <v>0.32635216512643395</v>
      </c>
      <c r="N2345" s="94">
        <f t="shared" si="256"/>
        <v>0.32635216512643395</v>
      </c>
      <c r="O2345" s="94">
        <f t="shared" si="256"/>
        <v>0.32635216512643395</v>
      </c>
      <c r="P2345" s="94">
        <f t="shared" si="256"/>
        <v>0.32635216512643395</v>
      </c>
      <c r="Q2345" s="94">
        <f t="shared" ref="I2345:R2371" si="259">$D2345</f>
        <v>0.32635216512643395</v>
      </c>
      <c r="R2345" s="94">
        <f t="shared" si="259"/>
        <v>0.32635216512643395</v>
      </c>
      <c r="S2345" s="93">
        <f>(1+H2345)^((5-Dashboard!$F$9)*3/12)</f>
        <v>1.1516736365509257</v>
      </c>
      <c r="T2345" s="93">
        <f t="shared" si="258"/>
        <v>1.5275248213583539</v>
      </c>
      <c r="U2345" s="93">
        <f t="shared" si="258"/>
        <v>2.0260358540930219</v>
      </c>
      <c r="V2345" s="93">
        <f t="shared" si="258"/>
        <v>2.6872370417000631</v>
      </c>
      <c r="W2345" s="93">
        <f t="shared" si="258"/>
        <v>3.5642226684668317</v>
      </c>
      <c r="X2345" s="93">
        <f t="shared" si="258"/>
        <v>4.7274144533136981</v>
      </c>
      <c r="Y2345" s="93">
        <f t="shared" si="257"/>
        <v>6.2702163956026205</v>
      </c>
      <c r="Z2345" s="93">
        <f t="shared" si="257"/>
        <v>8.3165150921188005</v>
      </c>
      <c r="AA2345" s="93">
        <f t="shared" si="257"/>
        <v>11.030627798738434</v>
      </c>
      <c r="AB2345" s="93">
        <f t="shared" si="257"/>
        <v>14.630497063560551</v>
      </c>
      <c r="AC2345" s="95">
        <f t="shared" si="257"/>
        <v>19.405191457129469</v>
      </c>
      <c r="AE2345" s="96"/>
    </row>
    <row r="2346" spans="3:31" ht="24.75" customHeight="1" x14ac:dyDescent="0.25">
      <c r="C2346" s="91">
        <f>ABS(E2346-Dashboard!$F$13)</f>
        <v>26.536886675387215</v>
      </c>
      <c r="D2346" s="92">
        <f t="shared" si="255"/>
        <v>0.32645216512643394</v>
      </c>
      <c r="E2346" s="93" cm="1">
        <f t="array" ref="E2346">SUM('DRE + DCF'!$S$41/TIR!S2346,'DRE + DCF'!$U$41:$AD$41/TIR!T2346:AC2346,TIR!F2346)</f>
        <v>21.083113324612782</v>
      </c>
      <c r="F2346" s="100">
        <f>'DRE + DCF'!$AE$38*'DRE + DCF'!$AE$39*(1+G2346)/(R2346-G2346)/AC2346</f>
        <v>5.4985099371496444</v>
      </c>
      <c r="G2346" s="92">
        <f>R2346*(1-'DRE + DCF'!$AE$39)</f>
        <v>0.19587129907586034</v>
      </c>
      <c r="H2346" s="94">
        <f t="shared" si="253"/>
        <v>0.32645216512643394</v>
      </c>
      <c r="I2346" s="94">
        <f t="shared" si="259"/>
        <v>0.32645216512643394</v>
      </c>
      <c r="J2346" s="94">
        <f t="shared" si="259"/>
        <v>0.32645216512643394</v>
      </c>
      <c r="K2346" s="94">
        <f t="shared" si="259"/>
        <v>0.32645216512643394</v>
      </c>
      <c r="L2346" s="94">
        <f t="shared" si="259"/>
        <v>0.32645216512643394</v>
      </c>
      <c r="M2346" s="94">
        <f t="shared" si="259"/>
        <v>0.32645216512643394</v>
      </c>
      <c r="N2346" s="94">
        <f t="shared" si="259"/>
        <v>0.32645216512643394</v>
      </c>
      <c r="O2346" s="94">
        <f t="shared" si="259"/>
        <v>0.32645216512643394</v>
      </c>
      <c r="P2346" s="94">
        <f t="shared" si="259"/>
        <v>0.32645216512643394</v>
      </c>
      <c r="Q2346" s="94">
        <f t="shared" si="259"/>
        <v>0.32645216512643394</v>
      </c>
      <c r="R2346" s="94">
        <f t="shared" si="259"/>
        <v>0.32645216512643394</v>
      </c>
      <c r="S2346" s="93">
        <f>(1+H2346)^((5-Dashboard!$F$9)*3/12)</f>
        <v>1.1517170508099783</v>
      </c>
      <c r="T2346" s="93">
        <f t="shared" si="258"/>
        <v>1.5276975756599269</v>
      </c>
      <c r="U2346" s="93">
        <f t="shared" si="258"/>
        <v>2.0264177568925144</v>
      </c>
      <c r="V2346" s="93">
        <f t="shared" si="258"/>
        <v>2.6879462210807277</v>
      </c>
      <c r="W2346" s="93">
        <f t="shared" si="258"/>
        <v>3.565432084695948</v>
      </c>
      <c r="X2346" s="93">
        <f t="shared" si="258"/>
        <v>4.7293751083561952</v>
      </c>
      <c r="Y2346" s="93">
        <f t="shared" si="257"/>
        <v>6.2732898521741385</v>
      </c>
      <c r="Z2346" s="93">
        <f t="shared" si="257"/>
        <v>8.3212189068820734</v>
      </c>
      <c r="AA2346" s="93">
        <f t="shared" si="257"/>
        <v>11.037698835524745</v>
      </c>
      <c r="AB2346" s="93">
        <f t="shared" si="257"/>
        <v>14.640979518395318</v>
      </c>
      <c r="AC2346" s="95">
        <f t="shared" si="257"/>
        <v>19.420558981747245</v>
      </c>
      <c r="AE2346" s="96"/>
    </row>
    <row r="2347" spans="3:31" ht="24.75" customHeight="1" x14ac:dyDescent="0.25">
      <c r="C2347" s="91">
        <f>ABS(E2347-Dashboard!$F$13)</f>
        <v>26.547400998474274</v>
      </c>
      <c r="D2347" s="92">
        <f t="shared" si="255"/>
        <v>0.32655216512643392</v>
      </c>
      <c r="E2347" s="93" cm="1">
        <f t="array" ref="E2347">SUM('DRE + DCF'!$S$41/TIR!S2347,'DRE + DCF'!$U$41:$AD$41/TIR!T2347:AC2347,TIR!F2347)</f>
        <v>21.072599001525724</v>
      </c>
      <c r="F2347" s="100">
        <f>'DRE + DCF'!$AE$38*'DRE + DCF'!$AE$39*(1+G2347)/(R2347-G2347)/AC2347</f>
        <v>5.4927523805756326</v>
      </c>
      <c r="G2347" s="92">
        <f>R2347*(1-'DRE + DCF'!$AE$39)</f>
        <v>0.19593129907586035</v>
      </c>
      <c r="H2347" s="94">
        <f t="shared" si="253"/>
        <v>0.32655216512643392</v>
      </c>
      <c r="I2347" s="94">
        <f t="shared" si="259"/>
        <v>0.32655216512643392</v>
      </c>
      <c r="J2347" s="94">
        <f t="shared" si="259"/>
        <v>0.32655216512643392</v>
      </c>
      <c r="K2347" s="94">
        <f t="shared" si="259"/>
        <v>0.32655216512643392</v>
      </c>
      <c r="L2347" s="94">
        <f t="shared" si="259"/>
        <v>0.32655216512643392</v>
      </c>
      <c r="M2347" s="94">
        <f t="shared" si="259"/>
        <v>0.32655216512643392</v>
      </c>
      <c r="N2347" s="94">
        <f t="shared" si="259"/>
        <v>0.32655216512643392</v>
      </c>
      <c r="O2347" s="94">
        <f t="shared" si="259"/>
        <v>0.32655216512643392</v>
      </c>
      <c r="P2347" s="94">
        <f t="shared" si="259"/>
        <v>0.32655216512643392</v>
      </c>
      <c r="Q2347" s="94">
        <f t="shared" si="259"/>
        <v>0.32655216512643392</v>
      </c>
      <c r="R2347" s="94">
        <f t="shared" si="259"/>
        <v>0.32655216512643392</v>
      </c>
      <c r="S2347" s="93">
        <f>(1+H2347)^((5-Dashboard!$F$9)*3/12)</f>
        <v>1.1517604634325811</v>
      </c>
      <c r="T2347" s="93">
        <f t="shared" si="258"/>
        <v>1.5278703364735153</v>
      </c>
      <c r="U2347" s="93">
        <f t="shared" si="258"/>
        <v>2.0267997028813949</v>
      </c>
      <c r="V2347" s="93">
        <f t="shared" si="258"/>
        <v>2.6886555341349272</v>
      </c>
      <c r="W2347" s="93">
        <f t="shared" si="258"/>
        <v>3.5666418200858558</v>
      </c>
      <c r="X2347" s="93">
        <f t="shared" si="258"/>
        <v>4.7313364286653767</v>
      </c>
      <c r="Y2347" s="93">
        <f t="shared" si="257"/>
        <v>6.2763645833876245</v>
      </c>
      <c r="Z2347" s="93">
        <f t="shared" si="257"/>
        <v>8.325925027215721</v>
      </c>
      <c r="AA2347" s="93">
        <f t="shared" si="257"/>
        <v>11.044773871533376</v>
      </c>
      <c r="AB2347" s="93">
        <f t="shared" si="257"/>
        <v>14.651468692614465</v>
      </c>
      <c r="AC2347" s="95">
        <f t="shared" si="257"/>
        <v>19.435937516469878</v>
      </c>
      <c r="AE2347" s="96"/>
    </row>
    <row r="2348" spans="3:31" ht="24.75" customHeight="1" x14ac:dyDescent="0.25">
      <c r="C2348" s="91">
        <f>ABS(E2348-Dashboard!$F$13)</f>
        <v>26.557905927228777</v>
      </c>
      <c r="D2348" s="92">
        <f t="shared" si="255"/>
        <v>0.32665216512643391</v>
      </c>
      <c r="E2348" s="93" cm="1">
        <f t="array" ref="E2348">SUM('DRE + DCF'!$S$41/TIR!S2348,'DRE + DCF'!$U$41:$AD$41/TIR!T2348:AC2348,TIR!F2348)</f>
        <v>21.06209407277122</v>
      </c>
      <c r="F2348" s="100">
        <f>'DRE + DCF'!$AE$38*'DRE + DCF'!$AE$39*(1+G2348)/(R2348-G2348)/AC2348</f>
        <v>5.4870016809486124</v>
      </c>
      <c r="G2348" s="92">
        <f>R2348*(1-'DRE + DCF'!$AE$39)</f>
        <v>0.19599129907586035</v>
      </c>
      <c r="H2348" s="94">
        <f t="shared" si="253"/>
        <v>0.32665216512643391</v>
      </c>
      <c r="I2348" s="94">
        <f t="shared" si="259"/>
        <v>0.32665216512643391</v>
      </c>
      <c r="J2348" s="94">
        <f t="shared" si="259"/>
        <v>0.32665216512643391</v>
      </c>
      <c r="K2348" s="94">
        <f t="shared" si="259"/>
        <v>0.32665216512643391</v>
      </c>
      <c r="L2348" s="94">
        <f t="shared" si="259"/>
        <v>0.32665216512643391</v>
      </c>
      <c r="M2348" s="94">
        <f t="shared" si="259"/>
        <v>0.32665216512643391</v>
      </c>
      <c r="N2348" s="94">
        <f t="shared" si="259"/>
        <v>0.32665216512643391</v>
      </c>
      <c r="O2348" s="94">
        <f t="shared" si="259"/>
        <v>0.32665216512643391</v>
      </c>
      <c r="P2348" s="94">
        <f t="shared" si="259"/>
        <v>0.32665216512643391</v>
      </c>
      <c r="Q2348" s="94">
        <f t="shared" si="259"/>
        <v>0.32665216512643391</v>
      </c>
      <c r="R2348" s="94">
        <f t="shared" si="259"/>
        <v>0.32665216512643391</v>
      </c>
      <c r="S2348" s="93">
        <f>(1+H2348)^((5-Dashboard!$F$9)*3/12)</f>
        <v>1.1518038744189194</v>
      </c>
      <c r="T2348" s="93">
        <f t="shared" si="258"/>
        <v>1.5280431037988746</v>
      </c>
      <c r="U2348" s="93">
        <f t="shared" si="258"/>
        <v>2.0271816920612933</v>
      </c>
      <c r="V2348" s="93">
        <f t="shared" si="258"/>
        <v>2.6893649808777829</v>
      </c>
      <c r="W2348" s="93">
        <f t="shared" si="258"/>
        <v>3.5678518746967214</v>
      </c>
      <c r="X2348" s="93">
        <f t="shared" si="258"/>
        <v>4.7332984144168124</v>
      </c>
      <c r="Y2348" s="93">
        <f t="shared" si="257"/>
        <v>6.2794405896755814</v>
      </c>
      <c r="Z2348" s="93">
        <f t="shared" si="257"/>
        <v>8.3306334540759224</v>
      </c>
      <c r="AA2348" s="93">
        <f t="shared" si="257"/>
        <v>11.051852908724525</v>
      </c>
      <c r="AB2348" s="93">
        <f t="shared" si="257"/>
        <v>14.661964590018268</v>
      </c>
      <c r="AC2348" s="95">
        <f t="shared" si="257"/>
        <v>19.451327068354843</v>
      </c>
      <c r="AE2348" s="96"/>
    </row>
    <row r="2349" spans="3:31" ht="24.75" customHeight="1" x14ac:dyDescent="0.25">
      <c r="C2349" s="91">
        <f>ABS(E2349-Dashboard!$F$13)</f>
        <v>26.568401472682897</v>
      </c>
      <c r="D2349" s="92">
        <f t="shared" si="255"/>
        <v>0.3267521651264339</v>
      </c>
      <c r="E2349" s="93" cm="1">
        <f t="array" ref="E2349">SUM('DRE + DCF'!$S$41/TIR!S2349,'DRE + DCF'!$U$41:$AD$41/TIR!T2349:AC2349,TIR!F2349)</f>
        <v>21.0515985273171</v>
      </c>
      <c r="F2349" s="100">
        <f>'DRE + DCF'!$AE$38*'DRE + DCF'!$AE$39*(1+G2349)/(R2349-G2349)/AC2349</f>
        <v>5.4812578289921019</v>
      </c>
      <c r="G2349" s="92">
        <f>R2349*(1-'DRE + DCF'!$AE$39)</f>
        <v>0.19605129907586033</v>
      </c>
      <c r="H2349" s="94">
        <f t="shared" si="253"/>
        <v>0.3267521651264339</v>
      </c>
      <c r="I2349" s="94">
        <f t="shared" si="259"/>
        <v>0.3267521651264339</v>
      </c>
      <c r="J2349" s="94">
        <f t="shared" si="259"/>
        <v>0.3267521651264339</v>
      </c>
      <c r="K2349" s="94">
        <f t="shared" si="259"/>
        <v>0.3267521651264339</v>
      </c>
      <c r="L2349" s="94">
        <f t="shared" si="259"/>
        <v>0.3267521651264339</v>
      </c>
      <c r="M2349" s="94">
        <f t="shared" si="259"/>
        <v>0.3267521651264339</v>
      </c>
      <c r="N2349" s="94">
        <f t="shared" si="259"/>
        <v>0.3267521651264339</v>
      </c>
      <c r="O2349" s="94">
        <f t="shared" si="259"/>
        <v>0.3267521651264339</v>
      </c>
      <c r="P2349" s="94">
        <f t="shared" si="259"/>
        <v>0.3267521651264339</v>
      </c>
      <c r="Q2349" s="94">
        <f t="shared" si="259"/>
        <v>0.3267521651264339</v>
      </c>
      <c r="R2349" s="94">
        <f t="shared" si="259"/>
        <v>0.3267521651264339</v>
      </c>
      <c r="S2349" s="93">
        <f>(1+H2349)^((5-Dashboard!$F$9)*3/12)</f>
        <v>1.1518472837691782</v>
      </c>
      <c r="T2349" s="93">
        <f t="shared" si="258"/>
        <v>1.5282158776357591</v>
      </c>
      <c r="U2349" s="93">
        <f t="shared" si="258"/>
        <v>2.0275637244338367</v>
      </c>
      <c r="V2349" s="93">
        <f t="shared" si="258"/>
        <v>2.6900745613244088</v>
      </c>
      <c r="W2349" s="93">
        <f t="shared" si="258"/>
        <v>3.5690622485887009</v>
      </c>
      <c r="X2349" s="93">
        <f t="shared" si="258"/>
        <v>4.7352610657860774</v>
      </c>
      <c r="Y2349" s="93">
        <f t="shared" si="257"/>
        <v>6.2825178714705823</v>
      </c>
      <c r="Z2349" s="93">
        <f t="shared" si="257"/>
        <v>8.3353441884191088</v>
      </c>
      <c r="AA2349" s="93">
        <f t="shared" si="257"/>
        <v>11.058935949059089</v>
      </c>
      <c r="AB2349" s="93">
        <f t="shared" si="257"/>
        <v>14.6724672144087</v>
      </c>
      <c r="AC2349" s="95">
        <f t="shared" si="257"/>
        <v>19.466727644463358</v>
      </c>
      <c r="AE2349" s="96"/>
    </row>
    <row r="2350" spans="3:31" ht="24.75" customHeight="1" x14ac:dyDescent="0.25">
      <c r="C2350" s="91">
        <f>ABS(E2350-Dashboard!$F$13)</f>
        <v>26.578887645853257</v>
      </c>
      <c r="D2350" s="92">
        <f t="shared" si="255"/>
        <v>0.32685216512643389</v>
      </c>
      <c r="E2350" s="93" cm="1">
        <f t="array" ref="E2350">SUM('DRE + DCF'!$S$41/TIR!S2350,'DRE + DCF'!$U$41:$AD$41/TIR!T2350:AC2350,TIR!F2350)</f>
        <v>21.04111235414674</v>
      </c>
      <c r="F2350" s="100">
        <f>'DRE + DCF'!$AE$38*'DRE + DCF'!$AE$39*(1+G2350)/(R2350-G2350)/AC2350</f>
        <v>5.4755208154438009</v>
      </c>
      <c r="G2350" s="92">
        <f>R2350*(1-'DRE + DCF'!$AE$39)</f>
        <v>0.19611129907586033</v>
      </c>
      <c r="H2350" s="94">
        <f t="shared" si="253"/>
        <v>0.32685216512643389</v>
      </c>
      <c r="I2350" s="94">
        <f t="shared" si="259"/>
        <v>0.32685216512643389</v>
      </c>
      <c r="J2350" s="94">
        <f t="shared" si="259"/>
        <v>0.32685216512643389</v>
      </c>
      <c r="K2350" s="94">
        <f t="shared" si="259"/>
        <v>0.32685216512643389</v>
      </c>
      <c r="L2350" s="94">
        <f t="shared" si="259"/>
        <v>0.32685216512643389</v>
      </c>
      <c r="M2350" s="94">
        <f t="shared" si="259"/>
        <v>0.32685216512643389</v>
      </c>
      <c r="N2350" s="94">
        <f t="shared" si="259"/>
        <v>0.32685216512643389</v>
      </c>
      <c r="O2350" s="94">
        <f t="shared" si="259"/>
        <v>0.32685216512643389</v>
      </c>
      <c r="P2350" s="94">
        <f t="shared" si="259"/>
        <v>0.32685216512643389</v>
      </c>
      <c r="Q2350" s="94">
        <f t="shared" si="259"/>
        <v>0.32685216512643389</v>
      </c>
      <c r="R2350" s="94">
        <f t="shared" si="259"/>
        <v>0.32685216512643389</v>
      </c>
      <c r="S2350" s="93">
        <f>(1+H2350)^((5-Dashboard!$F$9)*3/12)</f>
        <v>1.1518906914835427</v>
      </c>
      <c r="T2350" s="93">
        <f t="shared" si="258"/>
        <v>1.5283886579839239</v>
      </c>
      <c r="U2350" s="93">
        <f t="shared" si="258"/>
        <v>2.0279458000006541</v>
      </c>
      <c r="V2350" s="93">
        <f t="shared" si="258"/>
        <v>2.6907842754899263</v>
      </c>
      <c r="W2350" s="93">
        <f t="shared" si="258"/>
        <v>3.5702729418219716</v>
      </c>
      <c r="X2350" s="93">
        <f t="shared" si="258"/>
        <v>4.7372243829488063</v>
      </c>
      <c r="Y2350" s="93">
        <f t="shared" si="257"/>
        <v>6.2855964292053592</v>
      </c>
      <c r="Z2350" s="93">
        <f t="shared" si="257"/>
        <v>8.3400572312021133</v>
      </c>
      <c r="AA2350" s="93">
        <f t="shared" si="257"/>
        <v>11.066022994498896</v>
      </c>
      <c r="AB2350" s="93">
        <f t="shared" si="257"/>
        <v>14.682976569589766</v>
      </c>
      <c r="AC2350" s="95">
        <f t="shared" si="257"/>
        <v>19.482139251860882</v>
      </c>
      <c r="AE2350" s="96"/>
    </row>
    <row r="2351" spans="3:31" ht="24.75" customHeight="1" x14ac:dyDescent="0.25">
      <c r="C2351" s="91">
        <f>ABS(E2351-Dashboard!$F$13)</f>
        <v>26.589364457740682</v>
      </c>
      <c r="D2351" s="92">
        <f t="shared" si="255"/>
        <v>0.32695216512643388</v>
      </c>
      <c r="E2351" s="93" cm="1">
        <f t="array" ref="E2351">SUM('DRE + DCF'!$S$41/TIR!S2351,'DRE + DCF'!$U$41:$AD$41/TIR!T2351:AC2351,TIR!F2351)</f>
        <v>21.030635542259315</v>
      </c>
      <c r="F2351" s="100">
        <f>'DRE + DCF'!$AE$38*'DRE + DCF'!$AE$39*(1+G2351)/(R2351-G2351)/AC2351</f>
        <v>5.4697906310557043</v>
      </c>
      <c r="G2351" s="92">
        <f>R2351*(1-'DRE + DCF'!$AE$39)</f>
        <v>0.19617129907586031</v>
      </c>
      <c r="H2351" s="94">
        <f t="shared" si="253"/>
        <v>0.32695216512643388</v>
      </c>
      <c r="I2351" s="94">
        <f t="shared" si="259"/>
        <v>0.32695216512643388</v>
      </c>
      <c r="J2351" s="94">
        <f t="shared" si="259"/>
        <v>0.32695216512643388</v>
      </c>
      <c r="K2351" s="94">
        <f t="shared" si="259"/>
        <v>0.32695216512643388</v>
      </c>
      <c r="L2351" s="94">
        <f t="shared" si="259"/>
        <v>0.32695216512643388</v>
      </c>
      <c r="M2351" s="94">
        <f t="shared" si="259"/>
        <v>0.32695216512643388</v>
      </c>
      <c r="N2351" s="94">
        <f t="shared" si="259"/>
        <v>0.32695216512643388</v>
      </c>
      <c r="O2351" s="94">
        <f t="shared" si="259"/>
        <v>0.32695216512643388</v>
      </c>
      <c r="P2351" s="94">
        <f t="shared" si="259"/>
        <v>0.32695216512643388</v>
      </c>
      <c r="Q2351" s="94">
        <f t="shared" si="259"/>
        <v>0.32695216512643388</v>
      </c>
      <c r="R2351" s="94">
        <f t="shared" si="259"/>
        <v>0.32695216512643388</v>
      </c>
      <c r="S2351" s="93">
        <f>(1+H2351)^((5-Dashboard!$F$9)*3/12)</f>
        <v>1.1519340975621972</v>
      </c>
      <c r="T2351" s="93">
        <f t="shared" si="258"/>
        <v>1.5285614448431222</v>
      </c>
      <c r="U2351" s="93">
        <f t="shared" si="258"/>
        <v>2.0283279187633707</v>
      </c>
      <c r="V2351" s="93">
        <f t="shared" si="258"/>
        <v>2.691494123389448</v>
      </c>
      <c r="W2351" s="93">
        <f t="shared" si="258"/>
        <v>3.571483954456701</v>
      </c>
      <c r="X2351" s="93">
        <f t="shared" si="258"/>
        <v>4.7391883660806373</v>
      </c>
      <c r="Y2351" s="93">
        <f t="shared" si="257"/>
        <v>6.2886762633127073</v>
      </c>
      <c r="Z2351" s="93">
        <f t="shared" si="257"/>
        <v>8.3447725833820083</v>
      </c>
      <c r="AA2351" s="93">
        <f t="shared" si="257"/>
        <v>11.07311404700646</v>
      </c>
      <c r="AB2351" s="93">
        <f t="shared" si="257"/>
        <v>14.693492659367148</v>
      </c>
      <c r="AC2351" s="95">
        <f t="shared" si="257"/>
        <v>19.497561897616599</v>
      </c>
      <c r="AE2351" s="96"/>
    </row>
    <row r="2352" spans="3:31" ht="24.75" customHeight="1" x14ac:dyDescent="0.25">
      <c r="C2352" s="91">
        <f>ABS(E2352-Dashboard!$F$13)</f>
        <v>26.599831919330519</v>
      </c>
      <c r="D2352" s="92">
        <f t="shared" si="255"/>
        <v>0.32705216512643387</v>
      </c>
      <c r="E2352" s="93" cm="1">
        <f t="array" ref="E2352">SUM('DRE + DCF'!$S$41/TIR!S2352,'DRE + DCF'!$U$41:$AD$41/TIR!T2352:AC2352,TIR!F2352)</f>
        <v>21.020168080669478</v>
      </c>
      <c r="F2352" s="100">
        <f>'DRE + DCF'!$AE$38*'DRE + DCF'!$AE$39*(1+G2352)/(R2352-G2352)/AC2352</f>
        <v>5.4640672665939265</v>
      </c>
      <c r="G2352" s="92">
        <f>R2352*(1-'DRE + DCF'!$AE$39)</f>
        <v>0.19623129907586032</v>
      </c>
      <c r="H2352" s="94">
        <f t="shared" si="253"/>
        <v>0.32705216512643387</v>
      </c>
      <c r="I2352" s="94">
        <f t="shared" si="259"/>
        <v>0.32705216512643387</v>
      </c>
      <c r="J2352" s="94">
        <f t="shared" si="259"/>
        <v>0.32705216512643387</v>
      </c>
      <c r="K2352" s="94">
        <f t="shared" si="259"/>
        <v>0.32705216512643387</v>
      </c>
      <c r="L2352" s="94">
        <f t="shared" si="259"/>
        <v>0.32705216512643387</v>
      </c>
      <c r="M2352" s="94">
        <f t="shared" si="259"/>
        <v>0.32705216512643387</v>
      </c>
      <c r="N2352" s="94">
        <f t="shared" si="259"/>
        <v>0.32705216512643387</v>
      </c>
      <c r="O2352" s="94">
        <f t="shared" si="259"/>
        <v>0.32705216512643387</v>
      </c>
      <c r="P2352" s="94">
        <f t="shared" si="259"/>
        <v>0.32705216512643387</v>
      </c>
      <c r="Q2352" s="94">
        <f t="shared" si="259"/>
        <v>0.32705216512643387</v>
      </c>
      <c r="R2352" s="94">
        <f t="shared" si="259"/>
        <v>0.32705216512643387</v>
      </c>
      <c r="S2352" s="93">
        <f>(1+H2352)^((5-Dashboard!$F$9)*3/12)</f>
        <v>1.1519775020053273</v>
      </c>
      <c r="T2352" s="93">
        <f t="shared" si="258"/>
        <v>1.5287342382131106</v>
      </c>
      <c r="U2352" s="93">
        <f t="shared" si="258"/>
        <v>2.0287100807236182</v>
      </c>
      <c r="V2352" s="93">
        <f t="shared" si="258"/>
        <v>2.6922041050381003</v>
      </c>
      <c r="W2352" s="93">
        <f t="shared" si="258"/>
        <v>3.5726952865530843</v>
      </c>
      <c r="X2352" s="93">
        <f t="shared" si="258"/>
        <v>4.7411530153572761</v>
      </c>
      <c r="Y2352" s="93">
        <f t="shared" si="257"/>
        <v>6.2917573742255941</v>
      </c>
      <c r="Z2352" s="93">
        <f t="shared" si="257"/>
        <v>8.3494902459162823</v>
      </c>
      <c r="AA2352" s="93">
        <f t="shared" si="257"/>
        <v>11.080209108545244</v>
      </c>
      <c r="AB2352" s="93">
        <f t="shared" si="257"/>
        <v>14.704015487548601</v>
      </c>
      <c r="AC2352" s="95">
        <f t="shared" si="257"/>
        <v>19.512995588803989</v>
      </c>
      <c r="AE2352" s="96"/>
    </row>
    <row r="2353" spans="3:31" ht="24.75" customHeight="1" x14ac:dyDescent="0.25">
      <c r="C2353" s="91">
        <f>ABS(E2353-Dashboard!$F$13)</f>
        <v>26.610290041592325</v>
      </c>
      <c r="D2353" s="92">
        <f t="shared" si="255"/>
        <v>0.32715216512643386</v>
      </c>
      <c r="E2353" s="93" cm="1">
        <f t="array" ref="E2353">SUM('DRE + DCF'!$S$41/TIR!S2353,'DRE + DCF'!$U$41:$AD$41/TIR!T2353:AC2353,TIR!F2353)</f>
        <v>21.009709958407672</v>
      </c>
      <c r="F2353" s="100">
        <f>'DRE + DCF'!$AE$38*'DRE + DCF'!$AE$39*(1+G2353)/(R2353-G2353)/AC2353</f>
        <v>5.4583507128388371</v>
      </c>
      <c r="G2353" s="92">
        <f>R2353*(1-'DRE + DCF'!$AE$39)</f>
        <v>0.19629129907586032</v>
      </c>
      <c r="H2353" s="94">
        <f t="shared" si="253"/>
        <v>0.32715216512643386</v>
      </c>
      <c r="I2353" s="94">
        <f t="shared" si="259"/>
        <v>0.32715216512643386</v>
      </c>
      <c r="J2353" s="94">
        <f t="shared" si="259"/>
        <v>0.32715216512643386</v>
      </c>
      <c r="K2353" s="94">
        <f t="shared" si="259"/>
        <v>0.32715216512643386</v>
      </c>
      <c r="L2353" s="94">
        <f t="shared" si="259"/>
        <v>0.32715216512643386</v>
      </c>
      <c r="M2353" s="94">
        <f t="shared" si="259"/>
        <v>0.32715216512643386</v>
      </c>
      <c r="N2353" s="94">
        <f t="shared" si="259"/>
        <v>0.32715216512643386</v>
      </c>
      <c r="O2353" s="94">
        <f t="shared" si="259"/>
        <v>0.32715216512643386</v>
      </c>
      <c r="P2353" s="94">
        <f t="shared" si="259"/>
        <v>0.32715216512643386</v>
      </c>
      <c r="Q2353" s="94">
        <f t="shared" si="259"/>
        <v>0.32715216512643386</v>
      </c>
      <c r="R2353" s="94">
        <f t="shared" si="259"/>
        <v>0.32715216512643386</v>
      </c>
      <c r="S2353" s="93">
        <f>(1+H2353)^((5-Dashboard!$F$9)*3/12)</f>
        <v>1.1520209048131174</v>
      </c>
      <c r="T2353" s="93">
        <f t="shared" si="258"/>
        <v>1.528907038093642</v>
      </c>
      <c r="U2353" s="93">
        <f t="shared" si="258"/>
        <v>2.0290922858830198</v>
      </c>
      <c r="V2353" s="93">
        <f t="shared" si="258"/>
        <v>2.6929142204509944</v>
      </c>
      <c r="W2353" s="93">
        <f t="shared" si="258"/>
        <v>3.5739069381712998</v>
      </c>
      <c r="X2353" s="93">
        <f t="shared" si="258"/>
        <v>4.7431183309544238</v>
      </c>
      <c r="Y2353" s="93">
        <f t="shared" si="257"/>
        <v>6.2948397623770402</v>
      </c>
      <c r="Z2353" s="93">
        <f t="shared" si="257"/>
        <v>8.3542102197626544</v>
      </c>
      <c r="AA2353" s="93">
        <f t="shared" si="257"/>
        <v>11.087308181079386</v>
      </c>
      <c r="AB2353" s="93">
        <f t="shared" si="257"/>
        <v>14.71454505794353</v>
      </c>
      <c r="AC2353" s="95">
        <f t="shared" si="257"/>
        <v>19.528440332500221</v>
      </c>
      <c r="AE2353" s="96"/>
    </row>
    <row r="2354" spans="3:31" ht="24.75" customHeight="1" x14ac:dyDescent="0.25">
      <c r="C2354" s="91">
        <f>ABS(E2354-Dashboard!$F$13)</f>
        <v>26.62073883548026</v>
      </c>
      <c r="D2354" s="92">
        <f t="shared" si="255"/>
        <v>0.32725216512643385</v>
      </c>
      <c r="E2354" s="93" cm="1">
        <f t="array" ref="E2354">SUM('DRE + DCF'!$S$41/TIR!S2354,'DRE + DCF'!$U$41:$AD$41/TIR!T2354:AC2354,TIR!F2354)</f>
        <v>20.999261164519737</v>
      </c>
      <c r="F2354" s="100">
        <f>'DRE + DCF'!$AE$38*'DRE + DCF'!$AE$39*(1+G2354)/(R2354-G2354)/AC2354</f>
        <v>5.4526409605848718</v>
      </c>
      <c r="G2354" s="92">
        <f>R2354*(1-'DRE + DCF'!$AE$39)</f>
        <v>0.1963512990758603</v>
      </c>
      <c r="H2354" s="94">
        <f t="shared" si="253"/>
        <v>0.32725216512643385</v>
      </c>
      <c r="I2354" s="94">
        <f t="shared" si="259"/>
        <v>0.32725216512643385</v>
      </c>
      <c r="J2354" s="94">
        <f t="shared" si="259"/>
        <v>0.32725216512643385</v>
      </c>
      <c r="K2354" s="94">
        <f t="shared" si="259"/>
        <v>0.32725216512643385</v>
      </c>
      <c r="L2354" s="94">
        <f t="shared" si="259"/>
        <v>0.32725216512643385</v>
      </c>
      <c r="M2354" s="94">
        <f t="shared" si="259"/>
        <v>0.32725216512643385</v>
      </c>
      <c r="N2354" s="94">
        <f t="shared" si="259"/>
        <v>0.32725216512643385</v>
      </c>
      <c r="O2354" s="94">
        <f t="shared" si="259"/>
        <v>0.32725216512643385</v>
      </c>
      <c r="P2354" s="94">
        <f t="shared" si="259"/>
        <v>0.32725216512643385</v>
      </c>
      <c r="Q2354" s="94">
        <f t="shared" si="259"/>
        <v>0.32725216512643385</v>
      </c>
      <c r="R2354" s="94">
        <f t="shared" si="259"/>
        <v>0.32725216512643385</v>
      </c>
      <c r="S2354" s="93">
        <f>(1+H2354)^((5-Dashboard!$F$9)*3/12)</f>
        <v>1.1520643059857527</v>
      </c>
      <c r="T2354" s="93">
        <f t="shared" si="258"/>
        <v>1.5290798444844729</v>
      </c>
      <c r="U2354" s="93">
        <f t="shared" si="258"/>
        <v>2.0294745342432075</v>
      </c>
      <c r="V2354" s="93">
        <f t="shared" si="258"/>
        <v>2.6936244696432583</v>
      </c>
      <c r="W2354" s="93">
        <f t="shared" si="258"/>
        <v>3.575118909371557</v>
      </c>
      <c r="X2354" s="93">
        <f t="shared" si="258"/>
        <v>4.7450843130478546</v>
      </c>
      <c r="Y2354" s="93">
        <f t="shared" si="257"/>
        <v>6.2979234282002423</v>
      </c>
      <c r="Z2354" s="93">
        <f t="shared" si="257"/>
        <v>8.358932505879265</v>
      </c>
      <c r="AA2354" s="93">
        <f t="shared" si="257"/>
        <v>11.094411266573983</v>
      </c>
      <c r="AB2354" s="93">
        <f t="shared" si="257"/>
        <v>14.725081374363421</v>
      </c>
      <c r="AC2354" s="95">
        <f t="shared" si="257"/>
        <v>19.543896135786778</v>
      </c>
      <c r="AE2354" s="96"/>
    </row>
    <row r="2355" spans="3:31" ht="24.75" customHeight="1" x14ac:dyDescent="0.25">
      <c r="C2355" s="91">
        <f>ABS(E2355-Dashboard!$F$13)</f>
        <v>26.631178311932739</v>
      </c>
      <c r="D2355" s="92">
        <f t="shared" si="255"/>
        <v>0.32735216512643384</v>
      </c>
      <c r="E2355" s="93" cm="1">
        <f t="array" ref="E2355">SUM('DRE + DCF'!$S$41/TIR!S2355,'DRE + DCF'!$U$41:$AD$41/TIR!T2355:AC2355,TIR!F2355)</f>
        <v>20.988821688067258</v>
      </c>
      <c r="F2355" s="100">
        <f>'DRE + DCF'!$AE$38*'DRE + DCF'!$AE$39*(1+G2355)/(R2355-G2355)/AC2355</f>
        <v>5.4469380006406798</v>
      </c>
      <c r="G2355" s="92">
        <f>R2355*(1-'DRE + DCF'!$AE$39)</f>
        <v>0.1964112990758603</v>
      </c>
      <c r="H2355" s="94">
        <f t="shared" ref="H2355:H2418" si="260">$D2355</f>
        <v>0.32735216512643384</v>
      </c>
      <c r="I2355" s="94">
        <f t="shared" si="259"/>
        <v>0.32735216512643384</v>
      </c>
      <c r="J2355" s="94">
        <f t="shared" si="259"/>
        <v>0.32735216512643384</v>
      </c>
      <c r="K2355" s="94">
        <f t="shared" si="259"/>
        <v>0.32735216512643384</v>
      </c>
      <c r="L2355" s="94">
        <f t="shared" si="259"/>
        <v>0.32735216512643384</v>
      </c>
      <c r="M2355" s="94">
        <f t="shared" si="259"/>
        <v>0.32735216512643384</v>
      </c>
      <c r="N2355" s="94">
        <f t="shared" si="259"/>
        <v>0.32735216512643384</v>
      </c>
      <c r="O2355" s="94">
        <f t="shared" si="259"/>
        <v>0.32735216512643384</v>
      </c>
      <c r="P2355" s="94">
        <f t="shared" si="259"/>
        <v>0.32735216512643384</v>
      </c>
      <c r="Q2355" s="94">
        <f t="shared" si="259"/>
        <v>0.32735216512643384</v>
      </c>
      <c r="R2355" s="94">
        <f t="shared" si="259"/>
        <v>0.32735216512643384</v>
      </c>
      <c r="S2355" s="93">
        <f>(1+H2355)^((5-Dashboard!$F$9)*3/12)</f>
        <v>1.1521077055234175</v>
      </c>
      <c r="T2355" s="93">
        <f t="shared" si="258"/>
        <v>1.529252657385356</v>
      </c>
      <c r="U2355" s="93">
        <f t="shared" si="258"/>
        <v>2.0298568258058047</v>
      </c>
      <c r="V2355" s="93">
        <f t="shared" si="258"/>
        <v>2.6943348526300053</v>
      </c>
      <c r="W2355" s="93">
        <f t="shared" si="258"/>
        <v>3.5763312002140482</v>
      </c>
      <c r="X2355" s="93">
        <f t="shared" si="258"/>
        <v>4.7470509618133345</v>
      </c>
      <c r="Y2355" s="93">
        <f t="shared" si="257"/>
        <v>6.3010083721284493</v>
      </c>
      <c r="Z2355" s="93">
        <f t="shared" si="257"/>
        <v>8.3636571052244832</v>
      </c>
      <c r="AA2355" s="93">
        <f t="shared" si="257"/>
        <v>11.101518366994799</v>
      </c>
      <c r="AB2355" s="93">
        <f t="shared" si="257"/>
        <v>14.735624440621418</v>
      </c>
      <c r="AC2355" s="95">
        <f t="shared" si="257"/>
        <v>19.559363005748832</v>
      </c>
      <c r="AE2355" s="96"/>
    </row>
    <row r="2356" spans="3:31" ht="24.75" customHeight="1" x14ac:dyDescent="0.25">
      <c r="C2356" s="91">
        <f>ABS(E2356-Dashboard!$F$13)</f>
        <v>26.641608481872829</v>
      </c>
      <c r="D2356" s="92">
        <f t="shared" si="255"/>
        <v>0.32745216512643383</v>
      </c>
      <c r="E2356" s="93" cm="1">
        <f t="array" ref="E2356">SUM('DRE + DCF'!$S$41/TIR!S2356,'DRE + DCF'!$U$41:$AD$41/TIR!T2356:AC2356,TIR!F2356)</f>
        <v>20.978391518127168</v>
      </c>
      <c r="F2356" s="100">
        <f>'DRE + DCF'!$AE$38*'DRE + DCF'!$AE$39*(1+G2356)/(R2356-G2356)/AC2356</f>
        <v>5.4412418238289204</v>
      </c>
      <c r="G2356" s="92">
        <f>R2356*(1-'DRE + DCF'!$AE$39)</f>
        <v>0.19647129907586028</v>
      </c>
      <c r="H2356" s="94">
        <f t="shared" si="260"/>
        <v>0.32745216512643383</v>
      </c>
      <c r="I2356" s="94">
        <f t="shared" si="259"/>
        <v>0.32745216512643383</v>
      </c>
      <c r="J2356" s="94">
        <f t="shared" si="259"/>
        <v>0.32745216512643383</v>
      </c>
      <c r="K2356" s="94">
        <f t="shared" si="259"/>
        <v>0.32745216512643383</v>
      </c>
      <c r="L2356" s="94">
        <f t="shared" si="259"/>
        <v>0.32745216512643383</v>
      </c>
      <c r="M2356" s="94">
        <f t="shared" si="259"/>
        <v>0.32745216512643383</v>
      </c>
      <c r="N2356" s="94">
        <f t="shared" si="259"/>
        <v>0.32745216512643383</v>
      </c>
      <c r="O2356" s="94">
        <f t="shared" si="259"/>
        <v>0.32745216512643383</v>
      </c>
      <c r="P2356" s="94">
        <f t="shared" si="259"/>
        <v>0.32745216512643383</v>
      </c>
      <c r="Q2356" s="94">
        <f t="shared" si="259"/>
        <v>0.32745216512643383</v>
      </c>
      <c r="R2356" s="94">
        <f t="shared" si="259"/>
        <v>0.32745216512643383</v>
      </c>
      <c r="S2356" s="93">
        <f>(1+H2356)^((5-Dashboard!$F$9)*3/12)</f>
        <v>1.152151103426297</v>
      </c>
      <c r="T2356" s="93">
        <f t="shared" si="258"/>
        <v>1.5294254767960478</v>
      </c>
      <c r="U2356" s="93">
        <f t="shared" si="258"/>
        <v>2.0302391605724424</v>
      </c>
      <c r="V2356" s="93">
        <f t="shared" si="258"/>
        <v>2.6950453694263623</v>
      </c>
      <c r="W2356" s="93">
        <f t="shared" si="258"/>
        <v>3.5775438107589945</v>
      </c>
      <c r="X2356" s="93">
        <f t="shared" si="258"/>
        <v>4.7490182774267007</v>
      </c>
      <c r="Y2356" s="93">
        <f t="shared" si="257"/>
        <v>6.3040945945950817</v>
      </c>
      <c r="Z2356" s="93">
        <f t="shared" si="257"/>
        <v>8.3683840187570908</v>
      </c>
      <c r="AA2356" s="93">
        <f t="shared" si="257"/>
        <v>11.108629484308549</v>
      </c>
      <c r="AB2356" s="93">
        <f t="shared" si="257"/>
        <v>14.746174260532726</v>
      </c>
      <c r="AC2356" s="95">
        <f t="shared" si="257"/>
        <v>19.57484094947586</v>
      </c>
      <c r="AE2356" s="96"/>
    </row>
    <row r="2357" spans="3:31" ht="24.75" customHeight="1" x14ac:dyDescent="0.25">
      <c r="C2357" s="91">
        <f>ABS(E2357-Dashboard!$F$13)</f>
        <v>26.652029356207912</v>
      </c>
      <c r="D2357" s="92">
        <f t="shared" si="255"/>
        <v>0.32755216512643381</v>
      </c>
      <c r="E2357" s="93" cm="1">
        <f t="array" ref="E2357">SUM('DRE + DCF'!$S$41/TIR!S2357,'DRE + DCF'!$U$41:$AD$41/TIR!T2357:AC2357,TIR!F2357)</f>
        <v>20.967970643792086</v>
      </c>
      <c r="F2357" s="100">
        <f>'DRE + DCF'!$AE$38*'DRE + DCF'!$AE$39*(1+G2357)/(R2357-G2357)/AC2357</f>
        <v>5.4355524209864194</v>
      </c>
      <c r="G2357" s="92">
        <f>R2357*(1-'DRE + DCF'!$AE$39)</f>
        <v>0.19653129907586028</v>
      </c>
      <c r="H2357" s="94">
        <f t="shared" si="260"/>
        <v>0.32755216512643381</v>
      </c>
      <c r="I2357" s="94">
        <f t="shared" si="259"/>
        <v>0.32755216512643381</v>
      </c>
      <c r="J2357" s="94">
        <f t="shared" si="259"/>
        <v>0.32755216512643381</v>
      </c>
      <c r="K2357" s="94">
        <f t="shared" si="259"/>
        <v>0.32755216512643381</v>
      </c>
      <c r="L2357" s="94">
        <f t="shared" si="259"/>
        <v>0.32755216512643381</v>
      </c>
      <c r="M2357" s="94">
        <f t="shared" si="259"/>
        <v>0.32755216512643381</v>
      </c>
      <c r="N2357" s="94">
        <f t="shared" si="259"/>
        <v>0.32755216512643381</v>
      </c>
      <c r="O2357" s="94">
        <f t="shared" si="259"/>
        <v>0.32755216512643381</v>
      </c>
      <c r="P2357" s="94">
        <f t="shared" si="259"/>
        <v>0.32755216512643381</v>
      </c>
      <c r="Q2357" s="94">
        <f t="shared" si="259"/>
        <v>0.32755216512643381</v>
      </c>
      <c r="R2357" s="94">
        <f t="shared" si="259"/>
        <v>0.32755216512643381</v>
      </c>
      <c r="S2357" s="93">
        <f>(1+H2357)^((5-Dashboard!$F$9)*3/12)</f>
        <v>1.1521944996945757</v>
      </c>
      <c r="T2357" s="93">
        <f t="shared" si="258"/>
        <v>1.529598302716302</v>
      </c>
      <c r="U2357" s="93">
        <f t="shared" si="258"/>
        <v>2.0306215385447448</v>
      </c>
      <c r="V2357" s="93">
        <f t="shared" si="258"/>
        <v>2.6957560200474457</v>
      </c>
      <c r="W2357" s="93">
        <f t="shared" si="258"/>
        <v>3.5787567410666044</v>
      </c>
      <c r="X2357" s="93">
        <f t="shared" si="258"/>
        <v>4.7509862600637902</v>
      </c>
      <c r="Y2357" s="93">
        <f t="shared" si="257"/>
        <v>6.3071820960336229</v>
      </c>
      <c r="Z2357" s="93">
        <f t="shared" si="257"/>
        <v>8.3731132474361143</v>
      </c>
      <c r="AA2357" s="93">
        <f t="shared" si="257"/>
        <v>11.115744620482637</v>
      </c>
      <c r="AB2357" s="93">
        <f t="shared" si="257"/>
        <v>14.756730837914233</v>
      </c>
      <c r="AC2357" s="95">
        <f t="shared" si="257"/>
        <v>19.590329974061053</v>
      </c>
      <c r="AE2357" s="96"/>
    </row>
    <row r="2358" spans="3:31" ht="24.75" customHeight="1" x14ac:dyDescent="0.25">
      <c r="C2358" s="91">
        <f>ABS(E2358-Dashboard!$F$13)</f>
        <v>26.662440945830078</v>
      </c>
      <c r="D2358" s="92">
        <f t="shared" si="255"/>
        <v>0.3276521651264338</v>
      </c>
      <c r="E2358" s="93" cm="1">
        <f t="array" ref="E2358">SUM('DRE + DCF'!$S$41/TIR!S2358,'DRE + DCF'!$U$41:$AD$41/TIR!T2358:AC2358,TIR!F2358)</f>
        <v>20.95755905416992</v>
      </c>
      <c r="F2358" s="100">
        <f>'DRE + DCF'!$AE$38*'DRE + DCF'!$AE$39*(1+G2358)/(R2358-G2358)/AC2358</f>
        <v>5.4298697829639586</v>
      </c>
      <c r="G2358" s="92">
        <f>R2358*(1-'DRE + DCF'!$AE$39)</f>
        <v>0.19659129907586029</v>
      </c>
      <c r="H2358" s="94">
        <f t="shared" si="260"/>
        <v>0.3276521651264338</v>
      </c>
      <c r="I2358" s="94">
        <f t="shared" si="259"/>
        <v>0.3276521651264338</v>
      </c>
      <c r="J2358" s="94">
        <f t="shared" si="259"/>
        <v>0.3276521651264338</v>
      </c>
      <c r="K2358" s="94">
        <f t="shared" si="259"/>
        <v>0.3276521651264338</v>
      </c>
      <c r="L2358" s="94">
        <f t="shared" si="259"/>
        <v>0.3276521651264338</v>
      </c>
      <c r="M2358" s="94">
        <f t="shared" si="259"/>
        <v>0.3276521651264338</v>
      </c>
      <c r="N2358" s="94">
        <f t="shared" si="259"/>
        <v>0.3276521651264338</v>
      </c>
      <c r="O2358" s="94">
        <f t="shared" si="259"/>
        <v>0.3276521651264338</v>
      </c>
      <c r="P2358" s="94">
        <f t="shared" si="259"/>
        <v>0.3276521651264338</v>
      </c>
      <c r="Q2358" s="94">
        <f t="shared" si="259"/>
        <v>0.3276521651264338</v>
      </c>
      <c r="R2358" s="94">
        <f t="shared" si="259"/>
        <v>0.3276521651264338</v>
      </c>
      <c r="S2358" s="93">
        <f>(1+H2358)^((5-Dashboard!$F$9)*3/12)</f>
        <v>1.1522378943284386</v>
      </c>
      <c r="T2358" s="93">
        <f t="shared" si="258"/>
        <v>1.5297711351458747</v>
      </c>
      <c r="U2358" s="93">
        <f t="shared" si="258"/>
        <v>2.0310039597243432</v>
      </c>
      <c r="V2358" s="93">
        <f t="shared" si="258"/>
        <v>2.6964668045083848</v>
      </c>
      <c r="W2358" s="93">
        <f t="shared" si="258"/>
        <v>3.5799699911971139</v>
      </c>
      <c r="X2358" s="93">
        <f t="shared" si="258"/>
        <v>4.7529549099005086</v>
      </c>
      <c r="Y2358" s="93">
        <f t="shared" si="257"/>
        <v>6.3102708768777251</v>
      </c>
      <c r="Z2358" s="93">
        <f t="shared" si="257"/>
        <v>8.3778447922209924</v>
      </c>
      <c r="AA2358" s="93">
        <f t="shared" si="257"/>
        <v>11.122863777485419</v>
      </c>
      <c r="AB2358" s="93">
        <f t="shared" si="257"/>
        <v>14.767294176584901</v>
      </c>
      <c r="AC2358" s="95">
        <f t="shared" si="257"/>
        <v>19.605830086601923</v>
      </c>
      <c r="AE2358" s="96"/>
    </row>
    <row r="2359" spans="3:31" ht="24.75" customHeight="1" x14ac:dyDescent="0.25">
      <c r="C2359" s="91">
        <f>ABS(E2359-Dashboard!$F$13)</f>
        <v>26.67284326161575</v>
      </c>
      <c r="D2359" s="92">
        <f t="shared" si="255"/>
        <v>0.32775216512643379</v>
      </c>
      <c r="E2359" s="93" cm="1">
        <f t="array" ref="E2359">SUM('DRE + DCF'!$S$41/TIR!S2359,'DRE + DCF'!$U$41:$AD$41/TIR!T2359:AC2359,TIR!F2359)</f>
        <v>20.947156738384248</v>
      </c>
      <c r="F2359" s="100">
        <f>'DRE + DCF'!$AE$38*'DRE + DCF'!$AE$39*(1+G2359)/(R2359-G2359)/AC2359</f>
        <v>5.4241939006264426</v>
      </c>
      <c r="G2359" s="92">
        <f>R2359*(1-'DRE + DCF'!$AE$39)</f>
        <v>0.19665129907586026</v>
      </c>
      <c r="H2359" s="94">
        <f t="shared" si="260"/>
        <v>0.32775216512643379</v>
      </c>
      <c r="I2359" s="94">
        <f t="shared" si="259"/>
        <v>0.32775216512643379</v>
      </c>
      <c r="J2359" s="94">
        <f t="shared" si="259"/>
        <v>0.32775216512643379</v>
      </c>
      <c r="K2359" s="94">
        <f t="shared" si="259"/>
        <v>0.32775216512643379</v>
      </c>
      <c r="L2359" s="94">
        <f t="shared" si="259"/>
        <v>0.32775216512643379</v>
      </c>
      <c r="M2359" s="94">
        <f t="shared" si="259"/>
        <v>0.32775216512643379</v>
      </c>
      <c r="N2359" s="94">
        <f t="shared" si="259"/>
        <v>0.32775216512643379</v>
      </c>
      <c r="O2359" s="94">
        <f t="shared" si="259"/>
        <v>0.32775216512643379</v>
      </c>
      <c r="P2359" s="94">
        <f t="shared" si="259"/>
        <v>0.32775216512643379</v>
      </c>
      <c r="Q2359" s="94">
        <f t="shared" si="259"/>
        <v>0.32775216512643379</v>
      </c>
      <c r="R2359" s="94">
        <f t="shared" si="259"/>
        <v>0.32775216512643379</v>
      </c>
      <c r="S2359" s="93">
        <f>(1+H2359)^((5-Dashboard!$F$9)*3/12)</f>
        <v>1.1522812873280697</v>
      </c>
      <c r="T2359" s="93">
        <f t="shared" si="258"/>
        <v>1.5299439740845187</v>
      </c>
      <c r="U2359" s="93">
        <f t="shared" si="258"/>
        <v>2.0313864241128599</v>
      </c>
      <c r="V2359" s="93">
        <f t="shared" si="258"/>
        <v>2.6971777228242937</v>
      </c>
      <c r="W2359" s="93">
        <f t="shared" si="258"/>
        <v>3.5811835612107399</v>
      </c>
      <c r="X2359" s="93">
        <f t="shared" si="258"/>
        <v>4.7549242271127525</v>
      </c>
      <c r="Y2359" s="93">
        <f t="shared" si="257"/>
        <v>6.3133609375610913</v>
      </c>
      <c r="Z2359" s="93">
        <f t="shared" si="257"/>
        <v>8.3825786540713896</v>
      </c>
      <c r="AA2359" s="93">
        <f t="shared" si="257"/>
        <v>11.129986957285913</v>
      </c>
      <c r="AB2359" s="93">
        <f t="shared" si="257"/>
        <v>14.777864280365339</v>
      </c>
      <c r="AC2359" s="95">
        <f t="shared" si="257"/>
        <v>19.621341294199667</v>
      </c>
      <c r="AE2359" s="96"/>
    </row>
    <row r="2360" spans="3:31" ht="24.75" customHeight="1" x14ac:dyDescent="0.25">
      <c r="C2360" s="91">
        <f>ABS(E2360-Dashboard!$F$13)</f>
        <v>26.683236314426146</v>
      </c>
      <c r="D2360" s="92">
        <f t="shared" si="255"/>
        <v>0.32785216512643378</v>
      </c>
      <c r="E2360" s="93" cm="1">
        <f t="array" ref="E2360">SUM('DRE + DCF'!$S$41/TIR!S2360,'DRE + DCF'!$U$41:$AD$41/TIR!T2360:AC2360,TIR!F2360)</f>
        <v>20.936763685573851</v>
      </c>
      <c r="F2360" s="100">
        <f>'DRE + DCF'!$AE$38*'DRE + DCF'!$AE$39*(1+G2360)/(R2360-G2360)/AC2360</f>
        <v>5.4185247648526849</v>
      </c>
      <c r="G2360" s="92">
        <f>R2360*(1-'DRE + DCF'!$AE$39)</f>
        <v>0.19671129907586027</v>
      </c>
      <c r="H2360" s="94">
        <f t="shared" si="260"/>
        <v>0.32785216512643378</v>
      </c>
      <c r="I2360" s="94">
        <f t="shared" si="259"/>
        <v>0.32785216512643378</v>
      </c>
      <c r="J2360" s="94">
        <f t="shared" si="259"/>
        <v>0.32785216512643378</v>
      </c>
      <c r="K2360" s="94">
        <f t="shared" si="259"/>
        <v>0.32785216512643378</v>
      </c>
      <c r="L2360" s="94">
        <f t="shared" si="259"/>
        <v>0.32785216512643378</v>
      </c>
      <c r="M2360" s="94">
        <f t="shared" si="259"/>
        <v>0.32785216512643378</v>
      </c>
      <c r="N2360" s="94">
        <f t="shared" si="259"/>
        <v>0.32785216512643378</v>
      </c>
      <c r="O2360" s="94">
        <f t="shared" si="259"/>
        <v>0.32785216512643378</v>
      </c>
      <c r="P2360" s="94">
        <f t="shared" si="259"/>
        <v>0.32785216512643378</v>
      </c>
      <c r="Q2360" s="94">
        <f t="shared" si="259"/>
        <v>0.32785216512643378</v>
      </c>
      <c r="R2360" s="94">
        <f t="shared" si="259"/>
        <v>0.32785216512643378</v>
      </c>
      <c r="S2360" s="93">
        <f>(1+H2360)^((5-Dashboard!$F$9)*3/12)</f>
        <v>1.1523246786936545</v>
      </c>
      <c r="T2360" s="93">
        <f t="shared" si="258"/>
        <v>1.5301168195319914</v>
      </c>
      <c r="U2360" s="93">
        <f t="shared" si="258"/>
        <v>2.0317689317119276</v>
      </c>
      <c r="V2360" s="93">
        <f t="shared" si="258"/>
        <v>2.6978887750103047</v>
      </c>
      <c r="W2360" s="93">
        <f t="shared" si="258"/>
        <v>3.5823974511677354</v>
      </c>
      <c r="X2360" s="93">
        <f t="shared" si="258"/>
        <v>4.7568942118764959</v>
      </c>
      <c r="Y2360" s="93">
        <f t="shared" si="257"/>
        <v>6.3164522785176063</v>
      </c>
      <c r="Z2360" s="93">
        <f t="shared" si="257"/>
        <v>8.3873148339474</v>
      </c>
      <c r="AA2360" s="93">
        <f t="shared" si="257"/>
        <v>11.137114161854111</v>
      </c>
      <c r="AB2360" s="93">
        <f t="shared" si="257"/>
        <v>14.788441153078251</v>
      </c>
      <c r="AC2360" s="95">
        <f t="shared" si="257"/>
        <v>19.636863603959814</v>
      </c>
      <c r="AE2360" s="96"/>
    </row>
    <row r="2361" spans="3:31" ht="24.75" customHeight="1" x14ac:dyDescent="0.25">
      <c r="C2361" s="91">
        <f>ABS(E2361-Dashboard!$F$13)</f>
        <v>26.693620115106878</v>
      </c>
      <c r="D2361" s="92">
        <f t="shared" si="255"/>
        <v>0.32795216512643377</v>
      </c>
      <c r="E2361" s="93" cm="1">
        <f t="array" ref="E2361">SUM('DRE + DCF'!$S$41/TIR!S2361,'DRE + DCF'!$U$41:$AD$41/TIR!T2361:AC2361,TIR!F2361)</f>
        <v>20.92637988489312</v>
      </c>
      <c r="F2361" s="100">
        <f>'DRE + DCF'!$AE$38*'DRE + DCF'!$AE$39*(1+G2361)/(R2361-G2361)/AC2361</f>
        <v>5.4128623665355677</v>
      </c>
      <c r="G2361" s="92">
        <f>R2361*(1-'DRE + DCF'!$AE$39)</f>
        <v>0.19677129907586025</v>
      </c>
      <c r="H2361" s="94">
        <f t="shared" si="260"/>
        <v>0.32795216512643377</v>
      </c>
      <c r="I2361" s="94">
        <f t="shared" si="259"/>
        <v>0.32795216512643377</v>
      </c>
      <c r="J2361" s="94">
        <f t="shared" si="259"/>
        <v>0.32795216512643377</v>
      </c>
      <c r="K2361" s="94">
        <f t="shared" si="259"/>
        <v>0.32795216512643377</v>
      </c>
      <c r="L2361" s="94">
        <f t="shared" si="259"/>
        <v>0.32795216512643377</v>
      </c>
      <c r="M2361" s="94">
        <f t="shared" si="259"/>
        <v>0.32795216512643377</v>
      </c>
      <c r="N2361" s="94">
        <f t="shared" si="259"/>
        <v>0.32795216512643377</v>
      </c>
      <c r="O2361" s="94">
        <f t="shared" si="259"/>
        <v>0.32795216512643377</v>
      </c>
      <c r="P2361" s="94">
        <f t="shared" si="259"/>
        <v>0.32795216512643377</v>
      </c>
      <c r="Q2361" s="94">
        <f t="shared" si="259"/>
        <v>0.32795216512643377</v>
      </c>
      <c r="R2361" s="94">
        <f t="shared" si="259"/>
        <v>0.32795216512643377</v>
      </c>
      <c r="S2361" s="93">
        <f>(1+H2361)^((5-Dashboard!$F$9)*3/12)</f>
        <v>1.1523680684253768</v>
      </c>
      <c r="T2361" s="93">
        <f t="shared" si="258"/>
        <v>1.5302896714880454</v>
      </c>
      <c r="U2361" s="93">
        <f t="shared" si="258"/>
        <v>2.0321514825231688</v>
      </c>
      <c r="V2361" s="93">
        <f t="shared" si="258"/>
        <v>2.6985999610815341</v>
      </c>
      <c r="W2361" s="93">
        <f t="shared" si="258"/>
        <v>3.5836116611283328</v>
      </c>
      <c r="X2361" s="93">
        <f t="shared" si="258"/>
        <v>4.7588648643677054</v>
      </c>
      <c r="Y2361" s="93">
        <f t="shared" si="257"/>
        <v>6.3195449001812065</v>
      </c>
      <c r="Z2361" s="93">
        <f t="shared" si="257"/>
        <v>8.3920533328093452</v>
      </c>
      <c r="AA2361" s="93">
        <f t="shared" si="257"/>
        <v>11.144245393160674</v>
      </c>
      <c r="AB2361" s="93">
        <f t="shared" si="257"/>
        <v>14.799024798548</v>
      </c>
      <c r="AC2361" s="95">
        <f t="shared" si="257"/>
        <v>19.6523970229916</v>
      </c>
      <c r="AE2361" s="96"/>
    </row>
    <row r="2362" spans="3:31" ht="24.75" customHeight="1" x14ac:dyDescent="0.25">
      <c r="C2362" s="91">
        <f>ABS(E2362-Dashboard!$F$13)</f>
        <v>26.703994674488342</v>
      </c>
      <c r="D2362" s="92">
        <f t="shared" si="255"/>
        <v>0.32805216512643376</v>
      </c>
      <c r="E2362" s="93" cm="1">
        <f t="array" ref="E2362">SUM('DRE + DCF'!$S$41/TIR!S2362,'DRE + DCF'!$U$41:$AD$41/TIR!T2362:AC2362,TIR!F2362)</f>
        <v>20.916005325511655</v>
      </c>
      <c r="F2362" s="100">
        <f>'DRE + DCF'!$AE$38*'DRE + DCF'!$AE$39*(1+G2362)/(R2362-G2362)/AC2362</f>
        <v>5.4072066965818442</v>
      </c>
      <c r="G2362" s="92">
        <f>R2362*(1-'DRE + DCF'!$AE$39)</f>
        <v>0.19683129907586025</v>
      </c>
      <c r="H2362" s="94">
        <f t="shared" si="260"/>
        <v>0.32805216512643376</v>
      </c>
      <c r="I2362" s="94">
        <f t="shared" si="259"/>
        <v>0.32805216512643376</v>
      </c>
      <c r="J2362" s="94">
        <f t="shared" si="259"/>
        <v>0.32805216512643376</v>
      </c>
      <c r="K2362" s="94">
        <f t="shared" si="259"/>
        <v>0.32805216512643376</v>
      </c>
      <c r="L2362" s="94">
        <f t="shared" si="259"/>
        <v>0.32805216512643376</v>
      </c>
      <c r="M2362" s="94">
        <f t="shared" si="259"/>
        <v>0.32805216512643376</v>
      </c>
      <c r="N2362" s="94">
        <f t="shared" si="259"/>
        <v>0.32805216512643376</v>
      </c>
      <c r="O2362" s="94">
        <f t="shared" si="259"/>
        <v>0.32805216512643376</v>
      </c>
      <c r="P2362" s="94">
        <f t="shared" si="259"/>
        <v>0.32805216512643376</v>
      </c>
      <c r="Q2362" s="94">
        <f t="shared" si="259"/>
        <v>0.32805216512643376</v>
      </c>
      <c r="R2362" s="94">
        <f t="shared" si="259"/>
        <v>0.32805216512643376</v>
      </c>
      <c r="S2362" s="93">
        <f>(1+H2362)^((5-Dashboard!$F$9)*3/12)</f>
        <v>1.1524114565234216</v>
      </c>
      <c r="T2362" s="93">
        <f t="shared" si="258"/>
        <v>1.5304625299524373</v>
      </c>
      <c r="U2362" s="93">
        <f t="shared" si="258"/>
        <v>2.0325340765482141</v>
      </c>
      <c r="V2362" s="93">
        <f t="shared" si="258"/>
        <v>2.6993112810531126</v>
      </c>
      <c r="W2362" s="93">
        <f t="shared" si="258"/>
        <v>3.5848261911527941</v>
      </c>
      <c r="X2362" s="93">
        <f t="shared" si="258"/>
        <v>4.7608361847624154</v>
      </c>
      <c r="Y2362" s="93">
        <f t="shared" si="257"/>
        <v>6.3226388029859963</v>
      </c>
      <c r="Z2362" s="93">
        <f t="shared" si="257"/>
        <v>8.3967941516179572</v>
      </c>
      <c r="AA2362" s="93">
        <f t="shared" si="257"/>
        <v>11.151380653177206</v>
      </c>
      <c r="AB2362" s="93">
        <f t="shared" si="257"/>
        <v>14.809615220601016</v>
      </c>
      <c r="AC2362" s="95">
        <f t="shared" si="257"/>
        <v>19.667941558408568</v>
      </c>
      <c r="AE2362" s="96"/>
    </row>
    <row r="2363" spans="3:31" ht="24.75" customHeight="1" x14ac:dyDescent="0.25">
      <c r="C2363" s="91">
        <f>ABS(E2363-Dashboard!$F$13)</f>
        <v>26.714360003385444</v>
      </c>
      <c r="D2363" s="92">
        <f t="shared" si="255"/>
        <v>0.32815216512643375</v>
      </c>
      <c r="E2363" s="93" cm="1">
        <f t="array" ref="E2363">SUM('DRE + DCF'!$S$41/TIR!S2363,'DRE + DCF'!$U$41:$AD$41/TIR!T2363:AC2363,TIR!F2363)</f>
        <v>20.905639996614553</v>
      </c>
      <c r="F2363" s="100">
        <f>'DRE + DCF'!$AE$38*'DRE + DCF'!$AE$39*(1+G2363)/(R2363-G2363)/AC2363</f>
        <v>5.4015577459122728</v>
      </c>
      <c r="G2363" s="92">
        <f>R2363*(1-'DRE + DCF'!$AE$39)</f>
        <v>0.19689129907586025</v>
      </c>
      <c r="H2363" s="94">
        <f t="shared" si="260"/>
        <v>0.32815216512643375</v>
      </c>
      <c r="I2363" s="94">
        <f t="shared" si="259"/>
        <v>0.32815216512643375</v>
      </c>
      <c r="J2363" s="94">
        <f t="shared" si="259"/>
        <v>0.32815216512643375</v>
      </c>
      <c r="K2363" s="94">
        <f t="shared" si="259"/>
        <v>0.32815216512643375</v>
      </c>
      <c r="L2363" s="94">
        <f t="shared" si="259"/>
        <v>0.32815216512643375</v>
      </c>
      <c r="M2363" s="94">
        <f t="shared" si="259"/>
        <v>0.32815216512643375</v>
      </c>
      <c r="N2363" s="94">
        <f t="shared" si="259"/>
        <v>0.32815216512643375</v>
      </c>
      <c r="O2363" s="94">
        <f t="shared" si="259"/>
        <v>0.32815216512643375</v>
      </c>
      <c r="P2363" s="94">
        <f t="shared" si="259"/>
        <v>0.32815216512643375</v>
      </c>
      <c r="Q2363" s="94">
        <f t="shared" si="259"/>
        <v>0.32815216512643375</v>
      </c>
      <c r="R2363" s="94">
        <f t="shared" si="259"/>
        <v>0.32815216512643375</v>
      </c>
      <c r="S2363" s="93">
        <f>(1+H2363)^((5-Dashboard!$F$9)*3/12)</f>
        <v>1.1524548429879731</v>
      </c>
      <c r="T2363" s="93">
        <f t="shared" si="258"/>
        <v>1.5306353949249205</v>
      </c>
      <c r="U2363" s="93">
        <f t="shared" si="258"/>
        <v>2.032916713788687</v>
      </c>
      <c r="V2363" s="93">
        <f t="shared" si="258"/>
        <v>2.7000227349401591</v>
      </c>
      <c r="W2363" s="93">
        <f t="shared" si="258"/>
        <v>3.586041041301367</v>
      </c>
      <c r="X2363" s="93">
        <f t="shared" si="258"/>
        <v>4.7628081732366612</v>
      </c>
      <c r="Y2363" s="93">
        <f t="shared" si="257"/>
        <v>6.3257339873661458</v>
      </c>
      <c r="Z2363" s="93">
        <f t="shared" si="257"/>
        <v>8.4015372913342148</v>
      </c>
      <c r="AA2363" s="93">
        <f t="shared" si="257"/>
        <v>11.15851994387601</v>
      </c>
      <c r="AB2363" s="93">
        <f t="shared" si="257"/>
        <v>14.820212423065414</v>
      </c>
      <c r="AC2363" s="95">
        <f t="shared" si="257"/>
        <v>19.683497217327997</v>
      </c>
      <c r="AE2363" s="96"/>
    </row>
    <row r="2364" spans="3:31" ht="24.75" customHeight="1" x14ac:dyDescent="0.25">
      <c r="C2364" s="91">
        <f>ABS(E2364-Dashboard!$F$13)</f>
        <v>26.724716112597914</v>
      </c>
      <c r="D2364" s="92">
        <f t="shared" si="255"/>
        <v>0.32825216512643374</v>
      </c>
      <c r="E2364" s="93" cm="1">
        <f t="array" ref="E2364">SUM('DRE + DCF'!$S$41/TIR!S2364,'DRE + DCF'!$U$41:$AD$41/TIR!T2364:AC2364,TIR!F2364)</f>
        <v>20.895283887402083</v>
      </c>
      <c r="F2364" s="100">
        <f>'DRE + DCF'!$AE$38*'DRE + DCF'!$AE$39*(1+G2364)/(R2364-G2364)/AC2364</f>
        <v>5.3959155054614376</v>
      </c>
      <c r="G2364" s="92">
        <f>R2364*(1-'DRE + DCF'!$AE$39)</f>
        <v>0.19695129907586023</v>
      </c>
      <c r="H2364" s="94">
        <f t="shared" si="260"/>
        <v>0.32825216512643374</v>
      </c>
      <c r="I2364" s="94">
        <f t="shared" si="259"/>
        <v>0.32825216512643374</v>
      </c>
      <c r="J2364" s="94">
        <f t="shared" si="259"/>
        <v>0.32825216512643374</v>
      </c>
      <c r="K2364" s="94">
        <f t="shared" si="259"/>
        <v>0.32825216512643374</v>
      </c>
      <c r="L2364" s="94">
        <f t="shared" si="259"/>
        <v>0.32825216512643374</v>
      </c>
      <c r="M2364" s="94">
        <f t="shared" si="259"/>
        <v>0.32825216512643374</v>
      </c>
      <c r="N2364" s="94">
        <f t="shared" si="259"/>
        <v>0.32825216512643374</v>
      </c>
      <c r="O2364" s="94">
        <f t="shared" si="259"/>
        <v>0.32825216512643374</v>
      </c>
      <c r="P2364" s="94">
        <f t="shared" si="259"/>
        <v>0.32825216512643374</v>
      </c>
      <c r="Q2364" s="94">
        <f t="shared" si="259"/>
        <v>0.32825216512643374</v>
      </c>
      <c r="R2364" s="94">
        <f t="shared" si="259"/>
        <v>0.32825216512643374</v>
      </c>
      <c r="S2364" s="93">
        <f>(1+H2364)^((5-Dashboard!$F$9)*3/12)</f>
        <v>1.1524982278192162</v>
      </c>
      <c r="T2364" s="93">
        <f t="shared" si="258"/>
        <v>1.5308082664052518</v>
      </c>
      <c r="U2364" s="93">
        <f t="shared" si="258"/>
        <v>2.0332993942462183</v>
      </c>
      <c r="V2364" s="93">
        <f t="shared" si="258"/>
        <v>2.700734322757806</v>
      </c>
      <c r="W2364" s="93">
        <f t="shared" si="258"/>
        <v>3.5872562116343287</v>
      </c>
      <c r="X2364" s="93">
        <f t="shared" si="258"/>
        <v>4.7647808299665462</v>
      </c>
      <c r="Y2364" s="93">
        <f t="shared" si="257"/>
        <v>6.3288304537559918</v>
      </c>
      <c r="Z2364" s="93">
        <f t="shared" si="257"/>
        <v>8.4062827529195072</v>
      </c>
      <c r="AA2364" s="93">
        <f t="shared" si="257"/>
        <v>11.165663267230334</v>
      </c>
      <c r="AB2364" s="93">
        <f t="shared" si="257"/>
        <v>14.830816409771383</v>
      </c>
      <c r="AC2364" s="95">
        <f t="shared" si="257"/>
        <v>19.699064006871485</v>
      </c>
      <c r="AE2364" s="96"/>
    </row>
    <row r="2365" spans="3:31" ht="24.75" customHeight="1" x14ac:dyDescent="0.25">
      <c r="C2365" s="91">
        <f>ABS(E2365-Dashboard!$F$13)</f>
        <v>26.735063012910004</v>
      </c>
      <c r="D2365" s="92">
        <f t="shared" si="255"/>
        <v>0.32835216512643373</v>
      </c>
      <c r="E2365" s="93" cm="1">
        <f t="array" ref="E2365">SUM('DRE + DCF'!$S$41/TIR!S2365,'DRE + DCF'!$U$41:$AD$41/TIR!T2365:AC2365,TIR!F2365)</f>
        <v>20.884936987089993</v>
      </c>
      <c r="F2365" s="100">
        <f>'DRE + DCF'!$AE$38*'DRE + DCF'!$AE$39*(1+G2365)/(R2365-G2365)/AC2365</f>
        <v>5.3902799661778911</v>
      </c>
      <c r="G2365" s="92">
        <f>R2365*(1-'DRE + DCF'!$AE$39)</f>
        <v>0.19701129907586024</v>
      </c>
      <c r="H2365" s="94">
        <f t="shared" si="260"/>
        <v>0.32835216512643373</v>
      </c>
      <c r="I2365" s="94">
        <f t="shared" si="259"/>
        <v>0.32835216512643373</v>
      </c>
      <c r="J2365" s="94">
        <f t="shared" si="259"/>
        <v>0.32835216512643373</v>
      </c>
      <c r="K2365" s="94">
        <f t="shared" si="259"/>
        <v>0.32835216512643373</v>
      </c>
      <c r="L2365" s="94">
        <f t="shared" si="259"/>
        <v>0.32835216512643373</v>
      </c>
      <c r="M2365" s="94">
        <f t="shared" si="259"/>
        <v>0.32835216512643373</v>
      </c>
      <c r="N2365" s="94">
        <f t="shared" si="259"/>
        <v>0.32835216512643373</v>
      </c>
      <c r="O2365" s="94">
        <f t="shared" si="259"/>
        <v>0.32835216512643373</v>
      </c>
      <c r="P2365" s="94">
        <f t="shared" si="259"/>
        <v>0.32835216512643373</v>
      </c>
      <c r="Q2365" s="94">
        <f t="shared" si="259"/>
        <v>0.32835216512643373</v>
      </c>
      <c r="R2365" s="94">
        <f t="shared" si="259"/>
        <v>0.32835216512643373</v>
      </c>
      <c r="S2365" s="93">
        <f>(1+H2365)^((5-Dashboard!$F$9)*3/12)</f>
        <v>1.1525416110173348</v>
      </c>
      <c r="T2365" s="93">
        <f t="shared" si="258"/>
        <v>1.5309811443931844</v>
      </c>
      <c r="U2365" s="93">
        <f t="shared" si="258"/>
        <v>2.0336821179224316</v>
      </c>
      <c r="V2365" s="93">
        <f t="shared" si="258"/>
        <v>2.7014460445211732</v>
      </c>
      <c r="W2365" s="93">
        <f t="shared" si="258"/>
        <v>3.5884717022119403</v>
      </c>
      <c r="X2365" s="93">
        <f t="shared" si="258"/>
        <v>4.7667541551281696</v>
      </c>
      <c r="Y2365" s="93">
        <f t="shared" si="257"/>
        <v>6.3319282025899275</v>
      </c>
      <c r="Z2365" s="93">
        <f t="shared" si="257"/>
        <v>8.4110305373354581</v>
      </c>
      <c r="AA2365" s="93">
        <f t="shared" si="257"/>
        <v>11.172810625214106</v>
      </c>
      <c r="AB2365" s="93">
        <f t="shared" si="257"/>
        <v>14.841427184550781</v>
      </c>
      <c r="AC2365" s="95">
        <f t="shared" si="257"/>
        <v>19.714641934164341</v>
      </c>
      <c r="AE2365" s="96"/>
    </row>
    <row r="2366" spans="3:31" ht="24.75" customHeight="1" x14ac:dyDescent="0.25">
      <c r="C2366" s="91">
        <f>ABS(E2366-Dashboard!$F$13)</f>
        <v>26.745400715090884</v>
      </c>
      <c r="D2366" s="92">
        <f t="shared" si="255"/>
        <v>0.32845216512643371</v>
      </c>
      <c r="E2366" s="93" cm="1">
        <f t="array" ref="E2366">SUM('DRE + DCF'!$S$41/TIR!S2366,'DRE + DCF'!$U$41:$AD$41/TIR!T2366:AC2366,TIR!F2366)</f>
        <v>20.874599284909113</v>
      </c>
      <c r="F2366" s="100">
        <f>'DRE + DCF'!$AE$38*'DRE + DCF'!$AE$39*(1+G2366)/(R2366-G2366)/AC2366</f>
        <v>5.3846511190239532</v>
      </c>
      <c r="G2366" s="92">
        <f>R2366*(1-'DRE + DCF'!$AE$39)</f>
        <v>0.19707129907586021</v>
      </c>
      <c r="H2366" s="94">
        <f t="shared" si="260"/>
        <v>0.32845216512643371</v>
      </c>
      <c r="I2366" s="94">
        <f t="shared" si="259"/>
        <v>0.32845216512643371</v>
      </c>
      <c r="J2366" s="94">
        <f t="shared" si="259"/>
        <v>0.32845216512643371</v>
      </c>
      <c r="K2366" s="94">
        <f t="shared" si="259"/>
        <v>0.32845216512643371</v>
      </c>
      <c r="L2366" s="94">
        <f t="shared" si="259"/>
        <v>0.32845216512643371</v>
      </c>
      <c r="M2366" s="94">
        <f t="shared" si="259"/>
        <v>0.32845216512643371</v>
      </c>
      <c r="N2366" s="94">
        <f t="shared" si="259"/>
        <v>0.32845216512643371</v>
      </c>
      <c r="O2366" s="94">
        <f t="shared" si="259"/>
        <v>0.32845216512643371</v>
      </c>
      <c r="P2366" s="94">
        <f t="shared" si="259"/>
        <v>0.32845216512643371</v>
      </c>
      <c r="Q2366" s="94">
        <f t="shared" si="259"/>
        <v>0.32845216512643371</v>
      </c>
      <c r="R2366" s="94">
        <f t="shared" si="259"/>
        <v>0.32845216512643371</v>
      </c>
      <c r="S2366" s="93">
        <f>(1+H2366)^((5-Dashboard!$F$9)*3/12)</f>
        <v>1.152584992582514</v>
      </c>
      <c r="T2366" s="93">
        <f t="shared" si="258"/>
        <v>1.5311540288884755</v>
      </c>
      <c r="U2366" s="93">
        <f t="shared" si="258"/>
        <v>2.0340648848189575</v>
      </c>
      <c r="V2366" s="93">
        <f t="shared" si="258"/>
        <v>2.7021579002453944</v>
      </c>
      <c r="W2366" s="93">
        <f t="shared" si="258"/>
        <v>3.5896875130944923</v>
      </c>
      <c r="X2366" s="93">
        <f t="shared" si="258"/>
        <v>4.7687281488977025</v>
      </c>
      <c r="Y2366" s="93">
        <f t="shared" si="257"/>
        <v>6.3350272343025233</v>
      </c>
      <c r="Z2366" s="93">
        <f t="shared" si="257"/>
        <v>8.4157806455441104</v>
      </c>
      <c r="AA2366" s="93">
        <f t="shared" si="257"/>
        <v>11.179962019802211</v>
      </c>
      <c r="AB2366" s="93">
        <f t="shared" si="257"/>
        <v>14.852044751237546</v>
      </c>
      <c r="AC2366" s="95">
        <f t="shared" si="257"/>
        <v>19.730231006336204</v>
      </c>
      <c r="AE2366" s="96"/>
    </row>
    <row r="2367" spans="3:31" ht="24.75" customHeight="1" x14ac:dyDescent="0.25">
      <c r="C2367" s="91">
        <f>ABS(E2367-Dashboard!$F$13)</f>
        <v>26.755729229894285</v>
      </c>
      <c r="D2367" s="92">
        <f t="shared" si="255"/>
        <v>0.3285521651264337</v>
      </c>
      <c r="E2367" s="93" cm="1">
        <f t="array" ref="E2367">SUM('DRE + DCF'!$S$41/TIR!S2367,'DRE + DCF'!$U$41:$AD$41/TIR!T2367:AC2367,TIR!F2367)</f>
        <v>20.864270770105712</v>
      </c>
      <c r="F2367" s="100">
        <f>'DRE + DCF'!$AE$38*'DRE + DCF'!$AE$39*(1+G2367)/(R2367-G2367)/AC2367</f>
        <v>5.3790289549758636</v>
      </c>
      <c r="G2367" s="92">
        <f>R2367*(1-'DRE + DCF'!$AE$39)</f>
        <v>0.19713129907586022</v>
      </c>
      <c r="H2367" s="94">
        <f t="shared" si="260"/>
        <v>0.3285521651264337</v>
      </c>
      <c r="I2367" s="94">
        <f t="shared" si="259"/>
        <v>0.3285521651264337</v>
      </c>
      <c r="J2367" s="94">
        <f t="shared" si="259"/>
        <v>0.3285521651264337</v>
      </c>
      <c r="K2367" s="94">
        <f t="shared" si="259"/>
        <v>0.3285521651264337</v>
      </c>
      <c r="L2367" s="94">
        <f t="shared" si="259"/>
        <v>0.3285521651264337</v>
      </c>
      <c r="M2367" s="94">
        <f t="shared" si="259"/>
        <v>0.3285521651264337</v>
      </c>
      <c r="N2367" s="94">
        <f t="shared" si="259"/>
        <v>0.3285521651264337</v>
      </c>
      <c r="O2367" s="94">
        <f t="shared" si="259"/>
        <v>0.3285521651264337</v>
      </c>
      <c r="P2367" s="94">
        <f t="shared" si="259"/>
        <v>0.3285521651264337</v>
      </c>
      <c r="Q2367" s="94">
        <f t="shared" si="259"/>
        <v>0.3285521651264337</v>
      </c>
      <c r="R2367" s="94">
        <f t="shared" si="259"/>
        <v>0.3285521651264337</v>
      </c>
      <c r="S2367" s="93">
        <f>(1+H2367)^((5-Dashboard!$F$9)*3/12)</f>
        <v>1.1526283725149375</v>
      </c>
      <c r="T2367" s="93">
        <f t="shared" si="258"/>
        <v>1.5313269198908777</v>
      </c>
      <c r="U2367" s="93">
        <f t="shared" si="258"/>
        <v>2.0344476949374184</v>
      </c>
      <c r="V2367" s="93">
        <f t="shared" si="258"/>
        <v>2.7028698899455894</v>
      </c>
      <c r="W2367" s="93">
        <f t="shared" si="258"/>
        <v>3.5909036443422582</v>
      </c>
      <c r="X2367" s="93">
        <f t="shared" si="258"/>
        <v>4.7707028114513079</v>
      </c>
      <c r="Y2367" s="93">
        <f t="shared" si="257"/>
        <v>6.3381275493283988</v>
      </c>
      <c r="Z2367" s="93">
        <f t="shared" si="257"/>
        <v>8.4205330785077415</v>
      </c>
      <c r="AA2367" s="93">
        <f t="shared" si="257"/>
        <v>11.187117452970213</v>
      </c>
      <c r="AB2367" s="93">
        <f t="shared" si="257"/>
        <v>14.862669113667289</v>
      </c>
      <c r="AC2367" s="95">
        <f t="shared" si="257"/>
        <v>19.745831230520448</v>
      </c>
      <c r="AE2367" s="96"/>
    </row>
    <row r="2368" spans="3:31" ht="24.75" customHeight="1" x14ac:dyDescent="0.25">
      <c r="C2368" s="91">
        <f>ABS(E2368-Dashboard!$F$13)</f>
        <v>26.766048568058878</v>
      </c>
      <c r="D2368" s="92">
        <f t="shared" si="255"/>
        <v>0.32865216512643369</v>
      </c>
      <c r="E2368" s="93" cm="1">
        <f t="array" ref="E2368">SUM('DRE + DCF'!$S$41/TIR!S2368,'DRE + DCF'!$U$41:$AD$41/TIR!T2368:AC2368,TIR!F2368)</f>
        <v>20.85395143194112</v>
      </c>
      <c r="F2368" s="100">
        <f>'DRE + DCF'!$AE$38*'DRE + DCF'!$AE$39*(1+G2368)/(R2368-G2368)/AC2368</f>
        <v>5.3734134650235905</v>
      </c>
      <c r="G2368" s="92">
        <f>R2368*(1-'DRE + DCF'!$AE$39)</f>
        <v>0.19719129907586022</v>
      </c>
      <c r="H2368" s="94">
        <f t="shared" si="260"/>
        <v>0.32865216512643369</v>
      </c>
      <c r="I2368" s="94">
        <f t="shared" si="259"/>
        <v>0.32865216512643369</v>
      </c>
      <c r="J2368" s="94">
        <f t="shared" si="259"/>
        <v>0.32865216512643369</v>
      </c>
      <c r="K2368" s="94">
        <f t="shared" si="259"/>
        <v>0.32865216512643369</v>
      </c>
      <c r="L2368" s="94">
        <f t="shared" si="259"/>
        <v>0.32865216512643369</v>
      </c>
      <c r="M2368" s="94">
        <f t="shared" si="259"/>
        <v>0.32865216512643369</v>
      </c>
      <c r="N2368" s="94">
        <f t="shared" si="259"/>
        <v>0.32865216512643369</v>
      </c>
      <c r="O2368" s="94">
        <f t="shared" si="259"/>
        <v>0.32865216512643369</v>
      </c>
      <c r="P2368" s="94">
        <f t="shared" si="259"/>
        <v>0.32865216512643369</v>
      </c>
      <c r="Q2368" s="94">
        <f t="shared" si="259"/>
        <v>0.32865216512643369</v>
      </c>
      <c r="R2368" s="94">
        <f t="shared" si="259"/>
        <v>0.32865216512643369</v>
      </c>
      <c r="S2368" s="93">
        <f>(1+H2368)^((5-Dashboard!$F$9)*3/12)</f>
        <v>1.1526717508147901</v>
      </c>
      <c r="T2368" s="93">
        <f t="shared" si="258"/>
        <v>1.5314998174001482</v>
      </c>
      <c r="U2368" s="93">
        <f t="shared" si="258"/>
        <v>2.0348305482794449</v>
      </c>
      <c r="V2368" s="93">
        <f t="shared" si="258"/>
        <v>2.7035820136368929</v>
      </c>
      <c r="W2368" s="93">
        <f t="shared" si="258"/>
        <v>3.5921200960155413</v>
      </c>
      <c r="X2368" s="93">
        <f t="shared" si="258"/>
        <v>4.7726781429652219</v>
      </c>
      <c r="Y2368" s="93">
        <f t="shared" si="257"/>
        <v>6.3412291481023493</v>
      </c>
      <c r="Z2368" s="93">
        <f t="shared" si="257"/>
        <v>8.4252878371890372</v>
      </c>
      <c r="AA2368" s="93">
        <f t="shared" si="257"/>
        <v>11.194276926694624</v>
      </c>
      <c r="AB2368" s="93">
        <f t="shared" si="257"/>
        <v>14.873300275677693</v>
      </c>
      <c r="AC2368" s="95">
        <f t="shared" si="257"/>
        <v>19.761442613854751</v>
      </c>
      <c r="AE2368" s="96"/>
    </row>
    <row r="2369" spans="3:31" ht="24.75" customHeight="1" x14ac:dyDescent="0.25">
      <c r="C2369" s="91">
        <f>ABS(E2369-Dashboard!$F$13)</f>
        <v>26.776358740307995</v>
      </c>
      <c r="D2369" s="92">
        <f t="shared" si="255"/>
        <v>0.32875216512643368</v>
      </c>
      <c r="E2369" s="93" cm="1">
        <f t="array" ref="E2369">SUM('DRE + DCF'!$S$41/TIR!S2369,'DRE + DCF'!$U$41:$AD$41/TIR!T2369:AC2369,TIR!F2369)</f>
        <v>20.843641259692003</v>
      </c>
      <c r="F2369" s="100">
        <f>'DRE + DCF'!$AE$38*'DRE + DCF'!$AE$39*(1+G2369)/(R2369-G2369)/AC2369</f>
        <v>5.3678046401709585</v>
      </c>
      <c r="G2369" s="92">
        <f>R2369*(1-'DRE + DCF'!$AE$39)</f>
        <v>0.1972512990758602</v>
      </c>
      <c r="H2369" s="94">
        <f t="shared" si="260"/>
        <v>0.32875216512643368</v>
      </c>
      <c r="I2369" s="94">
        <f t="shared" si="259"/>
        <v>0.32875216512643368</v>
      </c>
      <c r="J2369" s="94">
        <f t="shared" si="259"/>
        <v>0.32875216512643368</v>
      </c>
      <c r="K2369" s="94">
        <f t="shared" si="259"/>
        <v>0.32875216512643368</v>
      </c>
      <c r="L2369" s="94">
        <f t="shared" si="259"/>
        <v>0.32875216512643368</v>
      </c>
      <c r="M2369" s="94">
        <f t="shared" si="259"/>
        <v>0.32875216512643368</v>
      </c>
      <c r="N2369" s="94">
        <f t="shared" si="259"/>
        <v>0.32875216512643368</v>
      </c>
      <c r="O2369" s="94">
        <f t="shared" si="259"/>
        <v>0.32875216512643368</v>
      </c>
      <c r="P2369" s="94">
        <f t="shared" si="259"/>
        <v>0.32875216512643368</v>
      </c>
      <c r="Q2369" s="94">
        <f t="shared" si="259"/>
        <v>0.32875216512643368</v>
      </c>
      <c r="R2369" s="94">
        <f t="shared" si="259"/>
        <v>0.32875216512643368</v>
      </c>
      <c r="S2369" s="93">
        <f>(1+H2369)^((5-Dashboard!$F$9)*3/12)</f>
        <v>1.152715127482256</v>
      </c>
      <c r="T2369" s="93">
        <f t="shared" si="258"/>
        <v>1.5316727214160406</v>
      </c>
      <c r="U2369" s="93">
        <f t="shared" si="258"/>
        <v>2.0352134448466606</v>
      </c>
      <c r="V2369" s="93">
        <f t="shared" si="258"/>
        <v>2.7042942713344278</v>
      </c>
      <c r="W2369" s="93">
        <f t="shared" si="258"/>
        <v>3.593336868174632</v>
      </c>
      <c r="X2369" s="93">
        <f t="shared" si="258"/>
        <v>4.7746541436156802</v>
      </c>
      <c r="Y2369" s="93">
        <f t="shared" si="257"/>
        <v>6.3443320310592322</v>
      </c>
      <c r="Z2369" s="93">
        <f t="shared" si="257"/>
        <v>8.4300449225509393</v>
      </c>
      <c r="AA2369" s="93">
        <f t="shared" si="257"/>
        <v>11.201440442952659</v>
      </c>
      <c r="AB2369" s="93">
        <f t="shared" si="257"/>
        <v>14.883938241108144</v>
      </c>
      <c r="AC2369" s="95">
        <f t="shared" si="257"/>
        <v>19.777065163480568</v>
      </c>
      <c r="AE2369" s="96"/>
    </row>
    <row r="2370" spans="3:31" ht="24.75" customHeight="1" x14ac:dyDescent="0.25">
      <c r="C2370" s="91">
        <f>ABS(E2370-Dashboard!$F$13)</f>
        <v>26.786659757349923</v>
      </c>
      <c r="D2370" s="92">
        <f t="shared" si="255"/>
        <v>0.32885216512643367</v>
      </c>
      <c r="E2370" s="93" cm="1">
        <f t="array" ref="E2370">SUM('DRE + DCF'!$S$41/TIR!S2370,'DRE + DCF'!$U$41:$AD$41/TIR!T2370:AC2370,TIR!F2370)</f>
        <v>20.833340242650074</v>
      </c>
      <c r="F2370" s="100">
        <f>'DRE + DCF'!$AE$38*'DRE + DCF'!$AE$39*(1+G2370)/(R2370-G2370)/AC2370</f>
        <v>5.3622024714354897</v>
      </c>
      <c r="G2370" s="92">
        <f>R2370*(1-'DRE + DCF'!$AE$39)</f>
        <v>0.1973112990758602</v>
      </c>
      <c r="H2370" s="94">
        <f t="shared" si="260"/>
        <v>0.32885216512643367</v>
      </c>
      <c r="I2370" s="94">
        <f t="shared" si="259"/>
        <v>0.32885216512643367</v>
      </c>
      <c r="J2370" s="94">
        <f t="shared" si="259"/>
        <v>0.32885216512643367</v>
      </c>
      <c r="K2370" s="94">
        <f t="shared" si="259"/>
        <v>0.32885216512643367</v>
      </c>
      <c r="L2370" s="94">
        <f t="shared" si="259"/>
        <v>0.32885216512643367</v>
      </c>
      <c r="M2370" s="94">
        <f t="shared" si="259"/>
        <v>0.32885216512643367</v>
      </c>
      <c r="N2370" s="94">
        <f t="shared" si="259"/>
        <v>0.32885216512643367</v>
      </c>
      <c r="O2370" s="94">
        <f t="shared" si="259"/>
        <v>0.32885216512643367</v>
      </c>
      <c r="P2370" s="94">
        <f t="shared" si="259"/>
        <v>0.32885216512643367</v>
      </c>
      <c r="Q2370" s="94">
        <f t="shared" si="259"/>
        <v>0.32885216512643367</v>
      </c>
      <c r="R2370" s="94">
        <f t="shared" si="259"/>
        <v>0.32885216512643367</v>
      </c>
      <c r="S2370" s="93">
        <f>(1+H2370)^((5-Dashboard!$F$9)*3/12)</f>
        <v>1.1527585025175193</v>
      </c>
      <c r="T2370" s="93">
        <f t="shared" si="258"/>
        <v>1.5318456319383111</v>
      </c>
      <c r="U2370" s="93">
        <f t="shared" si="258"/>
        <v>2.0355963846406948</v>
      </c>
      <c r="V2370" s="93">
        <f t="shared" si="258"/>
        <v>2.7050066630533283</v>
      </c>
      <c r="W2370" s="93">
        <f t="shared" si="258"/>
        <v>3.5945539608798449</v>
      </c>
      <c r="X2370" s="93">
        <f t="shared" si="258"/>
        <v>4.7766308135789801</v>
      </c>
      <c r="Y2370" s="93">
        <f t="shared" si="257"/>
        <v>6.3474361986340666</v>
      </c>
      <c r="Z2370" s="93">
        <f t="shared" si="257"/>
        <v>8.4348043355567803</v>
      </c>
      <c r="AA2370" s="93">
        <f t="shared" si="257"/>
        <v>11.208608003722459</v>
      </c>
      <c r="AB2370" s="93">
        <f t="shared" si="257"/>
        <v>14.894583013800064</v>
      </c>
      <c r="AC2370" s="95">
        <f t="shared" si="257"/>
        <v>19.792698886543619</v>
      </c>
      <c r="AE2370" s="96"/>
    </row>
    <row r="2371" spans="3:31" ht="24.75" customHeight="1" x14ac:dyDescent="0.25">
      <c r="C2371" s="91">
        <f>ABS(E2371-Dashboard!$F$13)</f>
        <v>26.796951629877661</v>
      </c>
      <c r="D2371" s="92">
        <f t="shared" si="255"/>
        <v>0.32895216512643366</v>
      </c>
      <c r="E2371" s="93" cm="1">
        <f t="array" ref="E2371">SUM('DRE + DCF'!$S$41/TIR!S2371,'DRE + DCF'!$U$41:$AD$41/TIR!T2371:AC2371,TIR!F2371)</f>
        <v>20.823048370122336</v>
      </c>
      <c r="F2371" s="100">
        <f>'DRE + DCF'!$AE$38*'DRE + DCF'!$AE$39*(1+G2371)/(R2371-G2371)/AC2371</f>
        <v>5.3566069498485076</v>
      </c>
      <c r="G2371" s="92">
        <f>R2371*(1-'DRE + DCF'!$AE$39)</f>
        <v>0.19737129907586018</v>
      </c>
      <c r="H2371" s="94">
        <f t="shared" si="260"/>
        <v>0.32895216512643366</v>
      </c>
      <c r="I2371" s="94">
        <f t="shared" si="259"/>
        <v>0.32895216512643366</v>
      </c>
      <c r="J2371" s="94">
        <f t="shared" si="259"/>
        <v>0.32895216512643366</v>
      </c>
      <c r="K2371" s="94">
        <f t="shared" si="259"/>
        <v>0.32895216512643366</v>
      </c>
      <c r="L2371" s="94">
        <f t="shared" ref="I2371:R2396" si="261">$D2371</f>
        <v>0.32895216512643366</v>
      </c>
      <c r="M2371" s="94">
        <f t="shared" si="261"/>
        <v>0.32895216512643366</v>
      </c>
      <c r="N2371" s="94">
        <f t="shared" si="261"/>
        <v>0.32895216512643366</v>
      </c>
      <c r="O2371" s="94">
        <f t="shared" si="261"/>
        <v>0.32895216512643366</v>
      </c>
      <c r="P2371" s="94">
        <f t="shared" si="261"/>
        <v>0.32895216512643366</v>
      </c>
      <c r="Q2371" s="94">
        <f t="shared" si="261"/>
        <v>0.32895216512643366</v>
      </c>
      <c r="R2371" s="94">
        <f t="shared" si="261"/>
        <v>0.32895216512643366</v>
      </c>
      <c r="S2371" s="93">
        <f>(1+H2371)^((5-Dashboard!$F$9)*3/12)</f>
        <v>1.1528018759207643</v>
      </c>
      <c r="T2371" s="93">
        <f t="shared" si="258"/>
        <v>1.532018548966714</v>
      </c>
      <c r="U2371" s="93">
        <f t="shared" si="258"/>
        <v>2.0359793676631717</v>
      </c>
      <c r="V2371" s="93">
        <f t="shared" si="258"/>
        <v>2.7057191888087191</v>
      </c>
      <c r="W2371" s="93">
        <f t="shared" si="258"/>
        <v>3.5957713741914845</v>
      </c>
      <c r="X2371" s="93">
        <f t="shared" si="258"/>
        <v>4.7786081530314242</v>
      </c>
      <c r="Y2371" s="93">
        <f t="shared" si="257"/>
        <v>6.3505416512619393</v>
      </c>
      <c r="Z2371" s="93">
        <f t="shared" si="257"/>
        <v>8.4395660771701504</v>
      </c>
      <c r="AA2371" s="93">
        <f t="shared" si="257"/>
        <v>11.215779610982873</v>
      </c>
      <c r="AB2371" s="93">
        <f t="shared" si="257"/>
        <v>14.905234597596598</v>
      </c>
      <c r="AC2371" s="95">
        <f t="shared" si="257"/>
        <v>19.808343790193426</v>
      </c>
      <c r="AE2371" s="96"/>
    </row>
    <row r="2372" spans="3:31" ht="24.75" customHeight="1" x14ac:dyDescent="0.25">
      <c r="C2372" s="91">
        <f>ABS(E2372-Dashboard!$F$13)</f>
        <v>26.807234368569237</v>
      </c>
      <c r="D2372" s="92">
        <f t="shared" si="255"/>
        <v>0.32905216512643365</v>
      </c>
      <c r="E2372" s="93" cm="1">
        <f t="array" ref="E2372">SUM('DRE + DCF'!$S$41/TIR!S2372,'DRE + DCF'!$U$41:$AD$41/TIR!T2372:AC2372,TIR!F2372)</f>
        <v>20.812765631430761</v>
      </c>
      <c r="F2372" s="100">
        <f>'DRE + DCF'!$AE$38*'DRE + DCF'!$AE$39*(1+G2372)/(R2372-G2372)/AC2372</f>
        <v>5.3510180664549791</v>
      </c>
      <c r="G2372" s="92">
        <f>R2372*(1-'DRE + DCF'!$AE$39)</f>
        <v>0.19743129907586018</v>
      </c>
      <c r="H2372" s="94">
        <f t="shared" si="260"/>
        <v>0.32905216512643365</v>
      </c>
      <c r="I2372" s="94">
        <f t="shared" si="261"/>
        <v>0.32905216512643365</v>
      </c>
      <c r="J2372" s="94">
        <f t="shared" si="261"/>
        <v>0.32905216512643365</v>
      </c>
      <c r="K2372" s="94">
        <f t="shared" si="261"/>
        <v>0.32905216512643365</v>
      </c>
      <c r="L2372" s="94">
        <f t="shared" si="261"/>
        <v>0.32905216512643365</v>
      </c>
      <c r="M2372" s="94">
        <f t="shared" si="261"/>
        <v>0.32905216512643365</v>
      </c>
      <c r="N2372" s="94">
        <f t="shared" si="261"/>
        <v>0.32905216512643365</v>
      </c>
      <c r="O2372" s="94">
        <f t="shared" si="261"/>
        <v>0.32905216512643365</v>
      </c>
      <c r="P2372" s="94">
        <f t="shared" si="261"/>
        <v>0.32905216512643365</v>
      </c>
      <c r="Q2372" s="94">
        <f t="shared" si="261"/>
        <v>0.32905216512643365</v>
      </c>
      <c r="R2372" s="94">
        <f t="shared" si="261"/>
        <v>0.32905216512643365</v>
      </c>
      <c r="S2372" s="93">
        <f>(1+H2372)^((5-Dashboard!$F$9)*3/12)</f>
        <v>1.1528452476921756</v>
      </c>
      <c r="T2372" s="93">
        <f t="shared" si="258"/>
        <v>1.5321914725010057</v>
      </c>
      <c r="U2372" s="93">
        <f t="shared" si="258"/>
        <v>2.0363623939157205</v>
      </c>
      <c r="V2372" s="93">
        <f t="shared" si="258"/>
        <v>2.7064318486157362</v>
      </c>
      <c r="W2372" s="93">
        <f t="shared" si="258"/>
        <v>3.5969891081698808</v>
      </c>
      <c r="X2372" s="93">
        <f t="shared" si="258"/>
        <v>4.7805861621493806</v>
      </c>
      <c r="Y2372" s="93">
        <f t="shared" si="257"/>
        <v>6.3536483893781028</v>
      </c>
      <c r="Z2372" s="93">
        <f t="shared" si="257"/>
        <v>8.4443301483550464</v>
      </c>
      <c r="AA2372" s="93">
        <f t="shared" si="257"/>
        <v>11.222955266713694</v>
      </c>
      <c r="AB2372" s="93">
        <f t="shared" si="257"/>
        <v>14.915892996342947</v>
      </c>
      <c r="AC2372" s="95">
        <f t="shared" si="257"/>
        <v>19.823999881583802</v>
      </c>
      <c r="AE2372" s="96"/>
    </row>
    <row r="2373" spans="3:31" ht="24.75" customHeight="1" x14ac:dyDescent="0.25">
      <c r="C2373" s="91">
        <f>ABS(E2373-Dashboard!$F$13)</f>
        <v>26.817507984087424</v>
      </c>
      <c r="D2373" s="92">
        <f t="shared" si="255"/>
        <v>0.32915216512643364</v>
      </c>
      <c r="E2373" s="93" cm="1">
        <f t="array" ref="E2373">SUM('DRE + DCF'!$S$41/TIR!S2373,'DRE + DCF'!$U$41:$AD$41/TIR!T2373:AC2373,TIR!F2373)</f>
        <v>20.802492015912573</v>
      </c>
      <c r="F2373" s="100">
        <f>'DRE + DCF'!$AE$38*'DRE + DCF'!$AE$39*(1+G2373)/(R2373-G2373)/AC2373</f>
        <v>5.3454358123136334</v>
      </c>
      <c r="G2373" s="92">
        <f>R2373*(1-'DRE + DCF'!$AE$39)</f>
        <v>0.19749129907586019</v>
      </c>
      <c r="H2373" s="94">
        <f t="shared" si="260"/>
        <v>0.32915216512643364</v>
      </c>
      <c r="I2373" s="94">
        <f t="shared" si="261"/>
        <v>0.32915216512643364</v>
      </c>
      <c r="J2373" s="94">
        <f t="shared" si="261"/>
        <v>0.32915216512643364</v>
      </c>
      <c r="K2373" s="94">
        <f t="shared" si="261"/>
        <v>0.32915216512643364</v>
      </c>
      <c r="L2373" s="94">
        <f t="shared" si="261"/>
        <v>0.32915216512643364</v>
      </c>
      <c r="M2373" s="94">
        <f t="shared" si="261"/>
        <v>0.32915216512643364</v>
      </c>
      <c r="N2373" s="94">
        <f t="shared" si="261"/>
        <v>0.32915216512643364</v>
      </c>
      <c r="O2373" s="94">
        <f t="shared" si="261"/>
        <v>0.32915216512643364</v>
      </c>
      <c r="P2373" s="94">
        <f t="shared" si="261"/>
        <v>0.32915216512643364</v>
      </c>
      <c r="Q2373" s="94">
        <f t="shared" si="261"/>
        <v>0.32915216512643364</v>
      </c>
      <c r="R2373" s="94">
        <f t="shared" si="261"/>
        <v>0.32915216512643364</v>
      </c>
      <c r="S2373" s="93">
        <f>(1+H2373)^((5-Dashboard!$F$9)*3/12)</f>
        <v>1.1528886178319369</v>
      </c>
      <c r="T2373" s="93">
        <f t="shared" si="258"/>
        <v>1.5323644025409402</v>
      </c>
      <c r="U2373" s="93">
        <f t="shared" si="258"/>
        <v>2.0367454633999644</v>
      </c>
      <c r="V2373" s="93">
        <f t="shared" si="258"/>
        <v>2.7071446424895038</v>
      </c>
      <c r="W2373" s="93">
        <f t="shared" si="258"/>
        <v>3.5982071628753487</v>
      </c>
      <c r="X2373" s="93">
        <f t="shared" si="258"/>
        <v>4.7825648411092114</v>
      </c>
      <c r="Y2373" s="93">
        <f t="shared" si="257"/>
        <v>6.356756413417866</v>
      </c>
      <c r="Z2373" s="93">
        <f t="shared" si="257"/>
        <v>8.4490965500756996</v>
      </c>
      <c r="AA2373" s="93">
        <f t="shared" si="257"/>
        <v>11.230134972895396</v>
      </c>
      <c r="AB2373" s="93">
        <f t="shared" si="257"/>
        <v>14.926558213885997</v>
      </c>
      <c r="AC2373" s="95">
        <f t="shared" si="257"/>
        <v>19.839667167872324</v>
      </c>
      <c r="AE2373" s="96"/>
    </row>
    <row r="2374" spans="3:31" ht="24.75" customHeight="1" x14ac:dyDescent="0.25">
      <c r="C2374" s="91">
        <f>ABS(E2374-Dashboard!$F$13)</f>
        <v>26.827772487080075</v>
      </c>
      <c r="D2374" s="92">
        <f t="shared" si="255"/>
        <v>0.32925216512643363</v>
      </c>
      <c r="E2374" s="93" cm="1">
        <f t="array" ref="E2374">SUM('DRE + DCF'!$S$41/TIR!S2374,'DRE + DCF'!$U$41:$AD$41/TIR!T2374:AC2374,TIR!F2374)</f>
        <v>20.792227512919922</v>
      </c>
      <c r="F2374" s="100">
        <f>'DRE + DCF'!$AE$38*'DRE + DCF'!$AE$39*(1+G2374)/(R2374-G2374)/AC2374</f>
        <v>5.3398601784967914</v>
      </c>
      <c r="G2374" s="92">
        <f>R2374*(1-'DRE + DCF'!$AE$39)</f>
        <v>0.19755129907586017</v>
      </c>
      <c r="H2374" s="94">
        <f t="shared" si="260"/>
        <v>0.32925216512643363</v>
      </c>
      <c r="I2374" s="94">
        <f t="shared" si="261"/>
        <v>0.32925216512643363</v>
      </c>
      <c r="J2374" s="94">
        <f t="shared" si="261"/>
        <v>0.32925216512643363</v>
      </c>
      <c r="K2374" s="94">
        <f t="shared" si="261"/>
        <v>0.32925216512643363</v>
      </c>
      <c r="L2374" s="94">
        <f t="shared" si="261"/>
        <v>0.32925216512643363</v>
      </c>
      <c r="M2374" s="94">
        <f t="shared" si="261"/>
        <v>0.32925216512643363</v>
      </c>
      <c r="N2374" s="94">
        <f t="shared" si="261"/>
        <v>0.32925216512643363</v>
      </c>
      <c r="O2374" s="94">
        <f t="shared" si="261"/>
        <v>0.32925216512643363</v>
      </c>
      <c r="P2374" s="94">
        <f t="shared" si="261"/>
        <v>0.32925216512643363</v>
      </c>
      <c r="Q2374" s="94">
        <f t="shared" si="261"/>
        <v>0.32925216512643363</v>
      </c>
      <c r="R2374" s="94">
        <f t="shared" si="261"/>
        <v>0.32925216512643363</v>
      </c>
      <c r="S2374" s="93">
        <f>(1+H2374)^((5-Dashboard!$F$9)*3/12)</f>
        <v>1.1529319863402323</v>
      </c>
      <c r="T2374" s="93">
        <f t="shared" si="258"/>
        <v>1.5325373390862738</v>
      </c>
      <c r="U2374" s="93">
        <f t="shared" si="258"/>
        <v>2.0371285761175328</v>
      </c>
      <c r="V2374" s="93">
        <f t="shared" si="258"/>
        <v>2.7078575704451597</v>
      </c>
      <c r="W2374" s="93">
        <f t="shared" si="258"/>
        <v>3.5994255383682332</v>
      </c>
      <c r="X2374" s="93">
        <f t="shared" si="258"/>
        <v>4.7845441900873533</v>
      </c>
      <c r="Y2374" s="93">
        <f t="shared" si="257"/>
        <v>6.3598657238167133</v>
      </c>
      <c r="Z2374" s="93">
        <f t="shared" si="257"/>
        <v>8.4538652832967607</v>
      </c>
      <c r="AA2374" s="93">
        <f t="shared" si="257"/>
        <v>11.237318731509411</v>
      </c>
      <c r="AB2374" s="93">
        <f t="shared" si="257"/>
        <v>14.937230254074715</v>
      </c>
      <c r="AC2374" s="95">
        <f t="shared" si="257"/>
        <v>19.855345656220884</v>
      </c>
      <c r="AE2374" s="96"/>
    </row>
    <row r="2375" spans="3:31" ht="24.75" customHeight="1" x14ac:dyDescent="0.25">
      <c r="C2375" s="91">
        <f>ABS(E2375-Dashboard!$F$13)</f>
        <v>26.838027888179834</v>
      </c>
      <c r="D2375" s="92">
        <f t="shared" si="255"/>
        <v>0.32935216512643362</v>
      </c>
      <c r="E2375" s="93" cm="1">
        <f t="array" ref="E2375">SUM('DRE + DCF'!$S$41/TIR!S2375,'DRE + DCF'!$U$41:$AD$41/TIR!T2375:AC2375,TIR!F2375)</f>
        <v>20.781972111820163</v>
      </c>
      <c r="F2375" s="100">
        <f>'DRE + DCF'!$AE$38*'DRE + DCF'!$AE$39*(1+G2375)/(R2375-G2375)/AC2375</f>
        <v>5.3342911560904955</v>
      </c>
      <c r="G2375" s="92">
        <f>R2375*(1-'DRE + DCF'!$AE$39)</f>
        <v>0.19761129907586017</v>
      </c>
      <c r="H2375" s="94">
        <f t="shared" si="260"/>
        <v>0.32935216512643362</v>
      </c>
      <c r="I2375" s="94">
        <f t="shared" si="261"/>
        <v>0.32935216512643362</v>
      </c>
      <c r="J2375" s="94">
        <f t="shared" si="261"/>
        <v>0.32935216512643362</v>
      </c>
      <c r="K2375" s="94">
        <f t="shared" si="261"/>
        <v>0.32935216512643362</v>
      </c>
      <c r="L2375" s="94">
        <f t="shared" si="261"/>
        <v>0.32935216512643362</v>
      </c>
      <c r="M2375" s="94">
        <f t="shared" si="261"/>
        <v>0.32935216512643362</v>
      </c>
      <c r="N2375" s="94">
        <f t="shared" si="261"/>
        <v>0.32935216512643362</v>
      </c>
      <c r="O2375" s="94">
        <f t="shared" si="261"/>
        <v>0.32935216512643362</v>
      </c>
      <c r="P2375" s="94">
        <f t="shared" si="261"/>
        <v>0.32935216512643362</v>
      </c>
      <c r="Q2375" s="94">
        <f t="shared" si="261"/>
        <v>0.32935216512643362</v>
      </c>
      <c r="R2375" s="94">
        <f t="shared" si="261"/>
        <v>0.32935216512643362</v>
      </c>
      <c r="S2375" s="93">
        <f>(1+H2375)^((5-Dashboard!$F$9)*3/12)</f>
        <v>1.1529753532172462</v>
      </c>
      <c r="T2375" s="93">
        <f t="shared" si="258"/>
        <v>1.5327102821367606</v>
      </c>
      <c r="U2375" s="93">
        <f t="shared" si="258"/>
        <v>2.0375117320700493</v>
      </c>
      <c r="V2375" s="93">
        <f t="shared" si="258"/>
        <v>2.7085706324978296</v>
      </c>
      <c r="W2375" s="93">
        <f t="shared" si="258"/>
        <v>3.6006442347088634</v>
      </c>
      <c r="X2375" s="93">
        <f t="shared" si="258"/>
        <v>4.7865242092602376</v>
      </c>
      <c r="Y2375" s="93">
        <f t="shared" si="257"/>
        <v>6.3629763210101871</v>
      </c>
      <c r="Z2375" s="93">
        <f t="shared" si="257"/>
        <v>8.45863634898312</v>
      </c>
      <c r="AA2375" s="93">
        <f t="shared" si="257"/>
        <v>11.244506544537861</v>
      </c>
      <c r="AB2375" s="93">
        <f t="shared" si="257"/>
        <v>14.947909120759757</v>
      </c>
      <c r="AC2375" s="95">
        <f t="shared" si="257"/>
        <v>19.871035353795147</v>
      </c>
      <c r="AE2375" s="96"/>
    </row>
    <row r="2376" spans="3:31" ht="24.75" customHeight="1" x14ac:dyDescent="0.25">
      <c r="C2376" s="91">
        <f>ABS(E2376-Dashboard!$F$13)</f>
        <v>26.848274198004496</v>
      </c>
      <c r="D2376" s="92">
        <f t="shared" si="255"/>
        <v>0.3294521651264336</v>
      </c>
      <c r="E2376" s="93" cm="1">
        <f t="array" ref="E2376">SUM('DRE + DCF'!$S$41/TIR!S2376,'DRE + DCF'!$U$41:$AD$41/TIR!T2376:AC2376,TIR!F2376)</f>
        <v>20.771725801995501</v>
      </c>
      <c r="F2376" s="100">
        <f>'DRE + DCF'!$AE$38*'DRE + DCF'!$AE$39*(1+G2376)/(R2376-G2376)/AC2376</f>
        <v>5.3287287361943214</v>
      </c>
      <c r="G2376" s="92">
        <f>R2376*(1-'DRE + DCF'!$AE$39)</f>
        <v>0.19767129907586015</v>
      </c>
      <c r="H2376" s="94">
        <f t="shared" si="260"/>
        <v>0.3294521651264336</v>
      </c>
      <c r="I2376" s="94">
        <f t="shared" si="261"/>
        <v>0.3294521651264336</v>
      </c>
      <c r="J2376" s="94">
        <f t="shared" si="261"/>
        <v>0.3294521651264336</v>
      </c>
      <c r="K2376" s="94">
        <f t="shared" si="261"/>
        <v>0.3294521651264336</v>
      </c>
      <c r="L2376" s="94">
        <f t="shared" si="261"/>
        <v>0.3294521651264336</v>
      </c>
      <c r="M2376" s="94">
        <f t="shared" si="261"/>
        <v>0.3294521651264336</v>
      </c>
      <c r="N2376" s="94">
        <f t="shared" si="261"/>
        <v>0.3294521651264336</v>
      </c>
      <c r="O2376" s="94">
        <f t="shared" si="261"/>
        <v>0.3294521651264336</v>
      </c>
      <c r="P2376" s="94">
        <f t="shared" si="261"/>
        <v>0.3294521651264336</v>
      </c>
      <c r="Q2376" s="94">
        <f t="shared" si="261"/>
        <v>0.3294521651264336</v>
      </c>
      <c r="R2376" s="94">
        <f t="shared" si="261"/>
        <v>0.3294521651264336</v>
      </c>
      <c r="S2376" s="93">
        <f>(1+H2376)^((5-Dashboard!$F$9)*3/12)</f>
        <v>1.1530187184631626</v>
      </c>
      <c r="T2376" s="93">
        <f t="shared" si="258"/>
        <v>1.5328832316921575</v>
      </c>
      <c r="U2376" s="93">
        <f t="shared" si="258"/>
        <v>2.0378949312591437</v>
      </c>
      <c r="V2376" s="93">
        <f t="shared" si="258"/>
        <v>2.7092838286626533</v>
      </c>
      <c r="W2376" s="93">
        <f t="shared" si="258"/>
        <v>3.6018632519575982</v>
      </c>
      <c r="X2376" s="93">
        <f t="shared" si="258"/>
        <v>4.7885048988043666</v>
      </c>
      <c r="Y2376" s="93">
        <f t="shared" si="257"/>
        <v>6.3660882054339991</v>
      </c>
      <c r="Z2376" s="93">
        <f t="shared" si="257"/>
        <v>8.4634097481000836</v>
      </c>
      <c r="AA2376" s="93">
        <f t="shared" si="257"/>
        <v>11.251698413963821</v>
      </c>
      <c r="AB2376" s="93">
        <f t="shared" si="257"/>
        <v>14.958594817793863</v>
      </c>
      <c r="AC2376" s="95">
        <f t="shared" si="257"/>
        <v>19.886736267765102</v>
      </c>
      <c r="AE2376" s="96"/>
    </row>
    <row r="2377" spans="3:31" ht="24.75" customHeight="1" x14ac:dyDescent="0.25">
      <c r="C2377" s="91">
        <f>ABS(E2377-Dashboard!$F$13)</f>
        <v>26.858511427156667</v>
      </c>
      <c r="D2377" s="92">
        <f t="shared" si="255"/>
        <v>0.32955216512643359</v>
      </c>
      <c r="E2377" s="93" cm="1">
        <f t="array" ref="E2377">SUM('DRE + DCF'!$S$41/TIR!S2377,'DRE + DCF'!$U$41:$AD$41/TIR!T2377:AC2377,TIR!F2377)</f>
        <v>20.76148857284333</v>
      </c>
      <c r="F2377" s="100">
        <f>'DRE + DCF'!$AE$38*'DRE + DCF'!$AE$39*(1+G2377)/(R2377-G2377)/AC2377</f>
        <v>5.323172909921527</v>
      </c>
      <c r="G2377" s="92">
        <f>R2377*(1-'DRE + DCF'!$AE$39)</f>
        <v>0.19773129907586015</v>
      </c>
      <c r="H2377" s="94">
        <f t="shared" si="260"/>
        <v>0.32955216512643359</v>
      </c>
      <c r="I2377" s="94">
        <f t="shared" si="261"/>
        <v>0.32955216512643359</v>
      </c>
      <c r="J2377" s="94">
        <f t="shared" si="261"/>
        <v>0.32955216512643359</v>
      </c>
      <c r="K2377" s="94">
        <f t="shared" si="261"/>
        <v>0.32955216512643359</v>
      </c>
      <c r="L2377" s="94">
        <f t="shared" si="261"/>
        <v>0.32955216512643359</v>
      </c>
      <c r="M2377" s="94">
        <f t="shared" si="261"/>
        <v>0.32955216512643359</v>
      </c>
      <c r="N2377" s="94">
        <f t="shared" si="261"/>
        <v>0.32955216512643359</v>
      </c>
      <c r="O2377" s="94">
        <f t="shared" si="261"/>
        <v>0.32955216512643359</v>
      </c>
      <c r="P2377" s="94">
        <f t="shared" si="261"/>
        <v>0.32955216512643359</v>
      </c>
      <c r="Q2377" s="94">
        <f t="shared" si="261"/>
        <v>0.32955216512643359</v>
      </c>
      <c r="R2377" s="94">
        <f t="shared" si="261"/>
        <v>0.32955216512643359</v>
      </c>
      <c r="S2377" s="93">
        <f>(1+H2377)^((5-Dashboard!$F$9)*3/12)</f>
        <v>1.1530620820781652</v>
      </c>
      <c r="T2377" s="93">
        <f t="shared" si="258"/>
        <v>1.533056187752218</v>
      </c>
      <c r="U2377" s="93">
        <f t="shared" si="258"/>
        <v>2.0382781736864377</v>
      </c>
      <c r="V2377" s="93">
        <f t="shared" si="258"/>
        <v>2.709997158954756</v>
      </c>
      <c r="W2377" s="93">
        <f t="shared" si="258"/>
        <v>3.6030825901747794</v>
      </c>
      <c r="X2377" s="93">
        <f t="shared" si="258"/>
        <v>4.7904862588962356</v>
      </c>
      <c r="Y2377" s="93">
        <f t="shared" si="257"/>
        <v>6.3692013775239182</v>
      </c>
      <c r="Z2377" s="93">
        <f t="shared" si="257"/>
        <v>8.4681854816131885</v>
      </c>
      <c r="AA2377" s="93">
        <f t="shared" si="257"/>
        <v>11.258894341771045</v>
      </c>
      <c r="AB2377" s="93">
        <f t="shared" si="257"/>
        <v>14.969287349031443</v>
      </c>
      <c r="AC2377" s="95">
        <f t="shared" si="257"/>
        <v>19.902448405304487</v>
      </c>
      <c r="AE2377" s="96"/>
    </row>
    <row r="2378" spans="3:31" ht="24.75" customHeight="1" x14ac:dyDescent="0.25">
      <c r="C2378" s="91">
        <f>ABS(E2378-Dashboard!$F$13)</f>
        <v>26.868739586224169</v>
      </c>
      <c r="D2378" s="92">
        <f t="shared" si="255"/>
        <v>0.32965216512643358</v>
      </c>
      <c r="E2378" s="93" cm="1">
        <f t="array" ref="E2378">SUM('DRE + DCF'!$S$41/TIR!S2378,'DRE + DCF'!$U$41:$AD$41/TIR!T2378:AC2378,TIR!F2378)</f>
        <v>20.751260413775828</v>
      </c>
      <c r="F2378" s="100">
        <f>'DRE + DCF'!$AE$38*'DRE + DCF'!$AE$39*(1+G2378)/(R2378-G2378)/AC2378</f>
        <v>5.3176236683988591</v>
      </c>
      <c r="G2378" s="92">
        <f>R2378*(1-'DRE + DCF'!$AE$39)</f>
        <v>0.19779129907586016</v>
      </c>
      <c r="H2378" s="94">
        <f t="shared" si="260"/>
        <v>0.32965216512643358</v>
      </c>
      <c r="I2378" s="94">
        <f t="shared" si="261"/>
        <v>0.32965216512643358</v>
      </c>
      <c r="J2378" s="94">
        <f t="shared" si="261"/>
        <v>0.32965216512643358</v>
      </c>
      <c r="K2378" s="94">
        <f t="shared" si="261"/>
        <v>0.32965216512643358</v>
      </c>
      <c r="L2378" s="94">
        <f t="shared" si="261"/>
        <v>0.32965216512643358</v>
      </c>
      <c r="M2378" s="94">
        <f t="shared" si="261"/>
        <v>0.32965216512643358</v>
      </c>
      <c r="N2378" s="94">
        <f t="shared" si="261"/>
        <v>0.32965216512643358</v>
      </c>
      <c r="O2378" s="94">
        <f t="shared" si="261"/>
        <v>0.32965216512643358</v>
      </c>
      <c r="P2378" s="94">
        <f t="shared" si="261"/>
        <v>0.32965216512643358</v>
      </c>
      <c r="Q2378" s="94">
        <f t="shared" si="261"/>
        <v>0.32965216512643358</v>
      </c>
      <c r="R2378" s="94">
        <f t="shared" si="261"/>
        <v>0.32965216512643358</v>
      </c>
      <c r="S2378" s="93">
        <f>(1+H2378)^((5-Dashboard!$F$9)*3/12)</f>
        <v>1.1531054440624386</v>
      </c>
      <c r="T2378" s="93">
        <f t="shared" si="258"/>
        <v>1.5332291503166993</v>
      </c>
      <c r="U2378" s="93">
        <f t="shared" si="258"/>
        <v>2.0386614593535612</v>
      </c>
      <c r="V2378" s="93">
        <f t="shared" si="258"/>
        <v>2.7107106233892777</v>
      </c>
      <c r="W2378" s="93">
        <f t="shared" si="258"/>
        <v>3.6043022494207779</v>
      </c>
      <c r="X2378" s="93">
        <f t="shared" si="258"/>
        <v>4.7924682897124127</v>
      </c>
      <c r="Y2378" s="93">
        <f t="shared" si="257"/>
        <v>6.3723158377158864</v>
      </c>
      <c r="Z2378" s="93">
        <f t="shared" si="257"/>
        <v>8.4729635504883927</v>
      </c>
      <c r="AA2378" s="93">
        <f t="shared" si="257"/>
        <v>11.266094329944247</v>
      </c>
      <c r="AB2378" s="93">
        <f t="shared" si="257"/>
        <v>14.979986718329005</v>
      </c>
      <c r="AC2378" s="95">
        <f t="shared" si="257"/>
        <v>19.918171773591382</v>
      </c>
      <c r="AE2378" s="96"/>
    </row>
    <row r="2379" spans="3:31" ht="24.75" customHeight="1" x14ac:dyDescent="0.25">
      <c r="C2379" s="91">
        <f>ABS(E2379-Dashboard!$F$13)</f>
        <v>26.878958685779704</v>
      </c>
      <c r="D2379" s="92">
        <f t="shared" si="255"/>
        <v>0.32975216512643357</v>
      </c>
      <c r="E2379" s="93" cm="1">
        <f t="array" ref="E2379">SUM('DRE + DCF'!$S$41/TIR!S2379,'DRE + DCF'!$U$41:$AD$41/TIR!T2379:AC2379,TIR!F2379)</f>
        <v>20.741041314220293</v>
      </c>
      <c r="F2379" s="100">
        <f>'DRE + DCF'!$AE$38*'DRE + DCF'!$AE$39*(1+G2379)/(R2379-G2379)/AC2379</f>
        <v>5.3120810027666865</v>
      </c>
      <c r="G2379" s="92">
        <f>R2379*(1-'DRE + DCF'!$AE$39)</f>
        <v>0.19785129907586013</v>
      </c>
      <c r="H2379" s="94">
        <f t="shared" si="260"/>
        <v>0.32975216512643357</v>
      </c>
      <c r="I2379" s="94">
        <f t="shared" si="261"/>
        <v>0.32975216512643357</v>
      </c>
      <c r="J2379" s="94">
        <f t="shared" si="261"/>
        <v>0.32975216512643357</v>
      </c>
      <c r="K2379" s="94">
        <f t="shared" si="261"/>
        <v>0.32975216512643357</v>
      </c>
      <c r="L2379" s="94">
        <f t="shared" si="261"/>
        <v>0.32975216512643357</v>
      </c>
      <c r="M2379" s="94">
        <f t="shared" si="261"/>
        <v>0.32975216512643357</v>
      </c>
      <c r="N2379" s="94">
        <f t="shared" si="261"/>
        <v>0.32975216512643357</v>
      </c>
      <c r="O2379" s="94">
        <f t="shared" si="261"/>
        <v>0.32975216512643357</v>
      </c>
      <c r="P2379" s="94">
        <f t="shared" si="261"/>
        <v>0.32975216512643357</v>
      </c>
      <c r="Q2379" s="94">
        <f t="shared" si="261"/>
        <v>0.32975216512643357</v>
      </c>
      <c r="R2379" s="94">
        <f t="shared" si="261"/>
        <v>0.32975216512643357</v>
      </c>
      <c r="S2379" s="93">
        <f>(1+H2379)^((5-Dashboard!$F$9)*3/12)</f>
        <v>1.1531488044161662</v>
      </c>
      <c r="T2379" s="93">
        <f t="shared" si="258"/>
        <v>1.5334021193853551</v>
      </c>
      <c r="U2379" s="93">
        <f t="shared" si="258"/>
        <v>2.0390447882621379</v>
      </c>
      <c r="V2379" s="93">
        <f t="shared" si="258"/>
        <v>2.711424221981348</v>
      </c>
      <c r="W2379" s="93">
        <f t="shared" si="258"/>
        <v>3.605522229755953</v>
      </c>
      <c r="X2379" s="93">
        <f t="shared" si="258"/>
        <v>4.7944509914294651</v>
      </c>
      <c r="Y2379" s="93">
        <f t="shared" si="257"/>
        <v>6.3754315864459068</v>
      </c>
      <c r="Z2379" s="93">
        <f t="shared" si="257"/>
        <v>8.4777439556918974</v>
      </c>
      <c r="AA2379" s="93">
        <f t="shared" si="257"/>
        <v>11.273298380468836</v>
      </c>
      <c r="AB2379" s="93">
        <f t="shared" si="257"/>
        <v>14.99069292954475</v>
      </c>
      <c r="AC2379" s="95">
        <f t="shared" si="257"/>
        <v>19.933906379807649</v>
      </c>
      <c r="AE2379" s="96"/>
    </row>
    <row r="2380" spans="3:31" ht="24.75" customHeight="1" x14ac:dyDescent="0.25">
      <c r="C2380" s="91">
        <f>ABS(E2380-Dashboard!$F$13)</f>
        <v>26.889168736381194</v>
      </c>
      <c r="D2380" s="92">
        <f t="shared" si="255"/>
        <v>0.32985216512643356</v>
      </c>
      <c r="E2380" s="93" cm="1">
        <f t="array" ref="E2380">SUM('DRE + DCF'!$S$41/TIR!S2380,'DRE + DCF'!$U$41:$AD$41/TIR!T2380:AC2380,TIR!F2380)</f>
        <v>20.730831263618803</v>
      </c>
      <c r="F2380" s="100">
        <f>'DRE + DCF'!$AE$38*'DRE + DCF'!$AE$39*(1+G2380)/(R2380-G2380)/AC2380</f>
        <v>5.3065449041788373</v>
      </c>
      <c r="G2380" s="92">
        <f>R2380*(1-'DRE + DCF'!$AE$39)</f>
        <v>0.19791129907586014</v>
      </c>
      <c r="H2380" s="94">
        <f t="shared" si="260"/>
        <v>0.32985216512643356</v>
      </c>
      <c r="I2380" s="94">
        <f t="shared" si="261"/>
        <v>0.32985216512643356</v>
      </c>
      <c r="J2380" s="94">
        <f t="shared" si="261"/>
        <v>0.32985216512643356</v>
      </c>
      <c r="K2380" s="94">
        <f t="shared" si="261"/>
        <v>0.32985216512643356</v>
      </c>
      <c r="L2380" s="94">
        <f t="shared" si="261"/>
        <v>0.32985216512643356</v>
      </c>
      <c r="M2380" s="94">
        <f t="shared" si="261"/>
        <v>0.32985216512643356</v>
      </c>
      <c r="N2380" s="94">
        <f t="shared" si="261"/>
        <v>0.32985216512643356</v>
      </c>
      <c r="O2380" s="94">
        <f t="shared" si="261"/>
        <v>0.32985216512643356</v>
      </c>
      <c r="P2380" s="94">
        <f t="shared" si="261"/>
        <v>0.32985216512643356</v>
      </c>
      <c r="Q2380" s="94">
        <f t="shared" si="261"/>
        <v>0.32985216512643356</v>
      </c>
      <c r="R2380" s="94">
        <f t="shared" si="261"/>
        <v>0.32985216512643356</v>
      </c>
      <c r="S2380" s="93">
        <f>(1+H2380)^((5-Dashboard!$F$9)*3/12)</f>
        <v>1.1531921631395323</v>
      </c>
      <c r="T2380" s="93">
        <f t="shared" si="258"/>
        <v>1.5335750949579425</v>
      </c>
      <c r="U2380" s="93">
        <f t="shared" si="258"/>
        <v>2.039428160413796</v>
      </c>
      <c r="V2380" s="93">
        <f t="shared" si="258"/>
        <v>2.7121379547461064</v>
      </c>
      <c r="W2380" s="93">
        <f t="shared" si="258"/>
        <v>3.6067425312406871</v>
      </c>
      <c r="X2380" s="93">
        <f t="shared" si="258"/>
        <v>4.7964343642240213</v>
      </c>
      <c r="Y2380" s="93">
        <f t="shared" si="257"/>
        <v>6.3785486241501443</v>
      </c>
      <c r="Z2380" s="93">
        <f t="shared" si="257"/>
        <v>8.4825266981903038</v>
      </c>
      <c r="AA2380" s="93">
        <f t="shared" si="257"/>
        <v>11.280506495331155</v>
      </c>
      <c r="AB2380" s="93">
        <f t="shared" si="257"/>
        <v>15.001405986538934</v>
      </c>
      <c r="AC2380" s="95">
        <f t="shared" si="257"/>
        <v>19.949652231139446</v>
      </c>
      <c r="AE2380" s="96"/>
    </row>
    <row r="2381" spans="3:31" ht="24.75" customHeight="1" x14ac:dyDescent="0.25">
      <c r="C2381" s="91">
        <f>ABS(E2381-Dashboard!$F$13)</f>
        <v>26.89936974857153</v>
      </c>
      <c r="D2381" s="92">
        <f t="shared" si="255"/>
        <v>0.32995216512643355</v>
      </c>
      <c r="E2381" s="93" cm="1">
        <f t="array" ref="E2381">SUM('DRE + DCF'!$S$41/TIR!S2381,'DRE + DCF'!$U$41:$AD$41/TIR!T2381:AC2381,TIR!F2381)</f>
        <v>20.720630251428467</v>
      </c>
      <c r="F2381" s="100">
        <f>'DRE + DCF'!$AE$38*'DRE + DCF'!$AE$39*(1+G2381)/(R2381-G2381)/AC2381</f>
        <v>5.301015363802704</v>
      </c>
      <c r="G2381" s="92">
        <f>R2381*(1-'DRE + DCF'!$AE$39)</f>
        <v>0.19797129907586011</v>
      </c>
      <c r="H2381" s="94">
        <f t="shared" si="260"/>
        <v>0.32995216512643355</v>
      </c>
      <c r="I2381" s="94">
        <f t="shared" si="261"/>
        <v>0.32995216512643355</v>
      </c>
      <c r="J2381" s="94">
        <f t="shared" si="261"/>
        <v>0.32995216512643355</v>
      </c>
      <c r="K2381" s="94">
        <f t="shared" si="261"/>
        <v>0.32995216512643355</v>
      </c>
      <c r="L2381" s="94">
        <f t="shared" si="261"/>
        <v>0.32995216512643355</v>
      </c>
      <c r="M2381" s="94">
        <f t="shared" si="261"/>
        <v>0.32995216512643355</v>
      </c>
      <c r="N2381" s="94">
        <f t="shared" si="261"/>
        <v>0.32995216512643355</v>
      </c>
      <c r="O2381" s="94">
        <f t="shared" si="261"/>
        <v>0.32995216512643355</v>
      </c>
      <c r="P2381" s="94">
        <f t="shared" si="261"/>
        <v>0.32995216512643355</v>
      </c>
      <c r="Q2381" s="94">
        <f t="shared" si="261"/>
        <v>0.32995216512643355</v>
      </c>
      <c r="R2381" s="94">
        <f t="shared" si="261"/>
        <v>0.32995216512643355</v>
      </c>
      <c r="S2381" s="93">
        <f>(1+H2381)^((5-Dashboard!$F$9)*3/12)</f>
        <v>1.1532355202327205</v>
      </c>
      <c r="T2381" s="93">
        <f t="shared" si="258"/>
        <v>1.5337480770342153</v>
      </c>
      <c r="U2381" s="93">
        <f t="shared" si="258"/>
        <v>2.0398115758101585</v>
      </c>
      <c r="V2381" s="93">
        <f t="shared" si="258"/>
        <v>2.7128518216986821</v>
      </c>
      <c r="W2381" s="93">
        <f t="shared" si="258"/>
        <v>3.6079631539353514</v>
      </c>
      <c r="X2381" s="93">
        <f t="shared" si="258"/>
        <v>4.7984184082727159</v>
      </c>
      <c r="Y2381" s="93">
        <f t="shared" si="257"/>
        <v>6.3816669512648332</v>
      </c>
      <c r="Z2381" s="93">
        <f t="shared" si="257"/>
        <v>8.4873117789504704</v>
      </c>
      <c r="AA2381" s="93">
        <f t="shared" si="257"/>
        <v>11.28771867651826</v>
      </c>
      <c r="AB2381" s="93">
        <f t="shared" si="257"/>
        <v>15.01212589317354</v>
      </c>
      <c r="AC2381" s="95">
        <f t="shared" si="257"/>
        <v>19.965409334776744</v>
      </c>
      <c r="AE2381" s="96"/>
    </row>
    <row r="2382" spans="3:31" ht="24.75" customHeight="1" x14ac:dyDescent="0.25">
      <c r="C2382" s="91">
        <f>ABS(E2382-Dashboard!$F$13)</f>
        <v>26.909561732878863</v>
      </c>
      <c r="D2382" s="92">
        <f t="shared" si="255"/>
        <v>0.33005216512643354</v>
      </c>
      <c r="E2382" s="93" cm="1">
        <f t="array" ref="E2382">SUM('DRE + DCF'!$S$41/TIR!S2382,'DRE + DCF'!$U$41:$AD$41/TIR!T2382:AC2382,TIR!F2382)</f>
        <v>20.710438267121134</v>
      </c>
      <c r="F2382" s="100">
        <f>'DRE + DCF'!$AE$38*'DRE + DCF'!$AE$39*(1+G2382)/(R2382-G2382)/AC2382</f>
        <v>5.295492372819087</v>
      </c>
      <c r="G2382" s="92">
        <f>R2382*(1-'DRE + DCF'!$AE$39)</f>
        <v>0.19803129907586012</v>
      </c>
      <c r="H2382" s="94">
        <f t="shared" si="260"/>
        <v>0.33005216512643354</v>
      </c>
      <c r="I2382" s="94">
        <f t="shared" si="261"/>
        <v>0.33005216512643354</v>
      </c>
      <c r="J2382" s="94">
        <f t="shared" si="261"/>
        <v>0.33005216512643354</v>
      </c>
      <c r="K2382" s="94">
        <f t="shared" si="261"/>
        <v>0.33005216512643354</v>
      </c>
      <c r="L2382" s="94">
        <f t="shared" si="261"/>
        <v>0.33005216512643354</v>
      </c>
      <c r="M2382" s="94">
        <f t="shared" si="261"/>
        <v>0.33005216512643354</v>
      </c>
      <c r="N2382" s="94">
        <f t="shared" si="261"/>
        <v>0.33005216512643354</v>
      </c>
      <c r="O2382" s="94">
        <f t="shared" si="261"/>
        <v>0.33005216512643354</v>
      </c>
      <c r="P2382" s="94">
        <f t="shared" si="261"/>
        <v>0.33005216512643354</v>
      </c>
      <c r="Q2382" s="94">
        <f t="shared" si="261"/>
        <v>0.33005216512643354</v>
      </c>
      <c r="R2382" s="94">
        <f t="shared" si="261"/>
        <v>0.33005216512643354</v>
      </c>
      <c r="S2382" s="93">
        <f>(1+H2382)^((5-Dashboard!$F$9)*3/12)</f>
        <v>1.1532788756959149</v>
      </c>
      <c r="T2382" s="93">
        <f t="shared" si="258"/>
        <v>1.5339210656139308</v>
      </c>
      <c r="U2382" s="93">
        <f t="shared" si="258"/>
        <v>2.040195034452855</v>
      </c>
      <c r="V2382" s="93">
        <f t="shared" si="258"/>
        <v>2.7135658228542185</v>
      </c>
      <c r="W2382" s="93">
        <f t="shared" si="258"/>
        <v>3.609184097900346</v>
      </c>
      <c r="X2382" s="93">
        <f t="shared" si="258"/>
        <v>4.8004031237522495</v>
      </c>
      <c r="Y2382" s="93">
        <f t="shared" si="257"/>
        <v>6.3847865682263745</v>
      </c>
      <c r="Z2382" s="93">
        <f t="shared" si="257"/>
        <v>8.4920991989396608</v>
      </c>
      <c r="AA2382" s="93">
        <f t="shared" si="257"/>
        <v>11.294934926018149</v>
      </c>
      <c r="AB2382" s="93">
        <f t="shared" si="257"/>
        <v>15.022852653312613</v>
      </c>
      <c r="AC2382" s="95">
        <f t="shared" si="257"/>
        <v>19.981177697913829</v>
      </c>
      <c r="AE2382" s="96"/>
    </row>
    <row r="2383" spans="3:31" ht="24.75" customHeight="1" x14ac:dyDescent="0.25">
      <c r="C2383" s="91">
        <f>ABS(E2383-Dashboard!$F$13)</f>
        <v>26.919744699816349</v>
      </c>
      <c r="D2383" s="92">
        <f t="shared" ref="D2383:D2446" si="262">D2382+0.0001</f>
        <v>0.33015216512643353</v>
      </c>
      <c r="E2383" s="93" cm="1">
        <f t="array" ref="E2383">SUM('DRE + DCF'!$S$41/TIR!S2383,'DRE + DCF'!$U$41:$AD$41/TIR!T2383:AC2383,TIR!F2383)</f>
        <v>20.700255300183649</v>
      </c>
      <c r="F2383" s="100">
        <f>'DRE + DCF'!$AE$38*'DRE + DCF'!$AE$39*(1+G2383)/(R2383-G2383)/AC2383</f>
        <v>5.2899759224223155</v>
      </c>
      <c r="G2383" s="92">
        <f>R2383*(1-'DRE + DCF'!$AE$39)</f>
        <v>0.19809129907586012</v>
      </c>
      <c r="H2383" s="94">
        <f t="shared" si="260"/>
        <v>0.33015216512643353</v>
      </c>
      <c r="I2383" s="94">
        <f t="shared" si="261"/>
        <v>0.33015216512643353</v>
      </c>
      <c r="J2383" s="94">
        <f t="shared" si="261"/>
        <v>0.33015216512643353</v>
      </c>
      <c r="K2383" s="94">
        <f t="shared" si="261"/>
        <v>0.33015216512643353</v>
      </c>
      <c r="L2383" s="94">
        <f t="shared" si="261"/>
        <v>0.33015216512643353</v>
      </c>
      <c r="M2383" s="94">
        <f t="shared" si="261"/>
        <v>0.33015216512643353</v>
      </c>
      <c r="N2383" s="94">
        <f t="shared" si="261"/>
        <v>0.33015216512643353</v>
      </c>
      <c r="O2383" s="94">
        <f t="shared" si="261"/>
        <v>0.33015216512643353</v>
      </c>
      <c r="P2383" s="94">
        <f t="shared" si="261"/>
        <v>0.33015216512643353</v>
      </c>
      <c r="Q2383" s="94">
        <f t="shared" si="261"/>
        <v>0.33015216512643353</v>
      </c>
      <c r="R2383" s="94">
        <f t="shared" si="261"/>
        <v>0.33015216512643353</v>
      </c>
      <c r="S2383" s="93">
        <f>(1+H2383)^((5-Dashboard!$F$9)*3/12)</f>
        <v>1.1533222295292991</v>
      </c>
      <c r="T2383" s="93">
        <f t="shared" si="258"/>
        <v>1.5340940606968425</v>
      </c>
      <c r="U2383" s="93">
        <f t="shared" si="258"/>
        <v>2.0405785363435074</v>
      </c>
      <c r="V2383" s="93">
        <f t="shared" si="258"/>
        <v>2.714279958227845</v>
      </c>
      <c r="W2383" s="93">
        <f t="shared" si="258"/>
        <v>3.6104053631960533</v>
      </c>
      <c r="X2383" s="93">
        <f t="shared" si="258"/>
        <v>4.8023885108393172</v>
      </c>
      <c r="Y2383" s="93">
        <f t="shared" si="257"/>
        <v>6.3879074754712262</v>
      </c>
      <c r="Z2383" s="93">
        <f t="shared" si="257"/>
        <v>8.4968889591253802</v>
      </c>
      <c r="AA2383" s="93">
        <f t="shared" si="257"/>
        <v>11.302155245819511</v>
      </c>
      <c r="AB2383" s="93">
        <f t="shared" si="257"/>
        <v>15.0335862708219</v>
      </c>
      <c r="AC2383" s="95">
        <f t="shared" si="257"/>
        <v>19.996957327748774</v>
      </c>
      <c r="AE2383" s="96"/>
    </row>
    <row r="2384" spans="3:31" ht="24.75" customHeight="1" x14ac:dyDescent="0.25">
      <c r="C2384" s="91">
        <f>ABS(E2384-Dashboard!$F$13)</f>
        <v>26.929918659882468</v>
      </c>
      <c r="D2384" s="92">
        <f t="shared" si="262"/>
        <v>0.33025216512643352</v>
      </c>
      <c r="E2384" s="93" cm="1">
        <f t="array" ref="E2384">SUM('DRE + DCF'!$S$41/TIR!S2384,'DRE + DCF'!$U$41:$AD$41/TIR!T2384:AC2384,TIR!F2384)</f>
        <v>20.69008134011753</v>
      </c>
      <c r="F2384" s="100">
        <f>'DRE + DCF'!$AE$38*'DRE + DCF'!$AE$39*(1+G2384)/(R2384-G2384)/AC2384</f>
        <v>5.284466003820075</v>
      </c>
      <c r="G2384" s="92">
        <f>R2384*(1-'DRE + DCF'!$AE$39)</f>
        <v>0.1981512990758601</v>
      </c>
      <c r="H2384" s="94">
        <f t="shared" si="260"/>
        <v>0.33025216512643352</v>
      </c>
      <c r="I2384" s="94">
        <f t="shared" si="261"/>
        <v>0.33025216512643352</v>
      </c>
      <c r="J2384" s="94">
        <f t="shared" si="261"/>
        <v>0.33025216512643352</v>
      </c>
      <c r="K2384" s="94">
        <f t="shared" si="261"/>
        <v>0.33025216512643352</v>
      </c>
      <c r="L2384" s="94">
        <f t="shared" si="261"/>
        <v>0.33025216512643352</v>
      </c>
      <c r="M2384" s="94">
        <f t="shared" si="261"/>
        <v>0.33025216512643352</v>
      </c>
      <c r="N2384" s="94">
        <f t="shared" si="261"/>
        <v>0.33025216512643352</v>
      </c>
      <c r="O2384" s="94">
        <f t="shared" si="261"/>
        <v>0.33025216512643352</v>
      </c>
      <c r="P2384" s="94">
        <f t="shared" si="261"/>
        <v>0.33025216512643352</v>
      </c>
      <c r="Q2384" s="94">
        <f t="shared" si="261"/>
        <v>0.33025216512643352</v>
      </c>
      <c r="R2384" s="94">
        <f t="shared" si="261"/>
        <v>0.33025216512643352</v>
      </c>
      <c r="S2384" s="93">
        <f>(1+H2384)^((5-Dashboard!$F$9)*3/12)</f>
        <v>1.1533655817330573</v>
      </c>
      <c r="T2384" s="93">
        <f t="shared" si="258"/>
        <v>1.5342670622827081</v>
      </c>
      <c r="U2384" s="93">
        <f t="shared" si="258"/>
        <v>2.0409620814837455</v>
      </c>
      <c r="V2384" s="93">
        <f t="shared" si="258"/>
        <v>2.7149942278347052</v>
      </c>
      <c r="W2384" s="93">
        <f t="shared" si="258"/>
        <v>3.6116269498828864</v>
      </c>
      <c r="X2384" s="93">
        <f t="shared" si="258"/>
        <v>4.8043745697106868</v>
      </c>
      <c r="Y2384" s="93">
        <f t="shared" ref="Y2384:AC2434" si="263">(X2384)*(1+N2384)</f>
        <v>6.3910296734360186</v>
      </c>
      <c r="Z2384" s="93">
        <f t="shared" si="263"/>
        <v>8.5016810604755477</v>
      </c>
      <c r="AA2384" s="93">
        <f t="shared" si="263"/>
        <v>11.309379637911992</v>
      </c>
      <c r="AB2384" s="93">
        <f t="shared" si="263"/>
        <v>15.044326749569228</v>
      </c>
      <c r="AC2384" s="95">
        <f t="shared" si="263"/>
        <v>20.012748231483986</v>
      </c>
      <c r="AE2384" s="96"/>
    </row>
    <row r="2385" spans="3:31" ht="24.75" customHeight="1" x14ac:dyDescent="0.25">
      <c r="C2385" s="91">
        <f>ABS(E2385-Dashboard!$F$13)</f>
        <v>26.940083623560731</v>
      </c>
      <c r="D2385" s="92">
        <f t="shared" si="262"/>
        <v>0.33035216512643351</v>
      </c>
      <c r="E2385" s="93" cm="1">
        <f t="array" ref="E2385">SUM('DRE + DCF'!$S$41/TIR!S2385,'DRE + DCF'!$U$41:$AD$41/TIR!T2385:AC2385,TIR!F2385)</f>
        <v>20.679916376439266</v>
      </c>
      <c r="F2385" s="100">
        <f>'DRE + DCF'!$AE$38*'DRE + DCF'!$AE$39*(1+G2385)/(R2385-G2385)/AC2385</f>
        <v>5.2789626082335381</v>
      </c>
      <c r="G2385" s="92">
        <f>R2385*(1-'DRE + DCF'!$AE$39)</f>
        <v>0.1982112990758601</v>
      </c>
      <c r="H2385" s="94">
        <f t="shared" si="260"/>
        <v>0.33035216512643351</v>
      </c>
      <c r="I2385" s="94">
        <f t="shared" si="261"/>
        <v>0.33035216512643351</v>
      </c>
      <c r="J2385" s="94">
        <f t="shared" si="261"/>
        <v>0.33035216512643351</v>
      </c>
      <c r="K2385" s="94">
        <f t="shared" si="261"/>
        <v>0.33035216512643351</v>
      </c>
      <c r="L2385" s="94">
        <f t="shared" si="261"/>
        <v>0.33035216512643351</v>
      </c>
      <c r="M2385" s="94">
        <f t="shared" si="261"/>
        <v>0.33035216512643351</v>
      </c>
      <c r="N2385" s="94">
        <f t="shared" si="261"/>
        <v>0.33035216512643351</v>
      </c>
      <c r="O2385" s="94">
        <f t="shared" si="261"/>
        <v>0.33035216512643351</v>
      </c>
      <c r="P2385" s="94">
        <f t="shared" si="261"/>
        <v>0.33035216512643351</v>
      </c>
      <c r="Q2385" s="94">
        <f t="shared" si="261"/>
        <v>0.33035216512643351</v>
      </c>
      <c r="R2385" s="94">
        <f t="shared" si="261"/>
        <v>0.33035216512643351</v>
      </c>
      <c r="S2385" s="93">
        <f>(1+H2385)^((5-Dashboard!$F$9)*3/12)</f>
        <v>1.1534089323073726</v>
      </c>
      <c r="T2385" s="93">
        <f t="shared" ref="T2385:X2435" si="264">(S2385)*(1+I2385)</f>
        <v>1.5344400703712811</v>
      </c>
      <c r="U2385" s="93">
        <f t="shared" si="264"/>
        <v>2.0413456698751906</v>
      </c>
      <c r="V2385" s="93">
        <f t="shared" si="264"/>
        <v>2.7157086316899295</v>
      </c>
      <c r="W2385" s="93">
        <f t="shared" si="264"/>
        <v>3.6128488580212417</v>
      </c>
      <c r="X2385" s="93">
        <f t="shared" si="264"/>
        <v>4.8063613005431209</v>
      </c>
      <c r="Y2385" s="93">
        <f t="shared" si="263"/>
        <v>6.3941531625574415</v>
      </c>
      <c r="Z2385" s="93">
        <f t="shared" si="263"/>
        <v>8.506475503958324</v>
      </c>
      <c r="AA2385" s="93">
        <f t="shared" si="263"/>
        <v>11.316608104285924</v>
      </c>
      <c r="AB2385" s="93">
        <f t="shared" si="263"/>
        <v>15.055074093424123</v>
      </c>
      <c r="AC2385" s="95">
        <f t="shared" si="263"/>
        <v>20.028550416325658</v>
      </c>
      <c r="AE2385" s="96"/>
    </row>
    <row r="2386" spans="3:31" ht="24.75" customHeight="1" x14ac:dyDescent="0.25">
      <c r="C2386" s="91">
        <f>ABS(E2386-Dashboard!$F$13)</f>
        <v>26.95023960132006</v>
      </c>
      <c r="D2386" s="92">
        <f t="shared" si="262"/>
        <v>0.33045216512643349</v>
      </c>
      <c r="E2386" s="93" cm="1">
        <f t="array" ref="E2386">SUM('DRE + DCF'!$S$41/TIR!S2386,'DRE + DCF'!$U$41:$AD$41/TIR!T2386:AC2386,TIR!F2386)</f>
        <v>20.669760398679937</v>
      </c>
      <c r="F2386" s="100">
        <f>'DRE + DCF'!$AE$38*'DRE + DCF'!$AE$39*(1+G2386)/(R2386-G2386)/AC2386</f>
        <v>5.2734657268971779</v>
      </c>
      <c r="G2386" s="92">
        <f>R2386*(1-'DRE + DCF'!$AE$39)</f>
        <v>0.19827129907586008</v>
      </c>
      <c r="H2386" s="94">
        <f t="shared" si="260"/>
        <v>0.33045216512643349</v>
      </c>
      <c r="I2386" s="94">
        <f t="shared" si="261"/>
        <v>0.33045216512643349</v>
      </c>
      <c r="J2386" s="94">
        <f t="shared" si="261"/>
        <v>0.33045216512643349</v>
      </c>
      <c r="K2386" s="94">
        <f t="shared" si="261"/>
        <v>0.33045216512643349</v>
      </c>
      <c r="L2386" s="94">
        <f t="shared" si="261"/>
        <v>0.33045216512643349</v>
      </c>
      <c r="M2386" s="94">
        <f t="shared" si="261"/>
        <v>0.33045216512643349</v>
      </c>
      <c r="N2386" s="94">
        <f t="shared" si="261"/>
        <v>0.33045216512643349</v>
      </c>
      <c r="O2386" s="94">
        <f t="shared" si="261"/>
        <v>0.33045216512643349</v>
      </c>
      <c r="P2386" s="94">
        <f t="shared" si="261"/>
        <v>0.33045216512643349</v>
      </c>
      <c r="Q2386" s="94">
        <f t="shared" si="261"/>
        <v>0.33045216512643349</v>
      </c>
      <c r="R2386" s="94">
        <f t="shared" si="261"/>
        <v>0.33045216512643349</v>
      </c>
      <c r="S2386" s="93">
        <f>(1+H2386)^((5-Dashboard!$F$9)*3/12)</f>
        <v>1.1534522812524295</v>
      </c>
      <c r="T2386" s="93">
        <f t="shared" si="264"/>
        <v>1.534613084962319</v>
      </c>
      <c r="U2386" s="93">
        <f t="shared" si="264"/>
        <v>2.0417293015194731</v>
      </c>
      <c r="V2386" s="93">
        <f t="shared" si="264"/>
        <v>2.7164231698086638</v>
      </c>
      <c r="W2386" s="93">
        <f t="shared" si="264"/>
        <v>3.6140710876715465</v>
      </c>
      <c r="X2386" s="93">
        <f t="shared" si="264"/>
        <v>4.8083487035134542</v>
      </c>
      <c r="Y2386" s="93">
        <f t="shared" si="263"/>
        <v>6.3972779432723552</v>
      </c>
      <c r="Z2386" s="93">
        <f t="shared" si="263"/>
        <v>8.5112722905422835</v>
      </c>
      <c r="AA2386" s="93">
        <f t="shared" si="263"/>
        <v>11.323840646932601</v>
      </c>
      <c r="AB2386" s="93">
        <f t="shared" si="263"/>
        <v>15.065828306258194</v>
      </c>
      <c r="AC2386" s="95">
        <f t="shared" si="263"/>
        <v>20.044363889484323</v>
      </c>
      <c r="AE2386" s="96"/>
    </row>
    <row r="2387" spans="3:31" ht="24.75" customHeight="1" x14ac:dyDescent="0.25">
      <c r="C2387" s="91">
        <f>ABS(E2387-Dashboard!$F$13)</f>
        <v>26.960386603614431</v>
      </c>
      <c r="D2387" s="92">
        <f t="shared" si="262"/>
        <v>0.33055216512643348</v>
      </c>
      <c r="E2387" s="93" cm="1">
        <f t="array" ref="E2387">SUM('DRE + DCF'!$S$41/TIR!S2387,'DRE + DCF'!$U$41:$AD$41/TIR!T2387:AC2387,TIR!F2387)</f>
        <v>20.659613396385566</v>
      </c>
      <c r="F2387" s="100">
        <f>'DRE + DCF'!$AE$38*'DRE + DCF'!$AE$39*(1+G2387)/(R2387-G2387)/AC2387</f>
        <v>5.2679753510589151</v>
      </c>
      <c r="G2387" s="92">
        <f>R2387*(1-'DRE + DCF'!$AE$39)</f>
        <v>0.19833129907586008</v>
      </c>
      <c r="H2387" s="94">
        <f t="shared" si="260"/>
        <v>0.33055216512643348</v>
      </c>
      <c r="I2387" s="94">
        <f t="shared" si="261"/>
        <v>0.33055216512643348</v>
      </c>
      <c r="J2387" s="94">
        <f t="shared" si="261"/>
        <v>0.33055216512643348</v>
      </c>
      <c r="K2387" s="94">
        <f t="shared" si="261"/>
        <v>0.33055216512643348</v>
      </c>
      <c r="L2387" s="94">
        <f t="shared" si="261"/>
        <v>0.33055216512643348</v>
      </c>
      <c r="M2387" s="94">
        <f t="shared" si="261"/>
        <v>0.33055216512643348</v>
      </c>
      <c r="N2387" s="94">
        <f t="shared" si="261"/>
        <v>0.33055216512643348</v>
      </c>
      <c r="O2387" s="94">
        <f t="shared" si="261"/>
        <v>0.33055216512643348</v>
      </c>
      <c r="P2387" s="94">
        <f t="shared" si="261"/>
        <v>0.33055216512643348</v>
      </c>
      <c r="Q2387" s="94">
        <f t="shared" si="261"/>
        <v>0.33055216512643348</v>
      </c>
      <c r="R2387" s="94">
        <f t="shared" si="261"/>
        <v>0.33055216512643348</v>
      </c>
      <c r="S2387" s="93">
        <f>(1+H2387)^((5-Dashboard!$F$9)*3/12)</f>
        <v>1.1534956285684108</v>
      </c>
      <c r="T2387" s="93">
        <f t="shared" si="264"/>
        <v>1.5347861060555752</v>
      </c>
      <c r="U2387" s="93">
        <f t="shared" si="264"/>
        <v>2.0421129764182133</v>
      </c>
      <c r="V2387" s="93">
        <f t="shared" si="264"/>
        <v>2.7171378422060388</v>
      </c>
      <c r="W2387" s="93">
        <f t="shared" si="264"/>
        <v>3.6152936388942103</v>
      </c>
      <c r="X2387" s="93">
        <f t="shared" si="264"/>
        <v>4.8103367787985132</v>
      </c>
      <c r="Y2387" s="93">
        <f t="shared" si="263"/>
        <v>6.4004040160176752</v>
      </c>
      <c r="Z2387" s="93">
        <f t="shared" si="263"/>
        <v>8.5160714211962372</v>
      </c>
      <c r="AA2387" s="93">
        <f t="shared" si="263"/>
        <v>11.331077267843996</v>
      </c>
      <c r="AB2387" s="93">
        <f t="shared" si="263"/>
        <v>15.07658939194474</v>
      </c>
      <c r="AC2387" s="95">
        <f t="shared" si="263"/>
        <v>20.06018865817429</v>
      </c>
      <c r="AE2387" s="96"/>
    </row>
    <row r="2388" spans="3:31" ht="24.75" customHeight="1" x14ac:dyDescent="0.25">
      <c r="C2388" s="91">
        <f>ABS(E2388-Dashboard!$F$13)</f>
        <v>26.970524640883276</v>
      </c>
      <c r="D2388" s="92">
        <f t="shared" si="262"/>
        <v>0.33065216512643347</v>
      </c>
      <c r="E2388" s="93" cm="1">
        <f t="array" ref="E2388">SUM('DRE + DCF'!$S$41/TIR!S2388,'DRE + DCF'!$U$41:$AD$41/TIR!T2388:AC2388,TIR!F2388)</f>
        <v>20.649475359116721</v>
      </c>
      <c r="F2388" s="100">
        <f>'DRE + DCF'!$AE$38*'DRE + DCF'!$AE$39*(1+G2388)/(R2388-G2388)/AC2388</f>
        <v>5.2624914719799243</v>
      </c>
      <c r="G2388" s="92">
        <f>R2388*(1-'DRE + DCF'!$AE$39)</f>
        <v>0.19839129907586009</v>
      </c>
      <c r="H2388" s="94">
        <f t="shared" si="260"/>
        <v>0.33065216512643347</v>
      </c>
      <c r="I2388" s="94">
        <f t="shared" si="261"/>
        <v>0.33065216512643347</v>
      </c>
      <c r="J2388" s="94">
        <f t="shared" si="261"/>
        <v>0.33065216512643347</v>
      </c>
      <c r="K2388" s="94">
        <f t="shared" si="261"/>
        <v>0.33065216512643347</v>
      </c>
      <c r="L2388" s="94">
        <f t="shared" si="261"/>
        <v>0.33065216512643347</v>
      </c>
      <c r="M2388" s="94">
        <f t="shared" si="261"/>
        <v>0.33065216512643347</v>
      </c>
      <c r="N2388" s="94">
        <f t="shared" si="261"/>
        <v>0.33065216512643347</v>
      </c>
      <c r="O2388" s="94">
        <f t="shared" si="261"/>
        <v>0.33065216512643347</v>
      </c>
      <c r="P2388" s="94">
        <f t="shared" si="261"/>
        <v>0.33065216512643347</v>
      </c>
      <c r="Q2388" s="94">
        <f t="shared" si="261"/>
        <v>0.33065216512643347</v>
      </c>
      <c r="R2388" s="94">
        <f t="shared" si="261"/>
        <v>0.33065216512643347</v>
      </c>
      <c r="S2388" s="93">
        <f>(1+H2388)^((5-Dashboard!$F$9)*3/12)</f>
        <v>1.1535389742555011</v>
      </c>
      <c r="T2388" s="93">
        <f t="shared" si="264"/>
        <v>1.5349591336508079</v>
      </c>
      <c r="U2388" s="93">
        <f t="shared" si="264"/>
        <v>2.0424966945730425</v>
      </c>
      <c r="V2388" s="93">
        <f t="shared" si="264"/>
        <v>2.7178526488972028</v>
      </c>
      <c r="W2388" s="93">
        <f t="shared" si="264"/>
        <v>3.6165165117496758</v>
      </c>
      <c r="X2388" s="93">
        <f t="shared" si="264"/>
        <v>4.8123255265752034</v>
      </c>
      <c r="Y2388" s="93">
        <f t="shared" si="263"/>
        <v>6.4035313812304988</v>
      </c>
      <c r="Z2388" s="93">
        <f t="shared" si="263"/>
        <v>8.5208728968894256</v>
      </c>
      <c r="AA2388" s="93">
        <f t="shared" si="263"/>
        <v>11.33831796901306</v>
      </c>
      <c r="AB2388" s="93">
        <f t="shared" si="263"/>
        <v>15.087357354359176</v>
      </c>
      <c r="AC2388" s="95">
        <f t="shared" si="263"/>
        <v>20.076024729614257</v>
      </c>
      <c r="AE2388" s="96"/>
    </row>
    <row r="2389" spans="3:31" ht="24.75" customHeight="1" x14ac:dyDescent="0.25">
      <c r="C2389" s="91">
        <f>ABS(E2389-Dashboard!$F$13)</f>
        <v>26.980653723551157</v>
      </c>
      <c r="D2389" s="92">
        <f t="shared" si="262"/>
        <v>0.33075216512643346</v>
      </c>
      <c r="E2389" s="93" cm="1">
        <f t="array" ref="E2389">SUM('DRE + DCF'!$S$41/TIR!S2389,'DRE + DCF'!$U$41:$AD$41/TIR!T2389:AC2389,TIR!F2389)</f>
        <v>20.63934627644884</v>
      </c>
      <c r="F2389" s="100">
        <f>'DRE + DCF'!$AE$38*'DRE + DCF'!$AE$39*(1+G2389)/(R2389-G2389)/AC2389</f>
        <v>5.2570140809347761</v>
      </c>
      <c r="G2389" s="92">
        <f>R2389*(1-'DRE + DCF'!$AE$39)</f>
        <v>0.19845129907586007</v>
      </c>
      <c r="H2389" s="94">
        <f t="shared" si="260"/>
        <v>0.33075216512643346</v>
      </c>
      <c r="I2389" s="94">
        <f t="shared" si="261"/>
        <v>0.33075216512643346</v>
      </c>
      <c r="J2389" s="94">
        <f t="shared" si="261"/>
        <v>0.33075216512643346</v>
      </c>
      <c r="K2389" s="94">
        <f t="shared" si="261"/>
        <v>0.33075216512643346</v>
      </c>
      <c r="L2389" s="94">
        <f t="shared" si="261"/>
        <v>0.33075216512643346</v>
      </c>
      <c r="M2389" s="94">
        <f t="shared" si="261"/>
        <v>0.33075216512643346</v>
      </c>
      <c r="N2389" s="94">
        <f t="shared" si="261"/>
        <v>0.33075216512643346</v>
      </c>
      <c r="O2389" s="94">
        <f t="shared" si="261"/>
        <v>0.33075216512643346</v>
      </c>
      <c r="P2389" s="94">
        <f t="shared" si="261"/>
        <v>0.33075216512643346</v>
      </c>
      <c r="Q2389" s="94">
        <f t="shared" si="261"/>
        <v>0.33075216512643346</v>
      </c>
      <c r="R2389" s="94">
        <f t="shared" si="261"/>
        <v>0.33075216512643346</v>
      </c>
      <c r="S2389" s="93">
        <f>(1+H2389)^((5-Dashboard!$F$9)*3/12)</f>
        <v>1.1535823183138831</v>
      </c>
      <c r="T2389" s="93">
        <f t="shared" si="264"/>
        <v>1.5351321677477705</v>
      </c>
      <c r="U2389" s="93">
        <f t="shared" si="264"/>
        <v>2.0428804559855807</v>
      </c>
      <c r="V2389" s="93">
        <f t="shared" si="264"/>
        <v>2.7185675898972868</v>
      </c>
      <c r="W2389" s="93">
        <f t="shared" si="264"/>
        <v>3.6177397062983641</v>
      </c>
      <c r="X2389" s="93">
        <f t="shared" si="264"/>
        <v>4.8143149470204154</v>
      </c>
      <c r="Y2389" s="93">
        <f t="shared" si="263"/>
        <v>6.406660039347968</v>
      </c>
      <c r="Z2389" s="93">
        <f t="shared" si="263"/>
        <v>8.5256767185913098</v>
      </c>
      <c r="AA2389" s="93">
        <f t="shared" si="263"/>
        <v>11.345562752433411</v>
      </c>
      <c r="AB2389" s="93">
        <f t="shared" si="263"/>
        <v>15.098132197378577</v>
      </c>
      <c r="AC2389" s="95">
        <f t="shared" si="263"/>
        <v>20.091872111026657</v>
      </c>
      <c r="AE2389" s="96"/>
    </row>
    <row r="2390" spans="3:31" ht="24.75" customHeight="1" x14ac:dyDescent="0.25">
      <c r="C2390" s="91">
        <f>ABS(E2390-Dashboard!$F$13)</f>
        <v>26.990773862028103</v>
      </c>
      <c r="D2390" s="92">
        <f t="shared" si="262"/>
        <v>0.33085216512643345</v>
      </c>
      <c r="E2390" s="93" cm="1">
        <f t="array" ref="E2390">SUM('DRE + DCF'!$S$41/TIR!S2390,'DRE + DCF'!$U$41:$AD$41/TIR!T2390:AC2390,TIR!F2390)</f>
        <v>20.629226137971894</v>
      </c>
      <c r="F2390" s="100">
        <f>'DRE + DCF'!$AE$38*'DRE + DCF'!$AE$39*(1+G2390)/(R2390-G2390)/AC2390</f>
        <v>5.25154316921126</v>
      </c>
      <c r="G2390" s="92">
        <f>R2390*(1-'DRE + DCF'!$AE$39)</f>
        <v>0.19851129907586007</v>
      </c>
      <c r="H2390" s="94">
        <f t="shared" si="260"/>
        <v>0.33085216512643345</v>
      </c>
      <c r="I2390" s="94">
        <f t="shared" si="261"/>
        <v>0.33085216512643345</v>
      </c>
      <c r="J2390" s="94">
        <f t="shared" si="261"/>
        <v>0.33085216512643345</v>
      </c>
      <c r="K2390" s="94">
        <f t="shared" si="261"/>
        <v>0.33085216512643345</v>
      </c>
      <c r="L2390" s="94">
        <f t="shared" si="261"/>
        <v>0.33085216512643345</v>
      </c>
      <c r="M2390" s="94">
        <f t="shared" si="261"/>
        <v>0.33085216512643345</v>
      </c>
      <c r="N2390" s="94">
        <f t="shared" si="261"/>
        <v>0.33085216512643345</v>
      </c>
      <c r="O2390" s="94">
        <f t="shared" si="261"/>
        <v>0.33085216512643345</v>
      </c>
      <c r="P2390" s="94">
        <f t="shared" si="261"/>
        <v>0.33085216512643345</v>
      </c>
      <c r="Q2390" s="94">
        <f t="shared" si="261"/>
        <v>0.33085216512643345</v>
      </c>
      <c r="R2390" s="94">
        <f t="shared" si="261"/>
        <v>0.33085216512643345</v>
      </c>
      <c r="S2390" s="93">
        <f>(1+H2390)^((5-Dashboard!$F$9)*3/12)</f>
        <v>1.1536256607437412</v>
      </c>
      <c r="T2390" s="93">
        <f t="shared" si="264"/>
        <v>1.5353052083462204</v>
      </c>
      <c r="U2390" s="93">
        <f t="shared" si="264"/>
        <v>2.0432642606574576</v>
      </c>
      <c r="V2390" s="93">
        <f t="shared" si="264"/>
        <v>2.719282665221439</v>
      </c>
      <c r="W2390" s="93">
        <f t="shared" si="264"/>
        <v>3.6189632226007311</v>
      </c>
      <c r="X2390" s="93">
        <f t="shared" si="264"/>
        <v>4.8163050403111187</v>
      </c>
      <c r="Y2390" s="93">
        <f t="shared" si="263"/>
        <v>6.4097899908074076</v>
      </c>
      <c r="Z2390" s="93">
        <f t="shared" si="263"/>
        <v>8.5304828872717806</v>
      </c>
      <c r="AA2390" s="93">
        <f t="shared" si="263"/>
        <v>11.35281162009964</v>
      </c>
      <c r="AB2390" s="93">
        <f t="shared" si="263"/>
        <v>15.10891392488214</v>
      </c>
      <c r="AC2390" s="95">
        <f t="shared" si="263"/>
        <v>20.107730809638316</v>
      </c>
      <c r="AE2390" s="96"/>
    </row>
    <row r="2391" spans="3:31" ht="24.75" customHeight="1" x14ac:dyDescent="0.25">
      <c r="C2391" s="91">
        <f>ABS(E2391-Dashboard!$F$13)</f>
        <v>27.000885066709348</v>
      </c>
      <c r="D2391" s="92">
        <f t="shared" si="262"/>
        <v>0.33095216512643344</v>
      </c>
      <c r="E2391" s="93" cm="1">
        <f t="array" ref="E2391">SUM('DRE + DCF'!$S$41/TIR!S2391,'DRE + DCF'!$U$41:$AD$41/TIR!T2391:AC2391,TIR!F2391)</f>
        <v>20.61911493329065</v>
      </c>
      <c r="F2391" s="100">
        <f>'DRE + DCF'!$AE$38*'DRE + DCF'!$AE$39*(1+G2391)/(R2391-G2391)/AC2391</f>
        <v>5.2460787281105032</v>
      </c>
      <c r="G2391" s="92">
        <f>R2391*(1-'DRE + DCF'!$AE$39)</f>
        <v>0.19857129907586005</v>
      </c>
      <c r="H2391" s="94">
        <f t="shared" si="260"/>
        <v>0.33095216512643344</v>
      </c>
      <c r="I2391" s="94">
        <f t="shared" si="261"/>
        <v>0.33095216512643344</v>
      </c>
      <c r="J2391" s="94">
        <f t="shared" si="261"/>
        <v>0.33095216512643344</v>
      </c>
      <c r="K2391" s="94">
        <f t="shared" si="261"/>
        <v>0.33095216512643344</v>
      </c>
      <c r="L2391" s="94">
        <f t="shared" si="261"/>
        <v>0.33095216512643344</v>
      </c>
      <c r="M2391" s="94">
        <f t="shared" si="261"/>
        <v>0.33095216512643344</v>
      </c>
      <c r="N2391" s="94">
        <f t="shared" si="261"/>
        <v>0.33095216512643344</v>
      </c>
      <c r="O2391" s="94">
        <f t="shared" si="261"/>
        <v>0.33095216512643344</v>
      </c>
      <c r="P2391" s="94">
        <f t="shared" si="261"/>
        <v>0.33095216512643344</v>
      </c>
      <c r="Q2391" s="94">
        <f t="shared" si="261"/>
        <v>0.33095216512643344</v>
      </c>
      <c r="R2391" s="94">
        <f t="shared" si="261"/>
        <v>0.33095216512643344</v>
      </c>
      <c r="S2391" s="93">
        <f>(1+H2391)^((5-Dashboard!$F$9)*3/12)</f>
        <v>1.1536690015452584</v>
      </c>
      <c r="T2391" s="93">
        <f t="shared" si="264"/>
        <v>1.5354782554459123</v>
      </c>
      <c r="U2391" s="93">
        <f t="shared" si="264"/>
        <v>2.0436481085902956</v>
      </c>
      <c r="V2391" s="93">
        <f t="shared" si="264"/>
        <v>2.7199978748847942</v>
      </c>
      <c r="W2391" s="93">
        <f t="shared" si="264"/>
        <v>3.6201870607172144</v>
      </c>
      <c r="X2391" s="93">
        <f t="shared" si="264"/>
        <v>4.8182958066242749</v>
      </c>
      <c r="Y2391" s="93">
        <f t="shared" si="263"/>
        <v>6.4129212360461931</v>
      </c>
      <c r="Z2391" s="93">
        <f t="shared" si="263"/>
        <v>8.5352914039009633</v>
      </c>
      <c r="AA2391" s="93">
        <f t="shared" si="263"/>
        <v>11.360064574007023</v>
      </c>
      <c r="AB2391" s="93">
        <f t="shared" si="263"/>
        <v>15.11970254075074</v>
      </c>
      <c r="AC2391" s="95">
        <f t="shared" si="263"/>
        <v>20.123600832679834</v>
      </c>
      <c r="AE2391" s="96"/>
    </row>
    <row r="2392" spans="3:31" ht="24.75" customHeight="1" x14ac:dyDescent="0.25">
      <c r="C2392" s="91">
        <f>ABS(E2392-Dashboard!$F$13)</f>
        <v>27.010987347975632</v>
      </c>
      <c r="D2392" s="92">
        <f t="shared" si="262"/>
        <v>0.33105216512643343</v>
      </c>
      <c r="E2392" s="93" cm="1">
        <f t="array" ref="E2392">SUM('DRE + DCF'!$S$41/TIR!S2392,'DRE + DCF'!$U$41:$AD$41/TIR!T2392:AC2392,TIR!F2392)</f>
        <v>20.609012652024365</v>
      </c>
      <c r="F2392" s="100">
        <f>'DRE + DCF'!$AE$38*'DRE + DCF'!$AE$39*(1+G2392)/(R2392-G2392)/AC2392</f>
        <v>5.2406207489468137</v>
      </c>
      <c r="G2392" s="92">
        <f>R2392*(1-'DRE + DCF'!$AE$39)</f>
        <v>0.19863129907586005</v>
      </c>
      <c r="H2392" s="94">
        <f t="shared" si="260"/>
        <v>0.33105216512643343</v>
      </c>
      <c r="I2392" s="94">
        <f t="shared" si="261"/>
        <v>0.33105216512643343</v>
      </c>
      <c r="J2392" s="94">
        <f t="shared" si="261"/>
        <v>0.33105216512643343</v>
      </c>
      <c r="K2392" s="94">
        <f t="shared" si="261"/>
        <v>0.33105216512643343</v>
      </c>
      <c r="L2392" s="94">
        <f t="shared" si="261"/>
        <v>0.33105216512643343</v>
      </c>
      <c r="M2392" s="94">
        <f t="shared" si="261"/>
        <v>0.33105216512643343</v>
      </c>
      <c r="N2392" s="94">
        <f t="shared" si="261"/>
        <v>0.33105216512643343</v>
      </c>
      <c r="O2392" s="94">
        <f t="shared" si="261"/>
        <v>0.33105216512643343</v>
      </c>
      <c r="P2392" s="94">
        <f t="shared" si="261"/>
        <v>0.33105216512643343</v>
      </c>
      <c r="Q2392" s="94">
        <f t="shared" si="261"/>
        <v>0.33105216512643343</v>
      </c>
      <c r="R2392" s="94">
        <f t="shared" si="261"/>
        <v>0.33105216512643343</v>
      </c>
      <c r="S2392" s="93">
        <f>(1+H2392)^((5-Dashboard!$F$9)*3/12)</f>
        <v>1.1537123407186185</v>
      </c>
      <c r="T2392" s="93">
        <f t="shared" si="264"/>
        <v>1.5356513090466029</v>
      </c>
      <c r="U2392" s="93">
        <f t="shared" si="264"/>
        <v>2.0440319997857226</v>
      </c>
      <c r="V2392" s="93">
        <f t="shared" si="264"/>
        <v>2.7207132189024996</v>
      </c>
      <c r="W2392" s="93">
        <f t="shared" si="264"/>
        <v>3.6214112207082803</v>
      </c>
      <c r="X2392" s="93">
        <f t="shared" si="264"/>
        <v>4.8202872461369175</v>
      </c>
      <c r="Y2392" s="93">
        <f t="shared" si="263"/>
        <v>6.4160537755018776</v>
      </c>
      <c r="Z2392" s="93">
        <f t="shared" si="263"/>
        <v>8.5401022694494024</v>
      </c>
      <c r="AA2392" s="93">
        <f t="shared" si="263"/>
        <v>11.367321616151797</v>
      </c>
      <c r="AB2392" s="93">
        <f t="shared" si="263"/>
        <v>15.130498048867359</v>
      </c>
      <c r="AC2392" s="95">
        <f t="shared" si="263"/>
        <v>20.139482187386175</v>
      </c>
      <c r="AE2392" s="96"/>
    </row>
    <row r="2393" spans="3:31" ht="24.75" customHeight="1" x14ac:dyDescent="0.25">
      <c r="C2393" s="91">
        <f>ABS(E2393-Dashboard!$F$13)</f>
        <v>27.021080716192941</v>
      </c>
      <c r="D2393" s="92">
        <f t="shared" si="262"/>
        <v>0.33115216512643342</v>
      </c>
      <c r="E2393" s="93" cm="1">
        <f t="array" ref="E2393">SUM('DRE + DCF'!$S$41/TIR!S2393,'DRE + DCF'!$U$41:$AD$41/TIR!T2393:AC2393,TIR!F2393)</f>
        <v>20.598919283807057</v>
      </c>
      <c r="F2393" s="100">
        <f>'DRE + DCF'!$AE$38*'DRE + DCF'!$AE$39*(1+G2393)/(R2393-G2393)/AC2393</f>
        <v>5.2351692230477935</v>
      </c>
      <c r="G2393" s="92">
        <f>R2393*(1-'DRE + DCF'!$AE$39)</f>
        <v>0.19869129907586006</v>
      </c>
      <c r="H2393" s="94">
        <f t="shared" si="260"/>
        <v>0.33115216512643342</v>
      </c>
      <c r="I2393" s="94">
        <f t="shared" si="261"/>
        <v>0.33115216512643342</v>
      </c>
      <c r="J2393" s="94">
        <f t="shared" si="261"/>
        <v>0.33115216512643342</v>
      </c>
      <c r="K2393" s="94">
        <f t="shared" si="261"/>
        <v>0.33115216512643342</v>
      </c>
      <c r="L2393" s="94">
        <f t="shared" si="261"/>
        <v>0.33115216512643342</v>
      </c>
      <c r="M2393" s="94">
        <f t="shared" si="261"/>
        <v>0.33115216512643342</v>
      </c>
      <c r="N2393" s="94">
        <f t="shared" si="261"/>
        <v>0.33115216512643342</v>
      </c>
      <c r="O2393" s="94">
        <f t="shared" si="261"/>
        <v>0.33115216512643342</v>
      </c>
      <c r="P2393" s="94">
        <f t="shared" si="261"/>
        <v>0.33115216512643342</v>
      </c>
      <c r="Q2393" s="94">
        <f t="shared" si="261"/>
        <v>0.33115216512643342</v>
      </c>
      <c r="R2393" s="94">
        <f t="shared" si="261"/>
        <v>0.33115216512643342</v>
      </c>
      <c r="S2393" s="93">
        <f>(1+H2393)^((5-Dashboard!$F$9)*3/12)</f>
        <v>1.1537556782640046</v>
      </c>
      <c r="T2393" s="93">
        <f t="shared" si="264"/>
        <v>1.5358243691480462</v>
      </c>
      <c r="U2393" s="93">
        <f t="shared" si="264"/>
        <v>2.0444159342453601</v>
      </c>
      <c r="V2393" s="93">
        <f t="shared" si="264"/>
        <v>2.7214286972896908</v>
      </c>
      <c r="W2393" s="93">
        <f t="shared" si="264"/>
        <v>3.6226357026343807</v>
      </c>
      <c r="X2393" s="93">
        <f t="shared" si="264"/>
        <v>4.8222793590260737</v>
      </c>
      <c r="Y2393" s="93">
        <f t="shared" si="263"/>
        <v>6.4191876096120675</v>
      </c>
      <c r="Z2393" s="93">
        <f t="shared" si="263"/>
        <v>8.544915484887877</v>
      </c>
      <c r="AA2393" s="93">
        <f t="shared" si="263"/>
        <v>11.374582748530884</v>
      </c>
      <c r="AB2393" s="93">
        <f t="shared" si="263"/>
        <v>15.141300453116662</v>
      </c>
      <c r="AC2393" s="95">
        <f t="shared" si="263"/>
        <v>20.155374880996089</v>
      </c>
      <c r="AE2393" s="96"/>
    </row>
    <row r="2394" spans="3:31" ht="24.75" customHeight="1" x14ac:dyDescent="0.25">
      <c r="C2394" s="91">
        <f>ABS(E2394-Dashboard!$F$13)</f>
        <v>27.031165181712858</v>
      </c>
      <c r="D2394" s="92">
        <f t="shared" si="262"/>
        <v>0.33125216512643341</v>
      </c>
      <c r="E2394" s="93" cm="1">
        <f t="array" ref="E2394">SUM('DRE + DCF'!$S$41/TIR!S2394,'DRE + DCF'!$U$41:$AD$41/TIR!T2394:AC2394,TIR!F2394)</f>
        <v>20.58883481828714</v>
      </c>
      <c r="F2394" s="100">
        <f>'DRE + DCF'!$AE$38*'DRE + DCF'!$AE$39*(1+G2394)/(R2394-G2394)/AC2394</f>
        <v>5.2297241417541613</v>
      </c>
      <c r="G2394" s="92">
        <f>R2394*(1-'DRE + DCF'!$AE$39)</f>
        <v>0.19875129907586003</v>
      </c>
      <c r="H2394" s="94">
        <f t="shared" si="260"/>
        <v>0.33125216512643341</v>
      </c>
      <c r="I2394" s="94">
        <f t="shared" si="261"/>
        <v>0.33125216512643341</v>
      </c>
      <c r="J2394" s="94">
        <f t="shared" si="261"/>
        <v>0.33125216512643341</v>
      </c>
      <c r="K2394" s="94">
        <f t="shared" si="261"/>
        <v>0.33125216512643341</v>
      </c>
      <c r="L2394" s="94">
        <f t="shared" si="261"/>
        <v>0.33125216512643341</v>
      </c>
      <c r="M2394" s="94">
        <f t="shared" si="261"/>
        <v>0.33125216512643341</v>
      </c>
      <c r="N2394" s="94">
        <f t="shared" si="261"/>
        <v>0.33125216512643341</v>
      </c>
      <c r="O2394" s="94">
        <f t="shared" si="261"/>
        <v>0.33125216512643341</v>
      </c>
      <c r="P2394" s="94">
        <f t="shared" si="261"/>
        <v>0.33125216512643341</v>
      </c>
      <c r="Q2394" s="94">
        <f t="shared" si="261"/>
        <v>0.33125216512643341</v>
      </c>
      <c r="R2394" s="94">
        <f t="shared" si="261"/>
        <v>0.33125216512643341</v>
      </c>
      <c r="S2394" s="93">
        <f>(1+H2394)^((5-Dashboard!$F$9)*3/12)</f>
        <v>1.1537990141816006</v>
      </c>
      <c r="T2394" s="93">
        <f t="shared" si="264"/>
        <v>1.5359974357500004</v>
      </c>
      <c r="U2394" s="93">
        <f t="shared" si="264"/>
        <v>2.0447999119708378</v>
      </c>
      <c r="V2394" s="93">
        <f t="shared" si="264"/>
        <v>2.7221443100615184</v>
      </c>
      <c r="W2394" s="93">
        <f t="shared" si="264"/>
        <v>3.6238605065559977</v>
      </c>
      <c r="X2394" s="93">
        <f t="shared" si="264"/>
        <v>4.8242721454688464</v>
      </c>
      <c r="Y2394" s="93">
        <f t="shared" si="263"/>
        <v>6.4223227388145467</v>
      </c>
      <c r="Z2394" s="93">
        <f t="shared" si="263"/>
        <v>8.5497310511875924</v>
      </c>
      <c r="AA2394" s="93">
        <f t="shared" si="263"/>
        <v>11.381847973142181</v>
      </c>
      <c r="AB2394" s="93">
        <f t="shared" si="263"/>
        <v>15.152109757385437</v>
      </c>
      <c r="AC2394" s="95">
        <f t="shared" si="263"/>
        <v>20.171278920752723</v>
      </c>
      <c r="AE2394" s="96"/>
    </row>
    <row r="2395" spans="3:31" ht="24.75" customHeight="1" x14ac:dyDescent="0.25">
      <c r="C2395" s="91">
        <f>ABS(E2395-Dashboard!$F$13)</f>
        <v>27.041240754872206</v>
      </c>
      <c r="D2395" s="92">
        <f t="shared" si="262"/>
        <v>0.3313521651264334</v>
      </c>
      <c r="E2395" s="93" cm="1">
        <f t="array" ref="E2395">SUM('DRE + DCF'!$S$41/TIR!S2395,'DRE + DCF'!$U$41:$AD$41/TIR!T2395:AC2395,TIR!F2395)</f>
        <v>20.578759245127792</v>
      </c>
      <c r="F2395" s="100">
        <f>'DRE + DCF'!$AE$38*'DRE + DCF'!$AE$39*(1+G2395)/(R2395-G2395)/AC2395</f>
        <v>5.2242854964199106</v>
      </c>
      <c r="G2395" s="92">
        <f>R2395*(1-'DRE + DCF'!$AE$39)</f>
        <v>0.19881129907586004</v>
      </c>
      <c r="H2395" s="94">
        <f t="shared" si="260"/>
        <v>0.3313521651264334</v>
      </c>
      <c r="I2395" s="94">
        <f t="shared" si="261"/>
        <v>0.3313521651264334</v>
      </c>
      <c r="J2395" s="94">
        <f t="shared" si="261"/>
        <v>0.3313521651264334</v>
      </c>
      <c r="K2395" s="94">
        <f t="shared" si="261"/>
        <v>0.3313521651264334</v>
      </c>
      <c r="L2395" s="94">
        <f t="shared" si="261"/>
        <v>0.3313521651264334</v>
      </c>
      <c r="M2395" s="94">
        <f t="shared" si="261"/>
        <v>0.3313521651264334</v>
      </c>
      <c r="N2395" s="94">
        <f t="shared" si="261"/>
        <v>0.3313521651264334</v>
      </c>
      <c r="O2395" s="94">
        <f t="shared" si="261"/>
        <v>0.3313521651264334</v>
      </c>
      <c r="P2395" s="94">
        <f t="shared" si="261"/>
        <v>0.3313521651264334</v>
      </c>
      <c r="Q2395" s="94">
        <f t="shared" si="261"/>
        <v>0.3313521651264334</v>
      </c>
      <c r="R2395" s="94">
        <f t="shared" si="261"/>
        <v>0.3313521651264334</v>
      </c>
      <c r="S2395" s="93">
        <f>(1+H2395)^((5-Dashboard!$F$9)*3/12)</f>
        <v>1.1538423484715896</v>
      </c>
      <c r="T2395" s="93">
        <f t="shared" si="264"/>
        <v>1.5361705088522193</v>
      </c>
      <c r="U2395" s="93">
        <f t="shared" si="264"/>
        <v>2.0451839329637771</v>
      </c>
      <c r="V2395" s="93">
        <f t="shared" si="264"/>
        <v>2.722860057233119</v>
      </c>
      <c r="W2395" s="93">
        <f t="shared" si="264"/>
        <v>3.6250856325335969</v>
      </c>
      <c r="X2395" s="93">
        <f t="shared" si="264"/>
        <v>4.8262656056423303</v>
      </c>
      <c r="Y2395" s="93">
        <f t="shared" si="263"/>
        <v>6.4254591635471536</v>
      </c>
      <c r="Z2395" s="93">
        <f t="shared" si="263"/>
        <v>8.5545489693199848</v>
      </c>
      <c r="AA2395" s="93">
        <f t="shared" si="263"/>
        <v>11.38911729198426</v>
      </c>
      <c r="AB2395" s="93">
        <f t="shared" si="263"/>
        <v>15.162925965562145</v>
      </c>
      <c r="AC2395" s="95">
        <f t="shared" si="263"/>
        <v>20.187194313902975</v>
      </c>
      <c r="AE2395" s="96"/>
    </row>
    <row r="2396" spans="3:31" ht="24.75" customHeight="1" x14ac:dyDescent="0.25">
      <c r="C2396" s="91">
        <f>ABS(E2396-Dashboard!$F$13)</f>
        <v>27.051307445993448</v>
      </c>
      <c r="D2396" s="92">
        <f t="shared" si="262"/>
        <v>0.33145216512643338</v>
      </c>
      <c r="E2396" s="93" cm="1">
        <f t="array" ref="E2396">SUM('DRE + DCF'!$S$41/TIR!S2396,'DRE + DCF'!$U$41:$AD$41/TIR!T2396:AC2396,TIR!F2396)</f>
        <v>20.568692554006549</v>
      </c>
      <c r="F2396" s="100">
        <f>'DRE + DCF'!$AE$38*'DRE + DCF'!$AE$39*(1+G2396)/(R2396-G2396)/AC2396</f>
        <v>5.2188532784120989</v>
      </c>
      <c r="G2396" s="92">
        <f>R2396*(1-'DRE + DCF'!$AE$39)</f>
        <v>0.19887129907586001</v>
      </c>
      <c r="H2396" s="94">
        <f t="shared" si="260"/>
        <v>0.33145216512643338</v>
      </c>
      <c r="I2396" s="94">
        <f t="shared" si="261"/>
        <v>0.33145216512643338</v>
      </c>
      <c r="J2396" s="94">
        <f t="shared" si="261"/>
        <v>0.33145216512643338</v>
      </c>
      <c r="K2396" s="94">
        <f t="shared" si="261"/>
        <v>0.33145216512643338</v>
      </c>
      <c r="L2396" s="94">
        <f t="shared" si="261"/>
        <v>0.33145216512643338</v>
      </c>
      <c r="M2396" s="94">
        <f t="shared" si="261"/>
        <v>0.33145216512643338</v>
      </c>
      <c r="N2396" s="94">
        <f t="shared" si="261"/>
        <v>0.33145216512643338</v>
      </c>
      <c r="O2396" s="94">
        <f t="shared" si="261"/>
        <v>0.33145216512643338</v>
      </c>
      <c r="P2396" s="94">
        <f t="shared" si="261"/>
        <v>0.33145216512643338</v>
      </c>
      <c r="Q2396" s="94">
        <f t="shared" ref="I2396:R2422" si="265">$D2396</f>
        <v>0.33145216512643338</v>
      </c>
      <c r="R2396" s="94">
        <f t="shared" si="265"/>
        <v>0.33145216512643338</v>
      </c>
      <c r="S2396" s="93">
        <f>(1+H2396)^((5-Dashboard!$F$9)*3/12)</f>
        <v>1.1538856811341553</v>
      </c>
      <c r="T2396" s="93">
        <f t="shared" si="264"/>
        <v>1.5363435884544605</v>
      </c>
      <c r="U2396" s="93">
        <f t="shared" si="264"/>
        <v>2.0455679972258056</v>
      </c>
      <c r="V2396" s="93">
        <f t="shared" si="264"/>
        <v>2.723575938819641</v>
      </c>
      <c r="W2396" s="93">
        <f t="shared" si="264"/>
        <v>3.6263110806276697</v>
      </c>
      <c r="X2396" s="93">
        <f t="shared" si="264"/>
        <v>4.8282597397236877</v>
      </c>
      <c r="Y2396" s="93">
        <f t="shared" si="263"/>
        <v>6.4285968842478942</v>
      </c>
      <c r="Z2396" s="93">
        <f t="shared" si="263"/>
        <v>8.5593692402569026</v>
      </c>
      <c r="AA2396" s="93">
        <f t="shared" si="263"/>
        <v>11.39639070705665</v>
      </c>
      <c r="AB2396" s="93">
        <f t="shared" si="263"/>
        <v>15.173749081537343</v>
      </c>
      <c r="AC2396" s="95">
        <f t="shared" si="263"/>
        <v>20.203121067698127</v>
      </c>
      <c r="AE2396" s="96"/>
    </row>
    <row r="2397" spans="3:31" ht="24.75" customHeight="1" x14ac:dyDescent="0.25">
      <c r="C2397" s="91">
        <f>ABS(E2397-Dashboard!$F$13)</f>
        <v>27.061365265384389</v>
      </c>
      <c r="D2397" s="92">
        <f t="shared" si="262"/>
        <v>0.33155216512643337</v>
      </c>
      <c r="E2397" s="93" cm="1">
        <f t="array" ref="E2397">SUM('DRE + DCF'!$S$41/TIR!S2397,'DRE + DCF'!$U$41:$AD$41/TIR!T2397:AC2397,TIR!F2397)</f>
        <v>20.558634734615609</v>
      </c>
      <c r="F2397" s="100">
        <f>'DRE + DCF'!$AE$38*'DRE + DCF'!$AE$39*(1+G2397)/(R2397-G2397)/AC2397</f>
        <v>5.2134274791109965</v>
      </c>
      <c r="G2397" s="92">
        <f>R2397*(1-'DRE + DCF'!$AE$39)</f>
        <v>0.19893129907586002</v>
      </c>
      <c r="H2397" s="94">
        <f t="shared" si="260"/>
        <v>0.33155216512643337</v>
      </c>
      <c r="I2397" s="94">
        <f t="shared" si="265"/>
        <v>0.33155216512643337</v>
      </c>
      <c r="J2397" s="94">
        <f t="shared" si="265"/>
        <v>0.33155216512643337</v>
      </c>
      <c r="K2397" s="94">
        <f t="shared" si="265"/>
        <v>0.33155216512643337</v>
      </c>
      <c r="L2397" s="94">
        <f t="shared" si="265"/>
        <v>0.33155216512643337</v>
      </c>
      <c r="M2397" s="94">
        <f t="shared" si="265"/>
        <v>0.33155216512643337</v>
      </c>
      <c r="N2397" s="94">
        <f t="shared" si="265"/>
        <v>0.33155216512643337</v>
      </c>
      <c r="O2397" s="94">
        <f t="shared" si="265"/>
        <v>0.33155216512643337</v>
      </c>
      <c r="P2397" s="94">
        <f t="shared" si="265"/>
        <v>0.33155216512643337</v>
      </c>
      <c r="Q2397" s="94">
        <f t="shared" si="265"/>
        <v>0.33155216512643337</v>
      </c>
      <c r="R2397" s="94">
        <f t="shared" si="265"/>
        <v>0.33155216512643337</v>
      </c>
      <c r="S2397" s="93">
        <f>(1+H2397)^((5-Dashboard!$F$9)*3/12)</f>
        <v>1.1539290121694805</v>
      </c>
      <c r="T2397" s="93">
        <f t="shared" si="264"/>
        <v>1.5365166745564782</v>
      </c>
      <c r="U2397" s="93">
        <f t="shared" si="264"/>
        <v>2.0459521047585456</v>
      </c>
      <c r="V2397" s="93">
        <f t="shared" si="264"/>
        <v>2.7242919548362248</v>
      </c>
      <c r="W2397" s="93">
        <f t="shared" si="264"/>
        <v>3.6275368508986983</v>
      </c>
      <c r="X2397" s="93">
        <f t="shared" si="264"/>
        <v>4.8302545478900853</v>
      </c>
      <c r="Y2397" s="93">
        <f t="shared" si="263"/>
        <v>6.4317359013548439</v>
      </c>
      <c r="Z2397" s="93">
        <f t="shared" si="263"/>
        <v>8.5641918649704536</v>
      </c>
      <c r="AA2397" s="93">
        <f t="shared" si="263"/>
        <v>11.403668220359593</v>
      </c>
      <c r="AB2397" s="93">
        <f t="shared" si="263"/>
        <v>15.184579109203316</v>
      </c>
      <c r="AC2397" s="95">
        <f t="shared" si="263"/>
        <v>20.219059189393281</v>
      </c>
      <c r="AE2397" s="96"/>
    </row>
    <row r="2398" spans="3:31" ht="24.75" customHeight="1" x14ac:dyDescent="0.25">
      <c r="C2398" s="91">
        <f>ABS(E2398-Dashboard!$F$13)</f>
        <v>27.071414223338508</v>
      </c>
      <c r="D2398" s="92">
        <f t="shared" si="262"/>
        <v>0.33165216512643336</v>
      </c>
      <c r="E2398" s="93" cm="1">
        <f t="array" ref="E2398">SUM('DRE + DCF'!$S$41/TIR!S2398,'DRE + DCF'!$U$41:$AD$41/TIR!T2398:AC2398,TIR!F2398)</f>
        <v>20.54858577666149</v>
      </c>
      <c r="F2398" s="100">
        <f>'DRE + DCF'!$AE$38*'DRE + DCF'!$AE$39*(1+G2398)/(R2398-G2398)/AC2398</f>
        <v>5.2080080899099057</v>
      </c>
      <c r="G2398" s="92">
        <f>R2398*(1-'DRE + DCF'!$AE$39)</f>
        <v>0.19899129907586002</v>
      </c>
      <c r="H2398" s="94">
        <f t="shared" si="260"/>
        <v>0.33165216512643336</v>
      </c>
      <c r="I2398" s="94">
        <f t="shared" si="265"/>
        <v>0.33165216512643336</v>
      </c>
      <c r="J2398" s="94">
        <f t="shared" si="265"/>
        <v>0.33165216512643336</v>
      </c>
      <c r="K2398" s="94">
        <f t="shared" si="265"/>
        <v>0.33165216512643336</v>
      </c>
      <c r="L2398" s="94">
        <f t="shared" si="265"/>
        <v>0.33165216512643336</v>
      </c>
      <c r="M2398" s="94">
        <f t="shared" si="265"/>
        <v>0.33165216512643336</v>
      </c>
      <c r="N2398" s="94">
        <f t="shared" si="265"/>
        <v>0.33165216512643336</v>
      </c>
      <c r="O2398" s="94">
        <f t="shared" si="265"/>
        <v>0.33165216512643336</v>
      </c>
      <c r="P2398" s="94">
        <f t="shared" si="265"/>
        <v>0.33165216512643336</v>
      </c>
      <c r="Q2398" s="94">
        <f t="shared" si="265"/>
        <v>0.33165216512643336</v>
      </c>
      <c r="R2398" s="94">
        <f t="shared" si="265"/>
        <v>0.33165216512643336</v>
      </c>
      <c r="S2398" s="93">
        <f>(1+H2398)^((5-Dashboard!$F$9)*3/12)</f>
        <v>1.1539723415777492</v>
      </c>
      <c r="T2398" s="93">
        <f t="shared" si="264"/>
        <v>1.53668976715803</v>
      </c>
      <c r="U2398" s="93">
        <f t="shared" si="264"/>
        <v>2.0463362555636255</v>
      </c>
      <c r="V2398" s="93">
        <f t="shared" si="264"/>
        <v>2.7250081052980208</v>
      </c>
      <c r="W2398" s="93">
        <f t="shared" si="264"/>
        <v>3.6287629434071897</v>
      </c>
      <c r="X2398" s="93">
        <f t="shared" si="264"/>
        <v>4.8322500303187539</v>
      </c>
      <c r="Y2398" s="93">
        <f t="shared" si="263"/>
        <v>6.4348762153062422</v>
      </c>
      <c r="Z2398" s="93">
        <f t="shared" si="263"/>
        <v>8.5690168444331469</v>
      </c>
      <c r="AA2398" s="93">
        <f t="shared" si="263"/>
        <v>11.410949833894279</v>
      </c>
      <c r="AB2398" s="93">
        <f t="shared" si="263"/>
        <v>15.195416052454432</v>
      </c>
      <c r="AC2398" s="95">
        <f t="shared" si="263"/>
        <v>20.235008686247905</v>
      </c>
      <c r="AE2398" s="96"/>
    </row>
    <row r="2399" spans="3:31" ht="24.75" customHeight="1" x14ac:dyDescent="0.25">
      <c r="C2399" s="91">
        <f>ABS(E2399-Dashboard!$F$13)</f>
        <v>27.08145433013464</v>
      </c>
      <c r="D2399" s="92">
        <f t="shared" si="262"/>
        <v>0.33175216512643335</v>
      </c>
      <c r="E2399" s="93" cm="1">
        <f t="array" ref="E2399">SUM('DRE + DCF'!$S$41/TIR!S2399,'DRE + DCF'!$U$41:$AD$41/TIR!T2399:AC2399,TIR!F2399)</f>
        <v>20.538545669865357</v>
      </c>
      <c r="F2399" s="100">
        <f>'DRE + DCF'!$AE$38*'DRE + DCF'!$AE$39*(1+G2399)/(R2399-G2399)/AC2399</f>
        <v>5.2025951022152936</v>
      </c>
      <c r="G2399" s="92">
        <f>R2399*(1-'DRE + DCF'!$AE$39)</f>
        <v>0.19905129907586</v>
      </c>
      <c r="H2399" s="94">
        <f t="shared" si="260"/>
        <v>0.33175216512643335</v>
      </c>
      <c r="I2399" s="94">
        <f t="shared" si="265"/>
        <v>0.33175216512643335</v>
      </c>
      <c r="J2399" s="94">
        <f t="shared" si="265"/>
        <v>0.33175216512643335</v>
      </c>
      <c r="K2399" s="94">
        <f t="shared" si="265"/>
        <v>0.33175216512643335</v>
      </c>
      <c r="L2399" s="94">
        <f t="shared" si="265"/>
        <v>0.33175216512643335</v>
      </c>
      <c r="M2399" s="94">
        <f t="shared" si="265"/>
        <v>0.33175216512643335</v>
      </c>
      <c r="N2399" s="94">
        <f t="shared" si="265"/>
        <v>0.33175216512643335</v>
      </c>
      <c r="O2399" s="94">
        <f t="shared" si="265"/>
        <v>0.33175216512643335</v>
      </c>
      <c r="P2399" s="94">
        <f t="shared" si="265"/>
        <v>0.33175216512643335</v>
      </c>
      <c r="Q2399" s="94">
        <f t="shared" si="265"/>
        <v>0.33175216512643335</v>
      </c>
      <c r="R2399" s="94">
        <f t="shared" si="265"/>
        <v>0.33175216512643335</v>
      </c>
      <c r="S2399" s="93">
        <f>(1+H2399)^((5-Dashboard!$F$9)*3/12)</f>
        <v>1.1540156693591441</v>
      </c>
      <c r="T2399" s="93">
        <f t="shared" si="264"/>
        <v>1.5368628662588704</v>
      </c>
      <c r="U2399" s="93">
        <f t="shared" si="264"/>
        <v>2.0467204496426668</v>
      </c>
      <c r="V2399" s="93">
        <f t="shared" si="264"/>
        <v>2.7257243902201682</v>
      </c>
      <c r="W2399" s="93">
        <f t="shared" si="264"/>
        <v>3.6299893582136362</v>
      </c>
      <c r="X2399" s="93">
        <f t="shared" si="264"/>
        <v>4.8342461871869222</v>
      </c>
      <c r="Y2399" s="93">
        <f t="shared" si="263"/>
        <v>6.4380178265403885</v>
      </c>
      <c r="Z2399" s="93">
        <f t="shared" si="263"/>
        <v>8.5738441796177369</v>
      </c>
      <c r="AA2399" s="93">
        <f t="shared" si="263"/>
        <v>11.418235549662588</v>
      </c>
      <c r="AB2399" s="93">
        <f t="shared" si="263"/>
        <v>15.206259915186761</v>
      </c>
      <c r="AC2399" s="95">
        <f t="shared" si="263"/>
        <v>20.250969565525264</v>
      </c>
      <c r="AE2399" s="96"/>
    </row>
    <row r="2400" spans="3:31" ht="24.75" customHeight="1" x14ac:dyDescent="0.25">
      <c r="C2400" s="91">
        <f>ABS(E2400-Dashboard!$F$13)</f>
        <v>27.091485596037344</v>
      </c>
      <c r="D2400" s="92">
        <f t="shared" si="262"/>
        <v>0.33185216512643334</v>
      </c>
      <c r="E2400" s="93" cm="1">
        <f t="array" ref="E2400">SUM('DRE + DCF'!$S$41/TIR!S2400,'DRE + DCF'!$U$41:$AD$41/TIR!T2400:AC2400,TIR!F2400)</f>
        <v>20.528514403962653</v>
      </c>
      <c r="F2400" s="100">
        <f>'DRE + DCF'!$AE$38*'DRE + DCF'!$AE$39*(1+G2400)/(R2400-G2400)/AC2400</f>
        <v>5.1971885074466266</v>
      </c>
      <c r="G2400" s="92">
        <f>R2400*(1-'DRE + DCF'!$AE$39)</f>
        <v>0.19911129907586</v>
      </c>
      <c r="H2400" s="94">
        <f t="shared" si="260"/>
        <v>0.33185216512643334</v>
      </c>
      <c r="I2400" s="94">
        <f t="shared" si="265"/>
        <v>0.33185216512643334</v>
      </c>
      <c r="J2400" s="94">
        <f t="shared" si="265"/>
        <v>0.33185216512643334</v>
      </c>
      <c r="K2400" s="94">
        <f t="shared" si="265"/>
        <v>0.33185216512643334</v>
      </c>
      <c r="L2400" s="94">
        <f t="shared" si="265"/>
        <v>0.33185216512643334</v>
      </c>
      <c r="M2400" s="94">
        <f t="shared" si="265"/>
        <v>0.33185216512643334</v>
      </c>
      <c r="N2400" s="94">
        <f t="shared" si="265"/>
        <v>0.33185216512643334</v>
      </c>
      <c r="O2400" s="94">
        <f t="shared" si="265"/>
        <v>0.33185216512643334</v>
      </c>
      <c r="P2400" s="94">
        <f t="shared" si="265"/>
        <v>0.33185216512643334</v>
      </c>
      <c r="Q2400" s="94">
        <f t="shared" si="265"/>
        <v>0.33185216512643334</v>
      </c>
      <c r="R2400" s="94">
        <f t="shared" si="265"/>
        <v>0.33185216512643334</v>
      </c>
      <c r="S2400" s="93">
        <f>(1+H2400)^((5-Dashboard!$F$9)*3/12)</f>
        <v>1.1540589955138487</v>
      </c>
      <c r="T2400" s="93">
        <f t="shared" si="264"/>
        <v>1.5370359718587563</v>
      </c>
      <c r="U2400" s="93">
        <f t="shared" si="264"/>
        <v>2.0471046869972964</v>
      </c>
      <c r="V2400" s="93">
        <f t="shared" si="264"/>
        <v>2.7264408096178192</v>
      </c>
      <c r="W2400" s="93">
        <f t="shared" si="264"/>
        <v>3.6312160953785586</v>
      </c>
      <c r="X2400" s="93">
        <f t="shared" si="264"/>
        <v>4.8362430186718868</v>
      </c>
      <c r="Y2400" s="93">
        <f t="shared" si="263"/>
        <v>6.4411607354957505</v>
      </c>
      <c r="Z2400" s="93">
        <f t="shared" si="263"/>
        <v>8.5786738714973865</v>
      </c>
      <c r="AA2400" s="93">
        <f t="shared" si="263"/>
        <v>11.425525369667357</v>
      </c>
      <c r="AB2400" s="93">
        <f t="shared" si="263"/>
        <v>15.217110701298463</v>
      </c>
      <c r="AC2400" s="95">
        <f t="shared" si="263"/>
        <v>20.266941834492979</v>
      </c>
      <c r="AE2400" s="96"/>
    </row>
    <row r="2401" spans="3:31" ht="24.75" customHeight="1" x14ac:dyDescent="0.25">
      <c r="C2401" s="91">
        <f>ABS(E2401-Dashboard!$F$13)</f>
        <v>27.101508031296625</v>
      </c>
      <c r="D2401" s="92">
        <f t="shared" si="262"/>
        <v>0.33195216512643333</v>
      </c>
      <c r="E2401" s="93" cm="1">
        <f t="array" ref="E2401">SUM('DRE + DCF'!$S$41/TIR!S2401,'DRE + DCF'!$U$41:$AD$41/TIR!T2401:AC2401,TIR!F2401)</f>
        <v>20.518491968703373</v>
      </c>
      <c r="F2401" s="100">
        <f>'DRE + DCF'!$AE$38*'DRE + DCF'!$AE$39*(1+G2401)/(R2401-G2401)/AC2401</f>
        <v>5.1917882970364717</v>
      </c>
      <c r="G2401" s="92">
        <f>R2401*(1-'DRE + DCF'!$AE$39)</f>
        <v>0.19917129907585998</v>
      </c>
      <c r="H2401" s="94">
        <f t="shared" si="260"/>
        <v>0.33195216512643333</v>
      </c>
      <c r="I2401" s="94">
        <f t="shared" si="265"/>
        <v>0.33195216512643333</v>
      </c>
      <c r="J2401" s="94">
        <f t="shared" si="265"/>
        <v>0.33195216512643333</v>
      </c>
      <c r="K2401" s="94">
        <f t="shared" si="265"/>
        <v>0.33195216512643333</v>
      </c>
      <c r="L2401" s="94">
        <f t="shared" si="265"/>
        <v>0.33195216512643333</v>
      </c>
      <c r="M2401" s="94">
        <f t="shared" si="265"/>
        <v>0.33195216512643333</v>
      </c>
      <c r="N2401" s="94">
        <f t="shared" si="265"/>
        <v>0.33195216512643333</v>
      </c>
      <c r="O2401" s="94">
        <f t="shared" si="265"/>
        <v>0.33195216512643333</v>
      </c>
      <c r="P2401" s="94">
        <f t="shared" si="265"/>
        <v>0.33195216512643333</v>
      </c>
      <c r="Q2401" s="94">
        <f t="shared" si="265"/>
        <v>0.33195216512643333</v>
      </c>
      <c r="R2401" s="94">
        <f t="shared" si="265"/>
        <v>0.33195216512643333</v>
      </c>
      <c r="S2401" s="93">
        <f>(1+H2401)^((5-Dashboard!$F$9)*3/12)</f>
        <v>1.1541023200420459</v>
      </c>
      <c r="T2401" s="93">
        <f t="shared" si="264"/>
        <v>1.5372090839574428</v>
      </c>
      <c r="U2401" s="93">
        <f t="shared" si="264"/>
        <v>2.0474889676291372</v>
      </c>
      <c r="V2401" s="93">
        <f t="shared" si="264"/>
        <v>2.727157363506115</v>
      </c>
      <c r="W2401" s="93">
        <f t="shared" si="264"/>
        <v>3.6324431549624654</v>
      </c>
      <c r="X2401" s="93">
        <f t="shared" si="264"/>
        <v>4.8382405249509475</v>
      </c>
      <c r="Y2401" s="93">
        <f t="shared" si="263"/>
        <v>6.4443049426108656</v>
      </c>
      <c r="Z2401" s="93">
        <f t="shared" si="263"/>
        <v>8.5835059210455178</v>
      </c>
      <c r="AA2401" s="93">
        <f t="shared" si="263"/>
        <v>11.432819295912136</v>
      </c>
      <c r="AB2401" s="93">
        <f t="shared" si="263"/>
        <v>15.227968414689434</v>
      </c>
      <c r="AC2401" s="95">
        <f t="shared" si="263"/>
        <v>20.282925500422529</v>
      </c>
      <c r="AE2401" s="96"/>
    </row>
    <row r="2402" spans="3:31" ht="24.75" customHeight="1" x14ac:dyDescent="0.25">
      <c r="C2402" s="91">
        <f>ABS(E2402-Dashboard!$F$13)</f>
        <v>27.111521646148226</v>
      </c>
      <c r="D2402" s="92">
        <f t="shared" si="262"/>
        <v>0.33205216512643332</v>
      </c>
      <c r="E2402" s="93" cm="1">
        <f t="array" ref="E2402">SUM('DRE + DCF'!$S$41/TIR!S2402,'DRE + DCF'!$U$41:$AD$41/TIR!T2402:AC2402,TIR!F2402)</f>
        <v>20.508478353851771</v>
      </c>
      <c r="F2402" s="100">
        <f>'DRE + DCF'!$AE$38*'DRE + DCF'!$AE$39*(1+G2402)/(R2402-G2402)/AC2402</f>
        <v>5.1863944624303526</v>
      </c>
      <c r="G2402" s="92">
        <f>R2402*(1-'DRE + DCF'!$AE$39)</f>
        <v>0.19923129907585999</v>
      </c>
      <c r="H2402" s="94">
        <f t="shared" si="260"/>
        <v>0.33205216512643332</v>
      </c>
      <c r="I2402" s="94">
        <f t="shared" si="265"/>
        <v>0.33205216512643332</v>
      </c>
      <c r="J2402" s="94">
        <f t="shared" si="265"/>
        <v>0.33205216512643332</v>
      </c>
      <c r="K2402" s="94">
        <f t="shared" si="265"/>
        <v>0.33205216512643332</v>
      </c>
      <c r="L2402" s="94">
        <f t="shared" si="265"/>
        <v>0.33205216512643332</v>
      </c>
      <c r="M2402" s="94">
        <f t="shared" si="265"/>
        <v>0.33205216512643332</v>
      </c>
      <c r="N2402" s="94">
        <f t="shared" si="265"/>
        <v>0.33205216512643332</v>
      </c>
      <c r="O2402" s="94">
        <f t="shared" si="265"/>
        <v>0.33205216512643332</v>
      </c>
      <c r="P2402" s="94">
        <f t="shared" si="265"/>
        <v>0.33205216512643332</v>
      </c>
      <c r="Q2402" s="94">
        <f t="shared" si="265"/>
        <v>0.33205216512643332</v>
      </c>
      <c r="R2402" s="94">
        <f t="shared" si="265"/>
        <v>0.33205216512643332</v>
      </c>
      <c r="S2402" s="93">
        <f>(1+H2402)^((5-Dashboard!$F$9)*3/12)</f>
        <v>1.1541456429439196</v>
      </c>
      <c r="T2402" s="93">
        <f t="shared" si="264"/>
        <v>1.5373822025546877</v>
      </c>
      <c r="U2402" s="93">
        <f t="shared" si="264"/>
        <v>2.0478732915398168</v>
      </c>
      <c r="V2402" s="93">
        <f t="shared" si="264"/>
        <v>2.7278740519002089</v>
      </c>
      <c r="W2402" s="93">
        <f t="shared" si="264"/>
        <v>3.6336705370258899</v>
      </c>
      <c r="X2402" s="93">
        <f t="shared" si="264"/>
        <v>4.8402387062014665</v>
      </c>
      <c r="Y2402" s="93">
        <f t="shared" si="263"/>
        <v>6.4474504483244299</v>
      </c>
      <c r="Z2402" s="93">
        <f t="shared" si="263"/>
        <v>8.588340329235951</v>
      </c>
      <c r="AA2402" s="93">
        <f t="shared" si="263"/>
        <v>11.440117330401415</v>
      </c>
      <c r="AB2402" s="93">
        <f t="shared" si="263"/>
        <v>15.238833059261639</v>
      </c>
      <c r="AC2402" s="95">
        <f t="shared" si="263"/>
        <v>20.298920570589736</v>
      </c>
      <c r="AE2402" s="96"/>
    </row>
    <row r="2403" spans="3:31" ht="24.75" customHeight="1" x14ac:dyDescent="0.25">
      <c r="C2403" s="91">
        <f>ABS(E2403-Dashboard!$F$13)</f>
        <v>27.121526450813395</v>
      </c>
      <c r="D2403" s="92">
        <f t="shared" si="262"/>
        <v>0.33215216512643331</v>
      </c>
      <c r="E2403" s="93" cm="1">
        <f t="array" ref="E2403">SUM('DRE + DCF'!$S$41/TIR!S2403,'DRE + DCF'!$U$41:$AD$41/TIR!T2403:AC2403,TIR!F2403)</f>
        <v>20.498473549186603</v>
      </c>
      <c r="F2403" s="100">
        <f>'DRE + DCF'!$AE$38*'DRE + DCF'!$AE$39*(1+G2403)/(R2403-G2403)/AC2403</f>
        <v>5.1810069950868627</v>
      </c>
      <c r="G2403" s="92">
        <f>R2403*(1-'DRE + DCF'!$AE$39)</f>
        <v>0.19929129907585999</v>
      </c>
      <c r="H2403" s="94">
        <f t="shared" si="260"/>
        <v>0.33215216512643331</v>
      </c>
      <c r="I2403" s="94">
        <f t="shared" si="265"/>
        <v>0.33215216512643331</v>
      </c>
      <c r="J2403" s="94">
        <f t="shared" si="265"/>
        <v>0.33215216512643331</v>
      </c>
      <c r="K2403" s="94">
        <f t="shared" si="265"/>
        <v>0.33215216512643331</v>
      </c>
      <c r="L2403" s="94">
        <f t="shared" si="265"/>
        <v>0.33215216512643331</v>
      </c>
      <c r="M2403" s="94">
        <f t="shared" si="265"/>
        <v>0.33215216512643331</v>
      </c>
      <c r="N2403" s="94">
        <f t="shared" si="265"/>
        <v>0.33215216512643331</v>
      </c>
      <c r="O2403" s="94">
        <f t="shared" si="265"/>
        <v>0.33215216512643331</v>
      </c>
      <c r="P2403" s="94">
        <f t="shared" si="265"/>
        <v>0.33215216512643331</v>
      </c>
      <c r="Q2403" s="94">
        <f t="shared" si="265"/>
        <v>0.33215216512643331</v>
      </c>
      <c r="R2403" s="94">
        <f t="shared" si="265"/>
        <v>0.33215216512643331</v>
      </c>
      <c r="S2403" s="93">
        <f>(1+H2403)^((5-Dashboard!$F$9)*3/12)</f>
        <v>1.1541889642196521</v>
      </c>
      <c r="T2403" s="93">
        <f t="shared" si="264"/>
        <v>1.5375553276502449</v>
      </c>
      <c r="U2403" s="93">
        <f t="shared" si="264"/>
        <v>2.048257658730956</v>
      </c>
      <c r="V2403" s="93">
        <f t="shared" si="264"/>
        <v>2.7285908748152421</v>
      </c>
      <c r="W2403" s="93">
        <f t="shared" si="264"/>
        <v>3.6348982416293532</v>
      </c>
      <c r="X2403" s="93">
        <f t="shared" si="264"/>
        <v>4.8422375626008076</v>
      </c>
      <c r="Y2403" s="93">
        <f t="shared" si="263"/>
        <v>6.450597253075208</v>
      </c>
      <c r="Z2403" s="93">
        <f t="shared" si="263"/>
        <v>8.5931770970427603</v>
      </c>
      <c r="AA2403" s="93">
        <f t="shared" si="263"/>
        <v>11.447419475140391</v>
      </c>
      <c r="AB2403" s="93">
        <f t="shared" si="263"/>
        <v>15.24970463891877</v>
      </c>
      <c r="AC2403" s="95">
        <f t="shared" si="263"/>
        <v>20.31492705227425</v>
      </c>
      <c r="AE2403" s="96"/>
    </row>
    <row r="2404" spans="3:31" ht="24.75" customHeight="1" x14ac:dyDescent="0.25">
      <c r="C2404" s="91">
        <f>ABS(E2404-Dashboard!$F$13)</f>
        <v>27.131522455499173</v>
      </c>
      <c r="D2404" s="92">
        <f t="shared" si="262"/>
        <v>0.3322521651264333</v>
      </c>
      <c r="E2404" s="93" cm="1">
        <f t="array" ref="E2404">SUM('DRE + DCF'!$S$41/TIR!S2404,'DRE + DCF'!$U$41:$AD$41/TIR!T2404:AC2404,TIR!F2404)</f>
        <v>20.488477544500824</v>
      </c>
      <c r="F2404" s="100">
        <f>'DRE + DCF'!$AE$38*'DRE + DCF'!$AE$39*(1+G2404)/(R2404-G2404)/AC2404</f>
        <v>5.1756258864774907</v>
      </c>
      <c r="G2404" s="92">
        <f>R2404*(1-'DRE + DCF'!$AE$39)</f>
        <v>0.19935129907585997</v>
      </c>
      <c r="H2404" s="94">
        <f t="shared" si="260"/>
        <v>0.3322521651264333</v>
      </c>
      <c r="I2404" s="94">
        <f t="shared" si="265"/>
        <v>0.3322521651264333</v>
      </c>
      <c r="J2404" s="94">
        <f t="shared" si="265"/>
        <v>0.3322521651264333</v>
      </c>
      <c r="K2404" s="94">
        <f t="shared" si="265"/>
        <v>0.3322521651264333</v>
      </c>
      <c r="L2404" s="94">
        <f t="shared" si="265"/>
        <v>0.3322521651264333</v>
      </c>
      <c r="M2404" s="94">
        <f t="shared" si="265"/>
        <v>0.3322521651264333</v>
      </c>
      <c r="N2404" s="94">
        <f t="shared" si="265"/>
        <v>0.3322521651264333</v>
      </c>
      <c r="O2404" s="94">
        <f t="shared" si="265"/>
        <v>0.3322521651264333</v>
      </c>
      <c r="P2404" s="94">
        <f t="shared" si="265"/>
        <v>0.3322521651264333</v>
      </c>
      <c r="Q2404" s="94">
        <f t="shared" si="265"/>
        <v>0.3322521651264333</v>
      </c>
      <c r="R2404" s="94">
        <f t="shared" si="265"/>
        <v>0.3322521651264333</v>
      </c>
      <c r="S2404" s="93">
        <f>(1+H2404)^((5-Dashboard!$F$9)*3/12)</f>
        <v>1.154232283869427</v>
      </c>
      <c r="T2404" s="93">
        <f t="shared" si="264"/>
        <v>1.5377284592438722</v>
      </c>
      <c r="U2404" s="93">
        <f t="shared" si="264"/>
        <v>2.0486420692041833</v>
      </c>
      <c r="V2404" s="93">
        <f t="shared" si="264"/>
        <v>2.72930783226637</v>
      </c>
      <c r="W2404" s="93">
        <f t="shared" si="264"/>
        <v>3.636126268833404</v>
      </c>
      <c r="X2404" s="93">
        <f t="shared" si="264"/>
        <v>4.8442370943264024</v>
      </c>
      <c r="Y2404" s="93">
        <f t="shared" si="263"/>
        <v>6.4537453573021324</v>
      </c>
      <c r="Z2404" s="93">
        <f t="shared" si="263"/>
        <v>8.5980162254404338</v>
      </c>
      <c r="AA2404" s="93">
        <f t="shared" si="263"/>
        <v>11.454725732135222</v>
      </c>
      <c r="AB2404" s="93">
        <f t="shared" si="263"/>
        <v>15.26058315756662</v>
      </c>
      <c r="AC2404" s="95">
        <f t="shared" si="263"/>
        <v>20.330944952760113</v>
      </c>
      <c r="AE2404" s="96"/>
    </row>
    <row r="2405" spans="3:31" ht="24.75" customHeight="1" x14ac:dyDescent="0.25">
      <c r="C2405" s="91">
        <f>ABS(E2405-Dashboard!$F$13)</f>
        <v>27.141509670398111</v>
      </c>
      <c r="D2405" s="92">
        <f t="shared" si="262"/>
        <v>0.33235216512643329</v>
      </c>
      <c r="E2405" s="93" cm="1">
        <f t="array" ref="E2405">SUM('DRE + DCF'!$S$41/TIR!S2405,'DRE + DCF'!$U$41:$AD$41/TIR!T2405:AC2405,TIR!F2405)</f>
        <v>20.478490329601886</v>
      </c>
      <c r="F2405" s="100">
        <f>'DRE + DCF'!$AE$38*'DRE + DCF'!$AE$39*(1+G2405)/(R2405-G2405)/AC2405</f>
        <v>5.1702511280867665</v>
      </c>
      <c r="G2405" s="92">
        <f>R2405*(1-'DRE + DCF'!$AE$39)</f>
        <v>0.19941129907585997</v>
      </c>
      <c r="H2405" s="94">
        <f t="shared" si="260"/>
        <v>0.33235216512643329</v>
      </c>
      <c r="I2405" s="94">
        <f t="shared" si="265"/>
        <v>0.33235216512643329</v>
      </c>
      <c r="J2405" s="94">
        <f t="shared" si="265"/>
        <v>0.33235216512643329</v>
      </c>
      <c r="K2405" s="94">
        <f t="shared" si="265"/>
        <v>0.33235216512643329</v>
      </c>
      <c r="L2405" s="94">
        <f t="shared" si="265"/>
        <v>0.33235216512643329</v>
      </c>
      <c r="M2405" s="94">
        <f t="shared" si="265"/>
        <v>0.33235216512643329</v>
      </c>
      <c r="N2405" s="94">
        <f t="shared" si="265"/>
        <v>0.33235216512643329</v>
      </c>
      <c r="O2405" s="94">
        <f t="shared" si="265"/>
        <v>0.33235216512643329</v>
      </c>
      <c r="P2405" s="94">
        <f t="shared" si="265"/>
        <v>0.33235216512643329</v>
      </c>
      <c r="Q2405" s="94">
        <f t="shared" si="265"/>
        <v>0.33235216512643329</v>
      </c>
      <c r="R2405" s="94">
        <f t="shared" si="265"/>
        <v>0.33235216512643329</v>
      </c>
      <c r="S2405" s="93">
        <f>(1+H2405)^((5-Dashboard!$F$9)*3/12)</f>
        <v>1.154275601893427</v>
      </c>
      <c r="T2405" s="93">
        <f t="shared" si="264"/>
        <v>1.5379015973353243</v>
      </c>
      <c r="U2405" s="93">
        <f t="shared" si="264"/>
        <v>2.0490265229611193</v>
      </c>
      <c r="V2405" s="93">
        <f t="shared" si="264"/>
        <v>2.7300249242687347</v>
      </c>
      <c r="W2405" s="93">
        <f t="shared" si="264"/>
        <v>3.6373546186985752</v>
      </c>
      <c r="X2405" s="93">
        <f t="shared" si="264"/>
        <v>4.8462373015556786</v>
      </c>
      <c r="Y2405" s="93">
        <f t="shared" si="263"/>
        <v>6.4568947614441914</v>
      </c>
      <c r="Z2405" s="93">
        <f t="shared" si="263"/>
        <v>8.602857715403692</v>
      </c>
      <c r="AA2405" s="93">
        <f t="shared" si="263"/>
        <v>11.46203610339275</v>
      </c>
      <c r="AB2405" s="93">
        <f t="shared" si="263"/>
        <v>15.271468619112676</v>
      </c>
      <c r="AC2405" s="95">
        <f t="shared" si="263"/>
        <v>20.346974279335154</v>
      </c>
      <c r="AE2405" s="96"/>
    </row>
    <row r="2406" spans="3:31" ht="24.75" customHeight="1" x14ac:dyDescent="0.25">
      <c r="C2406" s="91">
        <f>ABS(E2406-Dashboard!$F$13)</f>
        <v>27.151488105688657</v>
      </c>
      <c r="D2406" s="92">
        <f t="shared" si="262"/>
        <v>0.33245216512643327</v>
      </c>
      <c r="E2406" s="93" cm="1">
        <f t="array" ref="E2406">SUM('DRE + DCF'!$S$41/TIR!S2406,'DRE + DCF'!$U$41:$AD$41/TIR!T2406:AC2406,TIR!F2406)</f>
        <v>20.468511894311341</v>
      </c>
      <c r="F2406" s="100">
        <f>'DRE + DCF'!$AE$38*'DRE + DCF'!$AE$39*(1+G2406)/(R2406-G2406)/AC2406</f>
        <v>5.1648827114120586</v>
      </c>
      <c r="G2406" s="92">
        <f>R2406*(1-'DRE + DCF'!$AE$39)</f>
        <v>0.19947129907585995</v>
      </c>
      <c r="H2406" s="94">
        <f t="shared" si="260"/>
        <v>0.33245216512643327</v>
      </c>
      <c r="I2406" s="94">
        <f t="shared" si="265"/>
        <v>0.33245216512643327</v>
      </c>
      <c r="J2406" s="94">
        <f t="shared" si="265"/>
        <v>0.33245216512643327</v>
      </c>
      <c r="K2406" s="94">
        <f t="shared" si="265"/>
        <v>0.33245216512643327</v>
      </c>
      <c r="L2406" s="94">
        <f t="shared" si="265"/>
        <v>0.33245216512643327</v>
      </c>
      <c r="M2406" s="94">
        <f t="shared" si="265"/>
        <v>0.33245216512643327</v>
      </c>
      <c r="N2406" s="94">
        <f t="shared" si="265"/>
        <v>0.33245216512643327</v>
      </c>
      <c r="O2406" s="94">
        <f t="shared" si="265"/>
        <v>0.33245216512643327</v>
      </c>
      <c r="P2406" s="94">
        <f t="shared" si="265"/>
        <v>0.33245216512643327</v>
      </c>
      <c r="Q2406" s="94">
        <f t="shared" si="265"/>
        <v>0.33245216512643327</v>
      </c>
      <c r="R2406" s="94">
        <f t="shared" si="265"/>
        <v>0.33245216512643327</v>
      </c>
      <c r="S2406" s="93">
        <f>(1+H2406)^((5-Dashboard!$F$9)*3/12)</f>
        <v>1.1543189182918356</v>
      </c>
      <c r="T2406" s="93">
        <f t="shared" si="264"/>
        <v>1.538074741924359</v>
      </c>
      <c r="U2406" s="93">
        <f t="shared" si="264"/>
        <v>2.0494110200033924</v>
      </c>
      <c r="V2406" s="93">
        <f t="shared" si="264"/>
        <v>2.7307421508374925</v>
      </c>
      <c r="W2406" s="93">
        <f t="shared" si="264"/>
        <v>3.6385832912854306</v>
      </c>
      <c r="X2406" s="93">
        <f t="shared" si="264"/>
        <v>4.848238184466136</v>
      </c>
      <c r="Y2406" s="93">
        <f t="shared" si="263"/>
        <v>6.4600454659405511</v>
      </c>
      <c r="Z2406" s="93">
        <f t="shared" si="263"/>
        <v>8.6077015679076858</v>
      </c>
      <c r="AA2406" s="93">
        <f t="shared" si="263"/>
        <v>11.469350590920792</v>
      </c>
      <c r="AB2406" s="93">
        <f t="shared" si="263"/>
        <v>15.282361027466548</v>
      </c>
      <c r="AC2406" s="95">
        <f t="shared" si="263"/>
        <v>20.363015039291628</v>
      </c>
      <c r="AE2406" s="96"/>
    </row>
    <row r="2407" spans="3:31" ht="24.75" customHeight="1" x14ac:dyDescent="0.25">
      <c r="C2407" s="91">
        <f>ABS(E2407-Dashboard!$F$13)</f>
        <v>27.161457771534785</v>
      </c>
      <c r="D2407" s="92">
        <f t="shared" si="262"/>
        <v>0.33255216512643326</v>
      </c>
      <c r="E2407" s="93" cm="1">
        <f t="array" ref="E2407">SUM('DRE + DCF'!$S$41/TIR!S2407,'DRE + DCF'!$U$41:$AD$41/TIR!T2407:AC2407,TIR!F2407)</f>
        <v>20.458542228465213</v>
      </c>
      <c r="F2407" s="100">
        <f>'DRE + DCF'!$AE$38*'DRE + DCF'!$AE$39*(1+G2407)/(R2407-G2407)/AC2407</f>
        <v>5.159520627963734</v>
      </c>
      <c r="G2407" s="92">
        <f>R2407*(1-'DRE + DCF'!$AE$39)</f>
        <v>0.19953129907585995</v>
      </c>
      <c r="H2407" s="94">
        <f t="shared" si="260"/>
        <v>0.33255216512643326</v>
      </c>
      <c r="I2407" s="94">
        <f t="shared" si="265"/>
        <v>0.33255216512643326</v>
      </c>
      <c r="J2407" s="94">
        <f t="shared" si="265"/>
        <v>0.33255216512643326</v>
      </c>
      <c r="K2407" s="94">
        <f t="shared" si="265"/>
        <v>0.33255216512643326</v>
      </c>
      <c r="L2407" s="94">
        <f t="shared" si="265"/>
        <v>0.33255216512643326</v>
      </c>
      <c r="M2407" s="94">
        <f t="shared" si="265"/>
        <v>0.33255216512643326</v>
      </c>
      <c r="N2407" s="94">
        <f t="shared" si="265"/>
        <v>0.33255216512643326</v>
      </c>
      <c r="O2407" s="94">
        <f t="shared" si="265"/>
        <v>0.33255216512643326</v>
      </c>
      <c r="P2407" s="94">
        <f t="shared" si="265"/>
        <v>0.33255216512643326</v>
      </c>
      <c r="Q2407" s="94">
        <f t="shared" si="265"/>
        <v>0.33255216512643326</v>
      </c>
      <c r="R2407" s="94">
        <f t="shared" si="265"/>
        <v>0.33255216512643326</v>
      </c>
      <c r="S2407" s="93">
        <f>(1+H2407)^((5-Dashboard!$F$9)*3/12)</f>
        <v>1.1543622330648353</v>
      </c>
      <c r="T2407" s="93">
        <f t="shared" si="264"/>
        <v>1.5382478930107306</v>
      </c>
      <c r="U2407" s="93">
        <f t="shared" si="264"/>
        <v>2.049795560332623</v>
      </c>
      <c r="V2407" s="93">
        <f t="shared" si="264"/>
        <v>2.7314595119877869</v>
      </c>
      <c r="W2407" s="93">
        <f t="shared" si="264"/>
        <v>3.6398122866545157</v>
      </c>
      <c r="X2407" s="93">
        <f t="shared" si="264"/>
        <v>4.8502397432352682</v>
      </c>
      <c r="Y2407" s="93">
        <f t="shared" si="263"/>
        <v>6.4631974712304316</v>
      </c>
      <c r="Z2407" s="93">
        <f t="shared" si="263"/>
        <v>8.6125477839278002</v>
      </c>
      <c r="AA2407" s="93">
        <f t="shared" si="263"/>
        <v>11.476669196727855</v>
      </c>
      <c r="AB2407" s="93">
        <f t="shared" si="263"/>
        <v>15.293260386539545</v>
      </c>
      <c r="AC2407" s="95">
        <f t="shared" si="263"/>
        <v>20.379067239925583</v>
      </c>
      <c r="AE2407" s="96"/>
    </row>
    <row r="2408" spans="3:31" ht="24.75" customHeight="1" x14ac:dyDescent="0.25">
      <c r="C2408" s="91">
        <f>ABS(E2408-Dashboard!$F$13)</f>
        <v>27.171418678086404</v>
      </c>
      <c r="D2408" s="92">
        <f t="shared" si="262"/>
        <v>0.33265216512643325</v>
      </c>
      <c r="E2408" s="93" cm="1">
        <f t="array" ref="E2408">SUM('DRE + DCF'!$S$41/TIR!S2408,'DRE + DCF'!$U$41:$AD$41/TIR!T2408:AC2408,TIR!F2408)</f>
        <v>20.448581321913593</v>
      </c>
      <c r="F2408" s="100">
        <f>'DRE + DCF'!$AE$38*'DRE + DCF'!$AE$39*(1+G2408)/(R2408-G2408)/AC2408</f>
        <v>5.1541648692649646</v>
      </c>
      <c r="G2408" s="92">
        <f>R2408*(1-'DRE + DCF'!$AE$39)</f>
        <v>0.19959129907585996</v>
      </c>
      <c r="H2408" s="94">
        <f t="shared" si="260"/>
        <v>0.33265216512643325</v>
      </c>
      <c r="I2408" s="94">
        <f t="shared" si="265"/>
        <v>0.33265216512643325</v>
      </c>
      <c r="J2408" s="94">
        <f t="shared" si="265"/>
        <v>0.33265216512643325</v>
      </c>
      <c r="K2408" s="94">
        <f t="shared" si="265"/>
        <v>0.33265216512643325</v>
      </c>
      <c r="L2408" s="94">
        <f t="shared" si="265"/>
        <v>0.33265216512643325</v>
      </c>
      <c r="M2408" s="94">
        <f t="shared" si="265"/>
        <v>0.33265216512643325</v>
      </c>
      <c r="N2408" s="94">
        <f t="shared" si="265"/>
        <v>0.33265216512643325</v>
      </c>
      <c r="O2408" s="94">
        <f t="shared" si="265"/>
        <v>0.33265216512643325</v>
      </c>
      <c r="P2408" s="94">
        <f t="shared" si="265"/>
        <v>0.33265216512643325</v>
      </c>
      <c r="Q2408" s="94">
        <f t="shared" si="265"/>
        <v>0.33265216512643325</v>
      </c>
      <c r="R2408" s="94">
        <f t="shared" si="265"/>
        <v>0.33265216512643325</v>
      </c>
      <c r="S2408" s="93">
        <f>(1+H2408)^((5-Dashboard!$F$9)*3/12)</f>
        <v>1.1544055462126095</v>
      </c>
      <c r="T2408" s="93">
        <f t="shared" si="264"/>
        <v>1.5384210505941969</v>
      </c>
      <c r="U2408" s="93">
        <f t="shared" si="264"/>
        <v>2.0501801439504388</v>
      </c>
      <c r="V2408" s="93">
        <f t="shared" si="264"/>
        <v>2.7321770077347751</v>
      </c>
      <c r="W2408" s="93">
        <f t="shared" si="264"/>
        <v>3.641041604866408</v>
      </c>
      <c r="X2408" s="93">
        <f t="shared" si="264"/>
        <v>4.8522419780406425</v>
      </c>
      <c r="Y2408" s="93">
        <f t="shared" si="263"/>
        <v>6.4663507777532301</v>
      </c>
      <c r="Z2408" s="93">
        <f t="shared" si="263"/>
        <v>8.6173963644398377</v>
      </c>
      <c r="AA2408" s="93">
        <f t="shared" si="263"/>
        <v>11.483991922823405</v>
      </c>
      <c r="AB2408" s="93">
        <f t="shared" si="263"/>
        <v>15.304166700245084</v>
      </c>
      <c r="AC2408" s="95">
        <f t="shared" si="263"/>
        <v>20.395130888537473</v>
      </c>
      <c r="AE2408" s="96"/>
    </row>
    <row r="2409" spans="3:31" ht="24.75" customHeight="1" x14ac:dyDescent="0.25">
      <c r="C2409" s="91">
        <f>ABS(E2409-Dashboard!$F$13)</f>
        <v>27.181370835479036</v>
      </c>
      <c r="D2409" s="92">
        <f t="shared" si="262"/>
        <v>0.33275216512643324</v>
      </c>
      <c r="E2409" s="93" cm="1">
        <f t="array" ref="E2409">SUM('DRE + DCF'!$S$41/TIR!S2409,'DRE + DCF'!$U$41:$AD$41/TIR!T2409:AC2409,TIR!F2409)</f>
        <v>20.438629164520961</v>
      </c>
      <c r="F2409" s="100">
        <f>'DRE + DCF'!$AE$38*'DRE + DCF'!$AE$39*(1+G2409)/(R2409-G2409)/AC2409</f>
        <v>5.1488154268518542</v>
      </c>
      <c r="G2409" s="92">
        <f>R2409*(1-'DRE + DCF'!$AE$39)</f>
        <v>0.19965129907585993</v>
      </c>
      <c r="H2409" s="94">
        <f t="shared" si="260"/>
        <v>0.33275216512643324</v>
      </c>
      <c r="I2409" s="94">
        <f t="shared" si="265"/>
        <v>0.33275216512643324</v>
      </c>
      <c r="J2409" s="94">
        <f t="shared" si="265"/>
        <v>0.33275216512643324</v>
      </c>
      <c r="K2409" s="94">
        <f t="shared" si="265"/>
        <v>0.33275216512643324</v>
      </c>
      <c r="L2409" s="94">
        <f t="shared" si="265"/>
        <v>0.33275216512643324</v>
      </c>
      <c r="M2409" s="94">
        <f t="shared" si="265"/>
        <v>0.33275216512643324</v>
      </c>
      <c r="N2409" s="94">
        <f t="shared" si="265"/>
        <v>0.33275216512643324</v>
      </c>
      <c r="O2409" s="94">
        <f t="shared" si="265"/>
        <v>0.33275216512643324</v>
      </c>
      <c r="P2409" s="94">
        <f t="shared" si="265"/>
        <v>0.33275216512643324</v>
      </c>
      <c r="Q2409" s="94">
        <f t="shared" si="265"/>
        <v>0.33275216512643324</v>
      </c>
      <c r="R2409" s="94">
        <f t="shared" si="265"/>
        <v>0.33275216512643324</v>
      </c>
      <c r="S2409" s="93">
        <f>(1+H2409)^((5-Dashboard!$F$9)*3/12)</f>
        <v>1.1544488577353409</v>
      </c>
      <c r="T2409" s="93">
        <f t="shared" si="264"/>
        <v>1.5385942146745131</v>
      </c>
      <c r="U2409" s="93">
        <f t="shared" si="264"/>
        <v>2.0505647708584616</v>
      </c>
      <c r="V2409" s="93">
        <f t="shared" si="264"/>
        <v>2.7328946380936028</v>
      </c>
      <c r="W2409" s="93">
        <f t="shared" si="264"/>
        <v>3.6422712459816688</v>
      </c>
      <c r="X2409" s="93">
        <f t="shared" si="264"/>
        <v>4.8542448890598209</v>
      </c>
      <c r="Y2409" s="93">
        <f t="shared" si="263"/>
        <v>6.4695053859483984</v>
      </c>
      <c r="Z2409" s="93">
        <f t="shared" si="263"/>
        <v>8.6222473104198478</v>
      </c>
      <c r="AA2409" s="93">
        <f t="shared" si="263"/>
        <v>11.491318771217617</v>
      </c>
      <c r="AB2409" s="93">
        <f t="shared" si="263"/>
        <v>15.315079972498303</v>
      </c>
      <c r="AC2409" s="95">
        <f t="shared" si="263"/>
        <v>20.411205992431587</v>
      </c>
      <c r="AE2409" s="96"/>
    </row>
    <row r="2410" spans="3:31" ht="24.75" customHeight="1" x14ac:dyDescent="0.25">
      <c r="C2410" s="91">
        <f>ABS(E2410-Dashboard!$F$13)</f>
        <v>27.191314253834143</v>
      </c>
      <c r="D2410" s="92">
        <f t="shared" si="262"/>
        <v>0.33285216512643323</v>
      </c>
      <c r="E2410" s="93" cm="1">
        <f t="array" ref="E2410">SUM('DRE + DCF'!$S$41/TIR!S2410,'DRE + DCF'!$U$41:$AD$41/TIR!T2410:AC2410,TIR!F2410)</f>
        <v>20.428685746165854</v>
      </c>
      <c r="F2410" s="100">
        <f>'DRE + DCF'!$AE$38*'DRE + DCF'!$AE$39*(1+G2410)/(R2410-G2410)/AC2410</f>
        <v>5.1434722922732901</v>
      </c>
      <c r="G2410" s="92">
        <f>R2410*(1-'DRE + DCF'!$AE$39)</f>
        <v>0.19971129907585994</v>
      </c>
      <c r="H2410" s="94">
        <f t="shared" si="260"/>
        <v>0.33285216512643323</v>
      </c>
      <c r="I2410" s="94">
        <f t="shared" si="265"/>
        <v>0.33285216512643323</v>
      </c>
      <c r="J2410" s="94">
        <f t="shared" si="265"/>
        <v>0.33285216512643323</v>
      </c>
      <c r="K2410" s="94">
        <f t="shared" si="265"/>
        <v>0.33285216512643323</v>
      </c>
      <c r="L2410" s="94">
        <f t="shared" si="265"/>
        <v>0.33285216512643323</v>
      </c>
      <c r="M2410" s="94">
        <f t="shared" si="265"/>
        <v>0.33285216512643323</v>
      </c>
      <c r="N2410" s="94">
        <f t="shared" si="265"/>
        <v>0.33285216512643323</v>
      </c>
      <c r="O2410" s="94">
        <f t="shared" si="265"/>
        <v>0.33285216512643323</v>
      </c>
      <c r="P2410" s="94">
        <f t="shared" si="265"/>
        <v>0.33285216512643323</v>
      </c>
      <c r="Q2410" s="94">
        <f t="shared" si="265"/>
        <v>0.33285216512643323</v>
      </c>
      <c r="R2410" s="94">
        <f t="shared" si="265"/>
        <v>0.33285216512643323</v>
      </c>
      <c r="S2410" s="93">
        <f>(1+H2410)^((5-Dashboard!$F$9)*3/12)</f>
        <v>1.1544921676332123</v>
      </c>
      <c r="T2410" s="93">
        <f t="shared" si="264"/>
        <v>1.5387673852514363</v>
      </c>
      <c r="U2410" s="93">
        <f t="shared" si="264"/>
        <v>2.0509494410583176</v>
      </c>
      <c r="V2410" s="93">
        <f t="shared" si="264"/>
        <v>2.7336124030794267</v>
      </c>
      <c r="W2410" s="93">
        <f t="shared" si="264"/>
        <v>3.6435012100608861</v>
      </c>
      <c r="X2410" s="93">
        <f t="shared" si="264"/>
        <v>4.8562484764704319</v>
      </c>
      <c r="Y2410" s="93">
        <f t="shared" si="263"/>
        <v>6.4726612962555583</v>
      </c>
      <c r="Z2410" s="93">
        <f t="shared" si="263"/>
        <v>8.6271006228442868</v>
      </c>
      <c r="AA2410" s="93">
        <f t="shared" si="263"/>
        <v>11.498649743921609</v>
      </c>
      <c r="AB2410" s="93">
        <f t="shared" si="263"/>
        <v>15.326000207216426</v>
      </c>
      <c r="AC2410" s="95">
        <f t="shared" si="263"/>
        <v>20.42729255891658</v>
      </c>
      <c r="AE2410" s="96"/>
    </row>
    <row r="2411" spans="3:31" ht="24.75" customHeight="1" x14ac:dyDescent="0.25">
      <c r="C2411" s="91">
        <f>ABS(E2411-Dashboard!$F$13)</f>
        <v>27.201248943258868</v>
      </c>
      <c r="D2411" s="92">
        <f t="shared" si="262"/>
        <v>0.33295216512643322</v>
      </c>
      <c r="E2411" s="93" cm="1">
        <f t="array" ref="E2411">SUM('DRE + DCF'!$S$41/TIR!S2411,'DRE + DCF'!$U$41:$AD$41/TIR!T2411:AC2411,TIR!F2411)</f>
        <v>20.418751056741129</v>
      </c>
      <c r="F2411" s="100">
        <f>'DRE + DCF'!$AE$38*'DRE + DCF'!$AE$39*(1+G2411)/(R2411-G2411)/AC2411</f>
        <v>5.1381354570910371</v>
      </c>
      <c r="G2411" s="92">
        <f>R2411*(1-'DRE + DCF'!$AE$39)</f>
        <v>0.19977129907585991</v>
      </c>
      <c r="H2411" s="94">
        <f t="shared" si="260"/>
        <v>0.33295216512643322</v>
      </c>
      <c r="I2411" s="94">
        <f t="shared" si="265"/>
        <v>0.33295216512643322</v>
      </c>
      <c r="J2411" s="94">
        <f t="shared" si="265"/>
        <v>0.33295216512643322</v>
      </c>
      <c r="K2411" s="94">
        <f t="shared" si="265"/>
        <v>0.33295216512643322</v>
      </c>
      <c r="L2411" s="94">
        <f t="shared" si="265"/>
        <v>0.33295216512643322</v>
      </c>
      <c r="M2411" s="94">
        <f t="shared" si="265"/>
        <v>0.33295216512643322</v>
      </c>
      <c r="N2411" s="94">
        <f t="shared" si="265"/>
        <v>0.33295216512643322</v>
      </c>
      <c r="O2411" s="94">
        <f t="shared" si="265"/>
        <v>0.33295216512643322</v>
      </c>
      <c r="P2411" s="94">
        <f t="shared" si="265"/>
        <v>0.33295216512643322</v>
      </c>
      <c r="Q2411" s="94">
        <f t="shared" si="265"/>
        <v>0.33295216512643322</v>
      </c>
      <c r="R2411" s="94">
        <f t="shared" si="265"/>
        <v>0.33295216512643322</v>
      </c>
      <c r="S2411" s="93">
        <f>(1+H2411)^((5-Dashboard!$F$9)*3/12)</f>
        <v>1.1545354759064068</v>
      </c>
      <c r="T2411" s="93">
        <f t="shared" si="264"/>
        <v>1.5389405623247219</v>
      </c>
      <c r="U2411" s="93">
        <f t="shared" si="264"/>
        <v>2.0513341545516286</v>
      </c>
      <c r="V2411" s="93">
        <f t="shared" si="264"/>
        <v>2.7343303027073946</v>
      </c>
      <c r="W2411" s="93">
        <f t="shared" si="264"/>
        <v>3.6447314971646367</v>
      </c>
      <c r="X2411" s="93">
        <f t="shared" si="264"/>
        <v>4.8582527404501086</v>
      </c>
      <c r="Y2411" s="93">
        <f t="shared" si="263"/>
        <v>6.4758185091143989</v>
      </c>
      <c r="Z2411" s="93">
        <f t="shared" si="263"/>
        <v>8.6319563026898685</v>
      </c>
      <c r="AA2411" s="93">
        <f t="shared" si="263"/>
        <v>11.505984842947221</v>
      </c>
      <c r="AB2411" s="93">
        <f t="shared" si="263"/>
        <v>15.33692740831842</v>
      </c>
      <c r="AC2411" s="95">
        <f t="shared" si="263"/>
        <v>20.443390595304972</v>
      </c>
      <c r="AE2411" s="96"/>
    </row>
    <row r="2412" spans="3:31" ht="24.75" customHeight="1" x14ac:dyDescent="0.25">
      <c r="C2412" s="91">
        <f>ABS(E2412-Dashboard!$F$13)</f>
        <v>27.211174913846321</v>
      </c>
      <c r="D2412" s="92">
        <f t="shared" si="262"/>
        <v>0.33305216512643321</v>
      </c>
      <c r="E2412" s="93" cm="1">
        <f t="array" ref="E2412">SUM('DRE + DCF'!$S$41/TIR!S2412,'DRE + DCF'!$U$41:$AD$41/TIR!T2412:AC2412,TIR!F2412)</f>
        <v>20.408825086153676</v>
      </c>
      <c r="F2412" s="100">
        <f>'DRE + DCF'!$AE$38*'DRE + DCF'!$AE$39*(1+G2412)/(R2412-G2412)/AC2412</f>
        <v>5.1328049128795987</v>
      </c>
      <c r="G2412" s="92">
        <f>R2412*(1-'DRE + DCF'!$AE$39)</f>
        <v>0.19983129907585992</v>
      </c>
      <c r="H2412" s="94">
        <f t="shared" si="260"/>
        <v>0.33305216512643321</v>
      </c>
      <c r="I2412" s="94">
        <f t="shared" si="265"/>
        <v>0.33305216512643321</v>
      </c>
      <c r="J2412" s="94">
        <f t="shared" si="265"/>
        <v>0.33305216512643321</v>
      </c>
      <c r="K2412" s="94">
        <f t="shared" si="265"/>
        <v>0.33305216512643321</v>
      </c>
      <c r="L2412" s="94">
        <f t="shared" si="265"/>
        <v>0.33305216512643321</v>
      </c>
      <c r="M2412" s="94">
        <f t="shared" si="265"/>
        <v>0.33305216512643321</v>
      </c>
      <c r="N2412" s="94">
        <f t="shared" si="265"/>
        <v>0.33305216512643321</v>
      </c>
      <c r="O2412" s="94">
        <f t="shared" si="265"/>
        <v>0.33305216512643321</v>
      </c>
      <c r="P2412" s="94">
        <f t="shared" si="265"/>
        <v>0.33305216512643321</v>
      </c>
      <c r="Q2412" s="94">
        <f t="shared" si="265"/>
        <v>0.33305216512643321</v>
      </c>
      <c r="R2412" s="94">
        <f t="shared" si="265"/>
        <v>0.33305216512643321</v>
      </c>
      <c r="S2412" s="93">
        <f>(1+H2412)^((5-Dashboard!$F$9)*3/12)</f>
        <v>1.154578782555107</v>
      </c>
      <c r="T2412" s="93">
        <f t="shared" si="264"/>
        <v>1.5391137458941269</v>
      </c>
      <c r="U2412" s="93">
        <f t="shared" si="264"/>
        <v>2.0517189113400209</v>
      </c>
      <c r="V2412" s="93">
        <f t="shared" si="264"/>
        <v>2.7350483369926635</v>
      </c>
      <c r="W2412" s="93">
        <f t="shared" si="264"/>
        <v>3.6459621073535207</v>
      </c>
      <c r="X2412" s="93">
        <f t="shared" si="264"/>
        <v>4.8602576811765443</v>
      </c>
      <c r="Y2412" s="93">
        <f t="shared" si="263"/>
        <v>6.4789770249647702</v>
      </c>
      <c r="Z2412" s="93">
        <f t="shared" si="263"/>
        <v>8.6368143509337045</v>
      </c>
      <c r="AA2412" s="93">
        <f t="shared" si="263"/>
        <v>11.513324070307226</v>
      </c>
      <c r="AB2412" s="93">
        <f t="shared" si="263"/>
        <v>15.347861579725327</v>
      </c>
      <c r="AC2412" s="95">
        <f t="shared" si="263"/>
        <v>20.459500108913648</v>
      </c>
      <c r="AE2412" s="96"/>
    </row>
    <row r="2413" spans="3:31" ht="24.75" customHeight="1" x14ac:dyDescent="0.25">
      <c r="C2413" s="91">
        <f>ABS(E2413-Dashboard!$F$13)</f>
        <v>27.221092175675377</v>
      </c>
      <c r="D2413" s="92">
        <f t="shared" si="262"/>
        <v>0.3331521651264332</v>
      </c>
      <c r="E2413" s="93" cm="1">
        <f t="array" ref="E2413">SUM('DRE + DCF'!$S$41/TIR!S2413,'DRE + DCF'!$U$41:$AD$41/TIR!T2413:AC2413,TIR!F2413)</f>
        <v>20.39890782432462</v>
      </c>
      <c r="F2413" s="100">
        <f>'DRE + DCF'!$AE$38*'DRE + DCF'!$AE$39*(1+G2413)/(R2413-G2413)/AC2413</f>
        <v>5.1274806512263131</v>
      </c>
      <c r="G2413" s="92">
        <f>R2413*(1-'DRE + DCF'!$AE$39)</f>
        <v>0.19989129907585992</v>
      </c>
      <c r="H2413" s="94">
        <f t="shared" si="260"/>
        <v>0.3331521651264332</v>
      </c>
      <c r="I2413" s="94">
        <f t="shared" si="265"/>
        <v>0.3331521651264332</v>
      </c>
      <c r="J2413" s="94">
        <f t="shared" si="265"/>
        <v>0.3331521651264332</v>
      </c>
      <c r="K2413" s="94">
        <f t="shared" si="265"/>
        <v>0.3331521651264332</v>
      </c>
      <c r="L2413" s="94">
        <f t="shared" si="265"/>
        <v>0.3331521651264332</v>
      </c>
      <c r="M2413" s="94">
        <f t="shared" si="265"/>
        <v>0.3331521651264332</v>
      </c>
      <c r="N2413" s="94">
        <f t="shared" si="265"/>
        <v>0.3331521651264332</v>
      </c>
      <c r="O2413" s="94">
        <f t="shared" si="265"/>
        <v>0.3331521651264332</v>
      </c>
      <c r="P2413" s="94">
        <f t="shared" si="265"/>
        <v>0.3331521651264332</v>
      </c>
      <c r="Q2413" s="94">
        <f t="shared" si="265"/>
        <v>0.3331521651264332</v>
      </c>
      <c r="R2413" s="94">
        <f t="shared" si="265"/>
        <v>0.3331521651264332</v>
      </c>
      <c r="S2413" s="93">
        <f>(1+H2413)^((5-Dashboard!$F$9)*3/12)</f>
        <v>1.1546220875794959</v>
      </c>
      <c r="T2413" s="93">
        <f t="shared" si="264"/>
        <v>1.539286935959407</v>
      </c>
      <c r="U2413" s="93">
        <f t="shared" si="264"/>
        <v>2.0521037114251168</v>
      </c>
      <c r="V2413" s="93">
        <f t="shared" si="264"/>
        <v>2.7357665059503837</v>
      </c>
      <c r="W2413" s="93">
        <f t="shared" si="264"/>
        <v>3.6471930406881308</v>
      </c>
      <c r="X2413" s="93">
        <f t="shared" si="264"/>
        <v>4.8622632988274406</v>
      </c>
      <c r="Y2413" s="93">
        <f t="shared" si="263"/>
        <v>6.482136844246595</v>
      </c>
      <c r="Z2413" s="93">
        <f t="shared" si="263"/>
        <v>8.6416747685531732</v>
      </c>
      <c r="AA2413" s="93">
        <f t="shared" si="263"/>
        <v>11.52066742801513</v>
      </c>
      <c r="AB2413" s="93">
        <f t="shared" si="263"/>
        <v>15.358802725359947</v>
      </c>
      <c r="AC2413" s="95">
        <f t="shared" si="263"/>
        <v>20.475621107063375</v>
      </c>
      <c r="AE2413" s="96"/>
    </row>
    <row r="2414" spans="3:31" ht="24.75" customHeight="1" x14ac:dyDescent="0.25">
      <c r="C2414" s="91">
        <f>ABS(E2414-Dashboard!$F$13)</f>
        <v>27.231000738810902</v>
      </c>
      <c r="D2414" s="92">
        <f t="shared" si="262"/>
        <v>0.33325216512643319</v>
      </c>
      <c r="E2414" s="93" cm="1">
        <f t="array" ref="E2414">SUM('DRE + DCF'!$S$41/TIR!S2414,'DRE + DCF'!$U$41:$AD$41/TIR!T2414:AC2414,TIR!F2414)</f>
        <v>20.388999261189095</v>
      </c>
      <c r="F2414" s="100">
        <f>'DRE + DCF'!$AE$38*'DRE + DCF'!$AE$39*(1+G2414)/(R2414-G2414)/AC2414</f>
        <v>5.1221626637312125</v>
      </c>
      <c r="G2414" s="92">
        <f>R2414*(1-'DRE + DCF'!$AE$39)</f>
        <v>0.1999512990758599</v>
      </c>
      <c r="H2414" s="94">
        <f t="shared" si="260"/>
        <v>0.33325216512643319</v>
      </c>
      <c r="I2414" s="94">
        <f t="shared" si="265"/>
        <v>0.33325216512643319</v>
      </c>
      <c r="J2414" s="94">
        <f t="shared" si="265"/>
        <v>0.33325216512643319</v>
      </c>
      <c r="K2414" s="94">
        <f t="shared" si="265"/>
        <v>0.33325216512643319</v>
      </c>
      <c r="L2414" s="94">
        <f t="shared" si="265"/>
        <v>0.33325216512643319</v>
      </c>
      <c r="M2414" s="94">
        <f t="shared" si="265"/>
        <v>0.33325216512643319</v>
      </c>
      <c r="N2414" s="94">
        <f t="shared" si="265"/>
        <v>0.33325216512643319</v>
      </c>
      <c r="O2414" s="94">
        <f t="shared" si="265"/>
        <v>0.33325216512643319</v>
      </c>
      <c r="P2414" s="94">
        <f t="shared" si="265"/>
        <v>0.33325216512643319</v>
      </c>
      <c r="Q2414" s="94">
        <f t="shared" si="265"/>
        <v>0.33325216512643319</v>
      </c>
      <c r="R2414" s="94">
        <f t="shared" si="265"/>
        <v>0.33325216512643319</v>
      </c>
      <c r="S2414" s="93">
        <f>(1+H2414)^((5-Dashboard!$F$9)*3/12)</f>
        <v>1.1546653909797562</v>
      </c>
      <c r="T2414" s="93">
        <f t="shared" si="264"/>
        <v>1.5394601325203197</v>
      </c>
      <c r="U2414" s="93">
        <f t="shared" si="264"/>
        <v>2.0524885548085421</v>
      </c>
      <c r="V2414" s="93">
        <f t="shared" si="264"/>
        <v>2.7364848095957126</v>
      </c>
      <c r="W2414" s="93">
        <f t="shared" si="264"/>
        <v>3.6484242972290795</v>
      </c>
      <c r="X2414" s="93">
        <f t="shared" si="264"/>
        <v>4.8642695935805564</v>
      </c>
      <c r="Y2414" s="93">
        <f t="shared" si="263"/>
        <v>6.4852979673999522</v>
      </c>
      <c r="Z2414" s="93">
        <f t="shared" si="263"/>
        <v>8.6465375565260434</v>
      </c>
      <c r="AA2414" s="93">
        <f t="shared" si="263"/>
        <v>11.528014918085367</v>
      </c>
      <c r="AB2414" s="93">
        <f t="shared" si="263"/>
        <v>15.369750849147138</v>
      </c>
      <c r="AC2414" s="95">
        <f t="shared" si="263"/>
        <v>20.49175359707926</v>
      </c>
      <c r="AE2414" s="96"/>
    </row>
    <row r="2415" spans="3:31" ht="24.75" customHeight="1" x14ac:dyDescent="0.25">
      <c r="C2415" s="91">
        <f>ABS(E2415-Dashboard!$F$13)</f>
        <v>27.240900613303538</v>
      </c>
      <c r="D2415" s="92">
        <f t="shared" si="262"/>
        <v>0.33335216512643318</v>
      </c>
      <c r="E2415" s="93" cm="1">
        <f t="array" ref="E2415">SUM('DRE + DCF'!$S$41/TIR!S2415,'DRE + DCF'!$U$41:$AD$41/TIR!T2415:AC2415,TIR!F2415)</f>
        <v>20.37909938669646</v>
      </c>
      <c r="F2415" s="100">
        <f>'DRE + DCF'!$AE$38*'DRE + DCF'!$AE$39*(1+G2415)/(R2415-G2415)/AC2415</f>
        <v>5.1168509420071286</v>
      </c>
      <c r="G2415" s="92">
        <f>R2415*(1-'DRE + DCF'!$AE$39)</f>
        <v>0.20001129907585991</v>
      </c>
      <c r="H2415" s="94">
        <f t="shared" si="260"/>
        <v>0.33335216512643318</v>
      </c>
      <c r="I2415" s="94">
        <f t="shared" si="265"/>
        <v>0.33335216512643318</v>
      </c>
      <c r="J2415" s="94">
        <f t="shared" si="265"/>
        <v>0.33335216512643318</v>
      </c>
      <c r="K2415" s="94">
        <f t="shared" si="265"/>
        <v>0.33335216512643318</v>
      </c>
      <c r="L2415" s="94">
        <f t="shared" si="265"/>
        <v>0.33335216512643318</v>
      </c>
      <c r="M2415" s="94">
        <f t="shared" si="265"/>
        <v>0.33335216512643318</v>
      </c>
      <c r="N2415" s="94">
        <f t="shared" si="265"/>
        <v>0.33335216512643318</v>
      </c>
      <c r="O2415" s="94">
        <f t="shared" si="265"/>
        <v>0.33335216512643318</v>
      </c>
      <c r="P2415" s="94">
        <f t="shared" si="265"/>
        <v>0.33335216512643318</v>
      </c>
      <c r="Q2415" s="94">
        <f t="shared" si="265"/>
        <v>0.33335216512643318</v>
      </c>
      <c r="R2415" s="94">
        <f t="shared" si="265"/>
        <v>0.33335216512643318</v>
      </c>
      <c r="S2415" s="93">
        <f>(1+H2415)^((5-Dashboard!$F$9)*3/12)</f>
        <v>1.1547086927560704</v>
      </c>
      <c r="T2415" s="93">
        <f t="shared" si="264"/>
        <v>1.5396333355766196</v>
      </c>
      <c r="U2415" s="93">
        <f t="shared" si="264"/>
        <v>2.0528734414919181</v>
      </c>
      <c r="V2415" s="93">
        <f t="shared" si="264"/>
        <v>2.7372032479438011</v>
      </c>
      <c r="W2415" s="93">
        <f t="shared" si="264"/>
        <v>3.649655877036972</v>
      </c>
      <c r="X2415" s="93">
        <f t="shared" si="264"/>
        <v>4.8662765656136573</v>
      </c>
      <c r="Y2415" s="93">
        <f t="shared" si="263"/>
        <v>6.488460394864993</v>
      </c>
      <c r="Z2415" s="93">
        <f t="shared" si="263"/>
        <v>8.6514027158303488</v>
      </c>
      <c r="AA2415" s="93">
        <f t="shared" si="263"/>
        <v>11.535366542533099</v>
      </c>
      <c r="AB2415" s="93">
        <f t="shared" si="263"/>
        <v>15.380705955013523</v>
      </c>
      <c r="AC2415" s="95">
        <f t="shared" si="263"/>
        <v>20.507897586290305</v>
      </c>
      <c r="AE2415" s="96"/>
    </row>
    <row r="2416" spans="3:31" ht="24.75" customHeight="1" x14ac:dyDescent="0.25">
      <c r="C2416" s="91">
        <f>ABS(E2416-Dashboard!$F$13)</f>
        <v>27.250791809190027</v>
      </c>
      <c r="D2416" s="92">
        <f t="shared" si="262"/>
        <v>0.33345216512643316</v>
      </c>
      <c r="E2416" s="93" cm="1">
        <f t="array" ref="E2416">SUM('DRE + DCF'!$S$41/TIR!S2416,'DRE + DCF'!$U$41:$AD$41/TIR!T2416:AC2416,TIR!F2416)</f>
        <v>20.369208190809971</v>
      </c>
      <c r="F2416" s="100">
        <f>'DRE + DCF'!$AE$38*'DRE + DCF'!$AE$39*(1+G2416)/(R2416-G2416)/AC2416</f>
        <v>5.1115454776795284</v>
      </c>
      <c r="G2416" s="92">
        <f>R2416*(1-'DRE + DCF'!$AE$39)</f>
        <v>0.20007129907585988</v>
      </c>
      <c r="H2416" s="94">
        <f t="shared" si="260"/>
        <v>0.33345216512643316</v>
      </c>
      <c r="I2416" s="94">
        <f t="shared" si="265"/>
        <v>0.33345216512643316</v>
      </c>
      <c r="J2416" s="94">
        <f t="shared" si="265"/>
        <v>0.33345216512643316</v>
      </c>
      <c r="K2416" s="94">
        <f t="shared" si="265"/>
        <v>0.33345216512643316</v>
      </c>
      <c r="L2416" s="94">
        <f t="shared" si="265"/>
        <v>0.33345216512643316</v>
      </c>
      <c r="M2416" s="94">
        <f t="shared" si="265"/>
        <v>0.33345216512643316</v>
      </c>
      <c r="N2416" s="94">
        <f t="shared" si="265"/>
        <v>0.33345216512643316</v>
      </c>
      <c r="O2416" s="94">
        <f t="shared" si="265"/>
        <v>0.33345216512643316</v>
      </c>
      <c r="P2416" s="94">
        <f t="shared" si="265"/>
        <v>0.33345216512643316</v>
      </c>
      <c r="Q2416" s="94">
        <f t="shared" si="265"/>
        <v>0.33345216512643316</v>
      </c>
      <c r="R2416" s="94">
        <f t="shared" si="265"/>
        <v>0.33345216512643316</v>
      </c>
      <c r="S2416" s="93">
        <f>(1+H2416)^((5-Dashboard!$F$9)*3/12)</f>
        <v>1.1547519929086216</v>
      </c>
      <c r="T2416" s="93">
        <f t="shared" si="264"/>
        <v>1.5398065451280651</v>
      </c>
      <c r="U2416" s="93">
        <f t="shared" si="264"/>
        <v>2.0532583714768715</v>
      </c>
      <c r="V2416" s="93">
        <f t="shared" si="264"/>
        <v>2.7379218210098086</v>
      </c>
      <c r="W2416" s="93">
        <f t="shared" si="264"/>
        <v>3.6508877801724364</v>
      </c>
      <c r="X2416" s="93">
        <f t="shared" si="264"/>
        <v>4.8682842151045733</v>
      </c>
      <c r="Y2416" s="93">
        <f t="shared" si="263"/>
        <v>6.4916241270820318</v>
      </c>
      <c r="Z2416" s="93">
        <f t="shared" si="263"/>
        <v>8.6562702474445281</v>
      </c>
      <c r="AA2416" s="93">
        <f t="shared" si="263"/>
        <v>11.542722303374433</v>
      </c>
      <c r="AB2416" s="93">
        <f t="shared" si="263"/>
        <v>15.391668046887808</v>
      </c>
      <c r="AC2416" s="95">
        <f t="shared" si="263"/>
        <v>20.524053082029887</v>
      </c>
      <c r="AE2416" s="96"/>
    </row>
    <row r="2417" spans="3:31" ht="24.75" customHeight="1" x14ac:dyDescent="0.25">
      <c r="C2417" s="91">
        <f>ABS(E2417-Dashboard!$F$13)</f>
        <v>27.260674336492912</v>
      </c>
      <c r="D2417" s="92">
        <f t="shared" si="262"/>
        <v>0.33355216512643315</v>
      </c>
      <c r="E2417" s="93" cm="1">
        <f t="array" ref="E2417">SUM('DRE + DCF'!$S$41/TIR!S2417,'DRE + DCF'!$U$41:$AD$41/TIR!T2417:AC2417,TIR!F2417)</f>
        <v>20.359325663507086</v>
      </c>
      <c r="F2417" s="100">
        <f>'DRE + DCF'!$AE$38*'DRE + DCF'!$AE$39*(1+G2417)/(R2417-G2417)/AC2417</f>
        <v>5.1062462623866409</v>
      </c>
      <c r="G2417" s="92">
        <f>R2417*(1-'DRE + DCF'!$AE$39)</f>
        <v>0.20013129907585989</v>
      </c>
      <c r="H2417" s="94">
        <f t="shared" si="260"/>
        <v>0.33355216512643315</v>
      </c>
      <c r="I2417" s="94">
        <f t="shared" si="265"/>
        <v>0.33355216512643315</v>
      </c>
      <c r="J2417" s="94">
        <f t="shared" si="265"/>
        <v>0.33355216512643315</v>
      </c>
      <c r="K2417" s="94">
        <f t="shared" si="265"/>
        <v>0.33355216512643315</v>
      </c>
      <c r="L2417" s="94">
        <f t="shared" si="265"/>
        <v>0.33355216512643315</v>
      </c>
      <c r="M2417" s="94">
        <f t="shared" si="265"/>
        <v>0.33355216512643315</v>
      </c>
      <c r="N2417" s="94">
        <f t="shared" si="265"/>
        <v>0.33355216512643315</v>
      </c>
      <c r="O2417" s="94">
        <f t="shared" si="265"/>
        <v>0.33355216512643315</v>
      </c>
      <c r="P2417" s="94">
        <f t="shared" si="265"/>
        <v>0.33355216512643315</v>
      </c>
      <c r="Q2417" s="94">
        <f t="shared" si="265"/>
        <v>0.33355216512643315</v>
      </c>
      <c r="R2417" s="94">
        <f t="shared" si="265"/>
        <v>0.33355216512643315</v>
      </c>
      <c r="S2417" s="93">
        <f>(1+H2417)^((5-Dashboard!$F$9)*3/12)</f>
        <v>1.1547952914375921</v>
      </c>
      <c r="T2417" s="93">
        <f t="shared" si="264"/>
        <v>1.5399797611744113</v>
      </c>
      <c r="U2417" s="93">
        <f t="shared" si="264"/>
        <v>2.0536433447650233</v>
      </c>
      <c r="V2417" s="93">
        <f t="shared" si="264"/>
        <v>2.7386405288088866</v>
      </c>
      <c r="W2417" s="93">
        <f t="shared" si="264"/>
        <v>3.6521200066960904</v>
      </c>
      <c r="X2417" s="93">
        <f t="shared" si="264"/>
        <v>4.8702925422311347</v>
      </c>
      <c r="Y2417" s="93">
        <f t="shared" si="263"/>
        <v>6.4947891644914497</v>
      </c>
      <c r="Z2417" s="93">
        <f t="shared" si="263"/>
        <v>8.6611401523472704</v>
      </c>
      <c r="AA2417" s="93">
        <f t="shared" si="263"/>
        <v>11.550082202626186</v>
      </c>
      <c r="AB2417" s="93">
        <f t="shared" si="263"/>
        <v>15.40263712870043</v>
      </c>
      <c r="AC2417" s="95">
        <f t="shared" si="263"/>
        <v>20.540220091635245</v>
      </c>
      <c r="AE2417" s="96"/>
    </row>
    <row r="2418" spans="3:31" ht="24.75" customHeight="1" x14ac:dyDescent="0.25">
      <c r="C2418" s="91">
        <f>ABS(E2418-Dashboard!$F$13)</f>
        <v>27.270548205220859</v>
      </c>
      <c r="D2418" s="92">
        <f t="shared" si="262"/>
        <v>0.33365216512643314</v>
      </c>
      <c r="E2418" s="93" cm="1">
        <f t="array" ref="E2418">SUM('DRE + DCF'!$S$41/TIR!S2418,'DRE + DCF'!$U$41:$AD$41/TIR!T2418:AC2418,TIR!F2418)</f>
        <v>20.349451794779139</v>
      </c>
      <c r="F2418" s="100">
        <f>'DRE + DCF'!$AE$38*'DRE + DCF'!$AE$39*(1+G2418)/(R2418-G2418)/AC2418</f>
        <v>5.1009532877792942</v>
      </c>
      <c r="G2418" s="92">
        <f>R2418*(1-'DRE + DCF'!$AE$39)</f>
        <v>0.20019129907585989</v>
      </c>
      <c r="H2418" s="94">
        <f t="shared" si="260"/>
        <v>0.33365216512643314</v>
      </c>
      <c r="I2418" s="94">
        <f t="shared" si="265"/>
        <v>0.33365216512643314</v>
      </c>
      <c r="J2418" s="94">
        <f t="shared" si="265"/>
        <v>0.33365216512643314</v>
      </c>
      <c r="K2418" s="94">
        <f t="shared" si="265"/>
        <v>0.33365216512643314</v>
      </c>
      <c r="L2418" s="94">
        <f t="shared" si="265"/>
        <v>0.33365216512643314</v>
      </c>
      <c r="M2418" s="94">
        <f t="shared" si="265"/>
        <v>0.33365216512643314</v>
      </c>
      <c r="N2418" s="94">
        <f t="shared" si="265"/>
        <v>0.33365216512643314</v>
      </c>
      <c r="O2418" s="94">
        <f t="shared" si="265"/>
        <v>0.33365216512643314</v>
      </c>
      <c r="P2418" s="94">
        <f t="shared" si="265"/>
        <v>0.33365216512643314</v>
      </c>
      <c r="Q2418" s="94">
        <f t="shared" si="265"/>
        <v>0.33365216512643314</v>
      </c>
      <c r="R2418" s="94">
        <f t="shared" si="265"/>
        <v>0.33365216512643314</v>
      </c>
      <c r="S2418" s="93">
        <f>(1+H2418)^((5-Dashboard!$F$9)*3/12)</f>
        <v>1.1548385883431647</v>
      </c>
      <c r="T2418" s="93">
        <f t="shared" si="264"/>
        <v>1.5401529837154153</v>
      </c>
      <c r="U2418" s="93">
        <f t="shared" si="264"/>
        <v>2.0540283613579997</v>
      </c>
      <c r="V2418" s="93">
        <f t="shared" si="264"/>
        <v>2.7393593713561963</v>
      </c>
      <c r="W2418" s="93">
        <f t="shared" si="264"/>
        <v>3.6533525566685765</v>
      </c>
      <c r="X2418" s="93">
        <f t="shared" si="264"/>
        <v>4.8723015471712374</v>
      </c>
      <c r="Y2418" s="93">
        <f t="shared" si="263"/>
        <v>6.4979555075337911</v>
      </c>
      <c r="Z2418" s="93">
        <f t="shared" si="263"/>
        <v>8.6660124315176716</v>
      </c>
      <c r="AA2418" s="93">
        <f t="shared" si="263"/>
        <v>11.557446242306129</v>
      </c>
      <c r="AB2418" s="93">
        <f t="shared" si="263"/>
        <v>15.41361320438393</v>
      </c>
      <c r="AC2418" s="95">
        <f t="shared" si="263"/>
        <v>20.556398622448008</v>
      </c>
      <c r="AE2418" s="96"/>
    </row>
    <row r="2419" spans="3:31" ht="24.75" customHeight="1" x14ac:dyDescent="0.25">
      <c r="C2419" s="91">
        <f>ABS(E2419-Dashboard!$F$13)</f>
        <v>27.280413425368398</v>
      </c>
      <c r="D2419" s="92">
        <f t="shared" si="262"/>
        <v>0.33375216512643313</v>
      </c>
      <c r="E2419" s="93" cm="1">
        <f t="array" ref="E2419">SUM('DRE + DCF'!$S$41/TIR!S2419,'DRE + DCF'!$U$41:$AD$41/TIR!T2419:AC2419,TIR!F2419)</f>
        <v>20.3395865746316</v>
      </c>
      <c r="F2419" s="100">
        <f>'DRE + DCF'!$AE$38*'DRE + DCF'!$AE$39*(1+G2419)/(R2419-G2419)/AC2419</f>
        <v>5.0956665455210244</v>
      </c>
      <c r="G2419" s="92">
        <f>R2419*(1-'DRE + DCF'!$AE$39)</f>
        <v>0.20025129907585987</v>
      </c>
      <c r="H2419" s="94">
        <f t="shared" ref="H2419:H2482" si="266">$D2419</f>
        <v>0.33375216512643313</v>
      </c>
      <c r="I2419" s="94">
        <f t="shared" si="265"/>
        <v>0.33375216512643313</v>
      </c>
      <c r="J2419" s="94">
        <f t="shared" si="265"/>
        <v>0.33375216512643313</v>
      </c>
      <c r="K2419" s="94">
        <f t="shared" si="265"/>
        <v>0.33375216512643313</v>
      </c>
      <c r="L2419" s="94">
        <f t="shared" si="265"/>
        <v>0.33375216512643313</v>
      </c>
      <c r="M2419" s="94">
        <f t="shared" si="265"/>
        <v>0.33375216512643313</v>
      </c>
      <c r="N2419" s="94">
        <f t="shared" si="265"/>
        <v>0.33375216512643313</v>
      </c>
      <c r="O2419" s="94">
        <f t="shared" si="265"/>
        <v>0.33375216512643313</v>
      </c>
      <c r="P2419" s="94">
        <f t="shared" si="265"/>
        <v>0.33375216512643313</v>
      </c>
      <c r="Q2419" s="94">
        <f t="shared" si="265"/>
        <v>0.33375216512643313</v>
      </c>
      <c r="R2419" s="94">
        <f t="shared" si="265"/>
        <v>0.33375216512643313</v>
      </c>
      <c r="S2419" s="93">
        <f>(1+H2419)^((5-Dashboard!$F$9)*3/12)</f>
        <v>1.1548818836255217</v>
      </c>
      <c r="T2419" s="93">
        <f t="shared" si="264"/>
        <v>1.5403262127508328</v>
      </c>
      <c r="U2419" s="93">
        <f t="shared" si="264"/>
        <v>2.0544134212574221</v>
      </c>
      <c r="V2419" s="93">
        <f t="shared" si="264"/>
        <v>2.7400783486668896</v>
      </c>
      <c r="W2419" s="93">
        <f t="shared" si="264"/>
        <v>3.6545854301505254</v>
      </c>
      <c r="X2419" s="93">
        <f t="shared" si="264"/>
        <v>4.87431123010278</v>
      </c>
      <c r="Y2419" s="93">
        <f t="shared" si="263"/>
        <v>6.5011231566496699</v>
      </c>
      <c r="Z2419" s="93">
        <f t="shared" si="263"/>
        <v>8.6708870859350888</v>
      </c>
      <c r="AA2419" s="93">
        <f t="shared" si="263"/>
        <v>11.564814424432752</v>
      </c>
      <c r="AB2419" s="93">
        <f t="shared" si="263"/>
        <v>15.424596277872586</v>
      </c>
      <c r="AC2419" s="95">
        <f t="shared" si="263"/>
        <v>20.572588681813681</v>
      </c>
      <c r="AE2419" s="96"/>
    </row>
    <row r="2420" spans="3:31" ht="24.75" customHeight="1" x14ac:dyDescent="0.25">
      <c r="C2420" s="91">
        <f>ABS(E2420-Dashboard!$F$13)</f>
        <v>27.290270006916231</v>
      </c>
      <c r="D2420" s="92">
        <f t="shared" si="262"/>
        <v>0.33385216512643312</v>
      </c>
      <c r="E2420" s="93" cm="1">
        <f t="array" ref="E2420">SUM('DRE + DCF'!$S$41/TIR!S2420,'DRE + DCF'!$U$41:$AD$41/TIR!T2420:AC2420,TIR!F2420)</f>
        <v>20.329729993083767</v>
      </c>
      <c r="F2420" s="100">
        <f>'DRE + DCF'!$AE$38*'DRE + DCF'!$AE$39*(1+G2420)/(R2420-G2420)/AC2420</f>
        <v>5.0903860272879307</v>
      </c>
      <c r="G2420" s="92">
        <f>R2420*(1-'DRE + DCF'!$AE$39)</f>
        <v>0.20031129907585987</v>
      </c>
      <c r="H2420" s="94">
        <f t="shared" si="266"/>
        <v>0.33385216512643312</v>
      </c>
      <c r="I2420" s="94">
        <f t="shared" si="265"/>
        <v>0.33385216512643312</v>
      </c>
      <c r="J2420" s="94">
        <f t="shared" si="265"/>
        <v>0.33385216512643312</v>
      </c>
      <c r="K2420" s="94">
        <f t="shared" si="265"/>
        <v>0.33385216512643312</v>
      </c>
      <c r="L2420" s="94">
        <f t="shared" si="265"/>
        <v>0.33385216512643312</v>
      </c>
      <c r="M2420" s="94">
        <f t="shared" si="265"/>
        <v>0.33385216512643312</v>
      </c>
      <c r="N2420" s="94">
        <f t="shared" si="265"/>
        <v>0.33385216512643312</v>
      </c>
      <c r="O2420" s="94">
        <f t="shared" si="265"/>
        <v>0.33385216512643312</v>
      </c>
      <c r="P2420" s="94">
        <f t="shared" si="265"/>
        <v>0.33385216512643312</v>
      </c>
      <c r="Q2420" s="94">
        <f t="shared" si="265"/>
        <v>0.33385216512643312</v>
      </c>
      <c r="R2420" s="94">
        <f t="shared" si="265"/>
        <v>0.33385216512643312</v>
      </c>
      <c r="S2420" s="93">
        <f>(1+H2420)^((5-Dashboard!$F$9)*3/12)</f>
        <v>1.1549251772848461</v>
      </c>
      <c r="T2420" s="93">
        <f t="shared" si="264"/>
        <v>1.5404994482804217</v>
      </c>
      <c r="U2420" s="93">
        <f t="shared" si="264"/>
        <v>2.0547985244649163</v>
      </c>
      <c r="V2420" s="93">
        <f t="shared" si="264"/>
        <v>2.740797460756129</v>
      </c>
      <c r="W2420" s="93">
        <f t="shared" si="264"/>
        <v>3.655818627202593</v>
      </c>
      <c r="X2420" s="93">
        <f t="shared" si="264"/>
        <v>4.8763215912037232</v>
      </c>
      <c r="Y2420" s="93">
        <f t="shared" si="263"/>
        <v>6.5042921122798605</v>
      </c>
      <c r="Z2420" s="93">
        <f t="shared" si="263"/>
        <v>8.6757641165792734</v>
      </c>
      <c r="AA2420" s="93">
        <f t="shared" si="263"/>
        <v>11.57218675102548</v>
      </c>
      <c r="AB2420" s="93">
        <f t="shared" si="263"/>
        <v>15.435586353102762</v>
      </c>
      <c r="AC2420" s="95">
        <f t="shared" si="263"/>
        <v>20.588790277082143</v>
      </c>
      <c r="AE2420" s="96"/>
    </row>
    <row r="2421" spans="3:31" ht="24.75" customHeight="1" x14ac:dyDescent="0.25">
      <c r="C2421" s="91">
        <f>ABS(E2421-Dashboard!$F$13)</f>
        <v>27.30011795983097</v>
      </c>
      <c r="D2421" s="92">
        <f t="shared" si="262"/>
        <v>0.33395216512643311</v>
      </c>
      <c r="E2421" s="93" cm="1">
        <f t="array" ref="E2421">SUM('DRE + DCF'!$S$41/TIR!S2421,'DRE + DCF'!$U$41:$AD$41/TIR!T2421:AC2421,TIR!F2421)</f>
        <v>20.319882040169027</v>
      </c>
      <c r="F2421" s="100">
        <f>'DRE + DCF'!$AE$38*'DRE + DCF'!$AE$39*(1+G2421)/(R2421-G2421)/AC2421</f>
        <v>5.0851117247687716</v>
      </c>
      <c r="G2421" s="92">
        <f>R2421*(1-'DRE + DCF'!$AE$39)</f>
        <v>0.20037129907585985</v>
      </c>
      <c r="H2421" s="94">
        <f t="shared" si="266"/>
        <v>0.33395216512643311</v>
      </c>
      <c r="I2421" s="94">
        <f t="shared" si="265"/>
        <v>0.33395216512643311</v>
      </c>
      <c r="J2421" s="94">
        <f t="shared" si="265"/>
        <v>0.33395216512643311</v>
      </c>
      <c r="K2421" s="94">
        <f t="shared" si="265"/>
        <v>0.33395216512643311</v>
      </c>
      <c r="L2421" s="94">
        <f t="shared" si="265"/>
        <v>0.33395216512643311</v>
      </c>
      <c r="M2421" s="94">
        <f t="shared" si="265"/>
        <v>0.33395216512643311</v>
      </c>
      <c r="N2421" s="94">
        <f t="shared" si="265"/>
        <v>0.33395216512643311</v>
      </c>
      <c r="O2421" s="94">
        <f t="shared" si="265"/>
        <v>0.33395216512643311</v>
      </c>
      <c r="P2421" s="94">
        <f t="shared" si="265"/>
        <v>0.33395216512643311</v>
      </c>
      <c r="Q2421" s="94">
        <f t="shared" si="265"/>
        <v>0.33395216512643311</v>
      </c>
      <c r="R2421" s="94">
        <f t="shared" si="265"/>
        <v>0.33395216512643311</v>
      </c>
      <c r="S2421" s="93">
        <f>(1+H2421)^((5-Dashboard!$F$9)*3/12)</f>
        <v>1.15496846932132</v>
      </c>
      <c r="T2421" s="93">
        <f t="shared" si="264"/>
        <v>1.5406726903039369</v>
      </c>
      <c r="U2421" s="93">
        <f t="shared" si="264"/>
        <v>2.0551836709821032</v>
      </c>
      <c r="V2421" s="93">
        <f t="shared" si="264"/>
        <v>2.7415167076390672</v>
      </c>
      <c r="W2421" s="93">
        <f t="shared" si="264"/>
        <v>3.6570521478854241</v>
      </c>
      <c r="X2421" s="93">
        <f t="shared" si="264"/>
        <v>4.878332630652034</v>
      </c>
      <c r="Y2421" s="93">
        <f t="shared" si="263"/>
        <v>6.5074623748652085</v>
      </c>
      <c r="Z2421" s="93">
        <f t="shared" si="263"/>
        <v>8.6806435244302449</v>
      </c>
      <c r="AA2421" s="93">
        <f t="shared" si="263"/>
        <v>11.579563224104476</v>
      </c>
      <c r="AB2421" s="93">
        <f t="shared" si="263"/>
        <v>15.446583434012584</v>
      </c>
      <c r="AC2421" s="95">
        <f t="shared" si="263"/>
        <v>20.605003415607179</v>
      </c>
      <c r="AE2421" s="96"/>
    </row>
    <row r="2422" spans="3:31" ht="24.75" customHeight="1" x14ac:dyDescent="0.25">
      <c r="C2422" s="91">
        <f>ABS(E2422-Dashboard!$F$13)</f>
        <v>27.309957294065441</v>
      </c>
      <c r="D2422" s="92">
        <f t="shared" si="262"/>
        <v>0.3340521651264331</v>
      </c>
      <c r="E2422" s="93" cm="1">
        <f t="array" ref="E2422">SUM('DRE + DCF'!$S$41/TIR!S2422,'DRE + DCF'!$U$41:$AD$41/TIR!T2422:AC2422,TIR!F2422)</f>
        <v>20.310042705934556</v>
      </c>
      <c r="F2422" s="100">
        <f>'DRE + DCF'!$AE$38*'DRE + DCF'!$AE$39*(1+G2422)/(R2422-G2422)/AC2422</f>
        <v>5.0798436296648273</v>
      </c>
      <c r="G2422" s="92">
        <f>R2422*(1-'DRE + DCF'!$AE$39)</f>
        <v>0.20043129907585985</v>
      </c>
      <c r="H2422" s="94">
        <f t="shared" si="266"/>
        <v>0.3340521651264331</v>
      </c>
      <c r="I2422" s="94">
        <f t="shared" si="265"/>
        <v>0.3340521651264331</v>
      </c>
      <c r="J2422" s="94">
        <f t="shared" si="265"/>
        <v>0.3340521651264331</v>
      </c>
      <c r="K2422" s="94">
        <f t="shared" si="265"/>
        <v>0.3340521651264331</v>
      </c>
      <c r="L2422" s="94">
        <f t="shared" ref="I2422:R2447" si="267">$D2422</f>
        <v>0.3340521651264331</v>
      </c>
      <c r="M2422" s="94">
        <f t="shared" si="267"/>
        <v>0.3340521651264331</v>
      </c>
      <c r="N2422" s="94">
        <f t="shared" si="267"/>
        <v>0.3340521651264331</v>
      </c>
      <c r="O2422" s="94">
        <f t="shared" si="267"/>
        <v>0.3340521651264331</v>
      </c>
      <c r="P2422" s="94">
        <f t="shared" si="267"/>
        <v>0.3340521651264331</v>
      </c>
      <c r="Q2422" s="94">
        <f t="shared" si="267"/>
        <v>0.3340521651264331</v>
      </c>
      <c r="R2422" s="94">
        <f t="shared" si="267"/>
        <v>0.3340521651264331</v>
      </c>
      <c r="S2422" s="93">
        <f>(1+H2422)^((5-Dashboard!$F$9)*3/12)</f>
        <v>1.1550117597351264</v>
      </c>
      <c r="T2422" s="93">
        <f t="shared" si="264"/>
        <v>1.5408459388211371</v>
      </c>
      <c r="U2422" s="93">
        <f t="shared" si="264"/>
        <v>2.0555688608106095</v>
      </c>
      <c r="V2422" s="93">
        <f t="shared" si="264"/>
        <v>2.7422360893308695</v>
      </c>
      <c r="W2422" s="93">
        <f t="shared" si="264"/>
        <v>3.6582859922596898</v>
      </c>
      <c r="X2422" s="93">
        <f t="shared" si="264"/>
        <v>4.8803443486257416</v>
      </c>
      <c r="Y2422" s="93">
        <f t="shared" si="263"/>
        <v>6.510633944846723</v>
      </c>
      <c r="Z2422" s="93">
        <f t="shared" si="263"/>
        <v>8.6855253104684209</v>
      </c>
      <c r="AA2422" s="93">
        <f t="shared" si="263"/>
        <v>11.586943845690833</v>
      </c>
      <c r="AB2422" s="93">
        <f t="shared" si="263"/>
        <v>15.457587524542255</v>
      </c>
      <c r="AC2422" s="95">
        <f t="shared" si="263"/>
        <v>20.621228104746937</v>
      </c>
      <c r="AE2422" s="96"/>
    </row>
    <row r="2423" spans="3:31" ht="24.75" customHeight="1" x14ac:dyDescent="0.25">
      <c r="C2423" s="91">
        <f>ABS(E2423-Dashboard!$F$13)</f>
        <v>27.319788019558416</v>
      </c>
      <c r="D2423" s="92">
        <f t="shared" si="262"/>
        <v>0.33415216512643309</v>
      </c>
      <c r="E2423" s="93" cm="1">
        <f t="array" ref="E2423">SUM('DRE + DCF'!$S$41/TIR!S2423,'DRE + DCF'!$U$41:$AD$41/TIR!T2423:AC2423,TIR!F2423)</f>
        <v>20.300211980441581</v>
      </c>
      <c r="F2423" s="100">
        <f>'DRE + DCF'!$AE$38*'DRE + DCF'!$AE$39*(1+G2423)/(R2423-G2423)/AC2423</f>
        <v>5.074581733689997</v>
      </c>
      <c r="G2423" s="92">
        <f>R2423*(1-'DRE + DCF'!$AE$39)</f>
        <v>0.20049129907585986</v>
      </c>
      <c r="H2423" s="94">
        <f t="shared" si="266"/>
        <v>0.33415216512643309</v>
      </c>
      <c r="I2423" s="94">
        <f t="shared" si="267"/>
        <v>0.33415216512643309</v>
      </c>
      <c r="J2423" s="94">
        <f t="shared" si="267"/>
        <v>0.33415216512643309</v>
      </c>
      <c r="K2423" s="94">
        <f t="shared" si="267"/>
        <v>0.33415216512643309</v>
      </c>
      <c r="L2423" s="94">
        <f t="shared" si="267"/>
        <v>0.33415216512643309</v>
      </c>
      <c r="M2423" s="94">
        <f t="shared" si="267"/>
        <v>0.33415216512643309</v>
      </c>
      <c r="N2423" s="94">
        <f t="shared" si="267"/>
        <v>0.33415216512643309</v>
      </c>
      <c r="O2423" s="94">
        <f t="shared" si="267"/>
        <v>0.33415216512643309</v>
      </c>
      <c r="P2423" s="94">
        <f t="shared" si="267"/>
        <v>0.33415216512643309</v>
      </c>
      <c r="Q2423" s="94">
        <f t="shared" si="267"/>
        <v>0.33415216512643309</v>
      </c>
      <c r="R2423" s="94">
        <f t="shared" si="267"/>
        <v>0.33415216512643309</v>
      </c>
      <c r="S2423" s="93">
        <f>(1+H2423)^((5-Dashboard!$F$9)*3/12)</f>
        <v>1.155055048526447</v>
      </c>
      <c r="T2423" s="93">
        <f t="shared" si="264"/>
        <v>1.5410191938317763</v>
      </c>
      <c r="U2423" s="93">
        <f t="shared" si="264"/>
        <v>2.0559540939520549</v>
      </c>
      <c r="V2423" s="93">
        <f t="shared" si="264"/>
        <v>2.7429556058466877</v>
      </c>
      <c r="W2423" s="93">
        <f t="shared" si="264"/>
        <v>3.659520160386045</v>
      </c>
      <c r="X2423" s="93">
        <f t="shared" si="264"/>
        <v>4.8823567453028733</v>
      </c>
      <c r="Y2423" s="93">
        <f t="shared" si="263"/>
        <v>6.5138068226654733</v>
      </c>
      <c r="Z2423" s="93">
        <f t="shared" si="263"/>
        <v>8.690409475674473</v>
      </c>
      <c r="AA2423" s="93">
        <f t="shared" si="263"/>
        <v>11.594328617806367</v>
      </c>
      <c r="AB2423" s="93">
        <f t="shared" si="263"/>
        <v>15.468598628633728</v>
      </c>
      <c r="AC2423" s="95">
        <f t="shared" si="263"/>
        <v>20.637464351863461</v>
      </c>
      <c r="AE2423" s="96"/>
    </row>
    <row r="2424" spans="3:31" ht="24.75" customHeight="1" x14ac:dyDescent="0.25">
      <c r="C2424" s="91">
        <f>ABS(E2424-Dashboard!$F$13)</f>
        <v>27.329610146234941</v>
      </c>
      <c r="D2424" s="92">
        <f t="shared" si="262"/>
        <v>0.33425216512643308</v>
      </c>
      <c r="E2424" s="93" cm="1">
        <f t="array" ref="E2424">SUM('DRE + DCF'!$S$41/TIR!S2424,'DRE + DCF'!$U$41:$AD$41/TIR!T2424:AC2424,TIR!F2424)</f>
        <v>20.290389853765056</v>
      </c>
      <c r="F2424" s="100">
        <f>'DRE + DCF'!$AE$38*'DRE + DCF'!$AE$39*(1+G2424)/(R2424-G2424)/AC2424</f>
        <v>5.0693260285706554</v>
      </c>
      <c r="G2424" s="92">
        <f>R2424*(1-'DRE + DCF'!$AE$39)</f>
        <v>0.20055129907585983</v>
      </c>
      <c r="H2424" s="94">
        <f t="shared" si="266"/>
        <v>0.33425216512643308</v>
      </c>
      <c r="I2424" s="94">
        <f t="shared" si="267"/>
        <v>0.33425216512643308</v>
      </c>
      <c r="J2424" s="94">
        <f t="shared" si="267"/>
        <v>0.33425216512643308</v>
      </c>
      <c r="K2424" s="94">
        <f t="shared" si="267"/>
        <v>0.33425216512643308</v>
      </c>
      <c r="L2424" s="94">
        <f t="shared" si="267"/>
        <v>0.33425216512643308</v>
      </c>
      <c r="M2424" s="94">
        <f t="shared" si="267"/>
        <v>0.33425216512643308</v>
      </c>
      <c r="N2424" s="94">
        <f t="shared" si="267"/>
        <v>0.33425216512643308</v>
      </c>
      <c r="O2424" s="94">
        <f t="shared" si="267"/>
        <v>0.33425216512643308</v>
      </c>
      <c r="P2424" s="94">
        <f t="shared" si="267"/>
        <v>0.33425216512643308</v>
      </c>
      <c r="Q2424" s="94">
        <f t="shared" si="267"/>
        <v>0.33425216512643308</v>
      </c>
      <c r="R2424" s="94">
        <f t="shared" si="267"/>
        <v>0.33425216512643308</v>
      </c>
      <c r="S2424" s="93">
        <f>(1+H2424)^((5-Dashboard!$F$9)*3/12)</f>
        <v>1.1550983356954649</v>
      </c>
      <c r="T2424" s="93">
        <f t="shared" si="264"/>
        <v>1.5411924553356136</v>
      </c>
      <c r="U2424" s="93">
        <f t="shared" si="264"/>
        <v>2.0563393704080659</v>
      </c>
      <c r="V2424" s="93">
        <f t="shared" si="264"/>
        <v>2.7436752572016885</v>
      </c>
      <c r="W2424" s="93">
        <f t="shared" si="264"/>
        <v>3.6607546523251764</v>
      </c>
      <c r="X2424" s="93">
        <f t="shared" si="264"/>
        <v>4.8843698208615294</v>
      </c>
      <c r="Y2424" s="93">
        <f t="shared" si="263"/>
        <v>6.5169810087627038</v>
      </c>
      <c r="Z2424" s="93">
        <f t="shared" si="263"/>
        <v>8.6952960210294847</v>
      </c>
      <c r="AA2424" s="93">
        <f t="shared" si="263"/>
        <v>11.60171754247385</v>
      </c>
      <c r="AB2424" s="93">
        <f t="shared" si="263"/>
        <v>15.479616750231056</v>
      </c>
      <c r="AC2424" s="95">
        <f t="shared" si="263"/>
        <v>20.653712164323188</v>
      </c>
      <c r="AE2424" s="96"/>
    </row>
    <row r="2425" spans="3:31" ht="24.75" customHeight="1" x14ac:dyDescent="0.25">
      <c r="C2425" s="91">
        <f>ABS(E2425-Dashboard!$F$13)</f>
        <v>27.339423684006057</v>
      </c>
      <c r="D2425" s="92">
        <f t="shared" si="262"/>
        <v>0.33435216512643307</v>
      </c>
      <c r="E2425" s="93" cm="1">
        <f t="array" ref="E2425">SUM('DRE + DCF'!$S$41/TIR!S2425,'DRE + DCF'!$U$41:$AD$41/TIR!T2425:AC2425,TIR!F2425)</f>
        <v>20.28057631599394</v>
      </c>
      <c r="F2425" s="100">
        <f>'DRE + DCF'!$AE$38*'DRE + DCF'!$AE$39*(1+G2425)/(R2425-G2425)/AC2425</f>
        <v>5.0640765060457538</v>
      </c>
      <c r="G2425" s="92">
        <f>R2425*(1-'DRE + DCF'!$AE$39)</f>
        <v>0.20061129907585984</v>
      </c>
      <c r="H2425" s="94">
        <f t="shared" si="266"/>
        <v>0.33435216512643307</v>
      </c>
      <c r="I2425" s="94">
        <f t="shared" si="267"/>
        <v>0.33435216512643307</v>
      </c>
      <c r="J2425" s="94">
        <f t="shared" si="267"/>
        <v>0.33435216512643307</v>
      </c>
      <c r="K2425" s="94">
        <f t="shared" si="267"/>
        <v>0.33435216512643307</v>
      </c>
      <c r="L2425" s="94">
        <f t="shared" si="267"/>
        <v>0.33435216512643307</v>
      </c>
      <c r="M2425" s="94">
        <f t="shared" si="267"/>
        <v>0.33435216512643307</v>
      </c>
      <c r="N2425" s="94">
        <f t="shared" si="267"/>
        <v>0.33435216512643307</v>
      </c>
      <c r="O2425" s="94">
        <f t="shared" si="267"/>
        <v>0.33435216512643307</v>
      </c>
      <c r="P2425" s="94">
        <f t="shared" si="267"/>
        <v>0.33435216512643307</v>
      </c>
      <c r="Q2425" s="94">
        <f t="shared" si="267"/>
        <v>0.33435216512643307</v>
      </c>
      <c r="R2425" s="94">
        <f t="shared" si="267"/>
        <v>0.33435216512643307</v>
      </c>
      <c r="S2425" s="93">
        <f>(1+H2425)^((5-Dashboard!$F$9)*3/12)</f>
        <v>1.1551416212423622</v>
      </c>
      <c r="T2425" s="93">
        <f t="shared" si="264"/>
        <v>1.5413657233324038</v>
      </c>
      <c r="U2425" s="93">
        <f t="shared" si="264"/>
        <v>2.0567246901802636</v>
      </c>
      <c r="V2425" s="93">
        <f t="shared" si="264"/>
        <v>2.7443950434110267</v>
      </c>
      <c r="W2425" s="93">
        <f t="shared" si="264"/>
        <v>3.6619894681377545</v>
      </c>
      <c r="X2425" s="93">
        <f t="shared" si="264"/>
        <v>4.8863835754798073</v>
      </c>
      <c r="Y2425" s="93">
        <f t="shared" si="263"/>
        <v>6.520156503579722</v>
      </c>
      <c r="Z2425" s="93">
        <f t="shared" si="263"/>
        <v>8.7001849475147957</v>
      </c>
      <c r="AA2425" s="93">
        <f t="shared" si="263"/>
        <v>11.60911062171677</v>
      </c>
      <c r="AB2425" s="93">
        <f t="shared" si="263"/>
        <v>15.490641893280042</v>
      </c>
      <c r="AC2425" s="95">
        <f t="shared" si="263"/>
        <v>20.669971549496452</v>
      </c>
      <c r="AE2425" s="96"/>
    </row>
    <row r="2426" spans="3:31" ht="24.75" customHeight="1" x14ac:dyDescent="0.25">
      <c r="C2426" s="91">
        <f>ABS(E2426-Dashboard!$F$13)</f>
        <v>27.349228642769106</v>
      </c>
      <c r="D2426" s="92">
        <f t="shared" si="262"/>
        <v>0.33445216512643305</v>
      </c>
      <c r="E2426" s="93" cm="1">
        <f t="array" ref="E2426">SUM('DRE + DCF'!$S$41/TIR!S2426,'DRE + DCF'!$U$41:$AD$41/TIR!T2426:AC2426,TIR!F2426)</f>
        <v>20.270771357230892</v>
      </c>
      <c r="F2426" s="100">
        <f>'DRE + DCF'!$AE$38*'DRE + DCF'!$AE$39*(1+G2426)/(R2426-G2426)/AC2426</f>
        <v>5.0588331578666734</v>
      </c>
      <c r="G2426" s="92">
        <f>R2426*(1-'DRE + DCF'!$AE$39)</f>
        <v>0.20067129907585982</v>
      </c>
      <c r="H2426" s="94">
        <f t="shared" si="266"/>
        <v>0.33445216512643305</v>
      </c>
      <c r="I2426" s="94">
        <f t="shared" si="267"/>
        <v>0.33445216512643305</v>
      </c>
      <c r="J2426" s="94">
        <f t="shared" si="267"/>
        <v>0.33445216512643305</v>
      </c>
      <c r="K2426" s="94">
        <f t="shared" si="267"/>
        <v>0.33445216512643305</v>
      </c>
      <c r="L2426" s="94">
        <f t="shared" si="267"/>
        <v>0.33445216512643305</v>
      </c>
      <c r="M2426" s="94">
        <f t="shared" si="267"/>
        <v>0.33445216512643305</v>
      </c>
      <c r="N2426" s="94">
        <f t="shared" si="267"/>
        <v>0.33445216512643305</v>
      </c>
      <c r="O2426" s="94">
        <f t="shared" si="267"/>
        <v>0.33445216512643305</v>
      </c>
      <c r="P2426" s="94">
        <f t="shared" si="267"/>
        <v>0.33445216512643305</v>
      </c>
      <c r="Q2426" s="94">
        <f t="shared" si="267"/>
        <v>0.33445216512643305</v>
      </c>
      <c r="R2426" s="94">
        <f t="shared" si="267"/>
        <v>0.33445216512643305</v>
      </c>
      <c r="S2426" s="93">
        <f>(1+H2426)^((5-Dashboard!$F$9)*3/12)</f>
        <v>1.1551849051673213</v>
      </c>
      <c r="T2426" s="93">
        <f t="shared" si="264"/>
        <v>1.5415389978219054</v>
      </c>
      <c r="U2426" s="93">
        <f t="shared" si="264"/>
        <v>2.0571100532702737</v>
      </c>
      <c r="V2426" s="93">
        <f t="shared" si="264"/>
        <v>2.7451149644898689</v>
      </c>
      <c r="W2426" s="93">
        <f t="shared" si="264"/>
        <v>3.6632246078844775</v>
      </c>
      <c r="X2426" s="93">
        <f t="shared" si="264"/>
        <v>4.8883980093358703</v>
      </c>
      <c r="Y2426" s="93">
        <f t="shared" si="263"/>
        <v>6.5233333075579978</v>
      </c>
      <c r="Z2426" s="93">
        <f t="shared" si="263"/>
        <v>8.7050762561121466</v>
      </c>
      <c r="AA2426" s="93">
        <f t="shared" si="263"/>
        <v>11.61650785755956</v>
      </c>
      <c r="AB2426" s="93">
        <f t="shared" si="263"/>
        <v>15.501674061728577</v>
      </c>
      <c r="AC2426" s="95">
        <f t="shared" si="263"/>
        <v>20.686242514757968</v>
      </c>
      <c r="AE2426" s="96"/>
    </row>
    <row r="2427" spans="3:31" ht="24.75" customHeight="1" x14ac:dyDescent="0.25">
      <c r="C2427" s="91">
        <f>ABS(E2427-Dashboard!$F$13)</f>
        <v>27.359025032407477</v>
      </c>
      <c r="D2427" s="92">
        <f t="shared" si="262"/>
        <v>0.33455216512643304</v>
      </c>
      <c r="E2427" s="93" cm="1">
        <f t="array" ref="E2427">SUM('DRE + DCF'!$S$41/TIR!S2427,'DRE + DCF'!$U$41:$AD$41/TIR!T2427:AC2427,TIR!F2427)</f>
        <v>20.260974967592521</v>
      </c>
      <c r="F2427" s="100">
        <f>'DRE + DCF'!$AE$38*'DRE + DCF'!$AE$39*(1+G2427)/(R2427-G2427)/AC2427</f>
        <v>5.0535959757973377</v>
      </c>
      <c r="G2427" s="92">
        <f>R2427*(1-'DRE + DCF'!$AE$39)</f>
        <v>0.20073129907585982</v>
      </c>
      <c r="H2427" s="94">
        <f t="shared" si="266"/>
        <v>0.33455216512643304</v>
      </c>
      <c r="I2427" s="94">
        <f t="shared" si="267"/>
        <v>0.33455216512643304</v>
      </c>
      <c r="J2427" s="94">
        <f t="shared" si="267"/>
        <v>0.33455216512643304</v>
      </c>
      <c r="K2427" s="94">
        <f t="shared" si="267"/>
        <v>0.33455216512643304</v>
      </c>
      <c r="L2427" s="94">
        <f t="shared" si="267"/>
        <v>0.33455216512643304</v>
      </c>
      <c r="M2427" s="94">
        <f t="shared" si="267"/>
        <v>0.33455216512643304</v>
      </c>
      <c r="N2427" s="94">
        <f t="shared" si="267"/>
        <v>0.33455216512643304</v>
      </c>
      <c r="O2427" s="94">
        <f t="shared" si="267"/>
        <v>0.33455216512643304</v>
      </c>
      <c r="P2427" s="94">
        <f t="shared" si="267"/>
        <v>0.33455216512643304</v>
      </c>
      <c r="Q2427" s="94">
        <f t="shared" si="267"/>
        <v>0.33455216512643304</v>
      </c>
      <c r="R2427" s="94">
        <f t="shared" si="267"/>
        <v>0.33455216512643304</v>
      </c>
      <c r="S2427" s="93">
        <f>(1+H2427)^((5-Dashboard!$F$9)*3/12)</f>
        <v>1.1552281874705244</v>
      </c>
      <c r="T2427" s="93">
        <f t="shared" si="264"/>
        <v>1.5417122788038731</v>
      </c>
      <c r="U2427" s="93">
        <f t="shared" si="264"/>
        <v>2.0574954596797155</v>
      </c>
      <c r="V2427" s="93">
        <f t="shared" si="264"/>
        <v>2.7458350204533697</v>
      </c>
      <c r="W2427" s="93">
        <f t="shared" si="264"/>
        <v>3.6644600716260278</v>
      </c>
      <c r="X2427" s="93">
        <f t="shared" si="264"/>
        <v>4.8904131226078791</v>
      </c>
      <c r="Y2427" s="93">
        <f t="shared" si="263"/>
        <v>6.5265114211390651</v>
      </c>
      <c r="Z2427" s="93">
        <f t="shared" si="263"/>
        <v>8.7099699478035326</v>
      </c>
      <c r="AA2427" s="93">
        <f t="shared" si="263"/>
        <v>11.623909252027369</v>
      </c>
      <c r="AB2427" s="93">
        <f t="shared" si="263"/>
        <v>15.512713259526301</v>
      </c>
      <c r="AC2427" s="95">
        <f t="shared" si="263"/>
        <v>20.702525067486349</v>
      </c>
      <c r="AE2427" s="96"/>
    </row>
    <row r="2428" spans="3:31" ht="24.75" customHeight="1" x14ac:dyDescent="0.25">
      <c r="C2428" s="91">
        <f>ABS(E2428-Dashboard!$F$13)</f>
        <v>27.368812862790914</v>
      </c>
      <c r="D2428" s="92">
        <f t="shared" si="262"/>
        <v>0.33465216512643303</v>
      </c>
      <c r="E2428" s="93" cm="1">
        <f t="array" ref="E2428">SUM('DRE + DCF'!$S$41/TIR!S2428,'DRE + DCF'!$U$41:$AD$41/TIR!T2428:AC2428,TIR!F2428)</f>
        <v>20.251187137209083</v>
      </c>
      <c r="F2428" s="100">
        <f>'DRE + DCF'!$AE$38*'DRE + DCF'!$AE$39*(1+G2428)/(R2428-G2428)/AC2428</f>
        <v>5.0483649516140474</v>
      </c>
      <c r="G2428" s="92">
        <f>R2428*(1-'DRE + DCF'!$AE$39)</f>
        <v>0.20079129907585982</v>
      </c>
      <c r="H2428" s="94">
        <f t="shared" si="266"/>
        <v>0.33465216512643303</v>
      </c>
      <c r="I2428" s="94">
        <f t="shared" si="267"/>
        <v>0.33465216512643303</v>
      </c>
      <c r="J2428" s="94">
        <f t="shared" si="267"/>
        <v>0.33465216512643303</v>
      </c>
      <c r="K2428" s="94">
        <f t="shared" si="267"/>
        <v>0.33465216512643303</v>
      </c>
      <c r="L2428" s="94">
        <f t="shared" si="267"/>
        <v>0.33465216512643303</v>
      </c>
      <c r="M2428" s="94">
        <f t="shared" si="267"/>
        <v>0.33465216512643303</v>
      </c>
      <c r="N2428" s="94">
        <f t="shared" si="267"/>
        <v>0.33465216512643303</v>
      </c>
      <c r="O2428" s="94">
        <f t="shared" si="267"/>
        <v>0.33465216512643303</v>
      </c>
      <c r="P2428" s="94">
        <f t="shared" si="267"/>
        <v>0.33465216512643303</v>
      </c>
      <c r="Q2428" s="94">
        <f t="shared" si="267"/>
        <v>0.33465216512643303</v>
      </c>
      <c r="R2428" s="94">
        <f t="shared" si="267"/>
        <v>0.33465216512643303</v>
      </c>
      <c r="S2428" s="93">
        <f>(1+H2428)^((5-Dashboard!$F$9)*3/12)</f>
        <v>1.1552714681521539</v>
      </c>
      <c r="T2428" s="93">
        <f t="shared" si="264"/>
        <v>1.5418855662780653</v>
      </c>
      <c r="U2428" s="93">
        <f t="shared" si="264"/>
        <v>2.0578809094102164</v>
      </c>
      <c r="V2428" s="93">
        <f t="shared" si="264"/>
        <v>2.7465552113166987</v>
      </c>
      <c r="W2428" s="93">
        <f t="shared" si="264"/>
        <v>3.6656958594231202</v>
      </c>
      <c r="X2428" s="93">
        <f t="shared" si="264"/>
        <v>4.8924289154740688</v>
      </c>
      <c r="Y2428" s="93">
        <f t="shared" si="263"/>
        <v>6.5296908447646329</v>
      </c>
      <c r="Z2428" s="93">
        <f t="shared" si="263"/>
        <v>8.714866023571366</v>
      </c>
      <c r="AA2428" s="93">
        <f t="shared" si="263"/>
        <v>11.631314807146312</v>
      </c>
      <c r="AB2428" s="93">
        <f t="shared" si="263"/>
        <v>15.523759490624967</v>
      </c>
      <c r="AC2428" s="95">
        <f t="shared" si="263"/>
        <v>20.718819215064627</v>
      </c>
      <c r="AE2428" s="96"/>
    </row>
    <row r="2429" spans="3:31" ht="24.75" customHeight="1" x14ac:dyDescent="0.25">
      <c r="C2429" s="91">
        <f>ABS(E2429-Dashboard!$F$13)</f>
        <v>27.378592143775254</v>
      </c>
      <c r="D2429" s="92">
        <f t="shared" si="262"/>
        <v>0.33475216512643302</v>
      </c>
      <c r="E2429" s="93" cm="1">
        <f t="array" ref="E2429">SUM('DRE + DCF'!$S$41/TIR!S2429,'DRE + DCF'!$U$41:$AD$41/TIR!T2429:AC2429,TIR!F2429)</f>
        <v>20.241407856224743</v>
      </c>
      <c r="F2429" s="100">
        <f>'DRE + DCF'!$AE$38*'DRE + DCF'!$AE$39*(1+G2429)/(R2429-G2429)/AC2429</f>
        <v>5.0431400771056074</v>
      </c>
      <c r="G2429" s="92">
        <f>R2429*(1-'DRE + DCF'!$AE$39)</f>
        <v>0.2008512990758598</v>
      </c>
      <c r="H2429" s="94">
        <f t="shared" si="266"/>
        <v>0.33475216512643302</v>
      </c>
      <c r="I2429" s="94">
        <f t="shared" si="267"/>
        <v>0.33475216512643302</v>
      </c>
      <c r="J2429" s="94">
        <f t="shared" si="267"/>
        <v>0.33475216512643302</v>
      </c>
      <c r="K2429" s="94">
        <f t="shared" si="267"/>
        <v>0.33475216512643302</v>
      </c>
      <c r="L2429" s="94">
        <f t="shared" si="267"/>
        <v>0.33475216512643302</v>
      </c>
      <c r="M2429" s="94">
        <f t="shared" si="267"/>
        <v>0.33475216512643302</v>
      </c>
      <c r="N2429" s="94">
        <f t="shared" si="267"/>
        <v>0.33475216512643302</v>
      </c>
      <c r="O2429" s="94">
        <f t="shared" si="267"/>
        <v>0.33475216512643302</v>
      </c>
      <c r="P2429" s="94">
        <f t="shared" si="267"/>
        <v>0.33475216512643302</v>
      </c>
      <c r="Q2429" s="94">
        <f t="shared" si="267"/>
        <v>0.33475216512643302</v>
      </c>
      <c r="R2429" s="94">
        <f t="shared" si="267"/>
        <v>0.33475216512643302</v>
      </c>
      <c r="S2429" s="93">
        <f>(1+H2429)^((5-Dashboard!$F$9)*3/12)</f>
        <v>1.1553147472123919</v>
      </c>
      <c r="T2429" s="93">
        <f t="shared" si="264"/>
        <v>1.5420588602442376</v>
      </c>
      <c r="U2429" s="93">
        <f t="shared" si="264"/>
        <v>2.0582664024633957</v>
      </c>
      <c r="V2429" s="93">
        <f t="shared" si="264"/>
        <v>2.7472755370950113</v>
      </c>
      <c r="W2429" s="93">
        <f t="shared" si="264"/>
        <v>3.6669319713364503</v>
      </c>
      <c r="X2429" s="93">
        <f t="shared" si="264"/>
        <v>4.8944453881126657</v>
      </c>
      <c r="Y2429" s="93">
        <f t="shared" si="263"/>
        <v>6.5328715788764651</v>
      </c>
      <c r="Z2429" s="93">
        <f t="shared" si="263"/>
        <v>8.7197644843983007</v>
      </c>
      <c r="AA2429" s="93">
        <f t="shared" si="263"/>
        <v>11.638724524943205</v>
      </c>
      <c r="AB2429" s="93">
        <f t="shared" si="263"/>
        <v>15.534812758978058</v>
      </c>
      <c r="AC2429" s="95">
        <f t="shared" si="263"/>
        <v>20.735124964879699</v>
      </c>
      <c r="AE2429" s="96"/>
    </row>
    <row r="2430" spans="3:31" ht="24.75" customHeight="1" x14ac:dyDescent="0.25">
      <c r="C2430" s="91">
        <f>ABS(E2430-Dashboard!$F$13)</f>
        <v>27.388362885202714</v>
      </c>
      <c r="D2430" s="92">
        <f t="shared" si="262"/>
        <v>0.33485216512643301</v>
      </c>
      <c r="E2430" s="93" cm="1">
        <f t="array" ref="E2430">SUM('DRE + DCF'!$S$41/TIR!S2430,'DRE + DCF'!$U$41:$AD$41/TIR!T2430:AC2430,TIR!F2430)</f>
        <v>20.231637114797284</v>
      </c>
      <c r="F2430" s="100">
        <f>'DRE + DCF'!$AE$38*'DRE + DCF'!$AE$39*(1+G2430)/(R2430-G2430)/AC2430</f>
        <v>5.0379213440731609</v>
      </c>
      <c r="G2430" s="92">
        <f>R2430*(1-'DRE + DCF'!$AE$39)</f>
        <v>0.20091129907585981</v>
      </c>
      <c r="H2430" s="94">
        <f t="shared" si="266"/>
        <v>0.33485216512643301</v>
      </c>
      <c r="I2430" s="94">
        <f t="shared" si="267"/>
        <v>0.33485216512643301</v>
      </c>
      <c r="J2430" s="94">
        <f t="shared" si="267"/>
        <v>0.33485216512643301</v>
      </c>
      <c r="K2430" s="94">
        <f t="shared" si="267"/>
        <v>0.33485216512643301</v>
      </c>
      <c r="L2430" s="94">
        <f t="shared" si="267"/>
        <v>0.33485216512643301</v>
      </c>
      <c r="M2430" s="94">
        <f t="shared" si="267"/>
        <v>0.33485216512643301</v>
      </c>
      <c r="N2430" s="94">
        <f t="shared" si="267"/>
        <v>0.33485216512643301</v>
      </c>
      <c r="O2430" s="94">
        <f t="shared" si="267"/>
        <v>0.33485216512643301</v>
      </c>
      <c r="P2430" s="94">
        <f t="shared" si="267"/>
        <v>0.33485216512643301</v>
      </c>
      <c r="Q2430" s="94">
        <f t="shared" si="267"/>
        <v>0.33485216512643301</v>
      </c>
      <c r="R2430" s="94">
        <f t="shared" si="267"/>
        <v>0.33485216512643301</v>
      </c>
      <c r="S2430" s="93">
        <f>(1+H2430)^((5-Dashboard!$F$9)*3/12)</f>
        <v>1.1553580246514208</v>
      </c>
      <c r="T2430" s="93">
        <f t="shared" si="264"/>
        <v>1.5422321607021479</v>
      </c>
      <c r="U2430" s="93">
        <f t="shared" si="264"/>
        <v>2.058651938840879</v>
      </c>
      <c r="V2430" s="93">
        <f t="shared" si="264"/>
        <v>2.7479959978034767</v>
      </c>
      <c r="W2430" s="93">
        <f t="shared" si="264"/>
        <v>3.668168407426744</v>
      </c>
      <c r="X2430" s="93">
        <f t="shared" si="264"/>
        <v>4.8964625407019691</v>
      </c>
      <c r="Y2430" s="93">
        <f t="shared" si="263"/>
        <v>6.5360536239164988</v>
      </c>
      <c r="Z2430" s="93">
        <f t="shared" si="263"/>
        <v>8.7246653312674081</v>
      </c>
      <c r="AA2430" s="93">
        <f t="shared" si="263"/>
        <v>11.646138407445829</v>
      </c>
      <c r="AB2430" s="93">
        <f t="shared" si="263"/>
        <v>15.545873068541175</v>
      </c>
      <c r="AC2430" s="95">
        <f t="shared" si="263"/>
        <v>20.751442324322895</v>
      </c>
      <c r="AE2430" s="96"/>
    </row>
    <row r="2431" spans="3:31" ht="24.75" customHeight="1" x14ac:dyDescent="0.25">
      <c r="C2431" s="91">
        <f>ABS(E2431-Dashboard!$F$13)</f>
        <v>27.398125096901673</v>
      </c>
      <c r="D2431" s="92">
        <f t="shared" si="262"/>
        <v>0.334952165126433</v>
      </c>
      <c r="E2431" s="93" cm="1">
        <f t="array" ref="E2431">SUM('DRE + DCF'!$S$41/TIR!S2431,'DRE + DCF'!$U$41:$AD$41/TIR!T2431:AC2431,TIR!F2431)</f>
        <v>20.221874903098325</v>
      </c>
      <c r="F2431" s="100">
        <f>'DRE + DCF'!$AE$38*'DRE + DCF'!$AE$39*(1+G2431)/(R2431-G2431)/AC2431</f>
        <v>5.0327087443303036</v>
      </c>
      <c r="G2431" s="92">
        <f>R2431*(1-'DRE + DCF'!$AE$39)</f>
        <v>0.20097129907585978</v>
      </c>
      <c r="H2431" s="94">
        <f t="shared" si="266"/>
        <v>0.334952165126433</v>
      </c>
      <c r="I2431" s="94">
        <f t="shared" si="267"/>
        <v>0.334952165126433</v>
      </c>
      <c r="J2431" s="94">
        <f t="shared" si="267"/>
        <v>0.334952165126433</v>
      </c>
      <c r="K2431" s="94">
        <f t="shared" si="267"/>
        <v>0.334952165126433</v>
      </c>
      <c r="L2431" s="94">
        <f t="shared" si="267"/>
        <v>0.334952165126433</v>
      </c>
      <c r="M2431" s="94">
        <f t="shared" si="267"/>
        <v>0.334952165126433</v>
      </c>
      <c r="N2431" s="94">
        <f t="shared" si="267"/>
        <v>0.334952165126433</v>
      </c>
      <c r="O2431" s="94">
        <f t="shared" si="267"/>
        <v>0.334952165126433</v>
      </c>
      <c r="P2431" s="94">
        <f t="shared" si="267"/>
        <v>0.334952165126433</v>
      </c>
      <c r="Q2431" s="94">
        <f t="shared" si="267"/>
        <v>0.334952165126433</v>
      </c>
      <c r="R2431" s="94">
        <f t="shared" si="267"/>
        <v>0.334952165126433</v>
      </c>
      <c r="S2431" s="93">
        <f>(1+H2431)^((5-Dashboard!$F$9)*3/12)</f>
        <v>1.1554013004694226</v>
      </c>
      <c r="T2431" s="93">
        <f t="shared" si="264"/>
        <v>1.542405467651552</v>
      </c>
      <c r="U2431" s="93">
        <f t="shared" si="264"/>
        <v>2.0590375185442875</v>
      </c>
      <c r="V2431" s="93">
        <f t="shared" si="264"/>
        <v>2.7487165934572544</v>
      </c>
      <c r="W2431" s="93">
        <f t="shared" si="264"/>
        <v>3.6694051677547148</v>
      </c>
      <c r="X2431" s="93">
        <f t="shared" si="264"/>
        <v>4.898480373420278</v>
      </c>
      <c r="Y2431" s="93">
        <f t="shared" si="263"/>
        <v>6.5392369803267378</v>
      </c>
      <c r="Z2431" s="93">
        <f t="shared" si="263"/>
        <v>8.7295685651620154</v>
      </c>
      <c r="AA2431" s="93">
        <f t="shared" si="263"/>
        <v>11.653556456682681</v>
      </c>
      <c r="AB2431" s="93">
        <f t="shared" si="263"/>
        <v>15.556940423271666</v>
      </c>
      <c r="AC2431" s="95">
        <f t="shared" si="263"/>
        <v>20.767771300789434</v>
      </c>
      <c r="AE2431" s="96"/>
    </row>
    <row r="2432" spans="3:31" ht="24.75" customHeight="1" x14ac:dyDescent="0.25">
      <c r="C2432" s="91">
        <f>ABS(E2432-Dashboard!$F$13)</f>
        <v>27.407878788686929</v>
      </c>
      <c r="D2432" s="92">
        <f t="shared" si="262"/>
        <v>0.33505216512643299</v>
      </c>
      <c r="E2432" s="93" cm="1">
        <f t="array" ref="E2432">SUM('DRE + DCF'!$S$41/TIR!S2432,'DRE + DCF'!$U$41:$AD$41/TIR!T2432:AC2432,TIR!F2432)</f>
        <v>20.212121211313068</v>
      </c>
      <c r="F2432" s="100">
        <f>'DRE + DCF'!$AE$38*'DRE + DCF'!$AE$39*(1+G2432)/(R2432-G2432)/AC2432</f>
        <v>5.0275022697029321</v>
      </c>
      <c r="G2432" s="92">
        <f>R2432*(1-'DRE + DCF'!$AE$39)</f>
        <v>0.20103129907585979</v>
      </c>
      <c r="H2432" s="94">
        <f t="shared" si="266"/>
        <v>0.33505216512643299</v>
      </c>
      <c r="I2432" s="94">
        <f t="shared" si="267"/>
        <v>0.33505216512643299</v>
      </c>
      <c r="J2432" s="94">
        <f t="shared" si="267"/>
        <v>0.33505216512643299</v>
      </c>
      <c r="K2432" s="94">
        <f t="shared" si="267"/>
        <v>0.33505216512643299</v>
      </c>
      <c r="L2432" s="94">
        <f t="shared" si="267"/>
        <v>0.33505216512643299</v>
      </c>
      <c r="M2432" s="94">
        <f t="shared" si="267"/>
        <v>0.33505216512643299</v>
      </c>
      <c r="N2432" s="94">
        <f t="shared" si="267"/>
        <v>0.33505216512643299</v>
      </c>
      <c r="O2432" s="94">
        <f t="shared" si="267"/>
        <v>0.33505216512643299</v>
      </c>
      <c r="P2432" s="94">
        <f t="shared" si="267"/>
        <v>0.33505216512643299</v>
      </c>
      <c r="Q2432" s="94">
        <f t="shared" si="267"/>
        <v>0.33505216512643299</v>
      </c>
      <c r="R2432" s="94">
        <f t="shared" si="267"/>
        <v>0.33505216512643299</v>
      </c>
      <c r="S2432" s="93">
        <f>(1+H2432)^((5-Dashboard!$F$9)*3/12)</f>
        <v>1.1554445746665796</v>
      </c>
      <c r="T2432" s="93">
        <f t="shared" si="264"/>
        <v>1.5425787810922076</v>
      </c>
      <c r="U2432" s="93">
        <f t="shared" si="264"/>
        <v>2.059423141575246</v>
      </c>
      <c r="V2432" s="93">
        <f t="shared" si="264"/>
        <v>2.7494373240715131</v>
      </c>
      <c r="W2432" s="93">
        <f t="shared" si="264"/>
        <v>3.6706422523811</v>
      </c>
      <c r="X2432" s="93">
        <f t="shared" si="264"/>
        <v>4.9004988864459547</v>
      </c>
      <c r="Y2432" s="93">
        <f t="shared" si="263"/>
        <v>6.5424216485493458</v>
      </c>
      <c r="Z2432" s="93">
        <f t="shared" si="263"/>
        <v>8.7344741870658513</v>
      </c>
      <c r="AA2432" s="93">
        <f t="shared" si="263"/>
        <v>11.660978674683207</v>
      </c>
      <c r="AB2432" s="93">
        <f t="shared" si="263"/>
        <v>15.56801482712898</v>
      </c>
      <c r="AC2432" s="95">
        <f t="shared" si="263"/>
        <v>20.784111901678958</v>
      </c>
      <c r="AE2432" s="96"/>
    </row>
    <row r="2433" spans="3:31" ht="24.75" customHeight="1" x14ac:dyDescent="0.25">
      <c r="C2433" s="91">
        <f>ABS(E2433-Dashboard!$F$13)</f>
        <v>27.417623970359465</v>
      </c>
      <c r="D2433" s="92">
        <f t="shared" si="262"/>
        <v>0.33515216512643298</v>
      </c>
      <c r="E2433" s="93" cm="1">
        <f t="array" ref="E2433">SUM('DRE + DCF'!$S$41/TIR!S2433,'DRE + DCF'!$U$41:$AD$41/TIR!T2433:AC2433,TIR!F2433)</f>
        <v>20.202376029640533</v>
      </c>
      <c r="F2433" s="100">
        <f>'DRE + DCF'!$AE$38*'DRE + DCF'!$AE$39*(1+G2433)/(R2433-G2433)/AC2433</f>
        <v>5.0223019120293566</v>
      </c>
      <c r="G2433" s="92">
        <f>R2433*(1-'DRE + DCF'!$AE$39)</f>
        <v>0.20109129907585979</v>
      </c>
      <c r="H2433" s="94">
        <f t="shared" si="266"/>
        <v>0.33515216512643298</v>
      </c>
      <c r="I2433" s="94">
        <f t="shared" si="267"/>
        <v>0.33515216512643298</v>
      </c>
      <c r="J2433" s="94">
        <f t="shared" si="267"/>
        <v>0.33515216512643298</v>
      </c>
      <c r="K2433" s="94">
        <f t="shared" si="267"/>
        <v>0.33515216512643298</v>
      </c>
      <c r="L2433" s="94">
        <f t="shared" si="267"/>
        <v>0.33515216512643298</v>
      </c>
      <c r="M2433" s="94">
        <f t="shared" si="267"/>
        <v>0.33515216512643298</v>
      </c>
      <c r="N2433" s="94">
        <f t="shared" si="267"/>
        <v>0.33515216512643298</v>
      </c>
      <c r="O2433" s="94">
        <f t="shared" si="267"/>
        <v>0.33515216512643298</v>
      </c>
      <c r="P2433" s="94">
        <f t="shared" si="267"/>
        <v>0.33515216512643298</v>
      </c>
      <c r="Q2433" s="94">
        <f t="shared" si="267"/>
        <v>0.33515216512643298</v>
      </c>
      <c r="R2433" s="94">
        <f t="shared" si="267"/>
        <v>0.33515216512643298</v>
      </c>
      <c r="S2433" s="93">
        <f>(1+H2433)^((5-Dashboard!$F$9)*3/12)</f>
        <v>1.1554878472430736</v>
      </c>
      <c r="T2433" s="93">
        <f t="shared" si="264"/>
        <v>1.5427521010238707</v>
      </c>
      <c r="U2433" s="93">
        <f t="shared" si="264"/>
        <v>2.0598088079353745</v>
      </c>
      <c r="V2433" s="93">
        <f t="shared" si="264"/>
        <v>2.7501581896614118</v>
      </c>
      <c r="W2433" s="93">
        <f t="shared" si="264"/>
        <v>3.6718796613666251</v>
      </c>
      <c r="X2433" s="93">
        <f t="shared" si="264"/>
        <v>4.9025180799573631</v>
      </c>
      <c r="Y2433" s="93">
        <f t="shared" si="263"/>
        <v>6.5456076290265557</v>
      </c>
      <c r="Z2433" s="93">
        <f t="shared" si="263"/>
        <v>8.7393821979629021</v>
      </c>
      <c r="AA2433" s="93">
        <f t="shared" si="263"/>
        <v>11.668405063477572</v>
      </c>
      <c r="AB2433" s="93">
        <f t="shared" si="263"/>
        <v>15.579096284074312</v>
      </c>
      <c r="AC2433" s="95">
        <f t="shared" si="263"/>
        <v>20.800464134394982</v>
      </c>
      <c r="AE2433" s="96"/>
    </row>
    <row r="2434" spans="3:31" ht="24.75" customHeight="1" x14ac:dyDescent="0.25">
      <c r="C2434" s="91">
        <f>ABS(E2434-Dashboard!$F$13)</f>
        <v>27.427360651706756</v>
      </c>
      <c r="D2434" s="92">
        <f t="shared" si="262"/>
        <v>0.33525216512643297</v>
      </c>
      <c r="E2434" s="93" cm="1">
        <f t="array" ref="E2434">SUM('DRE + DCF'!$S$41/TIR!S2434,'DRE + DCF'!$U$41:$AD$41/TIR!T2434:AC2434,TIR!F2434)</f>
        <v>20.192639348293241</v>
      </c>
      <c r="F2434" s="100">
        <f>'DRE + DCF'!$AE$38*'DRE + DCF'!$AE$39*(1+G2434)/(R2434-G2434)/AC2434</f>
        <v>5.0171076631601421</v>
      </c>
      <c r="G2434" s="92">
        <f>R2434*(1-'DRE + DCF'!$AE$39)</f>
        <v>0.20115129907585977</v>
      </c>
      <c r="H2434" s="94">
        <f t="shared" si="266"/>
        <v>0.33525216512643297</v>
      </c>
      <c r="I2434" s="94">
        <f t="shared" si="267"/>
        <v>0.33525216512643297</v>
      </c>
      <c r="J2434" s="94">
        <f t="shared" si="267"/>
        <v>0.33525216512643297</v>
      </c>
      <c r="K2434" s="94">
        <f t="shared" si="267"/>
        <v>0.33525216512643297</v>
      </c>
      <c r="L2434" s="94">
        <f t="shared" si="267"/>
        <v>0.33525216512643297</v>
      </c>
      <c r="M2434" s="94">
        <f t="shared" si="267"/>
        <v>0.33525216512643297</v>
      </c>
      <c r="N2434" s="94">
        <f t="shared" si="267"/>
        <v>0.33525216512643297</v>
      </c>
      <c r="O2434" s="94">
        <f t="shared" si="267"/>
        <v>0.33525216512643297</v>
      </c>
      <c r="P2434" s="94">
        <f t="shared" si="267"/>
        <v>0.33525216512643297</v>
      </c>
      <c r="Q2434" s="94">
        <f t="shared" si="267"/>
        <v>0.33525216512643297</v>
      </c>
      <c r="R2434" s="94">
        <f t="shared" si="267"/>
        <v>0.33525216512643297</v>
      </c>
      <c r="S2434" s="93">
        <f>(1+H2434)^((5-Dashboard!$F$9)*3/12)</f>
        <v>1.1555311181990873</v>
      </c>
      <c r="T2434" s="93">
        <f t="shared" si="264"/>
        <v>1.5429254274462996</v>
      </c>
      <c r="U2434" s="93">
        <f t="shared" si="264"/>
        <v>2.0601945176262988</v>
      </c>
      <c r="V2434" s="93">
        <f t="shared" si="264"/>
        <v>2.7508791902421228</v>
      </c>
      <c r="W2434" s="93">
        <f t="shared" si="264"/>
        <v>3.6731173947720435</v>
      </c>
      <c r="X2434" s="93">
        <f t="shared" si="264"/>
        <v>4.9045379541329339</v>
      </c>
      <c r="Y2434" s="93">
        <f t="shared" si="263"/>
        <v>6.5487949222007664</v>
      </c>
      <c r="Z2434" s="93">
        <f t="shared" si="263"/>
        <v>8.7442925988375642</v>
      </c>
      <c r="AA2434" s="93">
        <f t="shared" si="263"/>
        <v>11.675835625096902</v>
      </c>
      <c r="AB2434" s="93">
        <f t="shared" si="263"/>
        <v>15.590184798070977</v>
      </c>
      <c r="AC2434" s="95">
        <f t="shared" si="263"/>
        <v>20.816828006345474</v>
      </c>
      <c r="AE2434" s="96"/>
    </row>
    <row r="2435" spans="3:31" ht="24.75" customHeight="1" x14ac:dyDescent="0.25">
      <c r="C2435" s="91">
        <f>ABS(E2435-Dashboard!$F$13)</f>
        <v>27.437088842502497</v>
      </c>
      <c r="D2435" s="92">
        <f t="shared" si="262"/>
        <v>0.33535216512643296</v>
      </c>
      <c r="E2435" s="93" cm="1">
        <f t="array" ref="E2435">SUM('DRE + DCF'!$S$41/TIR!S2435,'DRE + DCF'!$U$41:$AD$41/TIR!T2435:AC2435,TIR!F2435)</f>
        <v>20.1829111574975</v>
      </c>
      <c r="F2435" s="100">
        <f>'DRE + DCF'!$AE$38*'DRE + DCF'!$AE$39*(1+G2435)/(R2435-G2435)/AC2435</f>
        <v>5.0119195149582234</v>
      </c>
      <c r="G2435" s="92">
        <f>R2435*(1-'DRE + DCF'!$AE$39)</f>
        <v>0.20121129907585977</v>
      </c>
      <c r="H2435" s="94">
        <f t="shared" si="266"/>
        <v>0.33535216512643296</v>
      </c>
      <c r="I2435" s="94">
        <f t="shared" si="267"/>
        <v>0.33535216512643296</v>
      </c>
      <c r="J2435" s="94">
        <f t="shared" si="267"/>
        <v>0.33535216512643296</v>
      </c>
      <c r="K2435" s="94">
        <f t="shared" si="267"/>
        <v>0.33535216512643296</v>
      </c>
      <c r="L2435" s="94">
        <f t="shared" si="267"/>
        <v>0.33535216512643296</v>
      </c>
      <c r="M2435" s="94">
        <f t="shared" si="267"/>
        <v>0.33535216512643296</v>
      </c>
      <c r="N2435" s="94">
        <f t="shared" si="267"/>
        <v>0.33535216512643296</v>
      </c>
      <c r="O2435" s="94">
        <f t="shared" si="267"/>
        <v>0.33535216512643296</v>
      </c>
      <c r="P2435" s="94">
        <f t="shared" si="267"/>
        <v>0.33535216512643296</v>
      </c>
      <c r="Q2435" s="94">
        <f t="shared" si="267"/>
        <v>0.33535216512643296</v>
      </c>
      <c r="R2435" s="94">
        <f t="shared" si="267"/>
        <v>0.33535216512643296</v>
      </c>
      <c r="S2435" s="93">
        <f>(1+H2435)^((5-Dashboard!$F$9)*3/12)</f>
        <v>1.1555743875348021</v>
      </c>
      <c r="T2435" s="93">
        <f t="shared" si="264"/>
        <v>1.5430987603592496</v>
      </c>
      <c r="U2435" s="93">
        <f t="shared" si="264"/>
        <v>2.0605802706496386</v>
      </c>
      <c r="V2435" s="93">
        <f t="shared" si="264"/>
        <v>2.751600325828806</v>
      </c>
      <c r="W2435" s="93">
        <f t="shared" si="264"/>
        <v>3.6743554526580939</v>
      </c>
      <c r="X2435" s="93">
        <f t="shared" si="264"/>
        <v>4.9065585091511004</v>
      </c>
      <c r="Y2435" s="93">
        <f t="shared" ref="Y2435:AC2485" si="268">(X2435)*(1+N2435)</f>
        <v>6.5519835285144445</v>
      </c>
      <c r="Z2435" s="93">
        <f t="shared" si="268"/>
        <v>8.7492053906744882</v>
      </c>
      <c r="AA2435" s="93">
        <f t="shared" si="268"/>
        <v>11.683270361573035</v>
      </c>
      <c r="AB2435" s="93">
        <f t="shared" si="268"/>
        <v>15.601280373084034</v>
      </c>
      <c r="AC2435" s="95">
        <f t="shared" si="268"/>
        <v>20.833203524942288</v>
      </c>
      <c r="AE2435" s="96"/>
    </row>
    <row r="2436" spans="3:31" ht="24.75" customHeight="1" x14ac:dyDescent="0.25">
      <c r="C2436" s="91">
        <f>ABS(E2436-Dashboard!$F$13)</f>
        <v>27.446808552506919</v>
      </c>
      <c r="D2436" s="92">
        <f t="shared" si="262"/>
        <v>0.33545216512643294</v>
      </c>
      <c r="E2436" s="93" cm="1">
        <f t="array" ref="E2436">SUM('DRE + DCF'!$S$41/TIR!S2436,'DRE + DCF'!$U$41:$AD$41/TIR!T2436:AC2436,TIR!F2436)</f>
        <v>20.173191447493078</v>
      </c>
      <c r="F2436" s="100">
        <f>'DRE + DCF'!$AE$38*'DRE + DCF'!$AE$39*(1+G2436)/(R2436-G2436)/AC2436</f>
        <v>5.0067374592987521</v>
      </c>
      <c r="G2436" s="92">
        <f>R2436*(1-'DRE + DCF'!$AE$39)</f>
        <v>0.20127129907585975</v>
      </c>
      <c r="H2436" s="94">
        <f t="shared" si="266"/>
        <v>0.33545216512643294</v>
      </c>
      <c r="I2436" s="94">
        <f t="shared" si="267"/>
        <v>0.33545216512643294</v>
      </c>
      <c r="J2436" s="94">
        <f t="shared" si="267"/>
        <v>0.33545216512643294</v>
      </c>
      <c r="K2436" s="94">
        <f t="shared" si="267"/>
        <v>0.33545216512643294</v>
      </c>
      <c r="L2436" s="94">
        <f t="shared" si="267"/>
        <v>0.33545216512643294</v>
      </c>
      <c r="M2436" s="94">
        <f t="shared" si="267"/>
        <v>0.33545216512643294</v>
      </c>
      <c r="N2436" s="94">
        <f t="shared" si="267"/>
        <v>0.33545216512643294</v>
      </c>
      <c r="O2436" s="94">
        <f t="shared" si="267"/>
        <v>0.33545216512643294</v>
      </c>
      <c r="P2436" s="94">
        <f t="shared" si="267"/>
        <v>0.33545216512643294</v>
      </c>
      <c r="Q2436" s="94">
        <f t="shared" si="267"/>
        <v>0.33545216512643294</v>
      </c>
      <c r="R2436" s="94">
        <f t="shared" si="267"/>
        <v>0.33545216512643294</v>
      </c>
      <c r="S2436" s="93">
        <f>(1+H2436)^((5-Dashboard!$F$9)*3/12)</f>
        <v>1.1556176552504003</v>
      </c>
      <c r="T2436" s="93">
        <f t="shared" ref="T2436:X2486" si="269">(S2436)*(1+I2436)</f>
        <v>1.5432720997624789</v>
      </c>
      <c r="U2436" s="93">
        <f t="shared" si="269"/>
        <v>2.0609660670070191</v>
      </c>
      <c r="V2436" s="93">
        <f t="shared" si="269"/>
        <v>2.7523215964366332</v>
      </c>
      <c r="W2436" s="93">
        <f t="shared" si="269"/>
        <v>3.6755938350855426</v>
      </c>
      <c r="X2436" s="93">
        <f t="shared" si="269"/>
        <v>4.908579745190357</v>
      </c>
      <c r="Y2436" s="93">
        <f t="shared" si="268"/>
        <v>6.5551734484102173</v>
      </c>
      <c r="Z2436" s="93">
        <f t="shared" si="268"/>
        <v>8.7541205744587316</v>
      </c>
      <c r="AA2436" s="93">
        <f t="shared" si="268"/>
        <v>11.690709274938767</v>
      </c>
      <c r="AB2436" s="93">
        <f t="shared" si="268"/>
        <v>15.612383013080649</v>
      </c>
      <c r="AC2436" s="95">
        <f t="shared" si="268"/>
        <v>20.849590697601698</v>
      </c>
      <c r="AE2436" s="96"/>
    </row>
    <row r="2437" spans="3:31" ht="24.75" customHeight="1" x14ac:dyDescent="0.25">
      <c r="C2437" s="91">
        <f>ABS(E2437-Dashboard!$F$13)</f>
        <v>27.456519791466512</v>
      </c>
      <c r="D2437" s="92">
        <f t="shared" si="262"/>
        <v>0.33555216512643293</v>
      </c>
      <c r="E2437" s="93" cm="1">
        <f t="array" ref="E2437">SUM('DRE + DCF'!$S$41/TIR!S2437,'DRE + DCF'!$U$41:$AD$41/TIR!T2437:AC2437,TIR!F2437)</f>
        <v>20.163480208533485</v>
      </c>
      <c r="F2437" s="100">
        <f>'DRE + DCF'!$AE$38*'DRE + DCF'!$AE$39*(1+G2437)/(R2437-G2437)/AC2437</f>
        <v>5.001561488069207</v>
      </c>
      <c r="G2437" s="92">
        <f>R2437*(1-'DRE + DCF'!$AE$39)</f>
        <v>0.20133129907585975</v>
      </c>
      <c r="H2437" s="94">
        <f t="shared" si="266"/>
        <v>0.33555216512643293</v>
      </c>
      <c r="I2437" s="94">
        <f t="shared" si="267"/>
        <v>0.33555216512643293</v>
      </c>
      <c r="J2437" s="94">
        <f t="shared" si="267"/>
        <v>0.33555216512643293</v>
      </c>
      <c r="K2437" s="94">
        <f t="shared" si="267"/>
        <v>0.33555216512643293</v>
      </c>
      <c r="L2437" s="94">
        <f t="shared" si="267"/>
        <v>0.33555216512643293</v>
      </c>
      <c r="M2437" s="94">
        <f t="shared" si="267"/>
        <v>0.33555216512643293</v>
      </c>
      <c r="N2437" s="94">
        <f t="shared" si="267"/>
        <v>0.33555216512643293</v>
      </c>
      <c r="O2437" s="94">
        <f t="shared" si="267"/>
        <v>0.33555216512643293</v>
      </c>
      <c r="P2437" s="94">
        <f t="shared" si="267"/>
        <v>0.33555216512643293</v>
      </c>
      <c r="Q2437" s="94">
        <f t="shared" si="267"/>
        <v>0.33555216512643293</v>
      </c>
      <c r="R2437" s="94">
        <f t="shared" si="267"/>
        <v>0.33555216512643293</v>
      </c>
      <c r="S2437" s="93">
        <f>(1+H2437)^((5-Dashboard!$F$9)*3/12)</f>
        <v>1.1556609213460638</v>
      </c>
      <c r="T2437" s="93">
        <f t="shared" si="269"/>
        <v>1.5434454456557436</v>
      </c>
      <c r="U2437" s="93">
        <f t="shared" si="269"/>
        <v>2.0613519067000605</v>
      </c>
      <c r="V2437" s="93">
        <f t="shared" si="269"/>
        <v>2.7530430020807666</v>
      </c>
      <c r="W2437" s="93">
        <f t="shared" si="269"/>
        <v>3.6768325421151422</v>
      </c>
      <c r="X2437" s="93">
        <f t="shared" si="269"/>
        <v>4.9106016624292046</v>
      </c>
      <c r="Y2437" s="93">
        <f t="shared" si="268"/>
        <v>6.5583646823307848</v>
      </c>
      <c r="Z2437" s="93">
        <f t="shared" si="268"/>
        <v>8.7590381511756092</v>
      </c>
      <c r="AA2437" s="93">
        <f t="shared" si="268"/>
        <v>11.698152367227612</v>
      </c>
      <c r="AB2437" s="93">
        <f t="shared" si="268"/>
        <v>15.623492722029743</v>
      </c>
      <c r="AC2437" s="95">
        <f t="shared" si="268"/>
        <v>20.865989531743889</v>
      </c>
      <c r="AE2437" s="96"/>
    </row>
    <row r="2438" spans="3:31" ht="24.75" customHeight="1" x14ac:dyDescent="0.25">
      <c r="C2438" s="91">
        <f>ABS(E2438-Dashboard!$F$13)</f>
        <v>27.466222569114343</v>
      </c>
      <c r="D2438" s="92">
        <f t="shared" si="262"/>
        <v>0.33565216512643292</v>
      </c>
      <c r="E2438" s="93" cm="1">
        <f t="array" ref="E2438">SUM('DRE + DCF'!$S$41/TIR!S2438,'DRE + DCF'!$U$41:$AD$41/TIR!T2438:AC2438,TIR!F2438)</f>
        <v>20.153777430885654</v>
      </c>
      <c r="F2438" s="100">
        <f>'DRE + DCF'!$AE$38*'DRE + DCF'!$AE$39*(1+G2438)/(R2438-G2438)/AC2438</f>
        <v>4.99639159316924</v>
      </c>
      <c r="G2438" s="92">
        <f>R2438*(1-'DRE + DCF'!$AE$39)</f>
        <v>0.20139129907585976</v>
      </c>
      <c r="H2438" s="94">
        <f t="shared" si="266"/>
        <v>0.33565216512643292</v>
      </c>
      <c r="I2438" s="94">
        <f t="shared" si="267"/>
        <v>0.33565216512643292</v>
      </c>
      <c r="J2438" s="94">
        <f t="shared" si="267"/>
        <v>0.33565216512643292</v>
      </c>
      <c r="K2438" s="94">
        <f t="shared" si="267"/>
        <v>0.33565216512643292</v>
      </c>
      <c r="L2438" s="94">
        <f t="shared" si="267"/>
        <v>0.33565216512643292</v>
      </c>
      <c r="M2438" s="94">
        <f t="shared" si="267"/>
        <v>0.33565216512643292</v>
      </c>
      <c r="N2438" s="94">
        <f t="shared" si="267"/>
        <v>0.33565216512643292</v>
      </c>
      <c r="O2438" s="94">
        <f t="shared" si="267"/>
        <v>0.33565216512643292</v>
      </c>
      <c r="P2438" s="94">
        <f t="shared" si="267"/>
        <v>0.33565216512643292</v>
      </c>
      <c r="Q2438" s="94">
        <f t="shared" si="267"/>
        <v>0.33565216512643292</v>
      </c>
      <c r="R2438" s="94">
        <f t="shared" si="267"/>
        <v>0.33565216512643292</v>
      </c>
      <c r="S2438" s="93">
        <f>(1+H2438)^((5-Dashboard!$F$9)*3/12)</f>
        <v>1.1557041858219745</v>
      </c>
      <c r="T2438" s="93">
        <f t="shared" si="269"/>
        <v>1.5436187980388019</v>
      </c>
      <c r="U2438" s="93">
        <f t="shared" si="269"/>
        <v>2.0617377897303877</v>
      </c>
      <c r="V2438" s="93">
        <f t="shared" si="269"/>
        <v>2.7537645427763788</v>
      </c>
      <c r="W2438" s="93">
        <f t="shared" si="269"/>
        <v>3.6780715738076721</v>
      </c>
      <c r="X2438" s="93">
        <f t="shared" si="269"/>
        <v>4.9126242610462043</v>
      </c>
      <c r="Y2438" s="93">
        <f t="shared" si="268"/>
        <v>6.5615572307190062</v>
      </c>
      <c r="Z2438" s="93">
        <f t="shared" si="268"/>
        <v>8.7639581218108429</v>
      </c>
      <c r="AA2438" s="93">
        <f t="shared" si="268"/>
        <v>11.705599640474039</v>
      </c>
      <c r="AB2438" s="93">
        <f t="shared" si="268"/>
        <v>15.634609503902347</v>
      </c>
      <c r="AC2438" s="95">
        <f t="shared" si="268"/>
        <v>20.882400034793477</v>
      </c>
      <c r="AE2438" s="96"/>
    </row>
    <row r="2439" spans="3:31" ht="24.75" customHeight="1" x14ac:dyDescent="0.25">
      <c r="C2439" s="91">
        <f>ABS(E2439-Dashboard!$F$13)</f>
        <v>27.475916895169814</v>
      </c>
      <c r="D2439" s="92">
        <f t="shared" si="262"/>
        <v>0.33575216512643291</v>
      </c>
      <c r="E2439" s="93" cm="1">
        <f t="array" ref="E2439">SUM('DRE + DCF'!$S$41/TIR!S2439,'DRE + DCF'!$U$41:$AD$41/TIR!T2439:AC2439,TIR!F2439)</f>
        <v>20.144083104830184</v>
      </c>
      <c r="F2439" s="100">
        <f>'DRE + DCF'!$AE$38*'DRE + DCF'!$AE$39*(1+G2439)/(R2439-G2439)/AC2439</f>
        <v>4.9912277665107858</v>
      </c>
      <c r="G2439" s="92">
        <f>R2439*(1-'DRE + DCF'!$AE$39)</f>
        <v>0.20145129907585974</v>
      </c>
      <c r="H2439" s="94">
        <f t="shared" si="266"/>
        <v>0.33575216512643291</v>
      </c>
      <c r="I2439" s="94">
        <f t="shared" si="267"/>
        <v>0.33575216512643291</v>
      </c>
      <c r="J2439" s="94">
        <f t="shared" si="267"/>
        <v>0.33575216512643291</v>
      </c>
      <c r="K2439" s="94">
        <f t="shared" si="267"/>
        <v>0.33575216512643291</v>
      </c>
      <c r="L2439" s="94">
        <f t="shared" si="267"/>
        <v>0.33575216512643291</v>
      </c>
      <c r="M2439" s="94">
        <f t="shared" si="267"/>
        <v>0.33575216512643291</v>
      </c>
      <c r="N2439" s="94">
        <f t="shared" si="267"/>
        <v>0.33575216512643291</v>
      </c>
      <c r="O2439" s="94">
        <f t="shared" si="267"/>
        <v>0.33575216512643291</v>
      </c>
      <c r="P2439" s="94">
        <f t="shared" si="267"/>
        <v>0.33575216512643291</v>
      </c>
      <c r="Q2439" s="94">
        <f t="shared" si="267"/>
        <v>0.33575216512643291</v>
      </c>
      <c r="R2439" s="94">
        <f t="shared" si="267"/>
        <v>0.33575216512643291</v>
      </c>
      <c r="S2439" s="93">
        <f>(1+H2439)^((5-Dashboard!$F$9)*3/12)</f>
        <v>1.1557474486783144</v>
      </c>
      <c r="T2439" s="93">
        <f t="shared" si="269"/>
        <v>1.5437921569114093</v>
      </c>
      <c r="U2439" s="93">
        <f t="shared" si="269"/>
        <v>2.0621237160996206</v>
      </c>
      <c r="V2439" s="93">
        <f t="shared" si="269"/>
        <v>2.7544862185386338</v>
      </c>
      <c r="W2439" s="93">
        <f t="shared" si="269"/>
        <v>3.6793109302239007</v>
      </c>
      <c r="X2439" s="93">
        <f t="shared" si="269"/>
        <v>4.9146475412199244</v>
      </c>
      <c r="Y2439" s="93">
        <f t="shared" si="268"/>
        <v>6.5647510940178133</v>
      </c>
      <c r="Z2439" s="93">
        <f t="shared" si="268"/>
        <v>8.7688804873504118</v>
      </c>
      <c r="AA2439" s="93">
        <f t="shared" si="268"/>
        <v>11.713051096713242</v>
      </c>
      <c r="AB2439" s="93">
        <f t="shared" si="268"/>
        <v>15.645733362671251</v>
      </c>
      <c r="AC2439" s="95">
        <f t="shared" si="268"/>
        <v>20.898822214178988</v>
      </c>
      <c r="AE2439" s="96"/>
    </row>
    <row r="2440" spans="3:31" ht="24.75" customHeight="1" x14ac:dyDescent="0.25">
      <c r="C2440" s="91">
        <f>ABS(E2440-Dashboard!$F$13)</f>
        <v>27.485602779338905</v>
      </c>
      <c r="D2440" s="92">
        <f t="shared" si="262"/>
        <v>0.3358521651264329</v>
      </c>
      <c r="E2440" s="93" cm="1">
        <f t="array" ref="E2440">SUM('DRE + DCF'!$S$41/TIR!S2440,'DRE + DCF'!$U$41:$AD$41/TIR!T2440:AC2440,TIR!F2440)</f>
        <v>20.134397220661093</v>
      </c>
      <c r="F2440" s="100">
        <f>'DRE + DCF'!$AE$38*'DRE + DCF'!$AE$39*(1+G2440)/(R2440-G2440)/AC2440</f>
        <v>4.9860700000179126</v>
      </c>
      <c r="G2440" s="92">
        <f>R2440*(1-'DRE + DCF'!$AE$39)</f>
        <v>0.20151129907585974</v>
      </c>
      <c r="H2440" s="94">
        <f t="shared" si="266"/>
        <v>0.3358521651264329</v>
      </c>
      <c r="I2440" s="94">
        <f t="shared" si="267"/>
        <v>0.3358521651264329</v>
      </c>
      <c r="J2440" s="94">
        <f t="shared" si="267"/>
        <v>0.3358521651264329</v>
      </c>
      <c r="K2440" s="94">
        <f t="shared" si="267"/>
        <v>0.3358521651264329</v>
      </c>
      <c r="L2440" s="94">
        <f t="shared" si="267"/>
        <v>0.3358521651264329</v>
      </c>
      <c r="M2440" s="94">
        <f t="shared" si="267"/>
        <v>0.3358521651264329</v>
      </c>
      <c r="N2440" s="94">
        <f t="shared" si="267"/>
        <v>0.3358521651264329</v>
      </c>
      <c r="O2440" s="94">
        <f t="shared" si="267"/>
        <v>0.3358521651264329</v>
      </c>
      <c r="P2440" s="94">
        <f t="shared" si="267"/>
        <v>0.3358521651264329</v>
      </c>
      <c r="Q2440" s="94">
        <f t="shared" si="267"/>
        <v>0.3358521651264329</v>
      </c>
      <c r="R2440" s="94">
        <f t="shared" si="267"/>
        <v>0.3358521651264329</v>
      </c>
      <c r="S2440" s="93">
        <f>(1+H2440)^((5-Dashboard!$F$9)*3/12)</f>
        <v>1.1557907099152653</v>
      </c>
      <c r="T2440" s="93">
        <f t="shared" si="269"/>
        <v>1.5439655222733242</v>
      </c>
      <c r="U2440" s="93">
        <f t="shared" si="269"/>
        <v>2.0625096858093839</v>
      </c>
      <c r="V2440" s="93">
        <f t="shared" si="269"/>
        <v>2.7552080293827044</v>
      </c>
      <c r="W2440" s="93">
        <f t="shared" si="269"/>
        <v>3.6805506114246187</v>
      </c>
      <c r="X2440" s="93">
        <f t="shared" si="269"/>
        <v>4.9166715031289936</v>
      </c>
      <c r="Y2440" s="93">
        <f t="shared" si="268"/>
        <v>6.5679462726702997</v>
      </c>
      <c r="Z2440" s="93">
        <f t="shared" si="268"/>
        <v>8.7738052487807057</v>
      </c>
      <c r="AA2440" s="93">
        <f t="shared" si="268"/>
        <v>11.720506737981369</v>
      </c>
      <c r="AB2440" s="93">
        <f t="shared" si="268"/>
        <v>15.656864302311359</v>
      </c>
      <c r="AC2440" s="95">
        <f t="shared" si="268"/>
        <v>20.915256077333389</v>
      </c>
      <c r="AE2440" s="96"/>
    </row>
    <row r="2441" spans="3:31" ht="24.75" customHeight="1" x14ac:dyDescent="0.25">
      <c r="C2441" s="91">
        <f>ABS(E2441-Dashboard!$F$13)</f>
        <v>27.495280231313998</v>
      </c>
      <c r="D2441" s="92">
        <f t="shared" si="262"/>
        <v>0.33595216512643289</v>
      </c>
      <c r="E2441" s="93" cm="1">
        <f t="array" ref="E2441">SUM('DRE + DCF'!$S$41/TIR!S2441,'DRE + DCF'!$U$41:$AD$41/TIR!T2441:AC2441,TIR!F2441)</f>
        <v>20.124719768685999</v>
      </c>
      <c r="F2441" s="100">
        <f>'DRE + DCF'!$AE$38*'DRE + DCF'!$AE$39*(1+G2441)/(R2441-G2441)/AC2441</f>
        <v>4.9809182856269354</v>
      </c>
      <c r="G2441" s="92">
        <f>R2441*(1-'DRE + DCF'!$AE$39)</f>
        <v>0.20157129907585972</v>
      </c>
      <c r="H2441" s="94">
        <f t="shared" si="266"/>
        <v>0.33595216512643289</v>
      </c>
      <c r="I2441" s="94">
        <f t="shared" si="267"/>
        <v>0.33595216512643289</v>
      </c>
      <c r="J2441" s="94">
        <f t="shared" si="267"/>
        <v>0.33595216512643289</v>
      </c>
      <c r="K2441" s="94">
        <f t="shared" si="267"/>
        <v>0.33595216512643289</v>
      </c>
      <c r="L2441" s="94">
        <f t="shared" si="267"/>
        <v>0.33595216512643289</v>
      </c>
      <c r="M2441" s="94">
        <f t="shared" si="267"/>
        <v>0.33595216512643289</v>
      </c>
      <c r="N2441" s="94">
        <f t="shared" si="267"/>
        <v>0.33595216512643289</v>
      </c>
      <c r="O2441" s="94">
        <f t="shared" si="267"/>
        <v>0.33595216512643289</v>
      </c>
      <c r="P2441" s="94">
        <f t="shared" si="267"/>
        <v>0.33595216512643289</v>
      </c>
      <c r="Q2441" s="94">
        <f t="shared" si="267"/>
        <v>0.33595216512643289</v>
      </c>
      <c r="R2441" s="94">
        <f t="shared" si="267"/>
        <v>0.33595216512643289</v>
      </c>
      <c r="S2441" s="93">
        <f>(1+H2441)^((5-Dashboard!$F$9)*3/12)</f>
        <v>1.1558339695330091</v>
      </c>
      <c r="T2441" s="93">
        <f t="shared" si="269"/>
        <v>1.5441388941243028</v>
      </c>
      <c r="U2441" s="93">
        <f t="shared" si="269"/>
        <v>2.0628956988612979</v>
      </c>
      <c r="V2441" s="93">
        <f t="shared" si="269"/>
        <v>2.7559299753237565</v>
      </c>
      <c r="W2441" s="93">
        <f t="shared" si="269"/>
        <v>3.6817906174706088</v>
      </c>
      <c r="X2441" s="93">
        <f t="shared" si="269"/>
        <v>4.9186961469520458</v>
      </c>
      <c r="Y2441" s="93">
        <f t="shared" si="268"/>
        <v>6.5711427671196283</v>
      </c>
      <c r="Z2441" s="93">
        <f t="shared" si="268"/>
        <v>8.7787324070883663</v>
      </c>
      <c r="AA2441" s="93">
        <f t="shared" si="268"/>
        <v>11.727966566315283</v>
      </c>
      <c r="AB2441" s="93">
        <f t="shared" si="268"/>
        <v>15.668002326799318</v>
      </c>
      <c r="AC2441" s="95">
        <f t="shared" si="268"/>
        <v>20.931701631693535</v>
      </c>
      <c r="AE2441" s="96"/>
    </row>
    <row r="2442" spans="3:31" ht="24.75" customHeight="1" x14ac:dyDescent="0.25">
      <c r="C2442" s="91">
        <f>ABS(E2442-Dashboard!$F$13)</f>
        <v>27.504949260774108</v>
      </c>
      <c r="D2442" s="92">
        <f t="shared" si="262"/>
        <v>0.33605216512643288</v>
      </c>
      <c r="E2442" s="93" cm="1">
        <f t="array" ref="E2442">SUM('DRE + DCF'!$S$41/TIR!S2442,'DRE + DCF'!$U$41:$AD$41/TIR!T2442:AC2442,TIR!F2442)</f>
        <v>20.115050739225889</v>
      </c>
      <c r="F2442" s="100">
        <f>'DRE + DCF'!$AE$38*'DRE + DCF'!$AE$39*(1+G2442)/(R2442-G2442)/AC2442</f>
        <v>4.975772615286254</v>
      </c>
      <c r="G2442" s="92">
        <f>R2442*(1-'DRE + DCF'!$AE$39)</f>
        <v>0.20163129907585972</v>
      </c>
      <c r="H2442" s="94">
        <f t="shared" si="266"/>
        <v>0.33605216512643288</v>
      </c>
      <c r="I2442" s="94">
        <f t="shared" si="267"/>
        <v>0.33605216512643288</v>
      </c>
      <c r="J2442" s="94">
        <f t="shared" si="267"/>
        <v>0.33605216512643288</v>
      </c>
      <c r="K2442" s="94">
        <f t="shared" si="267"/>
        <v>0.33605216512643288</v>
      </c>
      <c r="L2442" s="94">
        <f t="shared" si="267"/>
        <v>0.33605216512643288</v>
      </c>
      <c r="M2442" s="94">
        <f t="shared" si="267"/>
        <v>0.33605216512643288</v>
      </c>
      <c r="N2442" s="94">
        <f t="shared" si="267"/>
        <v>0.33605216512643288</v>
      </c>
      <c r="O2442" s="94">
        <f t="shared" si="267"/>
        <v>0.33605216512643288</v>
      </c>
      <c r="P2442" s="94">
        <f t="shared" si="267"/>
        <v>0.33605216512643288</v>
      </c>
      <c r="Q2442" s="94">
        <f t="shared" si="267"/>
        <v>0.33605216512643288</v>
      </c>
      <c r="R2442" s="94">
        <f t="shared" si="267"/>
        <v>0.33605216512643288</v>
      </c>
      <c r="S2442" s="93">
        <f>(1+H2442)^((5-Dashboard!$F$9)*3/12)</f>
        <v>1.1558772275317275</v>
      </c>
      <c r="T2442" s="93">
        <f t="shared" si="269"/>
        <v>1.5443122724641032</v>
      </c>
      <c r="U2442" s="93">
        <f t="shared" si="269"/>
        <v>2.0632817552569871</v>
      </c>
      <c r="V2442" s="93">
        <f t="shared" si="269"/>
        <v>2.7566520563769648</v>
      </c>
      <c r="W2442" s="93">
        <f t="shared" si="269"/>
        <v>3.6830309484226778</v>
      </c>
      <c r="X2442" s="93">
        <f t="shared" si="269"/>
        <v>4.9207214728677782</v>
      </c>
      <c r="Y2442" s="93">
        <f t="shared" si="268"/>
        <v>6.5743405778091253</v>
      </c>
      <c r="Z2442" s="93">
        <f t="shared" si="268"/>
        <v>8.783661963260446</v>
      </c>
      <c r="AA2442" s="93">
        <f t="shared" si="268"/>
        <v>11.735430583752814</v>
      </c>
      <c r="AB2442" s="93">
        <f t="shared" si="268"/>
        <v>15.679147440113907</v>
      </c>
      <c r="AC2442" s="95">
        <f t="shared" si="268"/>
        <v>20.948158884700753</v>
      </c>
      <c r="AE2442" s="96"/>
    </row>
    <row r="2443" spans="3:31" ht="24.75" customHeight="1" x14ac:dyDescent="0.25">
      <c r="C2443" s="91">
        <f>ABS(E2443-Dashboard!$F$13)</f>
        <v>27.51460987738465</v>
      </c>
      <c r="D2443" s="92">
        <f t="shared" si="262"/>
        <v>0.33615216512643287</v>
      </c>
      <c r="E2443" s="93" cm="1">
        <f t="array" ref="E2443">SUM('DRE + DCF'!$S$41/TIR!S2443,'DRE + DCF'!$U$41:$AD$41/TIR!T2443:AC2443,TIR!F2443)</f>
        <v>20.105390122615347</v>
      </c>
      <c r="F2443" s="100">
        <f>'DRE + DCF'!$AE$38*'DRE + DCF'!$AE$39*(1+G2443)/(R2443-G2443)/AC2443</f>
        <v>4.9706329809564753</v>
      </c>
      <c r="G2443" s="92">
        <f>R2443*(1-'DRE + DCF'!$AE$39)</f>
        <v>0.20169129907585973</v>
      </c>
      <c r="H2443" s="94">
        <f t="shared" si="266"/>
        <v>0.33615216512643287</v>
      </c>
      <c r="I2443" s="94">
        <f t="shared" si="267"/>
        <v>0.33615216512643287</v>
      </c>
      <c r="J2443" s="94">
        <f t="shared" si="267"/>
        <v>0.33615216512643287</v>
      </c>
      <c r="K2443" s="94">
        <f t="shared" si="267"/>
        <v>0.33615216512643287</v>
      </c>
      <c r="L2443" s="94">
        <f t="shared" si="267"/>
        <v>0.33615216512643287</v>
      </c>
      <c r="M2443" s="94">
        <f t="shared" si="267"/>
        <v>0.33615216512643287</v>
      </c>
      <c r="N2443" s="94">
        <f t="shared" si="267"/>
        <v>0.33615216512643287</v>
      </c>
      <c r="O2443" s="94">
        <f t="shared" si="267"/>
        <v>0.33615216512643287</v>
      </c>
      <c r="P2443" s="94">
        <f t="shared" si="267"/>
        <v>0.33615216512643287</v>
      </c>
      <c r="Q2443" s="94">
        <f t="shared" si="267"/>
        <v>0.33615216512643287</v>
      </c>
      <c r="R2443" s="94">
        <f t="shared" si="267"/>
        <v>0.33615216512643287</v>
      </c>
      <c r="S2443" s="93">
        <f>(1+H2443)^((5-Dashboard!$F$9)*3/12)</f>
        <v>1.1559204839116022</v>
      </c>
      <c r="T2443" s="93">
        <f t="shared" si="269"/>
        <v>1.5444856572924812</v>
      </c>
      <c r="U2443" s="93">
        <f t="shared" si="269"/>
        <v>2.0636678549980703</v>
      </c>
      <c r="V2443" s="93">
        <f t="shared" si="269"/>
        <v>2.757374272557493</v>
      </c>
      <c r="W2443" s="93">
        <f t="shared" si="269"/>
        <v>3.6842716043416166</v>
      </c>
      <c r="X2443" s="93">
        <f t="shared" si="269"/>
        <v>4.9227474810548868</v>
      </c>
      <c r="Y2443" s="93">
        <f t="shared" si="268"/>
        <v>6.57753970518218</v>
      </c>
      <c r="Z2443" s="93">
        <f t="shared" si="268"/>
        <v>8.7885939182842474</v>
      </c>
      <c r="AA2443" s="93">
        <f t="shared" si="268"/>
        <v>11.742898792332497</v>
      </c>
      <c r="AB2443" s="93">
        <f t="shared" si="268"/>
        <v>15.690299646235639</v>
      </c>
      <c r="AC2443" s="95">
        <f t="shared" si="268"/>
        <v>20.964627843800251</v>
      </c>
      <c r="AE2443" s="96"/>
    </row>
    <row r="2444" spans="3:31" ht="24.75" customHeight="1" x14ac:dyDescent="0.25">
      <c r="C2444" s="91">
        <f>ABS(E2444-Dashboard!$F$13)</f>
        <v>27.524262090797784</v>
      </c>
      <c r="D2444" s="92">
        <f t="shared" si="262"/>
        <v>0.33625216512643286</v>
      </c>
      <c r="E2444" s="93" cm="1">
        <f t="array" ref="E2444">SUM('DRE + DCF'!$S$41/TIR!S2444,'DRE + DCF'!$U$41:$AD$41/TIR!T2444:AC2444,TIR!F2444)</f>
        <v>20.095737909202214</v>
      </c>
      <c r="F2444" s="100">
        <f>'DRE + DCF'!$AE$38*'DRE + DCF'!$AE$39*(1+G2444)/(R2444-G2444)/AC2444</f>
        <v>4.9654993746102498</v>
      </c>
      <c r="G2444" s="92">
        <f>R2444*(1-'DRE + DCF'!$AE$39)</f>
        <v>0.2017512990758597</v>
      </c>
      <c r="H2444" s="94">
        <f t="shared" si="266"/>
        <v>0.33625216512643286</v>
      </c>
      <c r="I2444" s="94">
        <f t="shared" si="267"/>
        <v>0.33625216512643286</v>
      </c>
      <c r="J2444" s="94">
        <f t="shared" si="267"/>
        <v>0.33625216512643286</v>
      </c>
      <c r="K2444" s="94">
        <f t="shared" si="267"/>
        <v>0.33625216512643286</v>
      </c>
      <c r="L2444" s="94">
        <f t="shared" si="267"/>
        <v>0.33625216512643286</v>
      </c>
      <c r="M2444" s="94">
        <f t="shared" si="267"/>
        <v>0.33625216512643286</v>
      </c>
      <c r="N2444" s="94">
        <f t="shared" si="267"/>
        <v>0.33625216512643286</v>
      </c>
      <c r="O2444" s="94">
        <f t="shared" si="267"/>
        <v>0.33625216512643286</v>
      </c>
      <c r="P2444" s="94">
        <f t="shared" si="267"/>
        <v>0.33625216512643286</v>
      </c>
      <c r="Q2444" s="94">
        <f t="shared" si="267"/>
        <v>0.33625216512643286</v>
      </c>
      <c r="R2444" s="94">
        <f t="shared" si="267"/>
        <v>0.33625216512643286</v>
      </c>
      <c r="S2444" s="93">
        <f>(1+H2444)^((5-Dashboard!$F$9)*3/12)</f>
        <v>1.1559637386728154</v>
      </c>
      <c r="T2444" s="93">
        <f t="shared" si="269"/>
        <v>1.5446590486091958</v>
      </c>
      <c r="U2444" s="93">
        <f t="shared" si="269"/>
        <v>2.0640539980861741</v>
      </c>
      <c r="V2444" s="93">
        <f t="shared" si="269"/>
        <v>2.7580966238805202</v>
      </c>
      <c r="W2444" s="93">
        <f t="shared" si="269"/>
        <v>3.68551258528825</v>
      </c>
      <c r="X2444" s="93">
        <f t="shared" si="269"/>
        <v>4.9247741716921416</v>
      </c>
      <c r="Y2444" s="93">
        <f t="shared" si="268"/>
        <v>6.5807401496823594</v>
      </c>
      <c r="Z2444" s="93">
        <f t="shared" si="268"/>
        <v>8.7935282731474995</v>
      </c>
      <c r="AA2444" s="93">
        <f t="shared" si="268"/>
        <v>11.75037119409385</v>
      </c>
      <c r="AB2444" s="93">
        <f t="shared" si="268"/>
        <v>15.701458949147176</v>
      </c>
      <c r="AC2444" s="95">
        <f t="shared" si="268"/>
        <v>20.981108516441722</v>
      </c>
      <c r="AE2444" s="96"/>
    </row>
    <row r="2445" spans="3:31" ht="24.75" customHeight="1" x14ac:dyDescent="0.25">
      <c r="C2445" s="91">
        <f>ABS(E2445-Dashboard!$F$13)</f>
        <v>27.533905910652063</v>
      </c>
      <c r="D2445" s="92">
        <f t="shared" si="262"/>
        <v>0.33635216512643284</v>
      </c>
      <c r="E2445" s="93" cm="1">
        <f t="array" ref="E2445">SUM('DRE + DCF'!$S$41/TIR!S2445,'DRE + DCF'!$U$41:$AD$41/TIR!T2445:AC2445,TIR!F2445)</f>
        <v>20.086094089347934</v>
      </c>
      <c r="F2445" s="100">
        <f>'DRE + DCF'!$AE$38*'DRE + DCF'!$AE$39*(1+G2445)/(R2445-G2445)/AC2445</f>
        <v>4.9603717882323943</v>
      </c>
      <c r="G2445" s="92">
        <f>R2445*(1-'DRE + DCF'!$AE$39)</f>
        <v>0.20181129907585971</v>
      </c>
      <c r="H2445" s="94">
        <f t="shared" si="266"/>
        <v>0.33635216512643284</v>
      </c>
      <c r="I2445" s="94">
        <f t="shared" si="267"/>
        <v>0.33635216512643284</v>
      </c>
      <c r="J2445" s="94">
        <f t="shared" si="267"/>
        <v>0.33635216512643284</v>
      </c>
      <c r="K2445" s="94">
        <f t="shared" si="267"/>
        <v>0.33635216512643284</v>
      </c>
      <c r="L2445" s="94">
        <f t="shared" si="267"/>
        <v>0.33635216512643284</v>
      </c>
      <c r="M2445" s="94">
        <f t="shared" si="267"/>
        <v>0.33635216512643284</v>
      </c>
      <c r="N2445" s="94">
        <f t="shared" si="267"/>
        <v>0.33635216512643284</v>
      </c>
      <c r="O2445" s="94">
        <f t="shared" si="267"/>
        <v>0.33635216512643284</v>
      </c>
      <c r="P2445" s="94">
        <f t="shared" si="267"/>
        <v>0.33635216512643284</v>
      </c>
      <c r="Q2445" s="94">
        <f t="shared" si="267"/>
        <v>0.33635216512643284</v>
      </c>
      <c r="R2445" s="94">
        <f t="shared" si="267"/>
        <v>0.33635216512643284</v>
      </c>
      <c r="S2445" s="93">
        <f>(1+H2445)^((5-Dashboard!$F$9)*3/12)</f>
        <v>1.1560069918155482</v>
      </c>
      <c r="T2445" s="93">
        <f t="shared" si="269"/>
        <v>1.5448324464140022</v>
      </c>
      <c r="U2445" s="93">
        <f t="shared" si="269"/>
        <v>2.0644401845229159</v>
      </c>
      <c r="V2445" s="93">
        <f t="shared" si="269"/>
        <v>2.7588191103612107</v>
      </c>
      <c r="W2445" s="93">
        <f t="shared" si="269"/>
        <v>3.686753891323383</v>
      </c>
      <c r="X2445" s="93">
        <f t="shared" si="269"/>
        <v>4.9268015449583045</v>
      </c>
      <c r="Y2445" s="93">
        <f t="shared" si="268"/>
        <v>6.5839419117532838</v>
      </c>
      <c r="Z2445" s="93">
        <f t="shared" si="268"/>
        <v>8.7984650288381658</v>
      </c>
      <c r="AA2445" s="93">
        <f t="shared" si="268"/>
        <v>11.757847791077085</v>
      </c>
      <c r="AB2445" s="93">
        <f t="shared" si="268"/>
        <v>15.712625352832907</v>
      </c>
      <c r="AC2445" s="95">
        <f t="shared" si="268"/>
        <v>20.997600910078734</v>
      </c>
      <c r="AE2445" s="96"/>
    </row>
    <row r="2446" spans="3:31" ht="24.75" customHeight="1" x14ac:dyDescent="0.25">
      <c r="C2446" s="91">
        <f>ABS(E2446-Dashboard!$F$13)</f>
        <v>27.54354134657283</v>
      </c>
      <c r="D2446" s="92">
        <f t="shared" si="262"/>
        <v>0.33645216512643283</v>
      </c>
      <c r="E2446" s="93" cm="1">
        <f t="array" ref="E2446">SUM('DRE + DCF'!$S$41/TIR!S2446,'DRE + DCF'!$U$41:$AD$41/TIR!T2446:AC2446,TIR!F2446)</f>
        <v>20.076458653427167</v>
      </c>
      <c r="F2446" s="100">
        <f>'DRE + DCF'!$AE$38*'DRE + DCF'!$AE$39*(1+G2446)/(R2446-G2446)/AC2446</f>
        <v>4.9552502138197276</v>
      </c>
      <c r="G2446" s="92">
        <f>R2446*(1-'DRE + DCF'!$AE$39)</f>
        <v>0.20187129907585968</v>
      </c>
      <c r="H2446" s="94">
        <f t="shared" si="266"/>
        <v>0.33645216512643283</v>
      </c>
      <c r="I2446" s="94">
        <f t="shared" si="267"/>
        <v>0.33645216512643283</v>
      </c>
      <c r="J2446" s="94">
        <f t="shared" si="267"/>
        <v>0.33645216512643283</v>
      </c>
      <c r="K2446" s="94">
        <f t="shared" si="267"/>
        <v>0.33645216512643283</v>
      </c>
      <c r="L2446" s="94">
        <f t="shared" si="267"/>
        <v>0.33645216512643283</v>
      </c>
      <c r="M2446" s="94">
        <f t="shared" si="267"/>
        <v>0.33645216512643283</v>
      </c>
      <c r="N2446" s="94">
        <f t="shared" si="267"/>
        <v>0.33645216512643283</v>
      </c>
      <c r="O2446" s="94">
        <f t="shared" si="267"/>
        <v>0.33645216512643283</v>
      </c>
      <c r="P2446" s="94">
        <f t="shared" si="267"/>
        <v>0.33645216512643283</v>
      </c>
      <c r="Q2446" s="94">
        <f t="shared" si="267"/>
        <v>0.33645216512643283</v>
      </c>
      <c r="R2446" s="94">
        <f t="shared" si="267"/>
        <v>0.33645216512643283</v>
      </c>
      <c r="S2446" s="93">
        <f>(1+H2446)^((5-Dashboard!$F$9)*3/12)</f>
        <v>1.1560502433399826</v>
      </c>
      <c r="T2446" s="93">
        <f t="shared" si="269"/>
        <v>1.5450058507066595</v>
      </c>
      <c r="U2446" s="93">
        <f t="shared" si="269"/>
        <v>2.0648264143099215</v>
      </c>
      <c r="V2446" s="93">
        <f t="shared" si="269"/>
        <v>2.7595417320147435</v>
      </c>
      <c r="W2446" s="93">
        <f t="shared" si="269"/>
        <v>3.6879955225078507</v>
      </c>
      <c r="X2446" s="93">
        <f t="shared" si="269"/>
        <v>4.9288296010322075</v>
      </c>
      <c r="Y2446" s="93">
        <f t="shared" si="268"/>
        <v>6.5871449918387466</v>
      </c>
      <c r="Z2446" s="93">
        <f t="shared" si="268"/>
        <v>8.8034041863446326</v>
      </c>
      <c r="AA2446" s="93">
        <f t="shared" si="268"/>
        <v>11.765328585323388</v>
      </c>
      <c r="AB2446" s="93">
        <f t="shared" si="268"/>
        <v>15.723798861279354</v>
      </c>
      <c r="AC2446" s="95">
        <f t="shared" si="268"/>
        <v>21.014105032169333</v>
      </c>
      <c r="AE2446" s="96"/>
    </row>
    <row r="2447" spans="3:31" ht="24.75" customHeight="1" x14ac:dyDescent="0.25">
      <c r="C2447" s="91">
        <f>ABS(E2447-Dashboard!$F$13)</f>
        <v>27.553168408171892</v>
      </c>
      <c r="D2447" s="92">
        <f t="shared" ref="D2447:D2510" si="270">D2446+0.0001</f>
        <v>0.33655216512643282</v>
      </c>
      <c r="E2447" s="93" cm="1">
        <f t="array" ref="E2447">SUM('DRE + DCF'!$S$41/TIR!S2447,'DRE + DCF'!$U$41:$AD$41/TIR!T2447:AC2447,TIR!F2447)</f>
        <v>20.066831591828105</v>
      </c>
      <c r="F2447" s="100">
        <f>'DRE + DCF'!$AE$38*'DRE + DCF'!$AE$39*(1+G2447)/(R2447-G2447)/AC2447</f>
        <v>4.9501346433811948</v>
      </c>
      <c r="G2447" s="92">
        <f>R2447*(1-'DRE + DCF'!$AE$39)</f>
        <v>0.20193129907585969</v>
      </c>
      <c r="H2447" s="94">
        <f t="shared" si="266"/>
        <v>0.33655216512643282</v>
      </c>
      <c r="I2447" s="94">
        <f t="shared" si="267"/>
        <v>0.33655216512643282</v>
      </c>
      <c r="J2447" s="94">
        <f t="shared" si="267"/>
        <v>0.33655216512643282</v>
      </c>
      <c r="K2447" s="94">
        <f t="shared" si="267"/>
        <v>0.33655216512643282</v>
      </c>
      <c r="L2447" s="94">
        <f t="shared" si="267"/>
        <v>0.33655216512643282</v>
      </c>
      <c r="M2447" s="94">
        <f t="shared" si="267"/>
        <v>0.33655216512643282</v>
      </c>
      <c r="N2447" s="94">
        <f t="shared" si="267"/>
        <v>0.33655216512643282</v>
      </c>
      <c r="O2447" s="94">
        <f t="shared" si="267"/>
        <v>0.33655216512643282</v>
      </c>
      <c r="P2447" s="94">
        <f t="shared" si="267"/>
        <v>0.33655216512643282</v>
      </c>
      <c r="Q2447" s="94">
        <f t="shared" ref="I2447:R2473" si="271">$D2447</f>
        <v>0.33655216512643282</v>
      </c>
      <c r="R2447" s="94">
        <f t="shared" si="271"/>
        <v>0.33655216512643282</v>
      </c>
      <c r="S2447" s="93">
        <f>(1+H2447)^((5-Dashboard!$F$9)*3/12)</f>
        <v>1.1560934932463001</v>
      </c>
      <c r="T2447" s="93">
        <f t="shared" si="269"/>
        <v>1.5451792614869233</v>
      </c>
      <c r="U2447" s="93">
        <f t="shared" si="269"/>
        <v>2.0652126874488097</v>
      </c>
      <c r="V2447" s="93">
        <f t="shared" si="269"/>
        <v>2.7602644888562855</v>
      </c>
      <c r="W2447" s="93">
        <f t="shared" si="269"/>
        <v>3.6892374789024744</v>
      </c>
      <c r="X2447" s="93">
        <f t="shared" si="269"/>
        <v>4.9308583400926844</v>
      </c>
      <c r="Y2447" s="93">
        <f t="shared" si="268"/>
        <v>6.5903493903826051</v>
      </c>
      <c r="Z2447" s="93">
        <f t="shared" si="268"/>
        <v>8.8083457466555366</v>
      </c>
      <c r="AA2447" s="93">
        <f t="shared" si="268"/>
        <v>11.772813578874661</v>
      </c>
      <c r="AB2447" s="93">
        <f t="shared" si="268"/>
        <v>15.734979478474795</v>
      </c>
      <c r="AC2447" s="95">
        <f t="shared" si="268"/>
        <v>21.030620890175474</v>
      </c>
      <c r="AE2447" s="96"/>
    </row>
    <row r="2448" spans="3:31" ht="24.75" customHeight="1" x14ac:dyDescent="0.25">
      <c r="C2448" s="91">
        <f>ABS(E2448-Dashboard!$F$13)</f>
        <v>27.562787105047867</v>
      </c>
      <c r="D2448" s="92">
        <f t="shared" si="270"/>
        <v>0.33665216512643281</v>
      </c>
      <c r="E2448" s="93" cm="1">
        <f t="array" ref="E2448">SUM('DRE + DCF'!$S$41/TIR!S2448,'DRE + DCF'!$U$41:$AD$41/TIR!T2448:AC2448,TIR!F2448)</f>
        <v>20.05721289495213</v>
      </c>
      <c r="F2448" s="100">
        <f>'DRE + DCF'!$AE$38*'DRE + DCF'!$AE$39*(1+G2448)/(R2448-G2448)/AC2448</f>
        <v>4.9450250689376984</v>
      </c>
      <c r="G2448" s="92">
        <f>R2448*(1-'DRE + DCF'!$AE$39)</f>
        <v>0.20199129907585969</v>
      </c>
      <c r="H2448" s="94">
        <f t="shared" si="266"/>
        <v>0.33665216512643281</v>
      </c>
      <c r="I2448" s="94">
        <f t="shared" si="271"/>
        <v>0.33665216512643281</v>
      </c>
      <c r="J2448" s="94">
        <f t="shared" si="271"/>
        <v>0.33665216512643281</v>
      </c>
      <c r="K2448" s="94">
        <f t="shared" si="271"/>
        <v>0.33665216512643281</v>
      </c>
      <c r="L2448" s="94">
        <f t="shared" si="271"/>
        <v>0.33665216512643281</v>
      </c>
      <c r="M2448" s="94">
        <f t="shared" si="271"/>
        <v>0.33665216512643281</v>
      </c>
      <c r="N2448" s="94">
        <f t="shared" si="271"/>
        <v>0.33665216512643281</v>
      </c>
      <c r="O2448" s="94">
        <f t="shared" si="271"/>
        <v>0.33665216512643281</v>
      </c>
      <c r="P2448" s="94">
        <f t="shared" si="271"/>
        <v>0.33665216512643281</v>
      </c>
      <c r="Q2448" s="94">
        <f t="shared" si="271"/>
        <v>0.33665216512643281</v>
      </c>
      <c r="R2448" s="94">
        <f t="shared" si="271"/>
        <v>0.33665216512643281</v>
      </c>
      <c r="S2448" s="93">
        <f>(1+H2448)^((5-Dashboard!$F$9)*3/12)</f>
        <v>1.1561367415346824</v>
      </c>
      <c r="T2448" s="93">
        <f t="shared" si="269"/>
        <v>1.5453526787545524</v>
      </c>
      <c r="U2448" s="93">
        <f t="shared" si="269"/>
        <v>2.0655990039412053</v>
      </c>
      <c r="V2448" s="93">
        <f t="shared" si="269"/>
        <v>2.7609873809010153</v>
      </c>
      <c r="W2448" s="93">
        <f t="shared" si="269"/>
        <v>3.6904797605681012</v>
      </c>
      <c r="X2448" s="93">
        <f t="shared" si="269"/>
        <v>4.9328877623186322</v>
      </c>
      <c r="Y2448" s="93">
        <f t="shared" si="268"/>
        <v>6.5935551078288848</v>
      </c>
      <c r="Z2448" s="93">
        <f t="shared" si="268"/>
        <v>8.8132897107599302</v>
      </c>
      <c r="AA2448" s="93">
        <f t="shared" si="268"/>
        <v>11.780302773773775</v>
      </c>
      <c r="AB2448" s="93">
        <f t="shared" si="268"/>
        <v>15.74616720840964</v>
      </c>
      <c r="AC2448" s="95">
        <f t="shared" si="268"/>
        <v>21.047148491563586</v>
      </c>
      <c r="AE2448" s="96"/>
    </row>
    <row r="2449" spans="3:31" ht="24.75" customHeight="1" x14ac:dyDescent="0.25">
      <c r="C2449" s="91">
        <f>ABS(E2449-Dashboard!$F$13)</f>
        <v>27.572397446785907</v>
      </c>
      <c r="D2449" s="92">
        <f t="shared" si="270"/>
        <v>0.3367521651264328</v>
      </c>
      <c r="E2449" s="93" cm="1">
        <f t="array" ref="E2449">SUM('DRE + DCF'!$S$41/TIR!S2449,'DRE + DCF'!$U$41:$AD$41/TIR!T2449:AC2449,TIR!F2449)</f>
        <v>20.047602553214091</v>
      </c>
      <c r="F2449" s="100">
        <f>'DRE + DCF'!$AE$38*'DRE + DCF'!$AE$39*(1+G2449)/(R2449-G2449)/AC2449</f>
        <v>4.9399214825222275</v>
      </c>
      <c r="G2449" s="92">
        <f>R2449*(1-'DRE + DCF'!$AE$39)</f>
        <v>0.20205129907585967</v>
      </c>
      <c r="H2449" s="94">
        <f t="shared" si="266"/>
        <v>0.3367521651264328</v>
      </c>
      <c r="I2449" s="94">
        <f t="shared" si="271"/>
        <v>0.3367521651264328</v>
      </c>
      <c r="J2449" s="94">
        <f t="shared" si="271"/>
        <v>0.3367521651264328</v>
      </c>
      <c r="K2449" s="94">
        <f t="shared" si="271"/>
        <v>0.3367521651264328</v>
      </c>
      <c r="L2449" s="94">
        <f t="shared" si="271"/>
        <v>0.3367521651264328</v>
      </c>
      <c r="M2449" s="94">
        <f t="shared" si="271"/>
        <v>0.3367521651264328</v>
      </c>
      <c r="N2449" s="94">
        <f t="shared" si="271"/>
        <v>0.3367521651264328</v>
      </c>
      <c r="O2449" s="94">
        <f t="shared" si="271"/>
        <v>0.3367521651264328</v>
      </c>
      <c r="P2449" s="94">
        <f t="shared" si="271"/>
        <v>0.3367521651264328</v>
      </c>
      <c r="Q2449" s="94">
        <f t="shared" si="271"/>
        <v>0.3367521651264328</v>
      </c>
      <c r="R2449" s="94">
        <f t="shared" si="271"/>
        <v>0.3367521651264328</v>
      </c>
      <c r="S2449" s="93">
        <f>(1+H2449)^((5-Dashboard!$F$9)*3/12)</f>
        <v>1.1561799882053108</v>
      </c>
      <c r="T2449" s="93">
        <f t="shared" si="269"/>
        <v>1.5455261025093026</v>
      </c>
      <c r="U2449" s="93">
        <f t="shared" si="269"/>
        <v>2.0659853637887271</v>
      </c>
      <c r="V2449" s="93">
        <f t="shared" si="269"/>
        <v>2.7617104081641015</v>
      </c>
      <c r="W2449" s="93">
        <f t="shared" si="269"/>
        <v>3.6917223675655668</v>
      </c>
      <c r="X2449" s="93">
        <f t="shared" si="269"/>
        <v>4.9349178678889514</v>
      </c>
      <c r="Y2449" s="93">
        <f t="shared" si="268"/>
        <v>6.5967621446216747</v>
      </c>
      <c r="Z2449" s="93">
        <f t="shared" si="268"/>
        <v>8.8182360796471126</v>
      </c>
      <c r="AA2449" s="93">
        <f t="shared" si="268"/>
        <v>11.787796172064304</v>
      </c>
      <c r="AB2449" s="93">
        <f t="shared" si="268"/>
        <v>15.757362055076035</v>
      </c>
      <c r="AC2449" s="95">
        <f t="shared" si="268"/>
        <v>21.063687843803983</v>
      </c>
      <c r="AE2449" s="96"/>
    </row>
    <row r="2450" spans="3:31" ht="24.75" customHeight="1" x14ac:dyDescent="0.25">
      <c r="C2450" s="91">
        <f>ABS(E2450-Dashboard!$F$13)</f>
        <v>27.581999442957994</v>
      </c>
      <c r="D2450" s="92">
        <f t="shared" si="270"/>
        <v>0.33685216512643279</v>
      </c>
      <c r="E2450" s="93" cm="1">
        <f t="array" ref="E2450">SUM('DRE + DCF'!$S$41/TIR!S2450,'DRE + DCF'!$U$41:$AD$41/TIR!T2450:AC2450,TIR!F2450)</f>
        <v>20.038000557042004</v>
      </c>
      <c r="F2450" s="100">
        <f>'DRE + DCF'!$AE$38*'DRE + DCF'!$AE$39*(1+G2450)/(R2450-G2450)/AC2450</f>
        <v>4.9348238761796903</v>
      </c>
      <c r="G2450" s="92">
        <f>R2450*(1-'DRE + DCF'!$AE$39)</f>
        <v>0.20211129907585967</v>
      </c>
      <c r="H2450" s="94">
        <f t="shared" si="266"/>
        <v>0.33685216512643279</v>
      </c>
      <c r="I2450" s="94">
        <f t="shared" si="271"/>
        <v>0.33685216512643279</v>
      </c>
      <c r="J2450" s="94">
        <f t="shared" si="271"/>
        <v>0.33685216512643279</v>
      </c>
      <c r="K2450" s="94">
        <f t="shared" si="271"/>
        <v>0.33685216512643279</v>
      </c>
      <c r="L2450" s="94">
        <f t="shared" si="271"/>
        <v>0.33685216512643279</v>
      </c>
      <c r="M2450" s="94">
        <f t="shared" si="271"/>
        <v>0.33685216512643279</v>
      </c>
      <c r="N2450" s="94">
        <f t="shared" si="271"/>
        <v>0.33685216512643279</v>
      </c>
      <c r="O2450" s="94">
        <f t="shared" si="271"/>
        <v>0.33685216512643279</v>
      </c>
      <c r="P2450" s="94">
        <f t="shared" si="271"/>
        <v>0.33685216512643279</v>
      </c>
      <c r="Q2450" s="94">
        <f t="shared" si="271"/>
        <v>0.33685216512643279</v>
      </c>
      <c r="R2450" s="94">
        <f t="shared" si="271"/>
        <v>0.33685216512643279</v>
      </c>
      <c r="S2450" s="93">
        <f>(1+H2450)^((5-Dashboard!$F$9)*3/12)</f>
        <v>1.1562232332583673</v>
      </c>
      <c r="T2450" s="93">
        <f t="shared" si="269"/>
        <v>1.5456995327509331</v>
      </c>
      <c r="U2450" s="93">
        <f t="shared" si="269"/>
        <v>2.0663717669930004</v>
      </c>
      <c r="V2450" s="93">
        <f t="shared" si="269"/>
        <v>2.7624335706607255</v>
      </c>
      <c r="W2450" s="93">
        <f t="shared" si="269"/>
        <v>3.6929652999557336</v>
      </c>
      <c r="X2450" s="93">
        <f t="shared" si="269"/>
        <v>4.9369486569826089</v>
      </c>
      <c r="Y2450" s="93">
        <f t="shared" si="268"/>
        <v>6.5999705012052354</v>
      </c>
      <c r="Z2450" s="93">
        <f t="shared" si="268"/>
        <v>8.8231848543068079</v>
      </c>
      <c r="AA2450" s="93">
        <f t="shared" si="268"/>
        <v>11.795293775790807</v>
      </c>
      <c r="AB2450" s="93">
        <f t="shared" si="268"/>
        <v>15.768564022468277</v>
      </c>
      <c r="AC2450" s="95">
        <f t="shared" si="268"/>
        <v>21.080238954371492</v>
      </c>
      <c r="AE2450" s="96"/>
    </row>
    <row r="2451" spans="3:31" ht="24.75" customHeight="1" x14ac:dyDescent="0.25">
      <c r="C2451" s="91">
        <f>ABS(E2451-Dashboard!$F$13)</f>
        <v>27.591593103122673</v>
      </c>
      <c r="D2451" s="92">
        <f t="shared" si="270"/>
        <v>0.33695216512643278</v>
      </c>
      <c r="E2451" s="93" cm="1">
        <f t="array" ref="E2451">SUM('DRE + DCF'!$S$41/TIR!S2451,'DRE + DCF'!$U$41:$AD$41/TIR!T2451:AC2451,TIR!F2451)</f>
        <v>20.028406896877325</v>
      </c>
      <c r="F2451" s="100">
        <f>'DRE + DCF'!$AE$38*'DRE + DCF'!$AE$39*(1+G2451)/(R2451-G2451)/AC2451</f>
        <v>4.9297322419670389</v>
      </c>
      <c r="G2451" s="92">
        <f>R2451*(1-'DRE + DCF'!$AE$39)</f>
        <v>0.20217129907585965</v>
      </c>
      <c r="H2451" s="94">
        <f t="shared" si="266"/>
        <v>0.33695216512643278</v>
      </c>
      <c r="I2451" s="94">
        <f t="shared" si="271"/>
        <v>0.33695216512643278</v>
      </c>
      <c r="J2451" s="94">
        <f t="shared" si="271"/>
        <v>0.33695216512643278</v>
      </c>
      <c r="K2451" s="94">
        <f t="shared" si="271"/>
        <v>0.33695216512643278</v>
      </c>
      <c r="L2451" s="94">
        <f t="shared" si="271"/>
        <v>0.33695216512643278</v>
      </c>
      <c r="M2451" s="94">
        <f t="shared" si="271"/>
        <v>0.33695216512643278</v>
      </c>
      <c r="N2451" s="94">
        <f t="shared" si="271"/>
        <v>0.33695216512643278</v>
      </c>
      <c r="O2451" s="94">
        <f t="shared" si="271"/>
        <v>0.33695216512643278</v>
      </c>
      <c r="P2451" s="94">
        <f t="shared" si="271"/>
        <v>0.33695216512643278</v>
      </c>
      <c r="Q2451" s="94">
        <f t="shared" si="271"/>
        <v>0.33695216512643278</v>
      </c>
      <c r="R2451" s="94">
        <f t="shared" si="271"/>
        <v>0.33695216512643278</v>
      </c>
      <c r="S2451" s="93">
        <f>(1+H2451)^((5-Dashboard!$F$9)*3/12)</f>
        <v>1.1562664766940329</v>
      </c>
      <c r="T2451" s="93">
        <f t="shared" si="269"/>
        <v>1.5458729694791993</v>
      </c>
      <c r="U2451" s="93">
        <f t="shared" si="269"/>
        <v>2.066758213555643</v>
      </c>
      <c r="V2451" s="93">
        <f t="shared" si="269"/>
        <v>2.763156868406055</v>
      </c>
      <c r="W2451" s="93">
        <f t="shared" si="269"/>
        <v>3.6942085577994486</v>
      </c>
      <c r="X2451" s="93">
        <f t="shared" si="269"/>
        <v>4.9389801297785692</v>
      </c>
      <c r="Y2451" s="93">
        <f t="shared" si="268"/>
        <v>6.6031801780238872</v>
      </c>
      <c r="Z2451" s="93">
        <f t="shared" si="268"/>
        <v>8.8281360357289795</v>
      </c>
      <c r="AA2451" s="93">
        <f t="shared" si="268"/>
        <v>11.802795586998542</v>
      </c>
      <c r="AB2451" s="93">
        <f t="shared" si="268"/>
        <v>15.779773114582406</v>
      </c>
      <c r="AC2451" s="95">
        <f t="shared" si="268"/>
        <v>21.09680183074482</v>
      </c>
      <c r="AE2451" s="96"/>
    </row>
    <row r="2452" spans="3:31" ht="24.75" customHeight="1" x14ac:dyDescent="0.25">
      <c r="C2452" s="91">
        <f>ABS(E2452-Dashboard!$F$13)</f>
        <v>27.601178436825396</v>
      </c>
      <c r="D2452" s="92">
        <f t="shared" si="270"/>
        <v>0.33705216512643277</v>
      </c>
      <c r="E2452" s="93" cm="1">
        <f t="array" ref="E2452">SUM('DRE + DCF'!$S$41/TIR!S2452,'DRE + DCF'!$U$41:$AD$41/TIR!T2452:AC2452,TIR!F2452)</f>
        <v>20.018821563174601</v>
      </c>
      <c r="F2452" s="100">
        <f>'DRE + DCF'!$AE$38*'DRE + DCF'!$AE$39*(1+G2452)/(R2452-G2452)/AC2452</f>
        <v>4.9246465719531054</v>
      </c>
      <c r="G2452" s="92">
        <f>R2452*(1-'DRE + DCF'!$AE$39)</f>
        <v>0.20223129907585966</v>
      </c>
      <c r="H2452" s="94">
        <f t="shared" si="266"/>
        <v>0.33705216512643277</v>
      </c>
      <c r="I2452" s="94">
        <f t="shared" si="271"/>
        <v>0.33705216512643277</v>
      </c>
      <c r="J2452" s="94">
        <f t="shared" si="271"/>
        <v>0.33705216512643277</v>
      </c>
      <c r="K2452" s="94">
        <f t="shared" si="271"/>
        <v>0.33705216512643277</v>
      </c>
      <c r="L2452" s="94">
        <f t="shared" si="271"/>
        <v>0.33705216512643277</v>
      </c>
      <c r="M2452" s="94">
        <f t="shared" si="271"/>
        <v>0.33705216512643277</v>
      </c>
      <c r="N2452" s="94">
        <f t="shared" si="271"/>
        <v>0.33705216512643277</v>
      </c>
      <c r="O2452" s="94">
        <f t="shared" si="271"/>
        <v>0.33705216512643277</v>
      </c>
      <c r="P2452" s="94">
        <f t="shared" si="271"/>
        <v>0.33705216512643277</v>
      </c>
      <c r="Q2452" s="94">
        <f t="shared" si="271"/>
        <v>0.33705216512643277</v>
      </c>
      <c r="R2452" s="94">
        <f t="shared" si="271"/>
        <v>0.33705216512643277</v>
      </c>
      <c r="S2452" s="93">
        <f>(1+H2452)^((5-Dashboard!$F$9)*3/12)</f>
        <v>1.1563097185124895</v>
      </c>
      <c r="T2452" s="93">
        <f t="shared" si="269"/>
        <v>1.5460464126938602</v>
      </c>
      <c r="U2452" s="93">
        <f t="shared" si="269"/>
        <v>2.0671447034782804</v>
      </c>
      <c r="V2452" s="93">
        <f t="shared" si="269"/>
        <v>2.7638803014152731</v>
      </c>
      <c r="W2452" s="93">
        <f t="shared" si="269"/>
        <v>3.6954521411575887</v>
      </c>
      <c r="X2452" s="93">
        <f t="shared" si="269"/>
        <v>4.9410122864558659</v>
      </c>
      <c r="Y2452" s="93">
        <f t="shared" si="268"/>
        <v>6.6063911755221216</v>
      </c>
      <c r="Z2452" s="93">
        <f t="shared" si="268"/>
        <v>8.8330896249040123</v>
      </c>
      <c r="AA2452" s="93">
        <f t="shared" si="268"/>
        <v>11.81030160773374</v>
      </c>
      <c r="AB2452" s="93">
        <f t="shared" si="268"/>
        <v>15.790989335416588</v>
      </c>
      <c r="AC2452" s="95">
        <f t="shared" si="268"/>
        <v>21.113376480407162</v>
      </c>
      <c r="AE2452" s="96"/>
    </row>
    <row r="2453" spans="3:31" ht="24.75" customHeight="1" x14ac:dyDescent="0.25">
      <c r="C2453" s="91">
        <f>ABS(E2453-Dashboard!$F$13)</f>
        <v>27.610755453598223</v>
      </c>
      <c r="D2453" s="92">
        <f t="shared" si="270"/>
        <v>0.33715216512643276</v>
      </c>
      <c r="E2453" s="93" cm="1">
        <f t="array" ref="E2453">SUM('DRE + DCF'!$S$41/TIR!S2453,'DRE + DCF'!$U$41:$AD$41/TIR!T2453:AC2453,TIR!F2453)</f>
        <v>20.009244546401774</v>
      </c>
      <c r="F2453" s="100">
        <f>'DRE + DCF'!$AE$38*'DRE + DCF'!$AE$39*(1+G2453)/(R2453-G2453)/AC2453</f>
        <v>4.9195668582187171</v>
      </c>
      <c r="G2453" s="92">
        <f>R2453*(1-'DRE + DCF'!$AE$39)</f>
        <v>0.20229129907585966</v>
      </c>
      <c r="H2453" s="94">
        <f t="shared" si="266"/>
        <v>0.33715216512643276</v>
      </c>
      <c r="I2453" s="94">
        <f t="shared" si="271"/>
        <v>0.33715216512643276</v>
      </c>
      <c r="J2453" s="94">
        <f t="shared" si="271"/>
        <v>0.33715216512643276</v>
      </c>
      <c r="K2453" s="94">
        <f t="shared" si="271"/>
        <v>0.33715216512643276</v>
      </c>
      <c r="L2453" s="94">
        <f t="shared" si="271"/>
        <v>0.33715216512643276</v>
      </c>
      <c r="M2453" s="94">
        <f t="shared" si="271"/>
        <v>0.33715216512643276</v>
      </c>
      <c r="N2453" s="94">
        <f t="shared" si="271"/>
        <v>0.33715216512643276</v>
      </c>
      <c r="O2453" s="94">
        <f t="shared" si="271"/>
        <v>0.33715216512643276</v>
      </c>
      <c r="P2453" s="94">
        <f t="shared" si="271"/>
        <v>0.33715216512643276</v>
      </c>
      <c r="Q2453" s="94">
        <f t="shared" si="271"/>
        <v>0.33715216512643276</v>
      </c>
      <c r="R2453" s="94">
        <f t="shared" si="271"/>
        <v>0.33715216512643276</v>
      </c>
      <c r="S2453" s="93">
        <f>(1+H2453)^((5-Dashboard!$F$9)*3/12)</f>
        <v>1.1563529587139183</v>
      </c>
      <c r="T2453" s="93">
        <f t="shared" si="269"/>
        <v>1.5462198623946721</v>
      </c>
      <c r="U2453" s="93">
        <f t="shared" si="269"/>
        <v>2.0675312367625307</v>
      </c>
      <c r="V2453" s="93">
        <f t="shared" si="269"/>
        <v>2.7646038697035489</v>
      </c>
      <c r="W2453" s="93">
        <f t="shared" si="269"/>
        <v>3.6966960500910147</v>
      </c>
      <c r="X2453" s="93">
        <f t="shared" si="269"/>
        <v>4.9430451271935318</v>
      </c>
      <c r="Y2453" s="93">
        <f t="shared" si="268"/>
        <v>6.6096034941444941</v>
      </c>
      <c r="Z2453" s="93">
        <f t="shared" si="268"/>
        <v>8.8380456228225448</v>
      </c>
      <c r="AA2453" s="93">
        <f t="shared" si="268"/>
        <v>11.817811840043356</v>
      </c>
      <c r="AB2453" s="93">
        <f t="shared" si="268"/>
        <v>15.802212688970766</v>
      </c>
      <c r="AC2453" s="95">
        <f t="shared" si="268"/>
        <v>21.129962910845645</v>
      </c>
      <c r="AE2453" s="96"/>
    </row>
    <row r="2454" spans="3:31" ht="24.75" customHeight="1" x14ac:dyDescent="0.25">
      <c r="C2454" s="91">
        <f>ABS(E2454-Dashboard!$F$13)</f>
        <v>27.620324162960131</v>
      </c>
      <c r="D2454" s="92">
        <f t="shared" si="270"/>
        <v>0.33725216512643275</v>
      </c>
      <c r="E2454" s="93" cm="1">
        <f t="array" ref="E2454">SUM('DRE + DCF'!$S$41/TIR!S2454,'DRE + DCF'!$U$41:$AD$41/TIR!T2454:AC2454,TIR!F2454)</f>
        <v>19.999675837039867</v>
      </c>
      <c r="F2454" s="100">
        <f>'DRE + DCF'!$AE$38*'DRE + DCF'!$AE$39*(1+G2454)/(R2454-G2454)/AC2454</f>
        <v>4.9144930928565511</v>
      </c>
      <c r="G2454" s="92">
        <f>R2454*(1-'DRE + DCF'!$AE$39)</f>
        <v>0.20235129907585964</v>
      </c>
      <c r="H2454" s="94">
        <f t="shared" si="266"/>
        <v>0.33725216512643275</v>
      </c>
      <c r="I2454" s="94">
        <f t="shared" si="271"/>
        <v>0.33725216512643275</v>
      </c>
      <c r="J2454" s="94">
        <f t="shared" si="271"/>
        <v>0.33725216512643275</v>
      </c>
      <c r="K2454" s="94">
        <f t="shared" si="271"/>
        <v>0.33725216512643275</v>
      </c>
      <c r="L2454" s="94">
        <f t="shared" si="271"/>
        <v>0.33725216512643275</v>
      </c>
      <c r="M2454" s="94">
        <f t="shared" si="271"/>
        <v>0.33725216512643275</v>
      </c>
      <c r="N2454" s="94">
        <f t="shared" si="271"/>
        <v>0.33725216512643275</v>
      </c>
      <c r="O2454" s="94">
        <f t="shared" si="271"/>
        <v>0.33725216512643275</v>
      </c>
      <c r="P2454" s="94">
        <f t="shared" si="271"/>
        <v>0.33725216512643275</v>
      </c>
      <c r="Q2454" s="94">
        <f t="shared" si="271"/>
        <v>0.33725216512643275</v>
      </c>
      <c r="R2454" s="94">
        <f t="shared" si="271"/>
        <v>0.33725216512643275</v>
      </c>
      <c r="S2454" s="93">
        <f>(1+H2454)^((5-Dashboard!$F$9)*3/12)</f>
        <v>1.1563961972985006</v>
      </c>
      <c r="T2454" s="93">
        <f t="shared" si="269"/>
        <v>1.5463933185813936</v>
      </c>
      <c r="U2454" s="93">
        <f t="shared" si="269"/>
        <v>2.0679178134100185</v>
      </c>
      <c r="V2454" s="93">
        <f t="shared" si="269"/>
        <v>2.7653275732860658</v>
      </c>
      <c r="W2454" s="93">
        <f t="shared" si="269"/>
        <v>3.697940284660616</v>
      </c>
      <c r="X2454" s="93">
        <f t="shared" si="269"/>
        <v>4.9450786521706664</v>
      </c>
      <c r="Y2454" s="93">
        <f t="shared" si="268"/>
        <v>6.6128171343357263</v>
      </c>
      <c r="Z2454" s="93">
        <f t="shared" si="268"/>
        <v>8.8430040304756226</v>
      </c>
      <c r="AA2454" s="93">
        <f t="shared" si="268"/>
        <v>11.825326285975299</v>
      </c>
      <c r="AB2454" s="93">
        <f t="shared" si="268"/>
        <v>15.813443179246988</v>
      </c>
      <c r="AC2454" s="95">
        <f t="shared" si="268"/>
        <v>21.146561129551856</v>
      </c>
      <c r="AE2454" s="96"/>
    </row>
    <row r="2455" spans="3:31" ht="24.75" customHeight="1" x14ac:dyDescent="0.25">
      <c r="C2455" s="91">
        <f>ABS(E2455-Dashboard!$F$13)</f>
        <v>27.62988457441676</v>
      </c>
      <c r="D2455" s="92">
        <f t="shared" si="270"/>
        <v>0.33735216512643273</v>
      </c>
      <c r="E2455" s="93" cm="1">
        <f t="array" ref="E2455">SUM('DRE + DCF'!$S$41/TIR!S2455,'DRE + DCF'!$U$41:$AD$41/TIR!T2455:AC2455,TIR!F2455)</f>
        <v>19.990115425583237</v>
      </c>
      <c r="F2455" s="100">
        <f>'DRE + DCF'!$AE$38*'DRE + DCF'!$AE$39*(1+G2455)/(R2455-G2455)/AC2455</f>
        <v>4.9094252679712387</v>
      </c>
      <c r="G2455" s="92">
        <f>R2455*(1-'DRE + DCF'!$AE$39)</f>
        <v>0.20241129907585964</v>
      </c>
      <c r="H2455" s="94">
        <f t="shared" si="266"/>
        <v>0.33735216512643273</v>
      </c>
      <c r="I2455" s="94">
        <f t="shared" si="271"/>
        <v>0.33735216512643273</v>
      </c>
      <c r="J2455" s="94">
        <f t="shared" si="271"/>
        <v>0.33735216512643273</v>
      </c>
      <c r="K2455" s="94">
        <f t="shared" si="271"/>
        <v>0.33735216512643273</v>
      </c>
      <c r="L2455" s="94">
        <f t="shared" si="271"/>
        <v>0.33735216512643273</v>
      </c>
      <c r="M2455" s="94">
        <f t="shared" si="271"/>
        <v>0.33735216512643273</v>
      </c>
      <c r="N2455" s="94">
        <f t="shared" si="271"/>
        <v>0.33735216512643273</v>
      </c>
      <c r="O2455" s="94">
        <f t="shared" si="271"/>
        <v>0.33735216512643273</v>
      </c>
      <c r="P2455" s="94">
        <f t="shared" si="271"/>
        <v>0.33735216512643273</v>
      </c>
      <c r="Q2455" s="94">
        <f t="shared" si="271"/>
        <v>0.33735216512643273</v>
      </c>
      <c r="R2455" s="94">
        <f t="shared" si="271"/>
        <v>0.33735216512643273</v>
      </c>
      <c r="S2455" s="93">
        <f>(1+H2455)^((5-Dashboard!$F$9)*3/12)</f>
        <v>1.1564394342664179</v>
      </c>
      <c r="T2455" s="93">
        <f t="shared" si="269"/>
        <v>1.5465667812537809</v>
      </c>
      <c r="U2455" s="93">
        <f t="shared" si="269"/>
        <v>2.0683044334223619</v>
      </c>
      <c r="V2455" s="93">
        <f t="shared" si="269"/>
        <v>2.7660514121779953</v>
      </c>
      <c r="W2455" s="93">
        <f t="shared" si="269"/>
        <v>3.6991848449272684</v>
      </c>
      <c r="X2455" s="93">
        <f t="shared" si="269"/>
        <v>4.9471128615663691</v>
      </c>
      <c r="Y2455" s="93">
        <f t="shared" si="268"/>
        <v>6.6160320965406054</v>
      </c>
      <c r="Z2455" s="93">
        <f t="shared" si="268"/>
        <v>8.8479648488545504</v>
      </c>
      <c r="AA2455" s="93">
        <f t="shared" si="268"/>
        <v>11.832844947578202</v>
      </c>
      <c r="AB2455" s="93">
        <f t="shared" si="268"/>
        <v>15.824680810249077</v>
      </c>
      <c r="AC2455" s="95">
        <f t="shared" si="268"/>
        <v>21.163171144021312</v>
      </c>
      <c r="AE2455" s="96"/>
    </row>
    <row r="2456" spans="3:31" ht="24.75" customHeight="1" x14ac:dyDescent="0.25">
      <c r="C2456" s="91">
        <f>ABS(E2456-Dashboard!$F$13)</f>
        <v>27.639436697460731</v>
      </c>
      <c r="D2456" s="92">
        <f t="shared" si="270"/>
        <v>0.33745216512643272</v>
      </c>
      <c r="E2456" s="93" cm="1">
        <f t="array" ref="E2456">SUM('DRE + DCF'!$S$41/TIR!S2456,'DRE + DCF'!$U$41:$AD$41/TIR!T2456:AC2456,TIR!F2456)</f>
        <v>19.980563302539267</v>
      </c>
      <c r="F2456" s="100">
        <f>'DRE + DCF'!$AE$38*'DRE + DCF'!$AE$39*(1+G2456)/(R2456-G2456)/AC2456</f>
        <v>4.9043633756792087</v>
      </c>
      <c r="G2456" s="92">
        <f>R2456*(1-'DRE + DCF'!$AE$39)</f>
        <v>0.20247129907585962</v>
      </c>
      <c r="H2456" s="94">
        <f t="shared" si="266"/>
        <v>0.33745216512643272</v>
      </c>
      <c r="I2456" s="94">
        <f t="shared" si="271"/>
        <v>0.33745216512643272</v>
      </c>
      <c r="J2456" s="94">
        <f t="shared" si="271"/>
        <v>0.33745216512643272</v>
      </c>
      <c r="K2456" s="94">
        <f t="shared" si="271"/>
        <v>0.33745216512643272</v>
      </c>
      <c r="L2456" s="94">
        <f t="shared" si="271"/>
        <v>0.33745216512643272</v>
      </c>
      <c r="M2456" s="94">
        <f t="shared" si="271"/>
        <v>0.33745216512643272</v>
      </c>
      <c r="N2456" s="94">
        <f t="shared" si="271"/>
        <v>0.33745216512643272</v>
      </c>
      <c r="O2456" s="94">
        <f t="shared" si="271"/>
        <v>0.33745216512643272</v>
      </c>
      <c r="P2456" s="94">
        <f t="shared" si="271"/>
        <v>0.33745216512643272</v>
      </c>
      <c r="Q2456" s="94">
        <f t="shared" si="271"/>
        <v>0.33745216512643272</v>
      </c>
      <c r="R2456" s="94">
        <f t="shared" si="271"/>
        <v>0.33745216512643272</v>
      </c>
      <c r="S2456" s="93">
        <f>(1+H2456)^((5-Dashboard!$F$9)*3/12)</f>
        <v>1.1564826696178516</v>
      </c>
      <c r="T2456" s="93">
        <f t="shared" si="269"/>
        <v>1.5467402504115928</v>
      </c>
      <c r="U2456" s="93">
        <f t="shared" si="269"/>
        <v>2.0686910968011856</v>
      </c>
      <c r="V2456" s="93">
        <f t="shared" si="269"/>
        <v>2.7667753863945208</v>
      </c>
      <c r="W2456" s="93">
        <f t="shared" si="269"/>
        <v>3.7004297309518748</v>
      </c>
      <c r="X2456" s="93">
        <f t="shared" si="269"/>
        <v>4.9491477555598085</v>
      </c>
      <c r="Y2456" s="93">
        <f t="shared" si="268"/>
        <v>6.6192483812040912</v>
      </c>
      <c r="Z2456" s="93">
        <f t="shared" si="268"/>
        <v>8.8529280789510469</v>
      </c>
      <c r="AA2456" s="93">
        <f t="shared" si="268"/>
        <v>11.840367826901669</v>
      </c>
      <c r="AB2456" s="93">
        <f t="shared" si="268"/>
        <v>15.835925585982995</v>
      </c>
      <c r="AC2456" s="95">
        <f t="shared" si="268"/>
        <v>21.179792961754032</v>
      </c>
      <c r="AE2456" s="96"/>
    </row>
    <row r="2457" spans="3:31" ht="24.75" customHeight="1" x14ac:dyDescent="0.25">
      <c r="C2457" s="91">
        <f>ABS(E2457-Dashboard!$F$13)</f>
        <v>27.648980541571351</v>
      </c>
      <c r="D2457" s="92">
        <f t="shared" si="270"/>
        <v>0.33755216512643271</v>
      </c>
      <c r="E2457" s="93" cm="1">
        <f t="array" ref="E2457">SUM('DRE + DCF'!$S$41/TIR!S2457,'DRE + DCF'!$U$41:$AD$41/TIR!T2457:AC2457,TIR!F2457)</f>
        <v>19.971019458428646</v>
      </c>
      <c r="F2457" s="100">
        <f>'DRE + DCF'!$AE$38*'DRE + DCF'!$AE$39*(1+G2457)/(R2457-G2457)/AC2457</f>
        <v>4.8993074081088164</v>
      </c>
      <c r="G2457" s="92">
        <f>R2457*(1-'DRE + DCF'!$AE$39)</f>
        <v>0.20253129907585962</v>
      </c>
      <c r="H2457" s="94">
        <f t="shared" si="266"/>
        <v>0.33755216512643271</v>
      </c>
      <c r="I2457" s="94">
        <f t="shared" si="271"/>
        <v>0.33755216512643271</v>
      </c>
      <c r="J2457" s="94">
        <f t="shared" si="271"/>
        <v>0.33755216512643271</v>
      </c>
      <c r="K2457" s="94">
        <f t="shared" si="271"/>
        <v>0.33755216512643271</v>
      </c>
      <c r="L2457" s="94">
        <f t="shared" si="271"/>
        <v>0.33755216512643271</v>
      </c>
      <c r="M2457" s="94">
        <f t="shared" si="271"/>
        <v>0.33755216512643271</v>
      </c>
      <c r="N2457" s="94">
        <f t="shared" si="271"/>
        <v>0.33755216512643271</v>
      </c>
      <c r="O2457" s="94">
        <f t="shared" si="271"/>
        <v>0.33755216512643271</v>
      </c>
      <c r="P2457" s="94">
        <f t="shared" si="271"/>
        <v>0.33755216512643271</v>
      </c>
      <c r="Q2457" s="94">
        <f t="shared" si="271"/>
        <v>0.33755216512643271</v>
      </c>
      <c r="R2457" s="94">
        <f t="shared" si="271"/>
        <v>0.33755216512643271</v>
      </c>
      <c r="S2457" s="93">
        <f>(1+H2457)^((5-Dashboard!$F$9)*3/12)</f>
        <v>1.1565259033529827</v>
      </c>
      <c r="T2457" s="93">
        <f t="shared" si="269"/>
        <v>1.5469137260545853</v>
      </c>
      <c r="U2457" s="93">
        <f t="shared" si="269"/>
        <v>2.0690778035481077</v>
      </c>
      <c r="V2457" s="93">
        <f t="shared" si="269"/>
        <v>2.767499495950815</v>
      </c>
      <c r="W2457" s="93">
        <f t="shared" si="269"/>
        <v>3.7016749427953237</v>
      </c>
      <c r="X2457" s="93">
        <f t="shared" si="269"/>
        <v>4.9511833343301488</v>
      </c>
      <c r="Y2457" s="93">
        <f t="shared" si="268"/>
        <v>6.6224659887712001</v>
      </c>
      <c r="Z2457" s="93">
        <f t="shared" si="268"/>
        <v>8.8578937217570797</v>
      </c>
      <c r="AA2457" s="93">
        <f t="shared" si="268"/>
        <v>11.847894925996016</v>
      </c>
      <c r="AB2457" s="93">
        <f t="shared" si="268"/>
        <v>15.847177510456445</v>
      </c>
      <c r="AC2457" s="95">
        <f t="shared" si="268"/>
        <v>21.196426590253928</v>
      </c>
      <c r="AE2457" s="96"/>
    </row>
    <row r="2458" spans="3:31" ht="24.75" customHeight="1" x14ac:dyDescent="0.25">
      <c r="C2458" s="91">
        <f>ABS(E2458-Dashboard!$F$13)</f>
        <v>27.658516116214955</v>
      </c>
      <c r="D2458" s="92">
        <f t="shared" si="270"/>
        <v>0.3376521651264327</v>
      </c>
      <c r="E2458" s="93" cm="1">
        <f t="array" ref="E2458">SUM('DRE + DCF'!$S$41/TIR!S2458,'DRE + DCF'!$U$41:$AD$41/TIR!T2458:AC2458,TIR!F2458)</f>
        <v>19.961483883785043</v>
      </c>
      <c r="F2458" s="100">
        <f>'DRE + DCF'!$AE$38*'DRE + DCF'!$AE$39*(1+G2458)/(R2458-G2458)/AC2458</f>
        <v>4.8942573574001704</v>
      </c>
      <c r="G2458" s="92">
        <f>R2458*(1-'DRE + DCF'!$AE$39)</f>
        <v>0.20259129907585963</v>
      </c>
      <c r="H2458" s="94">
        <f t="shared" si="266"/>
        <v>0.3376521651264327</v>
      </c>
      <c r="I2458" s="94">
        <f t="shared" si="271"/>
        <v>0.3376521651264327</v>
      </c>
      <c r="J2458" s="94">
        <f t="shared" si="271"/>
        <v>0.3376521651264327</v>
      </c>
      <c r="K2458" s="94">
        <f t="shared" si="271"/>
        <v>0.3376521651264327</v>
      </c>
      <c r="L2458" s="94">
        <f t="shared" si="271"/>
        <v>0.3376521651264327</v>
      </c>
      <c r="M2458" s="94">
        <f t="shared" si="271"/>
        <v>0.3376521651264327</v>
      </c>
      <c r="N2458" s="94">
        <f t="shared" si="271"/>
        <v>0.3376521651264327</v>
      </c>
      <c r="O2458" s="94">
        <f t="shared" si="271"/>
        <v>0.3376521651264327</v>
      </c>
      <c r="P2458" s="94">
        <f t="shared" si="271"/>
        <v>0.3376521651264327</v>
      </c>
      <c r="Q2458" s="94">
        <f t="shared" si="271"/>
        <v>0.3376521651264327</v>
      </c>
      <c r="R2458" s="94">
        <f t="shared" si="271"/>
        <v>0.3376521651264327</v>
      </c>
      <c r="S2458" s="93">
        <f>(1+H2458)^((5-Dashboard!$F$9)*3/12)</f>
        <v>1.1565691354719927</v>
      </c>
      <c r="T2458" s="93">
        <f t="shared" si="269"/>
        <v>1.5470872081825175</v>
      </c>
      <c r="U2458" s="93">
        <f t="shared" si="269"/>
        <v>2.0694645536647527</v>
      </c>
      <c r="V2458" s="93">
        <f t="shared" si="269"/>
        <v>2.7682237408620631</v>
      </c>
      <c r="W2458" s="93">
        <f t="shared" si="269"/>
        <v>3.7029204805185318</v>
      </c>
      <c r="X2458" s="93">
        <f t="shared" si="269"/>
        <v>4.9532195980566254</v>
      </c>
      <c r="Y2458" s="93">
        <f t="shared" si="268"/>
        <v>6.6256849196871244</v>
      </c>
      <c r="Z2458" s="93">
        <f t="shared" si="268"/>
        <v>8.862861778265037</v>
      </c>
      <c r="AA2458" s="93">
        <f t="shared" si="268"/>
        <v>11.855426246912533</v>
      </c>
      <c r="AB2458" s="93">
        <f t="shared" si="268"/>
        <v>15.858436587679289</v>
      </c>
      <c r="AC2458" s="95">
        <f t="shared" si="268"/>
        <v>21.213072037029441</v>
      </c>
      <c r="AE2458" s="96"/>
    </row>
    <row r="2459" spans="3:31" ht="24.75" customHeight="1" x14ac:dyDescent="0.25">
      <c r="C2459" s="91">
        <f>ABS(E2459-Dashboard!$F$13)</f>
        <v>27.668043430844623</v>
      </c>
      <c r="D2459" s="92">
        <f t="shared" si="270"/>
        <v>0.33775216512643269</v>
      </c>
      <c r="E2459" s="93" cm="1">
        <f t="array" ref="E2459">SUM('DRE + DCF'!$S$41/TIR!S2459,'DRE + DCF'!$U$41:$AD$41/TIR!T2459:AC2459,TIR!F2459)</f>
        <v>19.951956569155374</v>
      </c>
      <c r="F2459" s="100">
        <f>'DRE + DCF'!$AE$38*'DRE + DCF'!$AE$39*(1+G2459)/(R2459-G2459)/AC2459</f>
        <v>4.889213215705257</v>
      </c>
      <c r="G2459" s="92">
        <f>R2459*(1-'DRE + DCF'!$AE$39)</f>
        <v>0.2026512990758596</v>
      </c>
      <c r="H2459" s="94">
        <f t="shared" si="266"/>
        <v>0.33775216512643269</v>
      </c>
      <c r="I2459" s="94">
        <f t="shared" si="271"/>
        <v>0.33775216512643269</v>
      </c>
      <c r="J2459" s="94">
        <f t="shared" si="271"/>
        <v>0.33775216512643269</v>
      </c>
      <c r="K2459" s="94">
        <f t="shared" si="271"/>
        <v>0.33775216512643269</v>
      </c>
      <c r="L2459" s="94">
        <f t="shared" si="271"/>
        <v>0.33775216512643269</v>
      </c>
      <c r="M2459" s="94">
        <f t="shared" si="271"/>
        <v>0.33775216512643269</v>
      </c>
      <c r="N2459" s="94">
        <f t="shared" si="271"/>
        <v>0.33775216512643269</v>
      </c>
      <c r="O2459" s="94">
        <f t="shared" si="271"/>
        <v>0.33775216512643269</v>
      </c>
      <c r="P2459" s="94">
        <f t="shared" si="271"/>
        <v>0.33775216512643269</v>
      </c>
      <c r="Q2459" s="94">
        <f t="shared" si="271"/>
        <v>0.33775216512643269</v>
      </c>
      <c r="R2459" s="94">
        <f t="shared" si="271"/>
        <v>0.33775216512643269</v>
      </c>
      <c r="S2459" s="93">
        <f>(1+H2459)^((5-Dashboard!$F$9)*3/12)</f>
        <v>1.1566123659750629</v>
      </c>
      <c r="T2459" s="93">
        <f t="shared" si="269"/>
        <v>1.5472606967951461</v>
      </c>
      <c r="U2459" s="93">
        <f t="shared" si="269"/>
        <v>2.0698513471527393</v>
      </c>
      <c r="V2459" s="93">
        <f t="shared" si="269"/>
        <v>2.7689481211434401</v>
      </c>
      <c r="W2459" s="93">
        <f t="shared" si="269"/>
        <v>3.7041663441824046</v>
      </c>
      <c r="X2459" s="93">
        <f t="shared" si="269"/>
        <v>4.9552565469184744</v>
      </c>
      <c r="Y2459" s="93">
        <f t="shared" si="268"/>
        <v>6.6289051743971195</v>
      </c>
      <c r="Z2459" s="93">
        <f t="shared" si="268"/>
        <v>8.8678322494675594</v>
      </c>
      <c r="AA2459" s="93">
        <f t="shared" si="268"/>
        <v>11.862961791703231</v>
      </c>
      <c r="AB2459" s="93">
        <f t="shared" si="268"/>
        <v>15.869702821663141</v>
      </c>
      <c r="AC2459" s="95">
        <f t="shared" si="268"/>
        <v>21.229729309592923</v>
      </c>
      <c r="AE2459" s="96"/>
    </row>
    <row r="2460" spans="3:31" ht="24.75" customHeight="1" x14ac:dyDescent="0.25">
      <c r="C2460" s="91">
        <f>ABS(E2460-Dashboard!$F$13)</f>
        <v>27.677562494900464</v>
      </c>
      <c r="D2460" s="92">
        <f t="shared" si="270"/>
        <v>0.33785216512643268</v>
      </c>
      <c r="E2460" s="93" cm="1">
        <f t="array" ref="E2460">SUM('DRE + DCF'!$S$41/TIR!S2460,'DRE + DCF'!$U$41:$AD$41/TIR!T2460:AC2460,TIR!F2460)</f>
        <v>19.942437505099534</v>
      </c>
      <c r="F2460" s="100">
        <f>'DRE + DCF'!$AE$38*'DRE + DCF'!$AE$39*(1+G2460)/(R2460-G2460)/AC2460</f>
        <v>4.8841749751877908</v>
      </c>
      <c r="G2460" s="92">
        <f>R2460*(1-'DRE + DCF'!$AE$39)</f>
        <v>0.20271129907585961</v>
      </c>
      <c r="H2460" s="94">
        <f t="shared" si="266"/>
        <v>0.33785216512643268</v>
      </c>
      <c r="I2460" s="94">
        <f t="shared" si="271"/>
        <v>0.33785216512643268</v>
      </c>
      <c r="J2460" s="94">
        <f t="shared" si="271"/>
        <v>0.33785216512643268</v>
      </c>
      <c r="K2460" s="94">
        <f t="shared" si="271"/>
        <v>0.33785216512643268</v>
      </c>
      <c r="L2460" s="94">
        <f t="shared" si="271"/>
        <v>0.33785216512643268</v>
      </c>
      <c r="M2460" s="94">
        <f t="shared" si="271"/>
        <v>0.33785216512643268</v>
      </c>
      <c r="N2460" s="94">
        <f t="shared" si="271"/>
        <v>0.33785216512643268</v>
      </c>
      <c r="O2460" s="94">
        <f t="shared" si="271"/>
        <v>0.33785216512643268</v>
      </c>
      <c r="P2460" s="94">
        <f t="shared" si="271"/>
        <v>0.33785216512643268</v>
      </c>
      <c r="Q2460" s="94">
        <f t="shared" si="271"/>
        <v>0.33785216512643268</v>
      </c>
      <c r="R2460" s="94">
        <f t="shared" si="271"/>
        <v>0.33785216512643268</v>
      </c>
      <c r="S2460" s="93">
        <f>(1+H2460)^((5-Dashboard!$F$9)*3/12)</f>
        <v>1.1566555948623742</v>
      </c>
      <c r="T2460" s="93">
        <f t="shared" si="269"/>
        <v>1.5474341918922294</v>
      </c>
      <c r="U2460" s="93">
        <f t="shared" si="269"/>
        <v>2.0702381840136912</v>
      </c>
      <c r="V2460" s="93">
        <f t="shared" si="269"/>
        <v>2.7696726368101312</v>
      </c>
      <c r="W2460" s="93">
        <f t="shared" si="269"/>
        <v>3.7054125338478703</v>
      </c>
      <c r="X2460" s="93">
        <f t="shared" si="269"/>
        <v>4.9572941810949951</v>
      </c>
      <c r="Y2460" s="93">
        <f t="shared" si="268"/>
        <v>6.632126753346606</v>
      </c>
      <c r="Z2460" s="93">
        <f t="shared" si="268"/>
        <v>8.8728051363576963</v>
      </c>
      <c r="AA2460" s="93">
        <f t="shared" si="268"/>
        <v>11.870501562421078</v>
      </c>
      <c r="AB2460" s="93">
        <f t="shared" si="268"/>
        <v>15.880976216421741</v>
      </c>
      <c r="AC2460" s="95">
        <f t="shared" si="268"/>
        <v>21.246398415461211</v>
      </c>
      <c r="AE2460" s="96"/>
    </row>
    <row r="2461" spans="3:31" ht="24.75" customHeight="1" x14ac:dyDescent="0.25">
      <c r="C2461" s="91">
        <f>ABS(E2461-Dashboard!$F$13)</f>
        <v>27.6870733178094</v>
      </c>
      <c r="D2461" s="92">
        <f t="shared" si="270"/>
        <v>0.33795216512643267</v>
      </c>
      <c r="E2461" s="93" cm="1">
        <f t="array" ref="E2461">SUM('DRE + DCF'!$S$41/TIR!S2461,'DRE + DCF'!$U$41:$AD$41/TIR!T2461:AC2461,TIR!F2461)</f>
        <v>19.932926682190597</v>
      </c>
      <c r="F2461" s="100">
        <f>'DRE + DCF'!$AE$38*'DRE + DCF'!$AE$39*(1+G2461)/(R2461-G2461)/AC2461</f>
        <v>4.8791426280233194</v>
      </c>
      <c r="G2461" s="92">
        <f>R2461*(1-'DRE + DCF'!$AE$39)</f>
        <v>0.20277129907585958</v>
      </c>
      <c r="H2461" s="94">
        <f t="shared" si="266"/>
        <v>0.33795216512643267</v>
      </c>
      <c r="I2461" s="94">
        <f t="shared" si="271"/>
        <v>0.33795216512643267</v>
      </c>
      <c r="J2461" s="94">
        <f t="shared" si="271"/>
        <v>0.33795216512643267</v>
      </c>
      <c r="K2461" s="94">
        <f t="shared" si="271"/>
        <v>0.33795216512643267</v>
      </c>
      <c r="L2461" s="94">
        <f t="shared" si="271"/>
        <v>0.33795216512643267</v>
      </c>
      <c r="M2461" s="94">
        <f t="shared" si="271"/>
        <v>0.33795216512643267</v>
      </c>
      <c r="N2461" s="94">
        <f t="shared" si="271"/>
        <v>0.33795216512643267</v>
      </c>
      <c r="O2461" s="94">
        <f t="shared" si="271"/>
        <v>0.33795216512643267</v>
      </c>
      <c r="P2461" s="94">
        <f t="shared" si="271"/>
        <v>0.33795216512643267</v>
      </c>
      <c r="Q2461" s="94">
        <f t="shared" si="271"/>
        <v>0.33795216512643267</v>
      </c>
      <c r="R2461" s="94">
        <f t="shared" si="271"/>
        <v>0.33795216512643267</v>
      </c>
      <c r="S2461" s="93">
        <f>(1+H2461)^((5-Dashboard!$F$9)*3/12)</f>
        <v>1.1566988221341079</v>
      </c>
      <c r="T2461" s="93">
        <f t="shared" si="269"/>
        <v>1.5476076934735239</v>
      </c>
      <c r="U2461" s="93">
        <f t="shared" si="269"/>
        <v>2.0706250642492257</v>
      </c>
      <c r="V2461" s="93">
        <f t="shared" si="269"/>
        <v>2.77039728787731</v>
      </c>
      <c r="W2461" s="93">
        <f t="shared" si="269"/>
        <v>3.7066590495758436</v>
      </c>
      <c r="X2461" s="93">
        <f t="shared" si="269"/>
        <v>4.9593325007654849</v>
      </c>
      <c r="Y2461" s="93">
        <f t="shared" si="268"/>
        <v>6.6353496569810657</v>
      </c>
      <c r="Z2461" s="93">
        <f t="shared" si="268"/>
        <v>8.877780439928749</v>
      </c>
      <c r="AA2461" s="93">
        <f t="shared" si="268"/>
        <v>11.878045561119762</v>
      </c>
      <c r="AB2461" s="93">
        <f t="shared" si="268"/>
        <v>15.892256775970598</v>
      </c>
      <c r="AC2461" s="95">
        <f t="shared" si="268"/>
        <v>21.263079362155079</v>
      </c>
      <c r="AE2461" s="96"/>
    </row>
    <row r="2462" spans="3:31" ht="24.75" customHeight="1" x14ac:dyDescent="0.25">
      <c r="C2462" s="91">
        <f>ABS(E2462-Dashboard!$F$13)</f>
        <v>27.696575908985448</v>
      </c>
      <c r="D2462" s="92">
        <f t="shared" si="270"/>
        <v>0.33805216512643266</v>
      </c>
      <c r="E2462" s="93" cm="1">
        <f t="array" ref="E2462">SUM('DRE + DCF'!$S$41/TIR!S2462,'DRE + DCF'!$U$41:$AD$41/TIR!T2462:AC2462,TIR!F2462)</f>
        <v>19.923424091014549</v>
      </c>
      <c r="F2462" s="100">
        <f>'DRE + DCF'!$AE$38*'DRE + DCF'!$AE$39*(1+G2462)/(R2462-G2462)/AC2462</f>
        <v>4.8741161663990678</v>
      </c>
      <c r="G2462" s="92">
        <f>R2462*(1-'DRE + DCF'!$AE$39)</f>
        <v>0.20283129907585959</v>
      </c>
      <c r="H2462" s="94">
        <f t="shared" si="266"/>
        <v>0.33805216512643266</v>
      </c>
      <c r="I2462" s="94">
        <f t="shared" si="271"/>
        <v>0.33805216512643266</v>
      </c>
      <c r="J2462" s="94">
        <f t="shared" si="271"/>
        <v>0.33805216512643266</v>
      </c>
      <c r="K2462" s="94">
        <f t="shared" si="271"/>
        <v>0.33805216512643266</v>
      </c>
      <c r="L2462" s="94">
        <f t="shared" si="271"/>
        <v>0.33805216512643266</v>
      </c>
      <c r="M2462" s="94">
        <f t="shared" si="271"/>
        <v>0.33805216512643266</v>
      </c>
      <c r="N2462" s="94">
        <f t="shared" si="271"/>
        <v>0.33805216512643266</v>
      </c>
      <c r="O2462" s="94">
        <f t="shared" si="271"/>
        <v>0.33805216512643266</v>
      </c>
      <c r="P2462" s="94">
        <f t="shared" si="271"/>
        <v>0.33805216512643266</v>
      </c>
      <c r="Q2462" s="94">
        <f t="shared" si="271"/>
        <v>0.33805216512643266</v>
      </c>
      <c r="R2462" s="94">
        <f t="shared" si="271"/>
        <v>0.33805216512643266</v>
      </c>
      <c r="S2462" s="93">
        <f>(1+H2462)^((5-Dashboard!$F$9)*3/12)</f>
        <v>1.1567420477904453</v>
      </c>
      <c r="T2462" s="93">
        <f t="shared" si="269"/>
        <v>1.5477812015387888</v>
      </c>
      <c r="U2462" s="93">
        <f t="shared" si="269"/>
        <v>2.0710119878609681</v>
      </c>
      <c r="V2462" s="93">
        <f t="shared" si="269"/>
        <v>2.7711220743601657</v>
      </c>
      <c r="W2462" s="93">
        <f t="shared" si="269"/>
        <v>3.7079058914272713</v>
      </c>
      <c r="X2462" s="93">
        <f t="shared" si="269"/>
        <v>4.961371506109316</v>
      </c>
      <c r="Y2462" s="93">
        <f t="shared" si="268"/>
        <v>6.6385738857461609</v>
      </c>
      <c r="Z2462" s="93">
        <f t="shared" si="268"/>
        <v>8.8827581611744471</v>
      </c>
      <c r="AA2462" s="93">
        <f t="shared" si="268"/>
        <v>11.88559378985396</v>
      </c>
      <c r="AB2462" s="93">
        <f t="shared" si="268"/>
        <v>15.903544504327375</v>
      </c>
      <c r="AC2462" s="95">
        <f t="shared" si="268"/>
        <v>21.279772157199826</v>
      </c>
      <c r="AE2462" s="96"/>
    </row>
    <row r="2463" spans="3:31" ht="24.75" customHeight="1" x14ac:dyDescent="0.25">
      <c r="C2463" s="91">
        <f>ABS(E2463-Dashboard!$F$13)</f>
        <v>27.706070277829443</v>
      </c>
      <c r="D2463" s="92">
        <f t="shared" si="270"/>
        <v>0.33815216512643265</v>
      </c>
      <c r="E2463" s="93" cm="1">
        <f t="array" ref="E2463">SUM('DRE + DCF'!$S$41/TIR!S2463,'DRE + DCF'!$U$41:$AD$41/TIR!T2463:AC2463,TIR!F2463)</f>
        <v>19.913929722170554</v>
      </c>
      <c r="F2463" s="100">
        <f>'DRE + DCF'!$AE$38*'DRE + DCF'!$AE$39*(1+G2463)/(R2463-G2463)/AC2463</f>
        <v>4.8690955825140634</v>
      </c>
      <c r="G2463" s="92">
        <f>R2463*(1-'DRE + DCF'!$AE$39)</f>
        <v>0.20289129907585959</v>
      </c>
      <c r="H2463" s="94">
        <f t="shared" si="266"/>
        <v>0.33815216512643265</v>
      </c>
      <c r="I2463" s="94">
        <f t="shared" si="271"/>
        <v>0.33815216512643265</v>
      </c>
      <c r="J2463" s="94">
        <f t="shared" si="271"/>
        <v>0.33815216512643265</v>
      </c>
      <c r="K2463" s="94">
        <f t="shared" si="271"/>
        <v>0.33815216512643265</v>
      </c>
      <c r="L2463" s="94">
        <f t="shared" si="271"/>
        <v>0.33815216512643265</v>
      </c>
      <c r="M2463" s="94">
        <f t="shared" si="271"/>
        <v>0.33815216512643265</v>
      </c>
      <c r="N2463" s="94">
        <f t="shared" si="271"/>
        <v>0.33815216512643265</v>
      </c>
      <c r="O2463" s="94">
        <f t="shared" si="271"/>
        <v>0.33815216512643265</v>
      </c>
      <c r="P2463" s="94">
        <f t="shared" si="271"/>
        <v>0.33815216512643265</v>
      </c>
      <c r="Q2463" s="94">
        <f t="shared" si="271"/>
        <v>0.33815216512643265</v>
      </c>
      <c r="R2463" s="94">
        <f t="shared" si="271"/>
        <v>0.33815216512643265</v>
      </c>
      <c r="S2463" s="93">
        <f>(1+H2463)^((5-Dashboard!$F$9)*3/12)</f>
        <v>1.156785271831567</v>
      </c>
      <c r="T2463" s="93">
        <f t="shared" si="269"/>
        <v>1.5479547160877802</v>
      </c>
      <c r="U2463" s="93">
        <f t="shared" si="269"/>
        <v>2.0713989548505354</v>
      </c>
      <c r="V2463" s="93">
        <f t="shared" si="269"/>
        <v>2.7718469962738732</v>
      </c>
      <c r="W2463" s="93">
        <f t="shared" si="269"/>
        <v>3.7091530594630822</v>
      </c>
      <c r="X2463" s="93">
        <f t="shared" si="269"/>
        <v>4.963411197305855</v>
      </c>
      <c r="Y2463" s="93">
        <f t="shared" si="268"/>
        <v>6.6417994400876088</v>
      </c>
      <c r="Z2463" s="93">
        <f t="shared" si="268"/>
        <v>8.8877383010887616</v>
      </c>
      <c r="AA2463" s="93">
        <f t="shared" si="268"/>
        <v>11.893146250679047</v>
      </c>
      <c r="AB2463" s="93">
        <f t="shared" si="268"/>
        <v>15.914839405511481</v>
      </c>
      <c r="AC2463" s="95">
        <f t="shared" si="268"/>
        <v>21.296476808124655</v>
      </c>
      <c r="AE2463" s="96"/>
    </row>
    <row r="2464" spans="3:31" ht="24.75" customHeight="1" x14ac:dyDescent="0.25">
      <c r="C2464" s="91">
        <f>ABS(E2464-Dashboard!$F$13)</f>
        <v>27.715556433729375</v>
      </c>
      <c r="D2464" s="92">
        <f t="shared" si="270"/>
        <v>0.33825216512643264</v>
      </c>
      <c r="E2464" s="93" cm="1">
        <f t="array" ref="E2464">SUM('DRE + DCF'!$S$41/TIR!S2464,'DRE + DCF'!$U$41:$AD$41/TIR!T2464:AC2464,TIR!F2464)</f>
        <v>19.904443566270622</v>
      </c>
      <c r="F2464" s="100">
        <f>'DRE + DCF'!$AE$38*'DRE + DCF'!$AE$39*(1+G2464)/(R2464-G2464)/AC2464</f>
        <v>4.8640808685789709</v>
      </c>
      <c r="G2464" s="92">
        <f>R2464*(1-'DRE + DCF'!$AE$39)</f>
        <v>0.20295129907585957</v>
      </c>
      <c r="H2464" s="94">
        <f t="shared" si="266"/>
        <v>0.33825216512643264</v>
      </c>
      <c r="I2464" s="94">
        <f t="shared" si="271"/>
        <v>0.33825216512643264</v>
      </c>
      <c r="J2464" s="94">
        <f t="shared" si="271"/>
        <v>0.33825216512643264</v>
      </c>
      <c r="K2464" s="94">
        <f t="shared" si="271"/>
        <v>0.33825216512643264</v>
      </c>
      <c r="L2464" s="94">
        <f t="shared" si="271"/>
        <v>0.33825216512643264</v>
      </c>
      <c r="M2464" s="94">
        <f t="shared" si="271"/>
        <v>0.33825216512643264</v>
      </c>
      <c r="N2464" s="94">
        <f t="shared" si="271"/>
        <v>0.33825216512643264</v>
      </c>
      <c r="O2464" s="94">
        <f t="shared" si="271"/>
        <v>0.33825216512643264</v>
      </c>
      <c r="P2464" s="94">
        <f t="shared" si="271"/>
        <v>0.33825216512643264</v>
      </c>
      <c r="Q2464" s="94">
        <f t="shared" si="271"/>
        <v>0.33825216512643264</v>
      </c>
      <c r="R2464" s="94">
        <f t="shared" si="271"/>
        <v>0.33825216512643264</v>
      </c>
      <c r="S2464" s="93">
        <f>(1+H2464)^((5-Dashboard!$F$9)*3/12)</f>
        <v>1.1568284942576548</v>
      </c>
      <c r="T2464" s="93">
        <f t="shared" si="269"/>
        <v>1.5481282371202576</v>
      </c>
      <c r="U2464" s="93">
        <f t="shared" si="269"/>
        <v>2.0717859652195521</v>
      </c>
      <c r="V2464" s="93">
        <f t="shared" si="269"/>
        <v>2.7725720536336218</v>
      </c>
      <c r="W2464" s="93">
        <f t="shared" si="269"/>
        <v>3.7104005537442344</v>
      </c>
      <c r="X2464" s="93">
        <f t="shared" si="269"/>
        <v>4.9654515745345362</v>
      </c>
      <c r="Y2464" s="93">
        <f t="shared" si="268"/>
        <v>6.645026320451298</v>
      </c>
      <c r="Z2464" s="93">
        <f t="shared" si="268"/>
        <v>8.892720860666083</v>
      </c>
      <c r="AA2464" s="93">
        <f t="shared" si="268"/>
        <v>11.90070294565138</v>
      </c>
      <c r="AB2464" s="93">
        <f t="shared" si="268"/>
        <v>15.926141483544475</v>
      </c>
      <c r="AC2464" s="95">
        <f t="shared" si="268"/>
        <v>21.313193322463292</v>
      </c>
      <c r="AE2464" s="96"/>
    </row>
    <row r="2465" spans="3:31" ht="24.75" customHeight="1" x14ac:dyDescent="0.25">
      <c r="C2465" s="91">
        <f>ABS(E2465-Dashboard!$F$13)</f>
        <v>27.725034386060088</v>
      </c>
      <c r="D2465" s="92">
        <f t="shared" si="270"/>
        <v>0.33835216512643262</v>
      </c>
      <c r="E2465" s="93" cm="1">
        <f t="array" ref="E2465">SUM('DRE + DCF'!$S$41/TIR!S2465,'DRE + DCF'!$U$41:$AD$41/TIR!T2465:AC2465,TIR!F2465)</f>
        <v>19.89496561393991</v>
      </c>
      <c r="F2465" s="100">
        <f>'DRE + DCF'!$AE$38*'DRE + DCF'!$AE$39*(1+G2465)/(R2465-G2465)/AC2465</f>
        <v>4.8590720168162163</v>
      </c>
      <c r="G2465" s="92">
        <f>R2465*(1-'DRE + DCF'!$AE$39)</f>
        <v>0.20301129907585957</v>
      </c>
      <c r="H2465" s="94">
        <f t="shared" si="266"/>
        <v>0.33835216512643262</v>
      </c>
      <c r="I2465" s="94">
        <f t="shared" si="271"/>
        <v>0.33835216512643262</v>
      </c>
      <c r="J2465" s="94">
        <f t="shared" si="271"/>
        <v>0.33835216512643262</v>
      </c>
      <c r="K2465" s="94">
        <f t="shared" si="271"/>
        <v>0.33835216512643262</v>
      </c>
      <c r="L2465" s="94">
        <f t="shared" si="271"/>
        <v>0.33835216512643262</v>
      </c>
      <c r="M2465" s="94">
        <f t="shared" si="271"/>
        <v>0.33835216512643262</v>
      </c>
      <c r="N2465" s="94">
        <f t="shared" si="271"/>
        <v>0.33835216512643262</v>
      </c>
      <c r="O2465" s="94">
        <f t="shared" si="271"/>
        <v>0.33835216512643262</v>
      </c>
      <c r="P2465" s="94">
        <f t="shared" si="271"/>
        <v>0.33835216512643262</v>
      </c>
      <c r="Q2465" s="94">
        <f t="shared" si="271"/>
        <v>0.33835216512643262</v>
      </c>
      <c r="R2465" s="94">
        <f t="shared" si="271"/>
        <v>0.33835216512643262</v>
      </c>
      <c r="S2465" s="93">
        <f>(1+H2465)^((5-Dashboard!$F$9)*3/12)</f>
        <v>1.156871715068889</v>
      </c>
      <c r="T2465" s="93">
        <f t="shared" si="269"/>
        <v>1.5483017646359769</v>
      </c>
      <c r="U2465" s="93">
        <f t="shared" si="269"/>
        <v>2.0721730189696359</v>
      </c>
      <c r="V2465" s="93">
        <f t="shared" si="269"/>
        <v>2.7732972464545882</v>
      </c>
      <c r="W2465" s="93">
        <f t="shared" si="269"/>
        <v>3.7116483743316717</v>
      </c>
      <c r="X2465" s="93">
        <f t="shared" si="269"/>
        <v>4.9674926379747966</v>
      </c>
      <c r="Y2465" s="93">
        <f t="shared" si="268"/>
        <v>6.648254527283183</v>
      </c>
      <c r="Z2465" s="93">
        <f t="shared" si="268"/>
        <v>8.8977058409010557</v>
      </c>
      <c r="AA2465" s="93">
        <f t="shared" si="268"/>
        <v>11.908263876828032</v>
      </c>
      <c r="AB2465" s="93">
        <f t="shared" si="268"/>
        <v>15.937450742449682</v>
      </c>
      <c r="AC2465" s="95">
        <f t="shared" si="268"/>
        <v>21.329921707753403</v>
      </c>
      <c r="AE2465" s="96"/>
    </row>
    <row r="2466" spans="3:31" ht="24.75" customHeight="1" x14ac:dyDescent="0.25">
      <c r="C2466" s="91">
        <f>ABS(E2466-Dashboard!$F$13)</f>
        <v>27.734504144183617</v>
      </c>
      <c r="D2466" s="92">
        <f t="shared" si="270"/>
        <v>0.33845216512643261</v>
      </c>
      <c r="E2466" s="93" cm="1">
        <f t="array" ref="E2466">SUM('DRE + DCF'!$S$41/TIR!S2466,'DRE + DCF'!$U$41:$AD$41/TIR!T2466:AC2466,TIR!F2466)</f>
        <v>19.88549585581638</v>
      </c>
      <c r="F2466" s="100">
        <f>'DRE + DCF'!$AE$38*'DRE + DCF'!$AE$39*(1+G2466)/(R2466-G2466)/AC2466</f>
        <v>4.8540690194598257</v>
      </c>
      <c r="G2466" s="92">
        <f>R2466*(1-'DRE + DCF'!$AE$39)</f>
        <v>0.20307129907585955</v>
      </c>
      <c r="H2466" s="94">
        <f t="shared" si="266"/>
        <v>0.33845216512643261</v>
      </c>
      <c r="I2466" s="94">
        <f t="shared" si="271"/>
        <v>0.33845216512643261</v>
      </c>
      <c r="J2466" s="94">
        <f t="shared" si="271"/>
        <v>0.33845216512643261</v>
      </c>
      <c r="K2466" s="94">
        <f t="shared" si="271"/>
        <v>0.33845216512643261</v>
      </c>
      <c r="L2466" s="94">
        <f t="shared" si="271"/>
        <v>0.33845216512643261</v>
      </c>
      <c r="M2466" s="94">
        <f t="shared" si="271"/>
        <v>0.33845216512643261</v>
      </c>
      <c r="N2466" s="94">
        <f t="shared" si="271"/>
        <v>0.33845216512643261</v>
      </c>
      <c r="O2466" s="94">
        <f t="shared" si="271"/>
        <v>0.33845216512643261</v>
      </c>
      <c r="P2466" s="94">
        <f t="shared" si="271"/>
        <v>0.33845216512643261</v>
      </c>
      <c r="Q2466" s="94">
        <f t="shared" si="271"/>
        <v>0.33845216512643261</v>
      </c>
      <c r="R2466" s="94">
        <f t="shared" si="271"/>
        <v>0.33845216512643261</v>
      </c>
      <c r="S2466" s="93">
        <f>(1+H2466)^((5-Dashboard!$F$9)*3/12)</f>
        <v>1.156914934265451</v>
      </c>
      <c r="T2466" s="93">
        <f t="shared" si="269"/>
        <v>1.5484752986346975</v>
      </c>
      <c r="U2466" s="93">
        <f t="shared" si="269"/>
        <v>2.0725601161024105</v>
      </c>
      <c r="V2466" s="93">
        <f t="shared" si="269"/>
        <v>2.774022574751962</v>
      </c>
      <c r="W2466" s="93">
        <f t="shared" si="269"/>
        <v>3.7128965212863649</v>
      </c>
      <c r="X2466" s="93">
        <f t="shared" si="269"/>
        <v>4.9695343878061351</v>
      </c>
      <c r="Y2466" s="93">
        <f t="shared" si="268"/>
        <v>6.6514840610293833</v>
      </c>
      <c r="Z2466" s="93">
        <f t="shared" si="268"/>
        <v>8.902693242788736</v>
      </c>
      <c r="AA2466" s="93">
        <f t="shared" si="268"/>
        <v>11.915829046267046</v>
      </c>
      <c r="AB2466" s="93">
        <f t="shared" si="268"/>
        <v>15.948767186252564</v>
      </c>
      <c r="AC2466" s="95">
        <f t="shared" si="268"/>
        <v>21.346661971537149</v>
      </c>
      <c r="AE2466" s="96"/>
    </row>
    <row r="2467" spans="3:31" ht="24.75" customHeight="1" x14ac:dyDescent="0.25">
      <c r="C2467" s="91">
        <f>ABS(E2467-Dashboard!$F$13)</f>
        <v>27.743965717448919</v>
      </c>
      <c r="D2467" s="92">
        <f t="shared" si="270"/>
        <v>0.3385521651264326</v>
      </c>
      <c r="E2467" s="93" cm="1">
        <f t="array" ref="E2467">SUM('DRE + DCF'!$S$41/TIR!S2467,'DRE + DCF'!$U$41:$AD$41/TIR!T2467:AC2467,TIR!F2467)</f>
        <v>19.876034282551078</v>
      </c>
      <c r="F2467" s="100">
        <f>'DRE + DCF'!$AE$38*'DRE + DCF'!$AE$39*(1+G2467)/(R2467-G2467)/AC2467</f>
        <v>4.8490718687555399</v>
      </c>
      <c r="G2467" s="92">
        <f>R2467*(1-'DRE + DCF'!$AE$39)</f>
        <v>0.20313129907585956</v>
      </c>
      <c r="H2467" s="94">
        <f t="shared" si="266"/>
        <v>0.3385521651264326</v>
      </c>
      <c r="I2467" s="94">
        <f t="shared" si="271"/>
        <v>0.3385521651264326</v>
      </c>
      <c r="J2467" s="94">
        <f t="shared" si="271"/>
        <v>0.3385521651264326</v>
      </c>
      <c r="K2467" s="94">
        <f t="shared" si="271"/>
        <v>0.3385521651264326</v>
      </c>
      <c r="L2467" s="94">
        <f t="shared" si="271"/>
        <v>0.3385521651264326</v>
      </c>
      <c r="M2467" s="94">
        <f t="shared" si="271"/>
        <v>0.3385521651264326</v>
      </c>
      <c r="N2467" s="94">
        <f t="shared" si="271"/>
        <v>0.3385521651264326</v>
      </c>
      <c r="O2467" s="94">
        <f t="shared" si="271"/>
        <v>0.3385521651264326</v>
      </c>
      <c r="P2467" s="94">
        <f t="shared" si="271"/>
        <v>0.3385521651264326</v>
      </c>
      <c r="Q2467" s="94">
        <f t="shared" si="271"/>
        <v>0.3385521651264326</v>
      </c>
      <c r="R2467" s="94">
        <f t="shared" si="271"/>
        <v>0.3385521651264326</v>
      </c>
      <c r="S2467" s="93">
        <f>(1+H2467)^((5-Dashboard!$F$9)*3/12)</f>
        <v>1.1569581518475214</v>
      </c>
      <c r="T2467" s="93">
        <f t="shared" si="269"/>
        <v>1.5486488391161757</v>
      </c>
      <c r="U2467" s="93">
        <f t="shared" si="269"/>
        <v>2.0729472566194933</v>
      </c>
      <c r="V2467" s="93">
        <f t="shared" si="269"/>
        <v>2.7747480385409213</v>
      </c>
      <c r="W2467" s="93">
        <f t="shared" si="269"/>
        <v>3.7141449946692719</v>
      </c>
      <c r="X2467" s="93">
        <f t="shared" si="269"/>
        <v>4.9715768242080562</v>
      </c>
      <c r="Y2467" s="93">
        <f t="shared" si="268"/>
        <v>6.6547149221360868</v>
      </c>
      <c r="Z2467" s="93">
        <f t="shared" si="268"/>
        <v>8.907683067324438</v>
      </c>
      <c r="AA2467" s="93">
        <f t="shared" si="268"/>
        <v>11.923398456027188</v>
      </c>
      <c r="AB2467" s="93">
        <f t="shared" si="268"/>
        <v>15.960090818980355</v>
      </c>
      <c r="AC2467" s="95">
        <f t="shared" si="268"/>
        <v>21.363414121360652</v>
      </c>
      <c r="AE2467" s="96"/>
    </row>
    <row r="2468" spans="3:31" ht="24.75" customHeight="1" x14ac:dyDescent="0.25">
      <c r="C2468" s="91">
        <f>ABS(E2468-Dashboard!$F$13)</f>
        <v>27.753419115192159</v>
      </c>
      <c r="D2468" s="92">
        <f t="shared" si="270"/>
        <v>0.33865216512643259</v>
      </c>
      <c r="E2468" s="93" cm="1">
        <f t="array" ref="E2468">SUM('DRE + DCF'!$S$41/TIR!S2468,'DRE + DCF'!$U$41:$AD$41/TIR!T2468:AC2468,TIR!F2468)</f>
        <v>19.866580884807838</v>
      </c>
      <c r="F2468" s="100">
        <f>'DRE + DCF'!$AE$38*'DRE + DCF'!$AE$39*(1+G2468)/(R2468-G2468)/AC2468</f>
        <v>4.8440805569606677</v>
      </c>
      <c r="G2468" s="92">
        <f>R2468*(1-'DRE + DCF'!$AE$39)</f>
        <v>0.20319129907585956</v>
      </c>
      <c r="H2468" s="94">
        <f t="shared" si="266"/>
        <v>0.33865216512643259</v>
      </c>
      <c r="I2468" s="94">
        <f t="shared" si="271"/>
        <v>0.33865216512643259</v>
      </c>
      <c r="J2468" s="94">
        <f t="shared" si="271"/>
        <v>0.33865216512643259</v>
      </c>
      <c r="K2468" s="94">
        <f t="shared" si="271"/>
        <v>0.33865216512643259</v>
      </c>
      <c r="L2468" s="94">
        <f t="shared" si="271"/>
        <v>0.33865216512643259</v>
      </c>
      <c r="M2468" s="94">
        <f t="shared" si="271"/>
        <v>0.33865216512643259</v>
      </c>
      <c r="N2468" s="94">
        <f t="shared" si="271"/>
        <v>0.33865216512643259</v>
      </c>
      <c r="O2468" s="94">
        <f t="shared" si="271"/>
        <v>0.33865216512643259</v>
      </c>
      <c r="P2468" s="94">
        <f t="shared" si="271"/>
        <v>0.33865216512643259</v>
      </c>
      <c r="Q2468" s="94">
        <f t="shared" si="271"/>
        <v>0.33865216512643259</v>
      </c>
      <c r="R2468" s="94">
        <f t="shared" si="271"/>
        <v>0.33865216512643259</v>
      </c>
      <c r="S2468" s="93">
        <f>(1+H2468)^((5-Dashboard!$F$9)*3/12)</f>
        <v>1.1570013678152817</v>
      </c>
      <c r="T2468" s="93">
        <f t="shared" si="269"/>
        <v>1.5488223860801711</v>
      </c>
      <c r="U2468" s="93">
        <f t="shared" si="269"/>
        <v>2.0733344405225087</v>
      </c>
      <c r="V2468" s="93">
        <f t="shared" si="269"/>
        <v>2.7754736378366571</v>
      </c>
      <c r="W2468" s="93">
        <f t="shared" si="269"/>
        <v>3.7153937945413777</v>
      </c>
      <c r="X2468" s="93">
        <f t="shared" si="269"/>
        <v>4.9736199473601275</v>
      </c>
      <c r="Y2468" s="93">
        <f t="shared" si="268"/>
        <v>6.6579471110496486</v>
      </c>
      <c r="Z2468" s="93">
        <f t="shared" si="268"/>
        <v>8.9126753155038898</v>
      </c>
      <c r="AA2468" s="93">
        <f t="shared" si="268"/>
        <v>11.930972108168193</v>
      </c>
      <c r="AB2468" s="93">
        <f t="shared" si="268"/>
        <v>15.971421644662431</v>
      </c>
      <c r="AC2468" s="95">
        <f t="shared" si="268"/>
        <v>21.380178164774534</v>
      </c>
      <c r="AE2468" s="96"/>
    </row>
    <row r="2469" spans="3:31" ht="24.75" customHeight="1" x14ac:dyDescent="0.25">
      <c r="C2469" s="91">
        <f>ABS(E2469-Dashboard!$F$13)</f>
        <v>27.762864346736471</v>
      </c>
      <c r="D2469" s="92">
        <f t="shared" si="270"/>
        <v>0.33875216512643258</v>
      </c>
      <c r="E2469" s="93" cm="1">
        <f t="array" ref="E2469">SUM('DRE + DCF'!$S$41/TIR!S2469,'DRE + DCF'!$U$41:$AD$41/TIR!T2469:AC2469,TIR!F2469)</f>
        <v>19.857135653263526</v>
      </c>
      <c r="F2469" s="100">
        <f>'DRE + DCF'!$AE$38*'DRE + DCF'!$AE$39*(1+G2469)/(R2469-G2469)/AC2469</f>
        <v>4.8390950763441873</v>
      </c>
      <c r="G2469" s="92">
        <f>R2469*(1-'DRE + DCF'!$AE$39)</f>
        <v>0.20325129907585954</v>
      </c>
      <c r="H2469" s="94">
        <f t="shared" si="266"/>
        <v>0.33875216512643258</v>
      </c>
      <c r="I2469" s="94">
        <f t="shared" si="271"/>
        <v>0.33875216512643258</v>
      </c>
      <c r="J2469" s="94">
        <f t="shared" si="271"/>
        <v>0.33875216512643258</v>
      </c>
      <c r="K2469" s="94">
        <f t="shared" si="271"/>
        <v>0.33875216512643258</v>
      </c>
      <c r="L2469" s="94">
        <f t="shared" si="271"/>
        <v>0.33875216512643258</v>
      </c>
      <c r="M2469" s="94">
        <f t="shared" si="271"/>
        <v>0.33875216512643258</v>
      </c>
      <c r="N2469" s="94">
        <f t="shared" si="271"/>
        <v>0.33875216512643258</v>
      </c>
      <c r="O2469" s="94">
        <f t="shared" si="271"/>
        <v>0.33875216512643258</v>
      </c>
      <c r="P2469" s="94">
        <f t="shared" si="271"/>
        <v>0.33875216512643258</v>
      </c>
      <c r="Q2469" s="94">
        <f t="shared" si="271"/>
        <v>0.33875216512643258</v>
      </c>
      <c r="R2469" s="94">
        <f t="shared" si="271"/>
        <v>0.33875216512643258</v>
      </c>
      <c r="S2469" s="93">
        <f>(1+H2469)^((5-Dashboard!$F$9)*3/12)</f>
        <v>1.1570445821689122</v>
      </c>
      <c r="T2469" s="93">
        <f t="shared" si="269"/>
        <v>1.5489959395264394</v>
      </c>
      <c r="U2469" s="93">
        <f t="shared" si="269"/>
        <v>2.0737216678130732</v>
      </c>
      <c r="V2469" s="93">
        <f t="shared" si="269"/>
        <v>2.7761993726543484</v>
      </c>
      <c r="W2469" s="93">
        <f t="shared" si="269"/>
        <v>3.7166429209636522</v>
      </c>
      <c r="X2469" s="93">
        <f t="shared" si="269"/>
        <v>4.975663757441918</v>
      </c>
      <c r="Y2469" s="93">
        <f t="shared" si="268"/>
        <v>6.6611806282164885</v>
      </c>
      <c r="Z2469" s="93">
        <f t="shared" si="268"/>
        <v>8.9176699883230732</v>
      </c>
      <c r="AA2469" s="93">
        <f t="shared" si="268"/>
        <v>11.938550004750523</v>
      </c>
      <c r="AB2469" s="93">
        <f t="shared" si="268"/>
        <v>15.982759667329944</v>
      </c>
      <c r="AC2469" s="95">
        <f t="shared" si="268"/>
        <v>21.396954109333382</v>
      </c>
      <c r="AE2469" s="96"/>
    </row>
    <row r="2470" spans="3:31" ht="24.75" customHeight="1" x14ac:dyDescent="0.25">
      <c r="C2470" s="91">
        <f>ABS(E2470-Dashboard!$F$13)</f>
        <v>27.77230142139225</v>
      </c>
      <c r="D2470" s="92">
        <f t="shared" si="270"/>
        <v>0.33885216512643257</v>
      </c>
      <c r="E2470" s="93" cm="1">
        <f t="array" ref="E2470">SUM('DRE + DCF'!$S$41/TIR!S2470,'DRE + DCF'!$U$41:$AD$41/TIR!T2470:AC2470,TIR!F2470)</f>
        <v>19.847698578607748</v>
      </c>
      <c r="F2470" s="100">
        <f>'DRE + DCF'!$AE$38*'DRE + DCF'!$AE$39*(1+G2470)/(R2470-G2470)/AC2470</f>
        <v>4.8341154191866105</v>
      </c>
      <c r="G2470" s="92">
        <f>R2470*(1-'DRE + DCF'!$AE$39)</f>
        <v>0.20331129907585954</v>
      </c>
      <c r="H2470" s="94">
        <f t="shared" si="266"/>
        <v>0.33885216512643257</v>
      </c>
      <c r="I2470" s="94">
        <f t="shared" si="271"/>
        <v>0.33885216512643257</v>
      </c>
      <c r="J2470" s="94">
        <f t="shared" si="271"/>
        <v>0.33885216512643257</v>
      </c>
      <c r="K2470" s="94">
        <f t="shared" si="271"/>
        <v>0.33885216512643257</v>
      </c>
      <c r="L2470" s="94">
        <f t="shared" si="271"/>
        <v>0.33885216512643257</v>
      </c>
      <c r="M2470" s="94">
        <f t="shared" si="271"/>
        <v>0.33885216512643257</v>
      </c>
      <c r="N2470" s="94">
        <f t="shared" si="271"/>
        <v>0.33885216512643257</v>
      </c>
      <c r="O2470" s="94">
        <f t="shared" si="271"/>
        <v>0.33885216512643257</v>
      </c>
      <c r="P2470" s="94">
        <f t="shared" si="271"/>
        <v>0.33885216512643257</v>
      </c>
      <c r="Q2470" s="94">
        <f t="shared" si="271"/>
        <v>0.33885216512643257</v>
      </c>
      <c r="R2470" s="94">
        <f t="shared" si="271"/>
        <v>0.33885216512643257</v>
      </c>
      <c r="S2470" s="93">
        <f>(1+H2470)^((5-Dashboard!$F$9)*3/12)</f>
        <v>1.157087794908594</v>
      </c>
      <c r="T2470" s="93">
        <f t="shared" si="269"/>
        <v>1.5491694994547409</v>
      </c>
      <c r="U2470" s="93">
        <f t="shared" si="269"/>
        <v>2.0741089384928117</v>
      </c>
      <c r="V2470" s="93">
        <f t="shared" si="269"/>
        <v>2.7769252430091882</v>
      </c>
      <c r="W2470" s="93">
        <f t="shared" si="269"/>
        <v>3.7178923739970968</v>
      </c>
      <c r="X2470" s="93">
        <f t="shared" si="269"/>
        <v>4.9777082546330655</v>
      </c>
      <c r="Y2470" s="93">
        <f t="shared" si="268"/>
        <v>6.6644154740831958</v>
      </c>
      <c r="Z2470" s="93">
        <f t="shared" si="268"/>
        <v>8.9226670867783877</v>
      </c>
      <c r="AA2470" s="93">
        <f t="shared" si="268"/>
        <v>11.946132147835604</v>
      </c>
      <c r="AB2470" s="93">
        <f t="shared" si="268"/>
        <v>15.99410489101618</v>
      </c>
      <c r="AC2470" s="95">
        <f t="shared" si="268"/>
        <v>21.41374196259628</v>
      </c>
      <c r="AE2470" s="96"/>
    </row>
    <row r="2471" spans="3:31" ht="24.75" customHeight="1" x14ac:dyDescent="0.25">
      <c r="C2471" s="91">
        <f>ABS(E2471-Dashboard!$F$13)</f>
        <v>27.781730348456872</v>
      </c>
      <c r="D2471" s="92">
        <f t="shared" si="270"/>
        <v>0.33895216512643256</v>
      </c>
      <c r="E2471" s="93" cm="1">
        <f t="array" ref="E2471">SUM('DRE + DCF'!$S$41/TIR!S2471,'DRE + DCF'!$U$41:$AD$41/TIR!T2471:AC2471,TIR!F2471)</f>
        <v>19.838269651543126</v>
      </c>
      <c r="F2471" s="100">
        <f>'DRE + DCF'!$AE$38*'DRE + DCF'!$AE$39*(1+G2471)/(R2471-G2471)/AC2471</f>
        <v>4.8291415777800788</v>
      </c>
      <c r="G2471" s="92">
        <f>R2471*(1-'DRE + DCF'!$AE$39)</f>
        <v>0.20337129907585952</v>
      </c>
      <c r="H2471" s="94">
        <f t="shared" si="266"/>
        <v>0.33895216512643256</v>
      </c>
      <c r="I2471" s="94">
        <f t="shared" si="271"/>
        <v>0.33895216512643256</v>
      </c>
      <c r="J2471" s="94">
        <f t="shared" si="271"/>
        <v>0.33895216512643256</v>
      </c>
      <c r="K2471" s="94">
        <f t="shared" si="271"/>
        <v>0.33895216512643256</v>
      </c>
      <c r="L2471" s="94">
        <f t="shared" si="271"/>
        <v>0.33895216512643256</v>
      </c>
      <c r="M2471" s="94">
        <f t="shared" si="271"/>
        <v>0.33895216512643256</v>
      </c>
      <c r="N2471" s="94">
        <f t="shared" si="271"/>
        <v>0.33895216512643256</v>
      </c>
      <c r="O2471" s="94">
        <f t="shared" si="271"/>
        <v>0.33895216512643256</v>
      </c>
      <c r="P2471" s="94">
        <f t="shared" si="271"/>
        <v>0.33895216512643256</v>
      </c>
      <c r="Q2471" s="94">
        <f t="shared" si="271"/>
        <v>0.33895216512643256</v>
      </c>
      <c r="R2471" s="94">
        <f t="shared" si="271"/>
        <v>0.33895216512643256</v>
      </c>
      <c r="S2471" s="93">
        <f>(1+H2471)^((5-Dashboard!$F$9)*3/12)</f>
        <v>1.1571310060345079</v>
      </c>
      <c r="T2471" s="93">
        <f t="shared" si="269"/>
        <v>1.5493430658648313</v>
      </c>
      <c r="U2471" s="93">
        <f t="shared" si="269"/>
        <v>2.0744962525633408</v>
      </c>
      <c r="V2471" s="93">
        <f t="shared" si="269"/>
        <v>2.7776512489163556</v>
      </c>
      <c r="W2471" s="93">
        <f t="shared" si="269"/>
        <v>3.7191421537026934</v>
      </c>
      <c r="X2471" s="93">
        <f t="shared" si="269"/>
        <v>4.9797534391132041</v>
      </c>
      <c r="Y2471" s="93">
        <f t="shared" si="268"/>
        <v>6.667651649096423</v>
      </c>
      <c r="Z2471" s="93">
        <f t="shared" si="268"/>
        <v>8.9276666118664831</v>
      </c>
      <c r="AA2471" s="93">
        <f t="shared" si="268"/>
        <v>11.953718539485589</v>
      </c>
      <c r="AB2471" s="93">
        <f t="shared" si="268"/>
        <v>16.005457319756204</v>
      </c>
      <c r="AC2471" s="95">
        <f t="shared" si="268"/>
        <v>21.430541732126276</v>
      </c>
      <c r="AE2471" s="96"/>
    </row>
    <row r="2472" spans="3:31" ht="24.75" customHeight="1" x14ac:dyDescent="0.25">
      <c r="C2472" s="91">
        <f>ABS(E2472-Dashboard!$F$13)</f>
        <v>27.791151137215063</v>
      </c>
      <c r="D2472" s="92">
        <f t="shared" si="270"/>
        <v>0.33905216512643255</v>
      </c>
      <c r="E2472" s="93" cm="1">
        <f t="array" ref="E2472">SUM('DRE + DCF'!$S$41/TIR!S2472,'DRE + DCF'!$U$41:$AD$41/TIR!T2472:AC2472,TIR!F2472)</f>
        <v>19.828848862784934</v>
      </c>
      <c r="F2472" s="100">
        <f>'DRE + DCF'!$AE$38*'DRE + DCF'!$AE$39*(1+G2472)/(R2472-G2472)/AC2472</f>
        <v>4.824173544428219</v>
      </c>
      <c r="G2472" s="92">
        <f>R2472*(1-'DRE + DCF'!$AE$39)</f>
        <v>0.20343129907585952</v>
      </c>
      <c r="H2472" s="94">
        <f t="shared" si="266"/>
        <v>0.33905216512643255</v>
      </c>
      <c r="I2472" s="94">
        <f t="shared" si="271"/>
        <v>0.33905216512643255</v>
      </c>
      <c r="J2472" s="94">
        <f t="shared" si="271"/>
        <v>0.33905216512643255</v>
      </c>
      <c r="K2472" s="94">
        <f t="shared" si="271"/>
        <v>0.33905216512643255</v>
      </c>
      <c r="L2472" s="94">
        <f t="shared" si="271"/>
        <v>0.33905216512643255</v>
      </c>
      <c r="M2472" s="94">
        <f t="shared" si="271"/>
        <v>0.33905216512643255</v>
      </c>
      <c r="N2472" s="94">
        <f t="shared" si="271"/>
        <v>0.33905216512643255</v>
      </c>
      <c r="O2472" s="94">
        <f t="shared" si="271"/>
        <v>0.33905216512643255</v>
      </c>
      <c r="P2472" s="94">
        <f t="shared" si="271"/>
        <v>0.33905216512643255</v>
      </c>
      <c r="Q2472" s="94">
        <f t="shared" si="271"/>
        <v>0.33905216512643255</v>
      </c>
      <c r="R2472" s="94">
        <f t="shared" si="271"/>
        <v>0.33905216512643255</v>
      </c>
      <c r="S2472" s="93">
        <f>(1+H2472)^((5-Dashboard!$F$9)*3/12)</f>
        <v>1.157174215546835</v>
      </c>
      <c r="T2472" s="93">
        <f t="shared" si="269"/>
        <v>1.5495166387564707</v>
      </c>
      <c r="U2472" s="93">
        <f t="shared" si="269"/>
        <v>2.0748836100262844</v>
      </c>
      <c r="V2472" s="93">
        <f t="shared" si="269"/>
        <v>2.7783773903910447</v>
      </c>
      <c r="W2472" s="93">
        <f t="shared" si="269"/>
        <v>3.7203922601414563</v>
      </c>
      <c r="X2472" s="93">
        <f t="shared" si="269"/>
        <v>4.9817993110620398</v>
      </c>
      <c r="Y2472" s="93">
        <f t="shared" si="268"/>
        <v>6.6708891537029951</v>
      </c>
      <c r="Z2472" s="93">
        <f t="shared" si="268"/>
        <v>8.9326685645844321</v>
      </c>
      <c r="AA2472" s="93">
        <f t="shared" si="268"/>
        <v>11.961309181763607</v>
      </c>
      <c r="AB2472" s="93">
        <f t="shared" si="268"/>
        <v>16.016816957587235</v>
      </c>
      <c r="AC2472" s="95">
        <f t="shared" si="268"/>
        <v>21.447353425490949</v>
      </c>
      <c r="AE2472" s="96"/>
    </row>
    <row r="2473" spans="3:31" ht="24.75" customHeight="1" x14ac:dyDescent="0.25">
      <c r="C2473" s="91">
        <f>ABS(E2473-Dashboard!$F$13)</f>
        <v>27.80056379693854</v>
      </c>
      <c r="D2473" s="92">
        <f t="shared" si="270"/>
        <v>0.33915216512643254</v>
      </c>
      <c r="E2473" s="93" cm="1">
        <f t="array" ref="E2473">SUM('DRE + DCF'!$S$41/TIR!S2473,'DRE + DCF'!$U$41:$AD$41/TIR!T2473:AC2473,TIR!F2473)</f>
        <v>19.819436203061457</v>
      </c>
      <c r="F2473" s="100">
        <f>'DRE + DCF'!$AE$38*'DRE + DCF'!$AE$39*(1+G2473)/(R2473-G2473)/AC2473</f>
        <v>4.8192113114462618</v>
      </c>
      <c r="G2473" s="92">
        <f>R2473*(1-'DRE + DCF'!$AE$39)</f>
        <v>0.20349129907585953</v>
      </c>
      <c r="H2473" s="94">
        <f t="shared" si="266"/>
        <v>0.33915216512643254</v>
      </c>
      <c r="I2473" s="94">
        <f t="shared" si="271"/>
        <v>0.33915216512643254</v>
      </c>
      <c r="J2473" s="94">
        <f t="shared" si="271"/>
        <v>0.33915216512643254</v>
      </c>
      <c r="K2473" s="94">
        <f t="shared" si="271"/>
        <v>0.33915216512643254</v>
      </c>
      <c r="L2473" s="94">
        <f t="shared" ref="I2473:R2498" si="272">$D2473</f>
        <v>0.33915216512643254</v>
      </c>
      <c r="M2473" s="94">
        <f t="shared" si="272"/>
        <v>0.33915216512643254</v>
      </c>
      <c r="N2473" s="94">
        <f t="shared" si="272"/>
        <v>0.33915216512643254</v>
      </c>
      <c r="O2473" s="94">
        <f t="shared" si="272"/>
        <v>0.33915216512643254</v>
      </c>
      <c r="P2473" s="94">
        <f t="shared" si="272"/>
        <v>0.33915216512643254</v>
      </c>
      <c r="Q2473" s="94">
        <f t="shared" si="272"/>
        <v>0.33915216512643254</v>
      </c>
      <c r="R2473" s="94">
        <f t="shared" si="272"/>
        <v>0.33915216512643254</v>
      </c>
      <c r="S2473" s="93">
        <f>(1+H2473)^((5-Dashboard!$F$9)*3/12)</f>
        <v>1.1572174234457553</v>
      </c>
      <c r="T2473" s="93">
        <f t="shared" si="269"/>
        <v>1.5496902181294148</v>
      </c>
      <c r="U2473" s="93">
        <f t="shared" si="269"/>
        <v>2.075271010883259</v>
      </c>
      <c r="V2473" s="93">
        <f t="shared" si="269"/>
        <v>2.7791036674484366</v>
      </c>
      <c r="W2473" s="93">
        <f t="shared" si="269"/>
        <v>3.7216426933743829</v>
      </c>
      <c r="X2473" s="93">
        <f t="shared" si="269"/>
        <v>4.9838458706592723</v>
      </c>
      <c r="Y2473" s="93">
        <f t="shared" si="268"/>
        <v>6.6741279883497944</v>
      </c>
      <c r="Z2473" s="93">
        <f t="shared" si="268"/>
        <v>8.937672945929549</v>
      </c>
      <c r="AA2473" s="93">
        <f t="shared" si="268"/>
        <v>11.968904076733494</v>
      </c>
      <c r="AB2473" s="93">
        <f t="shared" si="268"/>
        <v>16.028183808548242</v>
      </c>
      <c r="AC2473" s="95">
        <f t="shared" si="268"/>
        <v>21.464177050261807</v>
      </c>
      <c r="AE2473" s="96"/>
    </row>
    <row r="2474" spans="3:31" ht="24.75" customHeight="1" x14ac:dyDescent="0.25">
      <c r="C2474" s="91">
        <f>ABS(E2474-Dashboard!$F$13)</f>
        <v>27.809968336886396</v>
      </c>
      <c r="D2474" s="92">
        <f t="shared" si="270"/>
        <v>0.33925216512643253</v>
      </c>
      <c r="E2474" s="93" cm="1">
        <f t="array" ref="E2474">SUM('DRE + DCF'!$S$41/TIR!S2474,'DRE + DCF'!$U$41:$AD$41/TIR!T2474:AC2474,TIR!F2474)</f>
        <v>19.810031663113602</v>
      </c>
      <c r="F2474" s="100">
        <f>'DRE + DCF'!$AE$38*'DRE + DCF'!$AE$39*(1+G2474)/(R2474-G2474)/AC2474</f>
        <v>4.8142548711608777</v>
      </c>
      <c r="G2474" s="92">
        <f>R2474*(1-'DRE + DCF'!$AE$39)</f>
        <v>0.2035512990758595</v>
      </c>
      <c r="H2474" s="94">
        <f t="shared" si="266"/>
        <v>0.33925216512643253</v>
      </c>
      <c r="I2474" s="94">
        <f t="shared" si="272"/>
        <v>0.33925216512643253</v>
      </c>
      <c r="J2474" s="94">
        <f t="shared" si="272"/>
        <v>0.33925216512643253</v>
      </c>
      <c r="K2474" s="94">
        <f t="shared" si="272"/>
        <v>0.33925216512643253</v>
      </c>
      <c r="L2474" s="94">
        <f t="shared" si="272"/>
        <v>0.33925216512643253</v>
      </c>
      <c r="M2474" s="94">
        <f t="shared" si="272"/>
        <v>0.33925216512643253</v>
      </c>
      <c r="N2474" s="94">
        <f t="shared" si="272"/>
        <v>0.33925216512643253</v>
      </c>
      <c r="O2474" s="94">
        <f t="shared" si="272"/>
        <v>0.33925216512643253</v>
      </c>
      <c r="P2474" s="94">
        <f t="shared" si="272"/>
        <v>0.33925216512643253</v>
      </c>
      <c r="Q2474" s="94">
        <f t="shared" si="272"/>
        <v>0.33925216512643253</v>
      </c>
      <c r="R2474" s="94">
        <f t="shared" si="272"/>
        <v>0.33925216512643253</v>
      </c>
      <c r="S2474" s="93">
        <f>(1+H2474)^((5-Dashboard!$F$9)*3/12)</f>
        <v>1.1572606297314503</v>
      </c>
      <c r="T2474" s="93">
        <f t="shared" si="269"/>
        <v>1.5498638039834236</v>
      </c>
      <c r="U2474" s="93">
        <f t="shared" si="269"/>
        <v>2.0756584551358892</v>
      </c>
      <c r="V2474" s="93">
        <f t="shared" si="269"/>
        <v>2.7798300801037259</v>
      </c>
      <c r="W2474" s="93">
        <f t="shared" si="269"/>
        <v>3.7228934534624996</v>
      </c>
      <c r="X2474" s="93">
        <f t="shared" si="269"/>
        <v>4.9858931180846744</v>
      </c>
      <c r="Y2474" s="93">
        <f t="shared" si="268"/>
        <v>6.6773681534838802</v>
      </c>
      <c r="Z2474" s="93">
        <f t="shared" si="268"/>
        <v>8.9426797568995759</v>
      </c>
      <c r="AA2474" s="93">
        <f t="shared" si="268"/>
        <v>11.976503226460077</v>
      </c>
      <c r="AB2474" s="93">
        <f t="shared" si="268"/>
        <v>16.039557876680362</v>
      </c>
      <c r="AC2474" s="95">
        <f t="shared" si="268"/>
        <v>21.481012614014901</v>
      </c>
      <c r="AE2474" s="96"/>
    </row>
    <row r="2475" spans="3:31" ht="24.75" customHeight="1" x14ac:dyDescent="0.25">
      <c r="C2475" s="91">
        <f>ABS(E2475-Dashboard!$F$13)</f>
        <v>27.819364766304794</v>
      </c>
      <c r="D2475" s="92">
        <f t="shared" si="270"/>
        <v>0.33935216512643251</v>
      </c>
      <c r="E2475" s="93" cm="1">
        <f t="array" ref="E2475">SUM('DRE + DCF'!$S$41/TIR!S2475,'DRE + DCF'!$U$41:$AD$41/TIR!T2475:AC2475,TIR!F2475)</f>
        <v>19.800635233695203</v>
      </c>
      <c r="F2475" s="100">
        <f>'DRE + DCF'!$AE$38*'DRE + DCF'!$AE$39*(1+G2475)/(R2475-G2475)/AC2475</f>
        <v>4.8093042159102986</v>
      </c>
      <c r="G2475" s="92">
        <f>R2475*(1-'DRE + DCF'!$AE$39)</f>
        <v>0.20361129907585951</v>
      </c>
      <c r="H2475" s="94">
        <f t="shared" si="266"/>
        <v>0.33935216512643251</v>
      </c>
      <c r="I2475" s="94">
        <f t="shared" si="272"/>
        <v>0.33935216512643251</v>
      </c>
      <c r="J2475" s="94">
        <f t="shared" si="272"/>
        <v>0.33935216512643251</v>
      </c>
      <c r="K2475" s="94">
        <f t="shared" si="272"/>
        <v>0.33935216512643251</v>
      </c>
      <c r="L2475" s="94">
        <f t="shared" si="272"/>
        <v>0.33935216512643251</v>
      </c>
      <c r="M2475" s="94">
        <f t="shared" si="272"/>
        <v>0.33935216512643251</v>
      </c>
      <c r="N2475" s="94">
        <f t="shared" si="272"/>
        <v>0.33935216512643251</v>
      </c>
      <c r="O2475" s="94">
        <f t="shared" si="272"/>
        <v>0.33935216512643251</v>
      </c>
      <c r="P2475" s="94">
        <f t="shared" si="272"/>
        <v>0.33935216512643251</v>
      </c>
      <c r="Q2475" s="94">
        <f t="shared" si="272"/>
        <v>0.33935216512643251</v>
      </c>
      <c r="R2475" s="94">
        <f t="shared" si="272"/>
        <v>0.33935216512643251</v>
      </c>
      <c r="S2475" s="93">
        <f>(1+H2475)^((5-Dashboard!$F$9)*3/12)</f>
        <v>1.1573038344041</v>
      </c>
      <c r="T2475" s="93">
        <f t="shared" si="269"/>
        <v>1.5500373963182534</v>
      </c>
      <c r="U2475" s="93">
        <f t="shared" si="269"/>
        <v>2.0760459427857909</v>
      </c>
      <c r="V2475" s="93">
        <f t="shared" si="269"/>
        <v>2.7805566283720946</v>
      </c>
      <c r="W2475" s="93">
        <f t="shared" si="269"/>
        <v>3.7241445404668179</v>
      </c>
      <c r="X2475" s="93">
        <f t="shared" si="269"/>
        <v>4.9879410535180151</v>
      </c>
      <c r="Y2475" s="93">
        <f t="shared" si="268"/>
        <v>6.6806096495523715</v>
      </c>
      <c r="Z2475" s="93">
        <f t="shared" si="268"/>
        <v>8.9476889984925059</v>
      </c>
      <c r="AA2475" s="93">
        <f t="shared" si="268"/>
        <v>11.984106633008897</v>
      </c>
      <c r="AB2475" s="93">
        <f t="shared" si="268"/>
        <v>16.050939166026506</v>
      </c>
      <c r="AC2475" s="95">
        <f t="shared" si="268"/>
        <v>21.497860124330256</v>
      </c>
      <c r="AE2475" s="96"/>
    </row>
    <row r="2476" spans="3:31" ht="24.75" customHeight="1" x14ac:dyDescent="0.25">
      <c r="C2476" s="91">
        <f>ABS(E2476-Dashboard!$F$13)</f>
        <v>27.828753094427299</v>
      </c>
      <c r="D2476" s="92">
        <f t="shared" si="270"/>
        <v>0.3394521651264325</v>
      </c>
      <c r="E2476" s="93" cm="1">
        <f t="array" ref="E2476">SUM('DRE + DCF'!$S$41/TIR!S2476,'DRE + DCF'!$U$41:$AD$41/TIR!T2476:AC2476,TIR!F2476)</f>
        <v>19.791246905572699</v>
      </c>
      <c r="F2476" s="100">
        <f>'DRE + DCF'!$AE$38*'DRE + DCF'!$AE$39*(1+G2476)/(R2476-G2476)/AC2476</f>
        <v>4.8043593380441614</v>
      </c>
      <c r="G2476" s="92">
        <f>R2476*(1-'DRE + DCF'!$AE$39)</f>
        <v>0.20367129907585949</v>
      </c>
      <c r="H2476" s="94">
        <f t="shared" si="266"/>
        <v>0.3394521651264325</v>
      </c>
      <c r="I2476" s="94">
        <f t="shared" si="272"/>
        <v>0.3394521651264325</v>
      </c>
      <c r="J2476" s="94">
        <f t="shared" si="272"/>
        <v>0.3394521651264325</v>
      </c>
      <c r="K2476" s="94">
        <f t="shared" si="272"/>
        <v>0.3394521651264325</v>
      </c>
      <c r="L2476" s="94">
        <f t="shared" si="272"/>
        <v>0.3394521651264325</v>
      </c>
      <c r="M2476" s="94">
        <f t="shared" si="272"/>
        <v>0.3394521651264325</v>
      </c>
      <c r="N2476" s="94">
        <f t="shared" si="272"/>
        <v>0.3394521651264325</v>
      </c>
      <c r="O2476" s="94">
        <f t="shared" si="272"/>
        <v>0.3394521651264325</v>
      </c>
      <c r="P2476" s="94">
        <f t="shared" si="272"/>
        <v>0.3394521651264325</v>
      </c>
      <c r="Q2476" s="94">
        <f t="shared" si="272"/>
        <v>0.3394521651264325</v>
      </c>
      <c r="R2476" s="94">
        <f t="shared" si="272"/>
        <v>0.3394521651264325</v>
      </c>
      <c r="S2476" s="93">
        <f>(1+H2476)^((5-Dashboard!$F$9)*3/12)</f>
        <v>1.1573470374638857</v>
      </c>
      <c r="T2476" s="93">
        <f t="shared" si="269"/>
        <v>1.5502109951336642</v>
      </c>
      <c r="U2476" s="93">
        <f t="shared" si="269"/>
        <v>2.0764334738345882</v>
      </c>
      <c r="V2476" s="93">
        <f t="shared" si="269"/>
        <v>2.781283312268739</v>
      </c>
      <c r="W2476" s="93">
        <f t="shared" si="269"/>
        <v>3.7253959544483783</v>
      </c>
      <c r="X2476" s="93">
        <f t="shared" si="269"/>
        <v>4.9899896771391337</v>
      </c>
      <c r="Y2476" s="93">
        <f t="shared" si="268"/>
        <v>6.6838524770025609</v>
      </c>
      <c r="Z2476" s="93">
        <f t="shared" si="268"/>
        <v>8.952700671706749</v>
      </c>
      <c r="AA2476" s="93">
        <f t="shared" si="268"/>
        <v>11.991714298446473</v>
      </c>
      <c r="AB2476" s="93">
        <f t="shared" si="268"/>
        <v>16.062327680631729</v>
      </c>
      <c r="AC2476" s="95">
        <f t="shared" si="268"/>
        <v>21.514719588792399</v>
      </c>
      <c r="AE2476" s="96"/>
    </row>
    <row r="2477" spans="3:31" ht="24.75" customHeight="1" x14ac:dyDescent="0.25">
      <c r="C2477" s="91">
        <f>ABS(E2477-Dashboard!$F$13)</f>
        <v>27.838133330474584</v>
      </c>
      <c r="D2477" s="92">
        <f t="shared" si="270"/>
        <v>0.33955216512643249</v>
      </c>
      <c r="E2477" s="93" cm="1">
        <f t="array" ref="E2477">SUM('DRE + DCF'!$S$41/TIR!S2477,'DRE + DCF'!$U$41:$AD$41/TIR!T2477:AC2477,TIR!F2477)</f>
        <v>19.781866669525414</v>
      </c>
      <c r="F2477" s="100">
        <f>'DRE + DCF'!$AE$38*'DRE + DCF'!$AE$39*(1+G2477)/(R2477-G2477)/AC2477</f>
        <v>4.7994202299236273</v>
      </c>
      <c r="G2477" s="92">
        <f>R2477*(1-'DRE + DCF'!$AE$39)</f>
        <v>0.20373129907585949</v>
      </c>
      <c r="H2477" s="94">
        <f t="shared" si="266"/>
        <v>0.33955216512643249</v>
      </c>
      <c r="I2477" s="94">
        <f t="shared" si="272"/>
        <v>0.33955216512643249</v>
      </c>
      <c r="J2477" s="94">
        <f t="shared" si="272"/>
        <v>0.33955216512643249</v>
      </c>
      <c r="K2477" s="94">
        <f t="shared" si="272"/>
        <v>0.33955216512643249</v>
      </c>
      <c r="L2477" s="94">
        <f t="shared" si="272"/>
        <v>0.33955216512643249</v>
      </c>
      <c r="M2477" s="94">
        <f t="shared" si="272"/>
        <v>0.33955216512643249</v>
      </c>
      <c r="N2477" s="94">
        <f t="shared" si="272"/>
        <v>0.33955216512643249</v>
      </c>
      <c r="O2477" s="94">
        <f t="shared" si="272"/>
        <v>0.33955216512643249</v>
      </c>
      <c r="P2477" s="94">
        <f t="shared" si="272"/>
        <v>0.33955216512643249</v>
      </c>
      <c r="Q2477" s="94">
        <f t="shared" si="272"/>
        <v>0.33955216512643249</v>
      </c>
      <c r="R2477" s="94">
        <f t="shared" si="272"/>
        <v>0.33955216512643249</v>
      </c>
      <c r="S2477" s="93">
        <f>(1+H2477)^((5-Dashboard!$F$9)*3/12)</f>
        <v>1.1573902389109874</v>
      </c>
      <c r="T2477" s="93">
        <f t="shared" si="269"/>
        <v>1.550384600429412</v>
      </c>
      <c r="U2477" s="93">
        <f t="shared" si="269"/>
        <v>2.0768210482838976</v>
      </c>
      <c r="V2477" s="93">
        <f t="shared" si="269"/>
        <v>2.7820101318088422</v>
      </c>
      <c r="W2477" s="93">
        <f t="shared" si="269"/>
        <v>3.726647695468206</v>
      </c>
      <c r="X2477" s="93">
        <f t="shared" si="269"/>
        <v>4.9920389891278649</v>
      </c>
      <c r="Y2477" s="93">
        <f t="shared" si="268"/>
        <v>6.6870966362817983</v>
      </c>
      <c r="Z2477" s="93">
        <f t="shared" si="268"/>
        <v>8.957714777540966</v>
      </c>
      <c r="AA2477" s="93">
        <f t="shared" si="268"/>
        <v>11.99932622484004</v>
      </c>
      <c r="AB2477" s="93">
        <f t="shared" si="268"/>
        <v>16.073723424542855</v>
      </c>
      <c r="AC2477" s="95">
        <f t="shared" si="268"/>
        <v>21.531591014989836</v>
      </c>
      <c r="AE2477" s="96"/>
    </row>
    <row r="2478" spans="3:31" ht="24.75" customHeight="1" x14ac:dyDescent="0.25">
      <c r="C2478" s="91">
        <f>ABS(E2478-Dashboard!$F$13)</f>
        <v>27.847505483654757</v>
      </c>
      <c r="D2478" s="92">
        <f t="shared" si="270"/>
        <v>0.33965216512643248</v>
      </c>
      <c r="E2478" s="93" cm="1">
        <f t="array" ref="E2478">SUM('DRE + DCF'!$S$41/TIR!S2478,'DRE + DCF'!$U$41:$AD$41/TIR!T2478:AC2478,TIR!F2478)</f>
        <v>19.77249451634524</v>
      </c>
      <c r="F2478" s="100">
        <f>'DRE + DCF'!$AE$38*'DRE + DCF'!$AE$39*(1+G2478)/(R2478-G2478)/AC2478</f>
        <v>4.7944868839212234</v>
      </c>
      <c r="G2478" s="92">
        <f>R2478*(1-'DRE + DCF'!$AE$39)</f>
        <v>0.20379129907585949</v>
      </c>
      <c r="H2478" s="94">
        <f t="shared" si="266"/>
        <v>0.33965216512643248</v>
      </c>
      <c r="I2478" s="94">
        <f t="shared" si="272"/>
        <v>0.33965216512643248</v>
      </c>
      <c r="J2478" s="94">
        <f t="shared" si="272"/>
        <v>0.33965216512643248</v>
      </c>
      <c r="K2478" s="94">
        <f t="shared" si="272"/>
        <v>0.33965216512643248</v>
      </c>
      <c r="L2478" s="94">
        <f t="shared" si="272"/>
        <v>0.33965216512643248</v>
      </c>
      <c r="M2478" s="94">
        <f t="shared" si="272"/>
        <v>0.33965216512643248</v>
      </c>
      <c r="N2478" s="94">
        <f t="shared" si="272"/>
        <v>0.33965216512643248</v>
      </c>
      <c r="O2478" s="94">
        <f t="shared" si="272"/>
        <v>0.33965216512643248</v>
      </c>
      <c r="P2478" s="94">
        <f t="shared" si="272"/>
        <v>0.33965216512643248</v>
      </c>
      <c r="Q2478" s="94">
        <f t="shared" si="272"/>
        <v>0.33965216512643248</v>
      </c>
      <c r="R2478" s="94">
        <f t="shared" si="272"/>
        <v>0.33965216512643248</v>
      </c>
      <c r="S2478" s="93">
        <f>(1+H2478)^((5-Dashboard!$F$9)*3/12)</f>
        <v>1.1574334387455862</v>
      </c>
      <c r="T2478" s="93">
        <f t="shared" si="269"/>
        <v>1.5505582122052568</v>
      </c>
      <c r="U2478" s="93">
        <f t="shared" si="269"/>
        <v>2.0772086661353426</v>
      </c>
      <c r="V2478" s="93">
        <f t="shared" si="269"/>
        <v>2.7827370870076007</v>
      </c>
      <c r="W2478" s="93">
        <f t="shared" si="269"/>
        <v>3.7278997635873541</v>
      </c>
      <c r="X2478" s="93">
        <f t="shared" si="269"/>
        <v>4.9940889896641147</v>
      </c>
      <c r="Y2478" s="93">
        <f t="shared" si="268"/>
        <v>6.6903421278376092</v>
      </c>
      <c r="Z2478" s="93">
        <f t="shared" si="268"/>
        <v>8.9627313169942369</v>
      </c>
      <c r="AA2478" s="93">
        <f t="shared" si="268"/>
        <v>12.006942414257813</v>
      </c>
      <c r="AB2478" s="93">
        <f t="shared" si="268"/>
        <v>16.085126401808875</v>
      </c>
      <c r="AC2478" s="95">
        <f t="shared" si="268"/>
        <v>21.548474410515603</v>
      </c>
      <c r="AE2478" s="96"/>
    </row>
    <row r="2479" spans="3:31" ht="24.75" customHeight="1" x14ac:dyDescent="0.25">
      <c r="C2479" s="91">
        <f>ABS(E2479-Dashboard!$F$13)</f>
        <v>27.856869563163102</v>
      </c>
      <c r="D2479" s="92">
        <f t="shared" si="270"/>
        <v>0.33975216512643247</v>
      </c>
      <c r="E2479" s="93" cm="1">
        <f t="array" ref="E2479">SUM('DRE + DCF'!$S$41/TIR!S2479,'DRE + DCF'!$U$41:$AD$41/TIR!T2479:AC2479,TIR!F2479)</f>
        <v>19.763130436836896</v>
      </c>
      <c r="F2479" s="100">
        <f>'DRE + DCF'!$AE$38*'DRE + DCF'!$AE$39*(1+G2479)/(R2479-G2479)/AC2479</f>
        <v>4.7895592924209502</v>
      </c>
      <c r="G2479" s="92">
        <f>R2479*(1-'DRE + DCF'!$AE$39)</f>
        <v>0.20385129907585947</v>
      </c>
      <c r="H2479" s="94">
        <f t="shared" si="266"/>
        <v>0.33975216512643247</v>
      </c>
      <c r="I2479" s="94">
        <f t="shared" si="272"/>
        <v>0.33975216512643247</v>
      </c>
      <c r="J2479" s="94">
        <f t="shared" si="272"/>
        <v>0.33975216512643247</v>
      </c>
      <c r="K2479" s="94">
        <f t="shared" si="272"/>
        <v>0.33975216512643247</v>
      </c>
      <c r="L2479" s="94">
        <f t="shared" si="272"/>
        <v>0.33975216512643247</v>
      </c>
      <c r="M2479" s="94">
        <f t="shared" si="272"/>
        <v>0.33975216512643247</v>
      </c>
      <c r="N2479" s="94">
        <f t="shared" si="272"/>
        <v>0.33975216512643247</v>
      </c>
      <c r="O2479" s="94">
        <f t="shared" si="272"/>
        <v>0.33975216512643247</v>
      </c>
      <c r="P2479" s="94">
        <f t="shared" si="272"/>
        <v>0.33975216512643247</v>
      </c>
      <c r="Q2479" s="94">
        <f t="shared" si="272"/>
        <v>0.33975216512643247</v>
      </c>
      <c r="R2479" s="94">
        <f t="shared" si="272"/>
        <v>0.33975216512643247</v>
      </c>
      <c r="S2479" s="93">
        <f>(1+H2479)^((5-Dashboard!$F$9)*3/12)</f>
        <v>1.1574766369678622</v>
      </c>
      <c r="T2479" s="93">
        <f t="shared" si="269"/>
        <v>1.550731830460955</v>
      </c>
      <c r="U2479" s="93">
        <f t="shared" si="269"/>
        <v>2.0775963273905402</v>
      </c>
      <c r="V2479" s="93">
        <f t="shared" si="269"/>
        <v>2.7834641778802003</v>
      </c>
      <c r="W2479" s="93">
        <f t="shared" si="269"/>
        <v>3.7291521588668632</v>
      </c>
      <c r="X2479" s="93">
        <f t="shared" si="269"/>
        <v>4.9961396789277899</v>
      </c>
      <c r="Y2479" s="93">
        <f t="shared" si="268"/>
        <v>6.6935889521175849</v>
      </c>
      <c r="Z2479" s="93">
        <f t="shared" si="268"/>
        <v>8.9677502910659026</v>
      </c>
      <c r="AA2479" s="93">
        <f t="shared" si="268"/>
        <v>12.014562868768737</v>
      </c>
      <c r="AB2479" s="93">
        <f t="shared" si="268"/>
        <v>16.096536616480556</v>
      </c>
      <c r="AC2479" s="95">
        <f t="shared" si="268"/>
        <v>21.565369782966723</v>
      </c>
      <c r="AE2479" s="96"/>
    </row>
    <row r="2480" spans="3:31" ht="24.75" customHeight="1" x14ac:dyDescent="0.25">
      <c r="C2480" s="91">
        <f>ABS(E2480-Dashboard!$F$13)</f>
        <v>27.866225578182352</v>
      </c>
      <c r="D2480" s="92">
        <f t="shared" si="270"/>
        <v>0.33985216512643246</v>
      </c>
      <c r="E2480" s="93" cm="1">
        <f t="array" ref="E2480">SUM('DRE + DCF'!$S$41/TIR!S2480,'DRE + DCF'!$U$41:$AD$41/TIR!T2480:AC2480,TIR!F2480)</f>
        <v>19.753774421817646</v>
      </c>
      <c r="F2480" s="100">
        <f>'DRE + DCF'!$AE$38*'DRE + DCF'!$AE$39*(1+G2480)/(R2480-G2480)/AC2480</f>
        <v>4.7846374478181524</v>
      </c>
      <c r="G2480" s="92">
        <f>R2480*(1-'DRE + DCF'!$AE$39)</f>
        <v>0.20391129907585948</v>
      </c>
      <c r="H2480" s="94">
        <f t="shared" si="266"/>
        <v>0.33985216512643246</v>
      </c>
      <c r="I2480" s="94">
        <f t="shared" si="272"/>
        <v>0.33985216512643246</v>
      </c>
      <c r="J2480" s="94">
        <f t="shared" si="272"/>
        <v>0.33985216512643246</v>
      </c>
      <c r="K2480" s="94">
        <f t="shared" si="272"/>
        <v>0.33985216512643246</v>
      </c>
      <c r="L2480" s="94">
        <f t="shared" si="272"/>
        <v>0.33985216512643246</v>
      </c>
      <c r="M2480" s="94">
        <f t="shared" si="272"/>
        <v>0.33985216512643246</v>
      </c>
      <c r="N2480" s="94">
        <f t="shared" si="272"/>
        <v>0.33985216512643246</v>
      </c>
      <c r="O2480" s="94">
        <f t="shared" si="272"/>
        <v>0.33985216512643246</v>
      </c>
      <c r="P2480" s="94">
        <f t="shared" si="272"/>
        <v>0.33985216512643246</v>
      </c>
      <c r="Q2480" s="94">
        <f t="shared" si="272"/>
        <v>0.33985216512643246</v>
      </c>
      <c r="R2480" s="94">
        <f t="shared" si="272"/>
        <v>0.33985216512643246</v>
      </c>
      <c r="S2480" s="93">
        <f>(1+H2480)^((5-Dashboard!$F$9)*3/12)</f>
        <v>1.1575198335779964</v>
      </c>
      <c r="T2480" s="93">
        <f t="shared" si="269"/>
        <v>1.5509054551962664</v>
      </c>
      <c r="U2480" s="93">
        <f t="shared" si="269"/>
        <v>2.0779840320511132</v>
      </c>
      <c r="V2480" s="93">
        <f t="shared" si="269"/>
        <v>2.7841914044418381</v>
      </c>
      <c r="W2480" s="93">
        <f t="shared" si="269"/>
        <v>3.7304048813677997</v>
      </c>
      <c r="X2480" s="93">
        <f t="shared" si="269"/>
        <v>4.9981910570988592</v>
      </c>
      <c r="Y2480" s="93">
        <f t="shared" si="268"/>
        <v>6.6968371095694792</v>
      </c>
      <c r="Z2480" s="93">
        <f t="shared" si="268"/>
        <v>8.9727717007557075</v>
      </c>
      <c r="AA2480" s="93">
        <f t="shared" si="268"/>
        <v>12.022187590442718</v>
      </c>
      <c r="AB2480" s="93">
        <f t="shared" si="268"/>
        <v>16.107954072610806</v>
      </c>
      <c r="AC2480" s="95">
        <f t="shared" si="268"/>
        <v>21.582277139944726</v>
      </c>
      <c r="AE2480" s="96"/>
    </row>
    <row r="2481" spans="3:31" ht="24.75" customHeight="1" x14ac:dyDescent="0.25">
      <c r="C2481" s="91">
        <f>ABS(E2481-Dashboard!$F$13)</f>
        <v>27.87557353788246</v>
      </c>
      <c r="D2481" s="92">
        <f t="shared" si="270"/>
        <v>0.33995216512643245</v>
      </c>
      <c r="E2481" s="93" cm="1">
        <f t="array" ref="E2481">SUM('DRE + DCF'!$S$41/TIR!S2481,'DRE + DCF'!$U$41:$AD$41/TIR!T2481:AC2481,TIR!F2481)</f>
        <v>19.744426462117538</v>
      </c>
      <c r="F2481" s="100">
        <f>'DRE + DCF'!$AE$38*'DRE + DCF'!$AE$39*(1+G2481)/(R2481-G2481)/AC2481</f>
        <v>4.7797213425196059</v>
      </c>
      <c r="G2481" s="92">
        <f>R2481*(1-'DRE + DCF'!$AE$39)</f>
        <v>0.20397129907585945</v>
      </c>
      <c r="H2481" s="94">
        <f t="shared" si="266"/>
        <v>0.33995216512643245</v>
      </c>
      <c r="I2481" s="94">
        <f t="shared" si="272"/>
        <v>0.33995216512643245</v>
      </c>
      <c r="J2481" s="94">
        <f t="shared" si="272"/>
        <v>0.33995216512643245</v>
      </c>
      <c r="K2481" s="94">
        <f t="shared" si="272"/>
        <v>0.33995216512643245</v>
      </c>
      <c r="L2481" s="94">
        <f t="shared" si="272"/>
        <v>0.33995216512643245</v>
      </c>
      <c r="M2481" s="94">
        <f t="shared" si="272"/>
        <v>0.33995216512643245</v>
      </c>
      <c r="N2481" s="94">
        <f t="shared" si="272"/>
        <v>0.33995216512643245</v>
      </c>
      <c r="O2481" s="94">
        <f t="shared" si="272"/>
        <v>0.33995216512643245</v>
      </c>
      <c r="P2481" s="94">
        <f t="shared" si="272"/>
        <v>0.33995216512643245</v>
      </c>
      <c r="Q2481" s="94">
        <f t="shared" si="272"/>
        <v>0.33995216512643245</v>
      </c>
      <c r="R2481" s="94">
        <f t="shared" si="272"/>
        <v>0.33995216512643245</v>
      </c>
      <c r="S2481" s="93">
        <f>(1+H2481)^((5-Dashboard!$F$9)*3/12)</f>
        <v>1.1575630285761689</v>
      </c>
      <c r="T2481" s="93">
        <f t="shared" si="269"/>
        <v>1.5510790864109478</v>
      </c>
      <c r="U2481" s="93">
        <f t="shared" si="269"/>
        <v>2.0783717801186783</v>
      </c>
      <c r="V2481" s="93">
        <f t="shared" si="269"/>
        <v>2.7849187667077002</v>
      </c>
      <c r="W2481" s="93">
        <f t="shared" si="269"/>
        <v>3.7316579311512168</v>
      </c>
      <c r="X2481" s="93">
        <f t="shared" si="269"/>
        <v>5.0002431243572962</v>
      </c>
      <c r="Y2481" s="93">
        <f t="shared" si="268"/>
        <v>6.7000866006411162</v>
      </c>
      <c r="Z2481" s="93">
        <f t="shared" si="268"/>
        <v>8.9777955470636623</v>
      </c>
      <c r="AA2481" s="93">
        <f t="shared" si="268"/>
        <v>12.029816581350397</v>
      </c>
      <c r="AB2481" s="93">
        <f t="shared" si="268"/>
        <v>16.119378774254322</v>
      </c>
      <c r="AC2481" s="95">
        <f t="shared" si="268"/>
        <v>21.599196489055135</v>
      </c>
      <c r="AE2481" s="96"/>
    </row>
    <row r="2482" spans="3:31" ht="24.75" customHeight="1" x14ac:dyDescent="0.25">
      <c r="C2482" s="91">
        <f>ABS(E2482-Dashboard!$F$13)</f>
        <v>27.884913451420875</v>
      </c>
      <c r="D2482" s="92">
        <f t="shared" si="270"/>
        <v>0.34005216512643244</v>
      </c>
      <c r="E2482" s="93" cm="1">
        <f t="array" ref="E2482">SUM('DRE + DCF'!$S$41/TIR!S2482,'DRE + DCF'!$U$41:$AD$41/TIR!T2482:AC2482,TIR!F2482)</f>
        <v>19.735086548579122</v>
      </c>
      <c r="F2482" s="100">
        <f>'DRE + DCF'!$AE$38*'DRE + DCF'!$AE$39*(1+G2482)/(R2482-G2482)/AC2482</f>
        <v>4.7748109689433864</v>
      </c>
      <c r="G2482" s="92">
        <f>R2482*(1-'DRE + DCF'!$AE$39)</f>
        <v>0.20403129907585946</v>
      </c>
      <c r="H2482" s="94">
        <f t="shared" si="266"/>
        <v>0.34005216512643244</v>
      </c>
      <c r="I2482" s="94">
        <f t="shared" si="272"/>
        <v>0.34005216512643244</v>
      </c>
      <c r="J2482" s="94">
        <f t="shared" si="272"/>
        <v>0.34005216512643244</v>
      </c>
      <c r="K2482" s="94">
        <f t="shared" si="272"/>
        <v>0.34005216512643244</v>
      </c>
      <c r="L2482" s="94">
        <f t="shared" si="272"/>
        <v>0.34005216512643244</v>
      </c>
      <c r="M2482" s="94">
        <f t="shared" si="272"/>
        <v>0.34005216512643244</v>
      </c>
      <c r="N2482" s="94">
        <f t="shared" si="272"/>
        <v>0.34005216512643244</v>
      </c>
      <c r="O2482" s="94">
        <f t="shared" si="272"/>
        <v>0.34005216512643244</v>
      </c>
      <c r="P2482" s="94">
        <f t="shared" si="272"/>
        <v>0.34005216512643244</v>
      </c>
      <c r="Q2482" s="94">
        <f t="shared" si="272"/>
        <v>0.34005216512643244</v>
      </c>
      <c r="R2482" s="94">
        <f t="shared" si="272"/>
        <v>0.34005216512643244</v>
      </c>
      <c r="S2482" s="93">
        <f>(1+H2482)^((5-Dashboard!$F$9)*3/12)</f>
        <v>1.1576062219625602</v>
      </c>
      <c r="T2482" s="93">
        <f t="shared" si="269"/>
        <v>1.5512527241047585</v>
      </c>
      <c r="U2482" s="93">
        <f t="shared" si="269"/>
        <v>2.0787595715948579</v>
      </c>
      <c r="V2482" s="93">
        <f t="shared" si="269"/>
        <v>2.7856462646929847</v>
      </c>
      <c r="W2482" s="93">
        <f t="shared" si="269"/>
        <v>3.7329113082781937</v>
      </c>
      <c r="X2482" s="93">
        <f t="shared" si="269"/>
        <v>5.0022958808831373</v>
      </c>
      <c r="Y2482" s="93">
        <f t="shared" si="268"/>
        <v>6.7033374257804832</v>
      </c>
      <c r="Z2482" s="93">
        <f t="shared" si="268"/>
        <v>8.9828218309901828</v>
      </c>
      <c r="AA2482" s="93">
        <f t="shared" si="268"/>
        <v>12.03744984356338</v>
      </c>
      <c r="AB2482" s="93">
        <f t="shared" si="268"/>
        <v>16.130810725467942</v>
      </c>
      <c r="AC2482" s="95">
        <f t="shared" si="268"/>
        <v>21.616127837907996</v>
      </c>
      <c r="AE2482" s="96"/>
    </row>
    <row r="2483" spans="3:31" ht="24.75" customHeight="1" x14ac:dyDescent="0.25">
      <c r="C2483" s="91">
        <f>ABS(E2483-Dashboard!$F$13)</f>
        <v>27.894245327942333</v>
      </c>
      <c r="D2483" s="92">
        <f t="shared" si="270"/>
        <v>0.34015216512643243</v>
      </c>
      <c r="E2483" s="93" cm="1">
        <f t="array" ref="E2483">SUM('DRE + DCF'!$S$41/TIR!S2483,'DRE + DCF'!$U$41:$AD$41/TIR!T2483:AC2483,TIR!F2483)</f>
        <v>19.725754672057665</v>
      </c>
      <c r="F2483" s="100">
        <f>'DRE + DCF'!$AE$38*'DRE + DCF'!$AE$39*(1+G2483)/(R2483-G2483)/AC2483</f>
        <v>4.7699063195189586</v>
      </c>
      <c r="G2483" s="92">
        <f>R2483*(1-'DRE + DCF'!$AE$39)</f>
        <v>0.20409129907585946</v>
      </c>
      <c r="H2483" s="94">
        <f t="shared" ref="H2483:H2546" si="273">$D2483</f>
        <v>0.34015216512643243</v>
      </c>
      <c r="I2483" s="94">
        <f t="shared" si="272"/>
        <v>0.34015216512643243</v>
      </c>
      <c r="J2483" s="94">
        <f t="shared" si="272"/>
        <v>0.34015216512643243</v>
      </c>
      <c r="K2483" s="94">
        <f t="shared" si="272"/>
        <v>0.34015216512643243</v>
      </c>
      <c r="L2483" s="94">
        <f t="shared" si="272"/>
        <v>0.34015216512643243</v>
      </c>
      <c r="M2483" s="94">
        <f t="shared" si="272"/>
        <v>0.34015216512643243</v>
      </c>
      <c r="N2483" s="94">
        <f t="shared" si="272"/>
        <v>0.34015216512643243</v>
      </c>
      <c r="O2483" s="94">
        <f t="shared" si="272"/>
        <v>0.34015216512643243</v>
      </c>
      <c r="P2483" s="94">
        <f t="shared" si="272"/>
        <v>0.34015216512643243</v>
      </c>
      <c r="Q2483" s="94">
        <f t="shared" si="272"/>
        <v>0.34015216512643243</v>
      </c>
      <c r="R2483" s="94">
        <f t="shared" si="272"/>
        <v>0.34015216512643243</v>
      </c>
      <c r="S2483" s="93">
        <f>(1+H2483)^((5-Dashboard!$F$9)*3/12)</f>
        <v>1.157649413737351</v>
      </c>
      <c r="T2483" s="93">
        <f t="shared" si="269"/>
        <v>1.5514263682774558</v>
      </c>
      <c r="U2483" s="93">
        <f t="shared" si="269"/>
        <v>2.0791474064812703</v>
      </c>
      <c r="V2483" s="93">
        <f t="shared" si="269"/>
        <v>2.7863738984128807</v>
      </c>
      <c r="W2483" s="93">
        <f t="shared" si="269"/>
        <v>3.7341650128097998</v>
      </c>
      <c r="X2483" s="93">
        <f t="shared" si="269"/>
        <v>5.004349326856425</v>
      </c>
      <c r="Y2483" s="93">
        <f t="shared" si="268"/>
        <v>6.7065895854356423</v>
      </c>
      <c r="Z2483" s="93">
        <f t="shared" si="268"/>
        <v>8.9878505535359583</v>
      </c>
      <c r="AA2483" s="93">
        <f t="shared" si="268"/>
        <v>12.045087379154017</v>
      </c>
      <c r="AB2483" s="93">
        <f t="shared" si="268"/>
        <v>16.142249930310321</v>
      </c>
      <c r="AC2483" s="95">
        <f t="shared" si="268"/>
        <v>21.633071194117377</v>
      </c>
      <c r="AE2483" s="96"/>
    </row>
    <row r="2484" spans="3:31" ht="24.75" customHeight="1" x14ac:dyDescent="0.25">
      <c r="C2484" s="91">
        <f>ABS(E2484-Dashboard!$F$13)</f>
        <v>27.903569176579072</v>
      </c>
      <c r="D2484" s="92">
        <f t="shared" si="270"/>
        <v>0.34025216512643242</v>
      </c>
      <c r="E2484" s="93" cm="1">
        <f t="array" ref="E2484">SUM('DRE + DCF'!$S$41/TIR!S2484,'DRE + DCF'!$U$41:$AD$41/TIR!T2484:AC2484,TIR!F2484)</f>
        <v>19.716430823420925</v>
      </c>
      <c r="F2484" s="100">
        <f>'DRE + DCF'!$AE$38*'DRE + DCF'!$AE$39*(1+G2484)/(R2484-G2484)/AC2484</f>
        <v>4.7650073866870555</v>
      </c>
      <c r="G2484" s="92">
        <f>R2484*(1-'DRE + DCF'!$AE$39)</f>
        <v>0.20415129907585944</v>
      </c>
      <c r="H2484" s="94">
        <f t="shared" si="273"/>
        <v>0.34025216512643242</v>
      </c>
      <c r="I2484" s="94">
        <f t="shared" si="272"/>
        <v>0.34025216512643242</v>
      </c>
      <c r="J2484" s="94">
        <f t="shared" si="272"/>
        <v>0.34025216512643242</v>
      </c>
      <c r="K2484" s="94">
        <f t="shared" si="272"/>
        <v>0.34025216512643242</v>
      </c>
      <c r="L2484" s="94">
        <f t="shared" si="272"/>
        <v>0.34025216512643242</v>
      </c>
      <c r="M2484" s="94">
        <f t="shared" si="272"/>
        <v>0.34025216512643242</v>
      </c>
      <c r="N2484" s="94">
        <f t="shared" si="272"/>
        <v>0.34025216512643242</v>
      </c>
      <c r="O2484" s="94">
        <f t="shared" si="272"/>
        <v>0.34025216512643242</v>
      </c>
      <c r="P2484" s="94">
        <f t="shared" si="272"/>
        <v>0.34025216512643242</v>
      </c>
      <c r="Q2484" s="94">
        <f t="shared" si="272"/>
        <v>0.34025216512643242</v>
      </c>
      <c r="R2484" s="94">
        <f t="shared" si="272"/>
        <v>0.34025216512643242</v>
      </c>
      <c r="S2484" s="93">
        <f>(1+H2484)^((5-Dashboard!$F$9)*3/12)</f>
        <v>1.1576926039007214</v>
      </c>
      <c r="T2484" s="93">
        <f t="shared" si="269"/>
        <v>1.5516000189287993</v>
      </c>
      <c r="U2484" s="93">
        <f t="shared" si="269"/>
        <v>2.0795352847795368</v>
      </c>
      <c r="V2484" s="93">
        <f t="shared" si="269"/>
        <v>2.7871016678825864</v>
      </c>
      <c r="W2484" s="93">
        <f t="shared" si="269"/>
        <v>3.7354190448071276</v>
      </c>
      <c r="X2484" s="93">
        <f t="shared" si="269"/>
        <v>5.0064034624572633</v>
      </c>
      <c r="Y2484" s="93">
        <f t="shared" si="268"/>
        <v>6.7098430800548154</v>
      </c>
      <c r="Z2484" s="93">
        <f t="shared" si="268"/>
        <v>8.9928817157020777</v>
      </c>
      <c r="AA2484" s="93">
        <f t="shared" si="268"/>
        <v>12.052729190195617</v>
      </c>
      <c r="AB2484" s="93">
        <f t="shared" si="268"/>
        <v>16.153696392842228</v>
      </c>
      <c r="AC2484" s="95">
        <f t="shared" si="268"/>
        <v>21.65002656530184</v>
      </c>
      <c r="AE2484" s="96"/>
    </row>
    <row r="2485" spans="3:31" ht="24.75" customHeight="1" x14ac:dyDescent="0.25">
      <c r="C2485" s="91">
        <f>ABS(E2485-Dashboard!$F$13)</f>
        <v>27.912885006450647</v>
      </c>
      <c r="D2485" s="92">
        <f t="shared" si="270"/>
        <v>0.3403521651264324</v>
      </c>
      <c r="E2485" s="93" cm="1">
        <f t="array" ref="E2485">SUM('DRE + DCF'!$S$41/TIR!S2485,'DRE + DCF'!$U$41:$AD$41/TIR!T2485:AC2485,TIR!F2485)</f>
        <v>19.70711499354935</v>
      </c>
      <c r="F2485" s="100">
        <f>'DRE + DCF'!$AE$38*'DRE + DCF'!$AE$39*(1+G2485)/(R2485-G2485)/AC2485</f>
        <v>4.7601141628997707</v>
      </c>
      <c r="G2485" s="92">
        <f>R2485*(1-'DRE + DCF'!$AE$39)</f>
        <v>0.20421129907585944</v>
      </c>
      <c r="H2485" s="94">
        <f t="shared" si="273"/>
        <v>0.3403521651264324</v>
      </c>
      <c r="I2485" s="94">
        <f t="shared" si="272"/>
        <v>0.3403521651264324</v>
      </c>
      <c r="J2485" s="94">
        <f t="shared" si="272"/>
        <v>0.3403521651264324</v>
      </c>
      <c r="K2485" s="94">
        <f t="shared" si="272"/>
        <v>0.3403521651264324</v>
      </c>
      <c r="L2485" s="94">
        <f t="shared" si="272"/>
        <v>0.3403521651264324</v>
      </c>
      <c r="M2485" s="94">
        <f t="shared" si="272"/>
        <v>0.3403521651264324</v>
      </c>
      <c r="N2485" s="94">
        <f t="shared" si="272"/>
        <v>0.3403521651264324</v>
      </c>
      <c r="O2485" s="94">
        <f t="shared" si="272"/>
        <v>0.3403521651264324</v>
      </c>
      <c r="P2485" s="94">
        <f t="shared" si="272"/>
        <v>0.3403521651264324</v>
      </c>
      <c r="Q2485" s="94">
        <f t="shared" si="272"/>
        <v>0.3403521651264324</v>
      </c>
      <c r="R2485" s="94">
        <f t="shared" si="272"/>
        <v>0.3403521651264324</v>
      </c>
      <c r="S2485" s="93">
        <f>(1+H2485)^((5-Dashboard!$F$9)*3/12)</f>
        <v>1.1577357924528515</v>
      </c>
      <c r="T2485" s="93">
        <f t="shared" si="269"/>
        <v>1.5517736760585454</v>
      </c>
      <c r="U2485" s="93">
        <f t="shared" si="269"/>
        <v>2.0799232064912743</v>
      </c>
      <c r="V2485" s="93">
        <f t="shared" si="269"/>
        <v>2.7878295731172908</v>
      </c>
      <c r="W2485" s="93">
        <f t="shared" si="269"/>
        <v>3.7366734043312584</v>
      </c>
      <c r="X2485" s="93">
        <f t="shared" si="269"/>
        <v>5.0084582878657589</v>
      </c>
      <c r="Y2485" s="93">
        <f t="shared" si="268"/>
        <v>6.7130979100862938</v>
      </c>
      <c r="Z2485" s="93">
        <f t="shared" si="268"/>
        <v>8.9979153184898912</v>
      </c>
      <c r="AA2485" s="93">
        <f t="shared" si="268"/>
        <v>12.060375278762217</v>
      </c>
      <c r="AB2485" s="93">
        <f t="shared" si="268"/>
        <v>16.165150117126238</v>
      </c>
      <c r="AC2485" s="95">
        <f t="shared" si="268"/>
        <v>21.666993959083953</v>
      </c>
      <c r="AE2485" s="96"/>
    </row>
    <row r="2486" spans="3:31" ht="24.75" customHeight="1" x14ac:dyDescent="0.25">
      <c r="C2486" s="91">
        <f>ABS(E2486-Dashboard!$F$13)</f>
        <v>27.922192826664194</v>
      </c>
      <c r="D2486" s="92">
        <f t="shared" si="270"/>
        <v>0.34045216512643239</v>
      </c>
      <c r="E2486" s="93" cm="1">
        <f t="array" ref="E2486">SUM('DRE + DCF'!$S$41/TIR!S2486,'DRE + DCF'!$U$41:$AD$41/TIR!T2486:AC2486,TIR!F2486)</f>
        <v>19.697807173335804</v>
      </c>
      <c r="F2486" s="100">
        <f>'DRE + DCF'!$AE$38*'DRE + DCF'!$AE$39*(1+G2486)/(R2486-G2486)/AC2486</f>
        <v>4.7552266406204096</v>
      </c>
      <c r="G2486" s="92">
        <f>R2486*(1-'DRE + DCF'!$AE$39)</f>
        <v>0.20427129907585942</v>
      </c>
      <c r="H2486" s="94">
        <f t="shared" si="273"/>
        <v>0.34045216512643239</v>
      </c>
      <c r="I2486" s="94">
        <f t="shared" si="272"/>
        <v>0.34045216512643239</v>
      </c>
      <c r="J2486" s="94">
        <f t="shared" si="272"/>
        <v>0.34045216512643239</v>
      </c>
      <c r="K2486" s="94">
        <f t="shared" si="272"/>
        <v>0.34045216512643239</v>
      </c>
      <c r="L2486" s="94">
        <f t="shared" si="272"/>
        <v>0.34045216512643239</v>
      </c>
      <c r="M2486" s="94">
        <f t="shared" si="272"/>
        <v>0.34045216512643239</v>
      </c>
      <c r="N2486" s="94">
        <f t="shared" si="272"/>
        <v>0.34045216512643239</v>
      </c>
      <c r="O2486" s="94">
        <f t="shared" si="272"/>
        <v>0.34045216512643239</v>
      </c>
      <c r="P2486" s="94">
        <f t="shared" si="272"/>
        <v>0.34045216512643239</v>
      </c>
      <c r="Q2486" s="94">
        <f t="shared" si="272"/>
        <v>0.34045216512643239</v>
      </c>
      <c r="R2486" s="94">
        <f t="shared" si="272"/>
        <v>0.34045216512643239</v>
      </c>
      <c r="S2486" s="93">
        <f>(1+H2486)^((5-Dashboard!$F$9)*3/12)</f>
        <v>1.1577789793939224</v>
      </c>
      <c r="T2486" s="93">
        <f t="shared" si="269"/>
        <v>1.5519473396664545</v>
      </c>
      <c r="U2486" s="93">
        <f t="shared" si="269"/>
        <v>2.080311171618106</v>
      </c>
      <c r="V2486" s="93">
        <f t="shared" si="269"/>
        <v>2.7885576141321957</v>
      </c>
      <c r="W2486" s="93">
        <f t="shared" si="269"/>
        <v>3.7379280914433006</v>
      </c>
      <c r="X2486" s="93">
        <f t="shared" si="269"/>
        <v>5.0105138032620857</v>
      </c>
      <c r="Y2486" s="93">
        <f t="shared" ref="Y2486:AC2536" si="274">(X2486)*(1+N2486)</f>
        <v>6.716354075978539</v>
      </c>
      <c r="Z2486" s="93">
        <f t="shared" si="274"/>
        <v>9.0029513629011717</v>
      </c>
      <c r="AA2486" s="93">
        <f t="shared" si="274"/>
        <v>12.068025646928842</v>
      </c>
      <c r="AB2486" s="93">
        <f t="shared" si="274"/>
        <v>16.176611107227082</v>
      </c>
      <c r="AC2486" s="95">
        <f t="shared" si="274"/>
        <v>21.683973383090837</v>
      </c>
      <c r="AE2486" s="96"/>
    </row>
    <row r="2487" spans="3:31" ht="24.75" customHeight="1" x14ac:dyDescent="0.25">
      <c r="C2487" s="91">
        <f>ABS(E2487-Dashboard!$F$13)</f>
        <v>27.931492646314176</v>
      </c>
      <c r="D2487" s="92">
        <f t="shared" si="270"/>
        <v>0.34055216512643238</v>
      </c>
      <c r="E2487" s="93" cm="1">
        <f t="array" ref="E2487">SUM('DRE + DCF'!$S$41/TIR!S2487,'DRE + DCF'!$U$41:$AD$41/TIR!T2487:AC2487,TIR!F2487)</f>
        <v>19.688507353685821</v>
      </c>
      <c r="F2487" s="100">
        <f>'DRE + DCF'!$AE$38*'DRE + DCF'!$AE$39*(1+G2487)/(R2487-G2487)/AC2487</f>
        <v>4.7503448123236058</v>
      </c>
      <c r="G2487" s="92">
        <f>R2487*(1-'DRE + DCF'!$AE$39)</f>
        <v>0.20433129907585942</v>
      </c>
      <c r="H2487" s="94">
        <f t="shared" si="273"/>
        <v>0.34055216512643238</v>
      </c>
      <c r="I2487" s="94">
        <f t="shared" si="272"/>
        <v>0.34055216512643238</v>
      </c>
      <c r="J2487" s="94">
        <f t="shared" si="272"/>
        <v>0.34055216512643238</v>
      </c>
      <c r="K2487" s="94">
        <f t="shared" si="272"/>
        <v>0.34055216512643238</v>
      </c>
      <c r="L2487" s="94">
        <f t="shared" si="272"/>
        <v>0.34055216512643238</v>
      </c>
      <c r="M2487" s="94">
        <f t="shared" si="272"/>
        <v>0.34055216512643238</v>
      </c>
      <c r="N2487" s="94">
        <f t="shared" si="272"/>
        <v>0.34055216512643238</v>
      </c>
      <c r="O2487" s="94">
        <f t="shared" si="272"/>
        <v>0.34055216512643238</v>
      </c>
      <c r="P2487" s="94">
        <f t="shared" si="272"/>
        <v>0.34055216512643238</v>
      </c>
      <c r="Q2487" s="94">
        <f t="shared" si="272"/>
        <v>0.34055216512643238</v>
      </c>
      <c r="R2487" s="94">
        <f t="shared" si="272"/>
        <v>0.34055216512643238</v>
      </c>
      <c r="S2487" s="93">
        <f>(1+H2487)^((5-Dashboard!$F$9)*3/12)</f>
        <v>1.1578221647241136</v>
      </c>
      <c r="T2487" s="93">
        <f t="shared" ref="T2487:X2537" si="275">(S2487)*(1+I2487)</f>
        <v>1.5521210097522833</v>
      </c>
      <c r="U2487" s="93">
        <f t="shared" si="275"/>
        <v>2.0806991801616475</v>
      </c>
      <c r="V2487" s="93">
        <f t="shared" si="275"/>
        <v>2.7892857909424889</v>
      </c>
      <c r="W2487" s="93">
        <f t="shared" si="275"/>
        <v>3.7391831062043464</v>
      </c>
      <c r="X2487" s="93">
        <f t="shared" si="275"/>
        <v>5.0125700088264145</v>
      </c>
      <c r="Y2487" s="93">
        <f t="shared" si="274"/>
        <v>6.7196115781800696</v>
      </c>
      <c r="Z2487" s="93">
        <f t="shared" si="274"/>
        <v>9.0079898499379354</v>
      </c>
      <c r="AA2487" s="93">
        <f t="shared" si="274"/>
        <v>12.075680296771225</v>
      </c>
      <c r="AB2487" s="93">
        <f t="shared" si="274"/>
        <v>16.188079367211262</v>
      </c>
      <c r="AC2487" s="95">
        <f t="shared" si="274"/>
        <v>21.700964844953582</v>
      </c>
      <c r="AE2487" s="96"/>
    </row>
    <row r="2488" spans="3:31" ht="24.75" customHeight="1" x14ac:dyDescent="0.25">
      <c r="C2488" s="91">
        <f>ABS(E2488-Dashboard!$F$13)</f>
        <v>27.940784474482705</v>
      </c>
      <c r="D2488" s="92">
        <f t="shared" si="270"/>
        <v>0.34065216512643237</v>
      </c>
      <c r="E2488" s="93" cm="1">
        <f t="array" ref="E2488">SUM('DRE + DCF'!$S$41/TIR!S2488,'DRE + DCF'!$U$41:$AD$41/TIR!T2488:AC2488,TIR!F2488)</f>
        <v>19.679215525517293</v>
      </c>
      <c r="F2488" s="100">
        <f>'DRE + DCF'!$AE$38*'DRE + DCF'!$AE$39*(1+G2488)/(R2488-G2488)/AC2488</f>
        <v>4.7454686704951712</v>
      </c>
      <c r="G2488" s="92">
        <f>R2488*(1-'DRE + DCF'!$AE$39)</f>
        <v>0.20439129907585943</v>
      </c>
      <c r="H2488" s="94">
        <f t="shared" si="273"/>
        <v>0.34065216512643237</v>
      </c>
      <c r="I2488" s="94">
        <f t="shared" si="272"/>
        <v>0.34065216512643237</v>
      </c>
      <c r="J2488" s="94">
        <f t="shared" si="272"/>
        <v>0.34065216512643237</v>
      </c>
      <c r="K2488" s="94">
        <f t="shared" si="272"/>
        <v>0.34065216512643237</v>
      </c>
      <c r="L2488" s="94">
        <f t="shared" si="272"/>
        <v>0.34065216512643237</v>
      </c>
      <c r="M2488" s="94">
        <f t="shared" si="272"/>
        <v>0.34065216512643237</v>
      </c>
      <c r="N2488" s="94">
        <f t="shared" si="272"/>
        <v>0.34065216512643237</v>
      </c>
      <c r="O2488" s="94">
        <f t="shared" si="272"/>
        <v>0.34065216512643237</v>
      </c>
      <c r="P2488" s="94">
        <f t="shared" si="272"/>
        <v>0.34065216512643237</v>
      </c>
      <c r="Q2488" s="94">
        <f t="shared" si="272"/>
        <v>0.34065216512643237</v>
      </c>
      <c r="R2488" s="94">
        <f t="shared" si="272"/>
        <v>0.34065216512643237</v>
      </c>
      <c r="S2488" s="93">
        <f>(1+H2488)^((5-Dashboard!$F$9)*3/12)</f>
        <v>1.1578653484436057</v>
      </c>
      <c r="T2488" s="93">
        <f t="shared" si="275"/>
        <v>1.5522946863157912</v>
      </c>
      <c r="U2488" s="93">
        <f t="shared" si="275"/>
        <v>2.0810872321235219</v>
      </c>
      <c r="V2488" s="93">
        <f t="shared" si="275"/>
        <v>2.7900141035633741</v>
      </c>
      <c r="W2488" s="93">
        <f t="shared" si="275"/>
        <v>3.74043844867552</v>
      </c>
      <c r="X2488" s="93">
        <f t="shared" si="275"/>
        <v>5.0146269047389902</v>
      </c>
      <c r="Y2488" s="93">
        <f t="shared" si="274"/>
        <v>6.7228704171395881</v>
      </c>
      <c r="Z2488" s="93">
        <f t="shared" si="274"/>
        <v>9.013030780602632</v>
      </c>
      <c r="AA2488" s="93">
        <f t="shared" si="274"/>
        <v>12.083339230366098</v>
      </c>
      <c r="AB2488" s="93">
        <f t="shared" si="274"/>
        <v>16.199554901147469</v>
      </c>
      <c r="AC2488" s="95">
        <f t="shared" si="274"/>
        <v>21.717968352307864</v>
      </c>
      <c r="AE2488" s="96"/>
    </row>
    <row r="2489" spans="3:31" ht="24.75" customHeight="1" x14ac:dyDescent="0.25">
      <c r="C2489" s="91">
        <f>ABS(E2489-Dashboard!$F$13)</f>
        <v>27.950068320239229</v>
      </c>
      <c r="D2489" s="92">
        <f t="shared" si="270"/>
        <v>0.34075216512643236</v>
      </c>
      <c r="E2489" s="93" cm="1">
        <f t="array" ref="E2489">SUM('DRE + DCF'!$S$41/TIR!S2489,'DRE + DCF'!$U$41:$AD$41/TIR!T2489:AC2489,TIR!F2489)</f>
        <v>19.669931679760769</v>
      </c>
      <c r="F2489" s="100">
        <f>'DRE + DCF'!$AE$38*'DRE + DCF'!$AE$39*(1+G2489)/(R2489-G2489)/AC2489</f>
        <v>4.740598207632206</v>
      </c>
      <c r="G2489" s="92">
        <f>R2489*(1-'DRE + DCF'!$AE$39)</f>
        <v>0.20445129907585941</v>
      </c>
      <c r="H2489" s="94">
        <f t="shared" si="273"/>
        <v>0.34075216512643236</v>
      </c>
      <c r="I2489" s="94">
        <f t="shared" si="272"/>
        <v>0.34075216512643236</v>
      </c>
      <c r="J2489" s="94">
        <f t="shared" si="272"/>
        <v>0.34075216512643236</v>
      </c>
      <c r="K2489" s="94">
        <f t="shared" si="272"/>
        <v>0.34075216512643236</v>
      </c>
      <c r="L2489" s="94">
        <f t="shared" si="272"/>
        <v>0.34075216512643236</v>
      </c>
      <c r="M2489" s="94">
        <f t="shared" si="272"/>
        <v>0.34075216512643236</v>
      </c>
      <c r="N2489" s="94">
        <f t="shared" si="272"/>
        <v>0.34075216512643236</v>
      </c>
      <c r="O2489" s="94">
        <f t="shared" si="272"/>
        <v>0.34075216512643236</v>
      </c>
      <c r="P2489" s="94">
        <f t="shared" si="272"/>
        <v>0.34075216512643236</v>
      </c>
      <c r="Q2489" s="94">
        <f t="shared" si="272"/>
        <v>0.34075216512643236</v>
      </c>
      <c r="R2489" s="94">
        <f t="shared" si="272"/>
        <v>0.34075216512643236</v>
      </c>
      <c r="S2489" s="93">
        <f>(1+H2489)^((5-Dashboard!$F$9)*3/12)</f>
        <v>1.1579085305525787</v>
      </c>
      <c r="T2489" s="93">
        <f t="shared" si="275"/>
        <v>1.5524683693567356</v>
      </c>
      <c r="U2489" s="93">
        <f t="shared" si="275"/>
        <v>2.0814753275053448</v>
      </c>
      <c r="V2489" s="93">
        <f t="shared" si="275"/>
        <v>2.7907425520100406</v>
      </c>
      <c r="W2489" s="93">
        <f t="shared" si="275"/>
        <v>3.7416941189179269</v>
      </c>
      <c r="X2489" s="93">
        <f t="shared" si="275"/>
        <v>5.0166844911800483</v>
      </c>
      <c r="Y2489" s="93">
        <f t="shared" si="274"/>
        <v>6.726130593305844</v>
      </c>
      <c r="Z2489" s="93">
        <f t="shared" si="274"/>
        <v>9.0180741558979438</v>
      </c>
      <c r="AA2489" s="93">
        <f t="shared" si="274"/>
        <v>12.09100244979089</v>
      </c>
      <c r="AB2489" s="93">
        <f t="shared" si="274"/>
        <v>16.211037713106133</v>
      </c>
      <c r="AC2489" s="95">
        <f t="shared" si="274"/>
        <v>21.734983912793297</v>
      </c>
      <c r="AE2489" s="96"/>
    </row>
    <row r="2490" spans="3:31" ht="24.75" customHeight="1" x14ac:dyDescent="0.25">
      <c r="C2490" s="91">
        <f>ABS(E2490-Dashboard!$F$13)</f>
        <v>27.959344192640909</v>
      </c>
      <c r="D2490" s="92">
        <f t="shared" si="270"/>
        <v>0.34085216512643235</v>
      </c>
      <c r="E2490" s="93" cm="1">
        <f t="array" ref="E2490">SUM('DRE + DCF'!$S$41/TIR!S2490,'DRE + DCF'!$U$41:$AD$41/TIR!T2490:AC2490,TIR!F2490)</f>
        <v>19.660655807359088</v>
      </c>
      <c r="F2490" s="100">
        <f>'DRE + DCF'!$AE$38*'DRE + DCF'!$AE$39*(1+G2490)/(R2490-G2490)/AC2490</f>
        <v>4.7357334162429492</v>
      </c>
      <c r="G2490" s="92">
        <f>R2490*(1-'DRE + DCF'!$AE$39)</f>
        <v>0.20451129907585941</v>
      </c>
      <c r="H2490" s="94">
        <f t="shared" si="273"/>
        <v>0.34085216512643235</v>
      </c>
      <c r="I2490" s="94">
        <f t="shared" si="272"/>
        <v>0.34085216512643235</v>
      </c>
      <c r="J2490" s="94">
        <f t="shared" si="272"/>
        <v>0.34085216512643235</v>
      </c>
      <c r="K2490" s="94">
        <f t="shared" si="272"/>
        <v>0.34085216512643235</v>
      </c>
      <c r="L2490" s="94">
        <f t="shared" si="272"/>
        <v>0.34085216512643235</v>
      </c>
      <c r="M2490" s="94">
        <f t="shared" si="272"/>
        <v>0.34085216512643235</v>
      </c>
      <c r="N2490" s="94">
        <f t="shared" si="272"/>
        <v>0.34085216512643235</v>
      </c>
      <c r="O2490" s="94">
        <f t="shared" si="272"/>
        <v>0.34085216512643235</v>
      </c>
      <c r="P2490" s="94">
        <f t="shared" si="272"/>
        <v>0.34085216512643235</v>
      </c>
      <c r="Q2490" s="94">
        <f t="shared" si="272"/>
        <v>0.34085216512643235</v>
      </c>
      <c r="R2490" s="94">
        <f t="shared" si="272"/>
        <v>0.34085216512643235</v>
      </c>
      <c r="S2490" s="93">
        <f>(1+H2490)^((5-Dashboard!$F$9)*3/12)</f>
        <v>1.1579517110512132</v>
      </c>
      <c r="T2490" s="93">
        <f t="shared" si="275"/>
        <v>1.5526420588748764</v>
      </c>
      <c r="U2490" s="93">
        <f t="shared" si="275"/>
        <v>2.0818634663087399</v>
      </c>
      <c r="V2490" s="93">
        <f t="shared" si="275"/>
        <v>2.7914711362976936</v>
      </c>
      <c r="W2490" s="93">
        <f t="shared" si="275"/>
        <v>3.7429501169927053</v>
      </c>
      <c r="X2490" s="93">
        <f t="shared" si="275"/>
        <v>5.0187427683299024</v>
      </c>
      <c r="Y2490" s="93">
        <f t="shared" si="274"/>
        <v>6.7293921071277749</v>
      </c>
      <c r="Z2490" s="93">
        <f t="shared" si="274"/>
        <v>9.0231199768270027</v>
      </c>
      <c r="AA2490" s="93">
        <f t="shared" si="274"/>
        <v>12.098669957124052</v>
      </c>
      <c r="AB2490" s="93">
        <f t="shared" si="274"/>
        <v>16.222527807159906</v>
      </c>
      <c r="AC2490" s="95">
        <f t="shared" si="274"/>
        <v>21.752011534054116</v>
      </c>
      <c r="AE2490" s="96"/>
    </row>
    <row r="2491" spans="3:31" ht="24.75" customHeight="1" x14ac:dyDescent="0.25">
      <c r="C2491" s="91">
        <f>ABS(E2491-Dashboard!$F$13)</f>
        <v>27.968612100732287</v>
      </c>
      <c r="D2491" s="92">
        <f t="shared" si="270"/>
        <v>0.34095216512643234</v>
      </c>
      <c r="E2491" s="93" cm="1">
        <f t="array" ref="E2491">SUM('DRE + DCF'!$S$41/TIR!S2491,'DRE + DCF'!$U$41:$AD$41/TIR!T2491:AC2491,TIR!F2491)</f>
        <v>19.651387899267711</v>
      </c>
      <c r="F2491" s="100">
        <f>'DRE + DCF'!$AE$38*'DRE + DCF'!$AE$39*(1+G2491)/(R2491-G2491)/AC2491</f>
        <v>4.7308742888468922</v>
      </c>
      <c r="G2491" s="92">
        <f>R2491*(1-'DRE + DCF'!$AE$39)</f>
        <v>0.20457129907585939</v>
      </c>
      <c r="H2491" s="94">
        <f t="shared" si="273"/>
        <v>0.34095216512643234</v>
      </c>
      <c r="I2491" s="94">
        <f t="shared" si="272"/>
        <v>0.34095216512643234</v>
      </c>
      <c r="J2491" s="94">
        <f t="shared" si="272"/>
        <v>0.34095216512643234</v>
      </c>
      <c r="K2491" s="94">
        <f t="shared" si="272"/>
        <v>0.34095216512643234</v>
      </c>
      <c r="L2491" s="94">
        <f t="shared" si="272"/>
        <v>0.34095216512643234</v>
      </c>
      <c r="M2491" s="94">
        <f t="shared" si="272"/>
        <v>0.34095216512643234</v>
      </c>
      <c r="N2491" s="94">
        <f t="shared" si="272"/>
        <v>0.34095216512643234</v>
      </c>
      <c r="O2491" s="94">
        <f t="shared" si="272"/>
        <v>0.34095216512643234</v>
      </c>
      <c r="P2491" s="94">
        <f t="shared" si="272"/>
        <v>0.34095216512643234</v>
      </c>
      <c r="Q2491" s="94">
        <f t="shared" si="272"/>
        <v>0.34095216512643234</v>
      </c>
      <c r="R2491" s="94">
        <f t="shared" si="272"/>
        <v>0.34095216512643234</v>
      </c>
      <c r="S2491" s="93">
        <f>(1+H2491)^((5-Dashboard!$F$9)*3/12)</f>
        <v>1.1579948899396888</v>
      </c>
      <c r="T2491" s="93">
        <f t="shared" si="275"/>
        <v>1.5528157548699704</v>
      </c>
      <c r="U2491" s="93">
        <f t="shared" si="275"/>
        <v>2.0822516485353222</v>
      </c>
      <c r="V2491" s="93">
        <f t="shared" si="275"/>
        <v>2.7921998564415231</v>
      </c>
      <c r="W2491" s="93">
        <f t="shared" si="275"/>
        <v>3.7442064429609738</v>
      </c>
      <c r="X2491" s="93">
        <f t="shared" si="275"/>
        <v>5.0208017363688553</v>
      </c>
      <c r="Y2491" s="93">
        <f t="shared" si="274"/>
        <v>6.7326549590543667</v>
      </c>
      <c r="Z2491" s="93">
        <f t="shared" si="274"/>
        <v>9.0281682443931643</v>
      </c>
      <c r="AA2491" s="93">
        <f t="shared" si="274"/>
        <v>12.106341754444713</v>
      </c>
      <c r="AB2491" s="93">
        <f t="shared" si="274"/>
        <v>16.234025187383168</v>
      </c>
      <c r="AC2491" s="95">
        <f t="shared" si="274"/>
        <v>21.769051223738494</v>
      </c>
      <c r="AE2491" s="96"/>
    </row>
    <row r="2492" spans="3:31" ht="24.75" customHeight="1" x14ac:dyDescent="0.25">
      <c r="C2492" s="91">
        <f>ABS(E2492-Dashboard!$F$13)</f>
        <v>27.977872053545614</v>
      </c>
      <c r="D2492" s="92">
        <f t="shared" si="270"/>
        <v>0.34105216512643233</v>
      </c>
      <c r="E2492" s="93" cm="1">
        <f t="array" ref="E2492">SUM('DRE + DCF'!$S$41/TIR!S2492,'DRE + DCF'!$U$41:$AD$41/TIR!T2492:AC2492,TIR!F2492)</f>
        <v>19.642127946454384</v>
      </c>
      <c r="F2492" s="100">
        <f>'DRE + DCF'!$AE$38*'DRE + DCF'!$AE$39*(1+G2492)/(R2492-G2492)/AC2492</f>
        <v>4.7260208179746241</v>
      </c>
      <c r="G2492" s="92">
        <f>R2492*(1-'DRE + DCF'!$AE$39)</f>
        <v>0.20463129907585939</v>
      </c>
      <c r="H2492" s="94">
        <f t="shared" si="273"/>
        <v>0.34105216512643233</v>
      </c>
      <c r="I2492" s="94">
        <f t="shared" si="272"/>
        <v>0.34105216512643233</v>
      </c>
      <c r="J2492" s="94">
        <f t="shared" si="272"/>
        <v>0.34105216512643233</v>
      </c>
      <c r="K2492" s="94">
        <f t="shared" si="272"/>
        <v>0.34105216512643233</v>
      </c>
      <c r="L2492" s="94">
        <f t="shared" si="272"/>
        <v>0.34105216512643233</v>
      </c>
      <c r="M2492" s="94">
        <f t="shared" si="272"/>
        <v>0.34105216512643233</v>
      </c>
      <c r="N2492" s="94">
        <f t="shared" si="272"/>
        <v>0.34105216512643233</v>
      </c>
      <c r="O2492" s="94">
        <f t="shared" si="272"/>
        <v>0.34105216512643233</v>
      </c>
      <c r="P2492" s="94">
        <f t="shared" si="272"/>
        <v>0.34105216512643233</v>
      </c>
      <c r="Q2492" s="94">
        <f t="shared" si="272"/>
        <v>0.34105216512643233</v>
      </c>
      <c r="R2492" s="94">
        <f t="shared" si="272"/>
        <v>0.34105216512643233</v>
      </c>
      <c r="S2492" s="93">
        <f>(1+H2492)^((5-Dashboard!$F$9)*3/12)</f>
        <v>1.1580380672181863</v>
      </c>
      <c r="T2492" s="93">
        <f t="shared" si="275"/>
        <v>1.5529894573417777</v>
      </c>
      <c r="U2492" s="93">
        <f t="shared" si="275"/>
        <v>2.0826398741867145</v>
      </c>
      <c r="V2492" s="93">
        <f t="shared" si="275"/>
        <v>2.7929287124567344</v>
      </c>
      <c r="W2492" s="93">
        <f t="shared" si="275"/>
        <v>3.7454630968838827</v>
      </c>
      <c r="X2492" s="93">
        <f t="shared" si="275"/>
        <v>5.0228613954772836</v>
      </c>
      <c r="Y2492" s="93">
        <f t="shared" si="274"/>
        <v>6.7359191495347854</v>
      </c>
      <c r="Z2492" s="93">
        <f t="shared" si="274"/>
        <v>9.0332189596002213</v>
      </c>
      <c r="AA2492" s="93">
        <f t="shared" si="274"/>
        <v>12.114017843833016</v>
      </c>
      <c r="AB2492" s="93">
        <f t="shared" si="274"/>
        <v>16.245529857852503</v>
      </c>
      <c r="AC2492" s="95">
        <f t="shared" si="274"/>
        <v>21.786102989499202</v>
      </c>
      <c r="AE2492" s="96"/>
    </row>
    <row r="2493" spans="3:31" ht="24.75" customHeight="1" x14ac:dyDescent="0.25">
      <c r="C2493" s="91">
        <f>ABS(E2493-Dashboard!$F$13)</f>
        <v>27.987124060100616</v>
      </c>
      <c r="D2493" s="92">
        <f t="shared" si="270"/>
        <v>0.34115216512643232</v>
      </c>
      <c r="E2493" s="93" cm="1">
        <f t="array" ref="E2493">SUM('DRE + DCF'!$S$41/TIR!S2493,'DRE + DCF'!$U$41:$AD$41/TIR!T2493:AC2493,TIR!F2493)</f>
        <v>19.632875939899382</v>
      </c>
      <c r="F2493" s="100">
        <f>'DRE + DCF'!$AE$38*'DRE + DCF'!$AE$39*(1+G2493)/(R2493-G2493)/AC2493</f>
        <v>4.7211729961679492</v>
      </c>
      <c r="G2493" s="92">
        <f>R2493*(1-'DRE + DCF'!$AE$39)</f>
        <v>0.2046912990758594</v>
      </c>
      <c r="H2493" s="94">
        <f t="shared" si="273"/>
        <v>0.34115216512643232</v>
      </c>
      <c r="I2493" s="94">
        <f t="shared" si="272"/>
        <v>0.34115216512643232</v>
      </c>
      <c r="J2493" s="94">
        <f t="shared" si="272"/>
        <v>0.34115216512643232</v>
      </c>
      <c r="K2493" s="94">
        <f t="shared" si="272"/>
        <v>0.34115216512643232</v>
      </c>
      <c r="L2493" s="94">
        <f t="shared" si="272"/>
        <v>0.34115216512643232</v>
      </c>
      <c r="M2493" s="94">
        <f t="shared" si="272"/>
        <v>0.34115216512643232</v>
      </c>
      <c r="N2493" s="94">
        <f t="shared" si="272"/>
        <v>0.34115216512643232</v>
      </c>
      <c r="O2493" s="94">
        <f t="shared" si="272"/>
        <v>0.34115216512643232</v>
      </c>
      <c r="P2493" s="94">
        <f t="shared" si="272"/>
        <v>0.34115216512643232</v>
      </c>
      <c r="Q2493" s="94">
        <f t="shared" si="272"/>
        <v>0.34115216512643232</v>
      </c>
      <c r="R2493" s="94">
        <f t="shared" si="272"/>
        <v>0.34115216512643232</v>
      </c>
      <c r="S2493" s="93">
        <f>(1+H2493)^((5-Dashboard!$F$9)*3/12)</f>
        <v>1.158081242886885</v>
      </c>
      <c r="T2493" s="93">
        <f t="shared" si="275"/>
        <v>1.5531631662900554</v>
      </c>
      <c r="U2493" s="93">
        <f t="shared" si="275"/>
        <v>2.0830281432645328</v>
      </c>
      <c r="V2493" s="93">
        <f t="shared" si="275"/>
        <v>2.79365770435852</v>
      </c>
      <c r="W2493" s="93">
        <f t="shared" si="275"/>
        <v>3.7467200788225674</v>
      </c>
      <c r="X2493" s="93">
        <f t="shared" si="275"/>
        <v>5.0249217458355631</v>
      </c>
      <c r="Y2493" s="93">
        <f t="shared" si="274"/>
        <v>6.7391846790182575</v>
      </c>
      <c r="Z2493" s="93">
        <f t="shared" si="274"/>
        <v>9.0382721234522165</v>
      </c>
      <c r="AA2493" s="93">
        <f t="shared" si="274"/>
        <v>12.121698227369816</v>
      </c>
      <c r="AB2493" s="93">
        <f t="shared" si="274"/>
        <v>16.257041822646265</v>
      </c>
      <c r="AC2493" s="95">
        <f t="shared" si="274"/>
        <v>21.803166838992997</v>
      </c>
      <c r="AE2493" s="96"/>
    </row>
    <row r="2494" spans="3:31" ht="24.75" customHeight="1" x14ac:dyDescent="0.25">
      <c r="C2494" s="91">
        <f>ABS(E2494-Dashboard!$F$13)</f>
        <v>27.996368129404754</v>
      </c>
      <c r="D2494" s="92">
        <f t="shared" si="270"/>
        <v>0.34125216512643231</v>
      </c>
      <c r="E2494" s="93" cm="1">
        <f t="array" ref="E2494">SUM('DRE + DCF'!$S$41/TIR!S2494,'DRE + DCF'!$U$41:$AD$41/TIR!T2494:AC2494,TIR!F2494)</f>
        <v>19.623631870595243</v>
      </c>
      <c r="F2494" s="100">
        <f>'DRE + DCF'!$AE$38*'DRE + DCF'!$AE$39*(1+G2494)/(R2494-G2494)/AC2494</f>
        <v>4.7163308159797364</v>
      </c>
      <c r="G2494" s="92">
        <f>R2494*(1-'DRE + DCF'!$AE$39)</f>
        <v>0.20475129907585937</v>
      </c>
      <c r="H2494" s="94">
        <f t="shared" si="273"/>
        <v>0.34125216512643231</v>
      </c>
      <c r="I2494" s="94">
        <f t="shared" si="272"/>
        <v>0.34125216512643231</v>
      </c>
      <c r="J2494" s="94">
        <f t="shared" si="272"/>
        <v>0.34125216512643231</v>
      </c>
      <c r="K2494" s="94">
        <f t="shared" si="272"/>
        <v>0.34125216512643231</v>
      </c>
      <c r="L2494" s="94">
        <f t="shared" si="272"/>
        <v>0.34125216512643231</v>
      </c>
      <c r="M2494" s="94">
        <f t="shared" si="272"/>
        <v>0.34125216512643231</v>
      </c>
      <c r="N2494" s="94">
        <f t="shared" si="272"/>
        <v>0.34125216512643231</v>
      </c>
      <c r="O2494" s="94">
        <f t="shared" si="272"/>
        <v>0.34125216512643231</v>
      </c>
      <c r="P2494" s="94">
        <f t="shared" si="272"/>
        <v>0.34125216512643231</v>
      </c>
      <c r="Q2494" s="94">
        <f t="shared" si="272"/>
        <v>0.34125216512643231</v>
      </c>
      <c r="R2494" s="94">
        <f t="shared" si="272"/>
        <v>0.34125216512643231</v>
      </c>
      <c r="S2494" s="93">
        <f>(1+H2494)^((5-Dashboard!$F$9)*3/12)</f>
        <v>1.1581244169459655</v>
      </c>
      <c r="T2494" s="93">
        <f t="shared" si="275"/>
        <v>1.5533368817145634</v>
      </c>
      <c r="U2494" s="93">
        <f t="shared" si="275"/>
        <v>2.0834164557703994</v>
      </c>
      <c r="V2494" s="93">
        <f t="shared" si="275"/>
        <v>2.7943868321620862</v>
      </c>
      <c r="W2494" s="93">
        <f t="shared" si="275"/>
        <v>3.7479773888381906</v>
      </c>
      <c r="X2494" s="93">
        <f t="shared" si="275"/>
        <v>5.026982787624136</v>
      </c>
      <c r="Y2494" s="93">
        <f t="shared" si="274"/>
        <v>6.7424515479541816</v>
      </c>
      <c r="Z2494" s="93">
        <f t="shared" si="274"/>
        <v>9.0433277369536125</v>
      </c>
      <c r="AA2494" s="93">
        <f t="shared" si="274"/>
        <v>12.129382907136954</v>
      </c>
      <c r="AB2494" s="93">
        <f t="shared" si="274"/>
        <v>16.268561085844979</v>
      </c>
      <c r="AC2494" s="95">
        <f t="shared" si="274"/>
        <v>21.820242779881202</v>
      </c>
      <c r="AE2494" s="96"/>
    </row>
    <row r="2495" spans="3:31" ht="24.75" customHeight="1" x14ac:dyDescent="0.25">
      <c r="C2495" s="91">
        <f>ABS(E2495-Dashboard!$F$13)</f>
        <v>28.00560427045297</v>
      </c>
      <c r="D2495" s="92">
        <f t="shared" si="270"/>
        <v>0.34135216512643229</v>
      </c>
      <c r="E2495" s="93" cm="1">
        <f t="array" ref="E2495">SUM('DRE + DCF'!$S$41/TIR!S2495,'DRE + DCF'!$U$41:$AD$41/TIR!T2495:AC2495,TIR!F2495)</f>
        <v>19.614395729547027</v>
      </c>
      <c r="F2495" s="100">
        <f>'DRE + DCF'!$AE$38*'DRE + DCF'!$AE$39*(1+G2495)/(R2495-G2495)/AC2495</f>
        <v>4.7114942699740316</v>
      </c>
      <c r="G2495" s="92">
        <f>R2495*(1-'DRE + DCF'!$AE$39)</f>
        <v>0.20481129907585938</v>
      </c>
      <c r="H2495" s="94">
        <f t="shared" si="273"/>
        <v>0.34135216512643229</v>
      </c>
      <c r="I2495" s="94">
        <f t="shared" si="272"/>
        <v>0.34135216512643229</v>
      </c>
      <c r="J2495" s="94">
        <f t="shared" si="272"/>
        <v>0.34135216512643229</v>
      </c>
      <c r="K2495" s="94">
        <f t="shared" si="272"/>
        <v>0.34135216512643229</v>
      </c>
      <c r="L2495" s="94">
        <f t="shared" si="272"/>
        <v>0.34135216512643229</v>
      </c>
      <c r="M2495" s="94">
        <f t="shared" si="272"/>
        <v>0.34135216512643229</v>
      </c>
      <c r="N2495" s="94">
        <f t="shared" si="272"/>
        <v>0.34135216512643229</v>
      </c>
      <c r="O2495" s="94">
        <f t="shared" si="272"/>
        <v>0.34135216512643229</v>
      </c>
      <c r="P2495" s="94">
        <f t="shared" si="272"/>
        <v>0.34135216512643229</v>
      </c>
      <c r="Q2495" s="94">
        <f t="shared" si="272"/>
        <v>0.34135216512643229</v>
      </c>
      <c r="R2495" s="94">
        <f t="shared" si="272"/>
        <v>0.34135216512643229</v>
      </c>
      <c r="S2495" s="93">
        <f>(1+H2495)^((5-Dashboard!$F$9)*3/12)</f>
        <v>1.1581675893956074</v>
      </c>
      <c r="T2495" s="93">
        <f t="shared" si="275"/>
        <v>1.5535106036150585</v>
      </c>
      <c r="U2495" s="93">
        <f t="shared" si="275"/>
        <v>2.0838048117059293</v>
      </c>
      <c r="V2495" s="93">
        <f t="shared" si="275"/>
        <v>2.7951160958826256</v>
      </c>
      <c r="W2495" s="93">
        <f t="shared" si="275"/>
        <v>3.7492350269918999</v>
      </c>
      <c r="X2495" s="93">
        <f t="shared" si="275"/>
        <v>5.029044521023442</v>
      </c>
      <c r="Y2495" s="93">
        <f t="shared" si="274"/>
        <v>6.7457197567920151</v>
      </c>
      <c r="Z2495" s="93">
        <f t="shared" si="274"/>
        <v>9.0483858011091183</v>
      </c>
      <c r="AA2495" s="93">
        <f t="shared" si="274"/>
        <v>12.137071885216983</v>
      </c>
      <c r="AB2495" s="93">
        <f t="shared" si="274"/>
        <v>16.280087651530948</v>
      </c>
      <c r="AC2495" s="95">
        <f t="shared" si="274"/>
        <v>21.83733081982913</v>
      </c>
      <c r="AE2495" s="96"/>
    </row>
    <row r="2496" spans="3:31" ht="24.75" customHeight="1" x14ac:dyDescent="0.25">
      <c r="C2496" s="91">
        <f>ABS(E2496-Dashboard!$F$13)</f>
        <v>28.014832492228024</v>
      </c>
      <c r="D2496" s="92">
        <f t="shared" si="270"/>
        <v>0.34145216512643228</v>
      </c>
      <c r="E2496" s="93" cm="1">
        <f t="array" ref="E2496">SUM('DRE + DCF'!$S$41/TIR!S2496,'DRE + DCF'!$U$41:$AD$41/TIR!T2496:AC2496,TIR!F2496)</f>
        <v>19.605167507771974</v>
      </c>
      <c r="F2496" s="100">
        <f>'DRE + DCF'!$AE$38*'DRE + DCF'!$AE$39*(1+G2496)/(R2496-G2496)/AC2496</f>
        <v>4.7066633507258988</v>
      </c>
      <c r="G2496" s="92">
        <f>R2496*(1-'DRE + DCF'!$AE$39)</f>
        <v>0.20487129907585935</v>
      </c>
      <c r="H2496" s="94">
        <f t="shared" si="273"/>
        <v>0.34145216512643228</v>
      </c>
      <c r="I2496" s="94">
        <f t="shared" si="272"/>
        <v>0.34145216512643228</v>
      </c>
      <c r="J2496" s="94">
        <f t="shared" si="272"/>
        <v>0.34145216512643228</v>
      </c>
      <c r="K2496" s="94">
        <f t="shared" si="272"/>
        <v>0.34145216512643228</v>
      </c>
      <c r="L2496" s="94">
        <f t="shared" si="272"/>
        <v>0.34145216512643228</v>
      </c>
      <c r="M2496" s="94">
        <f t="shared" si="272"/>
        <v>0.34145216512643228</v>
      </c>
      <c r="N2496" s="94">
        <f t="shared" si="272"/>
        <v>0.34145216512643228</v>
      </c>
      <c r="O2496" s="94">
        <f t="shared" si="272"/>
        <v>0.34145216512643228</v>
      </c>
      <c r="P2496" s="94">
        <f t="shared" si="272"/>
        <v>0.34145216512643228</v>
      </c>
      <c r="Q2496" s="94">
        <f t="shared" si="272"/>
        <v>0.34145216512643228</v>
      </c>
      <c r="R2496" s="94">
        <f t="shared" si="272"/>
        <v>0.34145216512643228</v>
      </c>
      <c r="S2496" s="93">
        <f>(1+H2496)^((5-Dashboard!$F$9)*3/12)</f>
        <v>1.158210760235991</v>
      </c>
      <c r="T2496" s="93">
        <f t="shared" si="275"/>
        <v>1.5536843319913014</v>
      </c>
      <c r="U2496" s="93">
        <f t="shared" si="275"/>
        <v>2.0841932110727459</v>
      </c>
      <c r="V2496" s="93">
        <f t="shared" si="275"/>
        <v>2.7958454955353464</v>
      </c>
      <c r="W2496" s="93">
        <f t="shared" si="275"/>
        <v>3.7504929933448738</v>
      </c>
      <c r="X2496" s="93">
        <f t="shared" si="275"/>
        <v>5.0311069462139955</v>
      </c>
      <c r="Y2496" s="93">
        <f t="shared" si="274"/>
        <v>6.7489893059813975</v>
      </c>
      <c r="Z2496" s="93">
        <f t="shared" si="274"/>
        <v>9.0534463169238837</v>
      </c>
      <c r="AA2496" s="93">
        <f t="shared" si="274"/>
        <v>12.144765163693469</v>
      </c>
      <c r="AB2496" s="93">
        <f t="shared" si="274"/>
        <v>16.291621523788674</v>
      </c>
      <c r="AC2496" s="95">
        <f t="shared" si="274"/>
        <v>21.854430966506705</v>
      </c>
      <c r="AE2496" s="96"/>
    </row>
    <row r="2497" spans="3:31" ht="24.75" customHeight="1" x14ac:dyDescent="0.25">
      <c r="C2497" s="91">
        <f>ABS(E2497-Dashboard!$F$13)</f>
        <v>28.024052803700187</v>
      </c>
      <c r="D2497" s="92">
        <f t="shared" si="270"/>
        <v>0.34155216512643227</v>
      </c>
      <c r="E2497" s="93" cm="1">
        <f t="array" ref="E2497">SUM('DRE + DCF'!$S$41/TIR!S2497,'DRE + DCF'!$U$41:$AD$41/TIR!T2497:AC2497,TIR!F2497)</f>
        <v>19.595947196299811</v>
      </c>
      <c r="F2497" s="100">
        <f>'DRE + DCF'!$AE$38*'DRE + DCF'!$AE$39*(1+G2497)/(R2497-G2497)/AC2497</f>
        <v>4.7018380508215483</v>
      </c>
      <c r="G2497" s="92">
        <f>R2497*(1-'DRE + DCF'!$AE$39)</f>
        <v>0.20493129907585936</v>
      </c>
      <c r="H2497" s="94">
        <f t="shared" si="273"/>
        <v>0.34155216512643227</v>
      </c>
      <c r="I2497" s="94">
        <f t="shared" si="272"/>
        <v>0.34155216512643227</v>
      </c>
      <c r="J2497" s="94">
        <f t="shared" si="272"/>
        <v>0.34155216512643227</v>
      </c>
      <c r="K2497" s="94">
        <f t="shared" si="272"/>
        <v>0.34155216512643227</v>
      </c>
      <c r="L2497" s="94">
        <f t="shared" si="272"/>
        <v>0.34155216512643227</v>
      </c>
      <c r="M2497" s="94">
        <f t="shared" si="272"/>
        <v>0.34155216512643227</v>
      </c>
      <c r="N2497" s="94">
        <f t="shared" si="272"/>
        <v>0.34155216512643227</v>
      </c>
      <c r="O2497" s="94">
        <f t="shared" si="272"/>
        <v>0.34155216512643227</v>
      </c>
      <c r="P2497" s="94">
        <f t="shared" si="272"/>
        <v>0.34155216512643227</v>
      </c>
      <c r="Q2497" s="94">
        <f t="shared" si="272"/>
        <v>0.34155216512643227</v>
      </c>
      <c r="R2497" s="94">
        <f t="shared" si="272"/>
        <v>0.34155216512643227</v>
      </c>
      <c r="S2497" s="93">
        <f>(1+H2497)^((5-Dashboard!$F$9)*3/12)</f>
        <v>1.1582539294672962</v>
      </c>
      <c r="T2497" s="93">
        <f t="shared" si="275"/>
        <v>1.5538580668430491</v>
      </c>
      <c r="U2497" s="93">
        <f t="shared" si="275"/>
        <v>2.0845816538724646</v>
      </c>
      <c r="V2497" s="93">
        <f t="shared" si="275"/>
        <v>2.7965750311354438</v>
      </c>
      <c r="W2497" s="93">
        <f t="shared" si="275"/>
        <v>3.7517512879582742</v>
      </c>
      <c r="X2497" s="93">
        <f t="shared" si="275"/>
        <v>5.0331700633763035</v>
      </c>
      <c r="Y2497" s="93">
        <f t="shared" si="274"/>
        <v>6.7522601959720214</v>
      </c>
      <c r="Z2497" s="93">
        <f t="shared" si="274"/>
        <v>9.0585092854032929</v>
      </c>
      <c r="AA2497" s="93">
        <f t="shared" si="274"/>
        <v>12.152462744650677</v>
      </c>
      <c r="AB2497" s="93">
        <f t="shared" si="274"/>
        <v>16.30316270670442</v>
      </c>
      <c r="AC2497" s="95">
        <f t="shared" si="274"/>
        <v>21.871543227587818</v>
      </c>
      <c r="AE2497" s="96"/>
    </row>
    <row r="2498" spans="3:31" ht="24.75" customHeight="1" x14ac:dyDescent="0.25">
      <c r="C2498" s="91">
        <f>ABS(E2498-Dashboard!$F$13)</f>
        <v>28.033265213827555</v>
      </c>
      <c r="D2498" s="92">
        <f t="shared" si="270"/>
        <v>0.34165216512643226</v>
      </c>
      <c r="E2498" s="93" cm="1">
        <f t="array" ref="E2498">SUM('DRE + DCF'!$S$41/TIR!S2498,'DRE + DCF'!$U$41:$AD$41/TIR!T2498:AC2498,TIR!F2498)</f>
        <v>19.586734786172443</v>
      </c>
      <c r="F2498" s="100">
        <f>'DRE + DCF'!$AE$38*'DRE + DCF'!$AE$39*(1+G2498)/(R2498-G2498)/AC2498</f>
        <v>4.6970183628581781</v>
      </c>
      <c r="G2498" s="92">
        <f>R2498*(1-'DRE + DCF'!$AE$39)</f>
        <v>0.20499129907585936</v>
      </c>
      <c r="H2498" s="94">
        <f t="shared" si="273"/>
        <v>0.34165216512643226</v>
      </c>
      <c r="I2498" s="94">
        <f t="shared" si="272"/>
        <v>0.34165216512643226</v>
      </c>
      <c r="J2498" s="94">
        <f t="shared" si="272"/>
        <v>0.34165216512643226</v>
      </c>
      <c r="K2498" s="94">
        <f t="shared" si="272"/>
        <v>0.34165216512643226</v>
      </c>
      <c r="L2498" s="94">
        <f t="shared" si="272"/>
        <v>0.34165216512643226</v>
      </c>
      <c r="M2498" s="94">
        <f t="shared" si="272"/>
        <v>0.34165216512643226</v>
      </c>
      <c r="N2498" s="94">
        <f t="shared" si="272"/>
        <v>0.34165216512643226</v>
      </c>
      <c r="O2498" s="94">
        <f t="shared" si="272"/>
        <v>0.34165216512643226</v>
      </c>
      <c r="P2498" s="94">
        <f t="shared" si="272"/>
        <v>0.34165216512643226</v>
      </c>
      <c r="Q2498" s="94">
        <f t="shared" ref="I2498:R2524" si="276">$D2498</f>
        <v>0.34165216512643226</v>
      </c>
      <c r="R2498" s="94">
        <f t="shared" si="276"/>
        <v>0.34165216512643226</v>
      </c>
      <c r="S2498" s="93">
        <f>(1+H2498)^((5-Dashboard!$F$9)*3/12)</f>
        <v>1.1582970970897029</v>
      </c>
      <c r="T2498" s="93">
        <f t="shared" si="275"/>
        <v>1.5540318081700613</v>
      </c>
      <c r="U2498" s="93">
        <f t="shared" si="275"/>
        <v>2.0849701401067073</v>
      </c>
      <c r="V2498" s="93">
        <f t="shared" si="275"/>
        <v>2.797304702698125</v>
      </c>
      <c r="W2498" s="93">
        <f t="shared" si="275"/>
        <v>3.7530099108932906</v>
      </c>
      <c r="X2498" s="93">
        <f t="shared" si="275"/>
        <v>5.0352338726909425</v>
      </c>
      <c r="Y2498" s="93">
        <f t="shared" si="274"/>
        <v>6.7555324272137538</v>
      </c>
      <c r="Z2498" s="93">
        <f t="shared" si="274"/>
        <v>9.0635747075531565</v>
      </c>
      <c r="AA2498" s="93">
        <f t="shared" si="274"/>
        <v>12.160164630173863</v>
      </c>
      <c r="AB2498" s="93">
        <f t="shared" si="274"/>
        <v>16.314711204366628</v>
      </c>
      <c r="AC2498" s="95">
        <f t="shared" si="274"/>
        <v>21.88866761075095</v>
      </c>
      <c r="AE2498" s="96"/>
    </row>
    <row r="2499" spans="3:31" ht="24.75" customHeight="1" x14ac:dyDescent="0.25">
      <c r="C2499" s="91">
        <f>ABS(E2499-Dashboard!$F$13)</f>
        <v>28.042469731555805</v>
      </c>
      <c r="D2499" s="92">
        <f t="shared" si="270"/>
        <v>0.34175216512643225</v>
      </c>
      <c r="E2499" s="93" cm="1">
        <f t="array" ref="E2499">SUM('DRE + DCF'!$S$41/TIR!S2499,'DRE + DCF'!$U$41:$AD$41/TIR!T2499:AC2499,TIR!F2499)</f>
        <v>19.577530268444193</v>
      </c>
      <c r="F2499" s="100">
        <f>'DRE + DCF'!$AE$38*'DRE + DCF'!$AE$39*(1+G2499)/(R2499-G2499)/AC2499</f>
        <v>4.6922042794440824</v>
      </c>
      <c r="G2499" s="92">
        <f>R2499*(1-'DRE + DCF'!$AE$39)</f>
        <v>0.20505129907585934</v>
      </c>
      <c r="H2499" s="94">
        <f t="shared" si="273"/>
        <v>0.34175216512643225</v>
      </c>
      <c r="I2499" s="94">
        <f t="shared" si="276"/>
        <v>0.34175216512643225</v>
      </c>
      <c r="J2499" s="94">
        <f t="shared" si="276"/>
        <v>0.34175216512643225</v>
      </c>
      <c r="K2499" s="94">
        <f t="shared" si="276"/>
        <v>0.34175216512643225</v>
      </c>
      <c r="L2499" s="94">
        <f t="shared" si="276"/>
        <v>0.34175216512643225</v>
      </c>
      <c r="M2499" s="94">
        <f t="shared" si="276"/>
        <v>0.34175216512643225</v>
      </c>
      <c r="N2499" s="94">
        <f t="shared" si="276"/>
        <v>0.34175216512643225</v>
      </c>
      <c r="O2499" s="94">
        <f t="shared" si="276"/>
        <v>0.34175216512643225</v>
      </c>
      <c r="P2499" s="94">
        <f t="shared" si="276"/>
        <v>0.34175216512643225</v>
      </c>
      <c r="Q2499" s="94">
        <f t="shared" si="276"/>
        <v>0.34175216512643225</v>
      </c>
      <c r="R2499" s="94">
        <f t="shared" si="276"/>
        <v>0.34175216512643225</v>
      </c>
      <c r="S2499" s="93">
        <f>(1+H2499)^((5-Dashboard!$F$9)*3/12)</f>
        <v>1.1583402631033906</v>
      </c>
      <c r="T2499" s="93">
        <f t="shared" si="275"/>
        <v>1.5542055559720953</v>
      </c>
      <c r="U2499" s="93">
        <f t="shared" si="275"/>
        <v>2.0853586697770892</v>
      </c>
      <c r="V2499" s="93">
        <f t="shared" si="275"/>
        <v>2.798034510238586</v>
      </c>
      <c r="W2499" s="93">
        <f t="shared" si="275"/>
        <v>3.7542688622110987</v>
      </c>
      <c r="X2499" s="93">
        <f t="shared" si="275"/>
        <v>5.0372983743384889</v>
      </c>
      <c r="Y2499" s="93">
        <f t="shared" si="274"/>
        <v>6.7588060001565244</v>
      </c>
      <c r="Z2499" s="93">
        <f t="shared" si="274"/>
        <v>9.0686425843795373</v>
      </c>
      <c r="AA2499" s="93">
        <f t="shared" si="274"/>
        <v>12.167870822349007</v>
      </c>
      <c r="AB2499" s="93">
        <f t="shared" si="274"/>
        <v>16.326267020865522</v>
      </c>
      <c r="AC2499" s="95">
        <f t="shared" si="274"/>
        <v>21.905804123678578</v>
      </c>
      <c r="AE2499" s="96"/>
    </row>
    <row r="2500" spans="3:31" ht="24.75" customHeight="1" x14ac:dyDescent="0.25">
      <c r="C2500" s="91">
        <f>ABS(E2500-Dashboard!$F$13)</f>
        <v>28.051666365818487</v>
      </c>
      <c r="D2500" s="92">
        <f t="shared" si="270"/>
        <v>0.34185216512643224</v>
      </c>
      <c r="E2500" s="93" cm="1">
        <f t="array" ref="E2500">SUM('DRE + DCF'!$S$41/TIR!S2500,'DRE + DCF'!$U$41:$AD$41/TIR!T2500:AC2500,TIR!F2500)</f>
        <v>19.56833363418151</v>
      </c>
      <c r="F2500" s="100">
        <f>'DRE + DCF'!$AE$38*'DRE + DCF'!$AE$39*(1+G2500)/(R2500-G2500)/AC2500</f>
        <v>4.6873957931985144</v>
      </c>
      <c r="G2500" s="92">
        <f>R2500*(1-'DRE + DCF'!$AE$39)</f>
        <v>0.20511129907585934</v>
      </c>
      <c r="H2500" s="94">
        <f t="shared" si="273"/>
        <v>0.34185216512643224</v>
      </c>
      <c r="I2500" s="94">
        <f t="shared" si="276"/>
        <v>0.34185216512643224</v>
      </c>
      <c r="J2500" s="94">
        <f t="shared" si="276"/>
        <v>0.34185216512643224</v>
      </c>
      <c r="K2500" s="94">
        <f t="shared" si="276"/>
        <v>0.34185216512643224</v>
      </c>
      <c r="L2500" s="94">
        <f t="shared" si="276"/>
        <v>0.34185216512643224</v>
      </c>
      <c r="M2500" s="94">
        <f t="shared" si="276"/>
        <v>0.34185216512643224</v>
      </c>
      <c r="N2500" s="94">
        <f t="shared" si="276"/>
        <v>0.34185216512643224</v>
      </c>
      <c r="O2500" s="94">
        <f t="shared" si="276"/>
        <v>0.34185216512643224</v>
      </c>
      <c r="P2500" s="94">
        <f t="shared" si="276"/>
        <v>0.34185216512643224</v>
      </c>
      <c r="Q2500" s="94">
        <f t="shared" si="276"/>
        <v>0.34185216512643224</v>
      </c>
      <c r="R2500" s="94">
        <f t="shared" si="276"/>
        <v>0.34185216512643224</v>
      </c>
      <c r="S2500" s="93">
        <f>(1+H2500)^((5-Dashboard!$F$9)*3/12)</f>
        <v>1.1583834275085398</v>
      </c>
      <c r="T2500" s="93">
        <f t="shared" si="275"/>
        <v>1.5543793102489118</v>
      </c>
      <c r="U2500" s="93">
        <f t="shared" si="275"/>
        <v>2.0857472428852328</v>
      </c>
      <c r="V2500" s="93">
        <f t="shared" si="275"/>
        <v>2.7987644537720366</v>
      </c>
      <c r="W2500" s="93">
        <f t="shared" si="275"/>
        <v>3.7555281419729041</v>
      </c>
      <c r="X2500" s="93">
        <f t="shared" si="275"/>
        <v>5.0393635684995886</v>
      </c>
      <c r="Y2500" s="93">
        <f t="shared" si="274"/>
        <v>6.7620809152504373</v>
      </c>
      <c r="Z2500" s="93">
        <f t="shared" si="274"/>
        <v>9.0737129168889261</v>
      </c>
      <c r="AA2500" s="93">
        <f t="shared" si="274"/>
        <v>12.175581323263081</v>
      </c>
      <c r="AB2500" s="93">
        <f t="shared" si="274"/>
        <v>16.337830160293517</v>
      </c>
      <c r="AC2500" s="95">
        <f t="shared" si="274"/>
        <v>21.922952774057784</v>
      </c>
      <c r="AE2500" s="96"/>
    </row>
    <row r="2501" spans="3:31" ht="24.75" customHeight="1" x14ac:dyDescent="0.25">
      <c r="C2501" s="91">
        <f>ABS(E2501-Dashboard!$F$13)</f>
        <v>28.060855125536754</v>
      </c>
      <c r="D2501" s="92">
        <f t="shared" si="270"/>
        <v>0.34195216512643223</v>
      </c>
      <c r="E2501" s="93" cm="1">
        <f t="array" ref="E2501">SUM('DRE + DCF'!$S$41/TIR!S2501,'DRE + DCF'!$U$41:$AD$41/TIR!T2501:AC2501,TIR!F2501)</f>
        <v>19.559144874463243</v>
      </c>
      <c r="F2501" s="100">
        <f>'DRE + DCF'!$AE$38*'DRE + DCF'!$AE$39*(1+G2501)/(R2501-G2501)/AC2501</f>
        <v>4.6825928967517818</v>
      </c>
      <c r="G2501" s="92">
        <f>R2501*(1-'DRE + DCF'!$AE$39)</f>
        <v>0.20517129907585932</v>
      </c>
      <c r="H2501" s="94">
        <f t="shared" si="273"/>
        <v>0.34195216512643223</v>
      </c>
      <c r="I2501" s="94">
        <f t="shared" si="276"/>
        <v>0.34195216512643223</v>
      </c>
      <c r="J2501" s="94">
        <f t="shared" si="276"/>
        <v>0.34195216512643223</v>
      </c>
      <c r="K2501" s="94">
        <f t="shared" si="276"/>
        <v>0.34195216512643223</v>
      </c>
      <c r="L2501" s="94">
        <f t="shared" si="276"/>
        <v>0.34195216512643223</v>
      </c>
      <c r="M2501" s="94">
        <f t="shared" si="276"/>
        <v>0.34195216512643223</v>
      </c>
      <c r="N2501" s="94">
        <f t="shared" si="276"/>
        <v>0.34195216512643223</v>
      </c>
      <c r="O2501" s="94">
        <f t="shared" si="276"/>
        <v>0.34195216512643223</v>
      </c>
      <c r="P2501" s="94">
        <f t="shared" si="276"/>
        <v>0.34195216512643223</v>
      </c>
      <c r="Q2501" s="94">
        <f t="shared" si="276"/>
        <v>0.34195216512643223</v>
      </c>
      <c r="R2501" s="94">
        <f t="shared" si="276"/>
        <v>0.34195216512643223</v>
      </c>
      <c r="S2501" s="93">
        <f>(1+H2501)^((5-Dashboard!$F$9)*3/12)</f>
        <v>1.1584265903053297</v>
      </c>
      <c r="T2501" s="93">
        <f t="shared" si="275"/>
        <v>1.5545530710002675</v>
      </c>
      <c r="U2501" s="93">
        <f t="shared" si="275"/>
        <v>2.086135859432753</v>
      </c>
      <c r="V2501" s="93">
        <f t="shared" si="275"/>
        <v>2.7994945333136734</v>
      </c>
      <c r="W2501" s="93">
        <f t="shared" si="275"/>
        <v>3.7567877502398948</v>
      </c>
      <c r="X2501" s="93">
        <f t="shared" si="275"/>
        <v>5.0414294553548844</v>
      </c>
      <c r="Y2501" s="93">
        <f t="shared" si="274"/>
        <v>6.7653571729456567</v>
      </c>
      <c r="Z2501" s="93">
        <f t="shared" si="274"/>
        <v>9.0787857060880626</v>
      </c>
      <c r="AA2501" s="93">
        <f t="shared" si="274"/>
        <v>12.183296135003779</v>
      </c>
      <c r="AB2501" s="93">
        <f t="shared" si="274"/>
        <v>16.349400626744814</v>
      </c>
      <c r="AC2501" s="95">
        <f t="shared" si="274"/>
        <v>21.940113569579648</v>
      </c>
      <c r="AE2501" s="96"/>
    </row>
    <row r="2502" spans="3:31" ht="24.75" customHeight="1" x14ac:dyDescent="0.25">
      <c r="C2502" s="91">
        <f>ABS(E2502-Dashboard!$F$13)</f>
        <v>28.070036019619668</v>
      </c>
      <c r="D2502" s="92">
        <f t="shared" si="270"/>
        <v>0.34205216512643222</v>
      </c>
      <c r="E2502" s="93" cm="1">
        <f t="array" ref="E2502">SUM('DRE + DCF'!$S$41/TIR!S2502,'DRE + DCF'!$U$41:$AD$41/TIR!T2502:AC2502,TIR!F2502)</f>
        <v>19.54996398038033</v>
      </c>
      <c r="F2502" s="100">
        <f>'DRE + DCF'!$AE$38*'DRE + DCF'!$AE$39*(1+G2502)/(R2502-G2502)/AC2502</f>
        <v>4.6777955827451132</v>
      </c>
      <c r="G2502" s="92">
        <f>R2502*(1-'DRE + DCF'!$AE$39)</f>
        <v>0.20523129907585932</v>
      </c>
      <c r="H2502" s="94">
        <f t="shared" si="273"/>
        <v>0.34205216512643222</v>
      </c>
      <c r="I2502" s="94">
        <f t="shared" si="276"/>
        <v>0.34205216512643222</v>
      </c>
      <c r="J2502" s="94">
        <f t="shared" si="276"/>
        <v>0.34205216512643222</v>
      </c>
      <c r="K2502" s="94">
        <f t="shared" si="276"/>
        <v>0.34205216512643222</v>
      </c>
      <c r="L2502" s="94">
        <f t="shared" si="276"/>
        <v>0.34205216512643222</v>
      </c>
      <c r="M2502" s="94">
        <f t="shared" si="276"/>
        <v>0.34205216512643222</v>
      </c>
      <c r="N2502" s="94">
        <f t="shared" si="276"/>
        <v>0.34205216512643222</v>
      </c>
      <c r="O2502" s="94">
        <f t="shared" si="276"/>
        <v>0.34205216512643222</v>
      </c>
      <c r="P2502" s="94">
        <f t="shared" si="276"/>
        <v>0.34205216512643222</v>
      </c>
      <c r="Q2502" s="94">
        <f t="shared" si="276"/>
        <v>0.34205216512643222</v>
      </c>
      <c r="R2502" s="94">
        <f t="shared" si="276"/>
        <v>0.34205216512643222</v>
      </c>
      <c r="S2502" s="93">
        <f>(1+H2502)^((5-Dashboard!$F$9)*3/12)</f>
        <v>1.1584697514939406</v>
      </c>
      <c r="T2502" s="93">
        <f t="shared" si="275"/>
        <v>1.5547268382259229</v>
      </c>
      <c r="U2502" s="93">
        <f t="shared" si="275"/>
        <v>2.0865245194212725</v>
      </c>
      <c r="V2502" s="93">
        <f t="shared" si="275"/>
        <v>2.8002247488787075</v>
      </c>
      <c r="W2502" s="93">
        <f t="shared" si="275"/>
        <v>3.7580476870732897</v>
      </c>
      <c r="X2502" s="93">
        <f t="shared" si="275"/>
        <v>5.0434960350850897</v>
      </c>
      <c r="Y2502" s="93">
        <f t="shared" si="274"/>
        <v>6.7686347736925212</v>
      </c>
      <c r="Z2502" s="93">
        <f t="shared" si="274"/>
        <v>9.0838609529841072</v>
      </c>
      <c r="AA2502" s="93">
        <f t="shared" si="274"/>
        <v>12.191015259659778</v>
      </c>
      <c r="AB2502" s="93">
        <f t="shared" si="274"/>
        <v>16.360978424315782</v>
      </c>
      <c r="AC2502" s="95">
        <f t="shared" si="274"/>
        <v>21.957286517939842</v>
      </c>
      <c r="AE2502" s="96"/>
    </row>
    <row r="2503" spans="3:31" ht="24.75" customHeight="1" x14ac:dyDescent="0.25">
      <c r="C2503" s="91">
        <f>ABS(E2503-Dashboard!$F$13)</f>
        <v>28.079209056963936</v>
      </c>
      <c r="D2503" s="92">
        <f t="shared" si="270"/>
        <v>0.34215216512643221</v>
      </c>
      <c r="E2503" s="93" cm="1">
        <f t="array" ref="E2503">SUM('DRE + DCF'!$S$41/TIR!S2503,'DRE + DCF'!$U$41:$AD$41/TIR!T2503:AC2503,TIR!F2503)</f>
        <v>19.540790943036061</v>
      </c>
      <c r="F2503" s="100">
        <f>'DRE + DCF'!$AE$38*'DRE + DCF'!$AE$39*(1+G2503)/(R2503-G2503)/AC2503</f>
        <v>4.6730038438307622</v>
      </c>
      <c r="G2503" s="92">
        <f>R2503*(1-'DRE + DCF'!$AE$39)</f>
        <v>0.20529129907585933</v>
      </c>
      <c r="H2503" s="94">
        <f t="shared" si="273"/>
        <v>0.34215216512643221</v>
      </c>
      <c r="I2503" s="94">
        <f t="shared" si="276"/>
        <v>0.34215216512643221</v>
      </c>
      <c r="J2503" s="94">
        <f t="shared" si="276"/>
        <v>0.34215216512643221</v>
      </c>
      <c r="K2503" s="94">
        <f t="shared" si="276"/>
        <v>0.34215216512643221</v>
      </c>
      <c r="L2503" s="94">
        <f t="shared" si="276"/>
        <v>0.34215216512643221</v>
      </c>
      <c r="M2503" s="94">
        <f t="shared" si="276"/>
        <v>0.34215216512643221</v>
      </c>
      <c r="N2503" s="94">
        <f t="shared" si="276"/>
        <v>0.34215216512643221</v>
      </c>
      <c r="O2503" s="94">
        <f t="shared" si="276"/>
        <v>0.34215216512643221</v>
      </c>
      <c r="P2503" s="94">
        <f t="shared" si="276"/>
        <v>0.34215216512643221</v>
      </c>
      <c r="Q2503" s="94">
        <f t="shared" si="276"/>
        <v>0.34215216512643221</v>
      </c>
      <c r="R2503" s="94">
        <f t="shared" si="276"/>
        <v>0.34215216512643221</v>
      </c>
      <c r="S2503" s="93">
        <f>(1+H2503)^((5-Dashboard!$F$9)*3/12)</f>
        <v>1.1585129110745518</v>
      </c>
      <c r="T2503" s="93">
        <f t="shared" si="275"/>
        <v>1.5549006119256354</v>
      </c>
      <c r="U2503" s="93">
        <f t="shared" si="275"/>
        <v>2.0869132228524059</v>
      </c>
      <c r="V2503" s="93">
        <f t="shared" si="275"/>
        <v>2.8009551004823368</v>
      </c>
      <c r="W2503" s="93">
        <f t="shared" si="275"/>
        <v>3.7593079525342916</v>
      </c>
      <c r="X2503" s="93">
        <f t="shared" si="275"/>
        <v>5.0455633078709141</v>
      </c>
      <c r="Y2503" s="93">
        <f t="shared" si="274"/>
        <v>6.7719137179414304</v>
      </c>
      <c r="Z2503" s="93">
        <f t="shared" si="274"/>
        <v>9.0889386585844782</v>
      </c>
      <c r="AA2503" s="93">
        <f t="shared" si="274"/>
        <v>12.198738699320486</v>
      </c>
      <c r="AB2503" s="93">
        <f t="shared" si="274"/>
        <v>16.372563557104588</v>
      </c>
      <c r="AC2503" s="95">
        <f t="shared" si="274"/>
        <v>21.974471626838042</v>
      </c>
      <c r="AE2503" s="96"/>
    </row>
    <row r="2504" spans="3:31" ht="24.75" customHeight="1" x14ac:dyDescent="0.25">
      <c r="C2504" s="91">
        <f>ABS(E2504-Dashboard!$F$13)</f>
        <v>28.088374246454229</v>
      </c>
      <c r="D2504" s="92">
        <f t="shared" si="270"/>
        <v>0.3422521651264322</v>
      </c>
      <c r="E2504" s="93" cm="1">
        <f t="array" ref="E2504">SUM('DRE + DCF'!$S$41/TIR!S2504,'DRE + DCF'!$U$41:$AD$41/TIR!T2504:AC2504,TIR!F2504)</f>
        <v>19.531625753545768</v>
      </c>
      <c r="F2504" s="100">
        <f>'DRE + DCF'!$AE$38*'DRE + DCF'!$AE$39*(1+G2504)/(R2504-G2504)/AC2504</f>
        <v>4.6682176726718598</v>
      </c>
      <c r="G2504" s="92">
        <f>R2504*(1-'DRE + DCF'!$AE$39)</f>
        <v>0.20535129907585931</v>
      </c>
      <c r="H2504" s="94">
        <f t="shared" si="273"/>
        <v>0.3422521651264322</v>
      </c>
      <c r="I2504" s="94">
        <f t="shared" si="276"/>
        <v>0.3422521651264322</v>
      </c>
      <c r="J2504" s="94">
        <f t="shared" si="276"/>
        <v>0.3422521651264322</v>
      </c>
      <c r="K2504" s="94">
        <f t="shared" si="276"/>
        <v>0.3422521651264322</v>
      </c>
      <c r="L2504" s="94">
        <f t="shared" si="276"/>
        <v>0.3422521651264322</v>
      </c>
      <c r="M2504" s="94">
        <f t="shared" si="276"/>
        <v>0.3422521651264322</v>
      </c>
      <c r="N2504" s="94">
        <f t="shared" si="276"/>
        <v>0.3422521651264322</v>
      </c>
      <c r="O2504" s="94">
        <f t="shared" si="276"/>
        <v>0.3422521651264322</v>
      </c>
      <c r="P2504" s="94">
        <f t="shared" si="276"/>
        <v>0.3422521651264322</v>
      </c>
      <c r="Q2504" s="94">
        <f t="shared" si="276"/>
        <v>0.3422521651264322</v>
      </c>
      <c r="R2504" s="94">
        <f t="shared" si="276"/>
        <v>0.3422521651264322</v>
      </c>
      <c r="S2504" s="93">
        <f>(1+H2504)^((5-Dashboard!$F$9)*3/12)</f>
        <v>1.1585560690473433</v>
      </c>
      <c r="T2504" s="93">
        <f t="shared" si="275"/>
        <v>1.555074392099165</v>
      </c>
      <c r="U2504" s="93">
        <f t="shared" si="275"/>
        <v>2.0873019697277746</v>
      </c>
      <c r="V2504" s="93">
        <f t="shared" si="275"/>
        <v>2.8016855881397724</v>
      </c>
      <c r="W2504" s="93">
        <f t="shared" si="275"/>
        <v>3.7605685466841314</v>
      </c>
      <c r="X2504" s="93">
        <f t="shared" si="275"/>
        <v>5.0476312738931366</v>
      </c>
      <c r="Y2504" s="93">
        <f t="shared" si="274"/>
        <v>6.7751940061429545</v>
      </c>
      <c r="Z2504" s="93">
        <f t="shared" si="274"/>
        <v>9.0940188238970077</v>
      </c>
      <c r="AA2504" s="93">
        <f t="shared" si="274"/>
        <v>12.20646645607629</v>
      </c>
      <c r="AB2504" s="93">
        <f t="shared" si="274"/>
        <v>16.384156029211571</v>
      </c>
      <c r="AC2504" s="95">
        <f t="shared" si="274"/>
        <v>21.991668903978521</v>
      </c>
      <c r="AE2504" s="96"/>
    </row>
    <row r="2505" spans="3:31" ht="24.75" customHeight="1" x14ac:dyDescent="0.25">
      <c r="C2505" s="91">
        <f>ABS(E2505-Dashboard!$F$13)</f>
        <v>28.097531596962874</v>
      </c>
      <c r="D2505" s="92">
        <f t="shared" si="270"/>
        <v>0.34235216512643218</v>
      </c>
      <c r="E2505" s="93" cm="1">
        <f t="array" ref="E2505">SUM('DRE + DCF'!$S$41/TIR!S2505,'DRE + DCF'!$U$41:$AD$41/TIR!T2505:AC2505,TIR!F2505)</f>
        <v>19.522468403037124</v>
      </c>
      <c r="F2505" s="100">
        <f>'DRE + DCF'!$AE$38*'DRE + DCF'!$AE$39*(1+G2505)/(R2505-G2505)/AC2505</f>
        <v>4.6634370619425285</v>
      </c>
      <c r="G2505" s="92">
        <f>R2505*(1-'DRE + DCF'!$AE$39)</f>
        <v>0.20541129907585931</v>
      </c>
      <c r="H2505" s="94">
        <f t="shared" si="273"/>
        <v>0.34235216512643218</v>
      </c>
      <c r="I2505" s="94">
        <f t="shared" si="276"/>
        <v>0.34235216512643218</v>
      </c>
      <c r="J2505" s="94">
        <f t="shared" si="276"/>
        <v>0.34235216512643218</v>
      </c>
      <c r="K2505" s="94">
        <f t="shared" si="276"/>
        <v>0.34235216512643218</v>
      </c>
      <c r="L2505" s="94">
        <f t="shared" si="276"/>
        <v>0.34235216512643218</v>
      </c>
      <c r="M2505" s="94">
        <f t="shared" si="276"/>
        <v>0.34235216512643218</v>
      </c>
      <c r="N2505" s="94">
        <f t="shared" si="276"/>
        <v>0.34235216512643218</v>
      </c>
      <c r="O2505" s="94">
        <f t="shared" si="276"/>
        <v>0.34235216512643218</v>
      </c>
      <c r="P2505" s="94">
        <f t="shared" si="276"/>
        <v>0.34235216512643218</v>
      </c>
      <c r="Q2505" s="94">
        <f t="shared" si="276"/>
        <v>0.34235216512643218</v>
      </c>
      <c r="R2505" s="94">
        <f t="shared" si="276"/>
        <v>0.34235216512643218</v>
      </c>
      <c r="S2505" s="93">
        <f>(1+H2505)^((5-Dashboard!$F$9)*3/12)</f>
        <v>1.1585992254124944</v>
      </c>
      <c r="T2505" s="93">
        <f t="shared" si="275"/>
        <v>1.5552481787462689</v>
      </c>
      <c r="U2505" s="93">
        <f t="shared" si="275"/>
        <v>2.0876907600489942</v>
      </c>
      <c r="V2505" s="93">
        <f t="shared" si="275"/>
        <v>2.8024162118662139</v>
      </c>
      <c r="W2505" s="93">
        <f t="shared" si="275"/>
        <v>3.7618294695840264</v>
      </c>
      <c r="X2505" s="93">
        <f t="shared" si="275"/>
        <v>5.0496999333325352</v>
      </c>
      <c r="Y2505" s="93">
        <f t="shared" si="274"/>
        <v>6.7784756387477287</v>
      </c>
      <c r="Z2505" s="93">
        <f t="shared" si="274"/>
        <v>9.0991014499297886</v>
      </c>
      <c r="AA2505" s="93">
        <f t="shared" si="274"/>
        <v>12.21419853201831</v>
      </c>
      <c r="AB2505" s="93">
        <f t="shared" si="274"/>
        <v>16.395755844738865</v>
      </c>
      <c r="AC2505" s="95">
        <f t="shared" si="274"/>
        <v>22.00887835706957</v>
      </c>
      <c r="AE2505" s="96"/>
    </row>
    <row r="2506" spans="3:31" ht="24.75" customHeight="1" x14ac:dyDescent="0.25">
      <c r="C2506" s="91">
        <f>ABS(E2506-Dashboard!$F$13)</f>
        <v>28.106681117350242</v>
      </c>
      <c r="D2506" s="92">
        <f t="shared" si="270"/>
        <v>0.34245216512643217</v>
      </c>
      <c r="E2506" s="93" cm="1">
        <f t="array" ref="E2506">SUM('DRE + DCF'!$S$41/TIR!S2506,'DRE + DCF'!$U$41:$AD$41/TIR!T2506:AC2506,TIR!F2506)</f>
        <v>19.513318882649756</v>
      </c>
      <c r="F2506" s="100">
        <f>'DRE + DCF'!$AE$38*'DRE + DCF'!$AE$39*(1+G2506)/(R2506-G2506)/AC2506</f>
        <v>4.6586620043277254</v>
      </c>
      <c r="G2506" s="92">
        <f>R2506*(1-'DRE + DCF'!$AE$39)</f>
        <v>0.20547129907585929</v>
      </c>
      <c r="H2506" s="94">
        <f t="shared" si="273"/>
        <v>0.34245216512643217</v>
      </c>
      <c r="I2506" s="94">
        <f t="shared" si="276"/>
        <v>0.34245216512643217</v>
      </c>
      <c r="J2506" s="94">
        <f t="shared" si="276"/>
        <v>0.34245216512643217</v>
      </c>
      <c r="K2506" s="94">
        <f t="shared" si="276"/>
        <v>0.34245216512643217</v>
      </c>
      <c r="L2506" s="94">
        <f t="shared" si="276"/>
        <v>0.34245216512643217</v>
      </c>
      <c r="M2506" s="94">
        <f t="shared" si="276"/>
        <v>0.34245216512643217</v>
      </c>
      <c r="N2506" s="94">
        <f t="shared" si="276"/>
        <v>0.34245216512643217</v>
      </c>
      <c r="O2506" s="94">
        <f t="shared" si="276"/>
        <v>0.34245216512643217</v>
      </c>
      <c r="P2506" s="94">
        <f t="shared" si="276"/>
        <v>0.34245216512643217</v>
      </c>
      <c r="Q2506" s="94">
        <f t="shared" si="276"/>
        <v>0.34245216512643217</v>
      </c>
      <c r="R2506" s="94">
        <f t="shared" si="276"/>
        <v>0.34245216512643217</v>
      </c>
      <c r="S2506" s="93">
        <f>(1+H2506)^((5-Dashboard!$F$9)*3/12)</f>
        <v>1.1586423801701853</v>
      </c>
      <c r="T2506" s="93">
        <f t="shared" si="275"/>
        <v>1.5554219718667082</v>
      </c>
      <c r="U2506" s="93">
        <f t="shared" si="275"/>
        <v>2.088079593817687</v>
      </c>
      <c r="V2506" s="93">
        <f t="shared" si="275"/>
        <v>2.8031469716768753</v>
      </c>
      <c r="W2506" s="93">
        <f t="shared" si="275"/>
        <v>3.7630907212952232</v>
      </c>
      <c r="X2506" s="93">
        <f t="shared" si="275"/>
        <v>5.0517692863699599</v>
      </c>
      <c r="Y2506" s="93">
        <f t="shared" si="274"/>
        <v>6.7817586162065648</v>
      </c>
      <c r="Z2506" s="93">
        <f t="shared" si="274"/>
        <v>9.1041865376913407</v>
      </c>
      <c r="AA2506" s="93">
        <f t="shared" si="274"/>
        <v>12.221934929238657</v>
      </c>
      <c r="AB2506" s="93">
        <f t="shared" si="274"/>
        <v>16.407363007790803</v>
      </c>
      <c r="AC2506" s="95">
        <f t="shared" si="274"/>
        <v>22.026099993824097</v>
      </c>
      <c r="AE2506" s="96"/>
    </row>
    <row r="2507" spans="3:31" ht="24.75" customHeight="1" x14ac:dyDescent="0.25">
      <c r="C2507" s="91">
        <f>ABS(E2507-Dashboard!$F$13)</f>
        <v>28.115822816464373</v>
      </c>
      <c r="D2507" s="92">
        <f t="shared" si="270"/>
        <v>0.34255216512643216</v>
      </c>
      <c r="E2507" s="93" cm="1">
        <f t="array" ref="E2507">SUM('DRE + DCF'!$S$41/TIR!S2507,'DRE + DCF'!$U$41:$AD$41/TIR!T2507:AC2507,TIR!F2507)</f>
        <v>19.504177183535624</v>
      </c>
      <c r="F2507" s="100">
        <f>'DRE + DCF'!$AE$38*'DRE + DCF'!$AE$39*(1+G2507)/(R2507-G2507)/AC2507</f>
        <v>4.653892492523366</v>
      </c>
      <c r="G2507" s="92">
        <f>R2507*(1-'DRE + DCF'!$AE$39)</f>
        <v>0.20553129907585929</v>
      </c>
      <c r="H2507" s="94">
        <f t="shared" si="273"/>
        <v>0.34255216512643216</v>
      </c>
      <c r="I2507" s="94">
        <f t="shared" si="276"/>
        <v>0.34255216512643216</v>
      </c>
      <c r="J2507" s="94">
        <f t="shared" si="276"/>
        <v>0.34255216512643216</v>
      </c>
      <c r="K2507" s="94">
        <f t="shared" si="276"/>
        <v>0.34255216512643216</v>
      </c>
      <c r="L2507" s="94">
        <f t="shared" si="276"/>
        <v>0.34255216512643216</v>
      </c>
      <c r="M2507" s="94">
        <f t="shared" si="276"/>
        <v>0.34255216512643216</v>
      </c>
      <c r="N2507" s="94">
        <f t="shared" si="276"/>
        <v>0.34255216512643216</v>
      </c>
      <c r="O2507" s="94">
        <f t="shared" si="276"/>
        <v>0.34255216512643216</v>
      </c>
      <c r="P2507" s="94">
        <f t="shared" si="276"/>
        <v>0.34255216512643216</v>
      </c>
      <c r="Q2507" s="94">
        <f t="shared" si="276"/>
        <v>0.34255216512643216</v>
      </c>
      <c r="R2507" s="94">
        <f t="shared" si="276"/>
        <v>0.34255216512643216</v>
      </c>
      <c r="S2507" s="93">
        <f>(1+H2507)^((5-Dashboard!$F$9)*3/12)</f>
        <v>1.1586855333205952</v>
      </c>
      <c r="T2507" s="93">
        <f t="shared" si="275"/>
        <v>1.5555957714602398</v>
      </c>
      <c r="U2507" s="93">
        <f t="shared" si="275"/>
        <v>2.0884684710354673</v>
      </c>
      <c r="V2507" s="93">
        <f t="shared" si="275"/>
        <v>2.8038778675869556</v>
      </c>
      <c r="W2507" s="93">
        <f t="shared" si="275"/>
        <v>3.7643523018789504</v>
      </c>
      <c r="X2507" s="93">
        <f t="shared" si="275"/>
        <v>5.0538393331862537</v>
      </c>
      <c r="Y2507" s="93">
        <f t="shared" si="274"/>
        <v>6.7850429389703288</v>
      </c>
      <c r="Z2507" s="93">
        <f t="shared" si="274"/>
        <v>9.1092740881904248</v>
      </c>
      <c r="AA2507" s="93">
        <f t="shared" si="274"/>
        <v>12.22967564983016</v>
      </c>
      <c r="AB2507" s="93">
        <f t="shared" si="274"/>
        <v>16.418977522473487</v>
      </c>
      <c r="AC2507" s="95">
        <f t="shared" si="274"/>
        <v>22.043333821958999</v>
      </c>
      <c r="AE2507" s="96"/>
    </row>
    <row r="2508" spans="3:31" ht="24.75" customHeight="1" x14ac:dyDescent="0.25">
      <c r="C2508" s="91">
        <f>ABS(E2508-Dashboard!$F$13)</f>
        <v>28.124956703141354</v>
      </c>
      <c r="D2508" s="92">
        <f t="shared" si="270"/>
        <v>0.34265216512643215</v>
      </c>
      <c r="E2508" s="93" cm="1">
        <f t="array" ref="E2508">SUM('DRE + DCF'!$S$41/TIR!S2508,'DRE + DCF'!$U$41:$AD$41/TIR!T2508:AC2508,TIR!F2508)</f>
        <v>19.495043296858643</v>
      </c>
      <c r="F2508" s="100">
        <f>'DRE + DCF'!$AE$38*'DRE + DCF'!$AE$39*(1+G2508)/(R2508-G2508)/AC2508</f>
        <v>4.6491285192361715</v>
      </c>
      <c r="G2508" s="92">
        <f>R2508*(1-'DRE + DCF'!$AE$39)</f>
        <v>0.2055912990758593</v>
      </c>
      <c r="H2508" s="94">
        <f t="shared" si="273"/>
        <v>0.34265216512643215</v>
      </c>
      <c r="I2508" s="94">
        <f t="shared" si="276"/>
        <v>0.34265216512643215</v>
      </c>
      <c r="J2508" s="94">
        <f t="shared" si="276"/>
        <v>0.34265216512643215</v>
      </c>
      <c r="K2508" s="94">
        <f t="shared" si="276"/>
        <v>0.34265216512643215</v>
      </c>
      <c r="L2508" s="94">
        <f t="shared" si="276"/>
        <v>0.34265216512643215</v>
      </c>
      <c r="M2508" s="94">
        <f t="shared" si="276"/>
        <v>0.34265216512643215</v>
      </c>
      <c r="N2508" s="94">
        <f t="shared" si="276"/>
        <v>0.34265216512643215</v>
      </c>
      <c r="O2508" s="94">
        <f t="shared" si="276"/>
        <v>0.34265216512643215</v>
      </c>
      <c r="P2508" s="94">
        <f t="shared" si="276"/>
        <v>0.34265216512643215</v>
      </c>
      <c r="Q2508" s="94">
        <f t="shared" si="276"/>
        <v>0.34265216512643215</v>
      </c>
      <c r="R2508" s="94">
        <f t="shared" si="276"/>
        <v>0.34265216512643215</v>
      </c>
      <c r="S2508" s="93">
        <f>(1+H2508)^((5-Dashboard!$F$9)*3/12)</f>
        <v>1.1587286848639038</v>
      </c>
      <c r="T2508" s="93">
        <f t="shared" si="275"/>
        <v>1.5557695775266238</v>
      </c>
      <c r="U2508" s="93">
        <f t="shared" si="275"/>
        <v>2.0888573917039563</v>
      </c>
      <c r="V2508" s="93">
        <f t="shared" si="275"/>
        <v>2.8046088996116691</v>
      </c>
      <c r="W2508" s="93">
        <f t="shared" si="275"/>
        <v>3.7656142113964681</v>
      </c>
      <c r="X2508" s="93">
        <f t="shared" si="275"/>
        <v>5.0559100739623304</v>
      </c>
      <c r="Y2508" s="93">
        <f t="shared" si="274"/>
        <v>6.7883286074900635</v>
      </c>
      <c r="Z2508" s="93">
        <f t="shared" si="274"/>
        <v>9.1143641024362321</v>
      </c>
      <c r="AA2508" s="93">
        <f t="shared" si="274"/>
        <v>12.237420695886639</v>
      </c>
      <c r="AB2508" s="93">
        <f t="shared" si="274"/>
        <v>16.430599392895207</v>
      </c>
      <c r="AC2508" s="95">
        <f t="shared" si="274"/>
        <v>22.060579849195793</v>
      </c>
      <c r="AE2508" s="96"/>
    </row>
    <row r="2509" spans="3:31" ht="24.75" customHeight="1" x14ac:dyDescent="0.25">
      <c r="C2509" s="91">
        <f>ABS(E2509-Dashboard!$F$13)</f>
        <v>28.134082786205056</v>
      </c>
      <c r="D2509" s="92">
        <f t="shared" si="270"/>
        <v>0.34275216512643214</v>
      </c>
      <c r="E2509" s="93" cm="1">
        <f t="array" ref="E2509">SUM('DRE + DCF'!$S$41/TIR!S2509,'DRE + DCF'!$U$41:$AD$41/TIR!T2509:AC2509,TIR!F2509)</f>
        <v>19.485917213794941</v>
      </c>
      <c r="F2509" s="100">
        <f>'DRE + DCF'!$AE$38*'DRE + DCF'!$AE$39*(1+G2509)/(R2509-G2509)/AC2509</f>
        <v>4.6443700771837717</v>
      </c>
      <c r="G2509" s="92">
        <f>R2509*(1-'DRE + DCF'!$AE$39)</f>
        <v>0.20565129907585927</v>
      </c>
      <c r="H2509" s="94">
        <f t="shared" si="273"/>
        <v>0.34275216512643214</v>
      </c>
      <c r="I2509" s="94">
        <f t="shared" si="276"/>
        <v>0.34275216512643214</v>
      </c>
      <c r="J2509" s="94">
        <f t="shared" si="276"/>
        <v>0.34275216512643214</v>
      </c>
      <c r="K2509" s="94">
        <f t="shared" si="276"/>
        <v>0.34275216512643214</v>
      </c>
      <c r="L2509" s="94">
        <f t="shared" si="276"/>
        <v>0.34275216512643214</v>
      </c>
      <c r="M2509" s="94">
        <f t="shared" si="276"/>
        <v>0.34275216512643214</v>
      </c>
      <c r="N2509" s="94">
        <f t="shared" si="276"/>
        <v>0.34275216512643214</v>
      </c>
      <c r="O2509" s="94">
        <f t="shared" si="276"/>
        <v>0.34275216512643214</v>
      </c>
      <c r="P2509" s="94">
        <f t="shared" si="276"/>
        <v>0.34275216512643214</v>
      </c>
      <c r="Q2509" s="94">
        <f t="shared" si="276"/>
        <v>0.34275216512643214</v>
      </c>
      <c r="R2509" s="94">
        <f t="shared" si="276"/>
        <v>0.34275216512643214</v>
      </c>
      <c r="S2509" s="93">
        <f>(1+H2509)^((5-Dashboard!$F$9)*3/12)</f>
        <v>1.1587718348002907</v>
      </c>
      <c r="T2509" s="93">
        <f t="shared" si="275"/>
        <v>1.5559433900656185</v>
      </c>
      <c r="U2509" s="93">
        <f t="shared" si="275"/>
        <v>2.0892463558247698</v>
      </c>
      <c r="V2509" s="93">
        <f t="shared" si="275"/>
        <v>2.8053400677662177</v>
      </c>
      <c r="W2509" s="93">
        <f t="shared" si="275"/>
        <v>3.7668764499090202</v>
      </c>
      <c r="X2509" s="93">
        <f t="shared" si="275"/>
        <v>5.0579815088791049</v>
      </c>
      <c r="Y2509" s="93">
        <f t="shared" si="274"/>
        <v>6.7916156222168755</v>
      </c>
      <c r="Z2509" s="93">
        <f t="shared" si="274"/>
        <v>9.1194565814382091</v>
      </c>
      <c r="AA2509" s="93">
        <f t="shared" si="274"/>
        <v>12.245170069502645</v>
      </c>
      <c r="AB2509" s="93">
        <f t="shared" si="274"/>
        <v>16.442228623166059</v>
      </c>
      <c r="AC2509" s="95">
        <f t="shared" si="274"/>
        <v>22.077838083260019</v>
      </c>
      <c r="AE2509" s="96"/>
    </row>
    <row r="2510" spans="3:31" ht="24.75" customHeight="1" x14ac:dyDescent="0.25">
      <c r="C2510" s="91">
        <f>ABS(E2510-Dashboard!$F$13)</f>
        <v>28.143201074467392</v>
      </c>
      <c r="D2510" s="92">
        <f t="shared" si="270"/>
        <v>0.34285216512643213</v>
      </c>
      <c r="E2510" s="93" cm="1">
        <f t="array" ref="E2510">SUM('DRE + DCF'!$S$41/TIR!S2510,'DRE + DCF'!$U$41:$AD$41/TIR!T2510:AC2510,TIR!F2510)</f>
        <v>19.476798925532606</v>
      </c>
      <c r="F2510" s="100">
        <f>'DRE + DCF'!$AE$38*'DRE + DCF'!$AE$39*(1+G2510)/(R2510-G2510)/AC2510</f>
        <v>4.6396171590945698</v>
      </c>
      <c r="G2510" s="92">
        <f>R2510*(1-'DRE + DCF'!$AE$39)</f>
        <v>0.20571129907585928</v>
      </c>
      <c r="H2510" s="94">
        <f t="shared" si="273"/>
        <v>0.34285216512643213</v>
      </c>
      <c r="I2510" s="94">
        <f t="shared" si="276"/>
        <v>0.34285216512643213</v>
      </c>
      <c r="J2510" s="94">
        <f t="shared" si="276"/>
        <v>0.34285216512643213</v>
      </c>
      <c r="K2510" s="94">
        <f t="shared" si="276"/>
        <v>0.34285216512643213</v>
      </c>
      <c r="L2510" s="94">
        <f t="shared" si="276"/>
        <v>0.34285216512643213</v>
      </c>
      <c r="M2510" s="94">
        <f t="shared" si="276"/>
        <v>0.34285216512643213</v>
      </c>
      <c r="N2510" s="94">
        <f t="shared" si="276"/>
        <v>0.34285216512643213</v>
      </c>
      <c r="O2510" s="94">
        <f t="shared" si="276"/>
        <v>0.34285216512643213</v>
      </c>
      <c r="P2510" s="94">
        <f t="shared" si="276"/>
        <v>0.34285216512643213</v>
      </c>
      <c r="Q2510" s="94">
        <f t="shared" si="276"/>
        <v>0.34285216512643213</v>
      </c>
      <c r="R2510" s="94">
        <f t="shared" si="276"/>
        <v>0.34285216512643213</v>
      </c>
      <c r="S2510" s="93">
        <f>(1+H2510)^((5-Dashboard!$F$9)*3/12)</f>
        <v>1.1588149831299352</v>
      </c>
      <c r="T2510" s="93">
        <f t="shared" si="275"/>
        <v>1.5561172090769837</v>
      </c>
      <c r="U2510" s="93">
        <f t="shared" si="275"/>
        <v>2.0896353633995286</v>
      </c>
      <c r="V2510" s="93">
        <f t="shared" si="275"/>
        <v>2.8060713720658161</v>
      </c>
      <c r="W2510" s="93">
        <f t="shared" si="275"/>
        <v>3.7681390174778797</v>
      </c>
      <c r="X2510" s="93">
        <f t="shared" si="275"/>
        <v>5.0600536381175578</v>
      </c>
      <c r="Y2510" s="93">
        <f t="shared" si="274"/>
        <v>6.7949039836020431</v>
      </c>
      <c r="Z2510" s="93">
        <f t="shared" si="274"/>
        <v>9.1245515262062238</v>
      </c>
      <c r="AA2510" s="93">
        <f t="shared" si="274"/>
        <v>12.25292377277372</v>
      </c>
      <c r="AB2510" s="93">
        <f t="shared" si="274"/>
        <v>16.453865217398324</v>
      </c>
      <c r="AC2510" s="95">
        <f t="shared" si="274"/>
        <v>22.095108531881834</v>
      </c>
      <c r="AE2510" s="96"/>
    </row>
    <row r="2511" spans="3:31" ht="24.75" customHeight="1" x14ac:dyDescent="0.25">
      <c r="C2511" s="91">
        <f>ABS(E2511-Dashboard!$F$13)</f>
        <v>28.152311576728078</v>
      </c>
      <c r="D2511" s="92">
        <f t="shared" ref="D2511:D2574" si="277">D2510+0.0001</f>
        <v>0.34295216512643212</v>
      </c>
      <c r="E2511" s="93" cm="1">
        <f t="array" ref="E2511">SUM('DRE + DCF'!$S$41/TIR!S2511,'DRE + DCF'!$U$41:$AD$41/TIR!T2511:AC2511,TIR!F2511)</f>
        <v>19.46768842327192</v>
      </c>
      <c r="F2511" s="100">
        <f>'DRE + DCF'!$AE$38*'DRE + DCF'!$AE$39*(1+G2511)/(R2511-G2511)/AC2511</f>
        <v>4.634869757707853</v>
      </c>
      <c r="G2511" s="92">
        <f>R2511*(1-'DRE + DCF'!$AE$39)</f>
        <v>0.20577129907585925</v>
      </c>
      <c r="H2511" s="94">
        <f t="shared" si="273"/>
        <v>0.34295216512643212</v>
      </c>
      <c r="I2511" s="94">
        <f t="shared" si="276"/>
        <v>0.34295216512643212</v>
      </c>
      <c r="J2511" s="94">
        <f t="shared" si="276"/>
        <v>0.34295216512643212</v>
      </c>
      <c r="K2511" s="94">
        <f t="shared" si="276"/>
        <v>0.34295216512643212</v>
      </c>
      <c r="L2511" s="94">
        <f t="shared" si="276"/>
        <v>0.34295216512643212</v>
      </c>
      <c r="M2511" s="94">
        <f t="shared" si="276"/>
        <v>0.34295216512643212</v>
      </c>
      <c r="N2511" s="94">
        <f t="shared" si="276"/>
        <v>0.34295216512643212</v>
      </c>
      <c r="O2511" s="94">
        <f t="shared" si="276"/>
        <v>0.34295216512643212</v>
      </c>
      <c r="P2511" s="94">
        <f t="shared" si="276"/>
        <v>0.34295216512643212</v>
      </c>
      <c r="Q2511" s="94">
        <f t="shared" si="276"/>
        <v>0.34295216512643212</v>
      </c>
      <c r="R2511" s="94">
        <f t="shared" si="276"/>
        <v>0.34295216512643212</v>
      </c>
      <c r="S2511" s="93">
        <f>(1+H2511)^((5-Dashboard!$F$9)*3/12)</f>
        <v>1.1588581298530169</v>
      </c>
      <c r="T2511" s="93">
        <f t="shared" si="275"/>
        <v>1.556291034560477</v>
      </c>
      <c r="U2511" s="93">
        <f t="shared" si="275"/>
        <v>2.0900244144298474</v>
      </c>
      <c r="V2511" s="93">
        <f t="shared" si="275"/>
        <v>2.806802812525667</v>
      </c>
      <c r="W2511" s="93">
        <f t="shared" si="275"/>
        <v>3.7694019141643031</v>
      </c>
      <c r="X2511" s="93">
        <f t="shared" si="275"/>
        <v>5.0621264618586679</v>
      </c>
      <c r="Y2511" s="93">
        <f t="shared" si="274"/>
        <v>6.7981936920969028</v>
      </c>
      <c r="Z2511" s="93">
        <f t="shared" si="274"/>
        <v>9.1296489377503889</v>
      </c>
      <c r="AA2511" s="93">
        <f t="shared" si="274"/>
        <v>12.260681807796114</v>
      </c>
      <c r="AB2511" s="93">
        <f t="shared" si="274"/>
        <v>16.46550917970605</v>
      </c>
      <c r="AC2511" s="95">
        <f t="shared" si="274"/>
        <v>22.112391202795383</v>
      </c>
      <c r="AE2511" s="96"/>
    </row>
    <row r="2512" spans="3:31" ht="24.75" customHeight="1" x14ac:dyDescent="0.25">
      <c r="C2512" s="91">
        <f>ABS(E2512-Dashboard!$F$13)</f>
        <v>28.161414301774954</v>
      </c>
      <c r="D2512" s="92">
        <f t="shared" si="277"/>
        <v>0.34305216512643211</v>
      </c>
      <c r="E2512" s="93" cm="1">
        <f t="array" ref="E2512">SUM('DRE + DCF'!$S$41/TIR!S2512,'DRE + DCF'!$U$41:$AD$41/TIR!T2512:AC2512,TIR!F2512)</f>
        <v>19.458585698225043</v>
      </c>
      <c r="F2512" s="100">
        <f>'DRE + DCF'!$AE$38*'DRE + DCF'!$AE$39*(1+G2512)/(R2512-G2512)/AC2512</f>
        <v>4.6301278657736304</v>
      </c>
      <c r="G2512" s="92">
        <f>R2512*(1-'DRE + DCF'!$AE$39)</f>
        <v>0.20583129907585926</v>
      </c>
      <c r="H2512" s="94">
        <f t="shared" si="273"/>
        <v>0.34305216512643211</v>
      </c>
      <c r="I2512" s="94">
        <f t="shared" si="276"/>
        <v>0.34305216512643211</v>
      </c>
      <c r="J2512" s="94">
        <f t="shared" si="276"/>
        <v>0.34305216512643211</v>
      </c>
      <c r="K2512" s="94">
        <f t="shared" si="276"/>
        <v>0.34305216512643211</v>
      </c>
      <c r="L2512" s="94">
        <f t="shared" si="276"/>
        <v>0.34305216512643211</v>
      </c>
      <c r="M2512" s="94">
        <f t="shared" si="276"/>
        <v>0.34305216512643211</v>
      </c>
      <c r="N2512" s="94">
        <f t="shared" si="276"/>
        <v>0.34305216512643211</v>
      </c>
      <c r="O2512" s="94">
        <f t="shared" si="276"/>
        <v>0.34305216512643211</v>
      </c>
      <c r="P2512" s="94">
        <f t="shared" si="276"/>
        <v>0.34305216512643211</v>
      </c>
      <c r="Q2512" s="94">
        <f t="shared" si="276"/>
        <v>0.34305216512643211</v>
      </c>
      <c r="R2512" s="94">
        <f t="shared" si="276"/>
        <v>0.34305216512643211</v>
      </c>
      <c r="S2512" s="93">
        <f>(1+H2512)^((5-Dashboard!$F$9)*3/12)</f>
        <v>1.1589012749697156</v>
      </c>
      <c r="T2512" s="93">
        <f t="shared" si="275"/>
        <v>1.5564648665158594</v>
      </c>
      <c r="U2512" s="93">
        <f t="shared" si="275"/>
        <v>2.0904135089173481</v>
      </c>
      <c r="V2512" s="93">
        <f t="shared" si="275"/>
        <v>2.807534389160987</v>
      </c>
      <c r="W2512" s="93">
        <f t="shared" si="275"/>
        <v>3.7706651400295788</v>
      </c>
      <c r="X2512" s="93">
        <f t="shared" si="275"/>
        <v>5.0641999802834876</v>
      </c>
      <c r="Y2512" s="93">
        <f t="shared" si="274"/>
        <v>6.8014847481529737</v>
      </c>
      <c r="Z2512" s="93">
        <f t="shared" si="274"/>
        <v>9.1347488170812579</v>
      </c>
      <c r="AA2512" s="93">
        <f t="shared" si="274"/>
        <v>12.268444176667099</v>
      </c>
      <c r="AB2512" s="93">
        <f t="shared" si="274"/>
        <v>16.477160514205515</v>
      </c>
      <c r="AC2512" s="95">
        <f t="shared" si="274"/>
        <v>22.129686103739473</v>
      </c>
      <c r="AE2512" s="96"/>
    </row>
    <row r="2513" spans="3:31" ht="24.75" customHeight="1" x14ac:dyDescent="0.25">
      <c r="C2513" s="91">
        <f>ABS(E2513-Dashboard!$F$13)</f>
        <v>28.170509258383696</v>
      </c>
      <c r="D2513" s="92">
        <f t="shared" si="277"/>
        <v>0.3431521651264321</v>
      </c>
      <c r="E2513" s="93" cm="1">
        <f t="array" ref="E2513">SUM('DRE + DCF'!$S$41/TIR!S2513,'DRE + DCF'!$U$41:$AD$41/TIR!T2513:AC2513,TIR!F2513)</f>
        <v>19.449490741616302</v>
      </c>
      <c r="F2513" s="100">
        <f>'DRE + DCF'!$AE$38*'DRE + DCF'!$AE$39*(1+G2513)/(R2513-G2513)/AC2513</f>
        <v>4.6253914760527568</v>
      </c>
      <c r="G2513" s="92">
        <f>R2513*(1-'DRE + DCF'!$AE$39)</f>
        <v>0.20589129907585926</v>
      </c>
      <c r="H2513" s="94">
        <f t="shared" si="273"/>
        <v>0.3431521651264321</v>
      </c>
      <c r="I2513" s="94">
        <f t="shared" si="276"/>
        <v>0.3431521651264321</v>
      </c>
      <c r="J2513" s="94">
        <f t="shared" si="276"/>
        <v>0.3431521651264321</v>
      </c>
      <c r="K2513" s="94">
        <f t="shared" si="276"/>
        <v>0.3431521651264321</v>
      </c>
      <c r="L2513" s="94">
        <f t="shared" si="276"/>
        <v>0.3431521651264321</v>
      </c>
      <c r="M2513" s="94">
        <f t="shared" si="276"/>
        <v>0.3431521651264321</v>
      </c>
      <c r="N2513" s="94">
        <f t="shared" si="276"/>
        <v>0.3431521651264321</v>
      </c>
      <c r="O2513" s="94">
        <f t="shared" si="276"/>
        <v>0.3431521651264321</v>
      </c>
      <c r="P2513" s="94">
        <f t="shared" si="276"/>
        <v>0.3431521651264321</v>
      </c>
      <c r="Q2513" s="94">
        <f t="shared" si="276"/>
        <v>0.3431521651264321</v>
      </c>
      <c r="R2513" s="94">
        <f t="shared" si="276"/>
        <v>0.3431521651264321</v>
      </c>
      <c r="S2513" s="93">
        <f>(1+H2513)^((5-Dashboard!$F$9)*3/12)</f>
        <v>1.15894441848021</v>
      </c>
      <c r="T2513" s="93">
        <f t="shared" si="275"/>
        <v>1.5566387049428878</v>
      </c>
      <c r="U2513" s="93">
        <f t="shared" si="275"/>
        <v>2.0908026468636449</v>
      </c>
      <c r="V2513" s="93">
        <f t="shared" si="275"/>
        <v>2.8082661019869795</v>
      </c>
      <c r="W2513" s="93">
        <f t="shared" si="275"/>
        <v>3.7719286951349771</v>
      </c>
      <c r="X2513" s="93">
        <f t="shared" si="275"/>
        <v>5.0662741935730615</v>
      </c>
      <c r="Y2513" s="93">
        <f t="shared" si="274"/>
        <v>6.8047771522218259</v>
      </c>
      <c r="Z2513" s="93">
        <f t="shared" si="274"/>
        <v>9.1398511652096222</v>
      </c>
      <c r="AA2513" s="93">
        <f t="shared" si="274"/>
        <v>12.276210881484646</v>
      </c>
      <c r="AB2513" s="93">
        <f t="shared" si="274"/>
        <v>16.488819225014765</v>
      </c>
      <c r="AC2513" s="95">
        <f t="shared" si="274"/>
        <v>22.146993242456919</v>
      </c>
      <c r="AE2513" s="96"/>
    </row>
    <row r="2514" spans="3:31" ht="24.75" customHeight="1" x14ac:dyDescent="0.25">
      <c r="C2514" s="91">
        <f>ABS(E2514-Dashboard!$F$13)</f>
        <v>28.179596455318109</v>
      </c>
      <c r="D2514" s="92">
        <f t="shared" si="277"/>
        <v>0.34325216512643208</v>
      </c>
      <c r="E2514" s="93" cm="1">
        <f t="array" ref="E2514">SUM('DRE + DCF'!$S$41/TIR!S2514,'DRE + DCF'!$U$41:$AD$41/TIR!T2514:AC2514,TIR!F2514)</f>
        <v>19.440403544681889</v>
      </c>
      <c r="F2514" s="100">
        <f>'DRE + DCF'!$AE$38*'DRE + DCF'!$AE$39*(1+G2514)/(R2514-G2514)/AC2514</f>
        <v>4.6206605813167867</v>
      </c>
      <c r="G2514" s="92">
        <f>R2514*(1-'DRE + DCF'!$AE$39)</f>
        <v>0.20595129907585924</v>
      </c>
      <c r="H2514" s="94">
        <f t="shared" si="273"/>
        <v>0.34325216512643208</v>
      </c>
      <c r="I2514" s="94">
        <f t="shared" si="276"/>
        <v>0.34325216512643208</v>
      </c>
      <c r="J2514" s="94">
        <f t="shared" si="276"/>
        <v>0.34325216512643208</v>
      </c>
      <c r="K2514" s="94">
        <f t="shared" si="276"/>
        <v>0.34325216512643208</v>
      </c>
      <c r="L2514" s="94">
        <f t="shared" si="276"/>
        <v>0.34325216512643208</v>
      </c>
      <c r="M2514" s="94">
        <f t="shared" si="276"/>
        <v>0.34325216512643208</v>
      </c>
      <c r="N2514" s="94">
        <f t="shared" si="276"/>
        <v>0.34325216512643208</v>
      </c>
      <c r="O2514" s="94">
        <f t="shared" si="276"/>
        <v>0.34325216512643208</v>
      </c>
      <c r="P2514" s="94">
        <f t="shared" si="276"/>
        <v>0.34325216512643208</v>
      </c>
      <c r="Q2514" s="94">
        <f t="shared" si="276"/>
        <v>0.34325216512643208</v>
      </c>
      <c r="R2514" s="94">
        <f t="shared" si="276"/>
        <v>0.34325216512643208</v>
      </c>
      <c r="S2514" s="93">
        <f>(1+H2514)^((5-Dashboard!$F$9)*3/12)</f>
        <v>1.15898756038468</v>
      </c>
      <c r="T2514" s="93">
        <f t="shared" si="275"/>
        <v>1.556812549841323</v>
      </c>
      <c r="U2514" s="93">
        <f t="shared" si="275"/>
        <v>2.0911918282703588</v>
      </c>
      <c r="V2514" s="93">
        <f t="shared" si="275"/>
        <v>2.8089979510188616</v>
      </c>
      <c r="W2514" s="93">
        <f t="shared" si="275"/>
        <v>3.7731925795417975</v>
      </c>
      <c r="X2514" s="93">
        <f t="shared" si="275"/>
        <v>5.068349101908507</v>
      </c>
      <c r="Y2514" s="93">
        <f t="shared" si="274"/>
        <v>6.8080709047552102</v>
      </c>
      <c r="Z2514" s="93">
        <f t="shared" si="274"/>
        <v>9.1449559831467049</v>
      </c>
      <c r="AA2514" s="93">
        <f t="shared" si="274"/>
        <v>12.283981924347732</v>
      </c>
      <c r="AB2514" s="93">
        <f t="shared" si="274"/>
        <v>16.500485316254046</v>
      </c>
      <c r="AC2514" s="95">
        <f t="shared" si="274"/>
        <v>22.16431262669515</v>
      </c>
      <c r="AE2514" s="96"/>
    </row>
    <row r="2515" spans="3:31" ht="24.75" customHeight="1" x14ac:dyDescent="0.25">
      <c r="C2515" s="91">
        <f>ABS(E2515-Dashboard!$F$13)</f>
        <v>28.188675901329894</v>
      </c>
      <c r="D2515" s="92">
        <f t="shared" si="277"/>
        <v>0.34335216512643207</v>
      </c>
      <c r="E2515" s="93" cm="1">
        <f t="array" ref="E2515">SUM('DRE + DCF'!$S$41/TIR!S2515,'DRE + DCF'!$U$41:$AD$41/TIR!T2515:AC2515,TIR!F2515)</f>
        <v>19.431324098670103</v>
      </c>
      <c r="F2515" s="100">
        <f>'DRE + DCF'!$AE$38*'DRE + DCF'!$AE$39*(1+G2515)/(R2515-G2515)/AC2515</f>
        <v>4.6159351743480794</v>
      </c>
      <c r="G2515" s="92">
        <f>R2515*(1-'DRE + DCF'!$AE$39)</f>
        <v>0.20601129907585924</v>
      </c>
      <c r="H2515" s="94">
        <f t="shared" si="273"/>
        <v>0.34335216512643207</v>
      </c>
      <c r="I2515" s="94">
        <f t="shared" si="276"/>
        <v>0.34335216512643207</v>
      </c>
      <c r="J2515" s="94">
        <f t="shared" si="276"/>
        <v>0.34335216512643207</v>
      </c>
      <c r="K2515" s="94">
        <f t="shared" si="276"/>
        <v>0.34335216512643207</v>
      </c>
      <c r="L2515" s="94">
        <f t="shared" si="276"/>
        <v>0.34335216512643207</v>
      </c>
      <c r="M2515" s="94">
        <f t="shared" si="276"/>
        <v>0.34335216512643207</v>
      </c>
      <c r="N2515" s="94">
        <f t="shared" si="276"/>
        <v>0.34335216512643207</v>
      </c>
      <c r="O2515" s="94">
        <f t="shared" si="276"/>
        <v>0.34335216512643207</v>
      </c>
      <c r="P2515" s="94">
        <f t="shared" si="276"/>
        <v>0.34335216512643207</v>
      </c>
      <c r="Q2515" s="94">
        <f t="shared" si="276"/>
        <v>0.34335216512643207</v>
      </c>
      <c r="R2515" s="94">
        <f t="shared" si="276"/>
        <v>0.34335216512643207</v>
      </c>
      <c r="S2515" s="93">
        <f>(1+H2515)^((5-Dashboard!$F$9)*3/12)</f>
        <v>1.1590307006833045</v>
      </c>
      <c r="T2515" s="93">
        <f t="shared" si="275"/>
        <v>1.5569864012109227</v>
      </c>
      <c r="U2515" s="93">
        <f t="shared" si="275"/>
        <v>2.0915810531391044</v>
      </c>
      <c r="V2515" s="93">
        <f t="shared" si="275"/>
        <v>2.8097299362718386</v>
      </c>
      <c r="W2515" s="93">
        <f t="shared" si="275"/>
        <v>3.7744567933113262</v>
      </c>
      <c r="X2515" s="93">
        <f t="shared" si="275"/>
        <v>5.0704247054709395</v>
      </c>
      <c r="Y2515" s="93">
        <f t="shared" si="274"/>
        <v>6.8113660062049375</v>
      </c>
      <c r="Z2515" s="93">
        <f t="shared" si="274"/>
        <v>9.1500632719039814</v>
      </c>
      <c r="AA2515" s="93">
        <f t="shared" si="274"/>
        <v>12.291757307356058</v>
      </c>
      <c r="AB2515" s="93">
        <f t="shared" si="274"/>
        <v>16.512158792045401</v>
      </c>
      <c r="AC2515" s="95">
        <f t="shared" si="274"/>
        <v>22.181644264205641</v>
      </c>
      <c r="AE2515" s="96"/>
    </row>
    <row r="2516" spans="3:31" ht="24.75" customHeight="1" x14ac:dyDescent="0.25">
      <c r="C2516" s="91">
        <f>ABS(E2516-Dashboard!$F$13)</f>
        <v>28.197747605158931</v>
      </c>
      <c r="D2516" s="92">
        <f t="shared" si="277"/>
        <v>0.34345216512643206</v>
      </c>
      <c r="E2516" s="93" cm="1">
        <f t="array" ref="E2516">SUM('DRE + DCF'!$S$41/TIR!S2516,'DRE + DCF'!$U$41:$AD$41/TIR!T2516:AC2516,TIR!F2516)</f>
        <v>19.422252394841067</v>
      </c>
      <c r="F2516" s="100">
        <f>'DRE + DCF'!$AE$38*'DRE + DCF'!$AE$39*(1+G2516)/(R2516-G2516)/AC2516</f>
        <v>4.6112152479396507</v>
      </c>
      <c r="G2516" s="92">
        <f>R2516*(1-'DRE + DCF'!$AE$39)</f>
        <v>0.20607129907585922</v>
      </c>
      <c r="H2516" s="94">
        <f t="shared" si="273"/>
        <v>0.34345216512643206</v>
      </c>
      <c r="I2516" s="94">
        <f t="shared" si="276"/>
        <v>0.34345216512643206</v>
      </c>
      <c r="J2516" s="94">
        <f t="shared" si="276"/>
        <v>0.34345216512643206</v>
      </c>
      <c r="K2516" s="94">
        <f t="shared" si="276"/>
        <v>0.34345216512643206</v>
      </c>
      <c r="L2516" s="94">
        <f t="shared" si="276"/>
        <v>0.34345216512643206</v>
      </c>
      <c r="M2516" s="94">
        <f t="shared" si="276"/>
        <v>0.34345216512643206</v>
      </c>
      <c r="N2516" s="94">
        <f t="shared" si="276"/>
        <v>0.34345216512643206</v>
      </c>
      <c r="O2516" s="94">
        <f t="shared" si="276"/>
        <v>0.34345216512643206</v>
      </c>
      <c r="P2516" s="94">
        <f t="shared" si="276"/>
        <v>0.34345216512643206</v>
      </c>
      <c r="Q2516" s="94">
        <f t="shared" si="276"/>
        <v>0.34345216512643206</v>
      </c>
      <c r="R2516" s="94">
        <f t="shared" si="276"/>
        <v>0.34345216512643206</v>
      </c>
      <c r="S2516" s="93">
        <f>(1+H2516)^((5-Dashboard!$F$9)*3/12)</f>
        <v>1.1590738393762634</v>
      </c>
      <c r="T2516" s="93">
        <f t="shared" si="275"/>
        <v>1.5571602590514475</v>
      </c>
      <c r="U2516" s="93">
        <f t="shared" si="275"/>
        <v>2.0919703214715031</v>
      </c>
      <c r="V2516" s="93">
        <f t="shared" si="275"/>
        <v>2.810462057761129</v>
      </c>
      <c r="W2516" s="93">
        <f t="shared" si="275"/>
        <v>3.7757213365048767</v>
      </c>
      <c r="X2516" s="93">
        <f t="shared" si="275"/>
        <v>5.0725010044415431</v>
      </c>
      <c r="Y2516" s="93">
        <f t="shared" si="274"/>
        <v>6.814662457022993</v>
      </c>
      <c r="Z2516" s="93">
        <f t="shared" si="274"/>
        <v>9.1551730324933516</v>
      </c>
      <c r="AA2516" s="93">
        <f t="shared" si="274"/>
        <v>12.299537032610317</v>
      </c>
      <c r="AB2516" s="93">
        <f t="shared" si="274"/>
        <v>16.523839656513065</v>
      </c>
      <c r="AC2516" s="95">
        <f t="shared" si="274"/>
        <v>22.198988162744477</v>
      </c>
      <c r="AE2516" s="96"/>
    </row>
    <row r="2517" spans="3:31" ht="24.75" customHeight="1" x14ac:dyDescent="0.25">
      <c r="C2517" s="91">
        <f>ABS(E2517-Dashboard!$F$13)</f>
        <v>28.20681157553301</v>
      </c>
      <c r="D2517" s="92">
        <f t="shared" si="277"/>
        <v>0.34355216512643205</v>
      </c>
      <c r="E2517" s="93" cm="1">
        <f t="array" ref="E2517">SUM('DRE + DCF'!$S$41/TIR!S2517,'DRE + DCF'!$U$41:$AD$41/TIR!T2517:AC2517,TIR!F2517)</f>
        <v>19.413188424466988</v>
      </c>
      <c r="F2517" s="100">
        <f>'DRE + DCF'!$AE$38*'DRE + DCF'!$AE$39*(1+G2517)/(R2517-G2517)/AC2517</f>
        <v>4.6065007948952914</v>
      </c>
      <c r="G2517" s="92">
        <f>R2517*(1-'DRE + DCF'!$AE$39)</f>
        <v>0.20613129907585923</v>
      </c>
      <c r="H2517" s="94">
        <f t="shared" si="273"/>
        <v>0.34355216512643205</v>
      </c>
      <c r="I2517" s="94">
        <f t="shared" si="276"/>
        <v>0.34355216512643205</v>
      </c>
      <c r="J2517" s="94">
        <f t="shared" si="276"/>
        <v>0.34355216512643205</v>
      </c>
      <c r="K2517" s="94">
        <f t="shared" si="276"/>
        <v>0.34355216512643205</v>
      </c>
      <c r="L2517" s="94">
        <f t="shared" si="276"/>
        <v>0.34355216512643205</v>
      </c>
      <c r="M2517" s="94">
        <f t="shared" si="276"/>
        <v>0.34355216512643205</v>
      </c>
      <c r="N2517" s="94">
        <f t="shared" si="276"/>
        <v>0.34355216512643205</v>
      </c>
      <c r="O2517" s="94">
        <f t="shared" si="276"/>
        <v>0.34355216512643205</v>
      </c>
      <c r="P2517" s="94">
        <f t="shared" si="276"/>
        <v>0.34355216512643205</v>
      </c>
      <c r="Q2517" s="94">
        <f t="shared" si="276"/>
        <v>0.34355216512643205</v>
      </c>
      <c r="R2517" s="94">
        <f t="shared" si="276"/>
        <v>0.34355216512643205</v>
      </c>
      <c r="S2517" s="93">
        <f>(1+H2517)^((5-Dashboard!$F$9)*3/12)</f>
        <v>1.1591169764637355</v>
      </c>
      <c r="T2517" s="93">
        <f t="shared" si="275"/>
        <v>1.5573341233626552</v>
      </c>
      <c r="U2517" s="93">
        <f t="shared" si="275"/>
        <v>2.0923596332691692</v>
      </c>
      <c r="V2517" s="93">
        <f t="shared" si="275"/>
        <v>2.8111943155019392</v>
      </c>
      <c r="W2517" s="93">
        <f t="shared" si="275"/>
        <v>3.7769862091837481</v>
      </c>
      <c r="X2517" s="93">
        <f t="shared" si="275"/>
        <v>5.074577999001499</v>
      </c>
      <c r="Y2517" s="93">
        <f t="shared" si="274"/>
        <v>6.8179602576614204</v>
      </c>
      <c r="Z2517" s="93">
        <f t="shared" si="274"/>
        <v>9.1602852659269676</v>
      </c>
      <c r="AA2517" s="93">
        <f t="shared" si="274"/>
        <v>12.307321102211931</v>
      </c>
      <c r="AB2517" s="93">
        <f t="shared" si="274"/>
        <v>16.535527913783064</v>
      </c>
      <c r="AC2517" s="95">
        <f t="shared" si="274"/>
        <v>22.216344330071788</v>
      </c>
      <c r="AE2517" s="96"/>
    </row>
    <row r="2518" spans="3:31" ht="24.75" customHeight="1" x14ac:dyDescent="0.25">
      <c r="C2518" s="91">
        <f>ABS(E2518-Dashboard!$F$13)</f>
        <v>28.215867821168164</v>
      </c>
      <c r="D2518" s="92">
        <f t="shared" si="277"/>
        <v>0.34365216512643204</v>
      </c>
      <c r="E2518" s="93" cm="1">
        <f t="array" ref="E2518">SUM('DRE + DCF'!$S$41/TIR!S2518,'DRE + DCF'!$U$41:$AD$41/TIR!T2518:AC2518,TIR!F2518)</f>
        <v>19.404132178831833</v>
      </c>
      <c r="F2518" s="100">
        <f>'DRE + DCF'!$AE$38*'DRE + DCF'!$AE$39*(1+G2518)/(R2518-G2518)/AC2518</f>
        <v>4.60179180802941</v>
      </c>
      <c r="G2518" s="92">
        <f>R2518*(1-'DRE + DCF'!$AE$39)</f>
        <v>0.20619129907585923</v>
      </c>
      <c r="H2518" s="94">
        <f t="shared" si="273"/>
        <v>0.34365216512643204</v>
      </c>
      <c r="I2518" s="94">
        <f t="shared" si="276"/>
        <v>0.34365216512643204</v>
      </c>
      <c r="J2518" s="94">
        <f t="shared" si="276"/>
        <v>0.34365216512643204</v>
      </c>
      <c r="K2518" s="94">
        <f t="shared" si="276"/>
        <v>0.34365216512643204</v>
      </c>
      <c r="L2518" s="94">
        <f t="shared" si="276"/>
        <v>0.34365216512643204</v>
      </c>
      <c r="M2518" s="94">
        <f t="shared" si="276"/>
        <v>0.34365216512643204</v>
      </c>
      <c r="N2518" s="94">
        <f t="shared" si="276"/>
        <v>0.34365216512643204</v>
      </c>
      <c r="O2518" s="94">
        <f t="shared" si="276"/>
        <v>0.34365216512643204</v>
      </c>
      <c r="P2518" s="94">
        <f t="shared" si="276"/>
        <v>0.34365216512643204</v>
      </c>
      <c r="Q2518" s="94">
        <f t="shared" si="276"/>
        <v>0.34365216512643204</v>
      </c>
      <c r="R2518" s="94">
        <f t="shared" si="276"/>
        <v>0.34365216512643204</v>
      </c>
      <c r="S2518" s="93">
        <f>(1+H2518)^((5-Dashboard!$F$9)*3/12)</f>
        <v>1.1591601119459003</v>
      </c>
      <c r="T2518" s="93">
        <f t="shared" si="275"/>
        <v>1.5575079941443064</v>
      </c>
      <c r="U2518" s="93">
        <f t="shared" si="275"/>
        <v>2.0927489885337236</v>
      </c>
      <c r="V2518" s="93">
        <f t="shared" si="275"/>
        <v>2.8119267095094886</v>
      </c>
      <c r="W2518" s="93">
        <f t="shared" si="275"/>
        <v>3.7782514114092685</v>
      </c>
      <c r="X2518" s="93">
        <f t="shared" si="275"/>
        <v>5.0766556893320613</v>
      </c>
      <c r="Y2518" s="93">
        <f t="shared" si="274"/>
        <v>6.8212594085724438</v>
      </c>
      <c r="Z2518" s="93">
        <f t="shared" si="274"/>
        <v>9.1653999732174096</v>
      </c>
      <c r="AA2518" s="93">
        <f t="shared" si="274"/>
        <v>12.315109518263316</v>
      </c>
      <c r="AB2518" s="93">
        <f t="shared" si="274"/>
        <v>16.547223567983639</v>
      </c>
      <c r="AC2518" s="95">
        <f t="shared" si="274"/>
        <v>22.233712773952345</v>
      </c>
      <c r="AE2518" s="96"/>
    </row>
    <row r="2519" spans="3:31" ht="24.75" customHeight="1" x14ac:dyDescent="0.25">
      <c r="C2519" s="91">
        <f>ABS(E2519-Dashboard!$F$13)</f>
        <v>28.224916350768357</v>
      </c>
      <c r="D2519" s="92">
        <f t="shared" si="277"/>
        <v>0.34375216512643203</v>
      </c>
      <c r="E2519" s="93" cm="1">
        <f t="array" ref="E2519">SUM('DRE + DCF'!$S$41/TIR!S2519,'DRE + DCF'!$U$41:$AD$41/TIR!T2519:AC2519,TIR!F2519)</f>
        <v>19.395083649231641</v>
      </c>
      <c r="F2519" s="100">
        <f>'DRE + DCF'!$AE$38*'DRE + DCF'!$AE$39*(1+G2519)/(R2519-G2519)/AC2519</f>
        <v>4.5970882801671555</v>
      </c>
      <c r="G2519" s="92">
        <f>R2519*(1-'DRE + DCF'!$AE$39)</f>
        <v>0.20625129907585921</v>
      </c>
      <c r="H2519" s="94">
        <f t="shared" si="273"/>
        <v>0.34375216512643203</v>
      </c>
      <c r="I2519" s="94">
        <f t="shared" si="276"/>
        <v>0.34375216512643203</v>
      </c>
      <c r="J2519" s="94">
        <f t="shared" si="276"/>
        <v>0.34375216512643203</v>
      </c>
      <c r="K2519" s="94">
        <f t="shared" si="276"/>
        <v>0.34375216512643203</v>
      </c>
      <c r="L2519" s="94">
        <f t="shared" si="276"/>
        <v>0.34375216512643203</v>
      </c>
      <c r="M2519" s="94">
        <f t="shared" si="276"/>
        <v>0.34375216512643203</v>
      </c>
      <c r="N2519" s="94">
        <f t="shared" si="276"/>
        <v>0.34375216512643203</v>
      </c>
      <c r="O2519" s="94">
        <f t="shared" si="276"/>
        <v>0.34375216512643203</v>
      </c>
      <c r="P2519" s="94">
        <f t="shared" si="276"/>
        <v>0.34375216512643203</v>
      </c>
      <c r="Q2519" s="94">
        <f t="shared" si="276"/>
        <v>0.34375216512643203</v>
      </c>
      <c r="R2519" s="94">
        <f t="shared" si="276"/>
        <v>0.34375216512643203</v>
      </c>
      <c r="S2519" s="93">
        <f>(1+H2519)^((5-Dashboard!$F$9)*3/12)</f>
        <v>1.1592032458229367</v>
      </c>
      <c r="T2519" s="93">
        <f t="shared" si="275"/>
        <v>1.5576818713961587</v>
      </c>
      <c r="U2519" s="93">
        <f t="shared" si="275"/>
        <v>2.0931383872667806</v>
      </c>
      <c r="V2519" s="93">
        <f t="shared" si="275"/>
        <v>2.8126592397989842</v>
      </c>
      <c r="W2519" s="93">
        <f t="shared" si="275"/>
        <v>3.7795169432427493</v>
      </c>
      <c r="X2519" s="93">
        <f t="shared" si="275"/>
        <v>5.0787340756144781</v>
      </c>
      <c r="Y2519" s="93">
        <f t="shared" si="274"/>
        <v>6.8245599102083432</v>
      </c>
      <c r="Z2519" s="93">
        <f t="shared" si="274"/>
        <v>9.1705171553775084</v>
      </c>
      <c r="AA2519" s="93">
        <f t="shared" si="274"/>
        <v>12.322902282867615</v>
      </c>
      <c r="AB2519" s="93">
        <f t="shared" si="274"/>
        <v>16.558926623244808</v>
      </c>
      <c r="AC2519" s="95">
        <f t="shared" si="274"/>
        <v>22.251093502154927</v>
      </c>
      <c r="AE2519" s="96"/>
    </row>
    <row r="2520" spans="3:31" ht="24.75" customHeight="1" x14ac:dyDescent="0.25">
      <c r="C2520" s="91">
        <f>ABS(E2520-Dashboard!$F$13)</f>
        <v>28.233957173025821</v>
      </c>
      <c r="D2520" s="92">
        <f t="shared" si="277"/>
        <v>0.34385216512643202</v>
      </c>
      <c r="E2520" s="93" cm="1">
        <f t="array" ref="E2520">SUM('DRE + DCF'!$S$41/TIR!S2520,'DRE + DCF'!$U$41:$AD$41/TIR!T2520:AC2520,TIR!F2520)</f>
        <v>19.386042826974176</v>
      </c>
      <c r="F2520" s="100">
        <f>'DRE + DCF'!$AE$38*'DRE + DCF'!$AE$39*(1+G2520)/(R2520-G2520)/AC2520</f>
        <v>4.592390204144265</v>
      </c>
      <c r="G2520" s="92">
        <f>R2520*(1-'DRE + DCF'!$AE$39)</f>
        <v>0.20631129907585921</v>
      </c>
      <c r="H2520" s="94">
        <f t="shared" si="273"/>
        <v>0.34385216512643202</v>
      </c>
      <c r="I2520" s="94">
        <f t="shared" si="276"/>
        <v>0.34385216512643202</v>
      </c>
      <c r="J2520" s="94">
        <f t="shared" si="276"/>
        <v>0.34385216512643202</v>
      </c>
      <c r="K2520" s="94">
        <f t="shared" si="276"/>
        <v>0.34385216512643202</v>
      </c>
      <c r="L2520" s="94">
        <f t="shared" si="276"/>
        <v>0.34385216512643202</v>
      </c>
      <c r="M2520" s="94">
        <f t="shared" si="276"/>
        <v>0.34385216512643202</v>
      </c>
      <c r="N2520" s="94">
        <f t="shared" si="276"/>
        <v>0.34385216512643202</v>
      </c>
      <c r="O2520" s="94">
        <f t="shared" si="276"/>
        <v>0.34385216512643202</v>
      </c>
      <c r="P2520" s="94">
        <f t="shared" si="276"/>
        <v>0.34385216512643202</v>
      </c>
      <c r="Q2520" s="94">
        <f t="shared" si="276"/>
        <v>0.34385216512643202</v>
      </c>
      <c r="R2520" s="94">
        <f t="shared" si="276"/>
        <v>0.34385216512643202</v>
      </c>
      <c r="S2520" s="93">
        <f>(1+H2520)^((5-Dashboard!$F$9)*3/12)</f>
        <v>1.1592463780950244</v>
      </c>
      <c r="T2520" s="93">
        <f t="shared" si="275"/>
        <v>1.557855755117973</v>
      </c>
      <c r="U2520" s="93">
        <f t="shared" si="275"/>
        <v>2.0935278294699611</v>
      </c>
      <c r="V2520" s="93">
        <f t="shared" si="275"/>
        <v>2.8133919063856472</v>
      </c>
      <c r="W2520" s="93">
        <f t="shared" si="275"/>
        <v>3.7807828047455323</v>
      </c>
      <c r="X2520" s="93">
        <f t="shared" si="275"/>
        <v>5.0808131580300682</v>
      </c>
      <c r="Y2520" s="93">
        <f t="shared" si="274"/>
        <v>6.8278617630215725</v>
      </c>
      <c r="Z2520" s="93">
        <f t="shared" si="274"/>
        <v>9.1756368134205175</v>
      </c>
      <c r="AA2520" s="93">
        <f t="shared" si="274"/>
        <v>12.330699398128958</v>
      </c>
      <c r="AB2520" s="93">
        <f t="shared" si="274"/>
        <v>16.570637083698795</v>
      </c>
      <c r="AC2520" s="95">
        <f t="shared" si="274"/>
        <v>22.268486522452974</v>
      </c>
      <c r="AE2520" s="96"/>
    </row>
    <row r="2521" spans="3:31" ht="24.75" customHeight="1" x14ac:dyDescent="0.25">
      <c r="C2521" s="91">
        <f>ABS(E2521-Dashboard!$F$13)</f>
        <v>28.242990296620782</v>
      </c>
      <c r="D2521" s="92">
        <f t="shared" si="277"/>
        <v>0.34395216512643201</v>
      </c>
      <c r="E2521" s="93" cm="1">
        <f t="array" ref="E2521">SUM('DRE + DCF'!$S$41/TIR!S2521,'DRE + DCF'!$U$41:$AD$41/TIR!T2521:AC2521,TIR!F2521)</f>
        <v>19.377009703379215</v>
      </c>
      <c r="F2521" s="100">
        <f>'DRE + DCF'!$AE$38*'DRE + DCF'!$AE$39*(1+G2521)/(R2521-G2521)/AC2521</f>
        <v>4.5876975728071701</v>
      </c>
      <c r="G2521" s="92">
        <f>R2521*(1-'DRE + DCF'!$AE$39)</f>
        <v>0.20637129907585919</v>
      </c>
      <c r="H2521" s="94">
        <f t="shared" si="273"/>
        <v>0.34395216512643201</v>
      </c>
      <c r="I2521" s="94">
        <f t="shared" si="276"/>
        <v>0.34395216512643201</v>
      </c>
      <c r="J2521" s="94">
        <f t="shared" si="276"/>
        <v>0.34395216512643201</v>
      </c>
      <c r="K2521" s="94">
        <f t="shared" si="276"/>
        <v>0.34395216512643201</v>
      </c>
      <c r="L2521" s="94">
        <f t="shared" si="276"/>
        <v>0.34395216512643201</v>
      </c>
      <c r="M2521" s="94">
        <f t="shared" si="276"/>
        <v>0.34395216512643201</v>
      </c>
      <c r="N2521" s="94">
        <f t="shared" si="276"/>
        <v>0.34395216512643201</v>
      </c>
      <c r="O2521" s="94">
        <f t="shared" si="276"/>
        <v>0.34395216512643201</v>
      </c>
      <c r="P2521" s="94">
        <f t="shared" si="276"/>
        <v>0.34395216512643201</v>
      </c>
      <c r="Q2521" s="94">
        <f t="shared" si="276"/>
        <v>0.34395216512643201</v>
      </c>
      <c r="R2521" s="94">
        <f t="shared" si="276"/>
        <v>0.34395216512643201</v>
      </c>
      <c r="S2521" s="93">
        <f>(1+H2521)^((5-Dashboard!$F$9)*3/12)</f>
        <v>1.1592895087623418</v>
      </c>
      <c r="T2521" s="93">
        <f t="shared" si="275"/>
        <v>1.5580296453095068</v>
      </c>
      <c r="U2521" s="93">
        <f t="shared" si="275"/>
        <v>2.0939173151448784</v>
      </c>
      <c r="V2521" s="93">
        <f t="shared" si="275"/>
        <v>2.8141247092846848</v>
      </c>
      <c r="W2521" s="93">
        <f t="shared" si="275"/>
        <v>3.782048995978943</v>
      </c>
      <c r="X2521" s="93">
        <f t="shared" si="275"/>
        <v>5.0828929367601479</v>
      </c>
      <c r="Y2521" s="93">
        <f t="shared" si="274"/>
        <v>6.8311649674646482</v>
      </c>
      <c r="Z2521" s="93">
        <f t="shared" si="274"/>
        <v>9.1807589483599461</v>
      </c>
      <c r="AA2521" s="93">
        <f t="shared" si="274"/>
        <v>12.338500866152213</v>
      </c>
      <c r="AB2521" s="93">
        <f t="shared" si="274"/>
        <v>16.582354953479623</v>
      </c>
      <c r="AC2521" s="95">
        <f t="shared" si="274"/>
        <v>22.285891842623951</v>
      </c>
      <c r="AE2521" s="96"/>
    </row>
    <row r="2522" spans="3:31" ht="24.75" customHeight="1" x14ac:dyDescent="0.25">
      <c r="C2522" s="91">
        <f>ABS(E2522-Dashboard!$F$13)</f>
        <v>28.252015730221771</v>
      </c>
      <c r="D2522" s="92">
        <f t="shared" si="277"/>
        <v>0.344052165126432</v>
      </c>
      <c r="E2522" s="93" cm="1">
        <f t="array" ref="E2522">SUM('DRE + DCF'!$S$41/TIR!S2522,'DRE + DCF'!$U$41:$AD$41/TIR!T2522:AC2522,TIR!F2522)</f>
        <v>19.367984269778226</v>
      </c>
      <c r="F2522" s="100">
        <f>'DRE + DCF'!$AE$38*'DRE + DCF'!$AE$39*(1+G2522)/(R2522-G2522)/AC2522</f>
        <v>4.5830103790128529</v>
      </c>
      <c r="G2522" s="92">
        <f>R2522*(1-'DRE + DCF'!$AE$39)</f>
        <v>0.20643129907585919</v>
      </c>
      <c r="H2522" s="94">
        <f t="shared" si="273"/>
        <v>0.344052165126432</v>
      </c>
      <c r="I2522" s="94">
        <f t="shared" si="276"/>
        <v>0.344052165126432</v>
      </c>
      <c r="J2522" s="94">
        <f t="shared" si="276"/>
        <v>0.344052165126432</v>
      </c>
      <c r="K2522" s="94">
        <f t="shared" si="276"/>
        <v>0.344052165126432</v>
      </c>
      <c r="L2522" s="94">
        <f t="shared" si="276"/>
        <v>0.344052165126432</v>
      </c>
      <c r="M2522" s="94">
        <f t="shared" si="276"/>
        <v>0.344052165126432</v>
      </c>
      <c r="N2522" s="94">
        <f t="shared" si="276"/>
        <v>0.344052165126432</v>
      </c>
      <c r="O2522" s="94">
        <f t="shared" si="276"/>
        <v>0.344052165126432</v>
      </c>
      <c r="P2522" s="94">
        <f t="shared" si="276"/>
        <v>0.344052165126432</v>
      </c>
      <c r="Q2522" s="94">
        <f t="shared" si="276"/>
        <v>0.344052165126432</v>
      </c>
      <c r="R2522" s="94">
        <f t="shared" si="276"/>
        <v>0.344052165126432</v>
      </c>
      <c r="S2522" s="93">
        <f>(1+H2522)^((5-Dashboard!$F$9)*3/12)</f>
        <v>1.1593326378250688</v>
      </c>
      <c r="T2522" s="93">
        <f t="shared" si="275"/>
        <v>1.5582035419705216</v>
      </c>
      <c r="U2522" s="93">
        <f t="shared" si="275"/>
        <v>2.0943068442931549</v>
      </c>
      <c r="V2522" s="93">
        <f t="shared" si="275"/>
        <v>2.8148576485113206</v>
      </c>
      <c r="W2522" s="93">
        <f t="shared" si="275"/>
        <v>3.783315517004338</v>
      </c>
      <c r="X2522" s="93">
        <f t="shared" si="275"/>
        <v>5.0849734119861072</v>
      </c>
      <c r="Y2522" s="93">
        <f t="shared" si="274"/>
        <v>6.8344695239902684</v>
      </c>
      <c r="Z2522" s="93">
        <f t="shared" si="274"/>
        <v>9.1858835612097369</v>
      </c>
      <c r="AA2522" s="93">
        <f t="shared" si="274"/>
        <v>12.346306689043248</v>
      </c>
      <c r="AB2522" s="93">
        <f t="shared" si="274"/>
        <v>16.594080236723528</v>
      </c>
      <c r="AC2522" s="95">
        <f t="shared" si="274"/>
        <v>22.303309470449996</v>
      </c>
      <c r="AE2522" s="96"/>
    </row>
    <row r="2523" spans="3:31" ht="24.75" customHeight="1" x14ac:dyDescent="0.25">
      <c r="C2523" s="91">
        <f>ABS(E2523-Dashboard!$F$13)</f>
        <v>28.261033482485335</v>
      </c>
      <c r="D2523" s="92">
        <f t="shared" si="277"/>
        <v>0.34415216512643199</v>
      </c>
      <c r="E2523" s="93" cm="1">
        <f t="array" ref="E2523">SUM('DRE + DCF'!$S$41/TIR!S2523,'DRE + DCF'!$U$41:$AD$41/TIR!T2523:AC2523,TIR!F2523)</f>
        <v>19.358966517514663</v>
      </c>
      <c r="F2523" s="100">
        <f>'DRE + DCF'!$AE$38*'DRE + DCF'!$AE$39*(1+G2523)/(R2523-G2523)/AC2523</f>
        <v>4.5783286156289673</v>
      </c>
      <c r="G2523" s="92">
        <f>R2523*(1-'DRE + DCF'!$AE$39)</f>
        <v>0.2064912990758592</v>
      </c>
      <c r="H2523" s="94">
        <f t="shared" si="273"/>
        <v>0.34415216512643199</v>
      </c>
      <c r="I2523" s="94">
        <f t="shared" si="276"/>
        <v>0.34415216512643199</v>
      </c>
      <c r="J2523" s="94">
        <f t="shared" si="276"/>
        <v>0.34415216512643199</v>
      </c>
      <c r="K2523" s="94">
        <f t="shared" si="276"/>
        <v>0.34415216512643199</v>
      </c>
      <c r="L2523" s="94">
        <f t="shared" si="276"/>
        <v>0.34415216512643199</v>
      </c>
      <c r="M2523" s="94">
        <f t="shared" si="276"/>
        <v>0.34415216512643199</v>
      </c>
      <c r="N2523" s="94">
        <f t="shared" si="276"/>
        <v>0.34415216512643199</v>
      </c>
      <c r="O2523" s="94">
        <f t="shared" si="276"/>
        <v>0.34415216512643199</v>
      </c>
      <c r="P2523" s="94">
        <f t="shared" si="276"/>
        <v>0.34415216512643199</v>
      </c>
      <c r="Q2523" s="94">
        <f t="shared" si="276"/>
        <v>0.34415216512643199</v>
      </c>
      <c r="R2523" s="94">
        <f t="shared" si="276"/>
        <v>0.34415216512643199</v>
      </c>
      <c r="S2523" s="93">
        <f>(1+H2523)^((5-Dashboard!$F$9)*3/12)</f>
        <v>1.1593757652833838</v>
      </c>
      <c r="T2523" s="93">
        <f t="shared" si="275"/>
        <v>1.5583774451007744</v>
      </c>
      <c r="U2523" s="93">
        <f t="shared" si="275"/>
        <v>2.0946964169164031</v>
      </c>
      <c r="V2523" s="93">
        <f t="shared" si="275"/>
        <v>2.8155907240807623</v>
      </c>
      <c r="W2523" s="93">
        <f t="shared" si="275"/>
        <v>3.7845823678830546</v>
      </c>
      <c r="X2523" s="93">
        <f t="shared" si="275"/>
        <v>5.0870545838893264</v>
      </c>
      <c r="Y2523" s="93">
        <f t="shared" si="274"/>
        <v>6.8377754330511777</v>
      </c>
      <c r="Z2523" s="93">
        <f t="shared" si="274"/>
        <v>9.1910106529840654</v>
      </c>
      <c r="AA2523" s="93">
        <f t="shared" si="274"/>
        <v>12.354116868908632</v>
      </c>
      <c r="AB2523" s="93">
        <f t="shared" si="274"/>
        <v>16.605812937568512</v>
      </c>
      <c r="AC2523" s="95">
        <f t="shared" si="274"/>
        <v>22.320739413717231</v>
      </c>
      <c r="AE2523" s="96"/>
    </row>
    <row r="2524" spans="3:31" ht="24.75" customHeight="1" x14ac:dyDescent="0.25">
      <c r="C2524" s="91">
        <f>ABS(E2524-Dashboard!$F$13)</f>
        <v>28.270043562056372</v>
      </c>
      <c r="D2524" s="92">
        <f t="shared" si="277"/>
        <v>0.34425216512643197</v>
      </c>
      <c r="E2524" s="93" cm="1">
        <f t="array" ref="E2524">SUM('DRE + DCF'!$S$41/TIR!S2524,'DRE + DCF'!$U$41:$AD$41/TIR!T2524:AC2524,TIR!F2524)</f>
        <v>19.349956437943625</v>
      </c>
      <c r="F2524" s="100">
        <f>'DRE + DCF'!$AE$38*'DRE + DCF'!$AE$39*(1+G2524)/(R2524-G2524)/AC2524</f>
        <v>4.5736522755336759</v>
      </c>
      <c r="G2524" s="92">
        <f>R2524*(1-'DRE + DCF'!$AE$39)</f>
        <v>0.20655129907585917</v>
      </c>
      <c r="H2524" s="94">
        <f t="shared" si="273"/>
        <v>0.34425216512643197</v>
      </c>
      <c r="I2524" s="94">
        <f t="shared" si="276"/>
        <v>0.34425216512643197</v>
      </c>
      <c r="J2524" s="94">
        <f t="shared" si="276"/>
        <v>0.34425216512643197</v>
      </c>
      <c r="K2524" s="94">
        <f t="shared" si="276"/>
        <v>0.34425216512643197</v>
      </c>
      <c r="L2524" s="94">
        <f t="shared" ref="I2524:R2549" si="278">$D2524</f>
        <v>0.34425216512643197</v>
      </c>
      <c r="M2524" s="94">
        <f t="shared" si="278"/>
        <v>0.34425216512643197</v>
      </c>
      <c r="N2524" s="94">
        <f t="shared" si="278"/>
        <v>0.34425216512643197</v>
      </c>
      <c r="O2524" s="94">
        <f t="shared" si="278"/>
        <v>0.34425216512643197</v>
      </c>
      <c r="P2524" s="94">
        <f t="shared" si="278"/>
        <v>0.34425216512643197</v>
      </c>
      <c r="Q2524" s="94">
        <f t="shared" si="278"/>
        <v>0.34425216512643197</v>
      </c>
      <c r="R2524" s="94">
        <f t="shared" si="278"/>
        <v>0.34425216512643197</v>
      </c>
      <c r="S2524" s="93">
        <f>(1+H2524)^((5-Dashboard!$F$9)*3/12)</f>
        <v>1.1594188911374663</v>
      </c>
      <c r="T2524" s="93">
        <f t="shared" si="275"/>
        <v>1.5585513547000263</v>
      </c>
      <c r="U2524" s="93">
        <f t="shared" si="275"/>
        <v>2.0950860330162442</v>
      </c>
      <c r="V2524" s="93">
        <f t="shared" si="275"/>
        <v>2.8163239360082337</v>
      </c>
      <c r="W2524" s="93">
        <f t="shared" si="275"/>
        <v>3.7858495486764632</v>
      </c>
      <c r="X2524" s="93">
        <f t="shared" si="275"/>
        <v>5.0891364526512612</v>
      </c>
      <c r="Y2524" s="93">
        <f t="shared" si="274"/>
        <v>6.8410826951003081</v>
      </c>
      <c r="Z2524" s="93">
        <f t="shared" si="274"/>
        <v>9.1961402246975563</v>
      </c>
      <c r="AA2524" s="93">
        <f t="shared" si="274"/>
        <v>12.361931407855964</v>
      </c>
      <c r="AB2524" s="93">
        <f t="shared" si="274"/>
        <v>16.617553060154822</v>
      </c>
      <c r="AC2524" s="95">
        <f t="shared" si="274"/>
        <v>22.338181680216486</v>
      </c>
      <c r="AE2524" s="96"/>
    </row>
    <row r="2525" spans="3:31" ht="24.75" customHeight="1" x14ac:dyDescent="0.25">
      <c r="C2525" s="91">
        <f>ABS(E2525-Dashboard!$F$13)</f>
        <v>28.279045977567847</v>
      </c>
      <c r="D2525" s="92">
        <f t="shared" si="277"/>
        <v>0.34435216512643196</v>
      </c>
      <c r="E2525" s="93" cm="1">
        <f t="array" ref="E2525">SUM('DRE + DCF'!$S$41/TIR!S2525,'DRE + DCF'!$U$41:$AD$41/TIR!T2525:AC2525,TIR!F2525)</f>
        <v>19.34095402243215</v>
      </c>
      <c r="F2525" s="100">
        <f>'DRE + DCF'!$AE$38*'DRE + DCF'!$AE$39*(1+G2525)/(R2525-G2525)/AC2525</f>
        <v>4.5689813516157702</v>
      </c>
      <c r="G2525" s="92">
        <f>R2525*(1-'DRE + DCF'!$AE$39)</f>
        <v>0.20661129907585918</v>
      </c>
      <c r="H2525" s="94">
        <f t="shared" si="273"/>
        <v>0.34435216512643196</v>
      </c>
      <c r="I2525" s="94">
        <f t="shared" si="278"/>
        <v>0.34435216512643196</v>
      </c>
      <c r="J2525" s="94">
        <f t="shared" si="278"/>
        <v>0.34435216512643196</v>
      </c>
      <c r="K2525" s="94">
        <f t="shared" si="278"/>
        <v>0.34435216512643196</v>
      </c>
      <c r="L2525" s="94">
        <f t="shared" si="278"/>
        <v>0.34435216512643196</v>
      </c>
      <c r="M2525" s="94">
        <f t="shared" si="278"/>
        <v>0.34435216512643196</v>
      </c>
      <c r="N2525" s="94">
        <f t="shared" si="278"/>
        <v>0.34435216512643196</v>
      </c>
      <c r="O2525" s="94">
        <f t="shared" si="278"/>
        <v>0.34435216512643196</v>
      </c>
      <c r="P2525" s="94">
        <f t="shared" si="278"/>
        <v>0.34435216512643196</v>
      </c>
      <c r="Q2525" s="94">
        <f t="shared" si="278"/>
        <v>0.34435216512643196</v>
      </c>
      <c r="R2525" s="94">
        <f t="shared" si="278"/>
        <v>0.34435216512643196</v>
      </c>
      <c r="S2525" s="93">
        <f>(1+H2525)^((5-Dashboard!$F$9)*3/12)</f>
        <v>1.159462015387495</v>
      </c>
      <c r="T2525" s="93">
        <f t="shared" si="275"/>
        <v>1.5587252707680352</v>
      </c>
      <c r="U2525" s="93">
        <f t="shared" si="275"/>
        <v>2.0954756925942921</v>
      </c>
      <c r="V2525" s="93">
        <f t="shared" si="275"/>
        <v>2.8170572843089459</v>
      </c>
      <c r="W2525" s="93">
        <f t="shared" si="275"/>
        <v>3.7871170594459178</v>
      </c>
      <c r="X2525" s="93">
        <f t="shared" si="275"/>
        <v>5.0912190184533657</v>
      </c>
      <c r="Y2525" s="93">
        <f t="shared" si="274"/>
        <v>6.8443913105906491</v>
      </c>
      <c r="Z2525" s="93">
        <f t="shared" si="274"/>
        <v>9.2012722773650761</v>
      </c>
      <c r="AA2525" s="93">
        <f t="shared" si="274"/>
        <v>12.369750307993554</v>
      </c>
      <c r="AB2525" s="93">
        <f t="shared" si="274"/>
        <v>16.629300608624483</v>
      </c>
      <c r="AC2525" s="95">
        <f t="shared" si="274"/>
        <v>22.355636277742615</v>
      </c>
      <c r="AE2525" s="96"/>
    </row>
    <row r="2526" spans="3:31" ht="24.75" customHeight="1" x14ac:dyDescent="0.25">
      <c r="C2526" s="91">
        <f>ABS(E2526-Dashboard!$F$13)</f>
        <v>28.288040737641087</v>
      </c>
      <c r="D2526" s="92">
        <f t="shared" si="277"/>
        <v>0.34445216512643195</v>
      </c>
      <c r="E2526" s="93" cm="1">
        <f t="array" ref="E2526">SUM('DRE + DCF'!$S$41/TIR!S2526,'DRE + DCF'!$U$41:$AD$41/TIR!T2526:AC2526,TIR!F2526)</f>
        <v>19.331959262358911</v>
      </c>
      <c r="F2526" s="100">
        <f>'DRE + DCF'!$AE$38*'DRE + DCF'!$AE$39*(1+G2526)/(R2526-G2526)/AC2526</f>
        <v>4.5643158367745267</v>
      </c>
      <c r="G2526" s="92">
        <f>R2526*(1-'DRE + DCF'!$AE$39)</f>
        <v>0.20667129907585916</v>
      </c>
      <c r="H2526" s="94">
        <f t="shared" si="273"/>
        <v>0.34445216512643195</v>
      </c>
      <c r="I2526" s="94">
        <f t="shared" si="278"/>
        <v>0.34445216512643195</v>
      </c>
      <c r="J2526" s="94">
        <f t="shared" si="278"/>
        <v>0.34445216512643195</v>
      </c>
      <c r="K2526" s="94">
        <f t="shared" si="278"/>
        <v>0.34445216512643195</v>
      </c>
      <c r="L2526" s="94">
        <f t="shared" si="278"/>
        <v>0.34445216512643195</v>
      </c>
      <c r="M2526" s="94">
        <f t="shared" si="278"/>
        <v>0.34445216512643195</v>
      </c>
      <c r="N2526" s="94">
        <f t="shared" si="278"/>
        <v>0.34445216512643195</v>
      </c>
      <c r="O2526" s="94">
        <f t="shared" si="278"/>
        <v>0.34445216512643195</v>
      </c>
      <c r="P2526" s="94">
        <f t="shared" si="278"/>
        <v>0.34445216512643195</v>
      </c>
      <c r="Q2526" s="94">
        <f t="shared" si="278"/>
        <v>0.34445216512643195</v>
      </c>
      <c r="R2526" s="94">
        <f t="shared" si="278"/>
        <v>0.34445216512643195</v>
      </c>
      <c r="S2526" s="93">
        <f>(1+H2526)^((5-Dashboard!$F$9)*3/12)</f>
        <v>1.1595051380336492</v>
      </c>
      <c r="T2526" s="93">
        <f t="shared" si="275"/>
        <v>1.5588991933045622</v>
      </c>
      <c r="U2526" s="93">
        <f t="shared" si="275"/>
        <v>2.0958653956521669</v>
      </c>
      <c r="V2526" s="93">
        <f t="shared" si="275"/>
        <v>2.8177907689981221</v>
      </c>
      <c r="W2526" s="93">
        <f t="shared" si="275"/>
        <v>3.7883849002527992</v>
      </c>
      <c r="X2526" s="93">
        <f t="shared" si="275"/>
        <v>5.0933022814771585</v>
      </c>
      <c r="Y2526" s="93">
        <f t="shared" si="274"/>
        <v>6.8477012799753618</v>
      </c>
      <c r="Z2526" s="93">
        <f t="shared" si="274"/>
        <v>9.2064068120019158</v>
      </c>
      <c r="AA2526" s="93">
        <f t="shared" si="274"/>
        <v>12.377573571430709</v>
      </c>
      <c r="AB2526" s="93">
        <f t="shared" si="274"/>
        <v>16.64105558712172</v>
      </c>
      <c r="AC2526" s="95">
        <f t="shared" si="274"/>
        <v>22.373103214095106</v>
      </c>
      <c r="AE2526" s="96"/>
    </row>
    <row r="2527" spans="3:31" ht="24.75" customHeight="1" x14ac:dyDescent="0.25">
      <c r="C2527" s="91">
        <f>ABS(E2527-Dashboard!$F$13)</f>
        <v>28.297027850885531</v>
      </c>
      <c r="D2527" s="92">
        <f t="shared" si="277"/>
        <v>0.34455216512643194</v>
      </c>
      <c r="E2527" s="93" cm="1">
        <f t="array" ref="E2527">SUM('DRE + DCF'!$S$41/TIR!S2527,'DRE + DCF'!$U$41:$AD$41/TIR!T2527:AC2527,TIR!F2527)</f>
        <v>19.322972149114467</v>
      </c>
      <c r="F2527" s="100">
        <f>'DRE + DCF'!$AE$38*'DRE + DCF'!$AE$39*(1+G2527)/(R2527-G2527)/AC2527</f>
        <v>4.5596557239198114</v>
      </c>
      <c r="G2527" s="92">
        <f>R2527*(1-'DRE + DCF'!$AE$39)</f>
        <v>0.20673129907585916</v>
      </c>
      <c r="H2527" s="94">
        <f t="shared" si="273"/>
        <v>0.34455216512643194</v>
      </c>
      <c r="I2527" s="94">
        <f t="shared" si="278"/>
        <v>0.34455216512643194</v>
      </c>
      <c r="J2527" s="94">
        <f t="shared" si="278"/>
        <v>0.34455216512643194</v>
      </c>
      <c r="K2527" s="94">
        <f t="shared" si="278"/>
        <v>0.34455216512643194</v>
      </c>
      <c r="L2527" s="94">
        <f t="shared" si="278"/>
        <v>0.34455216512643194</v>
      </c>
      <c r="M2527" s="94">
        <f t="shared" si="278"/>
        <v>0.34455216512643194</v>
      </c>
      <c r="N2527" s="94">
        <f t="shared" si="278"/>
        <v>0.34455216512643194</v>
      </c>
      <c r="O2527" s="94">
        <f t="shared" si="278"/>
        <v>0.34455216512643194</v>
      </c>
      <c r="P2527" s="94">
        <f t="shared" si="278"/>
        <v>0.34455216512643194</v>
      </c>
      <c r="Q2527" s="94">
        <f t="shared" si="278"/>
        <v>0.34455216512643194</v>
      </c>
      <c r="R2527" s="94">
        <f t="shared" si="278"/>
        <v>0.34455216512643194</v>
      </c>
      <c r="S2527" s="93">
        <f>(1+H2527)^((5-Dashboard!$F$9)*3/12)</f>
        <v>1.1595482590761075</v>
      </c>
      <c r="T2527" s="93">
        <f t="shared" si="275"/>
        <v>1.559073122309365</v>
      </c>
      <c r="U2527" s="93">
        <f t="shared" si="275"/>
        <v>2.0962551421914828</v>
      </c>
      <c r="V2527" s="93">
        <f t="shared" si="275"/>
        <v>2.8185243900909742</v>
      </c>
      <c r="W2527" s="93">
        <f t="shared" si="275"/>
        <v>3.7896530711584751</v>
      </c>
      <c r="X2527" s="93">
        <f t="shared" si="275"/>
        <v>5.0953862419041593</v>
      </c>
      <c r="Y2527" s="93">
        <f t="shared" si="274"/>
        <v>6.8510126037076704</v>
      </c>
      <c r="Z2527" s="93">
        <f t="shared" si="274"/>
        <v>9.2115438296236221</v>
      </c>
      <c r="AA2527" s="93">
        <f t="shared" si="274"/>
        <v>12.385401200277464</v>
      </c>
      <c r="AB2527" s="93">
        <f t="shared" si="274"/>
        <v>16.652817999792571</v>
      </c>
      <c r="AC2527" s="95">
        <f t="shared" si="274"/>
        <v>22.390582497077517</v>
      </c>
      <c r="AE2527" s="96"/>
    </row>
    <row r="2528" spans="3:31" ht="24.75" customHeight="1" x14ac:dyDescent="0.25">
      <c r="C2528" s="91">
        <f>ABS(E2528-Dashboard!$F$13)</f>
        <v>28.306007325899049</v>
      </c>
      <c r="D2528" s="92">
        <f t="shared" si="277"/>
        <v>0.34465216512643193</v>
      </c>
      <c r="E2528" s="93" cm="1">
        <f t="array" ref="E2528">SUM('DRE + DCF'!$S$41/TIR!S2528,'DRE + DCF'!$U$41:$AD$41/TIR!T2528:AC2528,TIR!F2528)</f>
        <v>19.313992674100948</v>
      </c>
      <c r="F2528" s="100">
        <f>'DRE + DCF'!$AE$38*'DRE + DCF'!$AE$39*(1+G2528)/(R2528-G2528)/AC2528</f>
        <v>4.5550010059719321</v>
      </c>
      <c r="G2528" s="92">
        <f>R2528*(1-'DRE + DCF'!$AE$39)</f>
        <v>0.20679129907585916</v>
      </c>
      <c r="H2528" s="94">
        <f t="shared" si="273"/>
        <v>0.34465216512643193</v>
      </c>
      <c r="I2528" s="94">
        <f t="shared" si="278"/>
        <v>0.34465216512643193</v>
      </c>
      <c r="J2528" s="94">
        <f t="shared" si="278"/>
        <v>0.34465216512643193</v>
      </c>
      <c r="K2528" s="94">
        <f t="shared" si="278"/>
        <v>0.34465216512643193</v>
      </c>
      <c r="L2528" s="94">
        <f t="shared" si="278"/>
        <v>0.34465216512643193</v>
      </c>
      <c r="M2528" s="94">
        <f t="shared" si="278"/>
        <v>0.34465216512643193</v>
      </c>
      <c r="N2528" s="94">
        <f t="shared" si="278"/>
        <v>0.34465216512643193</v>
      </c>
      <c r="O2528" s="94">
        <f t="shared" si="278"/>
        <v>0.34465216512643193</v>
      </c>
      <c r="P2528" s="94">
        <f t="shared" si="278"/>
        <v>0.34465216512643193</v>
      </c>
      <c r="Q2528" s="94">
        <f t="shared" si="278"/>
        <v>0.34465216512643193</v>
      </c>
      <c r="R2528" s="94">
        <f t="shared" si="278"/>
        <v>0.34465216512643193</v>
      </c>
      <c r="S2528" s="93">
        <f>(1+H2528)^((5-Dashboard!$F$9)*3/12)</f>
        <v>1.1595913785150491</v>
      </c>
      <c r="T2528" s="93">
        <f t="shared" si="275"/>
        <v>1.5592470577822048</v>
      </c>
      <c r="U2528" s="93">
        <f t="shared" si="275"/>
        <v>2.0966449322138607</v>
      </c>
      <c r="V2528" s="93">
        <f t="shared" si="275"/>
        <v>2.8192581476027292</v>
      </c>
      <c r="W2528" s="93">
        <f t="shared" si="275"/>
        <v>3.7909215722243439</v>
      </c>
      <c r="X2528" s="93">
        <f t="shared" si="275"/>
        <v>5.0974708999159617</v>
      </c>
      <c r="Y2528" s="93">
        <f t="shared" si="274"/>
        <v>6.8543252822409801</v>
      </c>
      <c r="Z2528" s="93">
        <f t="shared" si="274"/>
        <v>9.2166833312461769</v>
      </c>
      <c r="AA2528" s="93">
        <f t="shared" si="274"/>
        <v>12.393233196644868</v>
      </c>
      <c r="AB2528" s="93">
        <f t="shared" si="274"/>
        <v>16.664587850785296</v>
      </c>
      <c r="AC2528" s="95">
        <f t="shared" si="274"/>
        <v>22.408074134498083</v>
      </c>
      <c r="AE2528" s="96"/>
    </row>
    <row r="2529" spans="3:31" ht="24.75" customHeight="1" x14ac:dyDescent="0.25">
      <c r="C2529" s="91">
        <f>ABS(E2529-Dashboard!$F$13)</f>
        <v>28.314979171267616</v>
      </c>
      <c r="D2529" s="92">
        <f t="shared" si="277"/>
        <v>0.34475216512643192</v>
      </c>
      <c r="E2529" s="93" cm="1">
        <f t="array" ref="E2529">SUM('DRE + DCF'!$S$41/TIR!S2529,'DRE + DCF'!$U$41:$AD$41/TIR!T2529:AC2529,TIR!F2529)</f>
        <v>19.305020828732381</v>
      </c>
      <c r="F2529" s="100">
        <f>'DRE + DCF'!$AE$38*'DRE + DCF'!$AE$39*(1+G2529)/(R2529-G2529)/AC2529</f>
        <v>4.5503516758617621</v>
      </c>
      <c r="G2529" s="92">
        <f>R2529*(1-'DRE + DCF'!$AE$39)</f>
        <v>0.20685129907585914</v>
      </c>
      <c r="H2529" s="94">
        <f t="shared" si="273"/>
        <v>0.34475216512643192</v>
      </c>
      <c r="I2529" s="94">
        <f t="shared" si="278"/>
        <v>0.34475216512643192</v>
      </c>
      <c r="J2529" s="94">
        <f t="shared" si="278"/>
        <v>0.34475216512643192</v>
      </c>
      <c r="K2529" s="94">
        <f t="shared" si="278"/>
        <v>0.34475216512643192</v>
      </c>
      <c r="L2529" s="94">
        <f t="shared" si="278"/>
        <v>0.34475216512643192</v>
      </c>
      <c r="M2529" s="94">
        <f t="shared" si="278"/>
        <v>0.34475216512643192</v>
      </c>
      <c r="N2529" s="94">
        <f t="shared" si="278"/>
        <v>0.34475216512643192</v>
      </c>
      <c r="O2529" s="94">
        <f t="shared" si="278"/>
        <v>0.34475216512643192</v>
      </c>
      <c r="P2529" s="94">
        <f t="shared" si="278"/>
        <v>0.34475216512643192</v>
      </c>
      <c r="Q2529" s="94">
        <f t="shared" si="278"/>
        <v>0.34475216512643192</v>
      </c>
      <c r="R2529" s="94">
        <f t="shared" si="278"/>
        <v>0.34475216512643192</v>
      </c>
      <c r="S2529" s="93">
        <f>(1+H2529)^((5-Dashboard!$F$9)*3/12)</f>
        <v>1.1596344963506526</v>
      </c>
      <c r="T2529" s="93">
        <f t="shared" si="275"/>
        <v>1.5594209997228394</v>
      </c>
      <c r="U2529" s="93">
        <f t="shared" si="275"/>
        <v>2.0970347657209132</v>
      </c>
      <c r="V2529" s="93">
        <f t="shared" si="275"/>
        <v>2.8199920415485975</v>
      </c>
      <c r="W2529" s="93">
        <f t="shared" si="275"/>
        <v>3.7921904035117833</v>
      </c>
      <c r="X2529" s="93">
        <f t="shared" si="275"/>
        <v>5.0995562556941474</v>
      </c>
      <c r="Y2529" s="93">
        <f t="shared" si="274"/>
        <v>6.8576393160287443</v>
      </c>
      <c r="Z2529" s="93">
        <f t="shared" si="274"/>
        <v>9.2218253178857967</v>
      </c>
      <c r="AA2529" s="93">
        <f t="shared" si="274"/>
        <v>12.40106956264467</v>
      </c>
      <c r="AB2529" s="93">
        <f t="shared" si="274"/>
        <v>16.676365144249914</v>
      </c>
      <c r="AC2529" s="95">
        <f t="shared" si="274"/>
        <v>22.425578134169033</v>
      </c>
      <c r="AE2529" s="96"/>
    </row>
    <row r="2530" spans="3:31" ht="24.75" customHeight="1" x14ac:dyDescent="0.25">
      <c r="C2530" s="91">
        <f>ABS(E2530-Dashboard!$F$13)</f>
        <v>28.323943395565692</v>
      </c>
      <c r="D2530" s="92">
        <f t="shared" si="277"/>
        <v>0.34485216512643191</v>
      </c>
      <c r="E2530" s="93" cm="1">
        <f t="array" ref="E2530">SUM('DRE + DCF'!$S$41/TIR!S2530,'DRE + DCF'!$U$41:$AD$41/TIR!T2530:AC2530,TIR!F2530)</f>
        <v>19.296056604434305</v>
      </c>
      <c r="F2530" s="100">
        <f>'DRE + DCF'!$AE$38*'DRE + DCF'!$AE$39*(1+G2530)/(R2530-G2530)/AC2530</f>
        <v>4.5457077265305799</v>
      </c>
      <c r="G2530" s="92">
        <f>R2530*(1-'DRE + DCF'!$AE$39)</f>
        <v>0.20691129907585915</v>
      </c>
      <c r="H2530" s="94">
        <f t="shared" si="273"/>
        <v>0.34485216512643191</v>
      </c>
      <c r="I2530" s="94">
        <f t="shared" si="278"/>
        <v>0.34485216512643191</v>
      </c>
      <c r="J2530" s="94">
        <f t="shared" si="278"/>
        <v>0.34485216512643191</v>
      </c>
      <c r="K2530" s="94">
        <f t="shared" si="278"/>
        <v>0.34485216512643191</v>
      </c>
      <c r="L2530" s="94">
        <f t="shared" si="278"/>
        <v>0.34485216512643191</v>
      </c>
      <c r="M2530" s="94">
        <f t="shared" si="278"/>
        <v>0.34485216512643191</v>
      </c>
      <c r="N2530" s="94">
        <f t="shared" si="278"/>
        <v>0.34485216512643191</v>
      </c>
      <c r="O2530" s="94">
        <f t="shared" si="278"/>
        <v>0.34485216512643191</v>
      </c>
      <c r="P2530" s="94">
        <f t="shared" si="278"/>
        <v>0.34485216512643191</v>
      </c>
      <c r="Q2530" s="94">
        <f t="shared" si="278"/>
        <v>0.34485216512643191</v>
      </c>
      <c r="R2530" s="94">
        <f t="shared" si="278"/>
        <v>0.34485216512643191</v>
      </c>
      <c r="S2530" s="93">
        <f>(1+H2530)^((5-Dashboard!$F$9)*3/12)</f>
        <v>1.1596776125830972</v>
      </c>
      <c r="T2530" s="93">
        <f t="shared" si="275"/>
        <v>1.5595949481310298</v>
      </c>
      <c r="U2530" s="93">
        <f t="shared" si="275"/>
        <v>2.0974246427142611</v>
      </c>
      <c r="V2530" s="93">
        <f t="shared" si="275"/>
        <v>2.820726071943807</v>
      </c>
      <c r="W2530" s="93">
        <f t="shared" si="275"/>
        <v>3.7934595650822045</v>
      </c>
      <c r="X2530" s="93">
        <f t="shared" si="275"/>
        <v>5.1016423094203756</v>
      </c>
      <c r="Y2530" s="93">
        <f t="shared" si="274"/>
        <v>6.8609547055246027</v>
      </c>
      <c r="Z2530" s="93">
        <f t="shared" si="274"/>
        <v>9.2269697905591439</v>
      </c>
      <c r="AA2530" s="93">
        <f t="shared" si="274"/>
        <v>12.408910300389646</v>
      </c>
      <c r="AB2530" s="93">
        <f t="shared" si="274"/>
        <v>16.688149884338699</v>
      </c>
      <c r="AC2530" s="95">
        <f t="shared" si="274"/>
        <v>22.443094503907314</v>
      </c>
      <c r="AE2530" s="96"/>
    </row>
    <row r="2531" spans="3:31" ht="24.75" customHeight="1" x14ac:dyDescent="0.25">
      <c r="C2531" s="91">
        <f>ABS(E2531-Dashboard!$F$13)</f>
        <v>28.332900007355885</v>
      </c>
      <c r="D2531" s="92">
        <f t="shared" si="277"/>
        <v>0.3449521651264319</v>
      </c>
      <c r="E2531" s="93" cm="1">
        <f t="array" ref="E2531">SUM('DRE + DCF'!$S$41/TIR!S2531,'DRE + DCF'!$U$41:$AD$41/TIR!T2531:AC2531,TIR!F2531)</f>
        <v>19.287099992644112</v>
      </c>
      <c r="F2531" s="100">
        <f>'DRE + DCF'!$AE$38*'DRE + DCF'!$AE$39*(1+G2531)/(R2531-G2531)/AC2531</f>
        <v>4.541069150930185</v>
      </c>
      <c r="G2531" s="92">
        <f>R2531*(1-'DRE + DCF'!$AE$39)</f>
        <v>0.20697129907585912</v>
      </c>
      <c r="H2531" s="94">
        <f t="shared" si="273"/>
        <v>0.3449521651264319</v>
      </c>
      <c r="I2531" s="94">
        <f t="shared" si="278"/>
        <v>0.3449521651264319</v>
      </c>
      <c r="J2531" s="94">
        <f t="shared" si="278"/>
        <v>0.3449521651264319</v>
      </c>
      <c r="K2531" s="94">
        <f t="shared" si="278"/>
        <v>0.3449521651264319</v>
      </c>
      <c r="L2531" s="94">
        <f t="shared" si="278"/>
        <v>0.3449521651264319</v>
      </c>
      <c r="M2531" s="94">
        <f t="shared" si="278"/>
        <v>0.3449521651264319</v>
      </c>
      <c r="N2531" s="94">
        <f t="shared" si="278"/>
        <v>0.3449521651264319</v>
      </c>
      <c r="O2531" s="94">
        <f t="shared" si="278"/>
        <v>0.3449521651264319</v>
      </c>
      <c r="P2531" s="94">
        <f t="shared" si="278"/>
        <v>0.3449521651264319</v>
      </c>
      <c r="Q2531" s="94">
        <f t="shared" si="278"/>
        <v>0.3449521651264319</v>
      </c>
      <c r="R2531" s="94">
        <f t="shared" si="278"/>
        <v>0.3449521651264319</v>
      </c>
      <c r="S2531" s="93">
        <f>(1+H2531)^((5-Dashboard!$F$9)*3/12)</f>
        <v>1.1597207272125611</v>
      </c>
      <c r="T2531" s="93">
        <f t="shared" si="275"/>
        <v>1.559768903006534</v>
      </c>
      <c r="U2531" s="93">
        <f t="shared" si="275"/>
        <v>2.0978145631955174</v>
      </c>
      <c r="V2531" s="93">
        <f t="shared" si="275"/>
        <v>2.8214602388035708</v>
      </c>
      <c r="W2531" s="93">
        <f t="shared" si="275"/>
        <v>3.7947290569970016</v>
      </c>
      <c r="X2531" s="93">
        <f t="shared" si="275"/>
        <v>5.1037290612763</v>
      </c>
      <c r="Y2531" s="93">
        <f t="shared" si="274"/>
        <v>6.8642714511822511</v>
      </c>
      <c r="Z2531" s="93">
        <f t="shared" si="274"/>
        <v>9.2321167502831223</v>
      </c>
      <c r="AA2531" s="93">
        <f t="shared" si="274"/>
        <v>12.416755411993282</v>
      </c>
      <c r="AB2531" s="93">
        <f t="shared" si="274"/>
        <v>16.699942075205705</v>
      </c>
      <c r="AC2531" s="95">
        <f t="shared" si="274"/>
        <v>22.46062325153391</v>
      </c>
      <c r="AE2531" s="96"/>
    </row>
    <row r="2532" spans="3:31" ht="24.75" customHeight="1" x14ac:dyDescent="0.25">
      <c r="C2532" s="91">
        <f>ABS(E2532-Dashboard!$F$13)</f>
        <v>28.341849015189325</v>
      </c>
      <c r="D2532" s="92">
        <f t="shared" si="277"/>
        <v>0.34505216512643189</v>
      </c>
      <c r="E2532" s="93" cm="1">
        <f t="array" ref="E2532">SUM('DRE + DCF'!$S$41/TIR!S2532,'DRE + DCF'!$U$41:$AD$41/TIR!T2532:AC2532,TIR!F2532)</f>
        <v>19.278150984810672</v>
      </c>
      <c r="F2532" s="100">
        <f>'DRE + DCF'!$AE$38*'DRE + DCF'!$AE$39*(1+G2532)/(R2532-G2532)/AC2532</f>
        <v>4.5364359420227567</v>
      </c>
      <c r="G2532" s="92">
        <f>R2532*(1-'DRE + DCF'!$AE$39)</f>
        <v>0.20703129907585913</v>
      </c>
      <c r="H2532" s="94">
        <f t="shared" si="273"/>
        <v>0.34505216512643189</v>
      </c>
      <c r="I2532" s="94">
        <f t="shared" si="278"/>
        <v>0.34505216512643189</v>
      </c>
      <c r="J2532" s="94">
        <f t="shared" si="278"/>
        <v>0.34505216512643189</v>
      </c>
      <c r="K2532" s="94">
        <f t="shared" si="278"/>
        <v>0.34505216512643189</v>
      </c>
      <c r="L2532" s="94">
        <f t="shared" si="278"/>
        <v>0.34505216512643189</v>
      </c>
      <c r="M2532" s="94">
        <f t="shared" si="278"/>
        <v>0.34505216512643189</v>
      </c>
      <c r="N2532" s="94">
        <f t="shared" si="278"/>
        <v>0.34505216512643189</v>
      </c>
      <c r="O2532" s="94">
        <f t="shared" si="278"/>
        <v>0.34505216512643189</v>
      </c>
      <c r="P2532" s="94">
        <f t="shared" si="278"/>
        <v>0.34505216512643189</v>
      </c>
      <c r="Q2532" s="94">
        <f t="shared" si="278"/>
        <v>0.34505216512643189</v>
      </c>
      <c r="R2532" s="94">
        <f t="shared" si="278"/>
        <v>0.34505216512643189</v>
      </c>
      <c r="S2532" s="93">
        <f>(1+H2532)^((5-Dashboard!$F$9)*3/12)</f>
        <v>1.1597638402392239</v>
      </c>
      <c r="T2532" s="93">
        <f t="shared" si="275"/>
        <v>1.5599428643491133</v>
      </c>
      <c r="U2532" s="93">
        <f t="shared" si="275"/>
        <v>2.098204527166303</v>
      </c>
      <c r="V2532" s="93">
        <f t="shared" si="275"/>
        <v>2.8221945421431172</v>
      </c>
      <c r="W2532" s="93">
        <f t="shared" si="275"/>
        <v>3.7959988793175992</v>
      </c>
      <c r="X2532" s="93">
        <f t="shared" si="275"/>
        <v>5.1058165114436465</v>
      </c>
      <c r="Y2532" s="93">
        <f t="shared" si="274"/>
        <v>6.8675895534555629</v>
      </c>
      <c r="Z2532" s="93">
        <f t="shared" si="274"/>
        <v>9.237266198075071</v>
      </c>
      <c r="AA2532" s="93">
        <f t="shared" si="274"/>
        <v>12.424604899570079</v>
      </c>
      <c r="AB2532" s="93">
        <f t="shared" si="274"/>
        <v>16.711741721007211</v>
      </c>
      <c r="AC2532" s="95">
        <f t="shared" si="274"/>
        <v>22.478164384874475</v>
      </c>
      <c r="AE2532" s="96"/>
    </row>
    <row r="2533" spans="3:31" ht="24.75" customHeight="1" x14ac:dyDescent="0.25">
      <c r="C2533" s="91">
        <f>ABS(E2533-Dashboard!$F$13)</f>
        <v>28.35079042760534</v>
      </c>
      <c r="D2533" s="92">
        <f t="shared" si="277"/>
        <v>0.34515216512643188</v>
      </c>
      <c r="E2533" s="93" cm="1">
        <f t="array" ref="E2533">SUM('DRE + DCF'!$S$41/TIR!S2533,'DRE + DCF'!$U$41:$AD$41/TIR!T2533:AC2533,TIR!F2533)</f>
        <v>19.269209572394658</v>
      </c>
      <c r="F2533" s="100">
        <f>'DRE + DCF'!$AE$38*'DRE + DCF'!$AE$39*(1+G2533)/(R2533-G2533)/AC2533</f>
        <v>4.531808092780957</v>
      </c>
      <c r="G2533" s="92">
        <f>R2533*(1-'DRE + DCF'!$AE$39)</f>
        <v>0.20709129907585913</v>
      </c>
      <c r="H2533" s="94">
        <f t="shared" si="273"/>
        <v>0.34515216512643188</v>
      </c>
      <c r="I2533" s="94">
        <f t="shared" si="278"/>
        <v>0.34515216512643188</v>
      </c>
      <c r="J2533" s="94">
        <f t="shared" si="278"/>
        <v>0.34515216512643188</v>
      </c>
      <c r="K2533" s="94">
        <f t="shared" si="278"/>
        <v>0.34515216512643188</v>
      </c>
      <c r="L2533" s="94">
        <f t="shared" si="278"/>
        <v>0.34515216512643188</v>
      </c>
      <c r="M2533" s="94">
        <f t="shared" si="278"/>
        <v>0.34515216512643188</v>
      </c>
      <c r="N2533" s="94">
        <f t="shared" si="278"/>
        <v>0.34515216512643188</v>
      </c>
      <c r="O2533" s="94">
        <f t="shared" si="278"/>
        <v>0.34515216512643188</v>
      </c>
      <c r="P2533" s="94">
        <f t="shared" si="278"/>
        <v>0.34515216512643188</v>
      </c>
      <c r="Q2533" s="94">
        <f t="shared" si="278"/>
        <v>0.34515216512643188</v>
      </c>
      <c r="R2533" s="94">
        <f t="shared" si="278"/>
        <v>0.34515216512643188</v>
      </c>
      <c r="S2533" s="93">
        <f>(1+H2533)^((5-Dashboard!$F$9)*3/12)</f>
        <v>1.1598069516632636</v>
      </c>
      <c r="T2533" s="93">
        <f t="shared" si="275"/>
        <v>1.5601168321585259</v>
      </c>
      <c r="U2533" s="93">
        <f t="shared" si="275"/>
        <v>2.0985945346282313</v>
      </c>
      <c r="V2533" s="93">
        <f t="shared" si="275"/>
        <v>2.822928981977662</v>
      </c>
      <c r="W2533" s="93">
        <f t="shared" si="275"/>
        <v>3.7972690321054059</v>
      </c>
      <c r="X2533" s="93">
        <f t="shared" si="275"/>
        <v>5.1079046601041362</v>
      </c>
      <c r="Y2533" s="93">
        <f t="shared" si="274"/>
        <v>6.8709090127984691</v>
      </c>
      <c r="Z2533" s="93">
        <f t="shared" si="274"/>
        <v>9.2424181349525742</v>
      </c>
      <c r="AA2533" s="93">
        <f t="shared" si="274"/>
        <v>12.432458765235253</v>
      </c>
      <c r="AB2533" s="93">
        <f t="shared" si="274"/>
        <v>16.723548825901286</v>
      </c>
      <c r="AC2533" s="95">
        <f t="shared" si="274"/>
        <v>22.49571791175871</v>
      </c>
      <c r="AE2533" s="96"/>
    </row>
    <row r="2534" spans="3:31" ht="24.75" customHeight="1" x14ac:dyDescent="0.25">
      <c r="C2534" s="91">
        <f>ABS(E2534-Dashboard!$F$13)</f>
        <v>28.359724253131766</v>
      </c>
      <c r="D2534" s="92">
        <f t="shared" si="277"/>
        <v>0.34525216512643186</v>
      </c>
      <c r="E2534" s="93" cm="1">
        <f t="array" ref="E2534">SUM('DRE + DCF'!$S$41/TIR!S2534,'DRE + DCF'!$U$41:$AD$41/TIR!T2534:AC2534,TIR!F2534)</f>
        <v>19.260275746868231</v>
      </c>
      <c r="F2534" s="100">
        <f>'DRE + DCF'!$AE$38*'DRE + DCF'!$AE$39*(1+G2534)/(R2534-G2534)/AC2534</f>
        <v>4.5271855961877936</v>
      </c>
      <c r="G2534" s="92">
        <f>R2534*(1-'DRE + DCF'!$AE$39)</f>
        <v>0.20715129907585911</v>
      </c>
      <c r="H2534" s="94">
        <f t="shared" si="273"/>
        <v>0.34525216512643186</v>
      </c>
      <c r="I2534" s="94">
        <f t="shared" si="278"/>
        <v>0.34525216512643186</v>
      </c>
      <c r="J2534" s="94">
        <f t="shared" si="278"/>
        <v>0.34525216512643186</v>
      </c>
      <c r="K2534" s="94">
        <f t="shared" si="278"/>
        <v>0.34525216512643186</v>
      </c>
      <c r="L2534" s="94">
        <f t="shared" si="278"/>
        <v>0.34525216512643186</v>
      </c>
      <c r="M2534" s="94">
        <f t="shared" si="278"/>
        <v>0.34525216512643186</v>
      </c>
      <c r="N2534" s="94">
        <f t="shared" si="278"/>
        <v>0.34525216512643186</v>
      </c>
      <c r="O2534" s="94">
        <f t="shared" si="278"/>
        <v>0.34525216512643186</v>
      </c>
      <c r="P2534" s="94">
        <f t="shared" si="278"/>
        <v>0.34525216512643186</v>
      </c>
      <c r="Q2534" s="94">
        <f t="shared" si="278"/>
        <v>0.34525216512643186</v>
      </c>
      <c r="R2534" s="94">
        <f t="shared" si="278"/>
        <v>0.34525216512643186</v>
      </c>
      <c r="S2534" s="93">
        <f>(1+H2534)^((5-Dashboard!$F$9)*3/12)</f>
        <v>1.1598500614848593</v>
      </c>
      <c r="T2534" s="93">
        <f t="shared" si="275"/>
        <v>1.5602908064345322</v>
      </c>
      <c r="U2534" s="93">
        <f t="shared" si="275"/>
        <v>2.098984585582921</v>
      </c>
      <c r="V2534" s="93">
        <f t="shared" si="275"/>
        <v>2.8236635583224312</v>
      </c>
      <c r="W2534" s="93">
        <f t="shared" si="275"/>
        <v>3.7985395154218558</v>
      </c>
      <c r="X2534" s="93">
        <f t="shared" si="275"/>
        <v>5.109993507439559</v>
      </c>
      <c r="Y2534" s="93">
        <f t="shared" si="274"/>
        <v>6.8742298296650768</v>
      </c>
      <c r="Z2534" s="93">
        <f t="shared" si="274"/>
        <v>9.247572561933648</v>
      </c>
      <c r="AA2534" s="93">
        <f t="shared" si="274"/>
        <v>12.440317011105025</v>
      </c>
      <c r="AB2534" s="93">
        <f t="shared" si="274"/>
        <v>16.735363394048218</v>
      </c>
      <c r="AC2534" s="95">
        <f t="shared" si="274"/>
        <v>22.513283840020996</v>
      </c>
      <c r="AE2534" s="96"/>
    </row>
    <row r="2535" spans="3:31" ht="24.75" customHeight="1" x14ac:dyDescent="0.25">
      <c r="C2535" s="91">
        <f>ABS(E2535-Dashboard!$F$13)</f>
        <v>28.36865050028473</v>
      </c>
      <c r="D2535" s="92">
        <f t="shared" si="277"/>
        <v>0.34535216512643185</v>
      </c>
      <c r="E2535" s="93" cm="1">
        <f t="array" ref="E2535">SUM('DRE + DCF'!$S$41/TIR!S2535,'DRE + DCF'!$U$41:$AD$41/TIR!T2535:AC2535,TIR!F2535)</f>
        <v>19.251349499715268</v>
      </c>
      <c r="F2535" s="100">
        <f>'DRE + DCF'!$AE$38*'DRE + DCF'!$AE$39*(1+G2535)/(R2535-G2535)/AC2535</f>
        <v>4.5225684452367219</v>
      </c>
      <c r="G2535" s="92">
        <f>R2535*(1-'DRE + DCF'!$AE$39)</f>
        <v>0.20721129907585911</v>
      </c>
      <c r="H2535" s="94">
        <f t="shared" si="273"/>
        <v>0.34535216512643185</v>
      </c>
      <c r="I2535" s="94">
        <f t="shared" si="278"/>
        <v>0.34535216512643185</v>
      </c>
      <c r="J2535" s="94">
        <f t="shared" si="278"/>
        <v>0.34535216512643185</v>
      </c>
      <c r="K2535" s="94">
        <f t="shared" si="278"/>
        <v>0.34535216512643185</v>
      </c>
      <c r="L2535" s="94">
        <f t="shared" si="278"/>
        <v>0.34535216512643185</v>
      </c>
      <c r="M2535" s="94">
        <f t="shared" si="278"/>
        <v>0.34535216512643185</v>
      </c>
      <c r="N2535" s="94">
        <f t="shared" si="278"/>
        <v>0.34535216512643185</v>
      </c>
      <c r="O2535" s="94">
        <f t="shared" si="278"/>
        <v>0.34535216512643185</v>
      </c>
      <c r="P2535" s="94">
        <f t="shared" si="278"/>
        <v>0.34535216512643185</v>
      </c>
      <c r="Q2535" s="94">
        <f t="shared" si="278"/>
        <v>0.34535216512643185</v>
      </c>
      <c r="R2535" s="94">
        <f t="shared" si="278"/>
        <v>0.34535216512643185</v>
      </c>
      <c r="S2535" s="93">
        <f>(1+H2535)^((5-Dashboard!$F$9)*3/12)</f>
        <v>1.1598931697041894</v>
      </c>
      <c r="T2535" s="93">
        <f t="shared" si="275"/>
        <v>1.5604647871768911</v>
      </c>
      <c r="U2535" s="93">
        <f t="shared" si="275"/>
        <v>2.0993746800319868</v>
      </c>
      <c r="V2535" s="93">
        <f t="shared" si="275"/>
        <v>2.8243982711926434</v>
      </c>
      <c r="W2535" s="93">
        <f t="shared" si="275"/>
        <v>3.7998103293283734</v>
      </c>
      <c r="X2535" s="93">
        <f t="shared" si="275"/>
        <v>5.1120830536317063</v>
      </c>
      <c r="Y2535" s="93">
        <f t="shared" si="274"/>
        <v>6.8775520045095568</v>
      </c>
      <c r="Z2535" s="93">
        <f t="shared" si="274"/>
        <v>9.2527294800365638</v>
      </c>
      <c r="AA2535" s="93">
        <f t="shared" si="274"/>
        <v>12.448179639296354</v>
      </c>
      <c r="AB2535" s="93">
        <f t="shared" si="274"/>
        <v>16.747185429610113</v>
      </c>
      <c r="AC2535" s="95">
        <f t="shared" si="274"/>
        <v>22.530862177499795</v>
      </c>
      <c r="AE2535" s="96"/>
    </row>
    <row r="2536" spans="3:31" ht="24.75" customHeight="1" x14ac:dyDescent="0.25">
      <c r="C2536" s="91">
        <f>ABS(E2536-Dashboard!$F$13)</f>
        <v>28.377569177568905</v>
      </c>
      <c r="D2536" s="92">
        <f t="shared" si="277"/>
        <v>0.34545216512643184</v>
      </c>
      <c r="E2536" s="93" cm="1">
        <f t="array" ref="E2536">SUM('DRE + DCF'!$S$41/TIR!S2536,'DRE + DCF'!$U$41:$AD$41/TIR!T2536:AC2536,TIR!F2536)</f>
        <v>19.242430822431093</v>
      </c>
      <c r="F2536" s="100">
        <f>'DRE + DCF'!$AE$38*'DRE + DCF'!$AE$39*(1+G2536)/(R2536-G2536)/AC2536</f>
        <v>4.5179566329314991</v>
      </c>
      <c r="G2536" s="92">
        <f>R2536*(1-'DRE + DCF'!$AE$39)</f>
        <v>0.20727129907585909</v>
      </c>
      <c r="H2536" s="94">
        <f t="shared" si="273"/>
        <v>0.34545216512643184</v>
      </c>
      <c r="I2536" s="94">
        <f t="shared" si="278"/>
        <v>0.34545216512643184</v>
      </c>
      <c r="J2536" s="94">
        <f t="shared" si="278"/>
        <v>0.34545216512643184</v>
      </c>
      <c r="K2536" s="94">
        <f t="shared" si="278"/>
        <v>0.34545216512643184</v>
      </c>
      <c r="L2536" s="94">
        <f t="shared" si="278"/>
        <v>0.34545216512643184</v>
      </c>
      <c r="M2536" s="94">
        <f t="shared" si="278"/>
        <v>0.34545216512643184</v>
      </c>
      <c r="N2536" s="94">
        <f t="shared" si="278"/>
        <v>0.34545216512643184</v>
      </c>
      <c r="O2536" s="94">
        <f t="shared" si="278"/>
        <v>0.34545216512643184</v>
      </c>
      <c r="P2536" s="94">
        <f t="shared" si="278"/>
        <v>0.34545216512643184</v>
      </c>
      <c r="Q2536" s="94">
        <f t="shared" si="278"/>
        <v>0.34545216512643184</v>
      </c>
      <c r="R2536" s="94">
        <f t="shared" si="278"/>
        <v>0.34545216512643184</v>
      </c>
      <c r="S2536" s="93">
        <f>(1+H2536)^((5-Dashboard!$F$9)*3/12)</f>
        <v>1.1599362763214331</v>
      </c>
      <c r="T2536" s="93">
        <f t="shared" si="275"/>
        <v>1.5606387743853636</v>
      </c>
      <c r="U2536" s="93">
        <f t="shared" si="275"/>
        <v>2.0997648179770487</v>
      </c>
      <c r="V2536" s="93">
        <f t="shared" si="275"/>
        <v>2.8251331206035286</v>
      </c>
      <c r="W2536" s="93">
        <f t="shared" si="275"/>
        <v>3.8010814738864109</v>
      </c>
      <c r="X2536" s="93">
        <f t="shared" si="275"/>
        <v>5.1141732988624407</v>
      </c>
      <c r="Y2536" s="93">
        <f t="shared" si="274"/>
        <v>6.8808755377862578</v>
      </c>
      <c r="Z2536" s="93">
        <f t="shared" si="274"/>
        <v>9.2578888902800216</v>
      </c>
      <c r="AA2536" s="93">
        <f t="shared" si="274"/>
        <v>12.456046651927196</v>
      </c>
      <c r="AB2536" s="93">
        <f t="shared" si="274"/>
        <v>16.759014936751289</v>
      </c>
      <c r="AC2536" s="95">
        <f t="shared" si="274"/>
        <v>22.548452932038234</v>
      </c>
      <c r="AE2536" s="96"/>
    </row>
    <row r="2537" spans="3:31" ht="24.75" customHeight="1" x14ac:dyDescent="0.25">
      <c r="C2537" s="91">
        <f>ABS(E2537-Dashboard!$F$13)</f>
        <v>28.386480293477234</v>
      </c>
      <c r="D2537" s="92">
        <f t="shared" si="277"/>
        <v>0.34555216512643183</v>
      </c>
      <c r="E2537" s="93" cm="1">
        <f t="array" ref="E2537">SUM('DRE + DCF'!$S$41/TIR!S2537,'DRE + DCF'!$U$41:$AD$41/TIR!T2537:AC2537,TIR!F2537)</f>
        <v>19.233519706522763</v>
      </c>
      <c r="F2537" s="100">
        <f>'DRE + DCF'!$AE$38*'DRE + DCF'!$AE$39*(1+G2537)/(R2537-G2537)/AC2537</f>
        <v>4.5133501522863124</v>
      </c>
      <c r="G2537" s="92">
        <f>R2537*(1-'DRE + DCF'!$AE$39)</f>
        <v>0.20733129907585909</v>
      </c>
      <c r="H2537" s="94">
        <f t="shared" si="273"/>
        <v>0.34555216512643183</v>
      </c>
      <c r="I2537" s="94">
        <f t="shared" si="278"/>
        <v>0.34555216512643183</v>
      </c>
      <c r="J2537" s="94">
        <f t="shared" si="278"/>
        <v>0.34555216512643183</v>
      </c>
      <c r="K2537" s="94">
        <f t="shared" si="278"/>
        <v>0.34555216512643183</v>
      </c>
      <c r="L2537" s="94">
        <f t="shared" si="278"/>
        <v>0.34555216512643183</v>
      </c>
      <c r="M2537" s="94">
        <f t="shared" si="278"/>
        <v>0.34555216512643183</v>
      </c>
      <c r="N2537" s="94">
        <f t="shared" si="278"/>
        <v>0.34555216512643183</v>
      </c>
      <c r="O2537" s="94">
        <f t="shared" si="278"/>
        <v>0.34555216512643183</v>
      </c>
      <c r="P2537" s="94">
        <f t="shared" si="278"/>
        <v>0.34555216512643183</v>
      </c>
      <c r="Q2537" s="94">
        <f t="shared" si="278"/>
        <v>0.34555216512643183</v>
      </c>
      <c r="R2537" s="94">
        <f t="shared" si="278"/>
        <v>0.34555216512643183</v>
      </c>
      <c r="S2537" s="93">
        <f>(1+H2537)^((5-Dashboard!$F$9)*3/12)</f>
        <v>1.1599793813367683</v>
      </c>
      <c r="T2537" s="93">
        <f t="shared" si="275"/>
        <v>1.5608127680597073</v>
      </c>
      <c r="U2537" s="93">
        <f t="shared" si="275"/>
        <v>2.1001549994197184</v>
      </c>
      <c r="V2537" s="93">
        <f t="shared" si="275"/>
        <v>2.8258681065703022</v>
      </c>
      <c r="W2537" s="93">
        <f t="shared" si="275"/>
        <v>3.8023529491574002</v>
      </c>
      <c r="X2537" s="93">
        <f t="shared" si="275"/>
        <v>5.116264243313613</v>
      </c>
      <c r="Y2537" s="93">
        <f t="shared" ref="Y2537:AC2587" si="279">(X2537)*(1+N2537)</f>
        <v>6.8842004299495771</v>
      </c>
      <c r="Z2537" s="93">
        <f t="shared" si="279"/>
        <v>9.2630507936829662</v>
      </c>
      <c r="AA2537" s="93">
        <f t="shared" si="279"/>
        <v>12.463918051116227</v>
      </c>
      <c r="AB2537" s="93">
        <f t="shared" si="279"/>
        <v>16.770851919637856</v>
      </c>
      <c r="AC2537" s="95">
        <f t="shared" si="279"/>
        <v>22.566056111483491</v>
      </c>
      <c r="AE2537" s="96"/>
    </row>
    <row r="2538" spans="3:31" ht="24.75" customHeight="1" x14ac:dyDescent="0.25">
      <c r="C2538" s="91">
        <f>ABS(E2538-Dashboard!$F$13)</f>
        <v>28.395383856491286</v>
      </c>
      <c r="D2538" s="92">
        <f t="shared" si="277"/>
        <v>0.34565216512643182</v>
      </c>
      <c r="E2538" s="93" cm="1">
        <f t="array" ref="E2538">SUM('DRE + DCF'!$S$41/TIR!S2538,'DRE + DCF'!$U$41:$AD$41/TIR!T2538:AC2538,TIR!F2538)</f>
        <v>19.224616143508712</v>
      </c>
      <c r="F2538" s="100">
        <f>'DRE + DCF'!$AE$38*'DRE + DCF'!$AE$39*(1+G2538)/(R2538-G2538)/AC2538</f>
        <v>4.508748996325612</v>
      </c>
      <c r="G2538" s="92">
        <f>R2538*(1-'DRE + DCF'!$AE$39)</f>
        <v>0.2073912990758591</v>
      </c>
      <c r="H2538" s="94">
        <f t="shared" si="273"/>
        <v>0.34565216512643182</v>
      </c>
      <c r="I2538" s="94">
        <f t="shared" si="278"/>
        <v>0.34565216512643182</v>
      </c>
      <c r="J2538" s="94">
        <f t="shared" si="278"/>
        <v>0.34565216512643182</v>
      </c>
      <c r="K2538" s="94">
        <f t="shared" si="278"/>
        <v>0.34565216512643182</v>
      </c>
      <c r="L2538" s="94">
        <f t="shared" si="278"/>
        <v>0.34565216512643182</v>
      </c>
      <c r="M2538" s="94">
        <f t="shared" si="278"/>
        <v>0.34565216512643182</v>
      </c>
      <c r="N2538" s="94">
        <f t="shared" si="278"/>
        <v>0.34565216512643182</v>
      </c>
      <c r="O2538" s="94">
        <f t="shared" si="278"/>
        <v>0.34565216512643182</v>
      </c>
      <c r="P2538" s="94">
        <f t="shared" si="278"/>
        <v>0.34565216512643182</v>
      </c>
      <c r="Q2538" s="94">
        <f t="shared" si="278"/>
        <v>0.34565216512643182</v>
      </c>
      <c r="R2538" s="94">
        <f t="shared" si="278"/>
        <v>0.34565216512643182</v>
      </c>
      <c r="S2538" s="93">
        <f>(1+H2538)^((5-Dashboard!$F$9)*3/12)</f>
        <v>1.1600224847503742</v>
      </c>
      <c r="T2538" s="93">
        <f t="shared" ref="T2538:X2588" si="280">(S2538)*(1+I2538)</f>
        <v>1.5609867681996843</v>
      </c>
      <c r="U2538" s="93">
        <f t="shared" si="280"/>
        <v>2.1005452243616167</v>
      </c>
      <c r="V2538" s="93">
        <f t="shared" si="280"/>
        <v>2.8266032291081964</v>
      </c>
      <c r="W2538" s="93">
        <f t="shared" si="280"/>
        <v>3.8036247552028084</v>
      </c>
      <c r="X2538" s="93">
        <f t="shared" si="280"/>
        <v>5.1183558871671542</v>
      </c>
      <c r="Y2538" s="93">
        <f t="shared" si="279"/>
        <v>6.8875266814541005</v>
      </c>
      <c r="Z2538" s="93">
        <f t="shared" si="279"/>
        <v>9.2682151912647797</v>
      </c>
      <c r="AA2538" s="93">
        <f t="shared" si="279"/>
        <v>12.471793838983139</v>
      </c>
      <c r="AB2538" s="93">
        <f t="shared" si="279"/>
        <v>16.782696382438154</v>
      </c>
      <c r="AC2538" s="95">
        <f t="shared" si="279"/>
        <v>22.583671723687438</v>
      </c>
      <c r="AE2538" s="96"/>
    </row>
    <row r="2539" spans="3:31" ht="24.75" customHeight="1" x14ac:dyDescent="0.25">
      <c r="C2539" s="91">
        <f>ABS(E2539-Dashboard!$F$13)</f>
        <v>28.404279875080945</v>
      </c>
      <c r="D2539" s="92">
        <f t="shared" si="277"/>
        <v>0.34575216512643181</v>
      </c>
      <c r="E2539" s="93" cm="1">
        <f t="array" ref="E2539">SUM('DRE + DCF'!$S$41/TIR!S2539,'DRE + DCF'!$U$41:$AD$41/TIR!T2539:AC2539,TIR!F2539)</f>
        <v>19.215720124919052</v>
      </c>
      <c r="F2539" s="100">
        <f>'DRE + DCF'!$AE$38*'DRE + DCF'!$AE$39*(1+G2539)/(R2539-G2539)/AC2539</f>
        <v>4.5041531580842289</v>
      </c>
      <c r="G2539" s="92">
        <f>R2539*(1-'DRE + DCF'!$AE$39)</f>
        <v>0.20745129907585907</v>
      </c>
      <c r="H2539" s="94">
        <f t="shared" si="273"/>
        <v>0.34575216512643181</v>
      </c>
      <c r="I2539" s="94">
        <f t="shared" si="278"/>
        <v>0.34575216512643181</v>
      </c>
      <c r="J2539" s="94">
        <f t="shared" si="278"/>
        <v>0.34575216512643181</v>
      </c>
      <c r="K2539" s="94">
        <f t="shared" si="278"/>
        <v>0.34575216512643181</v>
      </c>
      <c r="L2539" s="94">
        <f t="shared" si="278"/>
        <v>0.34575216512643181</v>
      </c>
      <c r="M2539" s="94">
        <f t="shared" si="278"/>
        <v>0.34575216512643181</v>
      </c>
      <c r="N2539" s="94">
        <f t="shared" si="278"/>
        <v>0.34575216512643181</v>
      </c>
      <c r="O2539" s="94">
        <f t="shared" si="278"/>
        <v>0.34575216512643181</v>
      </c>
      <c r="P2539" s="94">
        <f t="shared" si="278"/>
        <v>0.34575216512643181</v>
      </c>
      <c r="Q2539" s="94">
        <f t="shared" si="278"/>
        <v>0.34575216512643181</v>
      </c>
      <c r="R2539" s="94">
        <f t="shared" si="278"/>
        <v>0.34575216512643181</v>
      </c>
      <c r="S2539" s="93">
        <f>(1+H2539)^((5-Dashboard!$F$9)*3/12)</f>
        <v>1.1600655865624288</v>
      </c>
      <c r="T2539" s="93">
        <f t="shared" si="280"/>
        <v>1.5611607748050524</v>
      </c>
      <c r="U2539" s="93">
        <f t="shared" si="280"/>
        <v>2.1009354928043571</v>
      </c>
      <c r="V2539" s="93">
        <f t="shared" si="280"/>
        <v>2.8273384882324302</v>
      </c>
      <c r="W2539" s="93">
        <f t="shared" si="280"/>
        <v>3.8048968920840851</v>
      </c>
      <c r="X2539" s="93">
        <f t="shared" si="280"/>
        <v>5.1204482306049881</v>
      </c>
      <c r="Y2539" s="93">
        <f t="shared" si="279"/>
        <v>6.8908542927544687</v>
      </c>
      <c r="Z2539" s="93">
        <f t="shared" si="279"/>
        <v>9.2733820840450925</v>
      </c>
      <c r="AA2539" s="93">
        <f t="shared" si="279"/>
        <v>12.479674017648344</v>
      </c>
      <c r="AB2539" s="93">
        <f t="shared" si="279"/>
        <v>16.794548329322335</v>
      </c>
      <c r="AC2539" s="95">
        <f t="shared" si="279"/>
        <v>22.601299776506028</v>
      </c>
      <c r="AE2539" s="96"/>
    </row>
    <row r="2540" spans="3:31" ht="24.75" customHeight="1" x14ac:dyDescent="0.25">
      <c r="C2540" s="91">
        <f>ABS(E2540-Dashboard!$F$13)</f>
        <v>28.413168357704734</v>
      </c>
      <c r="D2540" s="92">
        <f t="shared" si="277"/>
        <v>0.3458521651264318</v>
      </c>
      <c r="E2540" s="93" cm="1">
        <f t="array" ref="E2540">SUM('DRE + DCF'!$S$41/TIR!S2540,'DRE + DCF'!$U$41:$AD$41/TIR!T2540:AC2540,TIR!F2540)</f>
        <v>19.206831642295263</v>
      </c>
      <c r="F2540" s="100">
        <f>'DRE + DCF'!$AE$38*'DRE + DCF'!$AE$39*(1+G2540)/(R2540-G2540)/AC2540</f>
        <v>4.4995626306072367</v>
      </c>
      <c r="G2540" s="92">
        <f>R2540*(1-'DRE + DCF'!$AE$39)</f>
        <v>0.20751129907585908</v>
      </c>
      <c r="H2540" s="94">
        <f t="shared" si="273"/>
        <v>0.3458521651264318</v>
      </c>
      <c r="I2540" s="94">
        <f t="shared" si="278"/>
        <v>0.3458521651264318</v>
      </c>
      <c r="J2540" s="94">
        <f t="shared" si="278"/>
        <v>0.3458521651264318</v>
      </c>
      <c r="K2540" s="94">
        <f t="shared" si="278"/>
        <v>0.3458521651264318</v>
      </c>
      <c r="L2540" s="94">
        <f t="shared" si="278"/>
        <v>0.3458521651264318</v>
      </c>
      <c r="M2540" s="94">
        <f t="shared" si="278"/>
        <v>0.3458521651264318</v>
      </c>
      <c r="N2540" s="94">
        <f t="shared" si="278"/>
        <v>0.3458521651264318</v>
      </c>
      <c r="O2540" s="94">
        <f t="shared" si="278"/>
        <v>0.3458521651264318</v>
      </c>
      <c r="P2540" s="94">
        <f t="shared" si="278"/>
        <v>0.3458521651264318</v>
      </c>
      <c r="Q2540" s="94">
        <f t="shared" si="278"/>
        <v>0.3458521651264318</v>
      </c>
      <c r="R2540" s="94">
        <f t="shared" si="278"/>
        <v>0.3458521651264318</v>
      </c>
      <c r="S2540" s="93">
        <f>(1+H2540)^((5-Dashboard!$F$9)*3/12)</f>
        <v>1.160108686773111</v>
      </c>
      <c r="T2540" s="93">
        <f t="shared" si="280"/>
        <v>1.561334787875573</v>
      </c>
      <c r="U2540" s="93">
        <f t="shared" si="280"/>
        <v>2.1013258047495582</v>
      </c>
      <c r="V2540" s="93">
        <f t="shared" si="280"/>
        <v>2.8280738839582349</v>
      </c>
      <c r="W2540" s="93">
        <f t="shared" si="280"/>
        <v>3.8061693598627078</v>
      </c>
      <c r="X2540" s="93">
        <f t="shared" si="280"/>
        <v>5.1225412738091105</v>
      </c>
      <c r="Y2540" s="93">
        <f t="shared" si="279"/>
        <v>6.8941832643055019</v>
      </c>
      <c r="Z2540" s="93">
        <f t="shared" si="279"/>
        <v>9.2785514730439722</v>
      </c>
      <c r="AA2540" s="93">
        <f t="shared" si="279"/>
        <v>12.487558589233274</v>
      </c>
      <c r="AB2540" s="93">
        <f t="shared" si="279"/>
        <v>16.806407764462772</v>
      </c>
      <c r="AC2540" s="95">
        <f t="shared" si="279"/>
        <v>22.618940277799897</v>
      </c>
      <c r="AE2540" s="96"/>
    </row>
    <row r="2541" spans="3:31" ht="24.75" customHeight="1" x14ac:dyDescent="0.25">
      <c r="C2541" s="91">
        <f>ABS(E2541-Dashboard!$F$13)</f>
        <v>28.422049312809541</v>
      </c>
      <c r="D2541" s="92">
        <f t="shared" si="277"/>
        <v>0.34595216512643179</v>
      </c>
      <c r="E2541" s="93" cm="1">
        <f t="array" ref="E2541">SUM('DRE + DCF'!$S$41/TIR!S2541,'DRE + DCF'!$U$41:$AD$41/TIR!T2541:AC2541,TIR!F2541)</f>
        <v>19.197950687190456</v>
      </c>
      <c r="F2541" s="100">
        <f>'DRE + DCF'!$AE$38*'DRE + DCF'!$AE$39*(1+G2541)/(R2541-G2541)/AC2541</f>
        <v>4.494977406950051</v>
      </c>
      <c r="G2541" s="92">
        <f>R2541*(1-'DRE + DCF'!$AE$39)</f>
        <v>0.20757129907585906</v>
      </c>
      <c r="H2541" s="94">
        <f t="shared" si="273"/>
        <v>0.34595216512643179</v>
      </c>
      <c r="I2541" s="94">
        <f t="shared" si="278"/>
        <v>0.34595216512643179</v>
      </c>
      <c r="J2541" s="94">
        <f t="shared" si="278"/>
        <v>0.34595216512643179</v>
      </c>
      <c r="K2541" s="94">
        <f t="shared" si="278"/>
        <v>0.34595216512643179</v>
      </c>
      <c r="L2541" s="94">
        <f t="shared" si="278"/>
        <v>0.34595216512643179</v>
      </c>
      <c r="M2541" s="94">
        <f t="shared" si="278"/>
        <v>0.34595216512643179</v>
      </c>
      <c r="N2541" s="94">
        <f t="shared" si="278"/>
        <v>0.34595216512643179</v>
      </c>
      <c r="O2541" s="94">
        <f t="shared" si="278"/>
        <v>0.34595216512643179</v>
      </c>
      <c r="P2541" s="94">
        <f t="shared" si="278"/>
        <v>0.34595216512643179</v>
      </c>
      <c r="Q2541" s="94">
        <f t="shared" si="278"/>
        <v>0.34595216512643179</v>
      </c>
      <c r="R2541" s="94">
        <f t="shared" si="278"/>
        <v>0.34595216512643179</v>
      </c>
      <c r="S2541" s="93">
        <f>(1+H2541)^((5-Dashboard!$F$9)*3/12)</f>
        <v>1.1601517853825989</v>
      </c>
      <c r="T2541" s="93">
        <f t="shared" si="280"/>
        <v>1.5615088074110042</v>
      </c>
      <c r="U2541" s="93">
        <f t="shared" si="280"/>
        <v>2.1017161601988334</v>
      </c>
      <c r="V2541" s="93">
        <f t="shared" si="280"/>
        <v>2.8288094163008304</v>
      </c>
      <c r="W2541" s="93">
        <f t="shared" si="280"/>
        <v>3.8074421586001401</v>
      </c>
      <c r="X2541" s="93">
        <f t="shared" si="280"/>
        <v>5.1246350169615136</v>
      </c>
      <c r="Y2541" s="93">
        <f t="shared" si="279"/>
        <v>6.8975135965620771</v>
      </c>
      <c r="Z2541" s="93">
        <f t="shared" si="279"/>
        <v>9.2837233592817281</v>
      </c>
      <c r="AA2541" s="93">
        <f t="shared" si="279"/>
        <v>12.495447555860071</v>
      </c>
      <c r="AB2541" s="93">
        <f t="shared" si="279"/>
        <v>16.818274692033643</v>
      </c>
      <c r="AC2541" s="95">
        <f t="shared" si="279"/>
        <v>22.636593235433754</v>
      </c>
      <c r="AE2541" s="96"/>
    </row>
    <row r="2542" spans="3:31" ht="24.75" customHeight="1" x14ac:dyDescent="0.25">
      <c r="C2542" s="91">
        <f>ABS(E2542-Dashboard!$F$13)</f>
        <v>28.430922748830916</v>
      </c>
      <c r="D2542" s="92">
        <f t="shared" si="277"/>
        <v>0.34605216512643178</v>
      </c>
      <c r="E2542" s="93" cm="1">
        <f t="array" ref="E2542">SUM('DRE + DCF'!$S$41/TIR!S2542,'DRE + DCF'!$U$41:$AD$41/TIR!T2542:AC2542,TIR!F2542)</f>
        <v>19.189077251169081</v>
      </c>
      <c r="F2542" s="100">
        <f>'DRE + DCF'!$AE$38*'DRE + DCF'!$AE$39*(1+G2542)/(R2542-G2542)/AC2542</f>
        <v>4.4903974801782995</v>
      </c>
      <c r="G2542" s="92">
        <f>R2542*(1-'DRE + DCF'!$AE$39)</f>
        <v>0.20763129907585906</v>
      </c>
      <c r="H2542" s="94">
        <f t="shared" si="273"/>
        <v>0.34605216512643178</v>
      </c>
      <c r="I2542" s="94">
        <f t="shared" si="278"/>
        <v>0.34605216512643178</v>
      </c>
      <c r="J2542" s="94">
        <f t="shared" si="278"/>
        <v>0.34605216512643178</v>
      </c>
      <c r="K2542" s="94">
        <f t="shared" si="278"/>
        <v>0.34605216512643178</v>
      </c>
      <c r="L2542" s="94">
        <f t="shared" si="278"/>
        <v>0.34605216512643178</v>
      </c>
      <c r="M2542" s="94">
        <f t="shared" si="278"/>
        <v>0.34605216512643178</v>
      </c>
      <c r="N2542" s="94">
        <f t="shared" si="278"/>
        <v>0.34605216512643178</v>
      </c>
      <c r="O2542" s="94">
        <f t="shared" si="278"/>
        <v>0.34605216512643178</v>
      </c>
      <c r="P2542" s="94">
        <f t="shared" si="278"/>
        <v>0.34605216512643178</v>
      </c>
      <c r="Q2542" s="94">
        <f t="shared" si="278"/>
        <v>0.34605216512643178</v>
      </c>
      <c r="R2542" s="94">
        <f t="shared" si="278"/>
        <v>0.34605216512643178</v>
      </c>
      <c r="S2542" s="93">
        <f>(1+H2542)^((5-Dashboard!$F$9)*3/12)</f>
        <v>1.1601948823910713</v>
      </c>
      <c r="T2542" s="93">
        <f t="shared" si="280"/>
        <v>1.5616828334111075</v>
      </c>
      <c r="U2542" s="93">
        <f t="shared" si="280"/>
        <v>2.102106559153802</v>
      </c>
      <c r="V2542" s="93">
        <f t="shared" si="280"/>
        <v>2.8295450852754489</v>
      </c>
      <c r="W2542" s="93">
        <f t="shared" si="280"/>
        <v>3.8087152883578725</v>
      </c>
      <c r="X2542" s="93">
        <f t="shared" si="280"/>
        <v>5.126729460244257</v>
      </c>
      <c r="Y2542" s="93">
        <f t="shared" si="279"/>
        <v>6.9008452899792454</v>
      </c>
      <c r="Z2542" s="93">
        <f t="shared" si="279"/>
        <v>9.2888977437791027</v>
      </c>
      <c r="AA2542" s="93">
        <f t="shared" si="279"/>
        <v>12.503340919651889</v>
      </c>
      <c r="AB2542" s="93">
        <f t="shared" si="279"/>
        <v>16.830149116211338</v>
      </c>
      <c r="AC2542" s="95">
        <f t="shared" si="279"/>
        <v>22.654258657276976</v>
      </c>
      <c r="AE2542" s="96"/>
    </row>
    <row r="2543" spans="3:31" ht="24.75" customHeight="1" x14ac:dyDescent="0.25">
      <c r="C2543" s="91">
        <f>ABS(E2543-Dashboard!$F$13)</f>
        <v>28.439788674192826</v>
      </c>
      <c r="D2543" s="92">
        <f t="shared" si="277"/>
        <v>0.34615216512643177</v>
      </c>
      <c r="E2543" s="93" cm="1">
        <f t="array" ref="E2543">SUM('DRE + DCF'!$S$41/TIR!S2543,'DRE + DCF'!$U$41:$AD$41/TIR!T2543:AC2543,TIR!F2543)</f>
        <v>19.180211325807171</v>
      </c>
      <c r="F2543" s="100">
        <f>'DRE + DCF'!$AE$38*'DRE + DCF'!$AE$39*(1+G2543)/(R2543-G2543)/AC2543</f>
        <v>4.4858228433679113</v>
      </c>
      <c r="G2543" s="92">
        <f>R2543*(1-'DRE + DCF'!$AE$39)</f>
        <v>0.20769129907585906</v>
      </c>
      <c r="H2543" s="94">
        <f t="shared" si="273"/>
        <v>0.34615216512643177</v>
      </c>
      <c r="I2543" s="94">
        <f t="shared" si="278"/>
        <v>0.34615216512643177</v>
      </c>
      <c r="J2543" s="94">
        <f t="shared" si="278"/>
        <v>0.34615216512643177</v>
      </c>
      <c r="K2543" s="94">
        <f t="shared" si="278"/>
        <v>0.34615216512643177</v>
      </c>
      <c r="L2543" s="94">
        <f t="shared" si="278"/>
        <v>0.34615216512643177</v>
      </c>
      <c r="M2543" s="94">
        <f t="shared" si="278"/>
        <v>0.34615216512643177</v>
      </c>
      <c r="N2543" s="94">
        <f t="shared" si="278"/>
        <v>0.34615216512643177</v>
      </c>
      <c r="O2543" s="94">
        <f t="shared" si="278"/>
        <v>0.34615216512643177</v>
      </c>
      <c r="P2543" s="94">
        <f t="shared" si="278"/>
        <v>0.34615216512643177</v>
      </c>
      <c r="Q2543" s="94">
        <f t="shared" si="278"/>
        <v>0.34615216512643177</v>
      </c>
      <c r="R2543" s="94">
        <f t="shared" si="278"/>
        <v>0.34615216512643177</v>
      </c>
      <c r="S2543" s="93">
        <f>(1+H2543)^((5-Dashboard!$F$9)*3/12)</f>
        <v>1.1602379777987064</v>
      </c>
      <c r="T2543" s="93">
        <f t="shared" si="280"/>
        <v>1.5618568658756413</v>
      </c>
      <c r="U2543" s="93">
        <f t="shared" si="280"/>
        <v>2.1024970016160771</v>
      </c>
      <c r="V2543" s="93">
        <f t="shared" si="280"/>
        <v>2.8302808908973129</v>
      </c>
      <c r="W2543" s="93">
        <f t="shared" si="280"/>
        <v>3.8099887491973838</v>
      </c>
      <c r="X2543" s="93">
        <f t="shared" si="280"/>
        <v>5.1288246038394032</v>
      </c>
      <c r="Y2543" s="93">
        <f t="shared" si="279"/>
        <v>6.9041783450121255</v>
      </c>
      <c r="Z2543" s="93">
        <f t="shared" si="279"/>
        <v>9.2940746275570962</v>
      </c>
      <c r="AA2543" s="93">
        <f t="shared" si="279"/>
        <v>12.511238682732619</v>
      </c>
      <c r="AB2543" s="93">
        <f t="shared" si="279"/>
        <v>16.842031041174081</v>
      </c>
      <c r="AC2543" s="95">
        <f t="shared" si="279"/>
        <v>22.671936551203061</v>
      </c>
      <c r="AE2543" s="96"/>
    </row>
    <row r="2544" spans="3:31" ht="24.75" customHeight="1" x14ac:dyDescent="0.25">
      <c r="C2544" s="91">
        <f>ABS(E2544-Dashboard!$F$13)</f>
        <v>28.448647097307934</v>
      </c>
      <c r="D2544" s="92">
        <f t="shared" si="277"/>
        <v>0.34625216512643175</v>
      </c>
      <c r="E2544" s="93" cm="1">
        <f t="array" ref="E2544">SUM('DRE + DCF'!$S$41/TIR!S2544,'DRE + DCF'!$U$41:$AD$41/TIR!T2544:AC2544,TIR!F2544)</f>
        <v>19.171352902692064</v>
      </c>
      <c r="F2544" s="100">
        <f>'DRE + DCF'!$AE$38*'DRE + DCF'!$AE$39*(1+G2544)/(R2544-G2544)/AC2544</f>
        <v>4.4812534896049936</v>
      </c>
      <c r="G2544" s="92">
        <f>R2544*(1-'DRE + DCF'!$AE$39)</f>
        <v>0.20775129907585904</v>
      </c>
      <c r="H2544" s="94">
        <f t="shared" si="273"/>
        <v>0.34625216512643175</v>
      </c>
      <c r="I2544" s="94">
        <f t="shared" si="278"/>
        <v>0.34625216512643175</v>
      </c>
      <c r="J2544" s="94">
        <f t="shared" si="278"/>
        <v>0.34625216512643175</v>
      </c>
      <c r="K2544" s="94">
        <f t="shared" si="278"/>
        <v>0.34625216512643175</v>
      </c>
      <c r="L2544" s="94">
        <f t="shared" si="278"/>
        <v>0.34625216512643175</v>
      </c>
      <c r="M2544" s="94">
        <f t="shared" si="278"/>
        <v>0.34625216512643175</v>
      </c>
      <c r="N2544" s="94">
        <f t="shared" si="278"/>
        <v>0.34625216512643175</v>
      </c>
      <c r="O2544" s="94">
        <f t="shared" si="278"/>
        <v>0.34625216512643175</v>
      </c>
      <c r="P2544" s="94">
        <f t="shared" si="278"/>
        <v>0.34625216512643175</v>
      </c>
      <c r="Q2544" s="94">
        <f t="shared" si="278"/>
        <v>0.34625216512643175</v>
      </c>
      <c r="R2544" s="94">
        <f t="shared" si="278"/>
        <v>0.34625216512643175</v>
      </c>
      <c r="S2544" s="93">
        <f>(1+H2544)^((5-Dashboard!$F$9)*3/12)</f>
        <v>1.1602810716056828</v>
      </c>
      <c r="T2544" s="93">
        <f t="shared" si="280"/>
        <v>1.562030904804367</v>
      </c>
      <c r="U2544" s="93">
        <f t="shared" si="280"/>
        <v>2.1028874875872785</v>
      </c>
      <c r="V2544" s="93">
        <f t="shared" si="280"/>
        <v>2.8310168331816561</v>
      </c>
      <c r="W2544" s="93">
        <f t="shared" si="280"/>
        <v>3.811262541180179</v>
      </c>
      <c r="X2544" s="93">
        <f t="shared" si="280"/>
        <v>5.1309204479290829</v>
      </c>
      <c r="Y2544" s="93">
        <f t="shared" si="279"/>
        <v>6.9075127621160091</v>
      </c>
      <c r="Z2544" s="93">
        <f t="shared" si="279"/>
        <v>9.2992540116371369</v>
      </c>
      <c r="AA2544" s="93">
        <f t="shared" si="279"/>
        <v>12.519140847227153</v>
      </c>
      <c r="AB2544" s="93">
        <f t="shared" si="279"/>
        <v>16.853920471102306</v>
      </c>
      <c r="AC2544" s="95">
        <f t="shared" si="279"/>
        <v>22.68962692509017</v>
      </c>
      <c r="AE2544" s="96"/>
    </row>
    <row r="2545" spans="3:31" ht="24.75" customHeight="1" x14ac:dyDescent="0.25">
      <c r="C2545" s="91">
        <f>ABS(E2545-Dashboard!$F$13)</f>
        <v>28.457498026577351</v>
      </c>
      <c r="D2545" s="92">
        <f t="shared" si="277"/>
        <v>0.34635216512643174</v>
      </c>
      <c r="E2545" s="93" cm="1">
        <f t="array" ref="E2545">SUM('DRE + DCF'!$S$41/TIR!S2545,'DRE + DCF'!$U$41:$AD$41/TIR!T2545:AC2545,TIR!F2545)</f>
        <v>19.162501973422646</v>
      </c>
      <c r="F2545" s="100">
        <f>'DRE + DCF'!$AE$38*'DRE + DCF'!$AE$39*(1+G2545)/(R2545-G2545)/AC2545</f>
        <v>4.4766894119859275</v>
      </c>
      <c r="G2545" s="92">
        <f>R2545*(1-'DRE + DCF'!$AE$39)</f>
        <v>0.20781129907585905</v>
      </c>
      <c r="H2545" s="94">
        <f t="shared" si="273"/>
        <v>0.34635216512643174</v>
      </c>
      <c r="I2545" s="94">
        <f t="shared" si="278"/>
        <v>0.34635216512643174</v>
      </c>
      <c r="J2545" s="94">
        <f t="shared" si="278"/>
        <v>0.34635216512643174</v>
      </c>
      <c r="K2545" s="94">
        <f t="shared" si="278"/>
        <v>0.34635216512643174</v>
      </c>
      <c r="L2545" s="94">
        <f t="shared" si="278"/>
        <v>0.34635216512643174</v>
      </c>
      <c r="M2545" s="94">
        <f t="shared" si="278"/>
        <v>0.34635216512643174</v>
      </c>
      <c r="N2545" s="94">
        <f t="shared" si="278"/>
        <v>0.34635216512643174</v>
      </c>
      <c r="O2545" s="94">
        <f t="shared" si="278"/>
        <v>0.34635216512643174</v>
      </c>
      <c r="P2545" s="94">
        <f t="shared" si="278"/>
        <v>0.34635216512643174</v>
      </c>
      <c r="Q2545" s="94">
        <f t="shared" si="278"/>
        <v>0.34635216512643174</v>
      </c>
      <c r="R2545" s="94">
        <f t="shared" si="278"/>
        <v>0.34635216512643174</v>
      </c>
      <c r="S2545" s="93">
        <f>(1+H2545)^((5-Dashboard!$F$9)*3/12)</f>
        <v>1.1603241638121786</v>
      </c>
      <c r="T2545" s="93">
        <f t="shared" si="280"/>
        <v>1.562204950197043</v>
      </c>
      <c r="U2545" s="93">
        <f t="shared" si="280"/>
        <v>2.1032780170690182</v>
      </c>
      <c r="V2545" s="93">
        <f t="shared" si="280"/>
        <v>2.8317529121437004</v>
      </c>
      <c r="W2545" s="93">
        <f t="shared" si="280"/>
        <v>3.812536664367749</v>
      </c>
      <c r="X2545" s="93">
        <f t="shared" si="280"/>
        <v>5.1330169926954223</v>
      </c>
      <c r="Y2545" s="93">
        <f t="shared" si="279"/>
        <v>6.9108485417462466</v>
      </c>
      <c r="Z2545" s="93">
        <f t="shared" si="279"/>
        <v>9.3044358970409018</v>
      </c>
      <c r="AA2545" s="93">
        <f t="shared" si="279"/>
        <v>12.52704741526111</v>
      </c>
      <c r="AB2545" s="93">
        <f t="shared" si="279"/>
        <v>16.865817410178266</v>
      </c>
      <c r="AC2545" s="95">
        <f t="shared" si="279"/>
        <v>22.707329786820576</v>
      </c>
      <c r="AE2545" s="96"/>
    </row>
    <row r="2546" spans="3:31" ht="24.75" customHeight="1" x14ac:dyDescent="0.25">
      <c r="C2546" s="91">
        <f>ABS(E2546-Dashboard!$F$13)</f>
        <v>28.466341470390919</v>
      </c>
      <c r="D2546" s="92">
        <f t="shared" si="277"/>
        <v>0.34645216512643173</v>
      </c>
      <c r="E2546" s="93" cm="1">
        <f t="array" ref="E2546">SUM('DRE + DCF'!$S$41/TIR!S2546,'DRE + DCF'!$U$41:$AD$41/TIR!T2546:AC2546,TIR!F2546)</f>
        <v>19.153658529609078</v>
      </c>
      <c r="F2546" s="100">
        <f>'DRE + DCF'!$AE$38*'DRE + DCF'!$AE$39*(1+G2546)/(R2546-G2546)/AC2546</f>
        <v>4.4721306036172317</v>
      </c>
      <c r="G2546" s="92">
        <f>R2546*(1-'DRE + DCF'!$AE$39)</f>
        <v>0.20787129907585902</v>
      </c>
      <c r="H2546" s="94">
        <f t="shared" si="273"/>
        <v>0.34645216512643173</v>
      </c>
      <c r="I2546" s="94">
        <f t="shared" si="278"/>
        <v>0.34645216512643173</v>
      </c>
      <c r="J2546" s="94">
        <f t="shared" si="278"/>
        <v>0.34645216512643173</v>
      </c>
      <c r="K2546" s="94">
        <f t="shared" si="278"/>
        <v>0.34645216512643173</v>
      </c>
      <c r="L2546" s="94">
        <f t="shared" si="278"/>
        <v>0.34645216512643173</v>
      </c>
      <c r="M2546" s="94">
        <f t="shared" si="278"/>
        <v>0.34645216512643173</v>
      </c>
      <c r="N2546" s="94">
        <f t="shared" si="278"/>
        <v>0.34645216512643173</v>
      </c>
      <c r="O2546" s="94">
        <f t="shared" si="278"/>
        <v>0.34645216512643173</v>
      </c>
      <c r="P2546" s="94">
        <f t="shared" si="278"/>
        <v>0.34645216512643173</v>
      </c>
      <c r="Q2546" s="94">
        <f t="shared" si="278"/>
        <v>0.34645216512643173</v>
      </c>
      <c r="R2546" s="94">
        <f t="shared" si="278"/>
        <v>0.34645216512643173</v>
      </c>
      <c r="S2546" s="93">
        <f>(1+H2546)^((5-Dashboard!$F$9)*3/12)</f>
        <v>1.1603672544183725</v>
      </c>
      <c r="T2546" s="93">
        <f t="shared" si="280"/>
        <v>1.5623790020534309</v>
      </c>
      <c r="U2546" s="93">
        <f t="shared" si="280"/>
        <v>2.1036685900629162</v>
      </c>
      <c r="V2546" s="93">
        <f t="shared" si="280"/>
        <v>2.8324891277986817</v>
      </c>
      <c r="W2546" s="93">
        <f t="shared" si="280"/>
        <v>3.8138111188216133</v>
      </c>
      <c r="X2546" s="93">
        <f t="shared" si="280"/>
        <v>5.1351142383206207</v>
      </c>
      <c r="Y2546" s="93">
        <f t="shared" si="279"/>
        <v>6.914185684358368</v>
      </c>
      <c r="Z2546" s="93">
        <f t="shared" si="279"/>
        <v>9.3096202847905047</v>
      </c>
      <c r="AA2546" s="93">
        <f t="shared" si="279"/>
        <v>12.534958388961124</v>
      </c>
      <c r="AB2546" s="93">
        <f t="shared" si="279"/>
        <v>16.877721862586437</v>
      </c>
      <c r="AC2546" s="95">
        <f t="shared" si="279"/>
        <v>22.725045144281221</v>
      </c>
      <c r="AE2546" s="96"/>
    </row>
    <row r="2547" spans="3:31" ht="24.75" customHeight="1" x14ac:dyDescent="0.25">
      <c r="C2547" s="91">
        <f>ABS(E2547-Dashboard!$F$13)</f>
        <v>28.475177437126952</v>
      </c>
      <c r="D2547" s="92">
        <f t="shared" si="277"/>
        <v>0.34655216512643172</v>
      </c>
      <c r="E2547" s="93" cm="1">
        <f t="array" ref="E2547">SUM('DRE + DCF'!$S$41/TIR!S2547,'DRE + DCF'!$U$41:$AD$41/TIR!T2547:AC2547,TIR!F2547)</f>
        <v>19.144822562873046</v>
      </c>
      <c r="F2547" s="100">
        <f>'DRE + DCF'!$AE$38*'DRE + DCF'!$AE$39*(1+G2547)/(R2547-G2547)/AC2547</f>
        <v>4.4675770576156735</v>
      </c>
      <c r="G2547" s="92">
        <f>R2547*(1-'DRE + DCF'!$AE$39)</f>
        <v>0.20793129907585903</v>
      </c>
      <c r="H2547" s="94">
        <f t="shared" ref="H2547:H2610" si="281">$D2547</f>
        <v>0.34655216512643172</v>
      </c>
      <c r="I2547" s="94">
        <f t="shared" si="278"/>
        <v>0.34655216512643172</v>
      </c>
      <c r="J2547" s="94">
        <f t="shared" si="278"/>
        <v>0.34655216512643172</v>
      </c>
      <c r="K2547" s="94">
        <f t="shared" si="278"/>
        <v>0.34655216512643172</v>
      </c>
      <c r="L2547" s="94">
        <f t="shared" si="278"/>
        <v>0.34655216512643172</v>
      </c>
      <c r="M2547" s="94">
        <f t="shared" si="278"/>
        <v>0.34655216512643172</v>
      </c>
      <c r="N2547" s="94">
        <f t="shared" si="278"/>
        <v>0.34655216512643172</v>
      </c>
      <c r="O2547" s="94">
        <f t="shared" si="278"/>
        <v>0.34655216512643172</v>
      </c>
      <c r="P2547" s="94">
        <f t="shared" si="278"/>
        <v>0.34655216512643172</v>
      </c>
      <c r="Q2547" s="94">
        <f t="shared" si="278"/>
        <v>0.34655216512643172</v>
      </c>
      <c r="R2547" s="94">
        <f t="shared" si="278"/>
        <v>0.34655216512643172</v>
      </c>
      <c r="S2547" s="93">
        <f>(1+H2547)^((5-Dashboard!$F$9)*3/12)</f>
        <v>1.1604103434244422</v>
      </c>
      <c r="T2547" s="93">
        <f t="shared" si="280"/>
        <v>1.5625530603732887</v>
      </c>
      <c r="U2547" s="93">
        <f t="shared" si="280"/>
        <v>2.1040592065705837</v>
      </c>
      <c r="V2547" s="93">
        <f t="shared" si="280"/>
        <v>2.8332254801618211</v>
      </c>
      <c r="W2547" s="93">
        <f t="shared" si="280"/>
        <v>3.8150859046032739</v>
      </c>
      <c r="X2547" s="93">
        <f t="shared" si="280"/>
        <v>5.1372121849868693</v>
      </c>
      <c r="Y2547" s="93">
        <f t="shared" si="279"/>
        <v>6.9175241904079554</v>
      </c>
      <c r="Z2547" s="93">
        <f t="shared" si="279"/>
        <v>9.3148071759082978</v>
      </c>
      <c r="AA2547" s="93">
        <f t="shared" si="279"/>
        <v>12.542873770454539</v>
      </c>
      <c r="AB2547" s="93">
        <f t="shared" si="279"/>
        <v>16.889633832513088</v>
      </c>
      <c r="AC2547" s="95">
        <f t="shared" si="279"/>
        <v>22.74277300536313</v>
      </c>
      <c r="AE2547" s="96"/>
    </row>
    <row r="2548" spans="3:31" ht="24.75" customHeight="1" x14ac:dyDescent="0.25">
      <c r="C2548" s="91">
        <f>ABS(E2548-Dashboard!$F$13)</f>
        <v>28.484005935152574</v>
      </c>
      <c r="D2548" s="92">
        <f t="shared" si="277"/>
        <v>0.34665216512643171</v>
      </c>
      <c r="E2548" s="93" cm="1">
        <f t="array" ref="E2548">SUM('DRE + DCF'!$S$41/TIR!S2548,'DRE + DCF'!$U$41:$AD$41/TIR!T2548:AC2548,TIR!F2548)</f>
        <v>19.135994064847424</v>
      </c>
      <c r="F2548" s="100">
        <f>'DRE + DCF'!$AE$38*'DRE + DCF'!$AE$39*(1+G2548)/(R2548-G2548)/AC2548</f>
        <v>4.4630287671081081</v>
      </c>
      <c r="G2548" s="92">
        <f>R2548*(1-'DRE + DCF'!$AE$39)</f>
        <v>0.20799129907585903</v>
      </c>
      <c r="H2548" s="94">
        <f t="shared" si="281"/>
        <v>0.34665216512643171</v>
      </c>
      <c r="I2548" s="94">
        <f t="shared" si="278"/>
        <v>0.34665216512643171</v>
      </c>
      <c r="J2548" s="94">
        <f t="shared" si="278"/>
        <v>0.34665216512643171</v>
      </c>
      <c r="K2548" s="94">
        <f t="shared" si="278"/>
        <v>0.34665216512643171</v>
      </c>
      <c r="L2548" s="94">
        <f t="shared" si="278"/>
        <v>0.34665216512643171</v>
      </c>
      <c r="M2548" s="94">
        <f t="shared" si="278"/>
        <v>0.34665216512643171</v>
      </c>
      <c r="N2548" s="94">
        <f t="shared" si="278"/>
        <v>0.34665216512643171</v>
      </c>
      <c r="O2548" s="94">
        <f t="shared" si="278"/>
        <v>0.34665216512643171</v>
      </c>
      <c r="P2548" s="94">
        <f t="shared" si="278"/>
        <v>0.34665216512643171</v>
      </c>
      <c r="Q2548" s="94">
        <f t="shared" si="278"/>
        <v>0.34665216512643171</v>
      </c>
      <c r="R2548" s="94">
        <f t="shared" si="278"/>
        <v>0.34665216512643171</v>
      </c>
      <c r="S2548" s="93">
        <f>(1+H2548)^((5-Dashboard!$F$9)*3/12)</f>
        <v>1.1604534308305663</v>
      </c>
      <c r="T2548" s="93">
        <f t="shared" si="280"/>
        <v>1.5627271251563781</v>
      </c>
      <c r="U2548" s="93">
        <f t="shared" si="280"/>
        <v>2.1044498665936411</v>
      </c>
      <c r="V2548" s="93">
        <f t="shared" si="280"/>
        <v>2.8339619692483575</v>
      </c>
      <c r="W2548" s="93">
        <f t="shared" si="280"/>
        <v>3.8163610217742669</v>
      </c>
      <c r="X2548" s="93">
        <f t="shared" si="280"/>
        <v>5.1393108328764381</v>
      </c>
      <c r="Y2548" s="93">
        <f t="shared" si="279"/>
        <v>6.9208640603507812</v>
      </c>
      <c r="Z2548" s="93">
        <f t="shared" si="279"/>
        <v>9.3199965714170876</v>
      </c>
      <c r="AA2548" s="93">
        <f t="shared" si="279"/>
        <v>12.550793561869742</v>
      </c>
      <c r="AB2548" s="93">
        <f t="shared" si="279"/>
        <v>16.901553324146771</v>
      </c>
      <c r="AC2548" s="95">
        <f t="shared" si="279"/>
        <v>22.760513377962091</v>
      </c>
      <c r="AE2548" s="96"/>
    </row>
    <row r="2549" spans="3:31" ht="24.75" customHeight="1" x14ac:dyDescent="0.25">
      <c r="C2549" s="91">
        <f>ABS(E2549-Dashboard!$F$13)</f>
        <v>28.492826972823377</v>
      </c>
      <c r="D2549" s="92">
        <f t="shared" si="277"/>
        <v>0.3467521651264317</v>
      </c>
      <c r="E2549" s="93" cm="1">
        <f t="array" ref="E2549">SUM('DRE + DCF'!$S$41/TIR!S2549,'DRE + DCF'!$U$41:$AD$41/TIR!T2549:AC2549,TIR!F2549)</f>
        <v>19.127173027176621</v>
      </c>
      <c r="F2549" s="100">
        <f>'DRE + DCF'!$AE$38*'DRE + DCF'!$AE$39*(1+G2549)/(R2549-G2549)/AC2549</f>
        <v>4.4584857252316175</v>
      </c>
      <c r="G2549" s="92">
        <f>R2549*(1-'DRE + DCF'!$AE$39)</f>
        <v>0.20805129907585901</v>
      </c>
      <c r="H2549" s="94">
        <f t="shared" si="281"/>
        <v>0.3467521651264317</v>
      </c>
      <c r="I2549" s="94">
        <f t="shared" si="278"/>
        <v>0.3467521651264317</v>
      </c>
      <c r="J2549" s="94">
        <f t="shared" si="278"/>
        <v>0.3467521651264317</v>
      </c>
      <c r="K2549" s="94">
        <f t="shared" si="278"/>
        <v>0.3467521651264317</v>
      </c>
      <c r="L2549" s="94">
        <f t="shared" si="278"/>
        <v>0.3467521651264317</v>
      </c>
      <c r="M2549" s="94">
        <f t="shared" si="278"/>
        <v>0.3467521651264317</v>
      </c>
      <c r="N2549" s="94">
        <f t="shared" si="278"/>
        <v>0.3467521651264317</v>
      </c>
      <c r="O2549" s="94">
        <f t="shared" si="278"/>
        <v>0.3467521651264317</v>
      </c>
      <c r="P2549" s="94">
        <f t="shared" si="278"/>
        <v>0.3467521651264317</v>
      </c>
      <c r="Q2549" s="94">
        <f t="shared" ref="I2549:R2575" si="282">$D2549</f>
        <v>0.3467521651264317</v>
      </c>
      <c r="R2549" s="94">
        <f t="shared" si="282"/>
        <v>0.3467521651264317</v>
      </c>
      <c r="S2549" s="93">
        <f>(1+H2549)^((5-Dashboard!$F$9)*3/12)</f>
        <v>1.1604965166369228</v>
      </c>
      <c r="T2549" s="93">
        <f t="shared" si="280"/>
        <v>1.5629011964024577</v>
      </c>
      <c r="U2549" s="93">
        <f t="shared" si="280"/>
        <v>2.1048405701337001</v>
      </c>
      <c r="V2549" s="93">
        <f t="shared" si="280"/>
        <v>2.8346985950735131</v>
      </c>
      <c r="W2549" s="93">
        <f t="shared" si="280"/>
        <v>3.8176364703961077</v>
      </c>
      <c r="X2549" s="93">
        <f t="shared" si="280"/>
        <v>5.1414101821715859</v>
      </c>
      <c r="Y2549" s="93">
        <f t="shared" si="279"/>
        <v>6.9242052946426647</v>
      </c>
      <c r="Z2549" s="93">
        <f t="shared" si="279"/>
        <v>9.3251884723399101</v>
      </c>
      <c r="AA2549" s="93">
        <f t="shared" si="279"/>
        <v>12.558717765335816</v>
      </c>
      <c r="AB2549" s="93">
        <f t="shared" si="279"/>
        <v>16.91348034167779</v>
      </c>
      <c r="AC2549" s="95">
        <f t="shared" si="279"/>
        <v>22.778266269977902</v>
      </c>
      <c r="AE2549" s="96"/>
    </row>
    <row r="2550" spans="3:31" ht="24.75" customHeight="1" x14ac:dyDescent="0.25">
      <c r="C2550" s="91">
        <f>ABS(E2550-Dashboard!$F$13)</f>
        <v>28.5016405584838</v>
      </c>
      <c r="D2550" s="92">
        <f t="shared" si="277"/>
        <v>0.34685216512643169</v>
      </c>
      <c r="E2550" s="93" cm="1">
        <f t="array" ref="E2550">SUM('DRE + DCF'!$S$41/TIR!S2550,'DRE + DCF'!$U$41:$AD$41/TIR!T2550:AC2550,TIR!F2550)</f>
        <v>19.118359441516198</v>
      </c>
      <c r="F2550" s="100">
        <f>'DRE + DCF'!$AE$38*'DRE + DCF'!$AE$39*(1+G2550)/(R2550-G2550)/AC2550</f>
        <v>4.4539479251333409</v>
      </c>
      <c r="G2550" s="92">
        <f>R2550*(1-'DRE + DCF'!$AE$39)</f>
        <v>0.20811129907585901</v>
      </c>
      <c r="H2550" s="94">
        <f t="shared" si="281"/>
        <v>0.34685216512643169</v>
      </c>
      <c r="I2550" s="94">
        <f t="shared" si="282"/>
        <v>0.34685216512643169</v>
      </c>
      <c r="J2550" s="94">
        <f t="shared" si="282"/>
        <v>0.34685216512643169</v>
      </c>
      <c r="K2550" s="94">
        <f t="shared" si="282"/>
        <v>0.34685216512643169</v>
      </c>
      <c r="L2550" s="94">
        <f t="shared" si="282"/>
        <v>0.34685216512643169</v>
      </c>
      <c r="M2550" s="94">
        <f t="shared" si="282"/>
        <v>0.34685216512643169</v>
      </c>
      <c r="N2550" s="94">
        <f t="shared" si="282"/>
        <v>0.34685216512643169</v>
      </c>
      <c r="O2550" s="94">
        <f t="shared" si="282"/>
        <v>0.34685216512643169</v>
      </c>
      <c r="P2550" s="94">
        <f t="shared" si="282"/>
        <v>0.34685216512643169</v>
      </c>
      <c r="Q2550" s="94">
        <f t="shared" si="282"/>
        <v>0.34685216512643169</v>
      </c>
      <c r="R2550" s="94">
        <f t="shared" si="282"/>
        <v>0.34685216512643169</v>
      </c>
      <c r="S2550" s="93">
        <f>(1+H2550)^((5-Dashboard!$F$9)*3/12)</f>
        <v>1.1605396008436901</v>
      </c>
      <c r="T2550" s="93">
        <f t="shared" si="280"/>
        <v>1.563075274111289</v>
      </c>
      <c r="U2550" s="93">
        <f t="shared" si="280"/>
        <v>2.1052313171923807</v>
      </c>
      <c r="V2550" s="93">
        <f t="shared" si="280"/>
        <v>2.835435357652528</v>
      </c>
      <c r="W2550" s="93">
        <f t="shared" si="280"/>
        <v>3.8189122505303459</v>
      </c>
      <c r="X2550" s="93">
        <f t="shared" si="280"/>
        <v>5.1435102330546503</v>
      </c>
      <c r="Y2550" s="93">
        <f t="shared" si="279"/>
        <v>6.9275478937396135</v>
      </c>
      <c r="Z2550" s="93">
        <f t="shared" si="279"/>
        <v>9.3303828797002506</v>
      </c>
      <c r="AA2550" s="93">
        <f t="shared" si="279"/>
        <v>12.566646382982874</v>
      </c>
      <c r="AB2550" s="93">
        <f t="shared" si="279"/>
        <v>16.925414889298729</v>
      </c>
      <c r="AC2550" s="95">
        <f t="shared" si="279"/>
        <v>22.796031689315139</v>
      </c>
      <c r="AE2550" s="96"/>
    </row>
    <row r="2551" spans="3:31" ht="24.75" customHeight="1" x14ac:dyDescent="0.25">
      <c r="C2551" s="91">
        <f>ABS(E2551-Dashboard!$F$13)</f>
        <v>28.510446700466812</v>
      </c>
      <c r="D2551" s="92">
        <f t="shared" si="277"/>
        <v>0.34695216512643168</v>
      </c>
      <c r="E2551" s="93" cm="1">
        <f t="array" ref="E2551">SUM('DRE + DCF'!$S$41/TIR!S2551,'DRE + DCF'!$U$41:$AD$41/TIR!T2551:AC2551,TIR!F2551)</f>
        <v>19.109553299533186</v>
      </c>
      <c r="F2551" s="100">
        <f>'DRE + DCF'!$AE$38*'DRE + DCF'!$AE$39*(1+G2551)/(R2551-G2551)/AC2551</f>
        <v>4.4494153599705975</v>
      </c>
      <c r="G2551" s="92">
        <f>R2551*(1-'DRE + DCF'!$AE$39)</f>
        <v>0.20817129907585899</v>
      </c>
      <c r="H2551" s="94">
        <f t="shared" si="281"/>
        <v>0.34695216512643168</v>
      </c>
      <c r="I2551" s="94">
        <f t="shared" si="282"/>
        <v>0.34695216512643168</v>
      </c>
      <c r="J2551" s="94">
        <f t="shared" si="282"/>
        <v>0.34695216512643168</v>
      </c>
      <c r="K2551" s="94">
        <f t="shared" si="282"/>
        <v>0.34695216512643168</v>
      </c>
      <c r="L2551" s="94">
        <f t="shared" si="282"/>
        <v>0.34695216512643168</v>
      </c>
      <c r="M2551" s="94">
        <f t="shared" si="282"/>
        <v>0.34695216512643168</v>
      </c>
      <c r="N2551" s="94">
        <f t="shared" si="282"/>
        <v>0.34695216512643168</v>
      </c>
      <c r="O2551" s="94">
        <f t="shared" si="282"/>
        <v>0.34695216512643168</v>
      </c>
      <c r="P2551" s="94">
        <f t="shared" si="282"/>
        <v>0.34695216512643168</v>
      </c>
      <c r="Q2551" s="94">
        <f t="shared" si="282"/>
        <v>0.34695216512643168</v>
      </c>
      <c r="R2551" s="94">
        <f t="shared" si="282"/>
        <v>0.34695216512643168</v>
      </c>
      <c r="S2551" s="93">
        <f>(1+H2551)^((5-Dashboard!$F$9)*3/12)</f>
        <v>1.1605826834510462</v>
      </c>
      <c r="T2551" s="93">
        <f t="shared" si="280"/>
        <v>1.5632493582826306</v>
      </c>
      <c r="U2551" s="93">
        <f t="shared" si="280"/>
        <v>2.105622107771294</v>
      </c>
      <c r="V2551" s="93">
        <f t="shared" si="280"/>
        <v>2.8361722570006247</v>
      </c>
      <c r="W2551" s="93">
        <f t="shared" si="280"/>
        <v>3.8201883622385093</v>
      </c>
      <c r="X2551" s="93">
        <f t="shared" si="280"/>
        <v>5.1456109857079566</v>
      </c>
      <c r="Y2551" s="93">
        <f t="shared" si="279"/>
        <v>6.9308918580976835</v>
      </c>
      <c r="Z2551" s="93">
        <f t="shared" si="279"/>
        <v>9.3355797945218306</v>
      </c>
      <c r="AA2551" s="93">
        <f t="shared" si="279"/>
        <v>12.574579416941747</v>
      </c>
      <c r="AB2551" s="93">
        <f t="shared" si="279"/>
        <v>16.937356971203947</v>
      </c>
      <c r="AC2551" s="95">
        <f t="shared" si="279"/>
        <v>22.813809643882415</v>
      </c>
      <c r="AE2551" s="96"/>
    </row>
    <row r="2552" spans="3:31" ht="24.75" customHeight="1" x14ac:dyDescent="0.25">
      <c r="C2552" s="91">
        <f>ABS(E2552-Dashboard!$F$13)</f>
        <v>28.519245407094253</v>
      </c>
      <c r="D2552" s="92">
        <f t="shared" si="277"/>
        <v>0.34705216512643167</v>
      </c>
      <c r="E2552" s="93" cm="1">
        <f t="array" ref="E2552">SUM('DRE + DCF'!$S$41/TIR!S2552,'DRE + DCF'!$U$41:$AD$41/TIR!T2552:AC2552,TIR!F2552)</f>
        <v>19.100754592905744</v>
      </c>
      <c r="F2552" s="100">
        <f>'DRE + DCF'!$AE$38*'DRE + DCF'!$AE$39*(1+G2552)/(R2552-G2552)/AC2552</f>
        <v>4.4448880229107361</v>
      </c>
      <c r="G2552" s="92">
        <f>R2552*(1-'DRE + DCF'!$AE$39)</f>
        <v>0.20823129907585899</v>
      </c>
      <c r="H2552" s="94">
        <f t="shared" si="281"/>
        <v>0.34705216512643167</v>
      </c>
      <c r="I2552" s="94">
        <f t="shared" si="282"/>
        <v>0.34705216512643167</v>
      </c>
      <c r="J2552" s="94">
        <f t="shared" si="282"/>
        <v>0.34705216512643167</v>
      </c>
      <c r="K2552" s="94">
        <f t="shared" si="282"/>
        <v>0.34705216512643167</v>
      </c>
      <c r="L2552" s="94">
        <f t="shared" si="282"/>
        <v>0.34705216512643167</v>
      </c>
      <c r="M2552" s="94">
        <f t="shared" si="282"/>
        <v>0.34705216512643167</v>
      </c>
      <c r="N2552" s="94">
        <f t="shared" si="282"/>
        <v>0.34705216512643167</v>
      </c>
      <c r="O2552" s="94">
        <f t="shared" si="282"/>
        <v>0.34705216512643167</v>
      </c>
      <c r="P2552" s="94">
        <f t="shared" si="282"/>
        <v>0.34705216512643167</v>
      </c>
      <c r="Q2552" s="94">
        <f t="shared" si="282"/>
        <v>0.34705216512643167</v>
      </c>
      <c r="R2552" s="94">
        <f t="shared" si="282"/>
        <v>0.34705216512643167</v>
      </c>
      <c r="S2552" s="93">
        <f>(1+H2552)^((5-Dashboard!$F$9)*3/12)</f>
        <v>1.1606257644591695</v>
      </c>
      <c r="T2552" s="93">
        <f t="shared" si="280"/>
        <v>1.5634234489162444</v>
      </c>
      <c r="U2552" s="93">
        <f t="shared" si="280"/>
        <v>2.1060129418720601</v>
      </c>
      <c r="V2552" s="93">
        <f t="shared" si="280"/>
        <v>2.8369092931330449</v>
      </c>
      <c r="W2552" s="93">
        <f t="shared" si="280"/>
        <v>3.8214648055821634</v>
      </c>
      <c r="X2552" s="93">
        <f t="shared" si="280"/>
        <v>5.1477124403139118</v>
      </c>
      <c r="Y2552" s="93">
        <f t="shared" si="279"/>
        <v>6.9342371881731228</v>
      </c>
      <c r="Z2552" s="93">
        <f t="shared" si="279"/>
        <v>9.3407792178288247</v>
      </c>
      <c r="AA2552" s="93">
        <f t="shared" si="279"/>
        <v>12.582516869344296</v>
      </c>
      <c r="AB2552" s="93">
        <f t="shared" si="279"/>
        <v>16.949306591590087</v>
      </c>
      <c r="AC2552" s="95">
        <f t="shared" si="279"/>
        <v>22.831600141593128</v>
      </c>
      <c r="AE2552" s="96"/>
    </row>
    <row r="2553" spans="3:31" ht="24.75" customHeight="1" x14ac:dyDescent="0.25">
      <c r="C2553" s="91">
        <f>ABS(E2553-Dashboard!$F$13)</f>
        <v>28.528036686676526</v>
      </c>
      <c r="D2553" s="92">
        <f t="shared" si="277"/>
        <v>0.34715216512643166</v>
      </c>
      <c r="E2553" s="93" cm="1">
        <f t="array" ref="E2553">SUM('DRE + DCF'!$S$41/TIR!S2553,'DRE + DCF'!$U$41:$AD$41/TIR!T2553:AC2553,TIR!F2553)</f>
        <v>19.091963313323472</v>
      </c>
      <c r="F2553" s="100">
        <f>'DRE + DCF'!$AE$38*'DRE + DCF'!$AE$39*(1+G2553)/(R2553-G2553)/AC2553</f>
        <v>4.4403659071312562</v>
      </c>
      <c r="G2553" s="92">
        <f>R2553*(1-'DRE + DCF'!$AE$39)</f>
        <v>0.208291299075859</v>
      </c>
      <c r="H2553" s="94">
        <f t="shared" si="281"/>
        <v>0.34715216512643166</v>
      </c>
      <c r="I2553" s="94">
        <f t="shared" si="282"/>
        <v>0.34715216512643166</v>
      </c>
      <c r="J2553" s="94">
        <f t="shared" si="282"/>
        <v>0.34715216512643166</v>
      </c>
      <c r="K2553" s="94">
        <f t="shared" si="282"/>
        <v>0.34715216512643166</v>
      </c>
      <c r="L2553" s="94">
        <f t="shared" si="282"/>
        <v>0.34715216512643166</v>
      </c>
      <c r="M2553" s="94">
        <f t="shared" si="282"/>
        <v>0.34715216512643166</v>
      </c>
      <c r="N2553" s="94">
        <f t="shared" si="282"/>
        <v>0.34715216512643166</v>
      </c>
      <c r="O2553" s="94">
        <f t="shared" si="282"/>
        <v>0.34715216512643166</v>
      </c>
      <c r="P2553" s="94">
        <f t="shared" si="282"/>
        <v>0.34715216512643166</v>
      </c>
      <c r="Q2553" s="94">
        <f t="shared" si="282"/>
        <v>0.34715216512643166</v>
      </c>
      <c r="R2553" s="94">
        <f t="shared" si="282"/>
        <v>0.34715216512643166</v>
      </c>
      <c r="S2553" s="93">
        <f>(1+H2553)^((5-Dashboard!$F$9)*3/12)</f>
        <v>1.1606688438682378</v>
      </c>
      <c r="T2553" s="93">
        <f t="shared" si="280"/>
        <v>1.5635975460118887</v>
      </c>
      <c r="U2553" s="93">
        <f t="shared" si="280"/>
        <v>2.1064038194962911</v>
      </c>
      <c r="V2553" s="93">
        <f t="shared" si="280"/>
        <v>2.8376464660650136</v>
      </c>
      <c r="W2553" s="93">
        <f t="shared" si="280"/>
        <v>3.82274158062285</v>
      </c>
      <c r="X2553" s="93">
        <f t="shared" si="280"/>
        <v>5.1498145970549096</v>
      </c>
      <c r="Y2553" s="93">
        <f t="shared" si="279"/>
        <v>6.9375838844222235</v>
      </c>
      <c r="Z2553" s="93">
        <f t="shared" si="279"/>
        <v>9.3459811506456383</v>
      </c>
      <c r="AA2553" s="93">
        <f t="shared" si="279"/>
        <v>12.59045874232309</v>
      </c>
      <c r="AB2553" s="93">
        <f t="shared" si="279"/>
        <v>16.961263754655558</v>
      </c>
      <c r="AC2553" s="95">
        <f t="shared" si="279"/>
        <v>22.849403190364704</v>
      </c>
      <c r="AE2553" s="96"/>
    </row>
    <row r="2554" spans="3:31" ht="24.75" customHeight="1" x14ac:dyDescent="0.25">
      <c r="C2554" s="91">
        <f>ABS(E2554-Dashboard!$F$13)</f>
        <v>28.536820547512914</v>
      </c>
      <c r="D2554" s="92">
        <f t="shared" si="277"/>
        <v>0.34725216512643164</v>
      </c>
      <c r="E2554" s="93" cm="1">
        <f t="array" ref="E2554">SUM('DRE + DCF'!$S$41/TIR!S2554,'DRE + DCF'!$U$41:$AD$41/TIR!T2554:AC2554,TIR!F2554)</f>
        <v>19.083179452487084</v>
      </c>
      <c r="F2554" s="100">
        <f>'DRE + DCF'!$AE$38*'DRE + DCF'!$AE$39*(1+G2554)/(R2554-G2554)/AC2554</f>
        <v>4.4358490058196525</v>
      </c>
      <c r="G2554" s="92">
        <f>R2554*(1-'DRE + DCF'!$AE$39)</f>
        <v>0.20835129907585898</v>
      </c>
      <c r="H2554" s="94">
        <f t="shared" si="281"/>
        <v>0.34725216512643164</v>
      </c>
      <c r="I2554" s="94">
        <f t="shared" si="282"/>
        <v>0.34725216512643164</v>
      </c>
      <c r="J2554" s="94">
        <f t="shared" si="282"/>
        <v>0.34725216512643164</v>
      </c>
      <c r="K2554" s="94">
        <f t="shared" si="282"/>
        <v>0.34725216512643164</v>
      </c>
      <c r="L2554" s="94">
        <f t="shared" si="282"/>
        <v>0.34725216512643164</v>
      </c>
      <c r="M2554" s="94">
        <f t="shared" si="282"/>
        <v>0.34725216512643164</v>
      </c>
      <c r="N2554" s="94">
        <f t="shared" si="282"/>
        <v>0.34725216512643164</v>
      </c>
      <c r="O2554" s="94">
        <f t="shared" si="282"/>
        <v>0.34725216512643164</v>
      </c>
      <c r="P2554" s="94">
        <f t="shared" si="282"/>
        <v>0.34725216512643164</v>
      </c>
      <c r="Q2554" s="94">
        <f t="shared" si="282"/>
        <v>0.34725216512643164</v>
      </c>
      <c r="R2554" s="94">
        <f t="shared" si="282"/>
        <v>0.34725216512643164</v>
      </c>
      <c r="S2554" s="93">
        <f>(1+H2554)^((5-Dashboard!$F$9)*3/12)</f>
        <v>1.1607119216784292</v>
      </c>
      <c r="T2554" s="93">
        <f t="shared" si="280"/>
        <v>1.563771649569325</v>
      </c>
      <c r="U2554" s="93">
        <f t="shared" si="280"/>
        <v>2.1067947406456047</v>
      </c>
      <c r="V2554" s="93">
        <f t="shared" si="280"/>
        <v>2.8383837758117703</v>
      </c>
      <c r="W2554" s="93">
        <f t="shared" si="280"/>
        <v>3.8240186874221438</v>
      </c>
      <c r="X2554" s="93">
        <f t="shared" si="280"/>
        <v>5.1519174561134191</v>
      </c>
      <c r="Y2554" s="93">
        <f t="shared" si="279"/>
        <v>6.9409319473014621</v>
      </c>
      <c r="Z2554" s="93">
        <f t="shared" si="279"/>
        <v>9.3511855939971156</v>
      </c>
      <c r="AA2554" s="93">
        <f t="shared" si="279"/>
        <v>12.598405038011713</v>
      </c>
      <c r="AB2554" s="93">
        <f t="shared" si="279"/>
        <v>16.973228464601025</v>
      </c>
      <c r="AC2554" s="95">
        <f t="shared" si="279"/>
        <v>22.86721879811931</v>
      </c>
      <c r="AE2554" s="96"/>
    </row>
    <row r="2555" spans="3:31" ht="24.75" customHeight="1" x14ac:dyDescent="0.25">
      <c r="C2555" s="91">
        <f>ABS(E2555-Dashboard!$F$13)</f>
        <v>28.545596997891355</v>
      </c>
      <c r="D2555" s="92">
        <f t="shared" si="277"/>
        <v>0.34735216512643163</v>
      </c>
      <c r="E2555" s="93" cm="1">
        <f t="array" ref="E2555">SUM('DRE + DCF'!$S$41/TIR!S2555,'DRE + DCF'!$U$41:$AD$41/TIR!T2555:AC2555,TIR!F2555)</f>
        <v>19.074403002108642</v>
      </c>
      <c r="F2555" s="100">
        <f>'DRE + DCF'!$AE$38*'DRE + DCF'!$AE$39*(1+G2555)/(R2555-G2555)/AC2555</f>
        <v>4.4313373121735298</v>
      </c>
      <c r="G2555" s="92">
        <f>R2555*(1-'DRE + DCF'!$AE$39)</f>
        <v>0.20841129907585898</v>
      </c>
      <c r="H2555" s="94">
        <f t="shared" si="281"/>
        <v>0.34735216512643163</v>
      </c>
      <c r="I2555" s="94">
        <f t="shared" si="282"/>
        <v>0.34735216512643163</v>
      </c>
      <c r="J2555" s="94">
        <f t="shared" si="282"/>
        <v>0.34735216512643163</v>
      </c>
      <c r="K2555" s="94">
        <f t="shared" si="282"/>
        <v>0.34735216512643163</v>
      </c>
      <c r="L2555" s="94">
        <f t="shared" si="282"/>
        <v>0.34735216512643163</v>
      </c>
      <c r="M2555" s="94">
        <f t="shared" si="282"/>
        <v>0.34735216512643163</v>
      </c>
      <c r="N2555" s="94">
        <f t="shared" si="282"/>
        <v>0.34735216512643163</v>
      </c>
      <c r="O2555" s="94">
        <f t="shared" si="282"/>
        <v>0.34735216512643163</v>
      </c>
      <c r="P2555" s="94">
        <f t="shared" si="282"/>
        <v>0.34735216512643163</v>
      </c>
      <c r="Q2555" s="94">
        <f t="shared" si="282"/>
        <v>0.34735216512643163</v>
      </c>
      <c r="R2555" s="94">
        <f t="shared" si="282"/>
        <v>0.34735216512643163</v>
      </c>
      <c r="S2555" s="93">
        <f>(1+H2555)^((5-Dashboard!$F$9)*3/12)</f>
        <v>1.1607549978899214</v>
      </c>
      <c r="T2555" s="93">
        <f t="shared" si="280"/>
        <v>1.5639457595883122</v>
      </c>
      <c r="U2555" s="93">
        <f t="shared" si="280"/>
        <v>2.1071857053216139</v>
      </c>
      <c r="V2555" s="93">
        <f t="shared" si="280"/>
        <v>2.8391212223885431</v>
      </c>
      <c r="W2555" s="93">
        <f t="shared" si="280"/>
        <v>3.8252961260416045</v>
      </c>
      <c r="X2555" s="93">
        <f t="shared" si="280"/>
        <v>5.1540210176719068</v>
      </c>
      <c r="Y2555" s="93">
        <f t="shared" si="279"/>
        <v>6.9442813772673775</v>
      </c>
      <c r="Z2555" s="93">
        <f t="shared" si="279"/>
        <v>9.3563925489083584</v>
      </c>
      <c r="AA2555" s="93">
        <f t="shared" si="279"/>
        <v>12.606355758544488</v>
      </c>
      <c r="AB2555" s="93">
        <f t="shared" si="279"/>
        <v>16.985200725628975</v>
      </c>
      <c r="AC2555" s="95">
        <f t="shared" si="279"/>
        <v>22.885046972783236</v>
      </c>
      <c r="AE2555" s="96"/>
    </row>
    <row r="2556" spans="3:31" ht="24.75" customHeight="1" x14ac:dyDescent="0.25">
      <c r="C2556" s="91">
        <f>ABS(E2556-Dashboard!$F$13)</f>
        <v>28.554366046088674</v>
      </c>
      <c r="D2556" s="92">
        <f t="shared" si="277"/>
        <v>0.34745216512643162</v>
      </c>
      <c r="E2556" s="93" cm="1">
        <f t="array" ref="E2556">SUM('DRE + DCF'!$S$41/TIR!S2556,'DRE + DCF'!$U$41:$AD$41/TIR!T2556:AC2556,TIR!F2556)</f>
        <v>19.065633953911323</v>
      </c>
      <c r="F2556" s="100">
        <f>'DRE + DCF'!$AE$38*'DRE + DCF'!$AE$39*(1+G2556)/(R2556-G2556)/AC2556</f>
        <v>4.4268308194004584</v>
      </c>
      <c r="G2556" s="92">
        <f>R2556*(1-'DRE + DCF'!$AE$39)</f>
        <v>0.20847129907585896</v>
      </c>
      <c r="H2556" s="94">
        <f t="shared" si="281"/>
        <v>0.34745216512643162</v>
      </c>
      <c r="I2556" s="94">
        <f t="shared" si="282"/>
        <v>0.34745216512643162</v>
      </c>
      <c r="J2556" s="94">
        <f t="shared" si="282"/>
        <v>0.34745216512643162</v>
      </c>
      <c r="K2556" s="94">
        <f t="shared" si="282"/>
        <v>0.34745216512643162</v>
      </c>
      <c r="L2556" s="94">
        <f t="shared" si="282"/>
        <v>0.34745216512643162</v>
      </c>
      <c r="M2556" s="94">
        <f t="shared" si="282"/>
        <v>0.34745216512643162</v>
      </c>
      <c r="N2556" s="94">
        <f t="shared" si="282"/>
        <v>0.34745216512643162</v>
      </c>
      <c r="O2556" s="94">
        <f t="shared" si="282"/>
        <v>0.34745216512643162</v>
      </c>
      <c r="P2556" s="94">
        <f t="shared" si="282"/>
        <v>0.34745216512643162</v>
      </c>
      <c r="Q2556" s="94">
        <f t="shared" si="282"/>
        <v>0.34745216512643162</v>
      </c>
      <c r="R2556" s="94">
        <f t="shared" si="282"/>
        <v>0.34745216512643162</v>
      </c>
      <c r="S2556" s="93">
        <f>(1+H2556)^((5-Dashboard!$F$9)*3/12)</f>
        <v>1.160798072502893</v>
      </c>
      <c r="T2556" s="93">
        <f t="shared" si="280"/>
        <v>1.5641198760686119</v>
      </c>
      <c r="U2556" s="93">
        <f t="shared" si="280"/>
        <v>2.1075767135259373</v>
      </c>
      <c r="V2556" s="93">
        <f t="shared" si="280"/>
        <v>2.8398588058105738</v>
      </c>
      <c r="W2556" s="93">
        <f t="shared" si="280"/>
        <v>3.8265738965428207</v>
      </c>
      <c r="X2556" s="93">
        <f t="shared" si="280"/>
        <v>5.1561252819129102</v>
      </c>
      <c r="Y2556" s="93">
        <f t="shared" si="279"/>
        <v>6.9476321747766843</v>
      </c>
      <c r="Z2556" s="93">
        <f t="shared" si="279"/>
        <v>9.3616020164049036</v>
      </c>
      <c r="AA2556" s="93">
        <f t="shared" si="279"/>
        <v>12.614310906056756</v>
      </c>
      <c r="AB2556" s="93">
        <f t="shared" si="279"/>
        <v>16.997180541944136</v>
      </c>
      <c r="AC2556" s="95">
        <f t="shared" si="279"/>
        <v>22.902887722287481</v>
      </c>
      <c r="AE2556" s="96"/>
    </row>
    <row r="2557" spans="3:31" ht="24.75" customHeight="1" x14ac:dyDescent="0.25">
      <c r="C2557" s="91">
        <f>ABS(E2557-Dashboard!$F$13)</f>
        <v>28.563127700370362</v>
      </c>
      <c r="D2557" s="92">
        <f t="shared" si="277"/>
        <v>0.34755216512643161</v>
      </c>
      <c r="E2557" s="93" cm="1">
        <f t="array" ref="E2557">SUM('DRE + DCF'!$S$41/TIR!S2557,'DRE + DCF'!$U$41:$AD$41/TIR!T2557:AC2557,TIR!F2557)</f>
        <v>19.056872299629635</v>
      </c>
      <c r="F2557" s="100">
        <f>'DRE + DCF'!$AE$38*'DRE + DCF'!$AE$39*(1+G2557)/(R2557-G2557)/AC2557</f>
        <v>4.4223295207180868</v>
      </c>
      <c r="G2557" s="92">
        <f>R2557*(1-'DRE + DCF'!$AE$39)</f>
        <v>0.20853129907585896</v>
      </c>
      <c r="H2557" s="94">
        <f t="shared" si="281"/>
        <v>0.34755216512643161</v>
      </c>
      <c r="I2557" s="94">
        <f t="shared" si="282"/>
        <v>0.34755216512643161</v>
      </c>
      <c r="J2557" s="94">
        <f t="shared" si="282"/>
        <v>0.34755216512643161</v>
      </c>
      <c r="K2557" s="94">
        <f t="shared" si="282"/>
        <v>0.34755216512643161</v>
      </c>
      <c r="L2557" s="94">
        <f t="shared" si="282"/>
        <v>0.34755216512643161</v>
      </c>
      <c r="M2557" s="94">
        <f t="shared" si="282"/>
        <v>0.34755216512643161</v>
      </c>
      <c r="N2557" s="94">
        <f t="shared" si="282"/>
        <v>0.34755216512643161</v>
      </c>
      <c r="O2557" s="94">
        <f t="shared" si="282"/>
        <v>0.34755216512643161</v>
      </c>
      <c r="P2557" s="94">
        <f t="shared" si="282"/>
        <v>0.34755216512643161</v>
      </c>
      <c r="Q2557" s="94">
        <f t="shared" si="282"/>
        <v>0.34755216512643161</v>
      </c>
      <c r="R2557" s="94">
        <f t="shared" si="282"/>
        <v>0.34755216512643161</v>
      </c>
      <c r="S2557" s="93">
        <f>(1+H2557)^((5-Dashboard!$F$9)*3/12)</f>
        <v>1.1608411455175216</v>
      </c>
      <c r="T2557" s="93">
        <f t="shared" si="280"/>
        <v>1.5642939990099831</v>
      </c>
      <c r="U2557" s="93">
        <f t="shared" si="280"/>
        <v>2.1079677652601867</v>
      </c>
      <c r="V2557" s="93">
        <f t="shared" si="280"/>
        <v>2.8405965260930901</v>
      </c>
      <c r="W2557" s="93">
        <f t="shared" si="280"/>
        <v>3.8278519989873634</v>
      </c>
      <c r="X2557" s="93">
        <f t="shared" si="280"/>
        <v>5.1582302490189607</v>
      </c>
      <c r="Y2557" s="93">
        <f t="shared" si="279"/>
        <v>6.9509843402861522</v>
      </c>
      <c r="Z2557" s="93">
        <f t="shared" si="279"/>
        <v>9.3668139975125246</v>
      </c>
      <c r="AA2557" s="93">
        <f t="shared" si="279"/>
        <v>12.622270482684568</v>
      </c>
      <c r="AB2557" s="93">
        <f t="shared" si="279"/>
        <v>17.009167917753036</v>
      </c>
      <c r="AC2557" s="95">
        <f t="shared" si="279"/>
        <v>22.920741054567142</v>
      </c>
      <c r="AE2557" s="96"/>
    </row>
    <row r="2558" spans="3:31" ht="24.75" customHeight="1" x14ac:dyDescent="0.25">
      <c r="C2558" s="91">
        <f>ABS(E2558-Dashboard!$F$13)</f>
        <v>28.571881968990869</v>
      </c>
      <c r="D2558" s="92">
        <f t="shared" si="277"/>
        <v>0.3476521651264316</v>
      </c>
      <c r="E2558" s="93" cm="1">
        <f t="array" ref="E2558">SUM('DRE + DCF'!$S$41/TIR!S2558,'DRE + DCF'!$U$41:$AD$41/TIR!T2558:AC2558,TIR!F2558)</f>
        <v>19.048118031009128</v>
      </c>
      <c r="F2558" s="100">
        <f>'DRE + DCF'!$AE$38*'DRE + DCF'!$AE$39*(1+G2558)/(R2558-G2558)/AC2558</f>
        <v>4.4178334093539986</v>
      </c>
      <c r="G2558" s="92">
        <f>R2558*(1-'DRE + DCF'!$AE$39)</f>
        <v>0.20859129907585897</v>
      </c>
      <c r="H2558" s="94">
        <f t="shared" si="281"/>
        <v>0.3476521651264316</v>
      </c>
      <c r="I2558" s="94">
        <f t="shared" si="282"/>
        <v>0.3476521651264316</v>
      </c>
      <c r="J2558" s="94">
        <f t="shared" si="282"/>
        <v>0.3476521651264316</v>
      </c>
      <c r="K2558" s="94">
        <f t="shared" si="282"/>
        <v>0.3476521651264316</v>
      </c>
      <c r="L2558" s="94">
        <f t="shared" si="282"/>
        <v>0.3476521651264316</v>
      </c>
      <c r="M2558" s="94">
        <f t="shared" si="282"/>
        <v>0.3476521651264316</v>
      </c>
      <c r="N2558" s="94">
        <f t="shared" si="282"/>
        <v>0.3476521651264316</v>
      </c>
      <c r="O2558" s="94">
        <f t="shared" si="282"/>
        <v>0.3476521651264316</v>
      </c>
      <c r="P2558" s="94">
        <f t="shared" si="282"/>
        <v>0.3476521651264316</v>
      </c>
      <c r="Q2558" s="94">
        <f t="shared" si="282"/>
        <v>0.3476521651264316</v>
      </c>
      <c r="R2558" s="94">
        <f t="shared" si="282"/>
        <v>0.3476521651264316</v>
      </c>
      <c r="S2558" s="93">
        <f>(1+H2558)^((5-Dashboard!$F$9)*3/12)</f>
        <v>1.160884216933985</v>
      </c>
      <c r="T2558" s="93">
        <f t="shared" si="280"/>
        <v>1.5644681284121871</v>
      </c>
      <c r="U2558" s="93">
        <f t="shared" si="280"/>
        <v>2.1083588605259802</v>
      </c>
      <c r="V2558" s="93">
        <f t="shared" si="280"/>
        <v>2.8413343832513336</v>
      </c>
      <c r="W2558" s="93">
        <f t="shared" si="280"/>
        <v>3.8291304334368341</v>
      </c>
      <c r="X2558" s="93">
        <f t="shared" si="280"/>
        <v>5.1603359191726614</v>
      </c>
      <c r="Y2558" s="93">
        <f t="shared" si="279"/>
        <v>6.9543378742527322</v>
      </c>
      <c r="Z2558" s="93">
        <f t="shared" si="279"/>
        <v>9.3720284932574405</v>
      </c>
      <c r="AA2558" s="93">
        <f t="shared" si="279"/>
        <v>12.630234490565</v>
      </c>
      <c r="AB2558" s="93">
        <f t="shared" si="279"/>
        <v>17.021162857264457</v>
      </c>
      <c r="AC2558" s="95">
        <f t="shared" si="279"/>
        <v>22.938606977562046</v>
      </c>
      <c r="AE2558" s="96"/>
    </row>
    <row r="2559" spans="3:31" ht="24.75" customHeight="1" x14ac:dyDescent="0.25">
      <c r="C2559" s="91">
        <f>ABS(E2559-Dashboard!$F$13)</f>
        <v>28.58062886019335</v>
      </c>
      <c r="D2559" s="92">
        <f t="shared" si="277"/>
        <v>0.34775216512643159</v>
      </c>
      <c r="E2559" s="93" cm="1">
        <f t="array" ref="E2559">SUM('DRE + DCF'!$S$41/TIR!S2559,'DRE + DCF'!$U$41:$AD$41/TIR!T2559:AC2559,TIR!F2559)</f>
        <v>19.039371139806647</v>
      </c>
      <c r="F2559" s="100">
        <f>'DRE + DCF'!$AE$38*'DRE + DCF'!$AE$39*(1+G2559)/(R2559-G2559)/AC2559</f>
        <v>4.4133424785458111</v>
      </c>
      <c r="G2559" s="92">
        <f>R2559*(1-'DRE + DCF'!$AE$39)</f>
        <v>0.20865129907585894</v>
      </c>
      <c r="H2559" s="94">
        <f t="shared" si="281"/>
        <v>0.34775216512643159</v>
      </c>
      <c r="I2559" s="94">
        <f t="shared" si="282"/>
        <v>0.34775216512643159</v>
      </c>
      <c r="J2559" s="94">
        <f t="shared" si="282"/>
        <v>0.34775216512643159</v>
      </c>
      <c r="K2559" s="94">
        <f t="shared" si="282"/>
        <v>0.34775216512643159</v>
      </c>
      <c r="L2559" s="94">
        <f t="shared" si="282"/>
        <v>0.34775216512643159</v>
      </c>
      <c r="M2559" s="94">
        <f t="shared" si="282"/>
        <v>0.34775216512643159</v>
      </c>
      <c r="N2559" s="94">
        <f t="shared" si="282"/>
        <v>0.34775216512643159</v>
      </c>
      <c r="O2559" s="94">
        <f t="shared" si="282"/>
        <v>0.34775216512643159</v>
      </c>
      <c r="P2559" s="94">
        <f t="shared" si="282"/>
        <v>0.34775216512643159</v>
      </c>
      <c r="Q2559" s="94">
        <f t="shared" si="282"/>
        <v>0.34775216512643159</v>
      </c>
      <c r="R2559" s="94">
        <f t="shared" si="282"/>
        <v>0.34775216512643159</v>
      </c>
      <c r="S2559" s="93">
        <f>(1+H2559)^((5-Dashboard!$F$9)*3/12)</f>
        <v>1.1609272867524614</v>
      </c>
      <c r="T2559" s="93">
        <f t="shared" si="280"/>
        <v>1.5646422642749833</v>
      </c>
      <c r="U2559" s="93">
        <f t="shared" si="280"/>
        <v>2.1087499993249308</v>
      </c>
      <c r="V2559" s="93">
        <f t="shared" si="280"/>
        <v>2.8420723773005365</v>
      </c>
      <c r="W2559" s="93">
        <f t="shared" si="280"/>
        <v>3.8304091999528223</v>
      </c>
      <c r="X2559" s="93">
        <f t="shared" si="280"/>
        <v>5.1624422925566185</v>
      </c>
      <c r="Y2559" s="93">
        <f t="shared" si="279"/>
        <v>6.9576927771334409</v>
      </c>
      <c r="Z2559" s="93">
        <f t="shared" si="279"/>
        <v>9.3772455046661296</v>
      </c>
      <c r="AA2559" s="93">
        <f t="shared" si="279"/>
        <v>12.638202931835872</v>
      </c>
      <c r="AB2559" s="93">
        <f t="shared" si="279"/>
        <v>17.033165364689012</v>
      </c>
      <c r="AC2559" s="95">
        <f t="shared" si="279"/>
        <v>22.956485499216157</v>
      </c>
      <c r="AE2559" s="96"/>
    </row>
    <row r="2560" spans="3:31" ht="24.75" customHeight="1" x14ac:dyDescent="0.25">
      <c r="C2560" s="91">
        <f>ABS(E2560-Dashboard!$F$13)</f>
        <v>28.589368382209926</v>
      </c>
      <c r="D2560" s="92">
        <f t="shared" si="277"/>
        <v>0.34785216512643158</v>
      </c>
      <c r="E2560" s="93" cm="1">
        <f t="array" ref="E2560">SUM('DRE + DCF'!$S$41/TIR!S2560,'DRE + DCF'!$U$41:$AD$41/TIR!T2560:AC2560,TIR!F2560)</f>
        <v>19.030631617790071</v>
      </c>
      <c r="F2560" s="100">
        <f>'DRE + DCF'!$AE$38*'DRE + DCF'!$AE$39*(1+G2560)/(R2560-G2560)/AC2560</f>
        <v>4.4088567215410546</v>
      </c>
      <c r="G2560" s="92">
        <f>R2560*(1-'DRE + DCF'!$AE$39)</f>
        <v>0.20871129907585895</v>
      </c>
      <c r="H2560" s="94">
        <f t="shared" si="281"/>
        <v>0.34785216512643158</v>
      </c>
      <c r="I2560" s="94">
        <f t="shared" si="282"/>
        <v>0.34785216512643158</v>
      </c>
      <c r="J2560" s="94">
        <f t="shared" si="282"/>
        <v>0.34785216512643158</v>
      </c>
      <c r="K2560" s="94">
        <f t="shared" si="282"/>
        <v>0.34785216512643158</v>
      </c>
      <c r="L2560" s="94">
        <f t="shared" si="282"/>
        <v>0.34785216512643158</v>
      </c>
      <c r="M2560" s="94">
        <f t="shared" si="282"/>
        <v>0.34785216512643158</v>
      </c>
      <c r="N2560" s="94">
        <f t="shared" si="282"/>
        <v>0.34785216512643158</v>
      </c>
      <c r="O2560" s="94">
        <f t="shared" si="282"/>
        <v>0.34785216512643158</v>
      </c>
      <c r="P2560" s="94">
        <f t="shared" si="282"/>
        <v>0.34785216512643158</v>
      </c>
      <c r="Q2560" s="94">
        <f t="shared" si="282"/>
        <v>0.34785216512643158</v>
      </c>
      <c r="R2560" s="94">
        <f t="shared" si="282"/>
        <v>0.34785216512643158</v>
      </c>
      <c r="S2560" s="93">
        <f>(1+H2560)^((5-Dashboard!$F$9)*3/12)</f>
        <v>1.1609703549731283</v>
      </c>
      <c r="T2560" s="93">
        <f t="shared" si="280"/>
        <v>1.5648164065981329</v>
      </c>
      <c r="U2560" s="93">
        <f t="shared" si="280"/>
        <v>2.1091411816586563</v>
      </c>
      <c r="V2560" s="93">
        <f t="shared" si="280"/>
        <v>2.8428105082559405</v>
      </c>
      <c r="W2560" s="93">
        <f t="shared" si="280"/>
        <v>3.8316882985969412</v>
      </c>
      <c r="X2560" s="93">
        <f t="shared" si="280"/>
        <v>5.1645493693535007</v>
      </c>
      <c r="Y2560" s="93">
        <f t="shared" si="279"/>
        <v>6.9610490493854629</v>
      </c>
      <c r="Z2560" s="93">
        <f t="shared" si="279"/>
        <v>9.3824650327654844</v>
      </c>
      <c r="AA2560" s="93">
        <f t="shared" si="279"/>
        <v>12.646175808635995</v>
      </c>
      <c r="AB2560" s="93">
        <f t="shared" si="279"/>
        <v>17.045175444239529</v>
      </c>
      <c r="AC2560" s="95">
        <f t="shared" si="279"/>
        <v>22.974376627478136</v>
      </c>
      <c r="AE2560" s="96"/>
    </row>
    <row r="2561" spans="3:31" ht="24.75" customHeight="1" x14ac:dyDescent="0.25">
      <c r="C2561" s="91">
        <f>ABS(E2561-Dashboard!$F$13)</f>
        <v>28.598100543261459</v>
      </c>
      <c r="D2561" s="92">
        <f t="shared" si="277"/>
        <v>0.34795216512643157</v>
      </c>
      <c r="E2561" s="93" cm="1">
        <f t="array" ref="E2561">SUM('DRE + DCF'!$S$41/TIR!S2561,'DRE + DCF'!$U$41:$AD$41/TIR!T2561:AC2561,TIR!F2561)</f>
        <v>19.021899456738538</v>
      </c>
      <c r="F2561" s="100">
        <f>'DRE + DCF'!$AE$38*'DRE + DCF'!$AE$39*(1+G2561)/(R2561-G2561)/AC2561</f>
        <v>4.4043761315972576</v>
      </c>
      <c r="G2561" s="92">
        <f>R2561*(1-'DRE + DCF'!$AE$39)</f>
        <v>0.20877129907585892</v>
      </c>
      <c r="H2561" s="94">
        <f t="shared" si="281"/>
        <v>0.34795216512643157</v>
      </c>
      <c r="I2561" s="94">
        <f t="shared" si="282"/>
        <v>0.34795216512643157</v>
      </c>
      <c r="J2561" s="94">
        <f t="shared" si="282"/>
        <v>0.34795216512643157</v>
      </c>
      <c r="K2561" s="94">
        <f t="shared" si="282"/>
        <v>0.34795216512643157</v>
      </c>
      <c r="L2561" s="94">
        <f t="shared" si="282"/>
        <v>0.34795216512643157</v>
      </c>
      <c r="M2561" s="94">
        <f t="shared" si="282"/>
        <v>0.34795216512643157</v>
      </c>
      <c r="N2561" s="94">
        <f t="shared" si="282"/>
        <v>0.34795216512643157</v>
      </c>
      <c r="O2561" s="94">
        <f t="shared" si="282"/>
        <v>0.34795216512643157</v>
      </c>
      <c r="P2561" s="94">
        <f t="shared" si="282"/>
        <v>0.34795216512643157</v>
      </c>
      <c r="Q2561" s="94">
        <f t="shared" si="282"/>
        <v>0.34795216512643157</v>
      </c>
      <c r="R2561" s="94">
        <f t="shared" si="282"/>
        <v>0.34795216512643157</v>
      </c>
      <c r="S2561" s="93">
        <f>(1+H2561)^((5-Dashboard!$F$9)*3/12)</f>
        <v>1.1610134215961638</v>
      </c>
      <c r="T2561" s="93">
        <f t="shared" si="280"/>
        <v>1.5649905553813954</v>
      </c>
      <c r="U2561" s="93">
        <f t="shared" si="280"/>
        <v>2.1095324075287682</v>
      </c>
      <c r="V2561" s="93">
        <f t="shared" si="280"/>
        <v>2.8435487761327769</v>
      </c>
      <c r="W2561" s="93">
        <f t="shared" si="280"/>
        <v>3.8329677294307909</v>
      </c>
      <c r="X2561" s="93">
        <f t="shared" si="280"/>
        <v>5.1666571497459763</v>
      </c>
      <c r="Y2561" s="93">
        <f t="shared" si="279"/>
        <v>6.9644066914660456</v>
      </c>
      <c r="Z2561" s="93">
        <f t="shared" si="279"/>
        <v>9.3876870785826636</v>
      </c>
      <c r="AA2561" s="93">
        <f t="shared" si="279"/>
        <v>12.654153123104926</v>
      </c>
      <c r="AB2561" s="93">
        <f t="shared" si="279"/>
        <v>17.057193100130679</v>
      </c>
      <c r="AC2561" s="95">
        <f t="shared" si="279"/>
        <v>22.992280370300776</v>
      </c>
      <c r="AE2561" s="96"/>
    </row>
    <row r="2562" spans="3:31" ht="24.75" customHeight="1" x14ac:dyDescent="0.25">
      <c r="C2562" s="91">
        <f>ABS(E2562-Dashboard!$F$13)</f>
        <v>28.606825351557838</v>
      </c>
      <c r="D2562" s="92">
        <f t="shared" si="277"/>
        <v>0.34805216512643156</v>
      </c>
      <c r="E2562" s="93" cm="1">
        <f t="array" ref="E2562">SUM('DRE + DCF'!$S$41/TIR!S2562,'DRE + DCF'!$U$41:$AD$41/TIR!T2562:AC2562,TIR!F2562)</f>
        <v>19.01317464844216</v>
      </c>
      <c r="F2562" s="100">
        <f>'DRE + DCF'!$AE$38*'DRE + DCF'!$AE$39*(1+G2562)/(R2562-G2562)/AC2562</f>
        <v>4.3999007019818208</v>
      </c>
      <c r="G2562" s="92">
        <f>R2562*(1-'DRE + DCF'!$AE$39)</f>
        <v>0.20883129907585893</v>
      </c>
      <c r="H2562" s="94">
        <f t="shared" si="281"/>
        <v>0.34805216512643156</v>
      </c>
      <c r="I2562" s="94">
        <f t="shared" si="282"/>
        <v>0.34805216512643156</v>
      </c>
      <c r="J2562" s="94">
        <f t="shared" si="282"/>
        <v>0.34805216512643156</v>
      </c>
      <c r="K2562" s="94">
        <f t="shared" si="282"/>
        <v>0.34805216512643156</v>
      </c>
      <c r="L2562" s="94">
        <f t="shared" si="282"/>
        <v>0.34805216512643156</v>
      </c>
      <c r="M2562" s="94">
        <f t="shared" si="282"/>
        <v>0.34805216512643156</v>
      </c>
      <c r="N2562" s="94">
        <f t="shared" si="282"/>
        <v>0.34805216512643156</v>
      </c>
      <c r="O2562" s="94">
        <f t="shared" si="282"/>
        <v>0.34805216512643156</v>
      </c>
      <c r="P2562" s="94">
        <f t="shared" si="282"/>
        <v>0.34805216512643156</v>
      </c>
      <c r="Q2562" s="94">
        <f t="shared" si="282"/>
        <v>0.34805216512643156</v>
      </c>
      <c r="R2562" s="94">
        <f t="shared" si="282"/>
        <v>0.34805216512643156</v>
      </c>
      <c r="S2562" s="93">
        <f>(1+H2562)^((5-Dashboard!$F$9)*3/12)</f>
        <v>1.1610564866217457</v>
      </c>
      <c r="T2562" s="93">
        <f t="shared" si="280"/>
        <v>1.5651647106245321</v>
      </c>
      <c r="U2562" s="93">
        <f t="shared" si="280"/>
        <v>2.1099236769368854</v>
      </c>
      <c r="V2562" s="93">
        <f t="shared" si="280"/>
        <v>2.84428718094629</v>
      </c>
      <c r="W2562" s="93">
        <f t="shared" si="280"/>
        <v>3.8342474925160008</v>
      </c>
      <c r="X2562" s="93">
        <f t="shared" si="280"/>
        <v>5.1687656339167862</v>
      </c>
      <c r="Y2562" s="93">
        <f t="shared" si="279"/>
        <v>6.9677657038326171</v>
      </c>
      <c r="Z2562" s="93">
        <f t="shared" si="279"/>
        <v>9.3929116431452542</v>
      </c>
      <c r="AA2562" s="93">
        <f t="shared" si="279"/>
        <v>12.662134877383229</v>
      </c>
      <c r="AB2562" s="93">
        <f t="shared" si="279"/>
        <v>17.069218336579368</v>
      </c>
      <c r="AC2562" s="95">
        <f t="shared" si="279"/>
        <v>23.010196735641607</v>
      </c>
      <c r="AE2562" s="96"/>
    </row>
    <row r="2563" spans="3:31" ht="24.75" customHeight="1" x14ac:dyDescent="0.25">
      <c r="C2563" s="91">
        <f>ABS(E2563-Dashboard!$F$13)</f>
        <v>28.615542815297704</v>
      </c>
      <c r="D2563" s="92">
        <f t="shared" si="277"/>
        <v>0.34815216512643155</v>
      </c>
      <c r="E2563" s="93" cm="1">
        <f t="array" ref="E2563">SUM('DRE + DCF'!$S$41/TIR!S2563,'DRE + DCF'!$U$41:$AD$41/TIR!T2563:AC2563,TIR!F2563)</f>
        <v>19.004457184702293</v>
      </c>
      <c r="F2563" s="100">
        <f>'DRE + DCF'!$AE$38*'DRE + DCF'!$AE$39*(1+G2563)/(R2563-G2563)/AC2563</f>
        <v>4.3954304259721253</v>
      </c>
      <c r="G2563" s="92">
        <f>R2563*(1-'DRE + DCF'!$AE$39)</f>
        <v>0.20889129907585893</v>
      </c>
      <c r="H2563" s="94">
        <f t="shared" si="281"/>
        <v>0.34815216512643155</v>
      </c>
      <c r="I2563" s="94">
        <f t="shared" si="282"/>
        <v>0.34815216512643155</v>
      </c>
      <c r="J2563" s="94">
        <f t="shared" si="282"/>
        <v>0.34815216512643155</v>
      </c>
      <c r="K2563" s="94">
        <f t="shared" si="282"/>
        <v>0.34815216512643155</v>
      </c>
      <c r="L2563" s="94">
        <f t="shared" si="282"/>
        <v>0.34815216512643155</v>
      </c>
      <c r="M2563" s="94">
        <f t="shared" si="282"/>
        <v>0.34815216512643155</v>
      </c>
      <c r="N2563" s="94">
        <f t="shared" si="282"/>
        <v>0.34815216512643155</v>
      </c>
      <c r="O2563" s="94">
        <f t="shared" si="282"/>
        <v>0.34815216512643155</v>
      </c>
      <c r="P2563" s="94">
        <f t="shared" si="282"/>
        <v>0.34815216512643155</v>
      </c>
      <c r="Q2563" s="94">
        <f t="shared" si="282"/>
        <v>0.34815216512643155</v>
      </c>
      <c r="R2563" s="94">
        <f t="shared" si="282"/>
        <v>0.34815216512643155</v>
      </c>
      <c r="S2563" s="93">
        <f>(1+H2563)^((5-Dashboard!$F$9)*3/12)</f>
        <v>1.1610995500500512</v>
      </c>
      <c r="T2563" s="93">
        <f t="shared" si="280"/>
        <v>1.5653388723273018</v>
      </c>
      <c r="U2563" s="93">
        <f t="shared" si="280"/>
        <v>2.1103149898846185</v>
      </c>
      <c r="V2563" s="93">
        <f t="shared" si="280"/>
        <v>2.8450257227117115</v>
      </c>
      <c r="W2563" s="93">
        <f t="shared" si="280"/>
        <v>3.8355275879141844</v>
      </c>
      <c r="X2563" s="93">
        <f t="shared" si="280"/>
        <v>5.1708748220486669</v>
      </c>
      <c r="Y2563" s="93">
        <f t="shared" si="279"/>
        <v>6.971126086942661</v>
      </c>
      <c r="Z2563" s="93">
        <f t="shared" si="279"/>
        <v>9.398138727481097</v>
      </c>
      <c r="AA2563" s="93">
        <f t="shared" si="279"/>
        <v>12.670121073612206</v>
      </c>
      <c r="AB2563" s="93">
        <f t="shared" si="279"/>
        <v>17.081251157804321</v>
      </c>
      <c r="AC2563" s="95">
        <f t="shared" si="279"/>
        <v>23.028125731462257</v>
      </c>
      <c r="AE2563" s="96"/>
    </row>
    <row r="2564" spans="3:31" ht="24.75" customHeight="1" x14ac:dyDescent="0.25">
      <c r="C2564" s="91">
        <f>ABS(E2564-Dashboard!$F$13)</f>
        <v>28.624252942668779</v>
      </c>
      <c r="D2564" s="92">
        <f t="shared" si="277"/>
        <v>0.34825216512643153</v>
      </c>
      <c r="E2564" s="93" cm="1">
        <f t="array" ref="E2564">SUM('DRE + DCF'!$S$41/TIR!S2564,'DRE + DCF'!$U$41:$AD$41/TIR!T2564:AC2564,TIR!F2564)</f>
        <v>18.995747057331219</v>
      </c>
      <c r="F2564" s="100">
        <f>'DRE + DCF'!$AE$38*'DRE + DCF'!$AE$39*(1+G2564)/(R2564-G2564)/AC2564</f>
        <v>4.3909652968553754</v>
      </c>
      <c r="G2564" s="92">
        <f>R2564*(1-'DRE + DCF'!$AE$39)</f>
        <v>0.20895129907585891</v>
      </c>
      <c r="H2564" s="94">
        <f t="shared" si="281"/>
        <v>0.34825216512643153</v>
      </c>
      <c r="I2564" s="94">
        <f t="shared" si="282"/>
        <v>0.34825216512643153</v>
      </c>
      <c r="J2564" s="94">
        <f t="shared" si="282"/>
        <v>0.34825216512643153</v>
      </c>
      <c r="K2564" s="94">
        <f t="shared" si="282"/>
        <v>0.34825216512643153</v>
      </c>
      <c r="L2564" s="94">
        <f t="shared" si="282"/>
        <v>0.34825216512643153</v>
      </c>
      <c r="M2564" s="94">
        <f t="shared" si="282"/>
        <v>0.34825216512643153</v>
      </c>
      <c r="N2564" s="94">
        <f t="shared" si="282"/>
        <v>0.34825216512643153</v>
      </c>
      <c r="O2564" s="94">
        <f t="shared" si="282"/>
        <v>0.34825216512643153</v>
      </c>
      <c r="P2564" s="94">
        <f t="shared" si="282"/>
        <v>0.34825216512643153</v>
      </c>
      <c r="Q2564" s="94">
        <f t="shared" si="282"/>
        <v>0.34825216512643153</v>
      </c>
      <c r="R2564" s="94">
        <f t="shared" si="282"/>
        <v>0.34825216512643153</v>
      </c>
      <c r="S2564" s="93">
        <f>(1+H2564)^((5-Dashboard!$F$9)*3/12)</f>
        <v>1.1611426118812589</v>
      </c>
      <c r="T2564" s="93">
        <f t="shared" si="280"/>
        <v>1.5655130404894673</v>
      </c>
      <c r="U2564" s="93">
        <f t="shared" si="280"/>
        <v>2.1107063463735871</v>
      </c>
      <c r="V2564" s="93">
        <f t="shared" si="280"/>
        <v>2.8457644014442889</v>
      </c>
      <c r="W2564" s="93">
        <f t="shared" si="280"/>
        <v>3.8368080156869864</v>
      </c>
      <c r="X2564" s="93">
        <f t="shared" si="280"/>
        <v>5.1729847143244276</v>
      </c>
      <c r="Y2564" s="93">
        <f t="shared" si="279"/>
        <v>6.9744878412538451</v>
      </c>
      <c r="Z2564" s="93">
        <f t="shared" si="279"/>
        <v>9.4033683326184683</v>
      </c>
      <c r="AA2564" s="93">
        <f t="shared" si="279"/>
        <v>12.678111713934173</v>
      </c>
      <c r="AB2564" s="93">
        <f t="shared" si="279"/>
        <v>17.093291568026526</v>
      </c>
      <c r="AC2564" s="95">
        <f t="shared" si="279"/>
        <v>23.04606736572914</v>
      </c>
      <c r="AE2564" s="96"/>
    </row>
    <row r="2565" spans="3:31" ht="24.75" customHeight="1" x14ac:dyDescent="0.25">
      <c r="C2565" s="91">
        <f>ABS(E2565-Dashboard!$F$13)</f>
        <v>28.632955741847564</v>
      </c>
      <c r="D2565" s="92">
        <f t="shared" si="277"/>
        <v>0.34835216512643152</v>
      </c>
      <c r="E2565" s="93" cm="1">
        <f t="array" ref="E2565">SUM('DRE + DCF'!$S$41/TIR!S2565,'DRE + DCF'!$U$41:$AD$41/TIR!T2565:AC2565,TIR!F2565)</f>
        <v>18.987044258152434</v>
      </c>
      <c r="F2565" s="100">
        <f>'DRE + DCF'!$AE$38*'DRE + DCF'!$AE$39*(1+G2565)/(R2565-G2565)/AC2565</f>
        <v>4.3865053079287302</v>
      </c>
      <c r="G2565" s="92">
        <f>R2565*(1-'DRE + DCF'!$AE$39)</f>
        <v>0.20901129907585891</v>
      </c>
      <c r="H2565" s="94">
        <f t="shared" si="281"/>
        <v>0.34835216512643152</v>
      </c>
      <c r="I2565" s="94">
        <f t="shared" si="282"/>
        <v>0.34835216512643152</v>
      </c>
      <c r="J2565" s="94">
        <f t="shared" si="282"/>
        <v>0.34835216512643152</v>
      </c>
      <c r="K2565" s="94">
        <f t="shared" si="282"/>
        <v>0.34835216512643152</v>
      </c>
      <c r="L2565" s="94">
        <f t="shared" si="282"/>
        <v>0.34835216512643152</v>
      </c>
      <c r="M2565" s="94">
        <f t="shared" si="282"/>
        <v>0.34835216512643152</v>
      </c>
      <c r="N2565" s="94">
        <f t="shared" si="282"/>
        <v>0.34835216512643152</v>
      </c>
      <c r="O2565" s="94">
        <f t="shared" si="282"/>
        <v>0.34835216512643152</v>
      </c>
      <c r="P2565" s="94">
        <f t="shared" si="282"/>
        <v>0.34835216512643152</v>
      </c>
      <c r="Q2565" s="94">
        <f t="shared" si="282"/>
        <v>0.34835216512643152</v>
      </c>
      <c r="R2565" s="94">
        <f t="shared" si="282"/>
        <v>0.34835216512643152</v>
      </c>
      <c r="S2565" s="93">
        <f>(1+H2565)^((5-Dashboard!$F$9)*3/12)</f>
        <v>1.1611856721155456</v>
      </c>
      <c r="T2565" s="93">
        <f t="shared" si="280"/>
        <v>1.5656872151107863</v>
      </c>
      <c r="U2565" s="93">
        <f t="shared" si="280"/>
        <v>2.1110977464054015</v>
      </c>
      <c r="V2565" s="93">
        <f t="shared" si="280"/>
        <v>2.846503217159253</v>
      </c>
      <c r="W2565" s="93">
        <f t="shared" si="280"/>
        <v>3.8380887758960314</v>
      </c>
      <c r="X2565" s="93">
        <f t="shared" si="280"/>
        <v>5.1750953109268689</v>
      </c>
      <c r="Y2565" s="93">
        <f t="shared" si="279"/>
        <v>6.9778509672238869</v>
      </c>
      <c r="Z2565" s="93">
        <f t="shared" si="279"/>
        <v>9.408600459585891</v>
      </c>
      <c r="AA2565" s="93">
        <f t="shared" si="279"/>
        <v>12.686106800492174</v>
      </c>
      <c r="AB2565" s="93">
        <f t="shared" si="279"/>
        <v>17.105339571468768</v>
      </c>
      <c r="AC2565" s="95">
        <f t="shared" si="279"/>
        <v>23.064021646412737</v>
      </c>
      <c r="AE2565" s="96"/>
    </row>
    <row r="2566" spans="3:31" ht="24.75" customHeight="1" x14ac:dyDescent="0.25">
      <c r="C2566" s="91">
        <f>ABS(E2566-Dashboard!$F$13)</f>
        <v>28.64165122099967</v>
      </c>
      <c r="D2566" s="92">
        <f t="shared" si="277"/>
        <v>0.34845216512643151</v>
      </c>
      <c r="E2566" s="93" cm="1">
        <f t="array" ref="E2566">SUM('DRE + DCF'!$S$41/TIR!S2566,'DRE + DCF'!$U$41:$AD$41/TIR!T2566:AC2566,TIR!F2566)</f>
        <v>18.978348779000328</v>
      </c>
      <c r="F2566" s="100">
        <f>'DRE + DCF'!$AE$38*'DRE + DCF'!$AE$39*(1+G2566)/(R2566-G2566)/AC2566</f>
        <v>4.3820504524991417</v>
      </c>
      <c r="G2566" s="92">
        <f>R2566*(1-'DRE + DCF'!$AE$39)</f>
        <v>0.20907129907585889</v>
      </c>
      <c r="H2566" s="94">
        <f t="shared" si="281"/>
        <v>0.34845216512643151</v>
      </c>
      <c r="I2566" s="94">
        <f t="shared" si="282"/>
        <v>0.34845216512643151</v>
      </c>
      <c r="J2566" s="94">
        <f t="shared" si="282"/>
        <v>0.34845216512643151</v>
      </c>
      <c r="K2566" s="94">
        <f t="shared" si="282"/>
        <v>0.34845216512643151</v>
      </c>
      <c r="L2566" s="94">
        <f t="shared" si="282"/>
        <v>0.34845216512643151</v>
      </c>
      <c r="M2566" s="94">
        <f t="shared" si="282"/>
        <v>0.34845216512643151</v>
      </c>
      <c r="N2566" s="94">
        <f t="shared" si="282"/>
        <v>0.34845216512643151</v>
      </c>
      <c r="O2566" s="94">
        <f t="shared" si="282"/>
        <v>0.34845216512643151</v>
      </c>
      <c r="P2566" s="94">
        <f t="shared" si="282"/>
        <v>0.34845216512643151</v>
      </c>
      <c r="Q2566" s="94">
        <f t="shared" si="282"/>
        <v>0.34845216512643151</v>
      </c>
      <c r="R2566" s="94">
        <f t="shared" si="282"/>
        <v>0.34845216512643151</v>
      </c>
      <c r="S2566" s="93">
        <f>(1+H2566)^((5-Dashboard!$F$9)*3/12)</f>
        <v>1.1612287307530897</v>
      </c>
      <c r="T2566" s="93">
        <f t="shared" si="280"/>
        <v>1.5658613961910219</v>
      </c>
      <c r="U2566" s="93">
        <f t="shared" si="280"/>
        <v>2.1114891899816808</v>
      </c>
      <c r="V2566" s="93">
        <f t="shared" si="280"/>
        <v>2.8472421698718526</v>
      </c>
      <c r="W2566" s="93">
        <f t="shared" si="280"/>
        <v>3.8393698686029789</v>
      </c>
      <c r="X2566" s="93">
        <f t="shared" si="280"/>
        <v>5.1772066120388702</v>
      </c>
      <c r="Y2566" s="93">
        <f t="shared" si="279"/>
        <v>6.9812154653106919</v>
      </c>
      <c r="Z2566" s="93">
        <f t="shared" si="279"/>
        <v>9.4138351094123305</v>
      </c>
      <c r="AA2566" s="93">
        <f t="shared" si="279"/>
        <v>12.694106335430275</v>
      </c>
      <c r="AB2566" s="93">
        <f t="shared" si="279"/>
        <v>17.117395172356108</v>
      </c>
      <c r="AC2566" s="95">
        <f t="shared" si="279"/>
        <v>23.081988581488321</v>
      </c>
      <c r="AE2566" s="96"/>
    </row>
    <row r="2567" spans="3:31" ht="24.75" customHeight="1" x14ac:dyDescent="0.25">
      <c r="C2567" s="91">
        <f>ABS(E2567-Dashboard!$F$13)</f>
        <v>28.650339388279534</v>
      </c>
      <c r="D2567" s="92">
        <f t="shared" si="277"/>
        <v>0.3485521651264315</v>
      </c>
      <c r="E2567" s="93" cm="1">
        <f t="array" ref="E2567">SUM('DRE + DCF'!$S$41/TIR!S2567,'DRE + DCF'!$U$41:$AD$41/TIR!T2567:AC2567,TIR!F2567)</f>
        <v>18.969660611720464</v>
      </c>
      <c r="F2567" s="100">
        <f>'DRE + DCF'!$AE$38*'DRE + DCF'!$AE$39*(1+G2567)/(R2567-G2567)/AC2567</f>
        <v>4.3776007238834769</v>
      </c>
      <c r="G2567" s="92">
        <f>R2567*(1-'DRE + DCF'!$AE$39)</f>
        <v>0.2091312990758589</v>
      </c>
      <c r="H2567" s="94">
        <f t="shared" si="281"/>
        <v>0.3485521651264315</v>
      </c>
      <c r="I2567" s="94">
        <f t="shared" si="282"/>
        <v>0.3485521651264315</v>
      </c>
      <c r="J2567" s="94">
        <f t="shared" si="282"/>
        <v>0.3485521651264315</v>
      </c>
      <c r="K2567" s="94">
        <f t="shared" si="282"/>
        <v>0.3485521651264315</v>
      </c>
      <c r="L2567" s="94">
        <f t="shared" si="282"/>
        <v>0.3485521651264315</v>
      </c>
      <c r="M2567" s="94">
        <f t="shared" si="282"/>
        <v>0.3485521651264315</v>
      </c>
      <c r="N2567" s="94">
        <f t="shared" si="282"/>
        <v>0.3485521651264315</v>
      </c>
      <c r="O2567" s="94">
        <f t="shared" si="282"/>
        <v>0.3485521651264315</v>
      </c>
      <c r="P2567" s="94">
        <f t="shared" si="282"/>
        <v>0.3485521651264315</v>
      </c>
      <c r="Q2567" s="94">
        <f t="shared" si="282"/>
        <v>0.3485521651264315</v>
      </c>
      <c r="R2567" s="94">
        <f t="shared" si="282"/>
        <v>0.3485521651264315</v>
      </c>
      <c r="S2567" s="93">
        <f>(1+H2567)^((5-Dashboard!$F$9)*3/12)</f>
        <v>1.1612717877940681</v>
      </c>
      <c r="T2567" s="93">
        <f t="shared" si="280"/>
        <v>1.5660355837299325</v>
      </c>
      <c r="U2567" s="93">
        <f t="shared" si="280"/>
        <v>2.1118806771040353</v>
      </c>
      <c r="V2567" s="93">
        <f t="shared" si="280"/>
        <v>2.8479812595973208</v>
      </c>
      <c r="W2567" s="93">
        <f t="shared" si="280"/>
        <v>3.8406512938694681</v>
      </c>
      <c r="X2567" s="93">
        <f t="shared" si="280"/>
        <v>5.1793186178433013</v>
      </c>
      <c r="Y2567" s="93">
        <f t="shared" si="279"/>
        <v>6.9845813359722202</v>
      </c>
      <c r="Z2567" s="93">
        <f t="shared" si="279"/>
        <v>9.4190722831270008</v>
      </c>
      <c r="AA2567" s="93">
        <f t="shared" si="279"/>
        <v>12.702110320893276</v>
      </c>
      <c r="AB2567" s="93">
        <f t="shared" si="279"/>
        <v>17.129458374915416</v>
      </c>
      <c r="AC2567" s="95">
        <f t="shared" si="279"/>
        <v>23.099968178935267</v>
      </c>
      <c r="AE2567" s="96"/>
    </row>
    <row r="2568" spans="3:31" ht="24.75" customHeight="1" x14ac:dyDescent="0.25">
      <c r="C2568" s="91">
        <f>ABS(E2568-Dashboard!$F$13)</f>
        <v>28.659020251830725</v>
      </c>
      <c r="D2568" s="92">
        <f t="shared" si="277"/>
        <v>0.34865216512643149</v>
      </c>
      <c r="E2568" s="93" cm="1">
        <f t="array" ref="E2568">SUM('DRE + DCF'!$S$41/TIR!S2568,'DRE + DCF'!$U$41:$AD$41/TIR!T2568:AC2568,TIR!F2568)</f>
        <v>18.960979748169272</v>
      </c>
      <c r="F2568" s="100">
        <f>'DRE + DCF'!$AE$38*'DRE + DCF'!$AE$39*(1+G2568)/(R2568-G2568)/AC2568</f>
        <v>4.3731561154083707</v>
      </c>
      <c r="G2568" s="92">
        <f>R2568*(1-'DRE + DCF'!$AE$39)</f>
        <v>0.2091912990758589</v>
      </c>
      <c r="H2568" s="94">
        <f t="shared" si="281"/>
        <v>0.34865216512643149</v>
      </c>
      <c r="I2568" s="94">
        <f t="shared" si="282"/>
        <v>0.34865216512643149</v>
      </c>
      <c r="J2568" s="94">
        <f t="shared" si="282"/>
        <v>0.34865216512643149</v>
      </c>
      <c r="K2568" s="94">
        <f t="shared" si="282"/>
        <v>0.34865216512643149</v>
      </c>
      <c r="L2568" s="94">
        <f t="shared" si="282"/>
        <v>0.34865216512643149</v>
      </c>
      <c r="M2568" s="94">
        <f t="shared" si="282"/>
        <v>0.34865216512643149</v>
      </c>
      <c r="N2568" s="94">
        <f t="shared" si="282"/>
        <v>0.34865216512643149</v>
      </c>
      <c r="O2568" s="94">
        <f t="shared" si="282"/>
        <v>0.34865216512643149</v>
      </c>
      <c r="P2568" s="94">
        <f t="shared" si="282"/>
        <v>0.34865216512643149</v>
      </c>
      <c r="Q2568" s="94">
        <f t="shared" si="282"/>
        <v>0.34865216512643149</v>
      </c>
      <c r="R2568" s="94">
        <f t="shared" si="282"/>
        <v>0.34865216512643149</v>
      </c>
      <c r="S2568" s="93">
        <f>(1+H2568)^((5-Dashboard!$F$9)*3/12)</f>
        <v>1.1613148432386593</v>
      </c>
      <c r="T2568" s="93">
        <f t="shared" si="280"/>
        <v>1.5662097777272803</v>
      </c>
      <c r="U2568" s="93">
        <f t="shared" si="280"/>
        <v>2.1122722077740836</v>
      </c>
      <c r="V2568" s="93">
        <f t="shared" si="280"/>
        <v>2.8487204863509059</v>
      </c>
      <c r="W2568" s="93">
        <f t="shared" si="280"/>
        <v>3.8419330517571706</v>
      </c>
      <c r="X2568" s="93">
        <f t="shared" si="280"/>
        <v>5.1814313285231073</v>
      </c>
      <c r="Y2568" s="93">
        <f t="shared" si="279"/>
        <v>6.9879485796666119</v>
      </c>
      <c r="Z2568" s="93">
        <f t="shared" si="279"/>
        <v>9.4243119817595478</v>
      </c>
      <c r="AA2568" s="93">
        <f t="shared" si="279"/>
        <v>12.710118759026985</v>
      </c>
      <c r="AB2568" s="93">
        <f t="shared" si="279"/>
        <v>17.141529183375816</v>
      </c>
      <c r="AC2568" s="95">
        <f t="shared" si="279"/>
        <v>23.117960446737708</v>
      </c>
      <c r="AE2568" s="96"/>
    </row>
    <row r="2569" spans="3:31" ht="24.75" customHeight="1" x14ac:dyDescent="0.25">
      <c r="C2569" s="91">
        <f>ABS(E2569-Dashboard!$F$13)</f>
        <v>28.667693819785676</v>
      </c>
      <c r="D2569" s="92">
        <f t="shared" si="277"/>
        <v>0.34875216512643148</v>
      </c>
      <c r="E2569" s="93" cm="1">
        <f t="array" ref="E2569">SUM('DRE + DCF'!$S$41/TIR!S2569,'DRE + DCF'!$U$41:$AD$41/TIR!T2569:AC2569,TIR!F2569)</f>
        <v>18.952306180214322</v>
      </c>
      <c r="F2569" s="100">
        <f>'DRE + DCF'!$AE$38*'DRE + DCF'!$AE$39*(1+G2569)/(R2569-G2569)/AC2569</f>
        <v>4.3687166204103329</v>
      </c>
      <c r="G2569" s="92">
        <f>R2569*(1-'DRE + DCF'!$AE$39)</f>
        <v>0.20925129907585888</v>
      </c>
      <c r="H2569" s="94">
        <f t="shared" si="281"/>
        <v>0.34875216512643148</v>
      </c>
      <c r="I2569" s="94">
        <f t="shared" si="282"/>
        <v>0.34875216512643148</v>
      </c>
      <c r="J2569" s="94">
        <f t="shared" si="282"/>
        <v>0.34875216512643148</v>
      </c>
      <c r="K2569" s="94">
        <f t="shared" si="282"/>
        <v>0.34875216512643148</v>
      </c>
      <c r="L2569" s="94">
        <f t="shared" si="282"/>
        <v>0.34875216512643148</v>
      </c>
      <c r="M2569" s="94">
        <f t="shared" si="282"/>
        <v>0.34875216512643148</v>
      </c>
      <c r="N2569" s="94">
        <f t="shared" si="282"/>
        <v>0.34875216512643148</v>
      </c>
      <c r="O2569" s="94">
        <f t="shared" si="282"/>
        <v>0.34875216512643148</v>
      </c>
      <c r="P2569" s="94">
        <f t="shared" si="282"/>
        <v>0.34875216512643148</v>
      </c>
      <c r="Q2569" s="94">
        <f t="shared" si="282"/>
        <v>0.34875216512643148</v>
      </c>
      <c r="R2569" s="94">
        <f t="shared" si="282"/>
        <v>0.34875216512643148</v>
      </c>
      <c r="S2569" s="93">
        <f>(1+H2569)^((5-Dashboard!$F$9)*3/12)</f>
        <v>1.1613578970870397</v>
      </c>
      <c r="T2569" s="93">
        <f t="shared" si="280"/>
        <v>1.5663839781828242</v>
      </c>
      <c r="U2569" s="93">
        <f t="shared" si="280"/>
        <v>2.1126637819934371</v>
      </c>
      <c r="V2569" s="93">
        <f t="shared" si="280"/>
        <v>2.8494598501478432</v>
      </c>
      <c r="W2569" s="93">
        <f t="shared" si="280"/>
        <v>3.8432151423277401</v>
      </c>
      <c r="X2569" s="93">
        <f t="shared" si="280"/>
        <v>5.1835447442612255</v>
      </c>
      <c r="Y2569" s="93">
        <f t="shared" si="279"/>
        <v>6.9913171968520622</v>
      </c>
      <c r="Z2569" s="93">
        <f t="shared" si="279"/>
        <v>9.4295542063398727</v>
      </c>
      <c r="AA2569" s="93">
        <f t="shared" si="279"/>
        <v>12.718131651977952</v>
      </c>
      <c r="AB2569" s="93">
        <f t="shared" si="279"/>
        <v>17.153607601968261</v>
      </c>
      <c r="AC2569" s="95">
        <f t="shared" si="279"/>
        <v>23.135965392883904</v>
      </c>
      <c r="AE2569" s="96"/>
    </row>
    <row r="2570" spans="3:31" ht="24.75" customHeight="1" x14ac:dyDescent="0.25">
      <c r="C2570" s="91">
        <f>ABS(E2570-Dashboard!$F$13)</f>
        <v>28.676360100265999</v>
      </c>
      <c r="D2570" s="92">
        <f t="shared" si="277"/>
        <v>0.34885216512643147</v>
      </c>
      <c r="E2570" s="93" cm="1">
        <f t="array" ref="E2570">SUM('DRE + DCF'!$S$41/TIR!S2570,'DRE + DCF'!$U$41:$AD$41/TIR!T2570:AC2570,TIR!F2570)</f>
        <v>18.943639899733999</v>
      </c>
      <c r="F2570" s="100">
        <f>'DRE + DCF'!$AE$38*'DRE + DCF'!$AE$39*(1+G2570)/(R2570-G2570)/AC2570</f>
        <v>4.3642822322356158</v>
      </c>
      <c r="G2570" s="92">
        <f>R2570*(1-'DRE + DCF'!$AE$39)</f>
        <v>0.20931129907585888</v>
      </c>
      <c r="H2570" s="94">
        <f t="shared" si="281"/>
        <v>0.34885216512643147</v>
      </c>
      <c r="I2570" s="94">
        <f t="shared" si="282"/>
        <v>0.34885216512643147</v>
      </c>
      <c r="J2570" s="94">
        <f t="shared" si="282"/>
        <v>0.34885216512643147</v>
      </c>
      <c r="K2570" s="94">
        <f t="shared" si="282"/>
        <v>0.34885216512643147</v>
      </c>
      <c r="L2570" s="94">
        <f t="shared" si="282"/>
        <v>0.34885216512643147</v>
      </c>
      <c r="M2570" s="94">
        <f t="shared" si="282"/>
        <v>0.34885216512643147</v>
      </c>
      <c r="N2570" s="94">
        <f t="shared" si="282"/>
        <v>0.34885216512643147</v>
      </c>
      <c r="O2570" s="94">
        <f t="shared" si="282"/>
        <v>0.34885216512643147</v>
      </c>
      <c r="P2570" s="94">
        <f t="shared" si="282"/>
        <v>0.34885216512643147</v>
      </c>
      <c r="Q2570" s="94">
        <f t="shared" si="282"/>
        <v>0.34885216512643147</v>
      </c>
      <c r="R2570" s="94">
        <f t="shared" si="282"/>
        <v>0.34885216512643147</v>
      </c>
      <c r="S2570" s="93">
        <f>(1+H2570)^((5-Dashboard!$F$9)*3/12)</f>
        <v>1.161400949339388</v>
      </c>
      <c r="T2570" s="93">
        <f t="shared" si="280"/>
        <v>1.5665581850963266</v>
      </c>
      <c r="U2570" s="93">
        <f t="shared" si="280"/>
        <v>2.1130553997637134</v>
      </c>
      <c r="V2570" s="93">
        <f t="shared" si="280"/>
        <v>2.8501993510033823</v>
      </c>
      <c r="W2570" s="93">
        <f t="shared" si="280"/>
        <v>3.8444975656428624</v>
      </c>
      <c r="X2570" s="93">
        <f t="shared" si="280"/>
        <v>5.1856588652406703</v>
      </c>
      <c r="Y2570" s="93">
        <f t="shared" si="279"/>
        <v>6.9946871879869521</v>
      </c>
      <c r="Z2570" s="93">
        <f t="shared" si="279"/>
        <v>9.4347989578983125</v>
      </c>
      <c r="AA2570" s="93">
        <f t="shared" si="279"/>
        <v>12.72614900189374</v>
      </c>
      <c r="AB2570" s="93">
        <f t="shared" si="279"/>
        <v>17.165693634925947</v>
      </c>
      <c r="AC2570" s="95">
        <f t="shared" si="279"/>
        <v>23.15398302536687</v>
      </c>
      <c r="AE2570" s="96"/>
    </row>
    <row r="2571" spans="3:31" ht="24.75" customHeight="1" x14ac:dyDescent="0.25">
      <c r="C2571" s="91">
        <f>ABS(E2571-Dashboard!$F$13)</f>
        <v>28.685019101382192</v>
      </c>
      <c r="D2571" s="92">
        <f t="shared" si="277"/>
        <v>0.34895216512643146</v>
      </c>
      <c r="E2571" s="93" cm="1">
        <f t="array" ref="E2571">SUM('DRE + DCF'!$S$41/TIR!S2571,'DRE + DCF'!$U$41:$AD$41/TIR!T2571:AC2571,TIR!F2571)</f>
        <v>18.934980898617805</v>
      </c>
      <c r="F2571" s="100">
        <f>'DRE + DCF'!$AE$38*'DRE + DCF'!$AE$39*(1+G2571)/(R2571-G2571)/AC2571</f>
        <v>4.3598529442403109</v>
      </c>
      <c r="G2571" s="92">
        <f>R2571*(1-'DRE + DCF'!$AE$39)</f>
        <v>0.20937129907585886</v>
      </c>
      <c r="H2571" s="94">
        <f t="shared" si="281"/>
        <v>0.34895216512643146</v>
      </c>
      <c r="I2571" s="94">
        <f t="shared" si="282"/>
        <v>0.34895216512643146</v>
      </c>
      <c r="J2571" s="94">
        <f t="shared" si="282"/>
        <v>0.34895216512643146</v>
      </c>
      <c r="K2571" s="94">
        <f t="shared" si="282"/>
        <v>0.34895216512643146</v>
      </c>
      <c r="L2571" s="94">
        <f t="shared" si="282"/>
        <v>0.34895216512643146</v>
      </c>
      <c r="M2571" s="94">
        <f t="shared" si="282"/>
        <v>0.34895216512643146</v>
      </c>
      <c r="N2571" s="94">
        <f t="shared" si="282"/>
        <v>0.34895216512643146</v>
      </c>
      <c r="O2571" s="94">
        <f t="shared" si="282"/>
        <v>0.34895216512643146</v>
      </c>
      <c r="P2571" s="94">
        <f t="shared" si="282"/>
        <v>0.34895216512643146</v>
      </c>
      <c r="Q2571" s="94">
        <f t="shared" si="282"/>
        <v>0.34895216512643146</v>
      </c>
      <c r="R2571" s="94">
        <f t="shared" si="282"/>
        <v>0.34895216512643146</v>
      </c>
      <c r="S2571" s="93">
        <f>(1+H2571)^((5-Dashboard!$F$9)*3/12)</f>
        <v>1.1614439999958808</v>
      </c>
      <c r="T2571" s="93">
        <f t="shared" si="280"/>
        <v>1.5667323984675463</v>
      </c>
      <c r="U2571" s="93">
        <f t="shared" si="280"/>
        <v>2.1134470610865232</v>
      </c>
      <c r="V2571" s="93">
        <f t="shared" si="280"/>
        <v>2.8509389889327585</v>
      </c>
      <c r="W2571" s="93">
        <f t="shared" si="280"/>
        <v>3.8457803217642037</v>
      </c>
      <c r="X2571" s="93">
        <f t="shared" si="280"/>
        <v>5.1877736916444466</v>
      </c>
      <c r="Y2571" s="93">
        <f t="shared" si="279"/>
        <v>6.9980585535297157</v>
      </c>
      <c r="Z2571" s="93">
        <f t="shared" si="279"/>
        <v>9.4400462374654524</v>
      </c>
      <c r="AA2571" s="93">
        <f t="shared" si="279"/>
        <v>12.734170810922643</v>
      </c>
      <c r="AB2571" s="93">
        <f t="shared" si="279"/>
        <v>17.177787286483905</v>
      </c>
      <c r="AC2571" s="95">
        <f t="shared" si="279"/>
        <v>23.17201335218375</v>
      </c>
      <c r="AE2571" s="96"/>
    </row>
    <row r="2572" spans="3:31" ht="24.75" customHeight="1" x14ac:dyDescent="0.25">
      <c r="C2572" s="91">
        <f>ABS(E2572-Dashboard!$F$13)</f>
        <v>28.693670831233966</v>
      </c>
      <c r="D2572" s="92">
        <f t="shared" si="277"/>
        <v>0.34905216512643145</v>
      </c>
      <c r="E2572" s="93" cm="1">
        <f t="array" ref="E2572">SUM('DRE + DCF'!$S$41/TIR!S2572,'DRE + DCF'!$U$41:$AD$41/TIR!T2572:AC2572,TIR!F2572)</f>
        <v>18.926329168766031</v>
      </c>
      <c r="F2572" s="100">
        <f>'DRE + DCF'!$AE$38*'DRE + DCF'!$AE$39*(1+G2572)/(R2572-G2572)/AC2572</f>
        <v>4.3554287497902138</v>
      </c>
      <c r="G2572" s="92">
        <f>R2572*(1-'DRE + DCF'!$AE$39)</f>
        <v>0.20943129907585886</v>
      </c>
      <c r="H2572" s="94">
        <f t="shared" si="281"/>
        <v>0.34905216512643145</v>
      </c>
      <c r="I2572" s="94">
        <f t="shared" si="282"/>
        <v>0.34905216512643145</v>
      </c>
      <c r="J2572" s="94">
        <f t="shared" si="282"/>
        <v>0.34905216512643145</v>
      </c>
      <c r="K2572" s="94">
        <f t="shared" si="282"/>
        <v>0.34905216512643145</v>
      </c>
      <c r="L2572" s="94">
        <f t="shared" si="282"/>
        <v>0.34905216512643145</v>
      </c>
      <c r="M2572" s="94">
        <f t="shared" si="282"/>
        <v>0.34905216512643145</v>
      </c>
      <c r="N2572" s="94">
        <f t="shared" si="282"/>
        <v>0.34905216512643145</v>
      </c>
      <c r="O2572" s="94">
        <f t="shared" si="282"/>
        <v>0.34905216512643145</v>
      </c>
      <c r="P2572" s="94">
        <f t="shared" si="282"/>
        <v>0.34905216512643145</v>
      </c>
      <c r="Q2572" s="94">
        <f t="shared" si="282"/>
        <v>0.34905216512643145</v>
      </c>
      <c r="R2572" s="94">
        <f t="shared" si="282"/>
        <v>0.34905216512643145</v>
      </c>
      <c r="S2572" s="93">
        <f>(1+H2572)^((5-Dashboard!$F$9)*3/12)</f>
        <v>1.161487049056696</v>
      </c>
      <c r="T2572" s="93">
        <f t="shared" si="280"/>
        <v>1.5669066182962454</v>
      </c>
      <c r="U2572" s="93">
        <f t="shared" si="280"/>
        <v>2.113838765963485</v>
      </c>
      <c r="V2572" s="93">
        <f t="shared" si="280"/>
        <v>2.8516787639512238</v>
      </c>
      <c r="W2572" s="93">
        <f t="shared" si="280"/>
        <v>3.8470634107534645</v>
      </c>
      <c r="X2572" s="93">
        <f t="shared" si="280"/>
        <v>5.1898892236556353</v>
      </c>
      <c r="Y2572" s="93">
        <f t="shared" si="279"/>
        <v>7.0014312939389702</v>
      </c>
      <c r="Z2572" s="93">
        <f t="shared" si="279"/>
        <v>9.4452960460723219</v>
      </c>
      <c r="AA2572" s="93">
        <f t="shared" si="279"/>
        <v>12.742197081213989</v>
      </c>
      <c r="AB2572" s="93">
        <f t="shared" si="279"/>
        <v>17.189888560879428</v>
      </c>
      <c r="AC2572" s="95">
        <f t="shared" si="279"/>
        <v>23.190056381336472</v>
      </c>
      <c r="AE2572" s="96"/>
    </row>
    <row r="2573" spans="3:31" ht="24.75" customHeight="1" x14ac:dyDescent="0.25">
      <c r="C2573" s="91">
        <f>ABS(E2573-Dashboard!$F$13)</f>
        <v>28.702315297909966</v>
      </c>
      <c r="D2573" s="92">
        <f t="shared" si="277"/>
        <v>0.34915216512643144</v>
      </c>
      <c r="E2573" s="93" cm="1">
        <f t="array" ref="E2573">SUM('DRE + DCF'!$S$41/TIR!S2573,'DRE + DCF'!$U$41:$AD$41/TIR!T2573:AC2573,TIR!F2573)</f>
        <v>18.917684702090032</v>
      </c>
      <c r="F2573" s="100">
        <f>'DRE + DCF'!$AE$38*'DRE + DCF'!$AE$39*(1+G2573)/(R2573-G2573)/AC2573</f>
        <v>4.3510096422609363</v>
      </c>
      <c r="G2573" s="92">
        <f>R2573*(1-'DRE + DCF'!$AE$39)</f>
        <v>0.20949129907585887</v>
      </c>
      <c r="H2573" s="94">
        <f t="shared" si="281"/>
        <v>0.34915216512643144</v>
      </c>
      <c r="I2573" s="94">
        <f t="shared" si="282"/>
        <v>0.34915216512643144</v>
      </c>
      <c r="J2573" s="94">
        <f t="shared" si="282"/>
        <v>0.34915216512643144</v>
      </c>
      <c r="K2573" s="94">
        <f t="shared" si="282"/>
        <v>0.34915216512643144</v>
      </c>
      <c r="L2573" s="94">
        <f t="shared" si="282"/>
        <v>0.34915216512643144</v>
      </c>
      <c r="M2573" s="94">
        <f t="shared" si="282"/>
        <v>0.34915216512643144</v>
      </c>
      <c r="N2573" s="94">
        <f t="shared" si="282"/>
        <v>0.34915216512643144</v>
      </c>
      <c r="O2573" s="94">
        <f t="shared" si="282"/>
        <v>0.34915216512643144</v>
      </c>
      <c r="P2573" s="94">
        <f t="shared" si="282"/>
        <v>0.34915216512643144</v>
      </c>
      <c r="Q2573" s="94">
        <f t="shared" si="282"/>
        <v>0.34915216512643144</v>
      </c>
      <c r="R2573" s="94">
        <f t="shared" si="282"/>
        <v>0.34915216512643144</v>
      </c>
      <c r="S2573" s="93">
        <f>(1+H2573)^((5-Dashboard!$F$9)*3/12)</f>
        <v>1.1615300965220106</v>
      </c>
      <c r="T2573" s="93">
        <f t="shared" si="280"/>
        <v>1.5670808445821833</v>
      </c>
      <c r="U2573" s="93">
        <f t="shared" si="280"/>
        <v>2.1142305143962092</v>
      </c>
      <c r="V2573" s="93">
        <f t="shared" si="280"/>
        <v>2.8524186760740142</v>
      </c>
      <c r="W2573" s="93">
        <f t="shared" si="280"/>
        <v>3.8483468326723251</v>
      </c>
      <c r="X2573" s="93">
        <f t="shared" si="280"/>
        <v>5.1920054614573115</v>
      </c>
      <c r="Y2573" s="93">
        <f t="shared" si="279"/>
        <v>7.0048054096733878</v>
      </c>
      <c r="Z2573" s="93">
        <f t="shared" si="279"/>
        <v>9.4505483847501903</v>
      </c>
      <c r="AA2573" s="93">
        <f t="shared" si="279"/>
        <v>12.750227814917817</v>
      </c>
      <c r="AB2573" s="93">
        <f t="shared" si="279"/>
        <v>17.201997462351621</v>
      </c>
      <c r="AC2573" s="95">
        <f t="shared" si="279"/>
        <v>23.208112120831068</v>
      </c>
      <c r="AE2573" s="96"/>
    </row>
    <row r="2574" spans="3:31" ht="24.75" customHeight="1" x14ac:dyDescent="0.25">
      <c r="C2574" s="91">
        <f>ABS(E2574-Dashboard!$F$13)</f>
        <v>28.710952509488074</v>
      </c>
      <c r="D2574" s="92">
        <f t="shared" si="277"/>
        <v>0.34925216512643142</v>
      </c>
      <c r="E2574" s="93" cm="1">
        <f t="array" ref="E2574">SUM('DRE + DCF'!$S$41/TIR!S2574,'DRE + DCF'!$U$41:$AD$41/TIR!T2574:AC2574,TIR!F2574)</f>
        <v>18.909047490511924</v>
      </c>
      <c r="F2574" s="100">
        <f>'DRE + DCF'!$AE$38*'DRE + DCF'!$AE$39*(1+G2574)/(R2574-G2574)/AC2574</f>
        <v>4.3465956150377547</v>
      </c>
      <c r="G2574" s="92">
        <f>R2574*(1-'DRE + DCF'!$AE$39)</f>
        <v>0.20955129907585884</v>
      </c>
      <c r="H2574" s="94">
        <f t="shared" si="281"/>
        <v>0.34925216512643142</v>
      </c>
      <c r="I2574" s="94">
        <f t="shared" si="282"/>
        <v>0.34925216512643142</v>
      </c>
      <c r="J2574" s="94">
        <f t="shared" si="282"/>
        <v>0.34925216512643142</v>
      </c>
      <c r="K2574" s="94">
        <f t="shared" si="282"/>
        <v>0.34925216512643142</v>
      </c>
      <c r="L2574" s="94">
        <f t="shared" si="282"/>
        <v>0.34925216512643142</v>
      </c>
      <c r="M2574" s="94">
        <f t="shared" si="282"/>
        <v>0.34925216512643142</v>
      </c>
      <c r="N2574" s="94">
        <f t="shared" si="282"/>
        <v>0.34925216512643142</v>
      </c>
      <c r="O2574" s="94">
        <f t="shared" si="282"/>
        <v>0.34925216512643142</v>
      </c>
      <c r="P2574" s="94">
        <f t="shared" si="282"/>
        <v>0.34925216512643142</v>
      </c>
      <c r="Q2574" s="94">
        <f t="shared" si="282"/>
        <v>0.34925216512643142</v>
      </c>
      <c r="R2574" s="94">
        <f t="shared" si="282"/>
        <v>0.34925216512643142</v>
      </c>
      <c r="S2574" s="93">
        <f>(1+H2574)^((5-Dashboard!$F$9)*3/12)</f>
        <v>1.1615731423920026</v>
      </c>
      <c r="T2574" s="93">
        <f t="shared" si="280"/>
        <v>1.5672550773251224</v>
      </c>
      <c r="U2574" s="93">
        <f t="shared" si="280"/>
        <v>2.1146223063863143</v>
      </c>
      <c r="V2574" s="93">
        <f t="shared" si="280"/>
        <v>2.853158725316383</v>
      </c>
      <c r="W2574" s="93">
        <f t="shared" si="280"/>
        <v>3.8496305875824994</v>
      </c>
      <c r="X2574" s="93">
        <f t="shared" si="280"/>
        <v>5.1941224052326245</v>
      </c>
      <c r="Y2574" s="93">
        <f t="shared" si="279"/>
        <v>7.0081809011918264</v>
      </c>
      <c r="Z2574" s="93">
        <f t="shared" si="279"/>
        <v>9.4558032545307782</v>
      </c>
      <c r="AA2574" s="93">
        <f t="shared" si="279"/>
        <v>12.758263014185211</v>
      </c>
      <c r="AB2574" s="93">
        <f t="shared" si="279"/>
        <v>17.214113995141869</v>
      </c>
      <c r="AC2574" s="95">
        <f t="shared" si="279"/>
        <v>23.226180578678374</v>
      </c>
      <c r="AE2574" s="96"/>
    </row>
    <row r="2575" spans="3:31" ht="24.75" customHeight="1" x14ac:dyDescent="0.25">
      <c r="C2575" s="91">
        <f>ABS(E2575-Dashboard!$F$13)</f>
        <v>28.719582474035128</v>
      </c>
      <c r="D2575" s="92">
        <f t="shared" ref="D2575:D2638" si="283">D2574+0.0001</f>
        <v>0.34935216512643141</v>
      </c>
      <c r="E2575" s="93" cm="1">
        <f t="array" ref="E2575">SUM('DRE + DCF'!$S$41/TIR!S2575,'DRE + DCF'!$U$41:$AD$41/TIR!T2575:AC2575,TIR!F2575)</f>
        <v>18.900417525964869</v>
      </c>
      <c r="F2575" s="100">
        <f>'DRE + DCF'!$AE$38*'DRE + DCF'!$AE$39*(1+G2575)/(R2575-G2575)/AC2575</f>
        <v>4.3421866615157381</v>
      </c>
      <c r="G2575" s="92">
        <f>R2575*(1-'DRE + DCF'!$AE$39)</f>
        <v>0.20961129907585885</v>
      </c>
      <c r="H2575" s="94">
        <f t="shared" si="281"/>
        <v>0.34935216512643141</v>
      </c>
      <c r="I2575" s="94">
        <f t="shared" si="282"/>
        <v>0.34935216512643141</v>
      </c>
      <c r="J2575" s="94">
        <f t="shared" si="282"/>
        <v>0.34935216512643141</v>
      </c>
      <c r="K2575" s="94">
        <f t="shared" si="282"/>
        <v>0.34935216512643141</v>
      </c>
      <c r="L2575" s="94">
        <f t="shared" ref="I2575:R2600" si="284">$D2575</f>
        <v>0.34935216512643141</v>
      </c>
      <c r="M2575" s="94">
        <f t="shared" si="284"/>
        <v>0.34935216512643141</v>
      </c>
      <c r="N2575" s="94">
        <f t="shared" si="284"/>
        <v>0.34935216512643141</v>
      </c>
      <c r="O2575" s="94">
        <f t="shared" si="284"/>
        <v>0.34935216512643141</v>
      </c>
      <c r="P2575" s="94">
        <f t="shared" si="284"/>
        <v>0.34935216512643141</v>
      </c>
      <c r="Q2575" s="94">
        <f t="shared" si="284"/>
        <v>0.34935216512643141</v>
      </c>
      <c r="R2575" s="94">
        <f t="shared" si="284"/>
        <v>0.34935216512643141</v>
      </c>
      <c r="S2575" s="93">
        <f>(1+H2575)^((5-Dashboard!$F$9)*3/12)</f>
        <v>1.1616161866668488</v>
      </c>
      <c r="T2575" s="93">
        <f t="shared" si="280"/>
        <v>1.5674293165248212</v>
      </c>
      <c r="U2575" s="93">
        <f t="shared" si="280"/>
        <v>2.11501414193541</v>
      </c>
      <c r="V2575" s="93">
        <f t="shared" si="280"/>
        <v>2.8538989116935669</v>
      </c>
      <c r="W2575" s="93">
        <f t="shared" si="280"/>
        <v>3.8509146755456807</v>
      </c>
      <c r="X2575" s="93">
        <f t="shared" si="280"/>
        <v>5.1962400551647132</v>
      </c>
      <c r="Y2575" s="93">
        <f t="shared" si="279"/>
        <v>7.0115577689531925</v>
      </c>
      <c r="Z2575" s="93">
        <f t="shared" si="279"/>
        <v>9.4610606564460404</v>
      </c>
      <c r="AA2575" s="93">
        <f t="shared" si="279"/>
        <v>12.766302681167961</v>
      </c>
      <c r="AB2575" s="93">
        <f t="shared" si="279"/>
        <v>17.226238163493353</v>
      </c>
      <c r="AC2575" s="95">
        <f t="shared" si="279"/>
        <v>23.244261762893316</v>
      </c>
      <c r="AE2575" s="96"/>
    </row>
    <row r="2576" spans="3:31" ht="24.75" customHeight="1" x14ac:dyDescent="0.25">
      <c r="C2576" s="91">
        <f>ABS(E2576-Dashboard!$F$13)</f>
        <v>28.728205199607252</v>
      </c>
      <c r="D2576" s="92">
        <f t="shared" si="283"/>
        <v>0.3494521651264314</v>
      </c>
      <c r="E2576" s="93" cm="1">
        <f t="array" ref="E2576">SUM('DRE + DCF'!$S$41/TIR!S2576,'DRE + DCF'!$U$41:$AD$41/TIR!T2576:AC2576,TIR!F2576)</f>
        <v>18.891794800392745</v>
      </c>
      <c r="F2576" s="100">
        <f>'DRE + DCF'!$AE$38*'DRE + DCF'!$AE$39*(1+G2576)/(R2576-G2576)/AC2576</f>
        <v>4.3377827750995834</v>
      </c>
      <c r="G2576" s="92">
        <f>R2576*(1-'DRE + DCF'!$AE$39)</f>
        <v>0.20967129907585882</v>
      </c>
      <c r="H2576" s="94">
        <f t="shared" si="281"/>
        <v>0.3494521651264314</v>
      </c>
      <c r="I2576" s="94">
        <f t="shared" si="284"/>
        <v>0.3494521651264314</v>
      </c>
      <c r="J2576" s="94">
        <f t="shared" si="284"/>
        <v>0.3494521651264314</v>
      </c>
      <c r="K2576" s="94">
        <f t="shared" si="284"/>
        <v>0.3494521651264314</v>
      </c>
      <c r="L2576" s="94">
        <f t="shared" si="284"/>
        <v>0.3494521651264314</v>
      </c>
      <c r="M2576" s="94">
        <f t="shared" si="284"/>
        <v>0.3494521651264314</v>
      </c>
      <c r="N2576" s="94">
        <f t="shared" si="284"/>
        <v>0.3494521651264314</v>
      </c>
      <c r="O2576" s="94">
        <f t="shared" si="284"/>
        <v>0.3494521651264314</v>
      </c>
      <c r="P2576" s="94">
        <f t="shared" si="284"/>
        <v>0.3494521651264314</v>
      </c>
      <c r="Q2576" s="94">
        <f t="shared" si="284"/>
        <v>0.3494521651264314</v>
      </c>
      <c r="R2576" s="94">
        <f t="shared" si="284"/>
        <v>0.3494521651264314</v>
      </c>
      <c r="S2576" s="93">
        <f>(1+H2576)^((5-Dashboard!$F$9)*3/12)</f>
        <v>1.1616592293467269</v>
      </c>
      <c r="T2576" s="93">
        <f t="shared" si="280"/>
        <v>1.5676035621810425</v>
      </c>
      <c r="U2576" s="93">
        <f t="shared" si="280"/>
        <v>2.1154060210451142</v>
      </c>
      <c r="V2576" s="93">
        <f t="shared" si="280"/>
        <v>2.854639235220819</v>
      </c>
      <c r="W2576" s="93">
        <f t="shared" si="280"/>
        <v>3.8521990966235946</v>
      </c>
      <c r="X2576" s="93">
        <f t="shared" si="280"/>
        <v>5.1983584114367929</v>
      </c>
      <c r="Y2576" s="93">
        <f t="shared" si="279"/>
        <v>7.0149360134165777</v>
      </c>
      <c r="Z2576" s="93">
        <f t="shared" si="279"/>
        <v>9.4663205915283779</v>
      </c>
      <c r="AA2576" s="93">
        <f t="shared" si="279"/>
        <v>12.774346818018891</v>
      </c>
      <c r="AB2576" s="93">
        <f t="shared" si="279"/>
        <v>17.238369971651533</v>
      </c>
      <c r="AC2576" s="95">
        <f t="shared" si="279"/>
        <v>23.262355681495624</v>
      </c>
      <c r="AE2576" s="96"/>
    </row>
    <row r="2577" spans="3:31" ht="24.75" customHeight="1" x14ac:dyDescent="0.25">
      <c r="C2577" s="91">
        <f>ABS(E2577-Dashboard!$F$13)</f>
        <v>28.736820694249591</v>
      </c>
      <c r="D2577" s="92">
        <f t="shared" si="283"/>
        <v>0.34955216512643139</v>
      </c>
      <c r="E2577" s="93" cm="1">
        <f t="array" ref="E2577">SUM('DRE + DCF'!$S$41/TIR!S2577,'DRE + DCF'!$U$41:$AD$41/TIR!T2577:AC2577,TIR!F2577)</f>
        <v>18.883179305750406</v>
      </c>
      <c r="F2577" s="100">
        <f>'DRE + DCF'!$AE$38*'DRE + DCF'!$AE$39*(1+G2577)/(R2577-G2577)/AC2577</f>
        <v>4.3333839492037329</v>
      </c>
      <c r="G2577" s="92">
        <f>R2577*(1-'DRE + DCF'!$AE$39)</f>
        <v>0.20973129907585883</v>
      </c>
      <c r="H2577" s="94">
        <f t="shared" si="281"/>
        <v>0.34955216512643139</v>
      </c>
      <c r="I2577" s="94">
        <f t="shared" si="284"/>
        <v>0.34955216512643139</v>
      </c>
      <c r="J2577" s="94">
        <f t="shared" si="284"/>
        <v>0.34955216512643139</v>
      </c>
      <c r="K2577" s="94">
        <f t="shared" si="284"/>
        <v>0.34955216512643139</v>
      </c>
      <c r="L2577" s="94">
        <f t="shared" si="284"/>
        <v>0.34955216512643139</v>
      </c>
      <c r="M2577" s="94">
        <f t="shared" si="284"/>
        <v>0.34955216512643139</v>
      </c>
      <c r="N2577" s="94">
        <f t="shared" si="284"/>
        <v>0.34955216512643139</v>
      </c>
      <c r="O2577" s="94">
        <f t="shared" si="284"/>
        <v>0.34955216512643139</v>
      </c>
      <c r="P2577" s="94">
        <f t="shared" si="284"/>
        <v>0.34955216512643139</v>
      </c>
      <c r="Q2577" s="94">
        <f t="shared" si="284"/>
        <v>0.34955216512643139</v>
      </c>
      <c r="R2577" s="94">
        <f t="shared" si="284"/>
        <v>0.34955216512643139</v>
      </c>
      <c r="S2577" s="93">
        <f>(1+H2577)^((5-Dashboard!$F$9)*3/12)</f>
        <v>1.1617022704318138</v>
      </c>
      <c r="T2577" s="93">
        <f t="shared" si="280"/>
        <v>1.5677778142935455</v>
      </c>
      <c r="U2577" s="93">
        <f t="shared" si="280"/>
        <v>2.1157979437170384</v>
      </c>
      <c r="V2577" s="93">
        <f t="shared" si="280"/>
        <v>2.8553796959133804</v>
      </c>
      <c r="W2577" s="93">
        <f t="shared" si="280"/>
        <v>3.8534838508779536</v>
      </c>
      <c r="X2577" s="93">
        <f t="shared" si="280"/>
        <v>5.2004774742320805</v>
      </c>
      <c r="Y2577" s="93">
        <f t="shared" si="279"/>
        <v>7.0183156350411391</v>
      </c>
      <c r="Z2577" s="93">
        <f t="shared" si="279"/>
        <v>9.4715830608104543</v>
      </c>
      <c r="AA2577" s="93">
        <f t="shared" si="279"/>
        <v>12.782395426891579</v>
      </c>
      <c r="AB2577" s="93">
        <f t="shared" si="279"/>
        <v>17.250509423863726</v>
      </c>
      <c r="AC2577" s="95">
        <f t="shared" si="279"/>
        <v>23.280462342509196</v>
      </c>
      <c r="AE2577" s="96"/>
    </row>
    <row r="2578" spans="3:31" ht="24.75" customHeight="1" x14ac:dyDescent="0.25">
      <c r="C2578" s="91">
        <f>ABS(E2578-Dashboard!$F$13)</f>
        <v>28.745428965996553</v>
      </c>
      <c r="D2578" s="92">
        <f t="shared" si="283"/>
        <v>0.34965216512643138</v>
      </c>
      <c r="E2578" s="93" cm="1">
        <f t="array" ref="E2578">SUM('DRE + DCF'!$S$41/TIR!S2578,'DRE + DCF'!$U$41:$AD$41/TIR!T2578:AC2578,TIR!F2578)</f>
        <v>18.874571034003445</v>
      </c>
      <c r="F2578" s="100">
        <f>'DRE + DCF'!$AE$38*'DRE + DCF'!$AE$39*(1+G2578)/(R2578-G2578)/AC2578</f>
        <v>4.3289901772522512</v>
      </c>
      <c r="G2578" s="92">
        <f>R2578*(1-'DRE + DCF'!$AE$39)</f>
        <v>0.20979129907585883</v>
      </c>
      <c r="H2578" s="94">
        <f t="shared" si="281"/>
        <v>0.34965216512643138</v>
      </c>
      <c r="I2578" s="94">
        <f t="shared" si="284"/>
        <v>0.34965216512643138</v>
      </c>
      <c r="J2578" s="94">
        <f t="shared" si="284"/>
        <v>0.34965216512643138</v>
      </c>
      <c r="K2578" s="94">
        <f t="shared" si="284"/>
        <v>0.34965216512643138</v>
      </c>
      <c r="L2578" s="94">
        <f t="shared" si="284"/>
        <v>0.34965216512643138</v>
      </c>
      <c r="M2578" s="94">
        <f t="shared" si="284"/>
        <v>0.34965216512643138</v>
      </c>
      <c r="N2578" s="94">
        <f t="shared" si="284"/>
        <v>0.34965216512643138</v>
      </c>
      <c r="O2578" s="94">
        <f t="shared" si="284"/>
        <v>0.34965216512643138</v>
      </c>
      <c r="P2578" s="94">
        <f t="shared" si="284"/>
        <v>0.34965216512643138</v>
      </c>
      <c r="Q2578" s="94">
        <f t="shared" si="284"/>
        <v>0.34965216512643138</v>
      </c>
      <c r="R2578" s="94">
        <f t="shared" si="284"/>
        <v>0.34965216512643138</v>
      </c>
      <c r="S2578" s="93">
        <f>(1+H2578)^((5-Dashboard!$F$9)*3/12)</f>
        <v>1.1617453099222874</v>
      </c>
      <c r="T2578" s="93">
        <f t="shared" si="280"/>
        <v>1.5679520728620924</v>
      </c>
      <c r="U2578" s="93">
        <f t="shared" si="280"/>
        <v>2.1161899099527992</v>
      </c>
      <c r="V2578" s="93">
        <f t="shared" si="280"/>
        <v>2.8561202937865033</v>
      </c>
      <c r="W2578" s="93">
        <f t="shared" si="280"/>
        <v>3.8547689383704937</v>
      </c>
      <c r="X2578" s="93">
        <f t="shared" si="280"/>
        <v>5.2025972437338526</v>
      </c>
      <c r="Y2578" s="93">
        <f t="shared" si="279"/>
        <v>7.0216966342861991</v>
      </c>
      <c r="Z2578" s="93">
        <f t="shared" si="279"/>
        <v>9.4768480653253455</v>
      </c>
      <c r="AA2578" s="93">
        <f t="shared" si="279"/>
        <v>12.790448509940585</v>
      </c>
      <c r="AB2578" s="93">
        <f t="shared" si="279"/>
        <v>17.262656524379452</v>
      </c>
      <c r="AC2578" s="95">
        <f t="shared" si="279"/>
        <v>23.298581753962644</v>
      </c>
      <c r="AE2578" s="96"/>
    </row>
    <row r="2579" spans="3:31" ht="24.75" customHeight="1" x14ac:dyDescent="0.25">
      <c r="C2579" s="91">
        <f>ABS(E2579-Dashboard!$F$13)</f>
        <v>28.754030022871618</v>
      </c>
      <c r="D2579" s="92">
        <f t="shared" si="283"/>
        <v>0.34975216512643137</v>
      </c>
      <c r="E2579" s="93" cm="1">
        <f t="array" ref="E2579">SUM('DRE + DCF'!$S$41/TIR!S2579,'DRE + DCF'!$U$41:$AD$41/TIR!T2579:AC2579,TIR!F2579)</f>
        <v>18.86596997712838</v>
      </c>
      <c r="F2579" s="100">
        <f>'DRE + DCF'!$AE$38*'DRE + DCF'!$AE$39*(1+G2579)/(R2579-G2579)/AC2579</f>
        <v>4.3246014526789009</v>
      </c>
      <c r="G2579" s="92">
        <f>R2579*(1-'DRE + DCF'!$AE$39)</f>
        <v>0.20985129907585881</v>
      </c>
      <c r="H2579" s="94">
        <f t="shared" si="281"/>
        <v>0.34975216512643137</v>
      </c>
      <c r="I2579" s="94">
        <f t="shared" si="284"/>
        <v>0.34975216512643137</v>
      </c>
      <c r="J2579" s="94">
        <f t="shared" si="284"/>
        <v>0.34975216512643137</v>
      </c>
      <c r="K2579" s="94">
        <f t="shared" si="284"/>
        <v>0.34975216512643137</v>
      </c>
      <c r="L2579" s="94">
        <f t="shared" si="284"/>
        <v>0.34975216512643137</v>
      </c>
      <c r="M2579" s="94">
        <f t="shared" si="284"/>
        <v>0.34975216512643137</v>
      </c>
      <c r="N2579" s="94">
        <f t="shared" si="284"/>
        <v>0.34975216512643137</v>
      </c>
      <c r="O2579" s="94">
        <f t="shared" si="284"/>
        <v>0.34975216512643137</v>
      </c>
      <c r="P2579" s="94">
        <f t="shared" si="284"/>
        <v>0.34975216512643137</v>
      </c>
      <c r="Q2579" s="94">
        <f t="shared" si="284"/>
        <v>0.34975216512643137</v>
      </c>
      <c r="R2579" s="94">
        <f t="shared" si="284"/>
        <v>0.34975216512643137</v>
      </c>
      <c r="S2579" s="93">
        <f>(1+H2579)^((5-Dashboard!$F$9)*3/12)</f>
        <v>1.1617883478183242</v>
      </c>
      <c r="T2579" s="93">
        <f t="shared" si="280"/>
        <v>1.5681263378864425</v>
      </c>
      <c r="U2579" s="93">
        <f t="shared" si="280"/>
        <v>2.1165819197540077</v>
      </c>
      <c r="V2579" s="93">
        <f t="shared" si="280"/>
        <v>2.8568610288554304</v>
      </c>
      <c r="W2579" s="93">
        <f t="shared" si="280"/>
        <v>3.856054359162941</v>
      </c>
      <c r="X2579" s="93">
        <f t="shared" si="280"/>
        <v>5.2047177201253927</v>
      </c>
      <c r="Y2579" s="93">
        <f t="shared" si="279"/>
        <v>7.0250790116111519</v>
      </c>
      <c r="Z2579" s="93">
        <f t="shared" si="279"/>
        <v>9.4821156061064027</v>
      </c>
      <c r="AA2579" s="93">
        <f t="shared" si="279"/>
        <v>12.79850606932124</v>
      </c>
      <c r="AB2579" s="93">
        <f t="shared" si="279"/>
        <v>17.274811277450116</v>
      </c>
      <c r="AC2579" s="95">
        <f t="shared" si="279"/>
        <v>23.316713923888784</v>
      </c>
      <c r="AE2579" s="96"/>
    </row>
    <row r="2580" spans="3:31" ht="24.75" customHeight="1" x14ac:dyDescent="0.25">
      <c r="C2580" s="91">
        <f>ABS(E2580-Dashboard!$F$13)</f>
        <v>28.762623872887584</v>
      </c>
      <c r="D2580" s="92">
        <f t="shared" si="283"/>
        <v>0.34985216512643136</v>
      </c>
      <c r="E2580" s="93" cm="1">
        <f t="array" ref="E2580">SUM('DRE + DCF'!$S$41/TIR!S2580,'DRE + DCF'!$U$41:$AD$41/TIR!T2580:AC2580,TIR!F2580)</f>
        <v>18.857376127112413</v>
      </c>
      <c r="F2580" s="100">
        <f>'DRE + DCF'!$AE$38*'DRE + DCF'!$AE$39*(1+G2580)/(R2580-G2580)/AC2580</f>
        <v>4.3202177689270362</v>
      </c>
      <c r="G2580" s="92">
        <f>R2580*(1-'DRE + DCF'!$AE$39)</f>
        <v>0.20991129907585881</v>
      </c>
      <c r="H2580" s="94">
        <f t="shared" si="281"/>
        <v>0.34985216512643136</v>
      </c>
      <c r="I2580" s="94">
        <f t="shared" si="284"/>
        <v>0.34985216512643136</v>
      </c>
      <c r="J2580" s="94">
        <f t="shared" si="284"/>
        <v>0.34985216512643136</v>
      </c>
      <c r="K2580" s="94">
        <f t="shared" si="284"/>
        <v>0.34985216512643136</v>
      </c>
      <c r="L2580" s="94">
        <f t="shared" si="284"/>
        <v>0.34985216512643136</v>
      </c>
      <c r="M2580" s="94">
        <f t="shared" si="284"/>
        <v>0.34985216512643136</v>
      </c>
      <c r="N2580" s="94">
        <f t="shared" si="284"/>
        <v>0.34985216512643136</v>
      </c>
      <c r="O2580" s="94">
        <f t="shared" si="284"/>
        <v>0.34985216512643136</v>
      </c>
      <c r="P2580" s="94">
        <f t="shared" si="284"/>
        <v>0.34985216512643136</v>
      </c>
      <c r="Q2580" s="94">
        <f t="shared" si="284"/>
        <v>0.34985216512643136</v>
      </c>
      <c r="R2580" s="94">
        <f t="shared" si="284"/>
        <v>0.34985216512643136</v>
      </c>
      <c r="S2580" s="93">
        <f>(1+H2580)^((5-Dashboard!$F$9)*3/12)</f>
        <v>1.1618313841201018</v>
      </c>
      <c r="T2580" s="93">
        <f t="shared" si="280"/>
        <v>1.5683006093663581</v>
      </c>
      <c r="U2580" s="93">
        <f t="shared" si="280"/>
        <v>2.1169739731222803</v>
      </c>
      <c r="V2580" s="93">
        <f t="shared" si="280"/>
        <v>2.8576019011354141</v>
      </c>
      <c r="W2580" s="93">
        <f t="shared" si="280"/>
        <v>3.8573401133170457</v>
      </c>
      <c r="X2580" s="93">
        <f t="shared" si="280"/>
        <v>5.2068389035900484</v>
      </c>
      <c r="Y2580" s="93">
        <f t="shared" si="279"/>
        <v>7.0284627674755615</v>
      </c>
      <c r="Z2580" s="93">
        <f t="shared" si="279"/>
        <v>9.487385684187398</v>
      </c>
      <c r="AA2580" s="93">
        <f t="shared" si="279"/>
        <v>12.80656810718987</v>
      </c>
      <c r="AB2580" s="93">
        <f t="shared" si="279"/>
        <v>17.28697368732935</v>
      </c>
      <c r="AC2580" s="95">
        <f t="shared" si="279"/>
        <v>23.334858860325173</v>
      </c>
      <c r="AE2580" s="96"/>
    </row>
    <row r="2581" spans="3:31" ht="24.75" customHeight="1" x14ac:dyDescent="0.25">
      <c r="C2581" s="91">
        <f>ABS(E2581-Dashboard!$F$13)</f>
        <v>28.771210524046353</v>
      </c>
      <c r="D2581" s="92">
        <f t="shared" si="283"/>
        <v>0.34995216512643135</v>
      </c>
      <c r="E2581" s="93" cm="1">
        <f t="array" ref="E2581">SUM('DRE + DCF'!$S$41/TIR!S2581,'DRE + DCF'!$U$41:$AD$41/TIR!T2581:AC2581,TIR!F2581)</f>
        <v>18.848789475953645</v>
      </c>
      <c r="F2581" s="100">
        <f>'DRE + DCF'!$AE$38*'DRE + DCF'!$AE$39*(1+G2581)/(R2581-G2581)/AC2581</f>
        <v>4.3158391194496826</v>
      </c>
      <c r="G2581" s="92">
        <f>R2581*(1-'DRE + DCF'!$AE$39)</f>
        <v>0.20997129907585879</v>
      </c>
      <c r="H2581" s="94">
        <f t="shared" si="281"/>
        <v>0.34995216512643135</v>
      </c>
      <c r="I2581" s="94">
        <f t="shared" si="284"/>
        <v>0.34995216512643135</v>
      </c>
      <c r="J2581" s="94">
        <f t="shared" si="284"/>
        <v>0.34995216512643135</v>
      </c>
      <c r="K2581" s="94">
        <f t="shared" si="284"/>
        <v>0.34995216512643135</v>
      </c>
      <c r="L2581" s="94">
        <f t="shared" si="284"/>
        <v>0.34995216512643135</v>
      </c>
      <c r="M2581" s="94">
        <f t="shared" si="284"/>
        <v>0.34995216512643135</v>
      </c>
      <c r="N2581" s="94">
        <f t="shared" si="284"/>
        <v>0.34995216512643135</v>
      </c>
      <c r="O2581" s="94">
        <f t="shared" si="284"/>
        <v>0.34995216512643135</v>
      </c>
      <c r="P2581" s="94">
        <f t="shared" si="284"/>
        <v>0.34995216512643135</v>
      </c>
      <c r="Q2581" s="94">
        <f t="shared" si="284"/>
        <v>0.34995216512643135</v>
      </c>
      <c r="R2581" s="94">
        <f t="shared" si="284"/>
        <v>0.34995216512643135</v>
      </c>
      <c r="S2581" s="93">
        <f>(1+H2581)^((5-Dashboard!$F$9)*3/12)</f>
        <v>1.1618744188277972</v>
      </c>
      <c r="T2581" s="93">
        <f t="shared" si="280"/>
        <v>1.5684748873015988</v>
      </c>
      <c r="U2581" s="93">
        <f t="shared" si="280"/>
        <v>2.1173660700592287</v>
      </c>
      <c r="V2581" s="93">
        <f t="shared" si="280"/>
        <v>2.8583429106416989</v>
      </c>
      <c r="W2581" s="93">
        <f t="shared" si="280"/>
        <v>3.8586262008945469</v>
      </c>
      <c r="X2581" s="93">
        <f t="shared" si="280"/>
        <v>5.2089607943111691</v>
      </c>
      <c r="Y2581" s="93">
        <f t="shared" si="279"/>
        <v>7.0318479023390577</v>
      </c>
      <c r="Z2581" s="93">
        <f t="shared" si="279"/>
        <v>9.4926583006023648</v>
      </c>
      <c r="AA2581" s="93">
        <f t="shared" si="279"/>
        <v>12.814634625703551</v>
      </c>
      <c r="AB2581" s="93">
        <f t="shared" si="279"/>
        <v>17.299143758272642</v>
      </c>
      <c r="AC2581" s="95">
        <f t="shared" si="279"/>
        <v>23.353016571313542</v>
      </c>
      <c r="AE2581" s="96"/>
    </row>
    <row r="2582" spans="3:31" ht="24.75" customHeight="1" x14ac:dyDescent="0.25">
      <c r="C2582" s="91">
        <f>ABS(E2582-Dashboard!$F$13)</f>
        <v>28.77978998433915</v>
      </c>
      <c r="D2582" s="92">
        <f t="shared" si="283"/>
        <v>0.35005216512643134</v>
      </c>
      <c r="E2582" s="93" cm="1">
        <f t="array" ref="E2582">SUM('DRE + DCF'!$S$41/TIR!S2582,'DRE + DCF'!$U$41:$AD$41/TIR!T2582:AC2582,TIR!F2582)</f>
        <v>18.840210015660848</v>
      </c>
      <c r="F2582" s="100">
        <f>'DRE + DCF'!$AE$38*'DRE + DCF'!$AE$39*(1+G2582)/(R2582-G2582)/AC2582</f>
        <v>4.311465497709416</v>
      </c>
      <c r="G2582" s="92">
        <f>R2582*(1-'DRE + DCF'!$AE$39)</f>
        <v>0.2100312990758588</v>
      </c>
      <c r="H2582" s="94">
        <f t="shared" si="281"/>
        <v>0.35005216512643134</v>
      </c>
      <c r="I2582" s="94">
        <f t="shared" si="284"/>
        <v>0.35005216512643134</v>
      </c>
      <c r="J2582" s="94">
        <f t="shared" si="284"/>
        <v>0.35005216512643134</v>
      </c>
      <c r="K2582" s="94">
        <f t="shared" si="284"/>
        <v>0.35005216512643134</v>
      </c>
      <c r="L2582" s="94">
        <f t="shared" si="284"/>
        <v>0.35005216512643134</v>
      </c>
      <c r="M2582" s="94">
        <f t="shared" si="284"/>
        <v>0.35005216512643134</v>
      </c>
      <c r="N2582" s="94">
        <f t="shared" si="284"/>
        <v>0.35005216512643134</v>
      </c>
      <c r="O2582" s="94">
        <f t="shared" si="284"/>
        <v>0.35005216512643134</v>
      </c>
      <c r="P2582" s="94">
        <f t="shared" si="284"/>
        <v>0.35005216512643134</v>
      </c>
      <c r="Q2582" s="94">
        <f t="shared" si="284"/>
        <v>0.35005216512643134</v>
      </c>
      <c r="R2582" s="94">
        <f t="shared" si="284"/>
        <v>0.35005216512643134</v>
      </c>
      <c r="S2582" s="93">
        <f>(1+H2582)^((5-Dashboard!$F$9)*3/12)</f>
        <v>1.1619174519415876</v>
      </c>
      <c r="T2582" s="93">
        <f t="shared" si="280"/>
        <v>1.5686491716919266</v>
      </c>
      <c r="U2582" s="93">
        <f t="shared" si="280"/>
        <v>2.117758210566469</v>
      </c>
      <c r="V2582" s="93">
        <f t="shared" si="280"/>
        <v>2.8590840573895386</v>
      </c>
      <c r="W2582" s="93">
        <f t="shared" si="280"/>
        <v>3.8599126219572089</v>
      </c>
      <c r="X2582" s="93">
        <f t="shared" si="280"/>
        <v>5.2110833924721707</v>
      </c>
      <c r="Y2582" s="93">
        <f t="shared" si="279"/>
        <v>7.0352344166614431</v>
      </c>
      <c r="Z2582" s="93">
        <f t="shared" si="279"/>
        <v>9.497933456385768</v>
      </c>
      <c r="AA2582" s="93">
        <f t="shared" si="279"/>
        <v>12.822705627020376</v>
      </c>
      <c r="AB2582" s="93">
        <f t="shared" si="279"/>
        <v>17.311321494537733</v>
      </c>
      <c r="AC2582" s="95">
        <f t="shared" si="279"/>
        <v>23.371187064900397</v>
      </c>
      <c r="AE2582" s="96"/>
    </row>
    <row r="2583" spans="3:31" ht="24.75" customHeight="1" x14ac:dyDescent="0.25">
      <c r="C2583" s="91">
        <f>ABS(E2583-Dashboard!$F$13)</f>
        <v>28.788362261746364</v>
      </c>
      <c r="D2583" s="92">
        <f t="shared" si="283"/>
        <v>0.35015216512643133</v>
      </c>
      <c r="E2583" s="93" cm="1">
        <f t="array" ref="E2583">SUM('DRE + DCF'!$S$41/TIR!S2583,'DRE + DCF'!$U$41:$AD$41/TIR!T2583:AC2583,TIR!F2583)</f>
        <v>18.831637738253633</v>
      </c>
      <c r="F2583" s="100">
        <f>'DRE + DCF'!$AE$38*'DRE + DCF'!$AE$39*(1+G2583)/(R2583-G2583)/AC2583</f>
        <v>4.3070968971784582</v>
      </c>
      <c r="G2583" s="92">
        <f>R2583*(1-'DRE + DCF'!$AE$39)</f>
        <v>0.2100912990758588</v>
      </c>
      <c r="H2583" s="94">
        <f t="shared" si="281"/>
        <v>0.35015216512643133</v>
      </c>
      <c r="I2583" s="94">
        <f t="shared" si="284"/>
        <v>0.35015216512643133</v>
      </c>
      <c r="J2583" s="94">
        <f t="shared" si="284"/>
        <v>0.35015216512643133</v>
      </c>
      <c r="K2583" s="94">
        <f t="shared" si="284"/>
        <v>0.35015216512643133</v>
      </c>
      <c r="L2583" s="94">
        <f t="shared" si="284"/>
        <v>0.35015216512643133</v>
      </c>
      <c r="M2583" s="94">
        <f t="shared" si="284"/>
        <v>0.35015216512643133</v>
      </c>
      <c r="N2583" s="94">
        <f t="shared" si="284"/>
        <v>0.35015216512643133</v>
      </c>
      <c r="O2583" s="94">
        <f t="shared" si="284"/>
        <v>0.35015216512643133</v>
      </c>
      <c r="P2583" s="94">
        <f t="shared" si="284"/>
        <v>0.35015216512643133</v>
      </c>
      <c r="Q2583" s="94">
        <f t="shared" si="284"/>
        <v>0.35015216512643133</v>
      </c>
      <c r="R2583" s="94">
        <f t="shared" si="284"/>
        <v>0.35015216512643133</v>
      </c>
      <c r="S2583" s="93">
        <f>(1+H2583)^((5-Dashboard!$F$9)*3/12)</f>
        <v>1.1619604834616499</v>
      </c>
      <c r="T2583" s="93">
        <f t="shared" si="280"/>
        <v>1.5688234625371014</v>
      </c>
      <c r="U2583" s="93">
        <f t="shared" si="280"/>
        <v>2.1181503946456122</v>
      </c>
      <c r="V2583" s="93">
        <f t="shared" si="280"/>
        <v>2.8598253413941781</v>
      </c>
      <c r="W2583" s="93">
        <f t="shared" si="280"/>
        <v>3.8611993765667849</v>
      </c>
      <c r="X2583" s="93">
        <f t="shared" si="280"/>
        <v>5.2132066982564709</v>
      </c>
      <c r="Y2583" s="93">
        <f t="shared" si="279"/>
        <v>7.0386223109025883</v>
      </c>
      <c r="Z2583" s="93">
        <f t="shared" si="279"/>
        <v>9.5032111525723337</v>
      </c>
      <c r="AA2583" s="93">
        <f t="shared" si="279"/>
        <v>12.830781113299183</v>
      </c>
      <c r="AB2583" s="93">
        <f t="shared" si="279"/>
        <v>17.323506900384213</v>
      </c>
      <c r="AC2583" s="95">
        <f t="shared" si="279"/>
        <v>23.389370349136417</v>
      </c>
      <c r="AE2583" s="96"/>
    </row>
    <row r="2584" spans="3:31" ht="24.75" customHeight="1" x14ac:dyDescent="0.25">
      <c r="C2584" s="91">
        <f>ABS(E2584-Dashboard!$F$13)</f>
        <v>28.79692736423776</v>
      </c>
      <c r="D2584" s="92">
        <f t="shared" si="283"/>
        <v>0.35025216512643131</v>
      </c>
      <c r="E2584" s="93" cm="1">
        <f t="array" ref="E2584">SUM('DRE + DCF'!$S$41/TIR!S2584,'DRE + DCF'!$U$41:$AD$41/TIR!T2584:AC2584,TIR!F2584)</f>
        <v>18.823072635762237</v>
      </c>
      <c r="F2584" s="100">
        <f>'DRE + DCF'!$AE$38*'DRE + DCF'!$AE$39*(1+G2584)/(R2584-G2584)/AC2584</f>
        <v>4.3027333113385469</v>
      </c>
      <c r="G2584" s="92">
        <f>R2584*(1-'DRE + DCF'!$AE$39)</f>
        <v>0.21015129907585878</v>
      </c>
      <c r="H2584" s="94">
        <f t="shared" si="281"/>
        <v>0.35025216512643131</v>
      </c>
      <c r="I2584" s="94">
        <f t="shared" si="284"/>
        <v>0.35025216512643131</v>
      </c>
      <c r="J2584" s="94">
        <f t="shared" si="284"/>
        <v>0.35025216512643131</v>
      </c>
      <c r="K2584" s="94">
        <f t="shared" si="284"/>
        <v>0.35025216512643131</v>
      </c>
      <c r="L2584" s="94">
        <f t="shared" si="284"/>
        <v>0.35025216512643131</v>
      </c>
      <c r="M2584" s="94">
        <f t="shared" si="284"/>
        <v>0.35025216512643131</v>
      </c>
      <c r="N2584" s="94">
        <f t="shared" si="284"/>
        <v>0.35025216512643131</v>
      </c>
      <c r="O2584" s="94">
        <f t="shared" si="284"/>
        <v>0.35025216512643131</v>
      </c>
      <c r="P2584" s="94">
        <f t="shared" si="284"/>
        <v>0.35025216512643131</v>
      </c>
      <c r="Q2584" s="94">
        <f t="shared" si="284"/>
        <v>0.35025216512643131</v>
      </c>
      <c r="R2584" s="94">
        <f t="shared" si="284"/>
        <v>0.35025216512643131</v>
      </c>
      <c r="S2584" s="93">
        <f>(1+H2584)^((5-Dashboard!$F$9)*3/12)</f>
        <v>1.1620035133881617</v>
      </c>
      <c r="T2584" s="93">
        <f t="shared" si="280"/>
        <v>1.5689977598368856</v>
      </c>
      <c r="U2584" s="93">
        <f t="shared" si="280"/>
        <v>2.1185426222982753</v>
      </c>
      <c r="V2584" s="93">
        <f t="shared" si="280"/>
        <v>2.860566762670874</v>
      </c>
      <c r="W2584" s="93">
        <f t="shared" si="280"/>
        <v>3.8624864647850541</v>
      </c>
      <c r="X2584" s="93">
        <f t="shared" si="280"/>
        <v>5.2153307118475549</v>
      </c>
      <c r="Y2584" s="93">
        <f t="shared" si="279"/>
        <v>7.042011585522534</v>
      </c>
      <c r="Z2584" s="93">
        <f t="shared" si="279"/>
        <v>9.5084913901972161</v>
      </c>
      <c r="AA2584" s="93">
        <f t="shared" si="279"/>
        <v>12.838861086699824</v>
      </c>
      <c r="AB2584" s="93">
        <f t="shared" si="279"/>
        <v>17.335699980073926</v>
      </c>
      <c r="AC2584" s="95">
        <f t="shared" si="279"/>
        <v>23.407566432077054</v>
      </c>
      <c r="AE2584" s="96"/>
    </row>
    <row r="2585" spans="3:31" ht="24.75" customHeight="1" x14ac:dyDescent="0.25">
      <c r="C2585" s="91">
        <f>ABS(E2585-Dashboard!$F$13)</f>
        <v>28.805485299772233</v>
      </c>
      <c r="D2585" s="92">
        <f t="shared" si="283"/>
        <v>0.3503521651264313</v>
      </c>
      <c r="E2585" s="93" cm="1">
        <f t="array" ref="E2585">SUM('DRE + DCF'!$S$41/TIR!S2585,'DRE + DCF'!$U$41:$AD$41/TIR!T2585:AC2585,TIR!F2585)</f>
        <v>18.814514700227765</v>
      </c>
      <c r="F2585" s="100">
        <f>'DRE + DCF'!$AE$38*'DRE + DCF'!$AE$39*(1+G2585)/(R2585-G2585)/AC2585</f>
        <v>4.2983747336810429</v>
      </c>
      <c r="G2585" s="92">
        <f>R2585*(1-'DRE + DCF'!$AE$39)</f>
        <v>0.21021129907585878</v>
      </c>
      <c r="H2585" s="94">
        <f t="shared" si="281"/>
        <v>0.3503521651264313</v>
      </c>
      <c r="I2585" s="94">
        <f t="shared" si="284"/>
        <v>0.3503521651264313</v>
      </c>
      <c r="J2585" s="94">
        <f t="shared" si="284"/>
        <v>0.3503521651264313</v>
      </c>
      <c r="K2585" s="94">
        <f t="shared" si="284"/>
        <v>0.3503521651264313</v>
      </c>
      <c r="L2585" s="94">
        <f t="shared" si="284"/>
        <v>0.3503521651264313</v>
      </c>
      <c r="M2585" s="94">
        <f t="shared" si="284"/>
        <v>0.3503521651264313</v>
      </c>
      <c r="N2585" s="94">
        <f t="shared" si="284"/>
        <v>0.3503521651264313</v>
      </c>
      <c r="O2585" s="94">
        <f t="shared" si="284"/>
        <v>0.3503521651264313</v>
      </c>
      <c r="P2585" s="94">
        <f t="shared" si="284"/>
        <v>0.3503521651264313</v>
      </c>
      <c r="Q2585" s="94">
        <f t="shared" si="284"/>
        <v>0.3503521651264313</v>
      </c>
      <c r="R2585" s="94">
        <f t="shared" si="284"/>
        <v>0.3503521651264313</v>
      </c>
      <c r="S2585" s="93">
        <f>(1+H2585)^((5-Dashboard!$F$9)*3/12)</f>
        <v>1.1620465417212993</v>
      </c>
      <c r="T2585" s="93">
        <f t="shared" si="280"/>
        <v>1.5691720635910382</v>
      </c>
      <c r="U2585" s="93">
        <f t="shared" si="280"/>
        <v>2.1189348935260686</v>
      </c>
      <c r="V2585" s="93">
        <f t="shared" si="280"/>
        <v>2.8613083212348704</v>
      </c>
      <c r="W2585" s="93">
        <f t="shared" si="280"/>
        <v>3.8637738866737812</v>
      </c>
      <c r="X2585" s="93">
        <f t="shared" si="280"/>
        <v>5.2174554334289063</v>
      </c>
      <c r="Y2585" s="93">
        <f t="shared" si="279"/>
        <v>7.0454022409813861</v>
      </c>
      <c r="Z2585" s="93">
        <f t="shared" si="279"/>
        <v>9.5137741702958252</v>
      </c>
      <c r="AA2585" s="93">
        <f t="shared" si="279"/>
        <v>12.846945549382884</v>
      </c>
      <c r="AB2585" s="93">
        <f t="shared" si="279"/>
        <v>17.347900737870546</v>
      </c>
      <c r="AC2585" s="95">
        <f t="shared" si="279"/>
        <v>23.425775321781906</v>
      </c>
      <c r="AE2585" s="96"/>
    </row>
    <row r="2586" spans="3:31" ht="24.75" customHeight="1" x14ac:dyDescent="0.25">
      <c r="C2586" s="91">
        <f>ABS(E2586-Dashboard!$F$13)</f>
        <v>28.814036076298144</v>
      </c>
      <c r="D2586" s="92">
        <f t="shared" si="283"/>
        <v>0.35045216512643129</v>
      </c>
      <c r="E2586" s="93" cm="1">
        <f t="array" ref="E2586">SUM('DRE + DCF'!$S$41/TIR!S2586,'DRE + DCF'!$U$41:$AD$41/TIR!T2586:AC2586,TIR!F2586)</f>
        <v>18.805963923701853</v>
      </c>
      <c r="F2586" s="100">
        <f>'DRE + DCF'!$AE$38*'DRE + DCF'!$AE$39*(1+G2586)/(R2586-G2586)/AC2586</f>
        <v>4.2940211577067782</v>
      </c>
      <c r="G2586" s="92">
        <f>R2586*(1-'DRE + DCF'!$AE$39)</f>
        <v>0.21027129907585876</v>
      </c>
      <c r="H2586" s="94">
        <f t="shared" si="281"/>
        <v>0.35045216512643129</v>
      </c>
      <c r="I2586" s="94">
        <f t="shared" si="284"/>
        <v>0.35045216512643129</v>
      </c>
      <c r="J2586" s="94">
        <f t="shared" si="284"/>
        <v>0.35045216512643129</v>
      </c>
      <c r="K2586" s="94">
        <f t="shared" si="284"/>
        <v>0.35045216512643129</v>
      </c>
      <c r="L2586" s="94">
        <f t="shared" si="284"/>
        <v>0.35045216512643129</v>
      </c>
      <c r="M2586" s="94">
        <f t="shared" si="284"/>
        <v>0.35045216512643129</v>
      </c>
      <c r="N2586" s="94">
        <f t="shared" si="284"/>
        <v>0.35045216512643129</v>
      </c>
      <c r="O2586" s="94">
        <f t="shared" si="284"/>
        <v>0.35045216512643129</v>
      </c>
      <c r="P2586" s="94">
        <f t="shared" si="284"/>
        <v>0.35045216512643129</v>
      </c>
      <c r="Q2586" s="94">
        <f t="shared" si="284"/>
        <v>0.35045216512643129</v>
      </c>
      <c r="R2586" s="94">
        <f t="shared" si="284"/>
        <v>0.35045216512643129</v>
      </c>
      <c r="S2586" s="93">
        <f>(1+H2586)^((5-Dashboard!$F$9)*3/12)</f>
        <v>1.1620895684612402</v>
      </c>
      <c r="T2586" s="93">
        <f t="shared" si="280"/>
        <v>1.5693463737993223</v>
      </c>
      <c r="U2586" s="93">
        <f t="shared" si="280"/>
        <v>2.1193272083306089</v>
      </c>
      <c r="V2586" s="93">
        <f t="shared" si="280"/>
        <v>2.8620500171014265</v>
      </c>
      <c r="W2586" s="93">
        <f t="shared" si="280"/>
        <v>3.8650616422947612</v>
      </c>
      <c r="X2586" s="93">
        <f t="shared" si="280"/>
        <v>5.2195808631840812</v>
      </c>
      <c r="Y2586" s="93">
        <f t="shared" si="279"/>
        <v>7.0487942777394306</v>
      </c>
      <c r="Z2586" s="93">
        <f t="shared" si="279"/>
        <v>9.519059493904015</v>
      </c>
      <c r="AA2586" s="93">
        <f t="shared" si="279"/>
        <v>12.855034503509989</v>
      </c>
      <c r="AB2586" s="93">
        <f t="shared" si="279"/>
        <v>17.360109178040044</v>
      </c>
      <c r="AC2586" s="95">
        <f t="shared" si="279"/>
        <v>23.443997026315412</v>
      </c>
      <c r="AE2586" s="96"/>
    </row>
    <row r="2587" spans="3:31" ht="24.75" customHeight="1" x14ac:dyDescent="0.25">
      <c r="C2587" s="91">
        <f>ABS(E2587-Dashboard!$F$13)</f>
        <v>28.822579701753021</v>
      </c>
      <c r="D2587" s="92">
        <f t="shared" si="283"/>
        <v>0.35055216512643128</v>
      </c>
      <c r="E2587" s="93" cm="1">
        <f t="array" ref="E2587">SUM('DRE + DCF'!$S$41/TIR!S2587,'DRE + DCF'!$U$41:$AD$41/TIR!T2587:AC2587,TIR!F2587)</f>
        <v>18.797420298246976</v>
      </c>
      <c r="F2587" s="100">
        <f>'DRE + DCF'!$AE$38*'DRE + DCF'!$AE$39*(1+G2587)/(R2587-G2587)/AC2587</f>
        <v>4.2896725769261828</v>
      </c>
      <c r="G2587" s="92">
        <f>R2587*(1-'DRE + DCF'!$AE$39)</f>
        <v>0.21033129907585876</v>
      </c>
      <c r="H2587" s="94">
        <f t="shared" si="281"/>
        <v>0.35055216512643128</v>
      </c>
      <c r="I2587" s="94">
        <f t="shared" si="284"/>
        <v>0.35055216512643128</v>
      </c>
      <c r="J2587" s="94">
        <f t="shared" si="284"/>
        <v>0.35055216512643128</v>
      </c>
      <c r="K2587" s="94">
        <f t="shared" si="284"/>
        <v>0.35055216512643128</v>
      </c>
      <c r="L2587" s="94">
        <f t="shared" si="284"/>
        <v>0.35055216512643128</v>
      </c>
      <c r="M2587" s="94">
        <f t="shared" si="284"/>
        <v>0.35055216512643128</v>
      </c>
      <c r="N2587" s="94">
        <f t="shared" si="284"/>
        <v>0.35055216512643128</v>
      </c>
      <c r="O2587" s="94">
        <f t="shared" si="284"/>
        <v>0.35055216512643128</v>
      </c>
      <c r="P2587" s="94">
        <f t="shared" si="284"/>
        <v>0.35055216512643128</v>
      </c>
      <c r="Q2587" s="94">
        <f t="shared" si="284"/>
        <v>0.35055216512643128</v>
      </c>
      <c r="R2587" s="94">
        <f t="shared" si="284"/>
        <v>0.35055216512643128</v>
      </c>
      <c r="S2587" s="93">
        <f>(1+H2587)^((5-Dashboard!$F$9)*3/12)</f>
        <v>1.162132593608161</v>
      </c>
      <c r="T2587" s="93">
        <f t="shared" si="280"/>
        <v>1.5695206904614969</v>
      </c>
      <c r="U2587" s="93">
        <f t="shared" si="280"/>
        <v>2.1197195667135058</v>
      </c>
      <c r="V2587" s="93">
        <f t="shared" si="280"/>
        <v>2.8627918502857859</v>
      </c>
      <c r="W2587" s="93">
        <f t="shared" si="280"/>
        <v>3.8663497317097701</v>
      </c>
      <c r="X2587" s="93">
        <f t="shared" si="280"/>
        <v>5.2217070012966262</v>
      </c>
      <c r="Y2587" s="93">
        <f t="shared" si="279"/>
        <v>7.0521876962570031</v>
      </c>
      <c r="Z2587" s="93">
        <f t="shared" si="279"/>
        <v>9.524347362057874</v>
      </c>
      <c r="AA2587" s="93">
        <f t="shared" si="279"/>
        <v>12.863127951243476</v>
      </c>
      <c r="AB2587" s="93">
        <f t="shared" si="279"/>
        <v>17.37232530485019</v>
      </c>
      <c r="AC2587" s="95">
        <f t="shared" si="279"/>
        <v>23.462231553746111</v>
      </c>
      <c r="AE2587" s="96"/>
    </row>
    <row r="2588" spans="3:31" ht="24.75" customHeight="1" x14ac:dyDescent="0.25">
      <c r="C2588" s="91">
        <f>ABS(E2588-Dashboard!$F$13)</f>
        <v>28.831116184063852</v>
      </c>
      <c r="D2588" s="92">
        <f t="shared" si="283"/>
        <v>0.35065216512643127</v>
      </c>
      <c r="E2588" s="93" cm="1">
        <f t="array" ref="E2588">SUM('DRE + DCF'!$S$41/TIR!S2588,'DRE + DCF'!$U$41:$AD$41/TIR!T2588:AC2588,TIR!F2588)</f>
        <v>18.788883815936146</v>
      </c>
      <c r="F2588" s="100">
        <f>'DRE + DCF'!$AE$38*'DRE + DCF'!$AE$39*(1+G2588)/(R2588-G2588)/AC2588</f>
        <v>4.2853289848591274</v>
      </c>
      <c r="G2588" s="92">
        <f>R2588*(1-'DRE + DCF'!$AE$39)</f>
        <v>0.21039129907585877</v>
      </c>
      <c r="H2588" s="94">
        <f t="shared" si="281"/>
        <v>0.35065216512643127</v>
      </c>
      <c r="I2588" s="94">
        <f t="shared" si="284"/>
        <v>0.35065216512643127</v>
      </c>
      <c r="J2588" s="94">
        <f t="shared" si="284"/>
        <v>0.35065216512643127</v>
      </c>
      <c r="K2588" s="94">
        <f t="shared" si="284"/>
        <v>0.35065216512643127</v>
      </c>
      <c r="L2588" s="94">
        <f t="shared" si="284"/>
        <v>0.35065216512643127</v>
      </c>
      <c r="M2588" s="94">
        <f t="shared" si="284"/>
        <v>0.35065216512643127</v>
      </c>
      <c r="N2588" s="94">
        <f t="shared" si="284"/>
        <v>0.35065216512643127</v>
      </c>
      <c r="O2588" s="94">
        <f t="shared" si="284"/>
        <v>0.35065216512643127</v>
      </c>
      <c r="P2588" s="94">
        <f t="shared" si="284"/>
        <v>0.35065216512643127</v>
      </c>
      <c r="Q2588" s="94">
        <f t="shared" si="284"/>
        <v>0.35065216512643127</v>
      </c>
      <c r="R2588" s="94">
        <f t="shared" si="284"/>
        <v>0.35065216512643127</v>
      </c>
      <c r="S2588" s="93">
        <f>(1+H2588)^((5-Dashboard!$F$9)*3/12)</f>
        <v>1.162175617162239</v>
      </c>
      <c r="T2588" s="93">
        <f t="shared" si="280"/>
        <v>1.5696950135773249</v>
      </c>
      <c r="U2588" s="93">
        <f t="shared" si="280"/>
        <v>2.120111968676377</v>
      </c>
      <c r="V2588" s="93">
        <f t="shared" si="280"/>
        <v>2.8635338208032093</v>
      </c>
      <c r="W2588" s="93">
        <f t="shared" si="280"/>
        <v>3.8676381549806171</v>
      </c>
      <c r="X2588" s="93">
        <f t="shared" si="280"/>
        <v>5.2238338479501669</v>
      </c>
      <c r="Y2588" s="93">
        <f t="shared" ref="Y2588:AC2638" si="285">(X2588)*(1+N2588)</f>
        <v>7.0555824969946306</v>
      </c>
      <c r="Z2588" s="93">
        <f t="shared" si="285"/>
        <v>9.529637775793951</v>
      </c>
      <c r="AA2588" s="93">
        <f t="shared" si="285"/>
        <v>12.871225894746729</v>
      </c>
      <c r="AB2588" s="93">
        <f t="shared" si="285"/>
        <v>17.384549122571059</v>
      </c>
      <c r="AC2588" s="95">
        <f t="shared" si="285"/>
        <v>23.480478912147404</v>
      </c>
      <c r="AE2588" s="96"/>
    </row>
    <row r="2589" spans="3:31" ht="24.75" customHeight="1" x14ac:dyDescent="0.25">
      <c r="C2589" s="91">
        <f>ABS(E2589-Dashboard!$F$13)</f>
        <v>28.839645531146857</v>
      </c>
      <c r="D2589" s="92">
        <f t="shared" si="283"/>
        <v>0.35075216512643126</v>
      </c>
      <c r="E2589" s="93" cm="1">
        <f t="array" ref="E2589">SUM('DRE + DCF'!$S$41/TIR!S2589,'DRE + DCF'!$U$41:$AD$41/TIR!T2589:AC2589,TIR!F2589)</f>
        <v>18.78035446885314</v>
      </c>
      <c r="F2589" s="100">
        <f>'DRE + DCF'!$AE$38*'DRE + DCF'!$AE$39*(1+G2589)/(R2589-G2589)/AC2589</f>
        <v>4.2809903750350404</v>
      </c>
      <c r="G2589" s="92">
        <f>R2589*(1-'DRE + DCF'!$AE$39)</f>
        <v>0.21045129907585874</v>
      </c>
      <c r="H2589" s="94">
        <f t="shared" si="281"/>
        <v>0.35075216512643126</v>
      </c>
      <c r="I2589" s="94">
        <f t="shared" si="284"/>
        <v>0.35075216512643126</v>
      </c>
      <c r="J2589" s="94">
        <f t="shared" si="284"/>
        <v>0.35075216512643126</v>
      </c>
      <c r="K2589" s="94">
        <f t="shared" si="284"/>
        <v>0.35075216512643126</v>
      </c>
      <c r="L2589" s="94">
        <f t="shared" si="284"/>
        <v>0.35075216512643126</v>
      </c>
      <c r="M2589" s="94">
        <f t="shared" si="284"/>
        <v>0.35075216512643126</v>
      </c>
      <c r="N2589" s="94">
        <f t="shared" si="284"/>
        <v>0.35075216512643126</v>
      </c>
      <c r="O2589" s="94">
        <f t="shared" si="284"/>
        <v>0.35075216512643126</v>
      </c>
      <c r="P2589" s="94">
        <f t="shared" si="284"/>
        <v>0.35075216512643126</v>
      </c>
      <c r="Q2589" s="94">
        <f t="shared" si="284"/>
        <v>0.35075216512643126</v>
      </c>
      <c r="R2589" s="94">
        <f t="shared" si="284"/>
        <v>0.35075216512643126</v>
      </c>
      <c r="S2589" s="93">
        <f>(1+H2589)^((5-Dashboard!$F$9)*3/12)</f>
        <v>1.1622186391236509</v>
      </c>
      <c r="T2589" s="93">
        <f t="shared" ref="T2589:X2639" si="286">(S2589)*(1+I2589)</f>
        <v>1.5698693431465658</v>
      </c>
      <c r="U2589" s="93">
        <f t="shared" si="286"/>
        <v>2.1205044142208322</v>
      </c>
      <c r="V2589" s="93">
        <f t="shared" si="286"/>
        <v>2.8642759286689436</v>
      </c>
      <c r="W2589" s="93">
        <f t="shared" si="286"/>
        <v>3.868926912169095</v>
      </c>
      <c r="X2589" s="93">
        <f t="shared" si="286"/>
        <v>5.2259614033283226</v>
      </c>
      <c r="Y2589" s="93">
        <f t="shared" si="285"/>
        <v>7.0589786804128947</v>
      </c>
      <c r="Z2589" s="93">
        <f t="shared" si="285"/>
        <v>9.5349307361490361</v>
      </c>
      <c r="AA2589" s="93">
        <f t="shared" si="285"/>
        <v>12.879328336183866</v>
      </c>
      <c r="AB2589" s="93">
        <f t="shared" si="285"/>
        <v>17.396780635474553</v>
      </c>
      <c r="AC2589" s="95">
        <f t="shared" si="285"/>
        <v>23.498739109596823</v>
      </c>
      <c r="AE2589" s="96"/>
    </row>
    <row r="2590" spans="3:31" ht="24.75" customHeight="1" x14ac:dyDescent="0.25">
      <c r="C2590" s="91">
        <f>ABS(E2590-Dashboard!$F$13)</f>
        <v>28.848167750907734</v>
      </c>
      <c r="D2590" s="92">
        <f t="shared" si="283"/>
        <v>0.35085216512643125</v>
      </c>
      <c r="E2590" s="93" cm="1">
        <f t="array" ref="E2590">SUM('DRE + DCF'!$S$41/TIR!S2590,'DRE + DCF'!$U$41:$AD$41/TIR!T2590:AC2590,TIR!F2590)</f>
        <v>18.771832249092263</v>
      </c>
      <c r="F2590" s="100">
        <f>'DRE + DCF'!$AE$38*'DRE + DCF'!$AE$39*(1+G2590)/(R2590-G2590)/AC2590</f>
        <v>4.2766567409927765</v>
      </c>
      <c r="G2590" s="92">
        <f>R2590*(1-'DRE + DCF'!$AE$39)</f>
        <v>0.21051129907585875</v>
      </c>
      <c r="H2590" s="94">
        <f t="shared" si="281"/>
        <v>0.35085216512643125</v>
      </c>
      <c r="I2590" s="94">
        <f t="shared" si="284"/>
        <v>0.35085216512643125</v>
      </c>
      <c r="J2590" s="94">
        <f t="shared" si="284"/>
        <v>0.35085216512643125</v>
      </c>
      <c r="K2590" s="94">
        <f t="shared" si="284"/>
        <v>0.35085216512643125</v>
      </c>
      <c r="L2590" s="94">
        <f t="shared" si="284"/>
        <v>0.35085216512643125</v>
      </c>
      <c r="M2590" s="94">
        <f t="shared" si="284"/>
        <v>0.35085216512643125</v>
      </c>
      <c r="N2590" s="94">
        <f t="shared" si="284"/>
        <v>0.35085216512643125</v>
      </c>
      <c r="O2590" s="94">
        <f t="shared" si="284"/>
        <v>0.35085216512643125</v>
      </c>
      <c r="P2590" s="94">
        <f t="shared" si="284"/>
        <v>0.35085216512643125</v>
      </c>
      <c r="Q2590" s="94">
        <f t="shared" si="284"/>
        <v>0.35085216512643125</v>
      </c>
      <c r="R2590" s="94">
        <f t="shared" si="284"/>
        <v>0.35085216512643125</v>
      </c>
      <c r="S2590" s="93">
        <f>(1+H2590)^((5-Dashboard!$F$9)*3/12)</f>
        <v>1.1622616594925737</v>
      </c>
      <c r="T2590" s="93">
        <f t="shared" si="286"/>
        <v>1.5700436791689822</v>
      </c>
      <c r="U2590" s="93">
        <f t="shared" si="286"/>
        <v>2.1208969033484877</v>
      </c>
      <c r="V2590" s="93">
        <f t="shared" si="286"/>
        <v>2.8650181738982483</v>
      </c>
      <c r="W2590" s="93">
        <f t="shared" si="286"/>
        <v>3.8702160033370232</v>
      </c>
      <c r="X2590" s="93">
        <f t="shared" si="286"/>
        <v>5.2280896676147819</v>
      </c>
      <c r="Y2590" s="93">
        <f t="shared" si="285"/>
        <v>7.0623762469725531</v>
      </c>
      <c r="Z2590" s="93">
        <f t="shared" si="285"/>
        <v>9.5402262441603547</v>
      </c>
      <c r="AA2590" s="93">
        <f t="shared" si="285"/>
        <v>12.887435277720018</v>
      </c>
      <c r="AB2590" s="93">
        <f t="shared" si="285"/>
        <v>17.409019847834838</v>
      </c>
      <c r="AC2590" s="95">
        <f t="shared" si="285"/>
        <v>23.517012154176708</v>
      </c>
      <c r="AE2590" s="96"/>
    </row>
    <row r="2591" spans="3:31" ht="24.75" customHeight="1" x14ac:dyDescent="0.25">
      <c r="C2591" s="91">
        <f>ABS(E2591-Dashboard!$F$13)</f>
        <v>28.856682851241466</v>
      </c>
      <c r="D2591" s="92">
        <f t="shared" si="283"/>
        <v>0.35095216512643124</v>
      </c>
      <c r="E2591" s="93" cm="1">
        <f t="array" ref="E2591">SUM('DRE + DCF'!$S$41/TIR!S2591,'DRE + DCF'!$U$41:$AD$41/TIR!T2591:AC2591,TIR!F2591)</f>
        <v>18.763317148758532</v>
      </c>
      <c r="F2591" s="100">
        <f>'DRE + DCF'!$AE$38*'DRE + DCF'!$AE$39*(1+G2591)/(R2591-G2591)/AC2591</f>
        <v>4.2723280762807043</v>
      </c>
      <c r="G2591" s="92">
        <f>R2591*(1-'DRE + DCF'!$AE$39)</f>
        <v>0.21057129907585873</v>
      </c>
      <c r="H2591" s="94">
        <f t="shared" si="281"/>
        <v>0.35095216512643124</v>
      </c>
      <c r="I2591" s="94">
        <f t="shared" si="284"/>
        <v>0.35095216512643124</v>
      </c>
      <c r="J2591" s="94">
        <f t="shared" si="284"/>
        <v>0.35095216512643124</v>
      </c>
      <c r="K2591" s="94">
        <f t="shared" si="284"/>
        <v>0.35095216512643124</v>
      </c>
      <c r="L2591" s="94">
        <f t="shared" si="284"/>
        <v>0.35095216512643124</v>
      </c>
      <c r="M2591" s="94">
        <f t="shared" si="284"/>
        <v>0.35095216512643124</v>
      </c>
      <c r="N2591" s="94">
        <f t="shared" si="284"/>
        <v>0.35095216512643124</v>
      </c>
      <c r="O2591" s="94">
        <f t="shared" si="284"/>
        <v>0.35095216512643124</v>
      </c>
      <c r="P2591" s="94">
        <f t="shared" si="284"/>
        <v>0.35095216512643124</v>
      </c>
      <c r="Q2591" s="94">
        <f t="shared" si="284"/>
        <v>0.35095216512643124</v>
      </c>
      <c r="R2591" s="94">
        <f t="shared" si="284"/>
        <v>0.35095216512643124</v>
      </c>
      <c r="S2591" s="93">
        <f>(1+H2591)^((5-Dashboard!$F$9)*3/12)</f>
        <v>1.1623046782691839</v>
      </c>
      <c r="T2591" s="93">
        <f t="shared" si="286"/>
        <v>1.570218021644334</v>
      </c>
      <c r="U2591" s="93">
        <f t="shared" si="286"/>
        <v>2.1212894360609544</v>
      </c>
      <c r="V2591" s="93">
        <f t="shared" si="286"/>
        <v>2.8657605565063724</v>
      </c>
      <c r="W2591" s="93">
        <f t="shared" si="286"/>
        <v>3.87150542854621</v>
      </c>
      <c r="X2591" s="93">
        <f t="shared" si="286"/>
        <v>5.2302186409932343</v>
      </c>
      <c r="Y2591" s="93">
        <f t="shared" si="285"/>
        <v>7.06577519713443</v>
      </c>
      <c r="Z2591" s="93">
        <f t="shared" si="285"/>
        <v>9.5455243008653934</v>
      </c>
      <c r="AA2591" s="93">
        <f t="shared" si="285"/>
        <v>12.895546721521066</v>
      </c>
      <c r="AB2591" s="93">
        <f t="shared" si="285"/>
        <v>17.421266763927935</v>
      </c>
      <c r="AC2591" s="95">
        <f t="shared" si="285"/>
        <v>23.535298053973577</v>
      </c>
      <c r="AE2591" s="96"/>
    </row>
    <row r="2592" spans="3:31" ht="24.75" customHeight="1" x14ac:dyDescent="0.25">
      <c r="C2592" s="91">
        <f>ABS(E2592-Dashboard!$F$13)</f>
        <v>28.865190840032529</v>
      </c>
      <c r="D2592" s="92">
        <f t="shared" si="283"/>
        <v>0.35105216512643123</v>
      </c>
      <c r="E2592" s="93" cm="1">
        <f t="array" ref="E2592">SUM('DRE + DCF'!$S$41/TIR!S2592,'DRE + DCF'!$U$41:$AD$41/TIR!T2592:AC2592,TIR!F2592)</f>
        <v>18.754809159967468</v>
      </c>
      <c r="F2592" s="100">
        <f>'DRE + DCF'!$AE$38*'DRE + DCF'!$AE$39*(1+G2592)/(R2592-G2592)/AC2592</f>
        <v>4.2680043744565852</v>
      </c>
      <c r="G2592" s="92">
        <f>R2592*(1-'DRE + DCF'!$AE$39)</f>
        <v>0.21063129907585873</v>
      </c>
      <c r="H2592" s="94">
        <f t="shared" si="281"/>
        <v>0.35105216512643123</v>
      </c>
      <c r="I2592" s="94">
        <f t="shared" si="284"/>
        <v>0.35105216512643123</v>
      </c>
      <c r="J2592" s="94">
        <f t="shared" si="284"/>
        <v>0.35105216512643123</v>
      </c>
      <c r="K2592" s="94">
        <f t="shared" si="284"/>
        <v>0.35105216512643123</v>
      </c>
      <c r="L2592" s="94">
        <f t="shared" si="284"/>
        <v>0.35105216512643123</v>
      </c>
      <c r="M2592" s="94">
        <f t="shared" si="284"/>
        <v>0.35105216512643123</v>
      </c>
      <c r="N2592" s="94">
        <f t="shared" si="284"/>
        <v>0.35105216512643123</v>
      </c>
      <c r="O2592" s="94">
        <f t="shared" si="284"/>
        <v>0.35105216512643123</v>
      </c>
      <c r="P2592" s="94">
        <f t="shared" si="284"/>
        <v>0.35105216512643123</v>
      </c>
      <c r="Q2592" s="94">
        <f t="shared" si="284"/>
        <v>0.35105216512643123</v>
      </c>
      <c r="R2592" s="94">
        <f t="shared" si="284"/>
        <v>0.35105216512643123</v>
      </c>
      <c r="S2592" s="93">
        <f>(1+H2592)^((5-Dashboard!$F$9)*3/12)</f>
        <v>1.1623476954536587</v>
      </c>
      <c r="T2592" s="93">
        <f t="shared" si="286"/>
        <v>1.5703923705723835</v>
      </c>
      <c r="U2592" s="93">
        <f t="shared" si="286"/>
        <v>2.1216820123598477</v>
      </c>
      <c r="V2592" s="93">
        <f t="shared" si="286"/>
        <v>2.8665030765085762</v>
      </c>
      <c r="W2592" s="93">
        <f t="shared" si="286"/>
        <v>3.8727951878584883</v>
      </c>
      <c r="X2592" s="93">
        <f t="shared" si="286"/>
        <v>5.2323483236474351</v>
      </c>
      <c r="Y2592" s="93">
        <f t="shared" si="285"/>
        <v>7.0691755313595204</v>
      </c>
      <c r="Z2592" s="93">
        <f t="shared" si="285"/>
        <v>9.5508249073020703</v>
      </c>
      <c r="AA2592" s="93">
        <f t="shared" si="285"/>
        <v>12.90366266975391</v>
      </c>
      <c r="AB2592" s="93">
        <f t="shared" si="285"/>
        <v>17.433521388032126</v>
      </c>
      <c r="AC2592" s="95">
        <f t="shared" si="285"/>
        <v>23.553596817078752</v>
      </c>
      <c r="AE2592" s="96"/>
    </row>
    <row r="2593" spans="3:31" ht="24.75" customHeight="1" x14ac:dyDescent="0.25">
      <c r="C2593" s="91">
        <f>ABS(E2593-Dashboard!$F$13)</f>
        <v>28.873691725154707</v>
      </c>
      <c r="D2593" s="92">
        <f t="shared" si="283"/>
        <v>0.35115216512643121</v>
      </c>
      <c r="E2593" s="93" cm="1">
        <f t="array" ref="E2593">SUM('DRE + DCF'!$S$41/TIR!S2593,'DRE + DCF'!$U$41:$AD$41/TIR!T2593:AC2593,TIR!F2593)</f>
        <v>18.74630827484529</v>
      </c>
      <c r="F2593" s="100">
        <f>'DRE + DCF'!$AE$38*'DRE + DCF'!$AE$39*(1+G2593)/(R2593-G2593)/AC2593</f>
        <v>4.2636856290876706</v>
      </c>
      <c r="G2593" s="92">
        <f>R2593*(1-'DRE + DCF'!$AE$39)</f>
        <v>0.21069129907585873</v>
      </c>
      <c r="H2593" s="94">
        <f t="shared" si="281"/>
        <v>0.35115216512643121</v>
      </c>
      <c r="I2593" s="94">
        <f t="shared" si="284"/>
        <v>0.35115216512643121</v>
      </c>
      <c r="J2593" s="94">
        <f t="shared" si="284"/>
        <v>0.35115216512643121</v>
      </c>
      <c r="K2593" s="94">
        <f t="shared" si="284"/>
        <v>0.35115216512643121</v>
      </c>
      <c r="L2593" s="94">
        <f t="shared" si="284"/>
        <v>0.35115216512643121</v>
      </c>
      <c r="M2593" s="94">
        <f t="shared" si="284"/>
        <v>0.35115216512643121</v>
      </c>
      <c r="N2593" s="94">
        <f t="shared" si="284"/>
        <v>0.35115216512643121</v>
      </c>
      <c r="O2593" s="94">
        <f t="shared" si="284"/>
        <v>0.35115216512643121</v>
      </c>
      <c r="P2593" s="94">
        <f t="shared" si="284"/>
        <v>0.35115216512643121</v>
      </c>
      <c r="Q2593" s="94">
        <f t="shared" si="284"/>
        <v>0.35115216512643121</v>
      </c>
      <c r="R2593" s="94">
        <f t="shared" si="284"/>
        <v>0.35115216512643121</v>
      </c>
      <c r="S2593" s="93">
        <f>(1+H2593)^((5-Dashboard!$F$9)*3/12)</f>
        <v>1.1623907110461744</v>
      </c>
      <c r="T2593" s="93">
        <f t="shared" si="286"/>
        <v>1.5705667259528904</v>
      </c>
      <c r="U2593" s="93">
        <f t="shared" si="286"/>
        <v>2.1220746322467781</v>
      </c>
      <c r="V2593" s="93">
        <f t="shared" si="286"/>
        <v>2.8672457339201092</v>
      </c>
      <c r="W2593" s="93">
        <f t="shared" si="286"/>
        <v>3.8740852813356783</v>
      </c>
      <c r="X2593" s="93">
        <f t="shared" si="286"/>
        <v>5.2344787157611403</v>
      </c>
      <c r="Y2593" s="93">
        <f t="shared" si="285"/>
        <v>7.0725772501088855</v>
      </c>
      <c r="Z2593" s="93">
        <f t="shared" si="285"/>
        <v>9.5561280645085613</v>
      </c>
      <c r="AA2593" s="93">
        <f t="shared" si="285"/>
        <v>12.911783124586194</v>
      </c>
      <c r="AB2593" s="93">
        <f t="shared" si="285"/>
        <v>17.44578372442755</v>
      </c>
      <c r="AC2593" s="95">
        <f t="shared" si="285"/>
        <v>23.571908451587738</v>
      </c>
      <c r="AE2593" s="96"/>
    </row>
    <row r="2594" spans="3:31" ht="24.75" customHeight="1" x14ac:dyDescent="0.25">
      <c r="C2594" s="91">
        <f>ABS(E2594-Dashboard!$F$13)</f>
        <v>28.882185514471345</v>
      </c>
      <c r="D2594" s="92">
        <f t="shared" si="283"/>
        <v>0.3512521651264312</v>
      </c>
      <c r="E2594" s="93" cm="1">
        <f t="array" ref="E2594">SUM('DRE + DCF'!$S$41/TIR!S2594,'DRE + DCF'!$U$41:$AD$41/TIR!T2594:AC2594,TIR!F2594)</f>
        <v>18.737814485528652</v>
      </c>
      <c r="F2594" s="100">
        <f>'DRE + DCF'!$AE$38*'DRE + DCF'!$AE$39*(1+G2594)/(R2594-G2594)/AC2594</f>
        <v>4.2593718337505697</v>
      </c>
      <c r="G2594" s="92">
        <f>R2594*(1-'DRE + DCF'!$AE$39)</f>
        <v>0.21075129907585871</v>
      </c>
      <c r="H2594" s="94">
        <f t="shared" si="281"/>
        <v>0.3512521651264312</v>
      </c>
      <c r="I2594" s="94">
        <f t="shared" si="284"/>
        <v>0.3512521651264312</v>
      </c>
      <c r="J2594" s="94">
        <f t="shared" si="284"/>
        <v>0.3512521651264312</v>
      </c>
      <c r="K2594" s="94">
        <f t="shared" si="284"/>
        <v>0.3512521651264312</v>
      </c>
      <c r="L2594" s="94">
        <f t="shared" si="284"/>
        <v>0.3512521651264312</v>
      </c>
      <c r="M2594" s="94">
        <f t="shared" si="284"/>
        <v>0.3512521651264312</v>
      </c>
      <c r="N2594" s="94">
        <f t="shared" si="284"/>
        <v>0.3512521651264312</v>
      </c>
      <c r="O2594" s="94">
        <f t="shared" si="284"/>
        <v>0.3512521651264312</v>
      </c>
      <c r="P2594" s="94">
        <f t="shared" si="284"/>
        <v>0.3512521651264312</v>
      </c>
      <c r="Q2594" s="94">
        <f t="shared" si="284"/>
        <v>0.3512521651264312</v>
      </c>
      <c r="R2594" s="94">
        <f t="shared" si="284"/>
        <v>0.3512521651264312</v>
      </c>
      <c r="S2594" s="93">
        <f>(1+H2594)^((5-Dashboard!$F$9)*3/12)</f>
        <v>1.1624337250469083</v>
      </c>
      <c r="T2594" s="93">
        <f t="shared" si="286"/>
        <v>1.5707410877856176</v>
      </c>
      <c r="U2594" s="93">
        <f t="shared" si="286"/>
        <v>2.1224672957233617</v>
      </c>
      <c r="V2594" s="93">
        <f t="shared" si="286"/>
        <v>2.8679885287562339</v>
      </c>
      <c r="W2594" s="93">
        <f t="shared" si="286"/>
        <v>3.8753757090396292</v>
      </c>
      <c r="X2594" s="93">
        <f t="shared" si="286"/>
        <v>5.2366098175181781</v>
      </c>
      <c r="Y2594" s="93">
        <f t="shared" si="285"/>
        <v>7.0759803538437644</v>
      </c>
      <c r="Z2594" s="93">
        <f t="shared" si="285"/>
        <v>9.5614337735234791</v>
      </c>
      <c r="AA2594" s="93">
        <f t="shared" si="285"/>
        <v>12.919908088186585</v>
      </c>
      <c r="AB2594" s="93">
        <f t="shared" si="285"/>
        <v>17.458053777396614</v>
      </c>
      <c r="AC2594" s="95">
        <f t="shared" si="285"/>
        <v>23.590232965600848</v>
      </c>
      <c r="AE2594" s="96"/>
    </row>
    <row r="2595" spans="3:31" ht="24.75" customHeight="1" x14ac:dyDescent="0.25">
      <c r="C2595" s="91">
        <f>ABS(E2595-Dashboard!$F$13)</f>
        <v>28.890672215835103</v>
      </c>
      <c r="D2595" s="92">
        <f t="shared" si="283"/>
        <v>0.35135216512643119</v>
      </c>
      <c r="E2595" s="93" cm="1">
        <f t="array" ref="E2595">SUM('DRE + DCF'!$S$41/TIR!S2595,'DRE + DCF'!$U$41:$AD$41/TIR!T2595:AC2595,TIR!F2595)</f>
        <v>18.729327784164894</v>
      </c>
      <c r="F2595" s="100">
        <f>'DRE + DCF'!$AE$38*'DRE + DCF'!$AE$39*(1+G2595)/(R2595-G2595)/AC2595</f>
        <v>4.2550629820313537</v>
      </c>
      <c r="G2595" s="92">
        <f>R2595*(1-'DRE + DCF'!$AE$39)</f>
        <v>0.21081129907585872</v>
      </c>
      <c r="H2595" s="94">
        <f t="shared" si="281"/>
        <v>0.35135216512643119</v>
      </c>
      <c r="I2595" s="94">
        <f t="shared" si="284"/>
        <v>0.35135216512643119</v>
      </c>
      <c r="J2595" s="94">
        <f t="shared" si="284"/>
        <v>0.35135216512643119</v>
      </c>
      <c r="K2595" s="94">
        <f t="shared" si="284"/>
        <v>0.35135216512643119</v>
      </c>
      <c r="L2595" s="94">
        <f t="shared" si="284"/>
        <v>0.35135216512643119</v>
      </c>
      <c r="M2595" s="94">
        <f t="shared" si="284"/>
        <v>0.35135216512643119</v>
      </c>
      <c r="N2595" s="94">
        <f t="shared" si="284"/>
        <v>0.35135216512643119</v>
      </c>
      <c r="O2595" s="94">
        <f t="shared" si="284"/>
        <v>0.35135216512643119</v>
      </c>
      <c r="P2595" s="94">
        <f t="shared" si="284"/>
        <v>0.35135216512643119</v>
      </c>
      <c r="Q2595" s="94">
        <f t="shared" si="284"/>
        <v>0.35135216512643119</v>
      </c>
      <c r="R2595" s="94">
        <f t="shared" si="284"/>
        <v>0.35135216512643119</v>
      </c>
      <c r="S2595" s="93">
        <f>(1+H2595)^((5-Dashboard!$F$9)*3/12)</f>
        <v>1.1624767374560365</v>
      </c>
      <c r="T2595" s="93">
        <f t="shared" si="286"/>
        <v>1.5709154560703247</v>
      </c>
      <c r="U2595" s="93">
        <f t="shared" si="286"/>
        <v>2.1228600027912083</v>
      </c>
      <c r="V2595" s="93">
        <f t="shared" si="286"/>
        <v>2.8687314610322008</v>
      </c>
      <c r="W2595" s="93">
        <f t="shared" si="286"/>
        <v>3.8766664710321743</v>
      </c>
      <c r="X2595" s="93">
        <f t="shared" si="286"/>
        <v>5.2387416291023694</v>
      </c>
      <c r="Y2595" s="93">
        <f t="shared" si="285"/>
        <v>7.079384843025454</v>
      </c>
      <c r="Z2595" s="93">
        <f t="shared" si="285"/>
        <v>9.5667420353856869</v>
      </c>
      <c r="AA2595" s="93">
        <f t="shared" si="285"/>
        <v>12.928037562724489</v>
      </c>
      <c r="AB2595" s="93">
        <f t="shared" si="285"/>
        <v>17.470331551223566</v>
      </c>
      <c r="AC2595" s="95">
        <f t="shared" si="285"/>
        <v>23.608570367222569</v>
      </c>
      <c r="AE2595" s="96"/>
    </row>
    <row r="2596" spans="3:31" ht="24.75" customHeight="1" x14ac:dyDescent="0.25">
      <c r="C2596" s="91">
        <f>ABS(E2596-Dashboard!$F$13)</f>
        <v>28.89915183708824</v>
      </c>
      <c r="D2596" s="92">
        <f t="shared" si="283"/>
        <v>0.35145216512643118</v>
      </c>
      <c r="E2596" s="93" cm="1">
        <f t="array" ref="E2596">SUM('DRE + DCF'!$S$41/TIR!S2596,'DRE + DCF'!$U$41:$AD$41/TIR!T2596:AC2596,TIR!F2596)</f>
        <v>18.720848162911757</v>
      </c>
      <c r="F2596" s="100">
        <f>'DRE + DCF'!$AE$38*'DRE + DCF'!$AE$39*(1+G2596)/(R2596-G2596)/AC2596</f>
        <v>4.2507590675254177</v>
      </c>
      <c r="G2596" s="92">
        <f>R2596*(1-'DRE + DCF'!$AE$39)</f>
        <v>0.21087129907585869</v>
      </c>
      <c r="H2596" s="94">
        <f t="shared" si="281"/>
        <v>0.35145216512643118</v>
      </c>
      <c r="I2596" s="94">
        <f t="shared" si="284"/>
        <v>0.35145216512643118</v>
      </c>
      <c r="J2596" s="94">
        <f t="shared" si="284"/>
        <v>0.35145216512643118</v>
      </c>
      <c r="K2596" s="94">
        <f t="shared" si="284"/>
        <v>0.35145216512643118</v>
      </c>
      <c r="L2596" s="94">
        <f t="shared" si="284"/>
        <v>0.35145216512643118</v>
      </c>
      <c r="M2596" s="94">
        <f t="shared" si="284"/>
        <v>0.35145216512643118</v>
      </c>
      <c r="N2596" s="94">
        <f t="shared" si="284"/>
        <v>0.35145216512643118</v>
      </c>
      <c r="O2596" s="94">
        <f t="shared" si="284"/>
        <v>0.35145216512643118</v>
      </c>
      <c r="P2596" s="94">
        <f t="shared" si="284"/>
        <v>0.35145216512643118</v>
      </c>
      <c r="Q2596" s="94">
        <f t="shared" si="284"/>
        <v>0.35145216512643118</v>
      </c>
      <c r="R2596" s="94">
        <f t="shared" si="284"/>
        <v>0.35145216512643118</v>
      </c>
      <c r="S2596" s="93">
        <f>(1+H2596)^((5-Dashboard!$F$9)*3/12)</f>
        <v>1.1625197482737364</v>
      </c>
      <c r="T2596" s="93">
        <f t="shared" si="286"/>
        <v>1.5710898308067749</v>
      </c>
      <c r="U2596" s="93">
        <f t="shared" si="286"/>
        <v>2.1232527534519345</v>
      </c>
      <c r="V2596" s="93">
        <f t="shared" si="286"/>
        <v>2.8694745307632736</v>
      </c>
      <c r="W2596" s="93">
        <f t="shared" si="286"/>
        <v>3.8779575673751765</v>
      </c>
      <c r="X2596" s="93">
        <f t="shared" si="286"/>
        <v>5.2408741506976106</v>
      </c>
      <c r="Y2596" s="93">
        <f t="shared" si="285"/>
        <v>7.082790718115433</v>
      </c>
      <c r="Z2596" s="93">
        <f t="shared" si="285"/>
        <v>9.5720528511344938</v>
      </c>
      <c r="AA2596" s="93">
        <f t="shared" si="285"/>
        <v>12.936171550370341</v>
      </c>
      <c r="AB2596" s="93">
        <f t="shared" si="285"/>
        <v>17.482617050194943</v>
      </c>
      <c r="AC2596" s="95">
        <f t="shared" si="285"/>
        <v>23.626920664562221</v>
      </c>
      <c r="AE2596" s="96"/>
    </row>
    <row r="2597" spans="3:31" ht="24.75" customHeight="1" x14ac:dyDescent="0.25">
      <c r="C2597" s="91">
        <f>ABS(E2597-Dashboard!$F$13)</f>
        <v>28.907624386062363</v>
      </c>
      <c r="D2597" s="92">
        <f t="shared" si="283"/>
        <v>0.35155216512643117</v>
      </c>
      <c r="E2597" s="93" cm="1">
        <f t="array" ref="E2597">SUM('DRE + DCF'!$S$41/TIR!S2597,'DRE + DCF'!$U$41:$AD$41/TIR!T2597:AC2597,TIR!F2597)</f>
        <v>18.712375613937635</v>
      </c>
      <c r="F2597" s="100">
        <f>'DRE + DCF'!$AE$38*'DRE + DCF'!$AE$39*(1+G2597)/(R2597-G2597)/AC2597</f>
        <v>4.2464600838375901</v>
      </c>
      <c r="G2597" s="92">
        <f>R2597*(1-'DRE + DCF'!$AE$39)</f>
        <v>0.2109312990758587</v>
      </c>
      <c r="H2597" s="94">
        <f t="shared" si="281"/>
        <v>0.35155216512643117</v>
      </c>
      <c r="I2597" s="94">
        <f t="shared" si="284"/>
        <v>0.35155216512643117</v>
      </c>
      <c r="J2597" s="94">
        <f t="shared" si="284"/>
        <v>0.35155216512643117</v>
      </c>
      <c r="K2597" s="94">
        <f t="shared" si="284"/>
        <v>0.35155216512643117</v>
      </c>
      <c r="L2597" s="94">
        <f t="shared" si="284"/>
        <v>0.35155216512643117</v>
      </c>
      <c r="M2597" s="94">
        <f t="shared" si="284"/>
        <v>0.35155216512643117</v>
      </c>
      <c r="N2597" s="94">
        <f t="shared" si="284"/>
        <v>0.35155216512643117</v>
      </c>
      <c r="O2597" s="94">
        <f t="shared" si="284"/>
        <v>0.35155216512643117</v>
      </c>
      <c r="P2597" s="94">
        <f t="shared" si="284"/>
        <v>0.35155216512643117</v>
      </c>
      <c r="Q2597" s="94">
        <f t="shared" si="284"/>
        <v>0.35155216512643117</v>
      </c>
      <c r="R2597" s="94">
        <f t="shared" si="284"/>
        <v>0.35155216512643117</v>
      </c>
      <c r="S2597" s="93">
        <f>(1+H2597)^((5-Dashboard!$F$9)*3/12)</f>
        <v>1.1625627575001838</v>
      </c>
      <c r="T2597" s="93">
        <f t="shared" si="286"/>
        <v>1.5712642119947273</v>
      </c>
      <c r="U2597" s="93">
        <f t="shared" si="286"/>
        <v>2.1236455477071492</v>
      </c>
      <c r="V2597" s="93">
        <f t="shared" si="286"/>
        <v>2.8702177379647029</v>
      </c>
      <c r="W2597" s="93">
        <f t="shared" si="286"/>
        <v>3.8792489981304814</v>
      </c>
      <c r="X2597" s="93">
        <f t="shared" si="286"/>
        <v>5.2430073824877903</v>
      </c>
      <c r="Y2597" s="93">
        <f t="shared" si="285"/>
        <v>7.0861979795752355</v>
      </c>
      <c r="Z2597" s="93">
        <f t="shared" si="285"/>
        <v>9.5773662218094504</v>
      </c>
      <c r="AA2597" s="93">
        <f t="shared" si="285"/>
        <v>12.944310053295309</v>
      </c>
      <c r="AB2597" s="93">
        <f t="shared" si="285"/>
        <v>17.494910278599104</v>
      </c>
      <c r="AC2597" s="95">
        <f t="shared" si="285"/>
        <v>23.645283865733273</v>
      </c>
      <c r="AE2597" s="96"/>
    </row>
    <row r="2598" spans="3:31" ht="24.75" customHeight="1" x14ac:dyDescent="0.25">
      <c r="C2598" s="91">
        <f>ABS(E2598-Dashboard!$F$13)</f>
        <v>28.916089870578727</v>
      </c>
      <c r="D2598" s="92">
        <f t="shared" si="283"/>
        <v>0.35165216512643116</v>
      </c>
      <c r="E2598" s="93" cm="1">
        <f t="array" ref="E2598">SUM('DRE + DCF'!$S$41/TIR!S2598,'DRE + DCF'!$U$41:$AD$41/TIR!T2598:AC2598,TIR!F2598)</f>
        <v>18.703910129421271</v>
      </c>
      <c r="F2598" s="100">
        <f>'DRE + DCF'!$AE$38*'DRE + DCF'!$AE$39*(1+G2598)/(R2598-G2598)/AC2598</f>
        <v>4.2421660245819863</v>
      </c>
      <c r="G2598" s="92">
        <f>R2598*(1-'DRE + DCF'!$AE$39)</f>
        <v>0.2109912990758587</v>
      </c>
      <c r="H2598" s="94">
        <f t="shared" si="281"/>
        <v>0.35165216512643116</v>
      </c>
      <c r="I2598" s="94">
        <f t="shared" si="284"/>
        <v>0.35165216512643116</v>
      </c>
      <c r="J2598" s="94">
        <f t="shared" si="284"/>
        <v>0.35165216512643116</v>
      </c>
      <c r="K2598" s="94">
        <f t="shared" si="284"/>
        <v>0.35165216512643116</v>
      </c>
      <c r="L2598" s="94">
        <f t="shared" si="284"/>
        <v>0.35165216512643116</v>
      </c>
      <c r="M2598" s="94">
        <f t="shared" si="284"/>
        <v>0.35165216512643116</v>
      </c>
      <c r="N2598" s="94">
        <f t="shared" si="284"/>
        <v>0.35165216512643116</v>
      </c>
      <c r="O2598" s="94">
        <f t="shared" si="284"/>
        <v>0.35165216512643116</v>
      </c>
      <c r="P2598" s="94">
        <f t="shared" si="284"/>
        <v>0.35165216512643116</v>
      </c>
      <c r="Q2598" s="94">
        <f t="shared" si="284"/>
        <v>0.35165216512643116</v>
      </c>
      <c r="R2598" s="94">
        <f t="shared" si="284"/>
        <v>0.35165216512643116</v>
      </c>
      <c r="S2598" s="93">
        <f>(1+H2598)^((5-Dashboard!$F$9)*3/12)</f>
        <v>1.1626057651355559</v>
      </c>
      <c r="T2598" s="93">
        <f t="shared" si="286"/>
        <v>1.5714385996339455</v>
      </c>
      <c r="U2598" s="93">
        <f t="shared" si="286"/>
        <v>2.1240383855584697</v>
      </c>
      <c r="V2598" s="93">
        <f t="shared" si="286"/>
        <v>2.8709610826517551</v>
      </c>
      <c r="W2598" s="93">
        <f t="shared" si="286"/>
        <v>3.880540763359968</v>
      </c>
      <c r="X2598" s="93">
        <f t="shared" si="286"/>
        <v>5.245141324656875</v>
      </c>
      <c r="Y2598" s="93">
        <f t="shared" si="285"/>
        <v>7.0896066278665826</v>
      </c>
      <c r="Z2598" s="93">
        <f t="shared" si="285"/>
        <v>9.582682148450564</v>
      </c>
      <c r="AA2598" s="93">
        <f t="shared" si="285"/>
        <v>12.952453073671608</v>
      </c>
      <c r="AB2598" s="93">
        <f t="shared" si="285"/>
        <v>17.507211240726729</v>
      </c>
      <c r="AC2598" s="95">
        <f t="shared" si="285"/>
        <v>23.663659978854078</v>
      </c>
      <c r="AE2598" s="96"/>
    </row>
    <row r="2599" spans="3:31" ht="24.75" customHeight="1" x14ac:dyDescent="0.25">
      <c r="C2599" s="91">
        <f>ABS(E2599-Dashboard!$F$13)</f>
        <v>28.924548298447938</v>
      </c>
      <c r="D2599" s="92">
        <f t="shared" si="283"/>
        <v>0.35175216512643115</v>
      </c>
      <c r="E2599" s="93" cm="1">
        <f t="array" ref="E2599">SUM('DRE + DCF'!$S$41/TIR!S2599,'DRE + DCF'!$U$41:$AD$41/TIR!T2599:AC2599,TIR!F2599)</f>
        <v>18.695451701552059</v>
      </c>
      <c r="F2599" s="100">
        <f>'DRE + DCF'!$AE$38*'DRE + DCF'!$AE$39*(1+G2599)/(R2599-G2599)/AC2599</f>
        <v>4.2378768833821301</v>
      </c>
      <c r="G2599" s="92">
        <f>R2599*(1-'DRE + DCF'!$AE$39)</f>
        <v>0.21105129907585868</v>
      </c>
      <c r="H2599" s="94">
        <f t="shared" si="281"/>
        <v>0.35175216512643115</v>
      </c>
      <c r="I2599" s="94">
        <f t="shared" si="284"/>
        <v>0.35175216512643115</v>
      </c>
      <c r="J2599" s="94">
        <f t="shared" si="284"/>
        <v>0.35175216512643115</v>
      </c>
      <c r="K2599" s="94">
        <f t="shared" si="284"/>
        <v>0.35175216512643115</v>
      </c>
      <c r="L2599" s="94">
        <f t="shared" si="284"/>
        <v>0.35175216512643115</v>
      </c>
      <c r="M2599" s="94">
        <f t="shared" si="284"/>
        <v>0.35175216512643115</v>
      </c>
      <c r="N2599" s="94">
        <f t="shared" si="284"/>
        <v>0.35175216512643115</v>
      </c>
      <c r="O2599" s="94">
        <f t="shared" si="284"/>
        <v>0.35175216512643115</v>
      </c>
      <c r="P2599" s="94">
        <f t="shared" si="284"/>
        <v>0.35175216512643115</v>
      </c>
      <c r="Q2599" s="94">
        <f t="shared" si="284"/>
        <v>0.35175216512643115</v>
      </c>
      <c r="R2599" s="94">
        <f t="shared" si="284"/>
        <v>0.35175216512643115</v>
      </c>
      <c r="S2599" s="93">
        <f>(1+H2599)^((5-Dashboard!$F$9)*3/12)</f>
        <v>1.1626487711800289</v>
      </c>
      <c r="T2599" s="93">
        <f t="shared" si="286"/>
        <v>1.5716129937241885</v>
      </c>
      <c r="U2599" s="93">
        <f t="shared" si="286"/>
        <v>2.1244312670075041</v>
      </c>
      <c r="V2599" s="93">
        <f t="shared" si="286"/>
        <v>2.8717045648396806</v>
      </c>
      <c r="W2599" s="93">
        <f t="shared" si="286"/>
        <v>3.8818328631254939</v>
      </c>
      <c r="X2599" s="93">
        <f t="shared" si="286"/>
        <v>5.2472759773888189</v>
      </c>
      <c r="Y2599" s="93">
        <f t="shared" si="285"/>
        <v>7.0930166634512455</v>
      </c>
      <c r="Z2599" s="93">
        <f t="shared" si="285"/>
        <v>9.5880006320980744</v>
      </c>
      <c r="AA2599" s="93">
        <f t="shared" si="285"/>
        <v>12.960600613672161</v>
      </c>
      <c r="AB2599" s="93">
        <f t="shared" si="285"/>
        <v>17.519519940870296</v>
      </c>
      <c r="AC2599" s="95">
        <f t="shared" si="285"/>
        <v>23.682049012047106</v>
      </c>
      <c r="AE2599" s="96"/>
    </row>
    <row r="2600" spans="3:31" ht="24.75" customHeight="1" x14ac:dyDescent="0.25">
      <c r="C2600" s="91">
        <f>ABS(E2600-Dashboard!$F$13)</f>
        <v>28.932999677470299</v>
      </c>
      <c r="D2600" s="92">
        <f t="shared" si="283"/>
        <v>0.35185216512643114</v>
      </c>
      <c r="E2600" s="93" cm="1">
        <f t="array" ref="E2600">SUM('DRE + DCF'!$S$41/TIR!S2600,'DRE + DCF'!$U$41:$AD$41/TIR!T2600:AC2600,TIR!F2600)</f>
        <v>18.687000322529698</v>
      </c>
      <c r="F2600" s="100">
        <f>'DRE + DCF'!$AE$38*'DRE + DCF'!$AE$39*(1+G2600)/(R2600-G2600)/AC2600</f>
        <v>4.2335926538708053</v>
      </c>
      <c r="G2600" s="92">
        <f>R2600*(1-'DRE + DCF'!$AE$39)</f>
        <v>0.21111129907585868</v>
      </c>
      <c r="H2600" s="94">
        <f t="shared" si="281"/>
        <v>0.35185216512643114</v>
      </c>
      <c r="I2600" s="94">
        <f t="shared" si="284"/>
        <v>0.35185216512643114</v>
      </c>
      <c r="J2600" s="94">
        <f t="shared" si="284"/>
        <v>0.35185216512643114</v>
      </c>
      <c r="K2600" s="94">
        <f t="shared" si="284"/>
        <v>0.35185216512643114</v>
      </c>
      <c r="L2600" s="94">
        <f t="shared" si="284"/>
        <v>0.35185216512643114</v>
      </c>
      <c r="M2600" s="94">
        <f t="shared" si="284"/>
        <v>0.35185216512643114</v>
      </c>
      <c r="N2600" s="94">
        <f t="shared" si="284"/>
        <v>0.35185216512643114</v>
      </c>
      <c r="O2600" s="94">
        <f t="shared" si="284"/>
        <v>0.35185216512643114</v>
      </c>
      <c r="P2600" s="94">
        <f t="shared" si="284"/>
        <v>0.35185216512643114</v>
      </c>
      <c r="Q2600" s="94">
        <f t="shared" ref="I2600:R2626" si="287">$D2600</f>
        <v>0.35185216512643114</v>
      </c>
      <c r="R2600" s="94">
        <f t="shared" si="287"/>
        <v>0.35185216512643114</v>
      </c>
      <c r="S2600" s="93">
        <f>(1+H2600)^((5-Dashboard!$F$9)*3/12)</f>
        <v>1.1626917756337796</v>
      </c>
      <c r="T2600" s="93">
        <f t="shared" si="286"/>
        <v>1.5717873942652196</v>
      </c>
      <c r="U2600" s="93">
        <f t="shared" si="286"/>
        <v>2.1248241920558688</v>
      </c>
      <c r="V2600" s="93">
        <f t="shared" si="286"/>
        <v>2.8724481845437464</v>
      </c>
      <c r="W2600" s="93">
        <f t="shared" si="286"/>
        <v>3.8831252974889505</v>
      </c>
      <c r="X2600" s="93">
        <f t="shared" si="286"/>
        <v>5.2494113408676553</v>
      </c>
      <c r="Y2600" s="93">
        <f t="shared" si="285"/>
        <v>7.0964280867911826</v>
      </c>
      <c r="Z2600" s="93">
        <f t="shared" si="285"/>
        <v>9.5933216737926781</v>
      </c>
      <c r="AA2600" s="93">
        <f t="shared" si="285"/>
        <v>12.968752675470951</v>
      </c>
      <c r="AB2600" s="93">
        <f t="shared" si="285"/>
        <v>17.531836383324602</v>
      </c>
      <c r="AC2600" s="95">
        <f t="shared" si="285"/>
        <v>23.700450973439704</v>
      </c>
      <c r="AE2600" s="96"/>
    </row>
    <row r="2601" spans="3:31" ht="24.75" customHeight="1" x14ac:dyDescent="0.25">
      <c r="C2601" s="91">
        <f>ABS(E2601-Dashboard!$F$13)</f>
        <v>28.941444015435504</v>
      </c>
      <c r="D2601" s="92">
        <f t="shared" si="283"/>
        <v>0.35195216512643113</v>
      </c>
      <c r="E2601" s="93" cm="1">
        <f t="array" ref="E2601">SUM('DRE + DCF'!$S$41/TIR!S2601,'DRE + DCF'!$U$41:$AD$41/TIR!T2601:AC2601,TIR!F2601)</f>
        <v>18.678555984564493</v>
      </c>
      <c r="F2601" s="100">
        <f>'DRE + DCF'!$AE$38*'DRE + DCF'!$AE$39*(1+G2601)/(R2601-G2601)/AC2601</f>
        <v>4.2293133296901608</v>
      </c>
      <c r="G2601" s="92">
        <f>R2601*(1-'DRE + DCF'!$AE$39)</f>
        <v>0.21117129907585866</v>
      </c>
      <c r="H2601" s="94">
        <f t="shared" si="281"/>
        <v>0.35195216512643113</v>
      </c>
      <c r="I2601" s="94">
        <f t="shared" si="287"/>
        <v>0.35195216512643113</v>
      </c>
      <c r="J2601" s="94">
        <f t="shared" si="287"/>
        <v>0.35195216512643113</v>
      </c>
      <c r="K2601" s="94">
        <f t="shared" si="287"/>
        <v>0.35195216512643113</v>
      </c>
      <c r="L2601" s="94">
        <f t="shared" si="287"/>
        <v>0.35195216512643113</v>
      </c>
      <c r="M2601" s="94">
        <f t="shared" si="287"/>
        <v>0.35195216512643113</v>
      </c>
      <c r="N2601" s="94">
        <f t="shared" si="287"/>
        <v>0.35195216512643113</v>
      </c>
      <c r="O2601" s="94">
        <f t="shared" si="287"/>
        <v>0.35195216512643113</v>
      </c>
      <c r="P2601" s="94">
        <f t="shared" si="287"/>
        <v>0.35195216512643113</v>
      </c>
      <c r="Q2601" s="94">
        <f t="shared" si="287"/>
        <v>0.35195216512643113</v>
      </c>
      <c r="R2601" s="94">
        <f t="shared" si="287"/>
        <v>0.35195216512643113</v>
      </c>
      <c r="S2601" s="93">
        <f>(1+H2601)^((5-Dashboard!$F$9)*3/12)</f>
        <v>1.1627347784969841</v>
      </c>
      <c r="T2601" s="93">
        <f t="shared" si="286"/>
        <v>1.5719618012567989</v>
      </c>
      <c r="U2601" s="93">
        <f t="shared" si="286"/>
        <v>2.1252171607051737</v>
      </c>
      <c r="V2601" s="93">
        <f t="shared" si="286"/>
        <v>2.873191941779206</v>
      </c>
      <c r="W2601" s="93">
        <f t="shared" si="286"/>
        <v>3.8844180665122119</v>
      </c>
      <c r="X2601" s="93">
        <f t="shared" si="286"/>
        <v>5.2515474152774102</v>
      </c>
      <c r="Y2601" s="93">
        <f t="shared" si="285"/>
        <v>7.0998408983484076</v>
      </c>
      <c r="Z2601" s="93">
        <f t="shared" si="285"/>
        <v>9.5986452745753148</v>
      </c>
      <c r="AA2601" s="93">
        <f t="shared" si="285"/>
        <v>12.976909261242684</v>
      </c>
      <c r="AB2601" s="93">
        <f t="shared" si="285"/>
        <v>17.544160572386282</v>
      </c>
      <c r="AC2601" s="95">
        <f t="shared" si="285"/>
        <v>23.718865871163398</v>
      </c>
      <c r="AE2601" s="96"/>
    </row>
    <row r="2602" spans="3:31" ht="24.75" customHeight="1" x14ac:dyDescent="0.25">
      <c r="C2602" s="91">
        <f>ABS(E2602-Dashboard!$F$13)</f>
        <v>28.949881320122973</v>
      </c>
      <c r="D2602" s="92">
        <f t="shared" si="283"/>
        <v>0.35205216512643112</v>
      </c>
      <c r="E2602" s="93" cm="1">
        <f t="array" ref="E2602">SUM('DRE + DCF'!$S$41/TIR!S2602,'DRE + DCF'!$U$41:$AD$41/TIR!T2602:AC2602,TIR!F2602)</f>
        <v>18.670118679877024</v>
      </c>
      <c r="F2602" s="100">
        <f>'DRE + DCF'!$AE$38*'DRE + DCF'!$AE$39*(1+G2602)/(R2602-G2602)/AC2602</f>
        <v>4.2250389044915853</v>
      </c>
      <c r="G2602" s="92">
        <f>R2602*(1-'DRE + DCF'!$AE$39)</f>
        <v>0.21123129907585866</v>
      </c>
      <c r="H2602" s="94">
        <f t="shared" si="281"/>
        <v>0.35205216512643112</v>
      </c>
      <c r="I2602" s="94">
        <f t="shared" si="287"/>
        <v>0.35205216512643112</v>
      </c>
      <c r="J2602" s="94">
        <f t="shared" si="287"/>
        <v>0.35205216512643112</v>
      </c>
      <c r="K2602" s="94">
        <f t="shared" si="287"/>
        <v>0.35205216512643112</v>
      </c>
      <c r="L2602" s="94">
        <f t="shared" si="287"/>
        <v>0.35205216512643112</v>
      </c>
      <c r="M2602" s="94">
        <f t="shared" si="287"/>
        <v>0.35205216512643112</v>
      </c>
      <c r="N2602" s="94">
        <f t="shared" si="287"/>
        <v>0.35205216512643112</v>
      </c>
      <c r="O2602" s="94">
        <f t="shared" si="287"/>
        <v>0.35205216512643112</v>
      </c>
      <c r="P2602" s="94">
        <f t="shared" si="287"/>
        <v>0.35205216512643112</v>
      </c>
      <c r="Q2602" s="94">
        <f t="shared" si="287"/>
        <v>0.35205216512643112</v>
      </c>
      <c r="R2602" s="94">
        <f t="shared" si="287"/>
        <v>0.35205216512643112</v>
      </c>
      <c r="S2602" s="93">
        <f>(1+H2602)^((5-Dashboard!$F$9)*3/12)</f>
        <v>1.1627777797698196</v>
      </c>
      <c r="T2602" s="93">
        <f t="shared" si="286"/>
        <v>1.5721362146986892</v>
      </c>
      <c r="U2602" s="93">
        <f t="shared" si="286"/>
        <v>2.1256101729570349</v>
      </c>
      <c r="V2602" s="93">
        <f t="shared" si="286"/>
        <v>2.8739358365613272</v>
      </c>
      <c r="W2602" s="93">
        <f t="shared" si="286"/>
        <v>3.885711170257184</v>
      </c>
      <c r="X2602" s="93">
        <f t="shared" si="286"/>
        <v>5.2536842008021845</v>
      </c>
      <c r="Y2602" s="93">
        <f t="shared" si="285"/>
        <v>7.1032550985851177</v>
      </c>
      <c r="Z2602" s="93">
        <f t="shared" si="285"/>
        <v>9.6039714354873702</v>
      </c>
      <c r="AA2602" s="93">
        <f t="shared" si="285"/>
        <v>12.985070373163099</v>
      </c>
      <c r="AB2602" s="93">
        <f t="shared" si="285"/>
        <v>17.556492512354243</v>
      </c>
      <c r="AC2602" s="95">
        <f t="shared" si="285"/>
        <v>23.737293713354532</v>
      </c>
      <c r="AE2602" s="96"/>
    </row>
    <row r="2603" spans="3:31" ht="24.75" customHeight="1" x14ac:dyDescent="0.25">
      <c r="C2603" s="91">
        <f>ABS(E2603-Dashboard!$F$13)</f>
        <v>28.958311599301538</v>
      </c>
      <c r="D2603" s="92">
        <f t="shared" si="283"/>
        <v>0.3521521651264311</v>
      </c>
      <c r="E2603" s="93" cm="1">
        <f t="array" ref="E2603">SUM('DRE + DCF'!$S$41/TIR!S2603,'DRE + DCF'!$U$41:$AD$41/TIR!T2603:AC2603,TIR!F2603)</f>
        <v>18.661688400698459</v>
      </c>
      <c r="F2603" s="100">
        <f>'DRE + DCF'!$AE$38*'DRE + DCF'!$AE$39*(1+G2603)/(R2603-G2603)/AC2603</f>
        <v>4.2207693719357984</v>
      </c>
      <c r="G2603" s="92">
        <f>R2603*(1-'DRE + DCF'!$AE$39)</f>
        <v>0.21129129907585867</v>
      </c>
      <c r="H2603" s="94">
        <f t="shared" si="281"/>
        <v>0.3521521651264311</v>
      </c>
      <c r="I2603" s="94">
        <f t="shared" si="287"/>
        <v>0.3521521651264311</v>
      </c>
      <c r="J2603" s="94">
        <f t="shared" si="287"/>
        <v>0.3521521651264311</v>
      </c>
      <c r="K2603" s="94">
        <f t="shared" si="287"/>
        <v>0.3521521651264311</v>
      </c>
      <c r="L2603" s="94">
        <f t="shared" si="287"/>
        <v>0.3521521651264311</v>
      </c>
      <c r="M2603" s="94">
        <f t="shared" si="287"/>
        <v>0.3521521651264311</v>
      </c>
      <c r="N2603" s="94">
        <f t="shared" si="287"/>
        <v>0.3521521651264311</v>
      </c>
      <c r="O2603" s="94">
        <f t="shared" si="287"/>
        <v>0.3521521651264311</v>
      </c>
      <c r="P2603" s="94">
        <f t="shared" si="287"/>
        <v>0.3521521651264311</v>
      </c>
      <c r="Q2603" s="94">
        <f t="shared" si="287"/>
        <v>0.3521521651264311</v>
      </c>
      <c r="R2603" s="94">
        <f t="shared" si="287"/>
        <v>0.3521521651264311</v>
      </c>
      <c r="S2603" s="93">
        <f>(1+H2603)^((5-Dashboard!$F$9)*3/12)</f>
        <v>1.1628207794524619</v>
      </c>
      <c r="T2603" s="93">
        <f t="shared" si="286"/>
        <v>1.5723106345906503</v>
      </c>
      <c r="U2603" s="93">
        <f t="shared" si="286"/>
        <v>2.1260032288130604</v>
      </c>
      <c r="V2603" s="93">
        <f t="shared" si="286"/>
        <v>2.8746798689053628</v>
      </c>
      <c r="W2603" s="93">
        <f t="shared" si="286"/>
        <v>3.8870046087857513</v>
      </c>
      <c r="X2603" s="93">
        <f t="shared" si="286"/>
        <v>5.2558216976260699</v>
      </c>
      <c r="Y2603" s="93">
        <f t="shared" si="285"/>
        <v>7.1066706879635646</v>
      </c>
      <c r="Z2603" s="93">
        <f t="shared" si="285"/>
        <v>9.6093001575704768</v>
      </c>
      <c r="AA2603" s="93">
        <f t="shared" si="285"/>
        <v>12.993236013408675</v>
      </c>
      <c r="AB2603" s="93">
        <f t="shared" si="285"/>
        <v>17.568832207529255</v>
      </c>
      <c r="AC2603" s="95">
        <f t="shared" si="285"/>
        <v>23.755734508153655</v>
      </c>
      <c r="AE2603" s="96"/>
    </row>
    <row r="2604" spans="3:31" ht="24.75" customHeight="1" x14ac:dyDescent="0.25">
      <c r="C2604" s="91">
        <f>ABS(E2604-Dashboard!$F$13)</f>
        <v>28.966734860729808</v>
      </c>
      <c r="D2604" s="92">
        <f t="shared" si="283"/>
        <v>0.35225216512643109</v>
      </c>
      <c r="E2604" s="93" cm="1">
        <f t="array" ref="E2604">SUM('DRE + DCF'!$S$41/TIR!S2604,'DRE + DCF'!$U$41:$AD$41/TIR!T2604:AC2604,TIR!F2604)</f>
        <v>18.653265139270189</v>
      </c>
      <c r="F2604" s="100">
        <f>'DRE + DCF'!$AE$38*'DRE + DCF'!$AE$39*(1+G2604)/(R2604-G2604)/AC2604</f>
        <v>4.2165047256927259</v>
      </c>
      <c r="G2604" s="92">
        <f>R2604*(1-'DRE + DCF'!$AE$39)</f>
        <v>0.21135129907585865</v>
      </c>
      <c r="H2604" s="94">
        <f t="shared" si="281"/>
        <v>0.35225216512643109</v>
      </c>
      <c r="I2604" s="94">
        <f t="shared" si="287"/>
        <v>0.35225216512643109</v>
      </c>
      <c r="J2604" s="94">
        <f t="shared" si="287"/>
        <v>0.35225216512643109</v>
      </c>
      <c r="K2604" s="94">
        <f t="shared" si="287"/>
        <v>0.35225216512643109</v>
      </c>
      <c r="L2604" s="94">
        <f t="shared" si="287"/>
        <v>0.35225216512643109</v>
      </c>
      <c r="M2604" s="94">
        <f t="shared" si="287"/>
        <v>0.35225216512643109</v>
      </c>
      <c r="N2604" s="94">
        <f t="shared" si="287"/>
        <v>0.35225216512643109</v>
      </c>
      <c r="O2604" s="94">
        <f t="shared" si="287"/>
        <v>0.35225216512643109</v>
      </c>
      <c r="P2604" s="94">
        <f t="shared" si="287"/>
        <v>0.35225216512643109</v>
      </c>
      <c r="Q2604" s="94">
        <f t="shared" si="287"/>
        <v>0.35225216512643109</v>
      </c>
      <c r="R2604" s="94">
        <f t="shared" si="287"/>
        <v>0.35225216512643109</v>
      </c>
      <c r="S2604" s="93">
        <f>(1+H2604)^((5-Dashboard!$F$9)*3/12)</f>
        <v>1.1628637775450876</v>
      </c>
      <c r="T2604" s="93">
        <f t="shared" si="286"/>
        <v>1.5724850609324454</v>
      </c>
      <c r="U2604" s="93">
        <f t="shared" si="286"/>
        <v>2.1263963282748675</v>
      </c>
      <c r="V2604" s="93">
        <f t="shared" si="286"/>
        <v>2.875424038826583</v>
      </c>
      <c r="W2604" s="93">
        <f t="shared" si="286"/>
        <v>3.8882983821598343</v>
      </c>
      <c r="X2604" s="93">
        <f t="shared" si="286"/>
        <v>5.2579599059332356</v>
      </c>
      <c r="Y2604" s="93">
        <f t="shared" si="285"/>
        <v>7.1100876669461845</v>
      </c>
      <c r="Z2604" s="93">
        <f t="shared" si="285"/>
        <v>9.6146314418667131</v>
      </c>
      <c r="AA2604" s="93">
        <f t="shared" si="285"/>
        <v>13.001406184156924</v>
      </c>
      <c r="AB2604" s="93">
        <f t="shared" si="285"/>
        <v>17.581179662214371</v>
      </c>
      <c r="AC2604" s="95">
        <f t="shared" si="285"/>
        <v>23.774188263706161</v>
      </c>
      <c r="AE2604" s="96"/>
    </row>
    <row r="2605" spans="3:31" ht="24.75" customHeight="1" x14ac:dyDescent="0.25">
      <c r="C2605" s="91">
        <f>ABS(E2605-Dashboard!$F$13)</f>
        <v>28.975151112155828</v>
      </c>
      <c r="D2605" s="92">
        <f t="shared" si="283"/>
        <v>0.35235216512643108</v>
      </c>
      <c r="E2605" s="93" cm="1">
        <f t="array" ref="E2605">SUM('DRE + DCF'!$S$41/TIR!S2605,'DRE + DCF'!$U$41:$AD$41/TIR!T2605:AC2605,TIR!F2605)</f>
        <v>18.644848887844169</v>
      </c>
      <c r="F2605" s="100">
        <f>'DRE + DCF'!$AE$38*'DRE + DCF'!$AE$39*(1+G2605)/(R2605-G2605)/AC2605</f>
        <v>4.2122449594415992</v>
      </c>
      <c r="G2605" s="92">
        <f>R2605*(1-'DRE + DCF'!$AE$39)</f>
        <v>0.21141129907585865</v>
      </c>
      <c r="H2605" s="94">
        <f t="shared" si="281"/>
        <v>0.35235216512643108</v>
      </c>
      <c r="I2605" s="94">
        <f t="shared" si="287"/>
        <v>0.35235216512643108</v>
      </c>
      <c r="J2605" s="94">
        <f t="shared" si="287"/>
        <v>0.35235216512643108</v>
      </c>
      <c r="K2605" s="94">
        <f t="shared" si="287"/>
        <v>0.35235216512643108</v>
      </c>
      <c r="L2605" s="94">
        <f t="shared" si="287"/>
        <v>0.35235216512643108</v>
      </c>
      <c r="M2605" s="94">
        <f t="shared" si="287"/>
        <v>0.35235216512643108</v>
      </c>
      <c r="N2605" s="94">
        <f t="shared" si="287"/>
        <v>0.35235216512643108</v>
      </c>
      <c r="O2605" s="94">
        <f t="shared" si="287"/>
        <v>0.35235216512643108</v>
      </c>
      <c r="P2605" s="94">
        <f t="shared" si="287"/>
        <v>0.35235216512643108</v>
      </c>
      <c r="Q2605" s="94">
        <f t="shared" si="287"/>
        <v>0.35235216512643108</v>
      </c>
      <c r="R2605" s="94">
        <f t="shared" si="287"/>
        <v>0.35235216512643108</v>
      </c>
      <c r="S2605" s="93">
        <f>(1+H2605)^((5-Dashboard!$F$9)*3/12)</f>
        <v>1.1629067740478731</v>
      </c>
      <c r="T2605" s="93">
        <f t="shared" si="286"/>
        <v>1.5726594937238345</v>
      </c>
      <c r="U2605" s="93">
        <f t="shared" si="286"/>
        <v>2.1267894713440643</v>
      </c>
      <c r="V2605" s="93">
        <f t="shared" si="286"/>
        <v>2.876168346340243</v>
      </c>
      <c r="W2605" s="93">
        <f t="shared" si="286"/>
        <v>3.8895924904413341</v>
      </c>
      <c r="X2605" s="93">
        <f t="shared" si="286"/>
        <v>5.2600988259078454</v>
      </c>
      <c r="Y2605" s="93">
        <f t="shared" si="285"/>
        <v>7.1135060359954725</v>
      </c>
      <c r="Z2605" s="93">
        <f t="shared" si="285"/>
        <v>9.6199652894184133</v>
      </c>
      <c r="AA2605" s="93">
        <f t="shared" si="285"/>
        <v>13.009580887586104</v>
      </c>
      <c r="AB2605" s="93">
        <f t="shared" si="285"/>
        <v>17.593534880714504</v>
      </c>
      <c r="AC2605" s="95">
        <f t="shared" si="285"/>
        <v>23.792654988161644</v>
      </c>
      <c r="AE2605" s="96"/>
    </row>
    <row r="2606" spans="3:31" ht="24.75" customHeight="1" x14ac:dyDescent="0.25">
      <c r="C2606" s="91">
        <f>ABS(E2606-Dashboard!$F$13)</f>
        <v>28.983560361317423</v>
      </c>
      <c r="D2606" s="92">
        <f t="shared" si="283"/>
        <v>0.35245216512643107</v>
      </c>
      <c r="E2606" s="93" cm="1">
        <f t="array" ref="E2606">SUM('DRE + DCF'!$S$41/TIR!S2606,'DRE + DCF'!$U$41:$AD$41/TIR!T2606:AC2606,TIR!F2606)</f>
        <v>18.636439638682575</v>
      </c>
      <c r="F2606" s="100">
        <f>'DRE + DCF'!$AE$38*'DRE + DCF'!$AE$39*(1+G2606)/(R2606-G2606)/AC2606</f>
        <v>4.207990066870825</v>
      </c>
      <c r="G2606" s="92">
        <f>R2606*(1-'DRE + DCF'!$AE$39)</f>
        <v>0.21147129907585863</v>
      </c>
      <c r="H2606" s="94">
        <f t="shared" si="281"/>
        <v>0.35245216512643107</v>
      </c>
      <c r="I2606" s="94">
        <f t="shared" si="287"/>
        <v>0.35245216512643107</v>
      </c>
      <c r="J2606" s="94">
        <f t="shared" si="287"/>
        <v>0.35245216512643107</v>
      </c>
      <c r="K2606" s="94">
        <f t="shared" si="287"/>
        <v>0.35245216512643107</v>
      </c>
      <c r="L2606" s="94">
        <f t="shared" si="287"/>
        <v>0.35245216512643107</v>
      </c>
      <c r="M2606" s="94">
        <f t="shared" si="287"/>
        <v>0.35245216512643107</v>
      </c>
      <c r="N2606" s="94">
        <f t="shared" si="287"/>
        <v>0.35245216512643107</v>
      </c>
      <c r="O2606" s="94">
        <f t="shared" si="287"/>
        <v>0.35245216512643107</v>
      </c>
      <c r="P2606" s="94">
        <f t="shared" si="287"/>
        <v>0.35245216512643107</v>
      </c>
      <c r="Q2606" s="94">
        <f t="shared" si="287"/>
        <v>0.35245216512643107</v>
      </c>
      <c r="R2606" s="94">
        <f t="shared" si="287"/>
        <v>0.35245216512643107</v>
      </c>
      <c r="S2606" s="93">
        <f>(1+H2606)^((5-Dashboard!$F$9)*3/12)</f>
        <v>1.1629497689609949</v>
      </c>
      <c r="T2606" s="93">
        <f t="shared" si="286"/>
        <v>1.5728339329645804</v>
      </c>
      <c r="U2606" s="93">
        <f t="shared" si="286"/>
        <v>2.1271826580222668</v>
      </c>
      <c r="V2606" s="93">
        <f t="shared" si="286"/>
        <v>2.8769127914616117</v>
      </c>
      <c r="W2606" s="93">
        <f t="shared" si="286"/>
        <v>3.8908869336921819</v>
      </c>
      <c r="X2606" s="93">
        <f t="shared" si="286"/>
        <v>5.2622384577341323</v>
      </c>
      <c r="Y2606" s="93">
        <f t="shared" si="285"/>
        <v>7.1169257955740992</v>
      </c>
      <c r="Z2606" s="93">
        <f t="shared" si="285"/>
        <v>9.6253017012683397</v>
      </c>
      <c r="AA2606" s="93">
        <f t="shared" si="285"/>
        <v>13.017760125875487</v>
      </c>
      <c r="AB2606" s="93">
        <f t="shared" si="285"/>
        <v>17.605897867336825</v>
      </c>
      <c r="AC2606" s="95">
        <f t="shared" si="285"/>
        <v>23.811134689674507</v>
      </c>
      <c r="AE2606" s="96"/>
    </row>
    <row r="2607" spans="3:31" ht="24.75" customHeight="1" x14ac:dyDescent="0.25">
      <c r="C2607" s="91">
        <f>ABS(E2607-Dashboard!$F$13)</f>
        <v>28.991962615941947</v>
      </c>
      <c r="D2607" s="92">
        <f t="shared" si="283"/>
        <v>0.35255216512643106</v>
      </c>
      <c r="E2607" s="93" cm="1">
        <f t="array" ref="E2607">SUM('DRE + DCF'!$S$41/TIR!S2607,'DRE + DCF'!$U$41:$AD$41/TIR!T2607:AC2607,TIR!F2607)</f>
        <v>18.62803738405805</v>
      </c>
      <c r="F2607" s="100">
        <f>'DRE + DCF'!$AE$38*'DRE + DCF'!$AE$39*(1+G2607)/(R2607-G2607)/AC2607</f>
        <v>4.2037400416780821</v>
      </c>
      <c r="G2607" s="92">
        <f>R2607*(1-'DRE + DCF'!$AE$39)</f>
        <v>0.21153129907585863</v>
      </c>
      <c r="H2607" s="94">
        <f t="shared" si="281"/>
        <v>0.35255216512643106</v>
      </c>
      <c r="I2607" s="94">
        <f t="shared" si="287"/>
        <v>0.35255216512643106</v>
      </c>
      <c r="J2607" s="94">
        <f t="shared" si="287"/>
        <v>0.35255216512643106</v>
      </c>
      <c r="K2607" s="94">
        <f t="shared" si="287"/>
        <v>0.35255216512643106</v>
      </c>
      <c r="L2607" s="94">
        <f t="shared" si="287"/>
        <v>0.35255216512643106</v>
      </c>
      <c r="M2607" s="94">
        <f t="shared" si="287"/>
        <v>0.35255216512643106</v>
      </c>
      <c r="N2607" s="94">
        <f t="shared" si="287"/>
        <v>0.35255216512643106</v>
      </c>
      <c r="O2607" s="94">
        <f t="shared" si="287"/>
        <v>0.35255216512643106</v>
      </c>
      <c r="P2607" s="94">
        <f t="shared" si="287"/>
        <v>0.35255216512643106</v>
      </c>
      <c r="Q2607" s="94">
        <f t="shared" si="287"/>
        <v>0.35255216512643106</v>
      </c>
      <c r="R2607" s="94">
        <f t="shared" si="287"/>
        <v>0.35255216512643106</v>
      </c>
      <c r="S2607" s="93">
        <f>(1+H2607)^((5-Dashboard!$F$9)*3/12)</f>
        <v>1.1629927622846288</v>
      </c>
      <c r="T2607" s="93">
        <f t="shared" si="286"/>
        <v>1.5730083786544433</v>
      </c>
      <c r="U2607" s="93">
        <f t="shared" si="286"/>
        <v>2.127575888311084</v>
      </c>
      <c r="V2607" s="93">
        <f t="shared" si="286"/>
        <v>2.8776573742059464</v>
      </c>
      <c r="W2607" s="93">
        <f t="shared" si="286"/>
        <v>3.8921817119742927</v>
      </c>
      <c r="X2607" s="93">
        <f t="shared" si="286"/>
        <v>5.2643788015963286</v>
      </c>
      <c r="Y2607" s="93">
        <f t="shared" si="285"/>
        <v>7.1203469461448003</v>
      </c>
      <c r="Z2607" s="93">
        <f t="shared" si="285"/>
        <v>9.6306406784595211</v>
      </c>
      <c r="AA2607" s="93">
        <f t="shared" si="285"/>
        <v>13.025943901205105</v>
      </c>
      <c r="AB2607" s="93">
        <f t="shared" si="285"/>
        <v>17.618268626390392</v>
      </c>
      <c r="AC2607" s="95">
        <f t="shared" si="285"/>
        <v>23.829627376403398</v>
      </c>
      <c r="AE2607" s="96"/>
    </row>
    <row r="2608" spans="3:31" ht="24.75" customHeight="1" x14ac:dyDescent="0.25">
      <c r="C2608" s="91">
        <f>ABS(E2608-Dashboard!$F$13)</f>
        <v>29.000357883746528</v>
      </c>
      <c r="D2608" s="92">
        <f t="shared" si="283"/>
        <v>0.35265216512643105</v>
      </c>
      <c r="E2608" s="93" cm="1">
        <f t="array" ref="E2608">SUM('DRE + DCF'!$S$41/TIR!S2608,'DRE + DCF'!$U$41:$AD$41/TIR!T2608:AC2608,TIR!F2608)</f>
        <v>18.61964211625347</v>
      </c>
      <c r="F2608" s="100">
        <f>'DRE + DCF'!$AE$38*'DRE + DCF'!$AE$39*(1+G2608)/(R2608-G2608)/AC2608</f>
        <v>4.1994948775701957</v>
      </c>
      <c r="G2608" s="92">
        <f>R2608*(1-'DRE + DCF'!$AE$39)</f>
        <v>0.21159129907585864</v>
      </c>
      <c r="H2608" s="94">
        <f t="shared" si="281"/>
        <v>0.35265216512643105</v>
      </c>
      <c r="I2608" s="94">
        <f t="shared" si="287"/>
        <v>0.35265216512643105</v>
      </c>
      <c r="J2608" s="94">
        <f t="shared" si="287"/>
        <v>0.35265216512643105</v>
      </c>
      <c r="K2608" s="94">
        <f t="shared" si="287"/>
        <v>0.35265216512643105</v>
      </c>
      <c r="L2608" s="94">
        <f t="shared" si="287"/>
        <v>0.35265216512643105</v>
      </c>
      <c r="M2608" s="94">
        <f t="shared" si="287"/>
        <v>0.35265216512643105</v>
      </c>
      <c r="N2608" s="94">
        <f t="shared" si="287"/>
        <v>0.35265216512643105</v>
      </c>
      <c r="O2608" s="94">
        <f t="shared" si="287"/>
        <v>0.35265216512643105</v>
      </c>
      <c r="P2608" s="94">
        <f t="shared" si="287"/>
        <v>0.35265216512643105</v>
      </c>
      <c r="Q2608" s="94">
        <f t="shared" si="287"/>
        <v>0.35265216512643105</v>
      </c>
      <c r="R2608" s="94">
        <f t="shared" si="287"/>
        <v>0.35265216512643105</v>
      </c>
      <c r="S2608" s="93">
        <f>(1+H2608)^((5-Dashboard!$F$9)*3/12)</f>
        <v>1.1630357540189515</v>
      </c>
      <c r="T2608" s="93">
        <f t="shared" si="286"/>
        <v>1.5731828307931861</v>
      </c>
      <c r="U2608" s="93">
        <f t="shared" si="286"/>
        <v>2.1279691622121311</v>
      </c>
      <c r="V2608" s="93">
        <f t="shared" si="286"/>
        <v>2.8784020945885169</v>
      </c>
      <c r="W2608" s="93">
        <f t="shared" si="286"/>
        <v>3.8934768253496119</v>
      </c>
      <c r="X2608" s="93">
        <f t="shared" si="286"/>
        <v>5.2665198576787366</v>
      </c>
      <c r="Y2608" s="93">
        <f t="shared" si="285"/>
        <v>7.1237694881704874</v>
      </c>
      <c r="Z2608" s="93">
        <f t="shared" si="285"/>
        <v>9.6359822220354179</v>
      </c>
      <c r="AA2608" s="93">
        <f t="shared" si="285"/>
        <v>13.034132215756006</v>
      </c>
      <c r="AB2608" s="93">
        <f t="shared" si="285"/>
        <v>17.630647162186531</v>
      </c>
      <c r="AC2608" s="95">
        <f t="shared" si="285"/>
        <v>23.848133056511781</v>
      </c>
      <c r="AE2608" s="96"/>
    </row>
    <row r="2609" spans="3:31" ht="24.75" customHeight="1" x14ac:dyDescent="0.25">
      <c r="C2609" s="91">
        <f>ABS(E2609-Dashboard!$F$13)</f>
        <v>29.008746172437849</v>
      </c>
      <c r="D2609" s="92">
        <f t="shared" si="283"/>
        <v>0.35275216512643104</v>
      </c>
      <c r="E2609" s="93" cm="1">
        <f t="array" ref="E2609">SUM('DRE + DCF'!$S$41/TIR!S2609,'DRE + DCF'!$U$41:$AD$41/TIR!T2609:AC2609,TIR!F2609)</f>
        <v>18.611253827562148</v>
      </c>
      <c r="F2609" s="100">
        <f>'DRE + DCF'!$AE$38*'DRE + DCF'!$AE$39*(1+G2609)/(R2609-G2609)/AC2609</f>
        <v>4.1952545682632323</v>
      </c>
      <c r="G2609" s="92">
        <f>R2609*(1-'DRE + DCF'!$AE$39)</f>
        <v>0.21165129907585861</v>
      </c>
      <c r="H2609" s="94">
        <f t="shared" si="281"/>
        <v>0.35275216512643104</v>
      </c>
      <c r="I2609" s="94">
        <f t="shared" si="287"/>
        <v>0.35275216512643104</v>
      </c>
      <c r="J2609" s="94">
        <f t="shared" si="287"/>
        <v>0.35275216512643104</v>
      </c>
      <c r="K2609" s="94">
        <f t="shared" si="287"/>
        <v>0.35275216512643104</v>
      </c>
      <c r="L2609" s="94">
        <f t="shared" si="287"/>
        <v>0.35275216512643104</v>
      </c>
      <c r="M2609" s="94">
        <f t="shared" si="287"/>
        <v>0.35275216512643104</v>
      </c>
      <c r="N2609" s="94">
        <f t="shared" si="287"/>
        <v>0.35275216512643104</v>
      </c>
      <c r="O2609" s="94">
        <f t="shared" si="287"/>
        <v>0.35275216512643104</v>
      </c>
      <c r="P2609" s="94">
        <f t="shared" si="287"/>
        <v>0.35275216512643104</v>
      </c>
      <c r="Q2609" s="94">
        <f t="shared" si="287"/>
        <v>0.35275216512643104</v>
      </c>
      <c r="R2609" s="94">
        <f t="shared" si="287"/>
        <v>0.35275216512643104</v>
      </c>
      <c r="S2609" s="93">
        <f>(1+H2609)^((5-Dashboard!$F$9)*3/12)</f>
        <v>1.163078744164139</v>
      </c>
      <c r="T2609" s="93">
        <f t="shared" si="286"/>
        <v>1.5733572893805694</v>
      </c>
      <c r="U2609" s="93">
        <f t="shared" si="286"/>
        <v>2.1283624797270178</v>
      </c>
      <c r="V2609" s="93">
        <f t="shared" si="286"/>
        <v>2.8791469526245828</v>
      </c>
      <c r="W2609" s="93">
        <f t="shared" si="286"/>
        <v>3.8947722738800699</v>
      </c>
      <c r="X2609" s="93">
        <f t="shared" si="286"/>
        <v>5.2686616261656569</v>
      </c>
      <c r="Y2609" s="93">
        <f t="shared" si="285"/>
        <v>7.1271934221141349</v>
      </c>
      <c r="Z2609" s="93">
        <f t="shared" si="285"/>
        <v>9.6413263330397516</v>
      </c>
      <c r="AA2609" s="93">
        <f t="shared" si="285"/>
        <v>13.042325071709996</v>
      </c>
      <c r="AB2609" s="93">
        <f t="shared" si="285"/>
        <v>17.643033479038429</v>
      </c>
      <c r="AC2609" s="95">
        <f t="shared" si="285"/>
        <v>23.866651738167342</v>
      </c>
      <c r="AE2609" s="96"/>
    </row>
    <row r="2610" spans="3:31" ht="24.75" customHeight="1" x14ac:dyDescent="0.25">
      <c r="C2610" s="91">
        <f>ABS(E2610-Dashboard!$F$13)</f>
        <v>29.017127489712422</v>
      </c>
      <c r="D2610" s="92">
        <f t="shared" si="283"/>
        <v>0.35285216512643103</v>
      </c>
      <c r="E2610" s="93" cm="1">
        <f t="array" ref="E2610">SUM('DRE + DCF'!$S$41/TIR!S2610,'DRE + DCF'!$U$41:$AD$41/TIR!T2610:AC2610,TIR!F2610)</f>
        <v>18.602872510287575</v>
      </c>
      <c r="F2610" s="100">
        <f>'DRE + DCF'!$AE$38*'DRE + DCF'!$AE$39*(1+G2610)/(R2610-G2610)/AC2610</f>
        <v>4.1910191074823722</v>
      </c>
      <c r="G2610" s="92">
        <f>R2610*(1-'DRE + DCF'!$AE$39)</f>
        <v>0.21171129907585862</v>
      </c>
      <c r="H2610" s="94">
        <f t="shared" si="281"/>
        <v>0.35285216512643103</v>
      </c>
      <c r="I2610" s="94">
        <f t="shared" si="287"/>
        <v>0.35285216512643103</v>
      </c>
      <c r="J2610" s="94">
        <f t="shared" si="287"/>
        <v>0.35285216512643103</v>
      </c>
      <c r="K2610" s="94">
        <f t="shared" si="287"/>
        <v>0.35285216512643103</v>
      </c>
      <c r="L2610" s="94">
        <f t="shared" si="287"/>
        <v>0.35285216512643103</v>
      </c>
      <c r="M2610" s="94">
        <f t="shared" si="287"/>
        <v>0.35285216512643103</v>
      </c>
      <c r="N2610" s="94">
        <f t="shared" si="287"/>
        <v>0.35285216512643103</v>
      </c>
      <c r="O2610" s="94">
        <f t="shared" si="287"/>
        <v>0.35285216512643103</v>
      </c>
      <c r="P2610" s="94">
        <f t="shared" si="287"/>
        <v>0.35285216512643103</v>
      </c>
      <c r="Q2610" s="94">
        <f t="shared" si="287"/>
        <v>0.35285216512643103</v>
      </c>
      <c r="R2610" s="94">
        <f t="shared" si="287"/>
        <v>0.35285216512643103</v>
      </c>
      <c r="S2610" s="93">
        <f>(1+H2610)^((5-Dashboard!$F$9)*3/12)</f>
        <v>1.163121732720368</v>
      </c>
      <c r="T2610" s="93">
        <f t="shared" si="286"/>
        <v>1.5735317544163561</v>
      </c>
      <c r="U2610" s="93">
        <f t="shared" si="286"/>
        <v>2.1287558408573588</v>
      </c>
      <c r="V2610" s="93">
        <f t="shared" si="286"/>
        <v>2.8798919483294143</v>
      </c>
      <c r="W2610" s="93">
        <f t="shared" si="286"/>
        <v>3.8960680576276241</v>
      </c>
      <c r="X2610" s="93">
        <f t="shared" si="286"/>
        <v>5.2708041072414602</v>
      </c>
      <c r="Y2610" s="93">
        <f t="shared" si="285"/>
        <v>7.130618748438895</v>
      </c>
      <c r="Z2610" s="93">
        <f t="shared" si="285"/>
        <v>9.6466730125166809</v>
      </c>
      <c r="AA2610" s="93">
        <f t="shared" si="285"/>
        <v>13.050522471249904</v>
      </c>
      <c r="AB2610" s="93">
        <f t="shared" si="285"/>
        <v>17.655427581261574</v>
      </c>
      <c r="AC2610" s="95">
        <f t="shared" si="285"/>
        <v>23.885183429542629</v>
      </c>
      <c r="AE2610" s="96"/>
    </row>
    <row r="2611" spans="3:31" ht="24.75" customHeight="1" x14ac:dyDescent="0.25">
      <c r="C2611" s="91">
        <f>ABS(E2611-Dashboard!$F$13)</f>
        <v>29.025501843256343</v>
      </c>
      <c r="D2611" s="92">
        <f t="shared" si="283"/>
        <v>0.35295216512643102</v>
      </c>
      <c r="E2611" s="93" cm="1">
        <f t="array" ref="E2611">SUM('DRE + DCF'!$S$41/TIR!S2611,'DRE + DCF'!$U$41:$AD$41/TIR!T2611:AC2611,TIR!F2611)</f>
        <v>18.594498156743654</v>
      </c>
      <c r="F2611" s="100">
        <f>'DRE + DCF'!$AE$38*'DRE + DCF'!$AE$39*(1+G2611)/(R2611-G2611)/AC2611</f>
        <v>4.1867884889620095</v>
      </c>
      <c r="G2611" s="92">
        <f>R2611*(1-'DRE + DCF'!$AE$39)</f>
        <v>0.21177129907585859</v>
      </c>
      <c r="H2611" s="94">
        <f t="shared" ref="H2611:H2674" si="288">$D2611</f>
        <v>0.35295216512643102</v>
      </c>
      <c r="I2611" s="94">
        <f t="shared" si="287"/>
        <v>0.35295216512643102</v>
      </c>
      <c r="J2611" s="94">
        <f t="shared" si="287"/>
        <v>0.35295216512643102</v>
      </c>
      <c r="K2611" s="94">
        <f t="shared" si="287"/>
        <v>0.35295216512643102</v>
      </c>
      <c r="L2611" s="94">
        <f t="shared" si="287"/>
        <v>0.35295216512643102</v>
      </c>
      <c r="M2611" s="94">
        <f t="shared" si="287"/>
        <v>0.35295216512643102</v>
      </c>
      <c r="N2611" s="94">
        <f t="shared" si="287"/>
        <v>0.35295216512643102</v>
      </c>
      <c r="O2611" s="94">
        <f t="shared" si="287"/>
        <v>0.35295216512643102</v>
      </c>
      <c r="P2611" s="94">
        <f t="shared" si="287"/>
        <v>0.35295216512643102</v>
      </c>
      <c r="Q2611" s="94">
        <f t="shared" si="287"/>
        <v>0.35295216512643102</v>
      </c>
      <c r="R2611" s="94">
        <f t="shared" si="287"/>
        <v>0.35295216512643102</v>
      </c>
      <c r="S2611" s="93">
        <f>(1+H2611)^((5-Dashboard!$F$9)*3/12)</f>
        <v>1.1631647196878141</v>
      </c>
      <c r="T2611" s="93">
        <f t="shared" si="286"/>
        <v>1.5737062259003061</v>
      </c>
      <c r="U2611" s="93">
        <f t="shared" si="286"/>
        <v>2.1291492456047632</v>
      </c>
      <c r="V2611" s="93">
        <f t="shared" si="286"/>
        <v>2.8806370817182714</v>
      </c>
      <c r="W2611" s="93">
        <f t="shared" si="286"/>
        <v>3.8973641766542189</v>
      </c>
      <c r="X2611" s="93">
        <f t="shared" si="286"/>
        <v>5.2729473010905155</v>
      </c>
      <c r="Y2611" s="93">
        <f t="shared" si="285"/>
        <v>7.134045467607983</v>
      </c>
      <c r="Z2611" s="93">
        <f t="shared" si="285"/>
        <v>9.6520222615106217</v>
      </c>
      <c r="AA2611" s="93">
        <f t="shared" si="285"/>
        <v>13.058724416559306</v>
      </c>
      <c r="AB2611" s="93">
        <f t="shared" si="285"/>
        <v>17.667829473173303</v>
      </c>
      <c r="AC2611" s="95">
        <f t="shared" si="285"/>
        <v>23.90372813881439</v>
      </c>
      <c r="AE2611" s="96"/>
    </row>
    <row r="2612" spans="3:31" ht="24.75" customHeight="1" x14ac:dyDescent="0.25">
      <c r="C2612" s="91">
        <f>ABS(E2612-Dashboard!$F$13)</f>
        <v>29.033869240745553</v>
      </c>
      <c r="D2612" s="92">
        <f t="shared" si="283"/>
        <v>0.35305216512643101</v>
      </c>
      <c r="E2612" s="93" cm="1">
        <f t="array" ref="E2612">SUM('DRE + DCF'!$S$41/TIR!S2612,'DRE + DCF'!$U$41:$AD$41/TIR!T2612:AC2612,TIR!F2612)</f>
        <v>18.586130759254445</v>
      </c>
      <c r="F2612" s="100">
        <f>'DRE + DCF'!$AE$38*'DRE + DCF'!$AE$39*(1+G2612)/(R2612-G2612)/AC2612</f>
        <v>4.1825627064456281</v>
      </c>
      <c r="G2612" s="92">
        <f>R2612*(1-'DRE + DCF'!$AE$39)</f>
        <v>0.2118312990758586</v>
      </c>
      <c r="H2612" s="94">
        <f t="shared" si="288"/>
        <v>0.35305216512643101</v>
      </c>
      <c r="I2612" s="94">
        <f t="shared" si="287"/>
        <v>0.35305216512643101</v>
      </c>
      <c r="J2612" s="94">
        <f t="shared" si="287"/>
        <v>0.35305216512643101</v>
      </c>
      <c r="K2612" s="94">
        <f t="shared" si="287"/>
        <v>0.35305216512643101</v>
      </c>
      <c r="L2612" s="94">
        <f t="shared" si="287"/>
        <v>0.35305216512643101</v>
      </c>
      <c r="M2612" s="94">
        <f t="shared" si="287"/>
        <v>0.35305216512643101</v>
      </c>
      <c r="N2612" s="94">
        <f t="shared" si="287"/>
        <v>0.35305216512643101</v>
      </c>
      <c r="O2612" s="94">
        <f t="shared" si="287"/>
        <v>0.35305216512643101</v>
      </c>
      <c r="P2612" s="94">
        <f t="shared" si="287"/>
        <v>0.35305216512643101</v>
      </c>
      <c r="Q2612" s="94">
        <f t="shared" si="287"/>
        <v>0.35305216512643101</v>
      </c>
      <c r="R2612" s="94">
        <f t="shared" si="287"/>
        <v>0.35305216512643101</v>
      </c>
      <c r="S2612" s="93">
        <f>(1+H2612)^((5-Dashboard!$F$9)*3/12)</f>
        <v>1.1632077050666536</v>
      </c>
      <c r="T2612" s="93">
        <f t="shared" si="286"/>
        <v>1.5738807038321827</v>
      </c>
      <c r="U2612" s="93">
        <f t="shared" si="286"/>
        <v>2.1295426939708459</v>
      </c>
      <c r="V2612" s="93">
        <f t="shared" si="286"/>
        <v>2.8813823528064262</v>
      </c>
      <c r="W2612" s="93">
        <f t="shared" si="286"/>
        <v>3.898660631021825</v>
      </c>
      <c r="X2612" s="93">
        <f t="shared" si="286"/>
        <v>5.2750912078972583</v>
      </c>
      <c r="Y2612" s="93">
        <f t="shared" si="285"/>
        <v>7.1374735800847864</v>
      </c>
      <c r="Z2612" s="93">
        <f t="shared" si="285"/>
        <v>9.6573740810664201</v>
      </c>
      <c r="AA2612" s="93">
        <f t="shared" si="285"/>
        <v>13.066930909822798</v>
      </c>
      <c r="AB2612" s="93">
        <f t="shared" si="285"/>
        <v>17.680239159093222</v>
      </c>
      <c r="AC2612" s="95">
        <f t="shared" si="285"/>
        <v>23.922285874164196</v>
      </c>
      <c r="AE2612" s="96"/>
    </row>
    <row r="2613" spans="3:31" ht="24.75" customHeight="1" x14ac:dyDescent="0.25">
      <c r="C2613" s="91">
        <f>ABS(E2613-Dashboard!$F$13)</f>
        <v>29.042229689845609</v>
      </c>
      <c r="D2613" s="92">
        <f t="shared" si="283"/>
        <v>0.35315216512643099</v>
      </c>
      <c r="E2613" s="93" cm="1">
        <f t="array" ref="E2613">SUM('DRE + DCF'!$S$41/TIR!S2613,'DRE + DCF'!$U$41:$AD$41/TIR!T2613:AC2613,TIR!F2613)</f>
        <v>18.577770310154389</v>
      </c>
      <c r="F2613" s="100">
        <f>'DRE + DCF'!$AE$38*'DRE + DCF'!$AE$39*(1+G2613)/(R2613-G2613)/AC2613</f>
        <v>4.1783417536858831</v>
      </c>
      <c r="G2613" s="92">
        <f>R2613*(1-'DRE + DCF'!$AE$39)</f>
        <v>0.2118912990758586</v>
      </c>
      <c r="H2613" s="94">
        <f t="shared" si="288"/>
        <v>0.35315216512643099</v>
      </c>
      <c r="I2613" s="94">
        <f t="shared" si="287"/>
        <v>0.35315216512643099</v>
      </c>
      <c r="J2613" s="94">
        <f t="shared" si="287"/>
        <v>0.35315216512643099</v>
      </c>
      <c r="K2613" s="94">
        <f t="shared" si="287"/>
        <v>0.35315216512643099</v>
      </c>
      <c r="L2613" s="94">
        <f t="shared" si="287"/>
        <v>0.35315216512643099</v>
      </c>
      <c r="M2613" s="94">
        <f t="shared" si="287"/>
        <v>0.35315216512643099</v>
      </c>
      <c r="N2613" s="94">
        <f t="shared" si="287"/>
        <v>0.35315216512643099</v>
      </c>
      <c r="O2613" s="94">
        <f t="shared" si="287"/>
        <v>0.35315216512643099</v>
      </c>
      <c r="P2613" s="94">
        <f t="shared" si="287"/>
        <v>0.35315216512643099</v>
      </c>
      <c r="Q2613" s="94">
        <f t="shared" si="287"/>
        <v>0.35315216512643099</v>
      </c>
      <c r="R2613" s="94">
        <f t="shared" si="287"/>
        <v>0.35315216512643099</v>
      </c>
      <c r="S2613" s="93">
        <f>(1+H2613)^((5-Dashboard!$F$9)*3/12)</f>
        <v>1.1632506888570626</v>
      </c>
      <c r="T2613" s="93">
        <f t="shared" si="286"/>
        <v>1.5740551882117464</v>
      </c>
      <c r="U2613" s="93">
        <f t="shared" si="286"/>
        <v>2.1299361859572161</v>
      </c>
      <c r="V2613" s="93">
        <f t="shared" si="286"/>
        <v>2.8821277616091394</v>
      </c>
      <c r="W2613" s="93">
        <f t="shared" si="286"/>
        <v>3.899957420792401</v>
      </c>
      <c r="X2613" s="93">
        <f t="shared" si="286"/>
        <v>5.2772358278461287</v>
      </c>
      <c r="Y2613" s="93">
        <f t="shared" si="285"/>
        <v>7.1409030863327621</v>
      </c>
      <c r="Z2613" s="93">
        <f t="shared" si="285"/>
        <v>9.6627284722291904</v>
      </c>
      <c r="AA2613" s="93">
        <f t="shared" si="285"/>
        <v>13.075141953225739</v>
      </c>
      <c r="AB2613" s="93">
        <f t="shared" si="285"/>
        <v>17.69265664334284</v>
      </c>
      <c r="AC2613" s="95">
        <f t="shared" si="285"/>
        <v>23.940856643777895</v>
      </c>
      <c r="AE2613" s="96"/>
    </row>
    <row r="2614" spans="3:31" ht="24.75" customHeight="1" x14ac:dyDescent="0.25">
      <c r="C2614" s="91">
        <f>ABS(E2614-Dashboard!$F$13)</f>
        <v>29.050583198211971</v>
      </c>
      <c r="D2614" s="92">
        <f t="shared" si="283"/>
        <v>0.35325216512643098</v>
      </c>
      <c r="E2614" s="93" cm="1">
        <f t="array" ref="E2614">SUM('DRE + DCF'!$S$41/TIR!S2614,'DRE + DCF'!$U$41:$AD$41/TIR!T2614:AC2614,TIR!F2614)</f>
        <v>18.569416801788027</v>
      </c>
      <c r="F2614" s="100">
        <f>'DRE + DCF'!$AE$38*'DRE + DCF'!$AE$39*(1+G2614)/(R2614-G2614)/AC2614</f>
        <v>4.1741256244444953</v>
      </c>
      <c r="G2614" s="92">
        <f>R2614*(1-'DRE + DCF'!$AE$39)</f>
        <v>0.21195129907585858</v>
      </c>
      <c r="H2614" s="94">
        <f t="shared" si="288"/>
        <v>0.35325216512643098</v>
      </c>
      <c r="I2614" s="94">
        <f t="shared" si="287"/>
        <v>0.35325216512643098</v>
      </c>
      <c r="J2614" s="94">
        <f t="shared" si="287"/>
        <v>0.35325216512643098</v>
      </c>
      <c r="K2614" s="94">
        <f t="shared" si="287"/>
        <v>0.35325216512643098</v>
      </c>
      <c r="L2614" s="94">
        <f t="shared" si="287"/>
        <v>0.35325216512643098</v>
      </c>
      <c r="M2614" s="94">
        <f t="shared" si="287"/>
        <v>0.35325216512643098</v>
      </c>
      <c r="N2614" s="94">
        <f t="shared" si="287"/>
        <v>0.35325216512643098</v>
      </c>
      <c r="O2614" s="94">
        <f t="shared" si="287"/>
        <v>0.35325216512643098</v>
      </c>
      <c r="P2614" s="94">
        <f t="shared" si="287"/>
        <v>0.35325216512643098</v>
      </c>
      <c r="Q2614" s="94">
        <f t="shared" si="287"/>
        <v>0.35325216512643098</v>
      </c>
      <c r="R2614" s="94">
        <f t="shared" si="287"/>
        <v>0.35325216512643098</v>
      </c>
      <c r="S2614" s="93">
        <f>(1+H2614)^((5-Dashboard!$F$9)*3/12)</f>
        <v>1.1632936710592177</v>
      </c>
      <c r="T2614" s="93">
        <f t="shared" si="286"/>
        <v>1.5742296790387607</v>
      </c>
      <c r="U2614" s="93">
        <f t="shared" si="286"/>
        <v>2.1303297215654897</v>
      </c>
      <c r="V2614" s="93">
        <f t="shared" si="286"/>
        <v>2.882873308141686</v>
      </c>
      <c r="W2614" s="93">
        <f t="shared" si="286"/>
        <v>3.9012545460279333</v>
      </c>
      <c r="X2614" s="93">
        <f t="shared" si="286"/>
        <v>5.2793811611216324</v>
      </c>
      <c r="Y2614" s="93">
        <f t="shared" si="285"/>
        <v>7.1443339868155409</v>
      </c>
      <c r="Z2614" s="93">
        <f t="shared" si="285"/>
        <v>9.6680854360444783</v>
      </c>
      <c r="AA2614" s="93">
        <f t="shared" si="285"/>
        <v>13.083357548954506</v>
      </c>
      <c r="AB2614" s="93">
        <f t="shared" si="285"/>
        <v>17.705081930245921</v>
      </c>
      <c r="AC2614" s="95">
        <f t="shared" si="285"/>
        <v>23.959440455846146</v>
      </c>
      <c r="AE2614" s="96"/>
    </row>
    <row r="2615" spans="3:31" ht="24.75" customHeight="1" x14ac:dyDescent="0.25">
      <c r="C2615" s="91">
        <f>ABS(E2615-Dashboard!$F$13)</f>
        <v>29.058929773489727</v>
      </c>
      <c r="D2615" s="92">
        <f t="shared" si="283"/>
        <v>0.35335216512643097</v>
      </c>
      <c r="E2615" s="93" cm="1">
        <f t="array" ref="E2615">SUM('DRE + DCF'!$S$41/TIR!S2615,'DRE + DCF'!$U$41:$AD$41/TIR!T2615:AC2615,TIR!F2615)</f>
        <v>18.561070226510271</v>
      </c>
      <c r="F2615" s="100">
        <f>'DRE + DCF'!$AE$38*'DRE + DCF'!$AE$39*(1+G2615)/(R2615-G2615)/AC2615</f>
        <v>4.1699143124923337</v>
      </c>
      <c r="G2615" s="92">
        <f>R2615*(1-'DRE + DCF'!$AE$39)</f>
        <v>0.21201129907585858</v>
      </c>
      <c r="H2615" s="94">
        <f t="shared" si="288"/>
        <v>0.35335216512643097</v>
      </c>
      <c r="I2615" s="94">
        <f t="shared" si="287"/>
        <v>0.35335216512643097</v>
      </c>
      <c r="J2615" s="94">
        <f t="shared" si="287"/>
        <v>0.35335216512643097</v>
      </c>
      <c r="K2615" s="94">
        <f t="shared" si="287"/>
        <v>0.35335216512643097</v>
      </c>
      <c r="L2615" s="94">
        <f t="shared" si="287"/>
        <v>0.35335216512643097</v>
      </c>
      <c r="M2615" s="94">
        <f t="shared" si="287"/>
        <v>0.35335216512643097</v>
      </c>
      <c r="N2615" s="94">
        <f t="shared" si="287"/>
        <v>0.35335216512643097</v>
      </c>
      <c r="O2615" s="94">
        <f t="shared" si="287"/>
        <v>0.35335216512643097</v>
      </c>
      <c r="P2615" s="94">
        <f t="shared" si="287"/>
        <v>0.35335216512643097</v>
      </c>
      <c r="Q2615" s="94">
        <f t="shared" si="287"/>
        <v>0.35335216512643097</v>
      </c>
      <c r="R2615" s="94">
        <f t="shared" si="287"/>
        <v>0.35335216512643097</v>
      </c>
      <c r="S2615" s="93">
        <f>(1+H2615)^((5-Dashboard!$F$9)*3/12)</f>
        <v>1.1633366516732939</v>
      </c>
      <c r="T2615" s="93">
        <f t="shared" si="286"/>
        <v>1.5744041763129848</v>
      </c>
      <c r="U2615" s="93">
        <f t="shared" si="286"/>
        <v>2.130723300797273</v>
      </c>
      <c r="V2615" s="93">
        <f t="shared" si="286"/>
        <v>2.8836189924193247</v>
      </c>
      <c r="W2615" s="93">
        <f t="shared" si="286"/>
        <v>3.90255200679039</v>
      </c>
      <c r="X2615" s="93">
        <f t="shared" si="286"/>
        <v>5.2815272079082725</v>
      </c>
      <c r="Y2615" s="93">
        <f t="shared" si="285"/>
        <v>7.1477662819968133</v>
      </c>
      <c r="Z2615" s="93">
        <f t="shared" si="285"/>
        <v>9.6734449735580856</v>
      </c>
      <c r="AA2615" s="93">
        <f t="shared" si="285"/>
        <v>13.091577699196225</v>
      </c>
      <c r="AB2615" s="93">
        <f t="shared" si="285"/>
        <v>17.717515024128108</v>
      </c>
      <c r="AC2615" s="95">
        <f t="shared" si="285"/>
        <v>23.978037318563842</v>
      </c>
      <c r="AE2615" s="96"/>
    </row>
    <row r="2616" spans="3:31" ht="24.75" customHeight="1" x14ac:dyDescent="0.25">
      <c r="C2616" s="91">
        <f>ABS(E2616-Dashboard!$F$13)</f>
        <v>29.067269423313903</v>
      </c>
      <c r="D2616" s="92">
        <f t="shared" si="283"/>
        <v>0.35345216512643096</v>
      </c>
      <c r="E2616" s="93" cm="1">
        <f t="array" ref="E2616">SUM('DRE + DCF'!$S$41/TIR!S2616,'DRE + DCF'!$U$41:$AD$41/TIR!T2616:AC2616,TIR!F2616)</f>
        <v>18.552730576686095</v>
      </c>
      <c r="F2616" s="100">
        <f>'DRE + DCF'!$AE$38*'DRE + DCF'!$AE$39*(1+G2616)/(R2616-G2616)/AC2616</f>
        <v>4.1657078116092867</v>
      </c>
      <c r="G2616" s="92">
        <f>R2616*(1-'DRE + DCF'!$AE$39)</f>
        <v>0.21207129907585856</v>
      </c>
      <c r="H2616" s="94">
        <f t="shared" si="288"/>
        <v>0.35345216512643096</v>
      </c>
      <c r="I2616" s="94">
        <f t="shared" si="287"/>
        <v>0.35345216512643096</v>
      </c>
      <c r="J2616" s="94">
        <f t="shared" si="287"/>
        <v>0.35345216512643096</v>
      </c>
      <c r="K2616" s="94">
        <f t="shared" si="287"/>
        <v>0.35345216512643096</v>
      </c>
      <c r="L2616" s="94">
        <f t="shared" si="287"/>
        <v>0.35345216512643096</v>
      </c>
      <c r="M2616" s="94">
        <f t="shared" si="287"/>
        <v>0.35345216512643096</v>
      </c>
      <c r="N2616" s="94">
        <f t="shared" si="287"/>
        <v>0.35345216512643096</v>
      </c>
      <c r="O2616" s="94">
        <f t="shared" si="287"/>
        <v>0.35345216512643096</v>
      </c>
      <c r="P2616" s="94">
        <f t="shared" si="287"/>
        <v>0.35345216512643096</v>
      </c>
      <c r="Q2616" s="94">
        <f t="shared" si="287"/>
        <v>0.35345216512643096</v>
      </c>
      <c r="R2616" s="94">
        <f t="shared" si="287"/>
        <v>0.35345216512643096</v>
      </c>
      <c r="S2616" s="93">
        <f>(1+H2616)^((5-Dashboard!$F$9)*3/12)</f>
        <v>1.1633796306994681</v>
      </c>
      <c r="T2616" s="93">
        <f t="shared" si="286"/>
        <v>1.574578680034183</v>
      </c>
      <c r="U2616" s="93">
        <f t="shared" si="286"/>
        <v>2.1311169236541829</v>
      </c>
      <c r="V2616" s="93">
        <f t="shared" si="286"/>
        <v>2.8843648144573328</v>
      </c>
      <c r="W2616" s="93">
        <f t="shared" si="286"/>
        <v>3.9038498031417737</v>
      </c>
      <c r="X2616" s="93">
        <f t="shared" si="286"/>
        <v>5.2836739683906249</v>
      </c>
      <c r="Y2616" s="93">
        <f t="shared" si="285"/>
        <v>7.1511999723404536</v>
      </c>
      <c r="Z2616" s="93">
        <f t="shared" si="285"/>
        <v>9.6788070858162616</v>
      </c>
      <c r="AA2616" s="93">
        <f t="shared" si="285"/>
        <v>13.099802406139062</v>
      </c>
      <c r="AB2616" s="93">
        <f t="shared" si="285"/>
        <v>17.729955929317345</v>
      </c>
      <c r="AC2616" s="95">
        <f t="shared" si="285"/>
        <v>23.996647240130766</v>
      </c>
      <c r="AE2616" s="96"/>
    </row>
    <row r="2617" spans="3:31" ht="24.75" customHeight="1" x14ac:dyDescent="0.25">
      <c r="C2617" s="91">
        <f>ABS(E2617-Dashboard!$F$13)</f>
        <v>29.075602155309184</v>
      </c>
      <c r="D2617" s="92">
        <f t="shared" si="283"/>
        <v>0.35355216512643095</v>
      </c>
      <c r="E2617" s="93" cm="1">
        <f t="array" ref="E2617">SUM('DRE + DCF'!$S$41/TIR!S2617,'DRE + DCF'!$U$41:$AD$41/TIR!T2617:AC2617,TIR!F2617)</f>
        <v>18.544397844690813</v>
      </c>
      <c r="F2617" s="100">
        <f>'DRE + DCF'!$AE$38*'DRE + DCF'!$AE$39*(1+G2617)/(R2617-G2617)/AC2617</f>
        <v>4.1615061155843769</v>
      </c>
      <c r="G2617" s="92">
        <f>R2617*(1-'DRE + DCF'!$AE$39)</f>
        <v>0.21213129907585856</v>
      </c>
      <c r="H2617" s="94">
        <f t="shared" si="288"/>
        <v>0.35355216512643095</v>
      </c>
      <c r="I2617" s="94">
        <f t="shared" si="287"/>
        <v>0.35355216512643095</v>
      </c>
      <c r="J2617" s="94">
        <f t="shared" si="287"/>
        <v>0.35355216512643095</v>
      </c>
      <c r="K2617" s="94">
        <f t="shared" si="287"/>
        <v>0.35355216512643095</v>
      </c>
      <c r="L2617" s="94">
        <f t="shared" si="287"/>
        <v>0.35355216512643095</v>
      </c>
      <c r="M2617" s="94">
        <f t="shared" si="287"/>
        <v>0.35355216512643095</v>
      </c>
      <c r="N2617" s="94">
        <f t="shared" si="287"/>
        <v>0.35355216512643095</v>
      </c>
      <c r="O2617" s="94">
        <f t="shared" si="287"/>
        <v>0.35355216512643095</v>
      </c>
      <c r="P2617" s="94">
        <f t="shared" si="287"/>
        <v>0.35355216512643095</v>
      </c>
      <c r="Q2617" s="94">
        <f t="shared" si="287"/>
        <v>0.35355216512643095</v>
      </c>
      <c r="R2617" s="94">
        <f t="shared" si="287"/>
        <v>0.35355216512643095</v>
      </c>
      <c r="S2617" s="93">
        <f>(1+H2617)^((5-Dashboard!$F$9)*3/12)</f>
        <v>1.163422608137916</v>
      </c>
      <c r="T2617" s="93">
        <f t="shared" si="286"/>
        <v>1.5747531902021152</v>
      </c>
      <c r="U2617" s="93">
        <f t="shared" si="286"/>
        <v>2.1315105901378271</v>
      </c>
      <c r="V2617" s="93">
        <f t="shared" si="286"/>
        <v>2.8851107742709723</v>
      </c>
      <c r="W2617" s="93">
        <f t="shared" si="286"/>
        <v>3.9051479351440679</v>
      </c>
      <c r="X2617" s="93">
        <f t="shared" si="286"/>
        <v>5.2858214427532637</v>
      </c>
      <c r="Y2617" s="93">
        <f t="shared" si="285"/>
        <v>7.1546350583103946</v>
      </c>
      <c r="Z2617" s="93">
        <f t="shared" si="285"/>
        <v>9.6841717738655024</v>
      </c>
      <c r="AA2617" s="93">
        <f t="shared" si="285"/>
        <v>13.108031671971919</v>
      </c>
      <c r="AB2617" s="93">
        <f t="shared" si="285"/>
        <v>17.74240465014342</v>
      </c>
      <c r="AC2617" s="95">
        <f t="shared" si="285"/>
        <v>24.015270228750882</v>
      </c>
      <c r="AE2617" s="96"/>
    </row>
    <row r="2618" spans="3:31" ht="24.75" customHeight="1" x14ac:dyDescent="0.25">
      <c r="C2618" s="91">
        <f>ABS(E2618-Dashboard!$F$13)</f>
        <v>29.083927977090223</v>
      </c>
      <c r="D2618" s="92">
        <f t="shared" si="283"/>
        <v>0.35365216512643094</v>
      </c>
      <c r="E2618" s="93" cm="1">
        <f t="array" ref="E2618">SUM('DRE + DCF'!$S$41/TIR!S2618,'DRE + DCF'!$U$41:$AD$41/TIR!T2618:AC2618,TIR!F2618)</f>
        <v>18.536072022909774</v>
      </c>
      <c r="F2618" s="100">
        <f>'DRE + DCF'!$AE$38*'DRE + DCF'!$AE$39*(1+G2618)/(R2618-G2618)/AC2618</f>
        <v>4.1573092182156097</v>
      </c>
      <c r="G2618" s="92">
        <f>R2618*(1-'DRE + DCF'!$AE$39)</f>
        <v>0.21219129907585857</v>
      </c>
      <c r="H2618" s="94">
        <f t="shared" si="288"/>
        <v>0.35365216512643094</v>
      </c>
      <c r="I2618" s="94">
        <f t="shared" si="287"/>
        <v>0.35365216512643094</v>
      </c>
      <c r="J2618" s="94">
        <f t="shared" si="287"/>
        <v>0.35365216512643094</v>
      </c>
      <c r="K2618" s="94">
        <f t="shared" si="287"/>
        <v>0.35365216512643094</v>
      </c>
      <c r="L2618" s="94">
        <f t="shared" si="287"/>
        <v>0.35365216512643094</v>
      </c>
      <c r="M2618" s="94">
        <f t="shared" si="287"/>
        <v>0.35365216512643094</v>
      </c>
      <c r="N2618" s="94">
        <f t="shared" si="287"/>
        <v>0.35365216512643094</v>
      </c>
      <c r="O2618" s="94">
        <f t="shared" si="287"/>
        <v>0.35365216512643094</v>
      </c>
      <c r="P2618" s="94">
        <f t="shared" si="287"/>
        <v>0.35365216512643094</v>
      </c>
      <c r="Q2618" s="94">
        <f t="shared" si="287"/>
        <v>0.35365216512643094</v>
      </c>
      <c r="R2618" s="94">
        <f t="shared" si="287"/>
        <v>0.35365216512643094</v>
      </c>
      <c r="S2618" s="93">
        <f>(1+H2618)^((5-Dashboard!$F$9)*3/12)</f>
        <v>1.1634655839888135</v>
      </c>
      <c r="T2618" s="93">
        <f t="shared" si="286"/>
        <v>1.5749277068165448</v>
      </c>
      <c r="U2618" s="93">
        <f t="shared" si="286"/>
        <v>2.131904300249821</v>
      </c>
      <c r="V2618" s="93">
        <f t="shared" si="286"/>
        <v>2.8858568718755193</v>
      </c>
      <c r="W2618" s="93">
        <f t="shared" si="286"/>
        <v>3.9064464028592862</v>
      </c>
      <c r="X2618" s="93">
        <f t="shared" si="286"/>
        <v>5.2879696311808315</v>
      </c>
      <c r="Y2618" s="93">
        <f t="shared" si="285"/>
        <v>7.1580715403707478</v>
      </c>
      <c r="Z2618" s="93">
        <f t="shared" si="285"/>
        <v>9.6895390387527502</v>
      </c>
      <c r="AA2618" s="93">
        <f t="shared" si="285"/>
        <v>13.116265498884738</v>
      </c>
      <c r="AB2618" s="93">
        <f t="shared" si="285"/>
        <v>17.754861190938435</v>
      </c>
      <c r="AC2618" s="95">
        <f t="shared" si="285"/>
        <v>24.033906292633056</v>
      </c>
      <c r="AE2618" s="96"/>
    </row>
    <row r="2619" spans="3:31" ht="24.75" customHeight="1" x14ac:dyDescent="0.25">
      <c r="C2619" s="91">
        <f>ABS(E2619-Dashboard!$F$13)</f>
        <v>29.092246896261383</v>
      </c>
      <c r="D2619" s="92">
        <f t="shared" si="283"/>
        <v>0.35375216512643093</v>
      </c>
      <c r="E2619" s="93" cm="1">
        <f t="array" ref="E2619">SUM('DRE + DCF'!$S$41/TIR!S2619,'DRE + DCF'!$U$41:$AD$41/TIR!T2619:AC2619,TIR!F2619)</f>
        <v>18.527753103738615</v>
      </c>
      <c r="F2619" s="100">
        <f>'DRE + DCF'!$AE$38*'DRE + DCF'!$AE$39*(1+G2619)/(R2619-G2619)/AC2619</f>
        <v>4.1531171133100928</v>
      </c>
      <c r="G2619" s="92">
        <f>R2619*(1-'DRE + DCF'!$AE$39)</f>
        <v>0.21225129907585855</v>
      </c>
      <c r="H2619" s="94">
        <f t="shared" si="288"/>
        <v>0.35375216512643093</v>
      </c>
      <c r="I2619" s="94">
        <f t="shared" si="287"/>
        <v>0.35375216512643093</v>
      </c>
      <c r="J2619" s="94">
        <f t="shared" si="287"/>
        <v>0.35375216512643093</v>
      </c>
      <c r="K2619" s="94">
        <f t="shared" si="287"/>
        <v>0.35375216512643093</v>
      </c>
      <c r="L2619" s="94">
        <f t="shared" si="287"/>
        <v>0.35375216512643093</v>
      </c>
      <c r="M2619" s="94">
        <f t="shared" si="287"/>
        <v>0.35375216512643093</v>
      </c>
      <c r="N2619" s="94">
        <f t="shared" si="287"/>
        <v>0.35375216512643093</v>
      </c>
      <c r="O2619" s="94">
        <f t="shared" si="287"/>
        <v>0.35375216512643093</v>
      </c>
      <c r="P2619" s="94">
        <f t="shared" si="287"/>
        <v>0.35375216512643093</v>
      </c>
      <c r="Q2619" s="94">
        <f t="shared" si="287"/>
        <v>0.35375216512643093</v>
      </c>
      <c r="R2619" s="94">
        <f t="shared" si="287"/>
        <v>0.35375216512643093</v>
      </c>
      <c r="S2619" s="93">
        <f>(1+H2619)^((5-Dashboard!$F$9)*3/12)</f>
        <v>1.1635085582523366</v>
      </c>
      <c r="T2619" s="93">
        <f t="shared" si="286"/>
        <v>1.5751022298772326</v>
      </c>
      <c r="U2619" s="93">
        <f t="shared" si="286"/>
        <v>2.1322980539917729</v>
      </c>
      <c r="V2619" s="93">
        <f t="shared" si="286"/>
        <v>2.8866031072862377</v>
      </c>
      <c r="W2619" s="93">
        <f t="shared" si="286"/>
        <v>3.9077452063494271</v>
      </c>
      <c r="X2619" s="93">
        <f t="shared" si="286"/>
        <v>5.2901185338579682</v>
      </c>
      <c r="Y2619" s="93">
        <f t="shared" si="285"/>
        <v>7.1615094189856841</v>
      </c>
      <c r="Z2619" s="93">
        <f t="shared" si="285"/>
        <v>9.6949088815251976</v>
      </c>
      <c r="AA2619" s="93">
        <f t="shared" si="285"/>
        <v>13.124503889068199</v>
      </c>
      <c r="AB2619" s="93">
        <f t="shared" si="285"/>
        <v>17.767325556036337</v>
      </c>
      <c r="AC2619" s="95">
        <f t="shared" si="285"/>
        <v>24.052555439990357</v>
      </c>
      <c r="AE2619" s="96"/>
    </row>
    <row r="2620" spans="3:31" ht="24.75" customHeight="1" x14ac:dyDescent="0.25">
      <c r="C2620" s="91">
        <f>ABS(E2620-Dashboard!$F$13)</f>
        <v>29.10055892041699</v>
      </c>
      <c r="D2620" s="92">
        <f t="shared" si="283"/>
        <v>0.35385216512643092</v>
      </c>
      <c r="E2620" s="93" cm="1">
        <f t="array" ref="E2620">SUM('DRE + DCF'!$S$41/TIR!S2620,'DRE + DCF'!$U$41:$AD$41/TIR!T2620:AC2620,TIR!F2620)</f>
        <v>18.519441079583007</v>
      </c>
      <c r="F2620" s="100">
        <f>'DRE + DCF'!$AE$38*'DRE + DCF'!$AE$39*(1+G2620)/(R2620-G2620)/AC2620</f>
        <v>4.1489297946838937</v>
      </c>
      <c r="G2620" s="92">
        <f>R2620*(1-'DRE + DCF'!$AE$39)</f>
        <v>0.21231129907585855</v>
      </c>
      <c r="H2620" s="94">
        <f t="shared" si="288"/>
        <v>0.35385216512643092</v>
      </c>
      <c r="I2620" s="94">
        <f t="shared" si="287"/>
        <v>0.35385216512643092</v>
      </c>
      <c r="J2620" s="94">
        <f t="shared" si="287"/>
        <v>0.35385216512643092</v>
      </c>
      <c r="K2620" s="94">
        <f t="shared" si="287"/>
        <v>0.35385216512643092</v>
      </c>
      <c r="L2620" s="94">
        <f t="shared" si="287"/>
        <v>0.35385216512643092</v>
      </c>
      <c r="M2620" s="94">
        <f t="shared" si="287"/>
        <v>0.35385216512643092</v>
      </c>
      <c r="N2620" s="94">
        <f t="shared" si="287"/>
        <v>0.35385216512643092</v>
      </c>
      <c r="O2620" s="94">
        <f t="shared" si="287"/>
        <v>0.35385216512643092</v>
      </c>
      <c r="P2620" s="94">
        <f t="shared" si="287"/>
        <v>0.35385216512643092</v>
      </c>
      <c r="Q2620" s="94">
        <f t="shared" si="287"/>
        <v>0.35385216512643092</v>
      </c>
      <c r="R2620" s="94">
        <f t="shared" si="287"/>
        <v>0.35385216512643092</v>
      </c>
      <c r="S2620" s="93">
        <f>(1+H2620)^((5-Dashboard!$F$9)*3/12)</f>
        <v>1.163551530928661</v>
      </c>
      <c r="T2620" s="93">
        <f t="shared" si="286"/>
        <v>1.5752767593839412</v>
      </c>
      <c r="U2620" s="93">
        <f t="shared" si="286"/>
        <v>2.1326918513652968</v>
      </c>
      <c r="V2620" s="93">
        <f t="shared" si="286"/>
        <v>2.8873494805184037</v>
      </c>
      <c r="W2620" s="93">
        <f t="shared" si="286"/>
        <v>3.9090443456765165</v>
      </c>
      <c r="X2620" s="93">
        <f t="shared" si="286"/>
        <v>5.2922681509693845</v>
      </c>
      <c r="Y2620" s="93">
        <f t="shared" si="285"/>
        <v>7.1649486946195546</v>
      </c>
      <c r="Z2620" s="93">
        <f t="shared" si="285"/>
        <v>9.7002813032304793</v>
      </c>
      <c r="AA2620" s="93">
        <f t="shared" si="285"/>
        <v>13.132746844714022</v>
      </c>
      <c r="AB2620" s="93">
        <f t="shared" si="285"/>
        <v>17.779797749773383</v>
      </c>
      <c r="AC2620" s="95">
        <f t="shared" si="285"/>
        <v>24.071217679040743</v>
      </c>
      <c r="AE2620" s="96"/>
    </row>
    <row r="2621" spans="3:31" ht="24.75" customHeight="1" x14ac:dyDescent="0.25">
      <c r="C2621" s="91">
        <f>ABS(E2621-Dashboard!$F$13)</f>
        <v>29.108864057141147</v>
      </c>
      <c r="D2621" s="92">
        <f t="shared" si="283"/>
        <v>0.35395216512643091</v>
      </c>
      <c r="E2621" s="93" cm="1">
        <f t="array" ref="E2621">SUM('DRE + DCF'!$S$41/TIR!S2621,'DRE + DCF'!$U$41:$AD$41/TIR!T2621:AC2621,TIR!F2621)</f>
        <v>18.51113594285885</v>
      </c>
      <c r="F2621" s="100">
        <f>'DRE + DCF'!$AE$38*'DRE + DCF'!$AE$39*(1+G2621)/(R2621-G2621)/AC2621</f>
        <v>4.144747256162141</v>
      </c>
      <c r="G2621" s="92">
        <f>R2621*(1-'DRE + DCF'!$AE$39)</f>
        <v>0.21237129907585853</v>
      </c>
      <c r="H2621" s="94">
        <f t="shared" si="288"/>
        <v>0.35395216512643091</v>
      </c>
      <c r="I2621" s="94">
        <f t="shared" si="287"/>
        <v>0.35395216512643091</v>
      </c>
      <c r="J2621" s="94">
        <f t="shared" si="287"/>
        <v>0.35395216512643091</v>
      </c>
      <c r="K2621" s="94">
        <f t="shared" si="287"/>
        <v>0.35395216512643091</v>
      </c>
      <c r="L2621" s="94">
        <f t="shared" si="287"/>
        <v>0.35395216512643091</v>
      </c>
      <c r="M2621" s="94">
        <f t="shared" si="287"/>
        <v>0.35395216512643091</v>
      </c>
      <c r="N2621" s="94">
        <f t="shared" si="287"/>
        <v>0.35395216512643091</v>
      </c>
      <c r="O2621" s="94">
        <f t="shared" si="287"/>
        <v>0.35395216512643091</v>
      </c>
      <c r="P2621" s="94">
        <f t="shared" si="287"/>
        <v>0.35395216512643091</v>
      </c>
      <c r="Q2621" s="94">
        <f t="shared" si="287"/>
        <v>0.35395216512643091</v>
      </c>
      <c r="R2621" s="94">
        <f t="shared" si="287"/>
        <v>0.35395216512643091</v>
      </c>
      <c r="S2621" s="93">
        <f>(1+H2621)^((5-Dashboard!$F$9)*3/12)</f>
        <v>1.1635945020179628</v>
      </c>
      <c r="T2621" s="93">
        <f t="shared" si="286"/>
        <v>1.5754512953364317</v>
      </c>
      <c r="U2621" s="93">
        <f t="shared" si="286"/>
        <v>2.1330856923720019</v>
      </c>
      <c r="V2621" s="93">
        <f t="shared" si="286"/>
        <v>2.8880959915872837</v>
      </c>
      <c r="W2621" s="93">
        <f t="shared" si="286"/>
        <v>3.9103438209025687</v>
      </c>
      <c r="X2621" s="93">
        <f t="shared" si="286"/>
        <v>5.2944184826997933</v>
      </c>
      <c r="Y2621" s="93">
        <f t="shared" si="285"/>
        <v>7.1683893677367774</v>
      </c>
      <c r="Z2621" s="93">
        <f t="shared" si="285"/>
        <v>9.7056563049164968</v>
      </c>
      <c r="AA2621" s="93">
        <f t="shared" si="285"/>
        <v>13.140994368014685</v>
      </c>
      <c r="AB2621" s="93">
        <f t="shared" si="285"/>
        <v>17.792277776487715</v>
      </c>
      <c r="AC2621" s="95">
        <f t="shared" si="285"/>
        <v>24.089893018006421</v>
      </c>
      <c r="AE2621" s="96"/>
    </row>
    <row r="2622" spans="3:31" ht="24.75" customHeight="1" x14ac:dyDescent="0.25">
      <c r="C2622" s="91">
        <f>ABS(E2622-Dashboard!$F$13)</f>
        <v>29.117162314007935</v>
      </c>
      <c r="D2622" s="92">
        <f t="shared" si="283"/>
        <v>0.3540521651264309</v>
      </c>
      <c r="E2622" s="93" cm="1">
        <f t="array" ref="E2622">SUM('DRE + DCF'!$S$41/TIR!S2622,'DRE + DCF'!$U$41:$AD$41/TIR!T2622:AC2622,TIR!F2622)</f>
        <v>18.502837685992063</v>
      </c>
      <c r="F2622" s="100">
        <f>'DRE + DCF'!$AE$38*'DRE + DCF'!$AE$39*(1+G2622)/(R2622-G2622)/AC2622</f>
        <v>4.1405694915789084</v>
      </c>
      <c r="G2622" s="92">
        <f>R2622*(1-'DRE + DCF'!$AE$39)</f>
        <v>0.21243129907585853</v>
      </c>
      <c r="H2622" s="94">
        <f t="shared" si="288"/>
        <v>0.3540521651264309</v>
      </c>
      <c r="I2622" s="94">
        <f t="shared" si="287"/>
        <v>0.3540521651264309</v>
      </c>
      <c r="J2622" s="94">
        <f t="shared" si="287"/>
        <v>0.3540521651264309</v>
      </c>
      <c r="K2622" s="94">
        <f t="shared" si="287"/>
        <v>0.3540521651264309</v>
      </c>
      <c r="L2622" s="94">
        <f t="shared" si="287"/>
        <v>0.3540521651264309</v>
      </c>
      <c r="M2622" s="94">
        <f t="shared" si="287"/>
        <v>0.3540521651264309</v>
      </c>
      <c r="N2622" s="94">
        <f t="shared" si="287"/>
        <v>0.3540521651264309</v>
      </c>
      <c r="O2622" s="94">
        <f t="shared" si="287"/>
        <v>0.3540521651264309</v>
      </c>
      <c r="P2622" s="94">
        <f t="shared" si="287"/>
        <v>0.3540521651264309</v>
      </c>
      <c r="Q2622" s="94">
        <f t="shared" si="287"/>
        <v>0.3540521651264309</v>
      </c>
      <c r="R2622" s="94">
        <f t="shared" si="287"/>
        <v>0.3540521651264309</v>
      </c>
      <c r="S2622" s="93">
        <f>(1+H2622)^((5-Dashboard!$F$9)*3/12)</f>
        <v>1.1636374715204176</v>
      </c>
      <c r="T2622" s="93">
        <f t="shared" si="286"/>
        <v>1.5756258377344672</v>
      </c>
      <c r="U2622" s="93">
        <f t="shared" si="286"/>
        <v>2.1334795770135018</v>
      </c>
      <c r="V2622" s="93">
        <f t="shared" si="286"/>
        <v>2.8888426405081544</v>
      </c>
      <c r="W2622" s="93">
        <f t="shared" si="286"/>
        <v>3.9116436320896226</v>
      </c>
      <c r="X2622" s="93">
        <f t="shared" si="286"/>
        <v>5.2965695292339703</v>
      </c>
      <c r="Y2622" s="93">
        <f t="shared" si="285"/>
        <v>7.1718314388019389</v>
      </c>
      <c r="Z2622" s="93">
        <f t="shared" si="285"/>
        <v>9.7110338876315723</v>
      </c>
      <c r="AA2622" s="93">
        <f t="shared" si="285"/>
        <v>13.149246461163672</v>
      </c>
      <c r="AB2622" s="93">
        <f t="shared" si="285"/>
        <v>17.804765640519733</v>
      </c>
      <c r="AC2622" s="95">
        <f t="shared" si="285"/>
        <v>24.10858146511443</v>
      </c>
      <c r="AE2622" s="96"/>
    </row>
    <row r="2623" spans="3:31" ht="24.75" customHeight="1" x14ac:dyDescent="0.25">
      <c r="C2623" s="91">
        <f>ABS(E2623-Dashboard!$F$13)</f>
        <v>29.125453698581246</v>
      </c>
      <c r="D2623" s="92">
        <f t="shared" si="283"/>
        <v>0.35415216512643088</v>
      </c>
      <c r="E2623" s="93" cm="1">
        <f t="array" ref="E2623">SUM('DRE + DCF'!$S$41/TIR!S2623,'DRE + DCF'!$U$41:$AD$41/TIR!T2623:AC2623,TIR!F2623)</f>
        <v>18.494546301418751</v>
      </c>
      <c r="F2623" s="100">
        <f>'DRE + DCF'!$AE$38*'DRE + DCF'!$AE$39*(1+G2623)/(R2623-G2623)/AC2623</f>
        <v>4.1363964947772924</v>
      </c>
      <c r="G2623" s="92">
        <f>R2623*(1-'DRE + DCF'!$AE$39)</f>
        <v>0.21249129907585854</v>
      </c>
      <c r="H2623" s="94">
        <f t="shared" si="288"/>
        <v>0.35415216512643088</v>
      </c>
      <c r="I2623" s="94">
        <f t="shared" si="287"/>
        <v>0.35415216512643088</v>
      </c>
      <c r="J2623" s="94">
        <f t="shared" si="287"/>
        <v>0.35415216512643088</v>
      </c>
      <c r="K2623" s="94">
        <f t="shared" si="287"/>
        <v>0.35415216512643088</v>
      </c>
      <c r="L2623" s="94">
        <f t="shared" si="287"/>
        <v>0.35415216512643088</v>
      </c>
      <c r="M2623" s="94">
        <f t="shared" si="287"/>
        <v>0.35415216512643088</v>
      </c>
      <c r="N2623" s="94">
        <f t="shared" si="287"/>
        <v>0.35415216512643088</v>
      </c>
      <c r="O2623" s="94">
        <f t="shared" si="287"/>
        <v>0.35415216512643088</v>
      </c>
      <c r="P2623" s="94">
        <f t="shared" si="287"/>
        <v>0.35415216512643088</v>
      </c>
      <c r="Q2623" s="94">
        <f t="shared" si="287"/>
        <v>0.35415216512643088</v>
      </c>
      <c r="R2623" s="94">
        <f t="shared" si="287"/>
        <v>0.35415216512643088</v>
      </c>
      <c r="S2623" s="93">
        <f>(1+H2623)^((5-Dashboard!$F$9)*3/12)</f>
        <v>1.1636804394362015</v>
      </c>
      <c r="T2623" s="93">
        <f t="shared" si="286"/>
        <v>1.5758003865778085</v>
      </c>
      <c r="U2623" s="93">
        <f t="shared" si="286"/>
        <v>2.133873505291406</v>
      </c>
      <c r="V2623" s="93">
        <f t="shared" si="286"/>
        <v>2.8895894272962837</v>
      </c>
      <c r="W2623" s="93">
        <f t="shared" si="286"/>
        <v>3.9129437792997055</v>
      </c>
      <c r="X2623" s="93">
        <f t="shared" si="286"/>
        <v>5.2987212907566947</v>
      </c>
      <c r="Y2623" s="93">
        <f t="shared" si="285"/>
        <v>7.1752749082796941</v>
      </c>
      <c r="Z2623" s="93">
        <f t="shared" si="285"/>
        <v>9.7164140524242999</v>
      </c>
      <c r="AA2623" s="93">
        <f t="shared" si="285"/>
        <v>13.157503126355243</v>
      </c>
      <c r="AB2623" s="93">
        <f t="shared" si="285"/>
        <v>17.817261346211733</v>
      </c>
      <c r="AC2623" s="95">
        <f t="shared" si="285"/>
        <v>24.127283028596082</v>
      </c>
      <c r="AE2623" s="96"/>
    </row>
    <row r="2624" spans="3:31" ht="24.75" customHeight="1" x14ac:dyDescent="0.25">
      <c r="C2624" s="91">
        <f>ABS(E2624-Dashboard!$F$13)</f>
        <v>29.13373821841499</v>
      </c>
      <c r="D2624" s="92">
        <f t="shared" si="283"/>
        <v>0.35425216512643087</v>
      </c>
      <c r="E2624" s="93" cm="1">
        <f t="array" ref="E2624">SUM('DRE + DCF'!$S$41/TIR!S2624,'DRE + DCF'!$U$41:$AD$41/TIR!T2624:AC2624,TIR!F2624)</f>
        <v>18.486261781585007</v>
      </c>
      <c r="F2624" s="100">
        <f>'DRE + DCF'!$AE$38*'DRE + DCF'!$AE$39*(1+G2624)/(R2624-G2624)/AC2624</f>
        <v>4.1322282596092998</v>
      </c>
      <c r="G2624" s="92">
        <f>R2624*(1-'DRE + DCF'!$AE$39)</f>
        <v>0.21255129907585851</v>
      </c>
      <c r="H2624" s="94">
        <f t="shared" si="288"/>
        <v>0.35425216512643087</v>
      </c>
      <c r="I2624" s="94">
        <f t="shared" si="287"/>
        <v>0.35425216512643087</v>
      </c>
      <c r="J2624" s="94">
        <f t="shared" si="287"/>
        <v>0.35425216512643087</v>
      </c>
      <c r="K2624" s="94">
        <f t="shared" si="287"/>
        <v>0.35425216512643087</v>
      </c>
      <c r="L2624" s="94">
        <f t="shared" si="287"/>
        <v>0.35425216512643087</v>
      </c>
      <c r="M2624" s="94">
        <f t="shared" si="287"/>
        <v>0.35425216512643087</v>
      </c>
      <c r="N2624" s="94">
        <f t="shared" si="287"/>
        <v>0.35425216512643087</v>
      </c>
      <c r="O2624" s="94">
        <f t="shared" si="287"/>
        <v>0.35425216512643087</v>
      </c>
      <c r="P2624" s="94">
        <f t="shared" si="287"/>
        <v>0.35425216512643087</v>
      </c>
      <c r="Q2624" s="94">
        <f t="shared" si="287"/>
        <v>0.35425216512643087</v>
      </c>
      <c r="R2624" s="94">
        <f t="shared" si="287"/>
        <v>0.35425216512643087</v>
      </c>
      <c r="S2624" s="93">
        <f>(1+H2624)^((5-Dashboard!$F$9)*3/12)</f>
        <v>1.1637234057654899</v>
      </c>
      <c r="T2624" s="93">
        <f t="shared" si="286"/>
        <v>1.575974941866219</v>
      </c>
      <c r="U2624" s="93">
        <f t="shared" si="286"/>
        <v>2.1342674772073282</v>
      </c>
      <c r="V2624" s="93">
        <f t="shared" si="286"/>
        <v>2.8903363519669498</v>
      </c>
      <c r="W2624" s="93">
        <f t="shared" si="286"/>
        <v>3.9142442625948717</v>
      </c>
      <c r="X2624" s="93">
        <f t="shared" si="286"/>
        <v>5.3008737674528152</v>
      </c>
      <c r="Y2624" s="93">
        <f t="shared" si="285"/>
        <v>7.1787197766348765</v>
      </c>
      <c r="Z2624" s="93">
        <f t="shared" si="285"/>
        <v>9.7217968003437107</v>
      </c>
      <c r="AA2624" s="93">
        <f t="shared" si="285"/>
        <v>13.16576436578468</v>
      </c>
      <c r="AB2624" s="93">
        <f t="shared" si="285"/>
        <v>17.829764897908316</v>
      </c>
      <c r="AC2624" s="95">
        <f t="shared" si="285"/>
        <v>24.145997716687575</v>
      </c>
      <c r="AE2624" s="96"/>
    </row>
    <row r="2625" spans="3:31" ht="24.75" customHeight="1" x14ac:dyDescent="0.25">
      <c r="C2625" s="91">
        <f>ABS(E2625-Dashboard!$F$13)</f>
        <v>29.142015881052888</v>
      </c>
      <c r="D2625" s="92">
        <f t="shared" si="283"/>
        <v>0.35435216512643086</v>
      </c>
      <c r="E2625" s="93" cm="1">
        <f t="array" ref="E2625">SUM('DRE + DCF'!$S$41/TIR!S2625,'DRE + DCF'!$U$41:$AD$41/TIR!T2625:AC2625,TIR!F2625)</f>
        <v>18.477984118947109</v>
      </c>
      <c r="F2625" s="100">
        <f>'DRE + DCF'!$AE$38*'DRE + DCF'!$AE$39*(1+G2625)/(R2625-G2625)/AC2625</f>
        <v>4.1280647799359462</v>
      </c>
      <c r="G2625" s="92">
        <f>R2625*(1-'DRE + DCF'!$AE$39)</f>
        <v>0.21261129907585852</v>
      </c>
      <c r="H2625" s="94">
        <f t="shared" si="288"/>
        <v>0.35435216512643086</v>
      </c>
      <c r="I2625" s="94">
        <f t="shared" si="287"/>
        <v>0.35435216512643086</v>
      </c>
      <c r="J2625" s="94">
        <f t="shared" si="287"/>
        <v>0.35435216512643086</v>
      </c>
      <c r="K2625" s="94">
        <f t="shared" si="287"/>
        <v>0.35435216512643086</v>
      </c>
      <c r="L2625" s="94">
        <f t="shared" si="287"/>
        <v>0.35435216512643086</v>
      </c>
      <c r="M2625" s="94">
        <f t="shared" si="287"/>
        <v>0.35435216512643086</v>
      </c>
      <c r="N2625" s="94">
        <f t="shared" si="287"/>
        <v>0.35435216512643086</v>
      </c>
      <c r="O2625" s="94">
        <f t="shared" si="287"/>
        <v>0.35435216512643086</v>
      </c>
      <c r="P2625" s="94">
        <f t="shared" si="287"/>
        <v>0.35435216512643086</v>
      </c>
      <c r="Q2625" s="94">
        <f t="shared" si="287"/>
        <v>0.35435216512643086</v>
      </c>
      <c r="R2625" s="94">
        <f t="shared" si="287"/>
        <v>0.35435216512643086</v>
      </c>
      <c r="S2625" s="93">
        <f>(1+H2625)^((5-Dashboard!$F$9)*3/12)</f>
        <v>1.1637663705084584</v>
      </c>
      <c r="T2625" s="93">
        <f t="shared" si="286"/>
        <v>1.5761495035994586</v>
      </c>
      <c r="U2625" s="93">
        <f t="shared" si="286"/>
        <v>2.1346614927628758</v>
      </c>
      <c r="V2625" s="93">
        <f t="shared" si="286"/>
        <v>2.8910834145354194</v>
      </c>
      <c r="W2625" s="93">
        <f t="shared" si="286"/>
        <v>3.9155450820371596</v>
      </c>
      <c r="X2625" s="93">
        <f t="shared" si="286"/>
        <v>5.3030269595071751</v>
      </c>
      <c r="Y2625" s="93">
        <f t="shared" si="285"/>
        <v>7.1821660443323756</v>
      </c>
      <c r="Z2625" s="93">
        <f t="shared" si="285"/>
        <v>9.7271821324390864</v>
      </c>
      <c r="AA2625" s="93">
        <f t="shared" si="285"/>
        <v>13.174030181648009</v>
      </c>
      <c r="AB2625" s="93">
        <f t="shared" si="285"/>
        <v>17.842276299955927</v>
      </c>
      <c r="AC2625" s="95">
        <f t="shared" si="285"/>
        <v>24.164725537629312</v>
      </c>
      <c r="AE2625" s="96"/>
    </row>
    <row r="2626" spans="3:31" ht="24.75" customHeight="1" x14ac:dyDescent="0.25">
      <c r="C2626" s="91">
        <f>ABS(E2626-Dashboard!$F$13)</f>
        <v>29.15028669402875</v>
      </c>
      <c r="D2626" s="92">
        <f t="shared" si="283"/>
        <v>0.35445216512643085</v>
      </c>
      <c r="E2626" s="93" cm="1">
        <f t="array" ref="E2626">SUM('DRE + DCF'!$S$41/TIR!S2626,'DRE + DCF'!$U$41:$AD$41/TIR!T2626:AC2626,TIR!F2626)</f>
        <v>18.469713305971247</v>
      </c>
      <c r="F2626" s="100">
        <f>'DRE + DCF'!$AE$38*'DRE + DCF'!$AE$39*(1+G2626)/(R2626-G2626)/AC2626</f>
        <v>4.1239060496271147</v>
      </c>
      <c r="G2626" s="92">
        <f>R2626*(1-'DRE + DCF'!$AE$39)</f>
        <v>0.21267129907585849</v>
      </c>
      <c r="H2626" s="94">
        <f t="shared" si="288"/>
        <v>0.35445216512643085</v>
      </c>
      <c r="I2626" s="94">
        <f t="shared" si="287"/>
        <v>0.35445216512643085</v>
      </c>
      <c r="J2626" s="94">
        <f t="shared" si="287"/>
        <v>0.35445216512643085</v>
      </c>
      <c r="K2626" s="94">
        <f t="shared" si="287"/>
        <v>0.35445216512643085</v>
      </c>
      <c r="L2626" s="94">
        <f t="shared" ref="I2626:R2651" si="289">$D2626</f>
        <v>0.35445216512643085</v>
      </c>
      <c r="M2626" s="94">
        <f t="shared" si="289"/>
        <v>0.35445216512643085</v>
      </c>
      <c r="N2626" s="94">
        <f t="shared" si="289"/>
        <v>0.35445216512643085</v>
      </c>
      <c r="O2626" s="94">
        <f t="shared" si="289"/>
        <v>0.35445216512643085</v>
      </c>
      <c r="P2626" s="94">
        <f t="shared" si="289"/>
        <v>0.35445216512643085</v>
      </c>
      <c r="Q2626" s="94">
        <f t="shared" si="289"/>
        <v>0.35445216512643085</v>
      </c>
      <c r="R2626" s="94">
        <f t="shared" si="289"/>
        <v>0.35445216512643085</v>
      </c>
      <c r="S2626" s="93">
        <f>(1+H2626)^((5-Dashboard!$F$9)*3/12)</f>
        <v>1.1638093336652835</v>
      </c>
      <c r="T2626" s="93">
        <f t="shared" si="286"/>
        <v>1.5763240717772922</v>
      </c>
      <c r="U2626" s="93">
        <f t="shared" si="286"/>
        <v>2.135055551959665</v>
      </c>
      <c r="V2626" s="93">
        <f t="shared" si="286"/>
        <v>2.8918306150169752</v>
      </c>
      <c r="W2626" s="93">
        <f t="shared" si="286"/>
        <v>3.9168462376886404</v>
      </c>
      <c r="X2626" s="93">
        <f t="shared" si="286"/>
        <v>5.3051808671046938</v>
      </c>
      <c r="Y2626" s="93">
        <f t="shared" si="285"/>
        <v>7.1856137118372692</v>
      </c>
      <c r="Z2626" s="93">
        <f t="shared" si="285"/>
        <v>9.7325700497601595</v>
      </c>
      <c r="AA2626" s="93">
        <f t="shared" si="285"/>
        <v>13.182300576142303</v>
      </c>
      <c r="AB2626" s="93">
        <f t="shared" si="285"/>
        <v>17.854795556703341</v>
      </c>
      <c r="AC2626" s="95">
        <f t="shared" si="285"/>
        <v>24.183466499666618</v>
      </c>
      <c r="AE2626" s="96"/>
    </row>
    <row r="2627" spans="3:31" ht="24.75" customHeight="1" x14ac:dyDescent="0.25">
      <c r="C2627" s="91">
        <f>ABS(E2627-Dashboard!$F$13)</f>
        <v>29.158550664866219</v>
      </c>
      <c r="D2627" s="92">
        <f t="shared" si="283"/>
        <v>0.35455216512643084</v>
      </c>
      <c r="E2627" s="93" cm="1">
        <f t="array" ref="E2627">SUM('DRE + DCF'!$S$41/TIR!S2627,'DRE + DCF'!$U$41:$AD$41/TIR!T2627:AC2627,TIR!F2627)</f>
        <v>18.461449335133779</v>
      </c>
      <c r="F2627" s="100">
        <f>'DRE + DCF'!$AE$38*'DRE + DCF'!$AE$39*(1+G2627)/(R2627-G2627)/AC2627</f>
        <v>4.1197520625616688</v>
      </c>
      <c r="G2627" s="92">
        <f>R2627*(1-'DRE + DCF'!$AE$39)</f>
        <v>0.2127312990758585</v>
      </c>
      <c r="H2627" s="94">
        <f t="shared" si="288"/>
        <v>0.35455216512643084</v>
      </c>
      <c r="I2627" s="94">
        <f t="shared" si="289"/>
        <v>0.35455216512643084</v>
      </c>
      <c r="J2627" s="94">
        <f t="shared" si="289"/>
        <v>0.35455216512643084</v>
      </c>
      <c r="K2627" s="94">
        <f t="shared" si="289"/>
        <v>0.35455216512643084</v>
      </c>
      <c r="L2627" s="94">
        <f t="shared" si="289"/>
        <v>0.35455216512643084</v>
      </c>
      <c r="M2627" s="94">
        <f t="shared" si="289"/>
        <v>0.35455216512643084</v>
      </c>
      <c r="N2627" s="94">
        <f t="shared" si="289"/>
        <v>0.35455216512643084</v>
      </c>
      <c r="O2627" s="94">
        <f t="shared" si="289"/>
        <v>0.35455216512643084</v>
      </c>
      <c r="P2627" s="94">
        <f t="shared" si="289"/>
        <v>0.35455216512643084</v>
      </c>
      <c r="Q2627" s="94">
        <f t="shared" si="289"/>
        <v>0.35455216512643084</v>
      </c>
      <c r="R2627" s="94">
        <f t="shared" si="289"/>
        <v>0.35455216512643084</v>
      </c>
      <c r="S2627" s="93">
        <f>(1+H2627)^((5-Dashboard!$F$9)*3/12)</f>
        <v>1.1638522952361399</v>
      </c>
      <c r="T2627" s="93">
        <f t="shared" si="286"/>
        <v>1.5764986463994792</v>
      </c>
      <c r="U2627" s="93">
        <f t="shared" si="286"/>
        <v>2.1354496547993018</v>
      </c>
      <c r="V2627" s="93">
        <f t="shared" si="286"/>
        <v>2.8925779534268834</v>
      </c>
      <c r="W2627" s="93">
        <f t="shared" si="286"/>
        <v>3.9181477296113649</v>
      </c>
      <c r="X2627" s="93">
        <f t="shared" si="286"/>
        <v>5.3073354904302832</v>
      </c>
      <c r="Y2627" s="93">
        <f t="shared" si="285"/>
        <v>7.1890627796146873</v>
      </c>
      <c r="Z2627" s="93">
        <f t="shared" si="285"/>
        <v>9.7379605533569116</v>
      </c>
      <c r="AA2627" s="93">
        <f t="shared" si="285"/>
        <v>13.190575551465381</v>
      </c>
      <c r="AB2627" s="93">
        <f t="shared" si="285"/>
        <v>17.867322672501196</v>
      </c>
      <c r="AC2627" s="95">
        <f t="shared" si="285"/>
        <v>24.202220611049061</v>
      </c>
      <c r="AE2627" s="96"/>
    </row>
    <row r="2628" spans="3:31" ht="24.75" customHeight="1" x14ac:dyDescent="0.25">
      <c r="C2628" s="91">
        <f>ABS(E2628-Dashboard!$F$13)</f>
        <v>29.166807801079031</v>
      </c>
      <c r="D2628" s="92">
        <f t="shared" si="283"/>
        <v>0.35465216512643083</v>
      </c>
      <c r="E2628" s="93" cm="1">
        <f t="array" ref="E2628">SUM('DRE + DCF'!$S$41/TIR!S2628,'DRE + DCF'!$U$41:$AD$41/TIR!T2628:AC2628,TIR!F2628)</f>
        <v>18.453192198920966</v>
      </c>
      <c r="F2628" s="100">
        <f>'DRE + DCF'!$AE$38*'DRE + DCF'!$AE$39*(1+G2628)/(R2628-G2628)/AC2628</f>
        <v>4.1156028126273227</v>
      </c>
      <c r="G2628" s="92">
        <f>R2628*(1-'DRE + DCF'!$AE$39)</f>
        <v>0.2127912990758585</v>
      </c>
      <c r="H2628" s="94">
        <f t="shared" si="288"/>
        <v>0.35465216512643083</v>
      </c>
      <c r="I2628" s="94">
        <f t="shared" si="289"/>
        <v>0.35465216512643083</v>
      </c>
      <c r="J2628" s="94">
        <f t="shared" si="289"/>
        <v>0.35465216512643083</v>
      </c>
      <c r="K2628" s="94">
        <f t="shared" si="289"/>
        <v>0.35465216512643083</v>
      </c>
      <c r="L2628" s="94">
        <f t="shared" si="289"/>
        <v>0.35465216512643083</v>
      </c>
      <c r="M2628" s="94">
        <f t="shared" si="289"/>
        <v>0.35465216512643083</v>
      </c>
      <c r="N2628" s="94">
        <f t="shared" si="289"/>
        <v>0.35465216512643083</v>
      </c>
      <c r="O2628" s="94">
        <f t="shared" si="289"/>
        <v>0.35465216512643083</v>
      </c>
      <c r="P2628" s="94">
        <f t="shared" si="289"/>
        <v>0.35465216512643083</v>
      </c>
      <c r="Q2628" s="94">
        <f t="shared" si="289"/>
        <v>0.35465216512643083</v>
      </c>
      <c r="R2628" s="94">
        <f t="shared" si="289"/>
        <v>0.35465216512643083</v>
      </c>
      <c r="S2628" s="93">
        <f>(1+H2628)^((5-Dashboard!$F$9)*3/12)</f>
        <v>1.1638952552212036</v>
      </c>
      <c r="T2628" s="93">
        <f t="shared" si="286"/>
        <v>1.5766732274657833</v>
      </c>
      <c r="U2628" s="93">
        <f t="shared" si="286"/>
        <v>2.1358438012834009</v>
      </c>
      <c r="V2628" s="93">
        <f t="shared" si="286"/>
        <v>2.8933254297804254</v>
      </c>
      <c r="W2628" s="93">
        <f t="shared" si="286"/>
        <v>3.9194495578674147</v>
      </c>
      <c r="X2628" s="93">
        <f t="shared" si="286"/>
        <v>5.3094908296689258</v>
      </c>
      <c r="Y2628" s="93">
        <f t="shared" si="285"/>
        <v>7.1925132481299405</v>
      </c>
      <c r="Z2628" s="93">
        <f t="shared" si="285"/>
        <v>9.7433536442797628</v>
      </c>
      <c r="AA2628" s="93">
        <f t="shared" si="285"/>
        <v>13.198855109816082</v>
      </c>
      <c r="AB2628" s="93">
        <f t="shared" si="285"/>
        <v>17.879857651702412</v>
      </c>
      <c r="AC2628" s="95">
        <f t="shared" si="285"/>
        <v>24.220987880031057</v>
      </c>
      <c r="AE2628" s="96"/>
    </row>
    <row r="2629" spans="3:31" ht="24.75" customHeight="1" x14ac:dyDescent="0.25">
      <c r="C2629" s="91">
        <f>ABS(E2629-Dashboard!$F$13)</f>
        <v>29.175058110170824</v>
      </c>
      <c r="D2629" s="92">
        <f t="shared" si="283"/>
        <v>0.35475216512643082</v>
      </c>
      <c r="E2629" s="93" cm="1">
        <f t="array" ref="E2629">SUM('DRE + DCF'!$S$41/TIR!S2629,'DRE + DCF'!$U$41:$AD$41/TIR!T2629:AC2629,TIR!F2629)</f>
        <v>18.444941889829174</v>
      </c>
      <c r="F2629" s="100">
        <f>'DRE + DCF'!$AE$38*'DRE + DCF'!$AE$39*(1+G2629)/(R2629-G2629)/AC2629</f>
        <v>4.1114582937207258</v>
      </c>
      <c r="G2629" s="92">
        <f>R2629*(1-'DRE + DCF'!$AE$39)</f>
        <v>0.21285129907585848</v>
      </c>
      <c r="H2629" s="94">
        <f t="shared" si="288"/>
        <v>0.35475216512643082</v>
      </c>
      <c r="I2629" s="94">
        <f t="shared" si="289"/>
        <v>0.35475216512643082</v>
      </c>
      <c r="J2629" s="94">
        <f t="shared" si="289"/>
        <v>0.35475216512643082</v>
      </c>
      <c r="K2629" s="94">
        <f t="shared" si="289"/>
        <v>0.35475216512643082</v>
      </c>
      <c r="L2629" s="94">
        <f t="shared" si="289"/>
        <v>0.35475216512643082</v>
      </c>
      <c r="M2629" s="94">
        <f t="shared" si="289"/>
        <v>0.35475216512643082</v>
      </c>
      <c r="N2629" s="94">
        <f t="shared" si="289"/>
        <v>0.35475216512643082</v>
      </c>
      <c r="O2629" s="94">
        <f t="shared" si="289"/>
        <v>0.35475216512643082</v>
      </c>
      <c r="P2629" s="94">
        <f t="shared" si="289"/>
        <v>0.35475216512643082</v>
      </c>
      <c r="Q2629" s="94">
        <f t="shared" si="289"/>
        <v>0.35475216512643082</v>
      </c>
      <c r="R2629" s="94">
        <f t="shared" si="289"/>
        <v>0.35475216512643082</v>
      </c>
      <c r="S2629" s="93">
        <f>(1+H2629)^((5-Dashboard!$F$9)*3/12)</f>
        <v>1.1639382136206504</v>
      </c>
      <c r="T2629" s="93">
        <f t="shared" si="286"/>
        <v>1.5768478149759662</v>
      </c>
      <c r="U2629" s="93">
        <f t="shared" si="286"/>
        <v>2.1362379914135716</v>
      </c>
      <c r="V2629" s="93">
        <f t="shared" si="286"/>
        <v>2.8940730440928735</v>
      </c>
      <c r="W2629" s="93">
        <f t="shared" si="286"/>
        <v>3.9207517225188604</v>
      </c>
      <c r="X2629" s="93">
        <f t="shared" si="286"/>
        <v>5.3116468850056089</v>
      </c>
      <c r="Y2629" s="93">
        <f t="shared" si="285"/>
        <v>7.1959651178484103</v>
      </c>
      <c r="Z2629" s="93">
        <f t="shared" si="285"/>
        <v>9.7487493235794052</v>
      </c>
      <c r="AA2629" s="93">
        <f t="shared" si="285"/>
        <v>13.207139253394026</v>
      </c>
      <c r="AB2629" s="93">
        <f t="shared" si="285"/>
        <v>17.892400498661829</v>
      </c>
      <c r="AC2629" s="95">
        <f t="shared" si="285"/>
        <v>24.239768314871341</v>
      </c>
      <c r="AE2629" s="96"/>
    </row>
    <row r="2630" spans="3:31" ht="24.75" customHeight="1" x14ac:dyDescent="0.25">
      <c r="C2630" s="91">
        <f>ABS(E2630-Dashboard!$F$13)</f>
        <v>29.183301599635339</v>
      </c>
      <c r="D2630" s="92">
        <f t="shared" si="283"/>
        <v>0.35485216512643081</v>
      </c>
      <c r="E2630" s="93" cm="1">
        <f t="array" ref="E2630">SUM('DRE + DCF'!$S$41/TIR!S2630,'DRE + DCF'!$U$41:$AD$41/TIR!T2630:AC2630,TIR!F2630)</f>
        <v>18.436698400364659</v>
      </c>
      <c r="F2630" s="100">
        <f>'DRE + DCF'!$AE$38*'DRE + DCF'!$AE$39*(1+G2630)/(R2630-G2630)/AC2630</f>
        <v>4.1073184997473566</v>
      </c>
      <c r="G2630" s="92">
        <f>R2630*(1-'DRE + DCF'!$AE$39)</f>
        <v>0.21291129907585848</v>
      </c>
      <c r="H2630" s="94">
        <f t="shared" si="288"/>
        <v>0.35485216512643081</v>
      </c>
      <c r="I2630" s="94">
        <f t="shared" si="289"/>
        <v>0.35485216512643081</v>
      </c>
      <c r="J2630" s="94">
        <f t="shared" si="289"/>
        <v>0.35485216512643081</v>
      </c>
      <c r="K2630" s="94">
        <f t="shared" si="289"/>
        <v>0.35485216512643081</v>
      </c>
      <c r="L2630" s="94">
        <f t="shared" si="289"/>
        <v>0.35485216512643081</v>
      </c>
      <c r="M2630" s="94">
        <f t="shared" si="289"/>
        <v>0.35485216512643081</v>
      </c>
      <c r="N2630" s="94">
        <f t="shared" si="289"/>
        <v>0.35485216512643081</v>
      </c>
      <c r="O2630" s="94">
        <f t="shared" si="289"/>
        <v>0.35485216512643081</v>
      </c>
      <c r="P2630" s="94">
        <f t="shared" si="289"/>
        <v>0.35485216512643081</v>
      </c>
      <c r="Q2630" s="94">
        <f t="shared" si="289"/>
        <v>0.35485216512643081</v>
      </c>
      <c r="R2630" s="94">
        <f t="shared" si="289"/>
        <v>0.35485216512643081</v>
      </c>
      <c r="S2630" s="93">
        <f>(1+H2630)^((5-Dashboard!$F$9)*3/12)</f>
        <v>1.1639811704346557</v>
      </c>
      <c r="T2630" s="93">
        <f t="shared" si="286"/>
        <v>1.5770224089297904</v>
      </c>
      <c r="U2630" s="93">
        <f t="shared" si="286"/>
        <v>2.136632225191426</v>
      </c>
      <c r="V2630" s="93">
        <f t="shared" si="286"/>
        <v>2.8948207963795074</v>
      </c>
      <c r="W2630" s="93">
        <f t="shared" si="286"/>
        <v>3.9220542236277947</v>
      </c>
      <c r="X2630" s="93">
        <f t="shared" si="286"/>
        <v>5.3138036566253808</v>
      </c>
      <c r="Y2630" s="93">
        <f t="shared" si="285"/>
        <v>7.1994183892356425</v>
      </c>
      <c r="Z2630" s="93">
        <f t="shared" si="285"/>
        <v>9.7541475923069516</v>
      </c>
      <c r="AA2630" s="93">
        <f t="shared" si="285"/>
        <v>13.215427984399836</v>
      </c>
      <c r="AB2630" s="93">
        <f t="shared" si="285"/>
        <v>17.904951217736542</v>
      </c>
      <c r="AC2630" s="95">
        <f t="shared" si="285"/>
        <v>24.258561923833479</v>
      </c>
      <c r="AE2630" s="96"/>
    </row>
    <row r="2631" spans="3:31" ht="24.75" customHeight="1" x14ac:dyDescent="0.25">
      <c r="C2631" s="91">
        <f>ABS(E2631-Dashboard!$F$13)</f>
        <v>29.191538276956244</v>
      </c>
      <c r="D2631" s="92">
        <f t="shared" si="283"/>
        <v>0.3549521651264308</v>
      </c>
      <c r="E2631" s="93" cm="1">
        <f t="array" ref="E2631">SUM('DRE + DCF'!$S$41/TIR!S2631,'DRE + DCF'!$U$41:$AD$41/TIR!T2631:AC2631,TIR!F2631)</f>
        <v>18.428461723043753</v>
      </c>
      <c r="F2631" s="100">
        <f>'DRE + DCF'!$AE$38*'DRE + DCF'!$AE$39*(1+G2631)/(R2631-G2631)/AC2631</f>
        <v>4.1031834246216023</v>
      </c>
      <c r="G2631" s="92">
        <f>R2631*(1-'DRE + DCF'!$AE$39)</f>
        <v>0.21297129907585846</v>
      </c>
      <c r="H2631" s="94">
        <f t="shared" si="288"/>
        <v>0.3549521651264308</v>
      </c>
      <c r="I2631" s="94">
        <f t="shared" si="289"/>
        <v>0.3549521651264308</v>
      </c>
      <c r="J2631" s="94">
        <f t="shared" si="289"/>
        <v>0.3549521651264308</v>
      </c>
      <c r="K2631" s="94">
        <f t="shared" si="289"/>
        <v>0.3549521651264308</v>
      </c>
      <c r="L2631" s="94">
        <f t="shared" si="289"/>
        <v>0.3549521651264308</v>
      </c>
      <c r="M2631" s="94">
        <f t="shared" si="289"/>
        <v>0.3549521651264308</v>
      </c>
      <c r="N2631" s="94">
        <f t="shared" si="289"/>
        <v>0.3549521651264308</v>
      </c>
      <c r="O2631" s="94">
        <f t="shared" si="289"/>
        <v>0.3549521651264308</v>
      </c>
      <c r="P2631" s="94">
        <f t="shared" si="289"/>
        <v>0.3549521651264308</v>
      </c>
      <c r="Q2631" s="94">
        <f t="shared" si="289"/>
        <v>0.3549521651264308</v>
      </c>
      <c r="R2631" s="94">
        <f t="shared" si="289"/>
        <v>0.3549521651264308</v>
      </c>
      <c r="S2631" s="93">
        <f>(1+H2631)^((5-Dashboard!$F$9)*3/12)</f>
        <v>1.1640241256633947</v>
      </c>
      <c r="T2631" s="93">
        <f t="shared" si="286"/>
        <v>1.5771970093270171</v>
      </c>
      <c r="U2631" s="93">
        <f t="shared" si="286"/>
        <v>2.1370265026185731</v>
      </c>
      <c r="V2631" s="93">
        <f t="shared" si="286"/>
        <v>2.8955686866555994</v>
      </c>
      <c r="W2631" s="93">
        <f t="shared" si="286"/>
        <v>3.9233570612562998</v>
      </c>
      <c r="X2631" s="93">
        <f t="shared" si="286"/>
        <v>5.3159611447132935</v>
      </c>
      <c r="Y2631" s="93">
        <f t="shared" si="285"/>
        <v>7.2028730627572557</v>
      </c>
      <c r="Z2631" s="93">
        <f t="shared" si="285"/>
        <v>9.7595484515137887</v>
      </c>
      <c r="AA2631" s="93">
        <f t="shared" si="285"/>
        <v>13.223721305034912</v>
      </c>
      <c r="AB2631" s="93">
        <f t="shared" si="285"/>
        <v>17.917509813285562</v>
      </c>
      <c r="AC2631" s="95">
        <f t="shared" si="285"/>
        <v>24.277368715185343</v>
      </c>
      <c r="AE2631" s="96"/>
    </row>
    <row r="2632" spans="3:31" ht="24.75" customHeight="1" x14ac:dyDescent="0.25">
      <c r="C2632" s="91">
        <f>ABS(E2632-Dashboard!$F$13)</f>
        <v>29.199768149607365</v>
      </c>
      <c r="D2632" s="92">
        <f t="shared" si="283"/>
        <v>0.35505216512643079</v>
      </c>
      <c r="E2632" s="93" cm="1">
        <f t="array" ref="E2632">SUM('DRE + DCF'!$S$41/TIR!S2632,'DRE + DCF'!$U$41:$AD$41/TIR!T2632:AC2632,TIR!F2632)</f>
        <v>18.420231850392632</v>
      </c>
      <c r="F2632" s="100">
        <f>'DRE + DCF'!$AE$38*'DRE + DCF'!$AE$39*(1+G2632)/(R2632-G2632)/AC2632</f>
        <v>4.099053062266643</v>
      </c>
      <c r="G2632" s="92">
        <f>R2632*(1-'DRE + DCF'!$AE$39)</f>
        <v>0.21303129907585847</v>
      </c>
      <c r="H2632" s="94">
        <f t="shared" si="288"/>
        <v>0.35505216512643079</v>
      </c>
      <c r="I2632" s="94">
        <f t="shared" si="289"/>
        <v>0.35505216512643079</v>
      </c>
      <c r="J2632" s="94">
        <f t="shared" si="289"/>
        <v>0.35505216512643079</v>
      </c>
      <c r="K2632" s="94">
        <f t="shared" si="289"/>
        <v>0.35505216512643079</v>
      </c>
      <c r="L2632" s="94">
        <f t="shared" si="289"/>
        <v>0.35505216512643079</v>
      </c>
      <c r="M2632" s="94">
        <f t="shared" si="289"/>
        <v>0.35505216512643079</v>
      </c>
      <c r="N2632" s="94">
        <f t="shared" si="289"/>
        <v>0.35505216512643079</v>
      </c>
      <c r="O2632" s="94">
        <f t="shared" si="289"/>
        <v>0.35505216512643079</v>
      </c>
      <c r="P2632" s="94">
        <f t="shared" si="289"/>
        <v>0.35505216512643079</v>
      </c>
      <c r="Q2632" s="94">
        <f t="shared" si="289"/>
        <v>0.35505216512643079</v>
      </c>
      <c r="R2632" s="94">
        <f t="shared" si="289"/>
        <v>0.35505216512643079</v>
      </c>
      <c r="S2632" s="93">
        <f>(1+H2632)^((5-Dashboard!$F$9)*3/12)</f>
        <v>1.1640670793070436</v>
      </c>
      <c r="T2632" s="93">
        <f t="shared" si="286"/>
        <v>1.5773716161674101</v>
      </c>
      <c r="U2632" s="93">
        <f t="shared" si="286"/>
        <v>2.1374208236966266</v>
      </c>
      <c r="V2632" s="93">
        <f t="shared" si="286"/>
        <v>2.8963167149364333</v>
      </c>
      <c r="W2632" s="93">
        <f t="shared" si="286"/>
        <v>3.9246602354664857</v>
      </c>
      <c r="X2632" s="93">
        <f t="shared" si="286"/>
        <v>5.3181193494544692</v>
      </c>
      <c r="Y2632" s="93">
        <f t="shared" si="285"/>
        <v>7.2063291388790445</v>
      </c>
      <c r="Z2632" s="93">
        <f t="shared" si="285"/>
        <v>9.7649519022517381</v>
      </c>
      <c r="AA2632" s="93">
        <f t="shared" si="285"/>
        <v>13.232019217501678</v>
      </c>
      <c r="AB2632" s="93">
        <f t="shared" si="285"/>
        <v>17.93007628967019</v>
      </c>
      <c r="AC2632" s="95">
        <f t="shared" si="285"/>
        <v>24.296188697199675</v>
      </c>
      <c r="AE2632" s="96"/>
    </row>
    <row r="2633" spans="3:31" ht="24.75" customHeight="1" x14ac:dyDescent="0.25">
      <c r="C2633" s="91">
        <f>ABS(E2633-Dashboard!$F$13)</f>
        <v>29.207991225052464</v>
      </c>
      <c r="D2633" s="92">
        <f t="shared" si="283"/>
        <v>0.35515216512643077</v>
      </c>
      <c r="E2633" s="93" cm="1">
        <f t="array" ref="E2633">SUM('DRE + DCF'!$S$41/TIR!S2633,'DRE + DCF'!$U$41:$AD$41/TIR!T2633:AC2633,TIR!F2633)</f>
        <v>18.412008774947534</v>
      </c>
      <c r="F2633" s="100">
        <f>'DRE + DCF'!$AE$38*'DRE + DCF'!$AE$39*(1+G2633)/(R2633-G2633)/AC2633</f>
        <v>4.0949274066145467</v>
      </c>
      <c r="G2633" s="92">
        <f>R2633*(1-'DRE + DCF'!$AE$39)</f>
        <v>0.21309129907585847</v>
      </c>
      <c r="H2633" s="94">
        <f t="shared" si="288"/>
        <v>0.35515216512643077</v>
      </c>
      <c r="I2633" s="94">
        <f t="shared" si="289"/>
        <v>0.35515216512643077</v>
      </c>
      <c r="J2633" s="94">
        <f t="shared" si="289"/>
        <v>0.35515216512643077</v>
      </c>
      <c r="K2633" s="94">
        <f t="shared" si="289"/>
        <v>0.35515216512643077</v>
      </c>
      <c r="L2633" s="94">
        <f t="shared" si="289"/>
        <v>0.35515216512643077</v>
      </c>
      <c r="M2633" s="94">
        <f t="shared" si="289"/>
        <v>0.35515216512643077</v>
      </c>
      <c r="N2633" s="94">
        <f t="shared" si="289"/>
        <v>0.35515216512643077</v>
      </c>
      <c r="O2633" s="94">
        <f t="shared" si="289"/>
        <v>0.35515216512643077</v>
      </c>
      <c r="P2633" s="94">
        <f t="shared" si="289"/>
        <v>0.35515216512643077</v>
      </c>
      <c r="Q2633" s="94">
        <f t="shared" si="289"/>
        <v>0.35515216512643077</v>
      </c>
      <c r="R2633" s="94">
        <f t="shared" si="289"/>
        <v>0.35515216512643077</v>
      </c>
      <c r="S2633" s="93">
        <f>(1+H2633)^((5-Dashboard!$F$9)*3/12)</f>
        <v>1.1641100313657771</v>
      </c>
      <c r="T2633" s="93">
        <f t="shared" si="286"/>
        <v>1.5775462294507299</v>
      </c>
      <c r="U2633" s="93">
        <f t="shared" si="286"/>
        <v>2.1378151884271936</v>
      </c>
      <c r="V2633" s="93">
        <f t="shared" si="286"/>
        <v>2.8970648812372799</v>
      </c>
      <c r="W2633" s="93">
        <f t="shared" si="286"/>
        <v>3.9259637463204458</v>
      </c>
      <c r="X2633" s="93">
        <f t="shared" si="286"/>
        <v>5.3202782710340246</v>
      </c>
      <c r="Y2633" s="93">
        <f t="shared" si="285"/>
        <v>7.2097866180668619</v>
      </c>
      <c r="Z2633" s="93">
        <f t="shared" si="285"/>
        <v>9.770357945572874</v>
      </c>
      <c r="AA2633" s="93">
        <f t="shared" si="285"/>
        <v>13.240321724003305</v>
      </c>
      <c r="AB2633" s="93">
        <f t="shared" si="285"/>
        <v>17.942650651253594</v>
      </c>
      <c r="AC2633" s="95">
        <f t="shared" si="285"/>
        <v>24.31502187815347</v>
      </c>
      <c r="AE2633" s="96"/>
    </row>
    <row r="2634" spans="3:31" ht="24.75" customHeight="1" x14ac:dyDescent="0.25">
      <c r="C2634" s="91">
        <f>ABS(E2634-Dashboard!$F$13)</f>
        <v>29.216207510745498</v>
      </c>
      <c r="D2634" s="92">
        <f t="shared" si="283"/>
        <v>0.35525216512643076</v>
      </c>
      <c r="E2634" s="93" cm="1">
        <f t="array" ref="E2634">SUM('DRE + DCF'!$S$41/TIR!S2634,'DRE + DCF'!$U$41:$AD$41/TIR!T2634:AC2634,TIR!F2634)</f>
        <v>18.403792489254499</v>
      </c>
      <c r="F2634" s="100">
        <f>'DRE + DCF'!$AE$38*'DRE + DCF'!$AE$39*(1+G2634)/(R2634-G2634)/AC2634</f>
        <v>4.090806451606138</v>
      </c>
      <c r="G2634" s="92">
        <f>R2634*(1-'DRE + DCF'!$AE$39)</f>
        <v>0.21315129907585845</v>
      </c>
      <c r="H2634" s="94">
        <f t="shared" si="288"/>
        <v>0.35525216512643076</v>
      </c>
      <c r="I2634" s="94">
        <f t="shared" si="289"/>
        <v>0.35525216512643076</v>
      </c>
      <c r="J2634" s="94">
        <f t="shared" si="289"/>
        <v>0.35525216512643076</v>
      </c>
      <c r="K2634" s="94">
        <f t="shared" si="289"/>
        <v>0.35525216512643076</v>
      </c>
      <c r="L2634" s="94">
        <f t="shared" si="289"/>
        <v>0.35525216512643076</v>
      </c>
      <c r="M2634" s="94">
        <f t="shared" si="289"/>
        <v>0.35525216512643076</v>
      </c>
      <c r="N2634" s="94">
        <f t="shared" si="289"/>
        <v>0.35525216512643076</v>
      </c>
      <c r="O2634" s="94">
        <f t="shared" si="289"/>
        <v>0.35525216512643076</v>
      </c>
      <c r="P2634" s="94">
        <f t="shared" si="289"/>
        <v>0.35525216512643076</v>
      </c>
      <c r="Q2634" s="94">
        <f t="shared" si="289"/>
        <v>0.35525216512643076</v>
      </c>
      <c r="R2634" s="94">
        <f t="shared" si="289"/>
        <v>0.35525216512643076</v>
      </c>
      <c r="S2634" s="93">
        <f>(1+H2634)^((5-Dashboard!$F$9)*3/12)</f>
        <v>1.1641529818397713</v>
      </c>
      <c r="T2634" s="93">
        <f t="shared" si="286"/>
        <v>1.5777208491767407</v>
      </c>
      <c r="U2634" s="93">
        <f t="shared" si="286"/>
        <v>2.138209596811889</v>
      </c>
      <c r="V2634" s="93">
        <f t="shared" si="286"/>
        <v>2.8978131855734253</v>
      </c>
      <c r="W2634" s="93">
        <f t="shared" si="286"/>
        <v>3.9272675938803046</v>
      </c>
      <c r="X2634" s="93">
        <f t="shared" si="286"/>
        <v>5.3224379096371512</v>
      </c>
      <c r="Y2634" s="93">
        <f t="shared" si="285"/>
        <v>7.2132455007867442</v>
      </c>
      <c r="Z2634" s="93">
        <f t="shared" si="285"/>
        <v>9.7757665825297213</v>
      </c>
      <c r="AA2634" s="93">
        <f t="shared" si="285"/>
        <v>13.248628826744016</v>
      </c>
      <c r="AB2634" s="93">
        <f t="shared" si="285"/>
        <v>17.955232902401274</v>
      </c>
      <c r="AC2634" s="95">
        <f t="shared" si="285"/>
        <v>24.333868266328658</v>
      </c>
      <c r="AE2634" s="96"/>
    </row>
    <row r="2635" spans="3:31" ht="24.75" customHeight="1" x14ac:dyDescent="0.25">
      <c r="C2635" s="91">
        <f>ABS(E2635-Dashboard!$F$13)</f>
        <v>29.224417014130392</v>
      </c>
      <c r="D2635" s="92">
        <f t="shared" si="283"/>
        <v>0.35535216512643075</v>
      </c>
      <c r="E2635" s="93" cm="1">
        <f t="array" ref="E2635">SUM('DRE + DCF'!$S$41/TIR!S2635,'DRE + DCF'!$U$41:$AD$41/TIR!T2635:AC2635,TIR!F2635)</f>
        <v>18.395582985869606</v>
      </c>
      <c r="F2635" s="100">
        <f>'DRE + DCF'!$AE$38*'DRE + DCF'!$AE$39*(1+G2635)/(R2635-G2635)/AC2635</f>
        <v>4.0866901911911055</v>
      </c>
      <c r="G2635" s="92">
        <f>R2635*(1-'DRE + DCF'!$AE$39)</f>
        <v>0.21321129907585845</v>
      </c>
      <c r="H2635" s="94">
        <f t="shared" si="288"/>
        <v>0.35535216512643075</v>
      </c>
      <c r="I2635" s="94">
        <f t="shared" si="289"/>
        <v>0.35535216512643075</v>
      </c>
      <c r="J2635" s="94">
        <f t="shared" si="289"/>
        <v>0.35535216512643075</v>
      </c>
      <c r="K2635" s="94">
        <f t="shared" si="289"/>
        <v>0.35535216512643075</v>
      </c>
      <c r="L2635" s="94">
        <f t="shared" si="289"/>
        <v>0.35535216512643075</v>
      </c>
      <c r="M2635" s="94">
        <f t="shared" si="289"/>
        <v>0.35535216512643075</v>
      </c>
      <c r="N2635" s="94">
        <f t="shared" si="289"/>
        <v>0.35535216512643075</v>
      </c>
      <c r="O2635" s="94">
        <f t="shared" si="289"/>
        <v>0.35535216512643075</v>
      </c>
      <c r="P2635" s="94">
        <f t="shared" si="289"/>
        <v>0.35535216512643075</v>
      </c>
      <c r="Q2635" s="94">
        <f t="shared" si="289"/>
        <v>0.35535216512643075</v>
      </c>
      <c r="R2635" s="94">
        <f t="shared" si="289"/>
        <v>0.35535216512643075</v>
      </c>
      <c r="S2635" s="93">
        <f>(1+H2635)^((5-Dashboard!$F$9)*3/12)</f>
        <v>1.1641959307292011</v>
      </c>
      <c r="T2635" s="93">
        <f t="shared" si="286"/>
        <v>1.5778954753452028</v>
      </c>
      <c r="U2635" s="93">
        <f t="shared" si="286"/>
        <v>2.138604048852319</v>
      </c>
      <c r="V2635" s="93">
        <f t="shared" si="286"/>
        <v>2.8985616279601416</v>
      </c>
      <c r="W2635" s="93">
        <f t="shared" si="286"/>
        <v>3.9285717782081693</v>
      </c>
      <c r="X2635" s="93">
        <f t="shared" si="286"/>
        <v>5.3245982654490343</v>
      </c>
      <c r="Y2635" s="93">
        <f t="shared" si="285"/>
        <v>7.216705787504786</v>
      </c>
      <c r="Z2635" s="93">
        <f t="shared" si="285"/>
        <v>9.7811778141750541</v>
      </c>
      <c r="AA2635" s="93">
        <f t="shared" si="285"/>
        <v>13.256940527928768</v>
      </c>
      <c r="AB2635" s="93">
        <f t="shared" si="285"/>
        <v>17.967823047480582</v>
      </c>
      <c r="AC2635" s="95">
        <f t="shared" si="285"/>
        <v>24.352727870011389</v>
      </c>
      <c r="AE2635" s="96"/>
    </row>
    <row r="2636" spans="3:31" ht="24.75" customHeight="1" x14ac:dyDescent="0.25">
      <c r="C2636" s="91">
        <f>ABS(E2636-Dashboard!$F$13)</f>
        <v>29.232619742641308</v>
      </c>
      <c r="D2636" s="92">
        <f t="shared" si="283"/>
        <v>0.35545216512643074</v>
      </c>
      <c r="E2636" s="93" cm="1">
        <f t="array" ref="E2636">SUM('DRE + DCF'!$S$41/TIR!S2636,'DRE + DCF'!$U$41:$AD$41/TIR!T2636:AC2636,TIR!F2636)</f>
        <v>18.387380257358689</v>
      </c>
      <c r="F2636" s="100">
        <f>'DRE + DCF'!$AE$38*'DRE + DCF'!$AE$39*(1+G2636)/(R2636-G2636)/AC2636</f>
        <v>4.0825786193278626</v>
      </c>
      <c r="G2636" s="92">
        <f>R2636*(1-'DRE + DCF'!$AE$39)</f>
        <v>0.21327129907585843</v>
      </c>
      <c r="H2636" s="94">
        <f t="shared" si="288"/>
        <v>0.35545216512643074</v>
      </c>
      <c r="I2636" s="94">
        <f t="shared" si="289"/>
        <v>0.35545216512643074</v>
      </c>
      <c r="J2636" s="94">
        <f t="shared" si="289"/>
        <v>0.35545216512643074</v>
      </c>
      <c r="K2636" s="94">
        <f t="shared" si="289"/>
        <v>0.35545216512643074</v>
      </c>
      <c r="L2636" s="94">
        <f t="shared" si="289"/>
        <v>0.35545216512643074</v>
      </c>
      <c r="M2636" s="94">
        <f t="shared" si="289"/>
        <v>0.35545216512643074</v>
      </c>
      <c r="N2636" s="94">
        <f t="shared" si="289"/>
        <v>0.35545216512643074</v>
      </c>
      <c r="O2636" s="94">
        <f t="shared" si="289"/>
        <v>0.35545216512643074</v>
      </c>
      <c r="P2636" s="94">
        <f t="shared" si="289"/>
        <v>0.35545216512643074</v>
      </c>
      <c r="Q2636" s="94">
        <f t="shared" si="289"/>
        <v>0.35545216512643074</v>
      </c>
      <c r="R2636" s="94">
        <f t="shared" si="289"/>
        <v>0.35545216512643074</v>
      </c>
      <c r="S2636" s="93">
        <f>(1+H2636)^((5-Dashboard!$F$9)*3/12)</f>
        <v>1.1642388780342421</v>
      </c>
      <c r="T2636" s="93">
        <f t="shared" si="286"/>
        <v>1.5780701079558801</v>
      </c>
      <c r="U2636" s="93">
        <f t="shared" si="286"/>
        <v>2.1389985445500983</v>
      </c>
      <c r="V2636" s="93">
        <f t="shared" si="286"/>
        <v>2.8993102084127149</v>
      </c>
      <c r="W2636" s="93">
        <f t="shared" si="286"/>
        <v>3.9298762993661778</v>
      </c>
      <c r="X2636" s="93">
        <f t="shared" si="286"/>
        <v>5.3267593386549317</v>
      </c>
      <c r="Y2636" s="93">
        <f t="shared" si="285"/>
        <v>7.2201674786872623</v>
      </c>
      <c r="Z2636" s="93">
        <f t="shared" si="285"/>
        <v>9.7865916415620937</v>
      </c>
      <c r="AA2636" s="93">
        <f t="shared" si="285"/>
        <v>13.265256829763571</v>
      </c>
      <c r="AB2636" s="93">
        <f t="shared" si="285"/>
        <v>17.980421090861206</v>
      </c>
      <c r="AC2636" s="95">
        <f t="shared" si="285"/>
        <v>24.371600697492763</v>
      </c>
      <c r="AE2636" s="96"/>
    </row>
    <row r="2637" spans="3:31" ht="24.75" customHeight="1" x14ac:dyDescent="0.25">
      <c r="C2637" s="91">
        <f>ABS(E2637-Dashboard!$F$13)</f>
        <v>29.240815703702392</v>
      </c>
      <c r="D2637" s="92">
        <f t="shared" si="283"/>
        <v>0.35555216512643073</v>
      </c>
      <c r="E2637" s="93" cm="1">
        <f t="array" ref="E2637">SUM('DRE + DCF'!$S$41/TIR!S2637,'DRE + DCF'!$U$41:$AD$41/TIR!T2637:AC2637,TIR!F2637)</f>
        <v>18.379184296297606</v>
      </c>
      <c r="F2637" s="100">
        <f>'DRE + DCF'!$AE$38*'DRE + DCF'!$AE$39*(1+G2637)/(R2637-G2637)/AC2637</f>
        <v>4.078471729983657</v>
      </c>
      <c r="G2637" s="92">
        <f>R2637*(1-'DRE + DCF'!$AE$39)</f>
        <v>0.21333129907585843</v>
      </c>
      <c r="H2637" s="94">
        <f t="shared" si="288"/>
        <v>0.35555216512643073</v>
      </c>
      <c r="I2637" s="94">
        <f t="shared" si="289"/>
        <v>0.35555216512643073</v>
      </c>
      <c r="J2637" s="94">
        <f t="shared" si="289"/>
        <v>0.35555216512643073</v>
      </c>
      <c r="K2637" s="94">
        <f t="shared" si="289"/>
        <v>0.35555216512643073</v>
      </c>
      <c r="L2637" s="94">
        <f t="shared" si="289"/>
        <v>0.35555216512643073</v>
      </c>
      <c r="M2637" s="94">
        <f t="shared" si="289"/>
        <v>0.35555216512643073</v>
      </c>
      <c r="N2637" s="94">
        <f t="shared" si="289"/>
        <v>0.35555216512643073</v>
      </c>
      <c r="O2637" s="94">
        <f t="shared" si="289"/>
        <v>0.35555216512643073</v>
      </c>
      <c r="P2637" s="94">
        <f t="shared" si="289"/>
        <v>0.35555216512643073</v>
      </c>
      <c r="Q2637" s="94">
        <f t="shared" si="289"/>
        <v>0.35555216512643073</v>
      </c>
      <c r="R2637" s="94">
        <f t="shared" si="289"/>
        <v>0.35555216512643073</v>
      </c>
      <c r="S2637" s="93">
        <f>(1+H2637)^((5-Dashboard!$F$9)*3/12)</f>
        <v>1.1642818237550694</v>
      </c>
      <c r="T2637" s="93">
        <f t="shared" si="286"/>
        <v>1.5782447470085337</v>
      </c>
      <c r="U2637" s="93">
        <f t="shared" si="286"/>
        <v>2.1393930839068336</v>
      </c>
      <c r="V2637" s="93">
        <f t="shared" si="286"/>
        <v>2.9000589269464196</v>
      </c>
      <c r="W2637" s="93">
        <f t="shared" si="286"/>
        <v>3.9311811574164524</v>
      </c>
      <c r="X2637" s="93">
        <f t="shared" si="286"/>
        <v>5.3289211294400998</v>
      </c>
      <c r="Y2637" s="93">
        <f t="shared" si="285"/>
        <v>7.2236305748005112</v>
      </c>
      <c r="Z2637" s="93">
        <f t="shared" si="285"/>
        <v>9.7920080657443158</v>
      </c>
      <c r="AA2637" s="93">
        <f t="shared" si="285"/>
        <v>13.273577734455179</v>
      </c>
      <c r="AB2637" s="93">
        <f t="shared" si="285"/>
        <v>17.9930270369147</v>
      </c>
      <c r="AC2637" s="95">
        <f t="shared" si="285"/>
        <v>24.390486757068125</v>
      </c>
      <c r="AE2637" s="96"/>
    </row>
    <row r="2638" spans="3:31" ht="24.75" customHeight="1" x14ac:dyDescent="0.25">
      <c r="C2638" s="91">
        <f>ABS(E2638-Dashboard!$F$13)</f>
        <v>29.249004904728054</v>
      </c>
      <c r="D2638" s="92">
        <f t="shared" si="283"/>
        <v>0.35565216512643072</v>
      </c>
      <c r="E2638" s="93" cm="1">
        <f t="array" ref="E2638">SUM('DRE + DCF'!$S$41/TIR!S2638,'DRE + DCF'!$U$41:$AD$41/TIR!T2638:AC2638,TIR!F2638)</f>
        <v>18.370995095271944</v>
      </c>
      <c r="F2638" s="100">
        <f>'DRE + DCF'!$AE$38*'DRE + DCF'!$AE$39*(1+G2638)/(R2638-G2638)/AC2638</f>
        <v>4.0743695171344392</v>
      </c>
      <c r="G2638" s="92">
        <f>R2638*(1-'DRE + DCF'!$AE$39)</f>
        <v>0.21339129907585844</v>
      </c>
      <c r="H2638" s="94">
        <f t="shared" si="288"/>
        <v>0.35565216512643072</v>
      </c>
      <c r="I2638" s="94">
        <f t="shared" si="289"/>
        <v>0.35565216512643072</v>
      </c>
      <c r="J2638" s="94">
        <f t="shared" si="289"/>
        <v>0.35565216512643072</v>
      </c>
      <c r="K2638" s="94">
        <f t="shared" si="289"/>
        <v>0.35565216512643072</v>
      </c>
      <c r="L2638" s="94">
        <f t="shared" si="289"/>
        <v>0.35565216512643072</v>
      </c>
      <c r="M2638" s="94">
        <f t="shared" si="289"/>
        <v>0.35565216512643072</v>
      </c>
      <c r="N2638" s="94">
        <f t="shared" si="289"/>
        <v>0.35565216512643072</v>
      </c>
      <c r="O2638" s="94">
        <f t="shared" si="289"/>
        <v>0.35565216512643072</v>
      </c>
      <c r="P2638" s="94">
        <f t="shared" si="289"/>
        <v>0.35565216512643072</v>
      </c>
      <c r="Q2638" s="94">
        <f t="shared" si="289"/>
        <v>0.35565216512643072</v>
      </c>
      <c r="R2638" s="94">
        <f t="shared" si="289"/>
        <v>0.35565216512643072</v>
      </c>
      <c r="S2638" s="93">
        <f>(1+H2638)^((5-Dashboard!$F$9)*3/12)</f>
        <v>1.1643247678918587</v>
      </c>
      <c r="T2638" s="93">
        <f t="shared" si="286"/>
        <v>1.5784193925029273</v>
      </c>
      <c r="U2638" s="93">
        <f t="shared" si="286"/>
        <v>2.1397876669241391</v>
      </c>
      <c r="V2638" s="93">
        <f t="shared" si="286"/>
        <v>2.9008077835765431</v>
      </c>
      <c r="W2638" s="93">
        <f t="shared" si="286"/>
        <v>3.9324863524211437</v>
      </c>
      <c r="X2638" s="93">
        <f t="shared" si="286"/>
        <v>5.3310836379898641</v>
      </c>
      <c r="Y2638" s="93">
        <f t="shared" si="285"/>
        <v>7.2270950763110484</v>
      </c>
      <c r="Z2638" s="93">
        <f t="shared" si="285"/>
        <v>9.79742708777564</v>
      </c>
      <c r="AA2638" s="93">
        <f t="shared" si="285"/>
        <v>13.281903244211389</v>
      </c>
      <c r="AB2638" s="93">
        <f t="shared" si="285"/>
        <v>18.005640890014934</v>
      </c>
      <c r="AC2638" s="95">
        <f t="shared" si="285"/>
        <v>24.409386057037739</v>
      </c>
      <c r="AE2638" s="96"/>
    </row>
    <row r="2639" spans="3:31" ht="24.75" customHeight="1" x14ac:dyDescent="0.25">
      <c r="C2639" s="91">
        <f>ABS(E2639-Dashboard!$F$13)</f>
        <v>29.257187353122742</v>
      </c>
      <c r="D2639" s="92">
        <f t="shared" ref="D2639:D2702" si="290">D2638+0.0001</f>
        <v>0.35575216512643071</v>
      </c>
      <c r="E2639" s="93" cm="1">
        <f t="array" ref="E2639">SUM('DRE + DCF'!$S$41/TIR!S2639,'DRE + DCF'!$U$41:$AD$41/TIR!T2639:AC2639,TIR!F2639)</f>
        <v>18.362812646877256</v>
      </c>
      <c r="F2639" s="100">
        <f>'DRE + DCF'!$AE$38*'DRE + DCF'!$AE$39*(1+G2639)/(R2639-G2639)/AC2639</f>
        <v>4.0702719747649541</v>
      </c>
      <c r="G2639" s="92">
        <f>R2639*(1-'DRE + DCF'!$AE$39)</f>
        <v>0.21345129907585841</v>
      </c>
      <c r="H2639" s="94">
        <f t="shared" si="288"/>
        <v>0.35575216512643071</v>
      </c>
      <c r="I2639" s="94">
        <f t="shared" si="289"/>
        <v>0.35575216512643071</v>
      </c>
      <c r="J2639" s="94">
        <f t="shared" si="289"/>
        <v>0.35575216512643071</v>
      </c>
      <c r="K2639" s="94">
        <f t="shared" si="289"/>
        <v>0.35575216512643071</v>
      </c>
      <c r="L2639" s="94">
        <f t="shared" si="289"/>
        <v>0.35575216512643071</v>
      </c>
      <c r="M2639" s="94">
        <f t="shared" si="289"/>
        <v>0.35575216512643071</v>
      </c>
      <c r="N2639" s="94">
        <f t="shared" si="289"/>
        <v>0.35575216512643071</v>
      </c>
      <c r="O2639" s="94">
        <f t="shared" si="289"/>
        <v>0.35575216512643071</v>
      </c>
      <c r="P2639" s="94">
        <f t="shared" si="289"/>
        <v>0.35575216512643071</v>
      </c>
      <c r="Q2639" s="94">
        <f t="shared" si="289"/>
        <v>0.35575216512643071</v>
      </c>
      <c r="R2639" s="94">
        <f t="shared" si="289"/>
        <v>0.35575216512643071</v>
      </c>
      <c r="S2639" s="93">
        <f>(1+H2639)^((5-Dashboard!$F$9)*3/12)</f>
        <v>1.1643677104447849</v>
      </c>
      <c r="T2639" s="93">
        <f t="shared" si="286"/>
        <v>1.578594044438822</v>
      </c>
      <c r="U2639" s="93">
        <f t="shared" si="286"/>
        <v>2.1401822936036217</v>
      </c>
      <c r="V2639" s="93">
        <f t="shared" si="286"/>
        <v>2.9015567783183602</v>
      </c>
      <c r="W2639" s="93">
        <f t="shared" si="286"/>
        <v>3.9337918844423876</v>
      </c>
      <c r="X2639" s="93">
        <f t="shared" si="286"/>
        <v>5.3332468644895483</v>
      </c>
      <c r="Y2639" s="93">
        <f t="shared" ref="Y2639:AC2689" si="291">(X2639)*(1+N2639)</f>
        <v>7.2305609836854527</v>
      </c>
      <c r="Z2639" s="93">
        <f t="shared" si="291"/>
        <v>9.8028487087102469</v>
      </c>
      <c r="AA2639" s="93">
        <f t="shared" si="291"/>
        <v>13.290233361240752</v>
      </c>
      <c r="AB2639" s="93">
        <f t="shared" si="291"/>
        <v>18.018262654537669</v>
      </c>
      <c r="AC2639" s="95">
        <f t="shared" si="291"/>
        <v>24.42829860570615</v>
      </c>
      <c r="AE2639" s="96"/>
    </row>
    <row r="2640" spans="3:31" ht="24.75" customHeight="1" x14ac:dyDescent="0.25">
      <c r="C2640" s="91">
        <f>ABS(E2640-Dashboard!$F$13)</f>
        <v>29.265363056281181</v>
      </c>
      <c r="D2640" s="92">
        <f t="shared" si="290"/>
        <v>0.3558521651264307</v>
      </c>
      <c r="E2640" s="93" cm="1">
        <f t="array" ref="E2640">SUM('DRE + DCF'!$S$41/TIR!S2640,'DRE + DCF'!$U$41:$AD$41/TIR!T2640:AC2640,TIR!F2640)</f>
        <v>18.354636943718816</v>
      </c>
      <c r="F2640" s="100">
        <f>'DRE + DCF'!$AE$38*'DRE + DCF'!$AE$39*(1+G2640)/(R2640-G2640)/AC2640</f>
        <v>4.0661790968686304</v>
      </c>
      <c r="G2640" s="92">
        <f>R2640*(1-'DRE + DCF'!$AE$39)</f>
        <v>0.21351129907585842</v>
      </c>
      <c r="H2640" s="94">
        <f t="shared" si="288"/>
        <v>0.3558521651264307</v>
      </c>
      <c r="I2640" s="94">
        <f t="shared" si="289"/>
        <v>0.3558521651264307</v>
      </c>
      <c r="J2640" s="94">
        <f t="shared" si="289"/>
        <v>0.3558521651264307</v>
      </c>
      <c r="K2640" s="94">
        <f t="shared" si="289"/>
        <v>0.3558521651264307</v>
      </c>
      <c r="L2640" s="94">
        <f t="shared" si="289"/>
        <v>0.3558521651264307</v>
      </c>
      <c r="M2640" s="94">
        <f t="shared" si="289"/>
        <v>0.3558521651264307</v>
      </c>
      <c r="N2640" s="94">
        <f t="shared" si="289"/>
        <v>0.3558521651264307</v>
      </c>
      <c r="O2640" s="94">
        <f t="shared" si="289"/>
        <v>0.3558521651264307</v>
      </c>
      <c r="P2640" s="94">
        <f t="shared" si="289"/>
        <v>0.3558521651264307</v>
      </c>
      <c r="Q2640" s="94">
        <f t="shared" si="289"/>
        <v>0.3558521651264307</v>
      </c>
      <c r="R2640" s="94">
        <f t="shared" si="289"/>
        <v>0.3558521651264307</v>
      </c>
      <c r="S2640" s="93">
        <f>(1+H2640)^((5-Dashboard!$F$9)*3/12)</f>
        <v>1.1644106514140236</v>
      </c>
      <c r="T2640" s="93">
        <f t="shared" ref="T2640:X2690" si="292">(S2640)*(1+I2640)</f>
        <v>1.5787687028159816</v>
      </c>
      <c r="U2640" s="93">
        <f t="shared" si="292"/>
        <v>2.1405769639468955</v>
      </c>
      <c r="V2640" s="93">
        <f t="shared" si="292"/>
        <v>2.9023059111871601</v>
      </c>
      <c r="W2640" s="93">
        <f t="shared" si="292"/>
        <v>3.9350977535423497</v>
      </c>
      <c r="X2640" s="93">
        <f t="shared" si="292"/>
        <v>5.3354108091245491</v>
      </c>
      <c r="Y2640" s="93">
        <f t="shared" si="291"/>
        <v>7.2340282973904824</v>
      </c>
      <c r="Z2640" s="93">
        <f t="shared" si="291"/>
        <v>9.8082729296027527</v>
      </c>
      <c r="AA2640" s="93">
        <f t="shared" si="291"/>
        <v>13.298568087752853</v>
      </c>
      <c r="AB2640" s="93">
        <f t="shared" si="291"/>
        <v>18.030892334860965</v>
      </c>
      <c r="AC2640" s="95">
        <f t="shared" si="291"/>
        <v>24.447224411382805</v>
      </c>
      <c r="AE2640" s="96"/>
    </row>
    <row r="2641" spans="3:31" ht="24.75" customHeight="1" x14ac:dyDescent="0.25">
      <c r="C2641" s="91">
        <f>ABS(E2641-Dashboard!$F$13)</f>
        <v>29.273532021588139</v>
      </c>
      <c r="D2641" s="92">
        <f t="shared" si="290"/>
        <v>0.35595216512643069</v>
      </c>
      <c r="E2641" s="93" cm="1">
        <f t="array" ref="E2641">SUM('DRE + DCF'!$S$41/TIR!S2641,'DRE + DCF'!$U$41:$AD$41/TIR!T2641:AC2641,TIR!F2641)</f>
        <v>18.346467978411859</v>
      </c>
      <c r="F2641" s="100">
        <f>'DRE + DCF'!$AE$38*'DRE + DCF'!$AE$39*(1+G2641)/(R2641-G2641)/AC2641</f>
        <v>4.0620908774476643</v>
      </c>
      <c r="G2641" s="92">
        <f>R2641*(1-'DRE + DCF'!$AE$39)</f>
        <v>0.2135712990758584</v>
      </c>
      <c r="H2641" s="94">
        <f t="shared" si="288"/>
        <v>0.35595216512643069</v>
      </c>
      <c r="I2641" s="94">
        <f t="shared" si="289"/>
        <v>0.35595216512643069</v>
      </c>
      <c r="J2641" s="94">
        <f t="shared" si="289"/>
        <v>0.35595216512643069</v>
      </c>
      <c r="K2641" s="94">
        <f t="shared" si="289"/>
        <v>0.35595216512643069</v>
      </c>
      <c r="L2641" s="94">
        <f t="shared" si="289"/>
        <v>0.35595216512643069</v>
      </c>
      <c r="M2641" s="94">
        <f t="shared" si="289"/>
        <v>0.35595216512643069</v>
      </c>
      <c r="N2641" s="94">
        <f t="shared" si="289"/>
        <v>0.35595216512643069</v>
      </c>
      <c r="O2641" s="94">
        <f t="shared" si="289"/>
        <v>0.35595216512643069</v>
      </c>
      <c r="P2641" s="94">
        <f t="shared" si="289"/>
        <v>0.35595216512643069</v>
      </c>
      <c r="Q2641" s="94">
        <f t="shared" si="289"/>
        <v>0.35595216512643069</v>
      </c>
      <c r="R2641" s="94">
        <f t="shared" si="289"/>
        <v>0.35595216512643069</v>
      </c>
      <c r="S2641" s="93">
        <f>(1+H2641)^((5-Dashboard!$F$9)*3/12)</f>
        <v>1.1644535907997495</v>
      </c>
      <c r="T2641" s="93">
        <f t="shared" si="292"/>
        <v>1.5789433676341671</v>
      </c>
      <c r="U2641" s="93">
        <f t="shared" si="292"/>
        <v>2.1409716779555663</v>
      </c>
      <c r="V2641" s="93">
        <f t="shared" si="292"/>
        <v>2.9030551821982171</v>
      </c>
      <c r="W2641" s="93">
        <f t="shared" si="292"/>
        <v>3.9364039597831768</v>
      </c>
      <c r="X2641" s="93">
        <f t="shared" si="292"/>
        <v>5.3375754720802533</v>
      </c>
      <c r="Y2641" s="93">
        <f t="shared" si="291"/>
        <v>7.2374970178929496</v>
      </c>
      <c r="Z2641" s="93">
        <f t="shared" si="291"/>
        <v>9.8136997515080289</v>
      </c>
      <c r="AA2641" s="93">
        <f t="shared" si="291"/>
        <v>13.306907425958025</v>
      </c>
      <c r="AB2641" s="93">
        <f t="shared" si="291"/>
        <v>18.043529935364763</v>
      </c>
      <c r="AC2641" s="95">
        <f t="shared" si="291"/>
        <v>24.466163482381415</v>
      </c>
      <c r="AE2641" s="96"/>
    </row>
    <row r="2642" spans="3:31" ht="24.75" customHeight="1" x14ac:dyDescent="0.25">
      <c r="C2642" s="91">
        <f>ABS(E2642-Dashboard!$F$13)</f>
        <v>29.281694256418753</v>
      </c>
      <c r="D2642" s="92">
        <f t="shared" si="290"/>
        <v>0.35605216512643068</v>
      </c>
      <c r="E2642" s="93" cm="1">
        <f t="array" ref="E2642">SUM('DRE + DCF'!$S$41/TIR!S2642,'DRE + DCF'!$U$41:$AD$41/TIR!T2642:AC2642,TIR!F2642)</f>
        <v>18.338305743581245</v>
      </c>
      <c r="F2642" s="100">
        <f>'DRE + DCF'!$AE$38*'DRE + DCF'!$AE$39*(1+G2642)/(R2642-G2642)/AC2642</f>
        <v>4.0580073105128944</v>
      </c>
      <c r="G2642" s="92">
        <f>R2642*(1-'DRE + DCF'!$AE$39)</f>
        <v>0.2136312990758584</v>
      </c>
      <c r="H2642" s="94">
        <f t="shared" si="288"/>
        <v>0.35605216512643068</v>
      </c>
      <c r="I2642" s="94">
        <f t="shared" si="289"/>
        <v>0.35605216512643068</v>
      </c>
      <c r="J2642" s="94">
        <f t="shared" si="289"/>
        <v>0.35605216512643068</v>
      </c>
      <c r="K2642" s="94">
        <f t="shared" si="289"/>
        <v>0.35605216512643068</v>
      </c>
      <c r="L2642" s="94">
        <f t="shared" si="289"/>
        <v>0.35605216512643068</v>
      </c>
      <c r="M2642" s="94">
        <f t="shared" si="289"/>
        <v>0.35605216512643068</v>
      </c>
      <c r="N2642" s="94">
        <f t="shared" si="289"/>
        <v>0.35605216512643068</v>
      </c>
      <c r="O2642" s="94">
        <f t="shared" si="289"/>
        <v>0.35605216512643068</v>
      </c>
      <c r="P2642" s="94">
        <f t="shared" si="289"/>
        <v>0.35605216512643068</v>
      </c>
      <c r="Q2642" s="94">
        <f t="shared" si="289"/>
        <v>0.35605216512643068</v>
      </c>
      <c r="R2642" s="94">
        <f t="shared" si="289"/>
        <v>0.35605216512643068</v>
      </c>
      <c r="S2642" s="93">
        <f>(1+H2642)^((5-Dashboard!$F$9)*3/12)</f>
        <v>1.1644965286021383</v>
      </c>
      <c r="T2642" s="93">
        <f t="shared" si="292"/>
        <v>1.5791180388931423</v>
      </c>
      <c r="U2642" s="93">
        <f t="shared" si="292"/>
        <v>2.141366435631249</v>
      </c>
      <c r="V2642" s="93">
        <f t="shared" si="292"/>
        <v>2.9038045913668231</v>
      </c>
      <c r="W2642" s="93">
        <f t="shared" si="292"/>
        <v>3.9377105032270512</v>
      </c>
      <c r="X2642" s="93">
        <f t="shared" si="292"/>
        <v>5.3397408535421302</v>
      </c>
      <c r="Y2642" s="93">
        <f t="shared" si="291"/>
        <v>7.2409671456598614</v>
      </c>
      <c r="Z2642" s="93">
        <f t="shared" si="291"/>
        <v>9.8191291754814074</v>
      </c>
      <c r="AA2642" s="93">
        <f t="shared" si="291"/>
        <v>13.315251378067668</v>
      </c>
      <c r="AB2642" s="93">
        <f t="shared" si="291"/>
        <v>18.056175460431351</v>
      </c>
      <c r="AC2642" s="95">
        <f t="shared" si="291"/>
        <v>24.485115827020664</v>
      </c>
      <c r="AE2642" s="96"/>
    </row>
    <row r="2643" spans="3:31" ht="24.75" customHeight="1" x14ac:dyDescent="0.25">
      <c r="C2643" s="91">
        <f>ABS(E2643-Dashboard!$F$13)</f>
        <v>29.289849768138197</v>
      </c>
      <c r="D2643" s="92">
        <f t="shared" si="290"/>
        <v>0.35615216512643066</v>
      </c>
      <c r="E2643" s="93" cm="1">
        <f t="array" ref="E2643">SUM('DRE + DCF'!$S$41/TIR!S2643,'DRE + DCF'!$U$41:$AD$41/TIR!T2643:AC2643,TIR!F2643)</f>
        <v>18.330150231861801</v>
      </c>
      <c r="F2643" s="100">
        <f>'DRE + DCF'!$AE$38*'DRE + DCF'!$AE$39*(1+G2643)/(R2643-G2643)/AC2643</f>
        <v>4.05392839008391</v>
      </c>
      <c r="G2643" s="92">
        <f>R2643*(1-'DRE + DCF'!$AE$39)</f>
        <v>0.2136912990758584</v>
      </c>
      <c r="H2643" s="94">
        <f t="shared" si="288"/>
        <v>0.35615216512643066</v>
      </c>
      <c r="I2643" s="94">
        <f t="shared" si="289"/>
        <v>0.35615216512643066</v>
      </c>
      <c r="J2643" s="94">
        <f t="shared" si="289"/>
        <v>0.35615216512643066</v>
      </c>
      <c r="K2643" s="94">
        <f t="shared" si="289"/>
        <v>0.35615216512643066</v>
      </c>
      <c r="L2643" s="94">
        <f t="shared" si="289"/>
        <v>0.35615216512643066</v>
      </c>
      <c r="M2643" s="94">
        <f t="shared" si="289"/>
        <v>0.35615216512643066</v>
      </c>
      <c r="N2643" s="94">
        <f t="shared" si="289"/>
        <v>0.35615216512643066</v>
      </c>
      <c r="O2643" s="94">
        <f t="shared" si="289"/>
        <v>0.35615216512643066</v>
      </c>
      <c r="P2643" s="94">
        <f t="shared" si="289"/>
        <v>0.35615216512643066</v>
      </c>
      <c r="Q2643" s="94">
        <f t="shared" si="289"/>
        <v>0.35615216512643066</v>
      </c>
      <c r="R2643" s="94">
        <f t="shared" si="289"/>
        <v>0.35615216512643066</v>
      </c>
      <c r="S2643" s="93">
        <f>(1+H2643)^((5-Dashboard!$F$9)*3/12)</f>
        <v>1.1645394648213647</v>
      </c>
      <c r="T2643" s="93">
        <f t="shared" si="292"/>
        <v>1.5792927165926685</v>
      </c>
      <c r="U2643" s="93">
        <f t="shared" si="292"/>
        <v>2.1417612369755497</v>
      </c>
      <c r="V2643" s="93">
        <f t="shared" si="292"/>
        <v>2.9045541387082539</v>
      </c>
      <c r="W2643" s="93">
        <f t="shared" si="292"/>
        <v>3.9390173839361333</v>
      </c>
      <c r="X2643" s="93">
        <f t="shared" si="292"/>
        <v>5.3419069536956352</v>
      </c>
      <c r="Y2643" s="93">
        <f t="shared" si="291"/>
        <v>7.2444386811582708</v>
      </c>
      <c r="Z2643" s="93">
        <f t="shared" si="291"/>
        <v>9.8245612025784528</v>
      </c>
      <c r="AA2643" s="93">
        <f t="shared" si="291"/>
        <v>13.323599946293896</v>
      </c>
      <c r="AB2643" s="93">
        <f t="shared" si="291"/>
        <v>18.068828914444861</v>
      </c>
      <c r="AC2643" s="95">
        <f t="shared" si="291"/>
        <v>24.504081453623449</v>
      </c>
      <c r="AE2643" s="96"/>
    </row>
    <row r="2644" spans="3:31" ht="24.75" customHeight="1" x14ac:dyDescent="0.25">
      <c r="C2644" s="91">
        <f>ABS(E2644-Dashboard!$F$13)</f>
        <v>29.297998564102031</v>
      </c>
      <c r="D2644" s="92">
        <f t="shared" si="290"/>
        <v>0.35625216512643065</v>
      </c>
      <c r="E2644" s="93" cm="1">
        <f t="array" ref="E2644">SUM('DRE + DCF'!$S$41/TIR!S2644,'DRE + DCF'!$U$41:$AD$41/TIR!T2644:AC2644,TIR!F2644)</f>
        <v>18.322001435897967</v>
      </c>
      <c r="F2644" s="100">
        <f>'DRE + DCF'!$AE$38*'DRE + DCF'!$AE$39*(1+G2644)/(R2644-G2644)/AC2644</f>
        <v>4.0498541101889094</v>
      </c>
      <c r="G2644" s="92">
        <f>R2644*(1-'DRE + DCF'!$AE$39)</f>
        <v>0.21375129907585838</v>
      </c>
      <c r="H2644" s="94">
        <f t="shared" si="288"/>
        <v>0.35625216512643065</v>
      </c>
      <c r="I2644" s="94">
        <f t="shared" si="289"/>
        <v>0.35625216512643065</v>
      </c>
      <c r="J2644" s="94">
        <f t="shared" si="289"/>
        <v>0.35625216512643065</v>
      </c>
      <c r="K2644" s="94">
        <f t="shared" si="289"/>
        <v>0.35625216512643065</v>
      </c>
      <c r="L2644" s="94">
        <f t="shared" si="289"/>
        <v>0.35625216512643065</v>
      </c>
      <c r="M2644" s="94">
        <f t="shared" si="289"/>
        <v>0.35625216512643065</v>
      </c>
      <c r="N2644" s="94">
        <f t="shared" si="289"/>
        <v>0.35625216512643065</v>
      </c>
      <c r="O2644" s="94">
        <f t="shared" si="289"/>
        <v>0.35625216512643065</v>
      </c>
      <c r="P2644" s="94">
        <f t="shared" si="289"/>
        <v>0.35625216512643065</v>
      </c>
      <c r="Q2644" s="94">
        <f t="shared" si="289"/>
        <v>0.35625216512643065</v>
      </c>
      <c r="R2644" s="94">
        <f t="shared" si="289"/>
        <v>0.35625216512643065</v>
      </c>
      <c r="S2644" s="93">
        <f>(1+H2644)^((5-Dashboard!$F$9)*3/12)</f>
        <v>1.1645823994576041</v>
      </c>
      <c r="T2644" s="93">
        <f t="shared" si="292"/>
        <v>1.5794674007325094</v>
      </c>
      <c r="U2644" s="93">
        <f t="shared" si="292"/>
        <v>2.1421560819900818</v>
      </c>
      <c r="V2644" s="93">
        <f t="shared" si="292"/>
        <v>2.9053038242378002</v>
      </c>
      <c r="W2644" s="93">
        <f t="shared" si="292"/>
        <v>3.9403246019726157</v>
      </c>
      <c r="X2644" s="93">
        <f t="shared" si="292"/>
        <v>5.3440737727263015</v>
      </c>
      <c r="Y2644" s="93">
        <f t="shared" si="291"/>
        <v>7.2479116248554201</v>
      </c>
      <c r="Z2644" s="93">
        <f t="shared" si="291"/>
        <v>9.8299958338551896</v>
      </c>
      <c r="AA2644" s="93">
        <f t="shared" si="291"/>
        <v>13.331953132849895</v>
      </c>
      <c r="AB2644" s="93">
        <f t="shared" si="291"/>
        <v>18.081490301791771</v>
      </c>
      <c r="AC2644" s="95">
        <f t="shared" si="291"/>
        <v>24.523060370517648</v>
      </c>
      <c r="AE2644" s="96"/>
    </row>
    <row r="2645" spans="3:31" ht="24.75" customHeight="1" x14ac:dyDescent="0.25">
      <c r="C2645" s="91">
        <f>ABS(E2645-Dashboard!$F$13)</f>
        <v>29.306140651655912</v>
      </c>
      <c r="D2645" s="92">
        <f t="shared" si="290"/>
        <v>0.35635216512643064</v>
      </c>
      <c r="E2645" s="93" cm="1">
        <f t="array" ref="E2645">SUM('DRE + DCF'!$S$41/TIR!S2645,'DRE + DCF'!$U$41:$AD$41/TIR!T2645:AC2645,TIR!F2645)</f>
        <v>18.313859348344085</v>
      </c>
      <c r="F2645" s="100">
        <f>'DRE + DCF'!$AE$38*'DRE + DCF'!$AE$39*(1+G2645)/(R2645-G2645)/AC2645</f>
        <v>4.0457844648648136</v>
      </c>
      <c r="G2645" s="92">
        <f>R2645*(1-'DRE + DCF'!$AE$39)</f>
        <v>0.21381129907585839</v>
      </c>
      <c r="H2645" s="94">
        <f t="shared" si="288"/>
        <v>0.35635216512643064</v>
      </c>
      <c r="I2645" s="94">
        <f t="shared" si="289"/>
        <v>0.35635216512643064</v>
      </c>
      <c r="J2645" s="94">
        <f t="shared" si="289"/>
        <v>0.35635216512643064</v>
      </c>
      <c r="K2645" s="94">
        <f t="shared" si="289"/>
        <v>0.35635216512643064</v>
      </c>
      <c r="L2645" s="94">
        <f t="shared" si="289"/>
        <v>0.35635216512643064</v>
      </c>
      <c r="M2645" s="94">
        <f t="shared" si="289"/>
        <v>0.35635216512643064</v>
      </c>
      <c r="N2645" s="94">
        <f t="shared" si="289"/>
        <v>0.35635216512643064</v>
      </c>
      <c r="O2645" s="94">
        <f t="shared" si="289"/>
        <v>0.35635216512643064</v>
      </c>
      <c r="P2645" s="94">
        <f t="shared" si="289"/>
        <v>0.35635216512643064</v>
      </c>
      <c r="Q2645" s="94">
        <f t="shared" si="289"/>
        <v>0.35635216512643064</v>
      </c>
      <c r="R2645" s="94">
        <f t="shared" si="289"/>
        <v>0.35635216512643064</v>
      </c>
      <c r="S2645" s="93">
        <f>(1+H2645)^((5-Dashboard!$F$9)*3/12)</f>
        <v>1.1646253325110314</v>
      </c>
      <c r="T2645" s="93">
        <f t="shared" si="292"/>
        <v>1.5796420913124265</v>
      </c>
      <c r="U2645" s="93">
        <f t="shared" si="292"/>
        <v>2.1425509706764525</v>
      </c>
      <c r="V2645" s="93">
        <f t="shared" si="292"/>
        <v>2.9060536479707415</v>
      </c>
      <c r="W2645" s="93">
        <f t="shared" si="292"/>
        <v>3.941632157398677</v>
      </c>
      <c r="X2645" s="93">
        <f t="shared" si="292"/>
        <v>5.3462413108196589</v>
      </c>
      <c r="Y2645" s="93">
        <f t="shared" si="291"/>
        <v>7.25138597721861</v>
      </c>
      <c r="Z2645" s="93">
        <f t="shared" si="291"/>
        <v>9.8354330703678983</v>
      </c>
      <c r="AA2645" s="93">
        <f t="shared" si="291"/>
        <v>13.340310939949596</v>
      </c>
      <c r="AB2645" s="93">
        <f t="shared" si="291"/>
        <v>18.094159626860442</v>
      </c>
      <c r="AC2645" s="95">
        <f t="shared" si="291"/>
        <v>24.542052586035407</v>
      </c>
      <c r="AE2645" s="96"/>
    </row>
    <row r="2646" spans="3:31" ht="24.75" customHeight="1" x14ac:dyDescent="0.25">
      <c r="C2646" s="91">
        <f>ABS(E2646-Dashboard!$F$13)</f>
        <v>29.314276038135894</v>
      </c>
      <c r="D2646" s="92">
        <f t="shared" si="290"/>
        <v>0.35645216512643063</v>
      </c>
      <c r="E2646" s="93" cm="1">
        <f t="array" ref="E2646">SUM('DRE + DCF'!$S$41/TIR!S2646,'DRE + DCF'!$U$41:$AD$41/TIR!T2646:AC2646,TIR!F2646)</f>
        <v>18.305723961864103</v>
      </c>
      <c r="F2646" s="100">
        <f>'DRE + DCF'!$AE$38*'DRE + DCF'!$AE$39*(1+G2646)/(R2646-G2646)/AC2646</f>
        <v>4.0417194481571279</v>
      </c>
      <c r="G2646" s="92">
        <f>R2646*(1-'DRE + DCF'!$AE$39)</f>
        <v>0.21387129907585836</v>
      </c>
      <c r="H2646" s="94">
        <f t="shared" si="288"/>
        <v>0.35645216512643063</v>
      </c>
      <c r="I2646" s="94">
        <f t="shared" si="289"/>
        <v>0.35645216512643063</v>
      </c>
      <c r="J2646" s="94">
        <f t="shared" si="289"/>
        <v>0.35645216512643063</v>
      </c>
      <c r="K2646" s="94">
        <f t="shared" si="289"/>
        <v>0.35645216512643063</v>
      </c>
      <c r="L2646" s="94">
        <f t="shared" si="289"/>
        <v>0.35645216512643063</v>
      </c>
      <c r="M2646" s="94">
        <f t="shared" si="289"/>
        <v>0.35645216512643063</v>
      </c>
      <c r="N2646" s="94">
        <f t="shared" si="289"/>
        <v>0.35645216512643063</v>
      </c>
      <c r="O2646" s="94">
        <f t="shared" si="289"/>
        <v>0.35645216512643063</v>
      </c>
      <c r="P2646" s="94">
        <f t="shared" si="289"/>
        <v>0.35645216512643063</v>
      </c>
      <c r="Q2646" s="94">
        <f t="shared" si="289"/>
        <v>0.35645216512643063</v>
      </c>
      <c r="R2646" s="94">
        <f t="shared" si="289"/>
        <v>0.35645216512643063</v>
      </c>
      <c r="S2646" s="93">
        <f>(1+H2646)^((5-Dashboard!$F$9)*3/12)</f>
        <v>1.1646682639818218</v>
      </c>
      <c r="T2646" s="93">
        <f t="shared" si="292"/>
        <v>1.5798167883321836</v>
      </c>
      <c r="U2646" s="93">
        <f t="shared" si="292"/>
        <v>2.1429459030362747</v>
      </c>
      <c r="V2646" s="93">
        <f t="shared" si="292"/>
        <v>2.9068036099223691</v>
      </c>
      <c r="W2646" s="93">
        <f t="shared" si="292"/>
        <v>3.9429400502765222</v>
      </c>
      <c r="X2646" s="93">
        <f t="shared" si="292"/>
        <v>5.3484095681613057</v>
      </c>
      <c r="Y2646" s="93">
        <f t="shared" si="291"/>
        <v>7.2548617387153218</v>
      </c>
      <c r="Z2646" s="93">
        <f t="shared" si="291"/>
        <v>9.8408729131732997</v>
      </c>
      <c r="AA2646" s="93">
        <f t="shared" si="291"/>
        <v>13.348673369807969</v>
      </c>
      <c r="AB2646" s="93">
        <f t="shared" si="291"/>
        <v>18.106836894041546</v>
      </c>
      <c r="AC2646" s="95">
        <f t="shared" si="291"/>
        <v>24.561058108513791</v>
      </c>
      <c r="AE2646" s="96"/>
    </row>
    <row r="2647" spans="3:31" ht="24.75" customHeight="1" x14ac:dyDescent="0.25">
      <c r="C2647" s="91">
        <f>ABS(E2647-Dashboard!$F$13)</f>
        <v>29.322404730868179</v>
      </c>
      <c r="D2647" s="92">
        <f t="shared" si="290"/>
        <v>0.35655216512643062</v>
      </c>
      <c r="E2647" s="93" cm="1">
        <f t="array" ref="E2647">SUM('DRE + DCF'!$S$41/TIR!S2647,'DRE + DCF'!$U$41:$AD$41/TIR!T2647:AC2647,TIR!F2647)</f>
        <v>18.297595269131818</v>
      </c>
      <c r="F2647" s="100">
        <f>'DRE + DCF'!$AE$38*'DRE + DCF'!$AE$39*(1+G2647)/(R2647-G2647)/AC2647</f>
        <v>4.037659054120045</v>
      </c>
      <c r="G2647" s="92">
        <f>R2647*(1-'DRE + DCF'!$AE$39)</f>
        <v>0.21393129907585837</v>
      </c>
      <c r="H2647" s="94">
        <f t="shared" si="288"/>
        <v>0.35655216512643062</v>
      </c>
      <c r="I2647" s="94">
        <f t="shared" si="289"/>
        <v>0.35655216512643062</v>
      </c>
      <c r="J2647" s="94">
        <f t="shared" si="289"/>
        <v>0.35655216512643062</v>
      </c>
      <c r="K2647" s="94">
        <f t="shared" si="289"/>
        <v>0.35655216512643062</v>
      </c>
      <c r="L2647" s="94">
        <f t="shared" si="289"/>
        <v>0.35655216512643062</v>
      </c>
      <c r="M2647" s="94">
        <f t="shared" si="289"/>
        <v>0.35655216512643062</v>
      </c>
      <c r="N2647" s="94">
        <f t="shared" si="289"/>
        <v>0.35655216512643062</v>
      </c>
      <c r="O2647" s="94">
        <f t="shared" si="289"/>
        <v>0.35655216512643062</v>
      </c>
      <c r="P2647" s="94">
        <f t="shared" si="289"/>
        <v>0.35655216512643062</v>
      </c>
      <c r="Q2647" s="94">
        <f t="shared" si="289"/>
        <v>0.35655216512643062</v>
      </c>
      <c r="R2647" s="94">
        <f t="shared" si="289"/>
        <v>0.35655216512643062</v>
      </c>
      <c r="S2647" s="93">
        <f>(1+H2647)^((5-Dashboard!$F$9)*3/12)</f>
        <v>1.1647111938701502</v>
      </c>
      <c r="T2647" s="93">
        <f t="shared" si="292"/>
        <v>1.5799914917915421</v>
      </c>
      <c r="U2647" s="93">
        <f t="shared" si="292"/>
        <v>2.1433408790711552</v>
      </c>
      <c r="V2647" s="93">
        <f t="shared" si="292"/>
        <v>2.9075537101079627</v>
      </c>
      <c r="W2647" s="93">
        <f t="shared" si="292"/>
        <v>3.9442482806683428</v>
      </c>
      <c r="X2647" s="93">
        <f t="shared" si="292"/>
        <v>5.350578544936841</v>
      </c>
      <c r="Y2647" s="93">
        <f t="shared" si="291"/>
        <v>7.2583389098130979</v>
      </c>
      <c r="Z2647" s="93">
        <f t="shared" si="291"/>
        <v>9.8463153633283724</v>
      </c>
      <c r="AA2647" s="93">
        <f t="shared" si="291"/>
        <v>13.35704042464074</v>
      </c>
      <c r="AB2647" s="93">
        <f t="shared" si="291"/>
        <v>18.119522107727654</v>
      </c>
      <c r="AC2647" s="95">
        <f t="shared" si="291"/>
        <v>24.580076946294174</v>
      </c>
      <c r="AE2647" s="96"/>
    </row>
    <row r="2648" spans="3:31" ht="24.75" customHeight="1" x14ac:dyDescent="0.25">
      <c r="C2648" s="91">
        <f>ABS(E2648-Dashboard!$F$13)</f>
        <v>29.33052673716935</v>
      </c>
      <c r="D2648" s="92">
        <f t="shared" si="290"/>
        <v>0.35665216512643061</v>
      </c>
      <c r="E2648" s="93" cm="1">
        <f t="array" ref="E2648">SUM('DRE + DCF'!$S$41/TIR!S2648,'DRE + DCF'!$U$41:$AD$41/TIR!T2648:AC2648,TIR!F2648)</f>
        <v>18.289473262830647</v>
      </c>
      <c r="F2648" s="100">
        <f>'DRE + DCF'!$AE$38*'DRE + DCF'!$AE$39*(1+G2648)/(R2648-G2648)/AC2648</f>
        <v>4.0336032768163248</v>
      </c>
      <c r="G2648" s="92">
        <f>R2648*(1-'DRE + DCF'!$AE$39)</f>
        <v>0.21399129907585837</v>
      </c>
      <c r="H2648" s="94">
        <f t="shared" si="288"/>
        <v>0.35665216512643061</v>
      </c>
      <c r="I2648" s="94">
        <f t="shared" si="289"/>
        <v>0.35665216512643061</v>
      </c>
      <c r="J2648" s="94">
        <f t="shared" si="289"/>
        <v>0.35665216512643061</v>
      </c>
      <c r="K2648" s="94">
        <f t="shared" si="289"/>
        <v>0.35665216512643061</v>
      </c>
      <c r="L2648" s="94">
        <f t="shared" si="289"/>
        <v>0.35665216512643061</v>
      </c>
      <c r="M2648" s="94">
        <f t="shared" si="289"/>
        <v>0.35665216512643061</v>
      </c>
      <c r="N2648" s="94">
        <f t="shared" si="289"/>
        <v>0.35665216512643061</v>
      </c>
      <c r="O2648" s="94">
        <f t="shared" si="289"/>
        <v>0.35665216512643061</v>
      </c>
      <c r="P2648" s="94">
        <f t="shared" si="289"/>
        <v>0.35665216512643061</v>
      </c>
      <c r="Q2648" s="94">
        <f t="shared" si="289"/>
        <v>0.35665216512643061</v>
      </c>
      <c r="R2648" s="94">
        <f t="shared" si="289"/>
        <v>0.35665216512643061</v>
      </c>
      <c r="S2648" s="93">
        <f>(1+H2648)^((5-Dashboard!$F$9)*3/12)</f>
        <v>1.1647541221761917</v>
      </c>
      <c r="T2648" s="93">
        <f t="shared" si="292"/>
        <v>1.5801662016902656</v>
      </c>
      <c r="U2648" s="93">
        <f t="shared" si="292"/>
        <v>2.1437358987827069</v>
      </c>
      <c r="V2648" s="93">
        <f t="shared" si="292"/>
        <v>2.9083039485428142</v>
      </c>
      <c r="W2648" s="93">
        <f t="shared" si="292"/>
        <v>3.9455568486363566</v>
      </c>
      <c r="X2648" s="93">
        <f t="shared" si="292"/>
        <v>5.3527482413319296</v>
      </c>
      <c r="Y2648" s="93">
        <f t="shared" si="291"/>
        <v>7.2618174909796567</v>
      </c>
      <c r="Z2648" s="93">
        <f t="shared" si="291"/>
        <v>9.8517604218905355</v>
      </c>
      <c r="AA2648" s="93">
        <f t="shared" si="291"/>
        <v>13.365412106664673</v>
      </c>
      <c r="AB2648" s="93">
        <f t="shared" si="291"/>
        <v>18.132215272313637</v>
      </c>
      <c r="AC2648" s="95">
        <f t="shared" si="291"/>
        <v>24.599109107722828</v>
      </c>
      <c r="AE2648" s="96"/>
    </row>
    <row r="2649" spans="3:31" ht="24.75" customHeight="1" x14ac:dyDescent="0.25">
      <c r="C2649" s="91">
        <f>ABS(E2649-Dashboard!$F$13)</f>
        <v>29.338642064346232</v>
      </c>
      <c r="D2649" s="92">
        <f t="shared" si="290"/>
        <v>0.3567521651264306</v>
      </c>
      <c r="E2649" s="93" cm="1">
        <f t="array" ref="E2649">SUM('DRE + DCF'!$S$41/TIR!S2649,'DRE + DCF'!$U$41:$AD$41/TIR!T2649:AC2649,TIR!F2649)</f>
        <v>18.281357935653766</v>
      </c>
      <c r="F2649" s="100">
        <f>'DRE + DCF'!$AE$38*'DRE + DCF'!$AE$39*(1+G2649)/(R2649-G2649)/AC2649</f>
        <v>4.0295521103173719</v>
      </c>
      <c r="G2649" s="92">
        <f>R2649*(1-'DRE + DCF'!$AE$39)</f>
        <v>0.21405129907585835</v>
      </c>
      <c r="H2649" s="94">
        <f t="shared" si="288"/>
        <v>0.3567521651264306</v>
      </c>
      <c r="I2649" s="94">
        <f t="shared" si="289"/>
        <v>0.3567521651264306</v>
      </c>
      <c r="J2649" s="94">
        <f t="shared" si="289"/>
        <v>0.3567521651264306</v>
      </c>
      <c r="K2649" s="94">
        <f t="shared" si="289"/>
        <v>0.3567521651264306</v>
      </c>
      <c r="L2649" s="94">
        <f t="shared" si="289"/>
        <v>0.3567521651264306</v>
      </c>
      <c r="M2649" s="94">
        <f t="shared" si="289"/>
        <v>0.3567521651264306</v>
      </c>
      <c r="N2649" s="94">
        <f t="shared" si="289"/>
        <v>0.3567521651264306</v>
      </c>
      <c r="O2649" s="94">
        <f t="shared" si="289"/>
        <v>0.3567521651264306</v>
      </c>
      <c r="P2649" s="94">
        <f t="shared" si="289"/>
        <v>0.3567521651264306</v>
      </c>
      <c r="Q2649" s="94">
        <f t="shared" si="289"/>
        <v>0.3567521651264306</v>
      </c>
      <c r="R2649" s="94">
        <f t="shared" si="289"/>
        <v>0.3567521651264306</v>
      </c>
      <c r="S2649" s="93">
        <f>(1+H2649)^((5-Dashboard!$F$9)*3/12)</f>
        <v>1.1647970489001209</v>
      </c>
      <c r="T2649" s="93">
        <f t="shared" si="292"/>
        <v>1.5803409180281158</v>
      </c>
      <c r="U2649" s="93">
        <f t="shared" si="292"/>
        <v>2.1441309621725368</v>
      </c>
      <c r="V2649" s="93">
        <f t="shared" si="292"/>
        <v>2.9090543252422059</v>
      </c>
      <c r="W2649" s="93">
        <f t="shared" si="292"/>
        <v>3.9468657542427703</v>
      </c>
      <c r="X2649" s="93">
        <f t="shared" si="292"/>
        <v>5.3549186575322407</v>
      </c>
      <c r="Y2649" s="93">
        <f t="shared" si="291"/>
        <v>7.2652974826827865</v>
      </c>
      <c r="Z2649" s="93">
        <f t="shared" si="291"/>
        <v>9.8572080899174761</v>
      </c>
      <c r="AA2649" s="93">
        <f t="shared" si="291"/>
        <v>13.373788418097302</v>
      </c>
      <c r="AB2649" s="93">
        <f t="shared" si="291"/>
        <v>18.144916392196293</v>
      </c>
      <c r="AC2649" s="95">
        <f t="shared" si="291"/>
        <v>24.61815460115038</v>
      </c>
      <c r="AE2649" s="96"/>
    </row>
    <row r="2650" spans="3:31" ht="24.75" customHeight="1" x14ac:dyDescent="0.25">
      <c r="C2650" s="91">
        <f>ABS(E2650-Dashboard!$F$13)</f>
        <v>29.346750719696018</v>
      </c>
      <c r="D2650" s="92">
        <f t="shared" si="290"/>
        <v>0.35685216512643059</v>
      </c>
      <c r="E2650" s="93" cm="1">
        <f t="array" ref="E2650">SUM('DRE + DCF'!$S$41/TIR!S2650,'DRE + DCF'!$U$41:$AD$41/TIR!T2650:AC2650,TIR!F2650)</f>
        <v>18.273249280303979</v>
      </c>
      <c r="F2650" s="100">
        <f>'DRE + DCF'!$AE$38*'DRE + DCF'!$AE$39*(1+G2650)/(R2650-G2650)/AC2650</f>
        <v>4.0255055487031415</v>
      </c>
      <c r="G2650" s="92">
        <f>R2650*(1-'DRE + DCF'!$AE$39)</f>
        <v>0.21411129907585835</v>
      </c>
      <c r="H2650" s="94">
        <f t="shared" si="288"/>
        <v>0.35685216512643059</v>
      </c>
      <c r="I2650" s="94">
        <f t="shared" si="289"/>
        <v>0.35685216512643059</v>
      </c>
      <c r="J2650" s="94">
        <f t="shared" si="289"/>
        <v>0.35685216512643059</v>
      </c>
      <c r="K2650" s="94">
        <f t="shared" si="289"/>
        <v>0.35685216512643059</v>
      </c>
      <c r="L2650" s="94">
        <f t="shared" si="289"/>
        <v>0.35685216512643059</v>
      </c>
      <c r="M2650" s="94">
        <f t="shared" si="289"/>
        <v>0.35685216512643059</v>
      </c>
      <c r="N2650" s="94">
        <f t="shared" si="289"/>
        <v>0.35685216512643059</v>
      </c>
      <c r="O2650" s="94">
        <f t="shared" si="289"/>
        <v>0.35685216512643059</v>
      </c>
      <c r="P2650" s="94">
        <f t="shared" si="289"/>
        <v>0.35685216512643059</v>
      </c>
      <c r="Q2650" s="94">
        <f t="shared" si="289"/>
        <v>0.35685216512643059</v>
      </c>
      <c r="R2650" s="94">
        <f t="shared" si="289"/>
        <v>0.35685216512643059</v>
      </c>
      <c r="S2650" s="93">
        <f>(1+H2650)^((5-Dashboard!$F$9)*3/12)</f>
        <v>1.1648399740421131</v>
      </c>
      <c r="T2650" s="93">
        <f t="shared" si="292"/>
        <v>1.5805156408048566</v>
      </c>
      <c r="U2650" s="93">
        <f t="shared" si="292"/>
        <v>2.1445260692422576</v>
      </c>
      <c r="V2650" s="93">
        <f t="shared" si="292"/>
        <v>2.9098048402214309</v>
      </c>
      <c r="W2650" s="93">
        <f t="shared" si="292"/>
        <v>3.9481749975498164</v>
      </c>
      <c r="X2650" s="93">
        <f t="shared" si="292"/>
        <v>5.3570897937235085</v>
      </c>
      <c r="Y2650" s="93">
        <f t="shared" si="291"/>
        <v>7.2687788853904465</v>
      </c>
      <c r="Z2650" s="93">
        <f t="shared" si="291"/>
        <v>9.8626583684673115</v>
      </c>
      <c r="AA2650" s="93">
        <f t="shared" si="291"/>
        <v>13.382169361157182</v>
      </c>
      <c r="AB2650" s="93">
        <f t="shared" si="291"/>
        <v>18.157625471774708</v>
      </c>
      <c r="AC2650" s="95">
        <f t="shared" si="291"/>
        <v>24.637213434932338</v>
      </c>
      <c r="AE2650" s="96"/>
    </row>
    <row r="2651" spans="3:31" ht="24.75" customHeight="1" x14ac:dyDescent="0.25">
      <c r="C2651" s="91">
        <f>ABS(E2651-Dashboard!$F$13)</f>
        <v>29.354852710506172</v>
      </c>
      <c r="D2651" s="92">
        <f t="shared" si="290"/>
        <v>0.35695216512643058</v>
      </c>
      <c r="E2651" s="93" cm="1">
        <f t="array" ref="E2651">SUM('DRE + DCF'!$S$41/TIR!S2651,'DRE + DCF'!$U$41:$AD$41/TIR!T2651:AC2651,TIR!F2651)</f>
        <v>18.265147289493825</v>
      </c>
      <c r="F2651" s="100">
        <f>'DRE + DCF'!$AE$38*'DRE + DCF'!$AE$39*(1+G2651)/(R2651-G2651)/AC2651</f>
        <v>4.0214635860622039</v>
      </c>
      <c r="G2651" s="92">
        <f>R2651*(1-'DRE + DCF'!$AE$39)</f>
        <v>0.21417129907585833</v>
      </c>
      <c r="H2651" s="94">
        <f t="shared" si="288"/>
        <v>0.35695216512643058</v>
      </c>
      <c r="I2651" s="94">
        <f t="shared" si="289"/>
        <v>0.35695216512643058</v>
      </c>
      <c r="J2651" s="94">
        <f t="shared" si="289"/>
        <v>0.35695216512643058</v>
      </c>
      <c r="K2651" s="94">
        <f t="shared" si="289"/>
        <v>0.35695216512643058</v>
      </c>
      <c r="L2651" s="94">
        <f t="shared" si="289"/>
        <v>0.35695216512643058</v>
      </c>
      <c r="M2651" s="94">
        <f t="shared" si="289"/>
        <v>0.35695216512643058</v>
      </c>
      <c r="N2651" s="94">
        <f t="shared" si="289"/>
        <v>0.35695216512643058</v>
      </c>
      <c r="O2651" s="94">
        <f t="shared" si="289"/>
        <v>0.35695216512643058</v>
      </c>
      <c r="P2651" s="94">
        <f t="shared" si="289"/>
        <v>0.35695216512643058</v>
      </c>
      <c r="Q2651" s="94">
        <f t="shared" ref="I2651:R2677" si="293">$D2651</f>
        <v>0.35695216512643058</v>
      </c>
      <c r="R2651" s="94">
        <f t="shared" si="293"/>
        <v>0.35695216512643058</v>
      </c>
      <c r="S2651" s="93">
        <f>(1+H2651)^((5-Dashboard!$F$9)*3/12)</f>
        <v>1.1648828976023429</v>
      </c>
      <c r="T2651" s="93">
        <f t="shared" si="292"/>
        <v>1.5806903700202493</v>
      </c>
      <c r="U2651" s="93">
        <f t="shared" si="292"/>
        <v>2.144921219993476</v>
      </c>
      <c r="V2651" s="93">
        <f t="shared" si="292"/>
        <v>2.9105554934957718</v>
      </c>
      <c r="W2651" s="93">
        <f t="shared" si="292"/>
        <v>3.9494845786197139</v>
      </c>
      <c r="X2651" s="93">
        <f t="shared" si="292"/>
        <v>5.3592616500914687</v>
      </c>
      <c r="Y2651" s="93">
        <f t="shared" si="291"/>
        <v>7.2722616995706648</v>
      </c>
      <c r="Z2651" s="93">
        <f t="shared" si="291"/>
        <v>9.8681112585984287</v>
      </c>
      <c r="AA2651" s="93">
        <f t="shared" si="291"/>
        <v>13.390554938063643</v>
      </c>
      <c r="AB2651" s="93">
        <f t="shared" si="291"/>
        <v>18.170342515449875</v>
      </c>
      <c r="AC2651" s="95">
        <f t="shared" si="291"/>
        <v>24.656285617428537</v>
      </c>
      <c r="AE2651" s="96"/>
    </row>
    <row r="2652" spans="3:31" ht="24.75" customHeight="1" x14ac:dyDescent="0.25">
      <c r="C2652" s="91">
        <f>ABS(E2652-Dashboard!$F$13)</f>
        <v>29.36294804405459</v>
      </c>
      <c r="D2652" s="92">
        <f t="shared" si="290"/>
        <v>0.35705216512643057</v>
      </c>
      <c r="E2652" s="93" cm="1">
        <f t="array" ref="E2652">SUM('DRE + DCF'!$S$41/TIR!S2652,'DRE + DCF'!$U$41:$AD$41/TIR!T2652:AC2652,TIR!F2652)</f>
        <v>18.257051955945407</v>
      </c>
      <c r="F2652" s="100">
        <f>'DRE + DCF'!$AE$38*'DRE + DCF'!$AE$39*(1+G2652)/(R2652-G2652)/AC2652</f>
        <v>4.017426216491641</v>
      </c>
      <c r="G2652" s="92">
        <f>R2652*(1-'DRE + DCF'!$AE$39)</f>
        <v>0.21423129907585833</v>
      </c>
      <c r="H2652" s="94">
        <f t="shared" si="288"/>
        <v>0.35705216512643057</v>
      </c>
      <c r="I2652" s="94">
        <f t="shared" si="293"/>
        <v>0.35705216512643057</v>
      </c>
      <c r="J2652" s="94">
        <f t="shared" si="293"/>
        <v>0.35705216512643057</v>
      </c>
      <c r="K2652" s="94">
        <f t="shared" si="293"/>
        <v>0.35705216512643057</v>
      </c>
      <c r="L2652" s="94">
        <f t="shared" si="293"/>
        <v>0.35705216512643057</v>
      </c>
      <c r="M2652" s="94">
        <f t="shared" si="293"/>
        <v>0.35705216512643057</v>
      </c>
      <c r="N2652" s="94">
        <f t="shared" si="293"/>
        <v>0.35705216512643057</v>
      </c>
      <c r="O2652" s="94">
        <f t="shared" si="293"/>
        <v>0.35705216512643057</v>
      </c>
      <c r="P2652" s="94">
        <f t="shared" si="293"/>
        <v>0.35705216512643057</v>
      </c>
      <c r="Q2652" s="94">
        <f t="shared" si="293"/>
        <v>0.35705216512643057</v>
      </c>
      <c r="R2652" s="94">
        <f t="shared" si="293"/>
        <v>0.35705216512643057</v>
      </c>
      <c r="S2652" s="93">
        <f>(1+H2652)^((5-Dashboard!$F$9)*3/12)</f>
        <v>1.1649258195809855</v>
      </c>
      <c r="T2652" s="93">
        <f t="shared" si="292"/>
        <v>1.5808651056740581</v>
      </c>
      <c r="U2652" s="93">
        <f t="shared" si="292"/>
        <v>2.1453164144278043</v>
      </c>
      <c r="V2652" s="93">
        <f t="shared" si="292"/>
        <v>2.9113062850805229</v>
      </c>
      <c r="W2652" s="93">
        <f t="shared" si="292"/>
        <v>3.9507944975147091</v>
      </c>
      <c r="X2652" s="93">
        <f t="shared" si="292"/>
        <v>5.3614342268219248</v>
      </c>
      <c r="Y2652" s="93">
        <f t="shared" si="291"/>
        <v>7.2757459256916439</v>
      </c>
      <c r="Z2652" s="93">
        <f t="shared" si="291"/>
        <v>9.8735667613696521</v>
      </c>
      <c r="AA2652" s="93">
        <f t="shared" si="291"/>
        <v>13.398945151037047</v>
      </c>
      <c r="AB2652" s="93">
        <f t="shared" si="291"/>
        <v>18.183067527625116</v>
      </c>
      <c r="AC2652" s="95">
        <f t="shared" si="291"/>
        <v>24.675371157003759</v>
      </c>
      <c r="AE2652" s="96"/>
    </row>
    <row r="2653" spans="3:31" ht="24.75" customHeight="1" x14ac:dyDescent="0.25">
      <c r="C2653" s="91">
        <f>ABS(E2653-Dashboard!$F$13)</f>
        <v>29.371036727609429</v>
      </c>
      <c r="D2653" s="92">
        <f t="shared" si="290"/>
        <v>0.35715216512643055</v>
      </c>
      <c r="E2653" s="93" cm="1">
        <f t="array" ref="E2653">SUM('DRE + DCF'!$S$41/TIR!S2653,'DRE + DCF'!$U$41:$AD$41/TIR!T2653:AC2653,TIR!F2653)</f>
        <v>18.248963272390569</v>
      </c>
      <c r="F2653" s="100">
        <f>'DRE + DCF'!$AE$38*'DRE + DCF'!$AE$39*(1+G2653)/(R2653-G2653)/AC2653</f>
        <v>4.0133934340971393</v>
      </c>
      <c r="G2653" s="92">
        <f>R2653*(1-'DRE + DCF'!$AE$39)</f>
        <v>0.21429129907585834</v>
      </c>
      <c r="H2653" s="94">
        <f t="shared" si="288"/>
        <v>0.35715216512643055</v>
      </c>
      <c r="I2653" s="94">
        <f t="shared" si="293"/>
        <v>0.35715216512643055</v>
      </c>
      <c r="J2653" s="94">
        <f t="shared" si="293"/>
        <v>0.35715216512643055</v>
      </c>
      <c r="K2653" s="94">
        <f t="shared" si="293"/>
        <v>0.35715216512643055</v>
      </c>
      <c r="L2653" s="94">
        <f t="shared" si="293"/>
        <v>0.35715216512643055</v>
      </c>
      <c r="M2653" s="94">
        <f t="shared" si="293"/>
        <v>0.35715216512643055</v>
      </c>
      <c r="N2653" s="94">
        <f t="shared" si="293"/>
        <v>0.35715216512643055</v>
      </c>
      <c r="O2653" s="94">
        <f t="shared" si="293"/>
        <v>0.35715216512643055</v>
      </c>
      <c r="P2653" s="94">
        <f t="shared" si="293"/>
        <v>0.35715216512643055</v>
      </c>
      <c r="Q2653" s="94">
        <f t="shared" si="293"/>
        <v>0.35715216512643055</v>
      </c>
      <c r="R2653" s="94">
        <f t="shared" si="293"/>
        <v>0.35715216512643055</v>
      </c>
      <c r="S2653" s="93">
        <f>(1+H2653)^((5-Dashboard!$F$9)*3/12)</f>
        <v>1.1649687399782152</v>
      </c>
      <c r="T2653" s="93">
        <f t="shared" si="292"/>
        <v>1.5810398477660443</v>
      </c>
      <c r="U2653" s="93">
        <f t="shared" si="292"/>
        <v>2.1457116525468489</v>
      </c>
      <c r="V2653" s="93">
        <f t="shared" si="292"/>
        <v>2.9120572149909671</v>
      </c>
      <c r="W2653" s="93">
        <f t="shared" si="292"/>
        <v>3.952104754297034</v>
      </c>
      <c r="X2653" s="93">
        <f t="shared" si="292"/>
        <v>5.3636075241006793</v>
      </c>
      <c r="Y2653" s="93">
        <f t="shared" si="291"/>
        <v>7.2792315642216501</v>
      </c>
      <c r="Z2653" s="93">
        <f t="shared" si="291"/>
        <v>9.8790248778400649</v>
      </c>
      <c r="AA2653" s="93">
        <f t="shared" si="291"/>
        <v>13.407340002298515</v>
      </c>
      <c r="AB2653" s="93">
        <f t="shared" si="291"/>
        <v>18.195800512705631</v>
      </c>
      <c r="AC2653" s="95">
        <f t="shared" si="291"/>
        <v>24.694470062027062</v>
      </c>
      <c r="AE2653" s="96"/>
    </row>
    <row r="2654" spans="3:31" ht="24.75" customHeight="1" x14ac:dyDescent="0.25">
      <c r="C2654" s="91">
        <f>ABS(E2654-Dashboard!$F$13)</f>
        <v>29.37911876842934</v>
      </c>
      <c r="D2654" s="92">
        <f t="shared" si="290"/>
        <v>0.35725216512643054</v>
      </c>
      <c r="E2654" s="93" cm="1">
        <f t="array" ref="E2654">SUM('DRE + DCF'!$S$41/TIR!S2654,'DRE + DCF'!$U$41:$AD$41/TIR!T2654:AC2654,TIR!F2654)</f>
        <v>18.240881231570658</v>
      </c>
      <c r="F2654" s="100">
        <f>'DRE + DCF'!$AE$38*'DRE + DCF'!$AE$39*(1+G2654)/(R2654-G2654)/AC2654</f>
        <v>4.0093652329928569</v>
      </c>
      <c r="G2654" s="92">
        <f>R2654*(1-'DRE + DCF'!$AE$39)</f>
        <v>0.21435129907585831</v>
      </c>
      <c r="H2654" s="94">
        <f t="shared" si="288"/>
        <v>0.35725216512643054</v>
      </c>
      <c r="I2654" s="94">
        <f t="shared" si="293"/>
        <v>0.35725216512643054</v>
      </c>
      <c r="J2654" s="94">
        <f t="shared" si="293"/>
        <v>0.35725216512643054</v>
      </c>
      <c r="K2654" s="94">
        <f t="shared" si="293"/>
        <v>0.35725216512643054</v>
      </c>
      <c r="L2654" s="94">
        <f t="shared" si="293"/>
        <v>0.35725216512643054</v>
      </c>
      <c r="M2654" s="94">
        <f t="shared" si="293"/>
        <v>0.35725216512643054</v>
      </c>
      <c r="N2654" s="94">
        <f t="shared" si="293"/>
        <v>0.35725216512643054</v>
      </c>
      <c r="O2654" s="94">
        <f t="shared" si="293"/>
        <v>0.35725216512643054</v>
      </c>
      <c r="P2654" s="94">
        <f t="shared" si="293"/>
        <v>0.35725216512643054</v>
      </c>
      <c r="Q2654" s="94">
        <f t="shared" si="293"/>
        <v>0.35725216512643054</v>
      </c>
      <c r="R2654" s="94">
        <f t="shared" si="293"/>
        <v>0.35725216512643054</v>
      </c>
      <c r="S2654" s="93">
        <f>(1+H2654)^((5-Dashboard!$F$9)*3/12)</f>
        <v>1.1650116587942074</v>
      </c>
      <c r="T2654" s="93">
        <f t="shared" si="292"/>
        <v>1.5812145962959725</v>
      </c>
      <c r="U2654" s="93">
        <f t="shared" si="292"/>
        <v>2.1461069343522237</v>
      </c>
      <c r="V2654" s="93">
        <f t="shared" si="292"/>
        <v>2.912808283242402</v>
      </c>
      <c r="W2654" s="93">
        <f t="shared" si="292"/>
        <v>3.9534153490289516</v>
      </c>
      <c r="X2654" s="93">
        <f t="shared" si="292"/>
        <v>5.3657815421136084</v>
      </c>
      <c r="Y2654" s="93">
        <f t="shared" si="291"/>
        <v>7.2827186156291326</v>
      </c>
      <c r="Z2654" s="93">
        <f t="shared" si="291"/>
        <v>9.8844856090692019</v>
      </c>
      <c r="AA2654" s="93">
        <f t="shared" si="291"/>
        <v>13.41573949407022</v>
      </c>
      <c r="AB2654" s="93">
        <f t="shared" si="291"/>
        <v>18.208541475098972</v>
      </c>
      <c r="AC2654" s="95">
        <f t="shared" si="291"/>
        <v>24.713582340872492</v>
      </c>
      <c r="AE2654" s="96"/>
    </row>
    <row r="2655" spans="3:31" ht="24.75" customHeight="1" x14ac:dyDescent="0.25">
      <c r="C2655" s="91">
        <f>ABS(E2655-Dashboard!$F$13)</f>
        <v>29.387194173763238</v>
      </c>
      <c r="D2655" s="92">
        <f t="shared" si="290"/>
        <v>0.35735216512643053</v>
      </c>
      <c r="E2655" s="93" cm="1">
        <f t="array" ref="E2655">SUM('DRE + DCF'!$S$41/TIR!S2655,'DRE + DCF'!$U$41:$AD$41/TIR!T2655:AC2655,TIR!F2655)</f>
        <v>18.23280582623676</v>
      </c>
      <c r="F2655" s="100">
        <f>'DRE + DCF'!$AE$38*'DRE + DCF'!$AE$39*(1+G2655)/(R2655-G2655)/AC2655</f>
        <v>4.0053416073015322</v>
      </c>
      <c r="G2655" s="92">
        <f>R2655*(1-'DRE + DCF'!$AE$39)</f>
        <v>0.21441129907585832</v>
      </c>
      <c r="H2655" s="94">
        <f t="shared" si="288"/>
        <v>0.35735216512643053</v>
      </c>
      <c r="I2655" s="94">
        <f t="shared" si="293"/>
        <v>0.35735216512643053</v>
      </c>
      <c r="J2655" s="94">
        <f t="shared" si="293"/>
        <v>0.35735216512643053</v>
      </c>
      <c r="K2655" s="94">
        <f t="shared" si="293"/>
        <v>0.35735216512643053</v>
      </c>
      <c r="L2655" s="94">
        <f t="shared" si="293"/>
        <v>0.35735216512643053</v>
      </c>
      <c r="M2655" s="94">
        <f t="shared" si="293"/>
        <v>0.35735216512643053</v>
      </c>
      <c r="N2655" s="94">
        <f t="shared" si="293"/>
        <v>0.35735216512643053</v>
      </c>
      <c r="O2655" s="94">
        <f t="shared" si="293"/>
        <v>0.35735216512643053</v>
      </c>
      <c r="P2655" s="94">
        <f t="shared" si="293"/>
        <v>0.35735216512643053</v>
      </c>
      <c r="Q2655" s="94">
        <f t="shared" si="293"/>
        <v>0.35735216512643053</v>
      </c>
      <c r="R2655" s="94">
        <f t="shared" si="293"/>
        <v>0.35735216512643053</v>
      </c>
      <c r="S2655" s="93">
        <f>(1+H2655)^((5-Dashboard!$F$9)*3/12)</f>
        <v>1.1650545760291362</v>
      </c>
      <c r="T2655" s="93">
        <f t="shared" si="292"/>
        <v>1.5813893512636035</v>
      </c>
      <c r="U2655" s="93">
        <f t="shared" si="292"/>
        <v>2.1465022598455334</v>
      </c>
      <c r="V2655" s="93">
        <f t="shared" si="292"/>
        <v>2.9135594898501105</v>
      </c>
      <c r="W2655" s="93">
        <f t="shared" si="292"/>
        <v>3.9547262817727056</v>
      </c>
      <c r="X2655" s="93">
        <f t="shared" si="292"/>
        <v>5.3679562810465793</v>
      </c>
      <c r="Y2655" s="93">
        <f t="shared" si="291"/>
        <v>7.2862070803825958</v>
      </c>
      <c r="Z2655" s="93">
        <f t="shared" si="291"/>
        <v>9.889948956116843</v>
      </c>
      <c r="AA2655" s="93">
        <f t="shared" si="291"/>
        <v>13.424143628575077</v>
      </c>
      <c r="AB2655" s="93">
        <f t="shared" si="291"/>
        <v>18.221290419214558</v>
      </c>
      <c r="AC2655" s="95">
        <f t="shared" si="291"/>
        <v>24.732708001918365</v>
      </c>
      <c r="AE2655" s="96"/>
    </row>
    <row r="2656" spans="3:31" ht="24.75" customHeight="1" x14ac:dyDescent="0.25">
      <c r="C2656" s="91">
        <f>ABS(E2656-Dashboard!$F$13)</f>
        <v>29.395262950850579</v>
      </c>
      <c r="D2656" s="92">
        <f t="shared" si="290"/>
        <v>0.35745216512643052</v>
      </c>
      <c r="E2656" s="93" cm="1">
        <f t="array" ref="E2656">SUM('DRE + DCF'!$S$41/TIR!S2656,'DRE + DCF'!$U$41:$AD$41/TIR!T2656:AC2656,TIR!F2656)</f>
        <v>18.224737049149418</v>
      </c>
      <c r="F2656" s="100">
        <f>'DRE + DCF'!$AE$38*'DRE + DCF'!$AE$39*(1+G2656)/(R2656-G2656)/AC2656</f>
        <v>4.0013225511543453</v>
      </c>
      <c r="G2656" s="92">
        <f>R2656*(1-'DRE + DCF'!$AE$39)</f>
        <v>0.2144712990758583</v>
      </c>
      <c r="H2656" s="94">
        <f t="shared" si="288"/>
        <v>0.35745216512643052</v>
      </c>
      <c r="I2656" s="94">
        <f t="shared" si="293"/>
        <v>0.35745216512643052</v>
      </c>
      <c r="J2656" s="94">
        <f t="shared" si="293"/>
        <v>0.35745216512643052</v>
      </c>
      <c r="K2656" s="94">
        <f t="shared" si="293"/>
        <v>0.35745216512643052</v>
      </c>
      <c r="L2656" s="94">
        <f t="shared" si="293"/>
        <v>0.35745216512643052</v>
      </c>
      <c r="M2656" s="94">
        <f t="shared" si="293"/>
        <v>0.35745216512643052</v>
      </c>
      <c r="N2656" s="94">
        <f t="shared" si="293"/>
        <v>0.35745216512643052</v>
      </c>
      <c r="O2656" s="94">
        <f t="shared" si="293"/>
        <v>0.35745216512643052</v>
      </c>
      <c r="P2656" s="94">
        <f t="shared" si="293"/>
        <v>0.35745216512643052</v>
      </c>
      <c r="Q2656" s="94">
        <f t="shared" si="293"/>
        <v>0.35745216512643052</v>
      </c>
      <c r="R2656" s="94">
        <f t="shared" si="293"/>
        <v>0.35745216512643052</v>
      </c>
      <c r="S2656" s="93">
        <f>(1+H2656)^((5-Dashboard!$F$9)*3/12)</f>
        <v>1.1650974916831769</v>
      </c>
      <c r="T2656" s="93">
        <f t="shared" si="292"/>
        <v>1.5815641126687019</v>
      </c>
      <c r="U2656" s="93">
        <f t="shared" si="292"/>
        <v>2.1468976290283917</v>
      </c>
      <c r="V2656" s="93">
        <f t="shared" si="292"/>
        <v>2.9143108348293909</v>
      </c>
      <c r="W2656" s="93">
        <f t="shared" si="292"/>
        <v>3.9560375525905722</v>
      </c>
      <c r="X2656" s="93">
        <f t="shared" si="292"/>
        <v>5.3701317410855376</v>
      </c>
      <c r="Y2656" s="93">
        <f t="shared" si="291"/>
        <v>7.2896969589507314</v>
      </c>
      <c r="Z2656" s="93">
        <f t="shared" si="291"/>
        <v>9.895414920043228</v>
      </c>
      <c r="AA2656" s="93">
        <f t="shared" si="291"/>
        <v>13.432552408037065</v>
      </c>
      <c r="AB2656" s="93">
        <f t="shared" si="291"/>
        <v>18.234047349464163</v>
      </c>
      <c r="AC2656" s="95">
        <f t="shared" si="291"/>
        <v>24.75184705354798</v>
      </c>
      <c r="AE2656" s="96"/>
    </row>
    <row r="2657" spans="3:31" ht="24.75" customHeight="1" x14ac:dyDescent="0.25">
      <c r="C2657" s="91">
        <f>ABS(E2657-Dashboard!$F$13)</f>
        <v>29.403325106921116</v>
      </c>
      <c r="D2657" s="92">
        <f t="shared" si="290"/>
        <v>0.35755216512643051</v>
      </c>
      <c r="E2657" s="93" cm="1">
        <f t="array" ref="E2657">SUM('DRE + DCF'!$S$41/TIR!S2657,'DRE + DCF'!$U$41:$AD$41/TIR!T2657:AC2657,TIR!F2657)</f>
        <v>18.216674893078881</v>
      </c>
      <c r="F2657" s="100">
        <f>'DRE + DCF'!$AE$38*'DRE + DCF'!$AE$39*(1+G2657)/(R2657-G2657)/AC2657</f>
        <v>3.9973080586910297</v>
      </c>
      <c r="G2657" s="92">
        <f>R2657*(1-'DRE + DCF'!$AE$39)</f>
        <v>0.2145312990758583</v>
      </c>
      <c r="H2657" s="94">
        <f t="shared" si="288"/>
        <v>0.35755216512643051</v>
      </c>
      <c r="I2657" s="94">
        <f t="shared" si="293"/>
        <v>0.35755216512643051</v>
      </c>
      <c r="J2657" s="94">
        <f t="shared" si="293"/>
        <v>0.35755216512643051</v>
      </c>
      <c r="K2657" s="94">
        <f t="shared" si="293"/>
        <v>0.35755216512643051</v>
      </c>
      <c r="L2657" s="94">
        <f t="shared" si="293"/>
        <v>0.35755216512643051</v>
      </c>
      <c r="M2657" s="94">
        <f t="shared" si="293"/>
        <v>0.35755216512643051</v>
      </c>
      <c r="N2657" s="94">
        <f t="shared" si="293"/>
        <v>0.35755216512643051</v>
      </c>
      <c r="O2657" s="94">
        <f t="shared" si="293"/>
        <v>0.35755216512643051</v>
      </c>
      <c r="P2657" s="94">
        <f t="shared" si="293"/>
        <v>0.35755216512643051</v>
      </c>
      <c r="Q2657" s="94">
        <f t="shared" si="293"/>
        <v>0.35755216512643051</v>
      </c>
      <c r="R2657" s="94">
        <f t="shared" si="293"/>
        <v>0.35755216512643051</v>
      </c>
      <c r="S2657" s="93">
        <f>(1+H2657)^((5-Dashboard!$F$9)*3/12)</f>
        <v>1.1651404057565038</v>
      </c>
      <c r="T2657" s="93">
        <f t="shared" si="292"/>
        <v>1.5817388805110293</v>
      </c>
      <c r="U2657" s="93">
        <f t="shared" si="292"/>
        <v>2.1472930419024041</v>
      </c>
      <c r="V2657" s="93">
        <f t="shared" si="292"/>
        <v>2.9150623181955275</v>
      </c>
      <c r="W2657" s="93">
        <f t="shared" si="292"/>
        <v>3.9573491615448098</v>
      </c>
      <c r="X2657" s="93">
        <f t="shared" si="292"/>
        <v>5.3723079224164207</v>
      </c>
      <c r="Y2657" s="93">
        <f t="shared" si="291"/>
        <v>7.2931882518022872</v>
      </c>
      <c r="Z2657" s="93">
        <f t="shared" si="291"/>
        <v>9.9008835019088401</v>
      </c>
      <c r="AA2657" s="93">
        <f t="shared" si="291"/>
        <v>13.440965834680901</v>
      </c>
      <c r="AB2657" s="93">
        <f t="shared" si="291"/>
        <v>18.246812270261437</v>
      </c>
      <c r="AC2657" s="95">
        <f t="shared" si="291"/>
        <v>24.770999504148929</v>
      </c>
      <c r="AE2657" s="96"/>
    </row>
    <row r="2658" spans="3:31" ht="24.75" customHeight="1" x14ac:dyDescent="0.25">
      <c r="C2658" s="91">
        <f>ABS(E2658-Dashboard!$F$13)</f>
        <v>29.411380649195159</v>
      </c>
      <c r="D2658" s="92">
        <f t="shared" si="290"/>
        <v>0.3576521651264305</v>
      </c>
      <c r="E2658" s="93" cm="1">
        <f t="array" ref="E2658">SUM('DRE + DCF'!$S$41/TIR!S2658,'DRE + DCF'!$U$41:$AD$41/TIR!T2658:AC2658,TIR!F2658)</f>
        <v>18.208619350804838</v>
      </c>
      <c r="F2658" s="100">
        <f>'DRE + DCF'!$AE$38*'DRE + DCF'!$AE$39*(1+G2658)/(R2658-G2658)/AC2658</f>
        <v>3.9932981240597383</v>
      </c>
      <c r="G2658" s="92">
        <f>R2658*(1-'DRE + DCF'!$AE$39)</f>
        <v>0.2145912990758583</v>
      </c>
      <c r="H2658" s="94">
        <f t="shared" si="288"/>
        <v>0.3576521651264305</v>
      </c>
      <c r="I2658" s="94">
        <f t="shared" si="293"/>
        <v>0.3576521651264305</v>
      </c>
      <c r="J2658" s="94">
        <f t="shared" si="293"/>
        <v>0.3576521651264305</v>
      </c>
      <c r="K2658" s="94">
        <f t="shared" si="293"/>
        <v>0.3576521651264305</v>
      </c>
      <c r="L2658" s="94">
        <f t="shared" si="293"/>
        <v>0.3576521651264305</v>
      </c>
      <c r="M2658" s="94">
        <f t="shared" si="293"/>
        <v>0.3576521651264305</v>
      </c>
      <c r="N2658" s="94">
        <f t="shared" si="293"/>
        <v>0.3576521651264305</v>
      </c>
      <c r="O2658" s="94">
        <f t="shared" si="293"/>
        <v>0.3576521651264305</v>
      </c>
      <c r="P2658" s="94">
        <f t="shared" si="293"/>
        <v>0.3576521651264305</v>
      </c>
      <c r="Q2658" s="94">
        <f t="shared" si="293"/>
        <v>0.3576521651264305</v>
      </c>
      <c r="R2658" s="94">
        <f t="shared" si="293"/>
        <v>0.3576521651264305</v>
      </c>
      <c r="S2658" s="93">
        <f>(1+H2658)^((5-Dashboard!$F$9)*3/12)</f>
        <v>1.1651833182492919</v>
      </c>
      <c r="T2658" s="93">
        <f t="shared" si="292"/>
        <v>1.5819136547903501</v>
      </c>
      <c r="U2658" s="93">
        <f t="shared" si="292"/>
        <v>2.1476884984691837</v>
      </c>
      <c r="V2658" s="93">
        <f t="shared" si="292"/>
        <v>2.9158139399638201</v>
      </c>
      <c r="W2658" s="93">
        <f t="shared" si="292"/>
        <v>3.9586611086977084</v>
      </c>
      <c r="X2658" s="93">
        <f t="shared" si="292"/>
        <v>5.37448482522524</v>
      </c>
      <c r="Y2658" s="93">
        <f t="shared" si="291"/>
        <v>7.296680959406193</v>
      </c>
      <c r="Z2658" s="93">
        <f t="shared" si="291"/>
        <v>9.9063547027746193</v>
      </c>
      <c r="AA2658" s="93">
        <f t="shared" si="291"/>
        <v>13.44938391073236</v>
      </c>
      <c r="AB2658" s="93">
        <f t="shared" si="291"/>
        <v>18.25958518602237</v>
      </c>
      <c r="AC2658" s="95">
        <f t="shared" si="291"/>
        <v>24.790165362113768</v>
      </c>
      <c r="AE2658" s="96"/>
    </row>
    <row r="2659" spans="3:31" ht="24.75" customHeight="1" x14ac:dyDescent="0.25">
      <c r="C2659" s="91">
        <f>ABS(E2659-Dashboard!$F$13)</f>
        <v>29.419429584883339</v>
      </c>
      <c r="D2659" s="92">
        <f t="shared" si="290"/>
        <v>0.35775216512643049</v>
      </c>
      <c r="E2659" s="93" cm="1">
        <f t="array" ref="E2659">SUM('DRE + DCF'!$S$41/TIR!S2659,'DRE + DCF'!$U$41:$AD$41/TIR!T2659:AC2659,TIR!F2659)</f>
        <v>18.200570415116658</v>
      </c>
      <c r="F2659" s="100">
        <f>'DRE + DCF'!$AE$38*'DRE + DCF'!$AE$39*(1+G2659)/(R2659-G2659)/AC2659</f>
        <v>3.9892927414171435</v>
      </c>
      <c r="G2659" s="92">
        <f>R2659*(1-'DRE + DCF'!$AE$39)</f>
        <v>0.21465129907585828</v>
      </c>
      <c r="H2659" s="94">
        <f t="shared" si="288"/>
        <v>0.35775216512643049</v>
      </c>
      <c r="I2659" s="94">
        <f t="shared" si="293"/>
        <v>0.35775216512643049</v>
      </c>
      <c r="J2659" s="94">
        <f t="shared" si="293"/>
        <v>0.35775216512643049</v>
      </c>
      <c r="K2659" s="94">
        <f t="shared" si="293"/>
        <v>0.35775216512643049</v>
      </c>
      <c r="L2659" s="94">
        <f t="shared" si="293"/>
        <v>0.35775216512643049</v>
      </c>
      <c r="M2659" s="94">
        <f t="shared" si="293"/>
        <v>0.35775216512643049</v>
      </c>
      <c r="N2659" s="94">
        <f t="shared" si="293"/>
        <v>0.35775216512643049</v>
      </c>
      <c r="O2659" s="94">
        <f t="shared" si="293"/>
        <v>0.35775216512643049</v>
      </c>
      <c r="P2659" s="94">
        <f t="shared" si="293"/>
        <v>0.35775216512643049</v>
      </c>
      <c r="Q2659" s="94">
        <f t="shared" si="293"/>
        <v>0.35775216512643049</v>
      </c>
      <c r="R2659" s="94">
        <f t="shared" si="293"/>
        <v>0.35775216512643049</v>
      </c>
      <c r="S2659" s="93">
        <f>(1+H2659)^((5-Dashboard!$F$9)*3/12)</f>
        <v>1.1652262291617153</v>
      </c>
      <c r="T2659" s="93">
        <f t="shared" si="292"/>
        <v>1.5820884355064251</v>
      </c>
      <c r="U2659" s="93">
        <f t="shared" si="292"/>
        <v>2.1480839987303355</v>
      </c>
      <c r="V2659" s="93">
        <f t="shared" si="292"/>
        <v>2.9165657001495533</v>
      </c>
      <c r="W2659" s="93">
        <f t="shared" si="292"/>
        <v>3.9599733941115391</v>
      </c>
      <c r="X2659" s="93">
        <f t="shared" si="292"/>
        <v>5.3766624496980011</v>
      </c>
      <c r="Y2659" s="93">
        <f t="shared" si="291"/>
        <v>7.300175082231438</v>
      </c>
      <c r="Z2659" s="93">
        <f t="shared" si="291"/>
        <v>9.911828523701752</v>
      </c>
      <c r="AA2659" s="93">
        <f t="shared" si="291"/>
        <v>13.457806638417964</v>
      </c>
      <c r="AB2659" s="93">
        <f t="shared" si="291"/>
        <v>18.272366101164838</v>
      </c>
      <c r="AC2659" s="95">
        <f t="shared" si="291"/>
        <v>24.809344635839349</v>
      </c>
      <c r="AE2659" s="96"/>
    </row>
    <row r="2660" spans="3:31" ht="24.75" customHeight="1" x14ac:dyDescent="0.25">
      <c r="C2660" s="91">
        <f>ABS(E2660-Dashboard!$F$13)</f>
        <v>29.427471921186907</v>
      </c>
      <c r="D2660" s="92">
        <f t="shared" si="290"/>
        <v>0.35785216512643048</v>
      </c>
      <c r="E2660" s="93" cm="1">
        <f t="array" ref="E2660">SUM('DRE + DCF'!$S$41/TIR!S2660,'DRE + DCF'!$U$41:$AD$41/TIR!T2660:AC2660,TIR!F2660)</f>
        <v>18.192528078813091</v>
      </c>
      <c r="F2660" s="100">
        <f>'DRE + DCF'!$AE$38*'DRE + DCF'!$AE$39*(1+G2660)/(R2660-G2660)/AC2660</f>
        <v>3.9852919049283093</v>
      </c>
      <c r="G2660" s="92">
        <f>R2660*(1-'DRE + DCF'!$AE$39)</f>
        <v>0.21471129907585829</v>
      </c>
      <c r="H2660" s="94">
        <f t="shared" si="288"/>
        <v>0.35785216512643048</v>
      </c>
      <c r="I2660" s="94">
        <f t="shared" si="293"/>
        <v>0.35785216512643048</v>
      </c>
      <c r="J2660" s="94">
        <f t="shared" si="293"/>
        <v>0.35785216512643048</v>
      </c>
      <c r="K2660" s="94">
        <f t="shared" si="293"/>
        <v>0.35785216512643048</v>
      </c>
      <c r="L2660" s="94">
        <f t="shared" si="293"/>
        <v>0.35785216512643048</v>
      </c>
      <c r="M2660" s="94">
        <f t="shared" si="293"/>
        <v>0.35785216512643048</v>
      </c>
      <c r="N2660" s="94">
        <f t="shared" si="293"/>
        <v>0.35785216512643048</v>
      </c>
      <c r="O2660" s="94">
        <f t="shared" si="293"/>
        <v>0.35785216512643048</v>
      </c>
      <c r="P2660" s="94">
        <f t="shared" si="293"/>
        <v>0.35785216512643048</v>
      </c>
      <c r="Q2660" s="94">
        <f t="shared" si="293"/>
        <v>0.35785216512643048</v>
      </c>
      <c r="R2660" s="94">
        <f t="shared" si="293"/>
        <v>0.35785216512643048</v>
      </c>
      <c r="S2660" s="93">
        <f>(1+H2660)^((5-Dashboard!$F$9)*3/12)</f>
        <v>1.1652691384939493</v>
      </c>
      <c r="T2660" s="93">
        <f t="shared" si="292"/>
        <v>1.5822632226590196</v>
      </c>
      <c r="U2660" s="93">
        <f t="shared" si="292"/>
        <v>2.1484795426874732</v>
      </c>
      <c r="V2660" s="93">
        <f t="shared" si="292"/>
        <v>2.9173175987680291</v>
      </c>
      <c r="W2660" s="93">
        <f t="shared" si="292"/>
        <v>3.9612860178486078</v>
      </c>
      <c r="X2660" s="93">
        <f t="shared" si="292"/>
        <v>5.3788407960207882</v>
      </c>
      <c r="Y2660" s="93">
        <f t="shared" si="291"/>
        <v>7.3036706207472006</v>
      </c>
      <c r="Z2660" s="93">
        <f t="shared" si="291"/>
        <v>9.917304965751887</v>
      </c>
      <c r="AA2660" s="93">
        <f t="shared" si="291"/>
        <v>13.466234019965301</v>
      </c>
      <c r="AB2660" s="93">
        <f t="shared" si="291"/>
        <v>18.28515502010908</v>
      </c>
      <c r="AC2660" s="95">
        <f t="shared" si="291"/>
        <v>24.828537333727535</v>
      </c>
      <c r="AE2660" s="96"/>
    </row>
    <row r="2661" spans="3:31" ht="24.75" customHeight="1" x14ac:dyDescent="0.25">
      <c r="C2661" s="91">
        <f>ABS(E2661-Dashboard!$F$13)</f>
        <v>29.435507665297429</v>
      </c>
      <c r="D2661" s="92">
        <f t="shared" si="290"/>
        <v>0.35795216512643047</v>
      </c>
      <c r="E2661" s="93" cm="1">
        <f t="array" ref="E2661">SUM('DRE + DCF'!$S$41/TIR!S2661,'DRE + DCF'!$U$41:$AD$41/TIR!T2661:AC2661,TIR!F2661)</f>
        <v>18.184492334702568</v>
      </c>
      <c r="F2661" s="100">
        <f>'DRE + DCF'!$AE$38*'DRE + DCF'!$AE$39*(1+G2661)/(R2661-G2661)/AC2661</f>
        <v>3.9812956087667941</v>
      </c>
      <c r="G2661" s="92">
        <f>R2661*(1-'DRE + DCF'!$AE$39)</f>
        <v>0.21477129907585826</v>
      </c>
      <c r="H2661" s="94">
        <f t="shared" si="288"/>
        <v>0.35795216512643047</v>
      </c>
      <c r="I2661" s="94">
        <f t="shared" si="293"/>
        <v>0.35795216512643047</v>
      </c>
      <c r="J2661" s="94">
        <f t="shared" si="293"/>
        <v>0.35795216512643047</v>
      </c>
      <c r="K2661" s="94">
        <f t="shared" si="293"/>
        <v>0.35795216512643047</v>
      </c>
      <c r="L2661" s="94">
        <f t="shared" si="293"/>
        <v>0.35795216512643047</v>
      </c>
      <c r="M2661" s="94">
        <f t="shared" si="293"/>
        <v>0.35795216512643047</v>
      </c>
      <c r="N2661" s="94">
        <f t="shared" si="293"/>
        <v>0.35795216512643047</v>
      </c>
      <c r="O2661" s="94">
        <f t="shared" si="293"/>
        <v>0.35795216512643047</v>
      </c>
      <c r="P2661" s="94">
        <f t="shared" si="293"/>
        <v>0.35795216512643047</v>
      </c>
      <c r="Q2661" s="94">
        <f t="shared" si="293"/>
        <v>0.35795216512643047</v>
      </c>
      <c r="R2661" s="94">
        <f t="shared" si="293"/>
        <v>0.35795216512643047</v>
      </c>
      <c r="S2661" s="93">
        <f>(1+H2661)^((5-Dashboard!$F$9)*3/12)</f>
        <v>1.1653120462461677</v>
      </c>
      <c r="T2661" s="93">
        <f t="shared" si="292"/>
        <v>1.5824380162478944</v>
      </c>
      <c r="U2661" s="93">
        <f t="shared" si="292"/>
        <v>2.1488751303422013</v>
      </c>
      <c r="V2661" s="93">
        <f t="shared" si="292"/>
        <v>2.9180696358345326</v>
      </c>
      <c r="W2661" s="93">
        <f t="shared" si="292"/>
        <v>3.9625989799711978</v>
      </c>
      <c r="X2661" s="93">
        <f t="shared" si="292"/>
        <v>5.3810198643796721</v>
      </c>
      <c r="Y2661" s="93">
        <f t="shared" si="291"/>
        <v>7.3071675754227066</v>
      </c>
      <c r="Z2661" s="93">
        <f t="shared" si="291"/>
        <v>9.9227840299869126</v>
      </c>
      <c r="AA2661" s="93">
        <f t="shared" si="291"/>
        <v>13.474666057602693</v>
      </c>
      <c r="AB2661" s="93">
        <f t="shared" si="291"/>
        <v>18.297951947277198</v>
      </c>
      <c r="AC2661" s="95">
        <f t="shared" si="291"/>
        <v>24.847743464184454</v>
      </c>
      <c r="AE2661" s="96"/>
    </row>
    <row r="2662" spans="3:31" ht="24.75" customHeight="1" x14ac:dyDescent="0.25">
      <c r="C2662" s="91">
        <f>ABS(E2662-Dashboard!$F$13)</f>
        <v>29.443536824397132</v>
      </c>
      <c r="D2662" s="92">
        <f t="shared" si="290"/>
        <v>0.35805216512643046</v>
      </c>
      <c r="E2662" s="93" cm="1">
        <f t="array" ref="E2662">SUM('DRE + DCF'!$S$41/TIR!S2662,'DRE + DCF'!$U$41:$AD$41/TIR!T2662:AC2662,TIR!F2662)</f>
        <v>18.176463175602866</v>
      </c>
      <c r="F2662" s="100">
        <f>'DRE + DCF'!$AE$38*'DRE + DCF'!$AE$39*(1+G2662)/(R2662-G2662)/AC2662</f>
        <v>3.9773038471145208</v>
      </c>
      <c r="G2662" s="92">
        <f>R2662*(1-'DRE + DCF'!$AE$39)</f>
        <v>0.21483129907585827</v>
      </c>
      <c r="H2662" s="94">
        <f t="shared" si="288"/>
        <v>0.35805216512643046</v>
      </c>
      <c r="I2662" s="94">
        <f t="shared" si="293"/>
        <v>0.35805216512643046</v>
      </c>
      <c r="J2662" s="94">
        <f t="shared" si="293"/>
        <v>0.35805216512643046</v>
      </c>
      <c r="K2662" s="94">
        <f t="shared" si="293"/>
        <v>0.35805216512643046</v>
      </c>
      <c r="L2662" s="94">
        <f t="shared" si="293"/>
        <v>0.35805216512643046</v>
      </c>
      <c r="M2662" s="94">
        <f t="shared" si="293"/>
        <v>0.35805216512643046</v>
      </c>
      <c r="N2662" s="94">
        <f t="shared" si="293"/>
        <v>0.35805216512643046</v>
      </c>
      <c r="O2662" s="94">
        <f t="shared" si="293"/>
        <v>0.35805216512643046</v>
      </c>
      <c r="P2662" s="94">
        <f t="shared" si="293"/>
        <v>0.35805216512643046</v>
      </c>
      <c r="Q2662" s="94">
        <f t="shared" si="293"/>
        <v>0.35805216512643046</v>
      </c>
      <c r="R2662" s="94">
        <f t="shared" si="293"/>
        <v>0.35805216512643046</v>
      </c>
      <c r="S2662" s="93">
        <f>(1+H2662)^((5-Dashboard!$F$9)*3/12)</f>
        <v>1.1653549524185456</v>
      </c>
      <c r="T2662" s="93">
        <f t="shared" si="292"/>
        <v>1.5826128162728144</v>
      </c>
      <c r="U2662" s="93">
        <f t="shared" si="292"/>
        <v>2.1492707616961333</v>
      </c>
      <c r="V2662" s="93">
        <f t="shared" si="292"/>
        <v>2.9188218113643662</v>
      </c>
      <c r="W2662" s="93">
        <f t="shared" si="292"/>
        <v>3.9639122805416274</v>
      </c>
      <c r="X2662" s="93">
        <f t="shared" si="292"/>
        <v>5.3831996549608041</v>
      </c>
      <c r="Y2662" s="93">
        <f t="shared" si="291"/>
        <v>7.310665946727374</v>
      </c>
      <c r="Z2662" s="93">
        <f t="shared" si="291"/>
        <v>9.9282657174691771</v>
      </c>
      <c r="AA2662" s="93">
        <f t="shared" si="291"/>
        <v>13.48310275355953</v>
      </c>
      <c r="AB2662" s="93">
        <f t="shared" si="291"/>
        <v>18.310756887093657</v>
      </c>
      <c r="AC2662" s="95">
        <f t="shared" si="291"/>
        <v>24.866963035621239</v>
      </c>
      <c r="AE2662" s="96"/>
    </row>
    <row r="2663" spans="3:31" ht="24.75" customHeight="1" x14ac:dyDescent="0.25">
      <c r="C2663" s="91">
        <f>ABS(E2663-Dashboard!$F$13)</f>
        <v>29.451559405658603</v>
      </c>
      <c r="D2663" s="92">
        <f t="shared" si="290"/>
        <v>0.35815216512643044</v>
      </c>
      <c r="E2663" s="93" cm="1">
        <f t="array" ref="E2663">SUM('DRE + DCF'!$S$41/TIR!S2663,'DRE + DCF'!$U$41:$AD$41/TIR!T2663:AC2663,TIR!F2663)</f>
        <v>18.168440594341394</v>
      </c>
      <c r="F2663" s="100">
        <f>'DRE + DCF'!$AE$38*'DRE + DCF'!$AE$39*(1+G2663)/(R2663-G2663)/AC2663</f>
        <v>3.9733166141618779</v>
      </c>
      <c r="G2663" s="92">
        <f>R2663*(1-'DRE + DCF'!$AE$39)</f>
        <v>0.21489129907585827</v>
      </c>
      <c r="H2663" s="94">
        <f t="shared" si="288"/>
        <v>0.35815216512643044</v>
      </c>
      <c r="I2663" s="94">
        <f t="shared" si="293"/>
        <v>0.35815216512643044</v>
      </c>
      <c r="J2663" s="94">
        <f t="shared" si="293"/>
        <v>0.35815216512643044</v>
      </c>
      <c r="K2663" s="94">
        <f t="shared" si="293"/>
        <v>0.35815216512643044</v>
      </c>
      <c r="L2663" s="94">
        <f t="shared" si="293"/>
        <v>0.35815216512643044</v>
      </c>
      <c r="M2663" s="94">
        <f t="shared" si="293"/>
        <v>0.35815216512643044</v>
      </c>
      <c r="N2663" s="94">
        <f t="shared" si="293"/>
        <v>0.35815216512643044</v>
      </c>
      <c r="O2663" s="94">
        <f t="shared" si="293"/>
        <v>0.35815216512643044</v>
      </c>
      <c r="P2663" s="94">
        <f t="shared" si="293"/>
        <v>0.35815216512643044</v>
      </c>
      <c r="Q2663" s="94">
        <f t="shared" si="293"/>
        <v>0.35815216512643044</v>
      </c>
      <c r="R2663" s="94">
        <f t="shared" si="293"/>
        <v>0.35815216512643044</v>
      </c>
      <c r="S2663" s="93">
        <f>(1+H2663)^((5-Dashboard!$F$9)*3/12)</f>
        <v>1.1653978570112571</v>
      </c>
      <c r="T2663" s="93">
        <f t="shared" si="292"/>
        <v>1.5827876227335409</v>
      </c>
      <c r="U2663" s="93">
        <f t="shared" si="292"/>
        <v>2.149666436750874</v>
      </c>
      <c r="V2663" s="93">
        <f t="shared" si="292"/>
        <v>2.9195741253728182</v>
      </c>
      <c r="W2663" s="93">
        <f t="shared" si="292"/>
        <v>3.9652259196221973</v>
      </c>
      <c r="X2663" s="93">
        <f t="shared" si="292"/>
        <v>5.3853801679503279</v>
      </c>
      <c r="Y2663" s="93">
        <f t="shared" si="291"/>
        <v>7.3141657351306772</v>
      </c>
      <c r="Z2663" s="93">
        <f t="shared" si="291"/>
        <v>9.9337500292612777</v>
      </c>
      <c r="AA2663" s="93">
        <f t="shared" si="291"/>
        <v>13.491544110065945</v>
      </c>
      <c r="AB2663" s="93">
        <f t="shared" si="291"/>
        <v>18.323569843984803</v>
      </c>
      <c r="AC2663" s="95">
        <f t="shared" si="291"/>
        <v>24.886196056453329</v>
      </c>
      <c r="AE2663" s="96"/>
    </row>
    <row r="2664" spans="3:31" ht="24.75" customHeight="1" x14ac:dyDescent="0.25">
      <c r="C2664" s="91">
        <f>ABS(E2664-Dashboard!$F$13)</f>
        <v>29.459575416245091</v>
      </c>
      <c r="D2664" s="92">
        <f t="shared" si="290"/>
        <v>0.35825216512643043</v>
      </c>
      <c r="E2664" s="93" cm="1">
        <f t="array" ref="E2664">SUM('DRE + DCF'!$S$41/TIR!S2664,'DRE + DCF'!$U$41:$AD$41/TIR!T2664:AC2664,TIR!F2664)</f>
        <v>18.160424583754907</v>
      </c>
      <c r="F2664" s="100">
        <f>'DRE + DCF'!$AE$38*'DRE + DCF'!$AE$39*(1+G2664)/(R2664-G2664)/AC2664</f>
        <v>3.9693339041075899</v>
      </c>
      <c r="G2664" s="92">
        <f>R2664*(1-'DRE + DCF'!$AE$39)</f>
        <v>0.21495129907585825</v>
      </c>
      <c r="H2664" s="94">
        <f t="shared" si="288"/>
        <v>0.35825216512643043</v>
      </c>
      <c r="I2664" s="94">
        <f t="shared" si="293"/>
        <v>0.35825216512643043</v>
      </c>
      <c r="J2664" s="94">
        <f t="shared" si="293"/>
        <v>0.35825216512643043</v>
      </c>
      <c r="K2664" s="94">
        <f t="shared" si="293"/>
        <v>0.35825216512643043</v>
      </c>
      <c r="L2664" s="94">
        <f t="shared" si="293"/>
        <v>0.35825216512643043</v>
      </c>
      <c r="M2664" s="94">
        <f t="shared" si="293"/>
        <v>0.35825216512643043</v>
      </c>
      <c r="N2664" s="94">
        <f t="shared" si="293"/>
        <v>0.35825216512643043</v>
      </c>
      <c r="O2664" s="94">
        <f t="shared" si="293"/>
        <v>0.35825216512643043</v>
      </c>
      <c r="P2664" s="94">
        <f t="shared" si="293"/>
        <v>0.35825216512643043</v>
      </c>
      <c r="Q2664" s="94">
        <f t="shared" si="293"/>
        <v>0.35825216512643043</v>
      </c>
      <c r="R2664" s="94">
        <f t="shared" si="293"/>
        <v>0.35825216512643043</v>
      </c>
      <c r="S2664" s="93">
        <f>(1+H2664)^((5-Dashboard!$F$9)*3/12)</f>
        <v>1.1654407600244769</v>
      </c>
      <c r="T2664" s="93">
        <f t="shared" si="292"/>
        <v>1.5829624356298386</v>
      </c>
      <c r="U2664" s="93">
        <f t="shared" si="292"/>
        <v>2.1500621555080364</v>
      </c>
      <c r="V2664" s="93">
        <f t="shared" si="292"/>
        <v>2.9203265778751906</v>
      </c>
      <c r="W2664" s="93">
        <f t="shared" si="292"/>
        <v>3.9665398972752373</v>
      </c>
      <c r="X2664" s="93">
        <f t="shared" si="292"/>
        <v>5.3875614035344608</v>
      </c>
      <c r="Y2664" s="93">
        <f t="shared" si="291"/>
        <v>7.3176669411022726</v>
      </c>
      <c r="Z2664" s="93">
        <f t="shared" si="291"/>
        <v>9.9392369664262663</v>
      </c>
      <c r="AA2664" s="93">
        <f t="shared" si="291"/>
        <v>13.499990129353131</v>
      </c>
      <c r="AB2664" s="93">
        <f t="shared" si="291"/>
        <v>18.336390822379332</v>
      </c>
      <c r="AC2664" s="95">
        <f t="shared" si="291"/>
        <v>24.905442535101137</v>
      </c>
      <c r="AE2664" s="96"/>
    </row>
    <row r="2665" spans="3:31" ht="24.75" customHeight="1" x14ac:dyDescent="0.25">
      <c r="C2665" s="91">
        <f>ABS(E2665-Dashboard!$F$13)</f>
        <v>29.467584863310258</v>
      </c>
      <c r="D2665" s="92">
        <f t="shared" si="290"/>
        <v>0.35835216512643042</v>
      </c>
      <c r="E2665" s="93" cm="1">
        <f t="array" ref="E2665">SUM('DRE + DCF'!$S$41/TIR!S2665,'DRE + DCF'!$U$41:$AD$41/TIR!T2665:AC2665,TIR!F2665)</f>
        <v>18.15241513668974</v>
      </c>
      <c r="F2665" s="100">
        <f>'DRE + DCF'!$AE$38*'DRE + DCF'!$AE$39*(1+G2665)/(R2665-G2665)/AC2665</f>
        <v>3.9653557111588253</v>
      </c>
      <c r="G2665" s="92">
        <f>R2665*(1-'DRE + DCF'!$AE$39)</f>
        <v>0.21501129907585825</v>
      </c>
      <c r="H2665" s="94">
        <f t="shared" si="288"/>
        <v>0.35835216512643042</v>
      </c>
      <c r="I2665" s="94">
        <f t="shared" si="293"/>
        <v>0.35835216512643042</v>
      </c>
      <c r="J2665" s="94">
        <f t="shared" si="293"/>
        <v>0.35835216512643042</v>
      </c>
      <c r="K2665" s="94">
        <f t="shared" si="293"/>
        <v>0.35835216512643042</v>
      </c>
      <c r="L2665" s="94">
        <f t="shared" si="293"/>
        <v>0.35835216512643042</v>
      </c>
      <c r="M2665" s="94">
        <f t="shared" si="293"/>
        <v>0.35835216512643042</v>
      </c>
      <c r="N2665" s="94">
        <f t="shared" si="293"/>
        <v>0.35835216512643042</v>
      </c>
      <c r="O2665" s="94">
        <f t="shared" si="293"/>
        <v>0.35835216512643042</v>
      </c>
      <c r="P2665" s="94">
        <f t="shared" si="293"/>
        <v>0.35835216512643042</v>
      </c>
      <c r="Q2665" s="94">
        <f t="shared" si="293"/>
        <v>0.35835216512643042</v>
      </c>
      <c r="R2665" s="94">
        <f t="shared" si="293"/>
        <v>0.35835216512643042</v>
      </c>
      <c r="S2665" s="93">
        <f>(1+H2665)^((5-Dashboard!$F$9)*3/12)</f>
        <v>1.1654836614583794</v>
      </c>
      <c r="T2665" s="93">
        <f t="shared" si="292"/>
        <v>1.5831372549614693</v>
      </c>
      <c r="U2665" s="93">
        <f t="shared" si="292"/>
        <v>2.1504579179692254</v>
      </c>
      <c r="V2665" s="93">
        <f t="shared" si="292"/>
        <v>2.9210791688867728</v>
      </c>
      <c r="W2665" s="93">
        <f t="shared" si="292"/>
        <v>3.9678542135630614</v>
      </c>
      <c r="X2665" s="93">
        <f t="shared" si="292"/>
        <v>5.3897433618994137</v>
      </c>
      <c r="Y2665" s="93">
        <f t="shared" si="291"/>
        <v>7.321169565111874</v>
      </c>
      <c r="Z2665" s="93">
        <f t="shared" si="291"/>
        <v>9.9447265300274399</v>
      </c>
      <c r="AA2665" s="93">
        <f t="shared" si="291"/>
        <v>13.508440813653026</v>
      </c>
      <c r="AB2665" s="93">
        <f t="shared" si="291"/>
        <v>18.349219826707827</v>
      </c>
      <c r="AC2665" s="95">
        <f t="shared" si="291"/>
        <v>24.924702479989399</v>
      </c>
      <c r="AE2665" s="96"/>
    </row>
    <row r="2666" spans="3:31" ht="24.75" customHeight="1" x14ac:dyDescent="0.25">
      <c r="C2666" s="91">
        <f>ABS(E2666-Dashboard!$F$13)</f>
        <v>29.475587753998447</v>
      </c>
      <c r="D2666" s="92">
        <f t="shared" si="290"/>
        <v>0.35845216512643041</v>
      </c>
      <c r="E2666" s="93" cm="1">
        <f t="array" ref="E2666">SUM('DRE + DCF'!$S$41/TIR!S2666,'DRE + DCF'!$U$41:$AD$41/TIR!T2666:AC2666,TIR!F2666)</f>
        <v>18.144412246001551</v>
      </c>
      <c r="F2666" s="100">
        <f>'DRE + DCF'!$AE$38*'DRE + DCF'!$AE$39*(1+G2666)/(R2666-G2666)/AC2666</f>
        <v>3.9613820295310536</v>
      </c>
      <c r="G2666" s="92">
        <f>R2666*(1-'DRE + DCF'!$AE$39)</f>
        <v>0.21507129907585823</v>
      </c>
      <c r="H2666" s="94">
        <f t="shared" si="288"/>
        <v>0.35845216512643041</v>
      </c>
      <c r="I2666" s="94">
        <f t="shared" si="293"/>
        <v>0.35845216512643041</v>
      </c>
      <c r="J2666" s="94">
        <f t="shared" si="293"/>
        <v>0.35845216512643041</v>
      </c>
      <c r="K2666" s="94">
        <f t="shared" si="293"/>
        <v>0.35845216512643041</v>
      </c>
      <c r="L2666" s="94">
        <f t="shared" si="293"/>
        <v>0.35845216512643041</v>
      </c>
      <c r="M2666" s="94">
        <f t="shared" si="293"/>
        <v>0.35845216512643041</v>
      </c>
      <c r="N2666" s="94">
        <f t="shared" si="293"/>
        <v>0.35845216512643041</v>
      </c>
      <c r="O2666" s="94">
        <f t="shared" si="293"/>
        <v>0.35845216512643041</v>
      </c>
      <c r="P2666" s="94">
        <f t="shared" si="293"/>
        <v>0.35845216512643041</v>
      </c>
      <c r="Q2666" s="94">
        <f t="shared" si="293"/>
        <v>0.35845216512643041</v>
      </c>
      <c r="R2666" s="94">
        <f t="shared" si="293"/>
        <v>0.35845216512643041</v>
      </c>
      <c r="S2666" s="93">
        <f>(1+H2666)^((5-Dashboard!$F$9)*3/12)</f>
        <v>1.1655265613131391</v>
      </c>
      <c r="T2666" s="93">
        <f t="shared" si="292"/>
        <v>1.5833120807281973</v>
      </c>
      <c r="U2666" s="93">
        <f t="shared" si="292"/>
        <v>2.1508537241360535</v>
      </c>
      <c r="V2666" s="93">
        <f t="shared" si="292"/>
        <v>2.9218318984228682</v>
      </c>
      <c r="W2666" s="93">
        <f t="shared" si="292"/>
        <v>3.9691688685480142</v>
      </c>
      <c r="X2666" s="93">
        <f t="shared" si="292"/>
        <v>5.3919260432314742</v>
      </c>
      <c r="Y2666" s="93">
        <f t="shared" si="291"/>
        <v>7.3246736076293839</v>
      </c>
      <c r="Z2666" s="93">
        <f t="shared" si="291"/>
        <v>9.9502187211285591</v>
      </c>
      <c r="AA2666" s="93">
        <f t="shared" si="291"/>
        <v>13.516896165198634</v>
      </c>
      <c r="AB2666" s="93">
        <f t="shared" si="291"/>
        <v>18.362056861403232</v>
      </c>
      <c r="AC2666" s="95">
        <f t="shared" si="291"/>
        <v>24.943975899547851</v>
      </c>
      <c r="AE2666" s="96"/>
    </row>
    <row r="2667" spans="3:31" ht="24.75" customHeight="1" x14ac:dyDescent="0.25">
      <c r="C2667" s="91">
        <f>ABS(E2667-Dashboard!$F$13)</f>
        <v>29.483584095444428</v>
      </c>
      <c r="D2667" s="92">
        <f t="shared" si="290"/>
        <v>0.3585521651264304</v>
      </c>
      <c r="E2667" s="93" cm="1">
        <f t="array" ref="E2667">SUM('DRE + DCF'!$S$41/TIR!S2667,'DRE + DCF'!$U$41:$AD$41/TIR!T2667:AC2667,TIR!F2667)</f>
        <v>18.13641590455557</v>
      </c>
      <c r="F2667" s="100">
        <f>'DRE + DCF'!$AE$38*'DRE + DCF'!$AE$39*(1+G2667)/(R2667-G2667)/AC2667</f>
        <v>3.9574128534481647</v>
      </c>
      <c r="G2667" s="92">
        <f>R2667*(1-'DRE + DCF'!$AE$39)</f>
        <v>0.21513129907585823</v>
      </c>
      <c r="H2667" s="94">
        <f t="shared" si="288"/>
        <v>0.3585521651264304</v>
      </c>
      <c r="I2667" s="94">
        <f t="shared" si="293"/>
        <v>0.3585521651264304</v>
      </c>
      <c r="J2667" s="94">
        <f t="shared" si="293"/>
        <v>0.3585521651264304</v>
      </c>
      <c r="K2667" s="94">
        <f t="shared" si="293"/>
        <v>0.3585521651264304</v>
      </c>
      <c r="L2667" s="94">
        <f t="shared" si="293"/>
        <v>0.3585521651264304</v>
      </c>
      <c r="M2667" s="94">
        <f t="shared" si="293"/>
        <v>0.3585521651264304</v>
      </c>
      <c r="N2667" s="94">
        <f t="shared" si="293"/>
        <v>0.3585521651264304</v>
      </c>
      <c r="O2667" s="94">
        <f t="shared" si="293"/>
        <v>0.3585521651264304</v>
      </c>
      <c r="P2667" s="94">
        <f t="shared" si="293"/>
        <v>0.3585521651264304</v>
      </c>
      <c r="Q2667" s="94">
        <f t="shared" si="293"/>
        <v>0.3585521651264304</v>
      </c>
      <c r="R2667" s="94">
        <f t="shared" si="293"/>
        <v>0.3585521651264304</v>
      </c>
      <c r="S2667" s="93">
        <f>(1+H2667)^((5-Dashboard!$F$9)*3/12)</f>
        <v>1.1655694595889299</v>
      </c>
      <c r="T2667" s="93">
        <f t="shared" si="292"/>
        <v>1.5834869129297839</v>
      </c>
      <c r="U2667" s="93">
        <f t="shared" si="292"/>
        <v>2.1512495740101252</v>
      </c>
      <c r="V2667" s="93">
        <f t="shared" si="292"/>
        <v>2.9225847664987663</v>
      </c>
      <c r="W2667" s="93">
        <f t="shared" si="292"/>
        <v>3.9704838622924217</v>
      </c>
      <c r="X2667" s="93">
        <f t="shared" si="292"/>
        <v>5.3941094477169207</v>
      </c>
      <c r="Y2667" s="93">
        <f t="shared" si="291"/>
        <v>7.3281790691247561</v>
      </c>
      <c r="Z2667" s="93">
        <f t="shared" si="291"/>
        <v>9.9557135407936261</v>
      </c>
      <c r="AA2667" s="93">
        <f t="shared" si="291"/>
        <v>13.5253561862237</v>
      </c>
      <c r="AB2667" s="93">
        <f t="shared" si="291"/>
        <v>18.374901930900364</v>
      </c>
      <c r="AC2667" s="95">
        <f t="shared" si="291"/>
        <v>24.963262802210515</v>
      </c>
      <c r="AE2667" s="96"/>
    </row>
    <row r="2668" spans="3:31" ht="24.75" customHeight="1" x14ac:dyDescent="0.25">
      <c r="C2668" s="91">
        <f>ABS(E2668-Dashboard!$F$13)</f>
        <v>29.491573894773722</v>
      </c>
      <c r="D2668" s="92">
        <f t="shared" si="290"/>
        <v>0.35865216512643039</v>
      </c>
      <c r="E2668" s="93" cm="1">
        <f t="array" ref="E2668">SUM('DRE + DCF'!$S$41/TIR!S2668,'DRE + DCF'!$U$41:$AD$41/TIR!T2668:AC2668,TIR!F2668)</f>
        <v>18.128426105226275</v>
      </c>
      <c r="F2668" s="100">
        <f>'DRE + DCF'!$AE$38*'DRE + DCF'!$AE$39*(1+G2668)/(R2668-G2668)/AC2668</f>
        <v>3.9534481771423238</v>
      </c>
      <c r="G2668" s="92">
        <f>R2668*(1-'DRE + DCF'!$AE$39)</f>
        <v>0.21519129907585824</v>
      </c>
      <c r="H2668" s="94">
        <f t="shared" si="288"/>
        <v>0.35865216512643039</v>
      </c>
      <c r="I2668" s="94">
        <f t="shared" si="293"/>
        <v>0.35865216512643039</v>
      </c>
      <c r="J2668" s="94">
        <f t="shared" si="293"/>
        <v>0.35865216512643039</v>
      </c>
      <c r="K2668" s="94">
        <f t="shared" si="293"/>
        <v>0.35865216512643039</v>
      </c>
      <c r="L2668" s="94">
        <f t="shared" si="293"/>
        <v>0.35865216512643039</v>
      </c>
      <c r="M2668" s="94">
        <f t="shared" si="293"/>
        <v>0.35865216512643039</v>
      </c>
      <c r="N2668" s="94">
        <f t="shared" si="293"/>
        <v>0.35865216512643039</v>
      </c>
      <c r="O2668" s="94">
        <f t="shared" si="293"/>
        <v>0.35865216512643039</v>
      </c>
      <c r="P2668" s="94">
        <f t="shared" si="293"/>
        <v>0.35865216512643039</v>
      </c>
      <c r="Q2668" s="94">
        <f t="shared" si="293"/>
        <v>0.35865216512643039</v>
      </c>
      <c r="R2668" s="94">
        <f t="shared" si="293"/>
        <v>0.35865216512643039</v>
      </c>
      <c r="S2668" s="93">
        <f>(1+H2668)^((5-Dashboard!$F$9)*3/12)</f>
        <v>1.1656123562859269</v>
      </c>
      <c r="T2668" s="93">
        <f t="shared" si="292"/>
        <v>1.5836617515659948</v>
      </c>
      <c r="U2668" s="93">
        <f t="shared" si="292"/>
        <v>2.1516454675930539</v>
      </c>
      <c r="V2668" s="93">
        <f t="shared" si="292"/>
        <v>2.9233377731297736</v>
      </c>
      <c r="W2668" s="93">
        <f t="shared" si="292"/>
        <v>3.9717991948586446</v>
      </c>
      <c r="X2668" s="93">
        <f t="shared" si="292"/>
        <v>5.3962935755421109</v>
      </c>
      <c r="Y2668" s="93">
        <f t="shared" si="291"/>
        <v>7.3316859500681364</v>
      </c>
      <c r="Z2668" s="93">
        <f t="shared" si="291"/>
        <v>9.9612109900871033</v>
      </c>
      <c r="AA2668" s="93">
        <f t="shared" si="291"/>
        <v>13.533820878963038</v>
      </c>
      <c r="AB2668" s="93">
        <f t="shared" si="291"/>
        <v>18.387755039636421</v>
      </c>
      <c r="AC2668" s="95">
        <f t="shared" si="291"/>
        <v>24.982563196416457</v>
      </c>
      <c r="AE2668" s="96"/>
    </row>
    <row r="2669" spans="3:31" ht="24.75" customHeight="1" x14ac:dyDescent="0.25">
      <c r="C2669" s="91">
        <f>ABS(E2669-Dashboard!$F$13)</f>
        <v>29.499557159102288</v>
      </c>
      <c r="D2669" s="92">
        <f t="shared" si="290"/>
        <v>0.35875216512643038</v>
      </c>
      <c r="E2669" s="93" cm="1">
        <f t="array" ref="E2669">SUM('DRE + DCF'!$S$41/TIR!S2669,'DRE + DCF'!$U$41:$AD$41/TIR!T2669:AC2669,TIR!F2669)</f>
        <v>18.120442840897709</v>
      </c>
      <c r="F2669" s="100">
        <f>'DRE + DCF'!$AE$38*'DRE + DCF'!$AE$39*(1+G2669)/(R2669-G2669)/AC2669</f>
        <v>3.9494879948540809</v>
      </c>
      <c r="G2669" s="92">
        <f>R2669*(1-'DRE + DCF'!$AE$39)</f>
        <v>0.21525129907585822</v>
      </c>
      <c r="H2669" s="94">
        <f t="shared" si="288"/>
        <v>0.35875216512643038</v>
      </c>
      <c r="I2669" s="94">
        <f t="shared" si="293"/>
        <v>0.35875216512643038</v>
      </c>
      <c r="J2669" s="94">
        <f t="shared" si="293"/>
        <v>0.35875216512643038</v>
      </c>
      <c r="K2669" s="94">
        <f t="shared" si="293"/>
        <v>0.35875216512643038</v>
      </c>
      <c r="L2669" s="94">
        <f t="shared" si="293"/>
        <v>0.35875216512643038</v>
      </c>
      <c r="M2669" s="94">
        <f t="shared" si="293"/>
        <v>0.35875216512643038</v>
      </c>
      <c r="N2669" s="94">
        <f t="shared" si="293"/>
        <v>0.35875216512643038</v>
      </c>
      <c r="O2669" s="94">
        <f t="shared" si="293"/>
        <v>0.35875216512643038</v>
      </c>
      <c r="P2669" s="94">
        <f t="shared" si="293"/>
        <v>0.35875216512643038</v>
      </c>
      <c r="Q2669" s="94">
        <f t="shared" si="293"/>
        <v>0.35875216512643038</v>
      </c>
      <c r="R2669" s="94">
        <f t="shared" si="293"/>
        <v>0.35875216512643038</v>
      </c>
      <c r="S2669" s="93">
        <f>(1+H2669)^((5-Dashboard!$F$9)*3/12)</f>
        <v>1.1656552514043037</v>
      </c>
      <c r="T2669" s="93">
        <f t="shared" si="292"/>
        <v>1.583836596636591</v>
      </c>
      <c r="U2669" s="93">
        <f t="shared" si="292"/>
        <v>2.1520414048864445</v>
      </c>
      <c r="V2669" s="93">
        <f t="shared" si="292"/>
        <v>2.924090918331181</v>
      </c>
      <c r="W2669" s="93">
        <f t="shared" si="292"/>
        <v>3.9731148663090239</v>
      </c>
      <c r="X2669" s="93">
        <f t="shared" si="292"/>
        <v>5.3984784268933934</v>
      </c>
      <c r="Y2669" s="93">
        <f t="shared" si="291"/>
        <v>7.3351942509297237</v>
      </c>
      <c r="Z2669" s="93">
        <f t="shared" si="291"/>
        <v>9.9667110700737052</v>
      </c>
      <c r="AA2669" s="93">
        <f t="shared" si="291"/>
        <v>13.542290245652207</v>
      </c>
      <c r="AB2669" s="93">
        <f t="shared" si="291"/>
        <v>18.400616192050474</v>
      </c>
      <c r="AC2669" s="95">
        <f t="shared" si="291"/>
        <v>25.001877090609032</v>
      </c>
      <c r="AE2669" s="96"/>
    </row>
    <row r="2670" spans="3:31" ht="24.75" customHeight="1" x14ac:dyDescent="0.25">
      <c r="C2670" s="91">
        <f>ABS(E2670-Dashboard!$F$13)</f>
        <v>29.507533895536834</v>
      </c>
      <c r="D2670" s="92">
        <f t="shared" si="290"/>
        <v>0.35885216512643037</v>
      </c>
      <c r="E2670" s="93" cm="1">
        <f t="array" ref="E2670">SUM('DRE + DCF'!$S$41/TIR!S2670,'DRE + DCF'!$U$41:$AD$41/TIR!T2670:AC2670,TIR!F2670)</f>
        <v>18.112466104463163</v>
      </c>
      <c r="F2670" s="100">
        <f>'DRE + DCF'!$AE$38*'DRE + DCF'!$AE$39*(1+G2670)/(R2670-G2670)/AC2670</f>
        <v>3.945532300832248</v>
      </c>
      <c r="G2670" s="92">
        <f>R2670*(1-'DRE + DCF'!$AE$39)</f>
        <v>0.21531129907585822</v>
      </c>
      <c r="H2670" s="94">
        <f t="shared" si="288"/>
        <v>0.35885216512643037</v>
      </c>
      <c r="I2670" s="94">
        <f t="shared" si="293"/>
        <v>0.35885216512643037</v>
      </c>
      <c r="J2670" s="94">
        <f t="shared" si="293"/>
        <v>0.35885216512643037</v>
      </c>
      <c r="K2670" s="94">
        <f t="shared" si="293"/>
        <v>0.35885216512643037</v>
      </c>
      <c r="L2670" s="94">
        <f t="shared" si="293"/>
        <v>0.35885216512643037</v>
      </c>
      <c r="M2670" s="94">
        <f t="shared" si="293"/>
        <v>0.35885216512643037</v>
      </c>
      <c r="N2670" s="94">
        <f t="shared" si="293"/>
        <v>0.35885216512643037</v>
      </c>
      <c r="O2670" s="94">
        <f t="shared" si="293"/>
        <v>0.35885216512643037</v>
      </c>
      <c r="P2670" s="94">
        <f t="shared" si="293"/>
        <v>0.35885216512643037</v>
      </c>
      <c r="Q2670" s="94">
        <f t="shared" si="293"/>
        <v>0.35885216512643037</v>
      </c>
      <c r="R2670" s="94">
        <f t="shared" si="293"/>
        <v>0.35885216512643037</v>
      </c>
      <c r="S2670" s="93">
        <f>(1+H2670)^((5-Dashboard!$F$9)*3/12)</f>
        <v>1.165698144944235</v>
      </c>
      <c r="T2670" s="93">
        <f t="shared" si="292"/>
        <v>1.5840114481413372</v>
      </c>
      <c r="U2670" s="93">
        <f t="shared" si="292"/>
        <v>2.1524373858919086</v>
      </c>
      <c r="V2670" s="93">
        <f t="shared" si="292"/>
        <v>2.9248442021182943</v>
      </c>
      <c r="W2670" s="93">
        <f t="shared" si="292"/>
        <v>3.9744308767059313</v>
      </c>
      <c r="X2670" s="93">
        <f t="shared" si="292"/>
        <v>5.4006640019571917</v>
      </c>
      <c r="Y2670" s="93">
        <f t="shared" si="291"/>
        <v>7.3387039721799026</v>
      </c>
      <c r="Z2670" s="93">
        <f t="shared" si="291"/>
        <v>9.9722137818185956</v>
      </c>
      <c r="AA2670" s="93">
        <f t="shared" si="291"/>
        <v>13.550764288527828</v>
      </c>
      <c r="AB2670" s="93">
        <f t="shared" si="291"/>
        <v>18.413485392583954</v>
      </c>
      <c r="AC2670" s="95">
        <f t="shared" si="291"/>
        <v>25.021204493236606</v>
      </c>
      <c r="AE2670" s="96"/>
    </row>
    <row r="2671" spans="3:31" ht="24.75" customHeight="1" x14ac:dyDescent="0.25">
      <c r="C2671" s="91">
        <f>ABS(E2671-Dashboard!$F$13)</f>
        <v>29.515504111174561</v>
      </c>
      <c r="D2671" s="92">
        <f t="shared" si="290"/>
        <v>0.35895216512643036</v>
      </c>
      <c r="E2671" s="93" cm="1">
        <f t="array" ref="E2671">SUM('DRE + DCF'!$S$41/TIR!S2671,'DRE + DCF'!$U$41:$AD$41/TIR!T2671:AC2671,TIR!F2671)</f>
        <v>18.104495888825436</v>
      </c>
      <c r="F2671" s="100">
        <f>'DRE + DCF'!$AE$38*'DRE + DCF'!$AE$39*(1+G2671)/(R2671-G2671)/AC2671</f>
        <v>3.9415810893339893</v>
      </c>
      <c r="G2671" s="92">
        <f>R2671*(1-'DRE + DCF'!$AE$39)</f>
        <v>0.2153712990758582</v>
      </c>
      <c r="H2671" s="94">
        <f t="shared" si="288"/>
        <v>0.35895216512643036</v>
      </c>
      <c r="I2671" s="94">
        <f t="shared" si="293"/>
        <v>0.35895216512643036</v>
      </c>
      <c r="J2671" s="94">
        <f t="shared" si="293"/>
        <v>0.35895216512643036</v>
      </c>
      <c r="K2671" s="94">
        <f t="shared" si="293"/>
        <v>0.35895216512643036</v>
      </c>
      <c r="L2671" s="94">
        <f t="shared" si="293"/>
        <v>0.35895216512643036</v>
      </c>
      <c r="M2671" s="94">
        <f t="shared" si="293"/>
        <v>0.35895216512643036</v>
      </c>
      <c r="N2671" s="94">
        <f t="shared" si="293"/>
        <v>0.35895216512643036</v>
      </c>
      <c r="O2671" s="94">
        <f t="shared" si="293"/>
        <v>0.35895216512643036</v>
      </c>
      <c r="P2671" s="94">
        <f t="shared" si="293"/>
        <v>0.35895216512643036</v>
      </c>
      <c r="Q2671" s="94">
        <f t="shared" si="293"/>
        <v>0.35895216512643036</v>
      </c>
      <c r="R2671" s="94">
        <f t="shared" si="293"/>
        <v>0.35895216512643036</v>
      </c>
      <c r="S2671" s="93">
        <f>(1+H2671)^((5-Dashboard!$F$9)*3/12)</f>
        <v>1.1657410369058945</v>
      </c>
      <c r="T2671" s="93">
        <f t="shared" si="292"/>
        <v>1.5841863060799952</v>
      </c>
      <c r="U2671" s="93">
        <f t="shared" si="292"/>
        <v>2.1528334106110512</v>
      </c>
      <c r="V2671" s="93">
        <f t="shared" si="292"/>
        <v>2.925597624506405</v>
      </c>
      <c r="W2671" s="93">
        <f t="shared" si="292"/>
        <v>3.9757472261117202</v>
      </c>
      <c r="X2671" s="93">
        <f t="shared" si="292"/>
        <v>5.4028503009199209</v>
      </c>
      <c r="Y2671" s="93">
        <f t="shared" si="291"/>
        <v>7.3422151142891119</v>
      </c>
      <c r="Z2671" s="93">
        <f t="shared" si="291"/>
        <v>9.9777191263871892</v>
      </c>
      <c r="AA2671" s="93">
        <f t="shared" si="291"/>
        <v>13.559243009827265</v>
      </c>
      <c r="AB2671" s="93">
        <f t="shared" si="291"/>
        <v>18.426362645680175</v>
      </c>
      <c r="AC2671" s="95">
        <f t="shared" si="291"/>
        <v>25.04054541275185</v>
      </c>
      <c r="AE2671" s="96"/>
    </row>
    <row r="2672" spans="3:31" ht="24.75" customHeight="1" x14ac:dyDescent="0.25">
      <c r="C2672" s="91">
        <f>ABS(E2672-Dashboard!$F$13)</f>
        <v>29.523467813103458</v>
      </c>
      <c r="D2672" s="92">
        <f t="shared" si="290"/>
        <v>0.35905216512643034</v>
      </c>
      <c r="E2672" s="93" cm="1">
        <f t="array" ref="E2672">SUM('DRE + DCF'!$S$41/TIR!S2672,'DRE + DCF'!$U$41:$AD$41/TIR!T2672:AC2672,TIR!F2672)</f>
        <v>18.096532186896539</v>
      </c>
      <c r="F2672" s="100">
        <f>'DRE + DCF'!$AE$38*'DRE + DCF'!$AE$39*(1+G2672)/(R2672-G2672)/AC2672</f>
        <v>3.9376343546246959</v>
      </c>
      <c r="G2672" s="92">
        <f>R2672*(1-'DRE + DCF'!$AE$39)</f>
        <v>0.2154312990758582</v>
      </c>
      <c r="H2672" s="94">
        <f t="shared" si="288"/>
        <v>0.35905216512643034</v>
      </c>
      <c r="I2672" s="94">
        <f t="shared" si="293"/>
        <v>0.35905216512643034</v>
      </c>
      <c r="J2672" s="94">
        <f t="shared" si="293"/>
        <v>0.35905216512643034</v>
      </c>
      <c r="K2672" s="94">
        <f t="shared" si="293"/>
        <v>0.35905216512643034</v>
      </c>
      <c r="L2672" s="94">
        <f t="shared" si="293"/>
        <v>0.35905216512643034</v>
      </c>
      <c r="M2672" s="94">
        <f t="shared" si="293"/>
        <v>0.35905216512643034</v>
      </c>
      <c r="N2672" s="94">
        <f t="shared" si="293"/>
        <v>0.35905216512643034</v>
      </c>
      <c r="O2672" s="94">
        <f t="shared" si="293"/>
        <v>0.35905216512643034</v>
      </c>
      <c r="P2672" s="94">
        <f t="shared" si="293"/>
        <v>0.35905216512643034</v>
      </c>
      <c r="Q2672" s="94">
        <f t="shared" si="293"/>
        <v>0.35905216512643034</v>
      </c>
      <c r="R2672" s="94">
        <f t="shared" si="293"/>
        <v>0.35905216512643034</v>
      </c>
      <c r="S2672" s="93">
        <f>(1+H2672)^((5-Dashboard!$F$9)*3/12)</f>
        <v>1.1657839272894572</v>
      </c>
      <c r="T2672" s="93">
        <f t="shared" si="292"/>
        <v>1.5843611704523299</v>
      </c>
      <c r="U2672" s="93">
        <f t="shared" si="292"/>
        <v>2.1532294790454847</v>
      </c>
      <c r="V2672" s="93">
        <f t="shared" si="292"/>
        <v>2.9263511855108217</v>
      </c>
      <c r="W2672" s="93">
        <f t="shared" si="292"/>
        <v>3.9770639145887787</v>
      </c>
      <c r="X2672" s="93">
        <f t="shared" si="292"/>
        <v>5.4050373239680765</v>
      </c>
      <c r="Y2672" s="93">
        <f t="shared" si="291"/>
        <v>7.3457276777279823</v>
      </c>
      <c r="Z2672" s="93">
        <f t="shared" si="291"/>
        <v>9.9832271048453602</v>
      </c>
      <c r="AA2672" s="93">
        <f t="shared" si="291"/>
        <v>13.567726411788954</v>
      </c>
      <c r="AB2672" s="93">
        <f t="shared" si="291"/>
        <v>18.439247955784833</v>
      </c>
      <c r="AC2672" s="95">
        <f t="shared" si="291"/>
        <v>25.059899857612482</v>
      </c>
      <c r="AE2672" s="96"/>
    </row>
    <row r="2673" spans="3:31" ht="24.75" customHeight="1" x14ac:dyDescent="0.25">
      <c r="C2673" s="91">
        <f>ABS(E2673-Dashboard!$F$13)</f>
        <v>29.531425008402032</v>
      </c>
      <c r="D2673" s="92">
        <f t="shared" si="290"/>
        <v>0.35915216512643033</v>
      </c>
      <c r="E2673" s="93" cm="1">
        <f t="array" ref="E2673">SUM('DRE + DCF'!$S$41/TIR!S2673,'DRE + DCF'!$U$41:$AD$41/TIR!T2673:AC2673,TIR!F2673)</f>
        <v>18.088574991597966</v>
      </c>
      <c r="F2673" s="100">
        <f>'DRE + DCF'!$AE$38*'DRE + DCF'!$AE$39*(1+G2673)/(R2673-G2673)/AC2673</f>
        <v>3.933692090978095</v>
      </c>
      <c r="G2673" s="92">
        <f>R2673*(1-'DRE + DCF'!$AE$39)</f>
        <v>0.21549129907585821</v>
      </c>
      <c r="H2673" s="94">
        <f t="shared" si="288"/>
        <v>0.35915216512643033</v>
      </c>
      <c r="I2673" s="94">
        <f t="shared" si="293"/>
        <v>0.35915216512643033</v>
      </c>
      <c r="J2673" s="94">
        <f t="shared" si="293"/>
        <v>0.35915216512643033</v>
      </c>
      <c r="K2673" s="94">
        <f t="shared" si="293"/>
        <v>0.35915216512643033</v>
      </c>
      <c r="L2673" s="94">
        <f t="shared" si="293"/>
        <v>0.35915216512643033</v>
      </c>
      <c r="M2673" s="94">
        <f t="shared" si="293"/>
        <v>0.35915216512643033</v>
      </c>
      <c r="N2673" s="94">
        <f t="shared" si="293"/>
        <v>0.35915216512643033</v>
      </c>
      <c r="O2673" s="94">
        <f t="shared" si="293"/>
        <v>0.35915216512643033</v>
      </c>
      <c r="P2673" s="94">
        <f t="shared" si="293"/>
        <v>0.35915216512643033</v>
      </c>
      <c r="Q2673" s="94">
        <f t="shared" si="293"/>
        <v>0.35915216512643033</v>
      </c>
      <c r="R2673" s="94">
        <f t="shared" si="293"/>
        <v>0.35915216512643033</v>
      </c>
      <c r="S2673" s="93">
        <f>(1+H2673)^((5-Dashboard!$F$9)*3/12)</f>
        <v>1.1658268160950966</v>
      </c>
      <c r="T2673" s="93">
        <f t="shared" si="292"/>
        <v>1.5845360412581031</v>
      </c>
      <c r="U2673" s="93">
        <f t="shared" si="292"/>
        <v>2.1536255911968132</v>
      </c>
      <c r="V2673" s="93">
        <f t="shared" si="292"/>
        <v>2.9271048851468371</v>
      </c>
      <c r="W2673" s="93">
        <f t="shared" si="292"/>
        <v>3.9783809421994745</v>
      </c>
      <c r="X2673" s="93">
        <f t="shared" si="292"/>
        <v>5.4072250712881429</v>
      </c>
      <c r="Y2673" s="93">
        <f t="shared" si="291"/>
        <v>7.3492416629671951</v>
      </c>
      <c r="Z2673" s="93">
        <f t="shared" si="291"/>
        <v>9.9887377182592303</v>
      </c>
      <c r="AA2673" s="93">
        <f t="shared" si="291"/>
        <v>13.576214496652071</v>
      </c>
      <c r="AB2673" s="93">
        <f t="shared" si="291"/>
        <v>18.45214132734549</v>
      </c>
      <c r="AC2673" s="95">
        <f t="shared" si="291"/>
        <v>25.079267836280504</v>
      </c>
      <c r="AE2673" s="96"/>
    </row>
    <row r="2674" spans="3:31" ht="24.75" customHeight="1" x14ac:dyDescent="0.25">
      <c r="C2674" s="91">
        <f>ABS(E2674-Dashboard!$F$13)</f>
        <v>29.539375704139591</v>
      </c>
      <c r="D2674" s="92">
        <f t="shared" si="290"/>
        <v>0.35925216512643032</v>
      </c>
      <c r="E2674" s="93" cm="1">
        <f t="array" ref="E2674">SUM('DRE + DCF'!$S$41/TIR!S2674,'DRE + DCF'!$U$41:$AD$41/TIR!T2674:AC2674,TIR!F2674)</f>
        <v>18.080624295860407</v>
      </c>
      <c r="F2674" s="100">
        <f>'DRE + DCF'!$AE$38*'DRE + DCF'!$AE$39*(1+G2674)/(R2674-G2674)/AC2674</f>
        <v>3.929754292676106</v>
      </c>
      <c r="G2674" s="92">
        <f>R2674*(1-'DRE + DCF'!$AE$39)</f>
        <v>0.21555129907585818</v>
      </c>
      <c r="H2674" s="94">
        <f t="shared" si="288"/>
        <v>0.35925216512643032</v>
      </c>
      <c r="I2674" s="94">
        <f t="shared" si="293"/>
        <v>0.35925216512643032</v>
      </c>
      <c r="J2674" s="94">
        <f t="shared" si="293"/>
        <v>0.35925216512643032</v>
      </c>
      <c r="K2674" s="94">
        <f t="shared" si="293"/>
        <v>0.35925216512643032</v>
      </c>
      <c r="L2674" s="94">
        <f t="shared" si="293"/>
        <v>0.35925216512643032</v>
      </c>
      <c r="M2674" s="94">
        <f t="shared" si="293"/>
        <v>0.35925216512643032</v>
      </c>
      <c r="N2674" s="94">
        <f t="shared" si="293"/>
        <v>0.35925216512643032</v>
      </c>
      <c r="O2674" s="94">
        <f t="shared" si="293"/>
        <v>0.35925216512643032</v>
      </c>
      <c r="P2674" s="94">
        <f t="shared" si="293"/>
        <v>0.35925216512643032</v>
      </c>
      <c r="Q2674" s="94">
        <f t="shared" si="293"/>
        <v>0.35925216512643032</v>
      </c>
      <c r="R2674" s="94">
        <f t="shared" si="293"/>
        <v>0.35925216512643032</v>
      </c>
      <c r="S2674" s="93">
        <f>(1+H2674)^((5-Dashboard!$F$9)*3/12)</f>
        <v>1.1658697033229872</v>
      </c>
      <c r="T2674" s="93">
        <f t="shared" si="292"/>
        <v>1.5847109184970796</v>
      </c>
      <c r="U2674" s="93">
        <f t="shared" si="292"/>
        <v>2.1540217470666496</v>
      </c>
      <c r="V2674" s="93">
        <f t="shared" si="292"/>
        <v>2.9278587234297597</v>
      </c>
      <c r="W2674" s="93">
        <f t="shared" si="292"/>
        <v>3.9796983090062077</v>
      </c>
      <c r="X2674" s="93">
        <f t="shared" si="292"/>
        <v>5.4094135430666821</v>
      </c>
      <c r="Y2674" s="93">
        <f t="shared" si="291"/>
        <v>7.3527570704776233</v>
      </c>
      <c r="Z2674" s="93">
        <f t="shared" si="291"/>
        <v>9.994250967695379</v>
      </c>
      <c r="AA2674" s="93">
        <f t="shared" si="291"/>
        <v>13.584707266656867</v>
      </c>
      <c r="AB2674" s="93">
        <f t="shared" si="291"/>
        <v>18.4650427648121</v>
      </c>
      <c r="AC2674" s="95">
        <f t="shared" si="291"/>
        <v>25.098649357222975</v>
      </c>
      <c r="AE2674" s="96"/>
    </row>
    <row r="2675" spans="3:31" ht="24.75" customHeight="1" x14ac:dyDescent="0.25">
      <c r="C2675" s="91">
        <f>ABS(E2675-Dashboard!$F$13)</f>
        <v>29.547319907375982</v>
      </c>
      <c r="D2675" s="92">
        <f t="shared" si="290"/>
        <v>0.35935216512643031</v>
      </c>
      <c r="E2675" s="93" cm="1">
        <f t="array" ref="E2675">SUM('DRE + DCF'!$S$41/TIR!S2675,'DRE + DCF'!$U$41:$AD$41/TIR!T2675:AC2675,TIR!F2675)</f>
        <v>18.072680092624015</v>
      </c>
      <c r="F2675" s="100">
        <f>'DRE + DCF'!$AE$38*'DRE + DCF'!$AE$39*(1+G2675)/(R2675-G2675)/AC2675</f>
        <v>3.9258209540089646</v>
      </c>
      <c r="G2675" s="92">
        <f>R2675*(1-'DRE + DCF'!$AE$39)</f>
        <v>0.21561129907585819</v>
      </c>
      <c r="H2675" s="94">
        <f t="shared" ref="H2675:H2738" si="294">$D2675</f>
        <v>0.35935216512643031</v>
      </c>
      <c r="I2675" s="94">
        <f t="shared" si="293"/>
        <v>0.35935216512643031</v>
      </c>
      <c r="J2675" s="94">
        <f t="shared" si="293"/>
        <v>0.35935216512643031</v>
      </c>
      <c r="K2675" s="94">
        <f t="shared" si="293"/>
        <v>0.35935216512643031</v>
      </c>
      <c r="L2675" s="94">
        <f t="shared" si="293"/>
        <v>0.35935216512643031</v>
      </c>
      <c r="M2675" s="94">
        <f t="shared" si="293"/>
        <v>0.35935216512643031</v>
      </c>
      <c r="N2675" s="94">
        <f t="shared" si="293"/>
        <v>0.35935216512643031</v>
      </c>
      <c r="O2675" s="94">
        <f t="shared" si="293"/>
        <v>0.35935216512643031</v>
      </c>
      <c r="P2675" s="94">
        <f t="shared" si="293"/>
        <v>0.35935216512643031</v>
      </c>
      <c r="Q2675" s="94">
        <f t="shared" si="293"/>
        <v>0.35935216512643031</v>
      </c>
      <c r="R2675" s="94">
        <f t="shared" si="293"/>
        <v>0.35935216512643031</v>
      </c>
      <c r="S2675" s="93">
        <f>(1+H2675)^((5-Dashboard!$F$9)*3/12)</f>
        <v>1.1659125889733031</v>
      </c>
      <c r="T2675" s="93">
        <f t="shared" si="292"/>
        <v>1.5848858021690213</v>
      </c>
      <c r="U2675" s="93">
        <f t="shared" si="292"/>
        <v>2.154417946656598</v>
      </c>
      <c r="V2675" s="93">
        <f t="shared" si="292"/>
        <v>2.9286127003748845</v>
      </c>
      <c r="W2675" s="93">
        <f t="shared" si="292"/>
        <v>3.9810160150713605</v>
      </c>
      <c r="X2675" s="93">
        <f t="shared" si="292"/>
        <v>5.4116027394902471</v>
      </c>
      <c r="Y2675" s="93">
        <f t="shared" si="291"/>
        <v>7.3562739007301881</v>
      </c>
      <c r="Z2675" s="93">
        <f t="shared" si="291"/>
        <v>9.9997668542206313</v>
      </c>
      <c r="AA2675" s="93">
        <f t="shared" si="291"/>
        <v>13.593204724044327</v>
      </c>
      <c r="AB2675" s="93">
        <f t="shared" si="291"/>
        <v>18.477952272636475</v>
      </c>
      <c r="AC2675" s="95">
        <f t="shared" si="291"/>
        <v>25.118044428911233</v>
      </c>
      <c r="AE2675" s="96"/>
    </row>
    <row r="2676" spans="3:31" ht="24.75" customHeight="1" x14ac:dyDescent="0.25">
      <c r="C2676" s="91">
        <f>ABS(E2676-Dashboard!$F$13)</f>
        <v>29.555257625161921</v>
      </c>
      <c r="D2676" s="92">
        <f t="shared" si="290"/>
        <v>0.3594521651264303</v>
      </c>
      <c r="E2676" s="93" cm="1">
        <f t="array" ref="E2676">SUM('DRE + DCF'!$S$41/TIR!S2676,'DRE + DCF'!$U$41:$AD$41/TIR!T2676:AC2676,TIR!F2676)</f>
        <v>18.064742374838076</v>
      </c>
      <c r="F2676" s="100">
        <f>'DRE + DCF'!$AE$38*'DRE + DCF'!$AE$39*(1+G2676)/(R2676-G2676)/AC2676</f>
        <v>3.9218920692750672</v>
      </c>
      <c r="G2676" s="92">
        <f>R2676*(1-'DRE + DCF'!$AE$39)</f>
        <v>0.21567129907585816</v>
      </c>
      <c r="H2676" s="94">
        <f t="shared" si="294"/>
        <v>0.3594521651264303</v>
      </c>
      <c r="I2676" s="94">
        <f t="shared" si="293"/>
        <v>0.3594521651264303</v>
      </c>
      <c r="J2676" s="94">
        <f t="shared" si="293"/>
        <v>0.3594521651264303</v>
      </c>
      <c r="K2676" s="94">
        <f t="shared" si="293"/>
        <v>0.3594521651264303</v>
      </c>
      <c r="L2676" s="94">
        <f t="shared" si="293"/>
        <v>0.3594521651264303</v>
      </c>
      <c r="M2676" s="94">
        <f t="shared" si="293"/>
        <v>0.3594521651264303</v>
      </c>
      <c r="N2676" s="94">
        <f t="shared" si="293"/>
        <v>0.3594521651264303</v>
      </c>
      <c r="O2676" s="94">
        <f t="shared" si="293"/>
        <v>0.3594521651264303</v>
      </c>
      <c r="P2676" s="94">
        <f t="shared" si="293"/>
        <v>0.3594521651264303</v>
      </c>
      <c r="Q2676" s="94">
        <f t="shared" si="293"/>
        <v>0.3594521651264303</v>
      </c>
      <c r="R2676" s="94">
        <f t="shared" si="293"/>
        <v>0.3594521651264303</v>
      </c>
      <c r="S2676" s="93">
        <f>(1+H2676)^((5-Dashboard!$F$9)*3/12)</f>
        <v>1.1659554730462183</v>
      </c>
      <c r="T2676" s="93">
        <f t="shared" si="292"/>
        <v>1.5850606922736927</v>
      </c>
      <c r="U2676" s="93">
        <f t="shared" si="292"/>
        <v>2.15481418996827</v>
      </c>
      <c r="V2676" s="93">
        <f t="shared" si="292"/>
        <v>2.9293668159975201</v>
      </c>
      <c r="W2676" s="93">
        <f t="shared" si="292"/>
        <v>3.9823340604573465</v>
      </c>
      <c r="X2676" s="93">
        <f t="shared" si="292"/>
        <v>5.4137926607454689</v>
      </c>
      <c r="Y2676" s="93">
        <f t="shared" si="291"/>
        <v>7.3597921541960067</v>
      </c>
      <c r="Z2676" s="93">
        <f t="shared" si="291"/>
        <v>10.005285378902277</v>
      </c>
      <c r="AA2676" s="93">
        <f t="shared" si="291"/>
        <v>13.601706871056519</v>
      </c>
      <c r="AB2676" s="93">
        <f t="shared" si="291"/>
        <v>18.49086985527283</v>
      </c>
      <c r="AC2676" s="95">
        <f t="shared" si="291"/>
        <v>25.137453059821695</v>
      </c>
      <c r="AE2676" s="96"/>
    </row>
    <row r="2677" spans="3:31" ht="24.75" customHeight="1" x14ac:dyDescent="0.25">
      <c r="C2677" s="91">
        <f>ABS(E2677-Dashboard!$F$13)</f>
        <v>29.56318886453867</v>
      </c>
      <c r="D2677" s="92">
        <f t="shared" si="290"/>
        <v>0.35955216512643029</v>
      </c>
      <c r="E2677" s="93" cm="1">
        <f t="array" ref="E2677">SUM('DRE + DCF'!$S$41/TIR!S2677,'DRE + DCF'!$U$41:$AD$41/TIR!T2677:AC2677,TIR!F2677)</f>
        <v>18.056811135461327</v>
      </c>
      <c r="F2677" s="100">
        <f>'DRE + DCF'!$AE$38*'DRE + DCF'!$AE$39*(1+G2677)/(R2677-G2677)/AC2677</f>
        <v>3.9179676327810986</v>
      </c>
      <c r="G2677" s="92">
        <f>R2677*(1-'DRE + DCF'!$AE$39)</f>
        <v>0.21573129907585817</v>
      </c>
      <c r="H2677" s="94">
        <f t="shared" si="294"/>
        <v>0.35955216512643029</v>
      </c>
      <c r="I2677" s="94">
        <f t="shared" si="293"/>
        <v>0.35955216512643029</v>
      </c>
      <c r="J2677" s="94">
        <f t="shared" si="293"/>
        <v>0.35955216512643029</v>
      </c>
      <c r="K2677" s="94">
        <f t="shared" si="293"/>
        <v>0.35955216512643029</v>
      </c>
      <c r="L2677" s="94">
        <f t="shared" ref="I2677:R2702" si="295">$D2677</f>
        <v>0.35955216512643029</v>
      </c>
      <c r="M2677" s="94">
        <f t="shared" si="295"/>
        <v>0.35955216512643029</v>
      </c>
      <c r="N2677" s="94">
        <f t="shared" si="295"/>
        <v>0.35955216512643029</v>
      </c>
      <c r="O2677" s="94">
        <f t="shared" si="295"/>
        <v>0.35955216512643029</v>
      </c>
      <c r="P2677" s="94">
        <f t="shared" si="295"/>
        <v>0.35955216512643029</v>
      </c>
      <c r="Q2677" s="94">
        <f t="shared" si="295"/>
        <v>0.35955216512643029</v>
      </c>
      <c r="R2677" s="94">
        <f t="shared" si="295"/>
        <v>0.35955216512643029</v>
      </c>
      <c r="S2677" s="93">
        <f>(1+H2677)^((5-Dashboard!$F$9)*3/12)</f>
        <v>1.1659983555419065</v>
      </c>
      <c r="T2677" s="93">
        <f t="shared" si="292"/>
        <v>1.585235588810856</v>
      </c>
      <c r="U2677" s="93">
        <f t="shared" si="292"/>
        <v>2.1552104770032705</v>
      </c>
      <c r="V2677" s="93">
        <f t="shared" si="292"/>
        <v>2.9301210703129628</v>
      </c>
      <c r="W2677" s="93">
        <f t="shared" si="292"/>
        <v>3.9836524452265616</v>
      </c>
      <c r="X2677" s="93">
        <f t="shared" si="292"/>
        <v>5.41598330701897</v>
      </c>
      <c r="Y2677" s="93">
        <f t="shared" si="291"/>
        <v>7.3633118313462438</v>
      </c>
      <c r="Z2677" s="93">
        <f t="shared" si="291"/>
        <v>10.010806542807845</v>
      </c>
      <c r="AA2677" s="93">
        <f t="shared" si="291"/>
        <v>13.610213709936239</v>
      </c>
      <c r="AB2677" s="93">
        <f t="shared" si="291"/>
        <v>18.503795517177238</v>
      </c>
      <c r="AC2677" s="95">
        <f t="shared" si="291"/>
        <v>25.156875258435047</v>
      </c>
      <c r="AE2677" s="96"/>
    </row>
    <row r="2678" spans="3:31" ht="24.75" customHeight="1" x14ac:dyDescent="0.25">
      <c r="C2678" s="91">
        <f>ABS(E2678-Dashboard!$F$13)</f>
        <v>29.571113632538367</v>
      </c>
      <c r="D2678" s="92">
        <f t="shared" si="290"/>
        <v>0.35965216512643028</v>
      </c>
      <c r="E2678" s="93" cm="1">
        <f t="array" ref="E2678">SUM('DRE + DCF'!$S$41/TIR!S2678,'DRE + DCF'!$U$41:$AD$41/TIR!T2678:AC2678,TIR!F2678)</f>
        <v>18.04888636746163</v>
      </c>
      <c r="F2678" s="100">
        <f>'DRE + DCF'!$AE$38*'DRE + DCF'!$AE$39*(1+G2678)/(R2678-G2678)/AC2678</f>
        <v>3.9140476388418852</v>
      </c>
      <c r="G2678" s="92">
        <f>R2678*(1-'DRE + DCF'!$AE$39)</f>
        <v>0.21579129907585817</v>
      </c>
      <c r="H2678" s="94">
        <f t="shared" si="294"/>
        <v>0.35965216512643028</v>
      </c>
      <c r="I2678" s="94">
        <f t="shared" si="295"/>
        <v>0.35965216512643028</v>
      </c>
      <c r="J2678" s="94">
        <f t="shared" si="295"/>
        <v>0.35965216512643028</v>
      </c>
      <c r="K2678" s="94">
        <f t="shared" si="295"/>
        <v>0.35965216512643028</v>
      </c>
      <c r="L2678" s="94">
        <f t="shared" si="295"/>
        <v>0.35965216512643028</v>
      </c>
      <c r="M2678" s="94">
        <f t="shared" si="295"/>
        <v>0.35965216512643028</v>
      </c>
      <c r="N2678" s="94">
        <f t="shared" si="295"/>
        <v>0.35965216512643028</v>
      </c>
      <c r="O2678" s="94">
        <f t="shared" si="295"/>
        <v>0.35965216512643028</v>
      </c>
      <c r="P2678" s="94">
        <f t="shared" si="295"/>
        <v>0.35965216512643028</v>
      </c>
      <c r="Q2678" s="94">
        <f t="shared" si="295"/>
        <v>0.35965216512643028</v>
      </c>
      <c r="R2678" s="94">
        <f t="shared" si="295"/>
        <v>0.35965216512643028</v>
      </c>
      <c r="S2678" s="93">
        <f>(1+H2678)^((5-Dashboard!$F$9)*3/12)</f>
        <v>1.1660412364605424</v>
      </c>
      <c r="T2678" s="93">
        <f t="shared" si="292"/>
        <v>1.5854104917802765</v>
      </c>
      <c r="U2678" s="93">
        <f t="shared" si="292"/>
        <v>2.1556068077632116</v>
      </c>
      <c r="V2678" s="93">
        <f t="shared" si="292"/>
        <v>2.9308754633365237</v>
      </c>
      <c r="W2678" s="93">
        <f t="shared" si="292"/>
        <v>3.9849711694414345</v>
      </c>
      <c r="X2678" s="93">
        <f t="shared" si="292"/>
        <v>5.4181746784974498</v>
      </c>
      <c r="Y2678" s="93">
        <f t="shared" si="291"/>
        <v>7.3668329326522581</v>
      </c>
      <c r="Z2678" s="93">
        <f t="shared" si="291"/>
        <v>10.016330347005333</v>
      </c>
      <c r="AA2678" s="93">
        <f t="shared" si="291"/>
        <v>13.61872524292737</v>
      </c>
      <c r="AB2678" s="93">
        <f t="shared" si="291"/>
        <v>18.51672926280817</v>
      </c>
      <c r="AC2678" s="95">
        <f t="shared" si="291"/>
        <v>25.176311033237059</v>
      </c>
      <c r="AE2678" s="96"/>
    </row>
    <row r="2679" spans="3:31" ht="24.75" customHeight="1" x14ac:dyDescent="0.25">
      <c r="C2679" s="91">
        <f>ABS(E2679-Dashboard!$F$13)</f>
        <v>29.579031936183767</v>
      </c>
      <c r="D2679" s="92">
        <f t="shared" si="290"/>
        <v>0.35975216512643027</v>
      </c>
      <c r="E2679" s="93" cm="1">
        <f t="array" ref="E2679">SUM('DRE + DCF'!$S$41/TIR!S2679,'DRE + DCF'!$U$41:$AD$41/TIR!T2679:AC2679,TIR!F2679)</f>
        <v>18.04096806381623</v>
      </c>
      <c r="F2679" s="100">
        <f>'DRE + DCF'!$AE$38*'DRE + DCF'!$AE$39*(1+G2679)/(R2679-G2679)/AC2679</f>
        <v>3.9101320817805005</v>
      </c>
      <c r="G2679" s="92">
        <f>R2679*(1-'DRE + DCF'!$AE$39)</f>
        <v>0.21585129907585815</v>
      </c>
      <c r="H2679" s="94">
        <f t="shared" si="294"/>
        <v>0.35975216512643027</v>
      </c>
      <c r="I2679" s="94">
        <f t="shared" si="295"/>
        <v>0.35975216512643027</v>
      </c>
      <c r="J2679" s="94">
        <f t="shared" si="295"/>
        <v>0.35975216512643027</v>
      </c>
      <c r="K2679" s="94">
        <f t="shared" si="295"/>
        <v>0.35975216512643027</v>
      </c>
      <c r="L2679" s="94">
        <f t="shared" si="295"/>
        <v>0.35975216512643027</v>
      </c>
      <c r="M2679" s="94">
        <f t="shared" si="295"/>
        <v>0.35975216512643027</v>
      </c>
      <c r="N2679" s="94">
        <f t="shared" si="295"/>
        <v>0.35975216512643027</v>
      </c>
      <c r="O2679" s="94">
        <f t="shared" si="295"/>
        <v>0.35975216512643027</v>
      </c>
      <c r="P2679" s="94">
        <f t="shared" si="295"/>
        <v>0.35975216512643027</v>
      </c>
      <c r="Q2679" s="94">
        <f t="shared" si="295"/>
        <v>0.35975216512643027</v>
      </c>
      <c r="R2679" s="94">
        <f t="shared" si="295"/>
        <v>0.35975216512643027</v>
      </c>
      <c r="S2679" s="93">
        <f>(1+H2679)^((5-Dashboard!$F$9)*3/12)</f>
        <v>1.1660841158022992</v>
      </c>
      <c r="T2679" s="93">
        <f t="shared" si="292"/>
        <v>1.5855854011817152</v>
      </c>
      <c r="U2679" s="93">
        <f t="shared" si="292"/>
        <v>2.1560031822496968</v>
      </c>
      <c r="V2679" s="93">
        <f t="shared" si="292"/>
        <v>2.9316299950834988</v>
      </c>
      <c r="W2679" s="93">
        <f t="shared" si="292"/>
        <v>3.986290233164373</v>
      </c>
      <c r="X2679" s="93">
        <f t="shared" si="292"/>
        <v>5.4203667753675981</v>
      </c>
      <c r="Y2679" s="93">
        <f t="shared" si="291"/>
        <v>7.3703554585854585</v>
      </c>
      <c r="Z2679" s="93">
        <f t="shared" si="291"/>
        <v>10.02185679256298</v>
      </c>
      <c r="AA2679" s="93">
        <f t="shared" si="291"/>
        <v>13.627241472274534</v>
      </c>
      <c r="AB2679" s="93">
        <f t="shared" si="291"/>
        <v>18.529671096625979</v>
      </c>
      <c r="AC2679" s="95">
        <f t="shared" si="291"/>
        <v>25.195760392717808</v>
      </c>
      <c r="AE2679" s="96"/>
    </row>
    <row r="2680" spans="3:31" ht="24.75" customHeight="1" x14ac:dyDescent="0.25">
      <c r="C2680" s="91">
        <f>ABS(E2680-Dashboard!$F$13)</f>
        <v>29.586943782488486</v>
      </c>
      <c r="D2680" s="92">
        <f t="shared" si="290"/>
        <v>0.35985216512643026</v>
      </c>
      <c r="E2680" s="93" cm="1">
        <f t="array" ref="E2680">SUM('DRE + DCF'!$S$41/TIR!S2680,'DRE + DCF'!$U$41:$AD$41/TIR!T2680:AC2680,TIR!F2680)</f>
        <v>18.033056217511511</v>
      </c>
      <c r="F2680" s="100">
        <f>'DRE + DCF'!$AE$38*'DRE + DCF'!$AE$39*(1+G2680)/(R2680-G2680)/AC2680</f>
        <v>3.9062209559281516</v>
      </c>
      <c r="G2680" s="92">
        <f>R2680*(1-'DRE + DCF'!$AE$39)</f>
        <v>0.21591129907585815</v>
      </c>
      <c r="H2680" s="94">
        <f t="shared" si="294"/>
        <v>0.35985216512643026</v>
      </c>
      <c r="I2680" s="94">
        <f t="shared" si="295"/>
        <v>0.35985216512643026</v>
      </c>
      <c r="J2680" s="94">
        <f t="shared" si="295"/>
        <v>0.35985216512643026</v>
      </c>
      <c r="K2680" s="94">
        <f t="shared" si="295"/>
        <v>0.35985216512643026</v>
      </c>
      <c r="L2680" s="94">
        <f t="shared" si="295"/>
        <v>0.35985216512643026</v>
      </c>
      <c r="M2680" s="94">
        <f t="shared" si="295"/>
        <v>0.35985216512643026</v>
      </c>
      <c r="N2680" s="94">
        <f t="shared" si="295"/>
        <v>0.35985216512643026</v>
      </c>
      <c r="O2680" s="94">
        <f t="shared" si="295"/>
        <v>0.35985216512643026</v>
      </c>
      <c r="P2680" s="94">
        <f t="shared" si="295"/>
        <v>0.35985216512643026</v>
      </c>
      <c r="Q2680" s="94">
        <f t="shared" si="295"/>
        <v>0.35985216512643026</v>
      </c>
      <c r="R2680" s="94">
        <f t="shared" si="295"/>
        <v>0.35985216512643026</v>
      </c>
      <c r="S2680" s="93">
        <f>(1+H2680)^((5-Dashboard!$F$9)*3/12)</f>
        <v>1.1661269935673517</v>
      </c>
      <c r="T2680" s="93">
        <f t="shared" si="292"/>
        <v>1.5857603170149381</v>
      </c>
      <c r="U2680" s="93">
        <f t="shared" si="292"/>
        <v>2.1563996004643382</v>
      </c>
      <c r="V2680" s="93">
        <f t="shared" si="292"/>
        <v>2.9323846655691996</v>
      </c>
      <c r="W2680" s="93">
        <f t="shared" si="292"/>
        <v>3.9876096364578197</v>
      </c>
      <c r="X2680" s="93">
        <f t="shared" si="292"/>
        <v>5.4225595978161838</v>
      </c>
      <c r="Y2680" s="93">
        <f t="shared" si="291"/>
        <v>7.3738794096174427</v>
      </c>
      <c r="Z2680" s="93">
        <f t="shared" si="291"/>
        <v>10.027385880549483</v>
      </c>
      <c r="AA2680" s="93">
        <f t="shared" si="291"/>
        <v>13.635762400223411</v>
      </c>
      <c r="AB2680" s="93">
        <f t="shared" si="291"/>
        <v>18.542621023093378</v>
      </c>
      <c r="AC2680" s="95">
        <f t="shared" si="291"/>
        <v>25.215223345372397</v>
      </c>
      <c r="AE2680" s="96"/>
    </row>
    <row r="2681" spans="3:31" ht="24.75" customHeight="1" x14ac:dyDescent="0.25">
      <c r="C2681" s="91">
        <f>ABS(E2681-Dashboard!$F$13)</f>
        <v>29.594849178456819</v>
      </c>
      <c r="D2681" s="92">
        <f t="shared" si="290"/>
        <v>0.35995216512643025</v>
      </c>
      <c r="E2681" s="93" cm="1">
        <f t="array" ref="E2681">SUM('DRE + DCF'!$S$41/TIR!S2681,'DRE + DCF'!$U$41:$AD$41/TIR!T2681:AC2681,TIR!F2681)</f>
        <v>18.025150821543178</v>
      </c>
      <c r="F2681" s="100">
        <f>'DRE + DCF'!$AE$38*'DRE + DCF'!$AE$39*(1+G2681)/(R2681-G2681)/AC2681</f>
        <v>3.9023142556242547</v>
      </c>
      <c r="G2681" s="92">
        <f>R2681*(1-'DRE + DCF'!$AE$39)</f>
        <v>0.21597129907585813</v>
      </c>
      <c r="H2681" s="94">
        <f t="shared" si="294"/>
        <v>0.35995216512643025</v>
      </c>
      <c r="I2681" s="94">
        <f t="shared" si="295"/>
        <v>0.35995216512643025</v>
      </c>
      <c r="J2681" s="94">
        <f t="shared" si="295"/>
        <v>0.35995216512643025</v>
      </c>
      <c r="K2681" s="94">
        <f t="shared" si="295"/>
        <v>0.35995216512643025</v>
      </c>
      <c r="L2681" s="94">
        <f t="shared" si="295"/>
        <v>0.35995216512643025</v>
      </c>
      <c r="M2681" s="94">
        <f t="shared" si="295"/>
        <v>0.35995216512643025</v>
      </c>
      <c r="N2681" s="94">
        <f t="shared" si="295"/>
        <v>0.35995216512643025</v>
      </c>
      <c r="O2681" s="94">
        <f t="shared" si="295"/>
        <v>0.35995216512643025</v>
      </c>
      <c r="P2681" s="94">
        <f t="shared" si="295"/>
        <v>0.35995216512643025</v>
      </c>
      <c r="Q2681" s="94">
        <f t="shared" si="295"/>
        <v>0.35995216512643025</v>
      </c>
      <c r="R2681" s="94">
        <f t="shared" si="295"/>
        <v>0.35995216512643025</v>
      </c>
      <c r="S2681" s="93">
        <f>(1+H2681)^((5-Dashboard!$F$9)*3/12)</f>
        <v>1.1661698697558731</v>
      </c>
      <c r="T2681" s="93">
        <f t="shared" si="292"/>
        <v>1.5859352392797066</v>
      </c>
      <c r="U2681" s="93">
        <f t="shared" si="292"/>
        <v>2.1567960624087399</v>
      </c>
      <c r="V2681" s="93">
        <f t="shared" si="292"/>
        <v>2.9331394748089248</v>
      </c>
      <c r="W2681" s="93">
        <f t="shared" si="292"/>
        <v>3.9889293793841976</v>
      </c>
      <c r="X2681" s="93">
        <f t="shared" si="292"/>
        <v>5.4247531460299667</v>
      </c>
      <c r="Y2681" s="93">
        <f t="shared" si="291"/>
        <v>7.3774047862198664</v>
      </c>
      <c r="Z2681" s="93">
        <f t="shared" si="291"/>
        <v>10.032917612033796</v>
      </c>
      <c r="AA2681" s="93">
        <f t="shared" si="291"/>
        <v>13.644288029020453</v>
      </c>
      <c r="AB2681" s="93">
        <f t="shared" si="291"/>
        <v>18.555579046674996</v>
      </c>
      <c r="AC2681" s="95">
        <f t="shared" si="291"/>
        <v>25.234699899700281</v>
      </c>
      <c r="AE2681" s="96"/>
    </row>
    <row r="2682" spans="3:31" ht="24.75" customHeight="1" x14ac:dyDescent="0.25">
      <c r="C2682" s="91">
        <f>ABS(E2682-Dashboard!$F$13)</f>
        <v>29.602748131083949</v>
      </c>
      <c r="D2682" s="92">
        <f t="shared" si="290"/>
        <v>0.36005216512643023</v>
      </c>
      <c r="E2682" s="93" cm="1">
        <f t="array" ref="E2682">SUM('DRE + DCF'!$S$41/TIR!S2682,'DRE + DCF'!$U$41:$AD$41/TIR!T2682:AC2682,TIR!F2682)</f>
        <v>18.017251868916048</v>
      </c>
      <c r="F2682" s="100">
        <f>'DRE + DCF'!$AE$38*'DRE + DCF'!$AE$39*(1+G2682)/(R2682-G2682)/AC2682</f>
        <v>3.898411975216328</v>
      </c>
      <c r="G2682" s="92">
        <f>R2682*(1-'DRE + DCF'!$AE$39)</f>
        <v>0.21603129907585814</v>
      </c>
      <c r="H2682" s="94">
        <f t="shared" si="294"/>
        <v>0.36005216512643023</v>
      </c>
      <c r="I2682" s="94">
        <f t="shared" si="295"/>
        <v>0.36005216512643023</v>
      </c>
      <c r="J2682" s="94">
        <f t="shared" si="295"/>
        <v>0.36005216512643023</v>
      </c>
      <c r="K2682" s="94">
        <f t="shared" si="295"/>
        <v>0.36005216512643023</v>
      </c>
      <c r="L2682" s="94">
        <f t="shared" si="295"/>
        <v>0.36005216512643023</v>
      </c>
      <c r="M2682" s="94">
        <f t="shared" si="295"/>
        <v>0.36005216512643023</v>
      </c>
      <c r="N2682" s="94">
        <f t="shared" si="295"/>
        <v>0.36005216512643023</v>
      </c>
      <c r="O2682" s="94">
        <f t="shared" si="295"/>
        <v>0.36005216512643023</v>
      </c>
      <c r="P2682" s="94">
        <f t="shared" si="295"/>
        <v>0.36005216512643023</v>
      </c>
      <c r="Q2682" s="94">
        <f t="shared" si="295"/>
        <v>0.36005216512643023</v>
      </c>
      <c r="R2682" s="94">
        <f t="shared" si="295"/>
        <v>0.36005216512643023</v>
      </c>
      <c r="S2682" s="93">
        <f>(1+H2682)^((5-Dashboard!$F$9)*3/12)</f>
        <v>1.1662127443680379</v>
      </c>
      <c r="T2682" s="93">
        <f t="shared" si="292"/>
        <v>1.5861101679757861</v>
      </c>
      <c r="U2682" s="93">
        <f t="shared" si="292"/>
        <v>2.1571925680845139</v>
      </c>
      <c r="V2682" s="93">
        <f t="shared" si="292"/>
        <v>2.9338944228179877</v>
      </c>
      <c r="W2682" s="93">
        <f t="shared" si="292"/>
        <v>3.9902494620059628</v>
      </c>
      <c r="X2682" s="93">
        <f t="shared" si="292"/>
        <v>5.4269474201957832</v>
      </c>
      <c r="Y2682" s="93">
        <f t="shared" si="291"/>
        <v>7.3809315888645708</v>
      </c>
      <c r="Z2682" s="93">
        <f t="shared" si="291"/>
        <v>10.038451988085324</v>
      </c>
      <c r="AA2682" s="93">
        <f t="shared" si="291"/>
        <v>13.652818360913164</v>
      </c>
      <c r="AB2682" s="93">
        <f t="shared" si="291"/>
        <v>18.56854517183783</v>
      </c>
      <c r="AC2682" s="95">
        <f t="shared" si="291"/>
        <v>25.254190064205964</v>
      </c>
      <c r="AE2682" s="96"/>
    </row>
    <row r="2683" spans="3:31" ht="24.75" customHeight="1" x14ac:dyDescent="0.25">
      <c r="C2683" s="91">
        <f>ABS(E2683-Dashboard!$F$13)</f>
        <v>29.610640647355737</v>
      </c>
      <c r="D2683" s="92">
        <f t="shared" si="290"/>
        <v>0.36015216512643022</v>
      </c>
      <c r="E2683" s="93" cm="1">
        <f t="array" ref="E2683">SUM('DRE + DCF'!$S$41/TIR!S2683,'DRE + DCF'!$U$41:$AD$41/TIR!T2683:AC2683,TIR!F2683)</f>
        <v>18.00935935264426</v>
      </c>
      <c r="F2683" s="100">
        <f>'DRE + DCF'!$AE$38*'DRE + DCF'!$AE$39*(1+G2683)/(R2683-G2683)/AC2683</f>
        <v>3.8945141090600863</v>
      </c>
      <c r="G2683" s="92">
        <f>R2683*(1-'DRE + DCF'!$AE$39)</f>
        <v>0.21609129907585814</v>
      </c>
      <c r="H2683" s="94">
        <f t="shared" si="294"/>
        <v>0.36015216512643022</v>
      </c>
      <c r="I2683" s="94">
        <f t="shared" si="295"/>
        <v>0.36015216512643022</v>
      </c>
      <c r="J2683" s="94">
        <f t="shared" si="295"/>
        <v>0.36015216512643022</v>
      </c>
      <c r="K2683" s="94">
        <f t="shared" si="295"/>
        <v>0.36015216512643022</v>
      </c>
      <c r="L2683" s="94">
        <f t="shared" si="295"/>
        <v>0.36015216512643022</v>
      </c>
      <c r="M2683" s="94">
        <f t="shared" si="295"/>
        <v>0.36015216512643022</v>
      </c>
      <c r="N2683" s="94">
        <f t="shared" si="295"/>
        <v>0.36015216512643022</v>
      </c>
      <c r="O2683" s="94">
        <f t="shared" si="295"/>
        <v>0.36015216512643022</v>
      </c>
      <c r="P2683" s="94">
        <f t="shared" si="295"/>
        <v>0.36015216512643022</v>
      </c>
      <c r="Q2683" s="94">
        <f t="shared" si="295"/>
        <v>0.36015216512643022</v>
      </c>
      <c r="R2683" s="94">
        <f t="shared" si="295"/>
        <v>0.36015216512643022</v>
      </c>
      <c r="S2683" s="93">
        <f>(1+H2683)^((5-Dashboard!$F$9)*3/12)</f>
        <v>1.1662556174040193</v>
      </c>
      <c r="T2683" s="93">
        <f t="shared" si="292"/>
        <v>1.5862851031029384</v>
      </c>
      <c r="U2683" s="93">
        <f t="shared" si="292"/>
        <v>2.1575891174932642</v>
      </c>
      <c r="V2683" s="93">
        <f t="shared" si="292"/>
        <v>2.9346495096116869</v>
      </c>
      <c r="W2683" s="93">
        <f t="shared" si="292"/>
        <v>3.9915698843855525</v>
      </c>
      <c r="X2683" s="93">
        <f t="shared" si="292"/>
        <v>5.4291424205004635</v>
      </c>
      <c r="Y2683" s="93">
        <f t="shared" si="291"/>
        <v>7.3844598180234531</v>
      </c>
      <c r="Z2683" s="93">
        <f t="shared" si="291"/>
        <v>10.043989009773723</v>
      </c>
      <c r="AA2683" s="93">
        <f t="shared" si="291"/>
        <v>13.661353398149798</v>
      </c>
      <c r="AB2683" s="93">
        <f t="shared" si="291"/>
        <v>18.581519403050759</v>
      </c>
      <c r="AC2683" s="95">
        <f t="shared" si="291"/>
        <v>25.27369384739826</v>
      </c>
      <c r="AE2683" s="96"/>
    </row>
    <row r="2684" spans="3:31" ht="24.75" customHeight="1" x14ac:dyDescent="0.25">
      <c r="C2684" s="91">
        <f>ABS(E2684-Dashboard!$F$13)</f>
        <v>29.618526734248988</v>
      </c>
      <c r="D2684" s="92">
        <f t="shared" si="290"/>
        <v>0.36025216512643021</v>
      </c>
      <c r="E2684" s="93" cm="1">
        <f t="array" ref="E2684">SUM('DRE + DCF'!$S$41/TIR!S2684,'DRE + DCF'!$U$41:$AD$41/TIR!T2684:AC2684,TIR!F2684)</f>
        <v>18.001473265751009</v>
      </c>
      <c r="F2684" s="100">
        <f>'DRE + DCF'!$AE$38*'DRE + DCF'!$AE$39*(1+G2684)/(R2684-G2684)/AC2684</f>
        <v>3.8906206515193125</v>
      </c>
      <c r="G2684" s="92">
        <f>R2684*(1-'DRE + DCF'!$AE$39)</f>
        <v>0.21615129907585812</v>
      </c>
      <c r="H2684" s="94">
        <f t="shared" si="294"/>
        <v>0.36025216512643021</v>
      </c>
      <c r="I2684" s="94">
        <f t="shared" si="295"/>
        <v>0.36025216512643021</v>
      </c>
      <c r="J2684" s="94">
        <f t="shared" si="295"/>
        <v>0.36025216512643021</v>
      </c>
      <c r="K2684" s="94">
        <f t="shared" si="295"/>
        <v>0.36025216512643021</v>
      </c>
      <c r="L2684" s="94">
        <f t="shared" si="295"/>
        <v>0.36025216512643021</v>
      </c>
      <c r="M2684" s="94">
        <f t="shared" si="295"/>
        <v>0.36025216512643021</v>
      </c>
      <c r="N2684" s="94">
        <f t="shared" si="295"/>
        <v>0.36025216512643021</v>
      </c>
      <c r="O2684" s="94">
        <f t="shared" si="295"/>
        <v>0.36025216512643021</v>
      </c>
      <c r="P2684" s="94">
        <f t="shared" si="295"/>
        <v>0.36025216512643021</v>
      </c>
      <c r="Q2684" s="94">
        <f t="shared" si="295"/>
        <v>0.36025216512643021</v>
      </c>
      <c r="R2684" s="94">
        <f t="shared" si="295"/>
        <v>0.36025216512643021</v>
      </c>
      <c r="S2684" s="93">
        <f>(1+H2684)^((5-Dashboard!$F$9)*3/12)</f>
        <v>1.1662984888639916</v>
      </c>
      <c r="T2684" s="93">
        <f t="shared" si="292"/>
        <v>1.5864600446609285</v>
      </c>
      <c r="U2684" s="93">
        <f t="shared" si="292"/>
        <v>2.1579857106366012</v>
      </c>
      <c r="V2684" s="93">
        <f t="shared" si="292"/>
        <v>2.935404735205335</v>
      </c>
      <c r="W2684" s="93">
        <f t="shared" si="292"/>
        <v>3.9928906465854328</v>
      </c>
      <c r="X2684" s="93">
        <f t="shared" si="292"/>
        <v>5.4313381471309077</v>
      </c>
      <c r="Y2684" s="93">
        <f t="shared" si="291"/>
        <v>7.3879894741685916</v>
      </c>
      <c r="Z2684" s="93">
        <f t="shared" si="291"/>
        <v>10.049528678169104</v>
      </c>
      <c r="AA2684" s="93">
        <f t="shared" si="291"/>
        <v>13.669893142979676</v>
      </c>
      <c r="AB2684" s="93">
        <f t="shared" si="291"/>
        <v>18.594501744785049</v>
      </c>
      <c r="AC2684" s="95">
        <f t="shared" si="291"/>
        <v>25.29321125779105</v>
      </c>
      <c r="AE2684" s="96"/>
    </row>
    <row r="2685" spans="3:31" ht="24.75" customHeight="1" x14ac:dyDescent="0.25">
      <c r="C2685" s="91">
        <f>ABS(E2685-Dashboard!$F$13)</f>
        <v>29.626406398731199</v>
      </c>
      <c r="D2685" s="92">
        <f t="shared" si="290"/>
        <v>0.3603521651264302</v>
      </c>
      <c r="E2685" s="93" cm="1">
        <f t="array" ref="E2685">SUM('DRE + DCF'!$S$41/TIR!S2685,'DRE + DCF'!$U$41:$AD$41/TIR!T2685:AC2685,TIR!F2685)</f>
        <v>17.993593601268799</v>
      </c>
      <c r="F2685" s="100">
        <f>'DRE + DCF'!$AE$38*'DRE + DCF'!$AE$39*(1+G2685)/(R2685-G2685)/AC2685</f>
        <v>3.8867315969659613</v>
      </c>
      <c r="G2685" s="92">
        <f>R2685*(1-'DRE + DCF'!$AE$39)</f>
        <v>0.21621129907585812</v>
      </c>
      <c r="H2685" s="94">
        <f t="shared" si="294"/>
        <v>0.3603521651264302</v>
      </c>
      <c r="I2685" s="94">
        <f t="shared" si="295"/>
        <v>0.3603521651264302</v>
      </c>
      <c r="J2685" s="94">
        <f t="shared" si="295"/>
        <v>0.3603521651264302</v>
      </c>
      <c r="K2685" s="94">
        <f t="shared" si="295"/>
        <v>0.3603521651264302</v>
      </c>
      <c r="L2685" s="94">
        <f t="shared" si="295"/>
        <v>0.3603521651264302</v>
      </c>
      <c r="M2685" s="94">
        <f t="shared" si="295"/>
        <v>0.3603521651264302</v>
      </c>
      <c r="N2685" s="94">
        <f t="shared" si="295"/>
        <v>0.3603521651264302</v>
      </c>
      <c r="O2685" s="94">
        <f t="shared" si="295"/>
        <v>0.3603521651264302</v>
      </c>
      <c r="P2685" s="94">
        <f t="shared" si="295"/>
        <v>0.3603521651264302</v>
      </c>
      <c r="Q2685" s="94">
        <f t="shared" si="295"/>
        <v>0.3603521651264302</v>
      </c>
      <c r="R2685" s="94">
        <f t="shared" si="295"/>
        <v>0.3603521651264302</v>
      </c>
      <c r="S2685" s="93">
        <f>(1+H2685)^((5-Dashboard!$F$9)*3/12)</f>
        <v>1.1663413587481284</v>
      </c>
      <c r="T2685" s="93">
        <f t="shared" si="292"/>
        <v>1.5866349926495187</v>
      </c>
      <c r="U2685" s="93">
        <f t="shared" si="292"/>
        <v>2.1583823475161301</v>
      </c>
      <c r="V2685" s="93">
        <f t="shared" si="292"/>
        <v>2.9361600996142343</v>
      </c>
      <c r="W2685" s="93">
        <f t="shared" si="292"/>
        <v>3.9942117486680582</v>
      </c>
      <c r="X2685" s="93">
        <f t="shared" si="292"/>
        <v>5.433534600274017</v>
      </c>
      <c r="Y2685" s="93">
        <f t="shared" si="291"/>
        <v>7.3915205577721306</v>
      </c>
      <c r="Z2685" s="93">
        <f t="shared" si="291"/>
        <v>10.055070994341836</v>
      </c>
      <c r="AA2685" s="93">
        <f t="shared" si="291"/>
        <v>13.678437597652882</v>
      </c>
      <c r="AB2685" s="93">
        <f t="shared" si="291"/>
        <v>18.607492201513864</v>
      </c>
      <c r="AC2685" s="95">
        <f t="shared" si="291"/>
        <v>25.312742303902549</v>
      </c>
      <c r="AE2685" s="96"/>
    </row>
    <row r="2686" spans="3:31" ht="24.75" customHeight="1" x14ac:dyDescent="0.25">
      <c r="C2686" s="91">
        <f>ABS(E2686-Dashboard!$F$13)</f>
        <v>29.634279647760849</v>
      </c>
      <c r="D2686" s="92">
        <f t="shared" si="290"/>
        <v>0.36045216512643019</v>
      </c>
      <c r="E2686" s="93" cm="1">
        <f t="array" ref="E2686">SUM('DRE + DCF'!$S$41/TIR!S2686,'DRE + DCF'!$U$41:$AD$41/TIR!T2686:AC2686,TIR!F2686)</f>
        <v>17.985720352239149</v>
      </c>
      <c r="F2686" s="100">
        <f>'DRE + DCF'!$AE$38*'DRE + DCF'!$AE$39*(1+G2686)/(R2686-G2686)/AC2686</f>
        <v>3.8828469397800252</v>
      </c>
      <c r="G2686" s="92">
        <f>R2686*(1-'DRE + DCF'!$AE$39)</f>
        <v>0.2162712990758581</v>
      </c>
      <c r="H2686" s="94">
        <f t="shared" si="294"/>
        <v>0.36045216512643019</v>
      </c>
      <c r="I2686" s="94">
        <f t="shared" si="295"/>
        <v>0.36045216512643019</v>
      </c>
      <c r="J2686" s="94">
        <f t="shared" si="295"/>
        <v>0.36045216512643019</v>
      </c>
      <c r="K2686" s="94">
        <f t="shared" si="295"/>
        <v>0.36045216512643019</v>
      </c>
      <c r="L2686" s="94">
        <f t="shared" si="295"/>
        <v>0.36045216512643019</v>
      </c>
      <c r="M2686" s="94">
        <f t="shared" si="295"/>
        <v>0.36045216512643019</v>
      </c>
      <c r="N2686" s="94">
        <f t="shared" si="295"/>
        <v>0.36045216512643019</v>
      </c>
      <c r="O2686" s="94">
        <f t="shared" si="295"/>
        <v>0.36045216512643019</v>
      </c>
      <c r="P2686" s="94">
        <f t="shared" si="295"/>
        <v>0.36045216512643019</v>
      </c>
      <c r="Q2686" s="94">
        <f t="shared" si="295"/>
        <v>0.36045216512643019</v>
      </c>
      <c r="R2686" s="94">
        <f t="shared" si="295"/>
        <v>0.36045216512643019</v>
      </c>
      <c r="S2686" s="93">
        <f>(1+H2686)^((5-Dashboard!$F$9)*3/12)</f>
        <v>1.1663842270566034</v>
      </c>
      <c r="T2686" s="93">
        <f t="shared" si="292"/>
        <v>1.586809947068474</v>
      </c>
      <c r="U2686" s="93">
        <f t="shared" si="292"/>
        <v>2.1587790281334618</v>
      </c>
      <c r="V2686" s="93">
        <f t="shared" si="292"/>
        <v>2.9369156028536989</v>
      </c>
      <c r="W2686" s="93">
        <f t="shared" si="292"/>
        <v>3.9955331906959102</v>
      </c>
      <c r="X2686" s="93">
        <f t="shared" si="292"/>
        <v>5.4357317801167655</v>
      </c>
      <c r="Y2686" s="93">
        <f t="shared" si="291"/>
        <v>7.3950530693063987</v>
      </c>
      <c r="Z2686" s="93">
        <f t="shared" si="291"/>
        <v>10.060615959362744</v>
      </c>
      <c r="AA2686" s="93">
        <f t="shared" si="291"/>
        <v>13.686986764420563</v>
      </c>
      <c r="AB2686" s="93">
        <f t="shared" si="291"/>
        <v>18.62049077771275</v>
      </c>
      <c r="AC2686" s="95">
        <f t="shared" si="291"/>
        <v>25.332286994256037</v>
      </c>
      <c r="AE2686" s="96"/>
    </row>
    <row r="2687" spans="3:31" ht="24.75" customHeight="1" x14ac:dyDescent="0.25">
      <c r="C2687" s="91">
        <f>ABS(E2687-Dashboard!$F$13)</f>
        <v>29.642146488287143</v>
      </c>
      <c r="D2687" s="92">
        <f t="shared" si="290"/>
        <v>0.36055216512643018</v>
      </c>
      <c r="E2687" s="93" cm="1">
        <f t="array" ref="E2687">SUM('DRE + DCF'!$S$41/TIR!S2687,'DRE + DCF'!$U$41:$AD$41/TIR!T2687:AC2687,TIR!F2687)</f>
        <v>17.977853511712855</v>
      </c>
      <c r="F2687" s="100">
        <f>'DRE + DCF'!$AE$38*'DRE + DCF'!$AE$39*(1+G2687)/(R2687-G2687)/AC2687</f>
        <v>3.8789666743496443</v>
      </c>
      <c r="G2687" s="92">
        <f>R2687*(1-'DRE + DCF'!$AE$39)</f>
        <v>0.2163312990758581</v>
      </c>
      <c r="H2687" s="94">
        <f t="shared" si="294"/>
        <v>0.36055216512643018</v>
      </c>
      <c r="I2687" s="94">
        <f t="shared" si="295"/>
        <v>0.36055216512643018</v>
      </c>
      <c r="J2687" s="94">
        <f t="shared" si="295"/>
        <v>0.36055216512643018</v>
      </c>
      <c r="K2687" s="94">
        <f t="shared" si="295"/>
        <v>0.36055216512643018</v>
      </c>
      <c r="L2687" s="94">
        <f t="shared" si="295"/>
        <v>0.36055216512643018</v>
      </c>
      <c r="M2687" s="94">
        <f t="shared" si="295"/>
        <v>0.36055216512643018</v>
      </c>
      <c r="N2687" s="94">
        <f t="shared" si="295"/>
        <v>0.36055216512643018</v>
      </c>
      <c r="O2687" s="94">
        <f t="shared" si="295"/>
        <v>0.36055216512643018</v>
      </c>
      <c r="P2687" s="94">
        <f t="shared" si="295"/>
        <v>0.36055216512643018</v>
      </c>
      <c r="Q2687" s="94">
        <f t="shared" si="295"/>
        <v>0.36055216512643018</v>
      </c>
      <c r="R2687" s="94">
        <f t="shared" si="295"/>
        <v>0.36055216512643018</v>
      </c>
      <c r="S2687" s="93">
        <f>(1+H2687)^((5-Dashboard!$F$9)*3/12)</f>
        <v>1.1664270937895904</v>
      </c>
      <c r="T2687" s="93">
        <f t="shared" si="292"/>
        <v>1.5869849079175569</v>
      </c>
      <c r="U2687" s="93">
        <f t="shared" si="292"/>
        <v>2.1591757524902002</v>
      </c>
      <c r="V2687" s="93">
        <f t="shared" si="292"/>
        <v>2.9376712449390308</v>
      </c>
      <c r="W2687" s="93">
        <f t="shared" si="292"/>
        <v>3.9968549727314535</v>
      </c>
      <c r="X2687" s="93">
        <f t="shared" si="292"/>
        <v>5.4379296868461173</v>
      </c>
      <c r="Y2687" s="93">
        <f t="shared" si="291"/>
        <v>7.3985870092437747</v>
      </c>
      <c r="Z2687" s="93">
        <f t="shared" si="291"/>
        <v>10.066163574302896</v>
      </c>
      <c r="AA2687" s="93">
        <f t="shared" si="291"/>
        <v>13.69554064553461</v>
      </c>
      <c r="AB2687" s="93">
        <f t="shared" si="291"/>
        <v>18.633497477859141</v>
      </c>
      <c r="AC2687" s="95">
        <f t="shared" si="291"/>
        <v>25.351845337379128</v>
      </c>
      <c r="AE2687" s="96"/>
    </row>
    <row r="2688" spans="3:31" ht="24.75" customHeight="1" x14ac:dyDescent="0.25">
      <c r="C2688" s="91">
        <f>ABS(E2688-Dashboard!$F$13)</f>
        <v>29.650006927250267</v>
      </c>
      <c r="D2688" s="92">
        <f t="shared" si="290"/>
        <v>0.36065216512643017</v>
      </c>
      <c r="E2688" s="93" cm="1">
        <f t="array" ref="E2688">SUM('DRE + DCF'!$S$41/TIR!S2688,'DRE + DCF'!$U$41:$AD$41/TIR!T2688:AC2688,TIR!F2688)</f>
        <v>17.96999307274973</v>
      </c>
      <c r="F2688" s="100">
        <f>'DRE + DCF'!$AE$38*'DRE + DCF'!$AE$39*(1+G2688)/(R2688-G2688)/AC2688</f>
        <v>3.8750907950709759</v>
      </c>
      <c r="G2688" s="92">
        <f>R2688*(1-'DRE + DCF'!$AE$39)</f>
        <v>0.21639129907585811</v>
      </c>
      <c r="H2688" s="94">
        <f t="shared" si="294"/>
        <v>0.36065216512643017</v>
      </c>
      <c r="I2688" s="94">
        <f t="shared" si="295"/>
        <v>0.36065216512643017</v>
      </c>
      <c r="J2688" s="94">
        <f t="shared" si="295"/>
        <v>0.36065216512643017</v>
      </c>
      <c r="K2688" s="94">
        <f t="shared" si="295"/>
        <v>0.36065216512643017</v>
      </c>
      <c r="L2688" s="94">
        <f t="shared" si="295"/>
        <v>0.36065216512643017</v>
      </c>
      <c r="M2688" s="94">
        <f t="shared" si="295"/>
        <v>0.36065216512643017</v>
      </c>
      <c r="N2688" s="94">
        <f t="shared" si="295"/>
        <v>0.36065216512643017</v>
      </c>
      <c r="O2688" s="94">
        <f t="shared" si="295"/>
        <v>0.36065216512643017</v>
      </c>
      <c r="P2688" s="94">
        <f t="shared" si="295"/>
        <v>0.36065216512643017</v>
      </c>
      <c r="Q2688" s="94">
        <f t="shared" si="295"/>
        <v>0.36065216512643017</v>
      </c>
      <c r="R2688" s="94">
        <f t="shared" si="295"/>
        <v>0.36065216512643017</v>
      </c>
      <c r="S2688" s="93">
        <f>(1+H2688)^((5-Dashboard!$F$9)*3/12)</f>
        <v>1.1664699589472634</v>
      </c>
      <c r="T2688" s="93">
        <f t="shared" si="292"/>
        <v>1.5871598751965321</v>
      </c>
      <c r="U2688" s="93">
        <f t="shared" si="292"/>
        <v>2.1595725205879561</v>
      </c>
      <c r="V2688" s="93">
        <f t="shared" si="292"/>
        <v>2.9384270258855447</v>
      </c>
      <c r="W2688" s="93">
        <f t="shared" si="292"/>
        <v>3.9981770948371835</v>
      </c>
      <c r="X2688" s="93">
        <f t="shared" si="292"/>
        <v>5.4401283206491149</v>
      </c>
      <c r="Y2688" s="93">
        <f t="shared" si="291"/>
        <v>7.4021223780568297</v>
      </c>
      <c r="Z2688" s="93">
        <f t="shared" si="291"/>
        <v>10.071713840233826</v>
      </c>
      <c r="AA2688" s="93">
        <f t="shared" si="291"/>
        <v>13.70409924324799</v>
      </c>
      <c r="AB2688" s="93">
        <f t="shared" si="291"/>
        <v>18.646512306432854</v>
      </c>
      <c r="AC2688" s="95">
        <f t="shared" si="291"/>
        <v>25.371417341804488</v>
      </c>
      <c r="AE2688" s="96"/>
    </row>
    <row r="2689" spans="3:31" ht="24.75" customHeight="1" x14ac:dyDescent="0.25">
      <c r="C2689" s="91">
        <f>ABS(E2689-Dashboard!$F$13)</f>
        <v>29.657860971581194</v>
      </c>
      <c r="D2689" s="92">
        <f t="shared" si="290"/>
        <v>0.36075216512643016</v>
      </c>
      <c r="E2689" s="93" cm="1">
        <f t="array" ref="E2689">SUM('DRE + DCF'!$S$41/TIR!S2689,'DRE + DCF'!$U$41:$AD$41/TIR!T2689:AC2689,TIR!F2689)</f>
        <v>17.962139028418804</v>
      </c>
      <c r="F2689" s="100">
        <f>'DRE + DCF'!$AE$38*'DRE + DCF'!$AE$39*(1+G2689)/(R2689-G2689)/AC2689</f>
        <v>3.8712192963482899</v>
      </c>
      <c r="G2689" s="92">
        <f>R2689*(1-'DRE + DCF'!$AE$39)</f>
        <v>0.21645129907585808</v>
      </c>
      <c r="H2689" s="94">
        <f t="shared" si="294"/>
        <v>0.36075216512643016</v>
      </c>
      <c r="I2689" s="94">
        <f t="shared" si="295"/>
        <v>0.36075216512643016</v>
      </c>
      <c r="J2689" s="94">
        <f t="shared" si="295"/>
        <v>0.36075216512643016</v>
      </c>
      <c r="K2689" s="94">
        <f t="shared" si="295"/>
        <v>0.36075216512643016</v>
      </c>
      <c r="L2689" s="94">
        <f t="shared" si="295"/>
        <v>0.36075216512643016</v>
      </c>
      <c r="M2689" s="94">
        <f t="shared" si="295"/>
        <v>0.36075216512643016</v>
      </c>
      <c r="N2689" s="94">
        <f t="shared" si="295"/>
        <v>0.36075216512643016</v>
      </c>
      <c r="O2689" s="94">
        <f t="shared" si="295"/>
        <v>0.36075216512643016</v>
      </c>
      <c r="P2689" s="94">
        <f t="shared" si="295"/>
        <v>0.36075216512643016</v>
      </c>
      <c r="Q2689" s="94">
        <f t="shared" si="295"/>
        <v>0.36075216512643016</v>
      </c>
      <c r="R2689" s="94">
        <f t="shared" si="295"/>
        <v>0.36075216512643016</v>
      </c>
      <c r="S2689" s="93">
        <f>(1+H2689)^((5-Dashboard!$F$9)*3/12)</f>
        <v>1.1665128225297954</v>
      </c>
      <c r="T2689" s="93">
        <f t="shared" si="292"/>
        <v>1.5873348489051622</v>
      </c>
      <c r="U2689" s="93">
        <f t="shared" si="292"/>
        <v>2.159969332428334</v>
      </c>
      <c r="V2689" s="93">
        <f t="shared" si="292"/>
        <v>2.9391829457085454</v>
      </c>
      <c r="W2689" s="93">
        <f t="shared" si="292"/>
        <v>3.9994995570755818</v>
      </c>
      <c r="X2689" s="93">
        <f t="shared" si="292"/>
        <v>5.4423276817127961</v>
      </c>
      <c r="Y2689" s="93">
        <f t="shared" si="291"/>
        <v>7.405659176218192</v>
      </c>
      <c r="Z2689" s="93">
        <f t="shared" si="291"/>
        <v>10.077266758227319</v>
      </c>
      <c r="AA2689" s="93">
        <f t="shared" si="291"/>
        <v>13.712662559814426</v>
      </c>
      <c r="AB2689" s="93">
        <f t="shared" si="291"/>
        <v>18.659535267915615</v>
      </c>
      <c r="AC2689" s="95">
        <f t="shared" si="291"/>
        <v>25.391003016069153</v>
      </c>
      <c r="AE2689" s="96"/>
    </row>
    <row r="2690" spans="3:31" ht="24.75" customHeight="1" x14ac:dyDescent="0.25">
      <c r="C2690" s="91">
        <f>ABS(E2690-Dashboard!$F$13)</f>
        <v>29.665708628201887</v>
      </c>
      <c r="D2690" s="92">
        <f t="shared" si="290"/>
        <v>0.36085216512643015</v>
      </c>
      <c r="E2690" s="93" cm="1">
        <f t="array" ref="E2690">SUM('DRE + DCF'!$S$41/TIR!S2690,'DRE + DCF'!$U$41:$AD$41/TIR!T2690:AC2690,TIR!F2690)</f>
        <v>17.95429137179811</v>
      </c>
      <c r="F2690" s="100">
        <f>'DRE + DCF'!$AE$38*'DRE + DCF'!$AE$39*(1+G2690)/(R2690-G2690)/AC2690</f>
        <v>3.8673521725938538</v>
      </c>
      <c r="G2690" s="92">
        <f>R2690*(1-'DRE + DCF'!$AE$39)</f>
        <v>0.21651129907585809</v>
      </c>
      <c r="H2690" s="94">
        <f t="shared" si="294"/>
        <v>0.36085216512643015</v>
      </c>
      <c r="I2690" s="94">
        <f t="shared" si="295"/>
        <v>0.36085216512643015</v>
      </c>
      <c r="J2690" s="94">
        <f t="shared" si="295"/>
        <v>0.36085216512643015</v>
      </c>
      <c r="K2690" s="94">
        <f t="shared" si="295"/>
        <v>0.36085216512643015</v>
      </c>
      <c r="L2690" s="94">
        <f t="shared" si="295"/>
        <v>0.36085216512643015</v>
      </c>
      <c r="M2690" s="94">
        <f t="shared" si="295"/>
        <v>0.36085216512643015</v>
      </c>
      <c r="N2690" s="94">
        <f t="shared" si="295"/>
        <v>0.36085216512643015</v>
      </c>
      <c r="O2690" s="94">
        <f t="shared" si="295"/>
        <v>0.36085216512643015</v>
      </c>
      <c r="P2690" s="94">
        <f t="shared" si="295"/>
        <v>0.36085216512643015</v>
      </c>
      <c r="Q2690" s="94">
        <f t="shared" si="295"/>
        <v>0.36085216512643015</v>
      </c>
      <c r="R2690" s="94">
        <f t="shared" si="295"/>
        <v>0.36085216512643015</v>
      </c>
      <c r="S2690" s="93">
        <f>(1+H2690)^((5-Dashboard!$F$9)*3/12)</f>
        <v>1.1665556845373608</v>
      </c>
      <c r="T2690" s="93">
        <f t="shared" si="292"/>
        <v>1.5875098290432124</v>
      </c>
      <c r="U2690" s="93">
        <f t="shared" si="292"/>
        <v>2.1603661880129446</v>
      </c>
      <c r="V2690" s="93">
        <f t="shared" si="292"/>
        <v>2.9399390044233482</v>
      </c>
      <c r="W2690" s="93">
        <f t="shared" si="292"/>
        <v>4.0008223595091552</v>
      </c>
      <c r="X2690" s="93">
        <f t="shared" si="292"/>
        <v>5.4445277702242674</v>
      </c>
      <c r="Y2690" s="93">
        <f t="shared" ref="Y2690:AC2740" si="296">(X2690)*(1+N2690)</f>
        <v>7.4091974042006701</v>
      </c>
      <c r="Z2690" s="93">
        <f t="shared" si="296"/>
        <v>10.082822329355608</v>
      </c>
      <c r="AA2690" s="93">
        <f t="shared" si="296"/>
        <v>13.721230597488695</v>
      </c>
      <c r="AB2690" s="93">
        <f t="shared" si="296"/>
        <v>18.672566366791514</v>
      </c>
      <c r="AC2690" s="95">
        <f t="shared" si="296"/>
        <v>25.410602368715193</v>
      </c>
      <c r="AE2690" s="96"/>
    </row>
    <row r="2691" spans="3:31" ht="24.75" customHeight="1" x14ac:dyDescent="0.25">
      <c r="C2691" s="91">
        <f>ABS(E2691-Dashboard!$F$13)</f>
        <v>29.673549904025119</v>
      </c>
      <c r="D2691" s="92">
        <f t="shared" si="290"/>
        <v>0.36095216512643014</v>
      </c>
      <c r="E2691" s="93" cm="1">
        <f t="array" ref="E2691">SUM('DRE + DCF'!$S$41/TIR!S2691,'DRE + DCF'!$U$41:$AD$41/TIR!T2691:AC2691,TIR!F2691)</f>
        <v>17.946450095974878</v>
      </c>
      <c r="F2691" s="100">
        <f>'DRE + DCF'!$AE$38*'DRE + DCF'!$AE$39*(1+G2691)/(R2691-G2691)/AC2691</f>
        <v>3.8634894182280193</v>
      </c>
      <c r="G2691" s="92">
        <f>R2691*(1-'DRE + DCF'!$AE$39)</f>
        <v>0.21657129907585806</v>
      </c>
      <c r="H2691" s="94">
        <f t="shared" si="294"/>
        <v>0.36095216512643014</v>
      </c>
      <c r="I2691" s="94">
        <f t="shared" si="295"/>
        <v>0.36095216512643014</v>
      </c>
      <c r="J2691" s="94">
        <f t="shared" si="295"/>
        <v>0.36095216512643014</v>
      </c>
      <c r="K2691" s="94">
        <f t="shared" si="295"/>
        <v>0.36095216512643014</v>
      </c>
      <c r="L2691" s="94">
        <f t="shared" si="295"/>
        <v>0.36095216512643014</v>
      </c>
      <c r="M2691" s="94">
        <f t="shared" si="295"/>
        <v>0.36095216512643014</v>
      </c>
      <c r="N2691" s="94">
        <f t="shared" si="295"/>
        <v>0.36095216512643014</v>
      </c>
      <c r="O2691" s="94">
        <f t="shared" si="295"/>
        <v>0.36095216512643014</v>
      </c>
      <c r="P2691" s="94">
        <f t="shared" si="295"/>
        <v>0.36095216512643014</v>
      </c>
      <c r="Q2691" s="94">
        <f t="shared" si="295"/>
        <v>0.36095216512643014</v>
      </c>
      <c r="R2691" s="94">
        <f t="shared" si="295"/>
        <v>0.36095216512643014</v>
      </c>
      <c r="S2691" s="93">
        <f>(1+H2691)^((5-Dashboard!$F$9)*3/12)</f>
        <v>1.1665985449701324</v>
      </c>
      <c r="T2691" s="93">
        <f t="shared" ref="T2691:X2741" si="297">(S2691)*(1+I2691)</f>
        <v>1.5876848156104446</v>
      </c>
      <c r="U2691" s="93">
        <f t="shared" si="297"/>
        <v>2.1607630873433914</v>
      </c>
      <c r="V2691" s="93">
        <f t="shared" si="297"/>
        <v>2.9406952020452581</v>
      </c>
      <c r="W2691" s="93">
        <f t="shared" si="297"/>
        <v>4.0021455022003982</v>
      </c>
      <c r="X2691" s="93">
        <f t="shared" si="297"/>
        <v>5.4467285863706358</v>
      </c>
      <c r="Y2691" s="93">
        <f t="shared" si="296"/>
        <v>7.4127370624771363</v>
      </c>
      <c r="Z2691" s="93">
        <f t="shared" si="296"/>
        <v>10.088380554691192</v>
      </c>
      <c r="AA2691" s="93">
        <f t="shared" si="296"/>
        <v>13.729803358526352</v>
      </c>
      <c r="AB2691" s="93">
        <f t="shared" si="296"/>
        <v>18.68560560754657</v>
      </c>
      <c r="AC2691" s="95">
        <f t="shared" si="296"/>
        <v>25.430215408289065</v>
      </c>
      <c r="AE2691" s="96"/>
    </row>
    <row r="2692" spans="3:31" ht="24.75" customHeight="1" x14ac:dyDescent="0.25">
      <c r="C2692" s="91">
        <f>ABS(E2692-Dashboard!$F$13)</f>
        <v>29.681384805954711</v>
      </c>
      <c r="D2692" s="92">
        <f t="shared" si="290"/>
        <v>0.36105216512643012</v>
      </c>
      <c r="E2692" s="93" cm="1">
        <f t="array" ref="E2692">SUM('DRE + DCF'!$S$41/TIR!S2692,'DRE + DCF'!$U$41:$AD$41/TIR!T2692:AC2692,TIR!F2692)</f>
        <v>17.938615194045287</v>
      </c>
      <c r="F2692" s="100">
        <f>'DRE + DCF'!$AE$38*'DRE + DCF'!$AE$39*(1+G2692)/(R2692-G2692)/AC2692</f>
        <v>3.8596310276791086</v>
      </c>
      <c r="G2692" s="92">
        <f>R2692*(1-'DRE + DCF'!$AE$39)</f>
        <v>0.21663129907585807</v>
      </c>
      <c r="H2692" s="94">
        <f t="shared" si="294"/>
        <v>0.36105216512643012</v>
      </c>
      <c r="I2692" s="94">
        <f t="shared" si="295"/>
        <v>0.36105216512643012</v>
      </c>
      <c r="J2692" s="94">
        <f t="shared" si="295"/>
        <v>0.36105216512643012</v>
      </c>
      <c r="K2692" s="94">
        <f t="shared" si="295"/>
        <v>0.36105216512643012</v>
      </c>
      <c r="L2692" s="94">
        <f t="shared" si="295"/>
        <v>0.36105216512643012</v>
      </c>
      <c r="M2692" s="94">
        <f t="shared" si="295"/>
        <v>0.36105216512643012</v>
      </c>
      <c r="N2692" s="94">
        <f t="shared" si="295"/>
        <v>0.36105216512643012</v>
      </c>
      <c r="O2692" s="94">
        <f t="shared" si="295"/>
        <v>0.36105216512643012</v>
      </c>
      <c r="P2692" s="94">
        <f t="shared" si="295"/>
        <v>0.36105216512643012</v>
      </c>
      <c r="Q2692" s="94">
        <f t="shared" si="295"/>
        <v>0.36105216512643012</v>
      </c>
      <c r="R2692" s="94">
        <f t="shared" si="295"/>
        <v>0.36105216512643012</v>
      </c>
      <c r="S2692" s="93">
        <f>(1+H2692)^((5-Dashboard!$F$9)*3/12)</f>
        <v>1.1666414038282844</v>
      </c>
      <c r="T2692" s="93">
        <f t="shared" si="297"/>
        <v>1.5878598086066245</v>
      </c>
      <c r="U2692" s="93">
        <f t="shared" si="297"/>
        <v>2.1611600304212852</v>
      </c>
      <c r="V2692" s="93">
        <f t="shared" si="297"/>
        <v>2.9414515385895923</v>
      </c>
      <c r="W2692" s="93">
        <f t="shared" si="297"/>
        <v>4.0034689852118337</v>
      </c>
      <c r="X2692" s="93">
        <f t="shared" si="297"/>
        <v>5.4489301303390789</v>
      </c>
      <c r="Y2692" s="93">
        <f t="shared" si="296"/>
        <v>7.4162781515206451</v>
      </c>
      <c r="Z2692" s="93">
        <f t="shared" si="296"/>
        <v>10.093941435307014</v>
      </c>
      <c r="AA2692" s="93">
        <f t="shared" si="296"/>
        <v>13.738380845183999</v>
      </c>
      <c r="AB2692" s="93">
        <f t="shared" si="296"/>
        <v>18.698652994669157</v>
      </c>
      <c r="AC2692" s="95">
        <f t="shared" si="296"/>
        <v>25.449842143342263</v>
      </c>
      <c r="AE2692" s="96"/>
    </row>
    <row r="2693" spans="3:31" ht="24.75" customHeight="1" x14ac:dyDescent="0.25">
      <c r="C2693" s="91">
        <f>ABS(E2693-Dashboard!$F$13)</f>
        <v>29.689213340885299</v>
      </c>
      <c r="D2693" s="92">
        <f t="shared" si="290"/>
        <v>0.36115216512643011</v>
      </c>
      <c r="E2693" s="93" cm="1">
        <f t="array" ref="E2693">SUM('DRE + DCF'!$S$41/TIR!S2693,'DRE + DCF'!$U$41:$AD$41/TIR!T2693:AC2693,TIR!F2693)</f>
        <v>17.930786659114698</v>
      </c>
      <c r="F2693" s="100">
        <f>'DRE + DCF'!$AE$38*'DRE + DCF'!$AE$39*(1+G2693)/(R2693-G2693)/AC2693</f>
        <v>3.8557769953835002</v>
      </c>
      <c r="G2693" s="92">
        <f>R2693*(1-'DRE + DCF'!$AE$39)</f>
        <v>0.21669129907585807</v>
      </c>
      <c r="H2693" s="94">
        <f t="shared" si="294"/>
        <v>0.36115216512643011</v>
      </c>
      <c r="I2693" s="94">
        <f t="shared" si="295"/>
        <v>0.36115216512643011</v>
      </c>
      <c r="J2693" s="94">
        <f t="shared" si="295"/>
        <v>0.36115216512643011</v>
      </c>
      <c r="K2693" s="94">
        <f t="shared" si="295"/>
        <v>0.36115216512643011</v>
      </c>
      <c r="L2693" s="94">
        <f t="shared" si="295"/>
        <v>0.36115216512643011</v>
      </c>
      <c r="M2693" s="94">
        <f t="shared" si="295"/>
        <v>0.36115216512643011</v>
      </c>
      <c r="N2693" s="94">
        <f t="shared" si="295"/>
        <v>0.36115216512643011</v>
      </c>
      <c r="O2693" s="94">
        <f t="shared" si="295"/>
        <v>0.36115216512643011</v>
      </c>
      <c r="P2693" s="94">
        <f t="shared" si="295"/>
        <v>0.36115216512643011</v>
      </c>
      <c r="Q2693" s="94">
        <f t="shared" si="295"/>
        <v>0.36115216512643011</v>
      </c>
      <c r="R2693" s="94">
        <f t="shared" si="295"/>
        <v>0.36115216512643011</v>
      </c>
      <c r="S2693" s="93">
        <f>(1+H2693)^((5-Dashboard!$F$9)*3/12)</f>
        <v>1.1666842611119901</v>
      </c>
      <c r="T2693" s="93">
        <f t="shared" si="297"/>
        <v>1.5880348080315145</v>
      </c>
      <c r="U2693" s="93">
        <f t="shared" si="297"/>
        <v>2.1615570172482306</v>
      </c>
      <c r="V2693" s="93">
        <f t="shared" si="297"/>
        <v>2.9422080140716571</v>
      </c>
      <c r="W2693" s="93">
        <f t="shared" si="297"/>
        <v>4.0047928086059699</v>
      </c>
      <c r="X2693" s="93">
        <f t="shared" si="297"/>
        <v>5.4511324023167722</v>
      </c>
      <c r="Y2693" s="93">
        <f t="shared" si="296"/>
        <v>7.4198206718043123</v>
      </c>
      <c r="Z2693" s="93">
        <f t="shared" si="296"/>
        <v>10.099504972276282</v>
      </c>
      <c r="AA2693" s="93">
        <f t="shared" si="296"/>
        <v>13.746963059719008</v>
      </c>
      <c r="AB2693" s="93">
        <f t="shared" si="296"/>
        <v>18.711708532649581</v>
      </c>
      <c r="AC2693" s="95">
        <f t="shared" si="296"/>
        <v>25.469482582430672</v>
      </c>
      <c r="AE2693" s="96"/>
    </row>
    <row r="2694" spans="3:31" ht="24.75" customHeight="1" x14ac:dyDescent="0.25">
      <c r="C2694" s="91">
        <f>ABS(E2694-Dashboard!$F$13)</f>
        <v>29.697035515702584</v>
      </c>
      <c r="D2694" s="92">
        <f t="shared" si="290"/>
        <v>0.3612521651264301</v>
      </c>
      <c r="E2694" s="93" cm="1">
        <f t="array" ref="E2694">SUM('DRE + DCF'!$S$41/TIR!S2694,'DRE + DCF'!$U$41:$AD$41/TIR!T2694:AC2694,TIR!F2694)</f>
        <v>17.922964484297413</v>
      </c>
      <c r="F2694" s="100">
        <f>'DRE + DCF'!$AE$38*'DRE + DCF'!$AE$39*(1+G2694)/(R2694-G2694)/AC2694</f>
        <v>3.8519273157855247</v>
      </c>
      <c r="G2694" s="92">
        <f>R2694*(1-'DRE + DCF'!$AE$39)</f>
        <v>0.21675129907585805</v>
      </c>
      <c r="H2694" s="94">
        <f t="shared" si="294"/>
        <v>0.3612521651264301</v>
      </c>
      <c r="I2694" s="94">
        <f t="shared" si="295"/>
        <v>0.3612521651264301</v>
      </c>
      <c r="J2694" s="94">
        <f t="shared" si="295"/>
        <v>0.3612521651264301</v>
      </c>
      <c r="K2694" s="94">
        <f t="shared" si="295"/>
        <v>0.3612521651264301</v>
      </c>
      <c r="L2694" s="94">
        <f t="shared" si="295"/>
        <v>0.3612521651264301</v>
      </c>
      <c r="M2694" s="94">
        <f t="shared" si="295"/>
        <v>0.3612521651264301</v>
      </c>
      <c r="N2694" s="94">
        <f t="shared" si="295"/>
        <v>0.3612521651264301</v>
      </c>
      <c r="O2694" s="94">
        <f t="shared" si="295"/>
        <v>0.3612521651264301</v>
      </c>
      <c r="P2694" s="94">
        <f t="shared" si="295"/>
        <v>0.3612521651264301</v>
      </c>
      <c r="Q2694" s="94">
        <f t="shared" si="295"/>
        <v>0.3612521651264301</v>
      </c>
      <c r="R2694" s="94">
        <f t="shared" si="295"/>
        <v>0.3612521651264301</v>
      </c>
      <c r="S2694" s="93">
        <f>(1+H2694)^((5-Dashboard!$F$9)*3/12)</f>
        <v>1.1667271168214228</v>
      </c>
      <c r="T2694" s="93">
        <f t="shared" si="297"/>
        <v>1.5882098138848793</v>
      </c>
      <c r="U2694" s="93">
        <f t="shared" si="297"/>
        <v>2.1619540478258368</v>
      </c>
      <c r="V2694" s="93">
        <f t="shared" si="297"/>
        <v>2.9429646285067701</v>
      </c>
      <c r="W2694" s="93">
        <f t="shared" si="297"/>
        <v>4.0061169724453416</v>
      </c>
      <c r="X2694" s="93">
        <f t="shared" si="297"/>
        <v>5.4533354024909606</v>
      </c>
      <c r="Y2694" s="93">
        <f t="shared" si="296"/>
        <v>7.423364623801433</v>
      </c>
      <c r="Z2694" s="93">
        <f t="shared" si="296"/>
        <v>10.10507116667265</v>
      </c>
      <c r="AA2694" s="93">
        <f t="shared" si="296"/>
        <v>13.755550004389807</v>
      </c>
      <c r="AB2694" s="93">
        <f t="shared" si="296"/>
        <v>18.724772225980502</v>
      </c>
      <c r="AC2694" s="95">
        <f t="shared" si="296"/>
        <v>25.489136734115203</v>
      </c>
      <c r="AE2694" s="96"/>
    </row>
    <row r="2695" spans="3:31" ht="24.75" customHeight="1" x14ac:dyDescent="0.25">
      <c r="C2695" s="91">
        <f>ABS(E2695-Dashboard!$F$13)</f>
        <v>29.70485133728312</v>
      </c>
      <c r="D2695" s="92">
        <f t="shared" si="290"/>
        <v>0.36135216512643009</v>
      </c>
      <c r="E2695" s="93" cm="1">
        <f t="array" ref="E2695">SUM('DRE + DCF'!$S$41/TIR!S2695,'DRE + DCF'!$U$41:$AD$41/TIR!T2695:AC2695,TIR!F2695)</f>
        <v>17.915148662716877</v>
      </c>
      <c r="F2695" s="100">
        <f>'DRE + DCF'!$AE$38*'DRE + DCF'!$AE$39*(1+G2695)/(R2695-G2695)/AC2695</f>
        <v>3.8480819833375404</v>
      </c>
      <c r="G2695" s="92">
        <f>R2695*(1-'DRE + DCF'!$AE$39)</f>
        <v>0.21681129907585805</v>
      </c>
      <c r="H2695" s="94">
        <f t="shared" si="294"/>
        <v>0.36135216512643009</v>
      </c>
      <c r="I2695" s="94">
        <f t="shared" si="295"/>
        <v>0.36135216512643009</v>
      </c>
      <c r="J2695" s="94">
        <f t="shared" si="295"/>
        <v>0.36135216512643009</v>
      </c>
      <c r="K2695" s="94">
        <f t="shared" si="295"/>
        <v>0.36135216512643009</v>
      </c>
      <c r="L2695" s="94">
        <f t="shared" si="295"/>
        <v>0.36135216512643009</v>
      </c>
      <c r="M2695" s="94">
        <f t="shared" si="295"/>
        <v>0.36135216512643009</v>
      </c>
      <c r="N2695" s="94">
        <f t="shared" si="295"/>
        <v>0.36135216512643009</v>
      </c>
      <c r="O2695" s="94">
        <f t="shared" si="295"/>
        <v>0.36135216512643009</v>
      </c>
      <c r="P2695" s="94">
        <f t="shared" si="295"/>
        <v>0.36135216512643009</v>
      </c>
      <c r="Q2695" s="94">
        <f t="shared" si="295"/>
        <v>0.36135216512643009</v>
      </c>
      <c r="R2695" s="94">
        <f t="shared" si="295"/>
        <v>0.36135216512643009</v>
      </c>
      <c r="S2695" s="93">
        <f>(1+H2695)^((5-Dashboard!$F$9)*3/12)</f>
        <v>1.1667699709567563</v>
      </c>
      <c r="T2695" s="93">
        <f t="shared" si="297"/>
        <v>1.5883848261664819</v>
      </c>
      <c r="U2695" s="93">
        <f t="shared" si="297"/>
        <v>2.1623511221557083</v>
      </c>
      <c r="V2695" s="93">
        <f t="shared" si="297"/>
        <v>2.943721381910239</v>
      </c>
      <c r="W2695" s="93">
        <f t="shared" si="297"/>
        <v>4.0074414767924704</v>
      </c>
      <c r="X2695" s="93">
        <f t="shared" si="297"/>
        <v>5.4555391310488872</v>
      </c>
      <c r="Y2695" s="93">
        <f t="shared" si="296"/>
        <v>7.4269100079853647</v>
      </c>
      <c r="Z2695" s="93">
        <f t="shared" si="296"/>
        <v>10.110640019570027</v>
      </c>
      <c r="AA2695" s="93">
        <f t="shared" si="296"/>
        <v>13.764141681455587</v>
      </c>
      <c r="AB2695" s="93">
        <f t="shared" si="296"/>
        <v>18.737844079156506</v>
      </c>
      <c r="AC2695" s="95">
        <f t="shared" si="296"/>
        <v>25.508804606961167</v>
      </c>
      <c r="AE2695" s="96"/>
    </row>
    <row r="2696" spans="3:31" ht="24.75" customHeight="1" x14ac:dyDescent="0.25">
      <c r="C2696" s="91">
        <f>ABS(E2696-Dashboard!$F$13)</f>
        <v>29.71266081249458</v>
      </c>
      <c r="D2696" s="92">
        <f t="shared" si="290"/>
        <v>0.36145216512643008</v>
      </c>
      <c r="E2696" s="93" cm="1">
        <f t="array" ref="E2696">SUM('DRE + DCF'!$S$41/TIR!S2696,'DRE + DCF'!$U$41:$AD$41/TIR!T2696:AC2696,TIR!F2696)</f>
        <v>17.907339187505418</v>
      </c>
      <c r="F2696" s="100">
        <f>'DRE + DCF'!$AE$38*'DRE + DCF'!$AE$39*(1+G2696)/(R2696-G2696)/AC2696</f>
        <v>3.8442409924998211</v>
      </c>
      <c r="G2696" s="92">
        <f>R2696*(1-'DRE + DCF'!$AE$39)</f>
        <v>0.21687129907585803</v>
      </c>
      <c r="H2696" s="94">
        <f t="shared" si="294"/>
        <v>0.36145216512643008</v>
      </c>
      <c r="I2696" s="94">
        <f t="shared" si="295"/>
        <v>0.36145216512643008</v>
      </c>
      <c r="J2696" s="94">
        <f t="shared" si="295"/>
        <v>0.36145216512643008</v>
      </c>
      <c r="K2696" s="94">
        <f t="shared" si="295"/>
        <v>0.36145216512643008</v>
      </c>
      <c r="L2696" s="94">
        <f t="shared" si="295"/>
        <v>0.36145216512643008</v>
      </c>
      <c r="M2696" s="94">
        <f t="shared" si="295"/>
        <v>0.36145216512643008</v>
      </c>
      <c r="N2696" s="94">
        <f t="shared" si="295"/>
        <v>0.36145216512643008</v>
      </c>
      <c r="O2696" s="94">
        <f t="shared" si="295"/>
        <v>0.36145216512643008</v>
      </c>
      <c r="P2696" s="94">
        <f t="shared" si="295"/>
        <v>0.36145216512643008</v>
      </c>
      <c r="Q2696" s="94">
        <f t="shared" si="295"/>
        <v>0.36145216512643008</v>
      </c>
      <c r="R2696" s="94">
        <f t="shared" si="295"/>
        <v>0.36145216512643008</v>
      </c>
      <c r="S2696" s="93">
        <f>(1+H2696)^((5-Dashboard!$F$9)*3/12)</f>
        <v>1.1668128235181641</v>
      </c>
      <c r="T2696" s="93">
        <f t="shared" si="297"/>
        <v>1.5885598448760878</v>
      </c>
      <c r="U2696" s="93">
        <f t="shared" si="297"/>
        <v>2.162748240239456</v>
      </c>
      <c r="V2696" s="93">
        <f t="shared" si="297"/>
        <v>2.9444782742973841</v>
      </c>
      <c r="W2696" s="93">
        <f t="shared" si="297"/>
        <v>4.0087663217099081</v>
      </c>
      <c r="X2696" s="93">
        <f t="shared" si="297"/>
        <v>5.4577435881778698</v>
      </c>
      <c r="Y2696" s="93">
        <f t="shared" si="296"/>
        <v>7.430456824829653</v>
      </c>
      <c r="Z2696" s="93">
        <f t="shared" si="296"/>
        <v>10.11621153204279</v>
      </c>
      <c r="AA2696" s="93">
        <f t="shared" si="296"/>
        <v>13.772738093176619</v>
      </c>
      <c r="AB2696" s="93">
        <f t="shared" si="296"/>
        <v>18.75092409667457</v>
      </c>
      <c r="AC2696" s="95">
        <f t="shared" si="296"/>
        <v>25.528486209538947</v>
      </c>
      <c r="AE2696" s="96"/>
    </row>
    <row r="2697" spans="3:31" ht="24.75" customHeight="1" x14ac:dyDescent="0.25">
      <c r="C2697" s="91">
        <f>ABS(E2697-Dashboard!$F$13)</f>
        <v>29.72046394819548</v>
      </c>
      <c r="D2697" s="92">
        <f t="shared" si="290"/>
        <v>0.36155216512643007</v>
      </c>
      <c r="E2697" s="93" cm="1">
        <f t="array" ref="E2697">SUM('DRE + DCF'!$S$41/TIR!S2697,'DRE + DCF'!$U$41:$AD$41/TIR!T2697:AC2697,TIR!F2697)</f>
        <v>17.899536051804517</v>
      </c>
      <c r="F2697" s="100">
        <f>'DRE + DCF'!$AE$38*'DRE + DCF'!$AE$39*(1+G2697)/(R2697-G2697)/AC2697</f>
        <v>3.8404043377406589</v>
      </c>
      <c r="G2697" s="92">
        <f>R2697*(1-'DRE + DCF'!$AE$39)</f>
        <v>0.21693129907585804</v>
      </c>
      <c r="H2697" s="94">
        <f t="shared" si="294"/>
        <v>0.36155216512643007</v>
      </c>
      <c r="I2697" s="94">
        <f t="shared" si="295"/>
        <v>0.36155216512643007</v>
      </c>
      <c r="J2697" s="94">
        <f t="shared" si="295"/>
        <v>0.36155216512643007</v>
      </c>
      <c r="K2697" s="94">
        <f t="shared" si="295"/>
        <v>0.36155216512643007</v>
      </c>
      <c r="L2697" s="94">
        <f t="shared" si="295"/>
        <v>0.36155216512643007</v>
      </c>
      <c r="M2697" s="94">
        <f t="shared" si="295"/>
        <v>0.36155216512643007</v>
      </c>
      <c r="N2697" s="94">
        <f t="shared" si="295"/>
        <v>0.36155216512643007</v>
      </c>
      <c r="O2697" s="94">
        <f t="shared" si="295"/>
        <v>0.36155216512643007</v>
      </c>
      <c r="P2697" s="94">
        <f t="shared" si="295"/>
        <v>0.36155216512643007</v>
      </c>
      <c r="Q2697" s="94">
        <f t="shared" si="295"/>
        <v>0.36155216512643007</v>
      </c>
      <c r="R2697" s="94">
        <f t="shared" si="295"/>
        <v>0.36155216512643007</v>
      </c>
      <c r="S2697" s="93">
        <f>(1+H2697)^((5-Dashboard!$F$9)*3/12)</f>
        <v>1.166855674505819</v>
      </c>
      <c r="T2697" s="93">
        <f t="shared" si="297"/>
        <v>1.5887348700134587</v>
      </c>
      <c r="U2697" s="93">
        <f t="shared" si="297"/>
        <v>2.163145402078682</v>
      </c>
      <c r="V2697" s="93">
        <f t="shared" si="297"/>
        <v>2.9452353056835112</v>
      </c>
      <c r="W2697" s="93">
        <f t="shared" si="297"/>
        <v>4.0100915072601877</v>
      </c>
      <c r="X2697" s="93">
        <f t="shared" si="297"/>
        <v>5.4599487740652171</v>
      </c>
      <c r="Y2697" s="93">
        <f t="shared" si="296"/>
        <v>7.4340050748078932</v>
      </c>
      <c r="Z2697" s="93">
        <f t="shared" si="296"/>
        <v>10.121785705165555</v>
      </c>
      <c r="AA2697" s="93">
        <f t="shared" si="296"/>
        <v>13.78133924181391</v>
      </c>
      <c r="AB2697" s="93">
        <f t="shared" si="296"/>
        <v>18.764012283033562</v>
      </c>
      <c r="AC2697" s="95">
        <f t="shared" si="296"/>
        <v>25.548181550423273</v>
      </c>
      <c r="AE2697" s="96"/>
    </row>
    <row r="2698" spans="3:31" ht="24.75" customHeight="1" x14ac:dyDescent="0.25">
      <c r="C2698" s="91">
        <f>ABS(E2698-Dashboard!$F$13)</f>
        <v>29.728260751235503</v>
      </c>
      <c r="D2698" s="92">
        <f t="shared" si="290"/>
        <v>0.36165216512643006</v>
      </c>
      <c r="E2698" s="93" cm="1">
        <f t="array" ref="E2698">SUM('DRE + DCF'!$S$41/TIR!S2698,'DRE + DCF'!$U$41:$AD$41/TIR!T2698:AC2698,TIR!F2698)</f>
        <v>17.891739248764495</v>
      </c>
      <c r="F2698" s="100">
        <f>'DRE + DCF'!$AE$38*'DRE + DCF'!$AE$39*(1+G2698)/(R2698-G2698)/AC2698</f>
        <v>3.8365720135362267</v>
      </c>
      <c r="G2698" s="92">
        <f>R2698*(1-'DRE + DCF'!$AE$39)</f>
        <v>0.21699129907585804</v>
      </c>
      <c r="H2698" s="94">
        <f t="shared" si="294"/>
        <v>0.36165216512643006</v>
      </c>
      <c r="I2698" s="94">
        <f t="shared" si="295"/>
        <v>0.36165216512643006</v>
      </c>
      <c r="J2698" s="94">
        <f t="shared" si="295"/>
        <v>0.36165216512643006</v>
      </c>
      <c r="K2698" s="94">
        <f t="shared" si="295"/>
        <v>0.36165216512643006</v>
      </c>
      <c r="L2698" s="94">
        <f t="shared" si="295"/>
        <v>0.36165216512643006</v>
      </c>
      <c r="M2698" s="94">
        <f t="shared" si="295"/>
        <v>0.36165216512643006</v>
      </c>
      <c r="N2698" s="94">
        <f t="shared" si="295"/>
        <v>0.36165216512643006</v>
      </c>
      <c r="O2698" s="94">
        <f t="shared" si="295"/>
        <v>0.36165216512643006</v>
      </c>
      <c r="P2698" s="94">
        <f t="shared" si="295"/>
        <v>0.36165216512643006</v>
      </c>
      <c r="Q2698" s="94">
        <f t="shared" si="295"/>
        <v>0.36165216512643006</v>
      </c>
      <c r="R2698" s="94">
        <f t="shared" si="295"/>
        <v>0.36165216512643006</v>
      </c>
      <c r="S2698" s="93">
        <f>(1+H2698)^((5-Dashboard!$F$9)*3/12)</f>
        <v>1.1668985239198952</v>
      </c>
      <c r="T2698" s="93">
        <f t="shared" si="297"/>
        <v>1.5889099015783608</v>
      </c>
      <c r="U2698" s="93">
        <f t="shared" si="297"/>
        <v>2.163542607674998</v>
      </c>
      <c r="V2698" s="93">
        <f t="shared" si="297"/>
        <v>2.9459924760839438</v>
      </c>
      <c r="W2698" s="93">
        <f t="shared" si="297"/>
        <v>4.0114170335058752</v>
      </c>
      <c r="X2698" s="93">
        <f t="shared" si="297"/>
        <v>5.462154688898317</v>
      </c>
      <c r="Y2698" s="93">
        <f t="shared" si="296"/>
        <v>7.4375547583938761</v>
      </c>
      <c r="Z2698" s="93">
        <f t="shared" si="296"/>
        <v>10.127362540013404</v>
      </c>
      <c r="AA2698" s="93">
        <f t="shared" si="296"/>
        <v>13.789945129629555</v>
      </c>
      <c r="AB2698" s="93">
        <f t="shared" si="296"/>
        <v>18.777108642734753</v>
      </c>
      <c r="AC2698" s="95">
        <f t="shared" si="296"/>
        <v>25.56789063819398</v>
      </c>
      <c r="AE2698" s="96"/>
    </row>
    <row r="2699" spans="3:31" ht="24.75" customHeight="1" x14ac:dyDescent="0.25">
      <c r="C2699" s="91">
        <f>ABS(E2699-Dashboard!$F$13)</f>
        <v>29.736051228455199</v>
      </c>
      <c r="D2699" s="92">
        <f t="shared" si="290"/>
        <v>0.36175216512643005</v>
      </c>
      <c r="E2699" s="93" cm="1">
        <f t="array" ref="E2699">SUM('DRE + DCF'!$S$41/TIR!S2699,'DRE + DCF'!$U$41:$AD$41/TIR!T2699:AC2699,TIR!F2699)</f>
        <v>17.883948771544798</v>
      </c>
      <c r="F2699" s="100">
        <f>'DRE + DCF'!$AE$38*'DRE + DCF'!$AE$39*(1+G2699)/(R2699-G2699)/AC2699</f>
        <v>3.8327440143706877</v>
      </c>
      <c r="G2699" s="92">
        <f>R2699*(1-'DRE + DCF'!$AE$39)</f>
        <v>0.21705129907585802</v>
      </c>
      <c r="H2699" s="94">
        <f t="shared" si="294"/>
        <v>0.36175216512643005</v>
      </c>
      <c r="I2699" s="94">
        <f t="shared" si="295"/>
        <v>0.36175216512643005</v>
      </c>
      <c r="J2699" s="94">
        <f t="shared" si="295"/>
        <v>0.36175216512643005</v>
      </c>
      <c r="K2699" s="94">
        <f t="shared" si="295"/>
        <v>0.36175216512643005</v>
      </c>
      <c r="L2699" s="94">
        <f t="shared" si="295"/>
        <v>0.36175216512643005</v>
      </c>
      <c r="M2699" s="94">
        <f t="shared" si="295"/>
        <v>0.36175216512643005</v>
      </c>
      <c r="N2699" s="94">
        <f t="shared" si="295"/>
        <v>0.36175216512643005</v>
      </c>
      <c r="O2699" s="94">
        <f t="shared" si="295"/>
        <v>0.36175216512643005</v>
      </c>
      <c r="P2699" s="94">
        <f t="shared" si="295"/>
        <v>0.36175216512643005</v>
      </c>
      <c r="Q2699" s="94">
        <f t="shared" si="295"/>
        <v>0.36175216512643005</v>
      </c>
      <c r="R2699" s="94">
        <f t="shared" si="295"/>
        <v>0.36175216512643005</v>
      </c>
      <c r="S2699" s="93">
        <f>(1+H2699)^((5-Dashboard!$F$9)*3/12)</f>
        <v>1.1669413717605652</v>
      </c>
      <c r="T2699" s="93">
        <f t="shared" si="297"/>
        <v>1.589084939570556</v>
      </c>
      <c r="U2699" s="93">
        <f t="shared" si="297"/>
        <v>2.1639398570300066</v>
      </c>
      <c r="V2699" s="93">
        <f t="shared" si="297"/>
        <v>2.9467497855139886</v>
      </c>
      <c r="W2699" s="93">
        <f t="shared" si="297"/>
        <v>4.012742900509517</v>
      </c>
      <c r="X2699" s="93">
        <f t="shared" si="297"/>
        <v>5.4643613328645451</v>
      </c>
      <c r="Y2699" s="93">
        <f t="shared" si="296"/>
        <v>7.4411058760614388</v>
      </c>
      <c r="Z2699" s="93">
        <f t="shared" si="296"/>
        <v>10.132942037661664</v>
      </c>
      <c r="AA2699" s="93">
        <f t="shared" si="296"/>
        <v>13.798555758886389</v>
      </c>
      <c r="AB2699" s="93">
        <f t="shared" si="296"/>
        <v>18.790213180281309</v>
      </c>
      <c r="AC2699" s="95">
        <f t="shared" si="296"/>
        <v>25.587613481435255</v>
      </c>
      <c r="AE2699" s="96"/>
    </row>
    <row r="2700" spans="3:31" ht="24.75" customHeight="1" x14ac:dyDescent="0.25">
      <c r="C2700" s="91">
        <f>ABS(E2700-Dashboard!$F$13)</f>
        <v>29.743835386686303</v>
      </c>
      <c r="D2700" s="92">
        <f t="shared" si="290"/>
        <v>0.36185216512643004</v>
      </c>
      <c r="E2700" s="93" cm="1">
        <f t="array" ref="E2700">SUM('DRE + DCF'!$S$41/TIR!S2700,'DRE + DCF'!$U$41:$AD$41/TIR!T2700:AC2700,TIR!F2700)</f>
        <v>17.876164613313694</v>
      </c>
      <c r="F2700" s="100">
        <f>'DRE + DCF'!$AE$38*'DRE + DCF'!$AE$39*(1+G2700)/(R2700-G2700)/AC2700</f>
        <v>3.8289203347360679</v>
      </c>
      <c r="G2700" s="92">
        <f>R2700*(1-'DRE + DCF'!$AE$39)</f>
        <v>0.21711129907585802</v>
      </c>
      <c r="H2700" s="94">
        <f t="shared" si="294"/>
        <v>0.36185216512643004</v>
      </c>
      <c r="I2700" s="94">
        <f t="shared" si="295"/>
        <v>0.36185216512643004</v>
      </c>
      <c r="J2700" s="94">
        <f t="shared" si="295"/>
        <v>0.36185216512643004</v>
      </c>
      <c r="K2700" s="94">
        <f t="shared" si="295"/>
        <v>0.36185216512643004</v>
      </c>
      <c r="L2700" s="94">
        <f t="shared" si="295"/>
        <v>0.36185216512643004</v>
      </c>
      <c r="M2700" s="94">
        <f t="shared" si="295"/>
        <v>0.36185216512643004</v>
      </c>
      <c r="N2700" s="94">
        <f t="shared" si="295"/>
        <v>0.36185216512643004</v>
      </c>
      <c r="O2700" s="94">
        <f t="shared" si="295"/>
        <v>0.36185216512643004</v>
      </c>
      <c r="P2700" s="94">
        <f t="shared" si="295"/>
        <v>0.36185216512643004</v>
      </c>
      <c r="Q2700" s="94">
        <f t="shared" si="295"/>
        <v>0.36185216512643004</v>
      </c>
      <c r="R2700" s="94">
        <f t="shared" si="295"/>
        <v>0.36185216512643004</v>
      </c>
      <c r="S2700" s="93">
        <f>(1+H2700)^((5-Dashboard!$F$9)*3/12)</f>
        <v>1.1669842180280032</v>
      </c>
      <c r="T2700" s="93">
        <f t="shared" si="297"/>
        <v>1.5892599839898103</v>
      </c>
      <c r="U2700" s="93">
        <f t="shared" si="297"/>
        <v>2.164337150145319</v>
      </c>
      <c r="V2700" s="93">
        <f t="shared" si="297"/>
        <v>2.9475072339889703</v>
      </c>
      <c r="W2700" s="93">
        <f t="shared" si="297"/>
        <v>4.0140691083336941</v>
      </c>
      <c r="X2700" s="93">
        <f t="shared" si="297"/>
        <v>5.4665687061513601</v>
      </c>
      <c r="Y2700" s="93">
        <f t="shared" si="296"/>
        <v>7.444658428284618</v>
      </c>
      <c r="Z2700" s="93">
        <f t="shared" si="296"/>
        <v>10.138524199186133</v>
      </c>
      <c r="AA2700" s="93">
        <f t="shared" si="296"/>
        <v>13.807171131848341</v>
      </c>
      <c r="AB2700" s="93">
        <f t="shared" si="296"/>
        <v>18.803325900178805</v>
      </c>
      <c r="AC2700" s="95">
        <f t="shared" si="296"/>
        <v>25.607350088736386</v>
      </c>
      <c r="AE2700" s="96"/>
    </row>
    <row r="2701" spans="3:31" ht="24.75" customHeight="1" x14ac:dyDescent="0.25">
      <c r="C2701" s="91">
        <f>ABS(E2701-Dashboard!$F$13)</f>
        <v>29.751613232751453</v>
      </c>
      <c r="D2701" s="92">
        <f t="shared" si="290"/>
        <v>0.36195216512643003</v>
      </c>
      <c r="E2701" s="93" cm="1">
        <f t="array" ref="E2701">SUM('DRE + DCF'!$S$41/TIR!S2701,'DRE + DCF'!$U$41:$AD$41/TIR!T2701:AC2701,TIR!F2701)</f>
        <v>17.868386767248545</v>
      </c>
      <c r="F2701" s="100">
        <f>'DRE + DCF'!$AE$38*'DRE + DCF'!$AE$39*(1+G2701)/(R2701-G2701)/AC2701</f>
        <v>3.8251009691323521</v>
      </c>
      <c r="G2701" s="92">
        <f>R2701*(1-'DRE + DCF'!$AE$39)</f>
        <v>0.217171299075858</v>
      </c>
      <c r="H2701" s="94">
        <f t="shared" si="294"/>
        <v>0.36195216512643003</v>
      </c>
      <c r="I2701" s="94">
        <f t="shared" si="295"/>
        <v>0.36195216512643003</v>
      </c>
      <c r="J2701" s="94">
        <f t="shared" si="295"/>
        <v>0.36195216512643003</v>
      </c>
      <c r="K2701" s="94">
        <f t="shared" si="295"/>
        <v>0.36195216512643003</v>
      </c>
      <c r="L2701" s="94">
        <f t="shared" si="295"/>
        <v>0.36195216512643003</v>
      </c>
      <c r="M2701" s="94">
        <f t="shared" si="295"/>
        <v>0.36195216512643003</v>
      </c>
      <c r="N2701" s="94">
        <f t="shared" si="295"/>
        <v>0.36195216512643003</v>
      </c>
      <c r="O2701" s="94">
        <f t="shared" si="295"/>
        <v>0.36195216512643003</v>
      </c>
      <c r="P2701" s="94">
        <f t="shared" si="295"/>
        <v>0.36195216512643003</v>
      </c>
      <c r="Q2701" s="94">
        <f t="shared" si="295"/>
        <v>0.36195216512643003</v>
      </c>
      <c r="R2701" s="94">
        <f t="shared" si="295"/>
        <v>0.36195216512643003</v>
      </c>
      <c r="S2701" s="93">
        <f>(1+H2701)^((5-Dashboard!$F$9)*3/12)</f>
        <v>1.1670270627223818</v>
      </c>
      <c r="T2701" s="93">
        <f t="shared" si="297"/>
        <v>1.5894350348358859</v>
      </c>
      <c r="U2701" s="93">
        <f t="shared" si="297"/>
        <v>2.1647344870225371</v>
      </c>
      <c r="V2701" s="93">
        <f t="shared" si="297"/>
        <v>2.9482648215241962</v>
      </c>
      <c r="W2701" s="93">
        <f t="shared" si="297"/>
        <v>4.0153956570409663</v>
      </c>
      <c r="X2701" s="93">
        <f t="shared" si="297"/>
        <v>5.4687768089462079</v>
      </c>
      <c r="Y2701" s="93">
        <f t="shared" si="296"/>
        <v>7.4482124155374958</v>
      </c>
      <c r="Z2701" s="93">
        <f t="shared" si="296"/>
        <v>10.144109025662848</v>
      </c>
      <c r="AA2701" s="93">
        <f t="shared" si="296"/>
        <v>13.815791250780075</v>
      </c>
      <c r="AB2701" s="93">
        <f t="shared" si="296"/>
        <v>18.81644680693471</v>
      </c>
      <c r="AC2701" s="95">
        <f t="shared" si="296"/>
        <v>25.627100468691026</v>
      </c>
      <c r="AE2701" s="96"/>
    </row>
    <row r="2702" spans="3:31" ht="24.75" customHeight="1" x14ac:dyDescent="0.25">
      <c r="C2702" s="91">
        <f>ABS(E2702-Dashboard!$F$13)</f>
        <v>29.759384773464497</v>
      </c>
      <c r="D2702" s="92">
        <f t="shared" si="290"/>
        <v>0.36205216512643001</v>
      </c>
      <c r="E2702" s="93" cm="1">
        <f t="array" ref="E2702">SUM('DRE + DCF'!$S$41/TIR!S2702,'DRE + DCF'!$U$41:$AD$41/TIR!T2702:AC2702,TIR!F2702)</f>
        <v>17.860615226535501</v>
      </c>
      <c r="F2702" s="100">
        <f>'DRE + DCF'!$AE$38*'DRE + DCF'!$AE$39*(1+G2702)/(R2702-G2702)/AC2702</f>
        <v>3.8212859120673652</v>
      </c>
      <c r="G2702" s="92">
        <f>R2702*(1-'DRE + DCF'!$AE$39)</f>
        <v>0.217231299075858</v>
      </c>
      <c r="H2702" s="94">
        <f t="shared" si="294"/>
        <v>0.36205216512643001</v>
      </c>
      <c r="I2702" s="94">
        <f t="shared" si="295"/>
        <v>0.36205216512643001</v>
      </c>
      <c r="J2702" s="94">
        <f t="shared" si="295"/>
        <v>0.36205216512643001</v>
      </c>
      <c r="K2702" s="94">
        <f t="shared" si="295"/>
        <v>0.36205216512643001</v>
      </c>
      <c r="L2702" s="94">
        <f t="shared" si="295"/>
        <v>0.36205216512643001</v>
      </c>
      <c r="M2702" s="94">
        <f t="shared" si="295"/>
        <v>0.36205216512643001</v>
      </c>
      <c r="N2702" s="94">
        <f t="shared" si="295"/>
        <v>0.36205216512643001</v>
      </c>
      <c r="O2702" s="94">
        <f t="shared" si="295"/>
        <v>0.36205216512643001</v>
      </c>
      <c r="P2702" s="94">
        <f t="shared" si="295"/>
        <v>0.36205216512643001</v>
      </c>
      <c r="Q2702" s="94">
        <f t="shared" ref="I2702:R2728" si="298">$D2702</f>
        <v>0.36205216512643001</v>
      </c>
      <c r="R2702" s="94">
        <f t="shared" si="298"/>
        <v>0.36205216512643001</v>
      </c>
      <c r="S2702" s="93">
        <f>(1+H2702)^((5-Dashboard!$F$9)*3/12)</f>
        <v>1.1670699058438745</v>
      </c>
      <c r="T2702" s="93">
        <f t="shared" si="297"/>
        <v>1.5896100921085481</v>
      </c>
      <c r="U2702" s="93">
        <f t="shared" si="297"/>
        <v>2.165131867663272</v>
      </c>
      <c r="V2702" s="93">
        <f t="shared" si="297"/>
        <v>2.949022548134991</v>
      </c>
      <c r="W2702" s="93">
        <f t="shared" si="297"/>
        <v>4.0167225466939263</v>
      </c>
      <c r="X2702" s="93">
        <f t="shared" si="297"/>
        <v>5.4709856414366103</v>
      </c>
      <c r="Y2702" s="93">
        <f t="shared" si="296"/>
        <v>7.4517678382943462</v>
      </c>
      <c r="Z2702" s="93">
        <f t="shared" si="296"/>
        <v>10.149696518168312</v>
      </c>
      <c r="AA2702" s="93">
        <f t="shared" si="296"/>
        <v>13.824416117947338</v>
      </c>
      <c r="AB2702" s="93">
        <f t="shared" si="296"/>
        <v>18.829575905058892</v>
      </c>
      <c r="AC2702" s="95">
        <f t="shared" si="296"/>
        <v>25.646864629897923</v>
      </c>
      <c r="AE2702" s="96"/>
    </row>
    <row r="2703" spans="3:31" ht="24.75" customHeight="1" x14ac:dyDescent="0.25">
      <c r="C2703" s="91">
        <f>ABS(E2703-Dashboard!$F$13)</f>
        <v>29.767150015630236</v>
      </c>
      <c r="D2703" s="92">
        <f t="shared" ref="D2703:D2766" si="299">D2702+0.0001</f>
        <v>0.36215216512643</v>
      </c>
      <c r="E2703" s="93" cm="1">
        <f t="array" ref="E2703">SUM('DRE + DCF'!$S$41/TIR!S2703,'DRE + DCF'!$U$41:$AD$41/TIR!T2703:AC2703,TIR!F2703)</f>
        <v>17.852849984369762</v>
      </c>
      <c r="F2703" s="100">
        <f>'DRE + DCF'!$AE$38*'DRE + DCF'!$AE$39*(1+G2703)/(R2703-G2703)/AC2703</f>
        <v>3.8174751580568618</v>
      </c>
      <c r="G2703" s="92">
        <f>R2703*(1-'DRE + DCF'!$AE$39)</f>
        <v>0.21729129907585801</v>
      </c>
      <c r="H2703" s="94">
        <f t="shared" si="294"/>
        <v>0.36215216512643</v>
      </c>
      <c r="I2703" s="94">
        <f t="shared" si="298"/>
        <v>0.36215216512643</v>
      </c>
      <c r="J2703" s="94">
        <f t="shared" si="298"/>
        <v>0.36215216512643</v>
      </c>
      <c r="K2703" s="94">
        <f t="shared" si="298"/>
        <v>0.36215216512643</v>
      </c>
      <c r="L2703" s="94">
        <f t="shared" si="298"/>
        <v>0.36215216512643</v>
      </c>
      <c r="M2703" s="94">
        <f t="shared" si="298"/>
        <v>0.36215216512643</v>
      </c>
      <c r="N2703" s="94">
        <f t="shared" si="298"/>
        <v>0.36215216512643</v>
      </c>
      <c r="O2703" s="94">
        <f t="shared" si="298"/>
        <v>0.36215216512643</v>
      </c>
      <c r="P2703" s="94">
        <f t="shared" si="298"/>
        <v>0.36215216512643</v>
      </c>
      <c r="Q2703" s="94">
        <f t="shared" si="298"/>
        <v>0.36215216512643</v>
      </c>
      <c r="R2703" s="94">
        <f t="shared" si="298"/>
        <v>0.36215216512643</v>
      </c>
      <c r="S2703" s="93">
        <f>(1+H2703)^((5-Dashboard!$F$9)*3/12)</f>
        <v>1.1671127473926544</v>
      </c>
      <c r="T2703" s="93">
        <f t="shared" si="297"/>
        <v>1.5897851558075602</v>
      </c>
      <c r="U2703" s="93">
        <f t="shared" si="297"/>
        <v>2.1655292920691269</v>
      </c>
      <c r="V2703" s="93">
        <f t="shared" si="297"/>
        <v>2.9497804138366663</v>
      </c>
      <c r="W2703" s="93">
        <f t="shared" si="297"/>
        <v>4.0180497773551513</v>
      </c>
      <c r="X2703" s="93">
        <f t="shared" si="297"/>
        <v>5.4731952038100893</v>
      </c>
      <c r="Y2703" s="93">
        <f t="shared" si="296"/>
        <v>7.4553246970295053</v>
      </c>
      <c r="Z2703" s="93">
        <f t="shared" si="296"/>
        <v>10.155286677779285</v>
      </c>
      <c r="AA2703" s="93">
        <f t="shared" si="296"/>
        <v>13.833045735616643</v>
      </c>
      <c r="AB2703" s="93">
        <f t="shared" si="296"/>
        <v>18.842713199063137</v>
      </c>
      <c r="AC2703" s="95">
        <f t="shared" si="296"/>
        <v>25.666642580960211</v>
      </c>
      <c r="AE2703" s="96"/>
    </row>
    <row r="2704" spans="3:31" ht="24.75" customHeight="1" x14ac:dyDescent="0.25">
      <c r="C2704" s="91">
        <f>ABS(E2704-Dashboard!$F$13)</f>
        <v>29.774908966044663</v>
      </c>
      <c r="D2704" s="92">
        <f t="shared" si="299"/>
        <v>0.36225216512642999</v>
      </c>
      <c r="E2704" s="93" cm="1">
        <f t="array" ref="E2704">SUM('DRE + DCF'!$S$41/TIR!S2704,'DRE + DCF'!$U$41:$AD$41/TIR!T2704:AC2704,TIR!F2704)</f>
        <v>17.845091033955335</v>
      </c>
      <c r="F2704" s="100">
        <f>'DRE + DCF'!$AE$38*'DRE + DCF'!$AE$39*(1+G2704)/(R2704-G2704)/AC2704</f>
        <v>3.8136687016244162</v>
      </c>
      <c r="G2704" s="92">
        <f>R2704*(1-'DRE + DCF'!$AE$39)</f>
        <v>0.21735129907585798</v>
      </c>
      <c r="H2704" s="94">
        <f t="shared" si="294"/>
        <v>0.36225216512642999</v>
      </c>
      <c r="I2704" s="94">
        <f t="shared" si="298"/>
        <v>0.36225216512642999</v>
      </c>
      <c r="J2704" s="94">
        <f t="shared" si="298"/>
        <v>0.36225216512642999</v>
      </c>
      <c r="K2704" s="94">
        <f t="shared" si="298"/>
        <v>0.36225216512642999</v>
      </c>
      <c r="L2704" s="94">
        <f t="shared" si="298"/>
        <v>0.36225216512642999</v>
      </c>
      <c r="M2704" s="94">
        <f t="shared" si="298"/>
        <v>0.36225216512642999</v>
      </c>
      <c r="N2704" s="94">
        <f t="shared" si="298"/>
        <v>0.36225216512642999</v>
      </c>
      <c r="O2704" s="94">
        <f t="shared" si="298"/>
        <v>0.36225216512642999</v>
      </c>
      <c r="P2704" s="94">
        <f t="shared" si="298"/>
        <v>0.36225216512642999</v>
      </c>
      <c r="Q2704" s="94">
        <f t="shared" si="298"/>
        <v>0.36225216512642999</v>
      </c>
      <c r="R2704" s="94">
        <f t="shared" si="298"/>
        <v>0.36225216512642999</v>
      </c>
      <c r="S2704" s="93">
        <f>(1+H2704)^((5-Dashboard!$F$9)*3/12)</f>
        <v>1.167155587368895</v>
      </c>
      <c r="T2704" s="93">
        <f t="shared" si="297"/>
        <v>1.5899602259326875</v>
      </c>
      <c r="U2704" s="93">
        <f t="shared" si="297"/>
        <v>2.1659267602417116</v>
      </c>
      <c r="V2704" s="93">
        <f t="shared" si="297"/>
        <v>2.950538418644546</v>
      </c>
      <c r="W2704" s="93">
        <f t="shared" si="297"/>
        <v>4.0193773490872458</v>
      </c>
      <c r="X2704" s="93">
        <f t="shared" si="297"/>
        <v>5.4754054962542318</v>
      </c>
      <c r="Y2704" s="93">
        <f t="shared" si="296"/>
        <v>7.4588829922174824</v>
      </c>
      <c r="Z2704" s="93">
        <f t="shared" si="296"/>
        <v>10.160879505572971</v>
      </c>
      <c r="AA2704" s="93">
        <f t="shared" si="296"/>
        <v>13.84168010605555</v>
      </c>
      <c r="AB2704" s="93">
        <f t="shared" si="296"/>
        <v>18.855858693461609</v>
      </c>
      <c r="AC2704" s="95">
        <f t="shared" si="296"/>
        <v>25.686434330486097</v>
      </c>
      <c r="AE2704" s="96"/>
    </row>
    <row r="2705" spans="3:31" ht="24.75" customHeight="1" x14ac:dyDescent="0.25">
      <c r="C2705" s="91">
        <f>ABS(E2705-Dashboard!$F$13)</f>
        <v>29.782661631494776</v>
      </c>
      <c r="D2705" s="92">
        <f t="shared" si="299"/>
        <v>0.36235216512642998</v>
      </c>
      <c r="E2705" s="93" cm="1">
        <f t="array" ref="E2705">SUM('DRE + DCF'!$S$41/TIR!S2705,'DRE + DCF'!$U$41:$AD$41/TIR!T2705:AC2705,TIR!F2705)</f>
        <v>17.837338368505222</v>
      </c>
      <c r="F2705" s="100">
        <f>'DRE + DCF'!$AE$38*'DRE + DCF'!$AE$39*(1+G2705)/(R2705-G2705)/AC2705</f>
        <v>3.8098665373015073</v>
      </c>
      <c r="G2705" s="92">
        <f>R2705*(1-'DRE + DCF'!$AE$39)</f>
        <v>0.21741129907585799</v>
      </c>
      <c r="H2705" s="94">
        <f t="shared" si="294"/>
        <v>0.36235216512642998</v>
      </c>
      <c r="I2705" s="94">
        <f t="shared" si="298"/>
        <v>0.36235216512642998</v>
      </c>
      <c r="J2705" s="94">
        <f t="shared" si="298"/>
        <v>0.36235216512642998</v>
      </c>
      <c r="K2705" s="94">
        <f t="shared" si="298"/>
        <v>0.36235216512642998</v>
      </c>
      <c r="L2705" s="94">
        <f t="shared" si="298"/>
        <v>0.36235216512642998</v>
      </c>
      <c r="M2705" s="94">
        <f t="shared" si="298"/>
        <v>0.36235216512642998</v>
      </c>
      <c r="N2705" s="94">
        <f t="shared" si="298"/>
        <v>0.36235216512642998</v>
      </c>
      <c r="O2705" s="94">
        <f t="shared" si="298"/>
        <v>0.36235216512642998</v>
      </c>
      <c r="P2705" s="94">
        <f t="shared" si="298"/>
        <v>0.36235216512642998</v>
      </c>
      <c r="Q2705" s="94">
        <f t="shared" si="298"/>
        <v>0.36235216512642998</v>
      </c>
      <c r="R2705" s="94">
        <f t="shared" si="298"/>
        <v>0.36235216512642998</v>
      </c>
      <c r="S2705" s="93">
        <f>(1+H2705)^((5-Dashboard!$F$9)*3/12)</f>
        <v>1.1671984257727688</v>
      </c>
      <c r="T2705" s="93">
        <f t="shared" si="297"/>
        <v>1.5901353024836922</v>
      </c>
      <c r="U2705" s="93">
        <f t="shared" si="297"/>
        <v>2.1663242721826284</v>
      </c>
      <c r="V2705" s="93">
        <f t="shared" si="297"/>
        <v>2.9512965625739409</v>
      </c>
      <c r="W2705" s="93">
        <f t="shared" si="297"/>
        <v>4.0207052619527985</v>
      </c>
      <c r="X2705" s="93">
        <f t="shared" si="297"/>
        <v>5.4776165189566246</v>
      </c>
      <c r="Y2705" s="93">
        <f t="shared" si="296"/>
        <v>7.4624427243328553</v>
      </c>
      <c r="Z2705" s="93">
        <f t="shared" si="296"/>
        <v>10.166475002626839</v>
      </c>
      <c r="AA2705" s="93">
        <f t="shared" si="296"/>
        <v>13.850319231532401</v>
      </c>
      <c r="AB2705" s="93">
        <f t="shared" si="296"/>
        <v>18.869012392770397</v>
      </c>
      <c r="AC2705" s="95">
        <f t="shared" si="296"/>
        <v>25.706239887088188</v>
      </c>
      <c r="AE2705" s="96"/>
    </row>
    <row r="2706" spans="3:31" ht="24.75" customHeight="1" x14ac:dyDescent="0.25">
      <c r="C2706" s="91">
        <f>ABS(E2706-Dashboard!$F$13)</f>
        <v>29.790408018758811</v>
      </c>
      <c r="D2706" s="92">
        <f t="shared" si="299"/>
        <v>0.36245216512642997</v>
      </c>
      <c r="E2706" s="93" cm="1">
        <f t="array" ref="E2706">SUM('DRE + DCF'!$S$41/TIR!S2706,'DRE + DCF'!$U$41:$AD$41/TIR!T2706:AC2706,TIR!F2706)</f>
        <v>17.829591981241187</v>
      </c>
      <c r="F2706" s="100">
        <f>'DRE + DCF'!$AE$38*'DRE + DCF'!$AE$39*(1+G2706)/(R2706-G2706)/AC2706</f>
        <v>3.8060686596273987</v>
      </c>
      <c r="G2706" s="92">
        <f>R2706*(1-'DRE + DCF'!$AE$39)</f>
        <v>0.21747129907585797</v>
      </c>
      <c r="H2706" s="94">
        <f t="shared" si="294"/>
        <v>0.36245216512642997</v>
      </c>
      <c r="I2706" s="94">
        <f t="shared" si="298"/>
        <v>0.36245216512642997</v>
      </c>
      <c r="J2706" s="94">
        <f t="shared" si="298"/>
        <v>0.36245216512642997</v>
      </c>
      <c r="K2706" s="94">
        <f t="shared" si="298"/>
        <v>0.36245216512642997</v>
      </c>
      <c r="L2706" s="94">
        <f t="shared" si="298"/>
        <v>0.36245216512642997</v>
      </c>
      <c r="M2706" s="94">
        <f t="shared" si="298"/>
        <v>0.36245216512642997</v>
      </c>
      <c r="N2706" s="94">
        <f t="shared" si="298"/>
        <v>0.36245216512642997</v>
      </c>
      <c r="O2706" s="94">
        <f t="shared" si="298"/>
        <v>0.36245216512642997</v>
      </c>
      <c r="P2706" s="94">
        <f t="shared" si="298"/>
        <v>0.36245216512642997</v>
      </c>
      <c r="Q2706" s="94">
        <f t="shared" si="298"/>
        <v>0.36245216512642997</v>
      </c>
      <c r="R2706" s="94">
        <f t="shared" si="298"/>
        <v>0.36245216512642997</v>
      </c>
      <c r="S2706" s="93">
        <f>(1+H2706)^((5-Dashboard!$F$9)*3/12)</f>
        <v>1.1672412626044497</v>
      </c>
      <c r="T2706" s="93">
        <f t="shared" si="297"/>
        <v>1.5903103854603404</v>
      </c>
      <c r="U2706" s="93">
        <f t="shared" si="297"/>
        <v>2.1667218278934883</v>
      </c>
      <c r="V2706" s="93">
        <f t="shared" si="297"/>
        <v>2.9520548456401792</v>
      </c>
      <c r="W2706" s="93">
        <f t="shared" si="297"/>
        <v>4.0220335160144316</v>
      </c>
      <c r="X2706" s="93">
        <f t="shared" si="297"/>
        <v>5.479828272104931</v>
      </c>
      <c r="Y2706" s="93">
        <f t="shared" si="296"/>
        <v>7.4660038938503872</v>
      </c>
      <c r="Z2706" s="93">
        <f t="shared" si="296"/>
        <v>10.172073170018818</v>
      </c>
      <c r="AA2706" s="93">
        <f t="shared" si="296"/>
        <v>13.858963114316607</v>
      </c>
      <c r="AB2706" s="93">
        <f t="shared" si="296"/>
        <v>18.882174301507995</v>
      </c>
      <c r="AC2706" s="95">
        <f t="shared" si="296"/>
        <v>25.726059259384204</v>
      </c>
      <c r="AE2706" s="96"/>
    </row>
    <row r="2707" spans="3:31" ht="24.75" customHeight="1" x14ac:dyDescent="0.25">
      <c r="C2707" s="91">
        <f>ABS(E2707-Dashboard!$F$13)</f>
        <v>29.798148134606009</v>
      </c>
      <c r="D2707" s="92">
        <f t="shared" si="299"/>
        <v>0.36255216512642996</v>
      </c>
      <c r="E2707" s="93" cm="1">
        <f t="array" ref="E2707">SUM('DRE + DCF'!$S$41/TIR!S2707,'DRE + DCF'!$U$41:$AD$41/TIR!T2707:AC2707,TIR!F2707)</f>
        <v>17.821851865393988</v>
      </c>
      <c r="F2707" s="100">
        <f>'DRE + DCF'!$AE$38*'DRE + DCF'!$AE$39*(1+G2707)/(R2707-G2707)/AC2707</f>
        <v>3.8022750631492426</v>
      </c>
      <c r="G2707" s="92">
        <f>R2707*(1-'DRE + DCF'!$AE$39)</f>
        <v>0.21753129907585797</v>
      </c>
      <c r="H2707" s="94">
        <f t="shared" si="294"/>
        <v>0.36255216512642996</v>
      </c>
      <c r="I2707" s="94">
        <f t="shared" si="298"/>
        <v>0.36255216512642996</v>
      </c>
      <c r="J2707" s="94">
        <f t="shared" si="298"/>
        <v>0.36255216512642996</v>
      </c>
      <c r="K2707" s="94">
        <f t="shared" si="298"/>
        <v>0.36255216512642996</v>
      </c>
      <c r="L2707" s="94">
        <f t="shared" si="298"/>
        <v>0.36255216512642996</v>
      </c>
      <c r="M2707" s="94">
        <f t="shared" si="298"/>
        <v>0.36255216512642996</v>
      </c>
      <c r="N2707" s="94">
        <f t="shared" si="298"/>
        <v>0.36255216512642996</v>
      </c>
      <c r="O2707" s="94">
        <f t="shared" si="298"/>
        <v>0.36255216512642996</v>
      </c>
      <c r="P2707" s="94">
        <f t="shared" si="298"/>
        <v>0.36255216512642996</v>
      </c>
      <c r="Q2707" s="94">
        <f t="shared" si="298"/>
        <v>0.36255216512642996</v>
      </c>
      <c r="R2707" s="94">
        <f t="shared" si="298"/>
        <v>0.36255216512642996</v>
      </c>
      <c r="S2707" s="93">
        <f>(1+H2707)^((5-Dashboard!$F$9)*3/12)</f>
        <v>1.1672840978641104</v>
      </c>
      <c r="T2707" s="93">
        <f t="shared" si="297"/>
        <v>1.5904854748623949</v>
      </c>
      <c r="U2707" s="93">
        <f t="shared" si="297"/>
        <v>2.1671194273758942</v>
      </c>
      <c r="V2707" s="93">
        <f t="shared" si="297"/>
        <v>2.9528132678585735</v>
      </c>
      <c r="W2707" s="93">
        <f t="shared" si="297"/>
        <v>4.0233621113347482</v>
      </c>
      <c r="X2707" s="93">
        <f t="shared" si="297"/>
        <v>5.4820407558868052</v>
      </c>
      <c r="Y2707" s="93">
        <f t="shared" si="296"/>
        <v>7.4695665012448966</v>
      </c>
      <c r="Z2707" s="93">
        <f t="shared" si="296"/>
        <v>10.177674008827085</v>
      </c>
      <c r="AA2707" s="93">
        <f t="shared" si="296"/>
        <v>13.867611756678334</v>
      </c>
      <c r="AB2707" s="93">
        <f t="shared" si="296"/>
        <v>18.895344424194796</v>
      </c>
      <c r="AC2707" s="95">
        <f t="shared" si="296"/>
        <v>25.745892455996234</v>
      </c>
      <c r="AE2707" s="96"/>
    </row>
    <row r="2708" spans="3:31" ht="24.75" customHeight="1" x14ac:dyDescent="0.25">
      <c r="C2708" s="91">
        <f>ABS(E2708-Dashboard!$F$13)</f>
        <v>29.805881985796876</v>
      </c>
      <c r="D2708" s="92">
        <f t="shared" si="299"/>
        <v>0.36265216512642995</v>
      </c>
      <c r="E2708" s="93" cm="1">
        <f t="array" ref="E2708">SUM('DRE + DCF'!$S$41/TIR!S2708,'DRE + DCF'!$U$41:$AD$41/TIR!T2708:AC2708,TIR!F2708)</f>
        <v>17.814118014203121</v>
      </c>
      <c r="F2708" s="100">
        <f>'DRE + DCF'!$AE$38*'DRE + DCF'!$AE$39*(1+G2708)/(R2708-G2708)/AC2708</f>
        <v>3.7984857424219505</v>
      </c>
      <c r="G2708" s="92">
        <f>R2708*(1-'DRE + DCF'!$AE$39)</f>
        <v>0.21759129907585797</v>
      </c>
      <c r="H2708" s="94">
        <f t="shared" si="294"/>
        <v>0.36265216512642995</v>
      </c>
      <c r="I2708" s="94">
        <f t="shared" si="298"/>
        <v>0.36265216512642995</v>
      </c>
      <c r="J2708" s="94">
        <f t="shared" si="298"/>
        <v>0.36265216512642995</v>
      </c>
      <c r="K2708" s="94">
        <f t="shared" si="298"/>
        <v>0.36265216512642995</v>
      </c>
      <c r="L2708" s="94">
        <f t="shared" si="298"/>
        <v>0.36265216512642995</v>
      </c>
      <c r="M2708" s="94">
        <f t="shared" si="298"/>
        <v>0.36265216512642995</v>
      </c>
      <c r="N2708" s="94">
        <f t="shared" si="298"/>
        <v>0.36265216512642995</v>
      </c>
      <c r="O2708" s="94">
        <f t="shared" si="298"/>
        <v>0.36265216512642995</v>
      </c>
      <c r="P2708" s="94">
        <f t="shared" si="298"/>
        <v>0.36265216512642995</v>
      </c>
      <c r="Q2708" s="94">
        <f t="shared" si="298"/>
        <v>0.36265216512642995</v>
      </c>
      <c r="R2708" s="94">
        <f t="shared" si="298"/>
        <v>0.36265216512642995</v>
      </c>
      <c r="S2708" s="93">
        <f>(1+H2708)^((5-Dashboard!$F$9)*3/12)</f>
        <v>1.1673269315519239</v>
      </c>
      <c r="T2708" s="93">
        <f t="shared" si="297"/>
        <v>1.5906605706896211</v>
      </c>
      <c r="U2708" s="93">
        <f t="shared" si="297"/>
        <v>2.167517070631455</v>
      </c>
      <c r="V2708" s="93">
        <f t="shared" si="297"/>
        <v>2.9535718292444493</v>
      </c>
      <c r="W2708" s="93">
        <f t="shared" si="297"/>
        <v>4.0246910479763791</v>
      </c>
      <c r="X2708" s="93">
        <f t="shared" si="297"/>
        <v>5.4842539704899735</v>
      </c>
      <c r="Y2708" s="93">
        <f t="shared" si="296"/>
        <v>7.4731305469913831</v>
      </c>
      <c r="Z2708" s="93">
        <f t="shared" si="296"/>
        <v>10.183277520130272</v>
      </c>
      <c r="AA2708" s="93">
        <f t="shared" si="296"/>
        <v>13.876265160888819</v>
      </c>
      <c r="AB2708" s="93">
        <f t="shared" si="296"/>
        <v>18.908522765353599</v>
      </c>
      <c r="AC2708" s="95">
        <f t="shared" si="296"/>
        <v>25.765739485551475</v>
      </c>
      <c r="AE2708" s="96"/>
    </row>
    <row r="2709" spans="3:31" ht="24.75" customHeight="1" x14ac:dyDescent="0.25">
      <c r="C2709" s="91">
        <f>ABS(E2709-Dashboard!$F$13)</f>
        <v>29.813609579082971</v>
      </c>
      <c r="D2709" s="92">
        <f t="shared" si="299"/>
        <v>0.36275216512642994</v>
      </c>
      <c r="E2709" s="93" cm="1">
        <f t="array" ref="E2709">SUM('DRE + DCF'!$S$41/TIR!S2709,'DRE + DCF'!$U$41:$AD$41/TIR!T2709:AC2709,TIR!F2709)</f>
        <v>17.806390420917026</v>
      </c>
      <c r="F2709" s="100">
        <f>'DRE + DCF'!$AE$38*'DRE + DCF'!$AE$39*(1+G2709)/(R2709-G2709)/AC2709</f>
        <v>3.7947006920082909</v>
      </c>
      <c r="G2709" s="92">
        <f>R2709*(1-'DRE + DCF'!$AE$39)</f>
        <v>0.21765129907585795</v>
      </c>
      <c r="H2709" s="94">
        <f t="shared" si="294"/>
        <v>0.36275216512642994</v>
      </c>
      <c r="I2709" s="94">
        <f t="shared" si="298"/>
        <v>0.36275216512642994</v>
      </c>
      <c r="J2709" s="94">
        <f t="shared" si="298"/>
        <v>0.36275216512642994</v>
      </c>
      <c r="K2709" s="94">
        <f t="shared" si="298"/>
        <v>0.36275216512642994</v>
      </c>
      <c r="L2709" s="94">
        <f t="shared" si="298"/>
        <v>0.36275216512642994</v>
      </c>
      <c r="M2709" s="94">
        <f t="shared" si="298"/>
        <v>0.36275216512642994</v>
      </c>
      <c r="N2709" s="94">
        <f t="shared" si="298"/>
        <v>0.36275216512642994</v>
      </c>
      <c r="O2709" s="94">
        <f t="shared" si="298"/>
        <v>0.36275216512642994</v>
      </c>
      <c r="P2709" s="94">
        <f t="shared" si="298"/>
        <v>0.36275216512642994</v>
      </c>
      <c r="Q2709" s="94">
        <f t="shared" si="298"/>
        <v>0.36275216512642994</v>
      </c>
      <c r="R2709" s="94">
        <f t="shared" si="298"/>
        <v>0.36275216512642994</v>
      </c>
      <c r="S2709" s="93">
        <f>(1+H2709)^((5-Dashboard!$F$9)*3/12)</f>
        <v>1.1673697636680633</v>
      </c>
      <c r="T2709" s="93">
        <f t="shared" si="297"/>
        <v>1.5908356729417821</v>
      </c>
      <c r="U2709" s="93">
        <f t="shared" si="297"/>
        <v>2.1679147576617743</v>
      </c>
      <c r="V2709" s="93">
        <f t="shared" si="297"/>
        <v>2.9543305298131224</v>
      </c>
      <c r="W2709" s="93">
        <f t="shared" si="297"/>
        <v>4.0260203260019454</v>
      </c>
      <c r="X2709" s="93">
        <f t="shared" si="297"/>
        <v>5.4864679161021659</v>
      </c>
      <c r="Y2709" s="93">
        <f t="shared" si="296"/>
        <v>7.4766960315649182</v>
      </c>
      <c r="Z2709" s="93">
        <f t="shared" si="296"/>
        <v>10.188883705007278</v>
      </c>
      <c r="AA2709" s="93">
        <f t="shared" si="296"/>
        <v>13.884923329220069</v>
      </c>
      <c r="AB2709" s="93">
        <f t="shared" si="296"/>
        <v>18.921709329509124</v>
      </c>
      <c r="AC2709" s="95">
        <f t="shared" si="296"/>
        <v>25.785600356681524</v>
      </c>
      <c r="AE2709" s="96"/>
    </row>
    <row r="2710" spans="3:31" ht="24.75" customHeight="1" x14ac:dyDescent="0.25">
      <c r="C2710" s="91">
        <f>ABS(E2710-Dashboard!$F$13)</f>
        <v>29.821330921207117</v>
      </c>
      <c r="D2710" s="92">
        <f t="shared" si="299"/>
        <v>0.36285216512642993</v>
      </c>
      <c r="E2710" s="93" cm="1">
        <f t="array" ref="E2710">SUM('DRE + DCF'!$S$41/TIR!S2710,'DRE + DCF'!$U$41:$AD$41/TIR!T2710:AC2710,TIR!F2710)</f>
        <v>17.79866907879288</v>
      </c>
      <c r="F2710" s="100">
        <f>'DRE + DCF'!$AE$38*'DRE + DCF'!$AE$39*(1+G2710)/(R2710-G2710)/AC2710</f>
        <v>3.790919906478774</v>
      </c>
      <c r="G2710" s="92">
        <f>R2710*(1-'DRE + DCF'!$AE$39)</f>
        <v>0.21771129907585796</v>
      </c>
      <c r="H2710" s="94">
        <f t="shared" si="294"/>
        <v>0.36285216512642993</v>
      </c>
      <c r="I2710" s="94">
        <f t="shared" si="298"/>
        <v>0.36285216512642993</v>
      </c>
      <c r="J2710" s="94">
        <f t="shared" si="298"/>
        <v>0.36285216512642993</v>
      </c>
      <c r="K2710" s="94">
        <f t="shared" si="298"/>
        <v>0.36285216512642993</v>
      </c>
      <c r="L2710" s="94">
        <f t="shared" si="298"/>
        <v>0.36285216512642993</v>
      </c>
      <c r="M2710" s="94">
        <f t="shared" si="298"/>
        <v>0.36285216512642993</v>
      </c>
      <c r="N2710" s="94">
        <f t="shared" si="298"/>
        <v>0.36285216512642993</v>
      </c>
      <c r="O2710" s="94">
        <f t="shared" si="298"/>
        <v>0.36285216512642993</v>
      </c>
      <c r="P2710" s="94">
        <f t="shared" si="298"/>
        <v>0.36285216512642993</v>
      </c>
      <c r="Q2710" s="94">
        <f t="shared" si="298"/>
        <v>0.36285216512642993</v>
      </c>
      <c r="R2710" s="94">
        <f t="shared" si="298"/>
        <v>0.36285216512642993</v>
      </c>
      <c r="S2710" s="93">
        <f>(1+H2710)^((5-Dashboard!$F$9)*3/12)</f>
        <v>1.1674125942127016</v>
      </c>
      <c r="T2710" s="93">
        <f t="shared" si="297"/>
        <v>1.591010781618643</v>
      </c>
      <c r="U2710" s="93">
        <f t="shared" si="297"/>
        <v>2.1683124884684615</v>
      </c>
      <c r="V2710" s="93">
        <f t="shared" si="297"/>
        <v>2.9550893695799201</v>
      </c>
      <c r="W2710" s="93">
        <f t="shared" si="297"/>
        <v>4.0273499454740911</v>
      </c>
      <c r="X2710" s="93">
        <f t="shared" si="297"/>
        <v>5.4886825929111751</v>
      </c>
      <c r="Y2710" s="93">
        <f t="shared" si="296"/>
        <v>7.4802629554407432</v>
      </c>
      <c r="Z2710" s="93">
        <f t="shared" si="296"/>
        <v>10.194492564537445</v>
      </c>
      <c r="AA2710" s="93">
        <f t="shared" si="296"/>
        <v>13.893586263945149</v>
      </c>
      <c r="AB2710" s="93">
        <f t="shared" si="296"/>
        <v>18.934904121188474</v>
      </c>
      <c r="AC2710" s="95">
        <f t="shared" si="296"/>
        <v>25.805475078023075</v>
      </c>
      <c r="AE2710" s="96"/>
    </row>
    <row r="2711" spans="3:31" ht="24.75" customHeight="1" x14ac:dyDescent="0.25">
      <c r="C2711" s="91">
        <f>ABS(E2711-Dashboard!$F$13)</f>
        <v>29.829046018903238</v>
      </c>
      <c r="D2711" s="92">
        <f t="shared" si="299"/>
        <v>0.36295216512642992</v>
      </c>
      <c r="E2711" s="93" cm="1">
        <f t="array" ref="E2711">SUM('DRE + DCF'!$S$41/TIR!S2711,'DRE + DCF'!$U$41:$AD$41/TIR!T2711:AC2711,TIR!F2711)</f>
        <v>17.790953981096759</v>
      </c>
      <c r="F2711" s="100">
        <f>'DRE + DCF'!$AE$38*'DRE + DCF'!$AE$39*(1+G2711)/(R2711-G2711)/AC2711</f>
        <v>3.7871433804117376</v>
      </c>
      <c r="G2711" s="92">
        <f>R2711*(1-'DRE + DCF'!$AE$39)</f>
        <v>0.21777129907585793</v>
      </c>
      <c r="H2711" s="94">
        <f t="shared" si="294"/>
        <v>0.36295216512642992</v>
      </c>
      <c r="I2711" s="94">
        <f t="shared" si="298"/>
        <v>0.36295216512642992</v>
      </c>
      <c r="J2711" s="94">
        <f t="shared" si="298"/>
        <v>0.36295216512642992</v>
      </c>
      <c r="K2711" s="94">
        <f t="shared" si="298"/>
        <v>0.36295216512642992</v>
      </c>
      <c r="L2711" s="94">
        <f t="shared" si="298"/>
        <v>0.36295216512642992</v>
      </c>
      <c r="M2711" s="94">
        <f t="shared" si="298"/>
        <v>0.36295216512642992</v>
      </c>
      <c r="N2711" s="94">
        <f t="shared" si="298"/>
        <v>0.36295216512642992</v>
      </c>
      <c r="O2711" s="94">
        <f t="shared" si="298"/>
        <v>0.36295216512642992</v>
      </c>
      <c r="P2711" s="94">
        <f t="shared" si="298"/>
        <v>0.36295216512642992</v>
      </c>
      <c r="Q2711" s="94">
        <f t="shared" si="298"/>
        <v>0.36295216512642992</v>
      </c>
      <c r="R2711" s="94">
        <f t="shared" si="298"/>
        <v>0.36295216512642992</v>
      </c>
      <c r="S2711" s="93">
        <f>(1+H2711)^((5-Dashboard!$F$9)*3/12)</f>
        <v>1.1674554231860117</v>
      </c>
      <c r="T2711" s="93">
        <f t="shared" si="297"/>
        <v>1.591185896719967</v>
      </c>
      <c r="U2711" s="93">
        <f t="shared" si="297"/>
        <v>2.1687102630531188</v>
      </c>
      <c r="V2711" s="93">
        <f t="shared" si="297"/>
        <v>2.9558483485601572</v>
      </c>
      <c r="W2711" s="93">
        <f t="shared" si="297"/>
        <v>4.0286799064554479</v>
      </c>
      <c r="X2711" s="93">
        <f t="shared" si="297"/>
        <v>5.4908980011047959</v>
      </c>
      <c r="Y2711" s="93">
        <f t="shared" si="296"/>
        <v>7.4838313190941674</v>
      </c>
      <c r="Z2711" s="93">
        <f t="shared" si="296"/>
        <v>10.200104099800381</v>
      </c>
      <c r="AA2711" s="93">
        <f t="shared" si="296"/>
        <v>13.902253967337902</v>
      </c>
      <c r="AB2711" s="93">
        <f t="shared" si="296"/>
        <v>18.948107144920691</v>
      </c>
      <c r="AC2711" s="95">
        <f t="shared" si="296"/>
        <v>25.825363658217231</v>
      </c>
      <c r="AE2711" s="96"/>
    </row>
    <row r="2712" spans="3:31" ht="24.75" customHeight="1" x14ac:dyDescent="0.25">
      <c r="C2712" s="91">
        <f>ABS(E2712-Dashboard!$F$13)</f>
        <v>29.836754878896567</v>
      </c>
      <c r="D2712" s="92">
        <f t="shared" si="299"/>
        <v>0.3630521651264299</v>
      </c>
      <c r="E2712" s="93" cm="1">
        <f t="array" ref="E2712">SUM('DRE + DCF'!$S$41/TIR!S2712,'DRE + DCF'!$U$41:$AD$41/TIR!T2712:AC2712,TIR!F2712)</f>
        <v>17.78324512110343</v>
      </c>
      <c r="F2712" s="100">
        <f>'DRE + DCF'!$AE$38*'DRE + DCF'!$AE$39*(1+G2712)/(R2712-G2712)/AC2712</f>
        <v>3.7833711083932342</v>
      </c>
      <c r="G2712" s="92">
        <f>R2712*(1-'DRE + DCF'!$AE$39)</f>
        <v>0.21783129907585794</v>
      </c>
      <c r="H2712" s="94">
        <f t="shared" si="294"/>
        <v>0.3630521651264299</v>
      </c>
      <c r="I2712" s="94">
        <f t="shared" si="298"/>
        <v>0.3630521651264299</v>
      </c>
      <c r="J2712" s="94">
        <f t="shared" si="298"/>
        <v>0.3630521651264299</v>
      </c>
      <c r="K2712" s="94">
        <f t="shared" si="298"/>
        <v>0.3630521651264299</v>
      </c>
      <c r="L2712" s="94">
        <f t="shared" si="298"/>
        <v>0.3630521651264299</v>
      </c>
      <c r="M2712" s="94">
        <f t="shared" si="298"/>
        <v>0.3630521651264299</v>
      </c>
      <c r="N2712" s="94">
        <f t="shared" si="298"/>
        <v>0.3630521651264299</v>
      </c>
      <c r="O2712" s="94">
        <f t="shared" si="298"/>
        <v>0.3630521651264299</v>
      </c>
      <c r="P2712" s="94">
        <f t="shared" si="298"/>
        <v>0.3630521651264299</v>
      </c>
      <c r="Q2712" s="94">
        <f t="shared" si="298"/>
        <v>0.3630521651264299</v>
      </c>
      <c r="R2712" s="94">
        <f t="shared" si="298"/>
        <v>0.3630521651264299</v>
      </c>
      <c r="S2712" s="93">
        <f>(1+H2712)^((5-Dashboard!$F$9)*3/12)</f>
        <v>1.1674982505881668</v>
      </c>
      <c r="T2712" s="93">
        <f t="shared" si="297"/>
        <v>1.59136101824552</v>
      </c>
      <c r="U2712" s="93">
        <f t="shared" si="297"/>
        <v>2.1691080814173564</v>
      </c>
      <c r="V2712" s="93">
        <f t="shared" si="297"/>
        <v>2.9566074667691642</v>
      </c>
      <c r="W2712" s="93">
        <f t="shared" si="297"/>
        <v>4.0300102090086787</v>
      </c>
      <c r="X2712" s="93">
        <f t="shared" si="297"/>
        <v>5.4931141408708966</v>
      </c>
      <c r="Y2712" s="93">
        <f t="shared" si="296"/>
        <v>7.4874011230006854</v>
      </c>
      <c r="Z2712" s="93">
        <f t="shared" si="296"/>
        <v>10.205718311876147</v>
      </c>
      <c r="AA2712" s="93">
        <f t="shared" si="296"/>
        <v>13.910926441673237</v>
      </c>
      <c r="AB2712" s="93">
        <f t="shared" si="296"/>
        <v>18.961318405237211</v>
      </c>
      <c r="AC2712" s="95">
        <f t="shared" si="296"/>
        <v>25.845266105910209</v>
      </c>
      <c r="AE2712" s="96"/>
    </row>
    <row r="2713" spans="3:31" ht="24.75" customHeight="1" x14ac:dyDescent="0.25">
      <c r="C2713" s="91">
        <f>ABS(E2713-Dashboard!$F$13)</f>
        <v>29.844457507903414</v>
      </c>
      <c r="D2713" s="92">
        <f t="shared" si="299"/>
        <v>0.36315216512642989</v>
      </c>
      <c r="E2713" s="93" cm="1">
        <f t="array" ref="E2713">SUM('DRE + DCF'!$S$41/TIR!S2713,'DRE + DCF'!$U$41:$AD$41/TIR!T2713:AC2713,TIR!F2713)</f>
        <v>17.775542492096584</v>
      </c>
      <c r="F2713" s="100">
        <f>'DRE + DCF'!$AE$38*'DRE + DCF'!$AE$39*(1+G2713)/(R2713-G2713)/AC2713</f>
        <v>3.7796030850171221</v>
      </c>
      <c r="G2713" s="92">
        <f>R2713*(1-'DRE + DCF'!$AE$39)</f>
        <v>0.21789129907585794</v>
      </c>
      <c r="H2713" s="94">
        <f t="shared" si="294"/>
        <v>0.36315216512642989</v>
      </c>
      <c r="I2713" s="94">
        <f t="shared" si="298"/>
        <v>0.36315216512642989</v>
      </c>
      <c r="J2713" s="94">
        <f t="shared" si="298"/>
        <v>0.36315216512642989</v>
      </c>
      <c r="K2713" s="94">
        <f t="shared" si="298"/>
        <v>0.36315216512642989</v>
      </c>
      <c r="L2713" s="94">
        <f t="shared" si="298"/>
        <v>0.36315216512642989</v>
      </c>
      <c r="M2713" s="94">
        <f t="shared" si="298"/>
        <v>0.36315216512642989</v>
      </c>
      <c r="N2713" s="94">
        <f t="shared" si="298"/>
        <v>0.36315216512642989</v>
      </c>
      <c r="O2713" s="94">
        <f t="shared" si="298"/>
        <v>0.36315216512642989</v>
      </c>
      <c r="P2713" s="94">
        <f t="shared" si="298"/>
        <v>0.36315216512642989</v>
      </c>
      <c r="Q2713" s="94">
        <f t="shared" si="298"/>
        <v>0.36315216512642989</v>
      </c>
      <c r="R2713" s="94">
        <f t="shared" si="298"/>
        <v>0.36315216512642989</v>
      </c>
      <c r="S2713" s="93">
        <f>(1+H2713)^((5-Dashboard!$F$9)*3/12)</f>
        <v>1.1675410764193395</v>
      </c>
      <c r="T2713" s="93">
        <f t="shared" si="297"/>
        <v>1.591536146195065</v>
      </c>
      <c r="U2713" s="93">
        <f t="shared" si="297"/>
        <v>2.1695059435627768</v>
      </c>
      <c r="V2713" s="93">
        <f t="shared" si="297"/>
        <v>2.9573667242222572</v>
      </c>
      <c r="W2713" s="93">
        <f t="shared" si="297"/>
        <v>4.0313408531964274</v>
      </c>
      <c r="X2713" s="93">
        <f t="shared" si="297"/>
        <v>5.4953310123973385</v>
      </c>
      <c r="Y2713" s="93">
        <f t="shared" si="296"/>
        <v>7.4909723676358473</v>
      </c>
      <c r="Z2713" s="93">
        <f t="shared" si="296"/>
        <v>10.211335201845063</v>
      </c>
      <c r="AA2713" s="93">
        <f t="shared" si="296"/>
        <v>13.919603689226827</v>
      </c>
      <c r="AB2713" s="93">
        <f t="shared" si="296"/>
        <v>18.97453790667139</v>
      </c>
      <c r="AC2713" s="95">
        <f t="shared" si="296"/>
        <v>25.865182429752622</v>
      </c>
      <c r="AE2713" s="96"/>
    </row>
    <row r="2714" spans="3:31" ht="24.75" customHeight="1" x14ac:dyDescent="0.25">
      <c r="C2714" s="91">
        <f>ABS(E2714-Dashboard!$F$13)</f>
        <v>29.852153912631454</v>
      </c>
      <c r="D2714" s="92">
        <f t="shared" si="299"/>
        <v>0.36325216512642988</v>
      </c>
      <c r="E2714" s="93" cm="1">
        <f t="array" ref="E2714">SUM('DRE + DCF'!$S$41/TIR!S2714,'DRE + DCF'!$U$41:$AD$41/TIR!T2714:AC2714,TIR!F2714)</f>
        <v>17.767846087368543</v>
      </c>
      <c r="F2714" s="100">
        <f>'DRE + DCF'!$AE$38*'DRE + DCF'!$AE$39*(1+G2714)/(R2714-G2714)/AC2714</f>
        <v>3.7758393048849492</v>
      </c>
      <c r="G2714" s="92">
        <f>R2714*(1-'DRE + DCF'!$AE$39)</f>
        <v>0.21795129907585792</v>
      </c>
      <c r="H2714" s="94">
        <f t="shared" si="294"/>
        <v>0.36325216512642988</v>
      </c>
      <c r="I2714" s="94">
        <f t="shared" si="298"/>
        <v>0.36325216512642988</v>
      </c>
      <c r="J2714" s="94">
        <f t="shared" si="298"/>
        <v>0.36325216512642988</v>
      </c>
      <c r="K2714" s="94">
        <f t="shared" si="298"/>
        <v>0.36325216512642988</v>
      </c>
      <c r="L2714" s="94">
        <f t="shared" si="298"/>
        <v>0.36325216512642988</v>
      </c>
      <c r="M2714" s="94">
        <f t="shared" si="298"/>
        <v>0.36325216512642988</v>
      </c>
      <c r="N2714" s="94">
        <f t="shared" si="298"/>
        <v>0.36325216512642988</v>
      </c>
      <c r="O2714" s="94">
        <f t="shared" si="298"/>
        <v>0.36325216512642988</v>
      </c>
      <c r="P2714" s="94">
        <f t="shared" si="298"/>
        <v>0.36325216512642988</v>
      </c>
      <c r="Q2714" s="94">
        <f t="shared" si="298"/>
        <v>0.36325216512642988</v>
      </c>
      <c r="R2714" s="94">
        <f t="shared" si="298"/>
        <v>0.36325216512642988</v>
      </c>
      <c r="S2714" s="93">
        <f>(1+H2714)^((5-Dashboard!$F$9)*3/12)</f>
        <v>1.1675839006797029</v>
      </c>
      <c r="T2714" s="93">
        <f t="shared" si="297"/>
        <v>1.5917112805683675</v>
      </c>
      <c r="U2714" s="93">
        <f t="shared" si="297"/>
        <v>2.1699038494909897</v>
      </c>
      <c r="V2714" s="93">
        <f t="shared" si="297"/>
        <v>2.9581261209347667</v>
      </c>
      <c r="W2714" s="93">
        <f t="shared" si="297"/>
        <v>4.0326718390813685</v>
      </c>
      <c r="X2714" s="93">
        <f t="shared" si="297"/>
        <v>5.4975486158720575</v>
      </c>
      <c r="Y2714" s="93">
        <f t="shared" si="296"/>
        <v>7.4945450534753908</v>
      </c>
      <c r="Z2714" s="93">
        <f t="shared" si="296"/>
        <v>10.216954770787902</v>
      </c>
      <c r="AA2714" s="93">
        <f t="shared" si="296"/>
        <v>13.928285712275416</v>
      </c>
      <c r="AB2714" s="93">
        <f t="shared" si="296"/>
        <v>18.987765653758981</v>
      </c>
      <c r="AC2714" s="95">
        <f t="shared" si="296"/>
        <v>25.885112638400194</v>
      </c>
      <c r="AE2714" s="96"/>
    </row>
    <row r="2715" spans="3:31" ht="24.75" customHeight="1" x14ac:dyDescent="0.25">
      <c r="C2715" s="91">
        <f>ABS(E2715-Dashboard!$F$13)</f>
        <v>29.859844099779469</v>
      </c>
      <c r="D2715" s="92">
        <f t="shared" si="299"/>
        <v>0.36335216512642987</v>
      </c>
      <c r="E2715" s="93" cm="1">
        <f t="array" ref="E2715">SUM('DRE + DCF'!$S$41/TIR!S2715,'DRE + DCF'!$U$41:$AD$41/TIR!T2715:AC2715,TIR!F2715)</f>
        <v>17.760155900220528</v>
      </c>
      <c r="F2715" s="100">
        <f>'DRE + DCF'!$AE$38*'DRE + DCF'!$AE$39*(1+G2715)/(R2715-G2715)/AC2715</f>
        <v>3.7720797626060452</v>
      </c>
      <c r="G2715" s="92">
        <f>R2715*(1-'DRE + DCF'!$AE$39)</f>
        <v>0.21801129907585792</v>
      </c>
      <c r="H2715" s="94">
        <f t="shared" si="294"/>
        <v>0.36335216512642987</v>
      </c>
      <c r="I2715" s="94">
        <f t="shared" si="298"/>
        <v>0.36335216512642987</v>
      </c>
      <c r="J2715" s="94">
        <f t="shared" si="298"/>
        <v>0.36335216512642987</v>
      </c>
      <c r="K2715" s="94">
        <f t="shared" si="298"/>
        <v>0.36335216512642987</v>
      </c>
      <c r="L2715" s="94">
        <f t="shared" si="298"/>
        <v>0.36335216512642987</v>
      </c>
      <c r="M2715" s="94">
        <f t="shared" si="298"/>
        <v>0.36335216512642987</v>
      </c>
      <c r="N2715" s="94">
        <f t="shared" si="298"/>
        <v>0.36335216512642987</v>
      </c>
      <c r="O2715" s="94">
        <f t="shared" si="298"/>
        <v>0.36335216512642987</v>
      </c>
      <c r="P2715" s="94">
        <f t="shared" si="298"/>
        <v>0.36335216512642987</v>
      </c>
      <c r="Q2715" s="94">
        <f t="shared" si="298"/>
        <v>0.36335216512642987</v>
      </c>
      <c r="R2715" s="94">
        <f t="shared" si="298"/>
        <v>0.36335216512642987</v>
      </c>
      <c r="S2715" s="93">
        <f>(1+H2715)^((5-Dashboard!$F$9)*3/12)</f>
        <v>1.1676267233694293</v>
      </c>
      <c r="T2715" s="93">
        <f t="shared" si="297"/>
        <v>1.5918864213651902</v>
      </c>
      <c r="U2715" s="93">
        <f t="shared" si="297"/>
        <v>2.170301799203596</v>
      </c>
      <c r="V2715" s="93">
        <f t="shared" si="297"/>
        <v>2.9588856569220088</v>
      </c>
      <c r="W2715" s="93">
        <f t="shared" si="297"/>
        <v>4.0340031667261593</v>
      </c>
      <c r="X2715" s="93">
        <f t="shared" si="297"/>
        <v>5.4997669514829832</v>
      </c>
      <c r="Y2715" s="93">
        <f t="shared" si="296"/>
        <v>7.4981191809951095</v>
      </c>
      <c r="Z2715" s="93">
        <f t="shared" si="296"/>
        <v>10.222577019785694</v>
      </c>
      <c r="AA2715" s="93">
        <f t="shared" si="296"/>
        <v>13.936972513096512</v>
      </c>
      <c r="AB2715" s="93">
        <f t="shared" si="296"/>
        <v>19.001001651037669</v>
      </c>
      <c r="AC2715" s="95">
        <f t="shared" si="296"/>
        <v>25.905056740513071</v>
      </c>
      <c r="AE2715" s="96"/>
    </row>
    <row r="2716" spans="3:31" ht="24.75" customHeight="1" x14ac:dyDescent="0.25">
      <c r="C2716" s="91">
        <f>ABS(E2716-Dashboard!$F$13)</f>
        <v>29.867528076037633</v>
      </c>
      <c r="D2716" s="92">
        <f t="shared" si="299"/>
        <v>0.36345216512642986</v>
      </c>
      <c r="E2716" s="93" cm="1">
        <f t="array" ref="E2716">SUM('DRE + DCF'!$S$41/TIR!S2716,'DRE + DCF'!$U$41:$AD$41/TIR!T2716:AC2716,TIR!F2716)</f>
        <v>17.752471923962364</v>
      </c>
      <c r="F2716" s="100">
        <f>'DRE + DCF'!$AE$38*'DRE + DCF'!$AE$39*(1+G2716)/(R2716-G2716)/AC2716</f>
        <v>3.7683244527973989</v>
      </c>
      <c r="G2716" s="92">
        <f>R2716*(1-'DRE + DCF'!$AE$39)</f>
        <v>0.2180712990758579</v>
      </c>
      <c r="H2716" s="94">
        <f t="shared" si="294"/>
        <v>0.36345216512642986</v>
      </c>
      <c r="I2716" s="94">
        <f t="shared" si="298"/>
        <v>0.36345216512642986</v>
      </c>
      <c r="J2716" s="94">
        <f t="shared" si="298"/>
        <v>0.36345216512642986</v>
      </c>
      <c r="K2716" s="94">
        <f t="shared" si="298"/>
        <v>0.36345216512642986</v>
      </c>
      <c r="L2716" s="94">
        <f t="shared" si="298"/>
        <v>0.36345216512642986</v>
      </c>
      <c r="M2716" s="94">
        <f t="shared" si="298"/>
        <v>0.36345216512642986</v>
      </c>
      <c r="N2716" s="94">
        <f t="shared" si="298"/>
        <v>0.36345216512642986</v>
      </c>
      <c r="O2716" s="94">
        <f t="shared" si="298"/>
        <v>0.36345216512642986</v>
      </c>
      <c r="P2716" s="94">
        <f t="shared" si="298"/>
        <v>0.36345216512642986</v>
      </c>
      <c r="Q2716" s="94">
        <f t="shared" si="298"/>
        <v>0.36345216512642986</v>
      </c>
      <c r="R2716" s="94">
        <f t="shared" si="298"/>
        <v>0.36345216512642986</v>
      </c>
      <c r="S2716" s="93">
        <f>(1+H2716)^((5-Dashboard!$F$9)*3/12)</f>
        <v>1.1676695444886922</v>
      </c>
      <c r="T2716" s="93">
        <f t="shared" si="297"/>
        <v>1.5920615685852997</v>
      </c>
      <c r="U2716" s="93">
        <f t="shared" si="297"/>
        <v>2.1706997927022069</v>
      </c>
      <c r="V2716" s="93">
        <f t="shared" si="297"/>
        <v>2.9596453321993166</v>
      </c>
      <c r="W2716" s="93">
        <f t="shared" si="297"/>
        <v>4.0353348361934902</v>
      </c>
      <c r="X2716" s="93">
        <f t="shared" si="297"/>
        <v>5.5019860194181218</v>
      </c>
      <c r="Y2716" s="93">
        <f t="shared" si="296"/>
        <v>7.5016947506709863</v>
      </c>
      <c r="Z2716" s="93">
        <f t="shared" si="296"/>
        <v>10.22820194991993</v>
      </c>
      <c r="AA2716" s="93">
        <f t="shared" si="296"/>
        <v>13.9456640939687</v>
      </c>
      <c r="AB2716" s="93">
        <f t="shared" si="296"/>
        <v>19.014245903047538</v>
      </c>
      <c r="AC2716" s="95">
        <f t="shared" si="296"/>
        <v>25.925014744756517</v>
      </c>
      <c r="AE2716" s="96"/>
    </row>
    <row r="2717" spans="3:31" ht="24.75" customHeight="1" x14ac:dyDescent="0.25">
      <c r="C2717" s="91">
        <f>ABS(E2717-Dashboard!$F$13)</f>
        <v>29.875205848087255</v>
      </c>
      <c r="D2717" s="92">
        <f t="shared" si="299"/>
        <v>0.36355216512642985</v>
      </c>
      <c r="E2717" s="93" cm="1">
        <f t="array" ref="E2717">SUM('DRE + DCF'!$S$41/TIR!S2717,'DRE + DCF'!$U$41:$AD$41/TIR!T2717:AC2717,TIR!F2717)</f>
        <v>17.744794151912743</v>
      </c>
      <c r="F2717" s="100">
        <f>'DRE + DCF'!$AE$38*'DRE + DCF'!$AE$39*(1+G2717)/(R2717-G2717)/AC2717</f>
        <v>3.7645733700837596</v>
      </c>
      <c r="G2717" s="92">
        <f>R2717*(1-'DRE + DCF'!$AE$39)</f>
        <v>0.2181312990758579</v>
      </c>
      <c r="H2717" s="94">
        <f t="shared" si="294"/>
        <v>0.36355216512642985</v>
      </c>
      <c r="I2717" s="94">
        <f t="shared" si="298"/>
        <v>0.36355216512642985</v>
      </c>
      <c r="J2717" s="94">
        <f t="shared" si="298"/>
        <v>0.36355216512642985</v>
      </c>
      <c r="K2717" s="94">
        <f t="shared" si="298"/>
        <v>0.36355216512642985</v>
      </c>
      <c r="L2717" s="94">
        <f t="shared" si="298"/>
        <v>0.36355216512642985</v>
      </c>
      <c r="M2717" s="94">
        <f t="shared" si="298"/>
        <v>0.36355216512642985</v>
      </c>
      <c r="N2717" s="94">
        <f t="shared" si="298"/>
        <v>0.36355216512642985</v>
      </c>
      <c r="O2717" s="94">
        <f t="shared" si="298"/>
        <v>0.36355216512642985</v>
      </c>
      <c r="P2717" s="94">
        <f t="shared" si="298"/>
        <v>0.36355216512642985</v>
      </c>
      <c r="Q2717" s="94">
        <f t="shared" si="298"/>
        <v>0.36355216512642985</v>
      </c>
      <c r="R2717" s="94">
        <f t="shared" si="298"/>
        <v>0.36355216512642985</v>
      </c>
      <c r="S2717" s="93">
        <f>(1+H2717)^((5-Dashboard!$F$9)*3/12)</f>
        <v>1.1677123640376639</v>
      </c>
      <c r="T2717" s="93">
        <f t="shared" si="297"/>
        <v>1.5922367222284584</v>
      </c>
      <c r="U2717" s="93">
        <f t="shared" si="297"/>
        <v>2.1710978299884243</v>
      </c>
      <c r="V2717" s="93">
        <f t="shared" si="297"/>
        <v>2.9604051467820089</v>
      </c>
      <c r="W2717" s="93">
        <f t="shared" si="297"/>
        <v>4.0366668475460346</v>
      </c>
      <c r="X2717" s="93">
        <f t="shared" si="297"/>
        <v>5.5042058198654749</v>
      </c>
      <c r="Y2717" s="93">
        <f t="shared" si="296"/>
        <v>7.5052717629790635</v>
      </c>
      <c r="Z2717" s="93">
        <f t="shared" si="296"/>
        <v>10.233829562272359</v>
      </c>
      <c r="AA2717" s="93">
        <f t="shared" si="296"/>
        <v>13.954360457171337</v>
      </c>
      <c r="AB2717" s="93">
        <f t="shared" si="296"/>
        <v>19.027498414330612</v>
      </c>
      <c r="AC2717" s="95">
        <f t="shared" si="296"/>
        <v>25.944986659800215</v>
      </c>
      <c r="AE2717" s="96"/>
    </row>
    <row r="2718" spans="3:31" ht="24.75" customHeight="1" x14ac:dyDescent="0.25">
      <c r="C2718" s="91">
        <f>ABS(E2718-Dashboard!$F$13)</f>
        <v>29.882877422601034</v>
      </c>
      <c r="D2718" s="92">
        <f t="shared" si="299"/>
        <v>0.36365216512642984</v>
      </c>
      <c r="E2718" s="93" cm="1">
        <f t="array" ref="E2718">SUM('DRE + DCF'!$S$41/TIR!S2718,'DRE + DCF'!$U$41:$AD$41/TIR!T2718:AC2718,TIR!F2718)</f>
        <v>17.737122577398964</v>
      </c>
      <c r="F2718" s="100">
        <f>'DRE + DCF'!$AE$38*'DRE + DCF'!$AE$39*(1+G2718)/(R2718-G2718)/AC2718</f>
        <v>3.760826509097515</v>
      </c>
      <c r="G2718" s="92">
        <f>R2718*(1-'DRE + DCF'!$AE$39)</f>
        <v>0.21819129907585791</v>
      </c>
      <c r="H2718" s="94">
        <f t="shared" si="294"/>
        <v>0.36365216512642984</v>
      </c>
      <c r="I2718" s="94">
        <f t="shared" si="298"/>
        <v>0.36365216512642984</v>
      </c>
      <c r="J2718" s="94">
        <f t="shared" si="298"/>
        <v>0.36365216512642984</v>
      </c>
      <c r="K2718" s="94">
        <f t="shared" si="298"/>
        <v>0.36365216512642984</v>
      </c>
      <c r="L2718" s="94">
        <f t="shared" si="298"/>
        <v>0.36365216512642984</v>
      </c>
      <c r="M2718" s="94">
        <f t="shared" si="298"/>
        <v>0.36365216512642984</v>
      </c>
      <c r="N2718" s="94">
        <f t="shared" si="298"/>
        <v>0.36365216512642984</v>
      </c>
      <c r="O2718" s="94">
        <f t="shared" si="298"/>
        <v>0.36365216512642984</v>
      </c>
      <c r="P2718" s="94">
        <f t="shared" si="298"/>
        <v>0.36365216512642984</v>
      </c>
      <c r="Q2718" s="94">
        <f t="shared" si="298"/>
        <v>0.36365216512642984</v>
      </c>
      <c r="R2718" s="94">
        <f t="shared" si="298"/>
        <v>0.36365216512642984</v>
      </c>
      <c r="S2718" s="93">
        <f>(1+H2718)^((5-Dashboard!$F$9)*3/12)</f>
        <v>1.1677551820165175</v>
      </c>
      <c r="T2718" s="93">
        <f t="shared" si="297"/>
        <v>1.5924118822944324</v>
      </c>
      <c r="U2718" s="93">
        <f t="shared" si="297"/>
        <v>2.1714959110638565</v>
      </c>
      <c r="V2718" s="93">
        <f t="shared" si="297"/>
        <v>2.9611651006854176</v>
      </c>
      <c r="W2718" s="93">
        <f t="shared" si="297"/>
        <v>4.0379992008464924</v>
      </c>
      <c r="X2718" s="93">
        <f t="shared" si="297"/>
        <v>5.5064263530131132</v>
      </c>
      <c r="Y2718" s="93">
        <f t="shared" si="296"/>
        <v>7.5088502183955637</v>
      </c>
      <c r="Z2718" s="93">
        <f t="shared" si="296"/>
        <v>10.239459857925176</v>
      </c>
      <c r="AA2718" s="93">
        <f t="shared" si="296"/>
        <v>13.963061604984834</v>
      </c>
      <c r="AB2718" s="93">
        <f t="shared" si="296"/>
        <v>19.040759189431292</v>
      </c>
      <c r="AC2718" s="95">
        <f t="shared" si="296"/>
        <v>25.96497249431895</v>
      </c>
      <c r="AE2718" s="96"/>
    </row>
    <row r="2719" spans="3:31" ht="24.75" customHeight="1" x14ac:dyDescent="0.25">
      <c r="C2719" s="91">
        <f>ABS(E2719-Dashboard!$F$13)</f>
        <v>29.890542806242873</v>
      </c>
      <c r="D2719" s="92">
        <f t="shared" si="299"/>
        <v>0.36375216512642983</v>
      </c>
      <c r="E2719" s="93" cm="1">
        <f t="array" ref="E2719">SUM('DRE + DCF'!$S$41/TIR!S2719,'DRE + DCF'!$U$41:$AD$41/TIR!T2719:AC2719,TIR!F2719)</f>
        <v>17.729457193757124</v>
      </c>
      <c r="F2719" s="100">
        <f>'DRE + DCF'!$AE$38*'DRE + DCF'!$AE$39*(1+G2719)/(R2719-G2719)/AC2719</f>
        <v>3.7570838644787825</v>
      </c>
      <c r="G2719" s="92">
        <f>R2719*(1-'DRE + DCF'!$AE$39)</f>
        <v>0.21825129907585789</v>
      </c>
      <c r="H2719" s="94">
        <f t="shared" si="294"/>
        <v>0.36375216512642983</v>
      </c>
      <c r="I2719" s="94">
        <f t="shared" si="298"/>
        <v>0.36375216512642983</v>
      </c>
      <c r="J2719" s="94">
        <f t="shared" si="298"/>
        <v>0.36375216512642983</v>
      </c>
      <c r="K2719" s="94">
        <f t="shared" si="298"/>
        <v>0.36375216512642983</v>
      </c>
      <c r="L2719" s="94">
        <f t="shared" si="298"/>
        <v>0.36375216512642983</v>
      </c>
      <c r="M2719" s="94">
        <f t="shared" si="298"/>
        <v>0.36375216512642983</v>
      </c>
      <c r="N2719" s="94">
        <f t="shared" si="298"/>
        <v>0.36375216512642983</v>
      </c>
      <c r="O2719" s="94">
        <f t="shared" si="298"/>
        <v>0.36375216512642983</v>
      </c>
      <c r="P2719" s="94">
        <f t="shared" si="298"/>
        <v>0.36375216512642983</v>
      </c>
      <c r="Q2719" s="94">
        <f t="shared" si="298"/>
        <v>0.36375216512642983</v>
      </c>
      <c r="R2719" s="94">
        <f t="shared" si="298"/>
        <v>0.36375216512642983</v>
      </c>
      <c r="S2719" s="93">
        <f>(1+H2719)^((5-Dashboard!$F$9)*3/12)</f>
        <v>1.1677979984254254</v>
      </c>
      <c r="T2719" s="93">
        <f t="shared" si="297"/>
        <v>1.592587048782985</v>
      </c>
      <c r="U2719" s="93">
        <f t="shared" si="297"/>
        <v>2.1718940359301069</v>
      </c>
      <c r="V2719" s="93">
        <f t="shared" si="297"/>
        <v>2.9619251939248632</v>
      </c>
      <c r="W2719" s="93">
        <f t="shared" si="297"/>
        <v>4.0393318961575524</v>
      </c>
      <c r="X2719" s="93">
        <f t="shared" si="297"/>
        <v>5.5086476190491087</v>
      </c>
      <c r="Y2719" s="93">
        <f t="shared" si="296"/>
        <v>7.5124301173967742</v>
      </c>
      <c r="Z2719" s="93">
        <f t="shared" si="296"/>
        <v>10.245092837960849</v>
      </c>
      <c r="AA2719" s="93">
        <f t="shared" si="296"/>
        <v>13.971767539690386</v>
      </c>
      <c r="AB2719" s="93">
        <f t="shared" si="296"/>
        <v>19.054028232895934</v>
      </c>
      <c r="AC2719" s="95">
        <f t="shared" si="296"/>
        <v>25.984972256991949</v>
      </c>
      <c r="AE2719" s="96"/>
    </row>
    <row r="2720" spans="3:31" ht="24.75" customHeight="1" x14ac:dyDescent="0.25">
      <c r="C2720" s="91">
        <f>ABS(E2720-Dashboard!$F$13)</f>
        <v>29.898202005668061</v>
      </c>
      <c r="D2720" s="92">
        <f t="shared" si="299"/>
        <v>0.36385216512642982</v>
      </c>
      <c r="E2720" s="93" cm="1">
        <f t="array" ref="E2720">SUM('DRE + DCF'!$S$41/TIR!S2720,'DRE + DCF'!$U$41:$AD$41/TIR!T2720:AC2720,TIR!F2720)</f>
        <v>17.721797994331936</v>
      </c>
      <c r="F2720" s="100">
        <f>'DRE + DCF'!$AE$38*'DRE + DCF'!$AE$39*(1+G2720)/(R2720-G2720)/AC2720</f>
        <v>3.753345430875298</v>
      </c>
      <c r="G2720" s="92">
        <f>R2720*(1-'DRE + DCF'!$AE$39)</f>
        <v>0.21831129907585789</v>
      </c>
      <c r="H2720" s="94">
        <f t="shared" si="294"/>
        <v>0.36385216512642982</v>
      </c>
      <c r="I2720" s="94">
        <f t="shared" si="298"/>
        <v>0.36385216512642982</v>
      </c>
      <c r="J2720" s="94">
        <f t="shared" si="298"/>
        <v>0.36385216512642982</v>
      </c>
      <c r="K2720" s="94">
        <f t="shared" si="298"/>
        <v>0.36385216512642982</v>
      </c>
      <c r="L2720" s="94">
        <f t="shared" si="298"/>
        <v>0.36385216512642982</v>
      </c>
      <c r="M2720" s="94">
        <f t="shared" si="298"/>
        <v>0.36385216512642982</v>
      </c>
      <c r="N2720" s="94">
        <f t="shared" si="298"/>
        <v>0.36385216512642982</v>
      </c>
      <c r="O2720" s="94">
        <f t="shared" si="298"/>
        <v>0.36385216512642982</v>
      </c>
      <c r="P2720" s="94">
        <f t="shared" si="298"/>
        <v>0.36385216512642982</v>
      </c>
      <c r="Q2720" s="94">
        <f t="shared" si="298"/>
        <v>0.36385216512642982</v>
      </c>
      <c r="R2720" s="94">
        <f t="shared" si="298"/>
        <v>0.36385216512642982</v>
      </c>
      <c r="S2720" s="93">
        <f>(1+H2720)^((5-Dashboard!$F$9)*3/12)</f>
        <v>1.1678408132645604</v>
      </c>
      <c r="T2720" s="93">
        <f t="shared" si="297"/>
        <v>1.5927622216938815</v>
      </c>
      <c r="U2720" s="93">
        <f t="shared" si="297"/>
        <v>2.1722922045887829</v>
      </c>
      <c r="V2720" s="93">
        <f t="shared" si="297"/>
        <v>2.9626854265156775</v>
      </c>
      <c r="W2720" s="93">
        <f t="shared" si="297"/>
        <v>4.0406649335419269</v>
      </c>
      <c r="X2720" s="93">
        <f t="shared" si="297"/>
        <v>5.5108696181615988</v>
      </c>
      <c r="Y2720" s="93">
        <f t="shared" si="296"/>
        <v>7.5160114604591586</v>
      </c>
      <c r="Z2720" s="93">
        <f t="shared" si="296"/>
        <v>10.250728503462284</v>
      </c>
      <c r="AA2720" s="93">
        <f t="shared" si="296"/>
        <v>13.980478263570244</v>
      </c>
      <c r="AB2720" s="93">
        <f t="shared" si="296"/>
        <v>19.067305549273268</v>
      </c>
      <c r="AC2720" s="95">
        <f t="shared" si="296"/>
        <v>26.004985956503539</v>
      </c>
      <c r="AE2720" s="96"/>
    </row>
    <row r="2721" spans="3:31" ht="24.75" customHeight="1" x14ac:dyDescent="0.25">
      <c r="C2721" s="91">
        <f>ABS(E2721-Dashboard!$F$13)</f>
        <v>29.905855027523128</v>
      </c>
      <c r="D2721" s="92">
        <f t="shared" si="299"/>
        <v>0.36395216512642981</v>
      </c>
      <c r="E2721" s="93" cm="1">
        <f t="array" ref="E2721">SUM('DRE + DCF'!$S$41/TIR!S2721,'DRE + DCF'!$U$41:$AD$41/TIR!T2721:AC2721,TIR!F2721)</f>
        <v>17.71414497247687</v>
      </c>
      <c r="F2721" s="100">
        <f>'DRE + DCF'!$AE$38*'DRE + DCF'!$AE$39*(1+G2721)/(R2721-G2721)/AC2721</f>
        <v>3.7496112029424968</v>
      </c>
      <c r="G2721" s="92">
        <f>R2721*(1-'DRE + DCF'!$AE$39)</f>
        <v>0.21837129907585787</v>
      </c>
      <c r="H2721" s="94">
        <f t="shared" si="294"/>
        <v>0.36395216512642981</v>
      </c>
      <c r="I2721" s="94">
        <f t="shared" si="298"/>
        <v>0.36395216512642981</v>
      </c>
      <c r="J2721" s="94">
        <f t="shared" si="298"/>
        <v>0.36395216512642981</v>
      </c>
      <c r="K2721" s="94">
        <f t="shared" si="298"/>
        <v>0.36395216512642981</v>
      </c>
      <c r="L2721" s="94">
        <f t="shared" si="298"/>
        <v>0.36395216512642981</v>
      </c>
      <c r="M2721" s="94">
        <f t="shared" si="298"/>
        <v>0.36395216512642981</v>
      </c>
      <c r="N2721" s="94">
        <f t="shared" si="298"/>
        <v>0.36395216512642981</v>
      </c>
      <c r="O2721" s="94">
        <f t="shared" si="298"/>
        <v>0.36395216512642981</v>
      </c>
      <c r="P2721" s="94">
        <f t="shared" si="298"/>
        <v>0.36395216512642981</v>
      </c>
      <c r="Q2721" s="94">
        <f t="shared" si="298"/>
        <v>0.36395216512642981</v>
      </c>
      <c r="R2721" s="94">
        <f t="shared" si="298"/>
        <v>0.36395216512642981</v>
      </c>
      <c r="S2721" s="93">
        <f>(1+H2721)^((5-Dashboard!$F$9)*3/12)</f>
        <v>1.1678836265340951</v>
      </c>
      <c r="T2721" s="93">
        <f t="shared" si="297"/>
        <v>1.5929374010268855</v>
      </c>
      <c r="U2721" s="93">
        <f t="shared" si="297"/>
        <v>2.1726904170414882</v>
      </c>
      <c r="V2721" s="93">
        <f t="shared" si="297"/>
        <v>2.9634457984731832</v>
      </c>
      <c r="W2721" s="93">
        <f t="shared" si="297"/>
        <v>4.0419983130623196</v>
      </c>
      <c r="X2721" s="93">
        <f t="shared" si="297"/>
        <v>5.5130923505387273</v>
      </c>
      <c r="Y2721" s="93">
        <f t="shared" si="296"/>
        <v>7.5195942480592546</v>
      </c>
      <c r="Z2721" s="93">
        <f t="shared" si="296"/>
        <v>10.256366855512667</v>
      </c>
      <c r="AA2721" s="93">
        <f t="shared" si="296"/>
        <v>13.989193778907453</v>
      </c>
      <c r="AB2721" s="93">
        <f t="shared" si="296"/>
        <v>19.080591143113999</v>
      </c>
      <c r="AC2721" s="95">
        <f t="shared" si="296"/>
        <v>26.025013601542518</v>
      </c>
      <c r="AE2721" s="96"/>
    </row>
    <row r="2722" spans="3:31" ht="24.75" customHeight="1" x14ac:dyDescent="0.25">
      <c r="C2722" s="91">
        <f>ABS(E2722-Dashboard!$F$13)</f>
        <v>29.913501878446034</v>
      </c>
      <c r="D2722" s="92">
        <f t="shared" si="299"/>
        <v>0.36405216512642979</v>
      </c>
      <c r="E2722" s="93" cm="1">
        <f t="array" ref="E2722">SUM('DRE + DCF'!$S$41/TIR!S2722,'DRE + DCF'!$U$41:$AD$41/TIR!T2722:AC2722,TIR!F2722)</f>
        <v>17.706498121553963</v>
      </c>
      <c r="F2722" s="100">
        <f>'DRE + DCF'!$AE$38*'DRE + DCF'!$AE$39*(1+G2722)/(R2722-G2722)/AC2722</f>
        <v>3.7458811753434067</v>
      </c>
      <c r="G2722" s="92">
        <f>R2722*(1-'DRE + DCF'!$AE$39)</f>
        <v>0.21843129907585787</v>
      </c>
      <c r="H2722" s="94">
        <f t="shared" si="294"/>
        <v>0.36405216512642979</v>
      </c>
      <c r="I2722" s="94">
        <f t="shared" si="298"/>
        <v>0.36405216512642979</v>
      </c>
      <c r="J2722" s="94">
        <f t="shared" si="298"/>
        <v>0.36405216512642979</v>
      </c>
      <c r="K2722" s="94">
        <f t="shared" si="298"/>
        <v>0.36405216512642979</v>
      </c>
      <c r="L2722" s="94">
        <f t="shared" si="298"/>
        <v>0.36405216512642979</v>
      </c>
      <c r="M2722" s="94">
        <f t="shared" si="298"/>
        <v>0.36405216512642979</v>
      </c>
      <c r="N2722" s="94">
        <f t="shared" si="298"/>
        <v>0.36405216512642979</v>
      </c>
      <c r="O2722" s="94">
        <f t="shared" si="298"/>
        <v>0.36405216512642979</v>
      </c>
      <c r="P2722" s="94">
        <f t="shared" si="298"/>
        <v>0.36405216512642979</v>
      </c>
      <c r="Q2722" s="94">
        <f t="shared" si="298"/>
        <v>0.36405216512642979</v>
      </c>
      <c r="R2722" s="94">
        <f t="shared" si="298"/>
        <v>0.36405216512642979</v>
      </c>
      <c r="S2722" s="93">
        <f>(1+H2722)^((5-Dashboard!$F$9)*3/12)</f>
        <v>1.1679264382342023</v>
      </c>
      <c r="T2722" s="93">
        <f t="shared" si="297"/>
        <v>1.5931125867817633</v>
      </c>
      <c r="U2722" s="93">
        <f t="shared" si="297"/>
        <v>2.1730886732898318</v>
      </c>
      <c r="V2722" s="93">
        <f t="shared" si="297"/>
        <v>2.9642063098127163</v>
      </c>
      <c r="W2722" s="93">
        <f t="shared" si="297"/>
        <v>4.0433320347814607</v>
      </c>
      <c r="X2722" s="93">
        <f t="shared" si="297"/>
        <v>5.5153158163687053</v>
      </c>
      <c r="Y2722" s="93">
        <f t="shared" si="296"/>
        <v>7.523178480673776</v>
      </c>
      <c r="Z2722" s="93">
        <f t="shared" si="296"/>
        <v>10.26200789519563</v>
      </c>
      <c r="AA2722" s="93">
        <f t="shared" si="296"/>
        <v>13.997914087986118</v>
      </c>
      <c r="AB2722" s="93">
        <f t="shared" si="296"/>
        <v>19.093885018971218</v>
      </c>
      <c r="AC2722" s="95">
        <f t="shared" si="296"/>
        <v>26.045055200802793</v>
      </c>
      <c r="AE2722" s="96"/>
    </row>
    <row r="2723" spans="3:31" ht="24.75" customHeight="1" x14ac:dyDescent="0.25">
      <c r="C2723" s="91">
        <f>ABS(E2723-Dashboard!$F$13)</f>
        <v>29.921142565065963</v>
      </c>
      <c r="D2723" s="92">
        <f t="shared" si="299"/>
        <v>0.36415216512642978</v>
      </c>
      <c r="E2723" s="93" cm="1">
        <f t="array" ref="E2723">SUM('DRE + DCF'!$S$41/TIR!S2723,'DRE + DCF'!$U$41:$AD$41/TIR!T2723:AC2723,TIR!F2723)</f>
        <v>17.698857434934034</v>
      </c>
      <c r="F2723" s="100">
        <f>'DRE + DCF'!$AE$38*'DRE + DCF'!$AE$39*(1+G2723)/(R2723-G2723)/AC2723</f>
        <v>3.7421553427487417</v>
      </c>
      <c r="G2723" s="92">
        <f>R2723*(1-'DRE + DCF'!$AE$39)</f>
        <v>0.21849129907585788</v>
      </c>
      <c r="H2723" s="94">
        <f t="shared" si="294"/>
        <v>0.36415216512642978</v>
      </c>
      <c r="I2723" s="94">
        <f t="shared" si="298"/>
        <v>0.36415216512642978</v>
      </c>
      <c r="J2723" s="94">
        <f t="shared" si="298"/>
        <v>0.36415216512642978</v>
      </c>
      <c r="K2723" s="94">
        <f t="shared" si="298"/>
        <v>0.36415216512642978</v>
      </c>
      <c r="L2723" s="94">
        <f t="shared" si="298"/>
        <v>0.36415216512642978</v>
      </c>
      <c r="M2723" s="94">
        <f t="shared" si="298"/>
        <v>0.36415216512642978</v>
      </c>
      <c r="N2723" s="94">
        <f t="shared" si="298"/>
        <v>0.36415216512642978</v>
      </c>
      <c r="O2723" s="94">
        <f t="shared" si="298"/>
        <v>0.36415216512642978</v>
      </c>
      <c r="P2723" s="94">
        <f t="shared" si="298"/>
        <v>0.36415216512642978</v>
      </c>
      <c r="Q2723" s="94">
        <f t="shared" si="298"/>
        <v>0.36415216512642978</v>
      </c>
      <c r="R2723" s="94">
        <f t="shared" si="298"/>
        <v>0.36415216512642978</v>
      </c>
      <c r="S2723" s="93">
        <f>(1+H2723)^((5-Dashboard!$F$9)*3/12)</f>
        <v>1.1679692483650541</v>
      </c>
      <c r="T2723" s="93">
        <f t="shared" si="297"/>
        <v>1.5932877789582773</v>
      </c>
      <c r="U2723" s="93">
        <f t="shared" si="297"/>
        <v>2.1734869733354145</v>
      </c>
      <c r="V2723" s="93">
        <f t="shared" si="297"/>
        <v>2.9649669605495963</v>
      </c>
      <c r="W2723" s="93">
        <f t="shared" si="297"/>
        <v>4.0446660987620611</v>
      </c>
      <c r="X2723" s="93">
        <f t="shared" si="297"/>
        <v>5.5175400158397352</v>
      </c>
      <c r="Y2723" s="93">
        <f t="shared" si="296"/>
        <v>7.52676415877949</v>
      </c>
      <c r="Z2723" s="93">
        <f t="shared" si="296"/>
        <v>10.267651623595052</v>
      </c>
      <c r="AA2723" s="93">
        <f t="shared" si="296"/>
        <v>14.006639193091091</v>
      </c>
      <c r="AB2723" s="93">
        <f t="shared" si="296"/>
        <v>19.107187181399919</v>
      </c>
      <c r="AC2723" s="95">
        <f t="shared" si="296"/>
        <v>26.065110762982663</v>
      </c>
      <c r="AE2723" s="96"/>
    </row>
    <row r="2724" spans="3:31" ht="24.75" customHeight="1" x14ac:dyDescent="0.25">
      <c r="C2724" s="91">
        <f>ABS(E2724-Dashboard!$F$13)</f>
        <v>29.928777094003593</v>
      </c>
      <c r="D2724" s="92">
        <f t="shared" si="299"/>
        <v>0.36425216512642977</v>
      </c>
      <c r="E2724" s="93" cm="1">
        <f t="array" ref="E2724">SUM('DRE + DCF'!$S$41/TIR!S2724,'DRE + DCF'!$U$41:$AD$41/TIR!T2724:AC2724,TIR!F2724)</f>
        <v>17.691222905996405</v>
      </c>
      <c r="F2724" s="100">
        <f>'DRE + DCF'!$AE$38*'DRE + DCF'!$AE$39*(1+G2724)/(R2724-G2724)/AC2724</f>
        <v>3.7384336998367749</v>
      </c>
      <c r="G2724" s="92">
        <f>R2724*(1-'DRE + DCF'!$AE$39)</f>
        <v>0.21855129907585785</v>
      </c>
      <c r="H2724" s="94">
        <f t="shared" si="294"/>
        <v>0.36425216512642977</v>
      </c>
      <c r="I2724" s="94">
        <f t="shared" si="298"/>
        <v>0.36425216512642977</v>
      </c>
      <c r="J2724" s="94">
        <f t="shared" si="298"/>
        <v>0.36425216512642977</v>
      </c>
      <c r="K2724" s="94">
        <f t="shared" si="298"/>
        <v>0.36425216512642977</v>
      </c>
      <c r="L2724" s="94">
        <f t="shared" si="298"/>
        <v>0.36425216512642977</v>
      </c>
      <c r="M2724" s="94">
        <f t="shared" si="298"/>
        <v>0.36425216512642977</v>
      </c>
      <c r="N2724" s="94">
        <f t="shared" si="298"/>
        <v>0.36425216512642977</v>
      </c>
      <c r="O2724" s="94">
        <f t="shared" si="298"/>
        <v>0.36425216512642977</v>
      </c>
      <c r="P2724" s="94">
        <f t="shared" si="298"/>
        <v>0.36425216512642977</v>
      </c>
      <c r="Q2724" s="94">
        <f t="shared" si="298"/>
        <v>0.36425216512642977</v>
      </c>
      <c r="R2724" s="94">
        <f t="shared" si="298"/>
        <v>0.36425216512642977</v>
      </c>
      <c r="S2724" s="93">
        <f>(1+H2724)^((5-Dashboard!$F$9)*3/12)</f>
        <v>1.1680120569268237</v>
      </c>
      <c r="T2724" s="93">
        <f t="shared" si="297"/>
        <v>1.5934629775561941</v>
      </c>
      <c r="U2724" s="93">
        <f t="shared" si="297"/>
        <v>2.1738853171798458</v>
      </c>
      <c r="V2724" s="93">
        <f t="shared" si="297"/>
        <v>2.9657277506991604</v>
      </c>
      <c r="W2724" s="93">
        <f t="shared" si="297"/>
        <v>4.0460005050668668</v>
      </c>
      <c r="X2724" s="93">
        <f t="shared" si="297"/>
        <v>5.519764949140102</v>
      </c>
      <c r="Y2724" s="93">
        <f t="shared" si="296"/>
        <v>7.5303512828533625</v>
      </c>
      <c r="Z2724" s="93">
        <f t="shared" si="296"/>
        <v>10.273298041795289</v>
      </c>
      <c r="AA2724" s="93">
        <f t="shared" si="296"/>
        <v>14.015369096508335</v>
      </c>
      <c r="AB2724" s="93">
        <f t="shared" si="296"/>
        <v>19.120497634957552</v>
      </c>
      <c r="AC2724" s="95">
        <f t="shared" si="296"/>
        <v>26.085180296785623</v>
      </c>
      <c r="AE2724" s="96"/>
    </row>
    <row r="2725" spans="3:31" ht="24.75" customHeight="1" x14ac:dyDescent="0.25">
      <c r="C2725" s="91">
        <f>ABS(E2725-Dashboard!$F$13)</f>
        <v>29.936405471870852</v>
      </c>
      <c r="D2725" s="92">
        <f t="shared" si="299"/>
        <v>0.36435216512642976</v>
      </c>
      <c r="E2725" s="93" cm="1">
        <f t="array" ref="E2725">SUM('DRE + DCF'!$S$41/TIR!S2725,'DRE + DCF'!$U$41:$AD$41/TIR!T2725:AC2725,TIR!F2725)</f>
        <v>17.683594528129145</v>
      </c>
      <c r="F2725" s="100">
        <f>'DRE + DCF'!$AE$38*'DRE + DCF'!$AE$39*(1+G2725)/(R2725-G2725)/AC2725</f>
        <v>3.7347162412934418</v>
      </c>
      <c r="G2725" s="92">
        <f>R2725*(1-'DRE + DCF'!$AE$39)</f>
        <v>0.21861129907585786</v>
      </c>
      <c r="H2725" s="94">
        <f t="shared" si="294"/>
        <v>0.36435216512642976</v>
      </c>
      <c r="I2725" s="94">
        <f t="shared" si="298"/>
        <v>0.36435216512642976</v>
      </c>
      <c r="J2725" s="94">
        <f t="shared" si="298"/>
        <v>0.36435216512642976</v>
      </c>
      <c r="K2725" s="94">
        <f t="shared" si="298"/>
        <v>0.36435216512642976</v>
      </c>
      <c r="L2725" s="94">
        <f t="shared" si="298"/>
        <v>0.36435216512642976</v>
      </c>
      <c r="M2725" s="94">
        <f t="shared" si="298"/>
        <v>0.36435216512642976</v>
      </c>
      <c r="N2725" s="94">
        <f t="shared" si="298"/>
        <v>0.36435216512642976</v>
      </c>
      <c r="O2725" s="94">
        <f t="shared" si="298"/>
        <v>0.36435216512642976</v>
      </c>
      <c r="P2725" s="94">
        <f t="shared" si="298"/>
        <v>0.36435216512642976</v>
      </c>
      <c r="Q2725" s="94">
        <f t="shared" si="298"/>
        <v>0.36435216512642976</v>
      </c>
      <c r="R2725" s="94">
        <f t="shared" si="298"/>
        <v>0.36435216512642976</v>
      </c>
      <c r="S2725" s="93">
        <f>(1+H2725)^((5-Dashboard!$F$9)*3/12)</f>
        <v>1.1680548639196833</v>
      </c>
      <c r="T2725" s="93">
        <f t="shared" si="297"/>
        <v>1.593638182575277</v>
      </c>
      <c r="U2725" s="93">
        <f t="shared" si="297"/>
        <v>2.1742837048247274</v>
      </c>
      <c r="V2725" s="93">
        <f t="shared" si="297"/>
        <v>2.9664886802767318</v>
      </c>
      <c r="W2725" s="93">
        <f t="shared" si="297"/>
        <v>4.0473352537586038</v>
      </c>
      <c r="X2725" s="93">
        <f t="shared" si="297"/>
        <v>5.521990616458079</v>
      </c>
      <c r="Y2725" s="93">
        <f t="shared" si="296"/>
        <v>7.5339398533724085</v>
      </c>
      <c r="Z2725" s="93">
        <f t="shared" si="296"/>
        <v>10.278947150880942</v>
      </c>
      <c r="AA2725" s="93">
        <f t="shared" si="296"/>
        <v>14.024103800524559</v>
      </c>
      <c r="AB2725" s="93">
        <f t="shared" si="296"/>
        <v>19.133816384203474</v>
      </c>
      <c r="AC2725" s="95">
        <f t="shared" si="296"/>
        <v>26.105263810919563</v>
      </c>
      <c r="AE2725" s="96"/>
    </row>
    <row r="2726" spans="3:31" ht="24.75" customHeight="1" x14ac:dyDescent="0.25">
      <c r="C2726" s="91">
        <f>ABS(E2726-Dashboard!$F$13)</f>
        <v>29.944027705271164</v>
      </c>
      <c r="D2726" s="92">
        <f t="shared" si="299"/>
        <v>0.36445216512642975</v>
      </c>
      <c r="E2726" s="93" cm="1">
        <f t="array" ref="E2726">SUM('DRE + DCF'!$S$41/TIR!S2726,'DRE + DCF'!$U$41:$AD$41/TIR!T2726:AC2726,TIR!F2726)</f>
        <v>17.675972294728833</v>
      </c>
      <c r="F2726" s="100">
        <f>'DRE + DCF'!$AE$38*'DRE + DCF'!$AE$39*(1+G2726)/(R2726-G2726)/AC2726</f>
        <v>3.7310029618122127</v>
      </c>
      <c r="G2726" s="92">
        <f>R2726*(1-'DRE + DCF'!$AE$39)</f>
        <v>0.21867129907585783</v>
      </c>
      <c r="H2726" s="94">
        <f t="shared" si="294"/>
        <v>0.36445216512642975</v>
      </c>
      <c r="I2726" s="94">
        <f t="shared" si="298"/>
        <v>0.36445216512642975</v>
      </c>
      <c r="J2726" s="94">
        <f t="shared" si="298"/>
        <v>0.36445216512642975</v>
      </c>
      <c r="K2726" s="94">
        <f t="shared" si="298"/>
        <v>0.36445216512642975</v>
      </c>
      <c r="L2726" s="94">
        <f t="shared" si="298"/>
        <v>0.36445216512642975</v>
      </c>
      <c r="M2726" s="94">
        <f t="shared" si="298"/>
        <v>0.36445216512642975</v>
      </c>
      <c r="N2726" s="94">
        <f t="shared" si="298"/>
        <v>0.36445216512642975</v>
      </c>
      <c r="O2726" s="94">
        <f t="shared" si="298"/>
        <v>0.36445216512642975</v>
      </c>
      <c r="P2726" s="94">
        <f t="shared" si="298"/>
        <v>0.36445216512642975</v>
      </c>
      <c r="Q2726" s="94">
        <f t="shared" si="298"/>
        <v>0.36445216512642975</v>
      </c>
      <c r="R2726" s="94">
        <f t="shared" si="298"/>
        <v>0.36445216512642975</v>
      </c>
      <c r="S2726" s="93">
        <f>(1+H2726)^((5-Dashboard!$F$9)*3/12)</f>
        <v>1.1680976693438052</v>
      </c>
      <c r="T2726" s="93">
        <f t="shared" si="297"/>
        <v>1.5938133940152917</v>
      </c>
      <c r="U2726" s="93">
        <f t="shared" si="297"/>
        <v>2.1746821362716684</v>
      </c>
      <c r="V2726" s="93">
        <f t="shared" si="297"/>
        <v>2.9672497492976477</v>
      </c>
      <c r="W2726" s="93">
        <f t="shared" si="297"/>
        <v>4.0486703449000316</v>
      </c>
      <c r="X2726" s="93">
        <f t="shared" si="297"/>
        <v>5.5242170179820178</v>
      </c>
      <c r="Y2726" s="93">
        <f t="shared" si="296"/>
        <v>7.5375298708138345</v>
      </c>
      <c r="Z2726" s="93">
        <f t="shared" si="296"/>
        <v>10.284598951937076</v>
      </c>
      <c r="AA2726" s="93">
        <f t="shared" si="296"/>
        <v>14.032843307427555</v>
      </c>
      <c r="AB2726" s="93">
        <f t="shared" si="296"/>
        <v>19.147143433699458</v>
      </c>
      <c r="AC2726" s="95">
        <f t="shared" si="296"/>
        <v>26.125361314097532</v>
      </c>
      <c r="AE2726" s="96"/>
    </row>
    <row r="2727" spans="3:31" ht="24.75" customHeight="1" x14ac:dyDescent="0.25">
      <c r="C2727" s="91">
        <f>ABS(E2727-Dashboard!$F$13)</f>
        <v>29.951643800799236</v>
      </c>
      <c r="D2727" s="92">
        <f t="shared" si="299"/>
        <v>0.36455216512642974</v>
      </c>
      <c r="E2727" s="93" cm="1">
        <f t="array" ref="E2727">SUM('DRE + DCF'!$S$41/TIR!S2727,'DRE + DCF'!$U$41:$AD$41/TIR!T2727:AC2727,TIR!F2727)</f>
        <v>17.668356199200762</v>
      </c>
      <c r="F2727" s="100">
        <f>'DRE + DCF'!$AE$38*'DRE + DCF'!$AE$39*(1+G2727)/(R2727-G2727)/AC2727</f>
        <v>3.7272938560941977</v>
      </c>
      <c r="G2727" s="92">
        <f>R2727*(1-'DRE + DCF'!$AE$39)</f>
        <v>0.21873129907585784</v>
      </c>
      <c r="H2727" s="94">
        <f t="shared" si="294"/>
        <v>0.36455216512642974</v>
      </c>
      <c r="I2727" s="94">
        <f t="shared" si="298"/>
        <v>0.36455216512642974</v>
      </c>
      <c r="J2727" s="94">
        <f t="shared" si="298"/>
        <v>0.36455216512642974</v>
      </c>
      <c r="K2727" s="94">
        <f t="shared" si="298"/>
        <v>0.36455216512642974</v>
      </c>
      <c r="L2727" s="94">
        <f t="shared" si="298"/>
        <v>0.36455216512642974</v>
      </c>
      <c r="M2727" s="94">
        <f t="shared" si="298"/>
        <v>0.36455216512642974</v>
      </c>
      <c r="N2727" s="94">
        <f t="shared" si="298"/>
        <v>0.36455216512642974</v>
      </c>
      <c r="O2727" s="94">
        <f t="shared" si="298"/>
        <v>0.36455216512642974</v>
      </c>
      <c r="P2727" s="94">
        <f t="shared" si="298"/>
        <v>0.36455216512642974</v>
      </c>
      <c r="Q2727" s="94">
        <f t="shared" si="298"/>
        <v>0.36455216512642974</v>
      </c>
      <c r="R2727" s="94">
        <f t="shared" si="298"/>
        <v>0.36455216512642974</v>
      </c>
      <c r="S2727" s="93">
        <f>(1+H2727)^((5-Dashboard!$F$9)*3/12)</f>
        <v>1.1681404731993621</v>
      </c>
      <c r="T2727" s="93">
        <f t="shared" si="297"/>
        <v>1.5939886118760016</v>
      </c>
      <c r="U2727" s="93">
        <f t="shared" si="297"/>
        <v>2.1750806115222701</v>
      </c>
      <c r="V2727" s="93">
        <f t="shared" si="297"/>
        <v>2.9680109577772322</v>
      </c>
      <c r="W2727" s="93">
        <f t="shared" si="297"/>
        <v>4.0500057785538903</v>
      </c>
      <c r="X2727" s="93">
        <f t="shared" si="297"/>
        <v>5.526444153900262</v>
      </c>
      <c r="Y2727" s="93">
        <f t="shared" si="296"/>
        <v>7.5411213356549016</v>
      </c>
      <c r="Z2727" s="93">
        <f t="shared" si="296"/>
        <v>10.290253446049009</v>
      </c>
      <c r="AA2727" s="93">
        <f t="shared" si="296"/>
        <v>14.041587619505879</v>
      </c>
      <c r="AB2727" s="93">
        <f t="shared" si="296"/>
        <v>19.160478788009218</v>
      </c>
      <c r="AC2727" s="95">
        <f t="shared" si="296"/>
        <v>26.145472815037007</v>
      </c>
      <c r="AE2727" s="96"/>
    </row>
    <row r="2728" spans="3:31" ht="24.75" customHeight="1" x14ac:dyDescent="0.25">
      <c r="C2728" s="91">
        <f>ABS(E2728-Dashboard!$F$13)</f>
        <v>29.959253765041318</v>
      </c>
      <c r="D2728" s="92">
        <f t="shared" si="299"/>
        <v>0.36465216512642973</v>
      </c>
      <c r="E2728" s="93" cm="1">
        <f t="array" ref="E2728">SUM('DRE + DCF'!$S$41/TIR!S2728,'DRE + DCF'!$U$41:$AD$41/TIR!T2728:AC2728,TIR!F2728)</f>
        <v>17.66074623495868</v>
      </c>
      <c r="F2728" s="100">
        <f>'DRE + DCF'!$AE$38*'DRE + DCF'!$AE$39*(1+G2728)/(R2728-G2728)/AC2728</f>
        <v>3.7235889188480158</v>
      </c>
      <c r="G2728" s="92">
        <f>R2728*(1-'DRE + DCF'!$AE$39)</f>
        <v>0.21879129907585784</v>
      </c>
      <c r="H2728" s="94">
        <f t="shared" si="294"/>
        <v>0.36465216512642973</v>
      </c>
      <c r="I2728" s="94">
        <f t="shared" si="298"/>
        <v>0.36465216512642973</v>
      </c>
      <c r="J2728" s="94">
        <f t="shared" si="298"/>
        <v>0.36465216512642973</v>
      </c>
      <c r="K2728" s="94">
        <f t="shared" si="298"/>
        <v>0.36465216512642973</v>
      </c>
      <c r="L2728" s="94">
        <f t="shared" ref="I2728:R2753" si="300">$D2728</f>
        <v>0.36465216512642973</v>
      </c>
      <c r="M2728" s="94">
        <f t="shared" si="300"/>
        <v>0.36465216512642973</v>
      </c>
      <c r="N2728" s="94">
        <f t="shared" si="300"/>
        <v>0.36465216512642973</v>
      </c>
      <c r="O2728" s="94">
        <f t="shared" si="300"/>
        <v>0.36465216512642973</v>
      </c>
      <c r="P2728" s="94">
        <f t="shared" si="300"/>
        <v>0.36465216512642973</v>
      </c>
      <c r="Q2728" s="94">
        <f t="shared" si="300"/>
        <v>0.36465216512642973</v>
      </c>
      <c r="R2728" s="94">
        <f t="shared" si="300"/>
        <v>0.36465216512642973</v>
      </c>
      <c r="S2728" s="93">
        <f>(1+H2728)^((5-Dashboard!$F$9)*3/12)</f>
        <v>1.1681832754865265</v>
      </c>
      <c r="T2728" s="93">
        <f t="shared" si="297"/>
        <v>1.5941638361571731</v>
      </c>
      <c r="U2728" s="93">
        <f t="shared" si="297"/>
        <v>2.1754791305781414</v>
      </c>
      <c r="V2728" s="93">
        <f t="shared" si="297"/>
        <v>2.9687723057308237</v>
      </c>
      <c r="W2728" s="93">
        <f t="shared" si="297"/>
        <v>4.0513415547829519</v>
      </c>
      <c r="X2728" s="93">
        <f t="shared" si="297"/>
        <v>5.5286720244012315</v>
      </c>
      <c r="Y2728" s="93">
        <f t="shared" si="296"/>
        <v>7.5447142483730625</v>
      </c>
      <c r="Z2728" s="93">
        <f t="shared" si="296"/>
        <v>10.295910634302524</v>
      </c>
      <c r="AA2728" s="93">
        <f t="shared" si="296"/>
        <v>14.050336739049174</v>
      </c>
      <c r="AB2728" s="93">
        <f t="shared" si="296"/>
        <v>19.173822451698875</v>
      </c>
      <c r="AC2728" s="95">
        <f t="shared" si="296"/>
        <v>26.165598322460621</v>
      </c>
      <c r="AE2728" s="96"/>
    </row>
    <row r="2729" spans="3:31" ht="24.75" customHeight="1" x14ac:dyDescent="0.25">
      <c r="C2729" s="91">
        <f>ABS(E2729-Dashboard!$F$13)</f>
        <v>29.966857604574962</v>
      </c>
      <c r="D2729" s="92">
        <f t="shared" si="299"/>
        <v>0.36475216512642972</v>
      </c>
      <c r="E2729" s="93" cm="1">
        <f t="array" ref="E2729">SUM('DRE + DCF'!$S$41/TIR!S2729,'DRE + DCF'!$U$41:$AD$41/TIR!T2729:AC2729,TIR!F2729)</f>
        <v>17.653142395425036</v>
      </c>
      <c r="F2729" s="100">
        <f>'DRE + DCF'!$AE$38*'DRE + DCF'!$AE$39*(1+G2729)/(R2729-G2729)/AC2729</f>
        <v>3.7198881447898988</v>
      </c>
      <c r="G2729" s="92">
        <f>R2729*(1-'DRE + DCF'!$AE$39)</f>
        <v>0.21885129907585782</v>
      </c>
      <c r="H2729" s="94">
        <f t="shared" si="294"/>
        <v>0.36475216512642972</v>
      </c>
      <c r="I2729" s="94">
        <f t="shared" si="300"/>
        <v>0.36475216512642972</v>
      </c>
      <c r="J2729" s="94">
        <f t="shared" si="300"/>
        <v>0.36475216512642972</v>
      </c>
      <c r="K2729" s="94">
        <f t="shared" si="300"/>
        <v>0.36475216512642972</v>
      </c>
      <c r="L2729" s="94">
        <f t="shared" si="300"/>
        <v>0.36475216512642972</v>
      </c>
      <c r="M2729" s="94">
        <f t="shared" si="300"/>
        <v>0.36475216512642972</v>
      </c>
      <c r="N2729" s="94">
        <f t="shared" si="300"/>
        <v>0.36475216512642972</v>
      </c>
      <c r="O2729" s="94">
        <f t="shared" si="300"/>
        <v>0.36475216512642972</v>
      </c>
      <c r="P2729" s="94">
        <f t="shared" si="300"/>
        <v>0.36475216512642972</v>
      </c>
      <c r="Q2729" s="94">
        <f t="shared" si="300"/>
        <v>0.36475216512642972</v>
      </c>
      <c r="R2729" s="94">
        <f t="shared" si="300"/>
        <v>0.36475216512642972</v>
      </c>
      <c r="S2729" s="93">
        <f>(1+H2729)^((5-Dashboard!$F$9)*3/12)</f>
        <v>1.1682260762054704</v>
      </c>
      <c r="T2729" s="93">
        <f t="shared" si="297"/>
        <v>1.5943390668585691</v>
      </c>
      <c r="U2729" s="93">
        <f t="shared" si="297"/>
        <v>2.1758776934408837</v>
      </c>
      <c r="V2729" s="93">
        <f t="shared" si="297"/>
        <v>2.9695337931737478</v>
      </c>
      <c r="W2729" s="93">
        <f t="shared" si="297"/>
        <v>4.0526776736499714</v>
      </c>
      <c r="X2729" s="93">
        <f t="shared" si="297"/>
        <v>5.5309006296733401</v>
      </c>
      <c r="Y2729" s="93">
        <f t="shared" si="296"/>
        <v>7.548308609445824</v>
      </c>
      <c r="Z2729" s="93">
        <f t="shared" si="296"/>
        <v>10.301570517783658</v>
      </c>
      <c r="AA2729" s="93">
        <f t="shared" si="296"/>
        <v>14.05909066834784</v>
      </c>
      <c r="AB2729" s="93">
        <f t="shared" si="296"/>
        <v>19.187174429336498</v>
      </c>
      <c r="AC2729" s="95">
        <f t="shared" si="296"/>
        <v>26.185737845095453</v>
      </c>
      <c r="AE2729" s="96"/>
    </row>
    <row r="2730" spans="3:31" ht="24.75" customHeight="1" x14ac:dyDescent="0.25">
      <c r="C2730" s="91">
        <f>ABS(E2730-Dashboard!$F$13)</f>
        <v>29.974455325969259</v>
      </c>
      <c r="D2730" s="92">
        <f t="shared" si="299"/>
        <v>0.36485216512642971</v>
      </c>
      <c r="E2730" s="93" cm="1">
        <f t="array" ref="E2730">SUM('DRE + DCF'!$S$41/TIR!S2730,'DRE + DCF'!$U$41:$AD$41/TIR!T2730:AC2730,TIR!F2730)</f>
        <v>17.645544674030738</v>
      </c>
      <c r="F2730" s="100">
        <f>'DRE + DCF'!$AE$38*'DRE + DCF'!$AE$39*(1+G2730)/(R2730-G2730)/AC2730</f>
        <v>3.7161915286435727</v>
      </c>
      <c r="G2730" s="92">
        <f>R2730*(1-'DRE + DCF'!$AE$39)</f>
        <v>0.21891129907585782</v>
      </c>
      <c r="H2730" s="94">
        <f t="shared" si="294"/>
        <v>0.36485216512642971</v>
      </c>
      <c r="I2730" s="94">
        <f t="shared" si="300"/>
        <v>0.36485216512642971</v>
      </c>
      <c r="J2730" s="94">
        <f t="shared" si="300"/>
        <v>0.36485216512642971</v>
      </c>
      <c r="K2730" s="94">
        <f t="shared" si="300"/>
        <v>0.36485216512642971</v>
      </c>
      <c r="L2730" s="94">
        <f t="shared" si="300"/>
        <v>0.36485216512642971</v>
      </c>
      <c r="M2730" s="94">
        <f t="shared" si="300"/>
        <v>0.36485216512642971</v>
      </c>
      <c r="N2730" s="94">
        <f t="shared" si="300"/>
        <v>0.36485216512642971</v>
      </c>
      <c r="O2730" s="94">
        <f t="shared" si="300"/>
        <v>0.36485216512642971</v>
      </c>
      <c r="P2730" s="94">
        <f t="shared" si="300"/>
        <v>0.36485216512642971</v>
      </c>
      <c r="Q2730" s="94">
        <f t="shared" si="300"/>
        <v>0.36485216512642971</v>
      </c>
      <c r="R2730" s="94">
        <f t="shared" si="300"/>
        <v>0.36485216512642971</v>
      </c>
      <c r="S2730" s="93">
        <f>(1+H2730)^((5-Dashboard!$F$9)*3/12)</f>
        <v>1.1682688753563666</v>
      </c>
      <c r="T2730" s="93">
        <f t="shared" si="297"/>
        <v>1.5945143039799561</v>
      </c>
      <c r="U2730" s="93">
        <f t="shared" si="297"/>
        <v>2.1762763001121055</v>
      </c>
      <c r="V2730" s="93">
        <f t="shared" si="297"/>
        <v>2.9702954201213432</v>
      </c>
      <c r="W2730" s="93">
        <f t="shared" si="297"/>
        <v>4.0540141352177335</v>
      </c>
      <c r="X2730" s="93">
        <f t="shared" si="297"/>
        <v>5.5331299699050742</v>
      </c>
      <c r="Y2730" s="93">
        <f t="shared" si="296"/>
        <v>7.551904419350878</v>
      </c>
      <c r="Z2730" s="93">
        <f t="shared" si="296"/>
        <v>10.3072330975789</v>
      </c>
      <c r="AA2730" s="93">
        <f t="shared" si="296"/>
        <v>14.067849409693359</v>
      </c>
      <c r="AB2730" s="93">
        <f t="shared" si="296"/>
        <v>19.200534725492549</v>
      </c>
      <c r="AC2730" s="95">
        <f t="shared" si="296"/>
        <v>26.205891391673706</v>
      </c>
      <c r="AE2730" s="96"/>
    </row>
    <row r="2731" spans="3:31" ht="24.75" customHeight="1" x14ac:dyDescent="0.25">
      <c r="C2731" s="91">
        <f>ABS(E2731-Dashboard!$F$13)</f>
        <v>29.982046935784663</v>
      </c>
      <c r="D2731" s="92">
        <f t="shared" si="299"/>
        <v>0.3649521651264297</v>
      </c>
      <c r="E2731" s="93" cm="1">
        <f t="array" ref="E2731">SUM('DRE + DCF'!$S$41/TIR!S2731,'DRE + DCF'!$U$41:$AD$41/TIR!T2731:AC2731,TIR!F2731)</f>
        <v>17.637953064215335</v>
      </c>
      <c r="F2731" s="100">
        <f>'DRE + DCF'!$AE$38*'DRE + DCF'!$AE$39*(1+G2731)/(R2731-G2731)/AC2731</f>
        <v>3.7124990651403413</v>
      </c>
      <c r="G2731" s="92">
        <f>R2731*(1-'DRE + DCF'!$AE$39)</f>
        <v>0.2189712990758578</v>
      </c>
      <c r="H2731" s="94">
        <f t="shared" si="294"/>
        <v>0.3649521651264297</v>
      </c>
      <c r="I2731" s="94">
        <f t="shared" si="300"/>
        <v>0.3649521651264297</v>
      </c>
      <c r="J2731" s="94">
        <f t="shared" si="300"/>
        <v>0.3649521651264297</v>
      </c>
      <c r="K2731" s="94">
        <f t="shared" si="300"/>
        <v>0.3649521651264297</v>
      </c>
      <c r="L2731" s="94">
        <f t="shared" si="300"/>
        <v>0.3649521651264297</v>
      </c>
      <c r="M2731" s="94">
        <f t="shared" si="300"/>
        <v>0.3649521651264297</v>
      </c>
      <c r="N2731" s="94">
        <f t="shared" si="300"/>
        <v>0.3649521651264297</v>
      </c>
      <c r="O2731" s="94">
        <f t="shared" si="300"/>
        <v>0.3649521651264297</v>
      </c>
      <c r="P2731" s="94">
        <f t="shared" si="300"/>
        <v>0.3649521651264297</v>
      </c>
      <c r="Q2731" s="94">
        <f t="shared" si="300"/>
        <v>0.3649521651264297</v>
      </c>
      <c r="R2731" s="94">
        <f t="shared" si="300"/>
        <v>0.3649521651264297</v>
      </c>
      <c r="S2731" s="93">
        <f>(1+H2731)^((5-Dashboard!$F$9)*3/12)</f>
        <v>1.1683116729393872</v>
      </c>
      <c r="T2731" s="93">
        <f t="shared" si="297"/>
        <v>1.5946895475210976</v>
      </c>
      <c r="U2731" s="93">
        <f t="shared" si="297"/>
        <v>2.1766749505934087</v>
      </c>
      <c r="V2731" s="93">
        <f t="shared" si="297"/>
        <v>2.9710571865889372</v>
      </c>
      <c r="W2731" s="93">
        <f t="shared" si="297"/>
        <v>4.0553509395490082</v>
      </c>
      <c r="X2731" s="93">
        <f t="shared" si="297"/>
        <v>5.5353600452849188</v>
      </c>
      <c r="Y2731" s="93">
        <f t="shared" si="296"/>
        <v>7.5555016785659808</v>
      </c>
      <c r="Z2731" s="93">
        <f t="shared" si="296"/>
        <v>10.312898374775008</v>
      </c>
      <c r="AA2731" s="93">
        <f t="shared" si="296"/>
        <v>14.076612965377985</v>
      </c>
      <c r="AB2731" s="93">
        <f t="shared" si="296"/>
        <v>19.21390334473945</v>
      </c>
      <c r="AC2731" s="95">
        <f t="shared" si="296"/>
        <v>26.226058970932058</v>
      </c>
      <c r="AE2731" s="96"/>
    </row>
    <row r="2732" spans="3:31" ht="24.75" customHeight="1" x14ac:dyDescent="0.25">
      <c r="C2732" s="91">
        <f>ABS(E2732-Dashboard!$F$13)</f>
        <v>29.989632440573185</v>
      </c>
      <c r="D2732" s="92">
        <f t="shared" si="299"/>
        <v>0.36505216512642968</v>
      </c>
      <c r="E2732" s="93" cm="1">
        <f t="array" ref="E2732">SUM('DRE + DCF'!$S$41/TIR!S2732,'DRE + DCF'!$U$41:$AD$41/TIR!T2732:AC2732,TIR!F2732)</f>
        <v>17.630367559426812</v>
      </c>
      <c r="F2732" s="100">
        <f>'DRE + DCF'!$AE$38*'DRE + DCF'!$AE$39*(1+G2732)/(R2732-G2732)/AC2732</f>
        <v>3.7088107490189808</v>
      </c>
      <c r="G2732" s="92">
        <f>R2732*(1-'DRE + DCF'!$AE$39)</f>
        <v>0.2190312990758578</v>
      </c>
      <c r="H2732" s="94">
        <f t="shared" si="294"/>
        <v>0.36505216512642968</v>
      </c>
      <c r="I2732" s="94">
        <f t="shared" si="300"/>
        <v>0.36505216512642968</v>
      </c>
      <c r="J2732" s="94">
        <f t="shared" si="300"/>
        <v>0.36505216512642968</v>
      </c>
      <c r="K2732" s="94">
        <f t="shared" si="300"/>
        <v>0.36505216512642968</v>
      </c>
      <c r="L2732" s="94">
        <f t="shared" si="300"/>
        <v>0.36505216512642968</v>
      </c>
      <c r="M2732" s="94">
        <f t="shared" si="300"/>
        <v>0.36505216512642968</v>
      </c>
      <c r="N2732" s="94">
        <f t="shared" si="300"/>
        <v>0.36505216512642968</v>
      </c>
      <c r="O2732" s="94">
        <f t="shared" si="300"/>
        <v>0.36505216512642968</v>
      </c>
      <c r="P2732" s="94">
        <f t="shared" si="300"/>
        <v>0.36505216512642968</v>
      </c>
      <c r="Q2732" s="94">
        <f t="shared" si="300"/>
        <v>0.36505216512642968</v>
      </c>
      <c r="R2732" s="94">
        <f t="shared" si="300"/>
        <v>0.36505216512642968</v>
      </c>
      <c r="S2732" s="93">
        <f>(1+H2732)^((5-Dashboard!$F$9)*3/12)</f>
        <v>1.1683544689547045</v>
      </c>
      <c r="T2732" s="93">
        <f t="shared" si="297"/>
        <v>1.5948647974817596</v>
      </c>
      <c r="U2732" s="93">
        <f t="shared" si="297"/>
        <v>2.1770736448864008</v>
      </c>
      <c r="V2732" s="93">
        <f t="shared" si="297"/>
        <v>2.9718190925918697</v>
      </c>
      <c r="W2732" s="93">
        <f t="shared" si="297"/>
        <v>4.0566880867065933</v>
      </c>
      <c r="X2732" s="93">
        <f t="shared" si="297"/>
        <v>5.5375908560014295</v>
      </c>
      <c r="Y2732" s="93">
        <f t="shared" si="296"/>
        <v>7.559100387569071</v>
      </c>
      <c r="Z2732" s="93">
        <f t="shared" si="296"/>
        <v>10.318566350459195</v>
      </c>
      <c r="AA2732" s="93">
        <f t="shared" si="296"/>
        <v>14.085381337695047</v>
      </c>
      <c r="AB2732" s="93">
        <f t="shared" si="296"/>
        <v>19.227280291652033</v>
      </c>
      <c r="AC2732" s="95">
        <f t="shared" si="296"/>
        <v>26.246240591612338</v>
      </c>
      <c r="AE2732" s="96"/>
    </row>
    <row r="2733" spans="3:31" ht="24.75" customHeight="1" x14ac:dyDescent="0.25">
      <c r="C2733" s="91">
        <f>ABS(E2733-Dashboard!$F$13)</f>
        <v>29.997211846878212</v>
      </c>
      <c r="D2733" s="92">
        <f t="shared" si="299"/>
        <v>0.36515216512642967</v>
      </c>
      <c r="E2733" s="93" cm="1">
        <f t="array" ref="E2733">SUM('DRE + DCF'!$S$41/TIR!S2733,'DRE + DCF'!$U$41:$AD$41/TIR!T2733:AC2733,TIR!F2733)</f>
        <v>17.622788153121785</v>
      </c>
      <c r="F2733" s="100">
        <f>'DRE + DCF'!$AE$38*'DRE + DCF'!$AE$39*(1+G2733)/(R2733-G2733)/AC2733</f>
        <v>3.7051265750258282</v>
      </c>
      <c r="G2733" s="92">
        <f>R2733*(1-'DRE + DCF'!$AE$39)</f>
        <v>0.21909129907585781</v>
      </c>
      <c r="H2733" s="94">
        <f t="shared" si="294"/>
        <v>0.36515216512642967</v>
      </c>
      <c r="I2733" s="94">
        <f t="shared" si="300"/>
        <v>0.36515216512642967</v>
      </c>
      <c r="J2733" s="94">
        <f t="shared" si="300"/>
        <v>0.36515216512642967</v>
      </c>
      <c r="K2733" s="94">
        <f t="shared" si="300"/>
        <v>0.36515216512642967</v>
      </c>
      <c r="L2733" s="94">
        <f t="shared" si="300"/>
        <v>0.36515216512642967</v>
      </c>
      <c r="M2733" s="94">
        <f t="shared" si="300"/>
        <v>0.36515216512642967</v>
      </c>
      <c r="N2733" s="94">
        <f t="shared" si="300"/>
        <v>0.36515216512642967</v>
      </c>
      <c r="O2733" s="94">
        <f t="shared" si="300"/>
        <v>0.36515216512642967</v>
      </c>
      <c r="P2733" s="94">
        <f t="shared" si="300"/>
        <v>0.36515216512642967</v>
      </c>
      <c r="Q2733" s="94">
        <f t="shared" si="300"/>
        <v>0.36515216512642967</v>
      </c>
      <c r="R2733" s="94">
        <f t="shared" si="300"/>
        <v>0.36515216512642967</v>
      </c>
      <c r="S2733" s="93">
        <f>(1+H2733)^((5-Dashboard!$F$9)*3/12)</f>
        <v>1.1683972634024908</v>
      </c>
      <c r="T2733" s="93">
        <f t="shared" si="297"/>
        <v>1.5950400538617056</v>
      </c>
      <c r="U2733" s="93">
        <f t="shared" si="297"/>
        <v>2.1774723829926841</v>
      </c>
      <c r="V2733" s="93">
        <f t="shared" si="297"/>
        <v>2.9725811381454688</v>
      </c>
      <c r="W2733" s="93">
        <f t="shared" si="297"/>
        <v>4.0580255767532725</v>
      </c>
      <c r="X2733" s="93">
        <f t="shared" si="297"/>
        <v>5.5398224022431579</v>
      </c>
      <c r="Y2733" s="93">
        <f t="shared" si="296"/>
        <v>7.562700546838145</v>
      </c>
      <c r="Z2733" s="93">
        <f t="shared" si="296"/>
        <v>10.324237025718926</v>
      </c>
      <c r="AA2733" s="93">
        <f t="shared" si="296"/>
        <v>14.09415452893864</v>
      </c>
      <c r="AB2733" s="93">
        <f t="shared" si="296"/>
        <v>19.240665570807057</v>
      </c>
      <c r="AC2733" s="95">
        <f t="shared" si="296"/>
        <v>26.266436262460804</v>
      </c>
      <c r="AE2733" s="96"/>
    </row>
    <row r="2734" spans="3:31" ht="24.75" customHeight="1" x14ac:dyDescent="0.25">
      <c r="C2734" s="91">
        <f>ABS(E2734-Dashboard!$F$13)</f>
        <v>30.004785161234736</v>
      </c>
      <c r="D2734" s="92">
        <f t="shared" si="299"/>
        <v>0.36525216512642966</v>
      </c>
      <c r="E2734" s="93" cm="1">
        <f t="array" ref="E2734">SUM('DRE + DCF'!$S$41/TIR!S2734,'DRE + DCF'!$U$41:$AD$41/TIR!T2734:AC2734,TIR!F2734)</f>
        <v>17.615214838765262</v>
      </c>
      <c r="F2734" s="100">
        <f>'DRE + DCF'!$AE$38*'DRE + DCF'!$AE$39*(1+G2734)/(R2734-G2734)/AC2734</f>
        <v>3.7014465379146566</v>
      </c>
      <c r="G2734" s="92">
        <f>R2734*(1-'DRE + DCF'!$AE$39)</f>
        <v>0.21915129907585779</v>
      </c>
      <c r="H2734" s="94">
        <f t="shared" si="294"/>
        <v>0.36525216512642966</v>
      </c>
      <c r="I2734" s="94">
        <f t="shared" si="300"/>
        <v>0.36525216512642966</v>
      </c>
      <c r="J2734" s="94">
        <f t="shared" si="300"/>
        <v>0.36525216512642966</v>
      </c>
      <c r="K2734" s="94">
        <f t="shared" si="300"/>
        <v>0.36525216512642966</v>
      </c>
      <c r="L2734" s="94">
        <f t="shared" si="300"/>
        <v>0.36525216512642966</v>
      </c>
      <c r="M2734" s="94">
        <f t="shared" si="300"/>
        <v>0.36525216512642966</v>
      </c>
      <c r="N2734" s="94">
        <f t="shared" si="300"/>
        <v>0.36525216512642966</v>
      </c>
      <c r="O2734" s="94">
        <f t="shared" si="300"/>
        <v>0.36525216512642966</v>
      </c>
      <c r="P2734" s="94">
        <f t="shared" si="300"/>
        <v>0.36525216512642966</v>
      </c>
      <c r="Q2734" s="94">
        <f t="shared" si="300"/>
        <v>0.36525216512642966</v>
      </c>
      <c r="R2734" s="94">
        <f t="shared" si="300"/>
        <v>0.36525216512642966</v>
      </c>
      <c r="S2734" s="93">
        <f>(1+H2734)^((5-Dashboard!$F$9)*3/12)</f>
        <v>1.1684400562829185</v>
      </c>
      <c r="T2734" s="93">
        <f t="shared" si="297"/>
        <v>1.5952153166607019</v>
      </c>
      <c r="U2734" s="93">
        <f t="shared" si="297"/>
        <v>2.1778711649138667</v>
      </c>
      <c r="V2734" s="93">
        <f t="shared" si="297"/>
        <v>2.9733433232650763</v>
      </c>
      <c r="W2734" s="93">
        <f t="shared" si="297"/>
        <v>4.0593634097518594</v>
      </c>
      <c r="X2734" s="93">
        <f t="shared" si="297"/>
        <v>5.5420546841987326</v>
      </c>
      <c r="Y2734" s="93">
        <f t="shared" si="296"/>
        <v>7.5663021568513917</v>
      </c>
      <c r="Z2734" s="93">
        <f t="shared" si="296"/>
        <v>10.329910401642138</v>
      </c>
      <c r="AA2734" s="93">
        <f t="shared" si="296"/>
        <v>14.102932541403957</v>
      </c>
      <c r="AB2734" s="93">
        <f t="shared" si="296"/>
        <v>19.254059186783735</v>
      </c>
      <c r="AC2734" s="95">
        <f t="shared" si="296"/>
        <v>26.28664599222892</v>
      </c>
      <c r="AE2734" s="96"/>
    </row>
    <row r="2735" spans="3:31" ht="24.75" customHeight="1" x14ac:dyDescent="0.25">
      <c r="C2735" s="91">
        <f>ABS(E2735-Dashboard!$F$13)</f>
        <v>30.012352390169127</v>
      </c>
      <c r="D2735" s="92">
        <f t="shared" si="299"/>
        <v>0.36535216512642965</v>
      </c>
      <c r="E2735" s="93" cm="1">
        <f t="array" ref="E2735">SUM('DRE + DCF'!$S$41/TIR!S2735,'DRE + DCF'!$U$41:$AD$41/TIR!T2735:AC2735,TIR!F2735)</f>
        <v>17.60764760983087</v>
      </c>
      <c r="F2735" s="100">
        <f>'DRE + DCF'!$AE$38*'DRE + DCF'!$AE$39*(1+G2735)/(R2735-G2735)/AC2735</f>
        <v>3.6977706324467863</v>
      </c>
      <c r="G2735" s="92">
        <f>R2735*(1-'DRE + DCF'!$AE$39)</f>
        <v>0.21921129907585779</v>
      </c>
      <c r="H2735" s="94">
        <f t="shared" si="294"/>
        <v>0.36535216512642965</v>
      </c>
      <c r="I2735" s="94">
        <f t="shared" si="300"/>
        <v>0.36535216512642965</v>
      </c>
      <c r="J2735" s="94">
        <f t="shared" si="300"/>
        <v>0.36535216512642965</v>
      </c>
      <c r="K2735" s="94">
        <f t="shared" si="300"/>
        <v>0.36535216512642965</v>
      </c>
      <c r="L2735" s="94">
        <f t="shared" si="300"/>
        <v>0.36535216512642965</v>
      </c>
      <c r="M2735" s="94">
        <f t="shared" si="300"/>
        <v>0.36535216512642965</v>
      </c>
      <c r="N2735" s="94">
        <f t="shared" si="300"/>
        <v>0.36535216512642965</v>
      </c>
      <c r="O2735" s="94">
        <f t="shared" si="300"/>
        <v>0.36535216512642965</v>
      </c>
      <c r="P2735" s="94">
        <f t="shared" si="300"/>
        <v>0.36535216512642965</v>
      </c>
      <c r="Q2735" s="94">
        <f t="shared" si="300"/>
        <v>0.36535216512642965</v>
      </c>
      <c r="R2735" s="94">
        <f t="shared" si="300"/>
        <v>0.36535216512642965</v>
      </c>
      <c r="S2735" s="93">
        <f>(1+H2735)^((5-Dashboard!$F$9)*3/12)</f>
        <v>1.1684828475961595</v>
      </c>
      <c r="T2735" s="93">
        <f t="shared" si="297"/>
        <v>1.5953905858785122</v>
      </c>
      <c r="U2735" s="93">
        <f t="shared" si="297"/>
        <v>2.1782699906515495</v>
      </c>
      <c r="V2735" s="93">
        <f t="shared" si="297"/>
        <v>2.9741056479660206</v>
      </c>
      <c r="W2735" s="93">
        <f t="shared" si="297"/>
        <v>4.0607015857651492</v>
      </c>
      <c r="X2735" s="93">
        <f t="shared" si="297"/>
        <v>5.5442877020567725</v>
      </c>
      <c r="Y2735" s="93">
        <f t="shared" si="296"/>
        <v>7.569905218087051</v>
      </c>
      <c r="Z2735" s="93">
        <f t="shared" si="296"/>
        <v>10.335586479317012</v>
      </c>
      <c r="AA2735" s="93">
        <f t="shared" si="296"/>
        <v>14.111715377386934</v>
      </c>
      <c r="AB2735" s="93">
        <f t="shared" si="296"/>
        <v>19.267461144163182</v>
      </c>
      <c r="AC2735" s="95">
        <f t="shared" si="296"/>
        <v>26.306869789672554</v>
      </c>
      <c r="AE2735" s="96"/>
    </row>
    <row r="2736" spans="3:31" ht="24.75" customHeight="1" x14ac:dyDescent="0.25">
      <c r="C2736" s="91">
        <f>ABS(E2736-Dashboard!$F$13)</f>
        <v>30.01991354019939</v>
      </c>
      <c r="D2736" s="92">
        <f t="shared" si="299"/>
        <v>0.36545216512642964</v>
      </c>
      <c r="E2736" s="93" cm="1">
        <f t="array" ref="E2736">SUM('DRE + DCF'!$S$41/TIR!S2736,'DRE + DCF'!$U$41:$AD$41/TIR!T2736:AC2736,TIR!F2736)</f>
        <v>17.600086459800607</v>
      </c>
      <c r="F2736" s="100">
        <f>'DRE + DCF'!$AE$38*'DRE + DCF'!$AE$39*(1+G2736)/(R2736-G2736)/AC2736</f>
        <v>3.6940988533909511</v>
      </c>
      <c r="G2736" s="92">
        <f>R2736*(1-'DRE + DCF'!$AE$39)</f>
        <v>0.21927129907585777</v>
      </c>
      <c r="H2736" s="94">
        <f t="shared" si="294"/>
        <v>0.36545216512642964</v>
      </c>
      <c r="I2736" s="94">
        <f t="shared" si="300"/>
        <v>0.36545216512642964</v>
      </c>
      <c r="J2736" s="94">
        <f t="shared" si="300"/>
        <v>0.36545216512642964</v>
      </c>
      <c r="K2736" s="94">
        <f t="shared" si="300"/>
        <v>0.36545216512642964</v>
      </c>
      <c r="L2736" s="94">
        <f t="shared" si="300"/>
        <v>0.36545216512642964</v>
      </c>
      <c r="M2736" s="94">
        <f t="shared" si="300"/>
        <v>0.36545216512642964</v>
      </c>
      <c r="N2736" s="94">
        <f t="shared" si="300"/>
        <v>0.36545216512642964</v>
      </c>
      <c r="O2736" s="94">
        <f t="shared" si="300"/>
        <v>0.36545216512642964</v>
      </c>
      <c r="P2736" s="94">
        <f t="shared" si="300"/>
        <v>0.36545216512642964</v>
      </c>
      <c r="Q2736" s="94">
        <f t="shared" si="300"/>
        <v>0.36545216512642964</v>
      </c>
      <c r="R2736" s="94">
        <f t="shared" si="300"/>
        <v>0.36545216512642964</v>
      </c>
      <c r="S2736" s="93">
        <f>(1+H2736)^((5-Dashboard!$F$9)*3/12)</f>
        <v>1.1685256373423862</v>
      </c>
      <c r="T2736" s="93">
        <f t="shared" si="297"/>
        <v>1.5955658615149024</v>
      </c>
      <c r="U2736" s="93">
        <f t="shared" si="297"/>
        <v>2.1786688602073405</v>
      </c>
      <c r="V2736" s="93">
        <f t="shared" si="297"/>
        <v>2.974868112263644</v>
      </c>
      <c r="W2736" s="93">
        <f t="shared" si="297"/>
        <v>4.062040104855968</v>
      </c>
      <c r="X2736" s="93">
        <f t="shared" si="297"/>
        <v>5.546521456005971</v>
      </c>
      <c r="Y2736" s="93">
        <f t="shared" si="296"/>
        <v>7.5735097310235506</v>
      </c>
      <c r="Z2736" s="93">
        <f t="shared" si="296"/>
        <v>10.341265259832191</v>
      </c>
      <c r="AA2736" s="93">
        <f t="shared" si="296"/>
        <v>14.120503039184596</v>
      </c>
      <c r="AB2736" s="93">
        <f t="shared" si="296"/>
        <v>19.280871447528938</v>
      </c>
      <c r="AC2736" s="95">
        <f t="shared" si="296"/>
        <v>26.327107663552749</v>
      </c>
      <c r="AE2736" s="96"/>
    </row>
    <row r="2737" spans="3:31" ht="24.75" customHeight="1" x14ac:dyDescent="0.25">
      <c r="C2737" s="91">
        <f>ABS(E2737-Dashboard!$F$13)</f>
        <v>30.027468617834959</v>
      </c>
      <c r="D2737" s="92">
        <f t="shared" si="299"/>
        <v>0.36555216512642963</v>
      </c>
      <c r="E2737" s="93" cm="1">
        <f t="array" ref="E2737">SUM('DRE + DCF'!$S$41/TIR!S2737,'DRE + DCF'!$U$41:$AD$41/TIR!T2737:AC2737,TIR!F2737)</f>
        <v>17.592531382165038</v>
      </c>
      <c r="F2737" s="100">
        <f>'DRE + DCF'!$AE$38*'DRE + DCF'!$AE$39*(1+G2737)/(R2737-G2737)/AC2737</f>
        <v>3.6904311955233928</v>
      </c>
      <c r="G2737" s="92">
        <f>R2737*(1-'DRE + DCF'!$AE$39)</f>
        <v>0.21933129907585777</v>
      </c>
      <c r="H2737" s="94">
        <f t="shared" si="294"/>
        <v>0.36555216512642963</v>
      </c>
      <c r="I2737" s="94">
        <f t="shared" si="300"/>
        <v>0.36555216512642963</v>
      </c>
      <c r="J2737" s="94">
        <f t="shared" si="300"/>
        <v>0.36555216512642963</v>
      </c>
      <c r="K2737" s="94">
        <f t="shared" si="300"/>
        <v>0.36555216512642963</v>
      </c>
      <c r="L2737" s="94">
        <f t="shared" si="300"/>
        <v>0.36555216512642963</v>
      </c>
      <c r="M2737" s="94">
        <f t="shared" si="300"/>
        <v>0.36555216512642963</v>
      </c>
      <c r="N2737" s="94">
        <f t="shared" si="300"/>
        <v>0.36555216512642963</v>
      </c>
      <c r="O2737" s="94">
        <f t="shared" si="300"/>
        <v>0.36555216512642963</v>
      </c>
      <c r="P2737" s="94">
        <f t="shared" si="300"/>
        <v>0.36555216512642963</v>
      </c>
      <c r="Q2737" s="94">
        <f t="shared" si="300"/>
        <v>0.36555216512642963</v>
      </c>
      <c r="R2737" s="94">
        <f t="shared" si="300"/>
        <v>0.36555216512642963</v>
      </c>
      <c r="S2737" s="93">
        <f>(1+H2737)^((5-Dashboard!$F$9)*3/12)</f>
        <v>1.1685684255217705</v>
      </c>
      <c r="T2737" s="93">
        <f t="shared" si="297"/>
        <v>1.5957411435696365</v>
      </c>
      <c r="U2737" s="93">
        <f t="shared" si="297"/>
        <v>2.1790677735828416</v>
      </c>
      <c r="V2737" s="93">
        <f t="shared" si="297"/>
        <v>2.9756307161732778</v>
      </c>
      <c r="W2737" s="93">
        <f t="shared" si="297"/>
        <v>4.0633789670871279</v>
      </c>
      <c r="X2737" s="93">
        <f t="shared" si="297"/>
        <v>5.5487559462350227</v>
      </c>
      <c r="Y2737" s="93">
        <f t="shared" si="296"/>
        <v>7.5771156961393853</v>
      </c>
      <c r="Z2737" s="93">
        <f t="shared" si="296"/>
        <v>10.346946744276591</v>
      </c>
      <c r="AA2737" s="93">
        <f t="shared" si="296"/>
        <v>14.12929552909476</v>
      </c>
      <c r="AB2737" s="93">
        <f t="shared" si="296"/>
        <v>19.29429010146653</v>
      </c>
      <c r="AC2737" s="95">
        <f t="shared" si="296"/>
        <v>26.347359622635057</v>
      </c>
      <c r="AE2737" s="96"/>
    </row>
    <row r="2738" spans="3:31" ht="24.75" customHeight="1" x14ac:dyDescent="0.25">
      <c r="C2738" s="91">
        <f>ABS(E2738-Dashboard!$F$13)</f>
        <v>30.035017629576899</v>
      </c>
      <c r="D2738" s="92">
        <f t="shared" si="299"/>
        <v>0.36565216512642962</v>
      </c>
      <c r="E2738" s="93" cm="1">
        <f t="array" ref="E2738">SUM('DRE + DCF'!$S$41/TIR!S2738,'DRE + DCF'!$U$41:$AD$41/TIR!T2738:AC2738,TIR!F2738)</f>
        <v>17.584982370423099</v>
      </c>
      <c r="F2738" s="100">
        <f>'DRE + DCF'!$AE$38*'DRE + DCF'!$AE$39*(1+G2738)/(R2738-G2738)/AC2738</f>
        <v>3.6867676536277583</v>
      </c>
      <c r="G2738" s="92">
        <f>R2738*(1-'DRE + DCF'!$AE$39)</f>
        <v>0.21939129907585778</v>
      </c>
      <c r="H2738" s="94">
        <f t="shared" si="294"/>
        <v>0.36565216512642962</v>
      </c>
      <c r="I2738" s="94">
        <f t="shared" si="300"/>
        <v>0.36565216512642962</v>
      </c>
      <c r="J2738" s="94">
        <f t="shared" si="300"/>
        <v>0.36565216512642962</v>
      </c>
      <c r="K2738" s="94">
        <f t="shared" si="300"/>
        <v>0.36565216512642962</v>
      </c>
      <c r="L2738" s="94">
        <f t="shared" si="300"/>
        <v>0.36565216512642962</v>
      </c>
      <c r="M2738" s="94">
        <f t="shared" si="300"/>
        <v>0.36565216512642962</v>
      </c>
      <c r="N2738" s="94">
        <f t="shared" si="300"/>
        <v>0.36565216512642962</v>
      </c>
      <c r="O2738" s="94">
        <f t="shared" si="300"/>
        <v>0.36565216512642962</v>
      </c>
      <c r="P2738" s="94">
        <f t="shared" si="300"/>
        <v>0.36565216512642962</v>
      </c>
      <c r="Q2738" s="94">
        <f t="shared" si="300"/>
        <v>0.36565216512642962</v>
      </c>
      <c r="R2738" s="94">
        <f t="shared" si="300"/>
        <v>0.36565216512642962</v>
      </c>
      <c r="S2738" s="93">
        <f>(1+H2738)^((5-Dashboard!$F$9)*3/12)</f>
        <v>1.1686112121344847</v>
      </c>
      <c r="T2738" s="93">
        <f t="shared" si="297"/>
        <v>1.5959164320424806</v>
      </c>
      <c r="U2738" s="93">
        <f t="shared" si="297"/>
        <v>2.1794667307796605</v>
      </c>
      <c r="V2738" s="93">
        <f t="shared" si="297"/>
        <v>2.9763934597102648</v>
      </c>
      <c r="W2738" s="93">
        <f t="shared" si="297"/>
        <v>4.0647181725214683</v>
      </c>
      <c r="X2738" s="93">
        <f t="shared" si="297"/>
        <v>5.5509911729326875</v>
      </c>
      <c r="Y2738" s="93">
        <f t="shared" si="296"/>
        <v>7.5807231139132245</v>
      </c>
      <c r="Z2738" s="93">
        <f t="shared" si="296"/>
        <v>10.352630933739565</v>
      </c>
      <c r="AA2738" s="93">
        <f t="shared" si="296"/>
        <v>14.138092849416289</v>
      </c>
      <c r="AB2738" s="93">
        <f t="shared" si="296"/>
        <v>19.30771711056385</v>
      </c>
      <c r="AC2738" s="95">
        <f t="shared" si="296"/>
        <v>26.367625675690135</v>
      </c>
      <c r="AE2738" s="96"/>
    </row>
    <row r="2739" spans="3:31" ht="24.75" customHeight="1" x14ac:dyDescent="0.25">
      <c r="C2739" s="91">
        <f>ABS(E2739-Dashboard!$F$13)</f>
        <v>30.042560581917744</v>
      </c>
      <c r="D2739" s="92">
        <f t="shared" si="299"/>
        <v>0.36575216512642961</v>
      </c>
      <c r="E2739" s="93" cm="1">
        <f t="array" ref="E2739">SUM('DRE + DCF'!$S$41/TIR!S2739,'DRE + DCF'!$U$41:$AD$41/TIR!T2739:AC2739,TIR!F2739)</f>
        <v>17.577439418082253</v>
      </c>
      <c r="F2739" s="100">
        <f>'DRE + DCF'!$AE$38*'DRE + DCF'!$AE$39*(1+G2739)/(R2739-G2739)/AC2739</f>
        <v>3.6831082224951737</v>
      </c>
      <c r="G2739" s="92">
        <f>R2739*(1-'DRE + DCF'!$AE$39)</f>
        <v>0.21945129907585775</v>
      </c>
      <c r="H2739" s="94">
        <f t="shared" ref="H2739:H2802" si="301">$D2739</f>
        <v>0.36575216512642961</v>
      </c>
      <c r="I2739" s="94">
        <f t="shared" si="300"/>
        <v>0.36575216512642961</v>
      </c>
      <c r="J2739" s="94">
        <f t="shared" si="300"/>
        <v>0.36575216512642961</v>
      </c>
      <c r="K2739" s="94">
        <f t="shared" si="300"/>
        <v>0.36575216512642961</v>
      </c>
      <c r="L2739" s="94">
        <f t="shared" si="300"/>
        <v>0.36575216512642961</v>
      </c>
      <c r="M2739" s="94">
        <f t="shared" si="300"/>
        <v>0.36575216512642961</v>
      </c>
      <c r="N2739" s="94">
        <f t="shared" si="300"/>
        <v>0.36575216512642961</v>
      </c>
      <c r="O2739" s="94">
        <f t="shared" si="300"/>
        <v>0.36575216512642961</v>
      </c>
      <c r="P2739" s="94">
        <f t="shared" si="300"/>
        <v>0.36575216512642961</v>
      </c>
      <c r="Q2739" s="94">
        <f t="shared" si="300"/>
        <v>0.36575216512642961</v>
      </c>
      <c r="R2739" s="94">
        <f t="shared" si="300"/>
        <v>0.36575216512642961</v>
      </c>
      <c r="S2739" s="93">
        <f>(1+H2739)^((5-Dashboard!$F$9)*3/12)</f>
        <v>1.1686539971807008</v>
      </c>
      <c r="T2739" s="93">
        <f t="shared" si="297"/>
        <v>1.5960917269331985</v>
      </c>
      <c r="U2739" s="93">
        <f t="shared" si="297"/>
        <v>2.1798657317993975</v>
      </c>
      <c r="V2739" s="93">
        <f t="shared" si="297"/>
        <v>2.9771563428899359</v>
      </c>
      <c r="W2739" s="93">
        <f t="shared" si="297"/>
        <v>4.0660577212218127</v>
      </c>
      <c r="X2739" s="93">
        <f t="shared" si="297"/>
        <v>5.5532271362877266</v>
      </c>
      <c r="Y2739" s="93">
        <f t="shared" si="296"/>
        <v>7.5843319848238044</v>
      </c>
      <c r="Z2739" s="93">
        <f t="shared" si="296"/>
        <v>10.358317829310741</v>
      </c>
      <c r="AA2739" s="93">
        <f t="shared" si="296"/>
        <v>14.146895002448842</v>
      </c>
      <c r="AB2739" s="93">
        <f t="shared" si="296"/>
        <v>19.32115247941077</v>
      </c>
      <c r="AC2739" s="95">
        <f t="shared" si="296"/>
        <v>26.387905831493143</v>
      </c>
      <c r="AE2739" s="96"/>
    </row>
    <row r="2740" spans="3:31" ht="24.75" customHeight="1" x14ac:dyDescent="0.25">
      <c r="C2740" s="91">
        <f>ABS(E2740-Dashboard!$F$13)</f>
        <v>30.050097481341691</v>
      </c>
      <c r="D2740" s="92">
        <f t="shared" si="299"/>
        <v>0.3658521651264296</v>
      </c>
      <c r="E2740" s="93" cm="1">
        <f t="array" ref="E2740">SUM('DRE + DCF'!$S$41/TIR!S2740,'DRE + DCF'!$U$41:$AD$41/TIR!T2740:AC2740,TIR!F2740)</f>
        <v>17.569902518658306</v>
      </c>
      <c r="F2740" s="100">
        <f>'DRE + DCF'!$AE$38*'DRE + DCF'!$AE$39*(1+G2740)/(R2740-G2740)/AC2740</f>
        <v>3.679452896924142</v>
      </c>
      <c r="G2740" s="92">
        <f>R2740*(1-'DRE + DCF'!$AE$39)</f>
        <v>0.21951129907585776</v>
      </c>
      <c r="H2740" s="94">
        <f t="shared" si="301"/>
        <v>0.3658521651264296</v>
      </c>
      <c r="I2740" s="94">
        <f t="shared" si="300"/>
        <v>0.3658521651264296</v>
      </c>
      <c r="J2740" s="94">
        <f t="shared" si="300"/>
        <v>0.3658521651264296</v>
      </c>
      <c r="K2740" s="94">
        <f t="shared" si="300"/>
        <v>0.3658521651264296</v>
      </c>
      <c r="L2740" s="94">
        <f t="shared" si="300"/>
        <v>0.3658521651264296</v>
      </c>
      <c r="M2740" s="94">
        <f t="shared" si="300"/>
        <v>0.3658521651264296</v>
      </c>
      <c r="N2740" s="94">
        <f t="shared" si="300"/>
        <v>0.3658521651264296</v>
      </c>
      <c r="O2740" s="94">
        <f t="shared" si="300"/>
        <v>0.3658521651264296</v>
      </c>
      <c r="P2740" s="94">
        <f t="shared" si="300"/>
        <v>0.3658521651264296</v>
      </c>
      <c r="Q2740" s="94">
        <f t="shared" si="300"/>
        <v>0.3658521651264296</v>
      </c>
      <c r="R2740" s="94">
        <f t="shared" si="300"/>
        <v>0.3658521651264296</v>
      </c>
      <c r="S2740" s="93">
        <f>(1+H2740)^((5-Dashboard!$F$9)*3/12)</f>
        <v>1.168696780660591</v>
      </c>
      <c r="T2740" s="93">
        <f t="shared" si="297"/>
        <v>1.5962670282415563</v>
      </c>
      <c r="U2740" s="93">
        <f t="shared" si="297"/>
        <v>2.1802647766436616</v>
      </c>
      <c r="V2740" s="93">
        <f t="shared" si="297"/>
        <v>2.977919365727637</v>
      </c>
      <c r="W2740" s="93">
        <f t="shared" si="297"/>
        <v>4.0673976132510177</v>
      </c>
      <c r="X2740" s="93">
        <f t="shared" si="297"/>
        <v>5.5554638364889755</v>
      </c>
      <c r="Y2740" s="93">
        <f t="shared" si="296"/>
        <v>7.5879423093500487</v>
      </c>
      <c r="Z2740" s="93">
        <f t="shared" si="296"/>
        <v>10.364007432080205</v>
      </c>
      <c r="AA2740" s="93">
        <f t="shared" si="296"/>
        <v>14.155701990493158</v>
      </c>
      <c r="AB2740" s="93">
        <f t="shared" si="296"/>
        <v>19.334596212599592</v>
      </c>
      <c r="AC2740" s="95">
        <f t="shared" si="296"/>
        <v>26.40820009882442</v>
      </c>
      <c r="AE2740" s="96"/>
    </row>
    <row r="2741" spans="3:31" ht="24.75" customHeight="1" x14ac:dyDescent="0.25">
      <c r="C2741" s="91">
        <f>ABS(E2741-Dashboard!$F$13)</f>
        <v>30.057628334324399</v>
      </c>
      <c r="D2741" s="92">
        <f t="shared" si="299"/>
        <v>0.36595216512642958</v>
      </c>
      <c r="E2741" s="93" cm="1">
        <f t="array" ref="E2741">SUM('DRE + DCF'!$S$41/TIR!S2741,'DRE + DCF'!$U$41:$AD$41/TIR!T2741:AC2741,TIR!F2741)</f>
        <v>17.562371665675599</v>
      </c>
      <c r="F2741" s="100">
        <f>'DRE + DCF'!$AE$38*'DRE + DCF'!$AE$39*(1+G2741)/(R2741-G2741)/AC2741</f>
        <v>3.6758016717206301</v>
      </c>
      <c r="G2741" s="92">
        <f>R2741*(1-'DRE + DCF'!$AE$39)</f>
        <v>0.21957129907585773</v>
      </c>
      <c r="H2741" s="94">
        <f t="shared" si="301"/>
        <v>0.36595216512642958</v>
      </c>
      <c r="I2741" s="94">
        <f t="shared" si="300"/>
        <v>0.36595216512642958</v>
      </c>
      <c r="J2741" s="94">
        <f t="shared" si="300"/>
        <v>0.36595216512642958</v>
      </c>
      <c r="K2741" s="94">
        <f t="shared" si="300"/>
        <v>0.36595216512642958</v>
      </c>
      <c r="L2741" s="94">
        <f t="shared" si="300"/>
        <v>0.36595216512642958</v>
      </c>
      <c r="M2741" s="94">
        <f t="shared" si="300"/>
        <v>0.36595216512642958</v>
      </c>
      <c r="N2741" s="94">
        <f t="shared" si="300"/>
        <v>0.36595216512642958</v>
      </c>
      <c r="O2741" s="94">
        <f t="shared" si="300"/>
        <v>0.36595216512642958</v>
      </c>
      <c r="P2741" s="94">
        <f t="shared" si="300"/>
        <v>0.36595216512642958</v>
      </c>
      <c r="Q2741" s="94">
        <f t="shared" si="300"/>
        <v>0.36595216512642958</v>
      </c>
      <c r="R2741" s="94">
        <f t="shared" si="300"/>
        <v>0.36595216512642958</v>
      </c>
      <c r="S2741" s="93">
        <f>(1+H2741)^((5-Dashboard!$F$9)*3/12)</f>
        <v>1.1687395625743271</v>
      </c>
      <c r="T2741" s="93">
        <f t="shared" si="297"/>
        <v>1.5964423359673181</v>
      </c>
      <c r="U2741" s="93">
        <f t="shared" si="297"/>
        <v>2.1806638653140529</v>
      </c>
      <c r="V2741" s="93">
        <f t="shared" si="297"/>
        <v>2.9786825282386991</v>
      </c>
      <c r="W2741" s="93">
        <f t="shared" si="297"/>
        <v>4.0687378486719181</v>
      </c>
      <c r="X2741" s="93">
        <f t="shared" si="297"/>
        <v>5.5577012737252574</v>
      </c>
      <c r="Y2741" s="93">
        <f t="shared" ref="Y2741:AC2791" si="302">(X2741)*(1+N2741)</f>
        <v>7.5915540879709305</v>
      </c>
      <c r="Z2741" s="93">
        <f t="shared" si="302"/>
        <v>10.369699743138289</v>
      </c>
      <c r="AA2741" s="93">
        <f t="shared" si="302"/>
        <v>14.164513815850725</v>
      </c>
      <c r="AB2741" s="93">
        <f t="shared" si="302"/>
        <v>19.348048314724522</v>
      </c>
      <c r="AC2741" s="95">
        <f t="shared" si="302"/>
        <v>26.428508486468726</v>
      </c>
      <c r="AE2741" s="96"/>
    </row>
    <row r="2742" spans="3:31" ht="24.75" customHeight="1" x14ac:dyDescent="0.25">
      <c r="C2742" s="91">
        <f>ABS(E2742-Dashboard!$F$13)</f>
        <v>30.065153147333255</v>
      </c>
      <c r="D2742" s="92">
        <f t="shared" si="299"/>
        <v>0.36605216512642957</v>
      </c>
      <c r="E2742" s="93" cm="1">
        <f t="array" ref="E2742">SUM('DRE + DCF'!$S$41/TIR!S2742,'DRE + DCF'!$U$41:$AD$41/TIR!T2742:AC2742,TIR!F2742)</f>
        <v>17.554846852666742</v>
      </c>
      <c r="F2742" s="100">
        <f>'DRE + DCF'!$AE$38*'DRE + DCF'!$AE$39*(1+G2742)/(R2742-G2742)/AC2742</f>
        <v>3.6721545416979495</v>
      </c>
      <c r="G2742" s="92">
        <f>R2742*(1-'DRE + DCF'!$AE$39)</f>
        <v>0.21963129907585774</v>
      </c>
      <c r="H2742" s="94">
        <f t="shared" si="301"/>
        <v>0.36605216512642957</v>
      </c>
      <c r="I2742" s="94">
        <f t="shared" si="300"/>
        <v>0.36605216512642957</v>
      </c>
      <c r="J2742" s="94">
        <f t="shared" si="300"/>
        <v>0.36605216512642957</v>
      </c>
      <c r="K2742" s="94">
        <f t="shared" si="300"/>
        <v>0.36605216512642957</v>
      </c>
      <c r="L2742" s="94">
        <f t="shared" si="300"/>
        <v>0.36605216512642957</v>
      </c>
      <c r="M2742" s="94">
        <f t="shared" si="300"/>
        <v>0.36605216512642957</v>
      </c>
      <c r="N2742" s="94">
        <f t="shared" si="300"/>
        <v>0.36605216512642957</v>
      </c>
      <c r="O2742" s="94">
        <f t="shared" si="300"/>
        <v>0.36605216512642957</v>
      </c>
      <c r="P2742" s="94">
        <f t="shared" si="300"/>
        <v>0.36605216512642957</v>
      </c>
      <c r="Q2742" s="94">
        <f t="shared" si="300"/>
        <v>0.36605216512642957</v>
      </c>
      <c r="R2742" s="94">
        <f t="shared" si="300"/>
        <v>0.36605216512642957</v>
      </c>
      <c r="S2742" s="93">
        <f>(1+H2742)^((5-Dashboard!$F$9)*3/12)</f>
        <v>1.1687823429220814</v>
      </c>
      <c r="T2742" s="93">
        <f t="shared" ref="T2742:X2792" si="303">(S2742)*(1+I2742)</f>
        <v>1.5966176501102505</v>
      </c>
      <c r="U2742" s="93">
        <f t="shared" si="303"/>
        <v>2.1810629978121798</v>
      </c>
      <c r="V2742" s="93">
        <f t="shared" si="303"/>
        <v>2.9794458304384697</v>
      </c>
      <c r="W2742" s="93">
        <f t="shared" si="303"/>
        <v>4.0700784275473847</v>
      </c>
      <c r="X2742" s="93">
        <f t="shared" si="303"/>
        <v>5.5599394481854789</v>
      </c>
      <c r="Y2742" s="93">
        <f t="shared" si="302"/>
        <v>7.5951673211656203</v>
      </c>
      <c r="Z2742" s="93">
        <f t="shared" si="302"/>
        <v>10.3753947635758</v>
      </c>
      <c r="AA2742" s="93">
        <f t="shared" si="302"/>
        <v>14.173330480824143</v>
      </c>
      <c r="AB2742" s="93">
        <f t="shared" si="302"/>
        <v>19.361508790382242</v>
      </c>
      <c r="AC2742" s="95">
        <f t="shared" si="302"/>
        <v>26.448831003216064</v>
      </c>
      <c r="AE2742" s="96"/>
    </row>
    <row r="2743" spans="3:31" ht="24.75" customHeight="1" x14ac:dyDescent="0.25">
      <c r="C2743" s="91">
        <f>ABS(E2743-Dashboard!$F$13)</f>
        <v>30.072671926827127</v>
      </c>
      <c r="D2743" s="92">
        <f t="shared" si="299"/>
        <v>0.36615216512642956</v>
      </c>
      <c r="E2743" s="93" cm="1">
        <f t="array" ref="E2743">SUM('DRE + DCF'!$S$41/TIR!S2743,'DRE + DCF'!$U$41:$AD$41/TIR!T2743:AC2743,TIR!F2743)</f>
        <v>17.547328073172871</v>
      </c>
      <c r="F2743" s="100">
        <f>'DRE + DCF'!$AE$38*'DRE + DCF'!$AE$39*(1+G2743)/(R2743-G2743)/AC2743</f>
        <v>3.6685115016768557</v>
      </c>
      <c r="G2743" s="92">
        <f>R2743*(1-'DRE + DCF'!$AE$39)</f>
        <v>0.21969129907585774</v>
      </c>
      <c r="H2743" s="94">
        <f t="shared" si="301"/>
        <v>0.36615216512642956</v>
      </c>
      <c r="I2743" s="94">
        <f t="shared" si="300"/>
        <v>0.36615216512642956</v>
      </c>
      <c r="J2743" s="94">
        <f t="shared" si="300"/>
        <v>0.36615216512642956</v>
      </c>
      <c r="K2743" s="94">
        <f t="shared" si="300"/>
        <v>0.36615216512642956</v>
      </c>
      <c r="L2743" s="94">
        <f t="shared" si="300"/>
        <v>0.36615216512642956</v>
      </c>
      <c r="M2743" s="94">
        <f t="shared" si="300"/>
        <v>0.36615216512642956</v>
      </c>
      <c r="N2743" s="94">
        <f t="shared" si="300"/>
        <v>0.36615216512642956</v>
      </c>
      <c r="O2743" s="94">
        <f t="shared" si="300"/>
        <v>0.36615216512642956</v>
      </c>
      <c r="P2743" s="94">
        <f t="shared" si="300"/>
        <v>0.36615216512642956</v>
      </c>
      <c r="Q2743" s="94">
        <f t="shared" si="300"/>
        <v>0.36615216512642956</v>
      </c>
      <c r="R2743" s="94">
        <f t="shared" si="300"/>
        <v>0.36615216512642956</v>
      </c>
      <c r="S2743" s="93">
        <f>(1+H2743)^((5-Dashboard!$F$9)*3/12)</f>
        <v>1.1688251217040253</v>
      </c>
      <c r="T2743" s="93">
        <f t="shared" si="303"/>
        <v>1.5967929706701165</v>
      </c>
      <c r="U2743" s="93">
        <f t="shared" si="303"/>
        <v>2.1814621741396429</v>
      </c>
      <c r="V2743" s="93">
        <f t="shared" si="303"/>
        <v>2.9802092723422815</v>
      </c>
      <c r="W2743" s="93">
        <f t="shared" si="303"/>
        <v>4.0714193499402684</v>
      </c>
      <c r="X2743" s="93">
        <f t="shared" si="303"/>
        <v>5.5621783600585379</v>
      </c>
      <c r="Y2743" s="93">
        <f t="shared" si="302"/>
        <v>7.5987820094133447</v>
      </c>
      <c r="Z2743" s="93">
        <f t="shared" si="302"/>
        <v>10.3810924944838</v>
      </c>
      <c r="AA2743" s="93">
        <f t="shared" si="302"/>
        <v>14.18215198771677</v>
      </c>
      <c r="AB2743" s="93">
        <f t="shared" si="302"/>
        <v>19.374977644171359</v>
      </c>
      <c r="AC2743" s="95">
        <f t="shared" si="302"/>
        <v>26.469167657860869</v>
      </c>
      <c r="AE2743" s="96"/>
    </row>
    <row r="2744" spans="3:31" ht="24.75" customHeight="1" x14ac:dyDescent="0.25">
      <c r="C2744" s="91">
        <f>ABS(E2744-Dashboard!$F$13)</f>
        <v>30.080184679256607</v>
      </c>
      <c r="D2744" s="92">
        <f t="shared" si="299"/>
        <v>0.36625216512642955</v>
      </c>
      <c r="E2744" s="93" cm="1">
        <f t="array" ref="E2744">SUM('DRE + DCF'!$S$41/TIR!S2744,'DRE + DCF'!$U$41:$AD$41/TIR!T2744:AC2744,TIR!F2744)</f>
        <v>17.53981532074339</v>
      </c>
      <c r="F2744" s="100">
        <f>'DRE + DCF'!$AE$38*'DRE + DCF'!$AE$39*(1+G2744)/(R2744-G2744)/AC2744</f>
        <v>3.6648725464854279</v>
      </c>
      <c r="G2744" s="92">
        <f>R2744*(1-'DRE + DCF'!$AE$39)</f>
        <v>0.21975129907585772</v>
      </c>
      <c r="H2744" s="94">
        <f t="shared" si="301"/>
        <v>0.36625216512642955</v>
      </c>
      <c r="I2744" s="94">
        <f t="shared" si="300"/>
        <v>0.36625216512642955</v>
      </c>
      <c r="J2744" s="94">
        <f t="shared" si="300"/>
        <v>0.36625216512642955</v>
      </c>
      <c r="K2744" s="94">
        <f t="shared" si="300"/>
        <v>0.36625216512642955</v>
      </c>
      <c r="L2744" s="94">
        <f t="shared" si="300"/>
        <v>0.36625216512642955</v>
      </c>
      <c r="M2744" s="94">
        <f t="shared" si="300"/>
        <v>0.36625216512642955</v>
      </c>
      <c r="N2744" s="94">
        <f t="shared" si="300"/>
        <v>0.36625216512642955</v>
      </c>
      <c r="O2744" s="94">
        <f t="shared" si="300"/>
        <v>0.36625216512642955</v>
      </c>
      <c r="P2744" s="94">
        <f t="shared" si="300"/>
        <v>0.36625216512642955</v>
      </c>
      <c r="Q2744" s="94">
        <f t="shared" si="300"/>
        <v>0.36625216512642955</v>
      </c>
      <c r="R2744" s="94">
        <f t="shared" si="300"/>
        <v>0.36625216512642955</v>
      </c>
      <c r="S2744" s="93">
        <f>(1+H2744)^((5-Dashboard!$F$9)*3/12)</f>
        <v>1.1688678989203312</v>
      </c>
      <c r="T2744" s="93">
        <f t="shared" si="303"/>
        <v>1.5969682976466832</v>
      </c>
      <c r="U2744" s="93">
        <f t="shared" si="303"/>
        <v>2.1818613942980494</v>
      </c>
      <c r="V2744" s="93">
        <f t="shared" si="303"/>
        <v>2.9809728539654805</v>
      </c>
      <c r="W2744" s="93">
        <f t="shared" si="303"/>
        <v>4.0727606159134497</v>
      </c>
      <c r="X2744" s="93">
        <f t="shared" si="303"/>
        <v>5.5644180095334015</v>
      </c>
      <c r="Y2744" s="93">
        <f t="shared" si="302"/>
        <v>7.6023981531935076</v>
      </c>
      <c r="Z2744" s="93">
        <f t="shared" si="302"/>
        <v>10.3867929369538</v>
      </c>
      <c r="AA2744" s="93">
        <f t="shared" si="302"/>
        <v>14.190978338833036</v>
      </c>
      <c r="AB2744" s="93">
        <f t="shared" si="302"/>
        <v>19.388454880692898</v>
      </c>
      <c r="AC2744" s="95">
        <f t="shared" si="302"/>
        <v>26.489518459202763</v>
      </c>
      <c r="AE2744" s="96"/>
    </row>
    <row r="2745" spans="3:31" ht="24.75" customHeight="1" x14ac:dyDescent="0.25">
      <c r="C2745" s="91">
        <f>ABS(E2745-Dashboard!$F$13)</f>
        <v>30.08769141106383</v>
      </c>
      <c r="D2745" s="92">
        <f t="shared" si="299"/>
        <v>0.36635216512642954</v>
      </c>
      <c r="E2745" s="93" cm="1">
        <f t="array" ref="E2745">SUM('DRE + DCF'!$S$41/TIR!S2745,'DRE + DCF'!$U$41:$AD$41/TIR!T2745:AC2745,TIR!F2745)</f>
        <v>17.532308588936168</v>
      </c>
      <c r="F2745" s="100">
        <f>'DRE + DCF'!$AE$38*'DRE + DCF'!$AE$39*(1+G2745)/(R2745-G2745)/AC2745</f>
        <v>3.6612376709591565</v>
      </c>
      <c r="G2745" s="92">
        <f>R2745*(1-'DRE + DCF'!$AE$39)</f>
        <v>0.21981129907585772</v>
      </c>
      <c r="H2745" s="94">
        <f t="shared" si="301"/>
        <v>0.36635216512642954</v>
      </c>
      <c r="I2745" s="94">
        <f t="shared" si="300"/>
        <v>0.36635216512642954</v>
      </c>
      <c r="J2745" s="94">
        <f t="shared" si="300"/>
        <v>0.36635216512642954</v>
      </c>
      <c r="K2745" s="94">
        <f t="shared" si="300"/>
        <v>0.36635216512642954</v>
      </c>
      <c r="L2745" s="94">
        <f t="shared" si="300"/>
        <v>0.36635216512642954</v>
      </c>
      <c r="M2745" s="94">
        <f t="shared" si="300"/>
        <v>0.36635216512642954</v>
      </c>
      <c r="N2745" s="94">
        <f t="shared" si="300"/>
        <v>0.36635216512642954</v>
      </c>
      <c r="O2745" s="94">
        <f t="shared" si="300"/>
        <v>0.36635216512642954</v>
      </c>
      <c r="P2745" s="94">
        <f t="shared" si="300"/>
        <v>0.36635216512642954</v>
      </c>
      <c r="Q2745" s="94">
        <f t="shared" si="300"/>
        <v>0.36635216512642954</v>
      </c>
      <c r="R2745" s="94">
        <f t="shared" si="300"/>
        <v>0.36635216512642954</v>
      </c>
      <c r="S2745" s="93">
        <f>(1+H2745)^((5-Dashboard!$F$9)*3/12)</f>
        <v>1.1689106745711708</v>
      </c>
      <c r="T2745" s="93">
        <f t="shared" si="303"/>
        <v>1.5971436310397145</v>
      </c>
      <c r="U2745" s="93">
        <f t="shared" si="303"/>
        <v>2.182260658289001</v>
      </c>
      <c r="V2745" s="93">
        <f t="shared" si="303"/>
        <v>2.9817365753234037</v>
      </c>
      <c r="W2745" s="93">
        <f t="shared" si="303"/>
        <v>4.0741022255297974</v>
      </c>
      <c r="X2745" s="93">
        <f t="shared" si="303"/>
        <v>5.5666583967990437</v>
      </c>
      <c r="Y2745" s="93">
        <f t="shared" si="302"/>
        <v>7.6060157529855923</v>
      </c>
      <c r="Z2745" s="93">
        <f t="shared" si="302"/>
        <v>10.392496092077593</v>
      </c>
      <c r="AA2745" s="93">
        <f t="shared" si="302"/>
        <v>14.199809536478176</v>
      </c>
      <c r="AB2745" s="93">
        <f t="shared" si="302"/>
        <v>19.401940504549877</v>
      </c>
      <c r="AC2745" s="95">
        <f t="shared" si="302"/>
        <v>26.509883416045895</v>
      </c>
      <c r="AE2745" s="96"/>
    </row>
    <row r="2746" spans="3:31" ht="24.75" customHeight="1" x14ac:dyDescent="0.25">
      <c r="C2746" s="91">
        <f>ABS(E2746-Dashboard!$F$13)</f>
        <v>30.095192128682658</v>
      </c>
      <c r="D2746" s="92">
        <f t="shared" si="299"/>
        <v>0.36645216512642953</v>
      </c>
      <c r="E2746" s="93" cm="1">
        <f t="array" ref="E2746">SUM('DRE + DCF'!$S$41/TIR!S2746,'DRE + DCF'!$U$41:$AD$41/TIR!T2746:AC2746,TIR!F2746)</f>
        <v>17.524807871317339</v>
      </c>
      <c r="F2746" s="100">
        <f>'DRE + DCF'!$AE$38*'DRE + DCF'!$AE$39*(1+G2746)/(R2746-G2746)/AC2746</f>
        <v>3.6576068699408446</v>
      </c>
      <c r="G2746" s="92">
        <f>R2746*(1-'DRE + DCF'!$AE$39)</f>
        <v>0.2198712990758577</v>
      </c>
      <c r="H2746" s="94">
        <f t="shared" si="301"/>
        <v>0.36645216512642953</v>
      </c>
      <c r="I2746" s="94">
        <f t="shared" si="300"/>
        <v>0.36645216512642953</v>
      </c>
      <c r="J2746" s="94">
        <f t="shared" si="300"/>
        <v>0.36645216512642953</v>
      </c>
      <c r="K2746" s="94">
        <f t="shared" si="300"/>
        <v>0.36645216512642953</v>
      </c>
      <c r="L2746" s="94">
        <f t="shared" si="300"/>
        <v>0.36645216512642953</v>
      </c>
      <c r="M2746" s="94">
        <f t="shared" si="300"/>
        <v>0.36645216512642953</v>
      </c>
      <c r="N2746" s="94">
        <f t="shared" si="300"/>
        <v>0.36645216512642953</v>
      </c>
      <c r="O2746" s="94">
        <f t="shared" si="300"/>
        <v>0.36645216512642953</v>
      </c>
      <c r="P2746" s="94">
        <f t="shared" si="300"/>
        <v>0.36645216512642953</v>
      </c>
      <c r="Q2746" s="94">
        <f t="shared" si="300"/>
        <v>0.36645216512642953</v>
      </c>
      <c r="R2746" s="94">
        <f t="shared" si="300"/>
        <v>0.36645216512642953</v>
      </c>
      <c r="S2746" s="93">
        <f>(1+H2746)^((5-Dashboard!$F$9)*3/12)</f>
        <v>1.1689534486567161</v>
      </c>
      <c r="T2746" s="93">
        <f t="shared" si="303"/>
        <v>1.5973189708489766</v>
      </c>
      <c r="U2746" s="93">
        <f t="shared" si="303"/>
        <v>2.1826599661141044</v>
      </c>
      <c r="V2746" s="93">
        <f t="shared" si="303"/>
        <v>2.9825004364313976</v>
      </c>
      <c r="W2746" s="93">
        <f t="shared" si="303"/>
        <v>4.0754441788522042</v>
      </c>
      <c r="X2746" s="93">
        <f t="shared" si="303"/>
        <v>5.5688995220444983</v>
      </c>
      <c r="Y2746" s="93">
        <f t="shared" si="302"/>
        <v>7.6096348092692443</v>
      </c>
      <c r="Z2746" s="93">
        <f t="shared" si="302"/>
        <v>10.398201960947404</v>
      </c>
      <c r="AA2746" s="93">
        <f t="shared" si="302"/>
        <v>14.208645582958466</v>
      </c>
      <c r="AB2746" s="93">
        <f t="shared" si="302"/>
        <v>19.415434520347677</v>
      </c>
      <c r="AC2746" s="95">
        <f t="shared" si="302"/>
        <v>26.530262537199505</v>
      </c>
      <c r="AE2746" s="96"/>
    </row>
    <row r="2747" spans="3:31" ht="24.75" customHeight="1" x14ac:dyDescent="0.25">
      <c r="C2747" s="91">
        <f>ABS(E2747-Dashboard!$F$13)</f>
        <v>30.10268683853851</v>
      </c>
      <c r="D2747" s="92">
        <f t="shared" si="299"/>
        <v>0.36655216512642952</v>
      </c>
      <c r="E2747" s="93" cm="1">
        <f t="array" ref="E2747">SUM('DRE + DCF'!$S$41/TIR!S2747,'DRE + DCF'!$U$41:$AD$41/TIR!T2747:AC2747,TIR!F2747)</f>
        <v>17.517313161461487</v>
      </c>
      <c r="F2747" s="100">
        <f>'DRE + DCF'!$AE$38*'DRE + DCF'!$AE$39*(1+G2747)/(R2747-G2747)/AC2747</f>
        <v>3.6539801382806756</v>
      </c>
      <c r="G2747" s="92">
        <f>R2747*(1-'DRE + DCF'!$AE$39)</f>
        <v>0.21993129907585771</v>
      </c>
      <c r="H2747" s="94">
        <f t="shared" si="301"/>
        <v>0.36655216512642952</v>
      </c>
      <c r="I2747" s="94">
        <f t="shared" si="300"/>
        <v>0.36655216512642952</v>
      </c>
      <c r="J2747" s="94">
        <f t="shared" si="300"/>
        <v>0.36655216512642952</v>
      </c>
      <c r="K2747" s="94">
        <f t="shared" si="300"/>
        <v>0.36655216512642952</v>
      </c>
      <c r="L2747" s="94">
        <f t="shared" si="300"/>
        <v>0.36655216512642952</v>
      </c>
      <c r="M2747" s="94">
        <f t="shared" si="300"/>
        <v>0.36655216512642952</v>
      </c>
      <c r="N2747" s="94">
        <f t="shared" si="300"/>
        <v>0.36655216512642952</v>
      </c>
      <c r="O2747" s="94">
        <f t="shared" si="300"/>
        <v>0.36655216512642952</v>
      </c>
      <c r="P2747" s="94">
        <f t="shared" si="300"/>
        <v>0.36655216512642952</v>
      </c>
      <c r="Q2747" s="94">
        <f t="shared" si="300"/>
        <v>0.36655216512642952</v>
      </c>
      <c r="R2747" s="94">
        <f t="shared" si="300"/>
        <v>0.36655216512642952</v>
      </c>
      <c r="S2747" s="93">
        <f>(1+H2747)^((5-Dashboard!$F$9)*3/12)</f>
        <v>1.1689962211771385</v>
      </c>
      <c r="T2747" s="93">
        <f t="shared" si="303"/>
        <v>1.5974943170742331</v>
      </c>
      <c r="U2747" s="93">
        <f t="shared" si="303"/>
        <v>2.1830593177749598</v>
      </c>
      <c r="V2747" s="93">
        <f t="shared" si="303"/>
        <v>2.983264437304797</v>
      </c>
      <c r="W2747" s="93">
        <f t="shared" si="303"/>
        <v>4.0767864759435497</v>
      </c>
      <c r="X2747" s="93">
        <f t="shared" si="303"/>
        <v>5.5711413854588043</v>
      </c>
      <c r="Y2747" s="93">
        <f t="shared" si="302"/>
        <v>7.6132553225241848</v>
      </c>
      <c r="Z2747" s="93">
        <f t="shared" si="302"/>
        <v>10.403910544655737</v>
      </c>
      <c r="AA2747" s="93">
        <f t="shared" si="302"/>
        <v>14.217486480580988</v>
      </c>
      <c r="AB2747" s="93">
        <f t="shared" si="302"/>
        <v>19.428936932693688</v>
      </c>
      <c r="AC2747" s="95">
        <f t="shared" si="302"/>
        <v>26.550655831477407</v>
      </c>
      <c r="AE2747" s="96"/>
    </row>
    <row r="2748" spans="3:31" ht="24.75" customHeight="1" x14ac:dyDescent="0.25">
      <c r="C2748" s="91">
        <f>ABS(E2748-Dashboard!$F$13)</f>
        <v>30.110175547048602</v>
      </c>
      <c r="D2748" s="92">
        <f t="shared" si="299"/>
        <v>0.36665216512642951</v>
      </c>
      <c r="E2748" s="93" cm="1">
        <f t="array" ref="E2748">SUM('DRE + DCF'!$S$41/TIR!S2748,'DRE + DCF'!$U$41:$AD$41/TIR!T2748:AC2748,TIR!F2748)</f>
        <v>17.509824452951396</v>
      </c>
      <c r="F2748" s="100">
        <f>'DRE + DCF'!$AE$38*'DRE + DCF'!$AE$39*(1+G2748)/(R2748-G2748)/AC2748</f>
        <v>3.6503574708361195</v>
      </c>
      <c r="G2748" s="92">
        <f>R2748*(1-'DRE + DCF'!$AE$39)</f>
        <v>0.21999129907585771</v>
      </c>
      <c r="H2748" s="94">
        <f t="shared" si="301"/>
        <v>0.36665216512642951</v>
      </c>
      <c r="I2748" s="94">
        <f t="shared" si="300"/>
        <v>0.36665216512642951</v>
      </c>
      <c r="J2748" s="94">
        <f t="shared" si="300"/>
        <v>0.36665216512642951</v>
      </c>
      <c r="K2748" s="94">
        <f t="shared" si="300"/>
        <v>0.36665216512642951</v>
      </c>
      <c r="L2748" s="94">
        <f t="shared" si="300"/>
        <v>0.36665216512642951</v>
      </c>
      <c r="M2748" s="94">
        <f t="shared" si="300"/>
        <v>0.36665216512642951</v>
      </c>
      <c r="N2748" s="94">
        <f t="shared" si="300"/>
        <v>0.36665216512642951</v>
      </c>
      <c r="O2748" s="94">
        <f t="shared" si="300"/>
        <v>0.36665216512642951</v>
      </c>
      <c r="P2748" s="94">
        <f t="shared" si="300"/>
        <v>0.36665216512642951</v>
      </c>
      <c r="Q2748" s="94">
        <f t="shared" si="300"/>
        <v>0.36665216512642951</v>
      </c>
      <c r="R2748" s="94">
        <f t="shared" si="300"/>
        <v>0.36665216512642951</v>
      </c>
      <c r="S2748" s="93">
        <f>(1+H2748)^((5-Dashboard!$F$9)*3/12)</f>
        <v>1.1690389921326105</v>
      </c>
      <c r="T2748" s="93">
        <f t="shared" si="303"/>
        <v>1.5976696697152513</v>
      </c>
      <c r="U2748" s="93">
        <f t="shared" si="303"/>
        <v>2.183458713273176</v>
      </c>
      <c r="V2748" s="93">
        <f t="shared" si="303"/>
        <v>2.9840285779589539</v>
      </c>
      <c r="W2748" s="93">
        <f t="shared" si="303"/>
        <v>4.0781291168667453</v>
      </c>
      <c r="X2748" s="93">
        <f t="shared" si="303"/>
        <v>5.5733839872310718</v>
      </c>
      <c r="Y2748" s="93">
        <f t="shared" si="302"/>
        <v>7.616877293230317</v>
      </c>
      <c r="Z2748" s="93">
        <f t="shared" si="302"/>
        <v>10.409621844295552</v>
      </c>
      <c r="AA2748" s="93">
        <f t="shared" si="302"/>
        <v>14.226332231653894</v>
      </c>
      <c r="AB2748" s="93">
        <f t="shared" si="302"/>
        <v>19.442447746197704</v>
      </c>
      <c r="AC2748" s="95">
        <f t="shared" si="302"/>
        <v>26.571063307698566</v>
      </c>
      <c r="AE2748" s="96"/>
    </row>
    <row r="2749" spans="3:31" ht="24.75" customHeight="1" x14ac:dyDescent="0.25">
      <c r="C2749" s="91">
        <f>ABS(E2749-Dashboard!$F$13)</f>
        <v>30.117658260621695</v>
      </c>
      <c r="D2749" s="92">
        <f t="shared" si="299"/>
        <v>0.3667521651264295</v>
      </c>
      <c r="E2749" s="93" cm="1">
        <f t="array" ref="E2749">SUM('DRE + DCF'!$S$41/TIR!S2749,'DRE + DCF'!$U$41:$AD$41/TIR!T2749:AC2749,TIR!F2749)</f>
        <v>17.502341739378302</v>
      </c>
      <c r="F2749" s="100">
        <f>'DRE + DCF'!$AE$38*'DRE + DCF'!$AE$39*(1+G2749)/(R2749-G2749)/AC2749</f>
        <v>3.6467388624720107</v>
      </c>
      <c r="G2749" s="92">
        <f>R2749*(1-'DRE + DCF'!$AE$39)</f>
        <v>0.22005129907585769</v>
      </c>
      <c r="H2749" s="94">
        <f t="shared" si="301"/>
        <v>0.3667521651264295</v>
      </c>
      <c r="I2749" s="94">
        <f t="shared" si="300"/>
        <v>0.3667521651264295</v>
      </c>
      <c r="J2749" s="94">
        <f t="shared" si="300"/>
        <v>0.3667521651264295</v>
      </c>
      <c r="K2749" s="94">
        <f t="shared" si="300"/>
        <v>0.3667521651264295</v>
      </c>
      <c r="L2749" s="94">
        <f t="shared" si="300"/>
        <v>0.3667521651264295</v>
      </c>
      <c r="M2749" s="94">
        <f t="shared" si="300"/>
        <v>0.3667521651264295</v>
      </c>
      <c r="N2749" s="94">
        <f t="shared" si="300"/>
        <v>0.3667521651264295</v>
      </c>
      <c r="O2749" s="94">
        <f t="shared" si="300"/>
        <v>0.3667521651264295</v>
      </c>
      <c r="P2749" s="94">
        <f t="shared" si="300"/>
        <v>0.3667521651264295</v>
      </c>
      <c r="Q2749" s="94">
        <f t="shared" si="300"/>
        <v>0.3667521651264295</v>
      </c>
      <c r="R2749" s="94">
        <f t="shared" si="300"/>
        <v>0.3667521651264295</v>
      </c>
      <c r="S2749" s="93">
        <f>(1+H2749)^((5-Dashboard!$F$9)*3/12)</f>
        <v>1.1690817615233031</v>
      </c>
      <c r="T2749" s="93">
        <f t="shared" si="303"/>
        <v>1.5978450287717945</v>
      </c>
      <c r="U2749" s="93">
        <f t="shared" si="303"/>
        <v>2.1838581526103518</v>
      </c>
      <c r="V2749" s="93">
        <f t="shared" si="303"/>
        <v>2.9847928584092025</v>
      </c>
      <c r="W2749" s="93">
        <f t="shared" si="303"/>
        <v>4.0794721016846811</v>
      </c>
      <c r="X2749" s="93">
        <f t="shared" si="303"/>
        <v>5.5756273275504036</v>
      </c>
      <c r="Y2749" s="93">
        <f t="shared" si="302"/>
        <v>7.6205007218676011</v>
      </c>
      <c r="Z2749" s="93">
        <f t="shared" si="302"/>
        <v>10.415335860960061</v>
      </c>
      <c r="AA2749" s="93">
        <f t="shared" si="302"/>
        <v>14.235182838486107</v>
      </c>
      <c r="AB2749" s="93">
        <f t="shared" si="302"/>
        <v>19.455966965471479</v>
      </c>
      <c r="AC2749" s="95">
        <f t="shared" si="302"/>
        <v>26.591484974686431</v>
      </c>
      <c r="AE2749" s="96"/>
    </row>
    <row r="2750" spans="3:31" ht="24.75" customHeight="1" x14ac:dyDescent="0.25">
      <c r="C2750" s="91">
        <f>ABS(E2750-Dashboard!$F$13)</f>
        <v>30.125134985658377</v>
      </c>
      <c r="D2750" s="92">
        <f t="shared" si="299"/>
        <v>0.36685216512642949</v>
      </c>
      <c r="E2750" s="93" cm="1">
        <f t="array" ref="E2750">SUM('DRE + DCF'!$S$41/TIR!S2750,'DRE + DCF'!$U$41:$AD$41/TIR!T2750:AC2750,TIR!F2750)</f>
        <v>17.49486501434162</v>
      </c>
      <c r="F2750" s="100">
        <f>'DRE + DCF'!$AE$38*'DRE + DCF'!$AE$39*(1+G2750)/(R2750-G2750)/AC2750</f>
        <v>3.6431243080604392</v>
      </c>
      <c r="G2750" s="92">
        <f>R2750*(1-'DRE + DCF'!$AE$39)</f>
        <v>0.22011129907585769</v>
      </c>
      <c r="H2750" s="94">
        <f t="shared" si="301"/>
        <v>0.36685216512642949</v>
      </c>
      <c r="I2750" s="94">
        <f t="shared" si="300"/>
        <v>0.36685216512642949</v>
      </c>
      <c r="J2750" s="94">
        <f t="shared" si="300"/>
        <v>0.36685216512642949</v>
      </c>
      <c r="K2750" s="94">
        <f t="shared" si="300"/>
        <v>0.36685216512642949</v>
      </c>
      <c r="L2750" s="94">
        <f t="shared" si="300"/>
        <v>0.36685216512642949</v>
      </c>
      <c r="M2750" s="94">
        <f t="shared" si="300"/>
        <v>0.36685216512642949</v>
      </c>
      <c r="N2750" s="94">
        <f t="shared" si="300"/>
        <v>0.36685216512642949</v>
      </c>
      <c r="O2750" s="94">
        <f t="shared" si="300"/>
        <v>0.36685216512642949</v>
      </c>
      <c r="P2750" s="94">
        <f t="shared" si="300"/>
        <v>0.36685216512642949</v>
      </c>
      <c r="Q2750" s="94">
        <f t="shared" si="300"/>
        <v>0.36685216512642949</v>
      </c>
      <c r="R2750" s="94">
        <f t="shared" si="300"/>
        <v>0.36685216512642949</v>
      </c>
      <c r="S2750" s="93">
        <f>(1+H2750)^((5-Dashboard!$F$9)*3/12)</f>
        <v>1.1691245293493886</v>
      </c>
      <c r="T2750" s="93">
        <f t="shared" si="303"/>
        <v>1.5980203942436297</v>
      </c>
      <c r="U2750" s="93">
        <f t="shared" si="303"/>
        <v>2.1842576357880961</v>
      </c>
      <c r="V2750" s="93">
        <f t="shared" si="303"/>
        <v>2.9855572786708953</v>
      </c>
      <c r="W2750" s="93">
        <f t="shared" si="303"/>
        <v>4.0808154304602846</v>
      </c>
      <c r="X2750" s="93">
        <f t="shared" si="303"/>
        <v>5.5778714066059827</v>
      </c>
      <c r="Y2750" s="93">
        <f t="shared" si="302"/>
        <v>7.6241256089161906</v>
      </c>
      <c r="Z2750" s="93">
        <f t="shared" si="302"/>
        <v>10.421052595742953</v>
      </c>
      <c r="AA2750" s="93">
        <f t="shared" si="302"/>
        <v>14.244038303387654</v>
      </c>
      <c r="AB2750" s="93">
        <f t="shared" si="302"/>
        <v>19.469494595129209</v>
      </c>
      <c r="AC2750" s="95">
        <f t="shared" si="302"/>
        <v>26.611920841269679</v>
      </c>
      <c r="AE2750" s="96"/>
    </row>
    <row r="2751" spans="3:31" ht="24.75" customHeight="1" x14ac:dyDescent="0.25">
      <c r="C2751" s="91">
        <f>ABS(E2751-Dashboard!$F$13)</f>
        <v>30.132605728550818</v>
      </c>
      <c r="D2751" s="92">
        <f t="shared" si="299"/>
        <v>0.36695216512642947</v>
      </c>
      <c r="E2751" s="93" cm="1">
        <f t="array" ref="E2751">SUM('DRE + DCF'!$S$41/TIR!S2751,'DRE + DCF'!$U$41:$AD$41/TIR!T2751:AC2751,TIR!F2751)</f>
        <v>17.48739427144918</v>
      </c>
      <c r="F2751" s="100">
        <f>'DRE + DCF'!$AE$38*'DRE + DCF'!$AE$39*(1+G2751)/(R2751-G2751)/AC2751</f>
        <v>3.6395138024808391</v>
      </c>
      <c r="G2751" s="92">
        <f>R2751*(1-'DRE + DCF'!$AE$39)</f>
        <v>0.22017129907585767</v>
      </c>
      <c r="H2751" s="94">
        <f t="shared" si="301"/>
        <v>0.36695216512642947</v>
      </c>
      <c r="I2751" s="94">
        <f t="shared" si="300"/>
        <v>0.36695216512642947</v>
      </c>
      <c r="J2751" s="94">
        <f t="shared" si="300"/>
        <v>0.36695216512642947</v>
      </c>
      <c r="K2751" s="94">
        <f t="shared" si="300"/>
        <v>0.36695216512642947</v>
      </c>
      <c r="L2751" s="94">
        <f t="shared" si="300"/>
        <v>0.36695216512642947</v>
      </c>
      <c r="M2751" s="94">
        <f t="shared" si="300"/>
        <v>0.36695216512642947</v>
      </c>
      <c r="N2751" s="94">
        <f t="shared" si="300"/>
        <v>0.36695216512642947</v>
      </c>
      <c r="O2751" s="94">
        <f t="shared" si="300"/>
        <v>0.36695216512642947</v>
      </c>
      <c r="P2751" s="94">
        <f t="shared" si="300"/>
        <v>0.36695216512642947</v>
      </c>
      <c r="Q2751" s="94">
        <f t="shared" si="300"/>
        <v>0.36695216512642947</v>
      </c>
      <c r="R2751" s="94">
        <f t="shared" si="300"/>
        <v>0.36695216512642947</v>
      </c>
      <c r="S2751" s="93">
        <f>(1+H2751)^((5-Dashboard!$F$9)*3/12)</f>
        <v>1.1691672956110384</v>
      </c>
      <c r="T2751" s="93">
        <f t="shared" si="303"/>
        <v>1.5981957661305211</v>
      </c>
      <c r="U2751" s="93">
        <f t="shared" si="303"/>
        <v>2.1846571628080085</v>
      </c>
      <c r="V2751" s="93">
        <f t="shared" si="303"/>
        <v>2.9863218387593693</v>
      </c>
      <c r="W2751" s="93">
        <f t="shared" si="303"/>
        <v>4.0821591032564593</v>
      </c>
      <c r="X2751" s="93">
        <f t="shared" si="303"/>
        <v>5.5801162245869804</v>
      </c>
      <c r="Y2751" s="93">
        <f t="shared" si="302"/>
        <v>7.62775195485629</v>
      </c>
      <c r="Z2751" s="93">
        <f t="shared" si="302"/>
        <v>10.42677204973816</v>
      </c>
      <c r="AA2751" s="93">
        <f t="shared" si="302"/>
        <v>14.252898628669316</v>
      </c>
      <c r="AB2751" s="93">
        <f t="shared" si="302"/>
        <v>19.483030639787039</v>
      </c>
      <c r="AC2751" s="95">
        <f t="shared" si="302"/>
        <v>26.632370916281456</v>
      </c>
      <c r="AE2751" s="96"/>
    </row>
    <row r="2752" spans="3:31" ht="24.75" customHeight="1" x14ac:dyDescent="0.25">
      <c r="C2752" s="91">
        <f>ABS(E2752-Dashboard!$F$13)</f>
        <v>30.140070495683034</v>
      </c>
      <c r="D2752" s="92">
        <f t="shared" si="299"/>
        <v>0.36705216512642946</v>
      </c>
      <c r="E2752" s="93" cm="1">
        <f t="array" ref="E2752">SUM('DRE + DCF'!$S$41/TIR!S2752,'DRE + DCF'!$U$41:$AD$41/TIR!T2752:AC2752,TIR!F2752)</f>
        <v>17.479929504316964</v>
      </c>
      <c r="F2752" s="100">
        <f>'DRE + DCF'!$AE$38*'DRE + DCF'!$AE$39*(1+G2752)/(R2752-G2752)/AC2752</f>
        <v>3.6359073406198812</v>
      </c>
      <c r="G2752" s="92">
        <f>R2752*(1-'DRE + DCF'!$AE$39)</f>
        <v>0.22023129907585767</v>
      </c>
      <c r="H2752" s="94">
        <f t="shared" si="301"/>
        <v>0.36705216512642946</v>
      </c>
      <c r="I2752" s="94">
        <f t="shared" si="300"/>
        <v>0.36705216512642946</v>
      </c>
      <c r="J2752" s="94">
        <f t="shared" si="300"/>
        <v>0.36705216512642946</v>
      </c>
      <c r="K2752" s="94">
        <f t="shared" si="300"/>
        <v>0.36705216512642946</v>
      </c>
      <c r="L2752" s="94">
        <f t="shared" si="300"/>
        <v>0.36705216512642946</v>
      </c>
      <c r="M2752" s="94">
        <f t="shared" si="300"/>
        <v>0.36705216512642946</v>
      </c>
      <c r="N2752" s="94">
        <f t="shared" si="300"/>
        <v>0.36705216512642946</v>
      </c>
      <c r="O2752" s="94">
        <f t="shared" si="300"/>
        <v>0.36705216512642946</v>
      </c>
      <c r="P2752" s="94">
        <f t="shared" si="300"/>
        <v>0.36705216512642946</v>
      </c>
      <c r="Q2752" s="94">
        <f t="shared" si="300"/>
        <v>0.36705216512642946</v>
      </c>
      <c r="R2752" s="94">
        <f t="shared" si="300"/>
        <v>0.36705216512642946</v>
      </c>
      <c r="S2752" s="93">
        <f>(1+H2752)^((5-Dashboard!$F$9)*3/12)</f>
        <v>1.1692100603084246</v>
      </c>
      <c r="T2752" s="93">
        <f t="shared" si="303"/>
        <v>1.598371144432235</v>
      </c>
      <c r="U2752" s="93">
        <f t="shared" si="303"/>
        <v>2.1850567336716962</v>
      </c>
      <c r="V2752" s="93">
        <f t="shared" si="303"/>
        <v>2.9870865386899763</v>
      </c>
      <c r="W2752" s="93">
        <f t="shared" si="303"/>
        <v>4.083503120136144</v>
      </c>
      <c r="X2752" s="93">
        <f t="shared" si="303"/>
        <v>5.5823617816826463</v>
      </c>
      <c r="Y2752" s="93">
        <f t="shared" si="302"/>
        <v>7.6313797601682944</v>
      </c>
      <c r="Z2752" s="93">
        <f t="shared" si="302"/>
        <v>10.432494224040079</v>
      </c>
      <c r="AA2752" s="93">
        <f t="shared" si="302"/>
        <v>14.261763816642961</v>
      </c>
      <c r="AB2752" s="93">
        <f t="shared" si="302"/>
        <v>19.496575104063531</v>
      </c>
      <c r="AC2752" s="95">
        <f t="shared" si="302"/>
        <v>26.652835208560095</v>
      </c>
      <c r="AE2752" s="96"/>
    </row>
    <row r="2753" spans="3:31" ht="24.75" customHeight="1" x14ac:dyDescent="0.25">
      <c r="C2753" s="91">
        <f>ABS(E2753-Dashboard!$F$13)</f>
        <v>30.147529293430633</v>
      </c>
      <c r="D2753" s="92">
        <f t="shared" si="299"/>
        <v>0.36715216512642945</v>
      </c>
      <c r="E2753" s="93" cm="1">
        <f t="array" ref="E2753">SUM('DRE + DCF'!$S$41/TIR!S2753,'DRE + DCF'!$U$41:$AD$41/TIR!T2753:AC2753,TIR!F2753)</f>
        <v>17.472470706569364</v>
      </c>
      <c r="F2753" s="100">
        <f>'DRE + DCF'!$AE$38*'DRE + DCF'!$AE$39*(1+G2753)/(R2753-G2753)/AC2753</f>
        <v>3.632304917371552</v>
      </c>
      <c r="G2753" s="92">
        <f>R2753*(1-'DRE + DCF'!$AE$39)</f>
        <v>0.22029129907585768</v>
      </c>
      <c r="H2753" s="94">
        <f t="shared" si="301"/>
        <v>0.36715216512642945</v>
      </c>
      <c r="I2753" s="94">
        <f t="shared" si="300"/>
        <v>0.36715216512642945</v>
      </c>
      <c r="J2753" s="94">
        <f t="shared" si="300"/>
        <v>0.36715216512642945</v>
      </c>
      <c r="K2753" s="94">
        <f t="shared" si="300"/>
        <v>0.36715216512642945</v>
      </c>
      <c r="L2753" s="94">
        <f t="shared" si="300"/>
        <v>0.36715216512642945</v>
      </c>
      <c r="M2753" s="94">
        <f t="shared" si="300"/>
        <v>0.36715216512642945</v>
      </c>
      <c r="N2753" s="94">
        <f t="shared" si="300"/>
        <v>0.36715216512642945</v>
      </c>
      <c r="O2753" s="94">
        <f t="shared" si="300"/>
        <v>0.36715216512642945</v>
      </c>
      <c r="P2753" s="94">
        <f t="shared" si="300"/>
        <v>0.36715216512642945</v>
      </c>
      <c r="Q2753" s="94">
        <f t="shared" ref="I2753:R2779" si="304">$D2753</f>
        <v>0.36715216512642945</v>
      </c>
      <c r="R2753" s="94">
        <f t="shared" si="304"/>
        <v>0.36715216512642945</v>
      </c>
      <c r="S2753" s="93">
        <f>(1+H2753)^((5-Dashboard!$F$9)*3/12)</f>
        <v>1.1692528234417179</v>
      </c>
      <c r="T2753" s="93">
        <f t="shared" si="303"/>
        <v>1.5985465291485352</v>
      </c>
      <c r="U2753" s="93">
        <f t="shared" si="303"/>
        <v>2.1854563483807588</v>
      </c>
      <c r="V2753" s="93">
        <f t="shared" si="303"/>
        <v>2.9878513784780543</v>
      </c>
      <c r="W2753" s="93">
        <f t="shared" si="303"/>
        <v>4.0848474811622584</v>
      </c>
      <c r="X2753" s="93">
        <f t="shared" si="303"/>
        <v>5.5846080780822227</v>
      </c>
      <c r="Y2753" s="93">
        <f t="shared" si="302"/>
        <v>7.6350090253326579</v>
      </c>
      <c r="Z2753" s="93">
        <f t="shared" si="302"/>
        <v>10.438219119743373</v>
      </c>
      <c r="AA2753" s="93">
        <f t="shared" si="302"/>
        <v>14.270633869621243</v>
      </c>
      <c r="AB2753" s="93">
        <f t="shared" si="302"/>
        <v>19.510127992579235</v>
      </c>
      <c r="AC2753" s="95">
        <f t="shared" si="302"/>
        <v>26.673313726948457</v>
      </c>
      <c r="AE2753" s="96"/>
    </row>
    <row r="2754" spans="3:31" ht="24.75" customHeight="1" x14ac:dyDescent="0.25">
      <c r="C2754" s="91">
        <f>ABS(E2754-Dashboard!$F$13)</f>
        <v>30.15498212816113</v>
      </c>
      <c r="D2754" s="92">
        <f t="shared" si="299"/>
        <v>0.36725216512642944</v>
      </c>
      <c r="E2754" s="93" cm="1">
        <f t="array" ref="E2754">SUM('DRE + DCF'!$S$41/TIR!S2754,'DRE + DCF'!$U$41:$AD$41/TIR!T2754:AC2754,TIR!F2754)</f>
        <v>17.465017871838867</v>
      </c>
      <c r="F2754" s="100">
        <f>'DRE + DCF'!$AE$38*'DRE + DCF'!$AE$39*(1+G2754)/(R2754-G2754)/AC2754</f>
        <v>3.6287065276370454</v>
      </c>
      <c r="G2754" s="92">
        <f>R2754*(1-'DRE + DCF'!$AE$39)</f>
        <v>0.22035129907585765</v>
      </c>
      <c r="H2754" s="94">
        <f t="shared" si="301"/>
        <v>0.36725216512642944</v>
      </c>
      <c r="I2754" s="94">
        <f t="shared" si="304"/>
        <v>0.36725216512642944</v>
      </c>
      <c r="J2754" s="94">
        <f t="shared" si="304"/>
        <v>0.36725216512642944</v>
      </c>
      <c r="K2754" s="94">
        <f t="shared" si="304"/>
        <v>0.36725216512642944</v>
      </c>
      <c r="L2754" s="94">
        <f t="shared" si="304"/>
        <v>0.36725216512642944</v>
      </c>
      <c r="M2754" s="94">
        <f t="shared" si="304"/>
        <v>0.36725216512642944</v>
      </c>
      <c r="N2754" s="94">
        <f t="shared" si="304"/>
        <v>0.36725216512642944</v>
      </c>
      <c r="O2754" s="94">
        <f t="shared" si="304"/>
        <v>0.36725216512642944</v>
      </c>
      <c r="P2754" s="94">
        <f t="shared" si="304"/>
        <v>0.36725216512642944</v>
      </c>
      <c r="Q2754" s="94">
        <f t="shared" si="304"/>
        <v>0.36725216512642944</v>
      </c>
      <c r="R2754" s="94">
        <f t="shared" si="304"/>
        <v>0.36725216512642944</v>
      </c>
      <c r="S2754" s="93">
        <f>(1+H2754)^((5-Dashboard!$F$9)*3/12)</f>
        <v>1.1692955850110911</v>
      </c>
      <c r="T2754" s="93">
        <f t="shared" si="303"/>
        <v>1.5987219202791894</v>
      </c>
      <c r="U2754" s="93">
        <f t="shared" si="303"/>
        <v>2.1858560069368047</v>
      </c>
      <c r="V2754" s="93">
        <f t="shared" si="303"/>
        <v>2.988616358138958</v>
      </c>
      <c r="W2754" s="93">
        <f t="shared" si="303"/>
        <v>4.0861921863977555</v>
      </c>
      <c r="X2754" s="93">
        <f t="shared" si="303"/>
        <v>5.5868551139750302</v>
      </c>
      <c r="Y2754" s="93">
        <f t="shared" si="302"/>
        <v>7.6386397508300252</v>
      </c>
      <c r="Z2754" s="93">
        <f t="shared" si="302"/>
        <v>10.443946737943163</v>
      </c>
      <c r="AA2754" s="93">
        <f t="shared" si="302"/>
        <v>14.279508789917902</v>
      </c>
      <c r="AB2754" s="93">
        <f t="shared" si="302"/>
        <v>19.523689309957135</v>
      </c>
      <c r="AC2754" s="95">
        <f t="shared" si="302"/>
        <v>26.693806480294619</v>
      </c>
      <c r="AE2754" s="96"/>
    </row>
    <row r="2755" spans="3:31" ht="24.75" customHeight="1" x14ac:dyDescent="0.25">
      <c r="C2755" s="91">
        <f>ABS(E2755-Dashboard!$F$13)</f>
        <v>30.162429006233626</v>
      </c>
      <c r="D2755" s="92">
        <f t="shared" si="299"/>
        <v>0.36735216512642943</v>
      </c>
      <c r="E2755" s="93" cm="1">
        <f t="array" ref="E2755">SUM('DRE + DCF'!$S$41/TIR!S2755,'DRE + DCF'!$U$41:$AD$41/TIR!T2755:AC2755,TIR!F2755)</f>
        <v>17.457570993766371</v>
      </c>
      <c r="F2755" s="100">
        <f>'DRE + DCF'!$AE$38*'DRE + DCF'!$AE$39*(1+G2755)/(R2755-G2755)/AC2755</f>
        <v>3.6251121663248638</v>
      </c>
      <c r="G2755" s="92">
        <f>R2755*(1-'DRE + DCF'!$AE$39)</f>
        <v>0.22041129907585766</v>
      </c>
      <c r="H2755" s="94">
        <f t="shared" si="301"/>
        <v>0.36735216512642943</v>
      </c>
      <c r="I2755" s="94">
        <f t="shared" si="304"/>
        <v>0.36735216512642943</v>
      </c>
      <c r="J2755" s="94">
        <f t="shared" si="304"/>
        <v>0.36735216512642943</v>
      </c>
      <c r="K2755" s="94">
        <f t="shared" si="304"/>
        <v>0.36735216512642943</v>
      </c>
      <c r="L2755" s="94">
        <f t="shared" si="304"/>
        <v>0.36735216512642943</v>
      </c>
      <c r="M2755" s="94">
        <f t="shared" si="304"/>
        <v>0.36735216512642943</v>
      </c>
      <c r="N2755" s="94">
        <f t="shared" si="304"/>
        <v>0.36735216512642943</v>
      </c>
      <c r="O2755" s="94">
        <f t="shared" si="304"/>
        <v>0.36735216512642943</v>
      </c>
      <c r="P2755" s="94">
        <f t="shared" si="304"/>
        <v>0.36735216512642943</v>
      </c>
      <c r="Q2755" s="94">
        <f t="shared" si="304"/>
        <v>0.36735216512642943</v>
      </c>
      <c r="R2755" s="94">
        <f t="shared" si="304"/>
        <v>0.36735216512642943</v>
      </c>
      <c r="S2755" s="93">
        <f>(1+H2755)^((5-Dashboard!$F$9)*3/12)</f>
        <v>1.1693383450167147</v>
      </c>
      <c r="T2755" s="93">
        <f t="shared" si="303"/>
        <v>1.5988973178239605</v>
      </c>
      <c r="U2755" s="93">
        <f t="shared" si="303"/>
        <v>2.1862557093414328</v>
      </c>
      <c r="V2755" s="93">
        <f t="shared" si="303"/>
        <v>2.9893814776880254</v>
      </c>
      <c r="W2755" s="93">
        <f t="shared" si="303"/>
        <v>4.0875372359055664</v>
      </c>
      <c r="X2755" s="93">
        <f t="shared" si="303"/>
        <v>5.5891028895503769</v>
      </c>
      <c r="Y2755" s="93">
        <f t="shared" si="302"/>
        <v>7.6422719371410901</v>
      </c>
      <c r="Z2755" s="93">
        <f t="shared" si="302"/>
        <v>10.449677079734821</v>
      </c>
      <c r="AA2755" s="93">
        <f t="shared" si="302"/>
        <v>14.28838857984743</v>
      </c>
      <c r="AB2755" s="93">
        <f t="shared" si="302"/>
        <v>19.53725906082213</v>
      </c>
      <c r="AC2755" s="95">
        <f t="shared" si="302"/>
        <v>26.714313477451089</v>
      </c>
      <c r="AE2755" s="96"/>
    </row>
    <row r="2756" spans="3:31" ht="24.75" customHeight="1" x14ac:dyDescent="0.25">
      <c r="C2756" s="91">
        <f>ABS(E2756-Dashboard!$F$13)</f>
        <v>30.169869933999156</v>
      </c>
      <c r="D2756" s="92">
        <f t="shared" si="299"/>
        <v>0.36745216512642942</v>
      </c>
      <c r="E2756" s="93" cm="1">
        <f t="array" ref="E2756">SUM('DRE + DCF'!$S$41/TIR!S2756,'DRE + DCF'!$U$41:$AD$41/TIR!T2756:AC2756,TIR!F2756)</f>
        <v>17.450130066000842</v>
      </c>
      <c r="F2756" s="100">
        <f>'DRE + DCF'!$AE$38*'DRE + DCF'!$AE$39*(1+G2756)/(R2756-G2756)/AC2756</f>
        <v>3.6215218283506827</v>
      </c>
      <c r="G2756" s="92">
        <f>R2756*(1-'DRE + DCF'!$AE$39)</f>
        <v>0.22047129907585764</v>
      </c>
      <c r="H2756" s="94">
        <f t="shared" si="301"/>
        <v>0.36745216512642942</v>
      </c>
      <c r="I2756" s="94">
        <f t="shared" si="304"/>
        <v>0.36745216512642942</v>
      </c>
      <c r="J2756" s="94">
        <f t="shared" si="304"/>
        <v>0.36745216512642942</v>
      </c>
      <c r="K2756" s="94">
        <f t="shared" si="304"/>
        <v>0.36745216512642942</v>
      </c>
      <c r="L2756" s="94">
        <f t="shared" si="304"/>
        <v>0.36745216512642942</v>
      </c>
      <c r="M2756" s="94">
        <f t="shared" si="304"/>
        <v>0.36745216512642942</v>
      </c>
      <c r="N2756" s="94">
        <f t="shared" si="304"/>
        <v>0.36745216512642942</v>
      </c>
      <c r="O2756" s="94">
        <f t="shared" si="304"/>
        <v>0.36745216512642942</v>
      </c>
      <c r="P2756" s="94">
        <f t="shared" si="304"/>
        <v>0.36745216512642942</v>
      </c>
      <c r="Q2756" s="94">
        <f t="shared" si="304"/>
        <v>0.36745216512642942</v>
      </c>
      <c r="R2756" s="94">
        <f t="shared" si="304"/>
        <v>0.36745216512642942</v>
      </c>
      <c r="S2756" s="93">
        <f>(1+H2756)^((5-Dashboard!$F$9)*3/12)</f>
        <v>1.1693811034587611</v>
      </c>
      <c r="T2756" s="93">
        <f t="shared" si="303"/>
        <v>1.5990727217826162</v>
      </c>
      <c r="U2756" s="93">
        <f t="shared" si="303"/>
        <v>2.186655455596251</v>
      </c>
      <c r="V2756" s="93">
        <f t="shared" si="303"/>
        <v>2.9901467371406127</v>
      </c>
      <c r="W2756" s="93">
        <f t="shared" si="303"/>
        <v>4.0888826297486593</v>
      </c>
      <c r="X2756" s="93">
        <f t="shared" si="303"/>
        <v>5.5913514049976527</v>
      </c>
      <c r="Y2756" s="93">
        <f t="shared" si="302"/>
        <v>7.6459055847467443</v>
      </c>
      <c r="Z2756" s="93">
        <f t="shared" si="302"/>
        <v>10.455410146214195</v>
      </c>
      <c r="AA2756" s="93">
        <f t="shared" si="302"/>
        <v>14.29727324172544</v>
      </c>
      <c r="AB2756" s="93">
        <f t="shared" si="302"/>
        <v>19.550837249801621</v>
      </c>
      <c r="AC2756" s="95">
        <f t="shared" si="302"/>
        <v>26.734834727275675</v>
      </c>
      <c r="AE2756" s="96"/>
    </row>
    <row r="2757" spans="3:31" ht="24.75" customHeight="1" x14ac:dyDescent="0.25">
      <c r="C2757" s="91">
        <f>ABS(E2757-Dashboard!$F$13)</f>
        <v>30.177304917800388</v>
      </c>
      <c r="D2757" s="92">
        <f t="shared" si="299"/>
        <v>0.36755216512642941</v>
      </c>
      <c r="E2757" s="93" cm="1">
        <f t="array" ref="E2757">SUM('DRE + DCF'!$S$41/TIR!S2757,'DRE + DCF'!$U$41:$AD$41/TIR!T2757:AC2757,TIR!F2757)</f>
        <v>17.442695082199609</v>
      </c>
      <c r="F2757" s="100">
        <f>'DRE + DCF'!$AE$38*'DRE + DCF'!$AE$39*(1+G2757)/(R2757-G2757)/AC2757</f>
        <v>3.6179355086374607</v>
      </c>
      <c r="G2757" s="92">
        <f>R2757*(1-'DRE + DCF'!$AE$39)</f>
        <v>0.22053129907585764</v>
      </c>
      <c r="H2757" s="94">
        <f t="shared" si="301"/>
        <v>0.36755216512642941</v>
      </c>
      <c r="I2757" s="94">
        <f t="shared" si="304"/>
        <v>0.36755216512642941</v>
      </c>
      <c r="J2757" s="94">
        <f t="shared" si="304"/>
        <v>0.36755216512642941</v>
      </c>
      <c r="K2757" s="94">
        <f t="shared" si="304"/>
        <v>0.36755216512642941</v>
      </c>
      <c r="L2757" s="94">
        <f t="shared" si="304"/>
        <v>0.36755216512642941</v>
      </c>
      <c r="M2757" s="94">
        <f t="shared" si="304"/>
        <v>0.36755216512642941</v>
      </c>
      <c r="N2757" s="94">
        <f t="shared" si="304"/>
        <v>0.36755216512642941</v>
      </c>
      <c r="O2757" s="94">
        <f t="shared" si="304"/>
        <v>0.36755216512642941</v>
      </c>
      <c r="P2757" s="94">
        <f t="shared" si="304"/>
        <v>0.36755216512642941</v>
      </c>
      <c r="Q2757" s="94">
        <f t="shared" si="304"/>
        <v>0.36755216512642941</v>
      </c>
      <c r="R2757" s="94">
        <f t="shared" si="304"/>
        <v>0.36755216512642941</v>
      </c>
      <c r="S2757" s="93">
        <f>(1+H2757)^((5-Dashboard!$F$9)*3/12)</f>
        <v>1.169423860337401</v>
      </c>
      <c r="T2757" s="93">
        <f t="shared" si="303"/>
        <v>1.5992481321549197</v>
      </c>
      <c r="U2757" s="93">
        <f t="shared" si="303"/>
        <v>2.1870552457028585</v>
      </c>
      <c r="V2757" s="93">
        <f t="shared" si="303"/>
        <v>2.9909121365120588</v>
      </c>
      <c r="W2757" s="93">
        <f t="shared" si="303"/>
        <v>4.0902283679899805</v>
      </c>
      <c r="X2757" s="93">
        <f t="shared" si="303"/>
        <v>5.5936006605062394</v>
      </c>
      <c r="Y2757" s="93">
        <f t="shared" si="302"/>
        <v>7.6495406941279329</v>
      </c>
      <c r="Z2757" s="93">
        <f t="shared" si="302"/>
        <v>10.461145938477383</v>
      </c>
      <c r="AA2757" s="93">
        <f t="shared" si="302"/>
        <v>14.306162777868296</v>
      </c>
      <c r="AB2757" s="93">
        <f t="shared" si="302"/>
        <v>19.56442388152492</v>
      </c>
      <c r="AC2757" s="95">
        <f t="shared" si="302"/>
        <v>26.755370238630626</v>
      </c>
      <c r="AE2757" s="96"/>
    </row>
    <row r="2758" spans="3:31" ht="24.75" customHeight="1" x14ac:dyDescent="0.25">
      <c r="C2758" s="91">
        <f>ABS(E2758-Dashboard!$F$13)</f>
        <v>30.184733963971922</v>
      </c>
      <c r="D2758" s="92">
        <f t="shared" si="299"/>
        <v>0.3676521651264294</v>
      </c>
      <c r="E2758" s="93" cm="1">
        <f t="array" ref="E2758">SUM('DRE + DCF'!$S$41/TIR!S2758,'DRE + DCF'!$U$41:$AD$41/TIR!T2758:AC2758,TIR!F2758)</f>
        <v>17.435266036028075</v>
      </c>
      <c r="F2758" s="100">
        <f>'DRE + DCF'!$AE$38*'DRE + DCF'!$AE$39*(1+G2758)/(R2758-G2758)/AC2758</f>
        <v>3.6143532021153137</v>
      </c>
      <c r="G2758" s="92">
        <f>R2758*(1-'DRE + DCF'!$AE$39)</f>
        <v>0.22059129907585764</v>
      </c>
      <c r="H2758" s="94">
        <f t="shared" si="301"/>
        <v>0.3676521651264294</v>
      </c>
      <c r="I2758" s="94">
        <f t="shared" si="304"/>
        <v>0.3676521651264294</v>
      </c>
      <c r="J2758" s="94">
        <f t="shared" si="304"/>
        <v>0.3676521651264294</v>
      </c>
      <c r="K2758" s="94">
        <f t="shared" si="304"/>
        <v>0.3676521651264294</v>
      </c>
      <c r="L2758" s="94">
        <f t="shared" si="304"/>
        <v>0.3676521651264294</v>
      </c>
      <c r="M2758" s="94">
        <f t="shared" si="304"/>
        <v>0.3676521651264294</v>
      </c>
      <c r="N2758" s="94">
        <f t="shared" si="304"/>
        <v>0.3676521651264294</v>
      </c>
      <c r="O2758" s="94">
        <f t="shared" si="304"/>
        <v>0.3676521651264294</v>
      </c>
      <c r="P2758" s="94">
        <f t="shared" si="304"/>
        <v>0.3676521651264294</v>
      </c>
      <c r="Q2758" s="94">
        <f t="shared" si="304"/>
        <v>0.3676521651264294</v>
      </c>
      <c r="R2758" s="94">
        <f t="shared" si="304"/>
        <v>0.3676521651264294</v>
      </c>
      <c r="S2758" s="93">
        <f>(1+H2758)^((5-Dashboard!$F$9)*3/12)</f>
        <v>1.1694666156528066</v>
      </c>
      <c r="T2758" s="93">
        <f t="shared" si="303"/>
        <v>1.599423548940639</v>
      </c>
      <c r="U2758" s="93">
        <f t="shared" si="303"/>
        <v>2.1874550796628629</v>
      </c>
      <c r="V2758" s="93">
        <f t="shared" si="303"/>
        <v>2.9916776758177206</v>
      </c>
      <c r="W2758" s="93">
        <f t="shared" si="303"/>
        <v>4.0915744506925105</v>
      </c>
      <c r="X2758" s="93">
        <f t="shared" si="303"/>
        <v>5.5958506562655934</v>
      </c>
      <c r="Y2758" s="93">
        <f t="shared" si="302"/>
        <v>7.6531772657657902</v>
      </c>
      <c r="Z2758" s="93">
        <f t="shared" si="302"/>
        <v>10.466884457620951</v>
      </c>
      <c r="AA2758" s="93">
        <f t="shared" si="302"/>
        <v>14.315057190593468</v>
      </c>
      <c r="AB2758" s="93">
        <f t="shared" si="302"/>
        <v>19.578018960623819</v>
      </c>
      <c r="AC2758" s="95">
        <f t="shared" si="302"/>
        <v>26.775920020383456</v>
      </c>
      <c r="AE2758" s="96"/>
    </row>
    <row r="2759" spans="3:31" ht="24.75" customHeight="1" x14ac:dyDescent="0.25">
      <c r="C2759" s="91">
        <f>ABS(E2759-Dashboard!$F$13)</f>
        <v>30.192157078840037</v>
      </c>
      <c r="D2759" s="92">
        <f t="shared" si="299"/>
        <v>0.36775216512642939</v>
      </c>
      <c r="E2759" s="93" cm="1">
        <f t="array" ref="E2759">SUM('DRE + DCF'!$S$41/TIR!S2759,'DRE + DCF'!$U$41:$AD$41/TIR!T2759:AC2759,TIR!F2759)</f>
        <v>17.427842921159961</v>
      </c>
      <c r="F2759" s="100">
        <f>'DRE + DCF'!$AE$38*'DRE + DCF'!$AE$39*(1+G2759)/(R2759-G2759)/AC2759</f>
        <v>3.6107749037216137</v>
      </c>
      <c r="G2759" s="92">
        <f>R2759*(1-'DRE + DCF'!$AE$39)</f>
        <v>0.22065129907585762</v>
      </c>
      <c r="H2759" s="94">
        <f t="shared" si="301"/>
        <v>0.36775216512642939</v>
      </c>
      <c r="I2759" s="94">
        <f t="shared" si="304"/>
        <v>0.36775216512642939</v>
      </c>
      <c r="J2759" s="94">
        <f t="shared" si="304"/>
        <v>0.36775216512642939</v>
      </c>
      <c r="K2759" s="94">
        <f t="shared" si="304"/>
        <v>0.36775216512642939</v>
      </c>
      <c r="L2759" s="94">
        <f t="shared" si="304"/>
        <v>0.36775216512642939</v>
      </c>
      <c r="M2759" s="94">
        <f t="shared" si="304"/>
        <v>0.36775216512642939</v>
      </c>
      <c r="N2759" s="94">
        <f t="shared" si="304"/>
        <v>0.36775216512642939</v>
      </c>
      <c r="O2759" s="94">
        <f t="shared" si="304"/>
        <v>0.36775216512642939</v>
      </c>
      <c r="P2759" s="94">
        <f t="shared" si="304"/>
        <v>0.36775216512642939</v>
      </c>
      <c r="Q2759" s="94">
        <f t="shared" si="304"/>
        <v>0.36775216512642939</v>
      </c>
      <c r="R2759" s="94">
        <f t="shared" si="304"/>
        <v>0.36775216512642939</v>
      </c>
      <c r="S2759" s="93">
        <f>(1+H2759)^((5-Dashboard!$F$9)*3/12)</f>
        <v>1.169509369405149</v>
      </c>
      <c r="T2759" s="93">
        <f t="shared" si="303"/>
        <v>1.5995989721395376</v>
      </c>
      <c r="U2759" s="93">
        <f t="shared" si="303"/>
        <v>2.1878549574778634</v>
      </c>
      <c r="V2759" s="93">
        <f t="shared" si="303"/>
        <v>2.9924433550729397</v>
      </c>
      <c r="W2759" s="93">
        <f t="shared" si="303"/>
        <v>4.0929208779192097</v>
      </c>
      <c r="X2759" s="93">
        <f t="shared" si="303"/>
        <v>5.598101392465165</v>
      </c>
      <c r="Y2759" s="93">
        <f t="shared" si="302"/>
        <v>7.656815300141508</v>
      </c>
      <c r="Z2759" s="93">
        <f t="shared" si="302"/>
        <v>10.472625704741718</v>
      </c>
      <c r="AA2759" s="93">
        <f t="shared" si="302"/>
        <v>14.323956482219183</v>
      </c>
      <c r="AB2759" s="93">
        <f t="shared" si="302"/>
        <v>19.591622491732039</v>
      </c>
      <c r="AC2759" s="95">
        <f t="shared" si="302"/>
        <v>26.796484081406145</v>
      </c>
      <c r="AE2759" s="96"/>
    </row>
    <row r="2760" spans="3:31" ht="24.75" customHeight="1" x14ac:dyDescent="0.25">
      <c r="C2760" s="91">
        <f>ABS(E2760-Dashboard!$F$13)</f>
        <v>30.199574268722952</v>
      </c>
      <c r="D2760" s="92">
        <f t="shared" si="299"/>
        <v>0.36785216512642938</v>
      </c>
      <c r="E2760" s="93" cm="1">
        <f t="array" ref="E2760">SUM('DRE + DCF'!$S$41/TIR!S2760,'DRE + DCF'!$U$41:$AD$41/TIR!T2760:AC2760,TIR!F2760)</f>
        <v>17.420425731277046</v>
      </c>
      <c r="F2760" s="100">
        <f>'DRE + DCF'!$AE$38*'DRE + DCF'!$AE$39*(1+G2760)/(R2760-G2760)/AC2760</f>
        <v>3.6072006084008721</v>
      </c>
      <c r="G2760" s="92">
        <f>R2760*(1-'DRE + DCF'!$AE$39)</f>
        <v>0.22071129907585763</v>
      </c>
      <c r="H2760" s="94">
        <f t="shared" si="301"/>
        <v>0.36785216512642938</v>
      </c>
      <c r="I2760" s="94">
        <f t="shared" si="304"/>
        <v>0.36785216512642938</v>
      </c>
      <c r="J2760" s="94">
        <f t="shared" si="304"/>
        <v>0.36785216512642938</v>
      </c>
      <c r="K2760" s="94">
        <f t="shared" si="304"/>
        <v>0.36785216512642938</v>
      </c>
      <c r="L2760" s="94">
        <f t="shared" si="304"/>
        <v>0.36785216512642938</v>
      </c>
      <c r="M2760" s="94">
        <f t="shared" si="304"/>
        <v>0.36785216512642938</v>
      </c>
      <c r="N2760" s="94">
        <f t="shared" si="304"/>
        <v>0.36785216512642938</v>
      </c>
      <c r="O2760" s="94">
        <f t="shared" si="304"/>
        <v>0.36785216512642938</v>
      </c>
      <c r="P2760" s="94">
        <f t="shared" si="304"/>
        <v>0.36785216512642938</v>
      </c>
      <c r="Q2760" s="94">
        <f t="shared" si="304"/>
        <v>0.36785216512642938</v>
      </c>
      <c r="R2760" s="94">
        <f t="shared" si="304"/>
        <v>0.36785216512642938</v>
      </c>
      <c r="S2760" s="93">
        <f>(1+H2760)^((5-Dashboard!$F$9)*3/12)</f>
        <v>1.1695521215945999</v>
      </c>
      <c r="T2760" s="93">
        <f t="shared" si="303"/>
        <v>1.5997744017513826</v>
      </c>
      <c r="U2760" s="93">
        <f t="shared" si="303"/>
        <v>2.1882548791494671</v>
      </c>
      <c r="V2760" s="93">
        <f t="shared" si="303"/>
        <v>2.9932091742930718</v>
      </c>
      <c r="W2760" s="93">
        <f t="shared" si="303"/>
        <v>4.0942676497330703</v>
      </c>
      <c r="X2760" s="93">
        <f t="shared" si="303"/>
        <v>5.6003528692944782</v>
      </c>
      <c r="Y2760" s="93">
        <f t="shared" si="302"/>
        <v>7.6604547977364641</v>
      </c>
      <c r="Z2760" s="93">
        <f t="shared" si="302"/>
        <v>10.478369680936966</v>
      </c>
      <c r="AA2760" s="93">
        <f t="shared" si="302"/>
        <v>14.332860655064763</v>
      </c>
      <c r="AB2760" s="93">
        <f t="shared" si="302"/>
        <v>19.605234479485752</v>
      </c>
      <c r="AC2760" s="95">
        <f t="shared" si="302"/>
        <v>26.817062430575913</v>
      </c>
      <c r="AE2760" s="96"/>
    </row>
    <row r="2761" spans="3:31" ht="24.75" customHeight="1" x14ac:dyDescent="0.25">
      <c r="C2761" s="91">
        <f>ABS(E2761-Dashboard!$F$13)</f>
        <v>30.206985539930606</v>
      </c>
      <c r="D2761" s="92">
        <f t="shared" si="299"/>
        <v>0.36795216512642936</v>
      </c>
      <c r="E2761" s="93" cm="1">
        <f t="array" ref="E2761">SUM('DRE + DCF'!$S$41/TIR!S2761,'DRE + DCF'!$U$41:$AD$41/TIR!T2761:AC2761,TIR!F2761)</f>
        <v>17.413014460069391</v>
      </c>
      <c r="F2761" s="100">
        <f>'DRE + DCF'!$AE$38*'DRE + DCF'!$AE$39*(1+G2761)/(R2761-G2761)/AC2761</f>
        <v>3.6036303111048236</v>
      </c>
      <c r="G2761" s="92">
        <f>R2761*(1-'DRE + DCF'!$AE$39)</f>
        <v>0.2207712990758576</v>
      </c>
      <c r="H2761" s="94">
        <f t="shared" si="301"/>
        <v>0.36795216512642936</v>
      </c>
      <c r="I2761" s="94">
        <f t="shared" si="304"/>
        <v>0.36795216512642936</v>
      </c>
      <c r="J2761" s="94">
        <f t="shared" si="304"/>
        <v>0.36795216512642936</v>
      </c>
      <c r="K2761" s="94">
        <f t="shared" si="304"/>
        <v>0.36795216512642936</v>
      </c>
      <c r="L2761" s="94">
        <f t="shared" si="304"/>
        <v>0.36795216512642936</v>
      </c>
      <c r="M2761" s="94">
        <f t="shared" si="304"/>
        <v>0.36795216512642936</v>
      </c>
      <c r="N2761" s="94">
        <f t="shared" si="304"/>
        <v>0.36795216512642936</v>
      </c>
      <c r="O2761" s="94">
        <f t="shared" si="304"/>
        <v>0.36795216512642936</v>
      </c>
      <c r="P2761" s="94">
        <f t="shared" si="304"/>
        <v>0.36795216512642936</v>
      </c>
      <c r="Q2761" s="94">
        <f t="shared" si="304"/>
        <v>0.36795216512642936</v>
      </c>
      <c r="R2761" s="94">
        <f t="shared" si="304"/>
        <v>0.36795216512642936</v>
      </c>
      <c r="S2761" s="93">
        <f>(1+H2761)^((5-Dashboard!$F$9)*3/12)</f>
        <v>1.1695948722213301</v>
      </c>
      <c r="T2761" s="93">
        <f t="shared" si="303"/>
        <v>1.5999498377759378</v>
      </c>
      <c r="U2761" s="93">
        <f t="shared" si="303"/>
        <v>2.1886548446792733</v>
      </c>
      <c r="V2761" s="93">
        <f t="shared" si="303"/>
        <v>2.9939751334934606</v>
      </c>
      <c r="W2761" s="93">
        <f t="shared" si="303"/>
        <v>4.0956147661970697</v>
      </c>
      <c r="X2761" s="93">
        <f t="shared" si="303"/>
        <v>5.6026050869430559</v>
      </c>
      <c r="Y2761" s="93">
        <f t="shared" si="302"/>
        <v>7.6640957590320999</v>
      </c>
      <c r="Z2761" s="93">
        <f t="shared" si="302"/>
        <v>10.484116387304246</v>
      </c>
      <c r="AA2761" s="93">
        <f t="shared" si="302"/>
        <v>14.34176971145032</v>
      </c>
      <c r="AB2761" s="93">
        <f t="shared" si="302"/>
        <v>19.61885492852311</v>
      </c>
      <c r="AC2761" s="95">
        <f t="shared" si="302"/>
        <v>26.837655076774507</v>
      </c>
      <c r="AE2761" s="96"/>
    </row>
    <row r="2762" spans="3:31" ht="24.75" customHeight="1" x14ac:dyDescent="0.25">
      <c r="C2762" s="91">
        <f>ABS(E2762-Dashboard!$F$13)</f>
        <v>30.214390898764897</v>
      </c>
      <c r="D2762" s="92">
        <f t="shared" si="299"/>
        <v>0.36805216512642935</v>
      </c>
      <c r="E2762" s="93" cm="1">
        <f t="array" ref="E2762">SUM('DRE + DCF'!$S$41/TIR!S2762,'DRE + DCF'!$U$41:$AD$41/TIR!T2762:AC2762,TIR!F2762)</f>
        <v>17.4056091012351</v>
      </c>
      <c r="F2762" s="100">
        <f>'DRE + DCF'!$AE$38*'DRE + DCF'!$AE$39*(1+G2762)/(R2762-G2762)/AC2762</f>
        <v>3.6000640067923255</v>
      </c>
      <c r="G2762" s="92">
        <f>R2762*(1-'DRE + DCF'!$AE$39)</f>
        <v>0.22083129907585761</v>
      </c>
      <c r="H2762" s="94">
        <f t="shared" si="301"/>
        <v>0.36805216512642935</v>
      </c>
      <c r="I2762" s="94">
        <f t="shared" si="304"/>
        <v>0.36805216512642935</v>
      </c>
      <c r="J2762" s="94">
        <f t="shared" si="304"/>
        <v>0.36805216512642935</v>
      </c>
      <c r="K2762" s="94">
        <f t="shared" si="304"/>
        <v>0.36805216512642935</v>
      </c>
      <c r="L2762" s="94">
        <f t="shared" si="304"/>
        <v>0.36805216512642935</v>
      </c>
      <c r="M2762" s="94">
        <f t="shared" si="304"/>
        <v>0.36805216512642935</v>
      </c>
      <c r="N2762" s="94">
        <f t="shared" si="304"/>
        <v>0.36805216512642935</v>
      </c>
      <c r="O2762" s="94">
        <f t="shared" si="304"/>
        <v>0.36805216512642935</v>
      </c>
      <c r="P2762" s="94">
        <f t="shared" si="304"/>
        <v>0.36805216512642935</v>
      </c>
      <c r="Q2762" s="94">
        <f t="shared" si="304"/>
        <v>0.36805216512642935</v>
      </c>
      <c r="R2762" s="94">
        <f t="shared" si="304"/>
        <v>0.36805216512642935</v>
      </c>
      <c r="S2762" s="93">
        <f>(1+H2762)^((5-Dashboard!$F$9)*3/12)</f>
        <v>1.1696376212855115</v>
      </c>
      <c r="T2762" s="93">
        <f t="shared" si="303"/>
        <v>1.6001252802129708</v>
      </c>
      <c r="U2762" s="93">
        <f t="shared" si="303"/>
        <v>2.1890548540688894</v>
      </c>
      <c r="V2762" s="93">
        <f t="shared" si="303"/>
        <v>2.9947412326894645</v>
      </c>
      <c r="W2762" s="93">
        <f t="shared" si="303"/>
        <v>4.0969622273742141</v>
      </c>
      <c r="X2762" s="93">
        <f t="shared" si="303"/>
        <v>5.6048580456004924</v>
      </c>
      <c r="Y2762" s="93">
        <f t="shared" si="302"/>
        <v>7.6677381845100419</v>
      </c>
      <c r="Z2762" s="93">
        <f t="shared" si="302"/>
        <v>10.48986582494156</v>
      </c>
      <c r="AA2762" s="93">
        <f t="shared" si="302"/>
        <v>14.350683653697041</v>
      </c>
      <c r="AB2762" s="93">
        <f t="shared" si="302"/>
        <v>19.632483843484696</v>
      </c>
      <c r="AC2762" s="95">
        <f t="shared" si="302"/>
        <v>26.858262028888884</v>
      </c>
      <c r="AE2762" s="96"/>
    </row>
    <row r="2763" spans="3:31" ht="24.75" customHeight="1" x14ac:dyDescent="0.25">
      <c r="C2763" s="91">
        <f>ABS(E2763-Dashboard!$F$13)</f>
        <v>30.221790351519449</v>
      </c>
      <c r="D2763" s="92">
        <f t="shared" si="299"/>
        <v>0.36815216512642934</v>
      </c>
      <c r="E2763" s="93" cm="1">
        <f t="array" ref="E2763">SUM('DRE + DCF'!$S$41/TIR!S2763,'DRE + DCF'!$U$41:$AD$41/TIR!T2763:AC2763,TIR!F2763)</f>
        <v>17.398209648480549</v>
      </c>
      <c r="F2763" s="100">
        <f>'DRE + DCF'!$AE$38*'DRE + DCF'!$AE$39*(1+G2763)/(R2763-G2763)/AC2763</f>
        <v>3.5965016904294402</v>
      </c>
      <c r="G2763" s="92">
        <f>R2763*(1-'DRE + DCF'!$AE$39)</f>
        <v>0.22089129907585761</v>
      </c>
      <c r="H2763" s="94">
        <f t="shared" si="301"/>
        <v>0.36815216512642934</v>
      </c>
      <c r="I2763" s="94">
        <f t="shared" si="304"/>
        <v>0.36815216512642934</v>
      </c>
      <c r="J2763" s="94">
        <f t="shared" si="304"/>
        <v>0.36815216512642934</v>
      </c>
      <c r="K2763" s="94">
        <f t="shared" si="304"/>
        <v>0.36815216512642934</v>
      </c>
      <c r="L2763" s="94">
        <f t="shared" si="304"/>
        <v>0.36815216512642934</v>
      </c>
      <c r="M2763" s="94">
        <f t="shared" si="304"/>
        <v>0.36815216512642934</v>
      </c>
      <c r="N2763" s="94">
        <f t="shared" si="304"/>
        <v>0.36815216512642934</v>
      </c>
      <c r="O2763" s="94">
        <f t="shared" si="304"/>
        <v>0.36815216512642934</v>
      </c>
      <c r="P2763" s="94">
        <f t="shared" si="304"/>
        <v>0.36815216512642934</v>
      </c>
      <c r="Q2763" s="94">
        <f t="shared" si="304"/>
        <v>0.36815216512642934</v>
      </c>
      <c r="R2763" s="94">
        <f t="shared" si="304"/>
        <v>0.36815216512642934</v>
      </c>
      <c r="S2763" s="93">
        <f>(1+H2763)^((5-Dashboard!$F$9)*3/12)</f>
        <v>1.169680368787315</v>
      </c>
      <c r="T2763" s="93">
        <f t="shared" si="303"/>
        <v>1.6003007290622451</v>
      </c>
      <c r="U2763" s="93">
        <f t="shared" si="303"/>
        <v>2.1894549073199139</v>
      </c>
      <c r="V2763" s="93">
        <f t="shared" si="303"/>
        <v>2.9955074718964254</v>
      </c>
      <c r="W2763" s="93">
        <f t="shared" si="303"/>
        <v>4.0983100333274907</v>
      </c>
      <c r="X2763" s="93">
        <f t="shared" si="303"/>
        <v>5.6071117454563746</v>
      </c>
      <c r="Y2763" s="93">
        <f t="shared" si="302"/>
        <v>7.6713820746519703</v>
      </c>
      <c r="Z2763" s="93">
        <f t="shared" si="302"/>
        <v>10.495617994947171</v>
      </c>
      <c r="AA2763" s="93">
        <f t="shared" si="302"/>
        <v>14.359602484126883</v>
      </c>
      <c r="AB2763" s="93">
        <f t="shared" si="302"/>
        <v>19.646121229013048</v>
      </c>
      <c r="AC2763" s="95">
        <f t="shared" si="302"/>
        <v>26.878883295810507</v>
      </c>
      <c r="AE2763" s="96"/>
    </row>
    <row r="2764" spans="3:31" ht="24.75" customHeight="1" x14ac:dyDescent="0.25">
      <c r="C2764" s="91">
        <f>ABS(E2764-Dashboard!$F$13)</f>
        <v>30.229183904479907</v>
      </c>
      <c r="D2764" s="92">
        <f t="shared" si="299"/>
        <v>0.36825216512642933</v>
      </c>
      <c r="E2764" s="93" cm="1">
        <f t="array" ref="E2764">SUM('DRE + DCF'!$S$41/TIR!S2764,'DRE + DCF'!$U$41:$AD$41/TIR!T2764:AC2764,TIR!F2764)</f>
        <v>17.390816095520091</v>
      </c>
      <c r="F2764" s="100">
        <f>'DRE + DCF'!$AE$38*'DRE + DCF'!$AE$39*(1+G2764)/(R2764-G2764)/AC2764</f>
        <v>3.5929433569893163</v>
      </c>
      <c r="G2764" s="92">
        <f>R2764*(1-'DRE + DCF'!$AE$39)</f>
        <v>0.22095129907585759</v>
      </c>
      <c r="H2764" s="94">
        <f t="shared" si="301"/>
        <v>0.36825216512642933</v>
      </c>
      <c r="I2764" s="94">
        <f t="shared" si="304"/>
        <v>0.36825216512642933</v>
      </c>
      <c r="J2764" s="94">
        <f t="shared" si="304"/>
        <v>0.36825216512642933</v>
      </c>
      <c r="K2764" s="94">
        <f t="shared" si="304"/>
        <v>0.36825216512642933</v>
      </c>
      <c r="L2764" s="94">
        <f t="shared" si="304"/>
        <v>0.36825216512642933</v>
      </c>
      <c r="M2764" s="94">
        <f t="shared" si="304"/>
        <v>0.36825216512642933</v>
      </c>
      <c r="N2764" s="94">
        <f t="shared" si="304"/>
        <v>0.36825216512642933</v>
      </c>
      <c r="O2764" s="94">
        <f t="shared" si="304"/>
        <v>0.36825216512642933</v>
      </c>
      <c r="P2764" s="94">
        <f t="shared" si="304"/>
        <v>0.36825216512642933</v>
      </c>
      <c r="Q2764" s="94">
        <f t="shared" si="304"/>
        <v>0.36825216512642933</v>
      </c>
      <c r="R2764" s="94">
        <f t="shared" si="304"/>
        <v>0.36825216512642933</v>
      </c>
      <c r="S2764" s="93">
        <f>(1+H2764)^((5-Dashboard!$F$9)*3/12)</f>
        <v>1.1697231147269125</v>
      </c>
      <c r="T2764" s="93">
        <f t="shared" si="303"/>
        <v>1.6004761843235289</v>
      </c>
      <c r="U2764" s="93">
        <f t="shared" si="303"/>
        <v>2.1898550044339546</v>
      </c>
      <c r="V2764" s="93">
        <f t="shared" si="303"/>
        <v>2.9962738511297053</v>
      </c>
      <c r="W2764" s="93">
        <f t="shared" si="303"/>
        <v>4.0996581841199244</v>
      </c>
      <c r="X2764" s="93">
        <f t="shared" si="303"/>
        <v>5.609366186700373</v>
      </c>
      <c r="Y2764" s="93">
        <f t="shared" si="302"/>
        <v>7.6750274299397683</v>
      </c>
      <c r="Z2764" s="93">
        <f t="shared" si="302"/>
        <v>10.501372898419824</v>
      </c>
      <c r="AA2764" s="93">
        <f t="shared" si="302"/>
        <v>14.368526205062931</v>
      </c>
      <c r="AB2764" s="93">
        <f t="shared" si="302"/>
        <v>19.659767089753196</v>
      </c>
      <c r="AC2764" s="95">
        <f t="shared" si="302"/>
        <v>26.899518886436134</v>
      </c>
      <c r="AE2764" s="96"/>
    </row>
    <row r="2765" spans="3:31" ht="24.75" customHeight="1" x14ac:dyDescent="0.25">
      <c r="C2765" s="91">
        <f>ABS(E2765-Dashboard!$F$13)</f>
        <v>30.236571563923633</v>
      </c>
      <c r="D2765" s="92">
        <f t="shared" si="299"/>
        <v>0.36835216512642932</v>
      </c>
      <c r="E2765" s="93" cm="1">
        <f t="array" ref="E2765">SUM('DRE + DCF'!$S$41/TIR!S2765,'DRE + DCF'!$U$41:$AD$41/TIR!T2765:AC2765,TIR!F2765)</f>
        <v>17.383428436076365</v>
      </c>
      <c r="F2765" s="100">
        <f>'DRE + DCF'!$AE$38*'DRE + DCF'!$AE$39*(1+G2765)/(R2765-G2765)/AC2765</f>
        <v>3.5893890014523002</v>
      </c>
      <c r="G2765" s="92">
        <f>R2765*(1-'DRE + DCF'!$AE$39)</f>
        <v>0.22101129907585759</v>
      </c>
      <c r="H2765" s="94">
        <f t="shared" si="301"/>
        <v>0.36835216512642932</v>
      </c>
      <c r="I2765" s="94">
        <f t="shared" si="304"/>
        <v>0.36835216512642932</v>
      </c>
      <c r="J2765" s="94">
        <f t="shared" si="304"/>
        <v>0.36835216512642932</v>
      </c>
      <c r="K2765" s="94">
        <f t="shared" si="304"/>
        <v>0.36835216512642932</v>
      </c>
      <c r="L2765" s="94">
        <f t="shared" si="304"/>
        <v>0.36835216512642932</v>
      </c>
      <c r="M2765" s="94">
        <f t="shared" si="304"/>
        <v>0.36835216512642932</v>
      </c>
      <c r="N2765" s="94">
        <f t="shared" si="304"/>
        <v>0.36835216512642932</v>
      </c>
      <c r="O2765" s="94">
        <f t="shared" si="304"/>
        <v>0.36835216512642932</v>
      </c>
      <c r="P2765" s="94">
        <f t="shared" si="304"/>
        <v>0.36835216512642932</v>
      </c>
      <c r="Q2765" s="94">
        <f t="shared" si="304"/>
        <v>0.36835216512642932</v>
      </c>
      <c r="R2765" s="94">
        <f t="shared" si="304"/>
        <v>0.36835216512642932</v>
      </c>
      <c r="S2765" s="93">
        <f>(1+H2765)^((5-Dashboard!$F$9)*3/12)</f>
        <v>1.1697658591044744</v>
      </c>
      <c r="T2765" s="93">
        <f t="shared" si="303"/>
        <v>1.6006516459965852</v>
      </c>
      <c r="U2765" s="93">
        <f t="shared" si="303"/>
        <v>2.19025514541261</v>
      </c>
      <c r="V2765" s="93">
        <f t="shared" si="303"/>
        <v>2.9970403704046471</v>
      </c>
      <c r="W2765" s="93">
        <f t="shared" si="303"/>
        <v>4.1010066798145139</v>
      </c>
      <c r="X2765" s="93">
        <f t="shared" si="303"/>
        <v>5.6116213695221386</v>
      </c>
      <c r="Y2765" s="93">
        <f t="shared" si="302"/>
        <v>7.678674250855356</v>
      </c>
      <c r="Z2765" s="93">
        <f t="shared" si="302"/>
        <v>10.507130536458488</v>
      </c>
      <c r="AA2765" s="93">
        <f t="shared" si="302"/>
        <v>14.377454818828992</v>
      </c>
      <c r="AB2765" s="93">
        <f t="shared" si="302"/>
        <v>19.673421430352064</v>
      </c>
      <c r="AC2765" s="95">
        <f t="shared" si="302"/>
        <v>26.92016880966694</v>
      </c>
      <c r="AE2765" s="96"/>
    </row>
    <row r="2766" spans="3:31" ht="24.75" customHeight="1" x14ac:dyDescent="0.25">
      <c r="C2766" s="91">
        <f>ABS(E2766-Dashboard!$F$13)</f>
        <v>30.243953336120036</v>
      </c>
      <c r="D2766" s="92">
        <f t="shared" si="299"/>
        <v>0.36845216512642931</v>
      </c>
      <c r="E2766" s="93" cm="1">
        <f t="array" ref="E2766">SUM('DRE + DCF'!$S$41/TIR!S2766,'DRE + DCF'!$U$41:$AD$41/TIR!T2766:AC2766,TIR!F2766)</f>
        <v>17.376046663879961</v>
      </c>
      <c r="F2766" s="100">
        <f>'DRE + DCF'!$AE$38*'DRE + DCF'!$AE$39*(1+G2766)/(R2766-G2766)/AC2766</f>
        <v>3.5858386188057945</v>
      </c>
      <c r="G2766" s="92">
        <f>R2766*(1-'DRE + DCF'!$AE$39)</f>
        <v>0.22107129907585757</v>
      </c>
      <c r="H2766" s="94">
        <f t="shared" si="301"/>
        <v>0.36845216512642931</v>
      </c>
      <c r="I2766" s="94">
        <f t="shared" si="304"/>
        <v>0.36845216512642931</v>
      </c>
      <c r="J2766" s="94">
        <f t="shared" si="304"/>
        <v>0.36845216512642931</v>
      </c>
      <c r="K2766" s="94">
        <f t="shared" si="304"/>
        <v>0.36845216512642931</v>
      </c>
      <c r="L2766" s="94">
        <f t="shared" si="304"/>
        <v>0.36845216512642931</v>
      </c>
      <c r="M2766" s="94">
        <f t="shared" si="304"/>
        <v>0.36845216512642931</v>
      </c>
      <c r="N2766" s="94">
        <f t="shared" si="304"/>
        <v>0.36845216512642931</v>
      </c>
      <c r="O2766" s="94">
        <f t="shared" si="304"/>
        <v>0.36845216512642931</v>
      </c>
      <c r="P2766" s="94">
        <f t="shared" si="304"/>
        <v>0.36845216512642931</v>
      </c>
      <c r="Q2766" s="94">
        <f t="shared" si="304"/>
        <v>0.36845216512642931</v>
      </c>
      <c r="R2766" s="94">
        <f t="shared" si="304"/>
        <v>0.36845216512642931</v>
      </c>
      <c r="S2766" s="93">
        <f>(1+H2766)^((5-Dashboard!$F$9)*3/12)</f>
        <v>1.1698086019201728</v>
      </c>
      <c r="T2766" s="93">
        <f t="shared" si="303"/>
        <v>1.6008271140811818</v>
      </c>
      <c r="U2766" s="93">
        <f t="shared" si="303"/>
        <v>2.1906553302574867</v>
      </c>
      <c r="V2766" s="93">
        <f t="shared" si="303"/>
        <v>2.9978070297366108</v>
      </c>
      <c r="W2766" s="93">
        <f t="shared" si="303"/>
        <v>4.1023555204742959</v>
      </c>
      <c r="X2766" s="93">
        <f t="shared" si="303"/>
        <v>5.6138772941114103</v>
      </c>
      <c r="Y2766" s="93">
        <f t="shared" si="302"/>
        <v>7.6823225378808608</v>
      </c>
      <c r="Z2766" s="93">
        <f t="shared" si="302"/>
        <v>10.51289091016263</v>
      </c>
      <c r="AA2766" s="93">
        <f t="shared" si="302"/>
        <v>14.38638832775001</v>
      </c>
      <c r="AB2766" s="93">
        <f t="shared" si="302"/>
        <v>19.687084255459094</v>
      </c>
      <c r="AC2766" s="95">
        <f t="shared" si="302"/>
        <v>26.940833074409436</v>
      </c>
      <c r="AE2766" s="96"/>
    </row>
    <row r="2767" spans="3:31" ht="24.75" customHeight="1" x14ac:dyDescent="0.25">
      <c r="C2767" s="91">
        <f>ABS(E2767-Dashboard!$F$13)</f>
        <v>30.251329227330306</v>
      </c>
      <c r="D2767" s="92">
        <f t="shared" ref="D2767:D2830" si="305">D2766+0.0001</f>
        <v>0.3685521651264293</v>
      </c>
      <c r="E2767" s="93" cm="1">
        <f t="array" ref="E2767">SUM('DRE + DCF'!$S$41/TIR!S2767,'DRE + DCF'!$U$41:$AD$41/TIR!T2767:AC2767,TIR!F2767)</f>
        <v>17.368670772669692</v>
      </c>
      <c r="F2767" s="100">
        <f>'DRE + DCF'!$AE$38*'DRE + DCF'!$AE$39*(1+G2767)/(R2767-G2767)/AC2767</f>
        <v>3.5822922040443692</v>
      </c>
      <c r="G2767" s="92">
        <f>R2767*(1-'DRE + DCF'!$AE$39)</f>
        <v>0.22113129907585757</v>
      </c>
      <c r="H2767" s="94">
        <f t="shared" si="301"/>
        <v>0.3685521651264293</v>
      </c>
      <c r="I2767" s="94">
        <f t="shared" si="304"/>
        <v>0.3685521651264293</v>
      </c>
      <c r="J2767" s="94">
        <f t="shared" si="304"/>
        <v>0.3685521651264293</v>
      </c>
      <c r="K2767" s="94">
        <f t="shared" si="304"/>
        <v>0.3685521651264293</v>
      </c>
      <c r="L2767" s="94">
        <f t="shared" si="304"/>
        <v>0.3685521651264293</v>
      </c>
      <c r="M2767" s="94">
        <f t="shared" si="304"/>
        <v>0.3685521651264293</v>
      </c>
      <c r="N2767" s="94">
        <f t="shared" si="304"/>
        <v>0.3685521651264293</v>
      </c>
      <c r="O2767" s="94">
        <f t="shared" si="304"/>
        <v>0.3685521651264293</v>
      </c>
      <c r="P2767" s="94">
        <f t="shared" si="304"/>
        <v>0.3685521651264293</v>
      </c>
      <c r="Q2767" s="94">
        <f t="shared" si="304"/>
        <v>0.3685521651264293</v>
      </c>
      <c r="R2767" s="94">
        <f t="shared" si="304"/>
        <v>0.3685521651264293</v>
      </c>
      <c r="S2767" s="93">
        <f>(1+H2767)^((5-Dashboard!$F$9)*3/12)</f>
        <v>1.1698513431741784</v>
      </c>
      <c r="T2767" s="93">
        <f t="shared" si="303"/>
        <v>1.6010025885770831</v>
      </c>
      <c r="U2767" s="93">
        <f t="shared" si="303"/>
        <v>2.1910555589701848</v>
      </c>
      <c r="V2767" s="93">
        <f t="shared" si="303"/>
        <v>2.9985738291409447</v>
      </c>
      <c r="W2767" s="93">
        <f t="shared" si="303"/>
        <v>4.1037047061622873</v>
      </c>
      <c r="X2767" s="93">
        <f t="shared" si="303"/>
        <v>5.6161339606579155</v>
      </c>
      <c r="Y2767" s="93">
        <f t="shared" si="302"/>
        <v>7.6859722914984587</v>
      </c>
      <c r="Z2767" s="93">
        <f t="shared" si="302"/>
        <v>10.518654020631958</v>
      </c>
      <c r="AA2767" s="93">
        <f t="shared" si="302"/>
        <v>14.395326734151686</v>
      </c>
      <c r="AB2767" s="93">
        <f t="shared" si="302"/>
        <v>19.700755569725658</v>
      </c>
      <c r="AC2767" s="95">
        <f t="shared" si="302"/>
        <v>26.961511689574607</v>
      </c>
      <c r="AE2767" s="96"/>
    </row>
    <row r="2768" spans="3:31" ht="24.75" customHeight="1" x14ac:dyDescent="0.25">
      <c r="C2768" s="91">
        <f>ABS(E2768-Dashboard!$F$13)</f>
        <v>30.258699243807655</v>
      </c>
      <c r="D2768" s="92">
        <f t="shared" si="305"/>
        <v>0.36865216512642929</v>
      </c>
      <c r="E2768" s="93" cm="1">
        <f t="array" ref="E2768">SUM('DRE + DCF'!$S$41/TIR!S2768,'DRE + DCF'!$U$41:$AD$41/TIR!T2768:AC2768,TIR!F2768)</f>
        <v>17.361300756192342</v>
      </c>
      <c r="F2768" s="100">
        <f>'DRE + DCF'!$AE$38*'DRE + DCF'!$AE$39*(1+G2768)/(R2768-G2768)/AC2768</f>
        <v>3.5787497521696436</v>
      </c>
      <c r="G2768" s="92">
        <f>R2768*(1-'DRE + DCF'!$AE$39)</f>
        <v>0.22119129907585758</v>
      </c>
      <c r="H2768" s="94">
        <f t="shared" si="301"/>
        <v>0.36865216512642929</v>
      </c>
      <c r="I2768" s="94">
        <f t="shared" si="304"/>
        <v>0.36865216512642929</v>
      </c>
      <c r="J2768" s="94">
        <f t="shared" si="304"/>
        <v>0.36865216512642929</v>
      </c>
      <c r="K2768" s="94">
        <f t="shared" si="304"/>
        <v>0.36865216512642929</v>
      </c>
      <c r="L2768" s="94">
        <f t="shared" si="304"/>
        <v>0.36865216512642929</v>
      </c>
      <c r="M2768" s="94">
        <f t="shared" si="304"/>
        <v>0.36865216512642929</v>
      </c>
      <c r="N2768" s="94">
        <f t="shared" si="304"/>
        <v>0.36865216512642929</v>
      </c>
      <c r="O2768" s="94">
        <f t="shared" si="304"/>
        <v>0.36865216512642929</v>
      </c>
      <c r="P2768" s="94">
        <f t="shared" si="304"/>
        <v>0.36865216512642929</v>
      </c>
      <c r="Q2768" s="94">
        <f t="shared" si="304"/>
        <v>0.36865216512642929</v>
      </c>
      <c r="R2768" s="94">
        <f t="shared" si="304"/>
        <v>0.36865216512642929</v>
      </c>
      <c r="S2768" s="93">
        <f>(1+H2768)^((5-Dashboard!$F$9)*3/12)</f>
        <v>1.1698940828666624</v>
      </c>
      <c r="T2768" s="93">
        <f t="shared" si="303"/>
        <v>1.6011780694840558</v>
      </c>
      <c r="U2768" s="93">
        <f t="shared" si="303"/>
        <v>2.1914558315523096</v>
      </c>
      <c r="V2768" s="93">
        <f t="shared" si="303"/>
        <v>2.9993407686330085</v>
      </c>
      <c r="W2768" s="93">
        <f t="shared" si="303"/>
        <v>4.1050542369415357</v>
      </c>
      <c r="X2768" s="93">
        <f t="shared" si="303"/>
        <v>5.6183913693514551</v>
      </c>
      <c r="Y2768" s="93">
        <f t="shared" si="302"/>
        <v>7.6896235121905132</v>
      </c>
      <c r="Z2768" s="93">
        <f t="shared" si="302"/>
        <v>10.524419868966644</v>
      </c>
      <c r="AA2768" s="93">
        <f t="shared" si="302"/>
        <v>14.40427004036081</v>
      </c>
      <c r="AB2768" s="93">
        <f t="shared" si="302"/>
        <v>19.714435377805582</v>
      </c>
      <c r="AC2768" s="95">
        <f t="shared" si="302"/>
        <v>26.982204664078687</v>
      </c>
      <c r="AE2768" s="96"/>
    </row>
    <row r="2769" spans="3:31" ht="24.75" customHeight="1" x14ac:dyDescent="0.25">
      <c r="C2769" s="91">
        <f>ABS(E2769-Dashboard!$F$13)</f>
        <v>30.266063391797125</v>
      </c>
      <c r="D2769" s="92">
        <f t="shared" si="305"/>
        <v>0.36875216512642928</v>
      </c>
      <c r="E2769" s="93" cm="1">
        <f t="array" ref="E2769">SUM('DRE + DCF'!$S$41/TIR!S2769,'DRE + DCF'!$U$41:$AD$41/TIR!T2769:AC2769,TIR!F2769)</f>
        <v>17.353936608202872</v>
      </c>
      <c r="F2769" s="100">
        <f>'DRE + DCF'!$AE$38*'DRE + DCF'!$AE$39*(1+G2769)/(R2769-G2769)/AC2769</f>
        <v>3.5752112581903686</v>
      </c>
      <c r="G2769" s="92">
        <f>R2769*(1-'DRE + DCF'!$AE$39)</f>
        <v>0.22125129907585755</v>
      </c>
      <c r="H2769" s="94">
        <f t="shared" si="301"/>
        <v>0.36875216512642928</v>
      </c>
      <c r="I2769" s="94">
        <f t="shared" si="304"/>
        <v>0.36875216512642928</v>
      </c>
      <c r="J2769" s="94">
        <f t="shared" si="304"/>
        <v>0.36875216512642928</v>
      </c>
      <c r="K2769" s="94">
        <f t="shared" si="304"/>
        <v>0.36875216512642928</v>
      </c>
      <c r="L2769" s="94">
        <f t="shared" si="304"/>
        <v>0.36875216512642928</v>
      </c>
      <c r="M2769" s="94">
        <f t="shared" si="304"/>
        <v>0.36875216512642928</v>
      </c>
      <c r="N2769" s="94">
        <f t="shared" si="304"/>
        <v>0.36875216512642928</v>
      </c>
      <c r="O2769" s="94">
        <f t="shared" si="304"/>
        <v>0.36875216512642928</v>
      </c>
      <c r="P2769" s="94">
        <f t="shared" si="304"/>
        <v>0.36875216512642928</v>
      </c>
      <c r="Q2769" s="94">
        <f t="shared" si="304"/>
        <v>0.36875216512642928</v>
      </c>
      <c r="R2769" s="94">
        <f t="shared" si="304"/>
        <v>0.36875216512642928</v>
      </c>
      <c r="S2769" s="93">
        <f>(1+H2769)^((5-Dashboard!$F$9)*3/12)</f>
        <v>1.1699368209977961</v>
      </c>
      <c r="T2769" s="93">
        <f t="shared" si="303"/>
        <v>1.6013535568018649</v>
      </c>
      <c r="U2769" s="93">
        <f t="shared" si="303"/>
        <v>2.1918561480054608</v>
      </c>
      <c r="V2769" s="93">
        <f t="shared" si="303"/>
        <v>3.0001078482281494</v>
      </c>
      <c r="W2769" s="93">
        <f t="shared" si="303"/>
        <v>4.1064041128750723</v>
      </c>
      <c r="X2769" s="93">
        <f t="shared" si="303"/>
        <v>5.6206495203818285</v>
      </c>
      <c r="Y2769" s="93">
        <f t="shared" si="302"/>
        <v>7.6932762004394535</v>
      </c>
      <c r="Z2769" s="93">
        <f t="shared" si="302"/>
        <v>10.53018845626713</v>
      </c>
      <c r="AA2769" s="93">
        <f t="shared" si="302"/>
        <v>14.413218248704965</v>
      </c>
      <c r="AB2769" s="93">
        <f t="shared" si="302"/>
        <v>19.728123684354681</v>
      </c>
      <c r="AC2769" s="95">
        <f t="shared" si="302"/>
        <v>27.002912006842458</v>
      </c>
      <c r="AE2769" s="96"/>
    </row>
    <row r="2770" spans="3:31" ht="24.75" customHeight="1" x14ac:dyDescent="0.25">
      <c r="C2770" s="91">
        <f>ABS(E2770-Dashboard!$F$13)</f>
        <v>30.273421677535804</v>
      </c>
      <c r="D2770" s="92">
        <f t="shared" si="305"/>
        <v>0.36885216512642927</v>
      </c>
      <c r="E2770" s="93" cm="1">
        <f t="array" ref="E2770">SUM('DRE + DCF'!$S$41/TIR!S2770,'DRE + DCF'!$U$41:$AD$41/TIR!T2770:AC2770,TIR!F2770)</f>
        <v>17.346578322464193</v>
      </c>
      <c r="F2770" s="100">
        <f>'DRE + DCF'!$AE$38*'DRE + DCF'!$AE$39*(1+G2770)/(R2770-G2770)/AC2770</f>
        <v>3.5716767171223314</v>
      </c>
      <c r="G2770" s="92">
        <f>R2770*(1-'DRE + DCF'!$AE$39)</f>
        <v>0.22131129907585756</v>
      </c>
      <c r="H2770" s="94">
        <f t="shared" si="301"/>
        <v>0.36885216512642927</v>
      </c>
      <c r="I2770" s="94">
        <f t="shared" si="304"/>
        <v>0.36885216512642927</v>
      </c>
      <c r="J2770" s="94">
        <f t="shared" si="304"/>
        <v>0.36885216512642927</v>
      </c>
      <c r="K2770" s="94">
        <f t="shared" si="304"/>
        <v>0.36885216512642927</v>
      </c>
      <c r="L2770" s="94">
        <f t="shared" si="304"/>
        <v>0.36885216512642927</v>
      </c>
      <c r="M2770" s="94">
        <f t="shared" si="304"/>
        <v>0.36885216512642927</v>
      </c>
      <c r="N2770" s="94">
        <f t="shared" si="304"/>
        <v>0.36885216512642927</v>
      </c>
      <c r="O2770" s="94">
        <f t="shared" si="304"/>
        <v>0.36885216512642927</v>
      </c>
      <c r="P2770" s="94">
        <f t="shared" si="304"/>
        <v>0.36885216512642927</v>
      </c>
      <c r="Q2770" s="94">
        <f t="shared" si="304"/>
        <v>0.36885216512642927</v>
      </c>
      <c r="R2770" s="94">
        <f t="shared" si="304"/>
        <v>0.36885216512642927</v>
      </c>
      <c r="S2770" s="93">
        <f>(1+H2770)^((5-Dashboard!$F$9)*3/12)</f>
        <v>1.1699795575677505</v>
      </c>
      <c r="T2770" s="93">
        <f t="shared" si="303"/>
        <v>1.6015290505302773</v>
      </c>
      <c r="U2770" s="93">
        <f t="shared" si="303"/>
        <v>2.1922565083312446</v>
      </c>
      <c r="V2770" s="93">
        <f t="shared" si="303"/>
        <v>3.0008750679417302</v>
      </c>
      <c r="W2770" s="93">
        <f t="shared" si="303"/>
        <v>4.1077543340259579</v>
      </c>
      <c r="X2770" s="93">
        <f t="shared" si="303"/>
        <v>5.6229084139389061</v>
      </c>
      <c r="Y2770" s="93">
        <f t="shared" si="302"/>
        <v>7.6969303567278882</v>
      </c>
      <c r="Z2770" s="93">
        <f t="shared" si="302"/>
        <v>10.53595978363431</v>
      </c>
      <c r="AA2770" s="93">
        <f t="shared" si="302"/>
        <v>14.422171361512811</v>
      </c>
      <c r="AB2770" s="93">
        <f t="shared" si="302"/>
        <v>19.741820494031195</v>
      </c>
      <c r="AC2770" s="95">
        <f t="shared" si="302"/>
        <v>27.023633726791918</v>
      </c>
      <c r="AE2770" s="96"/>
    </row>
    <row r="2771" spans="3:31" ht="24.75" customHeight="1" x14ac:dyDescent="0.25">
      <c r="C2771" s="91">
        <f>ABS(E2771-Dashboard!$F$13)</f>
        <v>30.280774107252633</v>
      </c>
      <c r="D2771" s="92">
        <f t="shared" si="305"/>
        <v>0.36895216512642925</v>
      </c>
      <c r="E2771" s="93" cm="1">
        <f t="array" ref="E2771">SUM('DRE + DCF'!$S$41/TIR!S2771,'DRE + DCF'!$U$41:$AD$41/TIR!T2771:AC2771,TIR!F2771)</f>
        <v>17.339225892747365</v>
      </c>
      <c r="F2771" s="100">
        <f>'DRE + DCF'!$AE$38*'DRE + DCF'!$AE$39*(1+G2771)/(R2771-G2771)/AC2771</f>
        <v>3.56814612398842</v>
      </c>
      <c r="G2771" s="92">
        <f>R2771*(1-'DRE + DCF'!$AE$39)</f>
        <v>0.22137129907585754</v>
      </c>
      <c r="H2771" s="94">
        <f t="shared" si="301"/>
        <v>0.36895216512642925</v>
      </c>
      <c r="I2771" s="94">
        <f t="shared" si="304"/>
        <v>0.36895216512642925</v>
      </c>
      <c r="J2771" s="94">
        <f t="shared" si="304"/>
        <v>0.36895216512642925</v>
      </c>
      <c r="K2771" s="94">
        <f t="shared" si="304"/>
        <v>0.36895216512642925</v>
      </c>
      <c r="L2771" s="94">
        <f t="shared" si="304"/>
        <v>0.36895216512642925</v>
      </c>
      <c r="M2771" s="94">
        <f t="shared" si="304"/>
        <v>0.36895216512642925</v>
      </c>
      <c r="N2771" s="94">
        <f t="shared" si="304"/>
        <v>0.36895216512642925</v>
      </c>
      <c r="O2771" s="94">
        <f t="shared" si="304"/>
        <v>0.36895216512642925</v>
      </c>
      <c r="P2771" s="94">
        <f t="shared" si="304"/>
        <v>0.36895216512642925</v>
      </c>
      <c r="Q2771" s="94">
        <f t="shared" si="304"/>
        <v>0.36895216512642925</v>
      </c>
      <c r="R2771" s="94">
        <f t="shared" si="304"/>
        <v>0.36895216512642925</v>
      </c>
      <c r="S2771" s="93">
        <f>(1+H2771)^((5-Dashboard!$F$9)*3/12)</f>
        <v>1.1700222925766965</v>
      </c>
      <c r="T2771" s="93">
        <f t="shared" si="303"/>
        <v>1.601704550669057</v>
      </c>
      <c r="U2771" s="93">
        <f t="shared" si="303"/>
        <v>2.1926569125312598</v>
      </c>
      <c r="V2771" s="93">
        <f t="shared" si="303"/>
        <v>3.0016424277890996</v>
      </c>
      <c r="W2771" s="93">
        <f t="shared" si="303"/>
        <v>4.1091049004572389</v>
      </c>
      <c r="X2771" s="93">
        <f t="shared" si="303"/>
        <v>5.6251680502125572</v>
      </c>
      <c r="Y2771" s="93">
        <f t="shared" si="302"/>
        <v>7.7005859815384943</v>
      </c>
      <c r="Z2771" s="93">
        <f t="shared" si="302"/>
        <v>10.541733852169351</v>
      </c>
      <c r="AA2771" s="93">
        <f t="shared" si="302"/>
        <v>14.431129381113806</v>
      </c>
      <c r="AB2771" s="93">
        <f t="shared" si="302"/>
        <v>19.755525811495371</v>
      </c>
      <c r="AC2771" s="95">
        <f t="shared" si="302"/>
        <v>27.044369832857644</v>
      </c>
      <c r="AE2771" s="96"/>
    </row>
    <row r="2772" spans="3:31" ht="24.75" customHeight="1" x14ac:dyDescent="0.25">
      <c r="C2772" s="91">
        <f>ABS(E2772-Dashboard!$F$13)</f>
        <v>30.288120687168618</v>
      </c>
      <c r="D2772" s="92">
        <f t="shared" si="305"/>
        <v>0.36905216512642924</v>
      </c>
      <c r="E2772" s="93" cm="1">
        <f t="array" ref="E2772">SUM('DRE + DCF'!$S$41/TIR!S2772,'DRE + DCF'!$U$41:$AD$41/TIR!T2772:AC2772,TIR!F2772)</f>
        <v>17.331879312831379</v>
      </c>
      <c r="F2772" s="100">
        <f>'DRE + DCF'!$AE$38*'DRE + DCF'!$AE$39*(1+G2772)/(R2772-G2772)/AC2772</f>
        <v>3.5646194738185377</v>
      </c>
      <c r="G2772" s="92">
        <f>R2772*(1-'DRE + DCF'!$AE$39)</f>
        <v>0.22143129907585754</v>
      </c>
      <c r="H2772" s="94">
        <f t="shared" si="301"/>
        <v>0.36905216512642924</v>
      </c>
      <c r="I2772" s="94">
        <f t="shared" si="304"/>
        <v>0.36905216512642924</v>
      </c>
      <c r="J2772" s="94">
        <f t="shared" si="304"/>
        <v>0.36905216512642924</v>
      </c>
      <c r="K2772" s="94">
        <f t="shared" si="304"/>
        <v>0.36905216512642924</v>
      </c>
      <c r="L2772" s="94">
        <f t="shared" si="304"/>
        <v>0.36905216512642924</v>
      </c>
      <c r="M2772" s="94">
        <f t="shared" si="304"/>
        <v>0.36905216512642924</v>
      </c>
      <c r="N2772" s="94">
        <f t="shared" si="304"/>
        <v>0.36905216512642924</v>
      </c>
      <c r="O2772" s="94">
        <f t="shared" si="304"/>
        <v>0.36905216512642924</v>
      </c>
      <c r="P2772" s="94">
        <f t="shared" si="304"/>
        <v>0.36905216512642924</v>
      </c>
      <c r="Q2772" s="94">
        <f t="shared" si="304"/>
        <v>0.36905216512642924</v>
      </c>
      <c r="R2772" s="94">
        <f t="shared" si="304"/>
        <v>0.36905216512642924</v>
      </c>
      <c r="S2772" s="93">
        <f>(1+H2772)^((5-Dashboard!$F$9)*3/12)</f>
        <v>1.1700650260248058</v>
      </c>
      <c r="T2772" s="93">
        <f t="shared" si="303"/>
        <v>1.6018800572179723</v>
      </c>
      <c r="U2772" s="93">
        <f t="shared" si="303"/>
        <v>2.1930573606071135</v>
      </c>
      <c r="V2772" s="93">
        <f t="shared" si="303"/>
        <v>3.0024099277856213</v>
      </c>
      <c r="W2772" s="93">
        <f t="shared" si="303"/>
        <v>4.110455812231991</v>
      </c>
      <c r="X2772" s="93">
        <f t="shared" si="303"/>
        <v>5.6274284293927233</v>
      </c>
      <c r="Y2772" s="93">
        <f t="shared" si="302"/>
        <v>7.7042430753541291</v>
      </c>
      <c r="Z2772" s="93">
        <f t="shared" si="302"/>
        <v>10.54751066297387</v>
      </c>
      <c r="AA2772" s="93">
        <f t="shared" si="302"/>
        <v>14.440092309838478</v>
      </c>
      <c r="AB2772" s="93">
        <f t="shared" si="302"/>
        <v>19.769239641409872</v>
      </c>
      <c r="AC2772" s="95">
        <f t="shared" si="302"/>
        <v>27.065120333975422</v>
      </c>
      <c r="AE2772" s="96"/>
    </row>
    <row r="2773" spans="3:31" ht="24.75" customHeight="1" x14ac:dyDescent="0.25">
      <c r="C2773" s="91">
        <f>ABS(E2773-Dashboard!$F$13)</f>
        <v>30.295461423496636</v>
      </c>
      <c r="D2773" s="92">
        <f t="shared" si="305"/>
        <v>0.36915216512642923</v>
      </c>
      <c r="E2773" s="93" cm="1">
        <f t="array" ref="E2773">SUM('DRE + DCF'!$S$41/TIR!S2773,'DRE + DCF'!$U$41:$AD$41/TIR!T2773:AC2773,TIR!F2773)</f>
        <v>17.324538576503361</v>
      </c>
      <c r="F2773" s="100">
        <f>'DRE + DCF'!$AE$38*'DRE + DCF'!$AE$39*(1+G2773)/(R2773-G2773)/AC2773</f>
        <v>3.5610967616496745</v>
      </c>
      <c r="G2773" s="92">
        <f>R2773*(1-'DRE + DCF'!$AE$39)</f>
        <v>0.22149129907585755</v>
      </c>
      <c r="H2773" s="94">
        <f t="shared" si="301"/>
        <v>0.36915216512642923</v>
      </c>
      <c r="I2773" s="94">
        <f t="shared" si="304"/>
        <v>0.36915216512642923</v>
      </c>
      <c r="J2773" s="94">
        <f t="shared" si="304"/>
        <v>0.36915216512642923</v>
      </c>
      <c r="K2773" s="94">
        <f t="shared" si="304"/>
        <v>0.36915216512642923</v>
      </c>
      <c r="L2773" s="94">
        <f t="shared" si="304"/>
        <v>0.36915216512642923</v>
      </c>
      <c r="M2773" s="94">
        <f t="shared" si="304"/>
        <v>0.36915216512642923</v>
      </c>
      <c r="N2773" s="94">
        <f t="shared" si="304"/>
        <v>0.36915216512642923</v>
      </c>
      <c r="O2773" s="94">
        <f t="shared" si="304"/>
        <v>0.36915216512642923</v>
      </c>
      <c r="P2773" s="94">
        <f t="shared" si="304"/>
        <v>0.36915216512642923</v>
      </c>
      <c r="Q2773" s="94">
        <f t="shared" si="304"/>
        <v>0.36915216512642923</v>
      </c>
      <c r="R2773" s="94">
        <f t="shared" si="304"/>
        <v>0.36915216512642923</v>
      </c>
      <c r="S2773" s="93">
        <f>(1+H2773)^((5-Dashboard!$F$9)*3/12)</f>
        <v>1.1701077579122485</v>
      </c>
      <c r="T2773" s="93">
        <f t="shared" si="303"/>
        <v>1.6020555701767867</v>
      </c>
      <c r="U2773" s="93">
        <f t="shared" si="303"/>
        <v>2.1934578525604036</v>
      </c>
      <c r="V2773" s="93">
        <f t="shared" si="303"/>
        <v>3.0031775679466444</v>
      </c>
      <c r="W2773" s="93">
        <f t="shared" si="303"/>
        <v>4.1118070694132722</v>
      </c>
      <c r="X2773" s="93">
        <f t="shared" si="303"/>
        <v>5.6296895516693395</v>
      </c>
      <c r="Y2773" s="93">
        <f t="shared" si="302"/>
        <v>7.7079016386577122</v>
      </c>
      <c r="Z2773" s="93">
        <f t="shared" si="302"/>
        <v>10.553290217149758</v>
      </c>
      <c r="AA2773" s="93">
        <f t="shared" si="302"/>
        <v>14.449060150018155</v>
      </c>
      <c r="AB2773" s="93">
        <f t="shared" si="302"/>
        <v>19.782961988439364</v>
      </c>
      <c r="AC2773" s="95">
        <f t="shared" si="302"/>
        <v>27.085885239085602</v>
      </c>
      <c r="AE2773" s="96"/>
    </row>
    <row r="2774" spans="3:31" ht="24.75" customHeight="1" x14ac:dyDescent="0.25">
      <c r="C2774" s="91">
        <f>ABS(E2774-Dashboard!$F$13)</f>
        <v>30.302796322441679</v>
      </c>
      <c r="D2774" s="92">
        <f t="shared" si="305"/>
        <v>0.36925216512642922</v>
      </c>
      <c r="E2774" s="93" cm="1">
        <f t="array" ref="E2774">SUM('DRE + DCF'!$S$41/TIR!S2774,'DRE + DCF'!$U$41:$AD$41/TIR!T2774:AC2774,TIR!F2774)</f>
        <v>17.317203677558318</v>
      </c>
      <c r="F2774" s="100">
        <f>'DRE + DCF'!$AE$38*'DRE + DCF'!$AE$39*(1+G2774)/(R2774-G2774)/AC2774</f>
        <v>3.5575779825258045</v>
      </c>
      <c r="G2774" s="92">
        <f>R2774*(1-'DRE + DCF'!$AE$39)</f>
        <v>0.22155129907585752</v>
      </c>
      <c r="H2774" s="94">
        <f t="shared" si="301"/>
        <v>0.36925216512642922</v>
      </c>
      <c r="I2774" s="94">
        <f t="shared" si="304"/>
        <v>0.36925216512642922</v>
      </c>
      <c r="J2774" s="94">
        <f t="shared" si="304"/>
        <v>0.36925216512642922</v>
      </c>
      <c r="K2774" s="94">
        <f t="shared" si="304"/>
        <v>0.36925216512642922</v>
      </c>
      <c r="L2774" s="94">
        <f t="shared" si="304"/>
        <v>0.36925216512642922</v>
      </c>
      <c r="M2774" s="94">
        <f t="shared" si="304"/>
        <v>0.36925216512642922</v>
      </c>
      <c r="N2774" s="94">
        <f t="shared" si="304"/>
        <v>0.36925216512642922</v>
      </c>
      <c r="O2774" s="94">
        <f t="shared" si="304"/>
        <v>0.36925216512642922</v>
      </c>
      <c r="P2774" s="94">
        <f t="shared" si="304"/>
        <v>0.36925216512642922</v>
      </c>
      <c r="Q2774" s="94">
        <f t="shared" si="304"/>
        <v>0.36925216512642922</v>
      </c>
      <c r="R2774" s="94">
        <f t="shared" si="304"/>
        <v>0.36925216512642922</v>
      </c>
      <c r="S2774" s="93">
        <f>(1+H2774)^((5-Dashboard!$F$9)*3/12)</f>
        <v>1.1701504882391962</v>
      </c>
      <c r="T2774" s="93">
        <f t="shared" si="303"/>
        <v>1.6022310895452678</v>
      </c>
      <c r="U2774" s="93">
        <f t="shared" si="303"/>
        <v>2.1938583883927358</v>
      </c>
      <c r="V2774" s="93">
        <f t="shared" si="303"/>
        <v>3.0039453482875325</v>
      </c>
      <c r="W2774" s="93">
        <f t="shared" si="303"/>
        <v>4.11315867206417</v>
      </c>
      <c r="X2774" s="93">
        <f t="shared" si="303"/>
        <v>5.6319514172324139</v>
      </c>
      <c r="Y2774" s="93">
        <f t="shared" si="302"/>
        <v>7.711561671932345</v>
      </c>
      <c r="Z2774" s="93">
        <f t="shared" si="302"/>
        <v>10.55907251579935</v>
      </c>
      <c r="AA2774" s="93">
        <f t="shared" si="302"/>
        <v>14.458032903985234</v>
      </c>
      <c r="AB2774" s="93">
        <f t="shared" si="302"/>
        <v>19.796692857250939</v>
      </c>
      <c r="AC2774" s="95">
        <f t="shared" si="302"/>
        <v>27.106664557133765</v>
      </c>
      <c r="AE2774" s="96"/>
    </row>
    <row r="2775" spans="3:31" ht="24.75" customHeight="1" x14ac:dyDescent="0.25">
      <c r="C2775" s="91">
        <f>ABS(E2775-Dashboard!$F$13)</f>
        <v>30.310125390200618</v>
      </c>
      <c r="D2775" s="92">
        <f t="shared" si="305"/>
        <v>0.36935216512642921</v>
      </c>
      <c r="E2775" s="93" cm="1">
        <f t="array" ref="E2775">SUM('DRE + DCF'!$S$41/TIR!S2775,'DRE + DCF'!$U$41:$AD$41/TIR!T2775:AC2775,TIR!F2775)</f>
        <v>17.30987460979938</v>
      </c>
      <c r="F2775" s="100">
        <f>'DRE + DCF'!$AE$38*'DRE + DCF'!$AE$39*(1+G2775)/(R2775-G2775)/AC2775</f>
        <v>3.554063131497966</v>
      </c>
      <c r="G2775" s="92">
        <f>R2775*(1-'DRE + DCF'!$AE$39)</f>
        <v>0.22161129907585753</v>
      </c>
      <c r="H2775" s="94">
        <f t="shared" si="301"/>
        <v>0.36935216512642921</v>
      </c>
      <c r="I2775" s="94">
        <f t="shared" si="304"/>
        <v>0.36935216512642921</v>
      </c>
      <c r="J2775" s="94">
        <f t="shared" si="304"/>
        <v>0.36935216512642921</v>
      </c>
      <c r="K2775" s="94">
        <f t="shared" si="304"/>
        <v>0.36935216512642921</v>
      </c>
      <c r="L2775" s="94">
        <f t="shared" si="304"/>
        <v>0.36935216512642921</v>
      </c>
      <c r="M2775" s="94">
        <f t="shared" si="304"/>
        <v>0.36935216512642921</v>
      </c>
      <c r="N2775" s="94">
        <f t="shared" si="304"/>
        <v>0.36935216512642921</v>
      </c>
      <c r="O2775" s="94">
        <f t="shared" si="304"/>
        <v>0.36935216512642921</v>
      </c>
      <c r="P2775" s="94">
        <f t="shared" si="304"/>
        <v>0.36935216512642921</v>
      </c>
      <c r="Q2775" s="94">
        <f t="shared" si="304"/>
        <v>0.36935216512642921</v>
      </c>
      <c r="R2775" s="94">
        <f t="shared" si="304"/>
        <v>0.36935216512642921</v>
      </c>
      <c r="S2775" s="93">
        <f>(1+H2775)^((5-Dashboard!$F$9)*3/12)</f>
        <v>1.1701932170058196</v>
      </c>
      <c r="T2775" s="93">
        <f t="shared" si="303"/>
        <v>1.6024066153231804</v>
      </c>
      <c r="U2775" s="93">
        <f t="shared" si="303"/>
        <v>2.1942589681057103</v>
      </c>
      <c r="V2775" s="93">
        <f t="shared" si="303"/>
        <v>3.0047132688236386</v>
      </c>
      <c r="W2775" s="93">
        <f t="shared" si="303"/>
        <v>4.1145106202477599</v>
      </c>
      <c r="X2775" s="93">
        <f t="shared" si="303"/>
        <v>5.6342140262719571</v>
      </c>
      <c r="Y2775" s="93">
        <f t="shared" si="302"/>
        <v>7.7152231756612002</v>
      </c>
      <c r="Z2775" s="93">
        <f t="shared" si="302"/>
        <v>10.564857560025269</v>
      </c>
      <c r="AA2775" s="93">
        <f t="shared" si="302"/>
        <v>14.467010574072924</v>
      </c>
      <c r="AB2775" s="93">
        <f t="shared" si="302"/>
        <v>19.810432252513703</v>
      </c>
      <c r="AC2775" s="95">
        <f t="shared" si="302"/>
        <v>27.127458297070081</v>
      </c>
      <c r="AE2775" s="96"/>
    </row>
    <row r="2776" spans="3:31" ht="24.75" customHeight="1" x14ac:dyDescent="0.25">
      <c r="C2776" s="91">
        <f>ABS(E2776-Dashboard!$F$13)</f>
        <v>30.317448632962446</v>
      </c>
      <c r="D2776" s="92">
        <f t="shared" si="305"/>
        <v>0.3694521651264292</v>
      </c>
      <c r="E2776" s="93" cm="1">
        <f t="array" ref="E2776">SUM('DRE + DCF'!$S$41/TIR!S2776,'DRE + DCF'!$U$41:$AD$41/TIR!T2776:AC2776,TIR!F2776)</f>
        <v>17.302551367037552</v>
      </c>
      <c r="F2776" s="100">
        <f>'DRE + DCF'!$AE$38*'DRE + DCF'!$AE$39*(1+G2776)/(R2776-G2776)/AC2776</f>
        <v>3.5505522036241643</v>
      </c>
      <c r="G2776" s="92">
        <f>R2776*(1-'DRE + DCF'!$AE$39)</f>
        <v>0.2216712990758575</v>
      </c>
      <c r="H2776" s="94">
        <f t="shared" si="301"/>
        <v>0.3694521651264292</v>
      </c>
      <c r="I2776" s="94">
        <f t="shared" si="304"/>
        <v>0.3694521651264292</v>
      </c>
      <c r="J2776" s="94">
        <f t="shared" si="304"/>
        <v>0.3694521651264292</v>
      </c>
      <c r="K2776" s="94">
        <f t="shared" si="304"/>
        <v>0.3694521651264292</v>
      </c>
      <c r="L2776" s="94">
        <f t="shared" si="304"/>
        <v>0.3694521651264292</v>
      </c>
      <c r="M2776" s="94">
        <f t="shared" si="304"/>
        <v>0.3694521651264292</v>
      </c>
      <c r="N2776" s="94">
        <f t="shared" si="304"/>
        <v>0.3694521651264292</v>
      </c>
      <c r="O2776" s="94">
        <f t="shared" si="304"/>
        <v>0.3694521651264292</v>
      </c>
      <c r="P2776" s="94">
        <f t="shared" si="304"/>
        <v>0.3694521651264292</v>
      </c>
      <c r="Q2776" s="94">
        <f t="shared" si="304"/>
        <v>0.3694521651264292</v>
      </c>
      <c r="R2776" s="94">
        <f t="shared" si="304"/>
        <v>0.3694521651264292</v>
      </c>
      <c r="S2776" s="93">
        <f>(1+H2776)^((5-Dashboard!$F$9)*3/12)</f>
        <v>1.1702359442122898</v>
      </c>
      <c r="T2776" s="93">
        <f t="shared" si="303"/>
        <v>1.6025821475102917</v>
      </c>
      <c r="U2776" s="93">
        <f t="shared" si="303"/>
        <v>2.1946595917009315</v>
      </c>
      <c r="V2776" s="93">
        <f t="shared" si="303"/>
        <v>3.0054813295703258</v>
      </c>
      <c r="W2776" s="93">
        <f t="shared" si="303"/>
        <v>4.1158629140271419</v>
      </c>
      <c r="X2776" s="93">
        <f t="shared" si="303"/>
        <v>5.6364773789780438</v>
      </c>
      <c r="Y2776" s="93">
        <f t="shared" si="302"/>
        <v>7.7188861503276236</v>
      </c>
      <c r="Z2776" s="93">
        <f t="shared" si="302"/>
        <v>10.570645350930572</v>
      </c>
      <c r="AA2776" s="93">
        <f t="shared" si="302"/>
        <v>14.475993162615497</v>
      </c>
      <c r="AB2776" s="93">
        <f t="shared" si="302"/>
        <v>19.82418017889918</v>
      </c>
      <c r="AC2776" s="95">
        <f t="shared" si="302"/>
        <v>27.148266467849925</v>
      </c>
      <c r="AE2776" s="96"/>
    </row>
    <row r="2777" spans="3:31" ht="24.75" customHeight="1" x14ac:dyDescent="0.25">
      <c r="C2777" s="91">
        <f>ABS(E2777-Dashboard!$F$13)</f>
        <v>30.324766056908093</v>
      </c>
      <c r="D2777" s="92">
        <f t="shared" si="305"/>
        <v>0.36955216512642919</v>
      </c>
      <c r="E2777" s="93" cm="1">
        <f t="array" ref="E2777">SUM('DRE + DCF'!$S$41/TIR!S2777,'DRE + DCF'!$U$41:$AD$41/TIR!T2777:AC2777,TIR!F2777)</f>
        <v>17.295233943091905</v>
      </c>
      <c r="F2777" s="100">
        <f>'DRE + DCF'!$AE$38*'DRE + DCF'!$AE$39*(1+G2777)/(R2777-G2777)/AC2777</f>
        <v>3.5470451939694425</v>
      </c>
      <c r="G2777" s="92">
        <f>R2777*(1-'DRE + DCF'!$AE$39)</f>
        <v>0.22173129907585751</v>
      </c>
      <c r="H2777" s="94">
        <f t="shared" si="301"/>
        <v>0.36955216512642919</v>
      </c>
      <c r="I2777" s="94">
        <f t="shared" si="304"/>
        <v>0.36955216512642919</v>
      </c>
      <c r="J2777" s="94">
        <f t="shared" si="304"/>
        <v>0.36955216512642919</v>
      </c>
      <c r="K2777" s="94">
        <f t="shared" si="304"/>
        <v>0.36955216512642919</v>
      </c>
      <c r="L2777" s="94">
        <f t="shared" si="304"/>
        <v>0.36955216512642919</v>
      </c>
      <c r="M2777" s="94">
        <f t="shared" si="304"/>
        <v>0.36955216512642919</v>
      </c>
      <c r="N2777" s="94">
        <f t="shared" si="304"/>
        <v>0.36955216512642919</v>
      </c>
      <c r="O2777" s="94">
        <f t="shared" si="304"/>
        <v>0.36955216512642919</v>
      </c>
      <c r="P2777" s="94">
        <f t="shared" si="304"/>
        <v>0.36955216512642919</v>
      </c>
      <c r="Q2777" s="94">
        <f t="shared" si="304"/>
        <v>0.36955216512642919</v>
      </c>
      <c r="R2777" s="94">
        <f t="shared" si="304"/>
        <v>0.36955216512642919</v>
      </c>
      <c r="S2777" s="93">
        <f>(1+H2777)^((5-Dashboard!$F$9)*3/12)</f>
        <v>1.1702786698587773</v>
      </c>
      <c r="T2777" s="93">
        <f t="shared" si="303"/>
        <v>1.6027576861063659</v>
      </c>
      <c r="U2777" s="93">
        <f t="shared" si="303"/>
        <v>2.195060259179999</v>
      </c>
      <c r="V2777" s="93">
        <f t="shared" si="303"/>
        <v>3.0062495305429482</v>
      </c>
      <c r="W2777" s="93">
        <f t="shared" si="303"/>
        <v>4.1172155534654058</v>
      </c>
      <c r="X2777" s="93">
        <f t="shared" si="303"/>
        <v>5.6387414755407557</v>
      </c>
      <c r="Y2777" s="93">
        <f t="shared" si="302"/>
        <v>7.7225505964150374</v>
      </c>
      <c r="Z2777" s="93">
        <f t="shared" si="302"/>
        <v>10.57643588961861</v>
      </c>
      <c r="AA2777" s="93">
        <f t="shared" si="302"/>
        <v>14.484980671948037</v>
      </c>
      <c r="AB2777" s="93">
        <f t="shared" si="302"/>
        <v>19.837936641080912</v>
      </c>
      <c r="AC2777" s="95">
        <f t="shared" si="302"/>
        <v>27.169089078433284</v>
      </c>
      <c r="AE2777" s="96"/>
    </row>
    <row r="2778" spans="3:31" ht="24.75" customHeight="1" x14ac:dyDescent="0.25">
      <c r="C2778" s="91">
        <f>ABS(E2778-Dashboard!$F$13)</f>
        <v>30.332077668210616</v>
      </c>
      <c r="D2778" s="92">
        <f t="shared" si="305"/>
        <v>0.36965216512642918</v>
      </c>
      <c r="E2778" s="93" cm="1">
        <f t="array" ref="E2778">SUM('DRE + DCF'!$S$41/TIR!S2778,'DRE + DCF'!$U$41:$AD$41/TIR!T2778:AC2778,TIR!F2778)</f>
        <v>17.287922331789382</v>
      </c>
      <c r="F2778" s="100">
        <f>'DRE + DCF'!$AE$38*'DRE + DCF'!$AE$39*(1+G2778)/(R2778-G2778)/AC2778</f>
        <v>3.543542097605787</v>
      </c>
      <c r="G2778" s="92">
        <f>R2778*(1-'DRE + DCF'!$AE$39)</f>
        <v>0.22179129907585751</v>
      </c>
      <c r="H2778" s="94">
        <f t="shared" si="301"/>
        <v>0.36965216512642918</v>
      </c>
      <c r="I2778" s="94">
        <f t="shared" si="304"/>
        <v>0.36965216512642918</v>
      </c>
      <c r="J2778" s="94">
        <f t="shared" si="304"/>
        <v>0.36965216512642918</v>
      </c>
      <c r="K2778" s="94">
        <f t="shared" si="304"/>
        <v>0.36965216512642918</v>
      </c>
      <c r="L2778" s="94">
        <f t="shared" si="304"/>
        <v>0.36965216512642918</v>
      </c>
      <c r="M2778" s="94">
        <f t="shared" si="304"/>
        <v>0.36965216512642918</v>
      </c>
      <c r="N2778" s="94">
        <f t="shared" si="304"/>
        <v>0.36965216512642918</v>
      </c>
      <c r="O2778" s="94">
        <f t="shared" si="304"/>
        <v>0.36965216512642918</v>
      </c>
      <c r="P2778" s="94">
        <f t="shared" si="304"/>
        <v>0.36965216512642918</v>
      </c>
      <c r="Q2778" s="94">
        <f t="shared" si="304"/>
        <v>0.36965216512642918</v>
      </c>
      <c r="R2778" s="94">
        <f t="shared" si="304"/>
        <v>0.36965216512642918</v>
      </c>
      <c r="S2778" s="93">
        <f>(1+H2778)^((5-Dashboard!$F$9)*3/12)</f>
        <v>1.1703213939454535</v>
      </c>
      <c r="T2778" s="93">
        <f t="shared" si="303"/>
        <v>1.6029332311111713</v>
      </c>
      <c r="U2778" s="93">
        <f t="shared" si="303"/>
        <v>2.1954609705445187</v>
      </c>
      <c r="V2778" s="93">
        <f t="shared" si="303"/>
        <v>3.0070178717568719</v>
      </c>
      <c r="W2778" s="93">
        <f t="shared" si="303"/>
        <v>4.1185685386256674</v>
      </c>
      <c r="X2778" s="93">
        <f t="shared" si="303"/>
        <v>5.6410063161502393</v>
      </c>
      <c r="Y2778" s="93">
        <f t="shared" si="302"/>
        <v>7.7262165144070378</v>
      </c>
      <c r="Z2778" s="93">
        <f t="shared" si="302"/>
        <v>10.582229177193174</v>
      </c>
      <c r="AA2778" s="93">
        <f t="shared" si="302"/>
        <v>14.493973104406702</v>
      </c>
      <c r="AB2778" s="93">
        <f t="shared" si="302"/>
        <v>19.851701643734874</v>
      </c>
      <c r="AC2778" s="95">
        <f t="shared" si="302"/>
        <v>27.189926137785363</v>
      </c>
      <c r="AE2778" s="96"/>
    </row>
    <row r="2779" spans="3:31" ht="24.75" customHeight="1" x14ac:dyDescent="0.25">
      <c r="C2779" s="91">
        <f>ABS(E2779-Dashboard!$F$13)</f>
        <v>30.339383473035017</v>
      </c>
      <c r="D2779" s="92">
        <f t="shared" si="305"/>
        <v>0.36975216512642917</v>
      </c>
      <c r="E2779" s="93" cm="1">
        <f t="array" ref="E2779">SUM('DRE + DCF'!$S$41/TIR!S2779,'DRE + DCF'!$U$41:$AD$41/TIR!T2779:AC2779,TIR!F2779)</f>
        <v>17.28061652696498</v>
      </c>
      <c r="F2779" s="100">
        <f>'DRE + DCF'!$AE$38*'DRE + DCF'!$AE$39*(1+G2779)/(R2779-G2779)/AC2779</f>
        <v>3.5400429096122079</v>
      </c>
      <c r="G2779" s="92">
        <f>R2779*(1-'DRE + DCF'!$AE$39)</f>
        <v>0.22185129907585749</v>
      </c>
      <c r="H2779" s="94">
        <f t="shared" si="301"/>
        <v>0.36975216512642917</v>
      </c>
      <c r="I2779" s="94">
        <f t="shared" si="304"/>
        <v>0.36975216512642917</v>
      </c>
      <c r="J2779" s="94">
        <f t="shared" si="304"/>
        <v>0.36975216512642917</v>
      </c>
      <c r="K2779" s="94">
        <f t="shared" si="304"/>
        <v>0.36975216512642917</v>
      </c>
      <c r="L2779" s="94">
        <f t="shared" ref="I2779:R2804" si="306">$D2779</f>
        <v>0.36975216512642917</v>
      </c>
      <c r="M2779" s="94">
        <f t="shared" si="306"/>
        <v>0.36975216512642917</v>
      </c>
      <c r="N2779" s="94">
        <f t="shared" si="306"/>
        <v>0.36975216512642917</v>
      </c>
      <c r="O2779" s="94">
        <f t="shared" si="306"/>
        <v>0.36975216512642917</v>
      </c>
      <c r="P2779" s="94">
        <f t="shared" si="306"/>
        <v>0.36975216512642917</v>
      </c>
      <c r="Q2779" s="94">
        <f t="shared" si="306"/>
        <v>0.36975216512642917</v>
      </c>
      <c r="R2779" s="94">
        <f t="shared" si="306"/>
        <v>0.36975216512642917</v>
      </c>
      <c r="S2779" s="93">
        <f>(1+H2779)^((5-Dashboard!$F$9)*3/12)</f>
        <v>1.1703641164724887</v>
      </c>
      <c r="T2779" s="93">
        <f t="shared" si="303"/>
        <v>1.6031087825244716</v>
      </c>
      <c r="U2779" s="93">
        <f t="shared" si="303"/>
        <v>2.1958617257960888</v>
      </c>
      <c r="V2779" s="93">
        <f t="shared" si="303"/>
        <v>3.0077863532274498</v>
      </c>
      <c r="W2779" s="93">
        <f t="shared" si="303"/>
        <v>4.1199218695710256</v>
      </c>
      <c r="X2779" s="93">
        <f t="shared" si="303"/>
        <v>5.6432719009966377</v>
      </c>
      <c r="Y2779" s="93">
        <f t="shared" si="302"/>
        <v>7.7298839047872834</v>
      </c>
      <c r="Z2779" s="93">
        <f t="shared" si="302"/>
        <v>10.588025214758318</v>
      </c>
      <c r="AA2779" s="93">
        <f t="shared" si="302"/>
        <v>14.502970462328429</v>
      </c>
      <c r="AB2779" s="93">
        <f t="shared" si="302"/>
        <v>19.865475191539012</v>
      </c>
      <c r="AC2779" s="95">
        <f t="shared" si="302"/>
        <v>27.210777654875926</v>
      </c>
      <c r="AE2779" s="96"/>
    </row>
    <row r="2780" spans="3:31" ht="24.75" customHeight="1" x14ac:dyDescent="0.25">
      <c r="C2780" s="91">
        <f>ABS(E2780-Dashboard!$F$13)</f>
        <v>30.346683477538487</v>
      </c>
      <c r="D2780" s="92">
        <f t="shared" si="305"/>
        <v>0.36985216512642916</v>
      </c>
      <c r="E2780" s="93" cm="1">
        <f t="array" ref="E2780">SUM('DRE + DCF'!$S$41/TIR!S2780,'DRE + DCF'!$U$41:$AD$41/TIR!T2780:AC2780,TIR!F2780)</f>
        <v>17.27331652246151</v>
      </c>
      <c r="F2780" s="100">
        <f>'DRE + DCF'!$AE$38*'DRE + DCF'!$AE$39*(1+G2780)/(R2780-G2780)/AC2780</f>
        <v>3.5365476250746299</v>
      </c>
      <c r="G2780" s="92">
        <f>R2780*(1-'DRE + DCF'!$AE$39)</f>
        <v>0.22191129907585749</v>
      </c>
      <c r="H2780" s="94">
        <f t="shared" si="301"/>
        <v>0.36985216512642916</v>
      </c>
      <c r="I2780" s="94">
        <f t="shared" si="306"/>
        <v>0.36985216512642916</v>
      </c>
      <c r="J2780" s="94">
        <f t="shared" si="306"/>
        <v>0.36985216512642916</v>
      </c>
      <c r="K2780" s="94">
        <f t="shared" si="306"/>
        <v>0.36985216512642916</v>
      </c>
      <c r="L2780" s="94">
        <f t="shared" si="306"/>
        <v>0.36985216512642916</v>
      </c>
      <c r="M2780" s="94">
        <f t="shared" si="306"/>
        <v>0.36985216512642916</v>
      </c>
      <c r="N2780" s="94">
        <f t="shared" si="306"/>
        <v>0.36985216512642916</v>
      </c>
      <c r="O2780" s="94">
        <f t="shared" si="306"/>
        <v>0.36985216512642916</v>
      </c>
      <c r="P2780" s="94">
        <f t="shared" si="306"/>
        <v>0.36985216512642916</v>
      </c>
      <c r="Q2780" s="94">
        <f t="shared" si="306"/>
        <v>0.36985216512642916</v>
      </c>
      <c r="R2780" s="94">
        <f t="shared" si="306"/>
        <v>0.36985216512642916</v>
      </c>
      <c r="S2780" s="93">
        <f>(1+H2780)^((5-Dashboard!$F$9)*3/12)</f>
        <v>1.170406837440054</v>
      </c>
      <c r="T2780" s="93">
        <f t="shared" si="303"/>
        <v>1.6032843403460348</v>
      </c>
      <c r="U2780" s="93">
        <f t="shared" si="303"/>
        <v>2.1962625249363148</v>
      </c>
      <c r="V2780" s="93">
        <f t="shared" si="303"/>
        <v>3.0085549749700493</v>
      </c>
      <c r="W2780" s="93">
        <f t="shared" si="303"/>
        <v>4.121275546364612</v>
      </c>
      <c r="X2780" s="93">
        <f t="shared" si="303"/>
        <v>5.6455382302701711</v>
      </c>
      <c r="Y2780" s="93">
        <f t="shared" si="302"/>
        <v>7.7335527680396234</v>
      </c>
      <c r="Z2780" s="93">
        <f t="shared" si="302"/>
        <v>10.593824003418568</v>
      </c>
      <c r="AA2780" s="93">
        <f t="shared" si="302"/>
        <v>14.511972748051262</v>
      </c>
      <c r="AB2780" s="93">
        <f t="shared" si="302"/>
        <v>19.879257289173758</v>
      </c>
      <c r="AC2780" s="95">
        <f t="shared" si="302"/>
        <v>27.231643638680023</v>
      </c>
      <c r="AE2780" s="96"/>
    </row>
    <row r="2781" spans="3:31" ht="24.75" customHeight="1" x14ac:dyDescent="0.25">
      <c r="C2781" s="91">
        <f>ABS(E2781-Dashboard!$F$13)</f>
        <v>30.35397768787017</v>
      </c>
      <c r="D2781" s="92">
        <f t="shared" si="305"/>
        <v>0.36995216512642914</v>
      </c>
      <c r="E2781" s="93" cm="1">
        <f t="array" ref="E2781">SUM('DRE + DCF'!$S$41/TIR!S2781,'DRE + DCF'!$U$41:$AD$41/TIR!T2781:AC2781,TIR!F2781)</f>
        <v>17.266022312129827</v>
      </c>
      <c r="F2781" s="100">
        <f>'DRE + DCF'!$AE$38*'DRE + DCF'!$AE$39*(1+G2781)/(R2781-G2781)/AC2781</f>
        <v>3.5330562390859757</v>
      </c>
      <c r="G2781" s="92">
        <f>R2781*(1-'DRE + DCF'!$AE$39)</f>
        <v>0.22197129907585747</v>
      </c>
      <c r="H2781" s="94">
        <f t="shared" si="301"/>
        <v>0.36995216512642914</v>
      </c>
      <c r="I2781" s="94">
        <f t="shared" si="306"/>
        <v>0.36995216512642914</v>
      </c>
      <c r="J2781" s="94">
        <f t="shared" si="306"/>
        <v>0.36995216512642914</v>
      </c>
      <c r="K2781" s="94">
        <f t="shared" si="306"/>
        <v>0.36995216512642914</v>
      </c>
      <c r="L2781" s="94">
        <f t="shared" si="306"/>
        <v>0.36995216512642914</v>
      </c>
      <c r="M2781" s="94">
        <f t="shared" si="306"/>
        <v>0.36995216512642914</v>
      </c>
      <c r="N2781" s="94">
        <f t="shared" si="306"/>
        <v>0.36995216512642914</v>
      </c>
      <c r="O2781" s="94">
        <f t="shared" si="306"/>
        <v>0.36995216512642914</v>
      </c>
      <c r="P2781" s="94">
        <f t="shared" si="306"/>
        <v>0.36995216512642914</v>
      </c>
      <c r="Q2781" s="94">
        <f t="shared" si="306"/>
        <v>0.36995216512642914</v>
      </c>
      <c r="R2781" s="94">
        <f t="shared" si="306"/>
        <v>0.36995216512642914</v>
      </c>
      <c r="S2781" s="93">
        <f>(1+H2781)^((5-Dashboard!$F$9)*3/12)</f>
        <v>1.1704495568483202</v>
      </c>
      <c r="T2781" s="93">
        <f t="shared" si="303"/>
        <v>1.6034599045756257</v>
      </c>
      <c r="U2781" s="93">
        <f t="shared" si="303"/>
        <v>2.1966633679667957</v>
      </c>
      <c r="V2781" s="93">
        <f t="shared" si="303"/>
        <v>3.0093237370000256</v>
      </c>
      <c r="W2781" s="93">
        <f t="shared" si="303"/>
        <v>4.1226295690695416</v>
      </c>
      <c r="X2781" s="93">
        <f t="shared" si="303"/>
        <v>5.6478053041610554</v>
      </c>
      <c r="Y2781" s="93">
        <f t="shared" si="302"/>
        <v>7.7372231046479678</v>
      </c>
      <c r="Z2781" s="93">
        <f t="shared" si="302"/>
        <v>10.599625544278714</v>
      </c>
      <c r="AA2781" s="93">
        <f t="shared" si="302"/>
        <v>14.520979963914028</v>
      </c>
      <c r="AB2781" s="93">
        <f t="shared" si="302"/>
        <v>19.89304794132152</v>
      </c>
      <c r="AC2781" s="95">
        <f t="shared" si="302"/>
        <v>27.252524098177268</v>
      </c>
      <c r="AE2781" s="96"/>
    </row>
    <row r="2782" spans="3:31" ht="24.75" customHeight="1" x14ac:dyDescent="0.25">
      <c r="C2782" s="91">
        <f>ABS(E2782-Dashboard!$F$13)</f>
        <v>30.361266110171403</v>
      </c>
      <c r="D2782" s="92">
        <f t="shared" si="305"/>
        <v>0.37005216512642913</v>
      </c>
      <c r="E2782" s="93" cm="1">
        <f t="array" ref="E2782">SUM('DRE + DCF'!$S$41/TIR!S2782,'DRE + DCF'!$U$41:$AD$41/TIR!T2782:AC2782,TIR!F2782)</f>
        <v>17.258733889828594</v>
      </c>
      <c r="F2782" s="100">
        <f>'DRE + DCF'!$AE$38*'DRE + DCF'!$AE$39*(1+G2782)/(R2782-G2782)/AC2782</f>
        <v>3.5295687467460692</v>
      </c>
      <c r="G2782" s="92">
        <f>R2782*(1-'DRE + DCF'!$AE$39)</f>
        <v>0.22203129907585747</v>
      </c>
      <c r="H2782" s="94">
        <f t="shared" si="301"/>
        <v>0.37005216512642913</v>
      </c>
      <c r="I2782" s="94">
        <f t="shared" si="306"/>
        <v>0.37005216512642913</v>
      </c>
      <c r="J2782" s="94">
        <f t="shared" si="306"/>
        <v>0.37005216512642913</v>
      </c>
      <c r="K2782" s="94">
        <f t="shared" si="306"/>
        <v>0.37005216512642913</v>
      </c>
      <c r="L2782" s="94">
        <f t="shared" si="306"/>
        <v>0.37005216512642913</v>
      </c>
      <c r="M2782" s="94">
        <f t="shared" si="306"/>
        <v>0.37005216512642913</v>
      </c>
      <c r="N2782" s="94">
        <f t="shared" si="306"/>
        <v>0.37005216512642913</v>
      </c>
      <c r="O2782" s="94">
        <f t="shared" si="306"/>
        <v>0.37005216512642913</v>
      </c>
      <c r="P2782" s="94">
        <f t="shared" si="306"/>
        <v>0.37005216512642913</v>
      </c>
      <c r="Q2782" s="94">
        <f t="shared" si="306"/>
        <v>0.37005216512642913</v>
      </c>
      <c r="R2782" s="94">
        <f t="shared" si="306"/>
        <v>0.37005216512642913</v>
      </c>
      <c r="S2782" s="93">
        <f>(1+H2782)^((5-Dashboard!$F$9)*3/12)</f>
        <v>1.170492274697458</v>
      </c>
      <c r="T2782" s="93">
        <f t="shared" si="303"/>
        <v>1.6036354752130115</v>
      </c>
      <c r="U2782" s="93">
        <f t="shared" si="303"/>
        <v>2.1970642548891366</v>
      </c>
      <c r="V2782" s="93">
        <f t="shared" si="303"/>
        <v>3.0100926393327465</v>
      </c>
      <c r="W2782" s="93">
        <f t="shared" si="303"/>
        <v>4.1239839377489576</v>
      </c>
      <c r="X2782" s="93">
        <f t="shared" si="303"/>
        <v>5.6500731228595766</v>
      </c>
      <c r="Y2782" s="93">
        <f t="shared" si="302"/>
        <v>7.7408949150964084</v>
      </c>
      <c r="Z2782" s="93">
        <f t="shared" si="302"/>
        <v>10.605429838444001</v>
      </c>
      <c r="AA2782" s="93">
        <f t="shared" si="302"/>
        <v>14.529992112256641</v>
      </c>
      <c r="AB2782" s="93">
        <f t="shared" si="302"/>
        <v>19.906847152667151</v>
      </c>
      <c r="AC2782" s="95">
        <f t="shared" si="302"/>
        <v>27.273419042352522</v>
      </c>
      <c r="AE2782" s="96"/>
    </row>
    <row r="2783" spans="3:31" ht="24.75" customHeight="1" x14ac:dyDescent="0.25">
      <c r="C2783" s="91">
        <f>ABS(E2783-Dashboard!$F$13)</f>
        <v>30.368548750575521</v>
      </c>
      <c r="D2783" s="92">
        <f t="shared" si="305"/>
        <v>0.37015216512642912</v>
      </c>
      <c r="E2783" s="93" cm="1">
        <f t="array" ref="E2783">SUM('DRE + DCF'!$S$41/TIR!S2783,'DRE + DCF'!$U$41:$AD$41/TIR!T2783:AC2783,TIR!F2783)</f>
        <v>17.251451249424477</v>
      </c>
      <c r="F2783" s="100">
        <f>'DRE + DCF'!$AE$38*'DRE + DCF'!$AE$39*(1+G2783)/(R2783-G2783)/AC2783</f>
        <v>3.5260851431617062</v>
      </c>
      <c r="G2783" s="92">
        <f>R2783*(1-'DRE + DCF'!$AE$39)</f>
        <v>0.22209129907585748</v>
      </c>
      <c r="H2783" s="94">
        <f t="shared" si="301"/>
        <v>0.37015216512642912</v>
      </c>
      <c r="I2783" s="94">
        <f t="shared" si="306"/>
        <v>0.37015216512642912</v>
      </c>
      <c r="J2783" s="94">
        <f t="shared" si="306"/>
        <v>0.37015216512642912</v>
      </c>
      <c r="K2783" s="94">
        <f t="shared" si="306"/>
        <v>0.37015216512642912</v>
      </c>
      <c r="L2783" s="94">
        <f t="shared" si="306"/>
        <v>0.37015216512642912</v>
      </c>
      <c r="M2783" s="94">
        <f t="shared" si="306"/>
        <v>0.37015216512642912</v>
      </c>
      <c r="N2783" s="94">
        <f t="shared" si="306"/>
        <v>0.37015216512642912</v>
      </c>
      <c r="O2783" s="94">
        <f t="shared" si="306"/>
        <v>0.37015216512642912</v>
      </c>
      <c r="P2783" s="94">
        <f t="shared" si="306"/>
        <v>0.37015216512642912</v>
      </c>
      <c r="Q2783" s="94">
        <f t="shared" si="306"/>
        <v>0.37015216512642912</v>
      </c>
      <c r="R2783" s="94">
        <f t="shared" si="306"/>
        <v>0.37015216512642912</v>
      </c>
      <c r="S2783" s="93">
        <f>(1+H2783)^((5-Dashboard!$F$9)*3/12)</f>
        <v>1.1705349909876377</v>
      </c>
      <c r="T2783" s="93">
        <f t="shared" si="303"/>
        <v>1.6038110522579569</v>
      </c>
      <c r="U2783" s="93">
        <f t="shared" si="303"/>
        <v>2.1974651857049361</v>
      </c>
      <c r="V2783" s="93">
        <f t="shared" si="303"/>
        <v>3.0108616819835685</v>
      </c>
      <c r="W2783" s="93">
        <f t="shared" si="303"/>
        <v>4.1253386524659881</v>
      </c>
      <c r="X2783" s="93">
        <f t="shared" si="303"/>
        <v>5.652341686556019</v>
      </c>
      <c r="Y2783" s="93">
        <f t="shared" si="302"/>
        <v>7.7445681998691009</v>
      </c>
      <c r="Z2783" s="93">
        <f t="shared" si="302"/>
        <v>10.61123688701994</v>
      </c>
      <c r="AA2783" s="93">
        <f t="shared" si="302"/>
        <v>14.5390091954198</v>
      </c>
      <c r="AB2783" s="93">
        <f t="shared" si="302"/>
        <v>19.920654927897498</v>
      </c>
      <c r="AC2783" s="95">
        <f t="shared" si="302"/>
        <v>27.294328480195226</v>
      </c>
      <c r="AE2783" s="96"/>
    </row>
    <row r="2784" spans="3:31" ht="24.75" customHeight="1" x14ac:dyDescent="0.25">
      <c r="C2784" s="91">
        <f>ABS(E2784-Dashboard!$F$13)</f>
        <v>30.375825615208072</v>
      </c>
      <c r="D2784" s="92">
        <f t="shared" si="305"/>
        <v>0.37025216512642911</v>
      </c>
      <c r="E2784" s="93" cm="1">
        <f t="array" ref="E2784">SUM('DRE + DCF'!$S$41/TIR!S2784,'DRE + DCF'!$U$41:$AD$41/TIR!T2784:AC2784,TIR!F2784)</f>
        <v>17.244174384791926</v>
      </c>
      <c r="F2784" s="100">
        <f>'DRE + DCF'!$AE$38*'DRE + DCF'!$AE$39*(1+G2784)/(R2784-G2784)/AC2784</f>
        <v>3.52260542344656</v>
      </c>
      <c r="G2784" s="92">
        <f>R2784*(1-'DRE + DCF'!$AE$39)</f>
        <v>0.22215129907585746</v>
      </c>
      <c r="H2784" s="94">
        <f t="shared" si="301"/>
        <v>0.37025216512642911</v>
      </c>
      <c r="I2784" s="94">
        <f t="shared" si="306"/>
        <v>0.37025216512642911</v>
      </c>
      <c r="J2784" s="94">
        <f t="shared" si="306"/>
        <v>0.37025216512642911</v>
      </c>
      <c r="K2784" s="94">
        <f t="shared" si="306"/>
        <v>0.37025216512642911</v>
      </c>
      <c r="L2784" s="94">
        <f t="shared" si="306"/>
        <v>0.37025216512642911</v>
      </c>
      <c r="M2784" s="94">
        <f t="shared" si="306"/>
        <v>0.37025216512642911</v>
      </c>
      <c r="N2784" s="94">
        <f t="shared" si="306"/>
        <v>0.37025216512642911</v>
      </c>
      <c r="O2784" s="94">
        <f t="shared" si="306"/>
        <v>0.37025216512642911</v>
      </c>
      <c r="P2784" s="94">
        <f t="shared" si="306"/>
        <v>0.37025216512642911</v>
      </c>
      <c r="Q2784" s="94">
        <f t="shared" si="306"/>
        <v>0.37025216512642911</v>
      </c>
      <c r="R2784" s="94">
        <f t="shared" si="306"/>
        <v>0.37025216512642911</v>
      </c>
      <c r="S2784" s="93">
        <f>(1+H2784)^((5-Dashboard!$F$9)*3/12)</f>
        <v>1.1705777057190305</v>
      </c>
      <c r="T2784" s="93">
        <f t="shared" si="303"/>
        <v>1.6039866357102297</v>
      </c>
      <c r="U2784" s="93">
        <f t="shared" si="303"/>
        <v>2.1978661604157992</v>
      </c>
      <c r="V2784" s="93">
        <f t="shared" si="303"/>
        <v>3.0116308649678607</v>
      </c>
      <c r="W2784" s="93">
        <f t="shared" si="303"/>
        <v>4.1266937132837915</v>
      </c>
      <c r="X2784" s="93">
        <f t="shared" si="303"/>
        <v>5.6546109954407395</v>
      </c>
      <c r="Y2784" s="93">
        <f t="shared" si="302"/>
        <v>7.7482429594503861</v>
      </c>
      <c r="Z2784" s="93">
        <f t="shared" si="302"/>
        <v>10.617046691112503</v>
      </c>
      <c r="AA2784" s="93">
        <f t="shared" si="302"/>
        <v>14.548031215745297</v>
      </c>
      <c r="AB2784" s="93">
        <f t="shared" si="302"/>
        <v>19.93447127170187</v>
      </c>
      <c r="AC2784" s="95">
        <f t="shared" si="302"/>
        <v>27.315252420700091</v>
      </c>
      <c r="AE2784" s="96"/>
    </row>
    <row r="2785" spans="3:31" ht="24.75" customHeight="1" x14ac:dyDescent="0.25">
      <c r="C2785" s="91">
        <f>ABS(E2785-Dashboard!$F$13)</f>
        <v>30.383096710186621</v>
      </c>
      <c r="D2785" s="92">
        <f t="shared" si="305"/>
        <v>0.3703521651264291</v>
      </c>
      <c r="E2785" s="93" cm="1">
        <f t="array" ref="E2785">SUM('DRE + DCF'!$S$41/TIR!S2785,'DRE + DCF'!$U$41:$AD$41/TIR!T2785:AC2785,TIR!F2785)</f>
        <v>17.236903289813377</v>
      </c>
      <c r="F2785" s="100">
        <f>'DRE + DCF'!$AE$38*'DRE + DCF'!$AE$39*(1+G2785)/(R2785-G2785)/AC2785</f>
        <v>3.5191295827212543</v>
      </c>
      <c r="G2785" s="92">
        <f>R2785*(1-'DRE + DCF'!$AE$39)</f>
        <v>0.22221129907585746</v>
      </c>
      <c r="H2785" s="94">
        <f t="shared" si="301"/>
        <v>0.3703521651264291</v>
      </c>
      <c r="I2785" s="94">
        <f t="shared" si="306"/>
        <v>0.3703521651264291</v>
      </c>
      <c r="J2785" s="94">
        <f t="shared" si="306"/>
        <v>0.3703521651264291</v>
      </c>
      <c r="K2785" s="94">
        <f t="shared" si="306"/>
        <v>0.3703521651264291</v>
      </c>
      <c r="L2785" s="94">
        <f t="shared" si="306"/>
        <v>0.3703521651264291</v>
      </c>
      <c r="M2785" s="94">
        <f t="shared" si="306"/>
        <v>0.3703521651264291</v>
      </c>
      <c r="N2785" s="94">
        <f t="shared" si="306"/>
        <v>0.3703521651264291</v>
      </c>
      <c r="O2785" s="94">
        <f t="shared" si="306"/>
        <v>0.3703521651264291</v>
      </c>
      <c r="P2785" s="94">
        <f t="shared" si="306"/>
        <v>0.3703521651264291</v>
      </c>
      <c r="Q2785" s="94">
        <f t="shared" si="306"/>
        <v>0.3703521651264291</v>
      </c>
      <c r="R2785" s="94">
        <f t="shared" si="306"/>
        <v>0.3703521651264291</v>
      </c>
      <c r="S2785" s="93">
        <f>(1+H2785)^((5-Dashboard!$F$9)*3/12)</f>
        <v>1.1706204188918068</v>
      </c>
      <c r="T2785" s="93">
        <f t="shared" si="303"/>
        <v>1.6041622255695946</v>
      </c>
      <c r="U2785" s="93">
        <f t="shared" si="303"/>
        <v>2.198267179023325</v>
      </c>
      <c r="V2785" s="93">
        <f t="shared" si="303"/>
        <v>3.0124001883009806</v>
      </c>
      <c r="W2785" s="93">
        <f t="shared" si="303"/>
        <v>4.1280491202655112</v>
      </c>
      <c r="X2785" s="93">
        <f t="shared" si="303"/>
        <v>5.6568810497040936</v>
      </c>
      <c r="Y2785" s="93">
        <f t="shared" si="302"/>
        <v>7.751919194324671</v>
      </c>
      <c r="Z2785" s="93">
        <f t="shared" si="302"/>
        <v>10.622859251827936</v>
      </c>
      <c r="AA2785" s="93">
        <f t="shared" si="302"/>
        <v>14.55705817557573</v>
      </c>
      <c r="AB2785" s="93">
        <f t="shared" si="302"/>
        <v>19.948296188771586</v>
      </c>
      <c r="AC2785" s="95">
        <f t="shared" si="302"/>
        <v>27.336190872866435</v>
      </c>
      <c r="AE2785" s="96"/>
    </row>
    <row r="2786" spans="3:31" ht="24.75" customHeight="1" x14ac:dyDescent="0.25">
      <c r="C2786" s="91">
        <f>ABS(E2786-Dashboard!$F$13)</f>
        <v>30.390362041620985</v>
      </c>
      <c r="D2786" s="92">
        <f t="shared" si="305"/>
        <v>0.37045216512642909</v>
      </c>
      <c r="E2786" s="93" cm="1">
        <f t="array" ref="E2786">SUM('DRE + DCF'!$S$41/TIR!S2786,'DRE + DCF'!$U$41:$AD$41/TIR!T2786:AC2786,TIR!F2786)</f>
        <v>17.229637958379012</v>
      </c>
      <c r="F2786" s="100">
        <f>'DRE + DCF'!$AE$38*'DRE + DCF'!$AE$39*(1+G2786)/(R2786-G2786)/AC2786</f>
        <v>3.5156576161132675</v>
      </c>
      <c r="G2786" s="92">
        <f>R2786*(1-'DRE + DCF'!$AE$39)</f>
        <v>0.22227129907585744</v>
      </c>
      <c r="H2786" s="94">
        <f t="shared" si="301"/>
        <v>0.37045216512642909</v>
      </c>
      <c r="I2786" s="94">
        <f t="shared" si="306"/>
        <v>0.37045216512642909</v>
      </c>
      <c r="J2786" s="94">
        <f t="shared" si="306"/>
        <v>0.37045216512642909</v>
      </c>
      <c r="K2786" s="94">
        <f t="shared" si="306"/>
        <v>0.37045216512642909</v>
      </c>
      <c r="L2786" s="94">
        <f t="shared" si="306"/>
        <v>0.37045216512642909</v>
      </c>
      <c r="M2786" s="94">
        <f t="shared" si="306"/>
        <v>0.37045216512642909</v>
      </c>
      <c r="N2786" s="94">
        <f t="shared" si="306"/>
        <v>0.37045216512642909</v>
      </c>
      <c r="O2786" s="94">
        <f t="shared" si="306"/>
        <v>0.37045216512642909</v>
      </c>
      <c r="P2786" s="94">
        <f t="shared" si="306"/>
        <v>0.37045216512642909</v>
      </c>
      <c r="Q2786" s="94">
        <f t="shared" si="306"/>
        <v>0.37045216512642909</v>
      </c>
      <c r="R2786" s="94">
        <f t="shared" si="306"/>
        <v>0.37045216512642909</v>
      </c>
      <c r="S2786" s="93">
        <f>(1+H2786)^((5-Dashboard!$F$9)*3/12)</f>
        <v>1.1706631305061372</v>
      </c>
      <c r="T2786" s="93">
        <f t="shared" si="303"/>
        <v>1.6043378218358193</v>
      </c>
      <c r="U2786" s="93">
        <f t="shared" si="303"/>
        <v>2.1986682415291181</v>
      </c>
      <c r="V2786" s="93">
        <f t="shared" si="303"/>
        <v>3.0131696519982989</v>
      </c>
      <c r="W2786" s="93">
        <f t="shared" si="303"/>
        <v>4.1294048734743178</v>
      </c>
      <c r="X2786" s="93">
        <f t="shared" si="303"/>
        <v>5.6591518495365074</v>
      </c>
      <c r="Y2786" s="93">
        <f t="shared" si="302"/>
        <v>7.7555969049765432</v>
      </c>
      <c r="Z2786" s="93">
        <f t="shared" si="302"/>
        <v>10.628674570272937</v>
      </c>
      <c r="AA2786" s="93">
        <f t="shared" si="302"/>
        <v>14.566090077254765</v>
      </c>
      <c r="AB2786" s="93">
        <f t="shared" si="302"/>
        <v>19.962129683800388</v>
      </c>
      <c r="AC2786" s="95">
        <f t="shared" si="302"/>
        <v>27.357143845698804</v>
      </c>
      <c r="AE2786" s="96"/>
    </row>
    <row r="2787" spans="3:31" ht="24.75" customHeight="1" x14ac:dyDescent="0.25">
      <c r="C2787" s="91">
        <f>ABS(E2787-Dashboard!$F$13)</f>
        <v>30.397621615612998</v>
      </c>
      <c r="D2787" s="92">
        <f t="shared" si="305"/>
        <v>0.37055216512642908</v>
      </c>
      <c r="E2787" s="93" cm="1">
        <f t="array" ref="E2787">SUM('DRE + DCF'!$S$41/TIR!S2787,'DRE + DCF'!$U$41:$AD$41/TIR!T2787:AC2787,TIR!F2787)</f>
        <v>17.222378384387</v>
      </c>
      <c r="F2787" s="100">
        <f>'DRE + DCF'!$AE$38*'DRE + DCF'!$AE$39*(1+G2787)/(R2787-G2787)/AC2787</f>
        <v>3.5121895187570162</v>
      </c>
      <c r="G2787" s="92">
        <f>R2787*(1-'DRE + DCF'!$AE$39)</f>
        <v>0.22233129907585744</v>
      </c>
      <c r="H2787" s="94">
        <f t="shared" si="301"/>
        <v>0.37055216512642908</v>
      </c>
      <c r="I2787" s="94">
        <f t="shared" si="306"/>
        <v>0.37055216512642908</v>
      </c>
      <c r="J2787" s="94">
        <f t="shared" si="306"/>
        <v>0.37055216512642908</v>
      </c>
      <c r="K2787" s="94">
        <f t="shared" si="306"/>
        <v>0.37055216512642908</v>
      </c>
      <c r="L2787" s="94">
        <f t="shared" si="306"/>
        <v>0.37055216512642908</v>
      </c>
      <c r="M2787" s="94">
        <f t="shared" si="306"/>
        <v>0.37055216512642908</v>
      </c>
      <c r="N2787" s="94">
        <f t="shared" si="306"/>
        <v>0.37055216512642908</v>
      </c>
      <c r="O2787" s="94">
        <f t="shared" si="306"/>
        <v>0.37055216512642908</v>
      </c>
      <c r="P2787" s="94">
        <f t="shared" si="306"/>
        <v>0.37055216512642908</v>
      </c>
      <c r="Q2787" s="94">
        <f t="shared" si="306"/>
        <v>0.37055216512642908</v>
      </c>
      <c r="R2787" s="94">
        <f t="shared" si="306"/>
        <v>0.37055216512642908</v>
      </c>
      <c r="S2787" s="93">
        <f>(1+H2787)^((5-Dashboard!$F$9)*3/12)</f>
        <v>1.1707058405621922</v>
      </c>
      <c r="T2787" s="93">
        <f t="shared" si="303"/>
        <v>1.6045134245086685</v>
      </c>
      <c r="U2787" s="93">
        <f t="shared" si="303"/>
        <v>2.1990693479347767</v>
      </c>
      <c r="V2787" s="93">
        <f t="shared" si="303"/>
        <v>3.0139392560751728</v>
      </c>
      <c r="W2787" s="93">
        <f t="shared" si="303"/>
        <v>4.1307609729733663</v>
      </c>
      <c r="X2787" s="93">
        <f t="shared" si="303"/>
        <v>5.6614233951284012</v>
      </c>
      <c r="Y2787" s="93">
        <f t="shared" si="302"/>
        <v>7.7592760918906487</v>
      </c>
      <c r="Z2787" s="93">
        <f t="shared" si="302"/>
        <v>10.634492647554465</v>
      </c>
      <c r="AA2787" s="93">
        <f t="shared" si="302"/>
        <v>14.575126923126861</v>
      </c>
      <c r="AB2787" s="93">
        <f t="shared" si="302"/>
        <v>19.975971761484026</v>
      </c>
      <c r="AC2787" s="95">
        <f t="shared" si="302"/>
        <v>27.378111348206335</v>
      </c>
      <c r="AE2787" s="96"/>
    </row>
    <row r="2788" spans="3:31" ht="24.75" customHeight="1" x14ac:dyDescent="0.25">
      <c r="C2788" s="91">
        <f>ABS(E2788-Dashboard!$F$13)</f>
        <v>30.404875438256777</v>
      </c>
      <c r="D2788" s="92">
        <f t="shared" si="305"/>
        <v>0.37065216512642907</v>
      </c>
      <c r="E2788" s="93" cm="1">
        <f t="array" ref="E2788">SUM('DRE + DCF'!$S$41/TIR!S2788,'DRE + DCF'!$U$41:$AD$41/TIR!T2788:AC2788,TIR!F2788)</f>
        <v>17.21512456174322</v>
      </c>
      <c r="F2788" s="100">
        <f>'DRE + DCF'!$AE$38*'DRE + DCF'!$AE$39*(1+G2788)/(R2788-G2788)/AC2788</f>
        <v>3.5087252857937363</v>
      </c>
      <c r="G2788" s="92">
        <f>R2788*(1-'DRE + DCF'!$AE$39)</f>
        <v>0.22239129907585745</v>
      </c>
      <c r="H2788" s="94">
        <f t="shared" si="301"/>
        <v>0.37065216512642907</v>
      </c>
      <c r="I2788" s="94">
        <f t="shared" si="306"/>
        <v>0.37065216512642907</v>
      </c>
      <c r="J2788" s="94">
        <f t="shared" si="306"/>
        <v>0.37065216512642907</v>
      </c>
      <c r="K2788" s="94">
        <f t="shared" si="306"/>
        <v>0.37065216512642907</v>
      </c>
      <c r="L2788" s="94">
        <f t="shared" si="306"/>
        <v>0.37065216512642907</v>
      </c>
      <c r="M2788" s="94">
        <f t="shared" si="306"/>
        <v>0.37065216512642907</v>
      </c>
      <c r="N2788" s="94">
        <f t="shared" si="306"/>
        <v>0.37065216512642907</v>
      </c>
      <c r="O2788" s="94">
        <f t="shared" si="306"/>
        <v>0.37065216512642907</v>
      </c>
      <c r="P2788" s="94">
        <f t="shared" si="306"/>
        <v>0.37065216512642907</v>
      </c>
      <c r="Q2788" s="94">
        <f t="shared" si="306"/>
        <v>0.37065216512642907</v>
      </c>
      <c r="R2788" s="94">
        <f t="shared" si="306"/>
        <v>0.37065216512642907</v>
      </c>
      <c r="S2788" s="93">
        <f>(1+H2788)^((5-Dashboard!$F$9)*3/12)</f>
        <v>1.1707485490601426</v>
      </c>
      <c r="T2788" s="93">
        <f t="shared" si="303"/>
        <v>1.6046890335879098</v>
      </c>
      <c r="U2788" s="93">
        <f t="shared" si="303"/>
        <v>2.1994704982419058</v>
      </c>
      <c r="V2788" s="93">
        <f t="shared" si="303"/>
        <v>3.0147090005469739</v>
      </c>
      <c r="W2788" s="93">
        <f t="shared" si="303"/>
        <v>4.1321174188258434</v>
      </c>
      <c r="X2788" s="93">
        <f t="shared" si="303"/>
        <v>5.6636956866702741</v>
      </c>
      <c r="Y2788" s="93">
        <f t="shared" si="302"/>
        <v>7.7629567555518291</v>
      </c>
      <c r="Z2788" s="93">
        <f t="shared" si="302"/>
        <v>10.640313484779954</v>
      </c>
      <c r="AA2788" s="93">
        <f t="shared" si="302"/>
        <v>14.584168715537585</v>
      </c>
      <c r="AB2788" s="93">
        <f t="shared" si="302"/>
        <v>19.989822426520725</v>
      </c>
      <c r="AC2788" s="95">
        <f t="shared" si="302"/>
        <v>27.399093389403482</v>
      </c>
      <c r="AE2788" s="96"/>
    </row>
    <row r="2789" spans="3:31" ht="24.75" customHeight="1" x14ac:dyDescent="0.25">
      <c r="C2789" s="91">
        <f>ABS(E2789-Dashboard!$F$13)</f>
        <v>30.412123515638495</v>
      </c>
      <c r="D2789" s="92">
        <f t="shared" si="305"/>
        <v>0.37075216512642906</v>
      </c>
      <c r="E2789" s="93" cm="1">
        <f t="array" ref="E2789">SUM('DRE + DCF'!$S$41/TIR!S2789,'DRE + DCF'!$U$41:$AD$41/TIR!T2789:AC2789,TIR!F2789)</f>
        <v>17.207876484361503</v>
      </c>
      <c r="F2789" s="100">
        <f>'DRE + DCF'!$AE$38*'DRE + DCF'!$AE$39*(1+G2789)/(R2789-G2789)/AC2789</f>
        <v>3.5052649123715836</v>
      </c>
      <c r="G2789" s="92">
        <f>R2789*(1-'DRE + DCF'!$AE$39)</f>
        <v>0.22245129907585742</v>
      </c>
      <c r="H2789" s="94">
        <f t="shared" si="301"/>
        <v>0.37075216512642906</v>
      </c>
      <c r="I2789" s="94">
        <f t="shared" si="306"/>
        <v>0.37075216512642906</v>
      </c>
      <c r="J2789" s="94">
        <f t="shared" si="306"/>
        <v>0.37075216512642906</v>
      </c>
      <c r="K2789" s="94">
        <f t="shared" si="306"/>
        <v>0.37075216512642906</v>
      </c>
      <c r="L2789" s="94">
        <f t="shared" si="306"/>
        <v>0.37075216512642906</v>
      </c>
      <c r="M2789" s="94">
        <f t="shared" si="306"/>
        <v>0.37075216512642906</v>
      </c>
      <c r="N2789" s="94">
        <f t="shared" si="306"/>
        <v>0.37075216512642906</v>
      </c>
      <c r="O2789" s="94">
        <f t="shared" si="306"/>
        <v>0.37075216512642906</v>
      </c>
      <c r="P2789" s="94">
        <f t="shared" si="306"/>
        <v>0.37075216512642906</v>
      </c>
      <c r="Q2789" s="94">
        <f t="shared" si="306"/>
        <v>0.37075216512642906</v>
      </c>
      <c r="R2789" s="94">
        <f t="shared" si="306"/>
        <v>0.37075216512642906</v>
      </c>
      <c r="S2789" s="93">
        <f>(1+H2789)^((5-Dashboard!$F$9)*3/12)</f>
        <v>1.1707912560001585</v>
      </c>
      <c r="T2789" s="93">
        <f t="shared" si="303"/>
        <v>1.6048646490733085</v>
      </c>
      <c r="U2789" s="93">
        <f t="shared" si="303"/>
        <v>2.199871692452104</v>
      </c>
      <c r="V2789" s="93">
        <f t="shared" si="303"/>
        <v>3.0154788854290633</v>
      </c>
      <c r="W2789" s="93">
        <f t="shared" si="303"/>
        <v>4.133474211094919</v>
      </c>
      <c r="X2789" s="93">
        <f t="shared" si="303"/>
        <v>5.6659687243526182</v>
      </c>
      <c r="Y2789" s="93">
        <f t="shared" si="302"/>
        <v>7.7666388964449817</v>
      </c>
      <c r="Z2789" s="93">
        <f t="shared" si="302"/>
        <v>10.646137083057097</v>
      </c>
      <c r="AA2789" s="93">
        <f t="shared" si="302"/>
        <v>14.593215456833279</v>
      </c>
      <c r="AB2789" s="93">
        <f t="shared" si="302"/>
        <v>20.003681683610687</v>
      </c>
      <c r="AC2789" s="95">
        <f t="shared" si="302"/>
        <v>27.420089978309239</v>
      </c>
      <c r="AE2789" s="96"/>
    </row>
    <row r="2790" spans="3:31" ht="24.75" customHeight="1" x14ac:dyDescent="0.25">
      <c r="C2790" s="91">
        <f>ABS(E2790-Dashboard!$F$13)</f>
        <v>30.41936585383662</v>
      </c>
      <c r="D2790" s="92">
        <f t="shared" si="305"/>
        <v>0.37085216512642905</v>
      </c>
      <c r="E2790" s="93" cm="1">
        <f t="array" ref="E2790">SUM('DRE + DCF'!$S$41/TIR!S2790,'DRE + DCF'!$U$41:$AD$41/TIR!T2790:AC2790,TIR!F2790)</f>
        <v>17.200634146163377</v>
      </c>
      <c r="F2790" s="100">
        <f>'DRE + DCF'!$AE$38*'DRE + DCF'!$AE$39*(1+G2790)/(R2790-G2790)/AC2790</f>
        <v>3.5018083936455167</v>
      </c>
      <c r="G2790" s="92">
        <f>R2790*(1-'DRE + DCF'!$AE$39)</f>
        <v>0.22251129907585743</v>
      </c>
      <c r="H2790" s="94">
        <f t="shared" si="301"/>
        <v>0.37085216512642905</v>
      </c>
      <c r="I2790" s="94">
        <f t="shared" si="306"/>
        <v>0.37085216512642905</v>
      </c>
      <c r="J2790" s="94">
        <f t="shared" si="306"/>
        <v>0.37085216512642905</v>
      </c>
      <c r="K2790" s="94">
        <f t="shared" si="306"/>
        <v>0.37085216512642905</v>
      </c>
      <c r="L2790" s="94">
        <f t="shared" si="306"/>
        <v>0.37085216512642905</v>
      </c>
      <c r="M2790" s="94">
        <f t="shared" si="306"/>
        <v>0.37085216512642905</v>
      </c>
      <c r="N2790" s="94">
        <f t="shared" si="306"/>
        <v>0.37085216512642905</v>
      </c>
      <c r="O2790" s="94">
        <f t="shared" si="306"/>
        <v>0.37085216512642905</v>
      </c>
      <c r="P2790" s="94">
        <f t="shared" si="306"/>
        <v>0.37085216512642905</v>
      </c>
      <c r="Q2790" s="94">
        <f t="shared" si="306"/>
        <v>0.37085216512642905</v>
      </c>
      <c r="R2790" s="94">
        <f t="shared" si="306"/>
        <v>0.37085216512642905</v>
      </c>
      <c r="S2790" s="93">
        <f>(1+H2790)^((5-Dashboard!$F$9)*3/12)</f>
        <v>1.170833961382411</v>
      </c>
      <c r="T2790" s="93">
        <f t="shared" si="303"/>
        <v>1.6050402709646321</v>
      </c>
      <c r="U2790" s="93">
        <f t="shared" si="303"/>
        <v>2.2002729305669764</v>
      </c>
      <c r="V2790" s="93">
        <f t="shared" si="303"/>
        <v>3.0162489107368127</v>
      </c>
      <c r="W2790" s="93">
        <f t="shared" si="303"/>
        <v>4.1348313498437932</v>
      </c>
      <c r="X2790" s="93">
        <f t="shared" si="303"/>
        <v>5.6682425083659993</v>
      </c>
      <c r="Y2790" s="93">
        <f t="shared" si="302"/>
        <v>7.7703225150551916</v>
      </c>
      <c r="Z2790" s="93">
        <f t="shared" si="302"/>
        <v>10.651963443494049</v>
      </c>
      <c r="AA2790" s="93">
        <f t="shared" si="302"/>
        <v>14.60226714936139</v>
      </c>
      <c r="AB2790" s="93">
        <f t="shared" si="302"/>
        <v>20.017549537456592</v>
      </c>
      <c r="AC2790" s="95">
        <f t="shared" si="302"/>
        <v>27.44110112394792</v>
      </c>
      <c r="AE2790" s="96"/>
    </row>
    <row r="2791" spans="3:31" ht="24.75" customHeight="1" x14ac:dyDescent="0.25">
      <c r="C2791" s="91">
        <f>ABS(E2791-Dashboard!$F$13)</f>
        <v>30.426602458921696</v>
      </c>
      <c r="D2791" s="92">
        <f t="shared" si="305"/>
        <v>0.37095216512642903</v>
      </c>
      <c r="E2791" s="93" cm="1">
        <f t="array" ref="E2791">SUM('DRE + DCF'!$S$41/TIR!S2791,'DRE + DCF'!$U$41:$AD$41/TIR!T2791:AC2791,TIR!F2791)</f>
        <v>17.193397541078301</v>
      </c>
      <c r="F2791" s="100">
        <f>'DRE + DCF'!$AE$38*'DRE + DCF'!$AE$39*(1+G2791)/(R2791-G2791)/AC2791</f>
        <v>3.4983557247773875</v>
      </c>
      <c r="G2791" s="92">
        <f>R2791*(1-'DRE + DCF'!$AE$39)</f>
        <v>0.2225712990758574</v>
      </c>
      <c r="H2791" s="94">
        <f t="shared" si="301"/>
        <v>0.37095216512642903</v>
      </c>
      <c r="I2791" s="94">
        <f t="shared" si="306"/>
        <v>0.37095216512642903</v>
      </c>
      <c r="J2791" s="94">
        <f t="shared" si="306"/>
        <v>0.37095216512642903</v>
      </c>
      <c r="K2791" s="94">
        <f t="shared" si="306"/>
        <v>0.37095216512642903</v>
      </c>
      <c r="L2791" s="94">
        <f t="shared" si="306"/>
        <v>0.37095216512642903</v>
      </c>
      <c r="M2791" s="94">
        <f t="shared" si="306"/>
        <v>0.37095216512642903</v>
      </c>
      <c r="N2791" s="94">
        <f t="shared" si="306"/>
        <v>0.37095216512642903</v>
      </c>
      <c r="O2791" s="94">
        <f t="shared" si="306"/>
        <v>0.37095216512642903</v>
      </c>
      <c r="P2791" s="94">
        <f t="shared" si="306"/>
        <v>0.37095216512642903</v>
      </c>
      <c r="Q2791" s="94">
        <f t="shared" si="306"/>
        <v>0.37095216512642903</v>
      </c>
      <c r="R2791" s="94">
        <f t="shared" si="306"/>
        <v>0.37095216512642903</v>
      </c>
      <c r="S2791" s="93">
        <f>(1+H2791)^((5-Dashboard!$F$9)*3/12)</f>
        <v>1.1708766652070699</v>
      </c>
      <c r="T2791" s="93">
        <f t="shared" si="303"/>
        <v>1.6052158992616454</v>
      </c>
      <c r="U2791" s="93">
        <f t="shared" si="303"/>
        <v>2.2006742125881202</v>
      </c>
      <c r="V2791" s="93">
        <f t="shared" si="303"/>
        <v>3.0170190764855827</v>
      </c>
      <c r="W2791" s="93">
        <f t="shared" si="303"/>
        <v>4.1361888351356484</v>
      </c>
      <c r="X2791" s="93">
        <f t="shared" si="303"/>
        <v>5.6705170389009787</v>
      </c>
      <c r="Y2791" s="93">
        <f t="shared" si="302"/>
        <v>7.7740076118676029</v>
      </c>
      <c r="Z2791" s="93">
        <f t="shared" si="302"/>
        <v>10.657792567199229</v>
      </c>
      <c r="AA2791" s="93">
        <f t="shared" si="302"/>
        <v>14.611323795470144</v>
      </c>
      <c r="AB2791" s="93">
        <f t="shared" si="302"/>
        <v>20.031425992763104</v>
      </c>
      <c r="AC2791" s="95">
        <f t="shared" si="302"/>
        <v>27.462126835348403</v>
      </c>
      <c r="AE2791" s="96"/>
    </row>
    <row r="2792" spans="3:31" ht="24.75" customHeight="1" x14ac:dyDescent="0.25">
      <c r="C2792" s="91">
        <f>ABS(E2792-Dashboard!$F$13)</f>
        <v>30.433833336956589</v>
      </c>
      <c r="D2792" s="92">
        <f t="shared" si="305"/>
        <v>0.37105216512642902</v>
      </c>
      <c r="E2792" s="93" cm="1">
        <f t="array" ref="E2792">SUM('DRE + DCF'!$S$41/TIR!S2792,'DRE + DCF'!$U$41:$AD$41/TIR!T2792:AC2792,TIR!F2792)</f>
        <v>17.186166663043409</v>
      </c>
      <c r="F2792" s="100">
        <f>'DRE + DCF'!$AE$38*'DRE + DCF'!$AE$39*(1+G2792)/(R2792-G2792)/AC2792</f>
        <v>3.4949069009358311</v>
      </c>
      <c r="G2792" s="92">
        <f>R2792*(1-'DRE + DCF'!$AE$39)</f>
        <v>0.22263129907585741</v>
      </c>
      <c r="H2792" s="94">
        <f t="shared" si="301"/>
        <v>0.37105216512642902</v>
      </c>
      <c r="I2792" s="94">
        <f t="shared" si="306"/>
        <v>0.37105216512642902</v>
      </c>
      <c r="J2792" s="94">
        <f t="shared" si="306"/>
        <v>0.37105216512642902</v>
      </c>
      <c r="K2792" s="94">
        <f t="shared" si="306"/>
        <v>0.37105216512642902</v>
      </c>
      <c r="L2792" s="94">
        <f t="shared" si="306"/>
        <v>0.37105216512642902</v>
      </c>
      <c r="M2792" s="94">
        <f t="shared" si="306"/>
        <v>0.37105216512642902</v>
      </c>
      <c r="N2792" s="94">
        <f t="shared" si="306"/>
        <v>0.37105216512642902</v>
      </c>
      <c r="O2792" s="94">
        <f t="shared" si="306"/>
        <v>0.37105216512642902</v>
      </c>
      <c r="P2792" s="94">
        <f t="shared" si="306"/>
        <v>0.37105216512642902</v>
      </c>
      <c r="Q2792" s="94">
        <f t="shared" si="306"/>
        <v>0.37105216512642902</v>
      </c>
      <c r="R2792" s="94">
        <f t="shared" si="306"/>
        <v>0.37105216512642902</v>
      </c>
      <c r="S2792" s="93">
        <f>(1+H2792)^((5-Dashboard!$F$9)*3/12)</f>
        <v>1.1709193674743061</v>
      </c>
      <c r="T2792" s="93">
        <f t="shared" si="303"/>
        <v>1.6053915339641163</v>
      </c>
      <c r="U2792" s="93">
        <f t="shared" si="303"/>
        <v>2.201075538517141</v>
      </c>
      <c r="V2792" s="93">
        <f t="shared" si="303"/>
        <v>3.0177893826907471</v>
      </c>
      <c r="W2792" s="93">
        <f t="shared" si="303"/>
        <v>4.1375466670336989</v>
      </c>
      <c r="X2792" s="93">
        <f t="shared" si="303"/>
        <v>5.6727923161481932</v>
      </c>
      <c r="Y2792" s="93">
        <f t="shared" ref="Y2792:AC2842" si="307">(X2792)*(1+N2792)</f>
        <v>7.7776941873675511</v>
      </c>
      <c r="Z2792" s="93">
        <f t="shared" si="307"/>
        <v>10.663624455281523</v>
      </c>
      <c r="AA2792" s="93">
        <f t="shared" si="307"/>
        <v>14.620385397508871</v>
      </c>
      <c r="AB2792" s="93">
        <f t="shared" si="307"/>
        <v>20.045311054237366</v>
      </c>
      <c r="AC2792" s="95">
        <f t="shared" si="307"/>
        <v>27.483167121544884</v>
      </c>
      <c r="AE2792" s="96"/>
    </row>
    <row r="2793" spans="3:31" ht="24.75" customHeight="1" x14ac:dyDescent="0.25">
      <c r="C2793" s="91">
        <f>ABS(E2793-Dashboard!$F$13)</f>
        <v>30.441058493996266</v>
      </c>
      <c r="D2793" s="92">
        <f t="shared" si="305"/>
        <v>0.37115216512642901</v>
      </c>
      <c r="E2793" s="93" cm="1">
        <f t="array" ref="E2793">SUM('DRE + DCF'!$S$41/TIR!S2793,'DRE + DCF'!$U$41:$AD$41/TIR!T2793:AC2793,TIR!F2793)</f>
        <v>17.178941506003731</v>
      </c>
      <c r="F2793" s="100">
        <f>'DRE + DCF'!$AE$38*'DRE + DCF'!$AE$39*(1+G2793)/(R2793-G2793)/AC2793</f>
        <v>3.4914619172963537</v>
      </c>
      <c r="G2793" s="92">
        <f>R2793*(1-'DRE + DCF'!$AE$39)</f>
        <v>0.22269129907585741</v>
      </c>
      <c r="H2793" s="94">
        <f t="shared" si="301"/>
        <v>0.37115216512642901</v>
      </c>
      <c r="I2793" s="94">
        <f t="shared" si="306"/>
        <v>0.37115216512642901</v>
      </c>
      <c r="J2793" s="94">
        <f t="shared" si="306"/>
        <v>0.37115216512642901</v>
      </c>
      <c r="K2793" s="94">
        <f t="shared" si="306"/>
        <v>0.37115216512642901</v>
      </c>
      <c r="L2793" s="94">
        <f t="shared" si="306"/>
        <v>0.37115216512642901</v>
      </c>
      <c r="M2793" s="94">
        <f t="shared" si="306"/>
        <v>0.37115216512642901</v>
      </c>
      <c r="N2793" s="94">
        <f t="shared" si="306"/>
        <v>0.37115216512642901</v>
      </c>
      <c r="O2793" s="94">
        <f t="shared" si="306"/>
        <v>0.37115216512642901</v>
      </c>
      <c r="P2793" s="94">
        <f t="shared" si="306"/>
        <v>0.37115216512642901</v>
      </c>
      <c r="Q2793" s="94">
        <f t="shared" si="306"/>
        <v>0.37115216512642901</v>
      </c>
      <c r="R2793" s="94">
        <f t="shared" si="306"/>
        <v>0.37115216512642901</v>
      </c>
      <c r="S2793" s="93">
        <f>(1+H2793)^((5-Dashboard!$F$9)*3/12)</f>
        <v>1.1709620681842896</v>
      </c>
      <c r="T2793" s="93">
        <f t="shared" ref="T2793:X2843" si="308">(S2793)*(1+I2793)</f>
        <v>1.6055671750718097</v>
      </c>
      <c r="U2793" s="93">
        <f t="shared" si="308"/>
        <v>2.201476908355636</v>
      </c>
      <c r="V2793" s="93">
        <f t="shared" si="308"/>
        <v>3.0185598293676672</v>
      </c>
      <c r="W2793" s="93">
        <f t="shared" si="308"/>
        <v>4.1389048456011404</v>
      </c>
      <c r="X2793" s="93">
        <f t="shared" si="308"/>
        <v>5.6750683402982718</v>
      </c>
      <c r="Y2793" s="93">
        <f t="shared" si="307"/>
        <v>7.7813822420404248</v>
      </c>
      <c r="Z2793" s="93">
        <f t="shared" si="307"/>
        <v>10.669459108850074</v>
      </c>
      <c r="AA2793" s="93">
        <f t="shared" si="307"/>
        <v>14.629451957827676</v>
      </c>
      <c r="AB2793" s="93">
        <f t="shared" si="307"/>
        <v>20.059204726588494</v>
      </c>
      <c r="AC2793" s="95">
        <f t="shared" si="307"/>
        <v>27.504221991576109</v>
      </c>
      <c r="AE2793" s="96"/>
    </row>
    <row r="2794" spans="3:31" ht="24.75" customHeight="1" x14ac:dyDescent="0.25">
      <c r="C2794" s="91">
        <f>ABS(E2794-Dashboard!$F$13)</f>
        <v>30.44827793608804</v>
      </c>
      <c r="D2794" s="92">
        <f t="shared" si="305"/>
        <v>0.371252165126429</v>
      </c>
      <c r="E2794" s="93" cm="1">
        <f t="array" ref="E2794">SUM('DRE + DCF'!$S$41/TIR!S2794,'DRE + DCF'!$U$41:$AD$41/TIR!T2794:AC2794,TIR!F2794)</f>
        <v>17.171722063911957</v>
      </c>
      <c r="F2794" s="100">
        <f>'DRE + DCF'!$AE$38*'DRE + DCF'!$AE$39*(1+G2794)/(R2794-G2794)/AC2794</f>
        <v>3.4880207690412219</v>
      </c>
      <c r="G2794" s="92">
        <f>R2794*(1-'DRE + DCF'!$AE$39)</f>
        <v>0.22275129907585739</v>
      </c>
      <c r="H2794" s="94">
        <f t="shared" si="301"/>
        <v>0.371252165126429</v>
      </c>
      <c r="I2794" s="94">
        <f t="shared" si="306"/>
        <v>0.371252165126429</v>
      </c>
      <c r="J2794" s="94">
        <f t="shared" si="306"/>
        <v>0.371252165126429</v>
      </c>
      <c r="K2794" s="94">
        <f t="shared" si="306"/>
        <v>0.371252165126429</v>
      </c>
      <c r="L2794" s="94">
        <f t="shared" si="306"/>
        <v>0.371252165126429</v>
      </c>
      <c r="M2794" s="94">
        <f t="shared" si="306"/>
        <v>0.371252165126429</v>
      </c>
      <c r="N2794" s="94">
        <f t="shared" si="306"/>
        <v>0.371252165126429</v>
      </c>
      <c r="O2794" s="94">
        <f t="shared" si="306"/>
        <v>0.371252165126429</v>
      </c>
      <c r="P2794" s="94">
        <f t="shared" si="306"/>
        <v>0.371252165126429</v>
      </c>
      <c r="Q2794" s="94">
        <f t="shared" si="306"/>
        <v>0.371252165126429</v>
      </c>
      <c r="R2794" s="94">
        <f t="shared" si="306"/>
        <v>0.371252165126429</v>
      </c>
      <c r="S2794" s="93">
        <f>(1+H2794)^((5-Dashboard!$F$9)*3/12)</f>
        <v>1.1710047673371911</v>
      </c>
      <c r="T2794" s="93">
        <f t="shared" si="308"/>
        <v>1.6057428225844936</v>
      </c>
      <c r="U2794" s="93">
        <f t="shared" si="308"/>
        <v>2.2018783221052103</v>
      </c>
      <c r="V2794" s="93">
        <f t="shared" si="308"/>
        <v>3.0193304165317185</v>
      </c>
      <c r="W2794" s="93">
        <f t="shared" si="308"/>
        <v>4.1402633709012022</v>
      </c>
      <c r="X2794" s="93">
        <f t="shared" si="308"/>
        <v>5.6773451115419213</v>
      </c>
      <c r="Y2794" s="93">
        <f t="shared" si="307"/>
        <v>7.785071776371808</v>
      </c>
      <c r="Z2794" s="93">
        <f t="shared" si="307"/>
        <v>10.675296529014497</v>
      </c>
      <c r="AA2794" s="93">
        <f t="shared" si="307"/>
        <v>14.638523478777783</v>
      </c>
      <c r="AB2794" s="93">
        <f t="shared" si="307"/>
        <v>20.073107014528102</v>
      </c>
      <c r="AC2794" s="95">
        <f t="shared" si="307"/>
        <v>27.525291454486172</v>
      </c>
      <c r="AE2794" s="96"/>
    </row>
    <row r="2795" spans="3:31" ht="24.75" customHeight="1" x14ac:dyDescent="0.25">
      <c r="C2795" s="91">
        <f>ABS(E2795-Dashboard!$F$13)</f>
        <v>30.455491669271336</v>
      </c>
      <c r="D2795" s="92">
        <f t="shared" si="305"/>
        <v>0.37135216512642899</v>
      </c>
      <c r="E2795" s="93" cm="1">
        <f t="array" ref="E2795">SUM('DRE + DCF'!$S$41/TIR!S2795,'DRE + DCF'!$U$41:$AD$41/TIR!T2795:AC2795,TIR!F2795)</f>
        <v>17.164508330728662</v>
      </c>
      <c r="F2795" s="100">
        <f>'DRE + DCF'!$AE$38*'DRE + DCF'!$AE$39*(1+G2795)/(R2795-G2795)/AC2795</f>
        <v>3.4845834513595553</v>
      </c>
      <c r="G2795" s="92">
        <f>R2795*(1-'DRE + DCF'!$AE$39)</f>
        <v>0.22281129907585739</v>
      </c>
      <c r="H2795" s="94">
        <f t="shared" si="301"/>
        <v>0.37135216512642899</v>
      </c>
      <c r="I2795" s="94">
        <f t="shared" si="306"/>
        <v>0.37135216512642899</v>
      </c>
      <c r="J2795" s="94">
        <f t="shared" si="306"/>
        <v>0.37135216512642899</v>
      </c>
      <c r="K2795" s="94">
        <f t="shared" si="306"/>
        <v>0.37135216512642899</v>
      </c>
      <c r="L2795" s="94">
        <f t="shared" si="306"/>
        <v>0.37135216512642899</v>
      </c>
      <c r="M2795" s="94">
        <f t="shared" si="306"/>
        <v>0.37135216512642899</v>
      </c>
      <c r="N2795" s="94">
        <f t="shared" si="306"/>
        <v>0.37135216512642899</v>
      </c>
      <c r="O2795" s="94">
        <f t="shared" si="306"/>
        <v>0.37135216512642899</v>
      </c>
      <c r="P2795" s="94">
        <f t="shared" si="306"/>
        <v>0.37135216512642899</v>
      </c>
      <c r="Q2795" s="94">
        <f t="shared" si="306"/>
        <v>0.37135216512642899</v>
      </c>
      <c r="R2795" s="94">
        <f t="shared" si="306"/>
        <v>0.37135216512642899</v>
      </c>
      <c r="S2795" s="93">
        <f>(1+H2795)^((5-Dashboard!$F$9)*3/12)</f>
        <v>1.1710474649331806</v>
      </c>
      <c r="T2795" s="93">
        <f t="shared" si="308"/>
        <v>1.605918476501933</v>
      </c>
      <c r="U2795" s="93">
        <f t="shared" si="308"/>
        <v>2.202279779767462</v>
      </c>
      <c r="V2795" s="93">
        <f t="shared" si="308"/>
        <v>3.0201011441982639</v>
      </c>
      <c r="W2795" s="93">
        <f t="shared" si="308"/>
        <v>4.1416222429970944</v>
      </c>
      <c r="X2795" s="93">
        <f t="shared" si="308"/>
        <v>5.6796226300698418</v>
      </c>
      <c r="Y2795" s="93">
        <f t="shared" si="307"/>
        <v>7.7887627908473398</v>
      </c>
      <c r="Z2795" s="93">
        <f t="shared" si="307"/>
        <v>10.681136716884666</v>
      </c>
      <c r="AA2795" s="93">
        <f t="shared" si="307"/>
        <v>14.647599962711183</v>
      </c>
      <c r="AB2795" s="93">
        <f t="shared" si="307"/>
        <v>20.087017922769782</v>
      </c>
      <c r="AC2795" s="95">
        <f t="shared" si="307"/>
        <v>27.546375519323721</v>
      </c>
      <c r="AE2795" s="96"/>
    </row>
    <row r="2796" spans="3:31" ht="24.75" customHeight="1" x14ac:dyDescent="0.25">
      <c r="C2796" s="91">
        <f>ABS(E2796-Dashboard!$F$13)</f>
        <v>30.462699699577971</v>
      </c>
      <c r="D2796" s="92">
        <f t="shared" si="305"/>
        <v>0.37145216512642898</v>
      </c>
      <c r="E2796" s="93" cm="1">
        <f t="array" ref="E2796">SUM('DRE + DCF'!$S$41/TIR!S2796,'DRE + DCF'!$U$41:$AD$41/TIR!T2796:AC2796,TIR!F2796)</f>
        <v>17.157300300422026</v>
      </c>
      <c r="F2796" s="100">
        <f>'DRE + DCF'!$AE$38*'DRE + DCF'!$AE$39*(1+G2796)/(R2796-G2796)/AC2796</f>
        <v>3.4811499594472068</v>
      </c>
      <c r="G2796" s="92">
        <f>R2796*(1-'DRE + DCF'!$AE$39)</f>
        <v>0.22287129907585737</v>
      </c>
      <c r="H2796" s="94">
        <f t="shared" si="301"/>
        <v>0.37145216512642898</v>
      </c>
      <c r="I2796" s="94">
        <f t="shared" si="306"/>
        <v>0.37145216512642898</v>
      </c>
      <c r="J2796" s="94">
        <f t="shared" si="306"/>
        <v>0.37145216512642898</v>
      </c>
      <c r="K2796" s="94">
        <f t="shared" si="306"/>
        <v>0.37145216512642898</v>
      </c>
      <c r="L2796" s="94">
        <f t="shared" si="306"/>
        <v>0.37145216512642898</v>
      </c>
      <c r="M2796" s="94">
        <f t="shared" si="306"/>
        <v>0.37145216512642898</v>
      </c>
      <c r="N2796" s="94">
        <f t="shared" si="306"/>
        <v>0.37145216512642898</v>
      </c>
      <c r="O2796" s="94">
        <f t="shared" si="306"/>
        <v>0.37145216512642898</v>
      </c>
      <c r="P2796" s="94">
        <f t="shared" si="306"/>
        <v>0.37145216512642898</v>
      </c>
      <c r="Q2796" s="94">
        <f t="shared" si="306"/>
        <v>0.37145216512642898</v>
      </c>
      <c r="R2796" s="94">
        <f t="shared" si="306"/>
        <v>0.37145216512642898</v>
      </c>
      <c r="S2796" s="93">
        <f>(1+H2796)^((5-Dashboard!$F$9)*3/12)</f>
        <v>1.1710901609724287</v>
      </c>
      <c r="T2796" s="93">
        <f t="shared" si="308"/>
        <v>1.6060941368238957</v>
      </c>
      <c r="U2796" s="93">
        <f t="shared" si="308"/>
        <v>2.2026812813439949</v>
      </c>
      <c r="V2796" s="93">
        <f t="shared" si="308"/>
        <v>3.0208720123826787</v>
      </c>
      <c r="W2796" s="93">
        <f t="shared" si="308"/>
        <v>4.1429814619520577</v>
      </c>
      <c r="X2796" s="93">
        <f t="shared" si="308"/>
        <v>5.6819008960728077</v>
      </c>
      <c r="Y2796" s="93">
        <f t="shared" si="307"/>
        <v>7.7924552859528493</v>
      </c>
      <c r="Z2796" s="93">
        <f t="shared" si="307"/>
        <v>10.686979673570923</v>
      </c>
      <c r="AA2796" s="93">
        <f t="shared" si="307"/>
        <v>14.65668141198098</v>
      </c>
      <c r="AB2796" s="93">
        <f t="shared" si="307"/>
        <v>20.100937456029602</v>
      </c>
      <c r="AC2796" s="95">
        <f t="shared" si="307"/>
        <v>27.567474195142733</v>
      </c>
      <c r="AE2796" s="96"/>
    </row>
    <row r="2797" spans="3:31" ht="24.75" customHeight="1" x14ac:dyDescent="0.25">
      <c r="C2797" s="91">
        <f>ABS(E2797-Dashboard!$F$13)</f>
        <v>30.469902033031893</v>
      </c>
      <c r="D2797" s="92">
        <f t="shared" si="305"/>
        <v>0.37155216512642897</v>
      </c>
      <c r="E2797" s="93" cm="1">
        <f t="array" ref="E2797">SUM('DRE + DCF'!$S$41/TIR!S2797,'DRE + DCF'!$U$41:$AD$41/TIR!T2797:AC2797,TIR!F2797)</f>
        <v>17.150097966968104</v>
      </c>
      <c r="F2797" s="100">
        <f>'DRE + DCF'!$AE$38*'DRE + DCF'!$AE$39*(1+G2797)/(R2797-G2797)/AC2797</f>
        <v>3.4777202885068612</v>
      </c>
      <c r="G2797" s="92">
        <f>R2797*(1-'DRE + DCF'!$AE$39)</f>
        <v>0.22293129907585738</v>
      </c>
      <c r="H2797" s="94">
        <f t="shared" si="301"/>
        <v>0.37155216512642897</v>
      </c>
      <c r="I2797" s="94">
        <f t="shared" si="306"/>
        <v>0.37155216512642897</v>
      </c>
      <c r="J2797" s="94">
        <f t="shared" si="306"/>
        <v>0.37155216512642897</v>
      </c>
      <c r="K2797" s="94">
        <f t="shared" si="306"/>
        <v>0.37155216512642897</v>
      </c>
      <c r="L2797" s="94">
        <f t="shared" si="306"/>
        <v>0.37155216512642897</v>
      </c>
      <c r="M2797" s="94">
        <f t="shared" si="306"/>
        <v>0.37155216512642897</v>
      </c>
      <c r="N2797" s="94">
        <f t="shared" si="306"/>
        <v>0.37155216512642897</v>
      </c>
      <c r="O2797" s="94">
        <f t="shared" si="306"/>
        <v>0.37155216512642897</v>
      </c>
      <c r="P2797" s="94">
        <f t="shared" si="306"/>
        <v>0.37155216512642897</v>
      </c>
      <c r="Q2797" s="94">
        <f t="shared" si="306"/>
        <v>0.37155216512642897</v>
      </c>
      <c r="R2797" s="94">
        <f t="shared" si="306"/>
        <v>0.37155216512642897</v>
      </c>
      <c r="S2797" s="93">
        <f>(1+H2797)^((5-Dashboard!$F$9)*3/12)</f>
        <v>1.1711328554551055</v>
      </c>
      <c r="T2797" s="93">
        <f t="shared" si="308"/>
        <v>1.606269803550147</v>
      </c>
      <c r="U2797" s="93">
        <f t="shared" si="308"/>
        <v>2.2030828268364075</v>
      </c>
      <c r="V2797" s="93">
        <f t="shared" si="308"/>
        <v>3.0216430211003282</v>
      </c>
      <c r="W2797" s="93">
        <f t="shared" si="308"/>
        <v>4.1443410278293191</v>
      </c>
      <c r="X2797" s="93">
        <f t="shared" si="308"/>
        <v>5.6841799097415926</v>
      </c>
      <c r="Y2797" s="93">
        <f t="shared" si="307"/>
        <v>7.7961492621742305</v>
      </c>
      <c r="Z2797" s="93">
        <f t="shared" si="307"/>
        <v>10.692825400183876</v>
      </c>
      <c r="AA2797" s="93">
        <f t="shared" si="307"/>
        <v>14.665767828941069</v>
      </c>
      <c r="AB2797" s="93">
        <f t="shared" si="307"/>
        <v>20.11486561902565</v>
      </c>
      <c r="AC2797" s="95">
        <f t="shared" si="307"/>
        <v>27.588587491001796</v>
      </c>
      <c r="AE2797" s="96"/>
    </row>
    <row r="2798" spans="3:31" ht="24.75" customHeight="1" x14ac:dyDescent="0.25">
      <c r="C2798" s="91">
        <f>ABS(E2798-Dashboard!$F$13)</f>
        <v>30.47709867564943</v>
      </c>
      <c r="D2798" s="92">
        <f t="shared" si="305"/>
        <v>0.37165216512642896</v>
      </c>
      <c r="E2798" s="93" cm="1">
        <f t="array" ref="E2798">SUM('DRE + DCF'!$S$41/TIR!S2798,'DRE + DCF'!$U$41:$AD$41/TIR!T2798:AC2798,TIR!F2798)</f>
        <v>17.142901324350568</v>
      </c>
      <c r="F2798" s="100">
        <f>'DRE + DCF'!$AE$38*'DRE + DCF'!$AE$39*(1+G2798)/(R2798-G2798)/AC2798</f>
        <v>3.4742944337479242</v>
      </c>
      <c r="G2798" s="92">
        <f>R2798*(1-'DRE + DCF'!$AE$39)</f>
        <v>0.22299129907585738</v>
      </c>
      <c r="H2798" s="94">
        <f t="shared" si="301"/>
        <v>0.37165216512642896</v>
      </c>
      <c r="I2798" s="94">
        <f t="shared" si="306"/>
        <v>0.37165216512642896</v>
      </c>
      <c r="J2798" s="94">
        <f t="shared" si="306"/>
        <v>0.37165216512642896</v>
      </c>
      <c r="K2798" s="94">
        <f t="shared" si="306"/>
        <v>0.37165216512642896</v>
      </c>
      <c r="L2798" s="94">
        <f t="shared" si="306"/>
        <v>0.37165216512642896</v>
      </c>
      <c r="M2798" s="94">
        <f t="shared" si="306"/>
        <v>0.37165216512642896</v>
      </c>
      <c r="N2798" s="94">
        <f t="shared" si="306"/>
        <v>0.37165216512642896</v>
      </c>
      <c r="O2798" s="94">
        <f t="shared" si="306"/>
        <v>0.37165216512642896</v>
      </c>
      <c r="P2798" s="94">
        <f t="shared" si="306"/>
        <v>0.37165216512642896</v>
      </c>
      <c r="Q2798" s="94">
        <f t="shared" si="306"/>
        <v>0.37165216512642896</v>
      </c>
      <c r="R2798" s="94">
        <f t="shared" si="306"/>
        <v>0.37165216512642896</v>
      </c>
      <c r="S2798" s="93">
        <f>(1+H2798)^((5-Dashboard!$F$9)*3/12)</f>
        <v>1.1711755483813813</v>
      </c>
      <c r="T2798" s="93">
        <f t="shared" si="308"/>
        <v>1.6064454766804546</v>
      </c>
      <c r="U2798" s="93">
        <f t="shared" si="308"/>
        <v>2.2034844162463041</v>
      </c>
      <c r="V2798" s="93">
        <f t="shared" si="308"/>
        <v>3.0224141703665888</v>
      </c>
      <c r="W2798" s="93">
        <f t="shared" si="308"/>
        <v>4.145700940692131</v>
      </c>
      <c r="X2798" s="93">
        <f t="shared" si="308"/>
        <v>5.686459671267035</v>
      </c>
      <c r="Y2798" s="93">
        <f t="shared" si="307"/>
        <v>7.7998447199975507</v>
      </c>
      <c r="Z2798" s="93">
        <f t="shared" si="307"/>
        <v>10.698673897834587</v>
      </c>
      <c r="AA2798" s="93">
        <f t="shared" si="307"/>
        <v>14.674859215946423</v>
      </c>
      <c r="AB2798" s="93">
        <f t="shared" si="307"/>
        <v>20.128802416478443</v>
      </c>
      <c r="AC2798" s="95">
        <f t="shared" si="307"/>
        <v>27.609715415964754</v>
      </c>
      <c r="AE2798" s="96"/>
    </row>
    <row r="2799" spans="3:31" ht="24.75" customHeight="1" x14ac:dyDescent="0.25">
      <c r="C2799" s="91">
        <f>ABS(E2799-Dashboard!$F$13)</f>
        <v>30.484289633439108</v>
      </c>
      <c r="D2799" s="92">
        <f t="shared" si="305"/>
        <v>0.37175216512642895</v>
      </c>
      <c r="E2799" s="93" cm="1">
        <f t="array" ref="E2799">SUM('DRE + DCF'!$S$41/TIR!S2799,'DRE + DCF'!$U$41:$AD$41/TIR!T2799:AC2799,TIR!F2799)</f>
        <v>17.13571036656089</v>
      </c>
      <c r="F2799" s="100">
        <f>'DRE + DCF'!$AE$38*'DRE + DCF'!$AE$39*(1+G2799)/(R2799-G2799)/AC2799</f>
        <v>3.4708723903866034</v>
      </c>
      <c r="G2799" s="92">
        <f>R2799*(1-'DRE + DCF'!$AE$39)</f>
        <v>0.22305129907585736</v>
      </c>
      <c r="H2799" s="94">
        <f t="shared" si="301"/>
        <v>0.37175216512642895</v>
      </c>
      <c r="I2799" s="94">
        <f t="shared" si="306"/>
        <v>0.37175216512642895</v>
      </c>
      <c r="J2799" s="94">
        <f t="shared" si="306"/>
        <v>0.37175216512642895</v>
      </c>
      <c r="K2799" s="94">
        <f t="shared" si="306"/>
        <v>0.37175216512642895</v>
      </c>
      <c r="L2799" s="94">
        <f t="shared" si="306"/>
        <v>0.37175216512642895</v>
      </c>
      <c r="M2799" s="94">
        <f t="shared" si="306"/>
        <v>0.37175216512642895</v>
      </c>
      <c r="N2799" s="94">
        <f t="shared" si="306"/>
        <v>0.37175216512642895</v>
      </c>
      <c r="O2799" s="94">
        <f t="shared" si="306"/>
        <v>0.37175216512642895</v>
      </c>
      <c r="P2799" s="94">
        <f t="shared" si="306"/>
        <v>0.37175216512642895</v>
      </c>
      <c r="Q2799" s="94">
        <f t="shared" si="306"/>
        <v>0.37175216512642895</v>
      </c>
      <c r="R2799" s="94">
        <f t="shared" si="306"/>
        <v>0.37175216512642895</v>
      </c>
      <c r="S2799" s="93">
        <f>(1+H2799)^((5-Dashboard!$F$9)*3/12)</f>
        <v>1.1712182397514259</v>
      </c>
      <c r="T2799" s="93">
        <f t="shared" si="308"/>
        <v>1.6066211562145833</v>
      </c>
      <c r="U2799" s="93">
        <f t="shared" si="308"/>
        <v>2.203886049575281</v>
      </c>
      <c r="V2799" s="93">
        <f t="shared" si="308"/>
        <v>3.023185460196824</v>
      </c>
      <c r="W2799" s="93">
        <f t="shared" si="308"/>
        <v>4.1470612006037326</v>
      </c>
      <c r="X2799" s="93">
        <f t="shared" si="308"/>
        <v>5.6887401808399778</v>
      </c>
      <c r="Y2799" s="93">
        <f t="shared" si="307"/>
        <v>7.8035416599089515</v>
      </c>
      <c r="Z2799" s="93">
        <f t="shared" si="307"/>
        <v>10.70452516763439</v>
      </c>
      <c r="AA2799" s="93">
        <f t="shared" si="307"/>
        <v>14.683955575352824</v>
      </c>
      <c r="AB2799" s="93">
        <f t="shared" si="307"/>
        <v>20.142747853110532</v>
      </c>
      <c r="AC2799" s="95">
        <f t="shared" si="307"/>
        <v>27.630857979100099</v>
      </c>
      <c r="AE2799" s="96"/>
    </row>
    <row r="2800" spans="3:31" ht="24.75" customHeight="1" x14ac:dyDescent="0.25">
      <c r="C2800" s="91">
        <f>ABS(E2800-Dashboard!$F$13)</f>
        <v>30.491474912401856</v>
      </c>
      <c r="D2800" s="92">
        <f t="shared" si="305"/>
        <v>0.37185216512642894</v>
      </c>
      <c r="E2800" s="93" cm="1">
        <f t="array" ref="E2800">SUM('DRE + DCF'!$S$41/TIR!S2800,'DRE + DCF'!$U$41:$AD$41/TIR!T2800:AC2800,TIR!F2800)</f>
        <v>17.128525087598142</v>
      </c>
      <c r="F2800" s="100">
        <f>'DRE + DCF'!$AE$38*'DRE + DCF'!$AE$39*(1+G2800)/(R2800-G2800)/AC2800</f>
        <v>3.4674541536458032</v>
      </c>
      <c r="G2800" s="92">
        <f>R2800*(1-'DRE + DCF'!$AE$39)</f>
        <v>0.22311129907585736</v>
      </c>
      <c r="H2800" s="94">
        <f t="shared" si="301"/>
        <v>0.37185216512642894</v>
      </c>
      <c r="I2800" s="94">
        <f t="shared" si="306"/>
        <v>0.37185216512642894</v>
      </c>
      <c r="J2800" s="94">
        <f t="shared" si="306"/>
        <v>0.37185216512642894</v>
      </c>
      <c r="K2800" s="94">
        <f t="shared" si="306"/>
        <v>0.37185216512642894</v>
      </c>
      <c r="L2800" s="94">
        <f t="shared" si="306"/>
        <v>0.37185216512642894</v>
      </c>
      <c r="M2800" s="94">
        <f t="shared" si="306"/>
        <v>0.37185216512642894</v>
      </c>
      <c r="N2800" s="94">
        <f t="shared" si="306"/>
        <v>0.37185216512642894</v>
      </c>
      <c r="O2800" s="94">
        <f t="shared" si="306"/>
        <v>0.37185216512642894</v>
      </c>
      <c r="P2800" s="94">
        <f t="shared" si="306"/>
        <v>0.37185216512642894</v>
      </c>
      <c r="Q2800" s="94">
        <f t="shared" si="306"/>
        <v>0.37185216512642894</v>
      </c>
      <c r="R2800" s="94">
        <f t="shared" si="306"/>
        <v>0.37185216512642894</v>
      </c>
      <c r="S2800" s="93">
        <f>(1+H2800)^((5-Dashboard!$F$9)*3/12)</f>
        <v>1.1712609295654104</v>
      </c>
      <c r="T2800" s="93">
        <f t="shared" si="308"/>
        <v>1.6067968421523022</v>
      </c>
      <c r="U2800" s="93">
        <f t="shared" si="308"/>
        <v>2.204287726824945</v>
      </c>
      <c r="V2800" s="93">
        <f t="shared" si="308"/>
        <v>3.0239568906064154</v>
      </c>
      <c r="W2800" s="93">
        <f t="shared" si="308"/>
        <v>4.1484218076273951</v>
      </c>
      <c r="X2800" s="93">
        <f t="shared" si="308"/>
        <v>5.6910214386513367</v>
      </c>
      <c r="Y2800" s="93">
        <f t="shared" si="307"/>
        <v>7.8072400823947614</v>
      </c>
      <c r="Z2800" s="93">
        <f t="shared" si="307"/>
        <v>10.710379210695093</v>
      </c>
      <c r="AA2800" s="93">
        <f t="shared" si="307"/>
        <v>14.693056909517157</v>
      </c>
      <c r="AB2800" s="93">
        <f t="shared" si="307"/>
        <v>20.15670193364695</v>
      </c>
      <c r="AC2800" s="95">
        <f t="shared" si="307"/>
        <v>27.652015189481649</v>
      </c>
      <c r="AE2800" s="96"/>
    </row>
    <row r="2801" spans="3:31" ht="24.75" customHeight="1" x14ac:dyDescent="0.25">
      <c r="C2801" s="91">
        <f>ABS(E2801-Dashboard!$F$13)</f>
        <v>30.498654518530774</v>
      </c>
      <c r="D2801" s="92">
        <f t="shared" si="305"/>
        <v>0.37195216512642892</v>
      </c>
      <c r="E2801" s="93" cm="1">
        <f t="array" ref="E2801">SUM('DRE + DCF'!$S$41/TIR!S2801,'DRE + DCF'!$U$41:$AD$41/TIR!T2801:AC2801,TIR!F2801)</f>
        <v>17.121345481469223</v>
      </c>
      <c r="F2801" s="100">
        <f>'DRE + DCF'!$AE$38*'DRE + DCF'!$AE$39*(1+G2801)/(R2801-G2801)/AC2801</f>
        <v>3.4640397187552181</v>
      </c>
      <c r="G2801" s="92">
        <f>R2801*(1-'DRE + DCF'!$AE$39)</f>
        <v>0.22317129907585734</v>
      </c>
      <c r="H2801" s="94">
        <f t="shared" si="301"/>
        <v>0.37195216512642892</v>
      </c>
      <c r="I2801" s="94">
        <f t="shared" si="306"/>
        <v>0.37195216512642892</v>
      </c>
      <c r="J2801" s="94">
        <f t="shared" si="306"/>
        <v>0.37195216512642892</v>
      </c>
      <c r="K2801" s="94">
        <f t="shared" si="306"/>
        <v>0.37195216512642892</v>
      </c>
      <c r="L2801" s="94">
        <f t="shared" si="306"/>
        <v>0.37195216512642892</v>
      </c>
      <c r="M2801" s="94">
        <f t="shared" si="306"/>
        <v>0.37195216512642892</v>
      </c>
      <c r="N2801" s="94">
        <f t="shared" si="306"/>
        <v>0.37195216512642892</v>
      </c>
      <c r="O2801" s="94">
        <f t="shared" si="306"/>
        <v>0.37195216512642892</v>
      </c>
      <c r="P2801" s="94">
        <f t="shared" si="306"/>
        <v>0.37195216512642892</v>
      </c>
      <c r="Q2801" s="94">
        <f t="shared" si="306"/>
        <v>0.37195216512642892</v>
      </c>
      <c r="R2801" s="94">
        <f t="shared" si="306"/>
        <v>0.37195216512642892</v>
      </c>
      <c r="S2801" s="93">
        <f>(1+H2801)^((5-Dashboard!$F$9)*3/12)</f>
        <v>1.1713036178235039</v>
      </c>
      <c r="T2801" s="93">
        <f t="shared" si="308"/>
        <v>1.6069725344933752</v>
      </c>
      <c r="U2801" s="93">
        <f t="shared" si="308"/>
        <v>2.2046894479968908</v>
      </c>
      <c r="V2801" s="93">
        <f t="shared" si="308"/>
        <v>3.0247284616107257</v>
      </c>
      <c r="W2801" s="93">
        <f t="shared" si="308"/>
        <v>4.1497827618263674</v>
      </c>
      <c r="X2801" s="93">
        <f t="shared" si="308"/>
        <v>5.6933034448920159</v>
      </c>
      <c r="Y2801" s="93">
        <f t="shared" si="307"/>
        <v>7.8109399879413566</v>
      </c>
      <c r="Z2801" s="93">
        <f t="shared" si="307"/>
        <v>10.716236028128746</v>
      </c>
      <c r="AA2801" s="93">
        <f t="shared" si="307"/>
        <v>14.702163220797075</v>
      </c>
      <c r="AB2801" s="93">
        <f t="shared" si="307"/>
        <v>20.170664662814698</v>
      </c>
      <c r="AC2801" s="95">
        <f t="shared" si="307"/>
        <v>27.673187056187771</v>
      </c>
      <c r="AE2801" s="96"/>
    </row>
    <row r="2802" spans="3:31" ht="24.75" customHeight="1" x14ac:dyDescent="0.25">
      <c r="C2802" s="91">
        <f>ABS(E2802-Dashboard!$F$13)</f>
        <v>30.50582845781144</v>
      </c>
      <c r="D2802" s="92">
        <f t="shared" si="305"/>
        <v>0.37205216512642891</v>
      </c>
      <c r="E2802" s="93" cm="1">
        <f t="array" ref="E2802">SUM('DRE + DCF'!$S$41/TIR!S2802,'DRE + DCF'!$U$41:$AD$41/TIR!T2802:AC2802,TIR!F2802)</f>
        <v>17.114171542188558</v>
      </c>
      <c r="F2802" s="100">
        <f>'DRE + DCF'!$AE$38*'DRE + DCF'!$AE$39*(1+G2802)/(R2802-G2802)/AC2802</f>
        <v>3.4606290809512119</v>
      </c>
      <c r="G2802" s="92">
        <f>R2802*(1-'DRE + DCF'!$AE$39)</f>
        <v>0.22323129907585734</v>
      </c>
      <c r="H2802" s="94">
        <f t="shared" si="301"/>
        <v>0.37205216512642891</v>
      </c>
      <c r="I2802" s="94">
        <f t="shared" si="306"/>
        <v>0.37205216512642891</v>
      </c>
      <c r="J2802" s="94">
        <f t="shared" si="306"/>
        <v>0.37205216512642891</v>
      </c>
      <c r="K2802" s="94">
        <f t="shared" si="306"/>
        <v>0.37205216512642891</v>
      </c>
      <c r="L2802" s="94">
        <f t="shared" si="306"/>
        <v>0.37205216512642891</v>
      </c>
      <c r="M2802" s="94">
        <f t="shared" si="306"/>
        <v>0.37205216512642891</v>
      </c>
      <c r="N2802" s="94">
        <f t="shared" si="306"/>
        <v>0.37205216512642891</v>
      </c>
      <c r="O2802" s="94">
        <f t="shared" si="306"/>
        <v>0.37205216512642891</v>
      </c>
      <c r="P2802" s="94">
        <f t="shared" si="306"/>
        <v>0.37205216512642891</v>
      </c>
      <c r="Q2802" s="94">
        <f t="shared" si="306"/>
        <v>0.37205216512642891</v>
      </c>
      <c r="R2802" s="94">
        <f t="shared" si="306"/>
        <v>0.37205216512642891</v>
      </c>
      <c r="S2802" s="93">
        <f>(1+H2802)^((5-Dashboard!$F$9)*3/12)</f>
        <v>1.1713463045258772</v>
      </c>
      <c r="T2802" s="93">
        <f t="shared" si="308"/>
        <v>1.6071482332375713</v>
      </c>
      <c r="U2802" s="93">
        <f t="shared" si="308"/>
        <v>2.2050912130927247</v>
      </c>
      <c r="V2802" s="93">
        <f t="shared" si="308"/>
        <v>3.025500173225137</v>
      </c>
      <c r="W2802" s="93">
        <f t="shared" si="308"/>
        <v>4.1511440632639349</v>
      </c>
      <c r="X2802" s="93">
        <f t="shared" si="308"/>
        <v>5.695586199753004</v>
      </c>
      <c r="Y2802" s="93">
        <f t="shared" si="307"/>
        <v>7.8146413770353194</v>
      </c>
      <c r="Z2802" s="93">
        <f t="shared" si="307"/>
        <v>10.722095621047888</v>
      </c>
      <c r="AA2802" s="93">
        <f t="shared" si="307"/>
        <v>14.711274511551359</v>
      </c>
      <c r="AB2802" s="93">
        <f t="shared" si="307"/>
        <v>20.184636045343293</v>
      </c>
      <c r="AC2802" s="95">
        <f t="shared" si="307"/>
        <v>27.694373588302227</v>
      </c>
      <c r="AE2802" s="96"/>
    </row>
    <row r="2803" spans="3:31" ht="24.75" customHeight="1" x14ac:dyDescent="0.25">
      <c r="C2803" s="91">
        <f>ABS(E2803-Dashboard!$F$13)</f>
        <v>30.512996736221613</v>
      </c>
      <c r="D2803" s="92">
        <f t="shared" si="305"/>
        <v>0.3721521651264289</v>
      </c>
      <c r="E2803" s="93" cm="1">
        <f t="array" ref="E2803">SUM('DRE + DCF'!$S$41/TIR!S2803,'DRE + DCF'!$U$41:$AD$41/TIR!T2803:AC2803,TIR!F2803)</f>
        <v>17.107003263778385</v>
      </c>
      <c r="F2803" s="100">
        <f>'DRE + DCF'!$AE$38*'DRE + DCF'!$AE$39*(1+G2803)/(R2803-G2803)/AC2803</f>
        <v>3.4572222354769151</v>
      </c>
      <c r="G2803" s="92">
        <f>R2803*(1-'DRE + DCF'!$AE$39)</f>
        <v>0.22329129907585735</v>
      </c>
      <c r="H2803" s="94">
        <f t="shared" ref="H2803:H2866" si="309">$D2803</f>
        <v>0.3721521651264289</v>
      </c>
      <c r="I2803" s="94">
        <f t="shared" si="306"/>
        <v>0.3721521651264289</v>
      </c>
      <c r="J2803" s="94">
        <f t="shared" si="306"/>
        <v>0.3721521651264289</v>
      </c>
      <c r="K2803" s="94">
        <f t="shared" si="306"/>
        <v>0.3721521651264289</v>
      </c>
      <c r="L2803" s="94">
        <f t="shared" si="306"/>
        <v>0.3721521651264289</v>
      </c>
      <c r="M2803" s="94">
        <f t="shared" si="306"/>
        <v>0.3721521651264289</v>
      </c>
      <c r="N2803" s="94">
        <f t="shared" si="306"/>
        <v>0.3721521651264289</v>
      </c>
      <c r="O2803" s="94">
        <f t="shared" si="306"/>
        <v>0.3721521651264289</v>
      </c>
      <c r="P2803" s="94">
        <f t="shared" si="306"/>
        <v>0.3721521651264289</v>
      </c>
      <c r="Q2803" s="94">
        <f t="shared" si="306"/>
        <v>0.3721521651264289</v>
      </c>
      <c r="R2803" s="94">
        <f t="shared" si="306"/>
        <v>0.3721521651264289</v>
      </c>
      <c r="S2803" s="93">
        <f>(1+H2803)^((5-Dashboard!$F$9)*3/12)</f>
        <v>1.1713889896726999</v>
      </c>
      <c r="T2803" s="93">
        <f t="shared" si="308"/>
        <v>1.6073239383846551</v>
      </c>
      <c r="U2803" s="93">
        <f t="shared" si="308"/>
        <v>2.2054930221140432</v>
      </c>
      <c r="V2803" s="93">
        <f t="shared" si="308"/>
        <v>3.0262720254650151</v>
      </c>
      <c r="W2803" s="93">
        <f t="shared" si="308"/>
        <v>4.1525057120033635</v>
      </c>
      <c r="X2803" s="93">
        <f t="shared" si="308"/>
        <v>5.6978697034252779</v>
      </c>
      <c r="Y2803" s="93">
        <f t="shared" si="307"/>
        <v>7.8183442501632774</v>
      </c>
      <c r="Z2803" s="93">
        <f t="shared" si="307"/>
        <v>10.727957990565306</v>
      </c>
      <c r="AA2803" s="93">
        <f t="shared" si="307"/>
        <v>14.720390784139557</v>
      </c>
      <c r="AB2803" s="93">
        <f t="shared" si="307"/>
        <v>20.198616085964222</v>
      </c>
      <c r="AC2803" s="95">
        <f t="shared" si="307"/>
        <v>27.715574794913319</v>
      </c>
      <c r="AE2803" s="96"/>
    </row>
    <row r="2804" spans="3:31" ht="24.75" customHeight="1" x14ac:dyDescent="0.25">
      <c r="C2804" s="91">
        <f>ABS(E2804-Dashboard!$F$13)</f>
        <v>30.520159359731533</v>
      </c>
      <c r="D2804" s="92">
        <f t="shared" si="305"/>
        <v>0.37225216512642889</v>
      </c>
      <c r="E2804" s="93" cm="1">
        <f t="array" ref="E2804">SUM('DRE + DCF'!$S$41/TIR!S2804,'DRE + DCF'!$U$41:$AD$41/TIR!T2804:AC2804,TIR!F2804)</f>
        <v>17.099840640268464</v>
      </c>
      <c r="F2804" s="100">
        <f>'DRE + DCF'!$AE$38*'DRE + DCF'!$AE$39*(1+G2804)/(R2804-G2804)/AC2804</f>
        <v>3.4538191775821123</v>
      </c>
      <c r="G2804" s="92">
        <f>R2804*(1-'DRE + DCF'!$AE$39)</f>
        <v>0.22335129907585732</v>
      </c>
      <c r="H2804" s="94">
        <f t="shared" si="309"/>
        <v>0.37225216512642889</v>
      </c>
      <c r="I2804" s="94">
        <f t="shared" si="306"/>
        <v>0.37225216512642889</v>
      </c>
      <c r="J2804" s="94">
        <f t="shared" si="306"/>
        <v>0.37225216512642889</v>
      </c>
      <c r="K2804" s="94">
        <f t="shared" si="306"/>
        <v>0.37225216512642889</v>
      </c>
      <c r="L2804" s="94">
        <f t="shared" si="306"/>
        <v>0.37225216512642889</v>
      </c>
      <c r="M2804" s="94">
        <f t="shared" si="306"/>
        <v>0.37225216512642889</v>
      </c>
      <c r="N2804" s="94">
        <f t="shared" si="306"/>
        <v>0.37225216512642889</v>
      </c>
      <c r="O2804" s="94">
        <f t="shared" si="306"/>
        <v>0.37225216512642889</v>
      </c>
      <c r="P2804" s="94">
        <f t="shared" si="306"/>
        <v>0.37225216512642889</v>
      </c>
      <c r="Q2804" s="94">
        <f t="shared" ref="I2804:R2830" si="310">$D2804</f>
        <v>0.37225216512642889</v>
      </c>
      <c r="R2804" s="94">
        <f t="shared" si="310"/>
        <v>0.37225216512642889</v>
      </c>
      <c r="S2804" s="93">
        <f>(1+H2804)^((5-Dashboard!$F$9)*3/12)</f>
        <v>1.1714316732641425</v>
      </c>
      <c r="T2804" s="93">
        <f t="shared" si="308"/>
        <v>1.6074996499343952</v>
      </c>
      <c r="U2804" s="93">
        <f t="shared" si="308"/>
        <v>2.2058948750624503</v>
      </c>
      <c r="V2804" s="93">
        <f t="shared" si="308"/>
        <v>3.027044018345741</v>
      </c>
      <c r="W2804" s="93">
        <f t="shared" si="308"/>
        <v>4.1538677081079491</v>
      </c>
      <c r="X2804" s="93">
        <f t="shared" si="308"/>
        <v>5.7001539560998902</v>
      </c>
      <c r="Y2804" s="93">
        <f t="shared" si="307"/>
        <v>7.8220486078120537</v>
      </c>
      <c r="Z2804" s="93">
        <f t="shared" si="307"/>
        <v>10.733823137794261</v>
      </c>
      <c r="AA2804" s="93">
        <f t="shared" si="307"/>
        <v>14.729512040922334</v>
      </c>
      <c r="AB2804" s="93">
        <f t="shared" si="307"/>
        <v>20.212604789411479</v>
      </c>
      <c r="AC2804" s="95">
        <f t="shared" si="307"/>
        <v>27.73679068511473</v>
      </c>
      <c r="AE2804" s="96"/>
    </row>
    <row r="2805" spans="3:31" ht="24.75" customHeight="1" x14ac:dyDescent="0.25">
      <c r="C2805" s="91">
        <f>ABS(E2805-Dashboard!$F$13)</f>
        <v>30.527316334303684</v>
      </c>
      <c r="D2805" s="92">
        <f t="shared" si="305"/>
        <v>0.37235216512642888</v>
      </c>
      <c r="E2805" s="93" cm="1">
        <f t="array" ref="E2805">SUM('DRE + DCF'!$S$41/TIR!S2805,'DRE + DCF'!$U$41:$AD$41/TIR!T2805:AC2805,TIR!F2805)</f>
        <v>17.092683665696313</v>
      </c>
      <c r="F2805" s="100">
        <f>'DRE + DCF'!$AE$38*'DRE + DCF'!$AE$39*(1+G2805)/(R2805-G2805)/AC2805</f>
        <v>3.4504199025233295</v>
      </c>
      <c r="G2805" s="92">
        <f>R2805*(1-'DRE + DCF'!$AE$39)</f>
        <v>0.22341129907585733</v>
      </c>
      <c r="H2805" s="94">
        <f t="shared" si="309"/>
        <v>0.37235216512642888</v>
      </c>
      <c r="I2805" s="94">
        <f t="shared" si="310"/>
        <v>0.37235216512642888</v>
      </c>
      <c r="J2805" s="94">
        <f t="shared" si="310"/>
        <v>0.37235216512642888</v>
      </c>
      <c r="K2805" s="94">
        <f t="shared" si="310"/>
        <v>0.37235216512642888</v>
      </c>
      <c r="L2805" s="94">
        <f t="shared" si="310"/>
        <v>0.37235216512642888</v>
      </c>
      <c r="M2805" s="94">
        <f t="shared" si="310"/>
        <v>0.37235216512642888</v>
      </c>
      <c r="N2805" s="94">
        <f t="shared" si="310"/>
        <v>0.37235216512642888</v>
      </c>
      <c r="O2805" s="94">
        <f t="shared" si="310"/>
        <v>0.37235216512642888</v>
      </c>
      <c r="P2805" s="94">
        <f t="shared" si="310"/>
        <v>0.37235216512642888</v>
      </c>
      <c r="Q2805" s="94">
        <f t="shared" si="310"/>
        <v>0.37235216512642888</v>
      </c>
      <c r="R2805" s="94">
        <f t="shared" si="310"/>
        <v>0.37235216512642888</v>
      </c>
      <c r="S2805" s="93">
        <f>(1+H2805)^((5-Dashboard!$F$9)*3/12)</f>
        <v>1.1714743553003748</v>
      </c>
      <c r="T2805" s="93">
        <f t="shared" si="308"/>
        <v>1.6076753678865567</v>
      </c>
      <c r="U2805" s="93">
        <f t="shared" si="308"/>
        <v>2.2062967719395439</v>
      </c>
      <c r="V2805" s="93">
        <f t="shared" si="308"/>
        <v>3.0278161518826838</v>
      </c>
      <c r="W2805" s="93">
        <f t="shared" si="308"/>
        <v>4.1552300516409728</v>
      </c>
      <c r="X2805" s="93">
        <f t="shared" si="308"/>
        <v>5.7024389579678916</v>
      </c>
      <c r="Y2805" s="93">
        <f t="shared" si="307"/>
        <v>7.8257544504685326</v>
      </c>
      <c r="Z2805" s="93">
        <f t="shared" si="307"/>
        <v>10.739691063848277</v>
      </c>
      <c r="AA2805" s="93">
        <f t="shared" si="307"/>
        <v>14.738638284261141</v>
      </c>
      <c r="AB2805" s="93">
        <f t="shared" si="307"/>
        <v>20.226602160421049</v>
      </c>
      <c r="AC2805" s="95">
        <f t="shared" si="307"/>
        <v>27.758021268004729</v>
      </c>
      <c r="AE2805" s="96"/>
    </row>
    <row r="2806" spans="3:31" ht="24.75" customHeight="1" x14ac:dyDescent="0.25">
      <c r="C2806" s="91">
        <f>ABS(E2806-Dashboard!$F$13)</f>
        <v>30.534467665892997</v>
      </c>
      <c r="D2806" s="92">
        <f t="shared" si="305"/>
        <v>0.37245216512642887</v>
      </c>
      <c r="E2806" s="93" cm="1">
        <f t="array" ref="E2806">SUM('DRE + DCF'!$S$41/TIR!S2806,'DRE + DCF'!$U$41:$AD$41/TIR!T2806:AC2806,TIR!F2806)</f>
        <v>17.085532334107</v>
      </c>
      <c r="F2806" s="100">
        <f>'DRE + DCF'!$AE$38*'DRE + DCF'!$AE$39*(1+G2806)/(R2806-G2806)/AC2806</f>
        <v>3.4470244055637278</v>
      </c>
      <c r="G2806" s="92">
        <f>R2806*(1-'DRE + DCF'!$AE$39)</f>
        <v>0.2234712990758573</v>
      </c>
      <c r="H2806" s="94">
        <f t="shared" si="309"/>
        <v>0.37245216512642887</v>
      </c>
      <c r="I2806" s="94">
        <f t="shared" si="310"/>
        <v>0.37245216512642887</v>
      </c>
      <c r="J2806" s="94">
        <f t="shared" si="310"/>
        <v>0.37245216512642887</v>
      </c>
      <c r="K2806" s="94">
        <f t="shared" si="310"/>
        <v>0.37245216512642887</v>
      </c>
      <c r="L2806" s="94">
        <f t="shared" si="310"/>
        <v>0.37245216512642887</v>
      </c>
      <c r="M2806" s="94">
        <f t="shared" si="310"/>
        <v>0.37245216512642887</v>
      </c>
      <c r="N2806" s="94">
        <f t="shared" si="310"/>
        <v>0.37245216512642887</v>
      </c>
      <c r="O2806" s="94">
        <f t="shared" si="310"/>
        <v>0.37245216512642887</v>
      </c>
      <c r="P2806" s="94">
        <f t="shared" si="310"/>
        <v>0.37245216512642887</v>
      </c>
      <c r="Q2806" s="94">
        <f t="shared" si="310"/>
        <v>0.37245216512642887</v>
      </c>
      <c r="R2806" s="94">
        <f t="shared" si="310"/>
        <v>0.37245216512642887</v>
      </c>
      <c r="S2806" s="93">
        <f>(1+H2806)^((5-Dashboard!$F$9)*3/12)</f>
        <v>1.1715170357815667</v>
      </c>
      <c r="T2806" s="93">
        <f t="shared" si="308"/>
        <v>1.6078510922409075</v>
      </c>
      <c r="U2806" s="93">
        <f t="shared" si="308"/>
        <v>2.2066987127469271</v>
      </c>
      <c r="V2806" s="93">
        <f t="shared" si="308"/>
        <v>3.0285884260912237</v>
      </c>
      <c r="W2806" s="93">
        <f t="shared" si="308"/>
        <v>4.1565927426657439</v>
      </c>
      <c r="X2806" s="93">
        <f t="shared" si="308"/>
        <v>5.7047247092204021</v>
      </c>
      <c r="Y2806" s="93">
        <f t="shared" si="307"/>
        <v>7.8294617786197787</v>
      </c>
      <c r="Z2806" s="93">
        <f t="shared" si="307"/>
        <v>10.745561769841336</v>
      </c>
      <c r="AA2806" s="93">
        <f t="shared" si="307"/>
        <v>14.747769516518524</v>
      </c>
      <c r="AB2806" s="93">
        <f t="shared" si="307"/>
        <v>20.240608203731398</v>
      </c>
      <c r="AC2806" s="95">
        <f t="shared" si="307"/>
        <v>27.779266552686916</v>
      </c>
      <c r="AE2806" s="96"/>
    </row>
    <row r="2807" spans="3:31" ht="24.75" customHeight="1" x14ac:dyDescent="0.25">
      <c r="C2807" s="91">
        <f>ABS(E2807-Dashboard!$F$13)</f>
        <v>30.541613360446718</v>
      </c>
      <c r="D2807" s="92">
        <f t="shared" si="305"/>
        <v>0.37255216512642886</v>
      </c>
      <c r="E2807" s="93" cm="1">
        <f t="array" ref="E2807">SUM('DRE + DCF'!$S$41/TIR!S2807,'DRE + DCF'!$U$41:$AD$41/TIR!T2807:AC2807,TIR!F2807)</f>
        <v>17.07838663955328</v>
      </c>
      <c r="F2807" s="100">
        <f>'DRE + DCF'!$AE$38*'DRE + DCF'!$AE$39*(1+G2807)/(R2807-G2807)/AC2807</f>
        <v>3.4436326819731868</v>
      </c>
      <c r="G2807" s="92">
        <f>R2807*(1-'DRE + DCF'!$AE$39)</f>
        <v>0.22353129907585731</v>
      </c>
      <c r="H2807" s="94">
        <f t="shared" si="309"/>
        <v>0.37255216512642886</v>
      </c>
      <c r="I2807" s="94">
        <f t="shared" si="310"/>
        <v>0.37255216512642886</v>
      </c>
      <c r="J2807" s="94">
        <f t="shared" si="310"/>
        <v>0.37255216512642886</v>
      </c>
      <c r="K2807" s="94">
        <f t="shared" si="310"/>
        <v>0.37255216512642886</v>
      </c>
      <c r="L2807" s="94">
        <f t="shared" si="310"/>
        <v>0.37255216512642886</v>
      </c>
      <c r="M2807" s="94">
        <f t="shared" si="310"/>
        <v>0.37255216512642886</v>
      </c>
      <c r="N2807" s="94">
        <f t="shared" si="310"/>
        <v>0.37255216512642886</v>
      </c>
      <c r="O2807" s="94">
        <f t="shared" si="310"/>
        <v>0.37255216512642886</v>
      </c>
      <c r="P2807" s="94">
        <f t="shared" si="310"/>
        <v>0.37255216512642886</v>
      </c>
      <c r="Q2807" s="94">
        <f t="shared" si="310"/>
        <v>0.37255216512642886</v>
      </c>
      <c r="R2807" s="94">
        <f t="shared" si="310"/>
        <v>0.37255216512642886</v>
      </c>
      <c r="S2807" s="93">
        <f>(1+H2807)^((5-Dashboard!$F$9)*3/12)</f>
        <v>1.1715597147078884</v>
      </c>
      <c r="T2807" s="93">
        <f t="shared" si="308"/>
        <v>1.6080268229972134</v>
      </c>
      <c r="U2807" s="93">
        <f t="shared" si="308"/>
        <v>2.2071006974861977</v>
      </c>
      <c r="V2807" s="93">
        <f t="shared" si="308"/>
        <v>3.0293608409867319</v>
      </c>
      <c r="W2807" s="93">
        <f t="shared" si="308"/>
        <v>4.1579557812455574</v>
      </c>
      <c r="X2807" s="93">
        <f t="shared" si="308"/>
        <v>5.7070112100485417</v>
      </c>
      <c r="Y2807" s="93">
        <f t="shared" si="307"/>
        <v>7.8331705927529258</v>
      </c>
      <c r="Z2807" s="93">
        <f t="shared" si="307"/>
        <v>10.751435256887699</v>
      </c>
      <c r="AA2807" s="93">
        <f t="shared" si="307"/>
        <v>14.756905740057833</v>
      </c>
      <c r="AB2807" s="93">
        <f t="shared" si="307"/>
        <v>20.254622924083005</v>
      </c>
      <c r="AC2807" s="95">
        <f t="shared" si="307"/>
        <v>27.800526548269527</v>
      </c>
      <c r="AE2807" s="96"/>
    </row>
    <row r="2808" spans="3:31" ht="24.75" customHeight="1" x14ac:dyDescent="0.25">
      <c r="C2808" s="91">
        <f>ABS(E2808-Dashboard!$F$13)</f>
        <v>30.54875342390455</v>
      </c>
      <c r="D2808" s="92">
        <f t="shared" si="305"/>
        <v>0.37265216512642885</v>
      </c>
      <c r="E2808" s="93" cm="1">
        <f t="array" ref="E2808">SUM('DRE + DCF'!$S$41/TIR!S2808,'DRE + DCF'!$U$41:$AD$41/TIR!T2808:AC2808,TIR!F2808)</f>
        <v>17.071246576095447</v>
      </c>
      <c r="F2808" s="100">
        <f>'DRE + DCF'!$AE$38*'DRE + DCF'!$AE$39*(1+G2808)/(R2808-G2808)/AC2808</f>
        <v>3.4402447270282019</v>
      </c>
      <c r="G2808" s="92">
        <f>R2808*(1-'DRE + DCF'!$AE$39)</f>
        <v>0.22359129907585731</v>
      </c>
      <c r="H2808" s="94">
        <f t="shared" si="309"/>
        <v>0.37265216512642885</v>
      </c>
      <c r="I2808" s="94">
        <f t="shared" si="310"/>
        <v>0.37265216512642885</v>
      </c>
      <c r="J2808" s="94">
        <f t="shared" si="310"/>
        <v>0.37265216512642885</v>
      </c>
      <c r="K2808" s="94">
        <f t="shared" si="310"/>
        <v>0.37265216512642885</v>
      </c>
      <c r="L2808" s="94">
        <f t="shared" si="310"/>
        <v>0.37265216512642885</v>
      </c>
      <c r="M2808" s="94">
        <f t="shared" si="310"/>
        <v>0.37265216512642885</v>
      </c>
      <c r="N2808" s="94">
        <f t="shared" si="310"/>
        <v>0.37265216512642885</v>
      </c>
      <c r="O2808" s="94">
        <f t="shared" si="310"/>
        <v>0.37265216512642885</v>
      </c>
      <c r="P2808" s="94">
        <f t="shared" si="310"/>
        <v>0.37265216512642885</v>
      </c>
      <c r="Q2808" s="94">
        <f t="shared" si="310"/>
        <v>0.37265216512642885</v>
      </c>
      <c r="R2808" s="94">
        <f t="shared" si="310"/>
        <v>0.37265216512642885</v>
      </c>
      <c r="S2808" s="93">
        <f>(1+H2808)^((5-Dashboard!$F$9)*3/12)</f>
        <v>1.1716023920795096</v>
      </c>
      <c r="T2808" s="93">
        <f t="shared" si="308"/>
        <v>1.6082025601552421</v>
      </c>
      <c r="U2808" s="93">
        <f t="shared" si="308"/>
        <v>2.207502726158959</v>
      </c>
      <c r="V2808" s="93">
        <f t="shared" si="308"/>
        <v>3.0301333965845894</v>
      </c>
      <c r="W2808" s="93">
        <f t="shared" si="308"/>
        <v>4.1593191674437371</v>
      </c>
      <c r="X2808" s="93">
        <f t="shared" si="308"/>
        <v>5.7092984606435015</v>
      </c>
      <c r="Y2808" s="93">
        <f t="shared" si="307"/>
        <v>7.83688089335529</v>
      </c>
      <c r="Z2808" s="93">
        <f t="shared" si="307"/>
        <v>10.757311526102082</v>
      </c>
      <c r="AA2808" s="93">
        <f t="shared" si="307"/>
        <v>14.766046957243512</v>
      </c>
      <c r="AB2808" s="93">
        <f t="shared" si="307"/>
        <v>20.268646326218825</v>
      </c>
      <c r="AC2808" s="95">
        <f t="shared" si="307"/>
        <v>27.82180126386611</v>
      </c>
      <c r="AE2808" s="96"/>
    </row>
    <row r="2809" spans="3:31" ht="24.75" customHeight="1" x14ac:dyDescent="0.25">
      <c r="C2809" s="91">
        <f>ABS(E2809-Dashboard!$F$13)</f>
        <v>30.555887862198521</v>
      </c>
      <c r="D2809" s="92">
        <f t="shared" si="305"/>
        <v>0.37275216512642884</v>
      </c>
      <c r="E2809" s="93" cm="1">
        <f t="array" ref="E2809">SUM('DRE + DCF'!$S$41/TIR!S2809,'DRE + DCF'!$U$41:$AD$41/TIR!T2809:AC2809,TIR!F2809)</f>
        <v>17.064112137801477</v>
      </c>
      <c r="F2809" s="100">
        <f>'DRE + DCF'!$AE$38*'DRE + DCF'!$AE$39*(1+G2809)/(R2809-G2809)/AC2809</f>
        <v>3.4368605360119622</v>
      </c>
      <c r="G2809" s="92">
        <f>R2809*(1-'DRE + DCF'!$AE$39)</f>
        <v>0.22365129907585729</v>
      </c>
      <c r="H2809" s="94">
        <f t="shared" si="309"/>
        <v>0.37275216512642884</v>
      </c>
      <c r="I2809" s="94">
        <f t="shared" si="310"/>
        <v>0.37275216512642884</v>
      </c>
      <c r="J2809" s="94">
        <f t="shared" si="310"/>
        <v>0.37275216512642884</v>
      </c>
      <c r="K2809" s="94">
        <f t="shared" si="310"/>
        <v>0.37275216512642884</v>
      </c>
      <c r="L2809" s="94">
        <f t="shared" si="310"/>
        <v>0.37275216512642884</v>
      </c>
      <c r="M2809" s="94">
        <f t="shared" si="310"/>
        <v>0.37275216512642884</v>
      </c>
      <c r="N2809" s="94">
        <f t="shared" si="310"/>
        <v>0.37275216512642884</v>
      </c>
      <c r="O2809" s="94">
        <f t="shared" si="310"/>
        <v>0.37275216512642884</v>
      </c>
      <c r="P2809" s="94">
        <f t="shared" si="310"/>
        <v>0.37275216512642884</v>
      </c>
      <c r="Q2809" s="94">
        <f t="shared" si="310"/>
        <v>0.37275216512642884</v>
      </c>
      <c r="R2809" s="94">
        <f t="shared" si="310"/>
        <v>0.37275216512642884</v>
      </c>
      <c r="S2809" s="93">
        <f>(1+H2809)^((5-Dashboard!$F$9)*3/12)</f>
        <v>1.1716450678966002</v>
      </c>
      <c r="T2809" s="93">
        <f t="shared" si="308"/>
        <v>1.6083783037147594</v>
      </c>
      <c r="U2809" s="93">
        <f t="shared" si="308"/>
        <v>2.2079047987668088</v>
      </c>
      <c r="V2809" s="93">
        <f t="shared" si="308"/>
        <v>3.0309060929001688</v>
      </c>
      <c r="W2809" s="93">
        <f t="shared" si="308"/>
        <v>4.1606829013235913</v>
      </c>
      <c r="X2809" s="93">
        <f t="shared" si="308"/>
        <v>5.7115864611964708</v>
      </c>
      <c r="Y2809" s="93">
        <f t="shared" si="307"/>
        <v>7.8405926809142521</v>
      </c>
      <c r="Z2809" s="93">
        <f t="shared" si="307"/>
        <v>10.76319057859947</v>
      </c>
      <c r="AA2809" s="93">
        <f t="shared" si="307"/>
        <v>14.775193170440803</v>
      </c>
      <c r="AB2809" s="93">
        <f t="shared" si="307"/>
        <v>20.282678414883836</v>
      </c>
      <c r="AC2809" s="95">
        <f t="shared" si="307"/>
        <v>27.843090708594868</v>
      </c>
      <c r="AE2809" s="96"/>
    </row>
    <row r="2810" spans="3:31" ht="24.75" customHeight="1" x14ac:dyDescent="0.25">
      <c r="C2810" s="91">
        <f>ABS(E2810-Dashboard!$F$13)</f>
        <v>30.563016681253149</v>
      </c>
      <c r="D2810" s="92">
        <f t="shared" si="305"/>
        <v>0.37285216512642883</v>
      </c>
      <c r="E2810" s="93" cm="1">
        <f t="array" ref="E2810">SUM('DRE + DCF'!$S$41/TIR!S2810,'DRE + DCF'!$U$41:$AD$41/TIR!T2810:AC2810,TIR!F2810)</f>
        <v>17.056983318746848</v>
      </c>
      <c r="F2810" s="100">
        <f>'DRE + DCF'!$AE$38*'DRE + DCF'!$AE$39*(1+G2810)/(R2810-G2810)/AC2810</f>
        <v>3.4334801042142558</v>
      </c>
      <c r="G2810" s="92">
        <f>R2810*(1-'DRE + DCF'!$AE$39)</f>
        <v>0.2237112990758573</v>
      </c>
      <c r="H2810" s="94">
        <f t="shared" si="309"/>
        <v>0.37285216512642883</v>
      </c>
      <c r="I2810" s="94">
        <f t="shared" si="310"/>
        <v>0.37285216512642883</v>
      </c>
      <c r="J2810" s="94">
        <f t="shared" si="310"/>
        <v>0.37285216512642883</v>
      </c>
      <c r="K2810" s="94">
        <f t="shared" si="310"/>
        <v>0.37285216512642883</v>
      </c>
      <c r="L2810" s="94">
        <f t="shared" si="310"/>
        <v>0.37285216512642883</v>
      </c>
      <c r="M2810" s="94">
        <f t="shared" si="310"/>
        <v>0.37285216512642883</v>
      </c>
      <c r="N2810" s="94">
        <f t="shared" si="310"/>
        <v>0.37285216512642883</v>
      </c>
      <c r="O2810" s="94">
        <f t="shared" si="310"/>
        <v>0.37285216512642883</v>
      </c>
      <c r="P2810" s="94">
        <f t="shared" si="310"/>
        <v>0.37285216512642883</v>
      </c>
      <c r="Q2810" s="94">
        <f t="shared" si="310"/>
        <v>0.37285216512642883</v>
      </c>
      <c r="R2810" s="94">
        <f t="shared" si="310"/>
        <v>0.37285216512642883</v>
      </c>
      <c r="S2810" s="93">
        <f>(1+H2810)^((5-Dashboard!$F$9)*3/12)</f>
        <v>1.1716877421593301</v>
      </c>
      <c r="T2810" s="93">
        <f t="shared" si="308"/>
        <v>1.6085540536755334</v>
      </c>
      <c r="U2810" s="93">
        <f t="shared" si="308"/>
        <v>2.2083069153113501</v>
      </c>
      <c r="V2810" s="93">
        <f t="shared" si="308"/>
        <v>3.0316789299488525</v>
      </c>
      <c r="W2810" s="93">
        <f t="shared" si="308"/>
        <v>4.162046982948457</v>
      </c>
      <c r="X2810" s="93">
        <f t="shared" si="308"/>
        <v>5.7138752118987108</v>
      </c>
      <c r="Y2810" s="93">
        <f t="shared" si="307"/>
        <v>7.8443059559173784</v>
      </c>
      <c r="Z2810" s="93">
        <f t="shared" si="307"/>
        <v>10.769072415495314</v>
      </c>
      <c r="AA2810" s="93">
        <f t="shared" si="307"/>
        <v>14.784344382016045</v>
      </c>
      <c r="AB2810" s="93">
        <f t="shared" si="307"/>
        <v>20.296719194825481</v>
      </c>
      <c r="AC2810" s="95">
        <f t="shared" si="307"/>
        <v>27.864394891579312</v>
      </c>
      <c r="AE2810" s="96"/>
    </row>
    <row r="2811" spans="3:31" ht="24.75" customHeight="1" x14ac:dyDescent="0.25">
      <c r="C2811" s="91">
        <f>ABS(E2811-Dashboard!$F$13)</f>
        <v>30.570139886985302</v>
      </c>
      <c r="D2811" s="92">
        <f t="shared" si="305"/>
        <v>0.37295216512642881</v>
      </c>
      <c r="E2811" s="93" cm="1">
        <f t="array" ref="E2811">SUM('DRE + DCF'!$S$41/TIR!S2811,'DRE + DCF'!$U$41:$AD$41/TIR!T2811:AC2811,TIR!F2811)</f>
        <v>17.049860113014695</v>
      </c>
      <c r="F2811" s="100">
        <f>'DRE + DCF'!$AE$38*'DRE + DCF'!$AE$39*(1+G2811)/(R2811-G2811)/AC2811</f>
        <v>3.4301034269315429</v>
      </c>
      <c r="G2811" s="92">
        <f>R2811*(1-'DRE + DCF'!$AE$39)</f>
        <v>0.22377129907585727</v>
      </c>
      <c r="H2811" s="94">
        <f t="shared" si="309"/>
        <v>0.37295216512642881</v>
      </c>
      <c r="I2811" s="94">
        <f t="shared" si="310"/>
        <v>0.37295216512642881</v>
      </c>
      <c r="J2811" s="94">
        <f t="shared" si="310"/>
        <v>0.37295216512642881</v>
      </c>
      <c r="K2811" s="94">
        <f t="shared" si="310"/>
        <v>0.37295216512642881</v>
      </c>
      <c r="L2811" s="94">
        <f t="shared" si="310"/>
        <v>0.37295216512642881</v>
      </c>
      <c r="M2811" s="94">
        <f t="shared" si="310"/>
        <v>0.37295216512642881</v>
      </c>
      <c r="N2811" s="94">
        <f t="shared" si="310"/>
        <v>0.37295216512642881</v>
      </c>
      <c r="O2811" s="94">
        <f t="shared" si="310"/>
        <v>0.37295216512642881</v>
      </c>
      <c r="P2811" s="94">
        <f t="shared" si="310"/>
        <v>0.37295216512642881</v>
      </c>
      <c r="Q2811" s="94">
        <f t="shared" si="310"/>
        <v>0.37295216512642881</v>
      </c>
      <c r="R2811" s="94">
        <f t="shared" si="310"/>
        <v>0.37295216512642881</v>
      </c>
      <c r="S2811" s="93">
        <f>(1+H2811)^((5-Dashboard!$F$9)*3/12)</f>
        <v>1.1717304148678691</v>
      </c>
      <c r="T2811" s="93">
        <f t="shared" si="308"/>
        <v>1.6087298100373295</v>
      </c>
      <c r="U2811" s="93">
        <f t="shared" si="308"/>
        <v>2.2087090757941801</v>
      </c>
      <c r="V2811" s="93">
        <f t="shared" si="308"/>
        <v>3.032451907746013</v>
      </c>
      <c r="W2811" s="93">
        <f t="shared" si="308"/>
        <v>4.1634114123816577</v>
      </c>
      <c r="X2811" s="93">
        <f t="shared" si="308"/>
        <v>5.7161647129414792</v>
      </c>
      <c r="Y2811" s="93">
        <f t="shared" si="307"/>
        <v>7.848020718852295</v>
      </c>
      <c r="Z2811" s="93">
        <f t="shared" si="307"/>
        <v>10.774957037905329</v>
      </c>
      <c r="AA2811" s="93">
        <f t="shared" si="307"/>
        <v>14.793500594336372</v>
      </c>
      <c r="AB2811" s="93">
        <f t="shared" si="307"/>
        <v>20.31076867079323</v>
      </c>
      <c r="AC2811" s="95">
        <f t="shared" si="307"/>
        <v>27.885713821947601</v>
      </c>
      <c r="AE2811" s="96"/>
    </row>
    <row r="2812" spans="3:31" ht="24.75" customHeight="1" x14ac:dyDescent="0.25">
      <c r="C2812" s="91">
        <f>ABS(E2812-Dashboard!$F$13)</f>
        <v>30.577257485304365</v>
      </c>
      <c r="D2812" s="92">
        <f t="shared" si="305"/>
        <v>0.3730521651264288</v>
      </c>
      <c r="E2812" s="93" cm="1">
        <f t="array" ref="E2812">SUM('DRE + DCF'!$S$41/TIR!S2812,'DRE + DCF'!$U$41:$AD$41/TIR!T2812:AC2812,TIR!F2812)</f>
        <v>17.042742514695632</v>
      </c>
      <c r="F2812" s="100">
        <f>'DRE + DCF'!$AE$38*'DRE + DCF'!$AE$39*(1+G2812)/(R2812-G2812)/AC2812</f>
        <v>3.4267304994668568</v>
      </c>
      <c r="G2812" s="92">
        <f>R2812*(1-'DRE + DCF'!$AE$39)</f>
        <v>0.22383129907585728</v>
      </c>
      <c r="H2812" s="94">
        <f t="shared" si="309"/>
        <v>0.3730521651264288</v>
      </c>
      <c r="I2812" s="94">
        <f t="shared" si="310"/>
        <v>0.3730521651264288</v>
      </c>
      <c r="J2812" s="94">
        <f t="shared" si="310"/>
        <v>0.3730521651264288</v>
      </c>
      <c r="K2812" s="94">
        <f t="shared" si="310"/>
        <v>0.3730521651264288</v>
      </c>
      <c r="L2812" s="94">
        <f t="shared" si="310"/>
        <v>0.3730521651264288</v>
      </c>
      <c r="M2812" s="94">
        <f t="shared" si="310"/>
        <v>0.3730521651264288</v>
      </c>
      <c r="N2812" s="94">
        <f t="shared" si="310"/>
        <v>0.3730521651264288</v>
      </c>
      <c r="O2812" s="94">
        <f t="shared" si="310"/>
        <v>0.3730521651264288</v>
      </c>
      <c r="P2812" s="94">
        <f t="shared" si="310"/>
        <v>0.3730521651264288</v>
      </c>
      <c r="Q2812" s="94">
        <f t="shared" si="310"/>
        <v>0.3730521651264288</v>
      </c>
      <c r="R2812" s="94">
        <f t="shared" si="310"/>
        <v>0.3730521651264288</v>
      </c>
      <c r="S2812" s="93">
        <f>(1+H2812)^((5-Dashboard!$F$9)*3/12)</f>
        <v>1.1717730860223872</v>
      </c>
      <c r="T2812" s="93">
        <f t="shared" si="308"/>
        <v>1.608905572799916</v>
      </c>
      <c r="U2812" s="93">
        <f t="shared" si="308"/>
        <v>2.2091112802169017</v>
      </c>
      <c r="V2812" s="93">
        <f t="shared" si="308"/>
        <v>3.0332250263070342</v>
      </c>
      <c r="W2812" s="93">
        <f t="shared" si="308"/>
        <v>4.1647761896865427</v>
      </c>
      <c r="X2812" s="93">
        <f t="shared" si="308"/>
        <v>5.7184549645161065</v>
      </c>
      <c r="Y2812" s="93">
        <f t="shared" si="307"/>
        <v>7.851736970206816</v>
      </c>
      <c r="Z2812" s="93">
        <f t="shared" si="307"/>
        <v>10.780844446945697</v>
      </c>
      <c r="AA2812" s="93">
        <f t="shared" si="307"/>
        <v>14.802661809770028</v>
      </c>
      <c r="AB2812" s="93">
        <f t="shared" si="307"/>
        <v>20.32482684753904</v>
      </c>
      <c r="AC2812" s="95">
        <f t="shared" si="307"/>
        <v>27.907047508833248</v>
      </c>
      <c r="AE2812" s="96"/>
    </row>
    <row r="2813" spans="3:31" ht="24.75" customHeight="1" x14ac:dyDescent="0.25">
      <c r="C2813" s="91">
        <f>ABS(E2813-Dashboard!$F$13)</f>
        <v>30.584369482112077</v>
      </c>
      <c r="D2813" s="92">
        <f t="shared" si="305"/>
        <v>0.37315216512642879</v>
      </c>
      <c r="E2813" s="93" cm="1">
        <f t="array" ref="E2813">SUM('DRE + DCF'!$S$41/TIR!S2813,'DRE + DCF'!$U$41:$AD$41/TIR!T2813:AC2813,TIR!F2813)</f>
        <v>17.03563051788792</v>
      </c>
      <c r="F2813" s="100">
        <f>'DRE + DCF'!$AE$38*'DRE + DCF'!$AE$39*(1+G2813)/(R2813-G2813)/AC2813</f>
        <v>3.4233613171298876</v>
      </c>
      <c r="G2813" s="92">
        <f>R2813*(1-'DRE + DCF'!$AE$39)</f>
        <v>0.22389129907585728</v>
      </c>
      <c r="H2813" s="94">
        <f t="shared" si="309"/>
        <v>0.37315216512642879</v>
      </c>
      <c r="I2813" s="94">
        <f t="shared" si="310"/>
        <v>0.37315216512642879</v>
      </c>
      <c r="J2813" s="94">
        <f t="shared" si="310"/>
        <v>0.37315216512642879</v>
      </c>
      <c r="K2813" s="94">
        <f t="shared" si="310"/>
        <v>0.37315216512642879</v>
      </c>
      <c r="L2813" s="94">
        <f t="shared" si="310"/>
        <v>0.37315216512642879</v>
      </c>
      <c r="M2813" s="94">
        <f t="shared" si="310"/>
        <v>0.37315216512642879</v>
      </c>
      <c r="N2813" s="94">
        <f t="shared" si="310"/>
        <v>0.37315216512642879</v>
      </c>
      <c r="O2813" s="94">
        <f t="shared" si="310"/>
        <v>0.37315216512642879</v>
      </c>
      <c r="P2813" s="94">
        <f t="shared" si="310"/>
        <v>0.37315216512642879</v>
      </c>
      <c r="Q2813" s="94">
        <f t="shared" si="310"/>
        <v>0.37315216512642879</v>
      </c>
      <c r="R2813" s="94">
        <f t="shared" si="310"/>
        <v>0.37315216512642879</v>
      </c>
      <c r="S2813" s="93">
        <f>(1+H2813)^((5-Dashboard!$F$9)*3/12)</f>
        <v>1.171815755623054</v>
      </c>
      <c r="T2813" s="93">
        <f t="shared" si="308"/>
        <v>1.6090813419630585</v>
      </c>
      <c r="U2813" s="93">
        <f t="shared" si="308"/>
        <v>2.2095135285811134</v>
      </c>
      <c r="V2813" s="93">
        <f t="shared" si="308"/>
        <v>3.0339982856472911</v>
      </c>
      <c r="W2813" s="93">
        <f t="shared" si="308"/>
        <v>4.1661413149264508</v>
      </c>
      <c r="X2813" s="93">
        <f t="shared" si="308"/>
        <v>5.7207459668139222</v>
      </c>
      <c r="Y2813" s="93">
        <f t="shared" si="307"/>
        <v>7.8554547104688215</v>
      </c>
      <c r="Z2813" s="93">
        <f t="shared" si="307"/>
        <v>10.786734643732865</v>
      </c>
      <c r="AA2813" s="93">
        <f t="shared" si="307"/>
        <v>14.811828030686041</v>
      </c>
      <c r="AB2813" s="93">
        <f t="shared" si="307"/>
        <v>20.338893729816863</v>
      </c>
      <c r="AC2813" s="95">
        <f t="shared" si="307"/>
        <v>27.92839596137437</v>
      </c>
      <c r="AE2813" s="96"/>
    </row>
    <row r="2814" spans="3:31" ht="24.75" customHeight="1" x14ac:dyDescent="0.25">
      <c r="C2814" s="91">
        <f>ABS(E2814-Dashboard!$F$13)</f>
        <v>30.591475883302724</v>
      </c>
      <c r="D2814" s="92">
        <f t="shared" si="305"/>
        <v>0.37325216512642878</v>
      </c>
      <c r="E2814" s="93" cm="1">
        <f t="array" ref="E2814">SUM('DRE + DCF'!$S$41/TIR!S2814,'DRE + DCF'!$U$41:$AD$41/TIR!T2814:AC2814,TIR!F2814)</f>
        <v>17.028524116697273</v>
      </c>
      <c r="F2814" s="100">
        <f>'DRE + DCF'!$AE$38*'DRE + DCF'!$AE$39*(1+G2814)/(R2814-G2814)/AC2814</f>
        <v>3.4199958752368773</v>
      </c>
      <c r="G2814" s="92">
        <f>R2814*(1-'DRE + DCF'!$AE$39)</f>
        <v>0.22395129907585726</v>
      </c>
      <c r="H2814" s="94">
        <f t="shared" si="309"/>
        <v>0.37325216512642878</v>
      </c>
      <c r="I2814" s="94">
        <f t="shared" si="310"/>
        <v>0.37325216512642878</v>
      </c>
      <c r="J2814" s="94">
        <f t="shared" si="310"/>
        <v>0.37325216512642878</v>
      </c>
      <c r="K2814" s="94">
        <f t="shared" si="310"/>
        <v>0.37325216512642878</v>
      </c>
      <c r="L2814" s="94">
        <f t="shared" si="310"/>
        <v>0.37325216512642878</v>
      </c>
      <c r="M2814" s="94">
        <f t="shared" si="310"/>
        <v>0.37325216512642878</v>
      </c>
      <c r="N2814" s="94">
        <f t="shared" si="310"/>
        <v>0.37325216512642878</v>
      </c>
      <c r="O2814" s="94">
        <f t="shared" si="310"/>
        <v>0.37325216512642878</v>
      </c>
      <c r="P2814" s="94">
        <f t="shared" si="310"/>
        <v>0.37325216512642878</v>
      </c>
      <c r="Q2814" s="94">
        <f t="shared" si="310"/>
        <v>0.37325216512642878</v>
      </c>
      <c r="R2814" s="94">
        <f t="shared" si="310"/>
        <v>0.37325216512642878</v>
      </c>
      <c r="S2814" s="93">
        <f>(1+H2814)^((5-Dashboard!$F$9)*3/12)</f>
        <v>1.1718584236700391</v>
      </c>
      <c r="T2814" s="93">
        <f t="shared" si="308"/>
        <v>1.6092571175265251</v>
      </c>
      <c r="U2814" s="93">
        <f t="shared" si="308"/>
        <v>2.2099158208884169</v>
      </c>
      <c r="V2814" s="93">
        <f t="shared" si="308"/>
        <v>3.034771685782168</v>
      </c>
      <c r="W2814" s="93">
        <f t="shared" si="308"/>
        <v>4.1675067881647445</v>
      </c>
      <c r="X2814" s="93">
        <f t="shared" si="308"/>
        <v>5.7230377200263254</v>
      </c>
      <c r="Y2814" s="93">
        <f t="shared" si="307"/>
        <v>7.8591739401263725</v>
      </c>
      <c r="Z2814" s="93">
        <f t="shared" si="307"/>
        <v>10.792627629383748</v>
      </c>
      <c r="AA2814" s="93">
        <f t="shared" si="307"/>
        <v>14.820999259454549</v>
      </c>
      <c r="AB2814" s="93">
        <f t="shared" si="307"/>
        <v>20.35296932238316</v>
      </c>
      <c r="AC2814" s="95">
        <f t="shared" si="307"/>
        <v>27.949759188714459</v>
      </c>
      <c r="AE2814" s="96"/>
    </row>
    <row r="2815" spans="3:31" ht="24.75" customHeight="1" x14ac:dyDescent="0.25">
      <c r="C2815" s="91">
        <f>ABS(E2815-Dashboard!$F$13)</f>
        <v>30.598576694762979</v>
      </c>
      <c r="D2815" s="92">
        <f t="shared" si="305"/>
        <v>0.37335216512642877</v>
      </c>
      <c r="E2815" s="93" cm="1">
        <f t="array" ref="E2815">SUM('DRE + DCF'!$S$41/TIR!S2815,'DRE + DCF'!$U$41:$AD$41/TIR!T2815:AC2815,TIR!F2815)</f>
        <v>17.021423305237018</v>
      </c>
      <c r="F2815" s="100">
        <f>'DRE + DCF'!$AE$38*'DRE + DCF'!$AE$39*(1+G2815)/(R2815-G2815)/AC2815</f>
        <v>3.4166341691107025</v>
      </c>
      <c r="G2815" s="92">
        <f>R2815*(1-'DRE + DCF'!$AE$39)</f>
        <v>0.22401129907585726</v>
      </c>
      <c r="H2815" s="94">
        <f t="shared" si="309"/>
        <v>0.37335216512642877</v>
      </c>
      <c r="I2815" s="94">
        <f t="shared" si="310"/>
        <v>0.37335216512642877</v>
      </c>
      <c r="J2815" s="94">
        <f t="shared" si="310"/>
        <v>0.37335216512642877</v>
      </c>
      <c r="K2815" s="94">
        <f t="shared" si="310"/>
        <v>0.37335216512642877</v>
      </c>
      <c r="L2815" s="94">
        <f t="shared" si="310"/>
        <v>0.37335216512642877</v>
      </c>
      <c r="M2815" s="94">
        <f t="shared" si="310"/>
        <v>0.37335216512642877</v>
      </c>
      <c r="N2815" s="94">
        <f t="shared" si="310"/>
        <v>0.37335216512642877</v>
      </c>
      <c r="O2815" s="94">
        <f t="shared" si="310"/>
        <v>0.37335216512642877</v>
      </c>
      <c r="P2815" s="94">
        <f t="shared" si="310"/>
        <v>0.37335216512642877</v>
      </c>
      <c r="Q2815" s="94">
        <f t="shared" si="310"/>
        <v>0.37335216512642877</v>
      </c>
      <c r="R2815" s="94">
        <f t="shared" si="310"/>
        <v>0.37335216512642877</v>
      </c>
      <c r="S2815" s="93">
        <f>(1+H2815)^((5-Dashboard!$F$9)*3/12)</f>
        <v>1.1719010901635123</v>
      </c>
      <c r="T2815" s="93">
        <f t="shared" si="308"/>
        <v>1.6094328994900817</v>
      </c>
      <c r="U2815" s="93">
        <f t="shared" si="308"/>
        <v>2.2103181571404096</v>
      </c>
      <c r="V2815" s="93">
        <f t="shared" si="308"/>
        <v>3.0355452267270393</v>
      </c>
      <c r="W2815" s="93">
        <f t="shared" si="308"/>
        <v>4.168872609464775</v>
      </c>
      <c r="X2815" s="93">
        <f t="shared" si="308"/>
        <v>5.7253302243447131</v>
      </c>
      <c r="Y2815" s="93">
        <f t="shared" si="307"/>
        <v>7.8628946596675933</v>
      </c>
      <c r="Z2815" s="93">
        <f t="shared" si="307"/>
        <v>10.798523405015523</v>
      </c>
      <c r="AA2815" s="93">
        <f t="shared" si="307"/>
        <v>14.830175498446483</v>
      </c>
      <c r="AB2815" s="93">
        <f t="shared" si="307"/>
        <v>20.367053629996391</v>
      </c>
      <c r="AC2815" s="95">
        <f t="shared" si="307"/>
        <v>27.971137200001632</v>
      </c>
      <c r="AE2815" s="96"/>
    </row>
    <row r="2816" spans="3:31" ht="24.75" customHeight="1" x14ac:dyDescent="0.25">
      <c r="C2816" s="91">
        <f>ABS(E2816-Dashboard!$F$13)</f>
        <v>30.605671922372082</v>
      </c>
      <c r="D2816" s="92">
        <f t="shared" si="305"/>
        <v>0.37345216512642876</v>
      </c>
      <c r="E2816" s="93" cm="1">
        <f t="array" ref="E2816">SUM('DRE + DCF'!$S$41/TIR!S2816,'DRE + DCF'!$U$41:$AD$41/TIR!T2816:AC2816,TIR!F2816)</f>
        <v>17.014328077627916</v>
      </c>
      <c r="F2816" s="100">
        <f>'DRE + DCF'!$AE$38*'DRE + DCF'!$AE$39*(1+G2816)/(R2816-G2816)/AC2816</f>
        <v>3.4132761940807668</v>
      </c>
      <c r="G2816" s="92">
        <f>R2816*(1-'DRE + DCF'!$AE$39)</f>
        <v>0.22407129907585724</v>
      </c>
      <c r="H2816" s="94">
        <f t="shared" si="309"/>
        <v>0.37345216512642876</v>
      </c>
      <c r="I2816" s="94">
        <f t="shared" si="310"/>
        <v>0.37345216512642876</v>
      </c>
      <c r="J2816" s="94">
        <f t="shared" si="310"/>
        <v>0.37345216512642876</v>
      </c>
      <c r="K2816" s="94">
        <f t="shared" si="310"/>
        <v>0.37345216512642876</v>
      </c>
      <c r="L2816" s="94">
        <f t="shared" si="310"/>
        <v>0.37345216512642876</v>
      </c>
      <c r="M2816" s="94">
        <f t="shared" si="310"/>
        <v>0.37345216512642876</v>
      </c>
      <c r="N2816" s="94">
        <f t="shared" si="310"/>
        <v>0.37345216512642876</v>
      </c>
      <c r="O2816" s="94">
        <f t="shared" si="310"/>
        <v>0.37345216512642876</v>
      </c>
      <c r="P2816" s="94">
        <f t="shared" si="310"/>
        <v>0.37345216512642876</v>
      </c>
      <c r="Q2816" s="94">
        <f t="shared" si="310"/>
        <v>0.37345216512642876</v>
      </c>
      <c r="R2816" s="94">
        <f t="shared" si="310"/>
        <v>0.37345216512642876</v>
      </c>
      <c r="S2816" s="93">
        <f>(1+H2816)^((5-Dashboard!$F$9)*3/12)</f>
        <v>1.1719437551036436</v>
      </c>
      <c r="T2816" s="93">
        <f t="shared" si="308"/>
        <v>1.6096086878534965</v>
      </c>
      <c r="U2816" s="93">
        <f t="shared" si="308"/>
        <v>2.2107205373386951</v>
      </c>
      <c r="V2816" s="93">
        <f t="shared" si="308"/>
        <v>3.036318908497293</v>
      </c>
      <c r="W2816" s="93">
        <f t="shared" si="308"/>
        <v>4.1702387788899227</v>
      </c>
      <c r="X2816" s="93">
        <f t="shared" si="308"/>
        <v>5.7276234799605588</v>
      </c>
      <c r="Y2816" s="93">
        <f t="shared" si="307"/>
        <v>7.8666168695808008</v>
      </c>
      <c r="Z2816" s="93">
        <f t="shared" si="307"/>
        <v>10.804421971745841</v>
      </c>
      <c r="AA2816" s="93">
        <f t="shared" si="307"/>
        <v>14.839356750033884</v>
      </c>
      <c r="AB2816" s="93">
        <f t="shared" si="307"/>
        <v>20.381146657417524</v>
      </c>
      <c r="AC2816" s="95">
        <f t="shared" si="307"/>
        <v>27.992530004389376</v>
      </c>
      <c r="AE2816" s="96"/>
    </row>
    <row r="2817" spans="3:31" ht="24.75" customHeight="1" x14ac:dyDescent="0.25">
      <c r="C2817" s="91">
        <f>ABS(E2817-Dashboard!$F$13)</f>
        <v>30.612761572001663</v>
      </c>
      <c r="D2817" s="92">
        <f t="shared" si="305"/>
        <v>0.37355216512642875</v>
      </c>
      <c r="E2817" s="93" cm="1">
        <f t="array" ref="E2817">SUM('DRE + DCF'!$S$41/TIR!S2817,'DRE + DCF'!$U$41:$AD$41/TIR!T2817:AC2817,TIR!F2817)</f>
        <v>17.007238427998335</v>
      </c>
      <c r="F2817" s="100">
        <f>'DRE + DCF'!$AE$38*'DRE + DCF'!$AE$39*(1+G2817)/(R2817-G2817)/AC2817</f>
        <v>3.4099219454830925</v>
      </c>
      <c r="G2817" s="92">
        <f>R2817*(1-'DRE + DCF'!$AE$39)</f>
        <v>0.22413129907585724</v>
      </c>
      <c r="H2817" s="94">
        <f t="shared" si="309"/>
        <v>0.37355216512642875</v>
      </c>
      <c r="I2817" s="94">
        <f t="shared" si="310"/>
        <v>0.37355216512642875</v>
      </c>
      <c r="J2817" s="94">
        <f t="shared" si="310"/>
        <v>0.37355216512642875</v>
      </c>
      <c r="K2817" s="94">
        <f t="shared" si="310"/>
        <v>0.37355216512642875</v>
      </c>
      <c r="L2817" s="94">
        <f t="shared" si="310"/>
        <v>0.37355216512642875</v>
      </c>
      <c r="M2817" s="94">
        <f t="shared" si="310"/>
        <v>0.37355216512642875</v>
      </c>
      <c r="N2817" s="94">
        <f t="shared" si="310"/>
        <v>0.37355216512642875</v>
      </c>
      <c r="O2817" s="94">
        <f t="shared" si="310"/>
        <v>0.37355216512642875</v>
      </c>
      <c r="P2817" s="94">
        <f t="shared" si="310"/>
        <v>0.37355216512642875</v>
      </c>
      <c r="Q2817" s="94">
        <f t="shared" si="310"/>
        <v>0.37355216512642875</v>
      </c>
      <c r="R2817" s="94">
        <f t="shared" si="310"/>
        <v>0.37355216512642875</v>
      </c>
      <c r="S2817" s="93">
        <f>(1+H2817)^((5-Dashboard!$F$9)*3/12)</f>
        <v>1.1719864184906021</v>
      </c>
      <c r="T2817" s="93">
        <f t="shared" si="308"/>
        <v>1.6097844826165353</v>
      </c>
      <c r="U2817" s="93">
        <f t="shared" si="308"/>
        <v>2.21112296148487</v>
      </c>
      <c r="V2817" s="93">
        <f t="shared" si="308"/>
        <v>3.037092731108304</v>
      </c>
      <c r="W2817" s="93">
        <f t="shared" si="308"/>
        <v>4.1716052965035493</v>
      </c>
      <c r="X2817" s="93">
        <f t="shared" si="308"/>
        <v>5.7299174870653271</v>
      </c>
      <c r="Y2817" s="93">
        <f t="shared" si="307"/>
        <v>7.8703405703543652</v>
      </c>
      <c r="Z2817" s="93">
        <f t="shared" si="307"/>
        <v>10.81032333069261</v>
      </c>
      <c r="AA2817" s="93">
        <f t="shared" si="307"/>
        <v>14.848543016589579</v>
      </c>
      <c r="AB2817" s="93">
        <f t="shared" si="307"/>
        <v>20.395248409409529</v>
      </c>
      <c r="AC2817" s="95">
        <f t="shared" si="307"/>
        <v>28.013937611035807</v>
      </c>
      <c r="AE2817" s="96"/>
    </row>
    <row r="2818" spans="3:31" ht="24.75" customHeight="1" x14ac:dyDescent="0.25">
      <c r="C2818" s="91">
        <f>ABS(E2818-Dashboard!$F$13)</f>
        <v>30.619845649515977</v>
      </c>
      <c r="D2818" s="92">
        <f t="shared" si="305"/>
        <v>0.37365216512642874</v>
      </c>
      <c r="E2818" s="93" cm="1">
        <f t="array" ref="E2818">SUM('DRE + DCF'!$S$41/TIR!S2818,'DRE + DCF'!$U$41:$AD$41/TIR!T2818:AC2818,TIR!F2818)</f>
        <v>17.000154350484021</v>
      </c>
      <c r="F2818" s="100">
        <f>'DRE + DCF'!$AE$38*'DRE + DCF'!$AE$39*(1+G2818)/(R2818-G2818)/AC2818</f>
        <v>3.4065714186602096</v>
      </c>
      <c r="G2818" s="92">
        <f>R2818*(1-'DRE + DCF'!$AE$39)</f>
        <v>0.22419129907585725</v>
      </c>
      <c r="H2818" s="94">
        <f t="shared" si="309"/>
        <v>0.37365216512642874</v>
      </c>
      <c r="I2818" s="94">
        <f t="shared" si="310"/>
        <v>0.37365216512642874</v>
      </c>
      <c r="J2818" s="94">
        <f t="shared" si="310"/>
        <v>0.37365216512642874</v>
      </c>
      <c r="K2818" s="94">
        <f t="shared" si="310"/>
        <v>0.37365216512642874</v>
      </c>
      <c r="L2818" s="94">
        <f t="shared" si="310"/>
        <v>0.37365216512642874</v>
      </c>
      <c r="M2818" s="94">
        <f t="shared" si="310"/>
        <v>0.37365216512642874</v>
      </c>
      <c r="N2818" s="94">
        <f t="shared" si="310"/>
        <v>0.37365216512642874</v>
      </c>
      <c r="O2818" s="94">
        <f t="shared" si="310"/>
        <v>0.37365216512642874</v>
      </c>
      <c r="P2818" s="94">
        <f t="shared" si="310"/>
        <v>0.37365216512642874</v>
      </c>
      <c r="Q2818" s="94">
        <f t="shared" si="310"/>
        <v>0.37365216512642874</v>
      </c>
      <c r="R2818" s="94">
        <f t="shared" si="310"/>
        <v>0.37365216512642874</v>
      </c>
      <c r="S2818" s="93">
        <f>(1+H2818)^((5-Dashboard!$F$9)*3/12)</f>
        <v>1.1720290803245579</v>
      </c>
      <c r="T2818" s="93">
        <f t="shared" si="308"/>
        <v>1.6099602837789662</v>
      </c>
      <c r="U2818" s="93">
        <f t="shared" si="308"/>
        <v>2.2115254295805369</v>
      </c>
      <c r="V2818" s="93">
        <f t="shared" si="308"/>
        <v>3.03786669457546</v>
      </c>
      <c r="W2818" s="93">
        <f t="shared" si="308"/>
        <v>4.1729721623690486</v>
      </c>
      <c r="X2818" s="93">
        <f t="shared" si="308"/>
        <v>5.7322122458505591</v>
      </c>
      <c r="Y2818" s="93">
        <f t="shared" si="307"/>
        <v>7.8740657624768495</v>
      </c>
      <c r="Z2818" s="93">
        <f t="shared" si="307"/>
        <v>10.81622748297421</v>
      </c>
      <c r="AA2818" s="93">
        <f t="shared" si="307"/>
        <v>14.857734300487508</v>
      </c>
      <c r="AB2818" s="93">
        <f t="shared" si="307"/>
        <v>20.40935889073787</v>
      </c>
      <c r="AC2818" s="95">
        <f t="shared" si="307"/>
        <v>28.035360029104407</v>
      </c>
      <c r="AE2818" s="96"/>
    </row>
    <row r="2819" spans="3:31" ht="24.75" customHeight="1" x14ac:dyDescent="0.25">
      <c r="C2819" s="91">
        <f>ABS(E2819-Dashboard!$F$13)</f>
        <v>30.626924160771654</v>
      </c>
      <c r="D2819" s="92">
        <f t="shared" si="305"/>
        <v>0.37375216512642873</v>
      </c>
      <c r="E2819" s="93" cm="1">
        <f t="array" ref="E2819">SUM('DRE + DCF'!$S$41/TIR!S2819,'DRE + DCF'!$U$41:$AD$41/TIR!T2819:AC2819,TIR!F2819)</f>
        <v>16.993075839228343</v>
      </c>
      <c r="F2819" s="100">
        <f>'DRE + DCF'!$AE$38*'DRE + DCF'!$AE$39*(1+G2819)/(R2819-G2819)/AC2819</f>
        <v>3.4032246089612435</v>
      </c>
      <c r="G2819" s="92">
        <f>R2819*(1-'DRE + DCF'!$AE$39)</f>
        <v>0.22425129907585722</v>
      </c>
      <c r="H2819" s="94">
        <f t="shared" si="309"/>
        <v>0.37375216512642873</v>
      </c>
      <c r="I2819" s="94">
        <f t="shared" si="310"/>
        <v>0.37375216512642873</v>
      </c>
      <c r="J2819" s="94">
        <f t="shared" si="310"/>
        <v>0.37375216512642873</v>
      </c>
      <c r="K2819" s="94">
        <f t="shared" si="310"/>
        <v>0.37375216512642873</v>
      </c>
      <c r="L2819" s="94">
        <f t="shared" si="310"/>
        <v>0.37375216512642873</v>
      </c>
      <c r="M2819" s="94">
        <f t="shared" si="310"/>
        <v>0.37375216512642873</v>
      </c>
      <c r="N2819" s="94">
        <f t="shared" si="310"/>
        <v>0.37375216512642873</v>
      </c>
      <c r="O2819" s="94">
        <f t="shared" si="310"/>
        <v>0.37375216512642873</v>
      </c>
      <c r="P2819" s="94">
        <f t="shared" si="310"/>
        <v>0.37375216512642873</v>
      </c>
      <c r="Q2819" s="94">
        <f t="shared" si="310"/>
        <v>0.37375216512642873</v>
      </c>
      <c r="R2819" s="94">
        <f t="shared" si="310"/>
        <v>0.37375216512642873</v>
      </c>
      <c r="S2819" s="93">
        <f>(1+H2819)^((5-Dashboard!$F$9)*3/12)</f>
        <v>1.17207174060568</v>
      </c>
      <c r="T2819" s="93">
        <f t="shared" si="308"/>
        <v>1.6101360913405547</v>
      </c>
      <c r="U2819" s="93">
        <f t="shared" si="308"/>
        <v>2.2119279416272919</v>
      </c>
      <c r="V2819" s="93">
        <f t="shared" si="308"/>
        <v>3.0386407989141366</v>
      </c>
      <c r="W2819" s="93">
        <f t="shared" si="308"/>
        <v>4.1743393765497956</v>
      </c>
      <c r="X2819" s="93">
        <f t="shared" si="308"/>
        <v>5.7345077565077878</v>
      </c>
      <c r="Y2819" s="93">
        <f t="shared" si="307"/>
        <v>7.8777924464368718</v>
      </c>
      <c r="Z2819" s="93">
        <f t="shared" si="307"/>
        <v>10.822134429709278</v>
      </c>
      <c r="AA2819" s="93">
        <f t="shared" si="307"/>
        <v>14.866930604102389</v>
      </c>
      <c r="AB2819" s="93">
        <f t="shared" si="307"/>
        <v>20.42347810617002</v>
      </c>
      <c r="AC2819" s="95">
        <f t="shared" si="307"/>
        <v>28.056797267763276</v>
      </c>
      <c r="AE2819" s="96"/>
    </row>
    <row r="2820" spans="3:31" ht="24.75" customHeight="1" x14ac:dyDescent="0.25">
      <c r="C2820" s="91">
        <f>ABS(E2820-Dashboard!$F$13)</f>
        <v>30.633997111617994</v>
      </c>
      <c r="D2820" s="92">
        <f t="shared" si="305"/>
        <v>0.37385216512642871</v>
      </c>
      <c r="E2820" s="93" cm="1">
        <f t="array" ref="E2820">SUM('DRE + DCF'!$S$41/TIR!S2820,'DRE + DCF'!$U$41:$AD$41/TIR!T2820:AC2820,TIR!F2820)</f>
        <v>16.986002888382004</v>
      </c>
      <c r="F2820" s="100">
        <f>'DRE + DCF'!$AE$38*'DRE + DCF'!$AE$39*(1+G2820)/(R2820-G2820)/AC2820</f>
        <v>3.3998815117418033</v>
      </c>
      <c r="G2820" s="92">
        <f>R2820*(1-'DRE + DCF'!$AE$39)</f>
        <v>0.22431129907585723</v>
      </c>
      <c r="H2820" s="94">
        <f t="shared" si="309"/>
        <v>0.37385216512642871</v>
      </c>
      <c r="I2820" s="94">
        <f t="shared" si="310"/>
        <v>0.37385216512642871</v>
      </c>
      <c r="J2820" s="94">
        <f t="shared" si="310"/>
        <v>0.37385216512642871</v>
      </c>
      <c r="K2820" s="94">
        <f t="shared" si="310"/>
        <v>0.37385216512642871</v>
      </c>
      <c r="L2820" s="94">
        <f t="shared" si="310"/>
        <v>0.37385216512642871</v>
      </c>
      <c r="M2820" s="94">
        <f t="shared" si="310"/>
        <v>0.37385216512642871</v>
      </c>
      <c r="N2820" s="94">
        <f t="shared" si="310"/>
        <v>0.37385216512642871</v>
      </c>
      <c r="O2820" s="94">
        <f t="shared" si="310"/>
        <v>0.37385216512642871</v>
      </c>
      <c r="P2820" s="94">
        <f t="shared" si="310"/>
        <v>0.37385216512642871</v>
      </c>
      <c r="Q2820" s="94">
        <f t="shared" si="310"/>
        <v>0.37385216512642871</v>
      </c>
      <c r="R2820" s="94">
        <f t="shared" si="310"/>
        <v>0.37385216512642871</v>
      </c>
      <c r="S2820" s="93">
        <f>(1+H2820)^((5-Dashboard!$F$9)*3/12)</f>
        <v>1.1721143993341387</v>
      </c>
      <c r="T2820" s="93">
        <f t="shared" si="308"/>
        <v>1.6103119053010702</v>
      </c>
      <c r="U2820" s="93">
        <f t="shared" si="308"/>
        <v>2.2123304976267399</v>
      </c>
      <c r="V2820" s="93">
        <f t="shared" si="308"/>
        <v>3.0394150441397265</v>
      </c>
      <c r="W2820" s="93">
        <f t="shared" si="308"/>
        <v>4.1757069391092037</v>
      </c>
      <c r="X2820" s="93">
        <f t="shared" si="308"/>
        <v>5.7368040192286323</v>
      </c>
      <c r="Y2820" s="93">
        <f t="shared" si="307"/>
        <v>7.8815206227232553</v>
      </c>
      <c r="Z2820" s="93">
        <f t="shared" si="307"/>
        <v>10.828044172016943</v>
      </c>
      <c r="AA2820" s="93">
        <f t="shared" si="307"/>
        <v>14.876131929810086</v>
      </c>
      <c r="AB2820" s="93">
        <f t="shared" si="307"/>
        <v>20.437606060475986</v>
      </c>
      <c r="AC2820" s="95">
        <f t="shared" si="307"/>
        <v>28.078249336185955</v>
      </c>
      <c r="AE2820" s="96"/>
    </row>
    <row r="2821" spans="3:31" ht="24.75" customHeight="1" x14ac:dyDescent="0.25">
      <c r="C2821" s="91">
        <f>ABS(E2821-Dashboard!$F$13)</f>
        <v>30.641064507896694</v>
      </c>
      <c r="D2821" s="92">
        <f t="shared" si="305"/>
        <v>0.3739521651264287</v>
      </c>
      <c r="E2821" s="93" cm="1">
        <f t="array" ref="E2821">SUM('DRE + DCF'!$S$41/TIR!S2821,'DRE + DCF'!$U$41:$AD$41/TIR!T2821:AC2821,TIR!F2821)</f>
        <v>16.978935492103304</v>
      </c>
      <c r="F2821" s="100">
        <f>'DRE + DCF'!$AE$38*'DRE + DCF'!$AE$39*(1+G2821)/(R2821-G2821)/AC2821</f>
        <v>3.3965421223640755</v>
      </c>
      <c r="G2821" s="92">
        <f>R2821*(1-'DRE + DCF'!$AE$39)</f>
        <v>0.22437129907585721</v>
      </c>
      <c r="H2821" s="94">
        <f t="shared" si="309"/>
        <v>0.3739521651264287</v>
      </c>
      <c r="I2821" s="94">
        <f t="shared" si="310"/>
        <v>0.3739521651264287</v>
      </c>
      <c r="J2821" s="94">
        <f t="shared" si="310"/>
        <v>0.3739521651264287</v>
      </c>
      <c r="K2821" s="94">
        <f t="shared" si="310"/>
        <v>0.3739521651264287</v>
      </c>
      <c r="L2821" s="94">
        <f t="shared" si="310"/>
        <v>0.3739521651264287</v>
      </c>
      <c r="M2821" s="94">
        <f t="shared" si="310"/>
        <v>0.3739521651264287</v>
      </c>
      <c r="N2821" s="94">
        <f t="shared" si="310"/>
        <v>0.3739521651264287</v>
      </c>
      <c r="O2821" s="94">
        <f t="shared" si="310"/>
        <v>0.3739521651264287</v>
      </c>
      <c r="P2821" s="94">
        <f t="shared" si="310"/>
        <v>0.3739521651264287</v>
      </c>
      <c r="Q2821" s="94">
        <f t="shared" si="310"/>
        <v>0.3739521651264287</v>
      </c>
      <c r="R2821" s="94">
        <f t="shared" si="310"/>
        <v>0.3739521651264287</v>
      </c>
      <c r="S2821" s="93">
        <f>(1+H2821)^((5-Dashboard!$F$9)*3/12)</f>
        <v>1.1721570565101029</v>
      </c>
      <c r="T2821" s="93">
        <f t="shared" si="308"/>
        <v>1.6104877256602774</v>
      </c>
      <c r="U2821" s="93">
        <f t="shared" si="308"/>
        <v>2.2127330975804758</v>
      </c>
      <c r="V2821" s="93">
        <f t="shared" si="308"/>
        <v>3.0401894302676036</v>
      </c>
      <c r="W2821" s="93">
        <f t="shared" si="308"/>
        <v>4.1770748501106576</v>
      </c>
      <c r="X2821" s="93">
        <f t="shared" si="308"/>
        <v>5.7391010342046904</v>
      </c>
      <c r="Y2821" s="93">
        <f t="shared" si="307"/>
        <v>7.8852502918248604</v>
      </c>
      <c r="Z2821" s="93">
        <f t="shared" si="307"/>
        <v>10.833956711016571</v>
      </c>
      <c r="AA2821" s="93">
        <f t="shared" si="307"/>
        <v>14.885338279987218</v>
      </c>
      <c r="AB2821" s="93">
        <f t="shared" si="307"/>
        <v>20.451742758427748</v>
      </c>
      <c r="AC2821" s="95">
        <f t="shared" si="307"/>
        <v>28.099716243550564</v>
      </c>
      <c r="AE2821" s="96"/>
    </row>
    <row r="2822" spans="3:31" ht="24.75" customHeight="1" x14ac:dyDescent="0.25">
      <c r="C2822" s="91">
        <f>ABS(E2822-Dashboard!$F$13)</f>
        <v>30.648126355442123</v>
      </c>
      <c r="D2822" s="92">
        <f t="shared" si="305"/>
        <v>0.37405216512642869</v>
      </c>
      <c r="E2822" s="93" cm="1">
        <f t="array" ref="E2822">SUM('DRE + DCF'!$S$41/TIR!S2822,'DRE + DCF'!$U$41:$AD$41/TIR!T2822:AC2822,TIR!F2822)</f>
        <v>16.971873644557874</v>
      </c>
      <c r="F2822" s="100">
        <f>'DRE + DCF'!$AE$38*'DRE + DCF'!$AE$39*(1+G2822)/(R2822-G2822)/AC2822</f>
        <v>3.3932064361967167</v>
      </c>
      <c r="G2822" s="92">
        <f>R2822*(1-'DRE + DCF'!$AE$39)</f>
        <v>0.22443129907585721</v>
      </c>
      <c r="H2822" s="94">
        <f t="shared" si="309"/>
        <v>0.37405216512642869</v>
      </c>
      <c r="I2822" s="94">
        <f t="shared" si="310"/>
        <v>0.37405216512642869</v>
      </c>
      <c r="J2822" s="94">
        <f t="shared" si="310"/>
        <v>0.37405216512642869</v>
      </c>
      <c r="K2822" s="94">
        <f t="shared" si="310"/>
        <v>0.37405216512642869</v>
      </c>
      <c r="L2822" s="94">
        <f t="shared" si="310"/>
        <v>0.37405216512642869</v>
      </c>
      <c r="M2822" s="94">
        <f t="shared" si="310"/>
        <v>0.37405216512642869</v>
      </c>
      <c r="N2822" s="94">
        <f t="shared" si="310"/>
        <v>0.37405216512642869</v>
      </c>
      <c r="O2822" s="94">
        <f t="shared" si="310"/>
        <v>0.37405216512642869</v>
      </c>
      <c r="P2822" s="94">
        <f t="shared" si="310"/>
        <v>0.37405216512642869</v>
      </c>
      <c r="Q2822" s="94">
        <f t="shared" si="310"/>
        <v>0.37405216512642869</v>
      </c>
      <c r="R2822" s="94">
        <f t="shared" si="310"/>
        <v>0.37405216512642869</v>
      </c>
      <c r="S2822" s="93">
        <f>(1+H2822)^((5-Dashboard!$F$9)*3/12)</f>
        <v>1.1721997121337424</v>
      </c>
      <c r="T2822" s="93">
        <f t="shared" si="308"/>
        <v>1.6106635524179453</v>
      </c>
      <c r="U2822" s="93">
        <f t="shared" si="308"/>
        <v>2.2131357414901029</v>
      </c>
      <c r="V2822" s="93">
        <f t="shared" si="308"/>
        <v>3.0409639573131604</v>
      </c>
      <c r="W2822" s="93">
        <f t="shared" si="308"/>
        <v>4.1784431096175814</v>
      </c>
      <c r="X2822" s="93">
        <f t="shared" si="308"/>
        <v>5.7413988016276454</v>
      </c>
      <c r="Y2822" s="93">
        <f t="shared" si="307"/>
        <v>7.8889814542307501</v>
      </c>
      <c r="Z2822" s="93">
        <f t="shared" si="307"/>
        <v>10.839872047828004</v>
      </c>
      <c r="AA2822" s="93">
        <f t="shared" si="307"/>
        <v>14.894549657011526</v>
      </c>
      <c r="AB2822" s="93">
        <f t="shared" si="307"/>
        <v>20.465888204799793</v>
      </c>
      <c r="AC2822" s="95">
        <f t="shared" si="307"/>
        <v>28.121197999040596</v>
      </c>
      <c r="AE2822" s="96"/>
    </row>
    <row r="2823" spans="3:31" ht="24.75" customHeight="1" x14ac:dyDescent="0.25">
      <c r="C2823" s="91">
        <f>ABS(E2823-Dashboard!$F$13)</f>
        <v>30.655182660081103</v>
      </c>
      <c r="D2823" s="92">
        <f t="shared" si="305"/>
        <v>0.37415216512642868</v>
      </c>
      <c r="E2823" s="93" cm="1">
        <f t="array" ref="E2823">SUM('DRE + DCF'!$S$41/TIR!S2823,'DRE + DCF'!$U$41:$AD$41/TIR!T2823:AC2823,TIR!F2823)</f>
        <v>16.964817339918895</v>
      </c>
      <c r="F2823" s="100">
        <f>'DRE + DCF'!$AE$38*'DRE + DCF'!$AE$39*(1+G2823)/(R2823-G2823)/AC2823</f>
        <v>3.3898744486149286</v>
      </c>
      <c r="G2823" s="92">
        <f>R2823*(1-'DRE + DCF'!$AE$39)</f>
        <v>0.22449129907585721</v>
      </c>
      <c r="H2823" s="94">
        <f t="shared" si="309"/>
        <v>0.37415216512642868</v>
      </c>
      <c r="I2823" s="94">
        <f t="shared" si="310"/>
        <v>0.37415216512642868</v>
      </c>
      <c r="J2823" s="94">
        <f t="shared" si="310"/>
        <v>0.37415216512642868</v>
      </c>
      <c r="K2823" s="94">
        <f t="shared" si="310"/>
        <v>0.37415216512642868</v>
      </c>
      <c r="L2823" s="94">
        <f t="shared" si="310"/>
        <v>0.37415216512642868</v>
      </c>
      <c r="M2823" s="94">
        <f t="shared" si="310"/>
        <v>0.37415216512642868</v>
      </c>
      <c r="N2823" s="94">
        <f t="shared" si="310"/>
        <v>0.37415216512642868</v>
      </c>
      <c r="O2823" s="94">
        <f t="shared" si="310"/>
        <v>0.37415216512642868</v>
      </c>
      <c r="P2823" s="94">
        <f t="shared" si="310"/>
        <v>0.37415216512642868</v>
      </c>
      <c r="Q2823" s="94">
        <f t="shared" si="310"/>
        <v>0.37415216512642868</v>
      </c>
      <c r="R2823" s="94">
        <f t="shared" si="310"/>
        <v>0.37415216512642868</v>
      </c>
      <c r="S2823" s="93">
        <f>(1+H2823)^((5-Dashboard!$F$9)*3/12)</f>
        <v>1.1722423662052266</v>
      </c>
      <c r="T2823" s="93">
        <f t="shared" si="308"/>
        <v>1.6108393855738399</v>
      </c>
      <c r="U2823" s="93">
        <f t="shared" si="308"/>
        <v>2.213538429357218</v>
      </c>
      <c r="V2823" s="93">
        <f t="shared" si="308"/>
        <v>3.0417386252917753</v>
      </c>
      <c r="W2823" s="93">
        <f t="shared" si="308"/>
        <v>4.1798117176933793</v>
      </c>
      <c r="X2823" s="93">
        <f t="shared" si="308"/>
        <v>5.743697321689174</v>
      </c>
      <c r="Y2823" s="93">
        <f t="shared" si="307"/>
        <v>7.8927141104300471</v>
      </c>
      <c r="Z2823" s="93">
        <f t="shared" si="307"/>
        <v>10.845790183571363</v>
      </c>
      <c r="AA2823" s="93">
        <f t="shared" si="307"/>
        <v>14.903766063261555</v>
      </c>
      <c r="AB2823" s="93">
        <f t="shared" si="307"/>
        <v>20.480042404368653</v>
      </c>
      <c r="AC2823" s="95">
        <f t="shared" si="307"/>
        <v>28.142694611844252</v>
      </c>
      <c r="AE2823" s="96"/>
    </row>
    <row r="2824" spans="3:31" ht="24.75" customHeight="1" x14ac:dyDescent="0.25">
      <c r="C2824" s="91">
        <f>ABS(E2824-Dashboard!$F$13)</f>
        <v>30.662233427633119</v>
      </c>
      <c r="D2824" s="92">
        <f t="shared" si="305"/>
        <v>0.37425216512642867</v>
      </c>
      <c r="E2824" s="93" cm="1">
        <f t="array" ref="E2824">SUM('DRE + DCF'!$S$41/TIR!S2824,'DRE + DCF'!$U$41:$AD$41/TIR!T2824:AC2824,TIR!F2824)</f>
        <v>16.957766572366879</v>
      </c>
      <c r="F2824" s="100">
        <f>'DRE + DCF'!$AE$38*'DRE + DCF'!$AE$39*(1+G2824)/(R2824-G2824)/AC2824</f>
        <v>3.386546155000369</v>
      </c>
      <c r="G2824" s="92">
        <f>R2824*(1-'DRE + DCF'!$AE$39)</f>
        <v>0.22455129907585719</v>
      </c>
      <c r="H2824" s="94">
        <f t="shared" si="309"/>
        <v>0.37425216512642867</v>
      </c>
      <c r="I2824" s="94">
        <f t="shared" si="310"/>
        <v>0.37425216512642867</v>
      </c>
      <c r="J2824" s="94">
        <f t="shared" si="310"/>
        <v>0.37425216512642867</v>
      </c>
      <c r="K2824" s="94">
        <f t="shared" si="310"/>
        <v>0.37425216512642867</v>
      </c>
      <c r="L2824" s="94">
        <f t="shared" si="310"/>
        <v>0.37425216512642867</v>
      </c>
      <c r="M2824" s="94">
        <f t="shared" si="310"/>
        <v>0.37425216512642867</v>
      </c>
      <c r="N2824" s="94">
        <f t="shared" si="310"/>
        <v>0.37425216512642867</v>
      </c>
      <c r="O2824" s="94">
        <f t="shared" si="310"/>
        <v>0.37425216512642867</v>
      </c>
      <c r="P2824" s="94">
        <f t="shared" si="310"/>
        <v>0.37425216512642867</v>
      </c>
      <c r="Q2824" s="94">
        <f t="shared" si="310"/>
        <v>0.37425216512642867</v>
      </c>
      <c r="R2824" s="94">
        <f t="shared" si="310"/>
        <v>0.37425216512642867</v>
      </c>
      <c r="S2824" s="93">
        <f>(1+H2824)^((5-Dashboard!$F$9)*3/12)</f>
        <v>1.1722850187247249</v>
      </c>
      <c r="T2824" s="93">
        <f t="shared" si="308"/>
        <v>1.6110152251277292</v>
      </c>
      <c r="U2824" s="93">
        <f t="shared" si="308"/>
        <v>2.2139411611834228</v>
      </c>
      <c r="V2824" s="93">
        <f t="shared" si="308"/>
        <v>3.0425134342188387</v>
      </c>
      <c r="W2824" s="93">
        <f t="shared" si="308"/>
        <v>4.1811806744014852</v>
      </c>
      <c r="X2824" s="93">
        <f t="shared" si="308"/>
        <v>5.7459965945810225</v>
      </c>
      <c r="Y2824" s="93">
        <f t="shared" si="307"/>
        <v>7.8964482609120568</v>
      </c>
      <c r="Z2824" s="93">
        <f t="shared" si="307"/>
        <v>10.851711119367216</v>
      </c>
      <c r="AA2824" s="93">
        <f t="shared" si="307"/>
        <v>14.912987501116939</v>
      </c>
      <c r="AB2824" s="93">
        <f t="shared" si="307"/>
        <v>20.494205361913323</v>
      </c>
      <c r="AC2824" s="95">
        <f t="shared" si="307"/>
        <v>28.164206091155052</v>
      </c>
      <c r="AE2824" s="96"/>
    </row>
    <row r="2825" spans="3:31" ht="24.75" customHeight="1" x14ac:dyDescent="0.25">
      <c r="C2825" s="91">
        <f>ABS(E2825-Dashboard!$F$13)</f>
        <v>30.669278663910152</v>
      </c>
      <c r="D2825" s="92">
        <f t="shared" si="305"/>
        <v>0.37435216512642866</v>
      </c>
      <c r="E2825" s="93" cm="1">
        <f t="array" ref="E2825">SUM('DRE + DCF'!$S$41/TIR!S2825,'DRE + DCF'!$U$41:$AD$41/TIR!T2825:AC2825,TIR!F2825)</f>
        <v>16.950721336089845</v>
      </c>
      <c r="F2825" s="100">
        <f>'DRE + DCF'!$AE$38*'DRE + DCF'!$AE$39*(1+G2825)/(R2825-G2825)/AC2825</f>
        <v>3.3832215507412182</v>
      </c>
      <c r="G2825" s="92">
        <f>R2825*(1-'DRE + DCF'!$AE$39)</f>
        <v>0.2246112990758572</v>
      </c>
      <c r="H2825" s="94">
        <f t="shared" si="309"/>
        <v>0.37435216512642866</v>
      </c>
      <c r="I2825" s="94">
        <f t="shared" si="310"/>
        <v>0.37435216512642866</v>
      </c>
      <c r="J2825" s="94">
        <f t="shared" si="310"/>
        <v>0.37435216512642866</v>
      </c>
      <c r="K2825" s="94">
        <f t="shared" si="310"/>
        <v>0.37435216512642866</v>
      </c>
      <c r="L2825" s="94">
        <f t="shared" si="310"/>
        <v>0.37435216512642866</v>
      </c>
      <c r="M2825" s="94">
        <f t="shared" si="310"/>
        <v>0.37435216512642866</v>
      </c>
      <c r="N2825" s="94">
        <f t="shared" si="310"/>
        <v>0.37435216512642866</v>
      </c>
      <c r="O2825" s="94">
        <f t="shared" si="310"/>
        <v>0.37435216512642866</v>
      </c>
      <c r="P2825" s="94">
        <f t="shared" si="310"/>
        <v>0.37435216512642866</v>
      </c>
      <c r="Q2825" s="94">
        <f t="shared" si="310"/>
        <v>0.37435216512642866</v>
      </c>
      <c r="R2825" s="94">
        <f t="shared" si="310"/>
        <v>0.37435216512642866</v>
      </c>
      <c r="S2825" s="93">
        <f>(1+H2825)^((5-Dashboard!$F$9)*3/12)</f>
        <v>1.1723276696924068</v>
      </c>
      <c r="T2825" s="93">
        <f t="shared" si="308"/>
        <v>1.6111910710793798</v>
      </c>
      <c r="U2825" s="93">
        <f t="shared" si="308"/>
        <v>2.2143439369703151</v>
      </c>
      <c r="V2825" s="93">
        <f t="shared" si="308"/>
        <v>3.0432883841097325</v>
      </c>
      <c r="W2825" s="93">
        <f t="shared" si="308"/>
        <v>4.1825499798053212</v>
      </c>
      <c r="X2825" s="93">
        <f t="shared" si="308"/>
        <v>5.7482966204949433</v>
      </c>
      <c r="Y2825" s="93">
        <f t="shared" si="307"/>
        <v>7.9001839061661574</v>
      </c>
      <c r="Z2825" s="93">
        <f t="shared" si="307"/>
        <v>10.857634856336425</v>
      </c>
      <c r="AA2825" s="93">
        <f t="shared" si="307"/>
        <v>14.922213972958145</v>
      </c>
      <c r="AB2825" s="93">
        <f t="shared" si="307"/>
        <v>20.508377082214871</v>
      </c>
      <c r="AC2825" s="95">
        <f t="shared" si="307"/>
        <v>28.185732446171237</v>
      </c>
      <c r="AE2825" s="96"/>
    </row>
    <row r="2826" spans="3:31" ht="24.75" customHeight="1" x14ac:dyDescent="0.25">
      <c r="C2826" s="91">
        <f>ABS(E2826-Dashboard!$F$13)</f>
        <v>30.676318374716846</v>
      </c>
      <c r="D2826" s="92">
        <f t="shared" si="305"/>
        <v>0.37445216512642865</v>
      </c>
      <c r="E2826" s="93" cm="1">
        <f t="array" ref="E2826">SUM('DRE + DCF'!$S$41/TIR!S2826,'DRE + DCF'!$U$41:$AD$41/TIR!T2826:AC2826,TIR!F2826)</f>
        <v>16.943681625283151</v>
      </c>
      <c r="F2826" s="100">
        <f>'DRE + DCF'!$AE$38*'DRE + DCF'!$AE$39*(1+G2826)/(R2826-G2826)/AC2826</f>
        <v>3.3799006312320952</v>
      </c>
      <c r="G2826" s="92">
        <f>R2826*(1-'DRE + DCF'!$AE$39)</f>
        <v>0.22467129907585717</v>
      </c>
      <c r="H2826" s="94">
        <f t="shared" si="309"/>
        <v>0.37445216512642865</v>
      </c>
      <c r="I2826" s="94">
        <f t="shared" si="310"/>
        <v>0.37445216512642865</v>
      </c>
      <c r="J2826" s="94">
        <f t="shared" si="310"/>
        <v>0.37445216512642865</v>
      </c>
      <c r="K2826" s="94">
        <f t="shared" si="310"/>
        <v>0.37445216512642865</v>
      </c>
      <c r="L2826" s="94">
        <f t="shared" si="310"/>
        <v>0.37445216512642865</v>
      </c>
      <c r="M2826" s="94">
        <f t="shared" si="310"/>
        <v>0.37445216512642865</v>
      </c>
      <c r="N2826" s="94">
        <f t="shared" si="310"/>
        <v>0.37445216512642865</v>
      </c>
      <c r="O2826" s="94">
        <f t="shared" si="310"/>
        <v>0.37445216512642865</v>
      </c>
      <c r="P2826" s="94">
        <f t="shared" si="310"/>
        <v>0.37445216512642865</v>
      </c>
      <c r="Q2826" s="94">
        <f t="shared" si="310"/>
        <v>0.37445216512642865</v>
      </c>
      <c r="R2826" s="94">
        <f t="shared" si="310"/>
        <v>0.37445216512642865</v>
      </c>
      <c r="S2826" s="93">
        <f>(1+H2826)^((5-Dashboard!$F$9)*3/12)</f>
        <v>1.1723703191084414</v>
      </c>
      <c r="T2826" s="93">
        <f t="shared" si="308"/>
        <v>1.6113669234285595</v>
      </c>
      <c r="U2826" s="93">
        <f t="shared" si="308"/>
        <v>2.2147467567194958</v>
      </c>
      <c r="V2826" s="93">
        <f t="shared" si="308"/>
        <v>3.044063474979847</v>
      </c>
      <c r="W2826" s="93">
        <f t="shared" si="308"/>
        <v>4.1839196339683316</v>
      </c>
      <c r="X2826" s="93">
        <f t="shared" si="308"/>
        <v>5.7505973996227482</v>
      </c>
      <c r="Y2826" s="93">
        <f t="shared" si="307"/>
        <v>7.903921046681897</v>
      </c>
      <c r="Z2826" s="93">
        <f t="shared" si="307"/>
        <v>10.863561395600282</v>
      </c>
      <c r="AA2826" s="93">
        <f t="shared" si="307"/>
        <v>14.931445481166696</v>
      </c>
      <c r="AB2826" s="93">
        <f t="shared" si="307"/>
        <v>20.522557570056797</v>
      </c>
      <c r="AC2826" s="95">
        <f t="shared" si="307"/>
        <v>28.207273686096347</v>
      </c>
      <c r="AE2826" s="96"/>
    </row>
    <row r="2827" spans="3:31" ht="24.75" customHeight="1" x14ac:dyDescent="0.25">
      <c r="C2827" s="91">
        <f>ABS(E2827-Dashboard!$F$13)</f>
        <v>30.683352565850381</v>
      </c>
      <c r="D2827" s="92">
        <f t="shared" si="305"/>
        <v>0.37455216512642864</v>
      </c>
      <c r="E2827" s="93" cm="1">
        <f t="array" ref="E2827">SUM('DRE + DCF'!$S$41/TIR!S2827,'DRE + DCF'!$U$41:$AD$41/TIR!T2827:AC2827,TIR!F2827)</f>
        <v>16.936647434149616</v>
      </c>
      <c r="F2827" s="100">
        <f>'DRE + DCF'!$AE$38*'DRE + DCF'!$AE$39*(1+G2827)/(R2827-G2827)/AC2827</f>
        <v>3.3765833918741204</v>
      </c>
      <c r="G2827" s="92">
        <f>R2827*(1-'DRE + DCF'!$AE$39)</f>
        <v>0.22473129907585718</v>
      </c>
      <c r="H2827" s="94">
        <f t="shared" si="309"/>
        <v>0.37455216512642864</v>
      </c>
      <c r="I2827" s="94">
        <f t="shared" si="310"/>
        <v>0.37455216512642864</v>
      </c>
      <c r="J2827" s="94">
        <f t="shared" si="310"/>
        <v>0.37455216512642864</v>
      </c>
      <c r="K2827" s="94">
        <f t="shared" si="310"/>
        <v>0.37455216512642864</v>
      </c>
      <c r="L2827" s="94">
        <f t="shared" si="310"/>
        <v>0.37455216512642864</v>
      </c>
      <c r="M2827" s="94">
        <f t="shared" si="310"/>
        <v>0.37455216512642864</v>
      </c>
      <c r="N2827" s="94">
        <f t="shared" si="310"/>
        <v>0.37455216512642864</v>
      </c>
      <c r="O2827" s="94">
        <f t="shared" si="310"/>
        <v>0.37455216512642864</v>
      </c>
      <c r="P2827" s="94">
        <f t="shared" si="310"/>
        <v>0.37455216512642864</v>
      </c>
      <c r="Q2827" s="94">
        <f t="shared" si="310"/>
        <v>0.37455216512642864</v>
      </c>
      <c r="R2827" s="94">
        <f t="shared" si="310"/>
        <v>0.37455216512642864</v>
      </c>
      <c r="S2827" s="93">
        <f>(1+H2827)^((5-Dashboard!$F$9)*3/12)</f>
        <v>1.1724129669729981</v>
      </c>
      <c r="T2827" s="93">
        <f t="shared" si="308"/>
        <v>1.6115427821750345</v>
      </c>
      <c r="U2827" s="93">
        <f t="shared" si="308"/>
        <v>2.215149620432562</v>
      </c>
      <c r="V2827" s="93">
        <f t="shared" si="308"/>
        <v>3.0448387068445646</v>
      </c>
      <c r="W2827" s="93">
        <f t="shared" si="308"/>
        <v>4.185289636953951</v>
      </c>
      <c r="X2827" s="93">
        <f t="shared" si="308"/>
        <v>5.7528989321562571</v>
      </c>
      <c r="Y2827" s="93">
        <f t="shared" si="307"/>
        <v>7.9076596829489016</v>
      </c>
      <c r="Z2827" s="93">
        <f t="shared" si="307"/>
        <v>10.86949073828038</v>
      </c>
      <c r="AA2827" s="93">
        <f t="shared" si="307"/>
        <v>14.940682028124957</v>
      </c>
      <c r="AB2827" s="93">
        <f t="shared" si="307"/>
        <v>20.536746830224679</v>
      </c>
      <c r="AC2827" s="95">
        <f t="shared" si="307"/>
        <v>28.22882982013865</v>
      </c>
      <c r="AE2827" s="96"/>
    </row>
    <row r="2828" spans="3:31" ht="24.75" customHeight="1" x14ac:dyDescent="0.25">
      <c r="C2828" s="91">
        <f>ABS(E2828-Dashboard!$F$13)</f>
        <v>30.690381243100632</v>
      </c>
      <c r="D2828" s="92">
        <f t="shared" si="305"/>
        <v>0.37465216512642863</v>
      </c>
      <c r="E2828" s="93" cm="1">
        <f t="array" ref="E2828">SUM('DRE + DCF'!$S$41/TIR!S2828,'DRE + DCF'!$U$41:$AD$41/TIR!T2828:AC2828,TIR!F2828)</f>
        <v>16.929618756899366</v>
      </c>
      <c r="F2828" s="100">
        <f>'DRE + DCF'!$AE$38*'DRE + DCF'!$AE$39*(1+G2828)/(R2828-G2828)/AC2828</f>
        <v>3.3732698280748239</v>
      </c>
      <c r="G2828" s="92">
        <f>R2828*(1-'DRE + DCF'!$AE$39)</f>
        <v>0.22479129907585718</v>
      </c>
      <c r="H2828" s="94">
        <f t="shared" si="309"/>
        <v>0.37465216512642863</v>
      </c>
      <c r="I2828" s="94">
        <f t="shared" si="310"/>
        <v>0.37465216512642863</v>
      </c>
      <c r="J2828" s="94">
        <f t="shared" si="310"/>
        <v>0.37465216512642863</v>
      </c>
      <c r="K2828" s="94">
        <f t="shared" si="310"/>
        <v>0.37465216512642863</v>
      </c>
      <c r="L2828" s="94">
        <f t="shared" si="310"/>
        <v>0.37465216512642863</v>
      </c>
      <c r="M2828" s="94">
        <f t="shared" si="310"/>
        <v>0.37465216512642863</v>
      </c>
      <c r="N2828" s="94">
        <f t="shared" si="310"/>
        <v>0.37465216512642863</v>
      </c>
      <c r="O2828" s="94">
        <f t="shared" si="310"/>
        <v>0.37465216512642863</v>
      </c>
      <c r="P2828" s="94">
        <f t="shared" si="310"/>
        <v>0.37465216512642863</v>
      </c>
      <c r="Q2828" s="94">
        <f t="shared" si="310"/>
        <v>0.37465216512642863</v>
      </c>
      <c r="R2828" s="94">
        <f t="shared" si="310"/>
        <v>0.37465216512642863</v>
      </c>
      <c r="S2828" s="93">
        <f>(1+H2828)^((5-Dashboard!$F$9)*3/12)</f>
        <v>1.1724556132862467</v>
      </c>
      <c r="T2828" s="93">
        <f t="shared" si="308"/>
        <v>1.6117186473185738</v>
      </c>
      <c r="U2828" s="93">
        <f t="shared" si="308"/>
        <v>2.2155525281111164</v>
      </c>
      <c r="V2828" s="93">
        <f t="shared" si="308"/>
        <v>3.0456140797192788</v>
      </c>
      <c r="W2828" s="93">
        <f t="shared" si="308"/>
        <v>4.1866599888256424</v>
      </c>
      <c r="X2828" s="93">
        <f t="shared" si="308"/>
        <v>5.7552012182873593</v>
      </c>
      <c r="Y2828" s="93">
        <f t="shared" si="307"/>
        <v>7.9113998154569787</v>
      </c>
      <c r="Z2828" s="93">
        <f t="shared" si="307"/>
        <v>10.875422885498764</v>
      </c>
      <c r="AA2828" s="93">
        <f t="shared" si="307"/>
        <v>14.94992361621639</v>
      </c>
      <c r="AB2828" s="93">
        <f t="shared" si="307"/>
        <v>20.55094486750659</v>
      </c>
      <c r="AC2828" s="95">
        <f t="shared" si="307"/>
        <v>28.250400857511803</v>
      </c>
      <c r="AE2828" s="96"/>
    </row>
    <row r="2829" spans="3:31" ht="24.75" customHeight="1" x14ac:dyDescent="0.25">
      <c r="C2829" s="91">
        <f>ABS(E2829-Dashboard!$F$13)</f>
        <v>30.697404412250005</v>
      </c>
      <c r="D2829" s="92">
        <f t="shared" si="305"/>
        <v>0.37475216512642862</v>
      </c>
      <c r="E2829" s="93" cm="1">
        <f t="array" ref="E2829">SUM('DRE + DCF'!$S$41/TIR!S2829,'DRE + DCF'!$U$41:$AD$41/TIR!T2829:AC2829,TIR!F2829)</f>
        <v>16.922595587749992</v>
      </c>
      <c r="F2829" s="100">
        <f>'DRE + DCF'!$AE$38*'DRE + DCF'!$AE$39*(1+G2829)/(R2829-G2829)/AC2829</f>
        <v>3.3699599352482279</v>
      </c>
      <c r="G2829" s="92">
        <f>R2829*(1-'DRE + DCF'!$AE$39)</f>
        <v>0.22485129907585716</v>
      </c>
      <c r="H2829" s="94">
        <f t="shared" si="309"/>
        <v>0.37475216512642862</v>
      </c>
      <c r="I2829" s="94">
        <f t="shared" si="310"/>
        <v>0.37475216512642862</v>
      </c>
      <c r="J2829" s="94">
        <f t="shared" si="310"/>
        <v>0.37475216512642862</v>
      </c>
      <c r="K2829" s="94">
        <f t="shared" si="310"/>
        <v>0.37475216512642862</v>
      </c>
      <c r="L2829" s="94">
        <f t="shared" si="310"/>
        <v>0.37475216512642862</v>
      </c>
      <c r="M2829" s="94">
        <f t="shared" si="310"/>
        <v>0.37475216512642862</v>
      </c>
      <c r="N2829" s="94">
        <f t="shared" si="310"/>
        <v>0.37475216512642862</v>
      </c>
      <c r="O2829" s="94">
        <f t="shared" si="310"/>
        <v>0.37475216512642862</v>
      </c>
      <c r="P2829" s="94">
        <f t="shared" si="310"/>
        <v>0.37475216512642862</v>
      </c>
      <c r="Q2829" s="94">
        <f t="shared" si="310"/>
        <v>0.37475216512642862</v>
      </c>
      <c r="R2829" s="94">
        <f t="shared" si="310"/>
        <v>0.37475216512642862</v>
      </c>
      <c r="S2829" s="93">
        <f>(1+H2829)^((5-Dashboard!$F$9)*3/12)</f>
        <v>1.1724982580483556</v>
      </c>
      <c r="T2829" s="93">
        <f t="shared" si="308"/>
        <v>1.6118945188589429</v>
      </c>
      <c r="U2829" s="93">
        <f t="shared" si="308"/>
        <v>2.2159554797567544</v>
      </c>
      <c r="V2829" s="93">
        <f t="shared" si="308"/>
        <v>3.0463895936193719</v>
      </c>
      <c r="W2829" s="93">
        <f t="shared" si="308"/>
        <v>4.188030689646852</v>
      </c>
      <c r="X2829" s="93">
        <f t="shared" si="308"/>
        <v>5.7575042582079394</v>
      </c>
      <c r="Y2829" s="93">
        <f t="shared" si="307"/>
        <v>7.9151414446959967</v>
      </c>
      <c r="Z2829" s="93">
        <f t="shared" si="307"/>
        <v>10.881357838377749</v>
      </c>
      <c r="AA2829" s="93">
        <f t="shared" si="307"/>
        <v>14.959170247825245</v>
      </c>
      <c r="AB2829" s="93">
        <f t="shared" si="307"/>
        <v>20.565151686692609</v>
      </c>
      <c r="AC2829" s="95">
        <f t="shared" si="307"/>
        <v>28.271986807434086</v>
      </c>
      <c r="AE2829" s="96"/>
    </row>
    <row r="2830" spans="3:31" ht="24.75" customHeight="1" x14ac:dyDescent="0.25">
      <c r="C2830" s="91">
        <f>ABS(E2830-Dashboard!$F$13)</f>
        <v>30.704422079073634</v>
      </c>
      <c r="D2830" s="92">
        <f t="shared" si="305"/>
        <v>0.3748521651264286</v>
      </c>
      <c r="E2830" s="93" cm="1">
        <f t="array" ref="E2830">SUM('DRE + DCF'!$S$41/TIR!S2830,'DRE + DCF'!$U$41:$AD$41/TIR!T2830:AC2830,TIR!F2830)</f>
        <v>16.915577920926363</v>
      </c>
      <c r="F2830" s="100">
        <f>'DRE + DCF'!$AE$38*'DRE + DCF'!$AE$39*(1+G2830)/(R2830-G2830)/AC2830</f>
        <v>3.3666537088147441</v>
      </c>
      <c r="G2830" s="92">
        <f>R2830*(1-'DRE + DCF'!$AE$39)</f>
        <v>0.22491129907585716</v>
      </c>
      <c r="H2830" s="94">
        <f t="shared" si="309"/>
        <v>0.3748521651264286</v>
      </c>
      <c r="I2830" s="94">
        <f t="shared" si="310"/>
        <v>0.3748521651264286</v>
      </c>
      <c r="J2830" s="94">
        <f t="shared" si="310"/>
        <v>0.3748521651264286</v>
      </c>
      <c r="K2830" s="94">
        <f t="shared" si="310"/>
        <v>0.3748521651264286</v>
      </c>
      <c r="L2830" s="94">
        <f t="shared" ref="I2830:R2855" si="311">$D2830</f>
        <v>0.3748521651264286</v>
      </c>
      <c r="M2830" s="94">
        <f t="shared" si="311"/>
        <v>0.3748521651264286</v>
      </c>
      <c r="N2830" s="94">
        <f t="shared" si="311"/>
        <v>0.3748521651264286</v>
      </c>
      <c r="O2830" s="94">
        <f t="shared" si="311"/>
        <v>0.3748521651264286</v>
      </c>
      <c r="P2830" s="94">
        <f t="shared" si="311"/>
        <v>0.3748521651264286</v>
      </c>
      <c r="Q2830" s="94">
        <f t="shared" si="311"/>
        <v>0.3748521651264286</v>
      </c>
      <c r="R2830" s="94">
        <f t="shared" si="311"/>
        <v>0.3748521651264286</v>
      </c>
      <c r="S2830" s="93">
        <f>(1+H2830)^((5-Dashboard!$F$9)*3/12)</f>
        <v>1.1725409012594949</v>
      </c>
      <c r="T2830" s="93">
        <f t="shared" si="308"/>
        <v>1.6120703967959107</v>
      </c>
      <c r="U2830" s="93">
        <f t="shared" si="308"/>
        <v>2.216358475371079</v>
      </c>
      <c r="V2830" s="93">
        <f t="shared" si="308"/>
        <v>3.0471652485602383</v>
      </c>
      <c r="W2830" s="93">
        <f t="shared" si="308"/>
        <v>4.1894017394810561</v>
      </c>
      <c r="X2830" s="93">
        <f t="shared" si="308"/>
        <v>5.7598080521099568</v>
      </c>
      <c r="Y2830" s="93">
        <f t="shared" si="307"/>
        <v>7.9188845711560125</v>
      </c>
      <c r="Z2830" s="93">
        <f t="shared" si="307"/>
        <v>10.887295598040115</v>
      </c>
      <c r="AA2830" s="93">
        <f t="shared" si="307"/>
        <v>14.968421925336889</v>
      </c>
      <c r="AB2830" s="93">
        <f t="shared" si="307"/>
        <v>20.579367292575327</v>
      </c>
      <c r="AC2830" s="95">
        <f t="shared" si="307"/>
        <v>28.2935876791292</v>
      </c>
      <c r="AE2830" s="96"/>
    </row>
    <row r="2831" spans="3:31" ht="24.75" customHeight="1" x14ac:dyDescent="0.25">
      <c r="C2831" s="91">
        <f>ABS(E2831-Dashboard!$F$13)</f>
        <v>30.711434249339209</v>
      </c>
      <c r="D2831" s="92">
        <f t="shared" ref="D2831:D2894" si="312">D2830+0.0001</f>
        <v>0.37495216512642859</v>
      </c>
      <c r="E2831" s="93" cm="1">
        <f t="array" ref="E2831">SUM('DRE + DCF'!$S$41/TIR!S2831,'DRE + DCF'!$U$41:$AD$41/TIR!T2831:AC2831,TIR!F2831)</f>
        <v>16.908565750660788</v>
      </c>
      <c r="F2831" s="100">
        <f>'DRE + DCF'!$AE$38*'DRE + DCF'!$AE$39*(1+G2831)/(R2831-G2831)/AC2831</f>
        <v>3.3633511442012494</v>
      </c>
      <c r="G2831" s="92">
        <f>R2831*(1-'DRE + DCF'!$AE$39)</f>
        <v>0.22497129907585714</v>
      </c>
      <c r="H2831" s="94">
        <f t="shared" si="309"/>
        <v>0.37495216512642859</v>
      </c>
      <c r="I2831" s="94">
        <f t="shared" si="311"/>
        <v>0.37495216512642859</v>
      </c>
      <c r="J2831" s="94">
        <f t="shared" si="311"/>
        <v>0.37495216512642859</v>
      </c>
      <c r="K2831" s="94">
        <f t="shared" si="311"/>
        <v>0.37495216512642859</v>
      </c>
      <c r="L2831" s="94">
        <f t="shared" si="311"/>
        <v>0.37495216512642859</v>
      </c>
      <c r="M2831" s="94">
        <f t="shared" si="311"/>
        <v>0.37495216512642859</v>
      </c>
      <c r="N2831" s="94">
        <f t="shared" si="311"/>
        <v>0.37495216512642859</v>
      </c>
      <c r="O2831" s="94">
        <f t="shared" si="311"/>
        <v>0.37495216512642859</v>
      </c>
      <c r="P2831" s="94">
        <f t="shared" si="311"/>
        <v>0.37495216512642859</v>
      </c>
      <c r="Q2831" s="94">
        <f t="shared" si="311"/>
        <v>0.37495216512642859</v>
      </c>
      <c r="R2831" s="94">
        <f t="shared" si="311"/>
        <v>0.37495216512642859</v>
      </c>
      <c r="S2831" s="93">
        <f>(1+H2831)^((5-Dashboard!$F$9)*3/12)</f>
        <v>1.1725835429198332</v>
      </c>
      <c r="T2831" s="93">
        <f t="shared" si="308"/>
        <v>1.6122462811292431</v>
      </c>
      <c r="U2831" s="93">
        <f t="shared" si="308"/>
        <v>2.2167615149556852</v>
      </c>
      <c r="V2831" s="93">
        <f t="shared" si="308"/>
        <v>3.0479410445572612</v>
      </c>
      <c r="W2831" s="93">
        <f t="shared" si="308"/>
        <v>4.1907731383917142</v>
      </c>
      <c r="X2831" s="93">
        <f t="shared" si="308"/>
        <v>5.7621126001853655</v>
      </c>
      <c r="Y2831" s="93">
        <f t="shared" si="307"/>
        <v>7.9226291953271426</v>
      </c>
      <c r="Z2831" s="93">
        <f t="shared" si="307"/>
        <v>10.893236165608908</v>
      </c>
      <c r="AA2831" s="93">
        <f t="shared" si="307"/>
        <v>14.977678651137481</v>
      </c>
      <c r="AB2831" s="93">
        <f t="shared" si="307"/>
        <v>20.593591689949363</v>
      </c>
      <c r="AC2831" s="95">
        <f t="shared" si="307"/>
        <v>28.315203481825503</v>
      </c>
      <c r="AE2831" s="96"/>
    </row>
    <row r="2832" spans="3:31" ht="24.75" customHeight="1" x14ac:dyDescent="0.25">
      <c r="C2832" s="91">
        <f>ABS(E2832-Dashboard!$F$13)</f>
        <v>30.71844092880718</v>
      </c>
      <c r="D2832" s="92">
        <f t="shared" si="312"/>
        <v>0.37505216512642858</v>
      </c>
      <c r="E2832" s="93" cm="1">
        <f t="array" ref="E2832">SUM('DRE + DCF'!$S$41/TIR!S2832,'DRE + DCF'!$U$41:$AD$41/TIR!T2832:AC2832,TIR!F2832)</f>
        <v>16.901559071192818</v>
      </c>
      <c r="F2832" s="100">
        <f>'DRE + DCF'!$AE$38*'DRE + DCF'!$AE$39*(1+G2832)/(R2832-G2832)/AC2832</f>
        <v>3.3600522368409882</v>
      </c>
      <c r="G2832" s="92">
        <f>R2832*(1-'DRE + DCF'!$AE$39)</f>
        <v>0.22503129907585714</v>
      </c>
      <c r="H2832" s="94">
        <f t="shared" si="309"/>
        <v>0.37505216512642858</v>
      </c>
      <c r="I2832" s="94">
        <f t="shared" si="311"/>
        <v>0.37505216512642858</v>
      </c>
      <c r="J2832" s="94">
        <f t="shared" si="311"/>
        <v>0.37505216512642858</v>
      </c>
      <c r="K2832" s="94">
        <f t="shared" si="311"/>
        <v>0.37505216512642858</v>
      </c>
      <c r="L2832" s="94">
        <f t="shared" si="311"/>
        <v>0.37505216512642858</v>
      </c>
      <c r="M2832" s="94">
        <f t="shared" si="311"/>
        <v>0.37505216512642858</v>
      </c>
      <c r="N2832" s="94">
        <f t="shared" si="311"/>
        <v>0.37505216512642858</v>
      </c>
      <c r="O2832" s="94">
        <f t="shared" si="311"/>
        <v>0.37505216512642858</v>
      </c>
      <c r="P2832" s="94">
        <f t="shared" si="311"/>
        <v>0.37505216512642858</v>
      </c>
      <c r="Q2832" s="94">
        <f t="shared" si="311"/>
        <v>0.37505216512642858</v>
      </c>
      <c r="R2832" s="94">
        <f t="shared" si="311"/>
        <v>0.37505216512642858</v>
      </c>
      <c r="S2832" s="93">
        <f>(1+H2832)^((5-Dashboard!$F$9)*3/12)</f>
        <v>1.1726261830295401</v>
      </c>
      <c r="T2832" s="93">
        <f t="shared" si="308"/>
        <v>1.6124221718587091</v>
      </c>
      <c r="U2832" s="93">
        <f t="shared" si="308"/>
        <v>2.2171645985121766</v>
      </c>
      <c r="V2832" s="93">
        <f t="shared" si="308"/>
        <v>3.0487169816258373</v>
      </c>
      <c r="W2832" s="93">
        <f t="shared" si="308"/>
        <v>4.1921448864423176</v>
      </c>
      <c r="X2832" s="93">
        <f t="shared" si="308"/>
        <v>5.764417902626195</v>
      </c>
      <c r="Y2832" s="93">
        <f t="shared" si="307"/>
        <v>7.9263753176996961</v>
      </c>
      <c r="Z2832" s="93">
        <f t="shared" si="307"/>
        <v>10.899179542207651</v>
      </c>
      <c r="AA2832" s="93">
        <f t="shared" si="307"/>
        <v>14.986940427614309</v>
      </c>
      <c r="AB2832" s="93">
        <f t="shared" si="307"/>
        <v>20.607824883611862</v>
      </c>
      <c r="AC2832" s="95">
        <f t="shared" si="307"/>
        <v>28.336834224756785</v>
      </c>
      <c r="AE2832" s="96"/>
    </row>
    <row r="2833" spans="3:31" ht="24.75" customHeight="1" x14ac:dyDescent="0.25">
      <c r="C2833" s="91">
        <f>ABS(E2833-Dashboard!$F$13)</f>
        <v>30.725442123230543</v>
      </c>
      <c r="D2833" s="92">
        <f t="shared" si="312"/>
        <v>0.37515216512642857</v>
      </c>
      <c r="E2833" s="93" cm="1">
        <f t="array" ref="E2833">SUM('DRE + DCF'!$S$41/TIR!S2833,'DRE + DCF'!$U$41:$AD$41/TIR!T2833:AC2833,TIR!F2833)</f>
        <v>16.894557876769454</v>
      </c>
      <c r="F2833" s="100">
        <f>'DRE + DCF'!$AE$38*'DRE + DCF'!$AE$39*(1+G2833)/(R2833-G2833)/AC2833</f>
        <v>3.3567569821736578</v>
      </c>
      <c r="G2833" s="92">
        <f>R2833*(1-'DRE + DCF'!$AE$39)</f>
        <v>0.22509129907585712</v>
      </c>
      <c r="H2833" s="94">
        <f t="shared" si="309"/>
        <v>0.37515216512642857</v>
      </c>
      <c r="I2833" s="94">
        <f t="shared" si="311"/>
        <v>0.37515216512642857</v>
      </c>
      <c r="J2833" s="94">
        <f t="shared" si="311"/>
        <v>0.37515216512642857</v>
      </c>
      <c r="K2833" s="94">
        <f t="shared" si="311"/>
        <v>0.37515216512642857</v>
      </c>
      <c r="L2833" s="94">
        <f t="shared" si="311"/>
        <v>0.37515216512642857</v>
      </c>
      <c r="M2833" s="94">
        <f t="shared" si="311"/>
        <v>0.37515216512642857</v>
      </c>
      <c r="N2833" s="94">
        <f t="shared" si="311"/>
        <v>0.37515216512642857</v>
      </c>
      <c r="O2833" s="94">
        <f t="shared" si="311"/>
        <v>0.37515216512642857</v>
      </c>
      <c r="P2833" s="94">
        <f t="shared" si="311"/>
        <v>0.37515216512642857</v>
      </c>
      <c r="Q2833" s="94">
        <f t="shared" si="311"/>
        <v>0.37515216512642857</v>
      </c>
      <c r="R2833" s="94">
        <f t="shared" si="311"/>
        <v>0.37515216512642857</v>
      </c>
      <c r="S2833" s="93">
        <f>(1+H2833)^((5-Dashboard!$F$9)*3/12)</f>
        <v>1.1726688215887844</v>
      </c>
      <c r="T2833" s="93">
        <f t="shared" si="308"/>
        <v>1.6125980689840742</v>
      </c>
      <c r="U2833" s="93">
        <f t="shared" si="308"/>
        <v>2.2175677260421471</v>
      </c>
      <c r="V2833" s="93">
        <f t="shared" si="308"/>
        <v>3.0494930597813492</v>
      </c>
      <c r="W2833" s="93">
        <f t="shared" si="308"/>
        <v>4.1935169836963393</v>
      </c>
      <c r="X2833" s="93">
        <f t="shared" si="308"/>
        <v>5.7667239596244704</v>
      </c>
      <c r="Y2833" s="93">
        <f t="shared" si="307"/>
        <v>7.9301229387640406</v>
      </c>
      <c r="Z2833" s="93">
        <f t="shared" si="307"/>
        <v>10.905125728960126</v>
      </c>
      <c r="AA2833" s="93">
        <f t="shared" si="307"/>
        <v>14.996207257155438</v>
      </c>
      <c r="AB2833" s="93">
        <f t="shared" si="307"/>
        <v>20.622066878361959</v>
      </c>
      <c r="AC2833" s="95">
        <f t="shared" si="307"/>
        <v>28.358479917161457</v>
      </c>
      <c r="AE2833" s="96"/>
    </row>
    <row r="2834" spans="3:31" ht="24.75" customHeight="1" x14ac:dyDescent="0.25">
      <c r="C2834" s="91">
        <f>ABS(E2834-Dashboard!$F$13)</f>
        <v>30.732437838355125</v>
      </c>
      <c r="D2834" s="92">
        <f t="shared" si="312"/>
        <v>0.37525216512642856</v>
      </c>
      <c r="E2834" s="93" cm="1">
        <f t="array" ref="E2834">SUM('DRE + DCF'!$S$41/TIR!S2834,'DRE + DCF'!$U$41:$AD$41/TIR!T2834:AC2834,TIR!F2834)</f>
        <v>16.887562161644873</v>
      </c>
      <c r="F2834" s="100">
        <f>'DRE + DCF'!$AE$38*'DRE + DCF'!$AE$39*(1+G2834)/(R2834-G2834)/AC2834</f>
        <v>3.3534653756452979</v>
      </c>
      <c r="G2834" s="92">
        <f>R2834*(1-'DRE + DCF'!$AE$39)</f>
        <v>0.22515129907585713</v>
      </c>
      <c r="H2834" s="94">
        <f t="shared" si="309"/>
        <v>0.37525216512642856</v>
      </c>
      <c r="I2834" s="94">
        <f t="shared" si="311"/>
        <v>0.37525216512642856</v>
      </c>
      <c r="J2834" s="94">
        <f t="shared" si="311"/>
        <v>0.37525216512642856</v>
      </c>
      <c r="K2834" s="94">
        <f t="shared" si="311"/>
        <v>0.37525216512642856</v>
      </c>
      <c r="L2834" s="94">
        <f t="shared" si="311"/>
        <v>0.37525216512642856</v>
      </c>
      <c r="M2834" s="94">
        <f t="shared" si="311"/>
        <v>0.37525216512642856</v>
      </c>
      <c r="N2834" s="94">
        <f t="shared" si="311"/>
        <v>0.37525216512642856</v>
      </c>
      <c r="O2834" s="94">
        <f t="shared" si="311"/>
        <v>0.37525216512642856</v>
      </c>
      <c r="P2834" s="94">
        <f t="shared" si="311"/>
        <v>0.37525216512642856</v>
      </c>
      <c r="Q2834" s="94">
        <f t="shared" si="311"/>
        <v>0.37525216512642856</v>
      </c>
      <c r="R2834" s="94">
        <f t="shared" si="311"/>
        <v>0.37525216512642856</v>
      </c>
      <c r="S2834" s="93">
        <f>(1+H2834)^((5-Dashboard!$F$9)*3/12)</f>
        <v>1.1727114585977356</v>
      </c>
      <c r="T2834" s="93">
        <f t="shared" si="308"/>
        <v>1.6127739725051082</v>
      </c>
      <c r="U2834" s="93">
        <f t="shared" si="308"/>
        <v>2.2179708975472012</v>
      </c>
      <c r="V2834" s="93">
        <f t="shared" si="308"/>
        <v>3.0502692790391968</v>
      </c>
      <c r="W2834" s="93">
        <f t="shared" si="308"/>
        <v>4.1948894302172857</v>
      </c>
      <c r="X2834" s="93">
        <f t="shared" si="308"/>
        <v>5.769030771372293</v>
      </c>
      <c r="Y2834" s="93">
        <f t="shared" si="307"/>
        <v>7.9338720590107368</v>
      </c>
      <c r="Z2834" s="93">
        <f t="shared" si="307"/>
        <v>10.911074726990593</v>
      </c>
      <c r="AA2834" s="93">
        <f t="shared" si="307"/>
        <v>15.005479142150071</v>
      </c>
      <c r="AB2834" s="93">
        <f t="shared" si="307"/>
        <v>20.636317679001351</v>
      </c>
      <c r="AC2834" s="95">
        <f t="shared" si="307"/>
        <v>28.380140568283405</v>
      </c>
      <c r="AE2834" s="96"/>
    </row>
    <row r="2835" spans="3:31" ht="24.75" customHeight="1" x14ac:dyDescent="0.25">
      <c r="C2835" s="91">
        <f>ABS(E2835-Dashboard!$F$13)</f>
        <v>30.739428079919271</v>
      </c>
      <c r="D2835" s="92">
        <f t="shared" si="312"/>
        <v>0.37535216512642855</v>
      </c>
      <c r="E2835" s="93" cm="1">
        <f t="array" ref="E2835">SUM('DRE + DCF'!$S$41/TIR!S2835,'DRE + DCF'!$U$41:$AD$41/TIR!T2835:AC2835,TIR!F2835)</f>
        <v>16.880571920080726</v>
      </c>
      <c r="F2835" s="100">
        <f>'DRE + DCF'!$AE$38*'DRE + DCF'!$AE$39*(1+G2835)/(R2835-G2835)/AC2835</f>
        <v>3.3501774127083834</v>
      </c>
      <c r="G2835" s="92">
        <f>R2835*(1-'DRE + DCF'!$AE$39)</f>
        <v>0.22521129907585713</v>
      </c>
      <c r="H2835" s="94">
        <f t="shared" si="309"/>
        <v>0.37535216512642855</v>
      </c>
      <c r="I2835" s="94">
        <f t="shared" si="311"/>
        <v>0.37535216512642855</v>
      </c>
      <c r="J2835" s="94">
        <f t="shared" si="311"/>
        <v>0.37535216512642855</v>
      </c>
      <c r="K2835" s="94">
        <f t="shared" si="311"/>
        <v>0.37535216512642855</v>
      </c>
      <c r="L2835" s="94">
        <f t="shared" si="311"/>
        <v>0.37535216512642855</v>
      </c>
      <c r="M2835" s="94">
        <f t="shared" si="311"/>
        <v>0.37535216512642855</v>
      </c>
      <c r="N2835" s="94">
        <f t="shared" si="311"/>
        <v>0.37535216512642855</v>
      </c>
      <c r="O2835" s="94">
        <f t="shared" si="311"/>
        <v>0.37535216512642855</v>
      </c>
      <c r="P2835" s="94">
        <f t="shared" si="311"/>
        <v>0.37535216512642855</v>
      </c>
      <c r="Q2835" s="94">
        <f t="shared" si="311"/>
        <v>0.37535216512642855</v>
      </c>
      <c r="R2835" s="94">
        <f t="shared" si="311"/>
        <v>0.37535216512642855</v>
      </c>
      <c r="S2835" s="93">
        <f>(1+H2835)^((5-Dashboard!$F$9)*3/12)</f>
        <v>1.1727540940565624</v>
      </c>
      <c r="T2835" s="93">
        <f t="shared" si="308"/>
        <v>1.6129498824215762</v>
      </c>
      <c r="U2835" s="93">
        <f t="shared" si="308"/>
        <v>2.2183741130289332</v>
      </c>
      <c r="V2835" s="93">
        <f t="shared" si="308"/>
        <v>3.0510456394147636</v>
      </c>
      <c r="W2835" s="93">
        <f t="shared" si="308"/>
        <v>4.1962622260686437</v>
      </c>
      <c r="X2835" s="93">
        <f t="shared" si="308"/>
        <v>5.7713383380617556</v>
      </c>
      <c r="Y2835" s="93">
        <f t="shared" si="307"/>
        <v>7.9376226789303983</v>
      </c>
      <c r="Z2835" s="93">
        <f t="shared" si="307"/>
        <v>10.917026537423565</v>
      </c>
      <c r="AA2835" s="93">
        <f t="shared" si="307"/>
        <v>15.014756084988177</v>
      </c>
      <c r="AB2835" s="93">
        <f t="shared" si="307"/>
        <v>20.650577290333704</v>
      </c>
      <c r="AC2835" s="95">
        <f t="shared" si="307"/>
        <v>28.401816187371114</v>
      </c>
      <c r="AE2835" s="96"/>
    </row>
    <row r="2836" spans="3:31" ht="24.75" customHeight="1" x14ac:dyDescent="0.25">
      <c r="C2836" s="91">
        <f>ABS(E2836-Dashboard!$F$13)</f>
        <v>30.746412853654185</v>
      </c>
      <c r="D2836" s="92">
        <f t="shared" si="312"/>
        <v>0.37545216512642854</v>
      </c>
      <c r="E2836" s="93" cm="1">
        <f t="array" ref="E2836">SUM('DRE + DCF'!$S$41/TIR!S2836,'DRE + DCF'!$U$41:$AD$41/TIR!T2836:AC2836,TIR!F2836)</f>
        <v>16.873587146345812</v>
      </c>
      <c r="F2836" s="100">
        <f>'DRE + DCF'!$AE$38*'DRE + DCF'!$AE$39*(1+G2836)/(R2836-G2836)/AC2836</f>
        <v>3.3468930888217132</v>
      </c>
      <c r="G2836" s="92">
        <f>R2836*(1-'DRE + DCF'!$AE$39)</f>
        <v>0.22527129907585711</v>
      </c>
      <c r="H2836" s="94">
        <f t="shared" si="309"/>
        <v>0.37545216512642854</v>
      </c>
      <c r="I2836" s="94">
        <f t="shared" si="311"/>
        <v>0.37545216512642854</v>
      </c>
      <c r="J2836" s="94">
        <f t="shared" si="311"/>
        <v>0.37545216512642854</v>
      </c>
      <c r="K2836" s="94">
        <f t="shared" si="311"/>
        <v>0.37545216512642854</v>
      </c>
      <c r="L2836" s="94">
        <f t="shared" si="311"/>
        <v>0.37545216512642854</v>
      </c>
      <c r="M2836" s="94">
        <f t="shared" si="311"/>
        <v>0.37545216512642854</v>
      </c>
      <c r="N2836" s="94">
        <f t="shared" si="311"/>
        <v>0.37545216512642854</v>
      </c>
      <c r="O2836" s="94">
        <f t="shared" si="311"/>
        <v>0.37545216512642854</v>
      </c>
      <c r="P2836" s="94">
        <f t="shared" si="311"/>
        <v>0.37545216512642854</v>
      </c>
      <c r="Q2836" s="94">
        <f t="shared" si="311"/>
        <v>0.37545216512642854</v>
      </c>
      <c r="R2836" s="94">
        <f t="shared" si="311"/>
        <v>0.37545216512642854</v>
      </c>
      <c r="S2836" s="93">
        <f>(1+H2836)^((5-Dashboard!$F$9)*3/12)</f>
        <v>1.1727967279654341</v>
      </c>
      <c r="T2836" s="93">
        <f t="shared" si="308"/>
        <v>1.6131257987332475</v>
      </c>
      <c r="U2836" s="93">
        <f t="shared" si="308"/>
        <v>2.2187773724889448</v>
      </c>
      <c r="V2836" s="93">
        <f t="shared" si="308"/>
        <v>3.0518221409234476</v>
      </c>
      <c r="W2836" s="93">
        <f t="shared" si="308"/>
        <v>4.1976353713139289</v>
      </c>
      <c r="X2836" s="93">
        <f t="shared" si="308"/>
        <v>5.7736466598850242</v>
      </c>
      <c r="Y2836" s="93">
        <f t="shared" si="307"/>
        <v>7.9413747990138299</v>
      </c>
      <c r="Z2836" s="93">
        <f t="shared" si="307"/>
        <v>10.92298116138403</v>
      </c>
      <c r="AA2836" s="93">
        <f t="shared" si="307"/>
        <v>15.024038088060856</v>
      </c>
      <c r="AB2836" s="93">
        <f t="shared" si="307"/>
        <v>20.664845717165232</v>
      </c>
      <c r="AC2836" s="95">
        <f t="shared" si="307"/>
        <v>28.423506783678523</v>
      </c>
      <c r="AE2836" s="96"/>
    </row>
    <row r="2837" spans="3:31" ht="24.75" customHeight="1" x14ac:dyDescent="0.25">
      <c r="C2837" s="91">
        <f>ABS(E2837-Dashboard!$F$13)</f>
        <v>30.75339216528366</v>
      </c>
      <c r="D2837" s="92">
        <f t="shared" si="312"/>
        <v>0.37555216512642853</v>
      </c>
      <c r="E2837" s="93" cm="1">
        <f t="array" ref="E2837">SUM('DRE + DCF'!$S$41/TIR!S2837,'DRE + DCF'!$U$41:$AD$41/TIR!T2837:AC2837,TIR!F2837)</f>
        <v>16.866607834716337</v>
      </c>
      <c r="F2837" s="100">
        <f>'DRE + DCF'!$AE$38*'DRE + DCF'!$AE$39*(1+G2837)/(R2837-G2837)/AC2837</f>
        <v>3.343612399450492</v>
      </c>
      <c r="G2837" s="92">
        <f>R2837*(1-'DRE + DCF'!$AE$39)</f>
        <v>0.22533129907585711</v>
      </c>
      <c r="H2837" s="94">
        <f t="shared" si="309"/>
        <v>0.37555216512642853</v>
      </c>
      <c r="I2837" s="94">
        <f t="shared" si="311"/>
        <v>0.37555216512642853</v>
      </c>
      <c r="J2837" s="94">
        <f t="shared" si="311"/>
        <v>0.37555216512642853</v>
      </c>
      <c r="K2837" s="94">
        <f t="shared" si="311"/>
        <v>0.37555216512642853</v>
      </c>
      <c r="L2837" s="94">
        <f t="shared" si="311"/>
        <v>0.37555216512642853</v>
      </c>
      <c r="M2837" s="94">
        <f t="shared" si="311"/>
        <v>0.37555216512642853</v>
      </c>
      <c r="N2837" s="94">
        <f t="shared" si="311"/>
        <v>0.37555216512642853</v>
      </c>
      <c r="O2837" s="94">
        <f t="shared" si="311"/>
        <v>0.37555216512642853</v>
      </c>
      <c r="P2837" s="94">
        <f t="shared" si="311"/>
        <v>0.37555216512642853</v>
      </c>
      <c r="Q2837" s="94">
        <f t="shared" si="311"/>
        <v>0.37555216512642853</v>
      </c>
      <c r="R2837" s="94">
        <f t="shared" si="311"/>
        <v>0.37555216512642853</v>
      </c>
      <c r="S2837" s="93">
        <f>(1+H2837)^((5-Dashboard!$F$9)*3/12)</f>
        <v>1.1728393603245197</v>
      </c>
      <c r="T2837" s="93">
        <f t="shared" si="308"/>
        <v>1.6133017214398884</v>
      </c>
      <c r="U2837" s="93">
        <f t="shared" si="308"/>
        <v>2.2191806759288326</v>
      </c>
      <c r="V2837" s="93">
        <f t="shared" si="308"/>
        <v>3.0525987835806365</v>
      </c>
      <c r="W2837" s="93">
        <f t="shared" si="308"/>
        <v>4.199008866016646</v>
      </c>
      <c r="X2837" s="93">
        <f t="shared" si="308"/>
        <v>5.7759557370342662</v>
      </c>
      <c r="Y2837" s="93">
        <f t="shared" si="307"/>
        <v>7.9451284197519003</v>
      </c>
      <c r="Z2837" s="93">
        <f t="shared" si="307"/>
        <v>10.928938599997245</v>
      </c>
      <c r="AA2837" s="93">
        <f t="shared" si="307"/>
        <v>15.033325153760009</v>
      </c>
      <c r="AB2837" s="93">
        <f t="shared" si="307"/>
        <v>20.679122964304177</v>
      </c>
      <c r="AC2837" s="95">
        <f t="shared" si="307"/>
        <v>28.445212366464258</v>
      </c>
      <c r="AE2837" s="96"/>
    </row>
    <row r="2838" spans="3:31" ht="24.75" customHeight="1" x14ac:dyDescent="0.25">
      <c r="C2838" s="91">
        <f>ABS(E2838-Dashboard!$F$13)</f>
        <v>30.760366020524319</v>
      </c>
      <c r="D2838" s="92">
        <f t="shared" si="312"/>
        <v>0.37565216512642852</v>
      </c>
      <c r="E2838" s="93" cm="1">
        <f t="array" ref="E2838">SUM('DRE + DCF'!$S$41/TIR!S2838,'DRE + DCF'!$U$41:$AD$41/TIR!T2838:AC2838,TIR!F2838)</f>
        <v>16.859633979475678</v>
      </c>
      <c r="F2838" s="100">
        <f>'DRE + DCF'!$AE$38*'DRE + DCF'!$AE$39*(1+G2838)/(R2838-G2838)/AC2838</f>
        <v>3.3403353400662374</v>
      </c>
      <c r="G2838" s="92">
        <f>R2838*(1-'DRE + DCF'!$AE$39)</f>
        <v>0.22539129907585709</v>
      </c>
      <c r="H2838" s="94">
        <f t="shared" si="309"/>
        <v>0.37565216512642852</v>
      </c>
      <c r="I2838" s="94">
        <f t="shared" si="311"/>
        <v>0.37565216512642852</v>
      </c>
      <c r="J2838" s="94">
        <f t="shared" si="311"/>
        <v>0.37565216512642852</v>
      </c>
      <c r="K2838" s="94">
        <f t="shared" si="311"/>
        <v>0.37565216512642852</v>
      </c>
      <c r="L2838" s="94">
        <f t="shared" si="311"/>
        <v>0.37565216512642852</v>
      </c>
      <c r="M2838" s="94">
        <f t="shared" si="311"/>
        <v>0.37565216512642852</v>
      </c>
      <c r="N2838" s="94">
        <f t="shared" si="311"/>
        <v>0.37565216512642852</v>
      </c>
      <c r="O2838" s="94">
        <f t="shared" si="311"/>
        <v>0.37565216512642852</v>
      </c>
      <c r="P2838" s="94">
        <f t="shared" si="311"/>
        <v>0.37565216512642852</v>
      </c>
      <c r="Q2838" s="94">
        <f t="shared" si="311"/>
        <v>0.37565216512642852</v>
      </c>
      <c r="R2838" s="94">
        <f t="shared" si="311"/>
        <v>0.37565216512642852</v>
      </c>
      <c r="S2838" s="93">
        <f>(1+H2838)^((5-Dashboard!$F$9)*3/12)</f>
        <v>1.1728819911339881</v>
      </c>
      <c r="T2838" s="93">
        <f t="shared" si="308"/>
        <v>1.6134776505412673</v>
      </c>
      <c r="U2838" s="93">
        <f t="shared" si="308"/>
        <v>2.2195840233501976</v>
      </c>
      <c r="V2838" s="93">
        <f t="shared" si="308"/>
        <v>3.0533755674017287</v>
      </c>
      <c r="W2838" s="93">
        <f t="shared" si="308"/>
        <v>4.2003827102403255</v>
      </c>
      <c r="X2838" s="93">
        <f t="shared" si="308"/>
        <v>5.7782655697017198</v>
      </c>
      <c r="Y2838" s="93">
        <f t="shared" si="307"/>
        <v>7.9488835416356673</v>
      </c>
      <c r="Z2838" s="93">
        <f t="shared" si="307"/>
        <v>10.93489885438894</v>
      </c>
      <c r="AA2838" s="93">
        <f t="shared" si="307"/>
        <v>15.04261728447865</v>
      </c>
      <c r="AB2838" s="93">
        <f t="shared" si="307"/>
        <v>20.693409036561295</v>
      </c>
      <c r="AC2838" s="95">
        <f t="shared" si="307"/>
        <v>28.466932944992351</v>
      </c>
      <c r="AE2838" s="96"/>
    </row>
    <row r="2839" spans="3:31" ht="24.75" customHeight="1" x14ac:dyDescent="0.25">
      <c r="C2839" s="91">
        <f>ABS(E2839-Dashboard!$F$13)</f>
        <v>30.767334425085416</v>
      </c>
      <c r="D2839" s="92">
        <f t="shared" si="312"/>
        <v>0.37575216512642851</v>
      </c>
      <c r="E2839" s="93" cm="1">
        <f t="array" ref="E2839">SUM('DRE + DCF'!$S$41/TIR!S2839,'DRE + DCF'!$U$41:$AD$41/TIR!T2839:AC2839,TIR!F2839)</f>
        <v>16.852665574914582</v>
      </c>
      <c r="F2839" s="100">
        <f>'DRE + DCF'!$AE$38*'DRE + DCF'!$AE$39*(1+G2839)/(R2839-G2839)/AC2839</f>
        <v>3.3370619061468525</v>
      </c>
      <c r="G2839" s="92">
        <f>R2839*(1-'DRE + DCF'!$AE$39)</f>
        <v>0.22545129907585709</v>
      </c>
      <c r="H2839" s="94">
        <f t="shared" si="309"/>
        <v>0.37575216512642851</v>
      </c>
      <c r="I2839" s="94">
        <f t="shared" si="311"/>
        <v>0.37575216512642851</v>
      </c>
      <c r="J2839" s="94">
        <f t="shared" si="311"/>
        <v>0.37575216512642851</v>
      </c>
      <c r="K2839" s="94">
        <f t="shared" si="311"/>
        <v>0.37575216512642851</v>
      </c>
      <c r="L2839" s="94">
        <f t="shared" si="311"/>
        <v>0.37575216512642851</v>
      </c>
      <c r="M2839" s="94">
        <f t="shared" si="311"/>
        <v>0.37575216512642851</v>
      </c>
      <c r="N2839" s="94">
        <f t="shared" si="311"/>
        <v>0.37575216512642851</v>
      </c>
      <c r="O2839" s="94">
        <f t="shared" si="311"/>
        <v>0.37575216512642851</v>
      </c>
      <c r="P2839" s="94">
        <f t="shared" si="311"/>
        <v>0.37575216512642851</v>
      </c>
      <c r="Q2839" s="94">
        <f t="shared" si="311"/>
        <v>0.37575216512642851</v>
      </c>
      <c r="R2839" s="94">
        <f t="shared" si="311"/>
        <v>0.37575216512642851</v>
      </c>
      <c r="S2839" s="93">
        <f>(1+H2839)^((5-Dashboard!$F$9)*3/12)</f>
        <v>1.1729246203940082</v>
      </c>
      <c r="T2839" s="93">
        <f t="shared" si="308"/>
        <v>1.613653586037151</v>
      </c>
      <c r="U2839" s="93">
        <f t="shared" si="308"/>
        <v>2.2199874147546361</v>
      </c>
      <c r="V2839" s="93">
        <f t="shared" si="308"/>
        <v>3.0541524924021131</v>
      </c>
      <c r="W2839" s="93">
        <f t="shared" si="308"/>
        <v>4.2017569040484846</v>
      </c>
      <c r="X2839" s="93">
        <f t="shared" si="308"/>
        <v>5.7805761580796213</v>
      </c>
      <c r="Y2839" s="93">
        <f t="shared" si="307"/>
        <v>7.9526401651562502</v>
      </c>
      <c r="Z2839" s="93">
        <f t="shared" si="307"/>
        <v>10.940861925685109</v>
      </c>
      <c r="AA2839" s="93">
        <f t="shared" si="307"/>
        <v>15.051914482610593</v>
      </c>
      <c r="AB2839" s="93">
        <f t="shared" si="307"/>
        <v>20.707703938749368</v>
      </c>
      <c r="AC2839" s="95">
        <f t="shared" si="307"/>
        <v>28.488668528531512</v>
      </c>
      <c r="AE2839" s="96"/>
    </row>
    <row r="2840" spans="3:31" ht="24.75" customHeight="1" x14ac:dyDescent="0.25">
      <c r="C2840" s="91">
        <f>ABS(E2840-Dashboard!$F$13)</f>
        <v>30.77429738466904</v>
      </c>
      <c r="D2840" s="92">
        <f t="shared" si="312"/>
        <v>0.37585216512642849</v>
      </c>
      <c r="E2840" s="93" cm="1">
        <f t="array" ref="E2840">SUM('DRE + DCF'!$S$41/TIR!S2840,'DRE + DCF'!$U$41:$AD$41/TIR!T2840:AC2840,TIR!F2840)</f>
        <v>16.845702615330957</v>
      </c>
      <c r="F2840" s="100">
        <f>'DRE + DCF'!$AE$38*'DRE + DCF'!$AE$39*(1+G2840)/(R2840-G2840)/AC2840</f>
        <v>3.3337920931765304</v>
      </c>
      <c r="G2840" s="92">
        <f>R2840*(1-'DRE + DCF'!$AE$39)</f>
        <v>0.2255112990758571</v>
      </c>
      <c r="H2840" s="94">
        <f t="shared" si="309"/>
        <v>0.37585216512642849</v>
      </c>
      <c r="I2840" s="94">
        <f t="shared" si="311"/>
        <v>0.37585216512642849</v>
      </c>
      <c r="J2840" s="94">
        <f t="shared" si="311"/>
        <v>0.37585216512642849</v>
      </c>
      <c r="K2840" s="94">
        <f t="shared" si="311"/>
        <v>0.37585216512642849</v>
      </c>
      <c r="L2840" s="94">
        <f t="shared" si="311"/>
        <v>0.37585216512642849</v>
      </c>
      <c r="M2840" s="94">
        <f t="shared" si="311"/>
        <v>0.37585216512642849</v>
      </c>
      <c r="N2840" s="94">
        <f t="shared" si="311"/>
        <v>0.37585216512642849</v>
      </c>
      <c r="O2840" s="94">
        <f t="shared" si="311"/>
        <v>0.37585216512642849</v>
      </c>
      <c r="P2840" s="94">
        <f t="shared" si="311"/>
        <v>0.37585216512642849</v>
      </c>
      <c r="Q2840" s="94">
        <f t="shared" si="311"/>
        <v>0.37585216512642849</v>
      </c>
      <c r="R2840" s="94">
        <f t="shared" si="311"/>
        <v>0.37585216512642849</v>
      </c>
      <c r="S2840" s="93">
        <f>(1+H2840)^((5-Dashboard!$F$9)*3/12)</f>
        <v>1.1729672481047493</v>
      </c>
      <c r="T2840" s="93">
        <f t="shared" si="308"/>
        <v>1.613829527927308</v>
      </c>
      <c r="U2840" s="93">
        <f t="shared" si="308"/>
        <v>2.2203908501437488</v>
      </c>
      <c r="V2840" s="93">
        <f t="shared" si="308"/>
        <v>3.0549295585971885</v>
      </c>
      <c r="W2840" s="93">
        <f t="shared" si="308"/>
        <v>4.2031314475046671</v>
      </c>
      <c r="X2840" s="93">
        <f t="shared" si="308"/>
        <v>5.7828875023602757</v>
      </c>
      <c r="Y2840" s="93">
        <f t="shared" si="307"/>
        <v>7.95639829080495</v>
      </c>
      <c r="Z2840" s="93">
        <f t="shared" si="307"/>
        <v>10.946827815012206</v>
      </c>
      <c r="AA2840" s="93">
        <f t="shared" si="307"/>
        <v>15.061216750550756</v>
      </c>
      <c r="AB2840" s="93">
        <f t="shared" si="307"/>
        <v>20.722007675683692</v>
      </c>
      <c r="AC2840" s="95">
        <f t="shared" si="307"/>
        <v>28.510419126355881</v>
      </c>
      <c r="AE2840" s="96"/>
    </row>
    <row r="2841" spans="3:31" ht="24.75" customHeight="1" x14ac:dyDescent="0.25">
      <c r="C2841" s="91">
        <f>ABS(E2841-Dashboard!$F$13)</f>
        <v>30.781254904969959</v>
      </c>
      <c r="D2841" s="92">
        <f t="shared" si="312"/>
        <v>0.37595216512642848</v>
      </c>
      <c r="E2841" s="93" cm="1">
        <f t="array" ref="E2841">SUM('DRE + DCF'!$S$41/TIR!S2841,'DRE + DCF'!$U$41:$AD$41/TIR!T2841:AC2841,TIR!F2841)</f>
        <v>16.838745095030038</v>
      </c>
      <c r="F2841" s="100">
        <f>'DRE + DCF'!$AE$38*'DRE + DCF'!$AE$39*(1+G2841)/(R2841-G2841)/AC2841</f>
        <v>3.3305258966458284</v>
      </c>
      <c r="G2841" s="92">
        <f>R2841*(1-'DRE + DCF'!$AE$39)</f>
        <v>0.22557129907585707</v>
      </c>
      <c r="H2841" s="94">
        <f t="shared" si="309"/>
        <v>0.37595216512642848</v>
      </c>
      <c r="I2841" s="94">
        <f t="shared" si="311"/>
        <v>0.37595216512642848</v>
      </c>
      <c r="J2841" s="94">
        <f t="shared" si="311"/>
        <v>0.37595216512642848</v>
      </c>
      <c r="K2841" s="94">
        <f t="shared" si="311"/>
        <v>0.37595216512642848</v>
      </c>
      <c r="L2841" s="94">
        <f t="shared" si="311"/>
        <v>0.37595216512642848</v>
      </c>
      <c r="M2841" s="94">
        <f t="shared" si="311"/>
        <v>0.37595216512642848</v>
      </c>
      <c r="N2841" s="94">
        <f t="shared" si="311"/>
        <v>0.37595216512642848</v>
      </c>
      <c r="O2841" s="94">
        <f t="shared" si="311"/>
        <v>0.37595216512642848</v>
      </c>
      <c r="P2841" s="94">
        <f t="shared" si="311"/>
        <v>0.37595216512642848</v>
      </c>
      <c r="Q2841" s="94">
        <f t="shared" si="311"/>
        <v>0.37595216512642848</v>
      </c>
      <c r="R2841" s="94">
        <f t="shared" si="311"/>
        <v>0.37595216512642848</v>
      </c>
      <c r="S2841" s="93">
        <f>(1+H2841)^((5-Dashboard!$F$9)*3/12)</f>
        <v>1.1730098742663799</v>
      </c>
      <c r="T2841" s="93">
        <f t="shared" si="308"/>
        <v>1.614005476211505</v>
      </c>
      <c r="U2841" s="93">
        <f t="shared" si="308"/>
        <v>2.2207943295191326</v>
      </c>
      <c r="V2841" s="93">
        <f t="shared" si="308"/>
        <v>3.0557067660023454</v>
      </c>
      <c r="W2841" s="93">
        <f t="shared" si="308"/>
        <v>4.2045063406724035</v>
      </c>
      <c r="X2841" s="93">
        <f t="shared" si="308"/>
        <v>5.7851996027359904</v>
      </c>
      <c r="Y2841" s="93">
        <f t="shared" si="307"/>
        <v>7.9601579190731391</v>
      </c>
      <c r="Z2841" s="93">
        <f t="shared" si="307"/>
        <v>10.95279652349697</v>
      </c>
      <c r="AA2841" s="93">
        <f t="shared" si="307"/>
        <v>15.070524090694873</v>
      </c>
      <c r="AB2841" s="93">
        <f t="shared" si="307"/>
        <v>20.73632025218161</v>
      </c>
      <c r="AC2841" s="95">
        <f t="shared" si="307"/>
        <v>28.532184747744292</v>
      </c>
      <c r="AE2841" s="96"/>
    </row>
    <row r="2842" spans="3:31" ht="24.75" customHeight="1" x14ac:dyDescent="0.25">
      <c r="C2842" s="91">
        <f>ABS(E2842-Dashboard!$F$13)</f>
        <v>30.788206991675782</v>
      </c>
      <c r="D2842" s="92">
        <f t="shared" si="312"/>
        <v>0.37605216512642847</v>
      </c>
      <c r="E2842" s="93" cm="1">
        <f t="array" ref="E2842">SUM('DRE + DCF'!$S$41/TIR!S2842,'DRE + DCF'!$U$41:$AD$41/TIR!T2842:AC2842,TIR!F2842)</f>
        <v>16.831793008324215</v>
      </c>
      <c r="F2842" s="100">
        <f>'DRE + DCF'!$AE$38*'DRE + DCF'!$AE$39*(1+G2842)/(R2842-G2842)/AC2842</f>
        <v>3.327263312051576</v>
      </c>
      <c r="G2842" s="92">
        <f>R2842*(1-'DRE + DCF'!$AE$39)</f>
        <v>0.22563129907585708</v>
      </c>
      <c r="H2842" s="94">
        <f t="shared" si="309"/>
        <v>0.37605216512642847</v>
      </c>
      <c r="I2842" s="94">
        <f t="shared" si="311"/>
        <v>0.37605216512642847</v>
      </c>
      <c r="J2842" s="94">
        <f t="shared" si="311"/>
        <v>0.37605216512642847</v>
      </c>
      <c r="K2842" s="94">
        <f t="shared" si="311"/>
        <v>0.37605216512642847</v>
      </c>
      <c r="L2842" s="94">
        <f t="shared" si="311"/>
        <v>0.37605216512642847</v>
      </c>
      <c r="M2842" s="94">
        <f t="shared" si="311"/>
        <v>0.37605216512642847</v>
      </c>
      <c r="N2842" s="94">
        <f t="shared" si="311"/>
        <v>0.37605216512642847</v>
      </c>
      <c r="O2842" s="94">
        <f t="shared" si="311"/>
        <v>0.37605216512642847</v>
      </c>
      <c r="P2842" s="94">
        <f t="shared" si="311"/>
        <v>0.37605216512642847</v>
      </c>
      <c r="Q2842" s="94">
        <f t="shared" si="311"/>
        <v>0.37605216512642847</v>
      </c>
      <c r="R2842" s="94">
        <f t="shared" si="311"/>
        <v>0.37605216512642847</v>
      </c>
      <c r="S2842" s="93">
        <f>(1+H2842)^((5-Dashboard!$F$9)*3/12)</f>
        <v>1.1730524988790691</v>
      </c>
      <c r="T2842" s="93">
        <f t="shared" si="308"/>
        <v>1.6141814308895106</v>
      </c>
      <c r="U2842" s="93">
        <f t="shared" si="308"/>
        <v>2.2211978528823875</v>
      </c>
      <c r="V2842" s="93">
        <f t="shared" si="308"/>
        <v>3.0564841146329838</v>
      </c>
      <c r="W2842" s="93">
        <f t="shared" si="308"/>
        <v>4.2058815836152528</v>
      </c>
      <c r="X2842" s="93">
        <f t="shared" si="308"/>
        <v>5.7875124593991405</v>
      </c>
      <c r="Y2842" s="93">
        <f t="shared" si="307"/>
        <v>7.9639190504523691</v>
      </c>
      <c r="Z2842" s="93">
        <f t="shared" si="307"/>
        <v>10.958768052266594</v>
      </c>
      <c r="AA2842" s="93">
        <f t="shared" si="307"/>
        <v>15.079836505439781</v>
      </c>
      <c r="AB2842" s="93">
        <f t="shared" si="307"/>
        <v>20.750641673062969</v>
      </c>
      <c r="AC2842" s="95">
        <f t="shared" si="307"/>
        <v>28.553965401980996</v>
      </c>
      <c r="AE2842" s="96"/>
    </row>
    <row r="2843" spans="3:31" ht="24.75" customHeight="1" x14ac:dyDescent="0.25">
      <c r="C2843" s="91">
        <f>ABS(E2843-Dashboard!$F$13)</f>
        <v>30.795153650466808</v>
      </c>
      <c r="D2843" s="92">
        <f t="shared" si="312"/>
        <v>0.37615216512642846</v>
      </c>
      <c r="E2843" s="93" cm="1">
        <f t="array" ref="E2843">SUM('DRE + DCF'!$S$41/TIR!S2843,'DRE + DCF'!$U$41:$AD$41/TIR!T2843:AC2843,TIR!F2843)</f>
        <v>16.824846349533189</v>
      </c>
      <c r="F2843" s="100">
        <f>'DRE + DCF'!$AE$38*'DRE + DCF'!$AE$39*(1+G2843)/(R2843-G2843)/AC2843</f>
        <v>3.3240043348969497</v>
      </c>
      <c r="G2843" s="92">
        <f>R2843*(1-'DRE + DCF'!$AE$39)</f>
        <v>0.22569129907585705</v>
      </c>
      <c r="H2843" s="94">
        <f t="shared" si="309"/>
        <v>0.37615216512642846</v>
      </c>
      <c r="I2843" s="94">
        <f t="shared" si="311"/>
        <v>0.37615216512642846</v>
      </c>
      <c r="J2843" s="94">
        <f t="shared" si="311"/>
        <v>0.37615216512642846</v>
      </c>
      <c r="K2843" s="94">
        <f t="shared" si="311"/>
        <v>0.37615216512642846</v>
      </c>
      <c r="L2843" s="94">
        <f t="shared" si="311"/>
        <v>0.37615216512642846</v>
      </c>
      <c r="M2843" s="94">
        <f t="shared" si="311"/>
        <v>0.37615216512642846</v>
      </c>
      <c r="N2843" s="94">
        <f t="shared" si="311"/>
        <v>0.37615216512642846</v>
      </c>
      <c r="O2843" s="94">
        <f t="shared" si="311"/>
        <v>0.37615216512642846</v>
      </c>
      <c r="P2843" s="94">
        <f t="shared" si="311"/>
        <v>0.37615216512642846</v>
      </c>
      <c r="Q2843" s="94">
        <f t="shared" si="311"/>
        <v>0.37615216512642846</v>
      </c>
      <c r="R2843" s="94">
        <f t="shared" si="311"/>
        <v>0.37615216512642846</v>
      </c>
      <c r="S2843" s="93">
        <f>(1+H2843)^((5-Dashboard!$F$9)*3/12)</f>
        <v>1.1730951219429857</v>
      </c>
      <c r="T2843" s="93">
        <f t="shared" si="308"/>
        <v>1.6143573919610912</v>
      </c>
      <c r="U2843" s="93">
        <f t="shared" si="308"/>
        <v>2.22160142023511</v>
      </c>
      <c r="V2843" s="93">
        <f t="shared" si="308"/>
        <v>3.0572616045044949</v>
      </c>
      <c r="W2843" s="93">
        <f t="shared" si="308"/>
        <v>4.2072571763967588</v>
      </c>
      <c r="X2843" s="93">
        <f t="shared" si="308"/>
        <v>5.7898260725421027</v>
      </c>
      <c r="Y2843" s="93">
        <f t="shared" ref="Y2843:AC2893" si="313">(X2843)*(1+N2843)</f>
        <v>7.9676816854342603</v>
      </c>
      <c r="Z2843" s="93">
        <f t="shared" si="313"/>
        <v>10.964742402448547</v>
      </c>
      <c r="AA2843" s="93">
        <f t="shared" si="313"/>
        <v>15.089153997183123</v>
      </c>
      <c r="AB2843" s="93">
        <f t="shared" si="313"/>
        <v>20.764971943149657</v>
      </c>
      <c r="AC2843" s="95">
        <f t="shared" si="313"/>
        <v>28.575761098354938</v>
      </c>
      <c r="AE2843" s="96"/>
    </row>
    <row r="2844" spans="3:31" ht="24.75" customHeight="1" x14ac:dyDescent="0.25">
      <c r="C2844" s="91">
        <f>ABS(E2844-Dashboard!$F$13)</f>
        <v>30.802094887016221</v>
      </c>
      <c r="D2844" s="92">
        <f t="shared" si="312"/>
        <v>0.37625216512642845</v>
      </c>
      <c r="E2844" s="93" cm="1">
        <f t="array" ref="E2844">SUM('DRE + DCF'!$S$41/TIR!S2844,'DRE + DCF'!$U$41:$AD$41/TIR!T2844:AC2844,TIR!F2844)</f>
        <v>16.817905112983777</v>
      </c>
      <c r="F2844" s="100">
        <f>'DRE + DCF'!$AE$38*'DRE + DCF'!$AE$39*(1+G2844)/(R2844-G2844)/AC2844</f>
        <v>3.3207489606913749</v>
      </c>
      <c r="G2844" s="92">
        <f>R2844*(1-'DRE + DCF'!$AE$39)</f>
        <v>0.22575129907585706</v>
      </c>
      <c r="H2844" s="94">
        <f t="shared" si="309"/>
        <v>0.37625216512642845</v>
      </c>
      <c r="I2844" s="94">
        <f t="shared" si="311"/>
        <v>0.37625216512642845</v>
      </c>
      <c r="J2844" s="94">
        <f t="shared" si="311"/>
        <v>0.37625216512642845</v>
      </c>
      <c r="K2844" s="94">
        <f t="shared" si="311"/>
        <v>0.37625216512642845</v>
      </c>
      <c r="L2844" s="94">
        <f t="shared" si="311"/>
        <v>0.37625216512642845</v>
      </c>
      <c r="M2844" s="94">
        <f t="shared" si="311"/>
        <v>0.37625216512642845</v>
      </c>
      <c r="N2844" s="94">
        <f t="shared" si="311"/>
        <v>0.37625216512642845</v>
      </c>
      <c r="O2844" s="94">
        <f t="shared" si="311"/>
        <v>0.37625216512642845</v>
      </c>
      <c r="P2844" s="94">
        <f t="shared" si="311"/>
        <v>0.37625216512642845</v>
      </c>
      <c r="Q2844" s="94">
        <f t="shared" si="311"/>
        <v>0.37625216512642845</v>
      </c>
      <c r="R2844" s="94">
        <f t="shared" si="311"/>
        <v>0.37625216512642845</v>
      </c>
      <c r="S2844" s="93">
        <f>(1+H2844)^((5-Dashboard!$F$9)*3/12)</f>
        <v>1.1731377434582986</v>
      </c>
      <c r="T2844" s="93">
        <f t="shared" ref="T2844:X2894" si="314">(S2844)*(1+I2844)</f>
        <v>1.6145333594260161</v>
      </c>
      <c r="U2844" s="93">
        <f t="shared" si="314"/>
        <v>2.2220050315789011</v>
      </c>
      <c r="V2844" s="93">
        <f t="shared" si="314"/>
        <v>3.0580392356322808</v>
      </c>
      <c r="W2844" s="93">
        <f t="shared" si="314"/>
        <v>4.2086331190804946</v>
      </c>
      <c r="X2844" s="93">
        <f t="shared" si="314"/>
        <v>5.7921404423573248</v>
      </c>
      <c r="Y2844" s="93">
        <f t="shared" si="313"/>
        <v>7.9714458245106181</v>
      </c>
      <c r="Z2844" s="93">
        <f t="shared" si="313"/>
        <v>10.970719575170767</v>
      </c>
      <c r="AA2844" s="93">
        <f t="shared" si="313"/>
        <v>15.09847656832366</v>
      </c>
      <c r="AB2844" s="93">
        <f t="shared" si="313"/>
        <v>20.779311067266086</v>
      </c>
      <c r="AC2844" s="95">
        <f t="shared" si="313"/>
        <v>28.597571846160509</v>
      </c>
      <c r="AE2844" s="96"/>
    </row>
    <row r="2845" spans="3:31" ht="24.75" customHeight="1" x14ac:dyDescent="0.25">
      <c r="C2845" s="91">
        <f>ABS(E2845-Dashboard!$F$13)</f>
        <v>30.809030706989908</v>
      </c>
      <c r="D2845" s="92">
        <f t="shared" si="312"/>
        <v>0.37635216512642844</v>
      </c>
      <c r="E2845" s="93" cm="1">
        <f t="array" ref="E2845">SUM('DRE + DCF'!$S$41/TIR!S2845,'DRE + DCF'!$U$41:$AD$41/TIR!T2845:AC2845,TIR!F2845)</f>
        <v>16.810969293010089</v>
      </c>
      <c r="F2845" s="100">
        <f>'DRE + DCF'!$AE$38*'DRE + DCF'!$AE$39*(1+G2845)/(R2845-G2845)/AC2845</f>
        <v>3.3174971849506032</v>
      </c>
      <c r="G2845" s="92">
        <f>R2845*(1-'DRE + DCF'!$AE$39)</f>
        <v>0.22581129907585706</v>
      </c>
      <c r="H2845" s="94">
        <f t="shared" si="309"/>
        <v>0.37635216512642844</v>
      </c>
      <c r="I2845" s="94">
        <f t="shared" si="311"/>
        <v>0.37635216512642844</v>
      </c>
      <c r="J2845" s="94">
        <f t="shared" si="311"/>
        <v>0.37635216512642844</v>
      </c>
      <c r="K2845" s="94">
        <f t="shared" si="311"/>
        <v>0.37635216512642844</v>
      </c>
      <c r="L2845" s="94">
        <f t="shared" si="311"/>
        <v>0.37635216512642844</v>
      </c>
      <c r="M2845" s="94">
        <f t="shared" si="311"/>
        <v>0.37635216512642844</v>
      </c>
      <c r="N2845" s="94">
        <f t="shared" si="311"/>
        <v>0.37635216512642844</v>
      </c>
      <c r="O2845" s="94">
        <f t="shared" si="311"/>
        <v>0.37635216512642844</v>
      </c>
      <c r="P2845" s="94">
        <f t="shared" si="311"/>
        <v>0.37635216512642844</v>
      </c>
      <c r="Q2845" s="94">
        <f t="shared" si="311"/>
        <v>0.37635216512642844</v>
      </c>
      <c r="R2845" s="94">
        <f t="shared" si="311"/>
        <v>0.37635216512642844</v>
      </c>
      <c r="S2845" s="93">
        <f>(1+H2845)^((5-Dashboard!$F$9)*3/12)</f>
        <v>1.1731803634251761</v>
      </c>
      <c r="T2845" s="93">
        <f t="shared" si="314"/>
        <v>1.6147093332840512</v>
      </c>
      <c r="U2845" s="93">
        <f t="shared" si="314"/>
        <v>2.2224086869153554</v>
      </c>
      <c r="V2845" s="93">
        <f t="shared" si="314"/>
        <v>3.0588170080317321</v>
      </c>
      <c r="W2845" s="93">
        <f t="shared" si="314"/>
        <v>4.2100094117300175</v>
      </c>
      <c r="X2845" s="93">
        <f t="shared" si="314"/>
        <v>5.7944555690372503</v>
      </c>
      <c r="Y2845" s="93">
        <f t="shared" si="313"/>
        <v>7.9752114681733097</v>
      </c>
      <c r="Z2845" s="93">
        <f t="shared" si="313"/>
        <v>10.976699571561456</v>
      </c>
      <c r="AA2845" s="93">
        <f t="shared" si="313"/>
        <v>15.107804221260949</v>
      </c>
      <c r="AB2845" s="93">
        <f t="shared" si="313"/>
        <v>20.793659050238702</v>
      </c>
      <c r="AC2845" s="95">
        <f t="shared" si="313"/>
        <v>28.61939765469679</v>
      </c>
      <c r="AE2845" s="96"/>
    </row>
    <row r="2846" spans="3:31" ht="24.75" customHeight="1" x14ac:dyDescent="0.25">
      <c r="C2846" s="91">
        <f>ABS(E2846-Dashboard!$F$13)</f>
        <v>30.815961116046655</v>
      </c>
      <c r="D2846" s="92">
        <f t="shared" si="312"/>
        <v>0.37645216512642843</v>
      </c>
      <c r="E2846" s="93" cm="1">
        <f t="array" ref="E2846">SUM('DRE + DCF'!$S$41/TIR!S2846,'DRE + DCF'!$U$41:$AD$41/TIR!T2846:AC2846,TIR!F2846)</f>
        <v>16.804038883953343</v>
      </c>
      <c r="F2846" s="100">
        <f>'DRE + DCF'!$AE$38*'DRE + DCF'!$AE$39*(1+G2846)/(R2846-G2846)/AC2846</f>
        <v>3.3142490031966179</v>
      </c>
      <c r="G2846" s="92">
        <f>R2846*(1-'DRE + DCF'!$AE$39)</f>
        <v>0.22587129907585704</v>
      </c>
      <c r="H2846" s="94">
        <f t="shared" si="309"/>
        <v>0.37645216512642843</v>
      </c>
      <c r="I2846" s="94">
        <f t="shared" si="311"/>
        <v>0.37645216512642843</v>
      </c>
      <c r="J2846" s="94">
        <f t="shared" si="311"/>
        <v>0.37645216512642843</v>
      </c>
      <c r="K2846" s="94">
        <f t="shared" si="311"/>
        <v>0.37645216512642843</v>
      </c>
      <c r="L2846" s="94">
        <f t="shared" si="311"/>
        <v>0.37645216512642843</v>
      </c>
      <c r="M2846" s="94">
        <f t="shared" si="311"/>
        <v>0.37645216512642843</v>
      </c>
      <c r="N2846" s="94">
        <f t="shared" si="311"/>
        <v>0.37645216512642843</v>
      </c>
      <c r="O2846" s="94">
        <f t="shared" si="311"/>
        <v>0.37645216512642843</v>
      </c>
      <c r="P2846" s="94">
        <f t="shared" si="311"/>
        <v>0.37645216512642843</v>
      </c>
      <c r="Q2846" s="94">
        <f t="shared" si="311"/>
        <v>0.37645216512642843</v>
      </c>
      <c r="R2846" s="94">
        <f t="shared" si="311"/>
        <v>0.37645216512642843</v>
      </c>
      <c r="S2846" s="93">
        <f>(1+H2846)^((5-Dashboard!$F$9)*3/12)</f>
        <v>1.1732229818437876</v>
      </c>
      <c r="T2846" s="93">
        <f t="shared" si="314"/>
        <v>1.6148853135349659</v>
      </c>
      <c r="U2846" s="93">
        <f t="shared" si="314"/>
        <v>2.2228123862460754</v>
      </c>
      <c r="V2846" s="93">
        <f t="shared" si="314"/>
        <v>3.0595949217182534</v>
      </c>
      <c r="W2846" s="93">
        <f t="shared" si="314"/>
        <v>4.2113860544089157</v>
      </c>
      <c r="X2846" s="93">
        <f t="shared" si="314"/>
        <v>5.796771452774399</v>
      </c>
      <c r="Y2846" s="93">
        <f t="shared" si="313"/>
        <v>7.9789786169143939</v>
      </c>
      <c r="Z2846" s="93">
        <f t="shared" si="313"/>
        <v>10.982682392749293</v>
      </c>
      <c r="AA2846" s="93">
        <f t="shared" si="313"/>
        <v>15.117136958395669</v>
      </c>
      <c r="AB2846" s="93">
        <f t="shared" si="313"/>
        <v>20.808015896896471</v>
      </c>
      <c r="AC2846" s="95">
        <f t="shared" si="313"/>
        <v>28.641238533268293</v>
      </c>
      <c r="AE2846" s="96"/>
    </row>
    <row r="2847" spans="3:31" ht="24.75" customHeight="1" x14ac:dyDescent="0.25">
      <c r="C2847" s="91">
        <f>ABS(E2847-Dashboard!$F$13)</f>
        <v>30.822886119837982</v>
      </c>
      <c r="D2847" s="92">
        <f t="shared" si="312"/>
        <v>0.37655216512642842</v>
      </c>
      <c r="E2847" s="93" cm="1">
        <f t="array" ref="E2847">SUM('DRE + DCF'!$S$41/TIR!S2847,'DRE + DCF'!$U$41:$AD$41/TIR!T2847:AC2847,TIR!F2847)</f>
        <v>16.797113880162016</v>
      </c>
      <c r="F2847" s="100">
        <f>'DRE + DCF'!$AE$38*'DRE + DCF'!$AE$39*(1+G2847)/(R2847-G2847)/AC2847</f>
        <v>3.311004410957707</v>
      </c>
      <c r="G2847" s="92">
        <f>R2847*(1-'DRE + DCF'!$AE$39)</f>
        <v>0.22593129907585704</v>
      </c>
      <c r="H2847" s="94">
        <f t="shared" si="309"/>
        <v>0.37655216512642842</v>
      </c>
      <c r="I2847" s="94">
        <f t="shared" si="311"/>
        <v>0.37655216512642842</v>
      </c>
      <c r="J2847" s="94">
        <f t="shared" si="311"/>
        <v>0.37655216512642842</v>
      </c>
      <c r="K2847" s="94">
        <f t="shared" si="311"/>
        <v>0.37655216512642842</v>
      </c>
      <c r="L2847" s="94">
        <f t="shared" si="311"/>
        <v>0.37655216512642842</v>
      </c>
      <c r="M2847" s="94">
        <f t="shared" si="311"/>
        <v>0.37655216512642842</v>
      </c>
      <c r="N2847" s="94">
        <f t="shared" si="311"/>
        <v>0.37655216512642842</v>
      </c>
      <c r="O2847" s="94">
        <f t="shared" si="311"/>
        <v>0.37655216512642842</v>
      </c>
      <c r="P2847" s="94">
        <f t="shared" si="311"/>
        <v>0.37655216512642842</v>
      </c>
      <c r="Q2847" s="94">
        <f t="shared" si="311"/>
        <v>0.37655216512642842</v>
      </c>
      <c r="R2847" s="94">
        <f t="shared" si="311"/>
        <v>0.37655216512642842</v>
      </c>
      <c r="S2847" s="93">
        <f>(1+H2847)^((5-Dashboard!$F$9)*3/12)</f>
        <v>1.1732655987143015</v>
      </c>
      <c r="T2847" s="93">
        <f t="shared" si="314"/>
        <v>1.6150613001785268</v>
      </c>
      <c r="U2847" s="93">
        <f t="shared" si="314"/>
        <v>2.2232161295726556</v>
      </c>
      <c r="V2847" s="93">
        <f t="shared" si="314"/>
        <v>3.060372976707237</v>
      </c>
      <c r="W2847" s="93">
        <f t="shared" si="314"/>
        <v>4.2127630471807596</v>
      </c>
      <c r="X2847" s="93">
        <f t="shared" si="314"/>
        <v>5.7990880937612843</v>
      </c>
      <c r="Y2847" s="93">
        <f t="shared" si="313"/>
        <v>7.9827472712259882</v>
      </c>
      <c r="Z2847" s="93">
        <f t="shared" si="313"/>
        <v>10.988668039863221</v>
      </c>
      <c r="AA2847" s="93">
        <f t="shared" si="313"/>
        <v>15.126474782129302</v>
      </c>
      <c r="AB2847" s="93">
        <f t="shared" si="313"/>
        <v>20.822381612070409</v>
      </c>
      <c r="AC2847" s="95">
        <f t="shared" si="313"/>
        <v>28.66309449118425</v>
      </c>
      <c r="AE2847" s="96"/>
    </row>
    <row r="2848" spans="3:31" ht="24.75" customHeight="1" x14ac:dyDescent="0.25">
      <c r="C2848" s="91">
        <f>ABS(E2848-Dashboard!$F$13)</f>
        <v>30.829805724008327</v>
      </c>
      <c r="D2848" s="92">
        <f t="shared" si="312"/>
        <v>0.37665216512642841</v>
      </c>
      <c r="E2848" s="93" cm="1">
        <f t="array" ref="E2848">SUM('DRE + DCF'!$S$41/TIR!S2848,'DRE + DCF'!$U$41:$AD$41/TIR!T2848:AC2848,TIR!F2848)</f>
        <v>16.79019427599167</v>
      </c>
      <c r="F2848" s="100">
        <f>'DRE + DCF'!$AE$38*'DRE + DCF'!$AE$39*(1+G2848)/(R2848-G2848)/AC2848</f>
        <v>3.307763403768373</v>
      </c>
      <c r="G2848" s="92">
        <f>R2848*(1-'DRE + DCF'!$AE$39)</f>
        <v>0.22599129907585702</v>
      </c>
      <c r="H2848" s="94">
        <f t="shared" si="309"/>
        <v>0.37665216512642841</v>
      </c>
      <c r="I2848" s="94">
        <f t="shared" si="311"/>
        <v>0.37665216512642841</v>
      </c>
      <c r="J2848" s="94">
        <f t="shared" si="311"/>
        <v>0.37665216512642841</v>
      </c>
      <c r="K2848" s="94">
        <f t="shared" si="311"/>
        <v>0.37665216512642841</v>
      </c>
      <c r="L2848" s="94">
        <f t="shared" si="311"/>
        <v>0.37665216512642841</v>
      </c>
      <c r="M2848" s="94">
        <f t="shared" si="311"/>
        <v>0.37665216512642841</v>
      </c>
      <c r="N2848" s="94">
        <f t="shared" si="311"/>
        <v>0.37665216512642841</v>
      </c>
      <c r="O2848" s="94">
        <f t="shared" si="311"/>
        <v>0.37665216512642841</v>
      </c>
      <c r="P2848" s="94">
        <f t="shared" si="311"/>
        <v>0.37665216512642841</v>
      </c>
      <c r="Q2848" s="94">
        <f t="shared" si="311"/>
        <v>0.37665216512642841</v>
      </c>
      <c r="R2848" s="94">
        <f t="shared" si="311"/>
        <v>0.37665216512642841</v>
      </c>
      <c r="S2848" s="93">
        <f>(1+H2848)^((5-Dashboard!$F$9)*3/12)</f>
        <v>1.1733082140368867</v>
      </c>
      <c r="T2848" s="93">
        <f t="shared" si="314"/>
        <v>1.6152372932145032</v>
      </c>
      <c r="U2848" s="93">
        <f t="shared" si="314"/>
        <v>2.2236199168966975</v>
      </c>
      <c r="V2848" s="93">
        <f t="shared" si="314"/>
        <v>3.0611511730140877</v>
      </c>
      <c r="W2848" s="93">
        <f t="shared" si="314"/>
        <v>4.2141403901091499</v>
      </c>
      <c r="X2848" s="93">
        <f t="shared" si="314"/>
        <v>5.8014054921904936</v>
      </c>
      <c r="Y2848" s="93">
        <f t="shared" si="313"/>
        <v>7.9865174316003964</v>
      </c>
      <c r="Z2848" s="93">
        <f t="shared" si="313"/>
        <v>10.994656514032648</v>
      </c>
      <c r="AA2848" s="93">
        <f t="shared" si="313"/>
        <v>15.135817694864436</v>
      </c>
      <c r="AB2848" s="93">
        <f t="shared" si="313"/>
        <v>20.836756200594035</v>
      </c>
      <c r="AC2848" s="95">
        <f t="shared" si="313"/>
        <v>28.684965537759314</v>
      </c>
      <c r="AE2848" s="96"/>
    </row>
    <row r="2849" spans="3:31" ht="24.75" customHeight="1" x14ac:dyDescent="0.25">
      <c r="C2849" s="91">
        <f>ABS(E2849-Dashboard!$F$13)</f>
        <v>30.836719934194868</v>
      </c>
      <c r="D2849" s="92">
        <f t="shared" si="312"/>
        <v>0.3767521651264284</v>
      </c>
      <c r="E2849" s="93" cm="1">
        <f t="array" ref="E2849">SUM('DRE + DCF'!$S$41/TIR!S2849,'DRE + DCF'!$U$41:$AD$41/TIR!T2849:AC2849,TIR!F2849)</f>
        <v>16.78328006580513</v>
      </c>
      <c r="F2849" s="100">
        <f>'DRE + DCF'!$AE$38*'DRE + DCF'!$AE$39*(1+G2849)/(R2849-G2849)/AC2849</f>
        <v>3.3045259771694044</v>
      </c>
      <c r="G2849" s="92">
        <f>R2849*(1-'DRE + DCF'!$AE$39)</f>
        <v>0.22605129907585703</v>
      </c>
      <c r="H2849" s="94">
        <f t="shared" si="309"/>
        <v>0.3767521651264284</v>
      </c>
      <c r="I2849" s="94">
        <f t="shared" si="311"/>
        <v>0.3767521651264284</v>
      </c>
      <c r="J2849" s="94">
        <f t="shared" si="311"/>
        <v>0.3767521651264284</v>
      </c>
      <c r="K2849" s="94">
        <f t="shared" si="311"/>
        <v>0.3767521651264284</v>
      </c>
      <c r="L2849" s="94">
        <f t="shared" si="311"/>
        <v>0.3767521651264284</v>
      </c>
      <c r="M2849" s="94">
        <f t="shared" si="311"/>
        <v>0.3767521651264284</v>
      </c>
      <c r="N2849" s="94">
        <f t="shared" si="311"/>
        <v>0.3767521651264284</v>
      </c>
      <c r="O2849" s="94">
        <f t="shared" si="311"/>
        <v>0.3767521651264284</v>
      </c>
      <c r="P2849" s="94">
        <f t="shared" si="311"/>
        <v>0.3767521651264284</v>
      </c>
      <c r="Q2849" s="94">
        <f t="shared" si="311"/>
        <v>0.3767521651264284</v>
      </c>
      <c r="R2849" s="94">
        <f t="shared" si="311"/>
        <v>0.3767521651264284</v>
      </c>
      <c r="S2849" s="93">
        <f>(1+H2849)^((5-Dashboard!$F$9)*3/12)</f>
        <v>1.1733508278117113</v>
      </c>
      <c r="T2849" s="93">
        <f t="shared" si="314"/>
        <v>1.6154132926426605</v>
      </c>
      <c r="U2849" s="93">
        <f t="shared" si="314"/>
        <v>2.2240237482197953</v>
      </c>
      <c r="V2849" s="93">
        <f t="shared" si="314"/>
        <v>3.0619295106541977</v>
      </c>
      <c r="W2849" s="93">
        <f t="shared" si="314"/>
        <v>4.2155180832576722</v>
      </c>
      <c r="X2849" s="93">
        <f t="shared" si="314"/>
        <v>5.8037236482546115</v>
      </c>
      <c r="Y2849" s="93">
        <f t="shared" si="313"/>
        <v>7.9902890985299893</v>
      </c>
      <c r="Z2849" s="93">
        <f t="shared" si="313"/>
        <v>11.000647816387259</v>
      </c>
      <c r="AA2849" s="93">
        <f t="shared" si="313"/>
        <v>15.145165699004474</v>
      </c>
      <c r="AB2849" s="93">
        <f t="shared" si="313"/>
        <v>20.851139667302924</v>
      </c>
      <c r="AC2849" s="95">
        <f t="shared" si="313"/>
        <v>28.706851682312855</v>
      </c>
      <c r="AE2849" s="96"/>
    </row>
    <row r="2850" spans="3:31" ht="24.75" customHeight="1" x14ac:dyDescent="0.25">
      <c r="C2850" s="91">
        <f>ABS(E2850-Dashboard!$F$13)</f>
        <v>30.843628756027741</v>
      </c>
      <c r="D2850" s="92">
        <f t="shared" si="312"/>
        <v>0.37685216512642838</v>
      </c>
      <c r="E2850" s="93" cm="1">
        <f t="array" ref="E2850">SUM('DRE + DCF'!$S$41/TIR!S2850,'DRE + DCF'!$U$41:$AD$41/TIR!T2850:AC2850,TIR!F2850)</f>
        <v>16.776371243972257</v>
      </c>
      <c r="F2850" s="100">
        <f>'DRE + DCF'!$AE$38*'DRE + DCF'!$AE$39*(1+G2850)/(R2850-G2850)/AC2850</f>
        <v>3.3012921267077782</v>
      </c>
      <c r="G2850" s="92">
        <f>R2850*(1-'DRE + DCF'!$AE$39)</f>
        <v>0.22611129907585703</v>
      </c>
      <c r="H2850" s="94">
        <f t="shared" si="309"/>
        <v>0.37685216512642838</v>
      </c>
      <c r="I2850" s="94">
        <f t="shared" si="311"/>
        <v>0.37685216512642838</v>
      </c>
      <c r="J2850" s="94">
        <f t="shared" si="311"/>
        <v>0.37685216512642838</v>
      </c>
      <c r="K2850" s="94">
        <f t="shared" si="311"/>
        <v>0.37685216512642838</v>
      </c>
      <c r="L2850" s="94">
        <f t="shared" si="311"/>
        <v>0.37685216512642838</v>
      </c>
      <c r="M2850" s="94">
        <f t="shared" si="311"/>
        <v>0.37685216512642838</v>
      </c>
      <c r="N2850" s="94">
        <f t="shared" si="311"/>
        <v>0.37685216512642838</v>
      </c>
      <c r="O2850" s="94">
        <f t="shared" si="311"/>
        <v>0.37685216512642838</v>
      </c>
      <c r="P2850" s="94">
        <f t="shared" si="311"/>
        <v>0.37685216512642838</v>
      </c>
      <c r="Q2850" s="94">
        <f t="shared" si="311"/>
        <v>0.37685216512642838</v>
      </c>
      <c r="R2850" s="94">
        <f t="shared" si="311"/>
        <v>0.37685216512642838</v>
      </c>
      <c r="S2850" s="93">
        <f>(1+H2850)^((5-Dashboard!$F$9)*3/12)</f>
        <v>1.1733934400389447</v>
      </c>
      <c r="T2850" s="93">
        <f t="shared" si="314"/>
        <v>1.6155892984627691</v>
      </c>
      <c r="U2850" s="93">
        <f t="shared" si="314"/>
        <v>2.2244276235435514</v>
      </c>
      <c r="V2850" s="93">
        <f t="shared" si="314"/>
        <v>3.0627079896429747</v>
      </c>
      <c r="W2850" s="93">
        <f t="shared" si="314"/>
        <v>4.2168961266899405</v>
      </c>
      <c r="X2850" s="93">
        <f t="shared" si="314"/>
        <v>5.8060425621462946</v>
      </c>
      <c r="Y2850" s="93">
        <f t="shared" si="313"/>
        <v>7.994062272507322</v>
      </c>
      <c r="Z2850" s="93">
        <f t="shared" si="313"/>
        <v>11.006641948057204</v>
      </c>
      <c r="AA2850" s="93">
        <f t="shared" si="313"/>
        <v>15.154518796953933</v>
      </c>
      <c r="AB2850" s="93">
        <f t="shared" si="313"/>
        <v>20.865532017035182</v>
      </c>
      <c r="AC2850" s="95">
        <f t="shared" si="313"/>
        <v>28.728752934169705</v>
      </c>
      <c r="AE2850" s="96"/>
    </row>
    <row r="2851" spans="3:31" ht="24.75" customHeight="1" x14ac:dyDescent="0.25">
      <c r="C2851" s="91">
        <f>ABS(E2851-Dashboard!$F$13)</f>
        <v>30.850532195129844</v>
      </c>
      <c r="D2851" s="92">
        <f t="shared" si="312"/>
        <v>0.37695216512642837</v>
      </c>
      <c r="E2851" s="93" cm="1">
        <f t="array" ref="E2851">SUM('DRE + DCF'!$S$41/TIR!S2851,'DRE + DCF'!$U$41:$AD$41/TIR!T2851:AC2851,TIR!F2851)</f>
        <v>16.769467804870153</v>
      </c>
      <c r="F2851" s="100">
        <f>'DRE + DCF'!$AE$38*'DRE + DCF'!$AE$39*(1+G2851)/(R2851-G2851)/AC2851</f>
        <v>3.2980618479367427</v>
      </c>
      <c r="G2851" s="92">
        <f>R2851*(1-'DRE + DCF'!$AE$39)</f>
        <v>0.22617129907585701</v>
      </c>
      <c r="H2851" s="94">
        <f t="shared" si="309"/>
        <v>0.37695216512642837</v>
      </c>
      <c r="I2851" s="94">
        <f t="shared" si="311"/>
        <v>0.37695216512642837</v>
      </c>
      <c r="J2851" s="94">
        <f t="shared" si="311"/>
        <v>0.37695216512642837</v>
      </c>
      <c r="K2851" s="94">
        <f t="shared" si="311"/>
        <v>0.37695216512642837</v>
      </c>
      <c r="L2851" s="94">
        <f t="shared" si="311"/>
        <v>0.37695216512642837</v>
      </c>
      <c r="M2851" s="94">
        <f t="shared" si="311"/>
        <v>0.37695216512642837</v>
      </c>
      <c r="N2851" s="94">
        <f t="shared" si="311"/>
        <v>0.37695216512642837</v>
      </c>
      <c r="O2851" s="94">
        <f t="shared" si="311"/>
        <v>0.37695216512642837</v>
      </c>
      <c r="P2851" s="94">
        <f t="shared" si="311"/>
        <v>0.37695216512642837</v>
      </c>
      <c r="Q2851" s="94">
        <f t="shared" si="311"/>
        <v>0.37695216512642837</v>
      </c>
      <c r="R2851" s="94">
        <f t="shared" si="311"/>
        <v>0.37695216512642837</v>
      </c>
      <c r="S2851" s="93">
        <f>(1+H2851)^((5-Dashboard!$F$9)*3/12)</f>
        <v>1.1734360507187549</v>
      </c>
      <c r="T2851" s="93">
        <f t="shared" si="314"/>
        <v>1.6157653106745948</v>
      </c>
      <c r="U2851" s="93">
        <f t="shared" si="314"/>
        <v>2.2248315428695595</v>
      </c>
      <c r="V2851" s="93">
        <f t="shared" si="314"/>
        <v>3.0634866099958118</v>
      </c>
      <c r="W2851" s="93">
        <f t="shared" si="314"/>
        <v>4.2182745204695546</v>
      </c>
      <c r="X2851" s="93">
        <f t="shared" si="314"/>
        <v>5.8083622340581993</v>
      </c>
      <c r="Y2851" s="93">
        <f t="shared" si="313"/>
        <v>7.9978369540250158</v>
      </c>
      <c r="Z2851" s="93">
        <f t="shared" si="313"/>
        <v>11.012638910172903</v>
      </c>
      <c r="AA2851" s="93">
        <f t="shared" si="313"/>
        <v>15.163876991118128</v>
      </c>
      <c r="AB2851" s="93">
        <f t="shared" si="313"/>
        <v>20.879933254630934</v>
      </c>
      <c r="AC2851" s="95">
        <f t="shared" si="313"/>
        <v>28.750669302659375</v>
      </c>
      <c r="AE2851" s="96"/>
    </row>
    <row r="2852" spans="3:31" ht="24.75" customHeight="1" x14ac:dyDescent="0.25">
      <c r="C2852" s="91">
        <f>ABS(E2852-Dashboard!$F$13)</f>
        <v>30.857430257117052</v>
      </c>
      <c r="D2852" s="92">
        <f t="shared" si="312"/>
        <v>0.37705216512642836</v>
      </c>
      <c r="E2852" s="93" cm="1">
        <f t="array" ref="E2852">SUM('DRE + DCF'!$S$41/TIR!S2852,'DRE + DCF'!$U$41:$AD$41/TIR!T2852:AC2852,TIR!F2852)</f>
        <v>16.762569742882945</v>
      </c>
      <c r="F2852" s="100">
        <f>'DRE + DCF'!$AE$38*'DRE + DCF'!$AE$39*(1+G2852)/(R2852-G2852)/AC2852</f>
        <v>3.2948351364157142</v>
      </c>
      <c r="G2852" s="92">
        <f>R2852*(1-'DRE + DCF'!$AE$39)</f>
        <v>0.22623129907585701</v>
      </c>
      <c r="H2852" s="94">
        <f t="shared" si="309"/>
        <v>0.37705216512642836</v>
      </c>
      <c r="I2852" s="94">
        <f t="shared" si="311"/>
        <v>0.37705216512642836</v>
      </c>
      <c r="J2852" s="94">
        <f t="shared" si="311"/>
        <v>0.37705216512642836</v>
      </c>
      <c r="K2852" s="94">
        <f t="shared" si="311"/>
        <v>0.37705216512642836</v>
      </c>
      <c r="L2852" s="94">
        <f t="shared" si="311"/>
        <v>0.37705216512642836</v>
      </c>
      <c r="M2852" s="94">
        <f t="shared" si="311"/>
        <v>0.37705216512642836</v>
      </c>
      <c r="N2852" s="94">
        <f t="shared" si="311"/>
        <v>0.37705216512642836</v>
      </c>
      <c r="O2852" s="94">
        <f t="shared" si="311"/>
        <v>0.37705216512642836</v>
      </c>
      <c r="P2852" s="94">
        <f t="shared" si="311"/>
        <v>0.37705216512642836</v>
      </c>
      <c r="Q2852" s="94">
        <f t="shared" si="311"/>
        <v>0.37705216512642836</v>
      </c>
      <c r="R2852" s="94">
        <f t="shared" si="311"/>
        <v>0.37705216512642836</v>
      </c>
      <c r="S2852" s="93">
        <f>(1+H2852)^((5-Dashboard!$F$9)*3/12)</f>
        <v>1.1734786598513107</v>
      </c>
      <c r="T2852" s="93">
        <f t="shared" si="314"/>
        <v>1.6159413292779072</v>
      </c>
      <c r="U2852" s="93">
        <f t="shared" si="314"/>
        <v>2.2252355061994211</v>
      </c>
      <c r="V2852" s="93">
        <f t="shared" si="314"/>
        <v>3.064265371728117</v>
      </c>
      <c r="W2852" s="93">
        <f t="shared" si="314"/>
        <v>4.2196532646601437</v>
      </c>
      <c r="X2852" s="93">
        <f t="shared" si="314"/>
        <v>5.8106826641830533</v>
      </c>
      <c r="Y2852" s="93">
        <f t="shared" si="313"/>
        <v>8.0016131435758773</v>
      </c>
      <c r="Z2852" s="93">
        <f t="shared" si="313"/>
        <v>11.01863870386525</v>
      </c>
      <c r="AA2852" s="93">
        <f t="shared" si="313"/>
        <v>15.173240283903505</v>
      </c>
      <c r="AB2852" s="93">
        <f t="shared" si="313"/>
        <v>20.894343384932867</v>
      </c>
      <c r="AC2852" s="95">
        <f t="shared" si="313"/>
        <v>28.772600797116873</v>
      </c>
      <c r="AE2852" s="96"/>
    </row>
    <row r="2853" spans="3:31" ht="24.75" customHeight="1" x14ac:dyDescent="0.25">
      <c r="C2853" s="91">
        <f>ABS(E2853-Dashboard!$F$13)</f>
        <v>30.864322947598009</v>
      </c>
      <c r="D2853" s="92">
        <f t="shared" si="312"/>
        <v>0.37715216512642835</v>
      </c>
      <c r="E2853" s="93" cm="1">
        <f t="array" ref="E2853">SUM('DRE + DCF'!$S$41/TIR!S2853,'DRE + DCF'!$U$41:$AD$41/TIR!T2853:AC2853,TIR!F2853)</f>
        <v>16.755677052401989</v>
      </c>
      <c r="F2853" s="100">
        <f>'DRE + DCF'!$AE$38*'DRE + DCF'!$AE$39*(1+G2853)/(R2853-G2853)/AC2853</f>
        <v>3.2916119877103611</v>
      </c>
      <c r="G2853" s="92">
        <f>R2853*(1-'DRE + DCF'!$AE$39)</f>
        <v>0.22629129907585699</v>
      </c>
      <c r="H2853" s="94">
        <f t="shared" si="309"/>
        <v>0.37715216512642835</v>
      </c>
      <c r="I2853" s="94">
        <f t="shared" si="311"/>
        <v>0.37715216512642835</v>
      </c>
      <c r="J2853" s="94">
        <f t="shared" si="311"/>
        <v>0.37715216512642835</v>
      </c>
      <c r="K2853" s="94">
        <f t="shared" si="311"/>
        <v>0.37715216512642835</v>
      </c>
      <c r="L2853" s="94">
        <f t="shared" si="311"/>
        <v>0.37715216512642835</v>
      </c>
      <c r="M2853" s="94">
        <f t="shared" si="311"/>
        <v>0.37715216512642835</v>
      </c>
      <c r="N2853" s="94">
        <f t="shared" si="311"/>
        <v>0.37715216512642835</v>
      </c>
      <c r="O2853" s="94">
        <f t="shared" si="311"/>
        <v>0.37715216512642835</v>
      </c>
      <c r="P2853" s="94">
        <f t="shared" si="311"/>
        <v>0.37715216512642835</v>
      </c>
      <c r="Q2853" s="94">
        <f t="shared" si="311"/>
        <v>0.37715216512642835</v>
      </c>
      <c r="R2853" s="94">
        <f t="shared" si="311"/>
        <v>0.37715216512642835</v>
      </c>
      <c r="S2853" s="93">
        <f>(1+H2853)^((5-Dashboard!$F$9)*3/12)</f>
        <v>1.1735212674367808</v>
      </c>
      <c r="T2853" s="93">
        <f t="shared" si="314"/>
        <v>1.6161173542724729</v>
      </c>
      <c r="U2853" s="93">
        <f t="shared" si="314"/>
        <v>2.2256395135347309</v>
      </c>
      <c r="V2853" s="93">
        <f t="shared" si="314"/>
        <v>3.0650442748552851</v>
      </c>
      <c r="W2853" s="93">
        <f t="shared" si="314"/>
        <v>4.221032359325319</v>
      </c>
      <c r="X2853" s="93">
        <f t="shared" si="314"/>
        <v>5.813003852713579</v>
      </c>
      <c r="Y2853" s="93">
        <f t="shared" si="313"/>
        <v>8.0053908416527744</v>
      </c>
      <c r="Z2853" s="93">
        <f t="shared" si="313"/>
        <v>11.024641330265398</v>
      </c>
      <c r="AA2853" s="93">
        <f t="shared" si="313"/>
        <v>15.182608677717299</v>
      </c>
      <c r="AB2853" s="93">
        <f t="shared" si="313"/>
        <v>20.908762412785677</v>
      </c>
      <c r="AC2853" s="95">
        <f t="shared" si="313"/>
        <v>28.794547426881877</v>
      </c>
      <c r="AE2853" s="96"/>
    </row>
    <row r="2854" spans="3:31" ht="24.75" customHeight="1" x14ac:dyDescent="0.25">
      <c r="C2854" s="91">
        <f>ABS(E2854-Dashboard!$F$13)</f>
        <v>30.871210272174366</v>
      </c>
      <c r="D2854" s="92">
        <f t="shared" si="312"/>
        <v>0.37725216512642834</v>
      </c>
      <c r="E2854" s="93" cm="1">
        <f t="array" ref="E2854">SUM('DRE + DCF'!$S$41/TIR!S2854,'DRE + DCF'!$U$41:$AD$41/TIR!T2854:AC2854,TIR!F2854)</f>
        <v>16.748789727825631</v>
      </c>
      <c r="F2854" s="100">
        <f>'DRE + DCF'!$AE$38*'DRE + DCF'!$AE$39*(1+G2854)/(R2854-G2854)/AC2854</f>
        <v>3.2883923973925011</v>
      </c>
      <c r="G2854" s="92">
        <f>R2854*(1-'DRE + DCF'!$AE$39)</f>
        <v>0.22635129907585699</v>
      </c>
      <c r="H2854" s="94">
        <f t="shared" si="309"/>
        <v>0.37725216512642834</v>
      </c>
      <c r="I2854" s="94">
        <f t="shared" si="311"/>
        <v>0.37725216512642834</v>
      </c>
      <c r="J2854" s="94">
        <f t="shared" si="311"/>
        <v>0.37725216512642834</v>
      </c>
      <c r="K2854" s="94">
        <f t="shared" si="311"/>
        <v>0.37725216512642834</v>
      </c>
      <c r="L2854" s="94">
        <f t="shared" si="311"/>
        <v>0.37725216512642834</v>
      </c>
      <c r="M2854" s="94">
        <f t="shared" si="311"/>
        <v>0.37725216512642834</v>
      </c>
      <c r="N2854" s="94">
        <f t="shared" si="311"/>
        <v>0.37725216512642834</v>
      </c>
      <c r="O2854" s="94">
        <f t="shared" si="311"/>
        <v>0.37725216512642834</v>
      </c>
      <c r="P2854" s="94">
        <f t="shared" si="311"/>
        <v>0.37725216512642834</v>
      </c>
      <c r="Q2854" s="94">
        <f t="shared" si="311"/>
        <v>0.37725216512642834</v>
      </c>
      <c r="R2854" s="94">
        <f t="shared" si="311"/>
        <v>0.37725216512642834</v>
      </c>
      <c r="S2854" s="93">
        <f>(1+H2854)^((5-Dashboard!$F$9)*3/12)</f>
        <v>1.1735638734753335</v>
      </c>
      <c r="T2854" s="93">
        <f t="shared" si="314"/>
        <v>1.616293385658061</v>
      </c>
      <c r="U2854" s="93">
        <f t="shared" si="314"/>
        <v>2.2260435648770898</v>
      </c>
      <c r="V2854" s="93">
        <f t="shared" si="314"/>
        <v>3.0658233193927251</v>
      </c>
      <c r="W2854" s="93">
        <f t="shared" si="314"/>
        <v>4.2224118045287247</v>
      </c>
      <c r="X2854" s="93">
        <f t="shared" si="314"/>
        <v>5.8153257998425758</v>
      </c>
      <c r="Y2854" s="93">
        <f t="shared" si="313"/>
        <v>8.009170048748766</v>
      </c>
      <c r="Z2854" s="93">
        <f t="shared" si="313"/>
        <v>11.03064679050498</v>
      </c>
      <c r="AA2854" s="93">
        <f t="shared" si="313"/>
        <v>15.191982174967873</v>
      </c>
      <c r="AB2854" s="93">
        <f t="shared" si="313"/>
        <v>20.923190343036609</v>
      </c>
      <c r="AC2854" s="95">
        <f t="shared" si="313"/>
        <v>28.816509201299549</v>
      </c>
      <c r="AE2854" s="96"/>
    </row>
    <row r="2855" spans="3:31" ht="24.75" customHeight="1" x14ac:dyDescent="0.25">
      <c r="C2855" s="91">
        <f>ABS(E2855-Dashboard!$F$13)</f>
        <v>30.878092236440576</v>
      </c>
      <c r="D2855" s="92">
        <f t="shared" si="312"/>
        <v>0.37735216512642833</v>
      </c>
      <c r="E2855" s="93" cm="1">
        <f t="array" ref="E2855">SUM('DRE + DCF'!$S$41/TIR!S2855,'DRE + DCF'!$U$41:$AD$41/TIR!T2855:AC2855,TIR!F2855)</f>
        <v>16.741907763559421</v>
      </c>
      <c r="F2855" s="100">
        <f>'DRE + DCF'!$AE$38*'DRE + DCF'!$AE$39*(1+G2855)/(R2855-G2855)/AC2855</f>
        <v>3.2851763610401807</v>
      </c>
      <c r="G2855" s="92">
        <f>R2855*(1-'DRE + DCF'!$AE$39)</f>
        <v>0.226411299075857</v>
      </c>
      <c r="H2855" s="94">
        <f t="shared" si="309"/>
        <v>0.37735216512642833</v>
      </c>
      <c r="I2855" s="94">
        <f t="shared" si="311"/>
        <v>0.37735216512642833</v>
      </c>
      <c r="J2855" s="94">
        <f t="shared" si="311"/>
        <v>0.37735216512642833</v>
      </c>
      <c r="K2855" s="94">
        <f t="shared" si="311"/>
        <v>0.37735216512642833</v>
      </c>
      <c r="L2855" s="94">
        <f t="shared" si="311"/>
        <v>0.37735216512642833</v>
      </c>
      <c r="M2855" s="94">
        <f t="shared" si="311"/>
        <v>0.37735216512642833</v>
      </c>
      <c r="N2855" s="94">
        <f t="shared" si="311"/>
        <v>0.37735216512642833</v>
      </c>
      <c r="O2855" s="94">
        <f t="shared" si="311"/>
        <v>0.37735216512642833</v>
      </c>
      <c r="P2855" s="94">
        <f t="shared" si="311"/>
        <v>0.37735216512642833</v>
      </c>
      <c r="Q2855" s="94">
        <f t="shared" ref="I2855:R2881" si="315">$D2855</f>
        <v>0.37735216512642833</v>
      </c>
      <c r="R2855" s="94">
        <f t="shared" si="315"/>
        <v>0.37735216512642833</v>
      </c>
      <c r="S2855" s="93">
        <f>(1+H2855)^((5-Dashboard!$F$9)*3/12)</f>
        <v>1.1736064779671371</v>
      </c>
      <c r="T2855" s="93">
        <f t="shared" si="314"/>
        <v>1.6164694234344381</v>
      </c>
      <c r="U2855" s="93">
        <f t="shared" si="314"/>
        <v>2.2264476602280925</v>
      </c>
      <c r="V2855" s="93">
        <f t="shared" si="314"/>
        <v>3.0666025053558332</v>
      </c>
      <c r="W2855" s="93">
        <f t="shared" si="314"/>
        <v>4.2237916003339864</v>
      </c>
      <c r="X2855" s="93">
        <f t="shared" si="314"/>
        <v>5.8176485057628371</v>
      </c>
      <c r="Y2855" s="93">
        <f t="shared" si="313"/>
        <v>8.0129507653569743</v>
      </c>
      <c r="Z2855" s="93">
        <f t="shared" si="313"/>
        <v>11.036655085715898</v>
      </c>
      <c r="AA2855" s="93">
        <f t="shared" si="313"/>
        <v>15.201360778064398</v>
      </c>
      <c r="AB2855" s="93">
        <f t="shared" si="313"/>
        <v>20.937627180534964</v>
      </c>
      <c r="AC2855" s="95">
        <f t="shared" si="313"/>
        <v>28.838486129719787</v>
      </c>
      <c r="AE2855" s="96"/>
    </row>
    <row r="2856" spans="3:31" ht="24.75" customHeight="1" x14ac:dyDescent="0.25">
      <c r="C2856" s="91">
        <f>ABS(E2856-Dashboard!$F$13)</f>
        <v>30.884968845984101</v>
      </c>
      <c r="D2856" s="92">
        <f t="shared" si="312"/>
        <v>0.37745216512642832</v>
      </c>
      <c r="E2856" s="93" cm="1">
        <f t="array" ref="E2856">SUM('DRE + DCF'!$S$41/TIR!S2856,'DRE + DCF'!$U$41:$AD$41/TIR!T2856:AC2856,TIR!F2856)</f>
        <v>16.735031154015896</v>
      </c>
      <c r="F2856" s="100">
        <f>'DRE + DCF'!$AE$38*'DRE + DCF'!$AE$39*(1+G2856)/(R2856-G2856)/AC2856</f>
        <v>3.2819638742375807</v>
      </c>
      <c r="G2856" s="92">
        <f>R2856*(1-'DRE + DCF'!$AE$39)</f>
        <v>0.22647129907585697</v>
      </c>
      <c r="H2856" s="94">
        <f t="shared" si="309"/>
        <v>0.37745216512642832</v>
      </c>
      <c r="I2856" s="94">
        <f t="shared" si="315"/>
        <v>0.37745216512642832</v>
      </c>
      <c r="J2856" s="94">
        <f t="shared" si="315"/>
        <v>0.37745216512642832</v>
      </c>
      <c r="K2856" s="94">
        <f t="shared" si="315"/>
        <v>0.37745216512642832</v>
      </c>
      <c r="L2856" s="94">
        <f t="shared" si="315"/>
        <v>0.37745216512642832</v>
      </c>
      <c r="M2856" s="94">
        <f t="shared" si="315"/>
        <v>0.37745216512642832</v>
      </c>
      <c r="N2856" s="94">
        <f t="shared" si="315"/>
        <v>0.37745216512642832</v>
      </c>
      <c r="O2856" s="94">
        <f t="shared" si="315"/>
        <v>0.37745216512642832</v>
      </c>
      <c r="P2856" s="94">
        <f t="shared" si="315"/>
        <v>0.37745216512642832</v>
      </c>
      <c r="Q2856" s="94">
        <f t="shared" si="315"/>
        <v>0.37745216512642832</v>
      </c>
      <c r="R2856" s="94">
        <f t="shared" si="315"/>
        <v>0.37745216512642832</v>
      </c>
      <c r="S2856" s="93">
        <f>(1+H2856)^((5-Dashboard!$F$9)*3/12)</f>
        <v>1.1736490809123605</v>
      </c>
      <c r="T2856" s="93">
        <f t="shared" si="314"/>
        <v>1.6166454676013737</v>
      </c>
      <c r="U2856" s="93">
        <f t="shared" si="314"/>
        <v>2.2268517995893395</v>
      </c>
      <c r="V2856" s="93">
        <f t="shared" si="314"/>
        <v>3.0673818327600193</v>
      </c>
      <c r="W2856" s="93">
        <f t="shared" si="314"/>
        <v>4.2251717468047607</v>
      </c>
      <c r="X2856" s="93">
        <f t="shared" si="314"/>
        <v>5.8199719706672317</v>
      </c>
      <c r="Y2856" s="93">
        <f t="shared" si="313"/>
        <v>8.016732991970704</v>
      </c>
      <c r="Z2856" s="93">
        <f t="shared" si="313"/>
        <v>11.042666217030517</v>
      </c>
      <c r="AA2856" s="93">
        <f t="shared" si="313"/>
        <v>15.210744489417152</v>
      </c>
      <c r="AB2856" s="93">
        <f t="shared" si="313"/>
        <v>20.952072930132548</v>
      </c>
      <c r="AC2856" s="95">
        <f t="shared" si="313"/>
        <v>28.86047822149791</v>
      </c>
      <c r="AE2856" s="96"/>
    </row>
    <row r="2857" spans="3:31" ht="24.75" customHeight="1" x14ac:dyDescent="0.25">
      <c r="C2857" s="91">
        <f>ABS(E2857-Dashboard!$F$13)</f>
        <v>30.891840106385221</v>
      </c>
      <c r="D2857" s="92">
        <f t="shared" si="312"/>
        <v>0.37755216512642831</v>
      </c>
      <c r="E2857" s="93" cm="1">
        <f t="array" ref="E2857">SUM('DRE + DCF'!$S$41/TIR!S2857,'DRE + DCF'!$U$41:$AD$41/TIR!T2857:AC2857,TIR!F2857)</f>
        <v>16.728159893614777</v>
      </c>
      <c r="F2857" s="100">
        <f>'DRE + DCF'!$AE$38*'DRE + DCF'!$AE$39*(1+G2857)/(R2857-G2857)/AC2857</f>
        <v>3.2787549325750924</v>
      </c>
      <c r="G2857" s="92">
        <f>R2857*(1-'DRE + DCF'!$AE$39)</f>
        <v>0.22653129907585698</v>
      </c>
      <c r="H2857" s="94">
        <f t="shared" si="309"/>
        <v>0.37755216512642831</v>
      </c>
      <c r="I2857" s="94">
        <f t="shared" si="315"/>
        <v>0.37755216512642831</v>
      </c>
      <c r="J2857" s="94">
        <f t="shared" si="315"/>
        <v>0.37755216512642831</v>
      </c>
      <c r="K2857" s="94">
        <f t="shared" si="315"/>
        <v>0.37755216512642831</v>
      </c>
      <c r="L2857" s="94">
        <f t="shared" si="315"/>
        <v>0.37755216512642831</v>
      </c>
      <c r="M2857" s="94">
        <f t="shared" si="315"/>
        <v>0.37755216512642831</v>
      </c>
      <c r="N2857" s="94">
        <f t="shared" si="315"/>
        <v>0.37755216512642831</v>
      </c>
      <c r="O2857" s="94">
        <f t="shared" si="315"/>
        <v>0.37755216512642831</v>
      </c>
      <c r="P2857" s="94">
        <f t="shared" si="315"/>
        <v>0.37755216512642831</v>
      </c>
      <c r="Q2857" s="94">
        <f t="shared" si="315"/>
        <v>0.37755216512642831</v>
      </c>
      <c r="R2857" s="94">
        <f t="shared" si="315"/>
        <v>0.37755216512642831</v>
      </c>
      <c r="S2857" s="93">
        <f>(1+H2857)^((5-Dashboard!$F$9)*3/12)</f>
        <v>1.1736916823111716</v>
      </c>
      <c r="T2857" s="93">
        <f t="shared" si="314"/>
        <v>1.6168215181586343</v>
      </c>
      <c r="U2857" s="93">
        <f t="shared" si="314"/>
        <v>2.2272559829624252</v>
      </c>
      <c r="V2857" s="93">
        <f t="shared" si="314"/>
        <v>3.0681613016206799</v>
      </c>
      <c r="W2857" s="93">
        <f t="shared" si="314"/>
        <v>4.2265522440046874</v>
      </c>
      <c r="X2857" s="93">
        <f t="shared" si="314"/>
        <v>5.8222961947486205</v>
      </c>
      <c r="Y2857" s="93">
        <f t="shared" si="313"/>
        <v>8.0205167290833259</v>
      </c>
      <c r="Z2857" s="93">
        <f t="shared" si="313"/>
        <v>11.048680185581473</v>
      </c>
      <c r="AA2857" s="93">
        <f t="shared" si="313"/>
        <v>15.220133311437225</v>
      </c>
      <c r="AB2857" s="93">
        <f t="shared" si="313"/>
        <v>20.966527596683221</v>
      </c>
      <c r="AC2857" s="95">
        <f t="shared" si="313"/>
        <v>28.882485485993978</v>
      </c>
      <c r="AE2857" s="96"/>
    </row>
    <row r="2858" spans="3:31" ht="24.75" customHeight="1" x14ac:dyDescent="0.25">
      <c r="C2858" s="91">
        <f>ABS(E2858-Dashboard!$F$13)</f>
        <v>30.89870602321729</v>
      </c>
      <c r="D2858" s="92">
        <f t="shared" si="312"/>
        <v>0.3776521651264283</v>
      </c>
      <c r="E2858" s="93" cm="1">
        <f t="array" ref="E2858">SUM('DRE + DCF'!$S$41/TIR!S2858,'DRE + DCF'!$U$41:$AD$41/TIR!T2858:AC2858,TIR!F2858)</f>
        <v>16.721293976782707</v>
      </c>
      <c r="F2858" s="100">
        <f>'DRE + DCF'!$AE$38*'DRE + DCF'!$AE$39*(1+G2858)/(R2858-G2858)/AC2858</f>
        <v>3.2755495316492125</v>
      </c>
      <c r="G2858" s="92">
        <f>R2858*(1-'DRE + DCF'!$AE$39)</f>
        <v>0.22659129907585696</v>
      </c>
      <c r="H2858" s="94">
        <f t="shared" si="309"/>
        <v>0.3776521651264283</v>
      </c>
      <c r="I2858" s="94">
        <f t="shared" si="315"/>
        <v>0.3776521651264283</v>
      </c>
      <c r="J2858" s="94">
        <f t="shared" si="315"/>
        <v>0.3776521651264283</v>
      </c>
      <c r="K2858" s="94">
        <f t="shared" si="315"/>
        <v>0.3776521651264283</v>
      </c>
      <c r="L2858" s="94">
        <f t="shared" si="315"/>
        <v>0.3776521651264283</v>
      </c>
      <c r="M2858" s="94">
        <f t="shared" si="315"/>
        <v>0.3776521651264283</v>
      </c>
      <c r="N2858" s="94">
        <f t="shared" si="315"/>
        <v>0.3776521651264283</v>
      </c>
      <c r="O2858" s="94">
        <f t="shared" si="315"/>
        <v>0.3776521651264283</v>
      </c>
      <c r="P2858" s="94">
        <f t="shared" si="315"/>
        <v>0.3776521651264283</v>
      </c>
      <c r="Q2858" s="94">
        <f t="shared" si="315"/>
        <v>0.3776521651264283</v>
      </c>
      <c r="R2858" s="94">
        <f t="shared" si="315"/>
        <v>0.3776521651264283</v>
      </c>
      <c r="S2858" s="93">
        <f>(1+H2858)^((5-Dashboard!$F$9)*3/12)</f>
        <v>1.1737342821637393</v>
      </c>
      <c r="T2858" s="93">
        <f t="shared" si="314"/>
        <v>1.6169975751059897</v>
      </c>
      <c r="U2858" s="93">
        <f t="shared" si="314"/>
        <v>2.2276602103489513</v>
      </c>
      <c r="V2858" s="93">
        <f t="shared" si="314"/>
        <v>3.0689409119532276</v>
      </c>
      <c r="W2858" s="93">
        <f t="shared" si="314"/>
        <v>4.2279330919974401</v>
      </c>
      <c r="X2858" s="93">
        <f t="shared" si="314"/>
        <v>5.8246211781999486</v>
      </c>
      <c r="Y2858" s="93">
        <f t="shared" si="313"/>
        <v>8.0243019771884079</v>
      </c>
      <c r="Z2858" s="93">
        <f t="shared" si="313"/>
        <v>11.05469699250189</v>
      </c>
      <c r="AA2858" s="93">
        <f t="shared" si="313"/>
        <v>15.229527246536845</v>
      </c>
      <c r="AB2858" s="93">
        <f t="shared" si="313"/>
        <v>20.980991185043418</v>
      </c>
      <c r="AC2858" s="95">
        <f t="shared" si="313"/>
        <v>28.904507932573573</v>
      </c>
      <c r="AE2858" s="96"/>
    </row>
    <row r="2859" spans="3:31" ht="24.75" customHeight="1" x14ac:dyDescent="0.25">
      <c r="C2859" s="91">
        <f>ABS(E2859-Dashboard!$F$13)</f>
        <v>30.905566602046463</v>
      </c>
      <c r="D2859" s="92">
        <f t="shared" si="312"/>
        <v>0.37775216512642829</v>
      </c>
      <c r="E2859" s="93" cm="1">
        <f t="array" ref="E2859">SUM('DRE + DCF'!$S$41/TIR!S2859,'DRE + DCF'!$U$41:$AD$41/TIR!T2859:AC2859,TIR!F2859)</f>
        <v>16.714433397953535</v>
      </c>
      <c r="F2859" s="100">
        <f>'DRE + DCF'!$AE$38*'DRE + DCF'!$AE$39*(1+G2859)/(R2859-G2859)/AC2859</f>
        <v>3.2723476670626397</v>
      </c>
      <c r="G2859" s="92">
        <f>R2859*(1-'DRE + DCF'!$AE$39)</f>
        <v>0.22665129907585696</v>
      </c>
      <c r="H2859" s="94">
        <f t="shared" si="309"/>
        <v>0.37775216512642829</v>
      </c>
      <c r="I2859" s="94">
        <f t="shared" si="315"/>
        <v>0.37775216512642829</v>
      </c>
      <c r="J2859" s="94">
        <f t="shared" si="315"/>
        <v>0.37775216512642829</v>
      </c>
      <c r="K2859" s="94">
        <f t="shared" si="315"/>
        <v>0.37775216512642829</v>
      </c>
      <c r="L2859" s="94">
        <f t="shared" si="315"/>
        <v>0.37775216512642829</v>
      </c>
      <c r="M2859" s="94">
        <f t="shared" si="315"/>
        <v>0.37775216512642829</v>
      </c>
      <c r="N2859" s="94">
        <f t="shared" si="315"/>
        <v>0.37775216512642829</v>
      </c>
      <c r="O2859" s="94">
        <f t="shared" si="315"/>
        <v>0.37775216512642829</v>
      </c>
      <c r="P2859" s="94">
        <f t="shared" si="315"/>
        <v>0.37775216512642829</v>
      </c>
      <c r="Q2859" s="94">
        <f t="shared" si="315"/>
        <v>0.37775216512642829</v>
      </c>
      <c r="R2859" s="94">
        <f t="shared" si="315"/>
        <v>0.37775216512642829</v>
      </c>
      <c r="S2859" s="93">
        <f>(1+H2859)^((5-Dashboard!$F$9)*3/12)</f>
        <v>1.1737768804702315</v>
      </c>
      <c r="T2859" s="93">
        <f t="shared" si="314"/>
        <v>1.6171736384432063</v>
      </c>
      <c r="U2859" s="93">
        <f t="shared" si="314"/>
        <v>2.2280644817505109</v>
      </c>
      <c r="V2859" s="93">
        <f t="shared" si="314"/>
        <v>3.0697206637730594</v>
      </c>
      <c r="W2859" s="93">
        <f t="shared" si="314"/>
        <v>4.229314290846669</v>
      </c>
      <c r="X2859" s="93">
        <f t="shared" si="314"/>
        <v>5.8269469212141427</v>
      </c>
      <c r="Y2859" s="93">
        <f t="shared" si="313"/>
        <v>8.0280887367795604</v>
      </c>
      <c r="Z2859" s="93">
        <f t="shared" si="313"/>
        <v>11.060716638925131</v>
      </c>
      <c r="AA2859" s="93">
        <f t="shared" si="313"/>
        <v>15.238926297129009</v>
      </c>
      <c r="AB2859" s="93">
        <f t="shared" si="313"/>
        <v>20.995463700071554</v>
      </c>
      <c r="AC2859" s="95">
        <f t="shared" si="313"/>
        <v>28.926545570606912</v>
      </c>
      <c r="AE2859" s="96"/>
    </row>
    <row r="2860" spans="3:31" ht="24.75" customHeight="1" x14ac:dyDescent="0.25">
      <c r="C2860" s="91">
        <f>ABS(E2860-Dashboard!$F$13)</f>
        <v>30.912421848431972</v>
      </c>
      <c r="D2860" s="92">
        <f t="shared" si="312"/>
        <v>0.37785216512642827</v>
      </c>
      <c r="E2860" s="93" cm="1">
        <f t="array" ref="E2860">SUM('DRE + DCF'!$S$41/TIR!S2860,'DRE + DCF'!$U$41:$AD$41/TIR!T2860:AC2860,TIR!F2860)</f>
        <v>16.707578151568026</v>
      </c>
      <c r="F2860" s="100">
        <f>'DRE + DCF'!$AE$38*'DRE + DCF'!$AE$39*(1+G2860)/(R2860-G2860)/AC2860</f>
        <v>3.2691493344241573</v>
      </c>
      <c r="G2860" s="92">
        <f>R2860*(1-'DRE + DCF'!$AE$39)</f>
        <v>0.22671129907585696</v>
      </c>
      <c r="H2860" s="94">
        <f t="shared" si="309"/>
        <v>0.37785216512642827</v>
      </c>
      <c r="I2860" s="94">
        <f t="shared" si="315"/>
        <v>0.37785216512642827</v>
      </c>
      <c r="J2860" s="94">
        <f t="shared" si="315"/>
        <v>0.37785216512642827</v>
      </c>
      <c r="K2860" s="94">
        <f t="shared" si="315"/>
        <v>0.37785216512642827</v>
      </c>
      <c r="L2860" s="94">
        <f t="shared" si="315"/>
        <v>0.37785216512642827</v>
      </c>
      <c r="M2860" s="94">
        <f t="shared" si="315"/>
        <v>0.37785216512642827</v>
      </c>
      <c r="N2860" s="94">
        <f t="shared" si="315"/>
        <v>0.37785216512642827</v>
      </c>
      <c r="O2860" s="94">
        <f t="shared" si="315"/>
        <v>0.37785216512642827</v>
      </c>
      <c r="P2860" s="94">
        <f t="shared" si="315"/>
        <v>0.37785216512642827</v>
      </c>
      <c r="Q2860" s="94">
        <f t="shared" si="315"/>
        <v>0.37785216512642827</v>
      </c>
      <c r="R2860" s="94">
        <f t="shared" si="315"/>
        <v>0.37785216512642827</v>
      </c>
      <c r="S2860" s="93">
        <f>(1+H2860)^((5-Dashboard!$F$9)*3/12)</f>
        <v>1.173819477230817</v>
      </c>
      <c r="T2860" s="93">
        <f t="shared" si="314"/>
        <v>1.6173497081700536</v>
      </c>
      <c r="U2860" s="93">
        <f t="shared" si="314"/>
        <v>2.2284687971687056</v>
      </c>
      <c r="V2860" s="93">
        <f t="shared" si="314"/>
        <v>3.0705005570955888</v>
      </c>
      <c r="W2860" s="93">
        <f t="shared" si="314"/>
        <v>4.230695840616062</v>
      </c>
      <c r="X2860" s="93">
        <f t="shared" si="314"/>
        <v>5.8292734239842163</v>
      </c>
      <c r="Y2860" s="93">
        <f t="shared" si="313"/>
        <v>8.0318770083506017</v>
      </c>
      <c r="Z2860" s="93">
        <f t="shared" si="313"/>
        <v>11.066739125985057</v>
      </c>
      <c r="AA2860" s="93">
        <f t="shared" si="313"/>
        <v>15.248330465627868</v>
      </c>
      <c r="AB2860" s="93">
        <f t="shared" si="313"/>
        <v>21.009945146628638</v>
      </c>
      <c r="AC2860" s="95">
        <f t="shared" si="313"/>
        <v>28.948598409469763</v>
      </c>
      <c r="AE2860" s="96"/>
    </row>
    <row r="2861" spans="3:31" ht="24.75" customHeight="1" x14ac:dyDescent="0.25">
      <c r="C2861" s="91">
        <f>ABS(E2861-Dashboard!$F$13)</f>
        <v>30.919271767925903</v>
      </c>
      <c r="D2861" s="92">
        <f t="shared" si="312"/>
        <v>0.37795216512642826</v>
      </c>
      <c r="E2861" s="93" cm="1">
        <f t="array" ref="E2861">SUM('DRE + DCF'!$S$41/TIR!S2861,'DRE + DCF'!$U$41:$AD$41/TIR!T2861:AC2861,TIR!F2861)</f>
        <v>16.700728232074095</v>
      </c>
      <c r="F2861" s="100">
        <f>'DRE + DCF'!$AE$38*'DRE + DCF'!$AE$39*(1+G2861)/(R2861-G2861)/AC2861</f>
        <v>3.2659545293487278</v>
      </c>
      <c r="G2861" s="92">
        <f>R2861*(1-'DRE + DCF'!$AE$39)</f>
        <v>0.22677129907585694</v>
      </c>
      <c r="H2861" s="94">
        <f t="shared" si="309"/>
        <v>0.37795216512642826</v>
      </c>
      <c r="I2861" s="94">
        <f t="shared" si="315"/>
        <v>0.37795216512642826</v>
      </c>
      <c r="J2861" s="94">
        <f t="shared" si="315"/>
        <v>0.37795216512642826</v>
      </c>
      <c r="K2861" s="94">
        <f t="shared" si="315"/>
        <v>0.37795216512642826</v>
      </c>
      <c r="L2861" s="94">
        <f t="shared" si="315"/>
        <v>0.37795216512642826</v>
      </c>
      <c r="M2861" s="94">
        <f t="shared" si="315"/>
        <v>0.37795216512642826</v>
      </c>
      <c r="N2861" s="94">
        <f t="shared" si="315"/>
        <v>0.37795216512642826</v>
      </c>
      <c r="O2861" s="94">
        <f t="shared" si="315"/>
        <v>0.37795216512642826</v>
      </c>
      <c r="P2861" s="94">
        <f t="shared" si="315"/>
        <v>0.37795216512642826</v>
      </c>
      <c r="Q2861" s="94">
        <f t="shared" si="315"/>
        <v>0.37795216512642826</v>
      </c>
      <c r="R2861" s="94">
        <f t="shared" si="315"/>
        <v>0.37795216512642826</v>
      </c>
      <c r="S2861" s="93">
        <f>(1+H2861)^((5-Dashboard!$F$9)*3/12)</f>
        <v>1.1738620724456634</v>
      </c>
      <c r="T2861" s="93">
        <f t="shared" si="314"/>
        <v>1.617525784286298</v>
      </c>
      <c r="U2861" s="93">
        <f t="shared" si="314"/>
        <v>2.2288731566051281</v>
      </c>
      <c r="V2861" s="93">
        <f t="shared" si="314"/>
        <v>3.0712805919362127</v>
      </c>
      <c r="W2861" s="93">
        <f t="shared" si="314"/>
        <v>4.2320777413692818</v>
      </c>
      <c r="X2861" s="93">
        <f t="shared" si="314"/>
        <v>5.8316006867031653</v>
      </c>
      <c r="Y2861" s="93">
        <f t="shared" si="313"/>
        <v>8.0356667923953911</v>
      </c>
      <c r="Z2861" s="93">
        <f t="shared" si="313"/>
        <v>11.072764454815768</v>
      </c>
      <c r="AA2861" s="93">
        <f t="shared" si="313"/>
        <v>15.257739754448341</v>
      </c>
      <c r="AB2861" s="93">
        <f t="shared" si="313"/>
        <v>21.024435529577669</v>
      </c>
      <c r="AC2861" s="95">
        <f t="shared" si="313"/>
        <v>28.970666458542553</v>
      </c>
      <c r="AE2861" s="96"/>
    </row>
    <row r="2862" spans="3:31" ht="24.75" customHeight="1" x14ac:dyDescent="0.25">
      <c r="C2862" s="91">
        <f>ABS(E2862-Dashboard!$F$13)</f>
        <v>30.926116366073458</v>
      </c>
      <c r="D2862" s="92">
        <f t="shared" si="312"/>
        <v>0.37805216512642825</v>
      </c>
      <c r="E2862" s="93" cm="1">
        <f t="array" ref="E2862">SUM('DRE + DCF'!$S$41/TIR!S2862,'DRE + DCF'!$U$41:$AD$41/TIR!T2862:AC2862,TIR!F2862)</f>
        <v>16.693883633926539</v>
      </c>
      <c r="F2862" s="100">
        <f>'DRE + DCF'!$AE$38*'DRE + DCF'!$AE$39*(1+G2862)/(R2862-G2862)/AC2862</f>
        <v>3.2627632474573751</v>
      </c>
      <c r="G2862" s="92">
        <f>R2862*(1-'DRE + DCF'!$AE$39)</f>
        <v>0.22683129907585695</v>
      </c>
      <c r="H2862" s="94">
        <f t="shared" si="309"/>
        <v>0.37805216512642825</v>
      </c>
      <c r="I2862" s="94">
        <f t="shared" si="315"/>
        <v>0.37805216512642825</v>
      </c>
      <c r="J2862" s="94">
        <f t="shared" si="315"/>
        <v>0.37805216512642825</v>
      </c>
      <c r="K2862" s="94">
        <f t="shared" si="315"/>
        <v>0.37805216512642825</v>
      </c>
      <c r="L2862" s="94">
        <f t="shared" si="315"/>
        <v>0.37805216512642825</v>
      </c>
      <c r="M2862" s="94">
        <f t="shared" si="315"/>
        <v>0.37805216512642825</v>
      </c>
      <c r="N2862" s="94">
        <f t="shared" si="315"/>
        <v>0.37805216512642825</v>
      </c>
      <c r="O2862" s="94">
        <f t="shared" si="315"/>
        <v>0.37805216512642825</v>
      </c>
      <c r="P2862" s="94">
        <f t="shared" si="315"/>
        <v>0.37805216512642825</v>
      </c>
      <c r="Q2862" s="94">
        <f t="shared" si="315"/>
        <v>0.37805216512642825</v>
      </c>
      <c r="R2862" s="94">
        <f t="shared" si="315"/>
        <v>0.37805216512642825</v>
      </c>
      <c r="S2862" s="93">
        <f>(1+H2862)^((5-Dashboard!$F$9)*3/12)</f>
        <v>1.1739046661149399</v>
      </c>
      <c r="T2862" s="93">
        <f t="shared" si="314"/>
        <v>1.61770186679171</v>
      </c>
      <c r="U2862" s="93">
        <f t="shared" si="314"/>
        <v>2.229277560061381</v>
      </c>
      <c r="V2862" s="93">
        <f t="shared" si="314"/>
        <v>3.0720607683103474</v>
      </c>
      <c r="W2862" s="93">
        <f t="shared" si="314"/>
        <v>4.2334599931700332</v>
      </c>
      <c r="X2862" s="93">
        <f t="shared" si="314"/>
        <v>5.8339287095640788</v>
      </c>
      <c r="Y2862" s="93">
        <f t="shared" si="313"/>
        <v>8.0394580894080097</v>
      </c>
      <c r="Z2862" s="93">
        <f t="shared" si="313"/>
        <v>11.078792626551888</v>
      </c>
      <c r="AA2862" s="93">
        <f t="shared" si="313"/>
        <v>15.26715416600654</v>
      </c>
      <c r="AB2862" s="93">
        <f t="shared" si="313"/>
        <v>21.038934853784284</v>
      </c>
      <c r="AC2862" s="95">
        <f t="shared" si="313"/>
        <v>28.992749727211308</v>
      </c>
      <c r="AE2862" s="96"/>
    </row>
    <row r="2863" spans="3:31" ht="24.75" customHeight="1" x14ac:dyDescent="0.25">
      <c r="C2863" s="91">
        <f>ABS(E2863-Dashboard!$F$13)</f>
        <v>30.93295564841268</v>
      </c>
      <c r="D2863" s="92">
        <f t="shared" si="312"/>
        <v>0.37815216512642824</v>
      </c>
      <c r="E2863" s="93" cm="1">
        <f t="array" ref="E2863">SUM('DRE + DCF'!$S$41/TIR!S2863,'DRE + DCF'!$U$41:$AD$41/TIR!T2863:AC2863,TIR!F2863)</f>
        <v>16.687044351587318</v>
      </c>
      <c r="F2863" s="100">
        <f>'DRE + DCF'!$AE$38*'DRE + DCF'!$AE$39*(1+G2863)/(R2863-G2863)/AC2863</f>
        <v>3.2595754843772911</v>
      </c>
      <c r="G2863" s="92">
        <f>R2863*(1-'DRE + DCF'!$AE$39)</f>
        <v>0.22689129907585692</v>
      </c>
      <c r="H2863" s="94">
        <f t="shared" si="309"/>
        <v>0.37815216512642824</v>
      </c>
      <c r="I2863" s="94">
        <f t="shared" si="315"/>
        <v>0.37815216512642824</v>
      </c>
      <c r="J2863" s="94">
        <f t="shared" si="315"/>
        <v>0.37815216512642824</v>
      </c>
      <c r="K2863" s="94">
        <f t="shared" si="315"/>
        <v>0.37815216512642824</v>
      </c>
      <c r="L2863" s="94">
        <f t="shared" si="315"/>
        <v>0.37815216512642824</v>
      </c>
      <c r="M2863" s="94">
        <f t="shared" si="315"/>
        <v>0.37815216512642824</v>
      </c>
      <c r="N2863" s="94">
        <f t="shared" si="315"/>
        <v>0.37815216512642824</v>
      </c>
      <c r="O2863" s="94">
        <f t="shared" si="315"/>
        <v>0.37815216512642824</v>
      </c>
      <c r="P2863" s="94">
        <f t="shared" si="315"/>
        <v>0.37815216512642824</v>
      </c>
      <c r="Q2863" s="94">
        <f t="shared" si="315"/>
        <v>0.37815216512642824</v>
      </c>
      <c r="R2863" s="94">
        <f t="shared" si="315"/>
        <v>0.37815216512642824</v>
      </c>
      <c r="S2863" s="93">
        <f>(1+H2863)^((5-Dashboard!$F$9)*3/12)</f>
        <v>1.1739472582388137</v>
      </c>
      <c r="T2863" s="93">
        <f t="shared" si="314"/>
        <v>1.6178779556860552</v>
      </c>
      <c r="U2863" s="93">
        <f t="shared" si="314"/>
        <v>2.2296820075390564</v>
      </c>
      <c r="V2863" s="93">
        <f t="shared" si="314"/>
        <v>3.0728410862333915</v>
      </c>
      <c r="W2863" s="93">
        <f t="shared" si="314"/>
        <v>4.234842596081994</v>
      </c>
      <c r="X2863" s="93">
        <f t="shared" si="314"/>
        <v>5.8362574927600237</v>
      </c>
      <c r="Y2863" s="93">
        <f t="shared" si="313"/>
        <v>8.0432508998825654</v>
      </c>
      <c r="Z2863" s="93">
        <f t="shared" si="313"/>
        <v>11.084823642328249</v>
      </c>
      <c r="AA2863" s="93">
        <f t="shared" si="313"/>
        <v>15.276573702719295</v>
      </c>
      <c r="AB2863" s="93">
        <f t="shared" si="313"/>
        <v>21.05344312411605</v>
      </c>
      <c r="AC2863" s="95">
        <f t="shared" si="313"/>
        <v>29.014848224866647</v>
      </c>
      <c r="AE2863" s="96"/>
    </row>
    <row r="2864" spans="3:31" ht="24.75" customHeight="1" x14ac:dyDescent="0.25">
      <c r="C2864" s="91">
        <f>ABS(E2864-Dashboard!$F$13)</f>
        <v>30.93978962047473</v>
      </c>
      <c r="D2864" s="92">
        <f t="shared" si="312"/>
        <v>0.37825216512642823</v>
      </c>
      <c r="E2864" s="93" cm="1">
        <f t="array" ref="E2864">SUM('DRE + DCF'!$S$41/TIR!S2864,'DRE + DCF'!$U$41:$AD$41/TIR!T2864:AC2864,TIR!F2864)</f>
        <v>16.680210379525267</v>
      </c>
      <c r="F2864" s="100">
        <f>'DRE + DCF'!$AE$38*'DRE + DCF'!$AE$39*(1+G2864)/(R2864-G2864)/AC2864</f>
        <v>3.2563912357417126</v>
      </c>
      <c r="G2864" s="92">
        <f>R2864*(1-'DRE + DCF'!$AE$39)</f>
        <v>0.22695129907585693</v>
      </c>
      <c r="H2864" s="94">
        <f t="shared" si="309"/>
        <v>0.37825216512642823</v>
      </c>
      <c r="I2864" s="94">
        <f t="shared" si="315"/>
        <v>0.37825216512642823</v>
      </c>
      <c r="J2864" s="94">
        <f t="shared" si="315"/>
        <v>0.37825216512642823</v>
      </c>
      <c r="K2864" s="94">
        <f t="shared" si="315"/>
        <v>0.37825216512642823</v>
      </c>
      <c r="L2864" s="94">
        <f t="shared" si="315"/>
        <v>0.37825216512642823</v>
      </c>
      <c r="M2864" s="94">
        <f t="shared" si="315"/>
        <v>0.37825216512642823</v>
      </c>
      <c r="N2864" s="94">
        <f t="shared" si="315"/>
        <v>0.37825216512642823</v>
      </c>
      <c r="O2864" s="94">
        <f t="shared" si="315"/>
        <v>0.37825216512642823</v>
      </c>
      <c r="P2864" s="94">
        <f t="shared" si="315"/>
        <v>0.37825216512642823</v>
      </c>
      <c r="Q2864" s="94">
        <f t="shared" si="315"/>
        <v>0.37825216512642823</v>
      </c>
      <c r="R2864" s="94">
        <f t="shared" si="315"/>
        <v>0.37825216512642823</v>
      </c>
      <c r="S2864" s="93">
        <f>(1+H2864)^((5-Dashboard!$F$9)*3/12)</f>
        <v>1.1739898488174538</v>
      </c>
      <c r="T2864" s="93">
        <f t="shared" si="314"/>
        <v>1.6180540509691039</v>
      </c>
      <c r="U2864" s="93">
        <f t="shared" si="314"/>
        <v>2.2300864990397558</v>
      </c>
      <c r="V2864" s="93">
        <f t="shared" si="314"/>
        <v>3.0736215457207599</v>
      </c>
      <c r="W2864" s="93">
        <f t="shared" si="314"/>
        <v>4.2362255501688768</v>
      </c>
      <c r="X2864" s="93">
        <f t="shared" si="314"/>
        <v>5.8385870364841495</v>
      </c>
      <c r="Y2864" s="93">
        <f t="shared" si="313"/>
        <v>8.0470452243133757</v>
      </c>
      <c r="Z2864" s="93">
        <f t="shared" si="313"/>
        <v>11.090857503280196</v>
      </c>
      <c r="AA2864" s="93">
        <f t="shared" si="313"/>
        <v>15.285998367004623</v>
      </c>
      <c r="AB2864" s="93">
        <f t="shared" si="313"/>
        <v>21.067960345443169</v>
      </c>
      <c r="AC2864" s="95">
        <f t="shared" si="313"/>
        <v>29.036961960904783</v>
      </c>
      <c r="AE2864" s="96"/>
    </row>
    <row r="2865" spans="3:31" ht="24.75" customHeight="1" x14ac:dyDescent="0.25">
      <c r="C2865" s="91">
        <f>ABS(E2865-Dashboard!$F$13)</f>
        <v>30.946618287783686</v>
      </c>
      <c r="D2865" s="92">
        <f t="shared" si="312"/>
        <v>0.37835216512642822</v>
      </c>
      <c r="E2865" s="93" cm="1">
        <f t="array" ref="E2865">SUM('DRE + DCF'!$S$41/TIR!S2865,'DRE + DCF'!$U$41:$AD$41/TIR!T2865:AC2865,TIR!F2865)</f>
        <v>16.673381712216312</v>
      </c>
      <c r="F2865" s="100">
        <f>'DRE + DCF'!$AE$38*'DRE + DCF'!$AE$39*(1+G2865)/(R2865-G2865)/AC2865</f>
        <v>3.2532104971900111</v>
      </c>
      <c r="G2865" s="92">
        <f>R2865*(1-'DRE + DCF'!$AE$39)</f>
        <v>0.22701129907585693</v>
      </c>
      <c r="H2865" s="94">
        <f t="shared" si="309"/>
        <v>0.37835216512642822</v>
      </c>
      <c r="I2865" s="94">
        <f t="shared" si="315"/>
        <v>0.37835216512642822</v>
      </c>
      <c r="J2865" s="94">
        <f t="shared" si="315"/>
        <v>0.37835216512642822</v>
      </c>
      <c r="K2865" s="94">
        <f t="shared" si="315"/>
        <v>0.37835216512642822</v>
      </c>
      <c r="L2865" s="94">
        <f t="shared" si="315"/>
        <v>0.37835216512642822</v>
      </c>
      <c r="M2865" s="94">
        <f t="shared" si="315"/>
        <v>0.37835216512642822</v>
      </c>
      <c r="N2865" s="94">
        <f t="shared" si="315"/>
        <v>0.37835216512642822</v>
      </c>
      <c r="O2865" s="94">
        <f t="shared" si="315"/>
        <v>0.37835216512642822</v>
      </c>
      <c r="P2865" s="94">
        <f t="shared" si="315"/>
        <v>0.37835216512642822</v>
      </c>
      <c r="Q2865" s="94">
        <f t="shared" si="315"/>
        <v>0.37835216512642822</v>
      </c>
      <c r="R2865" s="94">
        <f t="shared" si="315"/>
        <v>0.37835216512642822</v>
      </c>
      <c r="S2865" s="93">
        <f>(1+H2865)^((5-Dashboard!$F$9)*3/12)</f>
        <v>1.1740324378510281</v>
      </c>
      <c r="T2865" s="93">
        <f t="shared" si="314"/>
        <v>1.6182301526406231</v>
      </c>
      <c r="U2865" s="93">
        <f t="shared" si="314"/>
        <v>2.2304910345650732</v>
      </c>
      <c r="V2865" s="93">
        <f t="shared" si="314"/>
        <v>3.0744021467878553</v>
      </c>
      <c r="W2865" s="93">
        <f t="shared" si="314"/>
        <v>4.2376088554943792</v>
      </c>
      <c r="X2865" s="93">
        <f t="shared" si="314"/>
        <v>5.8409173409296029</v>
      </c>
      <c r="Y2865" s="93">
        <f t="shared" si="313"/>
        <v>8.0508410631948166</v>
      </c>
      <c r="Z2865" s="93">
        <f t="shared" si="313"/>
        <v>11.096894210543329</v>
      </c>
      <c r="AA2865" s="93">
        <f t="shared" si="313"/>
        <v>15.295428161281324</v>
      </c>
      <c r="AB2865" s="93">
        <f t="shared" si="313"/>
        <v>21.082486522637854</v>
      </c>
      <c r="AC2865" s="95">
        <f t="shared" si="313"/>
        <v>29.059090944726627</v>
      </c>
      <c r="AE2865" s="96"/>
    </row>
    <row r="2866" spans="3:31" ht="24.75" customHeight="1" x14ac:dyDescent="0.25">
      <c r="C2866" s="91">
        <f>ABS(E2866-Dashboard!$F$13)</f>
        <v>30.953441655856732</v>
      </c>
      <c r="D2866" s="92">
        <f t="shared" si="312"/>
        <v>0.37845216512642821</v>
      </c>
      <c r="E2866" s="93" cm="1">
        <f t="array" ref="E2866">SUM('DRE + DCF'!$S$41/TIR!S2866,'DRE + DCF'!$U$41:$AD$41/TIR!T2866:AC2866,TIR!F2866)</f>
        <v>16.666558344143265</v>
      </c>
      <c r="F2866" s="100">
        <f>'DRE + DCF'!$AE$38*'DRE + DCF'!$AE$39*(1+G2866)/(R2866-G2866)/AC2866</f>
        <v>3.2500332643675955</v>
      </c>
      <c r="G2866" s="92">
        <f>R2866*(1-'DRE + DCF'!$AE$39)</f>
        <v>0.22707129907585691</v>
      </c>
      <c r="H2866" s="94">
        <f t="shared" si="309"/>
        <v>0.37845216512642821</v>
      </c>
      <c r="I2866" s="94">
        <f t="shared" si="315"/>
        <v>0.37845216512642821</v>
      </c>
      <c r="J2866" s="94">
        <f t="shared" si="315"/>
        <v>0.37845216512642821</v>
      </c>
      <c r="K2866" s="94">
        <f t="shared" si="315"/>
        <v>0.37845216512642821</v>
      </c>
      <c r="L2866" s="94">
        <f t="shared" si="315"/>
        <v>0.37845216512642821</v>
      </c>
      <c r="M2866" s="94">
        <f t="shared" si="315"/>
        <v>0.37845216512642821</v>
      </c>
      <c r="N2866" s="94">
        <f t="shared" si="315"/>
        <v>0.37845216512642821</v>
      </c>
      <c r="O2866" s="94">
        <f t="shared" si="315"/>
        <v>0.37845216512642821</v>
      </c>
      <c r="P2866" s="94">
        <f t="shared" si="315"/>
        <v>0.37845216512642821</v>
      </c>
      <c r="Q2866" s="94">
        <f t="shared" si="315"/>
        <v>0.37845216512642821</v>
      </c>
      <c r="R2866" s="94">
        <f t="shared" si="315"/>
        <v>0.37845216512642821</v>
      </c>
      <c r="S2866" s="93">
        <f>(1+H2866)^((5-Dashboard!$F$9)*3/12)</f>
        <v>1.1740750253397048</v>
      </c>
      <c r="T2866" s="93">
        <f t="shared" si="314"/>
        <v>1.6184062607003822</v>
      </c>
      <c r="U2866" s="93">
        <f t="shared" si="314"/>
        <v>2.2308956141166085</v>
      </c>
      <c r="V2866" s="93">
        <f t="shared" si="314"/>
        <v>3.0751828894500921</v>
      </c>
      <c r="W2866" s="93">
        <f t="shared" si="314"/>
        <v>4.2389925121222252</v>
      </c>
      <c r="X2866" s="93">
        <f t="shared" si="314"/>
        <v>5.8432484062895984</v>
      </c>
      <c r="Y2866" s="93">
        <f t="shared" si="313"/>
        <v>8.0546384170214491</v>
      </c>
      <c r="Z2866" s="93">
        <f t="shared" si="313"/>
        <v>11.102933765253724</v>
      </c>
      <c r="AA2866" s="93">
        <f t="shared" si="313"/>
        <v>15.304863087969322</v>
      </c>
      <c r="AB2866" s="93">
        <f t="shared" si="313"/>
        <v>21.097021660574864</v>
      </c>
      <c r="AC2866" s="95">
        <f t="shared" si="313"/>
        <v>29.081235185738578</v>
      </c>
      <c r="AE2866" s="96"/>
    </row>
    <row r="2867" spans="3:31" ht="24.75" customHeight="1" x14ac:dyDescent="0.25">
      <c r="C2867" s="91">
        <f>ABS(E2867-Dashboard!$F$13)</f>
        <v>30.960259730203983</v>
      </c>
      <c r="D2867" s="92">
        <f t="shared" si="312"/>
        <v>0.3785521651264282</v>
      </c>
      <c r="E2867" s="93" cm="1">
        <f t="array" ref="E2867">SUM('DRE + DCF'!$S$41/TIR!S2867,'DRE + DCF'!$U$41:$AD$41/TIR!T2867:AC2867,TIR!F2867)</f>
        <v>16.659740269796014</v>
      </c>
      <c r="F2867" s="100">
        <f>'DRE + DCF'!$AE$38*'DRE + DCF'!$AE$39*(1+G2867)/(R2867-G2867)/AC2867</f>
        <v>3.2468595329259897</v>
      </c>
      <c r="G2867" s="92">
        <f>R2867*(1-'DRE + DCF'!$AE$39)</f>
        <v>0.22713129907585691</v>
      </c>
      <c r="H2867" s="94">
        <f t="shared" ref="H2867:H2930" si="316">$D2867</f>
        <v>0.3785521651264282</v>
      </c>
      <c r="I2867" s="94">
        <f t="shared" si="315"/>
        <v>0.3785521651264282</v>
      </c>
      <c r="J2867" s="94">
        <f t="shared" si="315"/>
        <v>0.3785521651264282</v>
      </c>
      <c r="K2867" s="94">
        <f t="shared" si="315"/>
        <v>0.3785521651264282</v>
      </c>
      <c r="L2867" s="94">
        <f t="shared" si="315"/>
        <v>0.3785521651264282</v>
      </c>
      <c r="M2867" s="94">
        <f t="shared" si="315"/>
        <v>0.3785521651264282</v>
      </c>
      <c r="N2867" s="94">
        <f t="shared" si="315"/>
        <v>0.3785521651264282</v>
      </c>
      <c r="O2867" s="94">
        <f t="shared" si="315"/>
        <v>0.3785521651264282</v>
      </c>
      <c r="P2867" s="94">
        <f t="shared" si="315"/>
        <v>0.3785521651264282</v>
      </c>
      <c r="Q2867" s="94">
        <f t="shared" si="315"/>
        <v>0.3785521651264282</v>
      </c>
      <c r="R2867" s="94">
        <f t="shared" si="315"/>
        <v>0.3785521651264282</v>
      </c>
      <c r="S2867" s="93">
        <f>(1+H2867)^((5-Dashboard!$F$9)*3/12)</f>
        <v>1.1741176112836516</v>
      </c>
      <c r="T2867" s="93">
        <f t="shared" si="314"/>
        <v>1.6185823751481476</v>
      </c>
      <c r="U2867" s="93">
        <f t="shared" si="314"/>
        <v>2.2313002376959554</v>
      </c>
      <c r="V2867" s="93">
        <f t="shared" si="314"/>
        <v>3.0759637737228731</v>
      </c>
      <c r="W2867" s="93">
        <f t="shared" si="314"/>
        <v>4.2403765201161248</v>
      </c>
      <c r="X2867" s="93">
        <f t="shared" si="314"/>
        <v>5.8455802327573529</v>
      </c>
      <c r="Y2867" s="93">
        <f t="shared" si="313"/>
        <v>8.0584372862878979</v>
      </c>
      <c r="Z2867" s="93">
        <f t="shared" si="313"/>
        <v>11.10897616854772</v>
      </c>
      <c r="AA2867" s="93">
        <f t="shared" si="313"/>
        <v>15.314303149489351</v>
      </c>
      <c r="AB2867" s="93">
        <f t="shared" si="313"/>
        <v>21.111565764131022</v>
      </c>
      <c r="AC2867" s="95">
        <f t="shared" si="313"/>
        <v>29.103394693351795</v>
      </c>
      <c r="AE2867" s="96"/>
    </row>
    <row r="2868" spans="3:31" ht="24.75" customHeight="1" x14ac:dyDescent="0.25">
      <c r="C2868" s="91">
        <f>ABS(E2868-Dashboard!$F$13)</f>
        <v>30.967072516328702</v>
      </c>
      <c r="D2868" s="92">
        <f t="shared" si="312"/>
        <v>0.37865216512642819</v>
      </c>
      <c r="E2868" s="93" cm="1">
        <f t="array" ref="E2868">SUM('DRE + DCF'!$S$41/TIR!S2868,'DRE + DCF'!$U$41:$AD$41/TIR!T2868:AC2868,TIR!F2868)</f>
        <v>16.652927483671295</v>
      </c>
      <c r="F2868" s="100">
        <f>'DRE + DCF'!$AE$38*'DRE + DCF'!$AE$39*(1+G2868)/(R2868-G2868)/AC2868</f>
        <v>3.2436892985227317</v>
      </c>
      <c r="G2868" s="92">
        <f>R2868*(1-'DRE + DCF'!$AE$39)</f>
        <v>0.22719129907585689</v>
      </c>
      <c r="H2868" s="94">
        <f t="shared" si="316"/>
        <v>0.37865216512642819</v>
      </c>
      <c r="I2868" s="94">
        <f t="shared" si="315"/>
        <v>0.37865216512642819</v>
      </c>
      <c r="J2868" s="94">
        <f t="shared" si="315"/>
        <v>0.37865216512642819</v>
      </c>
      <c r="K2868" s="94">
        <f t="shared" si="315"/>
        <v>0.37865216512642819</v>
      </c>
      <c r="L2868" s="94">
        <f t="shared" si="315"/>
        <v>0.37865216512642819</v>
      </c>
      <c r="M2868" s="94">
        <f t="shared" si="315"/>
        <v>0.37865216512642819</v>
      </c>
      <c r="N2868" s="94">
        <f t="shared" si="315"/>
        <v>0.37865216512642819</v>
      </c>
      <c r="O2868" s="94">
        <f t="shared" si="315"/>
        <v>0.37865216512642819</v>
      </c>
      <c r="P2868" s="94">
        <f t="shared" si="315"/>
        <v>0.37865216512642819</v>
      </c>
      <c r="Q2868" s="94">
        <f t="shared" si="315"/>
        <v>0.37865216512642819</v>
      </c>
      <c r="R2868" s="94">
        <f t="shared" si="315"/>
        <v>0.37865216512642819</v>
      </c>
      <c r="S2868" s="93">
        <f>(1+H2868)^((5-Dashboard!$F$9)*3/12)</f>
        <v>1.1741601956830372</v>
      </c>
      <c r="T2868" s="93">
        <f t="shared" si="314"/>
        <v>1.61875849598369</v>
      </c>
      <c r="U2868" s="93">
        <f t="shared" si="314"/>
        <v>2.2317049053047149</v>
      </c>
      <c r="V2868" s="93">
        <f t="shared" si="314"/>
        <v>3.0767447996216157</v>
      </c>
      <c r="W2868" s="93">
        <f t="shared" si="314"/>
        <v>4.241760879539819</v>
      </c>
      <c r="X2868" s="93">
        <f t="shared" si="314"/>
        <v>5.8479128205261546</v>
      </c>
      <c r="Y2868" s="93">
        <f t="shared" si="313"/>
        <v>8.0622376714889814</v>
      </c>
      <c r="Z2868" s="93">
        <f t="shared" si="313"/>
        <v>11.115021421562139</v>
      </c>
      <c r="AA2868" s="93">
        <f t="shared" si="313"/>
        <v>15.323748348263273</v>
      </c>
      <c r="AB2868" s="93">
        <f t="shared" si="313"/>
        <v>21.12611883818569</v>
      </c>
      <c r="AC2868" s="95">
        <f t="shared" si="313"/>
        <v>29.125569476982925</v>
      </c>
      <c r="AE2868" s="96"/>
    </row>
    <row r="2869" spans="3:31" ht="24.75" customHeight="1" x14ac:dyDescent="0.25">
      <c r="C2869" s="91">
        <f>ABS(E2869-Dashboard!$F$13)</f>
        <v>30.973880019727083</v>
      </c>
      <c r="D2869" s="92">
        <f t="shared" si="312"/>
        <v>0.37875216512642818</v>
      </c>
      <c r="E2869" s="93" cm="1">
        <f t="array" ref="E2869">SUM('DRE + DCF'!$S$41/TIR!S2869,'DRE + DCF'!$U$41:$AD$41/TIR!T2869:AC2869,TIR!F2869)</f>
        <v>16.646119980272914</v>
      </c>
      <c r="F2869" s="100">
        <f>'DRE + DCF'!$AE$38*'DRE + DCF'!$AE$39*(1+G2869)/(R2869-G2869)/AC2869</f>
        <v>3.2405225568214582</v>
      </c>
      <c r="G2869" s="92">
        <f>R2869*(1-'DRE + DCF'!$AE$39)</f>
        <v>0.22725129907585689</v>
      </c>
      <c r="H2869" s="94">
        <f t="shared" si="316"/>
        <v>0.37875216512642818</v>
      </c>
      <c r="I2869" s="94">
        <f t="shared" si="315"/>
        <v>0.37875216512642818</v>
      </c>
      <c r="J2869" s="94">
        <f t="shared" si="315"/>
        <v>0.37875216512642818</v>
      </c>
      <c r="K2869" s="94">
        <f t="shared" si="315"/>
        <v>0.37875216512642818</v>
      </c>
      <c r="L2869" s="94">
        <f t="shared" si="315"/>
        <v>0.37875216512642818</v>
      </c>
      <c r="M2869" s="94">
        <f t="shared" si="315"/>
        <v>0.37875216512642818</v>
      </c>
      <c r="N2869" s="94">
        <f t="shared" si="315"/>
        <v>0.37875216512642818</v>
      </c>
      <c r="O2869" s="94">
        <f t="shared" si="315"/>
        <v>0.37875216512642818</v>
      </c>
      <c r="P2869" s="94">
        <f t="shared" si="315"/>
        <v>0.37875216512642818</v>
      </c>
      <c r="Q2869" s="94">
        <f t="shared" si="315"/>
        <v>0.37875216512642818</v>
      </c>
      <c r="R2869" s="94">
        <f t="shared" si="315"/>
        <v>0.37875216512642818</v>
      </c>
      <c r="S2869" s="93">
        <f>(1+H2869)^((5-Dashboard!$F$9)*3/12)</f>
        <v>1.1742027785380291</v>
      </c>
      <c r="T2869" s="93">
        <f t="shared" si="314"/>
        <v>1.6189346232067754</v>
      </c>
      <c r="U2869" s="93">
        <f t="shared" si="314"/>
        <v>2.2321096169444794</v>
      </c>
      <c r="V2869" s="93">
        <f t="shared" si="314"/>
        <v>3.0775259671617228</v>
      </c>
      <c r="W2869" s="93">
        <f t="shared" si="314"/>
        <v>4.2431455904570301</v>
      </c>
      <c r="X2869" s="93">
        <f t="shared" si="314"/>
        <v>5.850246169789286</v>
      </c>
      <c r="Y2869" s="93">
        <f t="shared" si="313"/>
        <v>8.0660395731195713</v>
      </c>
      <c r="Z2869" s="93">
        <f t="shared" si="313"/>
        <v>11.121069525434059</v>
      </c>
      <c r="AA2869" s="93">
        <f t="shared" si="313"/>
        <v>15.333198686713747</v>
      </c>
      <c r="AB2869" s="93">
        <f t="shared" si="313"/>
        <v>21.140680887620281</v>
      </c>
      <c r="AC2869" s="95">
        <f t="shared" si="313"/>
        <v>29.147759546053358</v>
      </c>
      <c r="AE2869" s="96"/>
    </row>
    <row r="2870" spans="3:31" ht="24.75" customHeight="1" x14ac:dyDescent="0.25">
      <c r="C2870" s="91">
        <f>ABS(E2870-Dashboard!$F$13)</f>
        <v>30.980682245888516</v>
      </c>
      <c r="D2870" s="92">
        <f t="shared" si="312"/>
        <v>0.37885216512642816</v>
      </c>
      <c r="E2870" s="93" cm="1">
        <f t="array" ref="E2870">SUM('DRE + DCF'!$S$41/TIR!S2870,'DRE + DCF'!$U$41:$AD$41/TIR!T2870:AC2870,TIR!F2870)</f>
        <v>16.639317754111481</v>
      </c>
      <c r="F2870" s="100">
        <f>'DRE + DCF'!$AE$38*'DRE + DCF'!$AE$39*(1+G2870)/(R2870-G2870)/AC2870</f>
        <v>3.2373593034918002</v>
      </c>
      <c r="G2870" s="92">
        <f>R2870*(1-'DRE + DCF'!$AE$39)</f>
        <v>0.2273112990758569</v>
      </c>
      <c r="H2870" s="94">
        <f t="shared" si="316"/>
        <v>0.37885216512642816</v>
      </c>
      <c r="I2870" s="94">
        <f t="shared" si="315"/>
        <v>0.37885216512642816</v>
      </c>
      <c r="J2870" s="94">
        <f t="shared" si="315"/>
        <v>0.37885216512642816</v>
      </c>
      <c r="K2870" s="94">
        <f t="shared" si="315"/>
        <v>0.37885216512642816</v>
      </c>
      <c r="L2870" s="94">
        <f t="shared" si="315"/>
        <v>0.37885216512642816</v>
      </c>
      <c r="M2870" s="94">
        <f t="shared" si="315"/>
        <v>0.37885216512642816</v>
      </c>
      <c r="N2870" s="94">
        <f t="shared" si="315"/>
        <v>0.37885216512642816</v>
      </c>
      <c r="O2870" s="94">
        <f t="shared" si="315"/>
        <v>0.37885216512642816</v>
      </c>
      <c r="P2870" s="94">
        <f t="shared" si="315"/>
        <v>0.37885216512642816</v>
      </c>
      <c r="Q2870" s="94">
        <f t="shared" si="315"/>
        <v>0.37885216512642816</v>
      </c>
      <c r="R2870" s="94">
        <f t="shared" si="315"/>
        <v>0.37885216512642816</v>
      </c>
      <c r="S2870" s="93">
        <f>(1+H2870)^((5-Dashboard!$F$9)*3/12)</f>
        <v>1.1742453598487959</v>
      </c>
      <c r="T2870" s="93">
        <f t="shared" si="314"/>
        <v>1.6191107568171741</v>
      </c>
      <c r="U2870" s="93">
        <f t="shared" si="314"/>
        <v>2.2325143726168504</v>
      </c>
      <c r="V2870" s="93">
        <f t="shared" si="314"/>
        <v>3.0783072763586139</v>
      </c>
      <c r="W2870" s="93">
        <f t="shared" si="314"/>
        <v>4.2445306529315134</v>
      </c>
      <c r="X2870" s="93">
        <f t="shared" si="314"/>
        <v>5.8525802807401099</v>
      </c>
      <c r="Y2870" s="93">
        <f t="shared" si="313"/>
        <v>8.0698429916747401</v>
      </c>
      <c r="Z2870" s="93">
        <f t="shared" si="313"/>
        <v>11.127120481301048</v>
      </c>
      <c r="AA2870" s="93">
        <f t="shared" si="313"/>
        <v>15.342654167264575</v>
      </c>
      <c r="AB2870" s="93">
        <f t="shared" si="313"/>
        <v>21.155251917318775</v>
      </c>
      <c r="AC2870" s="95">
        <f t="shared" si="313"/>
        <v>29.169964909990018</v>
      </c>
      <c r="AE2870" s="96"/>
    </row>
    <row r="2871" spans="3:31" ht="24.75" customHeight="1" x14ac:dyDescent="0.25">
      <c r="C2871" s="91">
        <f>ABS(E2871-Dashboard!$F$13)</f>
        <v>30.987479200295315</v>
      </c>
      <c r="D2871" s="92">
        <f t="shared" si="312"/>
        <v>0.37895216512642815</v>
      </c>
      <c r="E2871" s="93" cm="1">
        <f t="array" ref="E2871">SUM('DRE + DCF'!$S$41/TIR!S2871,'DRE + DCF'!$U$41:$AD$41/TIR!T2871:AC2871,TIR!F2871)</f>
        <v>16.632520799704682</v>
      </c>
      <c r="F2871" s="100">
        <f>'DRE + DCF'!$AE$38*'DRE + DCF'!$AE$39*(1+G2871)/(R2871-G2871)/AC2871</f>
        <v>3.2341995342094685</v>
      </c>
      <c r="G2871" s="92">
        <f>R2871*(1-'DRE + DCF'!$AE$39)</f>
        <v>0.22737129907585688</v>
      </c>
      <c r="H2871" s="94">
        <f t="shared" si="316"/>
        <v>0.37895216512642815</v>
      </c>
      <c r="I2871" s="94">
        <f t="shared" si="315"/>
        <v>0.37895216512642815</v>
      </c>
      <c r="J2871" s="94">
        <f t="shared" si="315"/>
        <v>0.37895216512642815</v>
      </c>
      <c r="K2871" s="94">
        <f t="shared" si="315"/>
        <v>0.37895216512642815</v>
      </c>
      <c r="L2871" s="94">
        <f t="shared" si="315"/>
        <v>0.37895216512642815</v>
      </c>
      <c r="M2871" s="94">
        <f t="shared" si="315"/>
        <v>0.37895216512642815</v>
      </c>
      <c r="N2871" s="94">
        <f t="shared" si="315"/>
        <v>0.37895216512642815</v>
      </c>
      <c r="O2871" s="94">
        <f t="shared" si="315"/>
        <v>0.37895216512642815</v>
      </c>
      <c r="P2871" s="94">
        <f t="shared" si="315"/>
        <v>0.37895216512642815</v>
      </c>
      <c r="Q2871" s="94">
        <f t="shared" si="315"/>
        <v>0.37895216512642815</v>
      </c>
      <c r="R2871" s="94">
        <f t="shared" si="315"/>
        <v>0.37895216512642815</v>
      </c>
      <c r="S2871" s="93">
        <f>(1+H2871)^((5-Dashboard!$F$9)*3/12)</f>
        <v>1.174287939615505</v>
      </c>
      <c r="T2871" s="93">
        <f t="shared" si="314"/>
        <v>1.6192868968146528</v>
      </c>
      <c r="U2871" s="93">
        <f t="shared" si="314"/>
        <v>2.2329191723234203</v>
      </c>
      <c r="V2871" s="93">
        <f t="shared" si="314"/>
        <v>3.0790887272276919</v>
      </c>
      <c r="W2871" s="93">
        <f t="shared" si="314"/>
        <v>4.2459160670270037</v>
      </c>
      <c r="X2871" s="93">
        <f t="shared" si="314"/>
        <v>5.8549151535719748</v>
      </c>
      <c r="Y2871" s="93">
        <f t="shared" si="313"/>
        <v>8.073647927649608</v>
      </c>
      <c r="Z2871" s="93">
        <f t="shared" si="313"/>
        <v>11.133174290300925</v>
      </c>
      <c r="AA2871" s="93">
        <f t="shared" si="313"/>
        <v>15.352114792340345</v>
      </c>
      <c r="AB2871" s="93">
        <f t="shared" si="313"/>
        <v>21.169831932167181</v>
      </c>
      <c r="AC2871" s="95">
        <f t="shared" si="313"/>
        <v>29.192185578224528</v>
      </c>
      <c r="AE2871" s="96"/>
    </row>
    <row r="2872" spans="3:31" ht="24.75" customHeight="1" x14ac:dyDescent="0.25">
      <c r="C2872" s="91">
        <f>ABS(E2872-Dashboard!$F$13)</f>
        <v>30.994270888423014</v>
      </c>
      <c r="D2872" s="92">
        <f t="shared" si="312"/>
        <v>0.37905216512642814</v>
      </c>
      <c r="E2872" s="93" cm="1">
        <f t="array" ref="E2872">SUM('DRE + DCF'!$S$41/TIR!S2872,'DRE + DCF'!$U$41:$AD$41/TIR!T2872:AC2872,TIR!F2872)</f>
        <v>16.625729111576984</v>
      </c>
      <c r="F2872" s="100">
        <f>'DRE + DCF'!$AE$38*'DRE + DCF'!$AE$39*(1+G2872)/(R2872-G2872)/AC2872</f>
        <v>3.2310432446561497</v>
      </c>
      <c r="G2872" s="92">
        <f>R2872*(1-'DRE + DCF'!$AE$39)</f>
        <v>0.22743129907585688</v>
      </c>
      <c r="H2872" s="94">
        <f t="shared" si="316"/>
        <v>0.37905216512642814</v>
      </c>
      <c r="I2872" s="94">
        <f t="shared" si="315"/>
        <v>0.37905216512642814</v>
      </c>
      <c r="J2872" s="94">
        <f t="shared" si="315"/>
        <v>0.37905216512642814</v>
      </c>
      <c r="K2872" s="94">
        <f t="shared" si="315"/>
        <v>0.37905216512642814</v>
      </c>
      <c r="L2872" s="94">
        <f t="shared" si="315"/>
        <v>0.37905216512642814</v>
      </c>
      <c r="M2872" s="94">
        <f t="shared" si="315"/>
        <v>0.37905216512642814</v>
      </c>
      <c r="N2872" s="94">
        <f t="shared" si="315"/>
        <v>0.37905216512642814</v>
      </c>
      <c r="O2872" s="94">
        <f t="shared" si="315"/>
        <v>0.37905216512642814</v>
      </c>
      <c r="P2872" s="94">
        <f t="shared" si="315"/>
        <v>0.37905216512642814</v>
      </c>
      <c r="Q2872" s="94">
        <f t="shared" si="315"/>
        <v>0.37905216512642814</v>
      </c>
      <c r="R2872" s="94">
        <f t="shared" si="315"/>
        <v>0.37905216512642814</v>
      </c>
      <c r="S2872" s="93">
        <f>(1+H2872)^((5-Dashboard!$F$9)*3/12)</f>
        <v>1.174330517838325</v>
      </c>
      <c r="T2872" s="93">
        <f t="shared" si="314"/>
        <v>1.6194630431989818</v>
      </c>
      <c r="U2872" s="93">
        <f t="shared" si="314"/>
        <v>2.2333240160657901</v>
      </c>
      <c r="V2872" s="93">
        <f t="shared" si="314"/>
        <v>3.0798703197843778</v>
      </c>
      <c r="W2872" s="93">
        <f t="shared" si="314"/>
        <v>4.2473018328072714</v>
      </c>
      <c r="X2872" s="93">
        <f t="shared" si="314"/>
        <v>5.8572507884783143</v>
      </c>
      <c r="Y2872" s="93">
        <f t="shared" si="313"/>
        <v>8.0774543815394981</v>
      </c>
      <c r="Z2872" s="93">
        <f t="shared" si="313"/>
        <v>11.139230953572</v>
      </c>
      <c r="AA2872" s="93">
        <f t="shared" si="313"/>
        <v>15.361580564366793</v>
      </c>
      <c r="AB2872" s="93">
        <f t="shared" si="313"/>
        <v>21.184420937054085</v>
      </c>
      <c r="AC2872" s="95">
        <f t="shared" si="313"/>
        <v>29.214421560194076</v>
      </c>
      <c r="AE2872" s="96"/>
    </row>
    <row r="2873" spans="3:31" ht="24.75" customHeight="1" x14ac:dyDescent="0.25">
      <c r="C2873" s="91">
        <f>ABS(E2873-Dashboard!$F$13)</f>
        <v>31.001057315740113</v>
      </c>
      <c r="D2873" s="92">
        <f t="shared" si="312"/>
        <v>0.37915216512642813</v>
      </c>
      <c r="E2873" s="93" cm="1">
        <f t="array" ref="E2873">SUM('DRE + DCF'!$S$41/TIR!S2873,'DRE + DCF'!$U$41:$AD$41/TIR!T2873:AC2873,TIR!F2873)</f>
        <v>16.618942684259885</v>
      </c>
      <c r="F2873" s="100">
        <f>'DRE + DCF'!$AE$38*'DRE + DCF'!$AE$39*(1+G2873)/(R2873-G2873)/AC2873</f>
        <v>3.2278904305195901</v>
      </c>
      <c r="G2873" s="92">
        <f>R2873*(1-'DRE + DCF'!$AE$39)</f>
        <v>0.22749129907585686</v>
      </c>
      <c r="H2873" s="94">
        <f t="shared" si="316"/>
        <v>0.37915216512642813</v>
      </c>
      <c r="I2873" s="94">
        <f t="shared" si="315"/>
        <v>0.37915216512642813</v>
      </c>
      <c r="J2873" s="94">
        <f t="shared" si="315"/>
        <v>0.37915216512642813</v>
      </c>
      <c r="K2873" s="94">
        <f t="shared" si="315"/>
        <v>0.37915216512642813</v>
      </c>
      <c r="L2873" s="94">
        <f t="shared" si="315"/>
        <v>0.37915216512642813</v>
      </c>
      <c r="M2873" s="94">
        <f t="shared" si="315"/>
        <v>0.37915216512642813</v>
      </c>
      <c r="N2873" s="94">
        <f t="shared" si="315"/>
        <v>0.37915216512642813</v>
      </c>
      <c r="O2873" s="94">
        <f t="shared" si="315"/>
        <v>0.37915216512642813</v>
      </c>
      <c r="P2873" s="94">
        <f t="shared" si="315"/>
        <v>0.37915216512642813</v>
      </c>
      <c r="Q2873" s="94">
        <f t="shared" si="315"/>
        <v>0.37915216512642813</v>
      </c>
      <c r="R2873" s="94">
        <f t="shared" si="315"/>
        <v>0.37915216512642813</v>
      </c>
      <c r="S2873" s="93">
        <f>(1+H2873)^((5-Dashboard!$F$9)*3/12)</f>
        <v>1.1743730945174229</v>
      </c>
      <c r="T2873" s="93">
        <f t="shared" si="314"/>
        <v>1.619639195969927</v>
      </c>
      <c r="U2873" s="93">
        <f t="shared" si="314"/>
        <v>2.2337289038455519</v>
      </c>
      <c r="V2873" s="93">
        <f t="shared" si="314"/>
        <v>3.0806520540440756</v>
      </c>
      <c r="W2873" s="93">
        <f t="shared" si="314"/>
        <v>4.2486879503360644</v>
      </c>
      <c r="X2873" s="93">
        <f t="shared" si="314"/>
        <v>5.8595871856525488</v>
      </c>
      <c r="Y2873" s="93">
        <f t="shared" si="313"/>
        <v>8.0812623538397848</v>
      </c>
      <c r="Z2873" s="93">
        <f t="shared" si="313"/>
        <v>11.145290472252833</v>
      </c>
      <c r="AA2873" s="93">
        <f t="shared" si="313"/>
        <v>15.371051485770444</v>
      </c>
      <c r="AB2873" s="93">
        <f t="shared" si="313"/>
        <v>21.199018936870107</v>
      </c>
      <c r="AC2873" s="95">
        <f t="shared" si="313"/>
        <v>29.236672865340555</v>
      </c>
      <c r="AE2873" s="96"/>
    </row>
    <row r="2874" spans="3:31" ht="24.75" customHeight="1" x14ac:dyDescent="0.25">
      <c r="C2874" s="91">
        <f>ABS(E2874-Dashboard!$F$13)</f>
        <v>31.007838487708327</v>
      </c>
      <c r="D2874" s="92">
        <f t="shared" si="312"/>
        <v>0.37925216512642812</v>
      </c>
      <c r="E2874" s="93" cm="1">
        <f t="array" ref="E2874">SUM('DRE + DCF'!$S$41/TIR!S2874,'DRE + DCF'!$U$41:$AD$41/TIR!T2874:AC2874,TIR!F2874)</f>
        <v>16.612161512291671</v>
      </c>
      <c r="F2874" s="100">
        <f>'DRE + DCF'!$AE$38*'DRE + DCF'!$AE$39*(1+G2874)/(R2874-G2874)/AC2874</f>
        <v>3.2247410874934959</v>
      </c>
      <c r="G2874" s="92">
        <f>R2874*(1-'DRE + DCF'!$AE$39)</f>
        <v>0.22755129907585686</v>
      </c>
      <c r="H2874" s="94">
        <f t="shared" si="316"/>
        <v>0.37925216512642812</v>
      </c>
      <c r="I2874" s="94">
        <f t="shared" si="315"/>
        <v>0.37925216512642812</v>
      </c>
      <c r="J2874" s="94">
        <f t="shared" si="315"/>
        <v>0.37925216512642812</v>
      </c>
      <c r="K2874" s="94">
        <f t="shared" si="315"/>
        <v>0.37925216512642812</v>
      </c>
      <c r="L2874" s="94">
        <f t="shared" si="315"/>
        <v>0.37925216512642812</v>
      </c>
      <c r="M2874" s="94">
        <f t="shared" si="315"/>
        <v>0.37925216512642812</v>
      </c>
      <c r="N2874" s="94">
        <f t="shared" si="315"/>
        <v>0.37925216512642812</v>
      </c>
      <c r="O2874" s="94">
        <f t="shared" si="315"/>
        <v>0.37925216512642812</v>
      </c>
      <c r="P2874" s="94">
        <f t="shared" si="315"/>
        <v>0.37925216512642812</v>
      </c>
      <c r="Q2874" s="94">
        <f t="shared" si="315"/>
        <v>0.37925216512642812</v>
      </c>
      <c r="R2874" s="94">
        <f t="shared" si="315"/>
        <v>0.37925216512642812</v>
      </c>
      <c r="S2874" s="93">
        <f>(1+H2874)^((5-Dashboard!$F$9)*3/12)</f>
        <v>1.1744156696529675</v>
      </c>
      <c r="T2874" s="93">
        <f t="shared" si="314"/>
        <v>1.6198153551272596</v>
      </c>
      <c r="U2874" s="93">
        <f t="shared" si="314"/>
        <v>2.234133835664307</v>
      </c>
      <c r="V2874" s="93">
        <f t="shared" si="314"/>
        <v>3.0814339300222073</v>
      </c>
      <c r="W2874" s="93">
        <f t="shared" si="314"/>
        <v>4.2500744196771683</v>
      </c>
      <c r="X2874" s="93">
        <f t="shared" si="314"/>
        <v>5.8619243452881822</v>
      </c>
      <c r="Y2874" s="93">
        <f t="shared" si="313"/>
        <v>8.0850718450460448</v>
      </c>
      <c r="Z2874" s="93">
        <f t="shared" si="313"/>
        <v>11.151352847482483</v>
      </c>
      <c r="AA2874" s="93">
        <f t="shared" si="313"/>
        <v>15.380527558978976</v>
      </c>
      <c r="AB2874" s="93">
        <f t="shared" si="313"/>
        <v>21.21362593650845</v>
      </c>
      <c r="AC2874" s="95">
        <f t="shared" si="313"/>
        <v>29.258939503111431</v>
      </c>
      <c r="AE2874" s="96"/>
    </row>
    <row r="2875" spans="3:31" ht="24.75" customHeight="1" x14ac:dyDescent="0.25">
      <c r="C2875" s="91">
        <f>ABS(E2875-Dashboard!$F$13)</f>
        <v>31.014614409782375</v>
      </c>
      <c r="D2875" s="92">
        <f t="shared" si="312"/>
        <v>0.37935216512642811</v>
      </c>
      <c r="E2875" s="93" cm="1">
        <f t="array" ref="E2875">SUM('DRE + DCF'!$S$41/TIR!S2875,'DRE + DCF'!$U$41:$AD$41/TIR!T2875:AC2875,TIR!F2875)</f>
        <v>16.605385590217622</v>
      </c>
      <c r="F2875" s="100">
        <f>'DRE + DCF'!$AE$38*'DRE + DCF'!$AE$39*(1+G2875)/(R2875-G2875)/AC2875</f>
        <v>3.2215952112776116</v>
      </c>
      <c r="G2875" s="92">
        <f>R2875*(1-'DRE + DCF'!$AE$39)</f>
        <v>0.22761129907585687</v>
      </c>
      <c r="H2875" s="94">
        <f t="shared" si="316"/>
        <v>0.37935216512642811</v>
      </c>
      <c r="I2875" s="94">
        <f t="shared" si="315"/>
        <v>0.37935216512642811</v>
      </c>
      <c r="J2875" s="94">
        <f t="shared" si="315"/>
        <v>0.37935216512642811</v>
      </c>
      <c r="K2875" s="94">
        <f t="shared" si="315"/>
        <v>0.37935216512642811</v>
      </c>
      <c r="L2875" s="94">
        <f t="shared" si="315"/>
        <v>0.37935216512642811</v>
      </c>
      <c r="M2875" s="94">
        <f t="shared" si="315"/>
        <v>0.37935216512642811</v>
      </c>
      <c r="N2875" s="94">
        <f t="shared" si="315"/>
        <v>0.37935216512642811</v>
      </c>
      <c r="O2875" s="94">
        <f t="shared" si="315"/>
        <v>0.37935216512642811</v>
      </c>
      <c r="P2875" s="94">
        <f t="shared" si="315"/>
        <v>0.37935216512642811</v>
      </c>
      <c r="Q2875" s="94">
        <f t="shared" si="315"/>
        <v>0.37935216512642811</v>
      </c>
      <c r="R2875" s="94">
        <f t="shared" si="315"/>
        <v>0.37935216512642811</v>
      </c>
      <c r="S2875" s="93">
        <f>(1+H2875)^((5-Dashboard!$F$9)*3/12)</f>
        <v>1.1744582432451263</v>
      </c>
      <c r="T2875" s="93">
        <f t="shared" si="314"/>
        <v>1.619991520670746</v>
      </c>
      <c r="U2875" s="93">
        <f t="shared" si="314"/>
        <v>2.234538811523648</v>
      </c>
      <c r="V2875" s="93">
        <f t="shared" si="314"/>
        <v>3.0822159477341788</v>
      </c>
      <c r="W2875" s="93">
        <f t="shared" si="314"/>
        <v>4.2514612408943444</v>
      </c>
      <c r="X2875" s="93">
        <f t="shared" si="314"/>
        <v>5.8642622675787042</v>
      </c>
      <c r="Y2875" s="93">
        <f t="shared" si="313"/>
        <v>8.0888828556539014</v>
      </c>
      <c r="Z2875" s="93">
        <f t="shared" si="313"/>
        <v>11.157418080400253</v>
      </c>
      <c r="AA2875" s="93">
        <f t="shared" si="313"/>
        <v>15.390008786420843</v>
      </c>
      <c r="AB2875" s="93">
        <f t="shared" si="313"/>
        <v>21.22824194086434</v>
      </c>
      <c r="AC2875" s="95">
        <f t="shared" si="313"/>
        <v>29.281221482958873</v>
      </c>
      <c r="AE2875" s="96"/>
    </row>
    <row r="2876" spans="3:31" ht="24.75" customHeight="1" x14ac:dyDescent="0.25">
      <c r="C2876" s="91">
        <f>ABS(E2876-Dashboard!$F$13)</f>
        <v>31.021385087410195</v>
      </c>
      <c r="D2876" s="92">
        <f t="shared" si="312"/>
        <v>0.3794521651264281</v>
      </c>
      <c r="E2876" s="93" cm="1">
        <f t="array" ref="E2876">SUM('DRE + DCF'!$S$41/TIR!S2876,'DRE + DCF'!$U$41:$AD$41/TIR!T2876:AC2876,TIR!F2876)</f>
        <v>16.598614912589802</v>
      </c>
      <c r="F2876" s="100">
        <f>'DRE + DCF'!$AE$38*'DRE + DCF'!$AE$39*(1+G2876)/(R2876-G2876)/AC2876</f>
        <v>3.2184527975776214</v>
      </c>
      <c r="G2876" s="92">
        <f>R2876*(1-'DRE + DCF'!$AE$39)</f>
        <v>0.22767129907585684</v>
      </c>
      <c r="H2876" s="94">
        <f t="shared" si="316"/>
        <v>0.3794521651264281</v>
      </c>
      <c r="I2876" s="94">
        <f t="shared" si="315"/>
        <v>0.3794521651264281</v>
      </c>
      <c r="J2876" s="94">
        <f t="shared" si="315"/>
        <v>0.3794521651264281</v>
      </c>
      <c r="K2876" s="94">
        <f t="shared" si="315"/>
        <v>0.3794521651264281</v>
      </c>
      <c r="L2876" s="94">
        <f t="shared" si="315"/>
        <v>0.3794521651264281</v>
      </c>
      <c r="M2876" s="94">
        <f t="shared" si="315"/>
        <v>0.3794521651264281</v>
      </c>
      <c r="N2876" s="94">
        <f t="shared" si="315"/>
        <v>0.3794521651264281</v>
      </c>
      <c r="O2876" s="94">
        <f t="shared" si="315"/>
        <v>0.3794521651264281</v>
      </c>
      <c r="P2876" s="94">
        <f t="shared" si="315"/>
        <v>0.3794521651264281</v>
      </c>
      <c r="Q2876" s="94">
        <f t="shared" si="315"/>
        <v>0.3794521651264281</v>
      </c>
      <c r="R2876" s="94">
        <f t="shared" si="315"/>
        <v>0.3794521651264281</v>
      </c>
      <c r="S2876" s="93">
        <f>(1+H2876)^((5-Dashboard!$F$9)*3/12)</f>
        <v>1.174500815294067</v>
      </c>
      <c r="T2876" s="93">
        <f t="shared" si="314"/>
        <v>1.6201676926001558</v>
      </c>
      <c r="U2876" s="93">
        <f t="shared" si="314"/>
        <v>2.2349438314251744</v>
      </c>
      <c r="V2876" s="93">
        <f t="shared" si="314"/>
        <v>3.082998107195412</v>
      </c>
      <c r="W2876" s="93">
        <f t="shared" si="314"/>
        <v>4.2528484140513907</v>
      </c>
      <c r="X2876" s="93">
        <f t="shared" si="314"/>
        <v>5.866600952717687</v>
      </c>
      <c r="Y2876" s="93">
        <f t="shared" si="313"/>
        <v>8.0926953861591802</v>
      </c>
      <c r="Z2876" s="93">
        <f t="shared" si="313"/>
        <v>11.163486172145937</v>
      </c>
      <c r="AA2876" s="93">
        <f t="shared" si="313"/>
        <v>15.399495170525656</v>
      </c>
      <c r="AB2876" s="93">
        <f t="shared" si="313"/>
        <v>21.242866954835591</v>
      </c>
      <c r="AC2876" s="95">
        <f t="shared" si="313"/>
        <v>29.30351881434061</v>
      </c>
      <c r="AE2876" s="96"/>
    </row>
    <row r="2877" spans="3:31" ht="24.75" customHeight="1" x14ac:dyDescent="0.25">
      <c r="C2877" s="91">
        <f>ABS(E2877-Dashboard!$F$13)</f>
        <v>31.028150526032768</v>
      </c>
      <c r="D2877" s="92">
        <f t="shared" si="312"/>
        <v>0.37955216512642809</v>
      </c>
      <c r="E2877" s="93" cm="1">
        <f t="array" ref="E2877">SUM('DRE + DCF'!$S$41/TIR!S2877,'DRE + DCF'!$U$41:$AD$41/TIR!T2877:AC2877,TIR!F2877)</f>
        <v>16.59184947396723</v>
      </c>
      <c r="F2877" s="100">
        <f>'DRE + DCF'!$AE$38*'DRE + DCF'!$AE$39*(1+G2877)/(R2877-G2877)/AC2877</f>
        <v>3.2153138421052345</v>
      </c>
      <c r="G2877" s="92">
        <f>R2877*(1-'DRE + DCF'!$AE$39)</f>
        <v>0.22773129907585685</v>
      </c>
      <c r="H2877" s="94">
        <f t="shared" si="316"/>
        <v>0.37955216512642809</v>
      </c>
      <c r="I2877" s="94">
        <f t="shared" si="315"/>
        <v>0.37955216512642809</v>
      </c>
      <c r="J2877" s="94">
        <f t="shared" si="315"/>
        <v>0.37955216512642809</v>
      </c>
      <c r="K2877" s="94">
        <f t="shared" si="315"/>
        <v>0.37955216512642809</v>
      </c>
      <c r="L2877" s="94">
        <f t="shared" si="315"/>
        <v>0.37955216512642809</v>
      </c>
      <c r="M2877" s="94">
        <f t="shared" si="315"/>
        <v>0.37955216512642809</v>
      </c>
      <c r="N2877" s="94">
        <f t="shared" si="315"/>
        <v>0.37955216512642809</v>
      </c>
      <c r="O2877" s="94">
        <f t="shared" si="315"/>
        <v>0.37955216512642809</v>
      </c>
      <c r="P2877" s="94">
        <f t="shared" si="315"/>
        <v>0.37955216512642809</v>
      </c>
      <c r="Q2877" s="94">
        <f t="shared" si="315"/>
        <v>0.37955216512642809</v>
      </c>
      <c r="R2877" s="94">
        <f t="shared" si="315"/>
        <v>0.37955216512642809</v>
      </c>
      <c r="S2877" s="93">
        <f>(1+H2877)^((5-Dashboard!$F$9)*3/12)</f>
        <v>1.1745433857999577</v>
      </c>
      <c r="T2877" s="93">
        <f t="shared" si="314"/>
        <v>1.6203438709152569</v>
      </c>
      <c r="U2877" s="93">
        <f t="shared" si="314"/>
        <v>2.2353488953704801</v>
      </c>
      <c r="V2877" s="93">
        <f t="shared" si="314"/>
        <v>3.083780408421315</v>
      </c>
      <c r="W2877" s="93">
        <f t="shared" si="314"/>
        <v>4.2542359392120854</v>
      </c>
      <c r="X2877" s="93">
        <f t="shared" si="314"/>
        <v>5.868940400898695</v>
      </c>
      <c r="Y2877" s="93">
        <f t="shared" si="313"/>
        <v>8.0965094370577599</v>
      </c>
      <c r="Z2877" s="93">
        <f t="shared" si="313"/>
        <v>11.169557123859589</v>
      </c>
      <c r="AA2877" s="93">
        <f t="shared" si="313"/>
        <v>15.408986713723813</v>
      </c>
      <c r="AB2877" s="93">
        <f t="shared" si="313"/>
        <v>21.25750098332205</v>
      </c>
      <c r="AC2877" s="95">
        <f t="shared" si="313"/>
        <v>29.325831506719105</v>
      </c>
      <c r="AE2877" s="96"/>
    </row>
    <row r="2878" spans="3:31" ht="24.75" customHeight="1" x14ac:dyDescent="0.25">
      <c r="C2878" s="91">
        <f>ABS(E2878-Dashboard!$F$13)</f>
        <v>31.034910731084306</v>
      </c>
      <c r="D2878" s="92">
        <f t="shared" si="312"/>
        <v>0.37965216512642808</v>
      </c>
      <c r="E2878" s="93" cm="1">
        <f t="array" ref="E2878">SUM('DRE + DCF'!$S$41/TIR!S2878,'DRE + DCF'!$U$41:$AD$41/TIR!T2878:AC2878,TIR!F2878)</f>
        <v>16.585089268915691</v>
      </c>
      <c r="F2878" s="100">
        <f>'DRE + DCF'!$AE$38*'DRE + DCF'!$AE$39*(1+G2878)/(R2878-G2878)/AC2878</f>
        <v>3.2121783405780766</v>
      </c>
      <c r="G2878" s="92">
        <f>R2878*(1-'DRE + DCF'!$AE$39)</f>
        <v>0.22779129907585682</v>
      </c>
      <c r="H2878" s="94">
        <f t="shared" si="316"/>
        <v>0.37965216512642808</v>
      </c>
      <c r="I2878" s="94">
        <f t="shared" si="315"/>
        <v>0.37965216512642808</v>
      </c>
      <c r="J2878" s="94">
        <f t="shared" si="315"/>
        <v>0.37965216512642808</v>
      </c>
      <c r="K2878" s="94">
        <f t="shared" si="315"/>
        <v>0.37965216512642808</v>
      </c>
      <c r="L2878" s="94">
        <f t="shared" si="315"/>
        <v>0.37965216512642808</v>
      </c>
      <c r="M2878" s="94">
        <f t="shared" si="315"/>
        <v>0.37965216512642808</v>
      </c>
      <c r="N2878" s="94">
        <f t="shared" si="315"/>
        <v>0.37965216512642808</v>
      </c>
      <c r="O2878" s="94">
        <f t="shared" si="315"/>
        <v>0.37965216512642808</v>
      </c>
      <c r="P2878" s="94">
        <f t="shared" si="315"/>
        <v>0.37965216512642808</v>
      </c>
      <c r="Q2878" s="94">
        <f t="shared" si="315"/>
        <v>0.37965216512642808</v>
      </c>
      <c r="R2878" s="94">
        <f t="shared" si="315"/>
        <v>0.37965216512642808</v>
      </c>
      <c r="S2878" s="93">
        <f>(1+H2878)^((5-Dashboard!$F$9)*3/12)</f>
        <v>1.174585954762966</v>
      </c>
      <c r="T2878" s="93">
        <f t="shared" si="314"/>
        <v>1.6205200556158188</v>
      </c>
      <c r="U2878" s="93">
        <f t="shared" si="314"/>
        <v>2.2357540033611643</v>
      </c>
      <c r="V2878" s="93">
        <f t="shared" si="314"/>
        <v>3.08456285142731</v>
      </c>
      <c r="W2878" s="93">
        <f t="shared" si="314"/>
        <v>4.2556238164402371</v>
      </c>
      <c r="X2878" s="93">
        <f t="shared" si="314"/>
        <v>5.8712806123153669</v>
      </c>
      <c r="Y2878" s="93">
        <f t="shared" si="313"/>
        <v>8.1003250088457168</v>
      </c>
      <c r="Z2878" s="93">
        <f t="shared" si="313"/>
        <v>11.175630936681747</v>
      </c>
      <c r="AA2878" s="93">
        <f t="shared" si="313"/>
        <v>15.418483418446865</v>
      </c>
      <c r="AB2878" s="93">
        <f t="shared" si="313"/>
        <v>21.272144031226148</v>
      </c>
      <c r="AC2878" s="95">
        <f t="shared" si="313"/>
        <v>29.34815956956238</v>
      </c>
      <c r="AE2878" s="96"/>
    </row>
    <row r="2879" spans="3:31" ht="24.75" customHeight="1" x14ac:dyDescent="0.25">
      <c r="C2879" s="91">
        <f>ABS(E2879-Dashboard!$F$13)</f>
        <v>31.041665707992067</v>
      </c>
      <c r="D2879" s="92">
        <f t="shared" si="312"/>
        <v>0.37975216512642807</v>
      </c>
      <c r="E2879" s="93" cm="1">
        <f t="array" ref="E2879">SUM('DRE + DCF'!$S$41/TIR!S2879,'DRE + DCF'!$U$41:$AD$41/TIR!T2879:AC2879,TIR!F2879)</f>
        <v>16.578334292007931</v>
      </c>
      <c r="F2879" s="100">
        <f>'DRE + DCF'!$AE$38*'DRE + DCF'!$AE$39*(1+G2879)/(R2879-G2879)/AC2879</f>
        <v>3.2090462887197813</v>
      </c>
      <c r="G2879" s="92">
        <f>R2879*(1-'DRE + DCF'!$AE$39)</f>
        <v>0.22785129907585683</v>
      </c>
      <c r="H2879" s="94">
        <f t="shared" si="316"/>
        <v>0.37975216512642807</v>
      </c>
      <c r="I2879" s="94">
        <f t="shared" si="315"/>
        <v>0.37975216512642807</v>
      </c>
      <c r="J2879" s="94">
        <f t="shared" si="315"/>
        <v>0.37975216512642807</v>
      </c>
      <c r="K2879" s="94">
        <f t="shared" si="315"/>
        <v>0.37975216512642807</v>
      </c>
      <c r="L2879" s="94">
        <f t="shared" si="315"/>
        <v>0.37975216512642807</v>
      </c>
      <c r="M2879" s="94">
        <f t="shared" si="315"/>
        <v>0.37975216512642807</v>
      </c>
      <c r="N2879" s="94">
        <f t="shared" si="315"/>
        <v>0.37975216512642807</v>
      </c>
      <c r="O2879" s="94">
        <f t="shared" si="315"/>
        <v>0.37975216512642807</v>
      </c>
      <c r="P2879" s="94">
        <f t="shared" si="315"/>
        <v>0.37975216512642807</v>
      </c>
      <c r="Q2879" s="94">
        <f t="shared" si="315"/>
        <v>0.37975216512642807</v>
      </c>
      <c r="R2879" s="94">
        <f t="shared" si="315"/>
        <v>0.37975216512642807</v>
      </c>
      <c r="S2879" s="93">
        <f>(1+H2879)^((5-Dashboard!$F$9)*3/12)</f>
        <v>1.1746285221832593</v>
      </c>
      <c r="T2879" s="93">
        <f t="shared" si="314"/>
        <v>1.6206962467016084</v>
      </c>
      <c r="U2879" s="93">
        <f t="shared" si="314"/>
        <v>2.2361591553988194</v>
      </c>
      <c r="V2879" s="93">
        <f t="shared" si="314"/>
        <v>3.0853454362288053</v>
      </c>
      <c r="W2879" s="93">
        <f t="shared" si="314"/>
        <v>4.2570120457996374</v>
      </c>
      <c r="X2879" s="93">
        <f t="shared" si="314"/>
        <v>5.8736215871613346</v>
      </c>
      <c r="Y2879" s="93">
        <f t="shared" si="313"/>
        <v>8.1041421020191784</v>
      </c>
      <c r="Z2879" s="93">
        <f t="shared" si="313"/>
        <v>11.181707611753202</v>
      </c>
      <c r="AA2879" s="93">
        <f t="shared" si="313"/>
        <v>15.427985287127141</v>
      </c>
      <c r="AB2879" s="93">
        <f t="shared" si="313"/>
        <v>21.28679610345235</v>
      </c>
      <c r="AC2879" s="95">
        <f t="shared" si="313"/>
        <v>29.370503012343189</v>
      </c>
      <c r="AE2879" s="96"/>
    </row>
    <row r="2880" spans="3:31" ht="24.75" customHeight="1" x14ac:dyDescent="0.25">
      <c r="C2880" s="91">
        <f>ABS(E2880-Dashboard!$F$13)</f>
        <v>31.048415462176592</v>
      </c>
      <c r="D2880" s="92">
        <f t="shared" si="312"/>
        <v>0.37985216512642805</v>
      </c>
      <c r="E2880" s="93" cm="1">
        <f t="array" ref="E2880">SUM('DRE + DCF'!$S$41/TIR!S2880,'DRE + DCF'!$U$41:$AD$41/TIR!T2880:AC2880,TIR!F2880)</f>
        <v>16.571584537823405</v>
      </c>
      <c r="F2880" s="100">
        <f>'DRE + DCF'!$AE$38*'DRE + DCF'!$AE$39*(1+G2880)/(R2880-G2880)/AC2880</f>
        <v>3.2059176822598801</v>
      </c>
      <c r="G2880" s="92">
        <f>R2880*(1-'DRE + DCF'!$AE$39)</f>
        <v>0.22791129907585683</v>
      </c>
      <c r="H2880" s="94">
        <f t="shared" si="316"/>
        <v>0.37985216512642805</v>
      </c>
      <c r="I2880" s="94">
        <f t="shared" si="315"/>
        <v>0.37985216512642805</v>
      </c>
      <c r="J2880" s="94">
        <f t="shared" si="315"/>
        <v>0.37985216512642805</v>
      </c>
      <c r="K2880" s="94">
        <f t="shared" si="315"/>
        <v>0.37985216512642805</v>
      </c>
      <c r="L2880" s="94">
        <f t="shared" si="315"/>
        <v>0.37985216512642805</v>
      </c>
      <c r="M2880" s="94">
        <f t="shared" si="315"/>
        <v>0.37985216512642805</v>
      </c>
      <c r="N2880" s="94">
        <f t="shared" si="315"/>
        <v>0.37985216512642805</v>
      </c>
      <c r="O2880" s="94">
        <f t="shared" si="315"/>
        <v>0.37985216512642805</v>
      </c>
      <c r="P2880" s="94">
        <f t="shared" si="315"/>
        <v>0.37985216512642805</v>
      </c>
      <c r="Q2880" s="94">
        <f t="shared" si="315"/>
        <v>0.37985216512642805</v>
      </c>
      <c r="R2880" s="94">
        <f t="shared" si="315"/>
        <v>0.37985216512642805</v>
      </c>
      <c r="S2880" s="93">
        <f>(1+H2880)^((5-Dashboard!$F$9)*3/12)</f>
        <v>1.1746710880610063</v>
      </c>
      <c r="T2880" s="93">
        <f t="shared" si="314"/>
        <v>1.6208724441723967</v>
      </c>
      <c r="U2880" s="93">
        <f t="shared" si="314"/>
        <v>2.2365643514850473</v>
      </c>
      <c r="V2880" s="93">
        <f t="shared" si="314"/>
        <v>3.086128162841228</v>
      </c>
      <c r="W2880" s="93">
        <f t="shared" si="314"/>
        <v>4.2584006273541144</v>
      </c>
      <c r="X2880" s="93">
        <f t="shared" si="314"/>
        <v>5.8759633256303143</v>
      </c>
      <c r="Y2880" s="93">
        <f t="shared" si="313"/>
        <v>8.1079607170744765</v>
      </c>
      <c r="Z2880" s="93">
        <f t="shared" si="313"/>
        <v>11.187787150215243</v>
      </c>
      <c r="AA2880" s="93">
        <f t="shared" si="313"/>
        <v>15.437492322198135</v>
      </c>
      <c r="AB2880" s="93">
        <f t="shared" si="313"/>
        <v>21.30145720490771</v>
      </c>
      <c r="AC2880" s="95">
        <f t="shared" si="313"/>
        <v>29.392861844539855</v>
      </c>
      <c r="AE2880" s="96"/>
    </row>
    <row r="2881" spans="3:31" ht="24.75" customHeight="1" x14ac:dyDescent="0.25">
      <c r="C2881" s="91">
        <f>ABS(E2881-Dashboard!$F$13)</f>
        <v>31.055159999051476</v>
      </c>
      <c r="D2881" s="92">
        <f t="shared" si="312"/>
        <v>0.37995216512642804</v>
      </c>
      <c r="E2881" s="93" cm="1">
        <f t="array" ref="E2881">SUM('DRE + DCF'!$S$41/TIR!S2881,'DRE + DCF'!$U$41:$AD$41/TIR!T2881:AC2881,TIR!F2881)</f>
        <v>16.564840000948521</v>
      </c>
      <c r="F2881" s="100">
        <f>'DRE + DCF'!$AE$38*'DRE + DCF'!$AE$39*(1+G2881)/(R2881-G2881)/AC2881</f>
        <v>3.2027925169338918</v>
      </c>
      <c r="G2881" s="92">
        <f>R2881*(1-'DRE + DCF'!$AE$39)</f>
        <v>0.22797129907585681</v>
      </c>
      <c r="H2881" s="94">
        <f t="shared" si="316"/>
        <v>0.37995216512642804</v>
      </c>
      <c r="I2881" s="94">
        <f t="shared" si="315"/>
        <v>0.37995216512642804</v>
      </c>
      <c r="J2881" s="94">
        <f t="shared" si="315"/>
        <v>0.37995216512642804</v>
      </c>
      <c r="K2881" s="94">
        <f t="shared" si="315"/>
        <v>0.37995216512642804</v>
      </c>
      <c r="L2881" s="94">
        <f t="shared" ref="I2881:R2906" si="317">$D2881</f>
        <v>0.37995216512642804</v>
      </c>
      <c r="M2881" s="94">
        <f t="shared" si="317"/>
        <v>0.37995216512642804</v>
      </c>
      <c r="N2881" s="94">
        <f t="shared" si="317"/>
        <v>0.37995216512642804</v>
      </c>
      <c r="O2881" s="94">
        <f t="shared" si="317"/>
        <v>0.37995216512642804</v>
      </c>
      <c r="P2881" s="94">
        <f t="shared" si="317"/>
        <v>0.37995216512642804</v>
      </c>
      <c r="Q2881" s="94">
        <f t="shared" si="317"/>
        <v>0.37995216512642804</v>
      </c>
      <c r="R2881" s="94">
        <f t="shared" si="317"/>
        <v>0.37995216512642804</v>
      </c>
      <c r="S2881" s="93">
        <f>(1+H2881)^((5-Dashboard!$F$9)*3/12)</f>
        <v>1.1747136523963735</v>
      </c>
      <c r="T2881" s="93">
        <f t="shared" si="314"/>
        <v>1.6210486480279496</v>
      </c>
      <c r="U2881" s="93">
        <f t="shared" si="314"/>
        <v>2.2369695916214378</v>
      </c>
      <c r="V2881" s="93">
        <f t="shared" si="314"/>
        <v>3.0869110312799846</v>
      </c>
      <c r="W2881" s="93">
        <f t="shared" si="314"/>
        <v>4.2597895611674694</v>
      </c>
      <c r="X2881" s="93">
        <f t="shared" si="314"/>
        <v>5.8783058279160061</v>
      </c>
      <c r="Y2881" s="93">
        <f t="shared" si="313"/>
        <v>8.1117808545079928</v>
      </c>
      <c r="Z2881" s="93">
        <f t="shared" si="313"/>
        <v>11.19386955320941</v>
      </c>
      <c r="AA2881" s="93">
        <f t="shared" si="313"/>
        <v>15.447004526094126</v>
      </c>
      <c r="AB2881" s="93">
        <f t="shared" si="313"/>
        <v>21.316127340501321</v>
      </c>
      <c r="AC2881" s="95">
        <f t="shared" si="313"/>
        <v>29.415236075635445</v>
      </c>
      <c r="AE2881" s="96"/>
    </row>
    <row r="2882" spans="3:31" ht="24.75" customHeight="1" x14ac:dyDescent="0.25">
      <c r="C2882" s="91">
        <f>ABS(E2882-Dashboard!$F$13)</f>
        <v>31.061899324023607</v>
      </c>
      <c r="D2882" s="92">
        <f t="shared" si="312"/>
        <v>0.38005216512642803</v>
      </c>
      <c r="E2882" s="93" cm="1">
        <f t="array" ref="E2882">SUM('DRE + DCF'!$S$41/TIR!S2882,'DRE + DCF'!$U$41:$AD$41/TIR!T2882:AC2882,TIR!F2882)</f>
        <v>16.558100675976391</v>
      </c>
      <c r="F2882" s="100">
        <f>'DRE + DCF'!$AE$38*'DRE + DCF'!$AE$39*(1+G2882)/(R2882-G2882)/AC2882</f>
        <v>3.1996707884832194</v>
      </c>
      <c r="G2882" s="92">
        <f>R2882*(1-'DRE + DCF'!$AE$39)</f>
        <v>0.22803129907585681</v>
      </c>
      <c r="H2882" s="94">
        <f t="shared" si="316"/>
        <v>0.38005216512642803</v>
      </c>
      <c r="I2882" s="94">
        <f t="shared" si="317"/>
        <v>0.38005216512642803</v>
      </c>
      <c r="J2882" s="94">
        <f t="shared" si="317"/>
        <v>0.38005216512642803</v>
      </c>
      <c r="K2882" s="94">
        <f t="shared" si="317"/>
        <v>0.38005216512642803</v>
      </c>
      <c r="L2882" s="94">
        <f t="shared" si="317"/>
        <v>0.38005216512642803</v>
      </c>
      <c r="M2882" s="94">
        <f t="shared" si="317"/>
        <v>0.38005216512642803</v>
      </c>
      <c r="N2882" s="94">
        <f t="shared" si="317"/>
        <v>0.38005216512642803</v>
      </c>
      <c r="O2882" s="94">
        <f t="shared" si="317"/>
        <v>0.38005216512642803</v>
      </c>
      <c r="P2882" s="94">
        <f t="shared" si="317"/>
        <v>0.38005216512642803</v>
      </c>
      <c r="Q2882" s="94">
        <f t="shared" si="317"/>
        <v>0.38005216512642803</v>
      </c>
      <c r="R2882" s="94">
        <f t="shared" si="317"/>
        <v>0.38005216512642803</v>
      </c>
      <c r="S2882" s="93">
        <f>(1+H2882)^((5-Dashboard!$F$9)*3/12)</f>
        <v>1.1747562151895294</v>
      </c>
      <c r="T2882" s="93">
        <f t="shared" si="314"/>
        <v>1.6212248582680382</v>
      </c>
      <c r="U2882" s="93">
        <f t="shared" si="314"/>
        <v>2.2373748758095928</v>
      </c>
      <c r="V2882" s="93">
        <f t="shared" si="314"/>
        <v>3.0876940415605016</v>
      </c>
      <c r="W2882" s="93">
        <f t="shared" si="314"/>
        <v>4.2611788473035421</v>
      </c>
      <c r="X2882" s="93">
        <f t="shared" si="314"/>
        <v>5.880649094212191</v>
      </c>
      <c r="Y2882" s="93">
        <f t="shared" si="313"/>
        <v>8.1156025148163025</v>
      </c>
      <c r="Z2882" s="93">
        <f t="shared" si="313"/>
        <v>11.199954821877723</v>
      </c>
      <c r="AA2882" s="93">
        <f t="shared" si="313"/>
        <v>15.456521901250531</v>
      </c>
      <c r="AB2882" s="93">
        <f t="shared" si="313"/>
        <v>21.33080651514485</v>
      </c>
      <c r="AC2882" s="95">
        <f t="shared" si="313"/>
        <v>29.437625715118571</v>
      </c>
      <c r="AE2882" s="96"/>
    </row>
    <row r="2883" spans="3:31" ht="24.75" customHeight="1" x14ac:dyDescent="0.25">
      <c r="C2883" s="91">
        <f>ABS(E2883-Dashboard!$F$13)</f>
        <v>31.068633442492938</v>
      </c>
      <c r="D2883" s="92">
        <f t="shared" si="312"/>
        <v>0.38015216512642802</v>
      </c>
      <c r="E2883" s="93" cm="1">
        <f t="array" ref="E2883">SUM('DRE + DCF'!$S$41/TIR!S2883,'DRE + DCF'!$U$41:$AD$41/TIR!T2883:AC2883,TIR!F2883)</f>
        <v>16.551366557507059</v>
      </c>
      <c r="F2883" s="100">
        <f>'DRE + DCF'!$AE$38*'DRE + DCF'!$AE$39*(1+G2883)/(R2883-G2883)/AC2883</f>
        <v>3.1965524926552296</v>
      </c>
      <c r="G2883" s="92">
        <f>R2883*(1-'DRE + DCF'!$AE$39)</f>
        <v>0.22809129907585679</v>
      </c>
      <c r="H2883" s="94">
        <f t="shared" si="316"/>
        <v>0.38015216512642802</v>
      </c>
      <c r="I2883" s="94">
        <f t="shared" si="317"/>
        <v>0.38015216512642802</v>
      </c>
      <c r="J2883" s="94">
        <f t="shared" si="317"/>
        <v>0.38015216512642802</v>
      </c>
      <c r="K2883" s="94">
        <f t="shared" si="317"/>
        <v>0.38015216512642802</v>
      </c>
      <c r="L2883" s="94">
        <f t="shared" si="317"/>
        <v>0.38015216512642802</v>
      </c>
      <c r="M2883" s="94">
        <f t="shared" si="317"/>
        <v>0.38015216512642802</v>
      </c>
      <c r="N2883" s="94">
        <f t="shared" si="317"/>
        <v>0.38015216512642802</v>
      </c>
      <c r="O2883" s="94">
        <f t="shared" si="317"/>
        <v>0.38015216512642802</v>
      </c>
      <c r="P2883" s="94">
        <f t="shared" si="317"/>
        <v>0.38015216512642802</v>
      </c>
      <c r="Q2883" s="94">
        <f t="shared" si="317"/>
        <v>0.38015216512642802</v>
      </c>
      <c r="R2883" s="94">
        <f t="shared" si="317"/>
        <v>0.38015216512642802</v>
      </c>
      <c r="S2883" s="93">
        <f>(1+H2883)^((5-Dashboard!$F$9)*3/12)</f>
        <v>1.1747987764406413</v>
      </c>
      <c r="T2883" s="93">
        <f t="shared" si="314"/>
        <v>1.6214010748924295</v>
      </c>
      <c r="U2883" s="93">
        <f t="shared" si="314"/>
        <v>2.2377802040511039</v>
      </c>
      <c r="V2883" s="93">
        <f t="shared" si="314"/>
        <v>3.0884771936981905</v>
      </c>
      <c r="W2883" s="93">
        <f t="shared" si="314"/>
        <v>4.2625684858261517</v>
      </c>
      <c r="X2883" s="93">
        <f t="shared" si="314"/>
        <v>5.8829931247126428</v>
      </c>
      <c r="Y2883" s="93">
        <f t="shared" si="313"/>
        <v>8.1194256984960429</v>
      </c>
      <c r="Z2883" s="93">
        <f t="shared" si="313"/>
        <v>11.206042957362472</v>
      </c>
      <c r="AA2883" s="93">
        <f t="shared" si="313"/>
        <v>15.466044450103576</v>
      </c>
      <c r="AB2883" s="93">
        <f t="shared" si="313"/>
        <v>21.345494733752023</v>
      </c>
      <c r="AC2883" s="95">
        <f t="shared" si="313"/>
        <v>29.460030772482618</v>
      </c>
      <c r="AE2883" s="96"/>
    </row>
    <row r="2884" spans="3:31" ht="24.75" customHeight="1" x14ac:dyDescent="0.25">
      <c r="C2884" s="91">
        <f>ABS(E2884-Dashboard!$F$13)</f>
        <v>31.075362359852775</v>
      </c>
      <c r="D2884" s="92">
        <f t="shared" si="312"/>
        <v>0.38025216512642801</v>
      </c>
      <c r="E2884" s="93" cm="1">
        <f t="array" ref="E2884">SUM('DRE + DCF'!$S$41/TIR!S2884,'DRE + DCF'!$U$41:$AD$41/TIR!T2884:AC2884,TIR!F2884)</f>
        <v>16.544637640147222</v>
      </c>
      <c r="F2884" s="100">
        <f>'DRE + DCF'!$AE$38*'DRE + DCF'!$AE$39*(1+G2884)/(R2884-G2884)/AC2884</f>
        <v>3.1934376252031562</v>
      </c>
      <c r="G2884" s="92">
        <f>R2884*(1-'DRE + DCF'!$AE$39)</f>
        <v>0.22815129907585679</v>
      </c>
      <c r="H2884" s="94">
        <f t="shared" si="316"/>
        <v>0.38025216512642801</v>
      </c>
      <c r="I2884" s="94">
        <f t="shared" si="317"/>
        <v>0.38025216512642801</v>
      </c>
      <c r="J2884" s="94">
        <f t="shared" si="317"/>
        <v>0.38025216512642801</v>
      </c>
      <c r="K2884" s="94">
        <f t="shared" si="317"/>
        <v>0.38025216512642801</v>
      </c>
      <c r="L2884" s="94">
        <f t="shared" si="317"/>
        <v>0.38025216512642801</v>
      </c>
      <c r="M2884" s="94">
        <f t="shared" si="317"/>
        <v>0.38025216512642801</v>
      </c>
      <c r="N2884" s="94">
        <f t="shared" si="317"/>
        <v>0.38025216512642801</v>
      </c>
      <c r="O2884" s="94">
        <f t="shared" si="317"/>
        <v>0.38025216512642801</v>
      </c>
      <c r="P2884" s="94">
        <f t="shared" si="317"/>
        <v>0.38025216512642801</v>
      </c>
      <c r="Q2884" s="94">
        <f t="shared" si="317"/>
        <v>0.38025216512642801</v>
      </c>
      <c r="R2884" s="94">
        <f t="shared" si="317"/>
        <v>0.38025216512642801</v>
      </c>
      <c r="S2884" s="93">
        <f>(1+H2884)^((5-Dashboard!$F$9)*3/12)</f>
        <v>1.1748413361498768</v>
      </c>
      <c r="T2884" s="93">
        <f t="shared" si="314"/>
        <v>1.6215772979008933</v>
      </c>
      <c r="U2884" s="93">
        <f t="shared" si="314"/>
        <v>2.2381855763475711</v>
      </c>
      <c r="V2884" s="93">
        <f t="shared" si="314"/>
        <v>3.0892604877084775</v>
      </c>
      <c r="W2884" s="93">
        <f t="shared" si="314"/>
        <v>4.263958476799151</v>
      </c>
      <c r="X2884" s="93">
        <f t="shared" si="314"/>
        <v>5.8853379196112146</v>
      </c>
      <c r="Y2884" s="93">
        <f t="shared" si="313"/>
        <v>8.1232504060440469</v>
      </c>
      <c r="Z2884" s="93">
        <f t="shared" si="313"/>
        <v>11.212133960806431</v>
      </c>
      <c r="AA2884" s="93">
        <f t="shared" si="313"/>
        <v>15.475572175090631</v>
      </c>
      <c r="AB2884" s="93">
        <f t="shared" si="313"/>
        <v>21.360192001239149</v>
      </c>
      <c r="AC2884" s="95">
        <f t="shared" si="313"/>
        <v>29.482451257226547</v>
      </c>
      <c r="AE2884" s="96"/>
    </row>
    <row r="2885" spans="3:31" ht="24.75" customHeight="1" x14ac:dyDescent="0.25">
      <c r="C2885" s="91">
        <f>ABS(E2885-Dashboard!$F$13)</f>
        <v>31.082086081489486</v>
      </c>
      <c r="D2885" s="92">
        <f t="shared" si="312"/>
        <v>0.380352165126428</v>
      </c>
      <c r="E2885" s="93" cm="1">
        <f t="array" ref="E2885">SUM('DRE + DCF'!$S$41/TIR!S2885,'DRE + DCF'!$U$41:$AD$41/TIR!T2885:AC2885,TIR!F2885)</f>
        <v>16.537913918510512</v>
      </c>
      <c r="F2885" s="100">
        <f>'DRE + DCF'!$AE$38*'DRE + DCF'!$AE$39*(1+G2885)/(R2885-G2885)/AC2885</f>
        <v>3.1903261818861792</v>
      </c>
      <c r="G2885" s="92">
        <f>R2885*(1-'DRE + DCF'!$AE$39)</f>
        <v>0.2282112990758568</v>
      </c>
      <c r="H2885" s="94">
        <f t="shared" si="316"/>
        <v>0.380352165126428</v>
      </c>
      <c r="I2885" s="94">
        <f t="shared" si="317"/>
        <v>0.380352165126428</v>
      </c>
      <c r="J2885" s="94">
        <f t="shared" si="317"/>
        <v>0.380352165126428</v>
      </c>
      <c r="K2885" s="94">
        <f t="shared" si="317"/>
        <v>0.380352165126428</v>
      </c>
      <c r="L2885" s="94">
        <f t="shared" si="317"/>
        <v>0.380352165126428</v>
      </c>
      <c r="M2885" s="94">
        <f t="shared" si="317"/>
        <v>0.380352165126428</v>
      </c>
      <c r="N2885" s="94">
        <f t="shared" si="317"/>
        <v>0.380352165126428</v>
      </c>
      <c r="O2885" s="94">
        <f t="shared" si="317"/>
        <v>0.380352165126428</v>
      </c>
      <c r="P2885" s="94">
        <f t="shared" si="317"/>
        <v>0.380352165126428</v>
      </c>
      <c r="Q2885" s="94">
        <f t="shared" si="317"/>
        <v>0.380352165126428</v>
      </c>
      <c r="R2885" s="94">
        <f t="shared" si="317"/>
        <v>0.380352165126428</v>
      </c>
      <c r="S2885" s="93">
        <f>(1+H2885)^((5-Dashboard!$F$9)*3/12)</f>
        <v>1.1748838943174036</v>
      </c>
      <c r="T2885" s="93">
        <f t="shared" si="314"/>
        <v>1.6217535272931973</v>
      </c>
      <c r="U2885" s="93">
        <f t="shared" si="314"/>
        <v>2.2385909927005865</v>
      </c>
      <c r="V2885" s="93">
        <f t="shared" si="314"/>
        <v>3.0900439236067743</v>
      </c>
      <c r="W2885" s="93">
        <f t="shared" si="314"/>
        <v>4.2653488202863734</v>
      </c>
      <c r="X2885" s="93">
        <f t="shared" si="314"/>
        <v>5.8876834791017503</v>
      </c>
      <c r="Y2885" s="93">
        <f t="shared" si="313"/>
        <v>8.1270766379572006</v>
      </c>
      <c r="Z2885" s="93">
        <f t="shared" si="313"/>
        <v>11.218227833352632</v>
      </c>
      <c r="AA2885" s="93">
        <f t="shared" si="313"/>
        <v>15.485105078649861</v>
      </c>
      <c r="AB2885" s="93">
        <f t="shared" si="313"/>
        <v>21.374898322524579</v>
      </c>
      <c r="AC2885" s="95">
        <f t="shared" si="313"/>
        <v>29.504887178854055</v>
      </c>
      <c r="AE2885" s="96"/>
    </row>
    <row r="2886" spans="3:31" ht="24.75" customHeight="1" x14ac:dyDescent="0.25">
      <c r="C2886" s="91">
        <f>ABS(E2886-Dashboard!$F$13)</f>
        <v>31.088804612782777</v>
      </c>
      <c r="D2886" s="92">
        <f t="shared" si="312"/>
        <v>0.38045216512642799</v>
      </c>
      <c r="E2886" s="93" cm="1">
        <f t="array" ref="E2886">SUM('DRE + DCF'!$S$41/TIR!S2886,'DRE + DCF'!$U$41:$AD$41/TIR!T2886:AC2886,TIR!F2886)</f>
        <v>16.53119538721722</v>
      </c>
      <c r="F2886" s="100">
        <f>'DRE + DCF'!$AE$38*'DRE + DCF'!$AE$39*(1+G2886)/(R2886-G2886)/AC2886</f>
        <v>3.187218158469328</v>
      </c>
      <c r="G2886" s="92">
        <f>R2886*(1-'DRE + DCF'!$AE$39)</f>
        <v>0.22827129907585678</v>
      </c>
      <c r="H2886" s="94">
        <f t="shared" si="316"/>
        <v>0.38045216512642799</v>
      </c>
      <c r="I2886" s="94">
        <f t="shared" si="317"/>
        <v>0.38045216512642799</v>
      </c>
      <c r="J2886" s="94">
        <f t="shared" si="317"/>
        <v>0.38045216512642799</v>
      </c>
      <c r="K2886" s="94">
        <f t="shared" si="317"/>
        <v>0.38045216512642799</v>
      </c>
      <c r="L2886" s="94">
        <f t="shared" si="317"/>
        <v>0.38045216512642799</v>
      </c>
      <c r="M2886" s="94">
        <f t="shared" si="317"/>
        <v>0.38045216512642799</v>
      </c>
      <c r="N2886" s="94">
        <f t="shared" si="317"/>
        <v>0.38045216512642799</v>
      </c>
      <c r="O2886" s="94">
        <f t="shared" si="317"/>
        <v>0.38045216512642799</v>
      </c>
      <c r="P2886" s="94">
        <f t="shared" si="317"/>
        <v>0.38045216512642799</v>
      </c>
      <c r="Q2886" s="94">
        <f t="shared" si="317"/>
        <v>0.38045216512642799</v>
      </c>
      <c r="R2886" s="94">
        <f t="shared" si="317"/>
        <v>0.38045216512642799</v>
      </c>
      <c r="S2886" s="93">
        <f>(1+H2886)^((5-Dashboard!$F$9)*3/12)</f>
        <v>1.174926450943389</v>
      </c>
      <c r="T2886" s="93">
        <f t="shared" si="314"/>
        <v>1.6219297630691114</v>
      </c>
      <c r="U2886" s="93">
        <f t="shared" si="314"/>
        <v>2.2389964531117492</v>
      </c>
      <c r="V2886" s="93">
        <f t="shared" si="314"/>
        <v>3.0908275014085071</v>
      </c>
      <c r="W2886" s="93">
        <f t="shared" si="314"/>
        <v>4.2667395163516817</v>
      </c>
      <c r="X2886" s="93">
        <f t="shared" si="314"/>
        <v>5.8900298033781677</v>
      </c>
      <c r="Y2886" s="93">
        <f t="shared" si="313"/>
        <v>8.1309043947325819</v>
      </c>
      <c r="Z2886" s="93">
        <f t="shared" si="313"/>
        <v>11.224324576144582</v>
      </c>
      <c r="AA2886" s="93">
        <f t="shared" si="313"/>
        <v>15.494643163220566</v>
      </c>
      <c r="AB2886" s="93">
        <f t="shared" si="313"/>
        <v>21.389613702529235</v>
      </c>
      <c r="AC2886" s="95">
        <f t="shared" si="313"/>
        <v>29.527338546874397</v>
      </c>
      <c r="AE2886" s="96"/>
    </row>
    <row r="2887" spans="3:31" ht="24.75" customHeight="1" x14ac:dyDescent="0.25">
      <c r="C2887" s="91">
        <f>ABS(E2887-Dashboard!$F$13)</f>
        <v>31.095517959105507</v>
      </c>
      <c r="D2887" s="92">
        <f t="shared" si="312"/>
        <v>0.38055216512642798</v>
      </c>
      <c r="E2887" s="93" cm="1">
        <f t="array" ref="E2887">SUM('DRE + DCF'!$S$41/TIR!S2887,'DRE + DCF'!$U$41:$AD$41/TIR!T2887:AC2887,TIR!F2887)</f>
        <v>16.52448204089449</v>
      </c>
      <c r="F2887" s="100">
        <f>'DRE + DCF'!$AE$38*'DRE + DCF'!$AE$39*(1+G2887)/(R2887-G2887)/AC2887</f>
        <v>3.1841135507235578</v>
      </c>
      <c r="G2887" s="92">
        <f>R2887*(1-'DRE + DCF'!$AE$39)</f>
        <v>0.22833129907585678</v>
      </c>
      <c r="H2887" s="94">
        <f t="shared" si="316"/>
        <v>0.38055216512642798</v>
      </c>
      <c r="I2887" s="94">
        <f t="shared" si="317"/>
        <v>0.38055216512642798</v>
      </c>
      <c r="J2887" s="94">
        <f t="shared" si="317"/>
        <v>0.38055216512642798</v>
      </c>
      <c r="K2887" s="94">
        <f t="shared" si="317"/>
        <v>0.38055216512642798</v>
      </c>
      <c r="L2887" s="94">
        <f t="shared" si="317"/>
        <v>0.38055216512642798</v>
      </c>
      <c r="M2887" s="94">
        <f t="shared" si="317"/>
        <v>0.38055216512642798</v>
      </c>
      <c r="N2887" s="94">
        <f t="shared" si="317"/>
        <v>0.38055216512642798</v>
      </c>
      <c r="O2887" s="94">
        <f t="shared" si="317"/>
        <v>0.38055216512642798</v>
      </c>
      <c r="P2887" s="94">
        <f t="shared" si="317"/>
        <v>0.38055216512642798</v>
      </c>
      <c r="Q2887" s="94">
        <f t="shared" si="317"/>
        <v>0.38055216512642798</v>
      </c>
      <c r="R2887" s="94">
        <f t="shared" si="317"/>
        <v>0.38055216512642798</v>
      </c>
      <c r="S2887" s="93">
        <f>(1+H2887)^((5-Dashboard!$F$9)*3/12)</f>
        <v>1.1749690060280007</v>
      </c>
      <c r="T2887" s="93">
        <f t="shared" si="314"/>
        <v>1.6221060052284033</v>
      </c>
      <c r="U2887" s="93">
        <f t="shared" si="314"/>
        <v>2.2394019575826527</v>
      </c>
      <c r="V2887" s="93">
        <f t="shared" si="314"/>
        <v>3.0916112211290923</v>
      </c>
      <c r="W2887" s="93">
        <f t="shared" si="314"/>
        <v>4.2681305650589278</v>
      </c>
      <c r="X2887" s="93">
        <f t="shared" si="314"/>
        <v>5.8923768926343865</v>
      </c>
      <c r="Y2887" s="93">
        <f t="shared" si="313"/>
        <v>8.1347336768673362</v>
      </c>
      <c r="Z2887" s="93">
        <f t="shared" si="313"/>
        <v>11.230424190326069</v>
      </c>
      <c r="AA2887" s="93">
        <f t="shared" si="313"/>
        <v>15.504186431242864</v>
      </c>
      <c r="AB2887" s="93">
        <f t="shared" si="313"/>
        <v>21.404338146176123</v>
      </c>
      <c r="AC2887" s="95">
        <f t="shared" si="313"/>
        <v>29.549805370801639</v>
      </c>
      <c r="AE2887" s="96"/>
    </row>
    <row r="2888" spans="3:31" ht="24.75" customHeight="1" x14ac:dyDescent="0.25">
      <c r="C2888" s="91">
        <f>ABS(E2888-Dashboard!$F$13)</f>
        <v>31.102226125823844</v>
      </c>
      <c r="D2888" s="92">
        <f t="shared" si="312"/>
        <v>0.38065216512642797</v>
      </c>
      <c r="E2888" s="93" cm="1">
        <f t="array" ref="E2888">SUM('DRE + DCF'!$S$41/TIR!S2888,'DRE + DCF'!$U$41:$AD$41/TIR!T2888:AC2888,TIR!F2888)</f>
        <v>16.517773874176154</v>
      </c>
      <c r="F2888" s="100">
        <f>'DRE + DCF'!$AE$38*'DRE + DCF'!$AE$39*(1+G2888)/(R2888-G2888)/AC2888</f>
        <v>3.1810123544256568</v>
      </c>
      <c r="G2888" s="92">
        <f>R2888*(1-'DRE + DCF'!$AE$39)</f>
        <v>0.22839129907585676</v>
      </c>
      <c r="H2888" s="94">
        <f t="shared" si="316"/>
        <v>0.38065216512642797</v>
      </c>
      <c r="I2888" s="94">
        <f t="shared" si="317"/>
        <v>0.38065216512642797</v>
      </c>
      <c r="J2888" s="94">
        <f t="shared" si="317"/>
        <v>0.38065216512642797</v>
      </c>
      <c r="K2888" s="94">
        <f t="shared" si="317"/>
        <v>0.38065216512642797</v>
      </c>
      <c r="L2888" s="94">
        <f t="shared" si="317"/>
        <v>0.38065216512642797</v>
      </c>
      <c r="M2888" s="94">
        <f t="shared" si="317"/>
        <v>0.38065216512642797</v>
      </c>
      <c r="N2888" s="94">
        <f t="shared" si="317"/>
        <v>0.38065216512642797</v>
      </c>
      <c r="O2888" s="94">
        <f t="shared" si="317"/>
        <v>0.38065216512642797</v>
      </c>
      <c r="P2888" s="94">
        <f t="shared" si="317"/>
        <v>0.38065216512642797</v>
      </c>
      <c r="Q2888" s="94">
        <f t="shared" si="317"/>
        <v>0.38065216512642797</v>
      </c>
      <c r="R2888" s="94">
        <f t="shared" si="317"/>
        <v>0.38065216512642797</v>
      </c>
      <c r="S2888" s="93">
        <f>(1+H2888)^((5-Dashboard!$F$9)*3/12)</f>
        <v>1.1750115595714061</v>
      </c>
      <c r="T2888" s="93">
        <f t="shared" si="314"/>
        <v>1.6222822537708428</v>
      </c>
      <c r="U2888" s="93">
        <f t="shared" si="314"/>
        <v>2.2398075061148957</v>
      </c>
      <c r="V2888" s="93">
        <f t="shared" si="314"/>
        <v>3.0923950827839559</v>
      </c>
      <c r="W2888" s="93">
        <f t="shared" si="314"/>
        <v>4.2695219664719888</v>
      </c>
      <c r="X2888" s="93">
        <f t="shared" si="314"/>
        <v>5.8947247470643962</v>
      </c>
      <c r="Y2888" s="93">
        <f t="shared" si="313"/>
        <v>8.1385644848587955</v>
      </c>
      <c r="Z2888" s="93">
        <f t="shared" si="313"/>
        <v>11.236526677041349</v>
      </c>
      <c r="AA2888" s="93">
        <f t="shared" si="313"/>
        <v>15.513734885158007</v>
      </c>
      <c r="AB2888" s="93">
        <f t="shared" si="313"/>
        <v>21.419071658390799</v>
      </c>
      <c r="AC2888" s="95">
        <f t="shared" si="313"/>
        <v>29.572287660155368</v>
      </c>
      <c r="AE2888" s="96"/>
    </row>
    <row r="2889" spans="3:31" ht="24.75" customHeight="1" x14ac:dyDescent="0.25">
      <c r="C2889" s="91">
        <f>ABS(E2889-Dashboard!$F$13)</f>
        <v>31.10892911829713</v>
      </c>
      <c r="D2889" s="92">
        <f t="shared" si="312"/>
        <v>0.38075216512642795</v>
      </c>
      <c r="E2889" s="93" cm="1">
        <f t="array" ref="E2889">SUM('DRE + DCF'!$S$41/TIR!S2889,'DRE + DCF'!$U$41:$AD$41/TIR!T2889:AC2889,TIR!F2889)</f>
        <v>16.511070881702867</v>
      </c>
      <c r="F2889" s="100">
        <f>'DRE + DCF'!$AE$38*'DRE + DCF'!$AE$39*(1+G2889)/(R2889-G2889)/AC2889</f>
        <v>3.1779145653583205</v>
      </c>
      <c r="G2889" s="92">
        <f>R2889*(1-'DRE + DCF'!$AE$39)</f>
        <v>0.22845129907585676</v>
      </c>
      <c r="H2889" s="94">
        <f t="shared" si="316"/>
        <v>0.38075216512642795</v>
      </c>
      <c r="I2889" s="94">
        <f t="shared" si="317"/>
        <v>0.38075216512642795</v>
      </c>
      <c r="J2889" s="94">
        <f t="shared" si="317"/>
        <v>0.38075216512642795</v>
      </c>
      <c r="K2889" s="94">
        <f t="shared" si="317"/>
        <v>0.38075216512642795</v>
      </c>
      <c r="L2889" s="94">
        <f t="shared" si="317"/>
        <v>0.38075216512642795</v>
      </c>
      <c r="M2889" s="94">
        <f t="shared" si="317"/>
        <v>0.38075216512642795</v>
      </c>
      <c r="N2889" s="94">
        <f t="shared" si="317"/>
        <v>0.38075216512642795</v>
      </c>
      <c r="O2889" s="94">
        <f t="shared" si="317"/>
        <v>0.38075216512642795</v>
      </c>
      <c r="P2889" s="94">
        <f t="shared" si="317"/>
        <v>0.38075216512642795</v>
      </c>
      <c r="Q2889" s="94">
        <f t="shared" si="317"/>
        <v>0.38075216512642795</v>
      </c>
      <c r="R2889" s="94">
        <f t="shared" si="317"/>
        <v>0.38075216512642795</v>
      </c>
      <c r="S2889" s="93">
        <f>(1+H2889)^((5-Dashboard!$F$9)*3/12)</f>
        <v>1.1750541115737725</v>
      </c>
      <c r="T2889" s="93">
        <f t="shared" si="314"/>
        <v>1.6224585086961976</v>
      </c>
      <c r="U2889" s="93">
        <f t="shared" si="314"/>
        <v>2.2402130987100701</v>
      </c>
      <c r="V2889" s="93">
        <f t="shared" si="314"/>
        <v>3.0931790863885134</v>
      </c>
      <c r="W2889" s="93">
        <f t="shared" si="314"/>
        <v>4.2709137206547254</v>
      </c>
      <c r="X2889" s="93">
        <f t="shared" si="314"/>
        <v>5.8970733668621795</v>
      </c>
      <c r="Y2889" s="93">
        <f t="shared" si="313"/>
        <v>8.1423968192043485</v>
      </c>
      <c r="Z2889" s="93">
        <f t="shared" si="313"/>
        <v>11.242632037434943</v>
      </c>
      <c r="AA2889" s="93">
        <f t="shared" si="313"/>
        <v>15.52328852740804</v>
      </c>
      <c r="AB2889" s="93">
        <f t="shared" si="313"/>
        <v>21.433814244100891</v>
      </c>
      <c r="AC2889" s="95">
        <f t="shared" si="313"/>
        <v>29.594785424459975</v>
      </c>
      <c r="AE2889" s="96"/>
    </row>
    <row r="2890" spans="3:31" ht="24.75" customHeight="1" x14ac:dyDescent="0.25">
      <c r="C2890" s="91">
        <f>ABS(E2890-Dashboard!$F$13)</f>
        <v>31.115626941878062</v>
      </c>
      <c r="D2890" s="92">
        <f t="shared" si="312"/>
        <v>0.38085216512642794</v>
      </c>
      <c r="E2890" s="93" cm="1">
        <f t="array" ref="E2890">SUM('DRE + DCF'!$S$41/TIR!S2890,'DRE + DCF'!$U$41:$AD$41/TIR!T2890:AC2890,TIR!F2890)</f>
        <v>16.504373058121935</v>
      </c>
      <c r="F2890" s="100">
        <f>'DRE + DCF'!$AE$38*'DRE + DCF'!$AE$39*(1+G2890)/(R2890-G2890)/AC2890</f>
        <v>3.1748201793100552</v>
      </c>
      <c r="G2890" s="92">
        <f>R2890*(1-'DRE + DCF'!$AE$39)</f>
        <v>0.22851129907585677</v>
      </c>
      <c r="H2890" s="94">
        <f t="shared" si="316"/>
        <v>0.38085216512642794</v>
      </c>
      <c r="I2890" s="94">
        <f t="shared" si="317"/>
        <v>0.38085216512642794</v>
      </c>
      <c r="J2890" s="94">
        <f t="shared" si="317"/>
        <v>0.38085216512642794</v>
      </c>
      <c r="K2890" s="94">
        <f t="shared" si="317"/>
        <v>0.38085216512642794</v>
      </c>
      <c r="L2890" s="94">
        <f t="shared" si="317"/>
        <v>0.38085216512642794</v>
      </c>
      <c r="M2890" s="94">
        <f t="shared" si="317"/>
        <v>0.38085216512642794</v>
      </c>
      <c r="N2890" s="94">
        <f t="shared" si="317"/>
        <v>0.38085216512642794</v>
      </c>
      <c r="O2890" s="94">
        <f t="shared" si="317"/>
        <v>0.38085216512642794</v>
      </c>
      <c r="P2890" s="94">
        <f t="shared" si="317"/>
        <v>0.38085216512642794</v>
      </c>
      <c r="Q2890" s="94">
        <f t="shared" si="317"/>
        <v>0.38085216512642794</v>
      </c>
      <c r="R2890" s="94">
        <f t="shared" si="317"/>
        <v>0.38085216512642794</v>
      </c>
      <c r="S2890" s="93">
        <f>(1+H2890)^((5-Dashboard!$F$9)*3/12)</f>
        <v>1.1750966620352676</v>
      </c>
      <c r="T2890" s="93">
        <f t="shared" si="314"/>
        <v>1.6226347700042378</v>
      </c>
      <c r="U2890" s="93">
        <f t="shared" si="314"/>
        <v>2.2406187353697753</v>
      </c>
      <c r="V2890" s="93">
        <f t="shared" si="314"/>
        <v>3.0939632319581936</v>
      </c>
      <c r="W2890" s="93">
        <f t="shared" si="314"/>
        <v>4.2723058276710324</v>
      </c>
      <c r="X2890" s="93">
        <f t="shared" si="314"/>
        <v>5.8994227522218017</v>
      </c>
      <c r="Y2890" s="93">
        <f t="shared" si="313"/>
        <v>8.1462306804015867</v>
      </c>
      <c r="Z2890" s="93">
        <f t="shared" si="313"/>
        <v>11.248740272651867</v>
      </c>
      <c r="AA2890" s="93">
        <f t="shared" si="313"/>
        <v>15.532847360436177</v>
      </c>
      <c r="AB2890" s="93">
        <f t="shared" si="313"/>
        <v>21.448565908236617</v>
      </c>
      <c r="AC2890" s="95">
        <f t="shared" si="313"/>
        <v>29.617298673245426</v>
      </c>
      <c r="AE2890" s="96"/>
    </row>
    <row r="2891" spans="3:31" ht="24.75" customHeight="1" x14ac:dyDescent="0.25">
      <c r="C2891" s="91">
        <f>ABS(E2891-Dashboard!$F$13)</f>
        <v>31.122319601912501</v>
      </c>
      <c r="D2891" s="92">
        <f t="shared" si="312"/>
        <v>0.38095216512642793</v>
      </c>
      <c r="E2891" s="93" cm="1">
        <f t="array" ref="E2891">SUM('DRE + DCF'!$S$41/TIR!S2891,'DRE + DCF'!$U$41:$AD$41/TIR!T2891:AC2891,TIR!F2891)</f>
        <v>16.497680398087496</v>
      </c>
      <c r="F2891" s="100">
        <f>'DRE + DCF'!$AE$38*'DRE + DCF'!$AE$39*(1+G2891)/(R2891-G2891)/AC2891</f>
        <v>3.1717291920752615</v>
      </c>
      <c r="G2891" s="92">
        <f>R2891*(1-'DRE + DCF'!$AE$39)</f>
        <v>0.22857129907585674</v>
      </c>
      <c r="H2891" s="94">
        <f t="shared" si="316"/>
        <v>0.38095216512642793</v>
      </c>
      <c r="I2891" s="94">
        <f t="shared" si="317"/>
        <v>0.38095216512642793</v>
      </c>
      <c r="J2891" s="94">
        <f t="shared" si="317"/>
        <v>0.38095216512642793</v>
      </c>
      <c r="K2891" s="94">
        <f t="shared" si="317"/>
        <v>0.38095216512642793</v>
      </c>
      <c r="L2891" s="94">
        <f t="shared" si="317"/>
        <v>0.38095216512642793</v>
      </c>
      <c r="M2891" s="94">
        <f t="shared" si="317"/>
        <v>0.38095216512642793</v>
      </c>
      <c r="N2891" s="94">
        <f t="shared" si="317"/>
        <v>0.38095216512642793</v>
      </c>
      <c r="O2891" s="94">
        <f t="shared" si="317"/>
        <v>0.38095216512642793</v>
      </c>
      <c r="P2891" s="94">
        <f t="shared" si="317"/>
        <v>0.38095216512642793</v>
      </c>
      <c r="Q2891" s="94">
        <f t="shared" si="317"/>
        <v>0.38095216512642793</v>
      </c>
      <c r="R2891" s="94">
        <f t="shared" si="317"/>
        <v>0.38095216512642793</v>
      </c>
      <c r="S2891" s="93">
        <f>(1+H2891)^((5-Dashboard!$F$9)*3/12)</f>
        <v>1.1751392109560586</v>
      </c>
      <c r="T2891" s="93">
        <f t="shared" si="314"/>
        <v>1.6228110376947311</v>
      </c>
      <c r="U2891" s="93">
        <f t="shared" si="314"/>
        <v>2.2410244160956041</v>
      </c>
      <c r="V2891" s="93">
        <f t="shared" si="314"/>
        <v>3.0947475195084131</v>
      </c>
      <c r="W2891" s="93">
        <f t="shared" si="314"/>
        <v>4.2736982875847849</v>
      </c>
      <c r="X2891" s="93">
        <f t="shared" si="314"/>
        <v>5.9017729033373154</v>
      </c>
      <c r="Y2891" s="93">
        <f t="shared" si="313"/>
        <v>8.1500660689481492</v>
      </c>
      <c r="Z2891" s="93">
        <f t="shared" si="313"/>
        <v>11.254851383837382</v>
      </c>
      <c r="AA2891" s="93">
        <f t="shared" si="313"/>
        <v>15.542411386686405</v>
      </c>
      <c r="AB2891" s="93">
        <f t="shared" si="313"/>
        <v>21.463326655730235</v>
      </c>
      <c r="AC2891" s="95">
        <f t="shared" si="313"/>
        <v>29.63982741604644</v>
      </c>
      <c r="AE2891" s="96"/>
    </row>
    <row r="2892" spans="3:31" ht="24.75" customHeight="1" x14ac:dyDescent="0.25">
      <c r="C2892" s="91">
        <f>ABS(E2892-Dashboard!$F$13)</f>
        <v>31.129007103739703</v>
      </c>
      <c r="D2892" s="92">
        <f t="shared" si="312"/>
        <v>0.38105216512642792</v>
      </c>
      <c r="E2892" s="93" cm="1">
        <f t="array" ref="E2892">SUM('DRE + DCF'!$S$41/TIR!S2892,'DRE + DCF'!$U$41:$AD$41/TIR!T2892:AC2892,TIR!F2892)</f>
        <v>16.490992896260295</v>
      </c>
      <c r="F2892" s="100">
        <f>'DRE + DCF'!$AE$38*'DRE + DCF'!$AE$39*(1+G2892)/(R2892-G2892)/AC2892</f>
        <v>3.1686415994541317</v>
      </c>
      <c r="G2892" s="92">
        <f>R2892*(1-'DRE + DCF'!$AE$39)</f>
        <v>0.22863129907585675</v>
      </c>
      <c r="H2892" s="94">
        <f t="shared" si="316"/>
        <v>0.38105216512642792</v>
      </c>
      <c r="I2892" s="94">
        <f t="shared" si="317"/>
        <v>0.38105216512642792</v>
      </c>
      <c r="J2892" s="94">
        <f t="shared" si="317"/>
        <v>0.38105216512642792</v>
      </c>
      <c r="K2892" s="94">
        <f t="shared" si="317"/>
        <v>0.38105216512642792</v>
      </c>
      <c r="L2892" s="94">
        <f t="shared" si="317"/>
        <v>0.38105216512642792</v>
      </c>
      <c r="M2892" s="94">
        <f t="shared" si="317"/>
        <v>0.38105216512642792</v>
      </c>
      <c r="N2892" s="94">
        <f t="shared" si="317"/>
        <v>0.38105216512642792</v>
      </c>
      <c r="O2892" s="94">
        <f t="shared" si="317"/>
        <v>0.38105216512642792</v>
      </c>
      <c r="P2892" s="94">
        <f t="shared" si="317"/>
        <v>0.38105216512642792</v>
      </c>
      <c r="Q2892" s="94">
        <f t="shared" si="317"/>
        <v>0.38105216512642792</v>
      </c>
      <c r="R2892" s="94">
        <f t="shared" si="317"/>
        <v>0.38105216512642792</v>
      </c>
      <c r="S2892" s="93">
        <f>(1+H2892)^((5-Dashboard!$F$9)*3/12)</f>
        <v>1.1751817583363129</v>
      </c>
      <c r="T2892" s="93">
        <f t="shared" si="314"/>
        <v>1.6229873117674476</v>
      </c>
      <c r="U2892" s="93">
        <f t="shared" si="314"/>
        <v>2.2414301408891544</v>
      </c>
      <c r="V2892" s="93">
        <f t="shared" si="314"/>
        <v>3.0955319490546014</v>
      </c>
      <c r="W2892" s="93">
        <f t="shared" si="314"/>
        <v>4.275091100459889</v>
      </c>
      <c r="X2892" s="93">
        <f t="shared" si="314"/>
        <v>5.9041238204028534</v>
      </c>
      <c r="Y2892" s="93">
        <f t="shared" si="313"/>
        <v>8.1539029853418779</v>
      </c>
      <c r="Z2892" s="93">
        <f t="shared" si="313"/>
        <v>11.260965372137246</v>
      </c>
      <c r="AA2892" s="93">
        <f t="shared" si="313"/>
        <v>15.551980608603875</v>
      </c>
      <c r="AB2892" s="93">
        <f t="shared" si="313"/>
        <v>21.478096491516606</v>
      </c>
      <c r="AC2892" s="95">
        <f t="shared" si="313"/>
        <v>29.662371662403345</v>
      </c>
      <c r="AE2892" s="96"/>
    </row>
    <row r="2893" spans="3:31" ht="24.75" customHeight="1" x14ac:dyDescent="0.25">
      <c r="C2893" s="91">
        <f>ABS(E2893-Dashboard!$F$13)</f>
        <v>31.135689452692112</v>
      </c>
      <c r="D2893" s="92">
        <f t="shared" si="312"/>
        <v>0.38115216512642791</v>
      </c>
      <c r="E2893" s="93" cm="1">
        <f t="array" ref="E2893">SUM('DRE + DCF'!$S$41/TIR!S2893,'DRE + DCF'!$U$41:$AD$41/TIR!T2893:AC2893,TIR!F2893)</f>
        <v>16.484310547307885</v>
      </c>
      <c r="F2893" s="100">
        <f>'DRE + DCF'!$AE$38*'DRE + DCF'!$AE$39*(1+G2893)/(R2893-G2893)/AC2893</f>
        <v>3.1655573972527264</v>
      </c>
      <c r="G2893" s="92">
        <f>R2893*(1-'DRE + DCF'!$AE$39)</f>
        <v>0.22869129907585672</v>
      </c>
      <c r="H2893" s="94">
        <f t="shared" si="316"/>
        <v>0.38115216512642791</v>
      </c>
      <c r="I2893" s="94">
        <f t="shared" si="317"/>
        <v>0.38115216512642791</v>
      </c>
      <c r="J2893" s="94">
        <f t="shared" si="317"/>
        <v>0.38115216512642791</v>
      </c>
      <c r="K2893" s="94">
        <f t="shared" si="317"/>
        <v>0.38115216512642791</v>
      </c>
      <c r="L2893" s="94">
        <f t="shared" si="317"/>
        <v>0.38115216512642791</v>
      </c>
      <c r="M2893" s="94">
        <f t="shared" si="317"/>
        <v>0.38115216512642791</v>
      </c>
      <c r="N2893" s="94">
        <f t="shared" si="317"/>
        <v>0.38115216512642791</v>
      </c>
      <c r="O2893" s="94">
        <f t="shared" si="317"/>
        <v>0.38115216512642791</v>
      </c>
      <c r="P2893" s="94">
        <f t="shared" si="317"/>
        <v>0.38115216512642791</v>
      </c>
      <c r="Q2893" s="94">
        <f t="shared" si="317"/>
        <v>0.38115216512642791</v>
      </c>
      <c r="R2893" s="94">
        <f t="shared" si="317"/>
        <v>0.38115216512642791</v>
      </c>
      <c r="S2893" s="93">
        <f>(1+H2893)^((5-Dashboard!$F$9)*3/12)</f>
        <v>1.1752243041761976</v>
      </c>
      <c r="T2893" s="93">
        <f t="shared" si="314"/>
        <v>1.6231635922221548</v>
      </c>
      <c r="U2893" s="93">
        <f t="shared" si="314"/>
        <v>2.2418359097520191</v>
      </c>
      <c r="V2893" s="93">
        <f t="shared" si="314"/>
        <v>3.0963165206121763</v>
      </c>
      <c r="W2893" s="93">
        <f t="shared" si="314"/>
        <v>4.2764842663602352</v>
      </c>
      <c r="X2893" s="93">
        <f t="shared" si="314"/>
        <v>5.9064755036125423</v>
      </c>
      <c r="Y2893" s="93">
        <f t="shared" si="313"/>
        <v>8.1577414300806712</v>
      </c>
      <c r="Z2893" s="93">
        <f t="shared" si="313"/>
        <v>11.26708223869748</v>
      </c>
      <c r="AA2893" s="93">
        <f t="shared" si="313"/>
        <v>15.561555028634544</v>
      </c>
      <c r="AB2893" s="93">
        <f t="shared" si="313"/>
        <v>21.492875420532652</v>
      </c>
      <c r="AC2893" s="95">
        <f t="shared" si="313"/>
        <v>29.684931421861254</v>
      </c>
      <c r="AE2893" s="96"/>
    </row>
    <row r="2894" spans="3:31" ht="24.75" customHeight="1" x14ac:dyDescent="0.25">
      <c r="C2894" s="91">
        <f>ABS(E2894-Dashboard!$F$13)</f>
        <v>31.142366654095561</v>
      </c>
      <c r="D2894" s="92">
        <f t="shared" si="312"/>
        <v>0.3812521651264279</v>
      </c>
      <c r="E2894" s="93" cm="1">
        <f t="array" ref="E2894">SUM('DRE + DCF'!$S$41/TIR!S2894,'DRE + DCF'!$U$41:$AD$41/TIR!T2894:AC2894,TIR!F2894)</f>
        <v>16.477633345904437</v>
      </c>
      <c r="F2894" s="100">
        <f>'DRE + DCF'!$AE$38*'DRE + DCF'!$AE$39*(1+G2894)/(R2894-G2894)/AC2894</f>
        <v>3.1624765812828928</v>
      </c>
      <c r="G2894" s="92">
        <f>R2894*(1-'DRE + DCF'!$AE$39)</f>
        <v>0.22875129907585673</v>
      </c>
      <c r="H2894" s="94">
        <f t="shared" si="316"/>
        <v>0.3812521651264279</v>
      </c>
      <c r="I2894" s="94">
        <f t="shared" si="317"/>
        <v>0.3812521651264279</v>
      </c>
      <c r="J2894" s="94">
        <f t="shared" si="317"/>
        <v>0.3812521651264279</v>
      </c>
      <c r="K2894" s="94">
        <f t="shared" si="317"/>
        <v>0.3812521651264279</v>
      </c>
      <c r="L2894" s="94">
        <f t="shared" si="317"/>
        <v>0.3812521651264279</v>
      </c>
      <c r="M2894" s="94">
        <f t="shared" si="317"/>
        <v>0.3812521651264279</v>
      </c>
      <c r="N2894" s="94">
        <f t="shared" si="317"/>
        <v>0.3812521651264279</v>
      </c>
      <c r="O2894" s="94">
        <f t="shared" si="317"/>
        <v>0.3812521651264279</v>
      </c>
      <c r="P2894" s="94">
        <f t="shared" si="317"/>
        <v>0.3812521651264279</v>
      </c>
      <c r="Q2894" s="94">
        <f t="shared" si="317"/>
        <v>0.3812521651264279</v>
      </c>
      <c r="R2894" s="94">
        <f t="shared" si="317"/>
        <v>0.3812521651264279</v>
      </c>
      <c r="S2894" s="93">
        <f>(1+H2894)^((5-Dashboard!$F$9)*3/12)</f>
        <v>1.1752668484758804</v>
      </c>
      <c r="T2894" s="93">
        <f t="shared" si="314"/>
        <v>1.6233398790586233</v>
      </c>
      <c r="U2894" s="93">
        <f t="shared" si="314"/>
        <v>2.2422417226857974</v>
      </c>
      <c r="V2894" s="93">
        <f t="shared" si="314"/>
        <v>3.0971012341965696</v>
      </c>
      <c r="W2894" s="93">
        <f t="shared" si="314"/>
        <v>4.2778777853497445</v>
      </c>
      <c r="X2894" s="93">
        <f t="shared" si="314"/>
        <v>5.9088279531605838</v>
      </c>
      <c r="Y2894" s="93">
        <f t="shared" ref="Y2894:AC2944" si="318">(X2894)*(1+N2894)</f>
        <v>8.1615814036626162</v>
      </c>
      <c r="Z2894" s="93">
        <f t="shared" si="318"/>
        <v>11.273201984664579</v>
      </c>
      <c r="AA2894" s="93">
        <f t="shared" si="318"/>
        <v>15.571134649225495</v>
      </c>
      <c r="AB2894" s="93">
        <f t="shared" si="318"/>
        <v>21.50766344771786</v>
      </c>
      <c r="AC2894" s="95">
        <f t="shared" si="318"/>
        <v>29.707506703970829</v>
      </c>
      <c r="AE2894" s="96"/>
    </row>
    <row r="2895" spans="3:31" ht="24.75" customHeight="1" x14ac:dyDescent="0.25">
      <c r="C2895" s="91">
        <f>ABS(E2895-Dashboard!$F$13)</f>
        <v>31.149038713269103</v>
      </c>
      <c r="D2895" s="92">
        <f t="shared" ref="D2895:D2958" si="319">D2894+0.0001</f>
        <v>0.38135216512642789</v>
      </c>
      <c r="E2895" s="93" cm="1">
        <f t="array" ref="E2895">SUM('DRE + DCF'!$S$41/TIR!S2895,'DRE + DCF'!$U$41:$AD$41/TIR!T2895:AC2895,TIR!F2895)</f>
        <v>16.470961286730894</v>
      </c>
      <c r="F2895" s="100">
        <f>'DRE + DCF'!$AE$38*'DRE + DCF'!$AE$39*(1+G2895)/(R2895-G2895)/AC2895</f>
        <v>3.1593991473623246</v>
      </c>
      <c r="G2895" s="92">
        <f>R2895*(1-'DRE + DCF'!$AE$39)</f>
        <v>0.22881129907585673</v>
      </c>
      <c r="H2895" s="94">
        <f t="shared" si="316"/>
        <v>0.38135216512642789</v>
      </c>
      <c r="I2895" s="94">
        <f t="shared" si="317"/>
        <v>0.38135216512642789</v>
      </c>
      <c r="J2895" s="94">
        <f t="shared" si="317"/>
        <v>0.38135216512642789</v>
      </c>
      <c r="K2895" s="94">
        <f t="shared" si="317"/>
        <v>0.38135216512642789</v>
      </c>
      <c r="L2895" s="94">
        <f t="shared" si="317"/>
        <v>0.38135216512642789</v>
      </c>
      <c r="M2895" s="94">
        <f t="shared" si="317"/>
        <v>0.38135216512642789</v>
      </c>
      <c r="N2895" s="94">
        <f t="shared" si="317"/>
        <v>0.38135216512642789</v>
      </c>
      <c r="O2895" s="94">
        <f t="shared" si="317"/>
        <v>0.38135216512642789</v>
      </c>
      <c r="P2895" s="94">
        <f t="shared" si="317"/>
        <v>0.38135216512642789</v>
      </c>
      <c r="Q2895" s="94">
        <f t="shared" si="317"/>
        <v>0.38135216512642789</v>
      </c>
      <c r="R2895" s="94">
        <f t="shared" si="317"/>
        <v>0.38135216512642789</v>
      </c>
      <c r="S2895" s="93">
        <f>(1+H2895)^((5-Dashboard!$F$9)*3/12)</f>
        <v>1.1753093912355281</v>
      </c>
      <c r="T2895" s="93">
        <f t="shared" ref="T2895:X2945" si="320">(S2895)*(1+I2895)</f>
        <v>1.6235161722766205</v>
      </c>
      <c r="U2895" s="93">
        <f t="shared" si="320"/>
        <v>2.2426475796920804</v>
      </c>
      <c r="V2895" s="93">
        <f t="shared" si="320"/>
        <v>3.0978860898231981</v>
      </c>
      <c r="W2895" s="93">
        <f t="shared" si="320"/>
        <v>4.279271657492318</v>
      </c>
      <c r="X2895" s="93">
        <f t="shared" si="320"/>
        <v>5.9111811692411704</v>
      </c>
      <c r="Y2895" s="93">
        <f t="shared" si="318"/>
        <v>8.1654229065858601</v>
      </c>
      <c r="Z2895" s="93">
        <f t="shared" si="318"/>
        <v>11.279324611185308</v>
      </c>
      <c r="AA2895" s="93">
        <f t="shared" si="318"/>
        <v>15.580719472824628</v>
      </c>
      <c r="AB2895" s="93">
        <f t="shared" si="318"/>
        <v>21.522460578013792</v>
      </c>
      <c r="AC2895" s="95">
        <f t="shared" si="318"/>
        <v>29.73009751828754</v>
      </c>
      <c r="AE2895" s="96"/>
    </row>
    <row r="2896" spans="3:31" ht="24.75" customHeight="1" x14ac:dyDescent="0.25">
      <c r="C2896" s="91">
        <f>ABS(E2896-Dashboard!$F$13)</f>
        <v>31.155705635525223</v>
      </c>
      <c r="D2896" s="92">
        <f t="shared" si="319"/>
        <v>0.38145216512642788</v>
      </c>
      <c r="E2896" s="93" cm="1">
        <f t="array" ref="E2896">SUM('DRE + DCF'!$S$41/TIR!S2896,'DRE + DCF'!$U$41:$AD$41/TIR!T2896:AC2896,TIR!F2896)</f>
        <v>16.464294364474775</v>
      </c>
      <c r="F2896" s="100">
        <f>'DRE + DCF'!$AE$38*'DRE + DCF'!$AE$39*(1+G2896)/(R2896-G2896)/AC2896</f>
        <v>3.1563250913144714</v>
      </c>
      <c r="G2896" s="92">
        <f>R2896*(1-'DRE + DCF'!$AE$39)</f>
        <v>0.22887129907585671</v>
      </c>
      <c r="H2896" s="94">
        <f t="shared" si="316"/>
        <v>0.38145216512642788</v>
      </c>
      <c r="I2896" s="94">
        <f t="shared" si="317"/>
        <v>0.38145216512642788</v>
      </c>
      <c r="J2896" s="94">
        <f t="shared" si="317"/>
        <v>0.38145216512642788</v>
      </c>
      <c r="K2896" s="94">
        <f t="shared" si="317"/>
        <v>0.38145216512642788</v>
      </c>
      <c r="L2896" s="94">
        <f t="shared" si="317"/>
        <v>0.38145216512642788</v>
      </c>
      <c r="M2896" s="94">
        <f t="shared" si="317"/>
        <v>0.38145216512642788</v>
      </c>
      <c r="N2896" s="94">
        <f t="shared" si="317"/>
        <v>0.38145216512642788</v>
      </c>
      <c r="O2896" s="94">
        <f t="shared" si="317"/>
        <v>0.38145216512642788</v>
      </c>
      <c r="P2896" s="94">
        <f t="shared" si="317"/>
        <v>0.38145216512642788</v>
      </c>
      <c r="Q2896" s="94">
        <f t="shared" si="317"/>
        <v>0.38145216512642788</v>
      </c>
      <c r="R2896" s="94">
        <f t="shared" si="317"/>
        <v>0.38145216512642788</v>
      </c>
      <c r="S2896" s="93">
        <f>(1+H2896)^((5-Dashboard!$F$9)*3/12)</f>
        <v>1.1753519324553086</v>
      </c>
      <c r="T2896" s="93">
        <f t="shared" si="320"/>
        <v>1.6236924718759171</v>
      </c>
      <c r="U2896" s="93">
        <f t="shared" si="320"/>
        <v>2.2430534807724674</v>
      </c>
      <c r="V2896" s="93">
        <f t="shared" si="320"/>
        <v>3.0986710875074954</v>
      </c>
      <c r="W2896" s="93">
        <f t="shared" si="320"/>
        <v>4.2806658828518929</v>
      </c>
      <c r="X2896" s="93">
        <f t="shared" si="320"/>
        <v>5.9135351520485795</v>
      </c>
      <c r="Y2896" s="93">
        <f t="shared" si="318"/>
        <v>8.169265939348751</v>
      </c>
      <c r="Z2896" s="93">
        <f t="shared" si="318"/>
        <v>11.285450119406915</v>
      </c>
      <c r="AA2896" s="93">
        <f t="shared" si="318"/>
        <v>15.590309501880988</v>
      </c>
      <c r="AB2896" s="93">
        <f t="shared" si="318"/>
        <v>21.537266816364614</v>
      </c>
      <c r="AC2896" s="95">
        <f t="shared" si="318"/>
        <v>29.752703874372468</v>
      </c>
      <c r="AE2896" s="96"/>
    </row>
    <row r="2897" spans="3:31" ht="24.75" customHeight="1" x14ac:dyDescent="0.25">
      <c r="C2897" s="91">
        <f>ABS(E2897-Dashboard!$F$13)</f>
        <v>31.16236742616961</v>
      </c>
      <c r="D2897" s="92">
        <f t="shared" si="319"/>
        <v>0.38155216512642787</v>
      </c>
      <c r="E2897" s="93" cm="1">
        <f t="array" ref="E2897">SUM('DRE + DCF'!$S$41/TIR!S2897,'DRE + DCF'!$U$41:$AD$41/TIR!T2897:AC2897,TIR!F2897)</f>
        <v>16.457632573830388</v>
      </c>
      <c r="F2897" s="100">
        <f>'DRE + DCF'!$AE$38*'DRE + DCF'!$AE$39*(1+G2897)/(R2897-G2897)/AC2897</f>
        <v>3.1532544089686261</v>
      </c>
      <c r="G2897" s="92">
        <f>R2897*(1-'DRE + DCF'!$AE$39)</f>
        <v>0.22893129907585671</v>
      </c>
      <c r="H2897" s="94">
        <f t="shared" si="316"/>
        <v>0.38155216512642787</v>
      </c>
      <c r="I2897" s="94">
        <f t="shared" si="317"/>
        <v>0.38155216512642787</v>
      </c>
      <c r="J2897" s="94">
        <f t="shared" si="317"/>
        <v>0.38155216512642787</v>
      </c>
      <c r="K2897" s="94">
        <f t="shared" si="317"/>
        <v>0.38155216512642787</v>
      </c>
      <c r="L2897" s="94">
        <f t="shared" si="317"/>
        <v>0.38155216512642787</v>
      </c>
      <c r="M2897" s="94">
        <f t="shared" si="317"/>
        <v>0.38155216512642787</v>
      </c>
      <c r="N2897" s="94">
        <f t="shared" si="317"/>
        <v>0.38155216512642787</v>
      </c>
      <c r="O2897" s="94">
        <f t="shared" si="317"/>
        <v>0.38155216512642787</v>
      </c>
      <c r="P2897" s="94">
        <f t="shared" si="317"/>
        <v>0.38155216512642787</v>
      </c>
      <c r="Q2897" s="94">
        <f t="shared" si="317"/>
        <v>0.38155216512642787</v>
      </c>
      <c r="R2897" s="94">
        <f t="shared" si="317"/>
        <v>0.38155216512642787</v>
      </c>
      <c r="S2897" s="93">
        <f>(1+H2897)^((5-Dashboard!$F$9)*3/12)</f>
        <v>1.1753944721353882</v>
      </c>
      <c r="T2897" s="93">
        <f t="shared" si="320"/>
        <v>1.6238687778562801</v>
      </c>
      <c r="U2897" s="93">
        <f t="shared" si="320"/>
        <v>2.2434594259285499</v>
      </c>
      <c r="V2897" s="93">
        <f t="shared" si="320"/>
        <v>3.0994562272648807</v>
      </c>
      <c r="W2897" s="93">
        <f t="shared" si="320"/>
        <v>4.2820604614923852</v>
      </c>
      <c r="X2897" s="93">
        <f t="shared" si="320"/>
        <v>5.9158899017770752</v>
      </c>
      <c r="Y2897" s="93">
        <f t="shared" si="318"/>
        <v>8.1731105024496884</v>
      </c>
      <c r="Z2897" s="93">
        <f t="shared" si="318"/>
        <v>11.291578510476914</v>
      </c>
      <c r="AA2897" s="93">
        <f t="shared" si="318"/>
        <v>15.599904738844424</v>
      </c>
      <c r="AB2897" s="93">
        <f t="shared" si="318"/>
        <v>21.552082167716534</v>
      </c>
      <c r="AC2897" s="95">
        <f t="shared" si="318"/>
        <v>29.775325781791452</v>
      </c>
      <c r="AE2897" s="96"/>
    </row>
    <row r="2898" spans="3:31" ht="24.75" customHeight="1" x14ac:dyDescent="0.25">
      <c r="C2898" s="91">
        <f>ABS(E2898-Dashboard!$F$13)</f>
        <v>31.169024090501431</v>
      </c>
      <c r="D2898" s="92">
        <f t="shared" si="319"/>
        <v>0.38165216512642786</v>
      </c>
      <c r="E2898" s="93" cm="1">
        <f t="array" ref="E2898">SUM('DRE + DCF'!$S$41/TIR!S2898,'DRE + DCF'!$U$41:$AD$41/TIR!T2898:AC2898,TIR!F2898)</f>
        <v>16.450975909498567</v>
      </c>
      <c r="F2898" s="100">
        <f>'DRE + DCF'!$AE$38*'DRE + DCF'!$AE$39*(1+G2898)/(R2898-G2898)/AC2898</f>
        <v>3.1501870961598146</v>
      </c>
      <c r="G2898" s="92">
        <f>R2898*(1-'DRE + DCF'!$AE$39)</f>
        <v>0.22899129907585669</v>
      </c>
      <c r="H2898" s="94">
        <f t="shared" si="316"/>
        <v>0.38165216512642786</v>
      </c>
      <c r="I2898" s="94">
        <f t="shared" si="317"/>
        <v>0.38165216512642786</v>
      </c>
      <c r="J2898" s="94">
        <f t="shared" si="317"/>
        <v>0.38165216512642786</v>
      </c>
      <c r="K2898" s="94">
        <f t="shared" si="317"/>
        <v>0.38165216512642786</v>
      </c>
      <c r="L2898" s="94">
        <f t="shared" si="317"/>
        <v>0.38165216512642786</v>
      </c>
      <c r="M2898" s="94">
        <f t="shared" si="317"/>
        <v>0.38165216512642786</v>
      </c>
      <c r="N2898" s="94">
        <f t="shared" si="317"/>
        <v>0.38165216512642786</v>
      </c>
      <c r="O2898" s="94">
        <f t="shared" si="317"/>
        <v>0.38165216512642786</v>
      </c>
      <c r="P2898" s="94">
        <f t="shared" si="317"/>
        <v>0.38165216512642786</v>
      </c>
      <c r="Q2898" s="94">
        <f t="shared" si="317"/>
        <v>0.38165216512642786</v>
      </c>
      <c r="R2898" s="94">
        <f t="shared" si="317"/>
        <v>0.38165216512642786</v>
      </c>
      <c r="S2898" s="93">
        <f>(1+H2898)^((5-Dashboard!$F$9)*3/12)</f>
        <v>1.1754370102759348</v>
      </c>
      <c r="T2898" s="93">
        <f t="shared" si="320"/>
        <v>1.6240450902174808</v>
      </c>
      <c r="U2898" s="93">
        <f t="shared" si="320"/>
        <v>2.2438654151619275</v>
      </c>
      <c r="V2898" s="93">
        <f t="shared" si="320"/>
        <v>3.1002415091107882</v>
      </c>
      <c r="W2898" s="93">
        <f t="shared" si="320"/>
        <v>4.2834553934777446</v>
      </c>
      <c r="X2898" s="93">
        <f t="shared" si="320"/>
        <v>5.9182454186210016</v>
      </c>
      <c r="Y2898" s="93">
        <f t="shared" si="318"/>
        <v>8.1769565963872708</v>
      </c>
      <c r="Z2898" s="93">
        <f t="shared" si="318"/>
        <v>11.297709785543299</v>
      </c>
      <c r="AA2898" s="93">
        <f t="shared" si="318"/>
        <v>15.609505186165931</v>
      </c>
      <c r="AB2898" s="93">
        <f t="shared" si="318"/>
        <v>21.566906637018366</v>
      </c>
      <c r="AC2898" s="95">
        <f t="shared" si="318"/>
        <v>29.797963250115956</v>
      </c>
      <c r="AE2898" s="96"/>
    </row>
    <row r="2899" spans="3:31" ht="24.75" customHeight="1" x14ac:dyDescent="0.25">
      <c r="C2899" s="91">
        <f>ABS(E2899-Dashboard!$F$13)</f>
        <v>31.17567563381305</v>
      </c>
      <c r="D2899" s="92">
        <f t="shared" si="319"/>
        <v>0.38175216512642784</v>
      </c>
      <c r="E2899" s="93" cm="1">
        <f t="array" ref="E2899">SUM('DRE + DCF'!$S$41/TIR!S2899,'DRE + DCF'!$U$41:$AD$41/TIR!T2899:AC2899,TIR!F2899)</f>
        <v>16.444324366186947</v>
      </c>
      <c r="F2899" s="100">
        <f>'DRE + DCF'!$AE$38*'DRE + DCF'!$AE$39*(1+G2899)/(R2899-G2899)/AC2899</f>
        <v>3.1471231487288884</v>
      </c>
      <c r="G2899" s="92">
        <f>R2899*(1-'DRE + DCF'!$AE$39)</f>
        <v>0.2290512990758567</v>
      </c>
      <c r="H2899" s="94">
        <f t="shared" si="316"/>
        <v>0.38175216512642784</v>
      </c>
      <c r="I2899" s="94">
        <f t="shared" si="317"/>
        <v>0.38175216512642784</v>
      </c>
      <c r="J2899" s="94">
        <f t="shared" si="317"/>
        <v>0.38175216512642784</v>
      </c>
      <c r="K2899" s="94">
        <f t="shared" si="317"/>
        <v>0.38175216512642784</v>
      </c>
      <c r="L2899" s="94">
        <f t="shared" si="317"/>
        <v>0.38175216512642784</v>
      </c>
      <c r="M2899" s="94">
        <f t="shared" si="317"/>
        <v>0.38175216512642784</v>
      </c>
      <c r="N2899" s="94">
        <f t="shared" si="317"/>
        <v>0.38175216512642784</v>
      </c>
      <c r="O2899" s="94">
        <f t="shared" si="317"/>
        <v>0.38175216512642784</v>
      </c>
      <c r="P2899" s="94">
        <f t="shared" si="317"/>
        <v>0.38175216512642784</v>
      </c>
      <c r="Q2899" s="94">
        <f t="shared" si="317"/>
        <v>0.38175216512642784</v>
      </c>
      <c r="R2899" s="94">
        <f t="shared" si="317"/>
        <v>0.38175216512642784</v>
      </c>
      <c r="S2899" s="93">
        <f>(1+H2899)^((5-Dashboard!$F$9)*3/12)</f>
        <v>1.1754795468771151</v>
      </c>
      <c r="T2899" s="93">
        <f t="shared" si="320"/>
        <v>1.6242214089592859</v>
      </c>
      <c r="U2899" s="93">
        <f t="shared" si="320"/>
        <v>2.2442714484741901</v>
      </c>
      <c r="V2899" s="93">
        <f t="shared" si="320"/>
        <v>3.1010269330606364</v>
      </c>
      <c r="W2899" s="93">
        <f t="shared" si="320"/>
        <v>4.2848506788719005</v>
      </c>
      <c r="X2899" s="93">
        <f t="shared" si="320"/>
        <v>5.9206017027746922</v>
      </c>
      <c r="Y2899" s="93">
        <f t="shared" si="318"/>
        <v>8.1808042216601464</v>
      </c>
      <c r="Z2899" s="93">
        <f t="shared" si="318"/>
        <v>11.303843945754327</v>
      </c>
      <c r="AA2899" s="93">
        <f t="shared" si="318"/>
        <v>15.619110846297303</v>
      </c>
      <c r="AB2899" s="93">
        <f t="shared" si="318"/>
        <v>21.581740229220969</v>
      </c>
      <c r="AC2899" s="95">
        <f t="shared" si="318"/>
        <v>29.820616288922199</v>
      </c>
      <c r="AE2899" s="96"/>
    </row>
    <row r="2900" spans="3:31" ht="24.75" customHeight="1" x14ac:dyDescent="0.25">
      <c r="C2900" s="91">
        <f>ABS(E2900-Dashboard!$F$13)</f>
        <v>31.182322061390344</v>
      </c>
      <c r="D2900" s="92">
        <f t="shared" si="319"/>
        <v>0.38185216512642783</v>
      </c>
      <c r="E2900" s="93" cm="1">
        <f t="array" ref="E2900">SUM('DRE + DCF'!$S$41/TIR!S2900,'DRE + DCF'!$U$41:$AD$41/TIR!T2900:AC2900,TIR!F2900)</f>
        <v>16.437677938609653</v>
      </c>
      <c r="F2900" s="100">
        <f>'DRE + DCF'!$AE$38*'DRE + DCF'!$AE$39*(1+G2900)/(R2900-G2900)/AC2900</f>
        <v>3.1440625625224135</v>
      </c>
      <c r="G2900" s="92">
        <f>R2900*(1-'DRE + DCF'!$AE$39)</f>
        <v>0.2291112990758567</v>
      </c>
      <c r="H2900" s="94">
        <f t="shared" si="316"/>
        <v>0.38185216512642783</v>
      </c>
      <c r="I2900" s="94">
        <f t="shared" si="317"/>
        <v>0.38185216512642783</v>
      </c>
      <c r="J2900" s="94">
        <f t="shared" si="317"/>
        <v>0.38185216512642783</v>
      </c>
      <c r="K2900" s="94">
        <f t="shared" si="317"/>
        <v>0.38185216512642783</v>
      </c>
      <c r="L2900" s="94">
        <f t="shared" si="317"/>
        <v>0.38185216512642783</v>
      </c>
      <c r="M2900" s="94">
        <f t="shared" si="317"/>
        <v>0.38185216512642783</v>
      </c>
      <c r="N2900" s="94">
        <f t="shared" si="317"/>
        <v>0.38185216512642783</v>
      </c>
      <c r="O2900" s="94">
        <f t="shared" si="317"/>
        <v>0.38185216512642783</v>
      </c>
      <c r="P2900" s="94">
        <f t="shared" si="317"/>
        <v>0.38185216512642783</v>
      </c>
      <c r="Q2900" s="94">
        <f t="shared" si="317"/>
        <v>0.38185216512642783</v>
      </c>
      <c r="R2900" s="94">
        <f t="shared" si="317"/>
        <v>0.38185216512642783</v>
      </c>
      <c r="S2900" s="93">
        <f>(1+H2900)^((5-Dashboard!$F$9)*3/12)</f>
        <v>1.1755220819390966</v>
      </c>
      <c r="T2900" s="93">
        <f t="shared" si="320"/>
        <v>1.6243977340814668</v>
      </c>
      <c r="U2900" s="93">
        <f t="shared" si="320"/>
        <v>2.2446775258669387</v>
      </c>
      <c r="V2900" s="93">
        <f t="shared" si="320"/>
        <v>3.1018124991298626</v>
      </c>
      <c r="W2900" s="93">
        <f t="shared" si="320"/>
        <v>4.2862463177388168</v>
      </c>
      <c r="X2900" s="93">
        <f t="shared" si="320"/>
        <v>5.922958754432563</v>
      </c>
      <c r="Y2900" s="93">
        <f t="shared" si="318"/>
        <v>8.1846533787671678</v>
      </c>
      <c r="Z2900" s="93">
        <f t="shared" si="318"/>
        <v>11.309980992258744</v>
      </c>
      <c r="AA2900" s="93">
        <f t="shared" si="318"/>
        <v>15.628721721691491</v>
      </c>
      <c r="AB2900" s="93">
        <f t="shared" si="318"/>
        <v>21.596582949277821</v>
      </c>
      <c r="AC2900" s="95">
        <f t="shared" si="318"/>
        <v>29.843284907792054</v>
      </c>
      <c r="AE2900" s="96"/>
    </row>
    <row r="2901" spans="3:31" ht="24.75" customHeight="1" x14ac:dyDescent="0.25">
      <c r="C2901" s="91">
        <f>ABS(E2901-Dashboard!$F$13)</f>
        <v>31.18896337851243</v>
      </c>
      <c r="D2901" s="92">
        <f t="shared" si="319"/>
        <v>0.38195216512642782</v>
      </c>
      <c r="E2901" s="93" cm="1">
        <f t="array" ref="E2901">SUM('DRE + DCF'!$S$41/TIR!S2901,'DRE + DCF'!$U$41:$AD$41/TIR!T2901:AC2901,TIR!F2901)</f>
        <v>16.431036621487568</v>
      </c>
      <c r="F2901" s="100">
        <f>'DRE + DCF'!$AE$38*'DRE + DCF'!$AE$39*(1+G2901)/(R2901-G2901)/AC2901</f>
        <v>3.141005333392759</v>
      </c>
      <c r="G2901" s="92">
        <f>R2901*(1-'DRE + DCF'!$AE$39)</f>
        <v>0.22917129907585668</v>
      </c>
      <c r="H2901" s="94">
        <f t="shared" si="316"/>
        <v>0.38195216512642782</v>
      </c>
      <c r="I2901" s="94">
        <f t="shared" si="317"/>
        <v>0.38195216512642782</v>
      </c>
      <c r="J2901" s="94">
        <f t="shared" si="317"/>
        <v>0.38195216512642782</v>
      </c>
      <c r="K2901" s="94">
        <f t="shared" si="317"/>
        <v>0.38195216512642782</v>
      </c>
      <c r="L2901" s="94">
        <f t="shared" si="317"/>
        <v>0.38195216512642782</v>
      </c>
      <c r="M2901" s="94">
        <f t="shared" si="317"/>
        <v>0.38195216512642782</v>
      </c>
      <c r="N2901" s="94">
        <f t="shared" si="317"/>
        <v>0.38195216512642782</v>
      </c>
      <c r="O2901" s="94">
        <f t="shared" si="317"/>
        <v>0.38195216512642782</v>
      </c>
      <c r="P2901" s="94">
        <f t="shared" si="317"/>
        <v>0.38195216512642782</v>
      </c>
      <c r="Q2901" s="94">
        <f t="shared" si="317"/>
        <v>0.38195216512642782</v>
      </c>
      <c r="R2901" s="94">
        <f t="shared" si="317"/>
        <v>0.38195216512642782</v>
      </c>
      <c r="S2901" s="93">
        <f>(1+H2901)^((5-Dashboard!$F$9)*3/12)</f>
        <v>1.1755646154620458</v>
      </c>
      <c r="T2901" s="93">
        <f t="shared" si="320"/>
        <v>1.6245740655837906</v>
      </c>
      <c r="U2901" s="93">
        <f t="shared" si="320"/>
        <v>2.2450836473417626</v>
      </c>
      <c r="V2901" s="93">
        <f t="shared" si="320"/>
        <v>3.102598207333886</v>
      </c>
      <c r="W2901" s="93">
        <f t="shared" si="320"/>
        <v>4.287642310142437</v>
      </c>
      <c r="X2901" s="93">
        <f t="shared" si="320"/>
        <v>5.9253165737890194</v>
      </c>
      <c r="Y2901" s="93">
        <f t="shared" si="318"/>
        <v>8.1885040682072425</v>
      </c>
      <c r="Z2901" s="93">
        <f t="shared" si="318"/>
        <v>11.31612092620556</v>
      </c>
      <c r="AA2901" s="93">
        <f t="shared" si="318"/>
        <v>15.63833781480225</v>
      </c>
      <c r="AB2901" s="93">
        <f t="shared" si="318"/>
        <v>21.611434802144458</v>
      </c>
      <c r="AC2901" s="95">
        <f t="shared" si="318"/>
        <v>29.865969116312165</v>
      </c>
      <c r="AE2901" s="96"/>
    </row>
    <row r="2902" spans="3:31" ht="24.75" customHeight="1" x14ac:dyDescent="0.25">
      <c r="C2902" s="91">
        <f>ABS(E2902-Dashboard!$F$13)</f>
        <v>31.19559959045192</v>
      </c>
      <c r="D2902" s="92">
        <f t="shared" si="319"/>
        <v>0.38205216512642781</v>
      </c>
      <c r="E2902" s="93" cm="1">
        <f t="array" ref="E2902">SUM('DRE + DCF'!$S$41/TIR!S2902,'DRE + DCF'!$U$41:$AD$41/TIR!T2902:AC2902,TIR!F2902)</f>
        <v>16.424400409548078</v>
      </c>
      <c r="F2902" s="100">
        <f>'DRE + DCF'!$AE$38*'DRE + DCF'!$AE$39*(1+G2902)/(R2902-G2902)/AC2902</f>
        <v>3.1379514571979996</v>
      </c>
      <c r="G2902" s="92">
        <f>R2902*(1-'DRE + DCF'!$AE$39)</f>
        <v>0.22923129907585668</v>
      </c>
      <c r="H2902" s="94">
        <f t="shared" si="316"/>
        <v>0.38205216512642781</v>
      </c>
      <c r="I2902" s="94">
        <f t="shared" si="317"/>
        <v>0.38205216512642781</v>
      </c>
      <c r="J2902" s="94">
        <f t="shared" si="317"/>
        <v>0.38205216512642781</v>
      </c>
      <c r="K2902" s="94">
        <f t="shared" si="317"/>
        <v>0.38205216512642781</v>
      </c>
      <c r="L2902" s="94">
        <f t="shared" si="317"/>
        <v>0.38205216512642781</v>
      </c>
      <c r="M2902" s="94">
        <f t="shared" si="317"/>
        <v>0.38205216512642781</v>
      </c>
      <c r="N2902" s="94">
        <f t="shared" si="317"/>
        <v>0.38205216512642781</v>
      </c>
      <c r="O2902" s="94">
        <f t="shared" si="317"/>
        <v>0.38205216512642781</v>
      </c>
      <c r="P2902" s="94">
        <f t="shared" si="317"/>
        <v>0.38205216512642781</v>
      </c>
      <c r="Q2902" s="94">
        <f t="shared" si="317"/>
        <v>0.38205216512642781</v>
      </c>
      <c r="R2902" s="94">
        <f t="shared" si="317"/>
        <v>0.38205216512642781</v>
      </c>
      <c r="S2902" s="93">
        <f>(1+H2902)^((5-Dashboard!$F$9)*3/12)</f>
        <v>1.1756071474461305</v>
      </c>
      <c r="T2902" s="93">
        <f t="shared" si="320"/>
        <v>1.6247504034660285</v>
      </c>
      <c r="U2902" s="93">
        <f t="shared" si="320"/>
        <v>2.2454898129002618</v>
      </c>
      <c r="V2902" s="93">
        <f t="shared" si="320"/>
        <v>3.1033840576881446</v>
      </c>
      <c r="W2902" s="93">
        <f t="shared" si="320"/>
        <v>4.2890386561467393</v>
      </c>
      <c r="X2902" s="93">
        <f t="shared" si="320"/>
        <v>5.9276751610385459</v>
      </c>
      <c r="Y2902" s="93">
        <f t="shared" si="318"/>
        <v>8.19235629047947</v>
      </c>
      <c r="Z2902" s="93">
        <f t="shared" si="318"/>
        <v>11.322263748744263</v>
      </c>
      <c r="AA2902" s="93">
        <f t="shared" si="318"/>
        <v>15.647959128084475</v>
      </c>
      <c r="AB2902" s="93">
        <f t="shared" si="318"/>
        <v>21.626295792779</v>
      </c>
      <c r="AC2902" s="95">
        <f t="shared" si="318"/>
        <v>29.888668924074775</v>
      </c>
      <c r="AE2902" s="96"/>
    </row>
    <row r="2903" spans="3:31" ht="24.75" customHeight="1" x14ac:dyDescent="0.25">
      <c r="C2903" s="91">
        <f>ABS(E2903-Dashboard!$F$13)</f>
        <v>31.202230702474694</v>
      </c>
      <c r="D2903" s="92">
        <f t="shared" si="319"/>
        <v>0.3821521651264278</v>
      </c>
      <c r="E2903" s="93" cm="1">
        <f t="array" ref="E2903">SUM('DRE + DCF'!$S$41/TIR!S2903,'DRE + DCF'!$U$41:$AD$41/TIR!T2903:AC2903,TIR!F2903)</f>
        <v>16.417769297525304</v>
      </c>
      <c r="F2903" s="100">
        <f>'DRE + DCF'!$AE$38*'DRE + DCF'!$AE$39*(1+G2903)/(R2903-G2903)/AC2903</f>
        <v>3.1349009298019896</v>
      </c>
      <c r="G2903" s="92">
        <f>R2903*(1-'DRE + DCF'!$AE$39)</f>
        <v>0.22929129907585666</v>
      </c>
      <c r="H2903" s="94">
        <f t="shared" si="316"/>
        <v>0.3821521651264278</v>
      </c>
      <c r="I2903" s="94">
        <f t="shared" si="317"/>
        <v>0.3821521651264278</v>
      </c>
      <c r="J2903" s="94">
        <f t="shared" si="317"/>
        <v>0.3821521651264278</v>
      </c>
      <c r="K2903" s="94">
        <f t="shared" si="317"/>
        <v>0.3821521651264278</v>
      </c>
      <c r="L2903" s="94">
        <f t="shared" si="317"/>
        <v>0.3821521651264278</v>
      </c>
      <c r="M2903" s="94">
        <f t="shared" si="317"/>
        <v>0.3821521651264278</v>
      </c>
      <c r="N2903" s="94">
        <f t="shared" si="317"/>
        <v>0.3821521651264278</v>
      </c>
      <c r="O2903" s="94">
        <f t="shared" si="317"/>
        <v>0.3821521651264278</v>
      </c>
      <c r="P2903" s="94">
        <f t="shared" si="317"/>
        <v>0.3821521651264278</v>
      </c>
      <c r="Q2903" s="94">
        <f t="shared" si="317"/>
        <v>0.3821521651264278</v>
      </c>
      <c r="R2903" s="94">
        <f t="shared" si="317"/>
        <v>0.3821521651264278</v>
      </c>
      <c r="S2903" s="93">
        <f>(1+H2903)^((5-Dashboard!$F$9)*3/12)</f>
        <v>1.1756496778915171</v>
      </c>
      <c r="T2903" s="93">
        <f t="shared" si="320"/>
        <v>1.6249267477279477</v>
      </c>
      <c r="U2903" s="93">
        <f t="shared" si="320"/>
        <v>2.2458960225440272</v>
      </c>
      <c r="V2903" s="93">
        <f t="shared" si="320"/>
        <v>3.1041700502080594</v>
      </c>
      <c r="W2903" s="93">
        <f t="shared" si="320"/>
        <v>4.2904353558156814</v>
      </c>
      <c r="X2903" s="93">
        <f t="shared" si="320"/>
        <v>5.9300345163756187</v>
      </c>
      <c r="Y2903" s="93">
        <f t="shared" si="318"/>
        <v>8.1962100460830101</v>
      </c>
      <c r="Z2903" s="93">
        <f t="shared" si="318"/>
        <v>11.328409461024609</v>
      </c>
      <c r="AA2903" s="93">
        <f t="shared" si="318"/>
        <v>15.657585663993872</v>
      </c>
      <c r="AB2903" s="93">
        <f t="shared" si="318"/>
        <v>21.641165926141646</v>
      </c>
      <c r="AC2903" s="95">
        <f t="shared" si="318"/>
        <v>29.91138434067695</v>
      </c>
      <c r="AE2903" s="96"/>
    </row>
    <row r="2904" spans="3:31" ht="24.75" customHeight="1" x14ac:dyDescent="0.25">
      <c r="C2904" s="91">
        <f>ABS(E2904-Dashboard!$F$13)</f>
        <v>31.208856719840153</v>
      </c>
      <c r="D2904" s="92">
        <f t="shared" si="319"/>
        <v>0.38225216512642779</v>
      </c>
      <c r="E2904" s="93" cm="1">
        <f t="array" ref="E2904">SUM('DRE + DCF'!$S$41/TIR!S2904,'DRE + DCF'!$U$41:$AD$41/TIR!T2904:AC2904,TIR!F2904)</f>
        <v>16.411143280159845</v>
      </c>
      <c r="F2904" s="100">
        <f>'DRE + DCF'!$AE$38*'DRE + DCF'!$AE$39*(1+G2904)/(R2904-G2904)/AC2904</f>
        <v>3.1318537470742718</v>
      </c>
      <c r="G2904" s="92">
        <f>R2904*(1-'DRE + DCF'!$AE$39)</f>
        <v>0.22935129907585666</v>
      </c>
      <c r="H2904" s="94">
        <f t="shared" si="316"/>
        <v>0.38225216512642779</v>
      </c>
      <c r="I2904" s="94">
        <f t="shared" si="317"/>
        <v>0.38225216512642779</v>
      </c>
      <c r="J2904" s="94">
        <f t="shared" si="317"/>
        <v>0.38225216512642779</v>
      </c>
      <c r="K2904" s="94">
        <f t="shared" si="317"/>
        <v>0.38225216512642779</v>
      </c>
      <c r="L2904" s="94">
        <f t="shared" si="317"/>
        <v>0.38225216512642779</v>
      </c>
      <c r="M2904" s="94">
        <f t="shared" si="317"/>
        <v>0.38225216512642779</v>
      </c>
      <c r="N2904" s="94">
        <f t="shared" si="317"/>
        <v>0.38225216512642779</v>
      </c>
      <c r="O2904" s="94">
        <f t="shared" si="317"/>
        <v>0.38225216512642779</v>
      </c>
      <c r="P2904" s="94">
        <f t="shared" si="317"/>
        <v>0.38225216512642779</v>
      </c>
      <c r="Q2904" s="94">
        <f t="shared" si="317"/>
        <v>0.38225216512642779</v>
      </c>
      <c r="R2904" s="94">
        <f t="shared" si="317"/>
        <v>0.38225216512642779</v>
      </c>
      <c r="S2904" s="93">
        <f>(1+H2904)^((5-Dashboard!$F$9)*3/12)</f>
        <v>1.1756922067983728</v>
      </c>
      <c r="T2904" s="93">
        <f t="shared" si="320"/>
        <v>1.6251030983693189</v>
      </c>
      <c r="U2904" s="93">
        <f t="shared" si="320"/>
        <v>2.2463022762746574</v>
      </c>
      <c r="V2904" s="93">
        <f t="shared" si="320"/>
        <v>3.1049561849090686</v>
      </c>
      <c r="W2904" s="93">
        <f t="shared" si="320"/>
        <v>4.2918324092132538</v>
      </c>
      <c r="X2904" s="93">
        <f t="shared" si="320"/>
        <v>5.9323946399947936</v>
      </c>
      <c r="Y2904" s="93">
        <f t="shared" si="318"/>
        <v>8.2000653355172197</v>
      </c>
      <c r="Z2904" s="93">
        <f t="shared" si="318"/>
        <v>11.334558064196845</v>
      </c>
      <c r="AA2904" s="93">
        <f t="shared" si="318"/>
        <v>15.667217424987301</v>
      </c>
      <c r="AB2904" s="93">
        <f t="shared" si="318"/>
        <v>21.656045207195195</v>
      </c>
      <c r="AC2904" s="95">
        <f t="shared" si="318"/>
        <v>29.934115375721362</v>
      </c>
      <c r="AE2904" s="96"/>
    </row>
    <row r="2905" spans="3:31" ht="24.75" customHeight="1" x14ac:dyDescent="0.25">
      <c r="C2905" s="91">
        <f>ABS(E2905-Dashboard!$F$13)</f>
        <v>31.215477647800988</v>
      </c>
      <c r="D2905" s="92">
        <f t="shared" si="319"/>
        <v>0.38235216512642778</v>
      </c>
      <c r="E2905" s="93" cm="1">
        <f t="array" ref="E2905">SUM('DRE + DCF'!$S$41/TIR!S2905,'DRE + DCF'!$U$41:$AD$41/TIR!T2905:AC2905,TIR!F2905)</f>
        <v>16.40452235219901</v>
      </c>
      <c r="F2905" s="100">
        <f>'DRE + DCF'!$AE$38*'DRE + DCF'!$AE$39*(1+G2905)/(R2905-G2905)/AC2905</f>
        <v>3.128809904890153</v>
      </c>
      <c r="G2905" s="92">
        <f>R2905*(1-'DRE + DCF'!$AE$39)</f>
        <v>0.22941129907585667</v>
      </c>
      <c r="H2905" s="94">
        <f t="shared" si="316"/>
        <v>0.38235216512642778</v>
      </c>
      <c r="I2905" s="94">
        <f t="shared" si="317"/>
        <v>0.38235216512642778</v>
      </c>
      <c r="J2905" s="94">
        <f t="shared" si="317"/>
        <v>0.38235216512642778</v>
      </c>
      <c r="K2905" s="94">
        <f t="shared" si="317"/>
        <v>0.38235216512642778</v>
      </c>
      <c r="L2905" s="94">
        <f t="shared" si="317"/>
        <v>0.38235216512642778</v>
      </c>
      <c r="M2905" s="94">
        <f t="shared" si="317"/>
        <v>0.38235216512642778</v>
      </c>
      <c r="N2905" s="94">
        <f t="shared" si="317"/>
        <v>0.38235216512642778</v>
      </c>
      <c r="O2905" s="94">
        <f t="shared" si="317"/>
        <v>0.38235216512642778</v>
      </c>
      <c r="P2905" s="94">
        <f t="shared" si="317"/>
        <v>0.38235216512642778</v>
      </c>
      <c r="Q2905" s="94">
        <f t="shared" si="317"/>
        <v>0.38235216512642778</v>
      </c>
      <c r="R2905" s="94">
        <f t="shared" si="317"/>
        <v>0.38235216512642778</v>
      </c>
      <c r="S2905" s="93">
        <f>(1+H2905)^((5-Dashboard!$F$9)*3/12)</f>
        <v>1.1757347341668645</v>
      </c>
      <c r="T2905" s="93">
        <f t="shared" si="320"/>
        <v>1.6252794553899099</v>
      </c>
      <c r="U2905" s="93">
        <f t="shared" si="320"/>
        <v>2.2467085740937431</v>
      </c>
      <c r="V2905" s="93">
        <f t="shared" si="320"/>
        <v>3.105742461806595</v>
      </c>
      <c r="W2905" s="93">
        <f t="shared" si="320"/>
        <v>4.2932298164034277</v>
      </c>
      <c r="X2905" s="93">
        <f t="shared" si="320"/>
        <v>5.9347555320906142</v>
      </c>
      <c r="Y2905" s="93">
        <f t="shared" si="318"/>
        <v>8.2039221592815057</v>
      </c>
      <c r="Z2905" s="93">
        <f t="shared" si="318"/>
        <v>11.340709559411467</v>
      </c>
      <c r="AA2905" s="93">
        <f t="shared" si="318"/>
        <v>15.676854413522417</v>
      </c>
      <c r="AB2905" s="93">
        <f t="shared" si="318"/>
        <v>21.670933640904508</v>
      </c>
      <c r="AC2905" s="95">
        <f t="shared" si="318"/>
        <v>29.956862038815483</v>
      </c>
      <c r="AE2905" s="96"/>
    </row>
    <row r="2906" spans="3:31" ht="24.75" customHeight="1" x14ac:dyDescent="0.25">
      <c r="C2906" s="91">
        <f>ABS(E2906-Dashboard!$F$13)</f>
        <v>31.222093491603431</v>
      </c>
      <c r="D2906" s="92">
        <f t="shared" si="319"/>
        <v>0.38245216512642777</v>
      </c>
      <c r="E2906" s="93" cm="1">
        <f t="array" ref="E2906">SUM('DRE + DCF'!$S$41/TIR!S2906,'DRE + DCF'!$U$41:$AD$41/TIR!T2906:AC2906,TIR!F2906)</f>
        <v>16.397906508396566</v>
      </c>
      <c r="F2906" s="100">
        <f>'DRE + DCF'!$AE$38*'DRE + DCF'!$AE$39*(1+G2906)/(R2906-G2906)/AC2906</f>
        <v>3.1257693991306041</v>
      </c>
      <c r="G2906" s="92">
        <f>R2906*(1-'DRE + DCF'!$AE$39)</f>
        <v>0.22947129907585664</v>
      </c>
      <c r="H2906" s="94">
        <f t="shared" si="316"/>
        <v>0.38245216512642777</v>
      </c>
      <c r="I2906" s="94">
        <f t="shared" si="317"/>
        <v>0.38245216512642777</v>
      </c>
      <c r="J2906" s="94">
        <f t="shared" si="317"/>
        <v>0.38245216512642777</v>
      </c>
      <c r="K2906" s="94">
        <f t="shared" si="317"/>
        <v>0.38245216512642777</v>
      </c>
      <c r="L2906" s="94">
        <f t="shared" si="317"/>
        <v>0.38245216512642777</v>
      </c>
      <c r="M2906" s="94">
        <f t="shared" si="317"/>
        <v>0.38245216512642777</v>
      </c>
      <c r="N2906" s="94">
        <f t="shared" si="317"/>
        <v>0.38245216512642777</v>
      </c>
      <c r="O2906" s="94">
        <f t="shared" si="317"/>
        <v>0.38245216512642777</v>
      </c>
      <c r="P2906" s="94">
        <f t="shared" si="317"/>
        <v>0.38245216512642777</v>
      </c>
      <c r="Q2906" s="94">
        <f t="shared" ref="I2906:R2932" si="321">$D2906</f>
        <v>0.38245216512642777</v>
      </c>
      <c r="R2906" s="94">
        <f t="shared" si="321"/>
        <v>0.38245216512642777</v>
      </c>
      <c r="S2906" s="93">
        <f>(1+H2906)^((5-Dashboard!$F$9)*3/12)</f>
        <v>1.1757772599971594</v>
      </c>
      <c r="T2906" s="93">
        <f t="shared" si="320"/>
        <v>1.6254558187894921</v>
      </c>
      <c r="U2906" s="93">
        <f t="shared" si="320"/>
        <v>2.247114916002884</v>
      </c>
      <c r="V2906" s="93">
        <f t="shared" si="320"/>
        <v>3.1065288809160783</v>
      </c>
      <c r="W2906" s="93">
        <f t="shared" si="320"/>
        <v>4.2946275774502114</v>
      </c>
      <c r="X2906" s="93">
        <f t="shared" si="320"/>
        <v>5.9371171928577109</v>
      </c>
      <c r="Y2906" s="93">
        <f t="shared" si="318"/>
        <v>8.2077805178754826</v>
      </c>
      <c r="Z2906" s="93">
        <f t="shared" si="318"/>
        <v>11.346863947819473</v>
      </c>
      <c r="AA2906" s="93">
        <f t="shared" si="318"/>
        <v>15.686496632058038</v>
      </c>
      <c r="AB2906" s="93">
        <f t="shared" si="318"/>
        <v>21.685831232237053</v>
      </c>
      <c r="AC2906" s="95">
        <f t="shared" si="318"/>
        <v>29.979624339572425</v>
      </c>
      <c r="AE2906" s="96"/>
    </row>
    <row r="2907" spans="3:31" ht="24.75" customHeight="1" x14ac:dyDescent="0.25">
      <c r="C2907" s="91">
        <f>ABS(E2907-Dashboard!$F$13)</f>
        <v>31.22870425648701</v>
      </c>
      <c r="D2907" s="92">
        <f t="shared" si="319"/>
        <v>0.38255216512642776</v>
      </c>
      <c r="E2907" s="93" cm="1">
        <f t="array" ref="E2907">SUM('DRE + DCF'!$S$41/TIR!S2907,'DRE + DCF'!$U$41:$AD$41/TIR!T2907:AC2907,TIR!F2907)</f>
        <v>16.391295743512988</v>
      </c>
      <c r="F2907" s="100">
        <f>'DRE + DCF'!$AE$38*'DRE + DCF'!$AE$39*(1+G2907)/(R2907-G2907)/AC2907</f>
        <v>3.1227322256823515</v>
      </c>
      <c r="G2907" s="92">
        <f>R2907*(1-'DRE + DCF'!$AE$39)</f>
        <v>0.22953129907585665</v>
      </c>
      <c r="H2907" s="94">
        <f t="shared" si="316"/>
        <v>0.38255216512642776</v>
      </c>
      <c r="I2907" s="94">
        <f t="shared" si="321"/>
        <v>0.38255216512642776</v>
      </c>
      <c r="J2907" s="94">
        <f t="shared" si="321"/>
        <v>0.38255216512642776</v>
      </c>
      <c r="K2907" s="94">
        <f t="shared" si="321"/>
        <v>0.38255216512642776</v>
      </c>
      <c r="L2907" s="94">
        <f t="shared" si="321"/>
        <v>0.38255216512642776</v>
      </c>
      <c r="M2907" s="94">
        <f t="shared" si="321"/>
        <v>0.38255216512642776</v>
      </c>
      <c r="N2907" s="94">
        <f t="shared" si="321"/>
        <v>0.38255216512642776</v>
      </c>
      <c r="O2907" s="94">
        <f t="shared" si="321"/>
        <v>0.38255216512642776</v>
      </c>
      <c r="P2907" s="94">
        <f t="shared" si="321"/>
        <v>0.38255216512642776</v>
      </c>
      <c r="Q2907" s="94">
        <f t="shared" si="321"/>
        <v>0.38255216512642776</v>
      </c>
      <c r="R2907" s="94">
        <f t="shared" si="321"/>
        <v>0.38255216512642776</v>
      </c>
      <c r="S2907" s="93">
        <f>(1+H2907)^((5-Dashboard!$F$9)*3/12)</f>
        <v>1.175819784289424</v>
      </c>
      <c r="T2907" s="93">
        <f t="shared" si="320"/>
        <v>1.6256321885678322</v>
      </c>
      <c r="U2907" s="93">
        <f t="shared" si="320"/>
        <v>2.2475213020036695</v>
      </c>
      <c r="V2907" s="93">
        <f t="shared" si="320"/>
        <v>3.1073154422529408</v>
      </c>
      <c r="W2907" s="93">
        <f t="shared" si="320"/>
        <v>4.2960256924175866</v>
      </c>
      <c r="X2907" s="93">
        <f t="shared" si="320"/>
        <v>5.9394796224906949</v>
      </c>
      <c r="Y2907" s="93">
        <f t="shared" si="318"/>
        <v>8.2116404117988075</v>
      </c>
      <c r="Z2907" s="93">
        <f t="shared" si="318"/>
        <v>11.353021230572111</v>
      </c>
      <c r="AA2907" s="93">
        <f t="shared" si="318"/>
        <v>15.696144083053772</v>
      </c>
      <c r="AB2907" s="93">
        <f t="shared" si="318"/>
        <v>21.700737986162359</v>
      </c>
      <c r="AC2907" s="95">
        <f t="shared" si="318"/>
        <v>30.002402287610082</v>
      </c>
      <c r="AE2907" s="96"/>
    </row>
    <row r="2908" spans="3:31" ht="24.75" customHeight="1" x14ac:dyDescent="0.25">
      <c r="C2908" s="91">
        <f>ABS(E2908-Dashboard!$F$13)</f>
        <v>31.235309947684826</v>
      </c>
      <c r="D2908" s="92">
        <f t="shared" si="319"/>
        <v>0.38265216512642775</v>
      </c>
      <c r="E2908" s="93" cm="1">
        <f t="array" ref="E2908">SUM('DRE + DCF'!$S$41/TIR!S2908,'DRE + DCF'!$U$41:$AD$41/TIR!T2908:AC2908,TIR!F2908)</f>
        <v>16.384690052315172</v>
      </c>
      <c r="F2908" s="100">
        <f>'DRE + DCF'!$AE$38*'DRE + DCF'!$AE$39*(1+G2908)/(R2908-G2908)/AC2908</f>
        <v>3.1196983804377627</v>
      </c>
      <c r="G2908" s="92">
        <f>R2908*(1-'DRE + DCF'!$AE$39)</f>
        <v>0.22959129907585663</v>
      </c>
      <c r="H2908" s="94">
        <f t="shared" si="316"/>
        <v>0.38265216512642775</v>
      </c>
      <c r="I2908" s="94">
        <f t="shared" si="321"/>
        <v>0.38265216512642775</v>
      </c>
      <c r="J2908" s="94">
        <f t="shared" si="321"/>
        <v>0.38265216512642775</v>
      </c>
      <c r="K2908" s="94">
        <f t="shared" si="321"/>
        <v>0.38265216512642775</v>
      </c>
      <c r="L2908" s="94">
        <f t="shared" si="321"/>
        <v>0.38265216512642775</v>
      </c>
      <c r="M2908" s="94">
        <f t="shared" si="321"/>
        <v>0.38265216512642775</v>
      </c>
      <c r="N2908" s="94">
        <f t="shared" si="321"/>
        <v>0.38265216512642775</v>
      </c>
      <c r="O2908" s="94">
        <f t="shared" si="321"/>
        <v>0.38265216512642775</v>
      </c>
      <c r="P2908" s="94">
        <f t="shared" si="321"/>
        <v>0.38265216512642775</v>
      </c>
      <c r="Q2908" s="94">
        <f t="shared" si="321"/>
        <v>0.38265216512642775</v>
      </c>
      <c r="R2908" s="94">
        <f t="shared" si="321"/>
        <v>0.38265216512642775</v>
      </c>
      <c r="S2908" s="93">
        <f>(1+H2908)^((5-Dashboard!$F$9)*3/12)</f>
        <v>1.1758623070438254</v>
      </c>
      <c r="T2908" s="93">
        <f t="shared" si="320"/>
        <v>1.6258085647247018</v>
      </c>
      <c r="U2908" s="93">
        <f t="shared" si="320"/>
        <v>2.2479277320976991</v>
      </c>
      <c r="V2908" s="93">
        <f t="shared" si="320"/>
        <v>3.1081021458326243</v>
      </c>
      <c r="W2908" s="93">
        <f t="shared" si="320"/>
        <v>4.2974241613695741</v>
      </c>
      <c r="X2908" s="93">
        <f t="shared" si="320"/>
        <v>5.9418428211842649</v>
      </c>
      <c r="Y2908" s="93">
        <f t="shared" si="318"/>
        <v>8.2155018415513457</v>
      </c>
      <c r="Z2908" s="93">
        <f t="shared" si="318"/>
        <v>11.359181408821124</v>
      </c>
      <c r="AA2908" s="93">
        <f t="shared" si="318"/>
        <v>15.705796768970394</v>
      </c>
      <c r="AB2908" s="93">
        <f t="shared" si="318"/>
        <v>21.71565390765257</v>
      </c>
      <c r="AC2908" s="95">
        <f t="shared" si="318"/>
        <v>30.025195892551999</v>
      </c>
      <c r="AE2908" s="96"/>
    </row>
    <row r="2909" spans="3:31" ht="24.75" customHeight="1" x14ac:dyDescent="0.25">
      <c r="C2909" s="91">
        <f>ABS(E2909-Dashboard!$F$13)</f>
        <v>31.241910570423297</v>
      </c>
      <c r="D2909" s="92">
        <f t="shared" si="319"/>
        <v>0.38275216512642773</v>
      </c>
      <c r="E2909" s="93" cm="1">
        <f t="array" ref="E2909">SUM('DRE + DCF'!$S$41/TIR!S2909,'DRE + DCF'!$U$41:$AD$41/TIR!T2909:AC2909,TIR!F2909)</f>
        <v>16.378089429576701</v>
      </c>
      <c r="F2909" s="100">
        <f>'DRE + DCF'!$AE$38*'DRE + DCF'!$AE$39*(1+G2909)/(R2909-G2909)/AC2909</f>
        <v>3.1166678592949402</v>
      </c>
      <c r="G2909" s="92">
        <f>R2909*(1-'DRE + DCF'!$AE$39)</f>
        <v>0.22965129907585663</v>
      </c>
      <c r="H2909" s="94">
        <f t="shared" si="316"/>
        <v>0.38275216512642773</v>
      </c>
      <c r="I2909" s="94">
        <f t="shared" si="321"/>
        <v>0.38275216512642773</v>
      </c>
      <c r="J2909" s="94">
        <f t="shared" si="321"/>
        <v>0.38275216512642773</v>
      </c>
      <c r="K2909" s="94">
        <f t="shared" si="321"/>
        <v>0.38275216512642773</v>
      </c>
      <c r="L2909" s="94">
        <f t="shared" si="321"/>
        <v>0.38275216512642773</v>
      </c>
      <c r="M2909" s="94">
        <f t="shared" si="321"/>
        <v>0.38275216512642773</v>
      </c>
      <c r="N2909" s="94">
        <f t="shared" si="321"/>
        <v>0.38275216512642773</v>
      </c>
      <c r="O2909" s="94">
        <f t="shared" si="321"/>
        <v>0.38275216512642773</v>
      </c>
      <c r="P2909" s="94">
        <f t="shared" si="321"/>
        <v>0.38275216512642773</v>
      </c>
      <c r="Q2909" s="94">
        <f t="shared" si="321"/>
        <v>0.38275216512642773</v>
      </c>
      <c r="R2909" s="94">
        <f t="shared" si="321"/>
        <v>0.38275216512642773</v>
      </c>
      <c r="S2909" s="93">
        <f>(1+H2909)^((5-Dashboard!$F$9)*3/12)</f>
        <v>1.1759048282605304</v>
      </c>
      <c r="T2909" s="93">
        <f t="shared" si="320"/>
        <v>1.6259849472598684</v>
      </c>
      <c r="U2909" s="93">
        <f t="shared" si="320"/>
        <v>2.2483342062865632</v>
      </c>
      <c r="V2909" s="93">
        <f t="shared" si="320"/>
        <v>3.1088889916705535</v>
      </c>
      <c r="W2909" s="93">
        <f t="shared" si="320"/>
        <v>4.2988229843701742</v>
      </c>
      <c r="X2909" s="93">
        <f t="shared" si="320"/>
        <v>5.9442067891331094</v>
      </c>
      <c r="Y2909" s="93">
        <f t="shared" si="318"/>
        <v>8.219364807633017</v>
      </c>
      <c r="Z2909" s="93">
        <f t="shared" si="318"/>
        <v>11.365344483718518</v>
      </c>
      <c r="AA2909" s="93">
        <f t="shared" si="318"/>
        <v>15.715454692269482</v>
      </c>
      <c r="AB2909" s="93">
        <f t="shared" si="318"/>
        <v>21.730579001681903</v>
      </c>
      <c r="AC2909" s="95">
        <f t="shared" si="318"/>
        <v>30.048005164026534</v>
      </c>
      <c r="AE2909" s="96"/>
    </row>
    <row r="2910" spans="3:31" ht="24.75" customHeight="1" x14ac:dyDescent="0.25">
      <c r="C2910" s="91">
        <f>ABS(E2910-Dashboard!$F$13)</f>
        <v>31.248506129922411</v>
      </c>
      <c r="D2910" s="92">
        <f t="shared" si="319"/>
        <v>0.38285216512642772</v>
      </c>
      <c r="E2910" s="93" cm="1">
        <f t="array" ref="E2910">SUM('DRE + DCF'!$S$41/TIR!S2910,'DRE + DCF'!$U$41:$AD$41/TIR!T2910:AC2910,TIR!F2910)</f>
        <v>16.371493870077586</v>
      </c>
      <c r="F2910" s="100">
        <f>'DRE + DCF'!$AE$38*'DRE + DCF'!$AE$39*(1+G2910)/(R2910-G2910)/AC2910</f>
        <v>3.1136406581576175</v>
      </c>
      <c r="G2910" s="92">
        <f>R2910*(1-'DRE + DCF'!$AE$39)</f>
        <v>0.22971129907585663</v>
      </c>
      <c r="H2910" s="94">
        <f t="shared" si="316"/>
        <v>0.38285216512642772</v>
      </c>
      <c r="I2910" s="94">
        <f t="shared" si="321"/>
        <v>0.38285216512642772</v>
      </c>
      <c r="J2910" s="94">
        <f t="shared" si="321"/>
        <v>0.38285216512642772</v>
      </c>
      <c r="K2910" s="94">
        <f t="shared" si="321"/>
        <v>0.38285216512642772</v>
      </c>
      <c r="L2910" s="94">
        <f t="shared" si="321"/>
        <v>0.38285216512642772</v>
      </c>
      <c r="M2910" s="94">
        <f t="shared" si="321"/>
        <v>0.38285216512642772</v>
      </c>
      <c r="N2910" s="94">
        <f t="shared" si="321"/>
        <v>0.38285216512642772</v>
      </c>
      <c r="O2910" s="94">
        <f t="shared" si="321"/>
        <v>0.38285216512642772</v>
      </c>
      <c r="P2910" s="94">
        <f t="shared" si="321"/>
        <v>0.38285216512642772</v>
      </c>
      <c r="Q2910" s="94">
        <f t="shared" si="321"/>
        <v>0.38285216512642772</v>
      </c>
      <c r="R2910" s="94">
        <f t="shared" si="321"/>
        <v>0.38285216512642772</v>
      </c>
      <c r="S2910" s="93">
        <f>(1+H2910)^((5-Dashboard!$F$9)*3/12)</f>
        <v>1.175947347939706</v>
      </c>
      <c r="T2910" s="93">
        <f t="shared" si="320"/>
        <v>1.6261613361731033</v>
      </c>
      <c r="U2910" s="93">
        <f t="shared" si="320"/>
        <v>2.2487407245718609</v>
      </c>
      <c r="V2910" s="93">
        <f t="shared" si="320"/>
        <v>3.1096759797821698</v>
      </c>
      <c r="W2910" s="93">
        <f t="shared" si="320"/>
        <v>4.3002221614834193</v>
      </c>
      <c r="X2910" s="93">
        <f t="shared" si="320"/>
        <v>5.9465715265319936</v>
      </c>
      <c r="Y2910" s="93">
        <f t="shared" si="318"/>
        <v>8.2232293105439354</v>
      </c>
      <c r="Z2910" s="93">
        <f t="shared" si="318"/>
        <v>11.371510456416784</v>
      </c>
      <c r="AA2910" s="93">
        <f t="shared" si="318"/>
        <v>15.725117855413764</v>
      </c>
      <c r="AB2910" s="93">
        <f t="shared" si="318"/>
        <v>21.745513273227171</v>
      </c>
      <c r="AC2910" s="95">
        <f t="shared" si="318"/>
        <v>30.070830111667668</v>
      </c>
      <c r="AE2910" s="96"/>
    </row>
    <row r="2911" spans="3:31" ht="24.75" customHeight="1" x14ac:dyDescent="0.25">
      <c r="C2911" s="91">
        <f>ABS(E2911-Dashboard!$F$13)</f>
        <v>31.255096631395524</v>
      </c>
      <c r="D2911" s="92">
        <f t="shared" si="319"/>
        <v>0.38295216512642771</v>
      </c>
      <c r="E2911" s="93" cm="1">
        <f t="array" ref="E2911">SUM('DRE + DCF'!$S$41/TIR!S2911,'DRE + DCF'!$U$41:$AD$41/TIR!T2911:AC2911,TIR!F2911)</f>
        <v>16.364903368604473</v>
      </c>
      <c r="F2911" s="100">
        <f>'DRE + DCF'!$AE$38*'DRE + DCF'!$AE$39*(1+G2911)/(R2911-G2911)/AC2911</f>
        <v>3.1106167729352414</v>
      </c>
      <c r="G2911" s="92">
        <f>R2911*(1-'DRE + DCF'!$AE$39)</f>
        <v>0.22977129907585661</v>
      </c>
      <c r="H2911" s="94">
        <f t="shared" si="316"/>
        <v>0.38295216512642771</v>
      </c>
      <c r="I2911" s="94">
        <f t="shared" si="321"/>
        <v>0.38295216512642771</v>
      </c>
      <c r="J2911" s="94">
        <f t="shared" si="321"/>
        <v>0.38295216512642771</v>
      </c>
      <c r="K2911" s="94">
        <f t="shared" si="321"/>
        <v>0.38295216512642771</v>
      </c>
      <c r="L2911" s="94">
        <f t="shared" si="321"/>
        <v>0.38295216512642771</v>
      </c>
      <c r="M2911" s="94">
        <f t="shared" si="321"/>
        <v>0.38295216512642771</v>
      </c>
      <c r="N2911" s="94">
        <f t="shared" si="321"/>
        <v>0.38295216512642771</v>
      </c>
      <c r="O2911" s="94">
        <f t="shared" si="321"/>
        <v>0.38295216512642771</v>
      </c>
      <c r="P2911" s="94">
        <f t="shared" si="321"/>
        <v>0.38295216512642771</v>
      </c>
      <c r="Q2911" s="94">
        <f t="shared" si="321"/>
        <v>0.38295216512642771</v>
      </c>
      <c r="R2911" s="94">
        <f t="shared" si="321"/>
        <v>0.38295216512642771</v>
      </c>
      <c r="S2911" s="93">
        <f>(1+H2911)^((5-Dashboard!$F$9)*3/12)</f>
        <v>1.1759898660815185</v>
      </c>
      <c r="T2911" s="93">
        <f t="shared" si="320"/>
        <v>1.6263377314641736</v>
      </c>
      <c r="U2911" s="93">
        <f t="shared" si="320"/>
        <v>2.2491472869551816</v>
      </c>
      <c r="V2911" s="93">
        <f t="shared" si="320"/>
        <v>3.110463110182899</v>
      </c>
      <c r="W2911" s="93">
        <f t="shared" si="320"/>
        <v>4.3016216927733222</v>
      </c>
      <c r="X2911" s="93">
        <f t="shared" si="320"/>
        <v>5.9489370335756746</v>
      </c>
      <c r="Y2911" s="93">
        <f t="shared" si="318"/>
        <v>8.2270953507842659</v>
      </c>
      <c r="Z2911" s="93">
        <f t="shared" si="318"/>
        <v>11.377679328068666</v>
      </c>
      <c r="AA2911" s="93">
        <f t="shared" si="318"/>
        <v>15.734786260866759</v>
      </c>
      <c r="AB2911" s="93">
        <f t="shared" si="318"/>
        <v>21.76045672726725</v>
      </c>
      <c r="AC2911" s="95">
        <f t="shared" si="318"/>
        <v>30.093670745114181</v>
      </c>
      <c r="AE2911" s="96"/>
    </row>
    <row r="2912" spans="3:31" ht="24.75" customHeight="1" x14ac:dyDescent="0.25">
      <c r="C2912" s="91">
        <f>ABS(E2912-Dashboard!$F$13)</f>
        <v>31.26168208004956</v>
      </c>
      <c r="D2912" s="92">
        <f t="shared" si="319"/>
        <v>0.3830521651264277</v>
      </c>
      <c r="E2912" s="93" cm="1">
        <f t="array" ref="E2912">SUM('DRE + DCF'!$S$41/TIR!S2912,'DRE + DCF'!$U$41:$AD$41/TIR!T2912:AC2912,TIR!F2912)</f>
        <v>16.358317919950437</v>
      </c>
      <c r="F2912" s="100">
        <f>'DRE + DCF'!$AE$38*'DRE + DCF'!$AE$39*(1+G2912)/(R2912-G2912)/AC2912</f>
        <v>3.1075961995428689</v>
      </c>
      <c r="G2912" s="92">
        <f>R2912*(1-'DRE + DCF'!$AE$39)</f>
        <v>0.22983129907585662</v>
      </c>
      <c r="H2912" s="94">
        <f t="shared" si="316"/>
        <v>0.3830521651264277</v>
      </c>
      <c r="I2912" s="94">
        <f t="shared" si="321"/>
        <v>0.3830521651264277</v>
      </c>
      <c r="J2912" s="94">
        <f t="shared" si="321"/>
        <v>0.3830521651264277</v>
      </c>
      <c r="K2912" s="94">
        <f t="shared" si="321"/>
        <v>0.3830521651264277</v>
      </c>
      <c r="L2912" s="94">
        <f t="shared" si="321"/>
        <v>0.3830521651264277</v>
      </c>
      <c r="M2912" s="94">
        <f t="shared" si="321"/>
        <v>0.3830521651264277</v>
      </c>
      <c r="N2912" s="94">
        <f t="shared" si="321"/>
        <v>0.3830521651264277</v>
      </c>
      <c r="O2912" s="94">
        <f t="shared" si="321"/>
        <v>0.3830521651264277</v>
      </c>
      <c r="P2912" s="94">
        <f t="shared" si="321"/>
        <v>0.3830521651264277</v>
      </c>
      <c r="Q2912" s="94">
        <f t="shared" si="321"/>
        <v>0.3830521651264277</v>
      </c>
      <c r="R2912" s="94">
        <f t="shared" si="321"/>
        <v>0.3830521651264277</v>
      </c>
      <c r="S2912" s="93">
        <f>(1+H2912)^((5-Dashboard!$F$9)*3/12)</f>
        <v>1.176032382686135</v>
      </c>
      <c r="T2912" s="93">
        <f t="shared" si="320"/>
        <v>1.6265141331328508</v>
      </c>
      <c r="U2912" s="93">
        <f t="shared" si="320"/>
        <v>2.2495538934381241</v>
      </c>
      <c r="V2912" s="93">
        <f t="shared" si="320"/>
        <v>3.111250382888183</v>
      </c>
      <c r="W2912" s="93">
        <f t="shared" si="320"/>
        <v>4.3030215783039294</v>
      </c>
      <c r="X2912" s="93">
        <f t="shared" si="320"/>
        <v>5.9513033104589885</v>
      </c>
      <c r="Y2912" s="93">
        <f t="shared" si="318"/>
        <v>8.2309629288543817</v>
      </c>
      <c r="Z2912" s="93">
        <f t="shared" si="318"/>
        <v>11.383851099827416</v>
      </c>
      <c r="AA2912" s="93">
        <f t="shared" si="318"/>
        <v>15.744459911093173</v>
      </c>
      <c r="AB2912" s="93">
        <f t="shared" si="318"/>
        <v>21.775409368783659</v>
      </c>
      <c r="AC2912" s="95">
        <f t="shared" si="318"/>
        <v>30.116527074010541</v>
      </c>
      <c r="AE2912" s="96"/>
    </row>
    <row r="2913" spans="3:31" ht="24.75" customHeight="1" x14ac:dyDescent="0.25">
      <c r="C2913" s="91">
        <f>ABS(E2913-Dashboard!$F$13)</f>
        <v>31.268262481084832</v>
      </c>
      <c r="D2913" s="92">
        <f t="shared" si="319"/>
        <v>0.38315216512642769</v>
      </c>
      <c r="E2913" s="93" cm="1">
        <f t="array" ref="E2913">SUM('DRE + DCF'!$S$41/TIR!S2913,'DRE + DCF'!$U$41:$AD$41/TIR!T2913:AC2913,TIR!F2913)</f>
        <v>16.351737518915165</v>
      </c>
      <c r="F2913" s="100">
        <f>'DRE + DCF'!$AE$38*'DRE + DCF'!$AE$39*(1+G2913)/(R2913-G2913)/AC2913</f>
        <v>3.1045789339012586</v>
      </c>
      <c r="G2913" s="92">
        <f>R2913*(1-'DRE + DCF'!$AE$39)</f>
        <v>0.22989129907585659</v>
      </c>
      <c r="H2913" s="94">
        <f t="shared" si="316"/>
        <v>0.38315216512642769</v>
      </c>
      <c r="I2913" s="94">
        <f t="shared" si="321"/>
        <v>0.38315216512642769</v>
      </c>
      <c r="J2913" s="94">
        <f t="shared" si="321"/>
        <v>0.38315216512642769</v>
      </c>
      <c r="K2913" s="94">
        <f t="shared" si="321"/>
        <v>0.38315216512642769</v>
      </c>
      <c r="L2913" s="94">
        <f t="shared" si="321"/>
        <v>0.38315216512642769</v>
      </c>
      <c r="M2913" s="94">
        <f t="shared" si="321"/>
        <v>0.38315216512642769</v>
      </c>
      <c r="N2913" s="94">
        <f t="shared" si="321"/>
        <v>0.38315216512642769</v>
      </c>
      <c r="O2913" s="94">
        <f t="shared" si="321"/>
        <v>0.38315216512642769</v>
      </c>
      <c r="P2913" s="94">
        <f t="shared" si="321"/>
        <v>0.38315216512642769</v>
      </c>
      <c r="Q2913" s="94">
        <f t="shared" si="321"/>
        <v>0.38315216512642769</v>
      </c>
      <c r="R2913" s="94">
        <f t="shared" si="321"/>
        <v>0.38315216512642769</v>
      </c>
      <c r="S2913" s="93">
        <f>(1+H2913)^((5-Dashboard!$F$9)*3/12)</f>
        <v>1.1760748977537219</v>
      </c>
      <c r="T2913" s="93">
        <f t="shared" si="320"/>
        <v>1.6266905411789023</v>
      </c>
      <c r="U2913" s="93">
        <f t="shared" si="320"/>
        <v>2.249960544022279</v>
      </c>
      <c r="V2913" s="93">
        <f t="shared" si="320"/>
        <v>3.1120377979134499</v>
      </c>
      <c r="W2913" s="93">
        <f t="shared" si="320"/>
        <v>4.3044218181392679</v>
      </c>
      <c r="X2913" s="93">
        <f t="shared" si="320"/>
        <v>5.9536703573767626</v>
      </c>
      <c r="Y2913" s="93">
        <f t="shared" si="318"/>
        <v>8.2348320452547004</v>
      </c>
      <c r="Z2913" s="93">
        <f t="shared" si="318"/>
        <v>11.390025772846526</v>
      </c>
      <c r="AA2913" s="93">
        <f t="shared" si="318"/>
        <v>15.754138808558483</v>
      </c>
      <c r="AB2913" s="93">
        <f t="shared" si="318"/>
        <v>21.790371202759946</v>
      </c>
      <c r="AC2913" s="95">
        <f t="shared" si="318"/>
        <v>30.139399108005978</v>
      </c>
      <c r="AE2913" s="96"/>
    </row>
    <row r="2914" spans="3:31" ht="24.75" customHeight="1" x14ac:dyDescent="0.25">
      <c r="C2914" s="91">
        <f>ABS(E2914-Dashboard!$F$13)</f>
        <v>31.274837839695259</v>
      </c>
      <c r="D2914" s="92">
        <f t="shared" si="319"/>
        <v>0.38325216512642768</v>
      </c>
      <c r="E2914" s="93" cm="1">
        <f t="array" ref="E2914">SUM('DRE + DCF'!$S$41/TIR!S2914,'DRE + DCF'!$U$41:$AD$41/TIR!T2914:AC2914,TIR!F2914)</f>
        <v>16.345162160304739</v>
      </c>
      <c r="F2914" s="100">
        <f>'DRE + DCF'!$AE$38*'DRE + DCF'!$AE$39*(1+G2914)/(R2914-G2914)/AC2914</f>
        <v>3.1015649719367602</v>
      </c>
      <c r="G2914" s="92">
        <f>R2914*(1-'DRE + DCF'!$AE$39)</f>
        <v>0.2299512990758566</v>
      </c>
      <c r="H2914" s="94">
        <f t="shared" si="316"/>
        <v>0.38325216512642768</v>
      </c>
      <c r="I2914" s="94">
        <f t="shared" si="321"/>
        <v>0.38325216512642768</v>
      </c>
      <c r="J2914" s="94">
        <f t="shared" si="321"/>
        <v>0.38325216512642768</v>
      </c>
      <c r="K2914" s="94">
        <f t="shared" si="321"/>
        <v>0.38325216512642768</v>
      </c>
      <c r="L2914" s="94">
        <f t="shared" si="321"/>
        <v>0.38325216512642768</v>
      </c>
      <c r="M2914" s="94">
        <f t="shared" si="321"/>
        <v>0.38325216512642768</v>
      </c>
      <c r="N2914" s="94">
        <f t="shared" si="321"/>
        <v>0.38325216512642768</v>
      </c>
      <c r="O2914" s="94">
        <f t="shared" si="321"/>
        <v>0.38325216512642768</v>
      </c>
      <c r="P2914" s="94">
        <f t="shared" si="321"/>
        <v>0.38325216512642768</v>
      </c>
      <c r="Q2914" s="94">
        <f t="shared" si="321"/>
        <v>0.38325216512642768</v>
      </c>
      <c r="R2914" s="94">
        <f t="shared" si="321"/>
        <v>0.38325216512642768</v>
      </c>
      <c r="S2914" s="93">
        <f>(1+H2914)^((5-Dashboard!$F$9)*3/12)</f>
        <v>1.1761174112844464</v>
      </c>
      <c r="T2914" s="93">
        <f t="shared" si="320"/>
        <v>1.6268669556020998</v>
      </c>
      <c r="U2914" s="93">
        <f t="shared" si="320"/>
        <v>2.2503672387092446</v>
      </c>
      <c r="V2914" s="93">
        <f t="shared" si="320"/>
        <v>3.1128253552741434</v>
      </c>
      <c r="W2914" s="93">
        <f t="shared" si="320"/>
        <v>4.3058224123434004</v>
      </c>
      <c r="X2914" s="93">
        <f t="shared" si="320"/>
        <v>5.9560381745239068</v>
      </c>
      <c r="Y2914" s="93">
        <f t="shared" si="318"/>
        <v>8.2387027004858506</v>
      </c>
      <c r="Z2914" s="93">
        <f t="shared" si="318"/>
        <v>11.39620334828</v>
      </c>
      <c r="AA2914" s="93">
        <f t="shared" si="318"/>
        <v>15.763822955729356</v>
      </c>
      <c r="AB2914" s="93">
        <f t="shared" si="318"/>
        <v>21.805342234182316</v>
      </c>
      <c r="AC2914" s="95">
        <f t="shared" si="318"/>
        <v>30.162286856755426</v>
      </c>
      <c r="AE2914" s="96"/>
    </row>
    <row r="2915" spans="3:31" ht="24.75" customHeight="1" x14ac:dyDescent="0.25">
      <c r="C2915" s="91">
        <f>ABS(E2915-Dashboard!$F$13)</f>
        <v>31.281408161068143</v>
      </c>
      <c r="D2915" s="92">
        <f t="shared" si="319"/>
        <v>0.38335216512642767</v>
      </c>
      <c r="E2915" s="93" cm="1">
        <f t="array" ref="E2915">SUM('DRE + DCF'!$S$41/TIR!S2915,'DRE + DCF'!$U$41:$AD$41/TIR!T2915:AC2915,TIR!F2915)</f>
        <v>16.338591838931855</v>
      </c>
      <c r="F2915" s="100">
        <f>'DRE + DCF'!$AE$38*'DRE + DCF'!$AE$39*(1+G2915)/(R2915-G2915)/AC2915</f>
        <v>3.0985543095814023</v>
      </c>
      <c r="G2915" s="92">
        <f>R2915*(1-'DRE + DCF'!$AE$39)</f>
        <v>0.2300112990758566</v>
      </c>
      <c r="H2915" s="94">
        <f t="shared" si="316"/>
        <v>0.38335216512642767</v>
      </c>
      <c r="I2915" s="94">
        <f t="shared" si="321"/>
        <v>0.38335216512642767</v>
      </c>
      <c r="J2915" s="94">
        <f t="shared" si="321"/>
        <v>0.38335216512642767</v>
      </c>
      <c r="K2915" s="94">
        <f t="shared" si="321"/>
        <v>0.38335216512642767</v>
      </c>
      <c r="L2915" s="94">
        <f t="shared" si="321"/>
        <v>0.38335216512642767</v>
      </c>
      <c r="M2915" s="94">
        <f t="shared" si="321"/>
        <v>0.38335216512642767</v>
      </c>
      <c r="N2915" s="94">
        <f t="shared" si="321"/>
        <v>0.38335216512642767</v>
      </c>
      <c r="O2915" s="94">
        <f t="shared" si="321"/>
        <v>0.38335216512642767</v>
      </c>
      <c r="P2915" s="94">
        <f t="shared" si="321"/>
        <v>0.38335216512642767</v>
      </c>
      <c r="Q2915" s="94">
        <f t="shared" si="321"/>
        <v>0.38335216512642767</v>
      </c>
      <c r="R2915" s="94">
        <f t="shared" si="321"/>
        <v>0.38335216512642767</v>
      </c>
      <c r="S2915" s="93">
        <f>(1+H2915)^((5-Dashboard!$F$9)*3/12)</f>
        <v>1.1761599232784747</v>
      </c>
      <c r="T2915" s="93">
        <f t="shared" si="320"/>
        <v>1.627043376402211</v>
      </c>
      <c r="U2915" s="93">
        <f t="shared" si="320"/>
        <v>2.2507739775006117</v>
      </c>
      <c r="V2915" s="93">
        <f t="shared" si="320"/>
        <v>3.1136130549856924</v>
      </c>
      <c r="W2915" s="93">
        <f t="shared" si="320"/>
        <v>4.3072233609803678</v>
      </c>
      <c r="X2915" s="93">
        <f t="shared" si="320"/>
        <v>5.9584067620953203</v>
      </c>
      <c r="Y2915" s="93">
        <f t="shared" si="318"/>
        <v>8.2425748950485076</v>
      </c>
      <c r="Z2915" s="93">
        <f t="shared" si="318"/>
        <v>11.402383827282089</v>
      </c>
      <c r="AA2915" s="93">
        <f t="shared" si="318"/>
        <v>15.773512355073239</v>
      </c>
      <c r="AB2915" s="93">
        <f t="shared" si="318"/>
        <v>21.82032246803902</v>
      </c>
      <c r="AC2915" s="95">
        <f t="shared" si="318"/>
        <v>30.185190329918612</v>
      </c>
      <c r="AE2915" s="96"/>
    </row>
    <row r="2916" spans="3:31" ht="24.75" customHeight="1" x14ac:dyDescent="0.25">
      <c r="C2916" s="91">
        <f>ABS(E2916-Dashboard!$F$13)</f>
        <v>31.287973450384413</v>
      </c>
      <c r="D2916" s="92">
        <f t="shared" si="319"/>
        <v>0.38345216512642766</v>
      </c>
      <c r="E2916" s="93" cm="1">
        <f t="array" ref="E2916">SUM('DRE + DCF'!$S$41/TIR!S2916,'DRE + DCF'!$U$41:$AD$41/TIR!T2916:AC2916,TIR!F2916)</f>
        <v>16.332026549615584</v>
      </c>
      <c r="F2916" s="100">
        <f>'DRE + DCF'!$AE$38*'DRE + DCF'!$AE$39*(1+G2916)/(R2916-G2916)/AC2916</f>
        <v>3.0955469427727929</v>
      </c>
      <c r="G2916" s="92">
        <f>R2916*(1-'DRE + DCF'!$AE$39)</f>
        <v>0.23007129907585658</v>
      </c>
      <c r="H2916" s="94">
        <f t="shared" si="316"/>
        <v>0.38345216512642766</v>
      </c>
      <c r="I2916" s="94">
        <f t="shared" si="321"/>
        <v>0.38345216512642766</v>
      </c>
      <c r="J2916" s="94">
        <f t="shared" si="321"/>
        <v>0.38345216512642766</v>
      </c>
      <c r="K2916" s="94">
        <f t="shared" si="321"/>
        <v>0.38345216512642766</v>
      </c>
      <c r="L2916" s="94">
        <f t="shared" si="321"/>
        <v>0.38345216512642766</v>
      </c>
      <c r="M2916" s="94">
        <f t="shared" si="321"/>
        <v>0.38345216512642766</v>
      </c>
      <c r="N2916" s="94">
        <f t="shared" si="321"/>
        <v>0.38345216512642766</v>
      </c>
      <c r="O2916" s="94">
        <f t="shared" si="321"/>
        <v>0.38345216512642766</v>
      </c>
      <c r="P2916" s="94">
        <f t="shared" si="321"/>
        <v>0.38345216512642766</v>
      </c>
      <c r="Q2916" s="94">
        <f t="shared" si="321"/>
        <v>0.38345216512642766</v>
      </c>
      <c r="R2916" s="94">
        <f t="shared" si="321"/>
        <v>0.38345216512642766</v>
      </c>
      <c r="S2916" s="93">
        <f>(1+H2916)^((5-Dashboard!$F$9)*3/12)</f>
        <v>1.1762024337359738</v>
      </c>
      <c r="T2916" s="93">
        <f t="shared" si="320"/>
        <v>1.6272198035790066</v>
      </c>
      <c r="U2916" s="93">
        <f t="shared" si="320"/>
        <v>2.2511807603979772</v>
      </c>
      <c r="V2916" s="93">
        <f t="shared" si="320"/>
        <v>3.1144008970635397</v>
      </c>
      <c r="W2916" s="93">
        <f t="shared" si="320"/>
        <v>4.3086246641142427</v>
      </c>
      <c r="X2916" s="93">
        <f t="shared" si="320"/>
        <v>5.9607761202859768</v>
      </c>
      <c r="Y2916" s="93">
        <f t="shared" si="318"/>
        <v>8.2464486294435435</v>
      </c>
      <c r="Z2916" s="93">
        <f t="shared" si="318"/>
        <v>11.408567211007533</v>
      </c>
      <c r="AA2916" s="93">
        <f t="shared" si="318"/>
        <v>15.783207009058742</v>
      </c>
      <c r="AB2916" s="93">
        <f t="shared" si="318"/>
        <v>21.835311909320929</v>
      </c>
      <c r="AC2916" s="95">
        <f t="shared" si="318"/>
        <v>30.208109537160912</v>
      </c>
      <c r="AE2916" s="96"/>
    </row>
    <row r="2917" spans="3:31" ht="24.75" customHeight="1" x14ac:dyDescent="0.25">
      <c r="C2917" s="91">
        <f>ABS(E2917-Dashboard!$F$13)</f>
        <v>31.294533712818421</v>
      </c>
      <c r="D2917" s="92">
        <f t="shared" si="319"/>
        <v>0.38355216512642765</v>
      </c>
      <c r="E2917" s="93" cm="1">
        <f t="array" ref="E2917">SUM('DRE + DCF'!$S$41/TIR!S2917,'DRE + DCF'!$U$41:$AD$41/TIR!T2917:AC2917,TIR!F2917)</f>
        <v>16.325466287181577</v>
      </c>
      <c r="F2917" s="100">
        <f>'DRE + DCF'!$AE$38*'DRE + DCF'!$AE$39*(1+G2917)/(R2917-G2917)/AC2917</f>
        <v>3.0925428674542008</v>
      </c>
      <c r="G2917" s="92">
        <f>R2917*(1-'DRE + DCF'!$AE$39)</f>
        <v>0.23013129907585658</v>
      </c>
      <c r="H2917" s="94">
        <f t="shared" si="316"/>
        <v>0.38355216512642765</v>
      </c>
      <c r="I2917" s="94">
        <f t="shared" si="321"/>
        <v>0.38355216512642765</v>
      </c>
      <c r="J2917" s="94">
        <f t="shared" si="321"/>
        <v>0.38355216512642765</v>
      </c>
      <c r="K2917" s="94">
        <f t="shared" si="321"/>
        <v>0.38355216512642765</v>
      </c>
      <c r="L2917" s="94">
        <f t="shared" si="321"/>
        <v>0.38355216512642765</v>
      </c>
      <c r="M2917" s="94">
        <f t="shared" si="321"/>
        <v>0.38355216512642765</v>
      </c>
      <c r="N2917" s="94">
        <f t="shared" si="321"/>
        <v>0.38355216512642765</v>
      </c>
      <c r="O2917" s="94">
        <f t="shared" si="321"/>
        <v>0.38355216512642765</v>
      </c>
      <c r="P2917" s="94">
        <f t="shared" si="321"/>
        <v>0.38355216512642765</v>
      </c>
      <c r="Q2917" s="94">
        <f t="shared" si="321"/>
        <v>0.38355216512642765</v>
      </c>
      <c r="R2917" s="94">
        <f t="shared" si="321"/>
        <v>0.38355216512642765</v>
      </c>
      <c r="S2917" s="93">
        <f>(1+H2917)^((5-Dashboard!$F$9)*3/12)</f>
        <v>1.1762449426571098</v>
      </c>
      <c r="T2917" s="93">
        <f t="shared" si="320"/>
        <v>1.6273962371322548</v>
      </c>
      <c r="U2917" s="93">
        <f t="shared" si="320"/>
        <v>2.2515875874029323</v>
      </c>
      <c r="V2917" s="93">
        <f t="shared" si="320"/>
        <v>3.1151888815231166</v>
      </c>
      <c r="W2917" s="93">
        <f t="shared" si="320"/>
        <v>4.3100263218090822</v>
      </c>
      <c r="X2917" s="93">
        <f t="shared" si="320"/>
        <v>5.9631462492908485</v>
      </c>
      <c r="Y2917" s="93">
        <f t="shared" si="318"/>
        <v>8.2503239041718892</v>
      </c>
      <c r="Z2917" s="93">
        <f t="shared" si="318"/>
        <v>11.414753500611338</v>
      </c>
      <c r="AA2917" s="93">
        <f t="shared" si="318"/>
        <v>15.792906920155286</v>
      </c>
      <c r="AB2917" s="93">
        <f t="shared" si="318"/>
        <v>21.850310563020987</v>
      </c>
      <c r="AC2917" s="95">
        <f t="shared" si="318"/>
        <v>30.231044488152534</v>
      </c>
      <c r="AE2917" s="96"/>
    </row>
    <row r="2918" spans="3:31" ht="24.75" customHeight="1" x14ac:dyDescent="0.25">
      <c r="C2918" s="91">
        <f>ABS(E2918-Dashboard!$F$13)</f>
        <v>31.301088953538134</v>
      </c>
      <c r="D2918" s="92">
        <f t="shared" si="319"/>
        <v>0.38365216512642764</v>
      </c>
      <c r="E2918" s="93" cm="1">
        <f t="array" ref="E2918">SUM('DRE + DCF'!$S$41/TIR!S2918,'DRE + DCF'!$U$41:$AD$41/TIR!T2918:AC2918,TIR!F2918)</f>
        <v>16.318911046461864</v>
      </c>
      <c r="F2918" s="100">
        <f>'DRE + DCF'!$AE$38*'DRE + DCF'!$AE$39*(1+G2918)/(R2918-G2918)/AC2918</f>
        <v>3.0895420795744584</v>
      </c>
      <c r="G2918" s="92">
        <f>R2918*(1-'DRE + DCF'!$AE$39)</f>
        <v>0.23019129907585656</v>
      </c>
      <c r="H2918" s="94">
        <f t="shared" si="316"/>
        <v>0.38365216512642764</v>
      </c>
      <c r="I2918" s="94">
        <f t="shared" si="321"/>
        <v>0.38365216512642764</v>
      </c>
      <c r="J2918" s="94">
        <f t="shared" si="321"/>
        <v>0.38365216512642764</v>
      </c>
      <c r="K2918" s="94">
        <f t="shared" si="321"/>
        <v>0.38365216512642764</v>
      </c>
      <c r="L2918" s="94">
        <f t="shared" si="321"/>
        <v>0.38365216512642764</v>
      </c>
      <c r="M2918" s="94">
        <f t="shared" si="321"/>
        <v>0.38365216512642764</v>
      </c>
      <c r="N2918" s="94">
        <f t="shared" si="321"/>
        <v>0.38365216512642764</v>
      </c>
      <c r="O2918" s="94">
        <f t="shared" si="321"/>
        <v>0.38365216512642764</v>
      </c>
      <c r="P2918" s="94">
        <f t="shared" si="321"/>
        <v>0.38365216512642764</v>
      </c>
      <c r="Q2918" s="94">
        <f t="shared" si="321"/>
        <v>0.38365216512642764</v>
      </c>
      <c r="R2918" s="94">
        <f t="shared" si="321"/>
        <v>0.38365216512642764</v>
      </c>
      <c r="S2918" s="93">
        <f>(1+H2918)^((5-Dashboard!$F$9)*3/12)</f>
        <v>1.1762874500420497</v>
      </c>
      <c r="T2918" s="93">
        <f t="shared" si="320"/>
        <v>1.6275726770617267</v>
      </c>
      <c r="U2918" s="93">
        <f t="shared" si="320"/>
        <v>2.2519944585170744</v>
      </c>
      <c r="V2918" s="93">
        <f t="shared" si="320"/>
        <v>3.115977008379867</v>
      </c>
      <c r="W2918" s="93">
        <f t="shared" si="320"/>
        <v>4.3114283341289719</v>
      </c>
      <c r="X2918" s="93">
        <f t="shared" si="320"/>
        <v>5.9655171493049792</v>
      </c>
      <c r="Y2918" s="93">
        <f t="shared" si="318"/>
        <v>8.2542007197346692</v>
      </c>
      <c r="Z2918" s="93">
        <f t="shared" si="318"/>
        <v>11.420942697248993</v>
      </c>
      <c r="AA2918" s="93">
        <f t="shared" si="318"/>
        <v>15.802612090833433</v>
      </c>
      <c r="AB2918" s="93">
        <f t="shared" si="318"/>
        <v>21.865318434134746</v>
      </c>
      <c r="AC2918" s="95">
        <f t="shared" si="318"/>
        <v>30.253995192569334</v>
      </c>
      <c r="AE2918" s="96"/>
    </row>
    <row r="2919" spans="3:31" ht="24.75" customHeight="1" x14ac:dyDescent="0.25">
      <c r="C2919" s="91">
        <f>ABS(E2919-Dashboard!$F$13)</f>
        <v>31.307639177704996</v>
      </c>
      <c r="D2919" s="92">
        <f t="shared" si="319"/>
        <v>0.38375216512642762</v>
      </c>
      <c r="E2919" s="93" cm="1">
        <f t="array" ref="E2919">SUM('DRE + DCF'!$S$41/TIR!S2919,'DRE + DCF'!$U$41:$AD$41/TIR!T2919:AC2919,TIR!F2919)</f>
        <v>16.312360822295002</v>
      </c>
      <c r="F2919" s="100">
        <f>'DRE + DCF'!$AE$38*'DRE + DCF'!$AE$39*(1+G2919)/(R2919-G2919)/AC2919</f>
        <v>3.0865445750880331</v>
      </c>
      <c r="G2919" s="92">
        <f>R2919*(1-'DRE + DCF'!$AE$39)</f>
        <v>0.23025129907585656</v>
      </c>
      <c r="H2919" s="94">
        <f t="shared" si="316"/>
        <v>0.38375216512642762</v>
      </c>
      <c r="I2919" s="94">
        <f t="shared" si="321"/>
        <v>0.38375216512642762</v>
      </c>
      <c r="J2919" s="94">
        <f t="shared" si="321"/>
        <v>0.38375216512642762</v>
      </c>
      <c r="K2919" s="94">
        <f t="shared" si="321"/>
        <v>0.38375216512642762</v>
      </c>
      <c r="L2919" s="94">
        <f t="shared" si="321"/>
        <v>0.38375216512642762</v>
      </c>
      <c r="M2919" s="94">
        <f t="shared" si="321"/>
        <v>0.38375216512642762</v>
      </c>
      <c r="N2919" s="94">
        <f t="shared" si="321"/>
        <v>0.38375216512642762</v>
      </c>
      <c r="O2919" s="94">
        <f t="shared" si="321"/>
        <v>0.38375216512642762</v>
      </c>
      <c r="P2919" s="94">
        <f t="shared" si="321"/>
        <v>0.38375216512642762</v>
      </c>
      <c r="Q2919" s="94">
        <f t="shared" si="321"/>
        <v>0.38375216512642762</v>
      </c>
      <c r="R2919" s="94">
        <f t="shared" si="321"/>
        <v>0.38375216512642762</v>
      </c>
      <c r="S2919" s="93">
        <f>(1+H2919)^((5-Dashboard!$F$9)*3/12)</f>
        <v>1.1763299558909599</v>
      </c>
      <c r="T2919" s="93">
        <f t="shared" si="320"/>
        <v>1.6277491233671908</v>
      </c>
      <c r="U2919" s="93">
        <f t="shared" si="320"/>
        <v>2.2524013737419946</v>
      </c>
      <c r="V2919" s="93">
        <f t="shared" si="320"/>
        <v>3.1167652776492245</v>
      </c>
      <c r="W2919" s="93">
        <f t="shared" si="320"/>
        <v>4.3128307011379858</v>
      </c>
      <c r="X2919" s="93">
        <f t="shared" si="320"/>
        <v>5.9678888205234166</v>
      </c>
      <c r="Y2919" s="93">
        <f t="shared" si="318"/>
        <v>8.2580790766330789</v>
      </c>
      <c r="Z2919" s="93">
        <f t="shared" si="318"/>
        <v>11.427134802076273</v>
      </c>
      <c r="AA2919" s="93">
        <f t="shared" si="318"/>
        <v>15.812322523564593</v>
      </c>
      <c r="AB2919" s="93">
        <f t="shared" si="318"/>
        <v>21.880335527659881</v>
      </c>
      <c r="AC2919" s="95">
        <f t="shared" si="318"/>
        <v>30.276961660092052</v>
      </c>
      <c r="AE2919" s="96"/>
    </row>
    <row r="2920" spans="3:31" ht="24.75" customHeight="1" x14ac:dyDescent="0.25">
      <c r="C2920" s="91">
        <f>ABS(E2920-Dashboard!$F$13)</f>
        <v>31.314184390474075</v>
      </c>
      <c r="D2920" s="92">
        <f t="shared" si="319"/>
        <v>0.38385216512642761</v>
      </c>
      <c r="E2920" s="93" cm="1">
        <f t="array" ref="E2920">SUM('DRE + DCF'!$S$41/TIR!S2920,'DRE + DCF'!$U$41:$AD$41/TIR!T2920:AC2920,TIR!F2920)</f>
        <v>16.305815609525922</v>
      </c>
      <c r="F2920" s="100">
        <f>'DRE + DCF'!$AE$38*'DRE + DCF'!$AE$39*(1+G2920)/(R2920-G2920)/AC2920</f>
        <v>3.083550349954947</v>
      </c>
      <c r="G2920" s="92">
        <f>R2920*(1-'DRE + DCF'!$AE$39)</f>
        <v>0.23031129907585657</v>
      </c>
      <c r="H2920" s="94">
        <f t="shared" si="316"/>
        <v>0.38385216512642761</v>
      </c>
      <c r="I2920" s="94">
        <f t="shared" si="321"/>
        <v>0.38385216512642761</v>
      </c>
      <c r="J2920" s="94">
        <f t="shared" si="321"/>
        <v>0.38385216512642761</v>
      </c>
      <c r="K2920" s="94">
        <f t="shared" si="321"/>
        <v>0.38385216512642761</v>
      </c>
      <c r="L2920" s="94">
        <f t="shared" si="321"/>
        <v>0.38385216512642761</v>
      </c>
      <c r="M2920" s="94">
        <f t="shared" si="321"/>
        <v>0.38385216512642761</v>
      </c>
      <c r="N2920" s="94">
        <f t="shared" si="321"/>
        <v>0.38385216512642761</v>
      </c>
      <c r="O2920" s="94">
        <f t="shared" si="321"/>
        <v>0.38385216512642761</v>
      </c>
      <c r="P2920" s="94">
        <f t="shared" si="321"/>
        <v>0.38385216512642761</v>
      </c>
      <c r="Q2920" s="94">
        <f t="shared" si="321"/>
        <v>0.38385216512642761</v>
      </c>
      <c r="R2920" s="94">
        <f t="shared" si="321"/>
        <v>0.38385216512642761</v>
      </c>
      <c r="S2920" s="93">
        <f>(1+H2920)^((5-Dashboard!$F$9)*3/12)</f>
        <v>1.1763724602040069</v>
      </c>
      <c r="T2920" s="93">
        <f t="shared" si="320"/>
        <v>1.6279255760484173</v>
      </c>
      <c r="U2920" s="93">
        <f t="shared" si="320"/>
        <v>2.2528083330792894</v>
      </c>
      <c r="V2920" s="93">
        <f t="shared" si="320"/>
        <v>3.1175536893466331</v>
      </c>
      <c r="W2920" s="93">
        <f t="shared" si="320"/>
        <v>4.3142334229002213</v>
      </c>
      <c r="X2920" s="93">
        <f t="shared" si="320"/>
        <v>5.9702612631412704</v>
      </c>
      <c r="Y2920" s="93">
        <f t="shared" si="318"/>
        <v>8.2619589753684881</v>
      </c>
      <c r="Z2920" s="93">
        <f t="shared" si="318"/>
        <v>11.433329816249405</v>
      </c>
      <c r="AA2920" s="93">
        <f t="shared" si="318"/>
        <v>15.82203822082128</v>
      </c>
      <c r="AB2920" s="93">
        <f t="shared" si="318"/>
        <v>21.895361848596622</v>
      </c>
      <c r="AC2920" s="95">
        <f t="shared" si="318"/>
        <v>30.299943900407019</v>
      </c>
      <c r="AE2920" s="96"/>
    </row>
    <row r="2921" spans="3:31" ht="24.75" customHeight="1" x14ac:dyDescent="0.25">
      <c r="C2921" s="91">
        <f>ABS(E2921-Dashboard!$F$13)</f>
        <v>31.320724596993902</v>
      </c>
      <c r="D2921" s="92">
        <f t="shared" si="319"/>
        <v>0.3839521651264276</v>
      </c>
      <c r="E2921" s="93" cm="1">
        <f t="array" ref="E2921">SUM('DRE + DCF'!$S$41/TIR!S2921,'DRE + DCF'!$U$41:$AD$41/TIR!T2921:AC2921,TIR!F2921)</f>
        <v>16.299275403006096</v>
      </c>
      <c r="F2921" s="100">
        <f>'DRE + DCF'!$AE$38*'DRE + DCF'!$AE$39*(1+G2921)/(R2921-G2921)/AC2921</f>
        <v>3.0805594001408383</v>
      </c>
      <c r="G2921" s="92">
        <f>R2921*(1-'DRE + DCF'!$AE$39)</f>
        <v>0.23037129907585654</v>
      </c>
      <c r="H2921" s="94">
        <f t="shared" si="316"/>
        <v>0.3839521651264276</v>
      </c>
      <c r="I2921" s="94">
        <f t="shared" si="321"/>
        <v>0.3839521651264276</v>
      </c>
      <c r="J2921" s="94">
        <f t="shared" si="321"/>
        <v>0.3839521651264276</v>
      </c>
      <c r="K2921" s="94">
        <f t="shared" si="321"/>
        <v>0.3839521651264276</v>
      </c>
      <c r="L2921" s="94">
        <f t="shared" si="321"/>
        <v>0.3839521651264276</v>
      </c>
      <c r="M2921" s="94">
        <f t="shared" si="321"/>
        <v>0.3839521651264276</v>
      </c>
      <c r="N2921" s="94">
        <f t="shared" si="321"/>
        <v>0.3839521651264276</v>
      </c>
      <c r="O2921" s="94">
        <f t="shared" si="321"/>
        <v>0.3839521651264276</v>
      </c>
      <c r="P2921" s="94">
        <f t="shared" si="321"/>
        <v>0.3839521651264276</v>
      </c>
      <c r="Q2921" s="94">
        <f t="shared" si="321"/>
        <v>0.3839521651264276</v>
      </c>
      <c r="R2921" s="94">
        <f t="shared" si="321"/>
        <v>0.3839521651264276</v>
      </c>
      <c r="S2921" s="93">
        <f>(1+H2921)^((5-Dashboard!$F$9)*3/12)</f>
        <v>1.1764149629813569</v>
      </c>
      <c r="T2921" s="93">
        <f t="shared" si="320"/>
        <v>1.6281020351051749</v>
      </c>
      <c r="U2921" s="93">
        <f t="shared" si="320"/>
        <v>2.2532153365305496</v>
      </c>
      <c r="V2921" s="93">
        <f t="shared" si="320"/>
        <v>3.1183422434875263</v>
      </c>
      <c r="W2921" s="93">
        <f t="shared" si="320"/>
        <v>4.3156364994797638</v>
      </c>
      <c r="X2921" s="93">
        <f t="shared" si="320"/>
        <v>5.9726344773536555</v>
      </c>
      <c r="Y2921" s="93">
        <f t="shared" si="318"/>
        <v>8.2658404164423409</v>
      </c>
      <c r="Z2921" s="93">
        <f t="shared" si="318"/>
        <v>11.439527740924909</v>
      </c>
      <c r="AA2921" s="93">
        <f t="shared" si="318"/>
        <v>15.831759185076857</v>
      </c>
      <c r="AB2921" s="93">
        <f t="shared" si="318"/>
        <v>21.910397401947321</v>
      </c>
      <c r="AC2921" s="95">
        <f t="shared" si="318"/>
        <v>30.322941923205448</v>
      </c>
      <c r="AE2921" s="96"/>
    </row>
    <row r="2922" spans="3:31" ht="24.75" customHeight="1" x14ac:dyDescent="0.25">
      <c r="C2922" s="91">
        <f>ABS(E2922-Dashboard!$F$13)</f>
        <v>31.327259802406694</v>
      </c>
      <c r="D2922" s="92">
        <f t="shared" si="319"/>
        <v>0.38405216512642759</v>
      </c>
      <c r="E2922" s="93" cm="1">
        <f t="array" ref="E2922">SUM('DRE + DCF'!$S$41/TIR!S2922,'DRE + DCF'!$U$41:$AD$41/TIR!T2922:AC2922,TIR!F2922)</f>
        <v>16.292740197593304</v>
      </c>
      <c r="F2922" s="100">
        <f>'DRE + DCF'!$AE$38*'DRE + DCF'!$AE$39*(1+G2922)/(R2922-G2922)/AC2922</f>
        <v>3.0775717216168803</v>
      </c>
      <c r="G2922" s="92">
        <f>R2922*(1-'DRE + DCF'!$AE$39)</f>
        <v>0.23043129907585655</v>
      </c>
      <c r="H2922" s="94">
        <f t="shared" si="316"/>
        <v>0.38405216512642759</v>
      </c>
      <c r="I2922" s="94">
        <f t="shared" si="321"/>
        <v>0.38405216512642759</v>
      </c>
      <c r="J2922" s="94">
        <f t="shared" si="321"/>
        <v>0.38405216512642759</v>
      </c>
      <c r="K2922" s="94">
        <f t="shared" si="321"/>
        <v>0.38405216512642759</v>
      </c>
      <c r="L2922" s="94">
        <f t="shared" si="321"/>
        <v>0.38405216512642759</v>
      </c>
      <c r="M2922" s="94">
        <f t="shared" si="321"/>
        <v>0.38405216512642759</v>
      </c>
      <c r="N2922" s="94">
        <f t="shared" si="321"/>
        <v>0.38405216512642759</v>
      </c>
      <c r="O2922" s="94">
        <f t="shared" si="321"/>
        <v>0.38405216512642759</v>
      </c>
      <c r="P2922" s="94">
        <f t="shared" si="321"/>
        <v>0.38405216512642759</v>
      </c>
      <c r="Q2922" s="94">
        <f t="shared" si="321"/>
        <v>0.38405216512642759</v>
      </c>
      <c r="R2922" s="94">
        <f t="shared" si="321"/>
        <v>0.38405216512642759</v>
      </c>
      <c r="S2922" s="93">
        <f>(1+H2922)^((5-Dashboard!$F$9)*3/12)</f>
        <v>1.1764574642231769</v>
      </c>
      <c r="T2922" s="93">
        <f t="shared" si="320"/>
        <v>1.6282785005372349</v>
      </c>
      <c r="U2922" s="93">
        <f t="shared" si="320"/>
        <v>2.253622384097373</v>
      </c>
      <c r="V2922" s="93">
        <f t="shared" si="320"/>
        <v>3.1191309400873508</v>
      </c>
      <c r="W2922" s="93">
        <f t="shared" si="320"/>
        <v>4.3170399309407275</v>
      </c>
      <c r="X2922" s="93">
        <f t="shared" si="320"/>
        <v>5.9750084633557581</v>
      </c>
      <c r="Y2922" s="93">
        <f t="shared" si="318"/>
        <v>8.2697234003562663</v>
      </c>
      <c r="Z2922" s="93">
        <f t="shared" si="318"/>
        <v>11.445728577259775</v>
      </c>
      <c r="AA2922" s="93">
        <f t="shared" si="318"/>
        <v>15.841485418805819</v>
      </c>
      <c r="AB2922" s="93">
        <f t="shared" si="318"/>
        <v>21.925442192716929</v>
      </c>
      <c r="AC2922" s="95">
        <f t="shared" si="318"/>
        <v>30.345955738184195</v>
      </c>
      <c r="AE2922" s="96"/>
    </row>
    <row r="2923" spans="3:31" ht="24.75" customHeight="1" x14ac:dyDescent="0.25">
      <c r="C2923" s="91">
        <f>ABS(E2923-Dashboard!$F$13)</f>
        <v>31.33379001184813</v>
      </c>
      <c r="D2923" s="92">
        <f t="shared" si="319"/>
        <v>0.38415216512642758</v>
      </c>
      <c r="E2923" s="93" cm="1">
        <f t="array" ref="E2923">SUM('DRE + DCF'!$S$41/TIR!S2923,'DRE + DCF'!$U$41:$AD$41/TIR!T2923:AC2923,TIR!F2923)</f>
        <v>16.286209988151867</v>
      </c>
      <c r="F2923" s="100">
        <f>'DRE + DCF'!$AE$38*'DRE + DCF'!$AE$39*(1+G2923)/(R2923-G2923)/AC2923</f>
        <v>3.0745873103598451</v>
      </c>
      <c r="G2923" s="92">
        <f>R2923*(1-'DRE + DCF'!$AE$39)</f>
        <v>0.23049129907585653</v>
      </c>
      <c r="H2923" s="94">
        <f t="shared" si="316"/>
        <v>0.38415216512642758</v>
      </c>
      <c r="I2923" s="94">
        <f t="shared" si="321"/>
        <v>0.38415216512642758</v>
      </c>
      <c r="J2923" s="94">
        <f t="shared" si="321"/>
        <v>0.38415216512642758</v>
      </c>
      <c r="K2923" s="94">
        <f t="shared" si="321"/>
        <v>0.38415216512642758</v>
      </c>
      <c r="L2923" s="94">
        <f t="shared" si="321"/>
        <v>0.38415216512642758</v>
      </c>
      <c r="M2923" s="94">
        <f t="shared" si="321"/>
        <v>0.38415216512642758</v>
      </c>
      <c r="N2923" s="94">
        <f t="shared" si="321"/>
        <v>0.38415216512642758</v>
      </c>
      <c r="O2923" s="94">
        <f t="shared" si="321"/>
        <v>0.38415216512642758</v>
      </c>
      <c r="P2923" s="94">
        <f t="shared" si="321"/>
        <v>0.38415216512642758</v>
      </c>
      <c r="Q2923" s="94">
        <f t="shared" si="321"/>
        <v>0.38415216512642758</v>
      </c>
      <c r="R2923" s="94">
        <f t="shared" si="321"/>
        <v>0.38415216512642758</v>
      </c>
      <c r="S2923" s="93">
        <f>(1+H2923)^((5-Dashboard!$F$9)*3/12)</f>
        <v>1.176499963929633</v>
      </c>
      <c r="T2923" s="93">
        <f t="shared" si="320"/>
        <v>1.6284549723443653</v>
      </c>
      <c r="U2923" s="93">
        <f t="shared" si="320"/>
        <v>2.2540294757813499</v>
      </c>
      <c r="V2923" s="93">
        <f t="shared" si="320"/>
        <v>3.1199197791615418</v>
      </c>
      <c r="W2923" s="93">
        <f t="shared" si="320"/>
        <v>4.3184437173472139</v>
      </c>
      <c r="X2923" s="93">
        <f t="shared" si="320"/>
        <v>5.9773832213427642</v>
      </c>
      <c r="Y2923" s="93">
        <f t="shared" si="318"/>
        <v>8.2736079276119661</v>
      </c>
      <c r="Z2923" s="93">
        <f t="shared" si="318"/>
        <v>11.451932326411278</v>
      </c>
      <c r="AA2923" s="93">
        <f t="shared" si="318"/>
        <v>15.851216924483495</v>
      </c>
      <c r="AB2923" s="93">
        <f t="shared" si="318"/>
        <v>21.940496225912501</v>
      </c>
      <c r="AC2923" s="95">
        <f t="shared" si="318"/>
        <v>30.368985355044998</v>
      </c>
      <c r="AE2923" s="96"/>
    </row>
    <row r="2924" spans="3:31" ht="24.75" customHeight="1" x14ac:dyDescent="0.25">
      <c r="C2924" s="91">
        <f>ABS(E2924-Dashboard!$F$13)</f>
        <v>31.34031523044758</v>
      </c>
      <c r="D2924" s="92">
        <f t="shared" si="319"/>
        <v>0.38425216512642757</v>
      </c>
      <c r="E2924" s="93" cm="1">
        <f t="array" ref="E2924">SUM('DRE + DCF'!$S$41/TIR!S2924,'DRE + DCF'!$U$41:$AD$41/TIR!T2924:AC2924,TIR!F2924)</f>
        <v>16.279684769552418</v>
      </c>
      <c r="F2924" s="100">
        <f>'DRE + DCF'!$AE$38*'DRE + DCF'!$AE$39*(1+G2924)/(R2924-G2924)/AC2924</f>
        <v>3.0716061623520261</v>
      </c>
      <c r="G2924" s="92">
        <f>R2924*(1-'DRE + DCF'!$AE$39)</f>
        <v>0.23055129907585653</v>
      </c>
      <c r="H2924" s="94">
        <f t="shared" si="316"/>
        <v>0.38425216512642757</v>
      </c>
      <c r="I2924" s="94">
        <f t="shared" si="321"/>
        <v>0.38425216512642757</v>
      </c>
      <c r="J2924" s="94">
        <f t="shared" si="321"/>
        <v>0.38425216512642757</v>
      </c>
      <c r="K2924" s="94">
        <f t="shared" si="321"/>
        <v>0.38425216512642757</v>
      </c>
      <c r="L2924" s="94">
        <f t="shared" si="321"/>
        <v>0.38425216512642757</v>
      </c>
      <c r="M2924" s="94">
        <f t="shared" si="321"/>
        <v>0.38425216512642757</v>
      </c>
      <c r="N2924" s="94">
        <f t="shared" si="321"/>
        <v>0.38425216512642757</v>
      </c>
      <c r="O2924" s="94">
        <f t="shared" si="321"/>
        <v>0.38425216512642757</v>
      </c>
      <c r="P2924" s="94">
        <f t="shared" si="321"/>
        <v>0.38425216512642757</v>
      </c>
      <c r="Q2924" s="94">
        <f t="shared" si="321"/>
        <v>0.38425216512642757</v>
      </c>
      <c r="R2924" s="94">
        <f t="shared" si="321"/>
        <v>0.38425216512642757</v>
      </c>
      <c r="S2924" s="93">
        <f>(1+H2924)^((5-Dashboard!$F$9)*3/12)</f>
        <v>1.1765424621008915</v>
      </c>
      <c r="T2924" s="93">
        <f t="shared" si="320"/>
        <v>1.6286314505263371</v>
      </c>
      <c r="U2924" s="93">
        <f t="shared" si="320"/>
        <v>2.2544366115840764</v>
      </c>
      <c r="V2924" s="93">
        <f t="shared" si="320"/>
        <v>3.1207087607255448</v>
      </c>
      <c r="W2924" s="93">
        <f t="shared" si="320"/>
        <v>4.319847858763346</v>
      </c>
      <c r="X2924" s="93">
        <f t="shared" si="320"/>
        <v>5.979758751509924</v>
      </c>
      <c r="Y2924" s="93">
        <f t="shared" si="318"/>
        <v>8.2774939987113161</v>
      </c>
      <c r="Z2924" s="93">
        <f t="shared" si="318"/>
        <v>11.458138989537151</v>
      </c>
      <c r="AA2924" s="93">
        <f t="shared" si="318"/>
        <v>15.86095370458634</v>
      </c>
      <c r="AB2924" s="93">
        <f t="shared" si="318"/>
        <v>21.955559506543675</v>
      </c>
      <c r="AC2924" s="95">
        <f t="shared" si="318"/>
        <v>30.392030783495205</v>
      </c>
      <c r="AE2924" s="96"/>
    </row>
    <row r="2925" spans="3:31" ht="24.75" customHeight="1" x14ac:dyDescent="0.25">
      <c r="C2925" s="91">
        <f>ABS(E2925-Dashboard!$F$13)</f>
        <v>31.346835463327935</v>
      </c>
      <c r="D2925" s="92">
        <f t="shared" si="319"/>
        <v>0.38435216512642756</v>
      </c>
      <c r="E2925" s="93" cm="1">
        <f t="array" ref="E2925">SUM('DRE + DCF'!$S$41/TIR!S2925,'DRE + DCF'!$U$41:$AD$41/TIR!T2925:AC2925,TIR!F2925)</f>
        <v>16.273164536672063</v>
      </c>
      <c r="F2925" s="100">
        <f>'DRE + DCF'!$AE$38*'DRE + DCF'!$AE$39*(1+G2925)/(R2925-G2925)/AC2925</f>
        <v>3.0686282735812958</v>
      </c>
      <c r="G2925" s="92">
        <f>R2925*(1-'DRE + DCF'!$AE$39)</f>
        <v>0.23061129907585654</v>
      </c>
      <c r="H2925" s="94">
        <f t="shared" si="316"/>
        <v>0.38435216512642756</v>
      </c>
      <c r="I2925" s="94">
        <f t="shared" si="321"/>
        <v>0.38435216512642756</v>
      </c>
      <c r="J2925" s="94">
        <f t="shared" si="321"/>
        <v>0.38435216512642756</v>
      </c>
      <c r="K2925" s="94">
        <f t="shared" si="321"/>
        <v>0.38435216512642756</v>
      </c>
      <c r="L2925" s="94">
        <f t="shared" si="321"/>
        <v>0.38435216512642756</v>
      </c>
      <c r="M2925" s="94">
        <f t="shared" si="321"/>
        <v>0.38435216512642756</v>
      </c>
      <c r="N2925" s="94">
        <f t="shared" si="321"/>
        <v>0.38435216512642756</v>
      </c>
      <c r="O2925" s="94">
        <f t="shared" si="321"/>
        <v>0.38435216512642756</v>
      </c>
      <c r="P2925" s="94">
        <f t="shared" si="321"/>
        <v>0.38435216512642756</v>
      </c>
      <c r="Q2925" s="94">
        <f t="shared" si="321"/>
        <v>0.38435216512642756</v>
      </c>
      <c r="R2925" s="94">
        <f t="shared" si="321"/>
        <v>0.38435216512642756</v>
      </c>
      <c r="S2925" s="93">
        <f>(1+H2925)^((5-Dashboard!$F$9)*3/12)</f>
        <v>1.1765849587371187</v>
      </c>
      <c r="T2925" s="93">
        <f t="shared" si="320"/>
        <v>1.6288079350829185</v>
      </c>
      <c r="U2925" s="93">
        <f t="shared" si="320"/>
        <v>2.254843791507144</v>
      </c>
      <c r="V2925" s="93">
        <f t="shared" si="320"/>
        <v>3.1214978847947976</v>
      </c>
      <c r="W2925" s="93">
        <f t="shared" si="320"/>
        <v>4.3212523552532414</v>
      </c>
      <c r="X2925" s="93">
        <f t="shared" si="320"/>
        <v>5.9821350540524989</v>
      </c>
      <c r="Y2925" s="93">
        <f t="shared" si="318"/>
        <v>8.2813816141562757</v>
      </c>
      <c r="Z2925" s="93">
        <f t="shared" si="318"/>
        <v>11.46434856779543</v>
      </c>
      <c r="AA2925" s="93">
        <f t="shared" si="318"/>
        <v>15.87069576159166</v>
      </c>
      <c r="AB2925" s="93">
        <f t="shared" si="318"/>
        <v>21.970632039622231</v>
      </c>
      <c r="AC2925" s="95">
        <f t="shared" si="318"/>
        <v>30.415092033247092</v>
      </c>
      <c r="AE2925" s="96"/>
    </row>
    <row r="2926" spans="3:31" ht="24.75" customHeight="1" x14ac:dyDescent="0.25">
      <c r="C2926" s="91">
        <f>ABS(E2926-Dashboard!$F$13)</f>
        <v>31.35335071560576</v>
      </c>
      <c r="D2926" s="92">
        <f t="shared" si="319"/>
        <v>0.38445216512642755</v>
      </c>
      <c r="E2926" s="93" cm="1">
        <f t="array" ref="E2926">SUM('DRE + DCF'!$S$41/TIR!S2926,'DRE + DCF'!$U$41:$AD$41/TIR!T2926:AC2926,TIR!F2926)</f>
        <v>16.266649284394237</v>
      </c>
      <c r="F2926" s="100">
        <f>'DRE + DCF'!$AE$38*'DRE + DCF'!$AE$39*(1+G2926)/(R2926-G2926)/AC2926</f>
        <v>3.0656536400410292</v>
      </c>
      <c r="G2926" s="92">
        <f>R2926*(1-'DRE + DCF'!$AE$39)</f>
        <v>0.23067129907585651</v>
      </c>
      <c r="H2926" s="94">
        <f t="shared" si="316"/>
        <v>0.38445216512642755</v>
      </c>
      <c r="I2926" s="94">
        <f t="shared" si="321"/>
        <v>0.38445216512642755</v>
      </c>
      <c r="J2926" s="94">
        <f t="shared" si="321"/>
        <v>0.38445216512642755</v>
      </c>
      <c r="K2926" s="94">
        <f t="shared" si="321"/>
        <v>0.38445216512642755</v>
      </c>
      <c r="L2926" s="94">
        <f t="shared" si="321"/>
        <v>0.38445216512642755</v>
      </c>
      <c r="M2926" s="94">
        <f t="shared" si="321"/>
        <v>0.38445216512642755</v>
      </c>
      <c r="N2926" s="94">
        <f t="shared" si="321"/>
        <v>0.38445216512642755</v>
      </c>
      <c r="O2926" s="94">
        <f t="shared" si="321"/>
        <v>0.38445216512642755</v>
      </c>
      <c r="P2926" s="94">
        <f t="shared" si="321"/>
        <v>0.38445216512642755</v>
      </c>
      <c r="Q2926" s="94">
        <f t="shared" si="321"/>
        <v>0.38445216512642755</v>
      </c>
      <c r="R2926" s="94">
        <f t="shared" si="321"/>
        <v>0.38445216512642755</v>
      </c>
      <c r="S2926" s="93">
        <f>(1+H2926)^((5-Dashboard!$F$9)*3/12)</f>
        <v>1.1766274538384813</v>
      </c>
      <c r="T2926" s="93">
        <f t="shared" si="320"/>
        <v>1.6289844260138813</v>
      </c>
      <c r="U2926" s="93">
        <f t="shared" si="320"/>
        <v>2.2552510155521488</v>
      </c>
      <c r="V2926" s="93">
        <f t="shared" si="320"/>
        <v>3.122287151384747</v>
      </c>
      <c r="W2926" s="93">
        <f t="shared" si="320"/>
        <v>4.3226572068810389</v>
      </c>
      <c r="X2926" s="93">
        <f t="shared" si="320"/>
        <v>5.984512129165811</v>
      </c>
      <c r="Y2926" s="93">
        <f t="shared" si="318"/>
        <v>8.2852707744489749</v>
      </c>
      <c r="Z2926" s="93">
        <f t="shared" si="318"/>
        <v>11.470561062344597</v>
      </c>
      <c r="AA2926" s="93">
        <f t="shared" si="318"/>
        <v>15.880443097977874</v>
      </c>
      <c r="AB2926" s="93">
        <f t="shared" si="318"/>
        <v>21.985713830162503</v>
      </c>
      <c r="AC2926" s="95">
        <f t="shared" si="318"/>
        <v>30.438169114018521</v>
      </c>
      <c r="AE2926" s="96"/>
    </row>
    <row r="2927" spans="3:31" ht="24.75" customHeight="1" x14ac:dyDescent="0.25">
      <c r="C2927" s="91">
        <f>ABS(E2927-Dashboard!$F$13)</f>
        <v>31.359860992391166</v>
      </c>
      <c r="D2927" s="92">
        <f t="shared" si="319"/>
        <v>0.38455216512642754</v>
      </c>
      <c r="E2927" s="93" cm="1">
        <f t="array" ref="E2927">SUM('DRE + DCF'!$S$41/TIR!S2927,'DRE + DCF'!$U$41:$AD$41/TIR!T2927:AC2927,TIR!F2927)</f>
        <v>16.260139007608831</v>
      </c>
      <c r="F2927" s="100">
        <f>'DRE + DCF'!$AE$38*'DRE + DCF'!$AE$39*(1+G2927)/(R2927-G2927)/AC2927</f>
        <v>3.0626822577301653</v>
      </c>
      <c r="G2927" s="92">
        <f>R2927*(1-'DRE + DCF'!$AE$39)</f>
        <v>0.23073129907585652</v>
      </c>
      <c r="H2927" s="94">
        <f t="shared" si="316"/>
        <v>0.38455216512642754</v>
      </c>
      <c r="I2927" s="94">
        <f t="shared" si="321"/>
        <v>0.38455216512642754</v>
      </c>
      <c r="J2927" s="94">
        <f t="shared" si="321"/>
        <v>0.38455216512642754</v>
      </c>
      <c r="K2927" s="94">
        <f t="shared" si="321"/>
        <v>0.38455216512642754</v>
      </c>
      <c r="L2927" s="94">
        <f t="shared" si="321"/>
        <v>0.38455216512642754</v>
      </c>
      <c r="M2927" s="94">
        <f t="shared" si="321"/>
        <v>0.38455216512642754</v>
      </c>
      <c r="N2927" s="94">
        <f t="shared" si="321"/>
        <v>0.38455216512642754</v>
      </c>
      <c r="O2927" s="94">
        <f t="shared" si="321"/>
        <v>0.38455216512642754</v>
      </c>
      <c r="P2927" s="94">
        <f t="shared" si="321"/>
        <v>0.38455216512642754</v>
      </c>
      <c r="Q2927" s="94">
        <f t="shared" si="321"/>
        <v>0.38455216512642754</v>
      </c>
      <c r="R2927" s="94">
        <f t="shared" si="321"/>
        <v>0.38455216512642754</v>
      </c>
      <c r="S2927" s="93">
        <f>(1+H2927)^((5-Dashboard!$F$9)*3/12)</f>
        <v>1.1766699474051454</v>
      </c>
      <c r="T2927" s="93">
        <f t="shared" si="320"/>
        <v>1.6291609233189936</v>
      </c>
      <c r="U2927" s="93">
        <f t="shared" si="320"/>
        <v>2.2556582837206824</v>
      </c>
      <c r="V2927" s="93">
        <f t="shared" si="320"/>
        <v>3.1230765605108322</v>
      </c>
      <c r="W2927" s="93">
        <f t="shared" si="320"/>
        <v>4.3240624137108687</v>
      </c>
      <c r="X2927" s="93">
        <f t="shared" si="320"/>
        <v>5.9868899770451893</v>
      </c>
      <c r="Y2927" s="93">
        <f t="shared" si="318"/>
        <v>8.2891614800916251</v>
      </c>
      <c r="Z2927" s="93">
        <f t="shared" si="318"/>
        <v>11.476776474343442</v>
      </c>
      <c r="AA2927" s="93">
        <f t="shared" si="318"/>
        <v>15.890195716224259</v>
      </c>
      <c r="AB2927" s="93">
        <f t="shared" si="318"/>
        <v>22.000804883180979</v>
      </c>
      <c r="AC2927" s="95">
        <f t="shared" si="318"/>
        <v>30.461262035532304</v>
      </c>
      <c r="AE2927" s="96"/>
    </row>
    <row r="2928" spans="3:31" ht="24.75" customHeight="1" x14ac:dyDescent="0.25">
      <c r="C2928" s="91">
        <f>ABS(E2928-Dashboard!$F$13)</f>
        <v>31.366366298787973</v>
      </c>
      <c r="D2928" s="92">
        <f t="shared" si="319"/>
        <v>0.38465216512642753</v>
      </c>
      <c r="E2928" s="93" cm="1">
        <f t="array" ref="E2928">SUM('DRE + DCF'!$S$41/TIR!S2928,'DRE + DCF'!$U$41:$AD$41/TIR!T2928:AC2928,TIR!F2928)</f>
        <v>16.253633701212024</v>
      </c>
      <c r="F2928" s="100">
        <f>'DRE + DCF'!$AE$38*'DRE + DCF'!$AE$39*(1+G2928)/(R2928-G2928)/AC2928</f>
        <v>3.0597141226531308</v>
      </c>
      <c r="G2928" s="92">
        <f>R2928*(1-'DRE + DCF'!$AE$39)</f>
        <v>0.23079129907585649</v>
      </c>
      <c r="H2928" s="94">
        <f t="shared" si="316"/>
        <v>0.38465216512642753</v>
      </c>
      <c r="I2928" s="94">
        <f t="shared" si="321"/>
        <v>0.38465216512642753</v>
      </c>
      <c r="J2928" s="94">
        <f t="shared" si="321"/>
        <v>0.38465216512642753</v>
      </c>
      <c r="K2928" s="94">
        <f t="shared" si="321"/>
        <v>0.38465216512642753</v>
      </c>
      <c r="L2928" s="94">
        <f t="shared" si="321"/>
        <v>0.38465216512642753</v>
      </c>
      <c r="M2928" s="94">
        <f t="shared" si="321"/>
        <v>0.38465216512642753</v>
      </c>
      <c r="N2928" s="94">
        <f t="shared" si="321"/>
        <v>0.38465216512642753</v>
      </c>
      <c r="O2928" s="94">
        <f t="shared" si="321"/>
        <v>0.38465216512642753</v>
      </c>
      <c r="P2928" s="94">
        <f t="shared" si="321"/>
        <v>0.38465216512642753</v>
      </c>
      <c r="Q2928" s="94">
        <f t="shared" si="321"/>
        <v>0.38465216512642753</v>
      </c>
      <c r="R2928" s="94">
        <f t="shared" si="321"/>
        <v>0.38465216512642753</v>
      </c>
      <c r="S2928" s="93">
        <f>(1+H2928)^((5-Dashboard!$F$9)*3/12)</f>
        <v>1.1767124394372772</v>
      </c>
      <c r="T2928" s="93">
        <f t="shared" si="320"/>
        <v>1.6293374269980263</v>
      </c>
      <c r="U2928" s="93">
        <f t="shared" si="320"/>
        <v>2.2560655960143396</v>
      </c>
      <c r="V2928" s="93">
        <f t="shared" si="320"/>
        <v>3.1238661121884999</v>
      </c>
      <c r="W2928" s="93">
        <f t="shared" si="320"/>
        <v>4.3254679758068821</v>
      </c>
      <c r="X2928" s="93">
        <f t="shared" si="320"/>
        <v>5.9892685978860261</v>
      </c>
      <c r="Y2928" s="93">
        <f t="shared" si="318"/>
        <v>8.2930537315866086</v>
      </c>
      <c r="Z2928" s="93">
        <f t="shared" si="318"/>
        <v>11.482994804951197</v>
      </c>
      <c r="AA2928" s="93">
        <f t="shared" si="318"/>
        <v>15.899953618811196</v>
      </c>
      <c r="AB2928" s="93">
        <f t="shared" si="318"/>
        <v>22.0159052036967</v>
      </c>
      <c r="AC2928" s="95">
        <f t="shared" si="318"/>
        <v>30.484370807516822</v>
      </c>
      <c r="AE2928" s="96"/>
    </row>
    <row r="2929" spans="3:31" ht="24.75" customHeight="1" x14ac:dyDescent="0.25">
      <c r="C2929" s="91">
        <f>ABS(E2929-Dashboard!$F$13)</f>
        <v>31.372866639893541</v>
      </c>
      <c r="D2929" s="92">
        <f t="shared" si="319"/>
        <v>0.38475216512642751</v>
      </c>
      <c r="E2929" s="93" cm="1">
        <f t="array" ref="E2929">SUM('DRE + DCF'!$S$41/TIR!S2929,'DRE + DCF'!$U$41:$AD$41/TIR!T2929:AC2929,TIR!F2929)</f>
        <v>16.247133360106456</v>
      </c>
      <c r="F2929" s="100">
        <f>'DRE + DCF'!$AE$38*'DRE + DCF'!$AE$39*(1+G2929)/(R2929-G2929)/AC2929</f>
        <v>3.0567492308198969</v>
      </c>
      <c r="G2929" s="92">
        <f>R2929*(1-'DRE + DCF'!$AE$39)</f>
        <v>0.2308512990758565</v>
      </c>
      <c r="H2929" s="94">
        <f t="shared" si="316"/>
        <v>0.38475216512642751</v>
      </c>
      <c r="I2929" s="94">
        <f t="shared" si="321"/>
        <v>0.38475216512642751</v>
      </c>
      <c r="J2929" s="94">
        <f t="shared" si="321"/>
        <v>0.38475216512642751</v>
      </c>
      <c r="K2929" s="94">
        <f t="shared" si="321"/>
        <v>0.38475216512642751</v>
      </c>
      <c r="L2929" s="94">
        <f t="shared" si="321"/>
        <v>0.38475216512642751</v>
      </c>
      <c r="M2929" s="94">
        <f t="shared" si="321"/>
        <v>0.38475216512642751</v>
      </c>
      <c r="N2929" s="94">
        <f t="shared" si="321"/>
        <v>0.38475216512642751</v>
      </c>
      <c r="O2929" s="94">
        <f t="shared" si="321"/>
        <v>0.38475216512642751</v>
      </c>
      <c r="P2929" s="94">
        <f t="shared" si="321"/>
        <v>0.38475216512642751</v>
      </c>
      <c r="Q2929" s="94">
        <f t="shared" si="321"/>
        <v>0.38475216512642751</v>
      </c>
      <c r="R2929" s="94">
        <f t="shared" si="321"/>
        <v>0.38475216512642751</v>
      </c>
      <c r="S2929" s="93">
        <f>(1+H2929)^((5-Dashboard!$F$9)*3/12)</f>
        <v>1.1767549299350428</v>
      </c>
      <c r="T2929" s="93">
        <f t="shared" si="320"/>
        <v>1.6295139370507479</v>
      </c>
      <c r="U2929" s="93">
        <f t="shared" si="320"/>
        <v>2.256472952434712</v>
      </c>
      <c r="V2929" s="93">
        <f t="shared" si="320"/>
        <v>3.1246558064331893</v>
      </c>
      <c r="W2929" s="93">
        <f t="shared" si="320"/>
        <v>4.3268738932332216</v>
      </c>
      <c r="X2929" s="93">
        <f t="shared" si="320"/>
        <v>5.9916479918837178</v>
      </c>
      <c r="Y2929" s="93">
        <f t="shared" si="318"/>
        <v>8.2969475294363892</v>
      </c>
      <c r="Z2929" s="93">
        <f t="shared" si="318"/>
        <v>11.489216055327402</v>
      </c>
      <c r="AA2929" s="93">
        <f t="shared" si="318"/>
        <v>15.909716808219931</v>
      </c>
      <c r="AB2929" s="93">
        <f t="shared" si="318"/>
        <v>22.031014796730865</v>
      </c>
      <c r="AC2929" s="95">
        <f t="shared" si="318"/>
        <v>30.507495439705423</v>
      </c>
      <c r="AE2929" s="96"/>
    </row>
    <row r="2930" spans="3:31" ht="24.75" customHeight="1" x14ac:dyDescent="0.25">
      <c r="C2930" s="91">
        <f>ABS(E2930-Dashboard!$F$13)</f>
        <v>31.379362020798986</v>
      </c>
      <c r="D2930" s="92">
        <f t="shared" si="319"/>
        <v>0.3848521651264275</v>
      </c>
      <c r="E2930" s="93" cm="1">
        <f t="array" ref="E2930">SUM('DRE + DCF'!$S$41/TIR!S2930,'DRE + DCF'!$U$41:$AD$41/TIR!T2930:AC2930,TIR!F2930)</f>
        <v>16.240637979201011</v>
      </c>
      <c r="F2930" s="100">
        <f>'DRE + DCF'!$AE$38*'DRE + DCF'!$AE$39*(1+G2930)/(R2930-G2930)/AC2930</f>
        <v>3.0537875782459007</v>
      </c>
      <c r="G2930" s="92">
        <f>R2930*(1-'DRE + DCF'!$AE$39)</f>
        <v>0.2309112990758565</v>
      </c>
      <c r="H2930" s="94">
        <f t="shared" si="316"/>
        <v>0.3848521651264275</v>
      </c>
      <c r="I2930" s="94">
        <f t="shared" si="321"/>
        <v>0.3848521651264275</v>
      </c>
      <c r="J2930" s="94">
        <f t="shared" si="321"/>
        <v>0.3848521651264275</v>
      </c>
      <c r="K2930" s="94">
        <f t="shared" si="321"/>
        <v>0.3848521651264275</v>
      </c>
      <c r="L2930" s="94">
        <f t="shared" si="321"/>
        <v>0.3848521651264275</v>
      </c>
      <c r="M2930" s="94">
        <f t="shared" si="321"/>
        <v>0.3848521651264275</v>
      </c>
      <c r="N2930" s="94">
        <f t="shared" si="321"/>
        <v>0.3848521651264275</v>
      </c>
      <c r="O2930" s="94">
        <f t="shared" si="321"/>
        <v>0.3848521651264275</v>
      </c>
      <c r="P2930" s="94">
        <f t="shared" si="321"/>
        <v>0.3848521651264275</v>
      </c>
      <c r="Q2930" s="94">
        <f t="shared" si="321"/>
        <v>0.3848521651264275</v>
      </c>
      <c r="R2930" s="94">
        <f t="shared" si="321"/>
        <v>0.3848521651264275</v>
      </c>
      <c r="S2930" s="93">
        <f>(1+H2930)^((5-Dashboard!$F$9)*3/12)</f>
        <v>1.1767974188986088</v>
      </c>
      <c r="T2930" s="93">
        <f t="shared" si="320"/>
        <v>1.6296904534769299</v>
      </c>
      <c r="U2930" s="93">
        <f t="shared" si="320"/>
        <v>2.2568803529833961</v>
      </c>
      <c r="V2930" s="93">
        <f t="shared" si="320"/>
        <v>3.1254456432603521</v>
      </c>
      <c r="W2930" s="93">
        <f t="shared" si="320"/>
        <v>4.3282801660540589</v>
      </c>
      <c r="X2930" s="93">
        <f t="shared" si="320"/>
        <v>5.9940281592337374</v>
      </c>
      <c r="Y2930" s="93">
        <f t="shared" si="318"/>
        <v>8.3008428741436173</v>
      </c>
      <c r="Z2930" s="93">
        <f t="shared" si="318"/>
        <v>11.495440226632066</v>
      </c>
      <c r="AA2930" s="93">
        <f t="shared" si="318"/>
        <v>15.919485286932849</v>
      </c>
      <c r="AB2930" s="93">
        <f t="shared" si="318"/>
        <v>22.046133667307263</v>
      </c>
      <c r="AC2930" s="95">
        <f t="shared" si="318"/>
        <v>30.530635941837094</v>
      </c>
      <c r="AE2930" s="96"/>
    </row>
    <row r="2931" spans="3:31" ht="24.75" customHeight="1" x14ac:dyDescent="0.25">
      <c r="C2931" s="91">
        <f>ABS(E2931-Dashboard!$F$13)</f>
        <v>31.385852446588949</v>
      </c>
      <c r="D2931" s="92">
        <f t="shared" si="319"/>
        <v>0.38495216512642749</v>
      </c>
      <c r="E2931" s="93" cm="1">
        <f t="array" ref="E2931">SUM('DRE + DCF'!$S$41/TIR!S2931,'DRE + DCF'!$U$41:$AD$41/TIR!T2931:AC2931,TIR!F2931)</f>
        <v>16.234147553411049</v>
      </c>
      <c r="F2931" s="100">
        <f>'DRE + DCF'!$AE$38*'DRE + DCF'!$AE$39*(1+G2931)/(R2931-G2931)/AC2931</f>
        <v>3.0508291609521154</v>
      </c>
      <c r="G2931" s="92">
        <f>R2931*(1-'DRE + DCF'!$AE$39)</f>
        <v>0.23097129907585648</v>
      </c>
      <c r="H2931" s="94">
        <f t="shared" ref="H2931:H2994" si="322">$D2931</f>
        <v>0.38495216512642749</v>
      </c>
      <c r="I2931" s="94">
        <f t="shared" si="321"/>
        <v>0.38495216512642749</v>
      </c>
      <c r="J2931" s="94">
        <f t="shared" si="321"/>
        <v>0.38495216512642749</v>
      </c>
      <c r="K2931" s="94">
        <f t="shared" si="321"/>
        <v>0.38495216512642749</v>
      </c>
      <c r="L2931" s="94">
        <f t="shared" si="321"/>
        <v>0.38495216512642749</v>
      </c>
      <c r="M2931" s="94">
        <f t="shared" si="321"/>
        <v>0.38495216512642749</v>
      </c>
      <c r="N2931" s="94">
        <f t="shared" si="321"/>
        <v>0.38495216512642749</v>
      </c>
      <c r="O2931" s="94">
        <f t="shared" si="321"/>
        <v>0.38495216512642749</v>
      </c>
      <c r="P2931" s="94">
        <f t="shared" si="321"/>
        <v>0.38495216512642749</v>
      </c>
      <c r="Q2931" s="94">
        <f t="shared" si="321"/>
        <v>0.38495216512642749</v>
      </c>
      <c r="R2931" s="94">
        <f t="shared" si="321"/>
        <v>0.38495216512642749</v>
      </c>
      <c r="S2931" s="93">
        <f>(1+H2931)^((5-Dashboard!$F$9)*3/12)</f>
        <v>1.176839906328141</v>
      </c>
      <c r="T2931" s="93">
        <f t="shared" si="320"/>
        <v>1.6298669762763407</v>
      </c>
      <c r="U2931" s="93">
        <f t="shared" si="320"/>
        <v>2.2572877976619816</v>
      </c>
      <c r="V2931" s="93">
        <f t="shared" si="320"/>
        <v>3.1262356226854262</v>
      </c>
      <c r="W2931" s="93">
        <f t="shared" si="320"/>
        <v>4.3296867943335462</v>
      </c>
      <c r="X2931" s="93">
        <f t="shared" si="320"/>
        <v>5.9964091001315456</v>
      </c>
      <c r="Y2931" s="93">
        <f t="shared" si="318"/>
        <v>8.3047397662109965</v>
      </c>
      <c r="Z2931" s="93">
        <f t="shared" si="318"/>
        <v>11.50166732002546</v>
      </c>
      <c r="AA2931" s="93">
        <f t="shared" si="318"/>
        <v>15.929259057433134</v>
      </c>
      <c r="AB2931" s="93">
        <f t="shared" si="318"/>
        <v>22.061261820451772</v>
      </c>
      <c r="AC2931" s="95">
        <f t="shared" si="318"/>
        <v>30.553792323655671</v>
      </c>
      <c r="AE2931" s="96"/>
    </row>
    <row r="2932" spans="3:31" ht="24.75" customHeight="1" x14ac:dyDescent="0.25">
      <c r="C2932" s="91">
        <f>ABS(E2932-Dashboard!$F$13)</f>
        <v>31.392337922341866</v>
      </c>
      <c r="D2932" s="92">
        <f t="shared" si="319"/>
        <v>0.38505216512642748</v>
      </c>
      <c r="E2932" s="93" cm="1">
        <f t="array" ref="E2932">SUM('DRE + DCF'!$S$41/TIR!S2932,'DRE + DCF'!$U$41:$AD$41/TIR!T2932:AC2932,TIR!F2932)</f>
        <v>16.227662077658131</v>
      </c>
      <c r="F2932" s="100">
        <f>'DRE + DCF'!$AE$38*'DRE + DCF'!$AE$39*(1+G2932)/(R2932-G2932)/AC2932</f>
        <v>3.047873974964959</v>
      </c>
      <c r="G2932" s="92">
        <f>R2932*(1-'DRE + DCF'!$AE$39)</f>
        <v>0.23103129907585648</v>
      </c>
      <c r="H2932" s="94">
        <f t="shared" si="322"/>
        <v>0.38505216512642748</v>
      </c>
      <c r="I2932" s="94">
        <f t="shared" si="321"/>
        <v>0.38505216512642748</v>
      </c>
      <c r="J2932" s="94">
        <f t="shared" si="321"/>
        <v>0.38505216512642748</v>
      </c>
      <c r="K2932" s="94">
        <f t="shared" si="321"/>
        <v>0.38505216512642748</v>
      </c>
      <c r="L2932" s="94">
        <f t="shared" ref="I2932:R2957" si="323">$D2932</f>
        <v>0.38505216512642748</v>
      </c>
      <c r="M2932" s="94">
        <f t="shared" si="323"/>
        <v>0.38505216512642748</v>
      </c>
      <c r="N2932" s="94">
        <f t="shared" si="323"/>
        <v>0.38505216512642748</v>
      </c>
      <c r="O2932" s="94">
        <f t="shared" si="323"/>
        <v>0.38505216512642748</v>
      </c>
      <c r="P2932" s="94">
        <f t="shared" si="323"/>
        <v>0.38505216512642748</v>
      </c>
      <c r="Q2932" s="94">
        <f t="shared" si="323"/>
        <v>0.38505216512642748</v>
      </c>
      <c r="R2932" s="94">
        <f t="shared" si="323"/>
        <v>0.38505216512642748</v>
      </c>
      <c r="S2932" s="93">
        <f>(1+H2932)^((5-Dashboard!$F$9)*3/12)</f>
        <v>1.1768823922238056</v>
      </c>
      <c r="T2932" s="93">
        <f t="shared" si="320"/>
        <v>1.6300435054487517</v>
      </c>
      <c r="U2932" s="93">
        <f t="shared" si="320"/>
        <v>2.2576952864720652</v>
      </c>
      <c r="V2932" s="93">
        <f t="shared" si="320"/>
        <v>3.1270257447238641</v>
      </c>
      <c r="W2932" s="93">
        <f t="shared" si="320"/>
        <v>4.3310937781358678</v>
      </c>
      <c r="X2932" s="93">
        <f t="shared" si="320"/>
        <v>5.9987908147726827</v>
      </c>
      <c r="Y2932" s="93">
        <f t="shared" si="318"/>
        <v>8.3086382061414312</v>
      </c>
      <c r="Z2932" s="93">
        <f t="shared" si="318"/>
        <v>11.507897336668346</v>
      </c>
      <c r="AA2932" s="93">
        <f t="shared" si="318"/>
        <v>15.939038122205142</v>
      </c>
      <c r="AB2932" s="93">
        <f t="shared" si="318"/>
        <v>22.076399261192901</v>
      </c>
      <c r="AC2932" s="95">
        <f t="shared" si="318"/>
        <v>30.576964594910692</v>
      </c>
      <c r="AE2932" s="96"/>
    </row>
    <row r="2933" spans="3:31" ht="24.75" customHeight="1" x14ac:dyDescent="0.25">
      <c r="C2933" s="91">
        <f>ABS(E2933-Dashboard!$F$13)</f>
        <v>31.398818453129735</v>
      </c>
      <c r="D2933" s="92">
        <f t="shared" si="319"/>
        <v>0.38515216512642747</v>
      </c>
      <c r="E2933" s="93" cm="1">
        <f t="array" ref="E2933">SUM('DRE + DCF'!$S$41/TIR!S2933,'DRE + DCF'!$U$41:$AD$41/TIR!T2933:AC2933,TIR!F2933)</f>
        <v>16.221181546870262</v>
      </c>
      <c r="F2933" s="100">
        <f>'DRE + DCF'!$AE$38*'DRE + DCF'!$AE$39*(1+G2933)/(R2933-G2933)/AC2933</f>
        <v>3.0449220163163657</v>
      </c>
      <c r="G2933" s="92">
        <f>R2933*(1-'DRE + DCF'!$AE$39)</f>
        <v>0.23109129907585646</v>
      </c>
      <c r="H2933" s="94">
        <f t="shared" si="322"/>
        <v>0.38515216512642747</v>
      </c>
      <c r="I2933" s="94">
        <f t="shared" si="323"/>
        <v>0.38515216512642747</v>
      </c>
      <c r="J2933" s="94">
        <f t="shared" si="323"/>
        <v>0.38515216512642747</v>
      </c>
      <c r="K2933" s="94">
        <f t="shared" si="323"/>
        <v>0.38515216512642747</v>
      </c>
      <c r="L2933" s="94">
        <f t="shared" si="323"/>
        <v>0.38515216512642747</v>
      </c>
      <c r="M2933" s="94">
        <f t="shared" si="323"/>
        <v>0.38515216512642747</v>
      </c>
      <c r="N2933" s="94">
        <f t="shared" si="323"/>
        <v>0.38515216512642747</v>
      </c>
      <c r="O2933" s="94">
        <f t="shared" si="323"/>
        <v>0.38515216512642747</v>
      </c>
      <c r="P2933" s="94">
        <f t="shared" si="323"/>
        <v>0.38515216512642747</v>
      </c>
      <c r="Q2933" s="94">
        <f t="shared" si="323"/>
        <v>0.38515216512642747</v>
      </c>
      <c r="R2933" s="94">
        <f t="shared" si="323"/>
        <v>0.38515216512642747</v>
      </c>
      <c r="S2933" s="93">
        <f>(1+H2933)^((5-Dashboard!$F$9)*3/12)</f>
        <v>1.1769248765857689</v>
      </c>
      <c r="T2933" s="93">
        <f t="shared" si="320"/>
        <v>1.6302200409939311</v>
      </c>
      <c r="U2933" s="93">
        <f t="shared" si="320"/>
        <v>2.2581028194152371</v>
      </c>
      <c r="V2933" s="93">
        <f t="shared" si="320"/>
        <v>3.1278160093911058</v>
      </c>
      <c r="W2933" s="93">
        <f t="shared" si="320"/>
        <v>4.332501117525192</v>
      </c>
      <c r="X2933" s="93">
        <f t="shared" si="320"/>
        <v>6.0011733033526857</v>
      </c>
      <c r="Y2933" s="93">
        <f t="shared" si="318"/>
        <v>8.3125381944378862</v>
      </c>
      <c r="Z2933" s="93">
        <f t="shared" si="318"/>
        <v>11.514130277721762</v>
      </c>
      <c r="AA2933" s="93">
        <f t="shared" si="318"/>
        <v>15.94882248373405</v>
      </c>
      <c r="AB2933" s="93">
        <f t="shared" si="318"/>
        <v>22.091545994561265</v>
      </c>
      <c r="AC2933" s="95">
        <f t="shared" si="318"/>
        <v>30.60015276535659</v>
      </c>
      <c r="AE2933" s="96"/>
    </row>
    <row r="2934" spans="3:31" ht="24.75" customHeight="1" x14ac:dyDescent="0.25">
      <c r="C2934" s="91">
        <f>ABS(E2934-Dashboard!$F$13)</f>
        <v>31.405294044018326</v>
      </c>
      <c r="D2934" s="92">
        <f t="shared" si="319"/>
        <v>0.38525216512642746</v>
      </c>
      <c r="E2934" s="93" cm="1">
        <f t="array" ref="E2934">SUM('DRE + DCF'!$S$41/TIR!S2934,'DRE + DCF'!$U$41:$AD$41/TIR!T2934:AC2934,TIR!F2934)</f>
        <v>16.214705955981671</v>
      </c>
      <c r="F2934" s="100">
        <f>'DRE + DCF'!$AE$38*'DRE + DCF'!$AE$39*(1+G2934)/(R2934-G2934)/AC2934</f>
        <v>3.0419732810437035</v>
      </c>
      <c r="G2934" s="92">
        <f>R2934*(1-'DRE + DCF'!$AE$39)</f>
        <v>0.23115129907585646</v>
      </c>
      <c r="H2934" s="94">
        <f t="shared" si="322"/>
        <v>0.38525216512642746</v>
      </c>
      <c r="I2934" s="94">
        <f t="shared" si="323"/>
        <v>0.38525216512642746</v>
      </c>
      <c r="J2934" s="94">
        <f t="shared" si="323"/>
        <v>0.38525216512642746</v>
      </c>
      <c r="K2934" s="94">
        <f t="shared" si="323"/>
        <v>0.38525216512642746</v>
      </c>
      <c r="L2934" s="94">
        <f t="shared" si="323"/>
        <v>0.38525216512642746</v>
      </c>
      <c r="M2934" s="94">
        <f t="shared" si="323"/>
        <v>0.38525216512642746</v>
      </c>
      <c r="N2934" s="94">
        <f t="shared" si="323"/>
        <v>0.38525216512642746</v>
      </c>
      <c r="O2934" s="94">
        <f t="shared" si="323"/>
        <v>0.38525216512642746</v>
      </c>
      <c r="P2934" s="94">
        <f t="shared" si="323"/>
        <v>0.38525216512642746</v>
      </c>
      <c r="Q2934" s="94">
        <f t="shared" si="323"/>
        <v>0.38525216512642746</v>
      </c>
      <c r="R2934" s="94">
        <f t="shared" si="323"/>
        <v>0.38525216512642746</v>
      </c>
      <c r="S2934" s="93">
        <f>(1+H2934)^((5-Dashboard!$F$9)*3/12)</f>
        <v>1.1769673594141969</v>
      </c>
      <c r="T2934" s="93">
        <f t="shared" si="320"/>
        <v>1.6303965829116507</v>
      </c>
      <c r="U2934" s="93">
        <f t="shared" si="320"/>
        <v>2.2585103964930933</v>
      </c>
      <c r="V2934" s="93">
        <f t="shared" si="320"/>
        <v>3.128606416702604</v>
      </c>
      <c r="W2934" s="93">
        <f t="shared" si="320"/>
        <v>4.3339088125657161</v>
      </c>
      <c r="X2934" s="93">
        <f t="shared" si="320"/>
        <v>6.0035565660671635</v>
      </c>
      <c r="Y2934" s="93">
        <f t="shared" si="318"/>
        <v>8.3164397316035181</v>
      </c>
      <c r="Z2934" s="93">
        <f t="shared" si="318"/>
        <v>11.52036614434722</v>
      </c>
      <c r="AA2934" s="93">
        <f t="shared" si="318"/>
        <v>15.95861214450618</v>
      </c>
      <c r="AB2934" s="93">
        <f t="shared" si="318"/>
        <v>22.106702025590089</v>
      </c>
      <c r="AC2934" s="95">
        <f t="shared" si="318"/>
        <v>30.623356844753452</v>
      </c>
      <c r="AE2934" s="96"/>
    </row>
    <row r="2935" spans="3:31" ht="24.75" customHeight="1" x14ac:dyDescent="0.25">
      <c r="C2935" s="91">
        <f>ABS(E2935-Dashboard!$F$13)</f>
        <v>31.411764700067017</v>
      </c>
      <c r="D2935" s="92">
        <f t="shared" si="319"/>
        <v>0.38535216512642745</v>
      </c>
      <c r="E2935" s="93" cm="1">
        <f t="array" ref="E2935">SUM('DRE + DCF'!$S$41/TIR!S2935,'DRE + DCF'!$U$41:$AD$41/TIR!T2935:AC2935,TIR!F2935)</f>
        <v>16.20823529993298</v>
      </c>
      <c r="F2935" s="100">
        <f>'DRE + DCF'!$AE$38*'DRE + DCF'!$AE$39*(1+G2935)/(R2935-G2935)/AC2935</f>
        <v>3.0390277651898381</v>
      </c>
      <c r="G2935" s="92">
        <f>R2935*(1-'DRE + DCF'!$AE$39)</f>
        <v>0.23121129907585647</v>
      </c>
      <c r="H2935" s="94">
        <f t="shared" si="322"/>
        <v>0.38535216512642745</v>
      </c>
      <c r="I2935" s="94">
        <f t="shared" si="323"/>
        <v>0.38535216512642745</v>
      </c>
      <c r="J2935" s="94">
        <f t="shared" si="323"/>
        <v>0.38535216512642745</v>
      </c>
      <c r="K2935" s="94">
        <f t="shared" si="323"/>
        <v>0.38535216512642745</v>
      </c>
      <c r="L2935" s="94">
        <f t="shared" si="323"/>
        <v>0.38535216512642745</v>
      </c>
      <c r="M2935" s="94">
        <f t="shared" si="323"/>
        <v>0.38535216512642745</v>
      </c>
      <c r="N2935" s="94">
        <f t="shared" si="323"/>
        <v>0.38535216512642745</v>
      </c>
      <c r="O2935" s="94">
        <f t="shared" si="323"/>
        <v>0.38535216512642745</v>
      </c>
      <c r="P2935" s="94">
        <f t="shared" si="323"/>
        <v>0.38535216512642745</v>
      </c>
      <c r="Q2935" s="94">
        <f t="shared" si="323"/>
        <v>0.38535216512642745</v>
      </c>
      <c r="R2935" s="94">
        <f t="shared" si="323"/>
        <v>0.38535216512642745</v>
      </c>
      <c r="S2935" s="93">
        <f>(1+H2935)^((5-Dashboard!$F$9)*3/12)</f>
        <v>1.1770098407092557</v>
      </c>
      <c r="T2935" s="93">
        <f t="shared" si="320"/>
        <v>1.6305731312016789</v>
      </c>
      <c r="U2935" s="93">
        <f t="shared" si="320"/>
        <v>2.2589180177072241</v>
      </c>
      <c r="V2935" s="93">
        <f t="shared" si="320"/>
        <v>3.1293969666738004</v>
      </c>
      <c r="W2935" s="93">
        <f t="shared" si="320"/>
        <v>4.3353168633216237</v>
      </c>
      <c r="X2935" s="93">
        <f t="shared" si="320"/>
        <v>6.0059406031117231</v>
      </c>
      <c r="Y2935" s="93">
        <f t="shared" si="318"/>
        <v>8.3203428181415457</v>
      </c>
      <c r="Z2935" s="93">
        <f t="shared" si="318"/>
        <v>11.526604937706511</v>
      </c>
      <c r="AA2935" s="93">
        <f t="shared" si="318"/>
        <v>15.968407107008682</v>
      </c>
      <c r="AB2935" s="93">
        <f t="shared" si="318"/>
        <v>22.121867359314706</v>
      </c>
      <c r="AC2935" s="95">
        <f t="shared" si="318"/>
        <v>30.646576842866271</v>
      </c>
      <c r="AE2935" s="96"/>
    </row>
    <row r="2936" spans="3:31" ht="24.75" customHeight="1" x14ac:dyDescent="0.25">
      <c r="C2936" s="91">
        <f>ABS(E2936-Dashboard!$F$13)</f>
        <v>31.418230426328972</v>
      </c>
      <c r="D2936" s="92">
        <f t="shared" si="319"/>
        <v>0.38545216512642744</v>
      </c>
      <c r="E2936" s="93" cm="1">
        <f t="array" ref="E2936">SUM('DRE + DCF'!$S$41/TIR!S2936,'DRE + DCF'!$U$41:$AD$41/TIR!T2936:AC2936,TIR!F2936)</f>
        <v>16.201769573671026</v>
      </c>
      <c r="F2936" s="100">
        <f>'DRE + DCF'!$AE$38*'DRE + DCF'!$AE$39*(1+G2936)/(R2936-G2936)/AC2936</f>
        <v>3.036085464803048</v>
      </c>
      <c r="G2936" s="92">
        <f>R2936*(1-'DRE + DCF'!$AE$39)</f>
        <v>0.23127129907585645</v>
      </c>
      <c r="H2936" s="94">
        <f t="shared" si="322"/>
        <v>0.38545216512642744</v>
      </c>
      <c r="I2936" s="94">
        <f t="shared" si="323"/>
        <v>0.38545216512642744</v>
      </c>
      <c r="J2936" s="94">
        <f t="shared" si="323"/>
        <v>0.38545216512642744</v>
      </c>
      <c r="K2936" s="94">
        <f t="shared" si="323"/>
        <v>0.38545216512642744</v>
      </c>
      <c r="L2936" s="94">
        <f t="shared" si="323"/>
        <v>0.38545216512642744</v>
      </c>
      <c r="M2936" s="94">
        <f t="shared" si="323"/>
        <v>0.38545216512642744</v>
      </c>
      <c r="N2936" s="94">
        <f t="shared" si="323"/>
        <v>0.38545216512642744</v>
      </c>
      <c r="O2936" s="94">
        <f t="shared" si="323"/>
        <v>0.38545216512642744</v>
      </c>
      <c r="P2936" s="94">
        <f t="shared" si="323"/>
        <v>0.38545216512642744</v>
      </c>
      <c r="Q2936" s="94">
        <f t="shared" si="323"/>
        <v>0.38545216512642744</v>
      </c>
      <c r="R2936" s="94">
        <f t="shared" si="323"/>
        <v>0.38545216512642744</v>
      </c>
      <c r="S2936" s="93">
        <f>(1+H2936)^((5-Dashboard!$F$9)*3/12)</f>
        <v>1.1770523204711112</v>
      </c>
      <c r="T2936" s="93">
        <f t="shared" si="320"/>
        <v>1.6307496858637867</v>
      </c>
      <c r="U2936" s="93">
        <f t="shared" si="320"/>
        <v>2.2593256830592248</v>
      </c>
      <c r="V2936" s="93">
        <f t="shared" si="320"/>
        <v>3.1301876593201476</v>
      </c>
      <c r="W2936" s="93">
        <f t="shared" si="320"/>
        <v>4.3367252698571228</v>
      </c>
      <c r="X2936" s="93">
        <f t="shared" si="320"/>
        <v>6.0083254146820417</v>
      </c>
      <c r="Y2936" s="93">
        <f t="shared" si="318"/>
        <v>8.3242474545553762</v>
      </c>
      <c r="Z2936" s="93">
        <f t="shared" si="318"/>
        <v>11.532846658961899</v>
      </c>
      <c r="AA2936" s="93">
        <f t="shared" si="318"/>
        <v>15.97820737372985</v>
      </c>
      <c r="AB2936" s="93">
        <f t="shared" si="318"/>
        <v>22.137042000773071</v>
      </c>
      <c r="AC2936" s="95">
        <f t="shared" si="318"/>
        <v>30.669812769465715</v>
      </c>
      <c r="AE2936" s="96"/>
    </row>
    <row r="2937" spans="3:31" ht="24.75" customHeight="1" x14ac:dyDescent="0.25">
      <c r="C2937" s="91">
        <f>ABS(E2937-Dashboard!$F$13)</f>
        <v>31.424691227850971</v>
      </c>
      <c r="D2937" s="92">
        <f t="shared" si="319"/>
        <v>0.38555216512642743</v>
      </c>
      <c r="E2937" s="93" cm="1">
        <f t="array" ref="E2937">SUM('DRE + DCF'!$S$41/TIR!S2937,'DRE + DCF'!$U$41:$AD$41/TIR!T2937:AC2937,TIR!F2937)</f>
        <v>16.195308772149026</v>
      </c>
      <c r="F2937" s="100">
        <f>'DRE + DCF'!$AE$38*'DRE + DCF'!$AE$39*(1+G2937)/(R2937-G2937)/AC2937</f>
        <v>3.0331463759370951</v>
      </c>
      <c r="G2937" s="92">
        <f>R2937*(1-'DRE + DCF'!$AE$39)</f>
        <v>0.23133129907585645</v>
      </c>
      <c r="H2937" s="94">
        <f t="shared" si="322"/>
        <v>0.38555216512642743</v>
      </c>
      <c r="I2937" s="94">
        <f t="shared" si="323"/>
        <v>0.38555216512642743</v>
      </c>
      <c r="J2937" s="94">
        <f t="shared" si="323"/>
        <v>0.38555216512642743</v>
      </c>
      <c r="K2937" s="94">
        <f t="shared" si="323"/>
        <v>0.38555216512642743</v>
      </c>
      <c r="L2937" s="94">
        <f t="shared" si="323"/>
        <v>0.38555216512642743</v>
      </c>
      <c r="M2937" s="94">
        <f t="shared" si="323"/>
        <v>0.38555216512642743</v>
      </c>
      <c r="N2937" s="94">
        <f t="shared" si="323"/>
        <v>0.38555216512642743</v>
      </c>
      <c r="O2937" s="94">
        <f t="shared" si="323"/>
        <v>0.38555216512642743</v>
      </c>
      <c r="P2937" s="94">
        <f t="shared" si="323"/>
        <v>0.38555216512642743</v>
      </c>
      <c r="Q2937" s="94">
        <f t="shared" si="323"/>
        <v>0.38555216512642743</v>
      </c>
      <c r="R2937" s="94">
        <f t="shared" si="323"/>
        <v>0.38555216512642743</v>
      </c>
      <c r="S2937" s="93">
        <f>(1+H2937)^((5-Dashboard!$F$9)*3/12)</f>
        <v>1.1770947986999294</v>
      </c>
      <c r="T2937" s="93">
        <f t="shared" si="320"/>
        <v>1.6309262468977432</v>
      </c>
      <c r="U2937" s="93">
        <f t="shared" si="320"/>
        <v>2.2597333925506864</v>
      </c>
      <c r="V2937" s="93">
        <f t="shared" si="320"/>
        <v>3.1309784946570902</v>
      </c>
      <c r="W2937" s="93">
        <f t="shared" si="320"/>
        <v>4.3381340322364137</v>
      </c>
      <c r="X2937" s="93">
        <f t="shared" si="320"/>
        <v>6.0107110009738012</v>
      </c>
      <c r="Y2937" s="93">
        <f t="shared" si="318"/>
        <v>8.3281536413484858</v>
      </c>
      <c r="Z2937" s="93">
        <f t="shared" si="318"/>
        <v>11.539091309275934</v>
      </c>
      <c r="AA2937" s="93">
        <f t="shared" si="318"/>
        <v>15.988012947158811</v>
      </c>
      <c r="AB2937" s="93">
        <f t="shared" si="318"/>
        <v>22.152225955005242</v>
      </c>
      <c r="AC2937" s="95">
        <f t="shared" si="318"/>
        <v>30.693064634327353</v>
      </c>
      <c r="AE2937" s="96"/>
    </row>
    <row r="2938" spans="3:31" ht="24.75" customHeight="1" x14ac:dyDescent="0.25">
      <c r="C2938" s="91">
        <f>ABS(E2938-Dashboard!$F$13)</f>
        <v>31.43114710967361</v>
      </c>
      <c r="D2938" s="92">
        <f t="shared" si="319"/>
        <v>0.38565216512642742</v>
      </c>
      <c r="E2938" s="93" cm="1">
        <f t="array" ref="E2938">SUM('DRE + DCF'!$S$41/TIR!S2938,'DRE + DCF'!$U$41:$AD$41/TIR!T2938:AC2938,TIR!F2938)</f>
        <v>16.188852890326388</v>
      </c>
      <c r="F2938" s="100">
        <f>'DRE + DCF'!$AE$38*'DRE + DCF'!$AE$39*(1+G2938)/(R2938-G2938)/AC2938</f>
        <v>3.0302104946511377</v>
      </c>
      <c r="G2938" s="92">
        <f>R2938*(1-'DRE + DCF'!$AE$39)</f>
        <v>0.23139129907585643</v>
      </c>
      <c r="H2938" s="94">
        <f t="shared" si="322"/>
        <v>0.38565216512642742</v>
      </c>
      <c r="I2938" s="94">
        <f t="shared" si="323"/>
        <v>0.38565216512642742</v>
      </c>
      <c r="J2938" s="94">
        <f t="shared" si="323"/>
        <v>0.38565216512642742</v>
      </c>
      <c r="K2938" s="94">
        <f t="shared" si="323"/>
        <v>0.38565216512642742</v>
      </c>
      <c r="L2938" s="94">
        <f t="shared" si="323"/>
        <v>0.38565216512642742</v>
      </c>
      <c r="M2938" s="94">
        <f t="shared" si="323"/>
        <v>0.38565216512642742</v>
      </c>
      <c r="N2938" s="94">
        <f t="shared" si="323"/>
        <v>0.38565216512642742</v>
      </c>
      <c r="O2938" s="94">
        <f t="shared" si="323"/>
        <v>0.38565216512642742</v>
      </c>
      <c r="P2938" s="94">
        <f t="shared" si="323"/>
        <v>0.38565216512642742</v>
      </c>
      <c r="Q2938" s="94">
        <f t="shared" si="323"/>
        <v>0.38565216512642742</v>
      </c>
      <c r="R2938" s="94">
        <f t="shared" si="323"/>
        <v>0.38565216512642742</v>
      </c>
      <c r="S2938" s="93">
        <f>(1+H2938)^((5-Dashboard!$F$9)*3/12)</f>
        <v>1.1771372753958764</v>
      </c>
      <c r="T2938" s="93">
        <f t="shared" si="320"/>
        <v>1.6311028143033199</v>
      </c>
      <c r="U2938" s="93">
        <f t="shared" si="320"/>
        <v>2.2601411461832046</v>
      </c>
      <c r="V2938" s="93">
        <f t="shared" si="320"/>
        <v>3.1317694727000829</v>
      </c>
      <c r="W2938" s="93">
        <f t="shared" si="320"/>
        <v>4.3395431505237205</v>
      </c>
      <c r="X2938" s="93">
        <f t="shared" si="320"/>
        <v>6.0130973621827524</v>
      </c>
      <c r="Y2938" s="93">
        <f t="shared" si="318"/>
        <v>8.332061379024541</v>
      </c>
      <c r="Z2938" s="93">
        <f t="shared" si="318"/>
        <v>11.545338889811642</v>
      </c>
      <c r="AA2938" s="93">
        <f t="shared" si="318"/>
        <v>15.997823829785847</v>
      </c>
      <c r="AB2938" s="93">
        <f t="shared" si="318"/>
        <v>22.167419227053916</v>
      </c>
      <c r="AC2938" s="95">
        <f t="shared" si="318"/>
        <v>30.716332447232457</v>
      </c>
      <c r="AE2938" s="96"/>
    </row>
    <row r="2939" spans="3:31" ht="24.75" customHeight="1" x14ac:dyDescent="0.25">
      <c r="C2939" s="91">
        <f>ABS(E2939-Dashboard!$F$13)</f>
        <v>31.437598076831122</v>
      </c>
      <c r="D2939" s="92">
        <f t="shared" si="319"/>
        <v>0.3857521651264274</v>
      </c>
      <c r="E2939" s="93" cm="1">
        <f t="array" ref="E2939">SUM('DRE + DCF'!$S$41/TIR!S2939,'DRE + DCF'!$U$41:$AD$41/TIR!T2939:AC2939,TIR!F2939)</f>
        <v>16.182401923168875</v>
      </c>
      <c r="F2939" s="100">
        <f>'DRE + DCF'!$AE$38*'DRE + DCF'!$AE$39*(1+G2939)/(R2939-G2939)/AC2939</f>
        <v>3.0272778170098018</v>
      </c>
      <c r="G2939" s="92">
        <f>R2939*(1-'DRE + DCF'!$AE$39)</f>
        <v>0.23145129907585643</v>
      </c>
      <c r="H2939" s="94">
        <f t="shared" si="322"/>
        <v>0.3857521651264274</v>
      </c>
      <c r="I2939" s="94">
        <f t="shared" si="323"/>
        <v>0.3857521651264274</v>
      </c>
      <c r="J2939" s="94">
        <f t="shared" si="323"/>
        <v>0.3857521651264274</v>
      </c>
      <c r="K2939" s="94">
        <f t="shared" si="323"/>
        <v>0.3857521651264274</v>
      </c>
      <c r="L2939" s="94">
        <f t="shared" si="323"/>
        <v>0.3857521651264274</v>
      </c>
      <c r="M2939" s="94">
        <f t="shared" si="323"/>
        <v>0.3857521651264274</v>
      </c>
      <c r="N2939" s="94">
        <f t="shared" si="323"/>
        <v>0.3857521651264274</v>
      </c>
      <c r="O2939" s="94">
        <f t="shared" si="323"/>
        <v>0.3857521651264274</v>
      </c>
      <c r="P2939" s="94">
        <f t="shared" si="323"/>
        <v>0.3857521651264274</v>
      </c>
      <c r="Q2939" s="94">
        <f t="shared" si="323"/>
        <v>0.3857521651264274</v>
      </c>
      <c r="R2939" s="94">
        <f t="shared" si="323"/>
        <v>0.3857521651264274</v>
      </c>
      <c r="S2939" s="93">
        <f>(1+H2939)^((5-Dashboard!$F$9)*3/12)</f>
        <v>1.1771797505591179</v>
      </c>
      <c r="T2939" s="93">
        <f t="shared" si="320"/>
        <v>1.6312793880802854</v>
      </c>
      <c r="U2939" s="93">
        <f t="shared" si="320"/>
        <v>2.2605489439583688</v>
      </c>
      <c r="V2939" s="93">
        <f t="shared" si="320"/>
        <v>3.1325605934645684</v>
      </c>
      <c r="W2939" s="93">
        <f t="shared" si="320"/>
        <v>4.3409526247832515</v>
      </c>
      <c r="X2939" s="93">
        <f t="shared" si="320"/>
        <v>6.0154844985046383</v>
      </c>
      <c r="Y2939" s="93">
        <f t="shared" si="318"/>
        <v>8.3359706680872634</v>
      </c>
      <c r="Z2939" s="93">
        <f t="shared" si="318"/>
        <v>11.551589401732317</v>
      </c>
      <c r="AA2939" s="93">
        <f t="shared" si="318"/>
        <v>16.007640024102049</v>
      </c>
      <c r="AB2939" s="93">
        <f t="shared" si="318"/>
        <v>22.18262182196387</v>
      </c>
      <c r="AC2939" s="95">
        <f t="shared" si="318"/>
        <v>30.739616217967168</v>
      </c>
      <c r="AE2939" s="96"/>
    </row>
    <row r="2940" spans="3:31" ht="24.75" customHeight="1" x14ac:dyDescent="0.25">
      <c r="C2940" s="91">
        <f>ABS(E2940-Dashboard!$F$13)</f>
        <v>31.444044134351561</v>
      </c>
      <c r="D2940" s="92">
        <f t="shared" si="319"/>
        <v>0.38585216512642739</v>
      </c>
      <c r="E2940" s="93" cm="1">
        <f t="array" ref="E2940">SUM('DRE + DCF'!$S$41/TIR!S2940,'DRE + DCF'!$U$41:$AD$41/TIR!T2940:AC2940,TIR!F2940)</f>
        <v>16.175955865648437</v>
      </c>
      <c r="F2940" s="100">
        <f>'DRE + DCF'!$AE$38*'DRE + DCF'!$AE$39*(1+G2940)/(R2940-G2940)/AC2940</f>
        <v>3.0243483390830916</v>
      </c>
      <c r="G2940" s="92">
        <f>R2940*(1-'DRE + DCF'!$AE$39)</f>
        <v>0.23151129907585644</v>
      </c>
      <c r="H2940" s="94">
        <f t="shared" si="322"/>
        <v>0.38585216512642739</v>
      </c>
      <c r="I2940" s="94">
        <f t="shared" si="323"/>
        <v>0.38585216512642739</v>
      </c>
      <c r="J2940" s="94">
        <f t="shared" si="323"/>
        <v>0.38585216512642739</v>
      </c>
      <c r="K2940" s="94">
        <f t="shared" si="323"/>
        <v>0.38585216512642739</v>
      </c>
      <c r="L2940" s="94">
        <f t="shared" si="323"/>
        <v>0.38585216512642739</v>
      </c>
      <c r="M2940" s="94">
        <f t="shared" si="323"/>
        <v>0.38585216512642739</v>
      </c>
      <c r="N2940" s="94">
        <f t="shared" si="323"/>
        <v>0.38585216512642739</v>
      </c>
      <c r="O2940" s="94">
        <f t="shared" si="323"/>
        <v>0.38585216512642739</v>
      </c>
      <c r="P2940" s="94">
        <f t="shared" si="323"/>
        <v>0.38585216512642739</v>
      </c>
      <c r="Q2940" s="94">
        <f t="shared" si="323"/>
        <v>0.38585216512642739</v>
      </c>
      <c r="R2940" s="94">
        <f t="shared" si="323"/>
        <v>0.38585216512642739</v>
      </c>
      <c r="S2940" s="93">
        <f>(1+H2940)^((5-Dashboard!$F$9)*3/12)</f>
        <v>1.1772222241898203</v>
      </c>
      <c r="T2940" s="93">
        <f t="shared" si="320"/>
        <v>1.6314559682284111</v>
      </c>
      <c r="U2940" s="93">
        <f t="shared" si="320"/>
        <v>2.2609567858777755</v>
      </c>
      <c r="V2940" s="93">
        <f t="shared" si="320"/>
        <v>3.1333518569660037</v>
      </c>
      <c r="W2940" s="93">
        <f t="shared" si="320"/>
        <v>4.3423624550792486</v>
      </c>
      <c r="X2940" s="93">
        <f t="shared" si="320"/>
        <v>6.0178724101352863</v>
      </c>
      <c r="Y2940" s="93">
        <f t="shared" si="318"/>
        <v>8.3398815090405787</v>
      </c>
      <c r="Z2940" s="93">
        <f t="shared" si="318"/>
        <v>11.557842846201744</v>
      </c>
      <c r="AA2940" s="93">
        <f t="shared" si="318"/>
        <v>16.017461532599679</v>
      </c>
      <c r="AB2940" s="93">
        <f t="shared" si="318"/>
        <v>22.197833744782532</v>
      </c>
      <c r="AC2940" s="95">
        <f t="shared" si="318"/>
        <v>30.762915956323347</v>
      </c>
      <c r="AE2940" s="96"/>
    </row>
    <row r="2941" spans="3:31" ht="24.75" customHeight="1" x14ac:dyDescent="0.25">
      <c r="C2941" s="91">
        <f>ABS(E2941-Dashboard!$F$13)</f>
        <v>31.45048528725664</v>
      </c>
      <c r="D2941" s="92">
        <f t="shared" si="319"/>
        <v>0.38595216512642738</v>
      </c>
      <c r="E2941" s="93" cm="1">
        <f t="array" ref="E2941">SUM('DRE + DCF'!$S$41/TIR!S2941,'DRE + DCF'!$U$41:$AD$41/TIR!T2941:AC2941,TIR!F2941)</f>
        <v>16.169514712743357</v>
      </c>
      <c r="F2941" s="100">
        <f>'DRE + DCF'!$AE$38*'DRE + DCF'!$AE$39*(1+G2941)/(R2941-G2941)/AC2941</f>
        <v>3.021422056946462</v>
      </c>
      <c r="G2941" s="92">
        <f>R2941*(1-'DRE + DCF'!$AE$39)</f>
        <v>0.23157129907585641</v>
      </c>
      <c r="H2941" s="94">
        <f t="shared" si="322"/>
        <v>0.38595216512642738</v>
      </c>
      <c r="I2941" s="94">
        <f t="shared" si="323"/>
        <v>0.38595216512642738</v>
      </c>
      <c r="J2941" s="94">
        <f t="shared" si="323"/>
        <v>0.38595216512642738</v>
      </c>
      <c r="K2941" s="94">
        <f t="shared" si="323"/>
        <v>0.38595216512642738</v>
      </c>
      <c r="L2941" s="94">
        <f t="shared" si="323"/>
        <v>0.38595216512642738</v>
      </c>
      <c r="M2941" s="94">
        <f t="shared" si="323"/>
        <v>0.38595216512642738</v>
      </c>
      <c r="N2941" s="94">
        <f t="shared" si="323"/>
        <v>0.38595216512642738</v>
      </c>
      <c r="O2941" s="94">
        <f t="shared" si="323"/>
        <v>0.38595216512642738</v>
      </c>
      <c r="P2941" s="94">
        <f t="shared" si="323"/>
        <v>0.38595216512642738</v>
      </c>
      <c r="Q2941" s="94">
        <f t="shared" si="323"/>
        <v>0.38595216512642738</v>
      </c>
      <c r="R2941" s="94">
        <f t="shared" si="323"/>
        <v>0.38595216512642738</v>
      </c>
      <c r="S2941" s="93">
        <f>(1+H2941)^((5-Dashboard!$F$9)*3/12)</f>
        <v>1.1772646962881488</v>
      </c>
      <c r="T2941" s="93">
        <f t="shared" si="320"/>
        <v>1.6316325547474657</v>
      </c>
      <c r="U2941" s="93">
        <f t="shared" si="320"/>
        <v>2.261364671943014</v>
      </c>
      <c r="V2941" s="93">
        <f t="shared" si="320"/>
        <v>3.1341432632198334</v>
      </c>
      <c r="W2941" s="93">
        <f t="shared" si="320"/>
        <v>4.3437726414759341</v>
      </c>
      <c r="X2941" s="93">
        <f t="shared" si="320"/>
        <v>6.0202610972705113</v>
      </c>
      <c r="Y2941" s="93">
        <f t="shared" si="318"/>
        <v>8.343793902388466</v>
      </c>
      <c r="Z2941" s="93">
        <f t="shared" si="318"/>
        <v>11.564099224383977</v>
      </c>
      <c r="AA2941" s="93">
        <f t="shared" si="318"/>
        <v>16.027288357771813</v>
      </c>
      <c r="AB2941" s="93">
        <f t="shared" si="318"/>
        <v>22.213055000559425</v>
      </c>
      <c r="AC2941" s="95">
        <f t="shared" si="318"/>
        <v>30.786231672097749</v>
      </c>
      <c r="AE2941" s="96"/>
    </row>
    <row r="2942" spans="3:31" ht="24.75" customHeight="1" x14ac:dyDescent="0.25">
      <c r="C2942" s="91">
        <f>ABS(E2942-Dashboard!$F$13)</f>
        <v>31.456921540561918</v>
      </c>
      <c r="D2942" s="92">
        <f t="shared" si="319"/>
        <v>0.38605216512642737</v>
      </c>
      <c r="E2942" s="93" cm="1">
        <f t="array" ref="E2942">SUM('DRE + DCF'!$S$41/TIR!S2942,'DRE + DCF'!$U$41:$AD$41/TIR!T2942:AC2942,TIR!F2942)</f>
        <v>16.163078459438079</v>
      </c>
      <c r="F2942" s="100">
        <f>'DRE + DCF'!$AE$38*'DRE + DCF'!$AE$39*(1+G2942)/(R2942-G2942)/AC2942</f>
        <v>3.0184989666807307</v>
      </c>
      <c r="G2942" s="92">
        <f>R2942*(1-'DRE + DCF'!$AE$39)</f>
        <v>0.23163129907585642</v>
      </c>
      <c r="H2942" s="94">
        <f t="shared" si="322"/>
        <v>0.38605216512642737</v>
      </c>
      <c r="I2942" s="94">
        <f t="shared" si="323"/>
        <v>0.38605216512642737</v>
      </c>
      <c r="J2942" s="94">
        <f t="shared" si="323"/>
        <v>0.38605216512642737</v>
      </c>
      <c r="K2942" s="94">
        <f t="shared" si="323"/>
        <v>0.38605216512642737</v>
      </c>
      <c r="L2942" s="94">
        <f t="shared" si="323"/>
        <v>0.38605216512642737</v>
      </c>
      <c r="M2942" s="94">
        <f t="shared" si="323"/>
        <v>0.38605216512642737</v>
      </c>
      <c r="N2942" s="94">
        <f t="shared" si="323"/>
        <v>0.38605216512642737</v>
      </c>
      <c r="O2942" s="94">
        <f t="shared" si="323"/>
        <v>0.38605216512642737</v>
      </c>
      <c r="P2942" s="94">
        <f t="shared" si="323"/>
        <v>0.38605216512642737</v>
      </c>
      <c r="Q2942" s="94">
        <f t="shared" si="323"/>
        <v>0.38605216512642737</v>
      </c>
      <c r="R2942" s="94">
        <f t="shared" si="323"/>
        <v>0.38605216512642737</v>
      </c>
      <c r="S2942" s="93">
        <f>(1+H2942)^((5-Dashboard!$F$9)*3/12)</f>
        <v>1.1773071668542698</v>
      </c>
      <c r="T2942" s="93">
        <f t="shared" si="320"/>
        <v>1.631809147637221</v>
      </c>
      <c r="U2942" s="93">
        <f t="shared" si="320"/>
        <v>2.2617726021556801</v>
      </c>
      <c r="V2942" s="93">
        <f t="shared" si="320"/>
        <v>3.1349348122415144</v>
      </c>
      <c r="W2942" s="93">
        <f t="shared" si="320"/>
        <v>4.3451831840375617</v>
      </c>
      <c r="X2942" s="93">
        <f t="shared" si="320"/>
        <v>6.0226505601062064</v>
      </c>
      <c r="Y2942" s="93">
        <f t="shared" si="318"/>
        <v>8.347707848635098</v>
      </c>
      <c r="Z2942" s="93">
        <f t="shared" si="318"/>
        <v>11.57035853744355</v>
      </c>
      <c r="AA2942" s="93">
        <f t="shared" si="318"/>
        <v>16.037120502112678</v>
      </c>
      <c r="AB2942" s="93">
        <f t="shared" si="318"/>
        <v>22.228285594346698</v>
      </c>
      <c r="AC2942" s="95">
        <f t="shared" si="318"/>
        <v>30.809563375092818</v>
      </c>
      <c r="AE2942" s="96"/>
    </row>
    <row r="2943" spans="3:31" ht="24.75" customHeight="1" x14ac:dyDescent="0.25">
      <c r="C2943" s="91">
        <f>ABS(E2943-Dashboard!$F$13)</f>
        <v>31.463352899276618</v>
      </c>
      <c r="D2943" s="92">
        <f t="shared" si="319"/>
        <v>0.38615216512642736</v>
      </c>
      <c r="E2943" s="93" cm="1">
        <f t="array" ref="E2943">SUM('DRE + DCF'!$S$41/TIR!S2943,'DRE + DCF'!$U$41:$AD$41/TIR!T2943:AC2943,TIR!F2943)</f>
        <v>16.156647100723379</v>
      </c>
      <c r="F2943" s="100">
        <f>'DRE + DCF'!$AE$38*'DRE + DCF'!$AE$39*(1+G2943)/(R2943-G2943)/AC2943</f>
        <v>3.0155790643721478</v>
      </c>
      <c r="G2943" s="92">
        <f>R2943*(1-'DRE + DCF'!$AE$39)</f>
        <v>0.23169129907585639</v>
      </c>
      <c r="H2943" s="94">
        <f t="shared" si="322"/>
        <v>0.38615216512642736</v>
      </c>
      <c r="I2943" s="94">
        <f t="shared" si="323"/>
        <v>0.38615216512642736</v>
      </c>
      <c r="J2943" s="94">
        <f t="shared" si="323"/>
        <v>0.38615216512642736</v>
      </c>
      <c r="K2943" s="94">
        <f t="shared" si="323"/>
        <v>0.38615216512642736</v>
      </c>
      <c r="L2943" s="94">
        <f t="shared" si="323"/>
        <v>0.38615216512642736</v>
      </c>
      <c r="M2943" s="94">
        <f t="shared" si="323"/>
        <v>0.38615216512642736</v>
      </c>
      <c r="N2943" s="94">
        <f t="shared" si="323"/>
        <v>0.38615216512642736</v>
      </c>
      <c r="O2943" s="94">
        <f t="shared" si="323"/>
        <v>0.38615216512642736</v>
      </c>
      <c r="P2943" s="94">
        <f t="shared" si="323"/>
        <v>0.38615216512642736</v>
      </c>
      <c r="Q2943" s="94">
        <f t="shared" si="323"/>
        <v>0.38615216512642736</v>
      </c>
      <c r="R2943" s="94">
        <f t="shared" si="323"/>
        <v>0.38615216512642736</v>
      </c>
      <c r="S2943" s="93">
        <f>(1+H2943)^((5-Dashboard!$F$9)*3/12)</f>
        <v>1.1773496358883486</v>
      </c>
      <c r="T2943" s="93">
        <f t="shared" si="320"/>
        <v>1.6319857468974452</v>
      </c>
      <c r="U2943" s="93">
        <f t="shared" si="320"/>
        <v>2.262180576517363</v>
      </c>
      <c r="V2943" s="93">
        <f t="shared" si="320"/>
        <v>3.1357265040464921</v>
      </c>
      <c r="W2943" s="93">
        <f t="shared" si="320"/>
        <v>4.3465940828283678</v>
      </c>
      <c r="X2943" s="93">
        <f t="shared" si="320"/>
        <v>6.0250407988382593</v>
      </c>
      <c r="Y2943" s="93">
        <f t="shared" si="318"/>
        <v>8.3516233482847113</v>
      </c>
      <c r="Z2943" s="93">
        <f t="shared" si="318"/>
        <v>11.576620786545275</v>
      </c>
      <c r="AA2943" s="93">
        <f t="shared" si="318"/>
        <v>16.046957968117336</v>
      </c>
      <c r="AB2943" s="93">
        <f t="shared" si="318"/>
        <v>22.243525531198621</v>
      </c>
      <c r="AC2943" s="95">
        <f t="shared" si="318"/>
        <v>30.832911075115931</v>
      </c>
      <c r="AE2943" s="96"/>
    </row>
    <row r="2944" spans="3:31" ht="24.75" customHeight="1" x14ac:dyDescent="0.25">
      <c r="C2944" s="91">
        <f>ABS(E2944-Dashboard!$F$13)</f>
        <v>31.469779368403856</v>
      </c>
      <c r="D2944" s="92">
        <f t="shared" si="319"/>
        <v>0.38625216512642735</v>
      </c>
      <c r="E2944" s="93" cm="1">
        <f t="array" ref="E2944">SUM('DRE + DCF'!$S$41/TIR!S2944,'DRE + DCF'!$U$41:$AD$41/TIR!T2944:AC2944,TIR!F2944)</f>
        <v>16.150220631596142</v>
      </c>
      <c r="F2944" s="100">
        <f>'DRE + DCF'!$AE$38*'DRE + DCF'!$AE$39*(1+G2944)/(R2944-G2944)/AC2944</f>
        <v>3.0126623461123074</v>
      </c>
      <c r="G2944" s="92">
        <f>R2944*(1-'DRE + DCF'!$AE$39)</f>
        <v>0.2317512990758564</v>
      </c>
      <c r="H2944" s="94">
        <f t="shared" si="322"/>
        <v>0.38625216512642735</v>
      </c>
      <c r="I2944" s="94">
        <f t="shared" si="323"/>
        <v>0.38625216512642735</v>
      </c>
      <c r="J2944" s="94">
        <f t="shared" si="323"/>
        <v>0.38625216512642735</v>
      </c>
      <c r="K2944" s="94">
        <f t="shared" si="323"/>
        <v>0.38625216512642735</v>
      </c>
      <c r="L2944" s="94">
        <f t="shared" si="323"/>
        <v>0.38625216512642735</v>
      </c>
      <c r="M2944" s="94">
        <f t="shared" si="323"/>
        <v>0.38625216512642735</v>
      </c>
      <c r="N2944" s="94">
        <f t="shared" si="323"/>
        <v>0.38625216512642735</v>
      </c>
      <c r="O2944" s="94">
        <f t="shared" si="323"/>
        <v>0.38625216512642735</v>
      </c>
      <c r="P2944" s="94">
        <f t="shared" si="323"/>
        <v>0.38625216512642735</v>
      </c>
      <c r="Q2944" s="94">
        <f t="shared" si="323"/>
        <v>0.38625216512642735</v>
      </c>
      <c r="R2944" s="94">
        <f t="shared" si="323"/>
        <v>0.38625216512642735</v>
      </c>
      <c r="S2944" s="93">
        <f>(1+H2944)^((5-Dashboard!$F$9)*3/12)</f>
        <v>1.1773921033905517</v>
      </c>
      <c r="T2944" s="93">
        <f t="shared" si="320"/>
        <v>1.6321623525279108</v>
      </c>
      <c r="U2944" s="93">
        <f t="shared" si="320"/>
        <v>2.2625885950296598</v>
      </c>
      <c r="V2944" s="93">
        <f t="shared" si="320"/>
        <v>3.1365183386502276</v>
      </c>
      <c r="W2944" s="93">
        <f t="shared" si="320"/>
        <v>4.3480053379126229</v>
      </c>
      <c r="X2944" s="93">
        <f t="shared" si="320"/>
        <v>6.0274318136626377</v>
      </c>
      <c r="Y2944" s="93">
        <f t="shared" si="318"/>
        <v>8.3555404018417416</v>
      </c>
      <c r="Z2944" s="93">
        <f t="shared" si="318"/>
        <v>11.582885972854454</v>
      </c>
      <c r="AA2944" s="93">
        <f t="shared" si="318"/>
        <v>16.056800758282012</v>
      </c>
      <c r="AB2944" s="93">
        <f t="shared" si="318"/>
        <v>22.258774816172103</v>
      </c>
      <c r="AC2944" s="95">
        <f t="shared" si="318"/>
        <v>30.856274781980176</v>
      </c>
      <c r="AE2944" s="96"/>
    </row>
    <row r="2945" spans="3:31" ht="24.75" customHeight="1" x14ac:dyDescent="0.25">
      <c r="C2945" s="91">
        <f>ABS(E2945-Dashboard!$F$13)</f>
        <v>31.476200952940392</v>
      </c>
      <c r="D2945" s="92">
        <f t="shared" si="319"/>
        <v>0.38635216512642734</v>
      </c>
      <c r="E2945" s="93" cm="1">
        <f t="array" ref="E2945">SUM('DRE + DCF'!$S$41/TIR!S2945,'DRE + DCF'!$U$41:$AD$41/TIR!T2945:AC2945,TIR!F2945)</f>
        <v>16.143799047059606</v>
      </c>
      <c r="F2945" s="100">
        <f>'DRE + DCF'!$AE$38*'DRE + DCF'!$AE$39*(1+G2945)/(R2945-G2945)/AC2945</f>
        <v>3.0097488079982275</v>
      </c>
      <c r="G2945" s="92">
        <f>R2945*(1-'DRE + DCF'!$AE$39)</f>
        <v>0.2318112990758564</v>
      </c>
      <c r="H2945" s="94">
        <f t="shared" si="322"/>
        <v>0.38635216512642734</v>
      </c>
      <c r="I2945" s="94">
        <f t="shared" si="323"/>
        <v>0.38635216512642734</v>
      </c>
      <c r="J2945" s="94">
        <f t="shared" si="323"/>
        <v>0.38635216512642734</v>
      </c>
      <c r="K2945" s="94">
        <f t="shared" si="323"/>
        <v>0.38635216512642734</v>
      </c>
      <c r="L2945" s="94">
        <f t="shared" si="323"/>
        <v>0.38635216512642734</v>
      </c>
      <c r="M2945" s="94">
        <f t="shared" si="323"/>
        <v>0.38635216512642734</v>
      </c>
      <c r="N2945" s="94">
        <f t="shared" si="323"/>
        <v>0.38635216512642734</v>
      </c>
      <c r="O2945" s="94">
        <f t="shared" si="323"/>
        <v>0.38635216512642734</v>
      </c>
      <c r="P2945" s="94">
        <f t="shared" si="323"/>
        <v>0.38635216512642734</v>
      </c>
      <c r="Q2945" s="94">
        <f t="shared" si="323"/>
        <v>0.38635216512642734</v>
      </c>
      <c r="R2945" s="94">
        <f t="shared" si="323"/>
        <v>0.38635216512642734</v>
      </c>
      <c r="S2945" s="93">
        <f>(1+H2945)^((5-Dashboard!$F$9)*3/12)</f>
        <v>1.177434569361044</v>
      </c>
      <c r="T2945" s="93">
        <f t="shared" si="320"/>
        <v>1.6323389645283857</v>
      </c>
      <c r="U2945" s="93">
        <f t="shared" si="320"/>
        <v>2.2629966576941576</v>
      </c>
      <c r="V2945" s="93">
        <f t="shared" si="320"/>
        <v>3.1373103160681635</v>
      </c>
      <c r="W2945" s="93">
        <f t="shared" si="320"/>
        <v>4.3494169493545742</v>
      </c>
      <c r="X2945" s="93">
        <f t="shared" si="320"/>
        <v>6.0298236047752942</v>
      </c>
      <c r="Y2945" s="93">
        <f t="shared" ref="Y2945:AC2995" si="324">(X2945)*(1+N2945)</f>
        <v>8.3594590098106671</v>
      </c>
      <c r="Z2945" s="93">
        <f t="shared" si="324"/>
        <v>11.589154097536637</v>
      </c>
      <c r="AA2945" s="93">
        <f t="shared" si="324"/>
        <v>16.066648875103724</v>
      </c>
      <c r="AB2945" s="93">
        <f t="shared" si="324"/>
        <v>22.274033454326123</v>
      </c>
      <c r="AC2945" s="95">
        <f t="shared" si="324"/>
        <v>30.879654505503492</v>
      </c>
      <c r="AE2945" s="96"/>
    </row>
    <row r="2946" spans="3:31" ht="24.75" customHeight="1" x14ac:dyDescent="0.25">
      <c r="C2946" s="91">
        <f>ABS(E2946-Dashboard!$F$13)</f>
        <v>31.482617657876926</v>
      </c>
      <c r="D2946" s="92">
        <f t="shared" si="319"/>
        <v>0.38645216512642733</v>
      </c>
      <c r="E2946" s="93" cm="1">
        <f t="array" ref="E2946">SUM('DRE + DCF'!$S$41/TIR!S2946,'DRE + DCF'!$U$41:$AD$41/TIR!T2946:AC2946,TIR!F2946)</f>
        <v>16.137382342123072</v>
      </c>
      <c r="F2946" s="100">
        <f>'DRE + DCF'!$AE$38*'DRE + DCF'!$AE$39*(1+G2946)/(R2946-G2946)/AC2946</f>
        <v>3.0068384461322446</v>
      </c>
      <c r="G2946" s="92">
        <f>R2946*(1-'DRE + DCF'!$AE$39)</f>
        <v>0.23187129907585638</v>
      </c>
      <c r="H2946" s="94">
        <f t="shared" si="322"/>
        <v>0.38645216512642733</v>
      </c>
      <c r="I2946" s="94">
        <f t="shared" si="323"/>
        <v>0.38645216512642733</v>
      </c>
      <c r="J2946" s="94">
        <f t="shared" si="323"/>
        <v>0.38645216512642733</v>
      </c>
      <c r="K2946" s="94">
        <f t="shared" si="323"/>
        <v>0.38645216512642733</v>
      </c>
      <c r="L2946" s="94">
        <f t="shared" si="323"/>
        <v>0.38645216512642733</v>
      </c>
      <c r="M2946" s="94">
        <f t="shared" si="323"/>
        <v>0.38645216512642733</v>
      </c>
      <c r="N2946" s="94">
        <f t="shared" si="323"/>
        <v>0.38645216512642733</v>
      </c>
      <c r="O2946" s="94">
        <f t="shared" si="323"/>
        <v>0.38645216512642733</v>
      </c>
      <c r="P2946" s="94">
        <f t="shared" si="323"/>
        <v>0.38645216512642733</v>
      </c>
      <c r="Q2946" s="94">
        <f t="shared" si="323"/>
        <v>0.38645216512642733</v>
      </c>
      <c r="R2946" s="94">
        <f t="shared" si="323"/>
        <v>0.38645216512642733</v>
      </c>
      <c r="S2946" s="93">
        <f>(1+H2946)^((5-Dashboard!$F$9)*3/12)</f>
        <v>1.177477033799992</v>
      </c>
      <c r="T2946" s="93">
        <f t="shared" ref="T2946:X2996" si="325">(S2946)*(1+I2946)</f>
        <v>1.6325155828986426</v>
      </c>
      <c r="U2946" s="93">
        <f t="shared" si="325"/>
        <v>2.2634047645124546</v>
      </c>
      <c r="V2946" s="93">
        <f t="shared" si="325"/>
        <v>3.1381024363157644</v>
      </c>
      <c r="W2946" s="93">
        <f t="shared" si="325"/>
        <v>4.3508289172185082</v>
      </c>
      <c r="X2946" s="93">
        <f t="shared" si="325"/>
        <v>6.0322161723722703</v>
      </c>
      <c r="Y2946" s="93">
        <f t="shared" si="324"/>
        <v>8.3633791726961846</v>
      </c>
      <c r="Z2946" s="93">
        <f t="shared" si="324"/>
        <v>11.595425161757895</v>
      </c>
      <c r="AA2946" s="93">
        <f t="shared" si="324"/>
        <v>16.076502321080689</v>
      </c>
      <c r="AB2946" s="93">
        <f t="shared" si="324"/>
        <v>22.289301450722355</v>
      </c>
      <c r="AC2946" s="95">
        <f t="shared" si="324"/>
        <v>30.90305025550963</v>
      </c>
      <c r="AE2946" s="96"/>
    </row>
    <row r="2947" spans="3:31" ht="24.75" customHeight="1" x14ac:dyDescent="0.25">
      <c r="C2947" s="91">
        <f>ABS(E2947-Dashboard!$F$13)</f>
        <v>31.489029488197819</v>
      </c>
      <c r="D2947" s="92">
        <f t="shared" si="319"/>
        <v>0.38655216512642732</v>
      </c>
      <c r="E2947" s="93" cm="1">
        <f t="array" ref="E2947">SUM('DRE + DCF'!$S$41/TIR!S2947,'DRE + DCF'!$U$41:$AD$41/TIR!T2947:AC2947,TIR!F2947)</f>
        <v>16.130970511802179</v>
      </c>
      <c r="F2947" s="100">
        <f>'DRE + DCF'!$AE$38*'DRE + DCF'!$AE$39*(1+G2947)/(R2947-G2947)/AC2947</f>
        <v>3.0039312566221041</v>
      </c>
      <c r="G2947" s="92">
        <f>R2947*(1-'DRE + DCF'!$AE$39)</f>
        <v>0.23193129907585638</v>
      </c>
      <c r="H2947" s="94">
        <f t="shared" si="322"/>
        <v>0.38655216512642732</v>
      </c>
      <c r="I2947" s="94">
        <f t="shared" si="323"/>
        <v>0.38655216512642732</v>
      </c>
      <c r="J2947" s="94">
        <f t="shared" si="323"/>
        <v>0.38655216512642732</v>
      </c>
      <c r="K2947" s="94">
        <f t="shared" si="323"/>
        <v>0.38655216512642732</v>
      </c>
      <c r="L2947" s="94">
        <f t="shared" si="323"/>
        <v>0.38655216512642732</v>
      </c>
      <c r="M2947" s="94">
        <f t="shared" si="323"/>
        <v>0.38655216512642732</v>
      </c>
      <c r="N2947" s="94">
        <f t="shared" si="323"/>
        <v>0.38655216512642732</v>
      </c>
      <c r="O2947" s="94">
        <f t="shared" si="323"/>
        <v>0.38655216512642732</v>
      </c>
      <c r="P2947" s="94">
        <f t="shared" si="323"/>
        <v>0.38655216512642732</v>
      </c>
      <c r="Q2947" s="94">
        <f t="shared" si="323"/>
        <v>0.38655216512642732</v>
      </c>
      <c r="R2947" s="94">
        <f t="shared" si="323"/>
        <v>0.38655216512642732</v>
      </c>
      <c r="S2947" s="93">
        <f>(1+H2947)^((5-Dashboard!$F$9)*3/12)</f>
        <v>1.1775194967075608</v>
      </c>
      <c r="T2947" s="93">
        <f t="shared" si="325"/>
        <v>1.6326922076384494</v>
      </c>
      <c r="U2947" s="93">
        <f t="shared" si="325"/>
        <v>2.2638129154861382</v>
      </c>
      <c r="V2947" s="93">
        <f t="shared" si="325"/>
        <v>3.1388946994084743</v>
      </c>
      <c r="W2947" s="93">
        <f t="shared" si="325"/>
        <v>4.3522412415686862</v>
      </c>
      <c r="X2947" s="93">
        <f t="shared" si="325"/>
        <v>6.0346095166495912</v>
      </c>
      <c r="Y2947" s="93">
        <f t="shared" si="324"/>
        <v>8.3673008910030333</v>
      </c>
      <c r="Z2947" s="93">
        <f t="shared" si="324"/>
        <v>11.60169916668454</v>
      </c>
      <c r="AA2947" s="93">
        <f t="shared" si="324"/>
        <v>16.086361098711915</v>
      </c>
      <c r="AB2947" s="93">
        <f t="shared" si="324"/>
        <v>22.304578810424537</v>
      </c>
      <c r="AC2947" s="95">
        <f t="shared" si="324"/>
        <v>30.926462041827172</v>
      </c>
      <c r="AE2947" s="96"/>
    </row>
    <row r="2948" spans="3:31" ht="24.75" customHeight="1" x14ac:dyDescent="0.25">
      <c r="C2948" s="91">
        <f>ABS(E2948-Dashboard!$F$13)</f>
        <v>31.495436448881343</v>
      </c>
      <c r="D2948" s="92">
        <f t="shared" si="319"/>
        <v>0.38665216512642731</v>
      </c>
      <c r="E2948" s="93" cm="1">
        <f t="array" ref="E2948">SUM('DRE + DCF'!$S$41/TIR!S2948,'DRE + DCF'!$U$41:$AD$41/TIR!T2948:AC2948,TIR!F2948)</f>
        <v>16.124563551118655</v>
      </c>
      <c r="F2948" s="100">
        <f>'DRE + DCF'!$AE$38*'DRE + DCF'!$AE$39*(1+G2948)/(R2948-G2948)/AC2948</f>
        <v>3.0010272355808616</v>
      </c>
      <c r="G2948" s="92">
        <f>R2948*(1-'DRE + DCF'!$AE$39)</f>
        <v>0.23199129907585636</v>
      </c>
      <c r="H2948" s="94">
        <f t="shared" si="322"/>
        <v>0.38665216512642731</v>
      </c>
      <c r="I2948" s="94">
        <f t="shared" si="323"/>
        <v>0.38665216512642731</v>
      </c>
      <c r="J2948" s="94">
        <f t="shared" si="323"/>
        <v>0.38665216512642731</v>
      </c>
      <c r="K2948" s="94">
        <f t="shared" si="323"/>
        <v>0.38665216512642731</v>
      </c>
      <c r="L2948" s="94">
        <f t="shared" si="323"/>
        <v>0.38665216512642731</v>
      </c>
      <c r="M2948" s="94">
        <f t="shared" si="323"/>
        <v>0.38665216512642731</v>
      </c>
      <c r="N2948" s="94">
        <f t="shared" si="323"/>
        <v>0.38665216512642731</v>
      </c>
      <c r="O2948" s="94">
        <f t="shared" si="323"/>
        <v>0.38665216512642731</v>
      </c>
      <c r="P2948" s="94">
        <f t="shared" si="323"/>
        <v>0.38665216512642731</v>
      </c>
      <c r="Q2948" s="94">
        <f t="shared" si="323"/>
        <v>0.38665216512642731</v>
      </c>
      <c r="R2948" s="94">
        <f t="shared" si="323"/>
        <v>0.38665216512642731</v>
      </c>
      <c r="S2948" s="93">
        <f>(1+H2948)^((5-Dashboard!$F$9)*3/12)</f>
        <v>1.1775619580839165</v>
      </c>
      <c r="T2948" s="93">
        <f t="shared" si="325"/>
        <v>1.6328688387475783</v>
      </c>
      <c r="U2948" s="93">
        <f t="shared" si="325"/>
        <v>2.2642211106168046</v>
      </c>
      <c r="V2948" s="93">
        <f t="shared" si="325"/>
        <v>3.1396871053617561</v>
      </c>
      <c r="W2948" s="93">
        <f t="shared" si="325"/>
        <v>4.3536539224694044</v>
      </c>
      <c r="X2948" s="93">
        <f t="shared" si="325"/>
        <v>6.0370036378033634</v>
      </c>
      <c r="Y2948" s="93">
        <f t="shared" si="324"/>
        <v>8.3712241652361516</v>
      </c>
      <c r="Z2948" s="93">
        <f t="shared" si="324"/>
        <v>11.60797611348338</v>
      </c>
      <c r="AA2948" s="93">
        <f t="shared" si="324"/>
        <v>16.096225210497582</v>
      </c>
      <c r="AB2948" s="93">
        <f t="shared" si="324"/>
        <v>22.319865538499059</v>
      </c>
      <c r="AC2948" s="95">
        <f t="shared" si="324"/>
        <v>30.949889874290452</v>
      </c>
      <c r="AE2948" s="96"/>
    </row>
    <row r="2949" spans="3:31" ht="24.75" customHeight="1" x14ac:dyDescent="0.25">
      <c r="C2949" s="91">
        <f>ABS(E2949-Dashboard!$F$13)</f>
        <v>31.50183854489952</v>
      </c>
      <c r="D2949" s="92">
        <f t="shared" si="319"/>
        <v>0.38675216512642729</v>
      </c>
      <c r="E2949" s="93" cm="1">
        <f t="array" ref="E2949">SUM('DRE + DCF'!$S$41/TIR!S2949,'DRE + DCF'!$U$41:$AD$41/TIR!T2949:AC2949,TIR!F2949)</f>
        <v>16.118161455100477</v>
      </c>
      <c r="F2949" s="100">
        <f>'DRE + DCF'!$AE$38*'DRE + DCF'!$AE$39*(1+G2949)/(R2949-G2949)/AC2949</f>
        <v>2.9981263791269557</v>
      </c>
      <c r="G2949" s="92">
        <f>R2949*(1-'DRE + DCF'!$AE$39)</f>
        <v>0.23205129907585637</v>
      </c>
      <c r="H2949" s="94">
        <f t="shared" si="322"/>
        <v>0.38675216512642729</v>
      </c>
      <c r="I2949" s="94">
        <f t="shared" si="323"/>
        <v>0.38675216512642729</v>
      </c>
      <c r="J2949" s="94">
        <f t="shared" si="323"/>
        <v>0.38675216512642729</v>
      </c>
      <c r="K2949" s="94">
        <f t="shared" si="323"/>
        <v>0.38675216512642729</v>
      </c>
      <c r="L2949" s="94">
        <f t="shared" si="323"/>
        <v>0.38675216512642729</v>
      </c>
      <c r="M2949" s="94">
        <f t="shared" si="323"/>
        <v>0.38675216512642729</v>
      </c>
      <c r="N2949" s="94">
        <f t="shared" si="323"/>
        <v>0.38675216512642729</v>
      </c>
      <c r="O2949" s="94">
        <f t="shared" si="323"/>
        <v>0.38675216512642729</v>
      </c>
      <c r="P2949" s="94">
        <f t="shared" si="323"/>
        <v>0.38675216512642729</v>
      </c>
      <c r="Q2949" s="94">
        <f t="shared" si="323"/>
        <v>0.38675216512642729</v>
      </c>
      <c r="R2949" s="94">
        <f t="shared" si="323"/>
        <v>0.38675216512642729</v>
      </c>
      <c r="S2949" s="93">
        <f>(1+H2949)^((5-Dashboard!$F$9)*3/12)</f>
        <v>1.1776044179292242</v>
      </c>
      <c r="T2949" s="93">
        <f t="shared" si="325"/>
        <v>1.6330454762257978</v>
      </c>
      <c r="U2949" s="93">
        <f t="shared" si="325"/>
        <v>2.2646293499060426</v>
      </c>
      <c r="V2949" s="93">
        <f t="shared" si="325"/>
        <v>3.1404796541910578</v>
      </c>
      <c r="W2949" s="93">
        <f t="shared" si="325"/>
        <v>4.355066959984943</v>
      </c>
      <c r="X2949" s="93">
        <f t="shared" si="325"/>
        <v>6.0393985360296867</v>
      </c>
      <c r="Y2949" s="93">
        <f t="shared" si="324"/>
        <v>8.3751489959005418</v>
      </c>
      <c r="Z2949" s="93">
        <f t="shared" si="324"/>
        <v>11.614256003321499</v>
      </c>
      <c r="AA2949" s="93">
        <f t="shared" si="324"/>
        <v>16.106094658938694</v>
      </c>
      <c r="AB2949" s="93">
        <f t="shared" si="324"/>
        <v>22.33516164001442</v>
      </c>
      <c r="AC2949" s="95">
        <f t="shared" si="324"/>
        <v>30.973333762738719</v>
      </c>
      <c r="AE2949" s="96"/>
    </row>
    <row r="2950" spans="3:31" ht="24.75" customHeight="1" x14ac:dyDescent="0.25">
      <c r="C2950" s="91">
        <f>ABS(E2950-Dashboard!$F$13)</f>
        <v>31.508235781218264</v>
      </c>
      <c r="D2950" s="92">
        <f t="shared" si="319"/>
        <v>0.38685216512642728</v>
      </c>
      <c r="E2950" s="93" cm="1">
        <f t="array" ref="E2950">SUM('DRE + DCF'!$S$41/TIR!S2950,'DRE + DCF'!$U$41:$AD$41/TIR!T2950:AC2950,TIR!F2950)</f>
        <v>16.111764218781733</v>
      </c>
      <c r="F2950" s="100">
        <f>'DRE + DCF'!$AE$38*'DRE + DCF'!$AE$39*(1+G2950)/(R2950-G2950)/AC2950</f>
        <v>2.9952286833841231</v>
      </c>
      <c r="G2950" s="92">
        <f>R2950*(1-'DRE + DCF'!$AE$39)</f>
        <v>0.23211129907585637</v>
      </c>
      <c r="H2950" s="94">
        <f t="shared" si="322"/>
        <v>0.38685216512642728</v>
      </c>
      <c r="I2950" s="94">
        <f t="shared" si="323"/>
        <v>0.38685216512642728</v>
      </c>
      <c r="J2950" s="94">
        <f t="shared" si="323"/>
        <v>0.38685216512642728</v>
      </c>
      <c r="K2950" s="94">
        <f t="shared" si="323"/>
        <v>0.38685216512642728</v>
      </c>
      <c r="L2950" s="94">
        <f t="shared" si="323"/>
        <v>0.38685216512642728</v>
      </c>
      <c r="M2950" s="94">
        <f t="shared" si="323"/>
        <v>0.38685216512642728</v>
      </c>
      <c r="N2950" s="94">
        <f t="shared" si="323"/>
        <v>0.38685216512642728</v>
      </c>
      <c r="O2950" s="94">
        <f t="shared" si="323"/>
        <v>0.38685216512642728</v>
      </c>
      <c r="P2950" s="94">
        <f t="shared" si="323"/>
        <v>0.38685216512642728</v>
      </c>
      <c r="Q2950" s="94">
        <f t="shared" si="323"/>
        <v>0.38685216512642728</v>
      </c>
      <c r="R2950" s="94">
        <f t="shared" si="323"/>
        <v>0.38685216512642728</v>
      </c>
      <c r="S2950" s="93">
        <f>(1+H2950)^((5-Dashboard!$F$9)*3/12)</f>
        <v>1.1776468762436503</v>
      </c>
      <c r="T2950" s="93">
        <f t="shared" si="325"/>
        <v>1.6332221200728803</v>
      </c>
      <c r="U2950" s="93">
        <f t="shared" si="325"/>
        <v>2.2650376333554481</v>
      </c>
      <c r="V2950" s="93">
        <f t="shared" si="325"/>
        <v>3.1412723459118421</v>
      </c>
      <c r="W2950" s="93">
        <f t="shared" si="325"/>
        <v>4.3564803541796104</v>
      </c>
      <c r="X2950" s="93">
        <f t="shared" si="325"/>
        <v>6.0417942115247376</v>
      </c>
      <c r="Y2950" s="93">
        <f t="shared" si="324"/>
        <v>8.379075383501398</v>
      </c>
      <c r="Z2950" s="93">
        <f t="shared" si="324"/>
        <v>11.620538837366464</v>
      </c>
      <c r="AA2950" s="93">
        <f t="shared" si="324"/>
        <v>16.115969446537417</v>
      </c>
      <c r="AB2950" s="93">
        <f t="shared" si="324"/>
        <v>22.350467120041767</v>
      </c>
      <c r="AC2950" s="95">
        <f t="shared" si="324"/>
        <v>30.996793717016949</v>
      </c>
      <c r="AE2950" s="96"/>
    </row>
    <row r="2951" spans="3:31" ht="24.75" customHeight="1" x14ac:dyDescent="0.25">
      <c r="C2951" s="91">
        <f>ABS(E2951-Dashboard!$F$13)</f>
        <v>31.514628162797248</v>
      </c>
      <c r="D2951" s="92">
        <f t="shared" si="319"/>
        <v>0.38695216512642727</v>
      </c>
      <c r="E2951" s="93" cm="1">
        <f t="array" ref="E2951">SUM('DRE + DCF'!$S$41/TIR!S2951,'DRE + DCF'!$U$41:$AD$41/TIR!T2951:AC2951,TIR!F2951)</f>
        <v>16.10537183720275</v>
      </c>
      <c r="F2951" s="100">
        <f>'DRE + DCF'!$AE$38*'DRE + DCF'!$AE$39*(1+G2951)/(R2951-G2951)/AC2951</f>
        <v>2.9923341444814624</v>
      </c>
      <c r="G2951" s="92">
        <f>R2951*(1-'DRE + DCF'!$AE$39)</f>
        <v>0.23217129907585635</v>
      </c>
      <c r="H2951" s="94">
        <f t="shared" si="322"/>
        <v>0.38695216512642727</v>
      </c>
      <c r="I2951" s="94">
        <f t="shared" si="323"/>
        <v>0.38695216512642727</v>
      </c>
      <c r="J2951" s="94">
        <f t="shared" si="323"/>
        <v>0.38695216512642727</v>
      </c>
      <c r="K2951" s="94">
        <f t="shared" si="323"/>
        <v>0.38695216512642727</v>
      </c>
      <c r="L2951" s="94">
        <f t="shared" si="323"/>
        <v>0.38695216512642727</v>
      </c>
      <c r="M2951" s="94">
        <f t="shared" si="323"/>
        <v>0.38695216512642727</v>
      </c>
      <c r="N2951" s="94">
        <f t="shared" si="323"/>
        <v>0.38695216512642727</v>
      </c>
      <c r="O2951" s="94">
        <f t="shared" si="323"/>
        <v>0.38695216512642727</v>
      </c>
      <c r="P2951" s="94">
        <f t="shared" si="323"/>
        <v>0.38695216512642727</v>
      </c>
      <c r="Q2951" s="94">
        <f t="shared" si="323"/>
        <v>0.38695216512642727</v>
      </c>
      <c r="R2951" s="94">
        <f t="shared" si="323"/>
        <v>0.38695216512642727</v>
      </c>
      <c r="S2951" s="93">
        <f>(1+H2951)^((5-Dashboard!$F$9)*3/12)</f>
        <v>1.1776893330273597</v>
      </c>
      <c r="T2951" s="93">
        <f t="shared" si="325"/>
        <v>1.6333987702885944</v>
      </c>
      <c r="U2951" s="93">
        <f t="shared" si="325"/>
        <v>2.2654459609666096</v>
      </c>
      <c r="V2951" s="93">
        <f t="shared" si="325"/>
        <v>3.1420651805395585</v>
      </c>
      <c r="W2951" s="93">
        <f t="shared" si="325"/>
        <v>4.3578941051176994</v>
      </c>
      <c r="X2951" s="93">
        <f t="shared" si="325"/>
        <v>6.0441906644846872</v>
      </c>
      <c r="Y2951" s="93">
        <f t="shared" si="324"/>
        <v>8.3830033285439747</v>
      </c>
      <c r="Z2951" s="93">
        <f t="shared" si="324"/>
        <v>11.626824616786111</v>
      </c>
      <c r="AA2951" s="93">
        <f t="shared" si="324"/>
        <v>16.125849575796739</v>
      </c>
      <c r="AB2951" s="93">
        <f t="shared" si="324"/>
        <v>22.365781983654365</v>
      </c>
      <c r="AC2951" s="95">
        <f t="shared" si="324"/>
        <v>31.02026974697506</v>
      </c>
      <c r="AE2951" s="96"/>
    </row>
    <row r="2952" spans="3:31" ht="24.75" customHeight="1" x14ac:dyDescent="0.25">
      <c r="C2952" s="91">
        <f>ABS(E2952-Dashboard!$F$13)</f>
        <v>31.52101569459008</v>
      </c>
      <c r="D2952" s="92">
        <f t="shared" si="319"/>
        <v>0.38705216512642726</v>
      </c>
      <c r="E2952" s="93" cm="1">
        <f t="array" ref="E2952">SUM('DRE + DCF'!$S$41/TIR!S2952,'DRE + DCF'!$U$41:$AD$41/TIR!T2952:AC2952,TIR!F2952)</f>
        <v>16.098984305409918</v>
      </c>
      <c r="F2952" s="100">
        <f>'DRE + DCF'!$AE$38*'DRE + DCF'!$AE$39*(1+G2952)/(R2952-G2952)/AC2952</f>
        <v>2.9894427585533601</v>
      </c>
      <c r="G2952" s="92">
        <f>R2952*(1-'DRE + DCF'!$AE$39)</f>
        <v>0.23223129907585635</v>
      </c>
      <c r="H2952" s="94">
        <f t="shared" si="322"/>
        <v>0.38705216512642726</v>
      </c>
      <c r="I2952" s="94">
        <f t="shared" si="323"/>
        <v>0.38705216512642726</v>
      </c>
      <c r="J2952" s="94">
        <f t="shared" si="323"/>
        <v>0.38705216512642726</v>
      </c>
      <c r="K2952" s="94">
        <f t="shared" si="323"/>
        <v>0.38705216512642726</v>
      </c>
      <c r="L2952" s="94">
        <f t="shared" si="323"/>
        <v>0.38705216512642726</v>
      </c>
      <c r="M2952" s="94">
        <f t="shared" si="323"/>
        <v>0.38705216512642726</v>
      </c>
      <c r="N2952" s="94">
        <f t="shared" si="323"/>
        <v>0.38705216512642726</v>
      </c>
      <c r="O2952" s="94">
        <f t="shared" si="323"/>
        <v>0.38705216512642726</v>
      </c>
      <c r="P2952" s="94">
        <f t="shared" si="323"/>
        <v>0.38705216512642726</v>
      </c>
      <c r="Q2952" s="94">
        <f t="shared" si="323"/>
        <v>0.38705216512642726</v>
      </c>
      <c r="R2952" s="94">
        <f t="shared" si="323"/>
        <v>0.38705216512642726</v>
      </c>
      <c r="S2952" s="93">
        <f>(1+H2952)^((5-Dashboard!$F$9)*3/12)</f>
        <v>1.1777317882805183</v>
      </c>
      <c r="T2952" s="93">
        <f t="shared" si="325"/>
        <v>1.6335754268727121</v>
      </c>
      <c r="U2952" s="93">
        <f t="shared" si="325"/>
        <v>2.2658543327411231</v>
      </c>
      <c r="V2952" s="93">
        <f t="shared" si="325"/>
        <v>3.1428581580896711</v>
      </c>
      <c r="W2952" s="93">
        <f t="shared" si="325"/>
        <v>4.3593082128635334</v>
      </c>
      <c r="X2952" s="93">
        <f t="shared" si="325"/>
        <v>6.0465878951057812</v>
      </c>
      <c r="Y2952" s="93">
        <f t="shared" si="324"/>
        <v>8.3869328315337217</v>
      </c>
      <c r="Z2952" s="93">
        <f t="shared" si="324"/>
        <v>11.633113342748766</v>
      </c>
      <c r="AA2952" s="93">
        <f t="shared" si="324"/>
        <v>16.135735049220806</v>
      </c>
      <c r="AB2952" s="93">
        <f t="shared" si="324"/>
        <v>22.381106235928097</v>
      </c>
      <c r="AC2952" s="95">
        <f t="shared" si="324"/>
        <v>31.043761862468653</v>
      </c>
      <c r="AE2952" s="96"/>
    </row>
    <row r="2953" spans="3:31" ht="24.75" customHeight="1" x14ac:dyDescent="0.25">
      <c r="C2953" s="91">
        <f>ABS(E2953-Dashboard!$F$13)</f>
        <v>31.527398381544121</v>
      </c>
      <c r="D2953" s="92">
        <f t="shared" si="319"/>
        <v>0.38715216512642725</v>
      </c>
      <c r="E2953" s="93" cm="1">
        <f t="array" ref="E2953">SUM('DRE + DCF'!$S$41/TIR!S2953,'DRE + DCF'!$U$41:$AD$41/TIR!T2953:AC2953,TIR!F2953)</f>
        <v>16.092601618455877</v>
      </c>
      <c r="F2953" s="100">
        <f>'DRE + DCF'!$AE$38*'DRE + DCF'!$AE$39*(1+G2953)/(R2953-G2953)/AC2953</f>
        <v>2.9865545217395457</v>
      </c>
      <c r="G2953" s="92">
        <f>R2953*(1-'DRE + DCF'!$AE$39)</f>
        <v>0.23229129907585633</v>
      </c>
      <c r="H2953" s="94">
        <f t="shared" si="322"/>
        <v>0.38715216512642725</v>
      </c>
      <c r="I2953" s="94">
        <f t="shared" si="323"/>
        <v>0.38715216512642725</v>
      </c>
      <c r="J2953" s="94">
        <f t="shared" si="323"/>
        <v>0.38715216512642725</v>
      </c>
      <c r="K2953" s="94">
        <f t="shared" si="323"/>
        <v>0.38715216512642725</v>
      </c>
      <c r="L2953" s="94">
        <f t="shared" si="323"/>
        <v>0.38715216512642725</v>
      </c>
      <c r="M2953" s="94">
        <f t="shared" si="323"/>
        <v>0.38715216512642725</v>
      </c>
      <c r="N2953" s="94">
        <f t="shared" si="323"/>
        <v>0.38715216512642725</v>
      </c>
      <c r="O2953" s="94">
        <f t="shared" si="323"/>
        <v>0.38715216512642725</v>
      </c>
      <c r="P2953" s="94">
        <f t="shared" si="323"/>
        <v>0.38715216512642725</v>
      </c>
      <c r="Q2953" s="94">
        <f t="shared" si="323"/>
        <v>0.38715216512642725</v>
      </c>
      <c r="R2953" s="94">
        <f t="shared" si="323"/>
        <v>0.38715216512642725</v>
      </c>
      <c r="S2953" s="93">
        <f>(1+H2953)^((5-Dashboard!$F$9)*3/12)</f>
        <v>1.1777742420032913</v>
      </c>
      <c r="T2953" s="93">
        <f t="shared" si="325"/>
        <v>1.633752089825002</v>
      </c>
      <c r="U2953" s="93">
        <f t="shared" si="325"/>
        <v>2.2662627486805764</v>
      </c>
      <c r="V2953" s="93">
        <f t="shared" si="325"/>
        <v>3.1436512785776296</v>
      </c>
      <c r="W2953" s="93">
        <f t="shared" si="325"/>
        <v>4.3607226774814203</v>
      </c>
      <c r="X2953" s="93">
        <f t="shared" si="325"/>
        <v>6.0489859035842626</v>
      </c>
      <c r="Y2953" s="93">
        <f t="shared" si="324"/>
        <v>8.3908638929761477</v>
      </c>
      <c r="Z2953" s="93">
        <f t="shared" si="324"/>
        <v>11.639405016423025</v>
      </c>
      <c r="AA2953" s="93">
        <f t="shared" si="324"/>
        <v>16.145625869314596</v>
      </c>
      <c r="AB2953" s="93">
        <f t="shared" si="324"/>
        <v>22.396439881940996</v>
      </c>
      <c r="AC2953" s="95">
        <f t="shared" si="324"/>
        <v>31.067270073358316</v>
      </c>
      <c r="AE2953" s="96"/>
    </row>
    <row r="2954" spans="3:31" ht="24.75" customHeight="1" x14ac:dyDescent="0.25">
      <c r="C2954" s="91">
        <f>ABS(E2954-Dashboard!$F$13)</f>
        <v>31.533776228600697</v>
      </c>
      <c r="D2954" s="92">
        <f t="shared" si="319"/>
        <v>0.38725216512642724</v>
      </c>
      <c r="E2954" s="93" cm="1">
        <f t="array" ref="E2954">SUM('DRE + DCF'!$S$41/TIR!S2954,'DRE + DCF'!$U$41:$AD$41/TIR!T2954:AC2954,TIR!F2954)</f>
        <v>16.0862237713993</v>
      </c>
      <c r="F2954" s="100">
        <f>'DRE + DCF'!$AE$38*'DRE + DCF'!$AE$39*(1+G2954)/(R2954-G2954)/AC2954</f>
        <v>2.9836694301850195</v>
      </c>
      <c r="G2954" s="92">
        <f>R2954*(1-'DRE + DCF'!$AE$39)</f>
        <v>0.23235129907585633</v>
      </c>
      <c r="H2954" s="94">
        <f t="shared" si="322"/>
        <v>0.38725216512642724</v>
      </c>
      <c r="I2954" s="94">
        <f t="shared" si="323"/>
        <v>0.38725216512642724</v>
      </c>
      <c r="J2954" s="94">
        <f t="shared" si="323"/>
        <v>0.38725216512642724</v>
      </c>
      <c r="K2954" s="94">
        <f t="shared" si="323"/>
        <v>0.38725216512642724</v>
      </c>
      <c r="L2954" s="94">
        <f t="shared" si="323"/>
        <v>0.38725216512642724</v>
      </c>
      <c r="M2954" s="94">
        <f t="shared" si="323"/>
        <v>0.38725216512642724</v>
      </c>
      <c r="N2954" s="94">
        <f t="shared" si="323"/>
        <v>0.38725216512642724</v>
      </c>
      <c r="O2954" s="94">
        <f t="shared" si="323"/>
        <v>0.38725216512642724</v>
      </c>
      <c r="P2954" s="94">
        <f t="shared" si="323"/>
        <v>0.38725216512642724</v>
      </c>
      <c r="Q2954" s="94">
        <f t="shared" si="323"/>
        <v>0.38725216512642724</v>
      </c>
      <c r="R2954" s="94">
        <f t="shared" si="323"/>
        <v>0.38725216512642724</v>
      </c>
      <c r="S2954" s="93">
        <f>(1+H2954)^((5-Dashboard!$F$9)*3/12)</f>
        <v>1.1778166941958443</v>
      </c>
      <c r="T2954" s="93">
        <f t="shared" si="325"/>
        <v>1.6339287591452363</v>
      </c>
      <c r="U2954" s="93">
        <f t="shared" si="325"/>
        <v>2.2666712087865659</v>
      </c>
      <c r="V2954" s="93">
        <f t="shared" si="325"/>
        <v>3.1444445420189</v>
      </c>
      <c r="W2954" s="93">
        <f t="shared" si="325"/>
        <v>4.362137499035696</v>
      </c>
      <c r="X2954" s="93">
        <f t="shared" si="325"/>
        <v>6.0513846901164481</v>
      </c>
      <c r="Y2954" s="93">
        <f t="shared" si="324"/>
        <v>8.3947965133769564</v>
      </c>
      <c r="Z2954" s="93">
        <f t="shared" si="324"/>
        <v>11.645699638977966</v>
      </c>
      <c r="AA2954" s="93">
        <f t="shared" si="324"/>
        <v>16.155522038584238</v>
      </c>
      <c r="AB2954" s="93">
        <f t="shared" si="324"/>
        <v>22.411782926773697</v>
      </c>
      <c r="AC2954" s="95">
        <f t="shared" si="324"/>
        <v>31.090794389510311</v>
      </c>
      <c r="AE2954" s="96"/>
    </row>
    <row r="2955" spans="3:31" ht="24.75" customHeight="1" x14ac:dyDescent="0.25">
      <c r="C2955" s="91">
        <f>ABS(E2955-Dashboard!$F$13)</f>
        <v>31.540149240694912</v>
      </c>
      <c r="D2955" s="92">
        <f t="shared" si="319"/>
        <v>0.38735216512642723</v>
      </c>
      <c r="E2955" s="93" cm="1">
        <f t="array" ref="E2955">SUM('DRE + DCF'!$S$41/TIR!S2955,'DRE + DCF'!$U$41:$AD$41/TIR!T2955:AC2955,TIR!F2955)</f>
        <v>16.079850759305085</v>
      </c>
      <c r="F2955" s="100">
        <f>'DRE + DCF'!$AE$38*'DRE + DCF'!$AE$39*(1+G2955)/(R2955-G2955)/AC2955</f>
        <v>2.9807874800401097</v>
      </c>
      <c r="G2955" s="92">
        <f>R2955*(1-'DRE + DCF'!$AE$39)</f>
        <v>0.23241129907585634</v>
      </c>
      <c r="H2955" s="94">
        <f t="shared" si="322"/>
        <v>0.38735216512642723</v>
      </c>
      <c r="I2955" s="94">
        <f t="shared" si="323"/>
        <v>0.38735216512642723</v>
      </c>
      <c r="J2955" s="94">
        <f t="shared" si="323"/>
        <v>0.38735216512642723</v>
      </c>
      <c r="K2955" s="94">
        <f t="shared" si="323"/>
        <v>0.38735216512642723</v>
      </c>
      <c r="L2955" s="94">
        <f t="shared" si="323"/>
        <v>0.38735216512642723</v>
      </c>
      <c r="M2955" s="94">
        <f t="shared" si="323"/>
        <v>0.38735216512642723</v>
      </c>
      <c r="N2955" s="94">
        <f t="shared" si="323"/>
        <v>0.38735216512642723</v>
      </c>
      <c r="O2955" s="94">
        <f t="shared" si="323"/>
        <v>0.38735216512642723</v>
      </c>
      <c r="P2955" s="94">
        <f t="shared" si="323"/>
        <v>0.38735216512642723</v>
      </c>
      <c r="Q2955" s="94">
        <f t="shared" si="323"/>
        <v>0.38735216512642723</v>
      </c>
      <c r="R2955" s="94">
        <f t="shared" si="323"/>
        <v>0.38735216512642723</v>
      </c>
      <c r="S2955" s="93">
        <f>(1+H2955)^((5-Dashboard!$F$9)*3/12)</f>
        <v>1.1778591448583431</v>
      </c>
      <c r="T2955" s="93">
        <f t="shared" si="325"/>
        <v>1.6341054348331843</v>
      </c>
      <c r="U2955" s="93">
        <f t="shared" si="325"/>
        <v>2.2670797130606797</v>
      </c>
      <c r="V2955" s="93">
        <f t="shared" si="325"/>
        <v>3.145237948428933</v>
      </c>
      <c r="W2955" s="93">
        <f t="shared" si="325"/>
        <v>4.3635526775906817</v>
      </c>
      <c r="X2955" s="93">
        <f t="shared" si="325"/>
        <v>6.0537842548986509</v>
      </c>
      <c r="Y2955" s="93">
        <f t="shared" si="324"/>
        <v>8.3987306932419177</v>
      </c>
      <c r="Z2955" s="93">
        <f t="shared" si="324"/>
        <v>11.651997211582954</v>
      </c>
      <c r="AA2955" s="93">
        <f t="shared" si="324"/>
        <v>16.165423559536702</v>
      </c>
      <c r="AB2955" s="93">
        <f t="shared" si="324"/>
        <v>22.427135375508996</v>
      </c>
      <c r="AC2955" s="95">
        <f t="shared" si="324"/>
        <v>31.114334820795893</v>
      </c>
      <c r="AE2955" s="96"/>
    </row>
    <row r="2956" spans="3:31" ht="24.75" customHeight="1" x14ac:dyDescent="0.25">
      <c r="C2956" s="91">
        <f>ABS(E2956-Dashboard!$F$13)</f>
        <v>31.546517422755848</v>
      </c>
      <c r="D2956" s="92">
        <f t="shared" si="319"/>
        <v>0.38745216512642722</v>
      </c>
      <c r="E2956" s="93" cm="1">
        <f t="array" ref="E2956">SUM('DRE + DCF'!$S$41/TIR!S2956,'DRE + DCF'!$U$41:$AD$41/TIR!T2956:AC2956,TIR!F2956)</f>
        <v>16.07348257724415</v>
      </c>
      <c r="F2956" s="100">
        <f>'DRE + DCF'!$AE$38*'DRE + DCF'!$AE$39*(1+G2956)/(R2956-G2956)/AC2956</f>
        <v>2.9779086674603952</v>
      </c>
      <c r="G2956" s="92">
        <f>R2956*(1-'DRE + DCF'!$AE$39)</f>
        <v>0.23247129907585631</v>
      </c>
      <c r="H2956" s="94">
        <f t="shared" si="322"/>
        <v>0.38745216512642722</v>
      </c>
      <c r="I2956" s="94">
        <f t="shared" si="323"/>
        <v>0.38745216512642722</v>
      </c>
      <c r="J2956" s="94">
        <f t="shared" si="323"/>
        <v>0.38745216512642722</v>
      </c>
      <c r="K2956" s="94">
        <f t="shared" si="323"/>
        <v>0.38745216512642722</v>
      </c>
      <c r="L2956" s="94">
        <f t="shared" si="323"/>
        <v>0.38745216512642722</v>
      </c>
      <c r="M2956" s="94">
        <f t="shared" si="323"/>
        <v>0.38745216512642722</v>
      </c>
      <c r="N2956" s="94">
        <f t="shared" si="323"/>
        <v>0.38745216512642722</v>
      </c>
      <c r="O2956" s="94">
        <f t="shared" si="323"/>
        <v>0.38745216512642722</v>
      </c>
      <c r="P2956" s="94">
        <f t="shared" si="323"/>
        <v>0.38745216512642722</v>
      </c>
      <c r="Q2956" s="94">
        <f t="shared" si="323"/>
        <v>0.38745216512642722</v>
      </c>
      <c r="R2956" s="94">
        <f t="shared" si="323"/>
        <v>0.38745216512642722</v>
      </c>
      <c r="S2956" s="93">
        <f>(1+H2956)^((5-Dashboard!$F$9)*3/12)</f>
        <v>1.1779015939909527</v>
      </c>
      <c r="T2956" s="93">
        <f t="shared" si="325"/>
        <v>1.6342821168886172</v>
      </c>
      <c r="U2956" s="93">
        <f t="shared" si="325"/>
        <v>2.2674882615045129</v>
      </c>
      <c r="V2956" s="93">
        <f t="shared" si="325"/>
        <v>3.1460314978231949</v>
      </c>
      <c r="W2956" s="93">
        <f t="shared" si="325"/>
        <v>4.3649682132107293</v>
      </c>
      <c r="X2956" s="93">
        <f t="shared" si="325"/>
        <v>6.0561845981272588</v>
      </c>
      <c r="Y2956" s="93">
        <f t="shared" si="324"/>
        <v>8.4026664330769876</v>
      </c>
      <c r="Z2956" s="93">
        <f t="shared" si="324"/>
        <v>11.658297735407821</v>
      </c>
      <c r="AA2956" s="93">
        <f t="shared" si="324"/>
        <v>16.175330434680106</v>
      </c>
      <c r="AB2956" s="93">
        <f t="shared" si="324"/>
        <v>22.442497233232309</v>
      </c>
      <c r="AC2956" s="95">
        <f t="shared" si="324"/>
        <v>31.137891377092021</v>
      </c>
      <c r="AE2956" s="96"/>
    </row>
    <row r="2957" spans="3:31" ht="24.75" customHeight="1" x14ac:dyDescent="0.25">
      <c r="C2957" s="91">
        <f>ABS(E2957-Dashboard!$F$13)</f>
        <v>31.552880779706367</v>
      </c>
      <c r="D2957" s="92">
        <f t="shared" si="319"/>
        <v>0.38755216512642721</v>
      </c>
      <c r="E2957" s="93" cm="1">
        <f t="array" ref="E2957">SUM('DRE + DCF'!$S$41/TIR!S2957,'DRE + DCF'!$U$41:$AD$41/TIR!T2957:AC2957,TIR!F2957)</f>
        <v>16.06711922029363</v>
      </c>
      <c r="F2957" s="100">
        <f>'DRE + DCF'!$AE$38*'DRE + DCF'!$AE$39*(1+G2957)/(R2957-G2957)/AC2957</f>
        <v>2.975032988606773</v>
      </c>
      <c r="G2957" s="92">
        <f>R2957*(1-'DRE + DCF'!$AE$39)</f>
        <v>0.23253129907585632</v>
      </c>
      <c r="H2957" s="94">
        <f t="shared" si="322"/>
        <v>0.38755216512642721</v>
      </c>
      <c r="I2957" s="94">
        <f t="shared" si="323"/>
        <v>0.38755216512642721</v>
      </c>
      <c r="J2957" s="94">
        <f t="shared" si="323"/>
        <v>0.38755216512642721</v>
      </c>
      <c r="K2957" s="94">
        <f t="shared" si="323"/>
        <v>0.38755216512642721</v>
      </c>
      <c r="L2957" s="94">
        <f t="shared" si="323"/>
        <v>0.38755216512642721</v>
      </c>
      <c r="M2957" s="94">
        <f t="shared" si="323"/>
        <v>0.38755216512642721</v>
      </c>
      <c r="N2957" s="94">
        <f t="shared" si="323"/>
        <v>0.38755216512642721</v>
      </c>
      <c r="O2957" s="94">
        <f t="shared" si="323"/>
        <v>0.38755216512642721</v>
      </c>
      <c r="P2957" s="94">
        <f t="shared" si="323"/>
        <v>0.38755216512642721</v>
      </c>
      <c r="Q2957" s="94">
        <f t="shared" ref="I2957:R2983" si="326">$D2957</f>
        <v>0.38755216512642721</v>
      </c>
      <c r="R2957" s="94">
        <f t="shared" si="326"/>
        <v>0.38755216512642721</v>
      </c>
      <c r="S2957" s="93">
        <f>(1+H2957)^((5-Dashboard!$F$9)*3/12)</f>
        <v>1.1779440415938387</v>
      </c>
      <c r="T2957" s="93">
        <f t="shared" si="325"/>
        <v>1.6344588053113049</v>
      </c>
      <c r="U2957" s="93">
        <f t="shared" si="325"/>
        <v>2.2678968541196545</v>
      </c>
      <c r="V2957" s="93">
        <f t="shared" si="325"/>
        <v>3.1468251902171391</v>
      </c>
      <c r="W2957" s="93">
        <f t="shared" si="325"/>
        <v>4.3663841059601722</v>
      </c>
      <c r="X2957" s="93">
        <f t="shared" si="325"/>
        <v>6.0585857199986553</v>
      </c>
      <c r="Y2957" s="93">
        <f t="shared" si="324"/>
        <v>8.406603733388188</v>
      </c>
      <c r="Z2957" s="93">
        <f t="shared" si="324"/>
        <v>11.664601211622685</v>
      </c>
      <c r="AA2957" s="93">
        <f t="shared" si="324"/>
        <v>16.185242666523401</v>
      </c>
      <c r="AB2957" s="93">
        <f t="shared" si="324"/>
        <v>22.457868505031172</v>
      </c>
      <c r="AC2957" s="95">
        <f t="shared" si="324"/>
        <v>31.161464068280598</v>
      </c>
      <c r="AE2957" s="96"/>
    </row>
    <row r="2958" spans="3:31" ht="24.75" customHeight="1" x14ac:dyDescent="0.25">
      <c r="C2958" s="91">
        <f>ABS(E2958-Dashboard!$F$13)</f>
        <v>31.559239316463337</v>
      </c>
      <c r="D2958" s="92">
        <f t="shared" si="319"/>
        <v>0.3876521651264272</v>
      </c>
      <c r="E2958" s="93" cm="1">
        <f t="array" ref="E2958">SUM('DRE + DCF'!$S$41/TIR!S2958,'DRE + DCF'!$U$41:$AD$41/TIR!T2958:AC2958,TIR!F2958)</f>
        <v>16.06076068353666</v>
      </c>
      <c r="F2958" s="100">
        <f>'DRE + DCF'!$AE$38*'DRE + DCF'!$AE$39*(1+G2958)/(R2958-G2958)/AC2958</f>
        <v>2.9721604396453678</v>
      </c>
      <c r="G2958" s="92">
        <f>R2958*(1-'DRE + DCF'!$AE$39)</f>
        <v>0.23259129907585629</v>
      </c>
      <c r="H2958" s="94">
        <f t="shared" si="322"/>
        <v>0.3876521651264272</v>
      </c>
      <c r="I2958" s="94">
        <f t="shared" si="326"/>
        <v>0.3876521651264272</v>
      </c>
      <c r="J2958" s="94">
        <f t="shared" si="326"/>
        <v>0.3876521651264272</v>
      </c>
      <c r="K2958" s="94">
        <f t="shared" si="326"/>
        <v>0.3876521651264272</v>
      </c>
      <c r="L2958" s="94">
        <f t="shared" si="326"/>
        <v>0.3876521651264272</v>
      </c>
      <c r="M2958" s="94">
        <f t="shared" si="326"/>
        <v>0.3876521651264272</v>
      </c>
      <c r="N2958" s="94">
        <f t="shared" si="326"/>
        <v>0.3876521651264272</v>
      </c>
      <c r="O2958" s="94">
        <f t="shared" si="326"/>
        <v>0.3876521651264272</v>
      </c>
      <c r="P2958" s="94">
        <f t="shared" si="326"/>
        <v>0.3876521651264272</v>
      </c>
      <c r="Q2958" s="94">
        <f t="shared" si="326"/>
        <v>0.3876521651264272</v>
      </c>
      <c r="R2958" s="94">
        <f t="shared" si="326"/>
        <v>0.3876521651264272</v>
      </c>
      <c r="S2958" s="93">
        <f>(1+H2958)^((5-Dashboard!$F$9)*3/12)</f>
        <v>1.1779864876671664</v>
      </c>
      <c r="T2958" s="93">
        <f t="shared" si="325"/>
        <v>1.6346355001010189</v>
      </c>
      <c r="U2958" s="93">
        <f t="shared" si="325"/>
        <v>2.2683054909076992</v>
      </c>
      <c r="V2958" s="93">
        <f t="shared" si="325"/>
        <v>3.1476190256262324</v>
      </c>
      <c r="W2958" s="93">
        <f t="shared" si="325"/>
        <v>4.3678003559033769</v>
      </c>
      <c r="X2958" s="93">
        <f t="shared" si="325"/>
        <v>6.0609876207093007</v>
      </c>
      <c r="Y2958" s="93">
        <f t="shared" si="324"/>
        <v>8.4105425946817345</v>
      </c>
      <c r="Z2958" s="93">
        <f t="shared" si="324"/>
        <v>11.670907641398149</v>
      </c>
      <c r="AA2958" s="93">
        <f t="shared" si="324"/>
        <v>16.195160257576706</v>
      </c>
      <c r="AB2958" s="93">
        <f t="shared" si="324"/>
        <v>22.473249195995784</v>
      </c>
      <c r="AC2958" s="95">
        <f t="shared" si="324"/>
        <v>31.185052904249293</v>
      </c>
      <c r="AE2958" s="96"/>
    </row>
    <row r="2959" spans="3:31" ht="24.75" customHeight="1" x14ac:dyDescent="0.25">
      <c r="C2959" s="91">
        <f>ABS(E2959-Dashboard!$F$13)</f>
        <v>31.565593037937436</v>
      </c>
      <c r="D2959" s="92">
        <f t="shared" ref="D2959:D3022" si="327">D2958+0.0001</f>
        <v>0.38775216512642718</v>
      </c>
      <c r="E2959" s="93" cm="1">
        <f t="array" ref="E2959">SUM('DRE + DCF'!$S$41/TIR!S2959,'DRE + DCF'!$U$41:$AD$41/TIR!T2959:AC2959,TIR!F2959)</f>
        <v>16.054406962062561</v>
      </c>
      <c r="F2959" s="100">
        <f>'DRE + DCF'!$AE$38*'DRE + DCF'!$AE$39*(1+G2959)/(R2959-G2959)/AC2959</f>
        <v>2.9692910167476132</v>
      </c>
      <c r="G2959" s="92">
        <f>R2959*(1-'DRE + DCF'!$AE$39)</f>
        <v>0.2326512990758563</v>
      </c>
      <c r="H2959" s="94">
        <f t="shared" si="322"/>
        <v>0.38775216512642718</v>
      </c>
      <c r="I2959" s="94">
        <f t="shared" si="326"/>
        <v>0.38775216512642718</v>
      </c>
      <c r="J2959" s="94">
        <f t="shared" si="326"/>
        <v>0.38775216512642718</v>
      </c>
      <c r="K2959" s="94">
        <f t="shared" si="326"/>
        <v>0.38775216512642718</v>
      </c>
      <c r="L2959" s="94">
        <f t="shared" si="326"/>
        <v>0.38775216512642718</v>
      </c>
      <c r="M2959" s="94">
        <f t="shared" si="326"/>
        <v>0.38775216512642718</v>
      </c>
      <c r="N2959" s="94">
        <f t="shared" si="326"/>
        <v>0.38775216512642718</v>
      </c>
      <c r="O2959" s="94">
        <f t="shared" si="326"/>
        <v>0.38775216512642718</v>
      </c>
      <c r="P2959" s="94">
        <f t="shared" si="326"/>
        <v>0.38775216512642718</v>
      </c>
      <c r="Q2959" s="94">
        <f t="shared" si="326"/>
        <v>0.38775216512642718</v>
      </c>
      <c r="R2959" s="94">
        <f t="shared" si="326"/>
        <v>0.38775216512642718</v>
      </c>
      <c r="S2959" s="93">
        <f>(1+H2959)^((5-Dashboard!$F$9)*3/12)</f>
        <v>1.1780289322111011</v>
      </c>
      <c r="T2959" s="93">
        <f t="shared" si="325"/>
        <v>1.6348122012575286</v>
      </c>
      <c r="U2959" s="93">
        <f t="shared" si="325"/>
        <v>2.2687141718702355</v>
      </c>
      <c r="V2959" s="93">
        <f t="shared" si="325"/>
        <v>3.1484130040659282</v>
      </c>
      <c r="W2959" s="93">
        <f t="shared" si="325"/>
        <v>4.36921696310469</v>
      </c>
      <c r="X2959" s="93">
        <f t="shared" si="325"/>
        <v>6.0633903004556462</v>
      </c>
      <c r="Y2959" s="93">
        <f t="shared" si="324"/>
        <v>8.4144830174638994</v>
      </c>
      <c r="Z2959" s="93">
        <f t="shared" si="324"/>
        <v>11.677217025905078</v>
      </c>
      <c r="AA2959" s="93">
        <f t="shared" si="324"/>
        <v>16.205083210350949</v>
      </c>
      <c r="AB2959" s="93">
        <f t="shared" si="324"/>
        <v>22.488639311218442</v>
      </c>
      <c r="AC2959" s="95">
        <f t="shared" si="324"/>
        <v>31.208657894890674</v>
      </c>
      <c r="AE2959" s="96"/>
    </row>
    <row r="2960" spans="3:31" ht="24.75" customHeight="1" x14ac:dyDescent="0.25">
      <c r="C2960" s="91">
        <f>ABS(E2960-Dashboard!$F$13)</f>
        <v>31.571941949033352</v>
      </c>
      <c r="D2960" s="92">
        <f t="shared" si="327"/>
        <v>0.38785216512642717</v>
      </c>
      <c r="E2960" s="93" cm="1">
        <f t="array" ref="E2960">SUM('DRE + DCF'!$S$41/TIR!S2960,'DRE + DCF'!$U$41:$AD$41/TIR!T2960:AC2960,TIR!F2960)</f>
        <v>16.048058050966645</v>
      </c>
      <c r="F2960" s="100">
        <f>'DRE + DCF'!$AE$38*'DRE + DCF'!$AE$39*(1+G2960)/(R2960-G2960)/AC2960</f>
        <v>2.9664247160901498</v>
      </c>
      <c r="G2960" s="92">
        <f>R2960*(1-'DRE + DCF'!$AE$39)</f>
        <v>0.2327112990758563</v>
      </c>
      <c r="H2960" s="94">
        <f t="shared" si="322"/>
        <v>0.38785216512642717</v>
      </c>
      <c r="I2960" s="94">
        <f t="shared" si="326"/>
        <v>0.38785216512642717</v>
      </c>
      <c r="J2960" s="94">
        <f t="shared" si="326"/>
        <v>0.38785216512642717</v>
      </c>
      <c r="K2960" s="94">
        <f t="shared" si="326"/>
        <v>0.38785216512642717</v>
      </c>
      <c r="L2960" s="94">
        <f t="shared" si="326"/>
        <v>0.38785216512642717</v>
      </c>
      <c r="M2960" s="94">
        <f t="shared" si="326"/>
        <v>0.38785216512642717</v>
      </c>
      <c r="N2960" s="94">
        <f t="shared" si="326"/>
        <v>0.38785216512642717</v>
      </c>
      <c r="O2960" s="94">
        <f t="shared" si="326"/>
        <v>0.38785216512642717</v>
      </c>
      <c r="P2960" s="94">
        <f t="shared" si="326"/>
        <v>0.38785216512642717</v>
      </c>
      <c r="Q2960" s="94">
        <f t="shared" si="326"/>
        <v>0.38785216512642717</v>
      </c>
      <c r="R2960" s="94">
        <f t="shared" si="326"/>
        <v>0.38785216512642717</v>
      </c>
      <c r="S2960" s="93">
        <f>(1+H2960)^((5-Dashboard!$F$9)*3/12)</f>
        <v>1.1780713752258083</v>
      </c>
      <c r="T2960" s="93">
        <f t="shared" si="325"/>
        <v>1.6349889087806058</v>
      </c>
      <c r="U2960" s="93">
        <f t="shared" si="325"/>
        <v>2.2691228970088586</v>
      </c>
      <c r="V2960" s="93">
        <f t="shared" si="325"/>
        <v>3.1492071255516954</v>
      </c>
      <c r="W2960" s="93">
        <f t="shared" si="325"/>
        <v>4.3706339276284929</v>
      </c>
      <c r="X2960" s="93">
        <f t="shared" si="325"/>
        <v>6.0657937594342242</v>
      </c>
      <c r="Y2960" s="93">
        <f t="shared" si="324"/>
        <v>8.4184250022411593</v>
      </c>
      <c r="Z2960" s="93">
        <f t="shared" si="324"/>
        <v>11.683529366314842</v>
      </c>
      <c r="AA2960" s="93">
        <f t="shared" si="324"/>
        <v>16.215011527358246</v>
      </c>
      <c r="AB2960" s="93">
        <f t="shared" si="324"/>
        <v>22.504038855794118</v>
      </c>
      <c r="AC2960" s="95">
        <f t="shared" si="324"/>
        <v>31.232279050103113</v>
      </c>
      <c r="AE2960" s="96"/>
    </row>
    <row r="2961" spans="3:31" ht="24.75" customHeight="1" x14ac:dyDescent="0.25">
      <c r="C2961" s="91">
        <f>ABS(E2961-Dashboard!$F$13)</f>
        <v>31.57828605464961</v>
      </c>
      <c r="D2961" s="92">
        <f t="shared" si="327"/>
        <v>0.38795216512642716</v>
      </c>
      <c r="E2961" s="93" cm="1">
        <f t="array" ref="E2961">SUM('DRE + DCF'!$S$41/TIR!S2961,'DRE + DCF'!$U$41:$AD$41/TIR!T2961:AC2961,TIR!F2961)</f>
        <v>16.041713945350388</v>
      </c>
      <c r="F2961" s="100">
        <f>'DRE + DCF'!$AE$38*'DRE + DCF'!$AE$39*(1+G2961)/(R2961-G2961)/AC2961</f>
        <v>2.9635615338549073</v>
      </c>
      <c r="G2961" s="92">
        <f>R2961*(1-'DRE + DCF'!$AE$39)</f>
        <v>0.23277129907585628</v>
      </c>
      <c r="H2961" s="94">
        <f t="shared" si="322"/>
        <v>0.38795216512642716</v>
      </c>
      <c r="I2961" s="94">
        <f t="shared" si="326"/>
        <v>0.38795216512642716</v>
      </c>
      <c r="J2961" s="94">
        <f t="shared" si="326"/>
        <v>0.38795216512642716</v>
      </c>
      <c r="K2961" s="94">
        <f t="shared" si="326"/>
        <v>0.38795216512642716</v>
      </c>
      <c r="L2961" s="94">
        <f t="shared" si="326"/>
        <v>0.38795216512642716</v>
      </c>
      <c r="M2961" s="94">
        <f t="shared" si="326"/>
        <v>0.38795216512642716</v>
      </c>
      <c r="N2961" s="94">
        <f t="shared" si="326"/>
        <v>0.38795216512642716</v>
      </c>
      <c r="O2961" s="94">
        <f t="shared" si="326"/>
        <v>0.38795216512642716</v>
      </c>
      <c r="P2961" s="94">
        <f t="shared" si="326"/>
        <v>0.38795216512642716</v>
      </c>
      <c r="Q2961" s="94">
        <f t="shared" si="326"/>
        <v>0.38795216512642716</v>
      </c>
      <c r="R2961" s="94">
        <f t="shared" si="326"/>
        <v>0.38795216512642716</v>
      </c>
      <c r="S2961" s="93">
        <f>(1+H2961)^((5-Dashboard!$F$9)*3/12)</f>
        <v>1.1781138167114531</v>
      </c>
      <c r="T2961" s="93">
        <f t="shared" si="325"/>
        <v>1.63516562267002</v>
      </c>
      <c r="U2961" s="93">
        <f t="shared" si="325"/>
        <v>2.2695316663251566</v>
      </c>
      <c r="V2961" s="93">
        <f t="shared" si="325"/>
        <v>3.1500013900989887</v>
      </c>
      <c r="W2961" s="93">
        <f t="shared" si="325"/>
        <v>4.3720512495391466</v>
      </c>
      <c r="X2961" s="93">
        <f t="shared" si="325"/>
        <v>6.0681979978415592</v>
      </c>
      <c r="Y2961" s="93">
        <f t="shared" si="324"/>
        <v>8.4223685495200424</v>
      </c>
      <c r="Z2961" s="93">
        <f t="shared" si="324"/>
        <v>11.689844663799068</v>
      </c>
      <c r="AA2961" s="93">
        <f t="shared" si="324"/>
        <v>16.224945211111525</v>
      </c>
      <c r="AB2961" s="93">
        <f t="shared" si="324"/>
        <v>22.519447834819896</v>
      </c>
      <c r="AC2961" s="95">
        <f t="shared" si="324"/>
        <v>31.255916379789905</v>
      </c>
      <c r="AE2961" s="96"/>
    </row>
    <row r="2962" spans="3:31" ht="24.75" customHeight="1" x14ac:dyDescent="0.25">
      <c r="C2962" s="91">
        <f>ABS(E2962-Dashboard!$F$13)</f>
        <v>31.584625359678736</v>
      </c>
      <c r="D2962" s="92">
        <f t="shared" si="327"/>
        <v>0.38805216512642715</v>
      </c>
      <c r="E2962" s="93" cm="1">
        <f t="array" ref="E2962">SUM('DRE + DCF'!$S$41/TIR!S2962,'DRE + DCF'!$U$41:$AD$41/TIR!T2962:AC2962,TIR!F2962)</f>
        <v>16.035374640321262</v>
      </c>
      <c r="F2962" s="100">
        <f>'DRE + DCF'!$AE$38*'DRE + DCF'!$AE$39*(1+G2962)/(R2962-G2962)/AC2962</f>
        <v>2.9607014662290174</v>
      </c>
      <c r="G2962" s="92">
        <f>R2962*(1-'DRE + DCF'!$AE$39)</f>
        <v>0.23283129907585629</v>
      </c>
      <c r="H2962" s="94">
        <f t="shared" si="322"/>
        <v>0.38805216512642715</v>
      </c>
      <c r="I2962" s="94">
        <f t="shared" si="326"/>
        <v>0.38805216512642715</v>
      </c>
      <c r="J2962" s="94">
        <f t="shared" si="326"/>
        <v>0.38805216512642715</v>
      </c>
      <c r="K2962" s="94">
        <f t="shared" si="326"/>
        <v>0.38805216512642715</v>
      </c>
      <c r="L2962" s="94">
        <f t="shared" si="326"/>
        <v>0.38805216512642715</v>
      </c>
      <c r="M2962" s="94">
        <f t="shared" si="326"/>
        <v>0.38805216512642715</v>
      </c>
      <c r="N2962" s="94">
        <f t="shared" si="326"/>
        <v>0.38805216512642715</v>
      </c>
      <c r="O2962" s="94">
        <f t="shared" si="326"/>
        <v>0.38805216512642715</v>
      </c>
      <c r="P2962" s="94">
        <f t="shared" si="326"/>
        <v>0.38805216512642715</v>
      </c>
      <c r="Q2962" s="94">
        <f t="shared" si="326"/>
        <v>0.38805216512642715</v>
      </c>
      <c r="R2962" s="94">
        <f t="shared" si="326"/>
        <v>0.38805216512642715</v>
      </c>
      <c r="S2962" s="93">
        <f>(1+H2962)^((5-Dashboard!$F$9)*3/12)</f>
        <v>1.1781562566682007</v>
      </c>
      <c r="T2962" s="93">
        <f t="shared" si="325"/>
        <v>1.6353423429255427</v>
      </c>
      <c r="U2962" s="93">
        <f t="shared" si="325"/>
        <v>2.2699404798207237</v>
      </c>
      <c r="V2962" s="93">
        <f t="shared" si="325"/>
        <v>3.1507957977232768</v>
      </c>
      <c r="W2962" s="93">
        <f t="shared" si="325"/>
        <v>4.3734689289010431</v>
      </c>
      <c r="X2962" s="93">
        <f t="shared" si="325"/>
        <v>6.0706030158742497</v>
      </c>
      <c r="Y2962" s="93">
        <f t="shared" si="324"/>
        <v>8.4263136598072705</v>
      </c>
      <c r="Z2962" s="93">
        <f t="shared" si="324"/>
        <v>11.696162919529872</v>
      </c>
      <c r="AA2962" s="93">
        <f t="shared" si="324"/>
        <v>16.234884264124872</v>
      </c>
      <c r="AB2962" s="93">
        <f t="shared" si="324"/>
        <v>22.534866253395492</v>
      </c>
      <c r="AC2962" s="95">
        <f t="shared" si="324"/>
        <v>31.279569893860074</v>
      </c>
      <c r="AE2962" s="96"/>
    </row>
    <row r="2963" spans="3:31" ht="24.75" customHeight="1" x14ac:dyDescent="0.25">
      <c r="C2963" s="91">
        <f>ABS(E2963-Dashboard!$F$13)</f>
        <v>31.59095986900715</v>
      </c>
      <c r="D2963" s="92">
        <f t="shared" si="327"/>
        <v>0.38815216512642714</v>
      </c>
      <c r="E2963" s="93" cm="1">
        <f t="array" ref="E2963">SUM('DRE + DCF'!$S$41/TIR!S2963,'DRE + DCF'!$U$41:$AD$41/TIR!T2963:AC2963,TIR!F2963)</f>
        <v>16.029040130992847</v>
      </c>
      <c r="F2963" s="100">
        <f>'DRE + DCF'!$AE$38*'DRE + DCF'!$AE$39*(1+G2963)/(R2963-G2963)/AC2963</f>
        <v>2.957844509404874</v>
      </c>
      <c r="G2963" s="92">
        <f>R2963*(1-'DRE + DCF'!$AE$39)</f>
        <v>0.23289129907585626</v>
      </c>
      <c r="H2963" s="94">
        <f t="shared" si="322"/>
        <v>0.38815216512642714</v>
      </c>
      <c r="I2963" s="94">
        <f t="shared" si="326"/>
        <v>0.38815216512642714</v>
      </c>
      <c r="J2963" s="94">
        <f t="shared" si="326"/>
        <v>0.38815216512642714</v>
      </c>
      <c r="K2963" s="94">
        <f t="shared" si="326"/>
        <v>0.38815216512642714</v>
      </c>
      <c r="L2963" s="94">
        <f t="shared" si="326"/>
        <v>0.38815216512642714</v>
      </c>
      <c r="M2963" s="94">
        <f t="shared" si="326"/>
        <v>0.38815216512642714</v>
      </c>
      <c r="N2963" s="94">
        <f t="shared" si="326"/>
        <v>0.38815216512642714</v>
      </c>
      <c r="O2963" s="94">
        <f t="shared" si="326"/>
        <v>0.38815216512642714</v>
      </c>
      <c r="P2963" s="94">
        <f t="shared" si="326"/>
        <v>0.38815216512642714</v>
      </c>
      <c r="Q2963" s="94">
        <f t="shared" si="326"/>
        <v>0.38815216512642714</v>
      </c>
      <c r="R2963" s="94">
        <f t="shared" si="326"/>
        <v>0.38815216512642714</v>
      </c>
      <c r="S2963" s="93">
        <f>(1+H2963)^((5-Dashboard!$F$9)*3/12)</f>
        <v>1.1781986950962164</v>
      </c>
      <c r="T2963" s="93">
        <f t="shared" si="325"/>
        <v>1.6355190695469439</v>
      </c>
      <c r="U2963" s="93">
        <f t="shared" si="325"/>
        <v>2.2703493374971497</v>
      </c>
      <c r="V2963" s="93">
        <f t="shared" si="325"/>
        <v>3.1515903484400174</v>
      </c>
      <c r="W2963" s="93">
        <f t="shared" si="325"/>
        <v>4.3748869657785603</v>
      </c>
      <c r="X2963" s="93">
        <f t="shared" si="325"/>
        <v>6.0730088137288929</v>
      </c>
      <c r="Y2963" s="93">
        <f t="shared" si="324"/>
        <v>8.4302603336096364</v>
      </c>
      <c r="Z2963" s="93">
        <f t="shared" si="324"/>
        <v>11.702484134679652</v>
      </c>
      <c r="AA2963" s="93">
        <f t="shared" si="324"/>
        <v>16.24482868891322</v>
      </c>
      <c r="AB2963" s="93">
        <f t="shared" si="324"/>
        <v>22.550294116622783</v>
      </c>
      <c r="AC2963" s="95">
        <f t="shared" si="324"/>
        <v>31.303239602227645</v>
      </c>
      <c r="AE2963" s="96"/>
    </row>
    <row r="2964" spans="3:31" ht="24.75" customHeight="1" x14ac:dyDescent="0.25">
      <c r="C2964" s="91">
        <f>ABS(E2964-Dashboard!$F$13)</f>
        <v>31.597289587515284</v>
      </c>
      <c r="D2964" s="92">
        <f t="shared" si="327"/>
        <v>0.38825216512642713</v>
      </c>
      <c r="E2964" s="93" cm="1">
        <f t="array" ref="E2964">SUM('DRE + DCF'!$S$41/TIR!S2964,'DRE + DCF'!$U$41:$AD$41/TIR!T2964:AC2964,TIR!F2964)</f>
        <v>16.022710412484713</v>
      </c>
      <c r="F2964" s="100">
        <f>'DRE + DCF'!$AE$38*'DRE + DCF'!$AE$39*(1+G2964)/(R2964-G2964)/AC2964</f>
        <v>2.9549906595800586</v>
      </c>
      <c r="G2964" s="92">
        <f>R2964*(1-'DRE + DCF'!$AE$39)</f>
        <v>0.23295129907585627</v>
      </c>
      <c r="H2964" s="94">
        <f t="shared" si="322"/>
        <v>0.38825216512642713</v>
      </c>
      <c r="I2964" s="94">
        <f t="shared" si="326"/>
        <v>0.38825216512642713</v>
      </c>
      <c r="J2964" s="94">
        <f t="shared" si="326"/>
        <v>0.38825216512642713</v>
      </c>
      <c r="K2964" s="94">
        <f t="shared" si="326"/>
        <v>0.38825216512642713</v>
      </c>
      <c r="L2964" s="94">
        <f t="shared" si="326"/>
        <v>0.38825216512642713</v>
      </c>
      <c r="M2964" s="94">
        <f t="shared" si="326"/>
        <v>0.38825216512642713</v>
      </c>
      <c r="N2964" s="94">
        <f t="shared" si="326"/>
        <v>0.38825216512642713</v>
      </c>
      <c r="O2964" s="94">
        <f t="shared" si="326"/>
        <v>0.38825216512642713</v>
      </c>
      <c r="P2964" s="94">
        <f t="shared" si="326"/>
        <v>0.38825216512642713</v>
      </c>
      <c r="Q2964" s="94">
        <f t="shared" si="326"/>
        <v>0.38825216512642713</v>
      </c>
      <c r="R2964" s="94">
        <f t="shared" si="326"/>
        <v>0.38825216512642713</v>
      </c>
      <c r="S2964" s="93">
        <f>(1+H2964)^((5-Dashboard!$F$9)*3/12)</f>
        <v>1.1782411319956656</v>
      </c>
      <c r="T2964" s="93">
        <f t="shared" si="325"/>
        <v>1.6356958025339954</v>
      </c>
      <c r="U2964" s="93">
        <f t="shared" si="325"/>
        <v>2.2707582393560282</v>
      </c>
      <c r="V2964" s="93">
        <f t="shared" si="325"/>
        <v>3.15238504226468</v>
      </c>
      <c r="W2964" s="93">
        <f t="shared" si="325"/>
        <v>4.3763053602361062</v>
      </c>
      <c r="X2964" s="93">
        <f t="shared" si="325"/>
        <v>6.0754153916021636</v>
      </c>
      <c r="Y2964" s="93">
        <f t="shared" si="324"/>
        <v>8.4342085714341248</v>
      </c>
      <c r="Z2964" s="93">
        <f t="shared" si="324"/>
        <v>11.708808310421295</v>
      </c>
      <c r="AA2964" s="93">
        <f t="shared" si="324"/>
        <v>16.254778487992667</v>
      </c>
      <c r="AB2964" s="93">
        <f t="shared" si="324"/>
        <v>22.565731429606291</v>
      </c>
      <c r="AC2964" s="95">
        <f t="shared" si="324"/>
        <v>31.326925514812402</v>
      </c>
      <c r="AE2964" s="96"/>
    </row>
    <row r="2965" spans="3:31" ht="24.75" customHeight="1" x14ac:dyDescent="0.25">
      <c r="C2965" s="91">
        <f>ABS(E2965-Dashboard!$F$13)</f>
        <v>31.603614520077432</v>
      </c>
      <c r="D2965" s="92">
        <f t="shared" si="327"/>
        <v>0.38835216512642712</v>
      </c>
      <c r="E2965" s="93" cm="1">
        <f t="array" ref="E2965">SUM('DRE + DCF'!$S$41/TIR!S2965,'DRE + DCF'!$U$41:$AD$41/TIR!T2965:AC2965,TIR!F2965)</f>
        <v>16.016385479922565</v>
      </c>
      <c r="F2965" s="100">
        <f>'DRE + DCF'!$AE$38*'DRE + DCF'!$AE$39*(1+G2965)/(R2965-G2965)/AC2965</f>
        <v>2.9521399129574077</v>
      </c>
      <c r="G2965" s="92">
        <f>R2965*(1-'DRE + DCF'!$AE$39)</f>
        <v>0.23301129907585627</v>
      </c>
      <c r="H2965" s="94">
        <f t="shared" si="322"/>
        <v>0.38835216512642712</v>
      </c>
      <c r="I2965" s="94">
        <f t="shared" si="326"/>
        <v>0.38835216512642712</v>
      </c>
      <c r="J2965" s="94">
        <f t="shared" si="326"/>
        <v>0.38835216512642712</v>
      </c>
      <c r="K2965" s="94">
        <f t="shared" si="326"/>
        <v>0.38835216512642712</v>
      </c>
      <c r="L2965" s="94">
        <f t="shared" si="326"/>
        <v>0.38835216512642712</v>
      </c>
      <c r="M2965" s="94">
        <f t="shared" si="326"/>
        <v>0.38835216512642712</v>
      </c>
      <c r="N2965" s="94">
        <f t="shared" si="326"/>
        <v>0.38835216512642712</v>
      </c>
      <c r="O2965" s="94">
        <f t="shared" si="326"/>
        <v>0.38835216512642712</v>
      </c>
      <c r="P2965" s="94">
        <f t="shared" si="326"/>
        <v>0.38835216512642712</v>
      </c>
      <c r="Q2965" s="94">
        <f t="shared" si="326"/>
        <v>0.38835216512642712</v>
      </c>
      <c r="R2965" s="94">
        <f t="shared" si="326"/>
        <v>0.38835216512642712</v>
      </c>
      <c r="S2965" s="93">
        <f>(1+H2965)^((5-Dashboard!$F$9)*3/12)</f>
        <v>1.1782835673667129</v>
      </c>
      <c r="T2965" s="93">
        <f t="shared" si="325"/>
        <v>1.6358725418864661</v>
      </c>
      <c r="U2965" s="93">
        <f t="shared" si="325"/>
        <v>2.271167185398947</v>
      </c>
      <c r="V2965" s="93">
        <f t="shared" si="325"/>
        <v>3.1531798792127215</v>
      </c>
      <c r="W2965" s="93">
        <f t="shared" si="325"/>
        <v>4.3777241123380675</v>
      </c>
      <c r="X2965" s="93">
        <f t="shared" si="325"/>
        <v>6.0778227496907213</v>
      </c>
      <c r="Y2965" s="93">
        <f t="shared" si="324"/>
        <v>8.4381583737877666</v>
      </c>
      <c r="Z2965" s="93">
        <f t="shared" si="324"/>
        <v>11.715135447927937</v>
      </c>
      <c r="AA2965" s="93">
        <f t="shared" si="324"/>
        <v>16.264733663880104</v>
      </c>
      <c r="AB2965" s="93">
        <f t="shared" si="324"/>
        <v>22.581178197452626</v>
      </c>
      <c r="AC2965" s="95">
        <f t="shared" si="324"/>
        <v>31.35062764153902</v>
      </c>
      <c r="AE2965" s="96"/>
    </row>
    <row r="2966" spans="3:31" ht="24.75" customHeight="1" x14ac:dyDescent="0.25">
      <c r="C2966" s="91">
        <f>ABS(E2966-Dashboard!$F$13)</f>
        <v>31.60993467156197</v>
      </c>
      <c r="D2966" s="92">
        <f t="shared" si="327"/>
        <v>0.38845216512642711</v>
      </c>
      <c r="E2966" s="93" cm="1">
        <f t="array" ref="E2966">SUM('DRE + DCF'!$S$41/TIR!S2966,'DRE + DCF'!$U$41:$AD$41/TIR!T2966:AC2966,TIR!F2966)</f>
        <v>16.010065328438028</v>
      </c>
      <c r="F2966" s="100">
        <f>'DRE + DCF'!$AE$38*'DRE + DCF'!$AE$39*(1+G2966)/(R2966-G2966)/AC2966</f>
        <v>2.9492922657449179</v>
      </c>
      <c r="G2966" s="92">
        <f>R2966*(1-'DRE + DCF'!$AE$39)</f>
        <v>0.23307129907585625</v>
      </c>
      <c r="H2966" s="94">
        <f t="shared" si="322"/>
        <v>0.38845216512642711</v>
      </c>
      <c r="I2966" s="94">
        <f t="shared" si="326"/>
        <v>0.38845216512642711</v>
      </c>
      <c r="J2966" s="94">
        <f t="shared" si="326"/>
        <v>0.38845216512642711</v>
      </c>
      <c r="K2966" s="94">
        <f t="shared" si="326"/>
        <v>0.38845216512642711</v>
      </c>
      <c r="L2966" s="94">
        <f t="shared" si="326"/>
        <v>0.38845216512642711</v>
      </c>
      <c r="M2966" s="94">
        <f t="shared" si="326"/>
        <v>0.38845216512642711</v>
      </c>
      <c r="N2966" s="94">
        <f t="shared" si="326"/>
        <v>0.38845216512642711</v>
      </c>
      <c r="O2966" s="94">
        <f t="shared" si="326"/>
        <v>0.38845216512642711</v>
      </c>
      <c r="P2966" s="94">
        <f t="shared" si="326"/>
        <v>0.38845216512642711</v>
      </c>
      <c r="Q2966" s="94">
        <f t="shared" si="326"/>
        <v>0.38845216512642711</v>
      </c>
      <c r="R2966" s="94">
        <f t="shared" si="326"/>
        <v>0.38845216512642711</v>
      </c>
      <c r="S2966" s="93">
        <f>(1+H2966)^((5-Dashboard!$F$9)*3/12)</f>
        <v>1.178326001209524</v>
      </c>
      <c r="T2966" s="93">
        <f t="shared" si="325"/>
        <v>1.6360492876041288</v>
      </c>
      <c r="U2966" s="93">
        <f t="shared" si="325"/>
        <v>2.2715761756275015</v>
      </c>
      <c r="V2966" s="93">
        <f t="shared" si="325"/>
        <v>3.1539748592996135</v>
      </c>
      <c r="W2966" s="93">
        <f t="shared" si="325"/>
        <v>4.3791432221488673</v>
      </c>
      <c r="X2966" s="93">
        <f t="shared" si="325"/>
        <v>6.0802308881913136</v>
      </c>
      <c r="Y2966" s="93">
        <f t="shared" si="324"/>
        <v>8.4421097411778092</v>
      </c>
      <c r="Z2966" s="93">
        <f t="shared" si="324"/>
        <v>11.721465548373232</v>
      </c>
      <c r="AA2966" s="93">
        <f t="shared" si="324"/>
        <v>16.274694219093639</v>
      </c>
      <c r="AB2966" s="93">
        <f t="shared" si="324"/>
        <v>22.596634425271112</v>
      </c>
      <c r="AC2966" s="95">
        <f t="shared" si="324"/>
        <v>31.374345992338036</v>
      </c>
      <c r="AE2966" s="96"/>
    </row>
    <row r="2967" spans="3:31" ht="24.75" customHeight="1" x14ac:dyDescent="0.25">
      <c r="C2967" s="91">
        <f>ABS(E2967-Dashboard!$F$13)</f>
        <v>31.616250046831148</v>
      </c>
      <c r="D2967" s="92">
        <f t="shared" si="327"/>
        <v>0.3885521651264271</v>
      </c>
      <c r="E2967" s="93" cm="1">
        <f t="array" ref="E2967">SUM('DRE + DCF'!$S$41/TIR!S2967,'DRE + DCF'!$U$41:$AD$41/TIR!T2967:AC2967,TIR!F2967)</f>
        <v>16.00374995316885</v>
      </c>
      <c r="F2967" s="100">
        <f>'DRE + DCF'!$AE$38*'DRE + DCF'!$AE$39*(1+G2967)/(R2967-G2967)/AC2967</f>
        <v>2.946447714155831</v>
      </c>
      <c r="G2967" s="92">
        <f>R2967*(1-'DRE + DCF'!$AE$39)</f>
        <v>0.23313129907585625</v>
      </c>
      <c r="H2967" s="94">
        <f t="shared" si="322"/>
        <v>0.3885521651264271</v>
      </c>
      <c r="I2967" s="94">
        <f t="shared" si="326"/>
        <v>0.3885521651264271</v>
      </c>
      <c r="J2967" s="94">
        <f t="shared" si="326"/>
        <v>0.3885521651264271</v>
      </c>
      <c r="K2967" s="94">
        <f t="shared" si="326"/>
        <v>0.3885521651264271</v>
      </c>
      <c r="L2967" s="94">
        <f t="shared" si="326"/>
        <v>0.3885521651264271</v>
      </c>
      <c r="M2967" s="94">
        <f t="shared" si="326"/>
        <v>0.3885521651264271</v>
      </c>
      <c r="N2967" s="94">
        <f t="shared" si="326"/>
        <v>0.3885521651264271</v>
      </c>
      <c r="O2967" s="94">
        <f t="shared" si="326"/>
        <v>0.3885521651264271</v>
      </c>
      <c r="P2967" s="94">
        <f t="shared" si="326"/>
        <v>0.3885521651264271</v>
      </c>
      <c r="Q2967" s="94">
        <f t="shared" si="326"/>
        <v>0.3885521651264271</v>
      </c>
      <c r="R2967" s="94">
        <f t="shared" si="326"/>
        <v>0.3885521651264271</v>
      </c>
      <c r="S2967" s="93">
        <f>(1+H2967)^((5-Dashboard!$F$9)*3/12)</f>
        <v>1.1783684335242637</v>
      </c>
      <c r="T2967" s="93">
        <f t="shared" si="325"/>
        <v>1.6362260396867525</v>
      </c>
      <c r="U2967" s="93">
        <f t="shared" si="325"/>
        <v>2.2719852100432791</v>
      </c>
      <c r="V2967" s="93">
        <f t="shared" si="325"/>
        <v>3.1547699825408153</v>
      </c>
      <c r="W2967" s="93">
        <f t="shared" si="325"/>
        <v>4.3805626897329093</v>
      </c>
      <c r="X2967" s="93">
        <f t="shared" si="325"/>
        <v>6.0826398073006755</v>
      </c>
      <c r="Y2967" s="93">
        <f t="shared" si="324"/>
        <v>8.4460626741115448</v>
      </c>
      <c r="Z2967" s="93">
        <f t="shared" si="324"/>
        <v>11.727798612931085</v>
      </c>
      <c r="AA2967" s="93">
        <f t="shared" si="324"/>
        <v>16.284660156152167</v>
      </c>
      <c r="AB2967" s="93">
        <f t="shared" si="324"/>
        <v>22.612100118173149</v>
      </c>
      <c r="AC2967" s="95">
        <f t="shared" si="324"/>
        <v>31.398080577144864</v>
      </c>
      <c r="AE2967" s="96"/>
    </row>
    <row r="2968" spans="3:31" ht="24.75" customHeight="1" x14ac:dyDescent="0.25">
      <c r="C2968" s="91">
        <f>ABS(E2968-Dashboard!$F$13)</f>
        <v>31.622560650741313</v>
      </c>
      <c r="D2968" s="92">
        <f t="shared" si="327"/>
        <v>0.38865216512642708</v>
      </c>
      <c r="E2968" s="93" cm="1">
        <f t="array" ref="E2968">SUM('DRE + DCF'!$S$41/TIR!S2968,'DRE + DCF'!$U$41:$AD$41/TIR!T2968:AC2968,TIR!F2968)</f>
        <v>15.997439349258686</v>
      </c>
      <c r="F2968" s="100">
        <f>'DRE + DCF'!$AE$38*'DRE + DCF'!$AE$39*(1+G2968)/(R2968-G2968)/AC2968</f>
        <v>2.9436062544085306</v>
      </c>
      <c r="G2968" s="92">
        <f>R2968*(1-'DRE + DCF'!$AE$39)</f>
        <v>0.23319129907585623</v>
      </c>
      <c r="H2968" s="94">
        <f t="shared" si="322"/>
        <v>0.38865216512642708</v>
      </c>
      <c r="I2968" s="94">
        <f t="shared" si="326"/>
        <v>0.38865216512642708</v>
      </c>
      <c r="J2968" s="94">
        <f t="shared" si="326"/>
        <v>0.38865216512642708</v>
      </c>
      <c r="K2968" s="94">
        <f t="shared" si="326"/>
        <v>0.38865216512642708</v>
      </c>
      <c r="L2968" s="94">
        <f t="shared" si="326"/>
        <v>0.38865216512642708</v>
      </c>
      <c r="M2968" s="94">
        <f t="shared" si="326"/>
        <v>0.38865216512642708</v>
      </c>
      <c r="N2968" s="94">
        <f t="shared" si="326"/>
        <v>0.38865216512642708</v>
      </c>
      <c r="O2968" s="94">
        <f t="shared" si="326"/>
        <v>0.38865216512642708</v>
      </c>
      <c r="P2968" s="94">
        <f t="shared" si="326"/>
        <v>0.38865216512642708</v>
      </c>
      <c r="Q2968" s="94">
        <f t="shared" si="326"/>
        <v>0.38865216512642708</v>
      </c>
      <c r="R2968" s="94">
        <f t="shared" si="326"/>
        <v>0.38865216512642708</v>
      </c>
      <c r="S2968" s="93">
        <f>(1+H2968)^((5-Dashboard!$F$9)*3/12)</f>
        <v>1.1784108643110973</v>
      </c>
      <c r="T2968" s="93">
        <f t="shared" si="325"/>
        <v>1.6364027981341096</v>
      </c>
      <c r="U2968" s="93">
        <f t="shared" si="325"/>
        <v>2.2723942886478752</v>
      </c>
      <c r="V2968" s="93">
        <f t="shared" si="325"/>
        <v>3.1555652489517994</v>
      </c>
      <c r="W2968" s="93">
        <f t="shared" si="325"/>
        <v>4.381982515154629</v>
      </c>
      <c r="X2968" s="93">
        <f t="shared" si="325"/>
        <v>6.085049507215623</v>
      </c>
      <c r="Y2968" s="93">
        <f t="shared" si="324"/>
        <v>8.450017173096473</v>
      </c>
      <c r="Z2968" s="93">
        <f t="shared" si="324"/>
        <v>11.73413464277591</v>
      </c>
      <c r="AA2968" s="93">
        <f t="shared" si="324"/>
        <v>16.294631477575784</v>
      </c>
      <c r="AB2968" s="93">
        <f t="shared" si="324"/>
        <v>22.627575281272847</v>
      </c>
      <c r="AC2968" s="95">
        <f t="shared" si="324"/>
        <v>31.421831405900765</v>
      </c>
      <c r="AE2968" s="96"/>
    </row>
    <row r="2969" spans="3:31" ht="24.75" customHeight="1" x14ac:dyDescent="0.25">
      <c r="C2969" s="91">
        <f>ABS(E2969-Dashboard!$F$13)</f>
        <v>31.62886648814268</v>
      </c>
      <c r="D2969" s="92">
        <f t="shared" si="327"/>
        <v>0.38875216512642707</v>
      </c>
      <c r="E2969" s="93" cm="1">
        <f t="array" ref="E2969">SUM('DRE + DCF'!$S$41/TIR!S2969,'DRE + DCF'!$U$41:$AD$41/TIR!T2969:AC2969,TIR!F2969)</f>
        <v>15.991133511857317</v>
      </c>
      <c r="F2969" s="100">
        <f>'DRE + DCF'!$AE$38*'DRE + DCF'!$AE$39*(1+G2969)/(R2969-G2969)/AC2969</f>
        <v>2.9407678827266333</v>
      </c>
      <c r="G2969" s="92">
        <f>R2969*(1-'DRE + DCF'!$AE$39)</f>
        <v>0.23325129907585623</v>
      </c>
      <c r="H2969" s="94">
        <f t="shared" si="322"/>
        <v>0.38875216512642707</v>
      </c>
      <c r="I2969" s="94">
        <f t="shared" si="326"/>
        <v>0.38875216512642707</v>
      </c>
      <c r="J2969" s="94">
        <f t="shared" si="326"/>
        <v>0.38875216512642707</v>
      </c>
      <c r="K2969" s="94">
        <f t="shared" si="326"/>
        <v>0.38875216512642707</v>
      </c>
      <c r="L2969" s="94">
        <f t="shared" si="326"/>
        <v>0.38875216512642707</v>
      </c>
      <c r="M2969" s="94">
        <f t="shared" si="326"/>
        <v>0.38875216512642707</v>
      </c>
      <c r="N2969" s="94">
        <f t="shared" si="326"/>
        <v>0.38875216512642707</v>
      </c>
      <c r="O2969" s="94">
        <f t="shared" si="326"/>
        <v>0.38875216512642707</v>
      </c>
      <c r="P2969" s="94">
        <f t="shared" si="326"/>
        <v>0.38875216512642707</v>
      </c>
      <c r="Q2969" s="94">
        <f t="shared" si="326"/>
        <v>0.38875216512642707</v>
      </c>
      <c r="R2969" s="94">
        <f t="shared" si="326"/>
        <v>0.38875216512642707</v>
      </c>
      <c r="S2969" s="93">
        <f>(1+H2969)^((5-Dashboard!$F$9)*3/12)</f>
        <v>1.1784532935701895</v>
      </c>
      <c r="T2969" s="93">
        <f t="shared" si="325"/>
        <v>1.6365795629459694</v>
      </c>
      <c r="U2969" s="93">
        <f t="shared" si="325"/>
        <v>2.2728034114428768</v>
      </c>
      <c r="V2969" s="93">
        <f t="shared" si="325"/>
        <v>3.1563606585480244</v>
      </c>
      <c r="W2969" s="93">
        <f t="shared" si="325"/>
        <v>4.3834026984784433</v>
      </c>
      <c r="X2969" s="93">
        <f t="shared" si="325"/>
        <v>6.0874599881329603</v>
      </c>
      <c r="Y2969" s="93">
        <f t="shared" si="324"/>
        <v>8.4539732386401418</v>
      </c>
      <c r="Z2969" s="93">
        <f t="shared" si="324"/>
        <v>11.740473639082369</v>
      </c>
      <c r="AA2969" s="93">
        <f t="shared" si="324"/>
        <v>16.304608185885382</v>
      </c>
      <c r="AB2969" s="93">
        <f t="shared" si="324"/>
        <v>22.64305991968639</v>
      </c>
      <c r="AC2969" s="95">
        <f t="shared" si="324"/>
        <v>31.445598488551894</v>
      </c>
      <c r="AE2969" s="96"/>
    </row>
    <row r="2970" spans="3:31" ht="24.75" customHeight="1" x14ac:dyDescent="0.25">
      <c r="C2970" s="91">
        <f>ABS(E2970-Dashboard!$F$13)</f>
        <v>31.635167563879584</v>
      </c>
      <c r="D2970" s="92">
        <f t="shared" si="327"/>
        <v>0.38885216512642706</v>
      </c>
      <c r="E2970" s="93" cm="1">
        <f t="array" ref="E2970">SUM('DRE + DCF'!$S$41/TIR!S2970,'DRE + DCF'!$U$41:$AD$41/TIR!T2970:AC2970,TIR!F2970)</f>
        <v>15.984832436120412</v>
      </c>
      <c r="F2970" s="100">
        <f>'DRE + DCF'!$AE$38*'DRE + DCF'!$AE$39*(1+G2970)/(R2970-G2970)/AC2970</f>
        <v>2.9379325953388791</v>
      </c>
      <c r="G2970" s="92">
        <f>R2970*(1-'DRE + DCF'!$AE$39)</f>
        <v>0.23331129907585624</v>
      </c>
      <c r="H2970" s="94">
        <f t="shared" si="322"/>
        <v>0.38885216512642706</v>
      </c>
      <c r="I2970" s="94">
        <f t="shared" si="326"/>
        <v>0.38885216512642706</v>
      </c>
      <c r="J2970" s="94">
        <f t="shared" si="326"/>
        <v>0.38885216512642706</v>
      </c>
      <c r="K2970" s="94">
        <f t="shared" si="326"/>
        <v>0.38885216512642706</v>
      </c>
      <c r="L2970" s="94">
        <f t="shared" si="326"/>
        <v>0.38885216512642706</v>
      </c>
      <c r="M2970" s="94">
        <f t="shared" si="326"/>
        <v>0.38885216512642706</v>
      </c>
      <c r="N2970" s="94">
        <f t="shared" si="326"/>
        <v>0.38885216512642706</v>
      </c>
      <c r="O2970" s="94">
        <f t="shared" si="326"/>
        <v>0.38885216512642706</v>
      </c>
      <c r="P2970" s="94">
        <f t="shared" si="326"/>
        <v>0.38885216512642706</v>
      </c>
      <c r="Q2970" s="94">
        <f t="shared" si="326"/>
        <v>0.38885216512642706</v>
      </c>
      <c r="R2970" s="94">
        <f t="shared" si="326"/>
        <v>0.38885216512642706</v>
      </c>
      <c r="S2970" s="93">
        <f>(1+H2970)^((5-Dashboard!$F$9)*3/12)</f>
        <v>1.1784957213017055</v>
      </c>
      <c r="T2970" s="93">
        <f t="shared" si="325"/>
        <v>1.6367563341221043</v>
      </c>
      <c r="U2970" s="93">
        <f t="shared" si="325"/>
        <v>2.2732125784298782</v>
      </c>
      <c r="V2970" s="93">
        <f t="shared" si="325"/>
        <v>3.1571562113449647</v>
      </c>
      <c r="W2970" s="93">
        <f t="shared" si="325"/>
        <v>4.3848232397688021</v>
      </c>
      <c r="X2970" s="93">
        <f t="shared" si="325"/>
        <v>6.0898712502495753</v>
      </c>
      <c r="Y2970" s="93">
        <f t="shared" si="324"/>
        <v>8.457930871250305</v>
      </c>
      <c r="Z2970" s="93">
        <f t="shared" si="324"/>
        <v>11.746815603025635</v>
      </c>
      <c r="AA2970" s="93">
        <f t="shared" si="324"/>
        <v>16.314590283603049</v>
      </c>
      <c r="AB2970" s="93">
        <f t="shared" si="324"/>
        <v>22.658554038532667</v>
      </c>
      <c r="AC2970" s="95">
        <f t="shared" si="324"/>
        <v>31.469381835050246</v>
      </c>
      <c r="AE2970" s="96"/>
    </row>
    <row r="2971" spans="3:31" ht="24.75" customHeight="1" x14ac:dyDescent="0.25">
      <c r="C2971" s="91">
        <f>ABS(E2971-Dashboard!$F$13)</f>
        <v>31.641463882790276</v>
      </c>
      <c r="D2971" s="92">
        <f t="shared" si="327"/>
        <v>0.38895216512642705</v>
      </c>
      <c r="E2971" s="93" cm="1">
        <f t="array" ref="E2971">SUM('DRE + DCF'!$S$41/TIR!S2971,'DRE + DCF'!$U$41:$AD$41/TIR!T2971:AC2971,TIR!F2971)</f>
        <v>15.978536117209719</v>
      </c>
      <c r="F2971" s="100">
        <f>'DRE + DCF'!$AE$38*'DRE + DCF'!$AE$39*(1+G2971)/(R2971-G2971)/AC2971</f>
        <v>2.9351003884792202</v>
      </c>
      <c r="G2971" s="92">
        <f>R2971*(1-'DRE + DCF'!$AE$39)</f>
        <v>0.23337129907585621</v>
      </c>
      <c r="H2971" s="94">
        <f t="shared" si="322"/>
        <v>0.38895216512642705</v>
      </c>
      <c r="I2971" s="94">
        <f t="shared" si="326"/>
        <v>0.38895216512642705</v>
      </c>
      <c r="J2971" s="94">
        <f t="shared" si="326"/>
        <v>0.38895216512642705</v>
      </c>
      <c r="K2971" s="94">
        <f t="shared" si="326"/>
        <v>0.38895216512642705</v>
      </c>
      <c r="L2971" s="94">
        <f t="shared" si="326"/>
        <v>0.38895216512642705</v>
      </c>
      <c r="M2971" s="94">
        <f t="shared" si="326"/>
        <v>0.38895216512642705</v>
      </c>
      <c r="N2971" s="94">
        <f t="shared" si="326"/>
        <v>0.38895216512642705</v>
      </c>
      <c r="O2971" s="94">
        <f t="shared" si="326"/>
        <v>0.38895216512642705</v>
      </c>
      <c r="P2971" s="94">
        <f t="shared" si="326"/>
        <v>0.38895216512642705</v>
      </c>
      <c r="Q2971" s="94">
        <f t="shared" si="326"/>
        <v>0.38895216512642705</v>
      </c>
      <c r="R2971" s="94">
        <f t="shared" si="326"/>
        <v>0.38895216512642705</v>
      </c>
      <c r="S2971" s="93">
        <f>(1+H2971)^((5-Dashboard!$F$9)*3/12)</f>
        <v>1.1785381475058103</v>
      </c>
      <c r="T2971" s="93">
        <f t="shared" si="325"/>
        <v>1.6369331116622836</v>
      </c>
      <c r="U2971" s="93">
        <f t="shared" si="325"/>
        <v>2.273621789610468</v>
      </c>
      <c r="V2971" s="93">
        <f t="shared" si="325"/>
        <v>3.1579519073580813</v>
      </c>
      <c r="W2971" s="93">
        <f t="shared" si="325"/>
        <v>4.3862441390901363</v>
      </c>
      <c r="X2971" s="93">
        <f t="shared" si="325"/>
        <v>6.0922832937623452</v>
      </c>
      <c r="Y2971" s="93">
        <f t="shared" si="324"/>
        <v>8.4618900714347696</v>
      </c>
      <c r="Z2971" s="93">
        <f t="shared" si="324"/>
        <v>11.753160535781138</v>
      </c>
      <c r="AA2971" s="93">
        <f t="shared" si="324"/>
        <v>16.324577773251686</v>
      </c>
      <c r="AB2971" s="93">
        <f t="shared" si="324"/>
        <v>22.674057642932674</v>
      </c>
      <c r="AC2971" s="95">
        <f t="shared" si="324"/>
        <v>31.493181455352747</v>
      </c>
      <c r="AE2971" s="96"/>
    </row>
    <row r="2972" spans="3:31" ht="24.75" customHeight="1" x14ac:dyDescent="0.25">
      <c r="C2972" s="91">
        <f>ABS(E2972-Dashboard!$F$13)</f>
        <v>31.64775544970712</v>
      </c>
      <c r="D2972" s="92">
        <f t="shared" si="327"/>
        <v>0.38905216512642704</v>
      </c>
      <c r="E2972" s="93" cm="1">
        <f t="array" ref="E2972">SUM('DRE + DCF'!$S$41/TIR!S2972,'DRE + DCF'!$U$41:$AD$41/TIR!T2972:AC2972,TIR!F2972)</f>
        <v>15.972244550292878</v>
      </c>
      <c r="F2972" s="100">
        <f>'DRE + DCF'!$AE$38*'DRE + DCF'!$AE$39*(1+G2972)/(R2972-G2972)/AC2972</f>
        <v>2.932271258386725</v>
      </c>
      <c r="G2972" s="92">
        <f>R2972*(1-'DRE + DCF'!$AE$39)</f>
        <v>0.23343129907585622</v>
      </c>
      <c r="H2972" s="94">
        <f t="shared" si="322"/>
        <v>0.38905216512642704</v>
      </c>
      <c r="I2972" s="94">
        <f t="shared" si="326"/>
        <v>0.38905216512642704</v>
      </c>
      <c r="J2972" s="94">
        <f t="shared" si="326"/>
        <v>0.38905216512642704</v>
      </c>
      <c r="K2972" s="94">
        <f t="shared" si="326"/>
        <v>0.38905216512642704</v>
      </c>
      <c r="L2972" s="94">
        <f t="shared" si="326"/>
        <v>0.38905216512642704</v>
      </c>
      <c r="M2972" s="94">
        <f t="shared" si="326"/>
        <v>0.38905216512642704</v>
      </c>
      <c r="N2972" s="94">
        <f t="shared" si="326"/>
        <v>0.38905216512642704</v>
      </c>
      <c r="O2972" s="94">
        <f t="shared" si="326"/>
        <v>0.38905216512642704</v>
      </c>
      <c r="P2972" s="94">
        <f t="shared" si="326"/>
        <v>0.38905216512642704</v>
      </c>
      <c r="Q2972" s="94">
        <f t="shared" si="326"/>
        <v>0.38905216512642704</v>
      </c>
      <c r="R2972" s="94">
        <f t="shared" si="326"/>
        <v>0.38905216512642704</v>
      </c>
      <c r="S2972" s="93">
        <f>(1+H2972)^((5-Dashboard!$F$9)*3/12)</f>
        <v>1.1785805721826688</v>
      </c>
      <c r="T2972" s="93">
        <f t="shared" si="325"/>
        <v>1.6371098955662795</v>
      </c>
      <c r="U2972" s="93">
        <f t="shared" si="325"/>
        <v>2.2740310449862395</v>
      </c>
      <c r="V2972" s="93">
        <f t="shared" si="325"/>
        <v>3.1587477466028475</v>
      </c>
      <c r="W2972" s="93">
        <f t="shared" si="325"/>
        <v>4.3876653965069083</v>
      </c>
      <c r="X2972" s="93">
        <f t="shared" si="325"/>
        <v>6.0946961188682245</v>
      </c>
      <c r="Y2972" s="93">
        <f t="shared" si="324"/>
        <v>8.46585083970154</v>
      </c>
      <c r="Z2972" s="93">
        <f t="shared" si="324"/>
        <v>11.759508438524806</v>
      </c>
      <c r="AA2972" s="93">
        <f t="shared" si="324"/>
        <v>16.334570657355371</v>
      </c>
      <c r="AB2972" s="93">
        <f t="shared" si="324"/>
        <v>22.689570738010087</v>
      </c>
      <c r="AC2972" s="95">
        <f t="shared" si="324"/>
        <v>31.516997359422135</v>
      </c>
      <c r="AE2972" s="96"/>
    </row>
    <row r="2973" spans="3:31" ht="24.75" customHeight="1" x14ac:dyDescent="0.25">
      <c r="C2973" s="91">
        <f>ABS(E2973-Dashboard!$F$13)</f>
        <v>31.654042269456411</v>
      </c>
      <c r="D2973" s="92">
        <f t="shared" si="327"/>
        <v>0.38915216512642703</v>
      </c>
      <c r="E2973" s="93" cm="1">
        <f t="array" ref="E2973">SUM('DRE + DCF'!$S$41/TIR!S2973,'DRE + DCF'!$U$41:$AD$41/TIR!T2973:AC2973,TIR!F2973)</f>
        <v>15.965957730543584</v>
      </c>
      <c r="F2973" s="100">
        <f>'DRE + DCF'!$AE$38*'DRE + DCF'!$AE$39*(1+G2973)/(R2973-G2973)/AC2973</f>
        <v>2.9294452013056524</v>
      </c>
      <c r="G2973" s="92">
        <f>R2973*(1-'DRE + DCF'!$AE$39)</f>
        <v>0.2334912990758562</v>
      </c>
      <c r="H2973" s="94">
        <f t="shared" si="322"/>
        <v>0.38915216512642703</v>
      </c>
      <c r="I2973" s="94">
        <f t="shared" si="326"/>
        <v>0.38915216512642703</v>
      </c>
      <c r="J2973" s="94">
        <f t="shared" si="326"/>
        <v>0.38915216512642703</v>
      </c>
      <c r="K2973" s="94">
        <f t="shared" si="326"/>
        <v>0.38915216512642703</v>
      </c>
      <c r="L2973" s="94">
        <f t="shared" si="326"/>
        <v>0.38915216512642703</v>
      </c>
      <c r="M2973" s="94">
        <f t="shared" si="326"/>
        <v>0.38915216512642703</v>
      </c>
      <c r="N2973" s="94">
        <f t="shared" si="326"/>
        <v>0.38915216512642703</v>
      </c>
      <c r="O2973" s="94">
        <f t="shared" si="326"/>
        <v>0.38915216512642703</v>
      </c>
      <c r="P2973" s="94">
        <f t="shared" si="326"/>
        <v>0.38915216512642703</v>
      </c>
      <c r="Q2973" s="94">
        <f t="shared" si="326"/>
        <v>0.38915216512642703</v>
      </c>
      <c r="R2973" s="94">
        <f t="shared" si="326"/>
        <v>0.38915216512642703</v>
      </c>
      <c r="S2973" s="93">
        <f>(1+H2973)^((5-Dashboard!$F$9)*3/12)</f>
        <v>1.1786229953324459</v>
      </c>
      <c r="T2973" s="93">
        <f t="shared" si="325"/>
        <v>1.6372866858338617</v>
      </c>
      <c r="U2973" s="93">
        <f t="shared" si="325"/>
        <v>2.2744403445587809</v>
      </c>
      <c r="V2973" s="93">
        <f t="shared" si="325"/>
        <v>3.159543729094727</v>
      </c>
      <c r="W2973" s="93">
        <f t="shared" si="325"/>
        <v>4.3890870120835652</v>
      </c>
      <c r="X2973" s="93">
        <f t="shared" si="325"/>
        <v>6.0971097257641649</v>
      </c>
      <c r="Y2973" s="93">
        <f t="shared" si="324"/>
        <v>8.4698131765586844</v>
      </c>
      <c r="Z2973" s="93">
        <f t="shared" si="324"/>
        <v>11.765859312432836</v>
      </c>
      <c r="AA2973" s="93">
        <f t="shared" si="324"/>
        <v>16.344568938439007</v>
      </c>
      <c r="AB2973" s="93">
        <f t="shared" si="324"/>
        <v>22.70509332889069</v>
      </c>
      <c r="AC2973" s="95">
        <f t="shared" si="324"/>
        <v>31.540829557226093</v>
      </c>
      <c r="AE2973" s="96"/>
    </row>
    <row r="2974" spans="3:31" ht="24.75" customHeight="1" x14ac:dyDescent="0.25">
      <c r="C2974" s="91">
        <f>ABS(E2974-Dashboard!$F$13)</f>
        <v>31.660324346858587</v>
      </c>
      <c r="D2974" s="92">
        <f t="shared" si="327"/>
        <v>0.38925216512642702</v>
      </c>
      <c r="E2974" s="93" cm="1">
        <f t="array" ref="E2974">SUM('DRE + DCF'!$S$41/TIR!S2974,'DRE + DCF'!$U$41:$AD$41/TIR!T2974:AC2974,TIR!F2974)</f>
        <v>15.95967565314141</v>
      </c>
      <c r="F2974" s="100">
        <f>'DRE + DCF'!$AE$38*'DRE + DCF'!$AE$39*(1+G2974)/(R2974-G2974)/AC2974</f>
        <v>2.926622213485365</v>
      </c>
      <c r="G2974" s="92">
        <f>R2974*(1-'DRE + DCF'!$AE$39)</f>
        <v>0.2335512990758562</v>
      </c>
      <c r="H2974" s="94">
        <f t="shared" si="322"/>
        <v>0.38925216512642702</v>
      </c>
      <c r="I2974" s="94">
        <f t="shared" si="326"/>
        <v>0.38925216512642702</v>
      </c>
      <c r="J2974" s="94">
        <f t="shared" si="326"/>
        <v>0.38925216512642702</v>
      </c>
      <c r="K2974" s="94">
        <f t="shared" si="326"/>
        <v>0.38925216512642702</v>
      </c>
      <c r="L2974" s="94">
        <f t="shared" si="326"/>
        <v>0.38925216512642702</v>
      </c>
      <c r="M2974" s="94">
        <f t="shared" si="326"/>
        <v>0.38925216512642702</v>
      </c>
      <c r="N2974" s="94">
        <f t="shared" si="326"/>
        <v>0.38925216512642702</v>
      </c>
      <c r="O2974" s="94">
        <f t="shared" si="326"/>
        <v>0.38925216512642702</v>
      </c>
      <c r="P2974" s="94">
        <f t="shared" si="326"/>
        <v>0.38925216512642702</v>
      </c>
      <c r="Q2974" s="94">
        <f t="shared" si="326"/>
        <v>0.38925216512642702</v>
      </c>
      <c r="R2974" s="94">
        <f t="shared" si="326"/>
        <v>0.38925216512642702</v>
      </c>
      <c r="S2974" s="93">
        <f>(1+H2974)^((5-Dashboard!$F$9)*3/12)</f>
        <v>1.1786654169553068</v>
      </c>
      <c r="T2974" s="93">
        <f t="shared" si="325"/>
        <v>1.6374634824648029</v>
      </c>
      <c r="U2974" s="93">
        <f t="shared" si="325"/>
        <v>2.2748496883296867</v>
      </c>
      <c r="V2974" s="93">
        <f t="shared" si="325"/>
        <v>3.160339854849195</v>
      </c>
      <c r="W2974" s="93">
        <f t="shared" si="325"/>
        <v>4.3905089858845825</v>
      </c>
      <c r="X2974" s="93">
        <f t="shared" si="325"/>
        <v>6.0995241146471901</v>
      </c>
      <c r="Y2974" s="93">
        <f t="shared" si="324"/>
        <v>8.4737770825144629</v>
      </c>
      <c r="Z2974" s="93">
        <f t="shared" si="324"/>
        <v>11.772213158681916</v>
      </c>
      <c r="AA2974" s="93">
        <f t="shared" si="324"/>
        <v>16.354572619028669</v>
      </c>
      <c r="AB2974" s="93">
        <f t="shared" si="324"/>
        <v>22.720625420702962</v>
      </c>
      <c r="AC2974" s="95">
        <f t="shared" si="324"/>
        <v>31.564678058738128</v>
      </c>
      <c r="AE2974" s="96"/>
    </row>
    <row r="2975" spans="3:31" ht="24.75" customHeight="1" x14ac:dyDescent="0.25">
      <c r="C2975" s="91">
        <f>ABS(E2975-Dashboard!$F$13)</f>
        <v>31.666601686728022</v>
      </c>
      <c r="D2975" s="92">
        <f t="shared" si="327"/>
        <v>0.38935216512642701</v>
      </c>
      <c r="E2975" s="93" cm="1">
        <f t="array" ref="E2975">SUM('DRE + DCF'!$S$41/TIR!S2975,'DRE + DCF'!$U$41:$AD$41/TIR!T2975:AC2975,TIR!F2975)</f>
        <v>15.953398313271975</v>
      </c>
      <c r="F2975" s="100">
        <f>'DRE + DCF'!$AE$38*'DRE + DCF'!$AE$39*(1+G2975)/(R2975-G2975)/AC2975</f>
        <v>2.9238022911803987</v>
      </c>
      <c r="G2975" s="92">
        <f>R2975*(1-'DRE + DCF'!$AE$39)</f>
        <v>0.2336112990758562</v>
      </c>
      <c r="H2975" s="94">
        <f t="shared" si="322"/>
        <v>0.38935216512642701</v>
      </c>
      <c r="I2975" s="94">
        <f t="shared" si="326"/>
        <v>0.38935216512642701</v>
      </c>
      <c r="J2975" s="94">
        <f t="shared" si="326"/>
        <v>0.38935216512642701</v>
      </c>
      <c r="K2975" s="94">
        <f t="shared" si="326"/>
        <v>0.38935216512642701</v>
      </c>
      <c r="L2975" s="94">
        <f t="shared" si="326"/>
        <v>0.38935216512642701</v>
      </c>
      <c r="M2975" s="94">
        <f t="shared" si="326"/>
        <v>0.38935216512642701</v>
      </c>
      <c r="N2975" s="94">
        <f t="shared" si="326"/>
        <v>0.38935216512642701</v>
      </c>
      <c r="O2975" s="94">
        <f t="shared" si="326"/>
        <v>0.38935216512642701</v>
      </c>
      <c r="P2975" s="94">
        <f t="shared" si="326"/>
        <v>0.38935216512642701</v>
      </c>
      <c r="Q2975" s="94">
        <f t="shared" si="326"/>
        <v>0.38935216512642701</v>
      </c>
      <c r="R2975" s="94">
        <f t="shared" si="326"/>
        <v>0.38935216512642701</v>
      </c>
      <c r="S2975" s="93">
        <f>(1+H2975)^((5-Dashboard!$F$9)*3/12)</f>
        <v>1.1787078370514157</v>
      </c>
      <c r="T2975" s="93">
        <f t="shared" si="325"/>
        <v>1.6376402854588721</v>
      </c>
      <c r="U2975" s="93">
        <f t="shared" si="325"/>
        <v>2.2752590763005438</v>
      </c>
      <c r="V2975" s="93">
        <f t="shared" si="325"/>
        <v>3.1611361238817146</v>
      </c>
      <c r="W2975" s="93">
        <f t="shared" si="325"/>
        <v>4.3919313179744206</v>
      </c>
      <c r="X2975" s="93">
        <f t="shared" si="325"/>
        <v>6.1019392857143231</v>
      </c>
      <c r="Y2975" s="93">
        <f t="shared" si="324"/>
        <v>8.4777425580771979</v>
      </c>
      <c r="Z2975" s="93">
        <f t="shared" si="324"/>
        <v>11.778569978449008</v>
      </c>
      <c r="AA2975" s="93">
        <f t="shared" si="324"/>
        <v>16.364581701651261</v>
      </c>
      <c r="AB2975" s="93">
        <f t="shared" si="324"/>
        <v>22.736167018577486</v>
      </c>
      <c r="AC2975" s="95">
        <f t="shared" si="324"/>
        <v>31.588542873936689</v>
      </c>
      <c r="AE2975" s="96"/>
    </row>
    <row r="2976" spans="3:31" ht="24.75" customHeight="1" x14ac:dyDescent="0.25">
      <c r="C2976" s="91">
        <f>ABS(E2976-Dashboard!$F$13)</f>
        <v>31.672874293873257</v>
      </c>
      <c r="D2976" s="92">
        <f t="shared" si="327"/>
        <v>0.389452165126427</v>
      </c>
      <c r="E2976" s="93" cm="1">
        <f t="array" ref="E2976">SUM('DRE + DCF'!$S$41/TIR!S2976,'DRE + DCF'!$U$41:$AD$41/TIR!T2976:AC2976,TIR!F2976)</f>
        <v>15.947125706126739</v>
      </c>
      <c r="F2976" s="100">
        <f>'DRE + DCF'!$AE$38*'DRE + DCF'!$AE$39*(1+G2976)/(R2976-G2976)/AC2976</f>
        <v>2.9209854306503757</v>
      </c>
      <c r="G2976" s="92">
        <f>R2976*(1-'DRE + DCF'!$AE$39)</f>
        <v>0.23367129907585618</v>
      </c>
      <c r="H2976" s="94">
        <f t="shared" si="322"/>
        <v>0.389452165126427</v>
      </c>
      <c r="I2976" s="94">
        <f t="shared" si="326"/>
        <v>0.389452165126427</v>
      </c>
      <c r="J2976" s="94">
        <f t="shared" si="326"/>
        <v>0.389452165126427</v>
      </c>
      <c r="K2976" s="94">
        <f t="shared" si="326"/>
        <v>0.389452165126427</v>
      </c>
      <c r="L2976" s="94">
        <f t="shared" si="326"/>
        <v>0.389452165126427</v>
      </c>
      <c r="M2976" s="94">
        <f t="shared" si="326"/>
        <v>0.389452165126427</v>
      </c>
      <c r="N2976" s="94">
        <f t="shared" si="326"/>
        <v>0.389452165126427</v>
      </c>
      <c r="O2976" s="94">
        <f t="shared" si="326"/>
        <v>0.389452165126427</v>
      </c>
      <c r="P2976" s="94">
        <f t="shared" si="326"/>
        <v>0.389452165126427</v>
      </c>
      <c r="Q2976" s="94">
        <f t="shared" si="326"/>
        <v>0.389452165126427</v>
      </c>
      <c r="R2976" s="94">
        <f t="shared" si="326"/>
        <v>0.389452165126427</v>
      </c>
      <c r="S2976" s="93">
        <f>(1+H2976)^((5-Dashboard!$F$9)*3/12)</f>
        <v>1.1787502556209382</v>
      </c>
      <c r="T2976" s="93">
        <f t="shared" si="325"/>
        <v>1.6378170948158419</v>
      </c>
      <c r="U2976" s="93">
        <f t="shared" si="325"/>
        <v>2.2756685084729464</v>
      </c>
      <c r="V2976" s="93">
        <f t="shared" si="325"/>
        <v>3.1619325362077624</v>
      </c>
      <c r="W2976" s="93">
        <f t="shared" si="325"/>
        <v>4.3933540084175702</v>
      </c>
      <c r="X2976" s="93">
        <f t="shared" si="325"/>
        <v>6.1043552391626603</v>
      </c>
      <c r="Y2976" s="93">
        <f t="shared" si="324"/>
        <v>8.4817096037554069</v>
      </c>
      <c r="Z2976" s="93">
        <f t="shared" si="324"/>
        <v>11.784929772911561</v>
      </c>
      <c r="AA2976" s="93">
        <f t="shared" si="324"/>
        <v>16.374596188834861</v>
      </c>
      <c r="AB2976" s="93">
        <f t="shared" si="324"/>
        <v>22.751718127647539</v>
      </c>
      <c r="AC2976" s="95">
        <f t="shared" si="324"/>
        <v>31.612424012806052</v>
      </c>
      <c r="AE2976" s="96"/>
    </row>
    <row r="2977" spans="3:31" ht="24.75" customHeight="1" x14ac:dyDescent="0.25">
      <c r="C2977" s="91">
        <f>ABS(E2977-Dashboard!$F$13)</f>
        <v>31.679142173096789</v>
      </c>
      <c r="D2977" s="92">
        <f t="shared" si="327"/>
        <v>0.38955216512642699</v>
      </c>
      <c r="E2977" s="93" cm="1">
        <f t="array" ref="E2977">SUM('DRE + DCF'!$S$41/TIR!S2977,'DRE + DCF'!$U$41:$AD$41/TIR!T2977:AC2977,TIR!F2977)</f>
        <v>15.940857826903208</v>
      </c>
      <c r="F2977" s="100">
        <f>'DRE + DCF'!$AE$38*'DRE + DCF'!$AE$39*(1+G2977)/(R2977-G2977)/AC2977</f>
        <v>2.9181716281600782</v>
      </c>
      <c r="G2977" s="92">
        <f>R2977*(1-'DRE + DCF'!$AE$39)</f>
        <v>0.23373129907585619</v>
      </c>
      <c r="H2977" s="94">
        <f t="shared" si="322"/>
        <v>0.38955216512642699</v>
      </c>
      <c r="I2977" s="94">
        <f t="shared" si="326"/>
        <v>0.38955216512642699</v>
      </c>
      <c r="J2977" s="94">
        <f t="shared" si="326"/>
        <v>0.38955216512642699</v>
      </c>
      <c r="K2977" s="94">
        <f t="shared" si="326"/>
        <v>0.38955216512642699</v>
      </c>
      <c r="L2977" s="94">
        <f t="shared" si="326"/>
        <v>0.38955216512642699</v>
      </c>
      <c r="M2977" s="94">
        <f t="shared" si="326"/>
        <v>0.38955216512642699</v>
      </c>
      <c r="N2977" s="94">
        <f t="shared" si="326"/>
        <v>0.38955216512642699</v>
      </c>
      <c r="O2977" s="94">
        <f t="shared" si="326"/>
        <v>0.38955216512642699</v>
      </c>
      <c r="P2977" s="94">
        <f t="shared" si="326"/>
        <v>0.38955216512642699</v>
      </c>
      <c r="Q2977" s="94">
        <f t="shared" si="326"/>
        <v>0.38955216512642699</v>
      </c>
      <c r="R2977" s="94">
        <f t="shared" si="326"/>
        <v>0.38955216512642699</v>
      </c>
      <c r="S2977" s="93">
        <f>(1+H2977)^((5-Dashboard!$F$9)*3/12)</f>
        <v>1.1787926726640385</v>
      </c>
      <c r="T2977" s="93">
        <f t="shared" si="325"/>
        <v>1.6379939105354822</v>
      </c>
      <c r="U2977" s="93">
        <f t="shared" si="325"/>
        <v>2.2760779848484818</v>
      </c>
      <c r="V2977" s="93">
        <f t="shared" si="325"/>
        <v>3.1627290918428024</v>
      </c>
      <c r="W2977" s="93">
        <f t="shared" si="325"/>
        <v>4.3947770572785041</v>
      </c>
      <c r="X2977" s="93">
        <f t="shared" si="325"/>
        <v>6.1067719751892922</v>
      </c>
      <c r="Y2977" s="93">
        <f t="shared" si="324"/>
        <v>8.4856782200576681</v>
      </c>
      <c r="Z2977" s="93">
        <f t="shared" si="324"/>
        <v>11.791292543247296</v>
      </c>
      <c r="AA2977" s="93">
        <f t="shared" si="324"/>
        <v>16.384616083108373</v>
      </c>
      <c r="AB2977" s="93">
        <f t="shared" si="324"/>
        <v>22.767278753048515</v>
      </c>
      <c r="AC2977" s="95">
        <f t="shared" si="324"/>
        <v>31.636321485335461</v>
      </c>
      <c r="AE2977" s="96"/>
    </row>
    <row r="2978" spans="3:31" ht="24.75" customHeight="1" x14ac:dyDescent="0.25">
      <c r="C2978" s="91">
        <f>ABS(E2978-Dashboard!$F$13)</f>
        <v>31.685405329195291</v>
      </c>
      <c r="D2978" s="92">
        <f t="shared" si="327"/>
        <v>0.38965216512642697</v>
      </c>
      <c r="E2978" s="93" cm="1">
        <f t="array" ref="E2978">SUM('DRE + DCF'!$S$41/TIR!S2978,'DRE + DCF'!$U$41:$AD$41/TIR!T2978:AC2978,TIR!F2978)</f>
        <v>15.934594670804705</v>
      </c>
      <c r="F2978" s="100">
        <f>'DRE + DCF'!$AE$38*'DRE + DCF'!$AE$39*(1+G2978)/(R2978-G2978)/AC2978</f>
        <v>2.915360879979358</v>
      </c>
      <c r="G2978" s="92">
        <f>R2978*(1-'DRE + DCF'!$AE$39)</f>
        <v>0.23379129907585616</v>
      </c>
      <c r="H2978" s="94">
        <f t="shared" si="322"/>
        <v>0.38965216512642697</v>
      </c>
      <c r="I2978" s="94">
        <f t="shared" si="326"/>
        <v>0.38965216512642697</v>
      </c>
      <c r="J2978" s="94">
        <f t="shared" si="326"/>
        <v>0.38965216512642697</v>
      </c>
      <c r="K2978" s="94">
        <f t="shared" si="326"/>
        <v>0.38965216512642697</v>
      </c>
      <c r="L2978" s="94">
        <f t="shared" si="326"/>
        <v>0.38965216512642697</v>
      </c>
      <c r="M2978" s="94">
        <f t="shared" si="326"/>
        <v>0.38965216512642697</v>
      </c>
      <c r="N2978" s="94">
        <f t="shared" si="326"/>
        <v>0.38965216512642697</v>
      </c>
      <c r="O2978" s="94">
        <f t="shared" si="326"/>
        <v>0.38965216512642697</v>
      </c>
      <c r="P2978" s="94">
        <f t="shared" si="326"/>
        <v>0.38965216512642697</v>
      </c>
      <c r="Q2978" s="94">
        <f t="shared" si="326"/>
        <v>0.38965216512642697</v>
      </c>
      <c r="R2978" s="94">
        <f t="shared" si="326"/>
        <v>0.38965216512642697</v>
      </c>
      <c r="S2978" s="93">
        <f>(1+H2978)^((5-Dashboard!$F$9)*3/12)</f>
        <v>1.1788350881808818</v>
      </c>
      <c r="T2978" s="93">
        <f t="shared" si="325"/>
        <v>1.638170732617565</v>
      </c>
      <c r="U2978" s="93">
        <f t="shared" si="325"/>
        <v>2.2764875054287446</v>
      </c>
      <c r="V2978" s="93">
        <f t="shared" si="325"/>
        <v>3.1635257908023138</v>
      </c>
      <c r="W2978" s="93">
        <f t="shared" si="325"/>
        <v>4.3962004646217281</v>
      </c>
      <c r="X2978" s="93">
        <f t="shared" si="325"/>
        <v>6.1091894939913889</v>
      </c>
      <c r="Y2978" s="93">
        <f t="shared" si="324"/>
        <v>8.489648407492755</v>
      </c>
      <c r="Z2978" s="93">
        <f t="shared" si="324"/>
        <v>11.797658290634431</v>
      </c>
      <c r="AA2978" s="93">
        <f t="shared" si="324"/>
        <v>16.394641387001879</v>
      </c>
      <c r="AB2978" s="93">
        <f t="shared" si="324"/>
        <v>22.782848899918491</v>
      </c>
      <c r="AC2978" s="95">
        <f t="shared" si="324"/>
        <v>31.660235301519968</v>
      </c>
      <c r="AE2978" s="96"/>
    </row>
    <row r="2979" spans="3:31" ht="24.75" customHeight="1" x14ac:dyDescent="0.25">
      <c r="C2979" s="91">
        <f>ABS(E2979-Dashboard!$F$13)</f>
        <v>31.691663766959415</v>
      </c>
      <c r="D2979" s="92">
        <f t="shared" si="327"/>
        <v>0.38975216512642696</v>
      </c>
      <c r="E2979" s="93" cm="1">
        <f t="array" ref="E2979">SUM('DRE + DCF'!$S$41/TIR!S2979,'DRE + DCF'!$U$41:$AD$41/TIR!T2979:AC2979,TIR!F2979)</f>
        <v>15.928336233040582</v>
      </c>
      <c r="F2979" s="100">
        <f>'DRE + DCF'!$AE$38*'DRE + DCF'!$AE$39*(1+G2979)/(R2979-G2979)/AC2979</f>
        <v>2.9125531823832134</v>
      </c>
      <c r="G2979" s="92">
        <f>R2979*(1-'DRE + DCF'!$AE$39)</f>
        <v>0.23385129907585617</v>
      </c>
      <c r="H2979" s="94">
        <f t="shared" si="322"/>
        <v>0.38975216512642696</v>
      </c>
      <c r="I2979" s="94">
        <f t="shared" si="326"/>
        <v>0.38975216512642696</v>
      </c>
      <c r="J2979" s="94">
        <f t="shared" si="326"/>
        <v>0.38975216512642696</v>
      </c>
      <c r="K2979" s="94">
        <f t="shared" si="326"/>
        <v>0.38975216512642696</v>
      </c>
      <c r="L2979" s="94">
        <f t="shared" si="326"/>
        <v>0.38975216512642696</v>
      </c>
      <c r="M2979" s="94">
        <f t="shared" si="326"/>
        <v>0.38975216512642696</v>
      </c>
      <c r="N2979" s="94">
        <f t="shared" si="326"/>
        <v>0.38975216512642696</v>
      </c>
      <c r="O2979" s="94">
        <f t="shared" si="326"/>
        <v>0.38975216512642696</v>
      </c>
      <c r="P2979" s="94">
        <f t="shared" si="326"/>
        <v>0.38975216512642696</v>
      </c>
      <c r="Q2979" s="94">
        <f t="shared" si="326"/>
        <v>0.38975216512642696</v>
      </c>
      <c r="R2979" s="94">
        <f t="shared" si="326"/>
        <v>0.38975216512642696</v>
      </c>
      <c r="S2979" s="93">
        <f>(1+H2979)^((5-Dashboard!$F$9)*3/12)</f>
        <v>1.1788775021716322</v>
      </c>
      <c r="T2979" s="93">
        <f t="shared" si="325"/>
        <v>1.6383475610618599</v>
      </c>
      <c r="U2979" s="93">
        <f t="shared" si="325"/>
        <v>2.2768970702153206</v>
      </c>
      <c r="V2979" s="93">
        <f t="shared" si="325"/>
        <v>3.1643226331017598</v>
      </c>
      <c r="W2979" s="93">
        <f t="shared" si="325"/>
        <v>4.3976242305117266</v>
      </c>
      <c r="X2979" s="93">
        <f t="shared" si="325"/>
        <v>6.1116077957661092</v>
      </c>
      <c r="Y2979" s="93">
        <f t="shared" si="324"/>
        <v>8.4936201665694995</v>
      </c>
      <c r="Z2979" s="93">
        <f t="shared" si="324"/>
        <v>11.804027016251444</v>
      </c>
      <c r="AA2979" s="93">
        <f t="shared" si="324"/>
        <v>16.404672103046281</v>
      </c>
      <c r="AB2979" s="93">
        <f t="shared" si="324"/>
        <v>22.798428573397661</v>
      </c>
      <c r="AC2979" s="95">
        <f t="shared" si="324"/>
        <v>31.684165471359595</v>
      </c>
      <c r="AE2979" s="96"/>
    </row>
    <row r="2980" spans="3:31" ht="24.75" customHeight="1" x14ac:dyDescent="0.25">
      <c r="C2980" s="91">
        <f>ABS(E2980-Dashboard!$F$13)</f>
        <v>31.697917491174</v>
      </c>
      <c r="D2980" s="92">
        <f t="shared" si="327"/>
        <v>0.38985216512642695</v>
      </c>
      <c r="E2980" s="93" cm="1">
        <f t="array" ref="E2980">SUM('DRE + DCF'!$S$41/TIR!S2980,'DRE + DCF'!$U$41:$AD$41/TIR!T2980:AC2980,TIR!F2980)</f>
        <v>15.922082508825998</v>
      </c>
      <c r="F2980" s="100">
        <f>'DRE + DCF'!$AE$38*'DRE + DCF'!$AE$39*(1+G2980)/(R2980-G2980)/AC2980</f>
        <v>2.9097485316516929</v>
      </c>
      <c r="G2980" s="92">
        <f>R2980*(1-'DRE + DCF'!$AE$39)</f>
        <v>0.23391129907585617</v>
      </c>
      <c r="H2980" s="94">
        <f t="shared" si="322"/>
        <v>0.38985216512642695</v>
      </c>
      <c r="I2980" s="94">
        <f t="shared" si="326"/>
        <v>0.38985216512642695</v>
      </c>
      <c r="J2980" s="94">
        <f t="shared" si="326"/>
        <v>0.38985216512642695</v>
      </c>
      <c r="K2980" s="94">
        <f t="shared" si="326"/>
        <v>0.38985216512642695</v>
      </c>
      <c r="L2980" s="94">
        <f t="shared" si="326"/>
        <v>0.38985216512642695</v>
      </c>
      <c r="M2980" s="94">
        <f t="shared" si="326"/>
        <v>0.38985216512642695</v>
      </c>
      <c r="N2980" s="94">
        <f t="shared" si="326"/>
        <v>0.38985216512642695</v>
      </c>
      <c r="O2980" s="94">
        <f t="shared" si="326"/>
        <v>0.38985216512642695</v>
      </c>
      <c r="P2980" s="94">
        <f t="shared" si="326"/>
        <v>0.38985216512642695</v>
      </c>
      <c r="Q2980" s="94">
        <f t="shared" si="326"/>
        <v>0.38985216512642695</v>
      </c>
      <c r="R2980" s="94">
        <f t="shared" si="326"/>
        <v>0.38985216512642695</v>
      </c>
      <c r="S2980" s="93">
        <f>(1+H2980)^((5-Dashboard!$F$9)*3/12)</f>
        <v>1.1789199146364553</v>
      </c>
      <c r="T2980" s="93">
        <f t="shared" si="325"/>
        <v>1.6385243958681399</v>
      </c>
      <c r="U2980" s="93">
        <f t="shared" si="325"/>
        <v>2.2773066792098051</v>
      </c>
      <c r="V2980" s="93">
        <f t="shared" si="325"/>
        <v>3.1651196187566213</v>
      </c>
      <c r="W2980" s="93">
        <f t="shared" si="325"/>
        <v>4.3990483550130213</v>
      </c>
      <c r="X2980" s="93">
        <f t="shared" si="325"/>
        <v>6.1140268807106946</v>
      </c>
      <c r="Y2980" s="93">
        <f t="shared" si="324"/>
        <v>8.4975934977969345</v>
      </c>
      <c r="Z2980" s="93">
        <f t="shared" si="324"/>
        <v>11.810398721277318</v>
      </c>
      <c r="AA2980" s="93">
        <f t="shared" si="324"/>
        <v>16.414708233773666</v>
      </c>
      <c r="AB2980" s="93">
        <f t="shared" si="324"/>
        <v>22.814017778628919</v>
      </c>
      <c r="AC2980" s="95">
        <f t="shared" si="324"/>
        <v>31.708112004860205</v>
      </c>
      <c r="AE2980" s="96"/>
    </row>
    <row r="2981" spans="3:31" ht="24.75" customHeight="1" x14ac:dyDescent="0.25">
      <c r="C2981" s="91">
        <f>ABS(E2981-Dashboard!$F$13)</f>
        <v>31.704166506617888</v>
      </c>
      <c r="D2981" s="92">
        <f t="shared" si="327"/>
        <v>0.38995216512642694</v>
      </c>
      <c r="E2981" s="93" cm="1">
        <f t="array" ref="E2981">SUM('DRE + DCF'!$S$41/TIR!S2981,'DRE + DCF'!$U$41:$AD$41/TIR!T2981:AC2981,TIR!F2981)</f>
        <v>15.915833493382108</v>
      </c>
      <c r="F2981" s="100">
        <f>'DRE + DCF'!$AE$38*'DRE + DCF'!$AE$39*(1+G2981)/(R2981-G2981)/AC2981</f>
        <v>2.9069469240699761</v>
      </c>
      <c r="G2981" s="92">
        <f>R2981*(1-'DRE + DCF'!$AE$39)</f>
        <v>0.23397129907585615</v>
      </c>
      <c r="H2981" s="94">
        <f t="shared" si="322"/>
        <v>0.38995216512642694</v>
      </c>
      <c r="I2981" s="94">
        <f t="shared" si="326"/>
        <v>0.38995216512642694</v>
      </c>
      <c r="J2981" s="94">
        <f t="shared" si="326"/>
        <v>0.38995216512642694</v>
      </c>
      <c r="K2981" s="94">
        <f t="shared" si="326"/>
        <v>0.38995216512642694</v>
      </c>
      <c r="L2981" s="94">
        <f t="shared" si="326"/>
        <v>0.38995216512642694</v>
      </c>
      <c r="M2981" s="94">
        <f t="shared" si="326"/>
        <v>0.38995216512642694</v>
      </c>
      <c r="N2981" s="94">
        <f t="shared" si="326"/>
        <v>0.38995216512642694</v>
      </c>
      <c r="O2981" s="94">
        <f t="shared" si="326"/>
        <v>0.38995216512642694</v>
      </c>
      <c r="P2981" s="94">
        <f t="shared" si="326"/>
        <v>0.38995216512642694</v>
      </c>
      <c r="Q2981" s="94">
        <f t="shared" si="326"/>
        <v>0.38995216512642694</v>
      </c>
      <c r="R2981" s="94">
        <f t="shared" si="326"/>
        <v>0.38995216512642694</v>
      </c>
      <c r="S2981" s="93">
        <f>(1+H2981)^((5-Dashboard!$F$9)*3/12)</f>
        <v>1.1789623255755151</v>
      </c>
      <c r="T2981" s="93">
        <f t="shared" si="325"/>
        <v>1.6387012370361744</v>
      </c>
      <c r="U2981" s="93">
        <f t="shared" si="325"/>
        <v>2.2777163324137848</v>
      </c>
      <c r="V2981" s="93">
        <f t="shared" si="325"/>
        <v>3.1659167477823642</v>
      </c>
      <c r="W2981" s="93">
        <f t="shared" si="325"/>
        <v>4.4004728381901126</v>
      </c>
      <c r="X2981" s="93">
        <f t="shared" si="325"/>
        <v>6.1164467490223799</v>
      </c>
      <c r="Y2981" s="93">
        <f t="shared" si="324"/>
        <v>8.5015684016841515</v>
      </c>
      <c r="Z2981" s="93">
        <f t="shared" si="324"/>
        <v>11.816773406891302</v>
      </c>
      <c r="AA2981" s="93">
        <f t="shared" si="324"/>
        <v>16.424749781716947</v>
      </c>
      <c r="AB2981" s="93">
        <f t="shared" si="324"/>
        <v>22.829616520757277</v>
      </c>
      <c r="AC2981" s="95">
        <f t="shared" si="324"/>
        <v>31.732074912032619</v>
      </c>
      <c r="AE2981" s="96"/>
    </row>
    <row r="2982" spans="3:31" ht="24.75" customHeight="1" x14ac:dyDescent="0.25">
      <c r="C2982" s="91">
        <f>ABS(E2982-Dashboard!$F$13)</f>
        <v>31.710410818064133</v>
      </c>
      <c r="D2982" s="92">
        <f t="shared" si="327"/>
        <v>0.39005216512642693</v>
      </c>
      <c r="E2982" s="93" cm="1">
        <f t="array" ref="E2982">SUM('DRE + DCF'!$S$41/TIR!S2982,'DRE + DCF'!$U$41:$AD$41/TIR!T2982:AC2982,TIR!F2982)</f>
        <v>15.909589181935864</v>
      </c>
      <c r="F2982" s="100">
        <f>'DRE + DCF'!$AE$38*'DRE + DCF'!$AE$39*(1+G2982)/(R2982-G2982)/AC2982</f>
        <v>2.9041483559282808</v>
      </c>
      <c r="G2982" s="92">
        <f>R2982*(1-'DRE + DCF'!$AE$39)</f>
        <v>0.23403129907585615</v>
      </c>
      <c r="H2982" s="94">
        <f t="shared" si="322"/>
        <v>0.39005216512642693</v>
      </c>
      <c r="I2982" s="94">
        <f t="shared" si="326"/>
        <v>0.39005216512642693</v>
      </c>
      <c r="J2982" s="94">
        <f t="shared" si="326"/>
        <v>0.39005216512642693</v>
      </c>
      <c r="K2982" s="94">
        <f t="shared" si="326"/>
        <v>0.39005216512642693</v>
      </c>
      <c r="L2982" s="94">
        <f t="shared" si="326"/>
        <v>0.39005216512642693</v>
      </c>
      <c r="M2982" s="94">
        <f t="shared" si="326"/>
        <v>0.39005216512642693</v>
      </c>
      <c r="N2982" s="94">
        <f t="shared" si="326"/>
        <v>0.39005216512642693</v>
      </c>
      <c r="O2982" s="94">
        <f t="shared" si="326"/>
        <v>0.39005216512642693</v>
      </c>
      <c r="P2982" s="94">
        <f t="shared" si="326"/>
        <v>0.39005216512642693</v>
      </c>
      <c r="Q2982" s="94">
        <f t="shared" si="326"/>
        <v>0.39005216512642693</v>
      </c>
      <c r="R2982" s="94">
        <f t="shared" si="326"/>
        <v>0.39005216512642693</v>
      </c>
      <c r="S2982" s="93">
        <f>(1+H2982)^((5-Dashboard!$F$9)*3/12)</f>
        <v>1.1790047349889767</v>
      </c>
      <c r="T2982" s="93">
        <f t="shared" si="325"/>
        <v>1.6388780845657365</v>
      </c>
      <c r="U2982" s="93">
        <f t="shared" si="325"/>
        <v>2.2781260298288535</v>
      </c>
      <c r="V2982" s="93">
        <f t="shared" si="325"/>
        <v>3.166714020194469</v>
      </c>
      <c r="W2982" s="93">
        <f t="shared" si="325"/>
        <v>4.4018976801075338</v>
      </c>
      <c r="X2982" s="93">
        <f t="shared" si="325"/>
        <v>6.1188674008984734</v>
      </c>
      <c r="Y2982" s="93">
        <f t="shared" si="324"/>
        <v>8.5055448787404355</v>
      </c>
      <c r="Z2982" s="93">
        <f t="shared" si="324"/>
        <v>11.823151074273136</v>
      </c>
      <c r="AA2982" s="93">
        <f t="shared" si="324"/>
        <v>16.434796749410214</v>
      </c>
      <c r="AB2982" s="93">
        <f t="shared" si="324"/>
        <v>22.845224804930435</v>
      </c>
      <c r="AC2982" s="95">
        <f t="shared" si="324"/>
        <v>31.756054202893509</v>
      </c>
      <c r="AE2982" s="96"/>
    </row>
    <row r="2983" spans="3:31" ht="24.75" customHeight="1" x14ac:dyDescent="0.25">
      <c r="C2983" s="91">
        <f>ABS(E2983-Dashboard!$F$13)</f>
        <v>31.716650430279792</v>
      </c>
      <c r="D2983" s="92">
        <f t="shared" si="327"/>
        <v>0.39015216512642692</v>
      </c>
      <c r="E2983" s="93" cm="1">
        <f t="array" ref="E2983">SUM('DRE + DCF'!$S$41/TIR!S2983,'DRE + DCF'!$U$41:$AD$41/TIR!T2983:AC2983,TIR!F2983)</f>
        <v>15.903349569720207</v>
      </c>
      <c r="F2983" s="100">
        <f>'DRE + DCF'!$AE$38*'DRE + DCF'!$AE$39*(1+G2983)/(R2983-G2983)/AC2983</f>
        <v>2.9013528235219361</v>
      </c>
      <c r="G2983" s="92">
        <f>R2983*(1-'DRE + DCF'!$AE$39)</f>
        <v>0.23409129907585613</v>
      </c>
      <c r="H2983" s="94">
        <f t="shared" si="322"/>
        <v>0.39015216512642692</v>
      </c>
      <c r="I2983" s="94">
        <f t="shared" si="326"/>
        <v>0.39015216512642692</v>
      </c>
      <c r="J2983" s="94">
        <f t="shared" si="326"/>
        <v>0.39015216512642692</v>
      </c>
      <c r="K2983" s="94">
        <f t="shared" si="326"/>
        <v>0.39015216512642692</v>
      </c>
      <c r="L2983" s="94">
        <f t="shared" ref="I2983:R3008" si="328">$D2983</f>
        <v>0.39015216512642692</v>
      </c>
      <c r="M2983" s="94">
        <f t="shared" si="328"/>
        <v>0.39015216512642692</v>
      </c>
      <c r="N2983" s="94">
        <f t="shared" si="328"/>
        <v>0.39015216512642692</v>
      </c>
      <c r="O2983" s="94">
        <f t="shared" si="328"/>
        <v>0.39015216512642692</v>
      </c>
      <c r="P2983" s="94">
        <f t="shared" si="328"/>
        <v>0.39015216512642692</v>
      </c>
      <c r="Q2983" s="94">
        <f t="shared" si="328"/>
        <v>0.39015216512642692</v>
      </c>
      <c r="R2983" s="94">
        <f t="shared" si="328"/>
        <v>0.39015216512642692</v>
      </c>
      <c r="S2983" s="93">
        <f>(1+H2983)^((5-Dashboard!$F$9)*3/12)</f>
        <v>1.1790471428770042</v>
      </c>
      <c r="T2983" s="93">
        <f t="shared" si="325"/>
        <v>1.6390549384565949</v>
      </c>
      <c r="U2983" s="93">
        <f t="shared" si="325"/>
        <v>2.2785357714565975</v>
      </c>
      <c r="V2983" s="93">
        <f t="shared" si="325"/>
        <v>3.167511436008402</v>
      </c>
      <c r="W2983" s="93">
        <f t="shared" si="325"/>
        <v>4.4033228808297977</v>
      </c>
      <c r="X2983" s="93">
        <f t="shared" si="325"/>
        <v>6.1212888365362783</v>
      </c>
      <c r="Y2983" s="93">
        <f t="shared" si="324"/>
        <v>8.5095229294751338</v>
      </c>
      <c r="Z2983" s="93">
        <f t="shared" si="324"/>
        <v>11.829531724602832</v>
      </c>
      <c r="AA2983" s="93">
        <f t="shared" si="324"/>
        <v>16.444849139388381</v>
      </c>
      <c r="AB2983" s="93">
        <f t="shared" si="324"/>
        <v>22.860842636298216</v>
      </c>
      <c r="AC2983" s="95">
        <f t="shared" si="324"/>
        <v>31.780049887464497</v>
      </c>
      <c r="AE2983" s="96"/>
    </row>
    <row r="2984" spans="3:31" ht="24.75" customHeight="1" x14ac:dyDescent="0.25">
      <c r="C2984" s="91">
        <f>ABS(E2984-Dashboard!$F$13)</f>
        <v>31.722885348026139</v>
      </c>
      <c r="D2984" s="92">
        <f t="shared" si="327"/>
        <v>0.39025216512642691</v>
      </c>
      <c r="E2984" s="93" cm="1">
        <f t="array" ref="E2984">SUM('DRE + DCF'!$S$41/TIR!S2984,'DRE + DCF'!$U$41:$AD$41/TIR!T2984:AC2984,TIR!F2984)</f>
        <v>15.897114651973858</v>
      </c>
      <c r="F2984" s="100">
        <f>'DRE + DCF'!$AE$38*'DRE + DCF'!$AE$39*(1+G2984)/(R2984-G2984)/AC2984</f>
        <v>2.8985603231512993</v>
      </c>
      <c r="G2984" s="92">
        <f>R2984*(1-'DRE + DCF'!$AE$39)</f>
        <v>0.23415129907585613</v>
      </c>
      <c r="H2984" s="94">
        <f t="shared" si="322"/>
        <v>0.39025216512642691</v>
      </c>
      <c r="I2984" s="94">
        <f t="shared" si="328"/>
        <v>0.39025216512642691</v>
      </c>
      <c r="J2984" s="94">
        <f t="shared" si="328"/>
        <v>0.39025216512642691</v>
      </c>
      <c r="K2984" s="94">
        <f t="shared" si="328"/>
        <v>0.39025216512642691</v>
      </c>
      <c r="L2984" s="94">
        <f t="shared" si="328"/>
        <v>0.39025216512642691</v>
      </c>
      <c r="M2984" s="94">
        <f t="shared" si="328"/>
        <v>0.39025216512642691</v>
      </c>
      <c r="N2984" s="94">
        <f t="shared" si="328"/>
        <v>0.39025216512642691</v>
      </c>
      <c r="O2984" s="94">
        <f t="shared" si="328"/>
        <v>0.39025216512642691</v>
      </c>
      <c r="P2984" s="94">
        <f t="shared" si="328"/>
        <v>0.39025216512642691</v>
      </c>
      <c r="Q2984" s="94">
        <f t="shared" si="328"/>
        <v>0.39025216512642691</v>
      </c>
      <c r="R2984" s="94">
        <f t="shared" si="328"/>
        <v>0.39025216512642691</v>
      </c>
      <c r="S2984" s="93">
        <f>(1+H2984)^((5-Dashboard!$F$9)*3/12)</f>
        <v>1.1790895492397628</v>
      </c>
      <c r="T2984" s="93">
        <f t="shared" si="325"/>
        <v>1.6392317987085232</v>
      </c>
      <c r="U2984" s="93">
        <f t="shared" si="325"/>
        <v>2.2789455572986119</v>
      </c>
      <c r="V2984" s="93">
        <f t="shared" si="325"/>
        <v>3.1683089952396473</v>
      </c>
      <c r="W2984" s="93">
        <f t="shared" si="325"/>
        <v>4.4047484404214545</v>
      </c>
      <c r="X2984" s="93">
        <f t="shared" si="325"/>
        <v>6.12371105613318</v>
      </c>
      <c r="Y2984" s="93">
        <f t="shared" si="324"/>
        <v>8.5135025543977925</v>
      </c>
      <c r="Z2984" s="93">
        <f t="shared" si="324"/>
        <v>11.835915359060898</v>
      </c>
      <c r="AA2984" s="93">
        <f t="shared" si="324"/>
        <v>16.454906954187546</v>
      </c>
      <c r="AB2984" s="93">
        <f t="shared" si="324"/>
        <v>22.876470020013137</v>
      </c>
      <c r="AC2984" s="95">
        <f t="shared" si="324"/>
        <v>31.80406197577306</v>
      </c>
      <c r="AE2984" s="96"/>
    </row>
    <row r="2985" spans="3:31" ht="24.75" customHeight="1" x14ac:dyDescent="0.25">
      <c r="C2985" s="91">
        <f>ABS(E2985-Dashboard!$F$13)</f>
        <v>31.729115576058511</v>
      </c>
      <c r="D2985" s="92">
        <f t="shared" si="327"/>
        <v>0.3903521651264269</v>
      </c>
      <c r="E2985" s="93" cm="1">
        <f t="array" ref="E2985">SUM('DRE + DCF'!$S$41/TIR!S2985,'DRE + DCF'!$U$41:$AD$41/TIR!T2985:AC2985,TIR!F2985)</f>
        <v>15.890884423941488</v>
      </c>
      <c r="F2985" s="100">
        <f>'DRE + DCF'!$AE$38*'DRE + DCF'!$AE$39*(1+G2985)/(R2985-G2985)/AC2985</f>
        <v>2.8957708511218203</v>
      </c>
      <c r="G2985" s="92">
        <f>R2985*(1-'DRE + DCF'!$AE$39)</f>
        <v>0.23421129907585614</v>
      </c>
      <c r="H2985" s="94">
        <f t="shared" si="322"/>
        <v>0.3903521651264269</v>
      </c>
      <c r="I2985" s="94">
        <f t="shared" si="328"/>
        <v>0.3903521651264269</v>
      </c>
      <c r="J2985" s="94">
        <f t="shared" si="328"/>
        <v>0.3903521651264269</v>
      </c>
      <c r="K2985" s="94">
        <f t="shared" si="328"/>
        <v>0.3903521651264269</v>
      </c>
      <c r="L2985" s="94">
        <f t="shared" si="328"/>
        <v>0.3903521651264269</v>
      </c>
      <c r="M2985" s="94">
        <f t="shared" si="328"/>
        <v>0.3903521651264269</v>
      </c>
      <c r="N2985" s="94">
        <f t="shared" si="328"/>
        <v>0.3903521651264269</v>
      </c>
      <c r="O2985" s="94">
        <f t="shared" si="328"/>
        <v>0.3903521651264269</v>
      </c>
      <c r="P2985" s="94">
        <f t="shared" si="328"/>
        <v>0.3903521651264269</v>
      </c>
      <c r="Q2985" s="94">
        <f t="shared" si="328"/>
        <v>0.3903521651264269</v>
      </c>
      <c r="R2985" s="94">
        <f t="shared" si="328"/>
        <v>0.3903521651264269</v>
      </c>
      <c r="S2985" s="93">
        <f>(1+H2985)^((5-Dashboard!$F$9)*3/12)</f>
        <v>1.1791319540774166</v>
      </c>
      <c r="T2985" s="93">
        <f t="shared" si="325"/>
        <v>1.6394086653212905</v>
      </c>
      <c r="U2985" s="93">
        <f t="shared" si="325"/>
        <v>2.2793553873564818</v>
      </c>
      <c r="V2985" s="93">
        <f t="shared" si="325"/>
        <v>3.1691066979036697</v>
      </c>
      <c r="W2985" s="93">
        <f t="shared" si="325"/>
        <v>4.4061743589470286</v>
      </c>
      <c r="X2985" s="93">
        <f t="shared" si="325"/>
        <v>6.1261340598865468</v>
      </c>
      <c r="Y2985" s="93">
        <f t="shared" si="324"/>
        <v>8.5174837540180075</v>
      </c>
      <c r="Z2985" s="93">
        <f t="shared" si="324"/>
        <v>11.842301978828102</v>
      </c>
      <c r="AA2985" s="93">
        <f t="shared" si="324"/>
        <v>16.46497019634462</v>
      </c>
      <c r="AB2985" s="93">
        <f t="shared" si="324"/>
        <v>22.892106961229832</v>
      </c>
      <c r="AC2985" s="95">
        <f t="shared" si="324"/>
        <v>31.828090477851642</v>
      </c>
      <c r="AE2985" s="96"/>
    </row>
    <row r="2986" spans="3:31" ht="24.75" customHeight="1" x14ac:dyDescent="0.25">
      <c r="C2986" s="91">
        <f>ABS(E2986-Dashboard!$F$13)</f>
        <v>31.735341119126446</v>
      </c>
      <c r="D2986" s="92">
        <f t="shared" si="327"/>
        <v>0.39045216512642689</v>
      </c>
      <c r="E2986" s="93" cm="1">
        <f t="array" ref="E2986">SUM('DRE + DCF'!$S$41/TIR!S2986,'DRE + DCF'!$U$41:$AD$41/TIR!T2986:AC2986,TIR!F2986)</f>
        <v>15.88465888087355</v>
      </c>
      <c r="F2986" s="100">
        <f>'DRE + DCF'!$AE$38*'DRE + DCF'!$AE$39*(1+G2986)/(R2986-G2986)/AC2986</f>
        <v>2.8929844037439572</v>
      </c>
      <c r="G2986" s="92">
        <f>R2986*(1-'DRE + DCF'!$AE$39)</f>
        <v>0.23427129907585612</v>
      </c>
      <c r="H2986" s="94">
        <f t="shared" si="322"/>
        <v>0.39045216512642689</v>
      </c>
      <c r="I2986" s="94">
        <f t="shared" si="328"/>
        <v>0.39045216512642689</v>
      </c>
      <c r="J2986" s="94">
        <f t="shared" si="328"/>
        <v>0.39045216512642689</v>
      </c>
      <c r="K2986" s="94">
        <f t="shared" si="328"/>
        <v>0.39045216512642689</v>
      </c>
      <c r="L2986" s="94">
        <f t="shared" si="328"/>
        <v>0.39045216512642689</v>
      </c>
      <c r="M2986" s="94">
        <f t="shared" si="328"/>
        <v>0.39045216512642689</v>
      </c>
      <c r="N2986" s="94">
        <f t="shared" si="328"/>
        <v>0.39045216512642689</v>
      </c>
      <c r="O2986" s="94">
        <f t="shared" si="328"/>
        <v>0.39045216512642689</v>
      </c>
      <c r="P2986" s="94">
        <f t="shared" si="328"/>
        <v>0.39045216512642689</v>
      </c>
      <c r="Q2986" s="94">
        <f t="shared" si="328"/>
        <v>0.39045216512642689</v>
      </c>
      <c r="R2986" s="94">
        <f t="shared" si="328"/>
        <v>0.39045216512642689</v>
      </c>
      <c r="S2986" s="93">
        <f>(1+H2986)^((5-Dashboard!$F$9)*3/12)</f>
        <v>1.1791743573901303</v>
      </c>
      <c r="T2986" s="93">
        <f t="shared" si="325"/>
        <v>1.63958553829467</v>
      </c>
      <c r="U2986" s="93">
        <f t="shared" si="325"/>
        <v>2.2797652616318023</v>
      </c>
      <c r="V2986" s="93">
        <f t="shared" si="325"/>
        <v>3.1699045440159548</v>
      </c>
      <c r="W2986" s="93">
        <f t="shared" si="325"/>
        <v>4.4076006364710834</v>
      </c>
      <c r="X2986" s="93">
        <f t="shared" si="325"/>
        <v>6.1285578479938358</v>
      </c>
      <c r="Y2986" s="93">
        <f t="shared" si="324"/>
        <v>8.5214665288455844</v>
      </c>
      <c r="Z2986" s="93">
        <f t="shared" si="324"/>
        <v>11.848691585085721</v>
      </c>
      <c r="AA2986" s="93">
        <f t="shared" si="324"/>
        <v>16.475038868397718</v>
      </c>
      <c r="AB2986" s="93">
        <f t="shared" si="324"/>
        <v>22.907753465105646</v>
      </c>
      <c r="AC2986" s="95">
        <f t="shared" si="324"/>
        <v>31.852135403738554</v>
      </c>
      <c r="AE2986" s="96"/>
    </row>
    <row r="2987" spans="3:31" ht="24.75" customHeight="1" x14ac:dyDescent="0.25">
      <c r="C2987" s="91">
        <f>ABS(E2987-Dashboard!$F$13)</f>
        <v>31.741561981973565</v>
      </c>
      <c r="D2987" s="92">
        <f t="shared" si="327"/>
        <v>0.39055216512642688</v>
      </c>
      <c r="E2987" s="93" cm="1">
        <f t="array" ref="E2987">SUM('DRE + DCF'!$S$41/TIR!S2987,'DRE + DCF'!$U$41:$AD$41/TIR!T2987:AC2987,TIR!F2987)</f>
        <v>15.878438018026433</v>
      </c>
      <c r="F2987" s="100">
        <f>'DRE + DCF'!$AE$38*'DRE + DCF'!$AE$39*(1+G2987)/(R2987-G2987)/AC2987</f>
        <v>2.8902009773332504</v>
      </c>
      <c r="G2987" s="92">
        <f>R2987*(1-'DRE + DCF'!$AE$39)</f>
        <v>0.23433129907585612</v>
      </c>
      <c r="H2987" s="94">
        <f t="shared" si="322"/>
        <v>0.39055216512642688</v>
      </c>
      <c r="I2987" s="94">
        <f t="shared" si="328"/>
        <v>0.39055216512642688</v>
      </c>
      <c r="J2987" s="94">
        <f t="shared" si="328"/>
        <v>0.39055216512642688</v>
      </c>
      <c r="K2987" s="94">
        <f t="shared" si="328"/>
        <v>0.39055216512642688</v>
      </c>
      <c r="L2987" s="94">
        <f t="shared" si="328"/>
        <v>0.39055216512642688</v>
      </c>
      <c r="M2987" s="94">
        <f t="shared" si="328"/>
        <v>0.39055216512642688</v>
      </c>
      <c r="N2987" s="94">
        <f t="shared" si="328"/>
        <v>0.39055216512642688</v>
      </c>
      <c r="O2987" s="94">
        <f t="shared" si="328"/>
        <v>0.39055216512642688</v>
      </c>
      <c r="P2987" s="94">
        <f t="shared" si="328"/>
        <v>0.39055216512642688</v>
      </c>
      <c r="Q2987" s="94">
        <f t="shared" si="328"/>
        <v>0.39055216512642688</v>
      </c>
      <c r="R2987" s="94">
        <f t="shared" si="328"/>
        <v>0.39055216512642688</v>
      </c>
      <c r="S2987" s="93">
        <f>(1+H2987)^((5-Dashboard!$F$9)*3/12)</f>
        <v>1.1792167591780685</v>
      </c>
      <c r="T2987" s="93">
        <f t="shared" si="325"/>
        <v>1.6397624176284313</v>
      </c>
      <c r="U2987" s="93">
        <f t="shared" si="325"/>
        <v>2.2801751801261592</v>
      </c>
      <c r="V2987" s="93">
        <f t="shared" si="325"/>
        <v>3.170702533591971</v>
      </c>
      <c r="W2987" s="93">
        <f t="shared" si="325"/>
        <v>4.4090272730581619</v>
      </c>
      <c r="X2987" s="93">
        <f t="shared" si="325"/>
        <v>6.1309824206524919</v>
      </c>
      <c r="Y2987" s="93">
        <f t="shared" si="324"/>
        <v>8.5254508793903838</v>
      </c>
      <c r="Z2987" s="93">
        <f t="shared" si="324"/>
        <v>11.855084179015297</v>
      </c>
      <c r="AA2987" s="93">
        <f t="shared" si="324"/>
        <v>16.485112972885769</v>
      </c>
      <c r="AB2987" s="93">
        <f t="shared" si="324"/>
        <v>22.923409536800051</v>
      </c>
      <c r="AC2987" s="95">
        <f t="shared" si="324"/>
        <v>31.87619676347709</v>
      </c>
      <c r="AE2987" s="96"/>
    </row>
    <row r="2988" spans="3:31" ht="24.75" customHeight="1" x14ac:dyDescent="0.25">
      <c r="C2988" s="91">
        <f>ABS(E2988-Dashboard!$F$13)</f>
        <v>31.747778169337725</v>
      </c>
      <c r="D2988" s="92">
        <f t="shared" si="327"/>
        <v>0.39065216512642686</v>
      </c>
      <c r="E2988" s="93" cm="1">
        <f t="array" ref="E2988">SUM('DRE + DCF'!$S$41/TIR!S2988,'DRE + DCF'!$U$41:$AD$41/TIR!T2988:AC2988,TIR!F2988)</f>
        <v>15.872221830662273</v>
      </c>
      <c r="F2988" s="100">
        <f>'DRE + DCF'!$AE$38*'DRE + DCF'!$AE$39*(1+G2988)/(R2988-G2988)/AC2988</f>
        <v>2.8874205682102341</v>
      </c>
      <c r="G2988" s="92">
        <f>R2988*(1-'DRE + DCF'!$AE$39)</f>
        <v>0.2343912990758561</v>
      </c>
      <c r="H2988" s="94">
        <f t="shared" si="322"/>
        <v>0.39065216512642686</v>
      </c>
      <c r="I2988" s="94">
        <f t="shared" si="328"/>
        <v>0.39065216512642686</v>
      </c>
      <c r="J2988" s="94">
        <f t="shared" si="328"/>
        <v>0.39065216512642686</v>
      </c>
      <c r="K2988" s="94">
        <f t="shared" si="328"/>
        <v>0.39065216512642686</v>
      </c>
      <c r="L2988" s="94">
        <f t="shared" si="328"/>
        <v>0.39065216512642686</v>
      </c>
      <c r="M2988" s="94">
        <f t="shared" si="328"/>
        <v>0.39065216512642686</v>
      </c>
      <c r="N2988" s="94">
        <f t="shared" si="328"/>
        <v>0.39065216512642686</v>
      </c>
      <c r="O2988" s="94">
        <f t="shared" si="328"/>
        <v>0.39065216512642686</v>
      </c>
      <c r="P2988" s="94">
        <f t="shared" si="328"/>
        <v>0.39065216512642686</v>
      </c>
      <c r="Q2988" s="94">
        <f t="shared" si="328"/>
        <v>0.39065216512642686</v>
      </c>
      <c r="R2988" s="94">
        <f t="shared" si="328"/>
        <v>0.39065216512642686</v>
      </c>
      <c r="S2988" s="93">
        <f>(1+H2988)^((5-Dashboard!$F$9)*3/12)</f>
        <v>1.1792591594413957</v>
      </c>
      <c r="T2988" s="93">
        <f t="shared" si="325"/>
        <v>1.6399393033223473</v>
      </c>
      <c r="U2988" s="93">
        <f t="shared" si="325"/>
        <v>2.2805851428411463</v>
      </c>
      <c r="V2988" s="93">
        <f t="shared" si="325"/>
        <v>3.1715006666472019</v>
      </c>
      <c r="W2988" s="93">
        <f t="shared" si="325"/>
        <v>4.4104542687728374</v>
      </c>
      <c r="X2988" s="93">
        <f t="shared" si="325"/>
        <v>6.1334077780600387</v>
      </c>
      <c r="Y2988" s="93">
        <f t="shared" si="324"/>
        <v>8.5294368061624599</v>
      </c>
      <c r="Z2988" s="93">
        <f t="shared" si="324"/>
        <v>11.861479761798861</v>
      </c>
      <c r="AA2988" s="93">
        <f t="shared" si="324"/>
        <v>16.495192512348883</v>
      </c>
      <c r="AB2988" s="93">
        <f t="shared" si="324"/>
        <v>22.9390751814752</v>
      </c>
      <c r="AC2988" s="95">
        <f t="shared" si="324"/>
        <v>31.900274567116373</v>
      </c>
      <c r="AE2988" s="96"/>
    </row>
    <row r="2989" spans="3:31" ht="24.75" customHeight="1" x14ac:dyDescent="0.25">
      <c r="C2989" s="91">
        <f>ABS(E2989-Dashboard!$F$13)</f>
        <v>31.753989685950856</v>
      </c>
      <c r="D2989" s="92">
        <f t="shared" si="327"/>
        <v>0.39075216512642685</v>
      </c>
      <c r="E2989" s="93" cm="1">
        <f t="array" ref="E2989">SUM('DRE + DCF'!$S$41/TIR!S2989,'DRE + DCF'!$U$41:$AD$41/TIR!T2989:AC2989,TIR!F2989)</f>
        <v>15.866010314049143</v>
      </c>
      <c r="F2989" s="100">
        <f>'DRE + DCF'!$AE$38*'DRE + DCF'!$AE$39*(1+G2989)/(R2989-G2989)/AC2989</f>
        <v>2.8846431727005073</v>
      </c>
      <c r="G2989" s="92">
        <f>R2989*(1-'DRE + DCF'!$AE$39)</f>
        <v>0.2344512990758561</v>
      </c>
      <c r="H2989" s="94">
        <f t="shared" si="322"/>
        <v>0.39075216512642685</v>
      </c>
      <c r="I2989" s="94">
        <f t="shared" si="328"/>
        <v>0.39075216512642685</v>
      </c>
      <c r="J2989" s="94">
        <f t="shared" si="328"/>
        <v>0.39075216512642685</v>
      </c>
      <c r="K2989" s="94">
        <f t="shared" si="328"/>
        <v>0.39075216512642685</v>
      </c>
      <c r="L2989" s="94">
        <f t="shared" si="328"/>
        <v>0.39075216512642685</v>
      </c>
      <c r="M2989" s="94">
        <f t="shared" si="328"/>
        <v>0.39075216512642685</v>
      </c>
      <c r="N2989" s="94">
        <f t="shared" si="328"/>
        <v>0.39075216512642685</v>
      </c>
      <c r="O2989" s="94">
        <f t="shared" si="328"/>
        <v>0.39075216512642685</v>
      </c>
      <c r="P2989" s="94">
        <f t="shared" si="328"/>
        <v>0.39075216512642685</v>
      </c>
      <c r="Q2989" s="94">
        <f t="shared" si="328"/>
        <v>0.39075216512642685</v>
      </c>
      <c r="R2989" s="94">
        <f t="shared" si="328"/>
        <v>0.39075216512642685</v>
      </c>
      <c r="S2989" s="93">
        <f>(1+H2989)^((5-Dashboard!$F$9)*3/12)</f>
        <v>1.1793015581802759</v>
      </c>
      <c r="T2989" s="93">
        <f t="shared" si="325"/>
        <v>1.6401161953761874</v>
      </c>
      <c r="U2989" s="93">
        <f t="shared" si="325"/>
        <v>2.2809951497783501</v>
      </c>
      <c r="V2989" s="93">
        <f t="shared" si="325"/>
        <v>3.1722989431971182</v>
      </c>
      <c r="W2989" s="93">
        <f t="shared" si="325"/>
        <v>4.4118816236796681</v>
      </c>
      <c r="X2989" s="93">
        <f t="shared" si="325"/>
        <v>6.1358339204139938</v>
      </c>
      <c r="Y2989" s="93">
        <f t="shared" si="324"/>
        <v>8.5334243096719327</v>
      </c>
      <c r="Z2989" s="93">
        <f t="shared" si="324"/>
        <v>11.867878334618723</v>
      </c>
      <c r="AA2989" s="93">
        <f t="shared" si="324"/>
        <v>16.505277489328002</v>
      </c>
      <c r="AB2989" s="93">
        <f t="shared" si="324"/>
        <v>22.954750404295392</v>
      </c>
      <c r="AC2989" s="95">
        <f t="shared" si="324"/>
        <v>31.924368824710537</v>
      </c>
      <c r="AE2989" s="96"/>
    </row>
    <row r="2990" spans="3:31" ht="24.75" customHeight="1" x14ac:dyDescent="0.25">
      <c r="C2990" s="91">
        <f>ABS(E2990-Dashboard!$F$13)</f>
        <v>31.760196536539162</v>
      </c>
      <c r="D2990" s="92">
        <f t="shared" si="327"/>
        <v>0.39085216512642684</v>
      </c>
      <c r="E2990" s="93" cm="1">
        <f t="array" ref="E2990">SUM('DRE + DCF'!$S$41/TIR!S2990,'DRE + DCF'!$U$41:$AD$41/TIR!T2990:AC2990,TIR!F2990)</f>
        <v>15.859803463460837</v>
      </c>
      <c r="F2990" s="100">
        <f>'DRE + DCF'!$AE$38*'DRE + DCF'!$AE$39*(1+G2990)/(R2990-G2990)/AC2990</f>
        <v>2.8818687871346476</v>
      </c>
      <c r="G2990" s="92">
        <f>R2990*(1-'DRE + DCF'!$AE$39)</f>
        <v>0.23451129907585611</v>
      </c>
      <c r="H2990" s="94">
        <f t="shared" si="322"/>
        <v>0.39085216512642684</v>
      </c>
      <c r="I2990" s="94">
        <f t="shared" si="328"/>
        <v>0.39085216512642684</v>
      </c>
      <c r="J2990" s="94">
        <f t="shared" si="328"/>
        <v>0.39085216512642684</v>
      </c>
      <c r="K2990" s="94">
        <f t="shared" si="328"/>
        <v>0.39085216512642684</v>
      </c>
      <c r="L2990" s="94">
        <f t="shared" si="328"/>
        <v>0.39085216512642684</v>
      </c>
      <c r="M2990" s="94">
        <f t="shared" si="328"/>
        <v>0.39085216512642684</v>
      </c>
      <c r="N2990" s="94">
        <f t="shared" si="328"/>
        <v>0.39085216512642684</v>
      </c>
      <c r="O2990" s="94">
        <f t="shared" si="328"/>
        <v>0.39085216512642684</v>
      </c>
      <c r="P2990" s="94">
        <f t="shared" si="328"/>
        <v>0.39085216512642684</v>
      </c>
      <c r="Q2990" s="94">
        <f t="shared" si="328"/>
        <v>0.39085216512642684</v>
      </c>
      <c r="R2990" s="94">
        <f t="shared" si="328"/>
        <v>0.39085216512642684</v>
      </c>
      <c r="S2990" s="93">
        <f>(1+H2990)^((5-Dashboard!$F$9)*3/12)</f>
        <v>1.1793439553948741</v>
      </c>
      <c r="T2990" s="93">
        <f t="shared" si="325"/>
        <v>1.6402930937897249</v>
      </c>
      <c r="U2990" s="93">
        <f t="shared" si="325"/>
        <v>2.2814052009393642</v>
      </c>
      <c r="V2990" s="93">
        <f t="shared" si="325"/>
        <v>3.1730973632572059</v>
      </c>
      <c r="W2990" s="93">
        <f t="shared" si="325"/>
        <v>4.4133093378432413</v>
      </c>
      <c r="X2990" s="93">
        <f t="shared" si="325"/>
        <v>6.1382608479119503</v>
      </c>
      <c r="Y2990" s="93">
        <f t="shared" si="324"/>
        <v>8.5374133904291138</v>
      </c>
      <c r="Z2990" s="93">
        <f t="shared" si="324"/>
        <v>11.874279898657683</v>
      </c>
      <c r="AA2990" s="93">
        <f t="shared" si="324"/>
        <v>16.515367906365249</v>
      </c>
      <c r="AB2990" s="93">
        <f t="shared" si="324"/>
        <v>22.97043521042761</v>
      </c>
      <c r="AC2990" s="95">
        <f t="shared" si="324"/>
        <v>31.948479546319554</v>
      </c>
      <c r="AE2990" s="96"/>
    </row>
    <row r="2991" spans="3:31" ht="24.75" customHeight="1" x14ac:dyDescent="0.25">
      <c r="C2991" s="91">
        <f>ABS(E2991-Dashboard!$F$13)</f>
        <v>31.766398725822924</v>
      </c>
      <c r="D2991" s="92">
        <f t="shared" si="327"/>
        <v>0.39095216512642683</v>
      </c>
      <c r="E2991" s="93" cm="1">
        <f t="array" ref="E2991">SUM('DRE + DCF'!$S$41/TIR!S2991,'DRE + DCF'!$U$41:$AD$41/TIR!T2991:AC2991,TIR!F2991)</f>
        <v>15.853601274177073</v>
      </c>
      <c r="F2991" s="100">
        <f>'DRE + DCF'!$AE$38*'DRE + DCF'!$AE$39*(1+G2991)/(R2991-G2991)/AC2991</f>
        <v>2.8790974078482812</v>
      </c>
      <c r="G2991" s="92">
        <f>R2991*(1-'DRE + DCF'!$AE$39)</f>
        <v>0.23457129907585608</v>
      </c>
      <c r="H2991" s="94">
        <f t="shared" si="322"/>
        <v>0.39095216512642683</v>
      </c>
      <c r="I2991" s="94">
        <f t="shared" si="328"/>
        <v>0.39095216512642683</v>
      </c>
      <c r="J2991" s="94">
        <f t="shared" si="328"/>
        <v>0.39095216512642683</v>
      </c>
      <c r="K2991" s="94">
        <f t="shared" si="328"/>
        <v>0.39095216512642683</v>
      </c>
      <c r="L2991" s="94">
        <f t="shared" si="328"/>
        <v>0.39095216512642683</v>
      </c>
      <c r="M2991" s="94">
        <f t="shared" si="328"/>
        <v>0.39095216512642683</v>
      </c>
      <c r="N2991" s="94">
        <f t="shared" si="328"/>
        <v>0.39095216512642683</v>
      </c>
      <c r="O2991" s="94">
        <f t="shared" si="328"/>
        <v>0.39095216512642683</v>
      </c>
      <c r="P2991" s="94">
        <f t="shared" si="328"/>
        <v>0.39095216512642683</v>
      </c>
      <c r="Q2991" s="94">
        <f t="shared" si="328"/>
        <v>0.39095216512642683</v>
      </c>
      <c r="R2991" s="94">
        <f t="shared" si="328"/>
        <v>0.39095216512642683</v>
      </c>
      <c r="S2991" s="93">
        <f>(1+H2991)^((5-Dashboard!$F$9)*3/12)</f>
        <v>1.1793863510853544</v>
      </c>
      <c r="T2991" s="93">
        <f t="shared" si="325"/>
        <v>1.6404699985627298</v>
      </c>
      <c r="U2991" s="93">
        <f t="shared" si="325"/>
        <v>2.281815296325775</v>
      </c>
      <c r="V2991" s="93">
        <f t="shared" si="325"/>
        <v>3.1738959268429356</v>
      </c>
      <c r="W2991" s="93">
        <f t="shared" si="325"/>
        <v>4.4147374113281286</v>
      </c>
      <c r="X2991" s="93">
        <f t="shared" si="325"/>
        <v>6.1406885607514967</v>
      </c>
      <c r="Y2991" s="93">
        <f t="shared" si="324"/>
        <v>8.5414040489443757</v>
      </c>
      <c r="Z2991" s="93">
        <f t="shared" si="324"/>
        <v>11.880684455098807</v>
      </c>
      <c r="AA2991" s="93">
        <f t="shared" si="324"/>
        <v>16.525463766003568</v>
      </c>
      <c r="AB2991" s="93">
        <f t="shared" si="324"/>
        <v>22.986129605040976</v>
      </c>
      <c r="AC2991" s="95">
        <f t="shared" si="324"/>
        <v>31.972606742008402</v>
      </c>
      <c r="AE2991" s="96"/>
    </row>
    <row r="2992" spans="3:31" ht="24.75" customHeight="1" x14ac:dyDescent="0.25">
      <c r="C2992" s="91">
        <f>ABS(E2992-Dashboard!$F$13)</f>
        <v>31.772596258516721</v>
      </c>
      <c r="D2992" s="92">
        <f t="shared" si="327"/>
        <v>0.39105216512642682</v>
      </c>
      <c r="E2992" s="93" cm="1">
        <f t="array" ref="E2992">SUM('DRE + DCF'!$S$41/TIR!S2992,'DRE + DCF'!$U$41:$AD$41/TIR!T2992:AC2992,TIR!F2992)</f>
        <v>15.847403741483276</v>
      </c>
      <c r="F2992" s="100">
        <f>'DRE + DCF'!$AE$38*'DRE + DCF'!$AE$39*(1+G2992)/(R2992-G2992)/AC2992</f>
        <v>2.8763290311819998</v>
      </c>
      <c r="G2992" s="92">
        <f>R2992*(1-'DRE + DCF'!$AE$39)</f>
        <v>0.23463129907585609</v>
      </c>
      <c r="H2992" s="94">
        <f t="shared" si="322"/>
        <v>0.39105216512642682</v>
      </c>
      <c r="I2992" s="94">
        <f t="shared" si="328"/>
        <v>0.39105216512642682</v>
      </c>
      <c r="J2992" s="94">
        <f t="shared" si="328"/>
        <v>0.39105216512642682</v>
      </c>
      <c r="K2992" s="94">
        <f t="shared" si="328"/>
        <v>0.39105216512642682</v>
      </c>
      <c r="L2992" s="94">
        <f t="shared" si="328"/>
        <v>0.39105216512642682</v>
      </c>
      <c r="M2992" s="94">
        <f t="shared" si="328"/>
        <v>0.39105216512642682</v>
      </c>
      <c r="N2992" s="94">
        <f t="shared" si="328"/>
        <v>0.39105216512642682</v>
      </c>
      <c r="O2992" s="94">
        <f t="shared" si="328"/>
        <v>0.39105216512642682</v>
      </c>
      <c r="P2992" s="94">
        <f t="shared" si="328"/>
        <v>0.39105216512642682</v>
      </c>
      <c r="Q2992" s="94">
        <f t="shared" si="328"/>
        <v>0.39105216512642682</v>
      </c>
      <c r="R2992" s="94">
        <f t="shared" si="328"/>
        <v>0.39105216512642682</v>
      </c>
      <c r="S2992" s="93">
        <f>(1+H2992)^((5-Dashboard!$F$9)*3/12)</f>
        <v>1.1794287452518812</v>
      </c>
      <c r="T2992" s="93">
        <f t="shared" si="325"/>
        <v>1.6406469096949745</v>
      </c>
      <c r="U2992" s="93">
        <f t="shared" si="325"/>
        <v>2.2822254359391758</v>
      </c>
      <c r="V2992" s="93">
        <f t="shared" si="325"/>
        <v>3.1746946339697941</v>
      </c>
      <c r="W2992" s="93">
        <f t="shared" si="325"/>
        <v>4.4161658441989315</v>
      </c>
      <c r="X2992" s="93">
        <f t="shared" si="325"/>
        <v>6.143117059130299</v>
      </c>
      <c r="Y2992" s="93">
        <f t="shared" si="324"/>
        <v>8.545396285728291</v>
      </c>
      <c r="Z2992" s="93">
        <f t="shared" si="324"/>
        <v>11.887092005125666</v>
      </c>
      <c r="AA2992" s="93">
        <f t="shared" si="324"/>
        <v>16.535565070787097</v>
      </c>
      <c r="AB2992" s="93">
        <f t="shared" si="324"/>
        <v>23.00183359330731</v>
      </c>
      <c r="AC2992" s="95">
        <f t="shared" si="324"/>
        <v>31.996750421847914</v>
      </c>
      <c r="AE2992" s="96"/>
    </row>
    <row r="2993" spans="3:31" ht="24.75" customHeight="1" x14ac:dyDescent="0.25">
      <c r="C2993" s="91">
        <f>ABS(E2993-Dashboard!$F$13)</f>
        <v>31.778789139329227</v>
      </c>
      <c r="D2993" s="92">
        <f t="shared" si="327"/>
        <v>0.39115216512642681</v>
      </c>
      <c r="E2993" s="93" cm="1">
        <f t="array" ref="E2993">SUM('DRE + DCF'!$S$41/TIR!S2993,'DRE + DCF'!$U$41:$AD$41/TIR!T2993:AC2993,TIR!F2993)</f>
        <v>15.84121086067077</v>
      </c>
      <c r="F2993" s="100">
        <f>'DRE + DCF'!$AE$38*'DRE + DCF'!$AE$39*(1+G2993)/(R2993-G2993)/AC2993</f>
        <v>2.8735636534814253</v>
      </c>
      <c r="G2993" s="92">
        <f>R2993*(1-'DRE + DCF'!$AE$39)</f>
        <v>0.23469129907585606</v>
      </c>
      <c r="H2993" s="94">
        <f t="shared" si="322"/>
        <v>0.39115216512642681</v>
      </c>
      <c r="I2993" s="94">
        <f t="shared" si="328"/>
        <v>0.39115216512642681</v>
      </c>
      <c r="J2993" s="94">
        <f t="shared" si="328"/>
        <v>0.39115216512642681</v>
      </c>
      <c r="K2993" s="94">
        <f t="shared" si="328"/>
        <v>0.39115216512642681</v>
      </c>
      <c r="L2993" s="94">
        <f t="shared" si="328"/>
        <v>0.39115216512642681</v>
      </c>
      <c r="M2993" s="94">
        <f t="shared" si="328"/>
        <v>0.39115216512642681</v>
      </c>
      <c r="N2993" s="94">
        <f t="shared" si="328"/>
        <v>0.39115216512642681</v>
      </c>
      <c r="O2993" s="94">
        <f t="shared" si="328"/>
        <v>0.39115216512642681</v>
      </c>
      <c r="P2993" s="94">
        <f t="shared" si="328"/>
        <v>0.39115216512642681</v>
      </c>
      <c r="Q2993" s="94">
        <f t="shared" si="328"/>
        <v>0.39115216512642681</v>
      </c>
      <c r="R2993" s="94">
        <f t="shared" si="328"/>
        <v>0.39115216512642681</v>
      </c>
      <c r="S2993" s="93">
        <f>(1+H2993)^((5-Dashboard!$F$9)*3/12)</f>
        <v>1.1794711378946188</v>
      </c>
      <c r="T2993" s="93">
        <f t="shared" si="325"/>
        <v>1.640823827186229</v>
      </c>
      <c r="U2993" s="93">
        <f t="shared" si="325"/>
        <v>2.2826356197811521</v>
      </c>
      <c r="V2993" s="93">
        <f t="shared" si="325"/>
        <v>3.1754934846532525</v>
      </c>
      <c r="W2993" s="93">
        <f t="shared" si="325"/>
        <v>4.4175946365202341</v>
      </c>
      <c r="X2993" s="93">
        <f t="shared" si="325"/>
        <v>6.1455463432460133</v>
      </c>
      <c r="Y2993" s="93">
        <f t="shared" si="324"/>
        <v>8.5493901012914861</v>
      </c>
      <c r="Z2993" s="93">
        <f t="shared" si="324"/>
        <v>11.893502549922092</v>
      </c>
      <c r="AA2993" s="93">
        <f t="shared" si="324"/>
        <v>16.545671823260793</v>
      </c>
      <c r="AB2993" s="93">
        <f t="shared" si="324"/>
        <v>23.017547180400566</v>
      </c>
      <c r="AC2993" s="95">
        <f t="shared" si="324"/>
        <v>32.020910595913925</v>
      </c>
      <c r="AE2993" s="96"/>
    </row>
    <row r="2994" spans="3:31" ht="24.75" customHeight="1" x14ac:dyDescent="0.25">
      <c r="C2994" s="91">
        <f>ABS(E2994-Dashboard!$F$13)</f>
        <v>31.784977372963432</v>
      </c>
      <c r="D2994" s="92">
        <f t="shared" si="327"/>
        <v>0.3912521651264268</v>
      </c>
      <c r="E2994" s="93" cm="1">
        <f t="array" ref="E2994">SUM('DRE + DCF'!$S$41/TIR!S2994,'DRE + DCF'!$U$41:$AD$41/TIR!T2994:AC2994,TIR!F2994)</f>
        <v>15.835022627036567</v>
      </c>
      <c r="F2994" s="100">
        <f>'DRE + DCF'!$AE$38*'DRE + DCF'!$AE$39*(1+G2994)/(R2994-G2994)/AC2994</f>
        <v>2.8708012710971302</v>
      </c>
      <c r="G2994" s="92">
        <f>R2994*(1-'DRE + DCF'!$AE$39)</f>
        <v>0.23475129907585607</v>
      </c>
      <c r="H2994" s="94">
        <f t="shared" si="322"/>
        <v>0.3912521651264268</v>
      </c>
      <c r="I2994" s="94">
        <f t="shared" si="328"/>
        <v>0.3912521651264268</v>
      </c>
      <c r="J2994" s="94">
        <f t="shared" si="328"/>
        <v>0.3912521651264268</v>
      </c>
      <c r="K2994" s="94">
        <f t="shared" si="328"/>
        <v>0.3912521651264268</v>
      </c>
      <c r="L2994" s="94">
        <f t="shared" si="328"/>
        <v>0.3912521651264268</v>
      </c>
      <c r="M2994" s="94">
        <f t="shared" si="328"/>
        <v>0.3912521651264268</v>
      </c>
      <c r="N2994" s="94">
        <f t="shared" si="328"/>
        <v>0.3912521651264268</v>
      </c>
      <c r="O2994" s="94">
        <f t="shared" si="328"/>
        <v>0.3912521651264268</v>
      </c>
      <c r="P2994" s="94">
        <f t="shared" si="328"/>
        <v>0.3912521651264268</v>
      </c>
      <c r="Q2994" s="94">
        <f t="shared" si="328"/>
        <v>0.3912521651264268</v>
      </c>
      <c r="R2994" s="94">
        <f t="shared" si="328"/>
        <v>0.3912521651264268</v>
      </c>
      <c r="S2994" s="93">
        <f>(1+H2994)^((5-Dashboard!$F$9)*3/12)</f>
        <v>1.1795135290137315</v>
      </c>
      <c r="T2994" s="93">
        <f t="shared" si="325"/>
        <v>1.6410007510362665</v>
      </c>
      <c r="U2994" s="93">
        <f t="shared" si="325"/>
        <v>2.2830458478532987</v>
      </c>
      <c r="V2994" s="93">
        <f t="shared" si="325"/>
        <v>3.1762924789088007</v>
      </c>
      <c r="W2994" s="93">
        <f t="shared" si="325"/>
        <v>4.4190237883566548</v>
      </c>
      <c r="X2994" s="93">
        <f t="shared" si="325"/>
        <v>6.147976413296381</v>
      </c>
      <c r="Y2994" s="93">
        <f t="shared" si="324"/>
        <v>8.553385496144795</v>
      </c>
      <c r="Z2994" s="93">
        <f t="shared" si="324"/>
        <v>11.899916090672424</v>
      </c>
      <c r="AA2994" s="93">
        <f t="shared" si="324"/>
        <v>16.555784025970816</v>
      </c>
      <c r="AB2994" s="93">
        <f t="shared" si="324"/>
        <v>23.033270371497409</v>
      </c>
      <c r="AC2994" s="95">
        <f t="shared" si="324"/>
        <v>32.04508727428815</v>
      </c>
      <c r="AE2994" s="96"/>
    </row>
    <row r="2995" spans="3:31" ht="24.75" customHeight="1" x14ac:dyDescent="0.25">
      <c r="C2995" s="91">
        <f>ABS(E2995-Dashboard!$F$13)</f>
        <v>31.791160964116425</v>
      </c>
      <c r="D2995" s="92">
        <f t="shared" si="327"/>
        <v>0.39135216512642679</v>
      </c>
      <c r="E2995" s="93" cm="1">
        <f t="array" ref="E2995">SUM('DRE + DCF'!$S$41/TIR!S2995,'DRE + DCF'!$U$41:$AD$41/TIR!T2995:AC2995,TIR!F2995)</f>
        <v>15.828839035883572</v>
      </c>
      <c r="F2995" s="100">
        <f>'DRE + DCF'!$AE$38*'DRE + DCF'!$AE$39*(1+G2995)/(R2995-G2995)/AC2995</f>
        <v>2.8680418803847063</v>
      </c>
      <c r="G2995" s="92">
        <f>R2995*(1-'DRE + DCF'!$AE$39)</f>
        <v>0.23481129907585607</v>
      </c>
      <c r="H2995" s="94">
        <f t="shared" ref="H2995:H3058" si="329">$D2995</f>
        <v>0.39135216512642679</v>
      </c>
      <c r="I2995" s="94">
        <f t="shared" si="328"/>
        <v>0.39135216512642679</v>
      </c>
      <c r="J2995" s="94">
        <f t="shared" si="328"/>
        <v>0.39135216512642679</v>
      </c>
      <c r="K2995" s="94">
        <f t="shared" si="328"/>
        <v>0.39135216512642679</v>
      </c>
      <c r="L2995" s="94">
        <f t="shared" si="328"/>
        <v>0.39135216512642679</v>
      </c>
      <c r="M2995" s="94">
        <f t="shared" si="328"/>
        <v>0.39135216512642679</v>
      </c>
      <c r="N2995" s="94">
        <f t="shared" si="328"/>
        <v>0.39135216512642679</v>
      </c>
      <c r="O2995" s="94">
        <f t="shared" si="328"/>
        <v>0.39135216512642679</v>
      </c>
      <c r="P2995" s="94">
        <f t="shared" si="328"/>
        <v>0.39135216512642679</v>
      </c>
      <c r="Q2995" s="94">
        <f t="shared" si="328"/>
        <v>0.39135216512642679</v>
      </c>
      <c r="R2995" s="94">
        <f t="shared" si="328"/>
        <v>0.39135216512642679</v>
      </c>
      <c r="S2995" s="93">
        <f>(1+H2995)^((5-Dashboard!$F$9)*3/12)</f>
        <v>1.1795559186093836</v>
      </c>
      <c r="T2995" s="93">
        <f t="shared" si="325"/>
        <v>1.6411776812448571</v>
      </c>
      <c r="U2995" s="93">
        <f t="shared" si="325"/>
        <v>2.2834561201572003</v>
      </c>
      <c r="V2995" s="93">
        <f t="shared" si="325"/>
        <v>3.1770916167519108</v>
      </c>
      <c r="W2995" s="93">
        <f t="shared" si="325"/>
        <v>4.4204532997727908</v>
      </c>
      <c r="X2995" s="93">
        <f t="shared" si="325"/>
        <v>6.1504072694791301</v>
      </c>
      <c r="Y2995" s="93">
        <f t="shared" si="324"/>
        <v>8.5573824707991015</v>
      </c>
      <c r="Z2995" s="93">
        <f t="shared" si="324"/>
        <v>11.906332628561261</v>
      </c>
      <c r="AA2995" s="93">
        <f t="shared" si="324"/>
        <v>16.56590168146413</v>
      </c>
      <c r="AB2995" s="93">
        <f t="shared" si="324"/>
        <v>23.049003171776629</v>
      </c>
      <c r="AC2995" s="95">
        <f t="shared" si="324"/>
        <v>32.06928046705729</v>
      </c>
      <c r="AE2995" s="96"/>
    </row>
    <row r="2996" spans="3:31" ht="24.75" customHeight="1" x14ac:dyDescent="0.25">
      <c r="C2996" s="91">
        <f>ABS(E2996-Dashboard!$F$13)</f>
        <v>31.797339917479633</v>
      </c>
      <c r="D2996" s="92">
        <f t="shared" si="327"/>
        <v>0.39145216512642678</v>
      </c>
      <c r="E2996" s="93" cm="1">
        <f t="array" ref="E2996">SUM('DRE + DCF'!$S$41/TIR!S2996,'DRE + DCF'!$U$41:$AD$41/TIR!T2996:AC2996,TIR!F2996)</f>
        <v>15.822660082520365</v>
      </c>
      <c r="F2996" s="100">
        <f>'DRE + DCF'!$AE$38*'DRE + DCF'!$AE$39*(1+G2996)/(R2996-G2996)/AC2996</f>
        <v>2.8652854777046768</v>
      </c>
      <c r="G2996" s="92">
        <f>R2996*(1-'DRE + DCF'!$AE$39)</f>
        <v>0.23487129907585605</v>
      </c>
      <c r="H2996" s="94">
        <f t="shared" si="329"/>
        <v>0.39145216512642678</v>
      </c>
      <c r="I2996" s="94">
        <f t="shared" si="328"/>
        <v>0.39145216512642678</v>
      </c>
      <c r="J2996" s="94">
        <f t="shared" si="328"/>
        <v>0.39145216512642678</v>
      </c>
      <c r="K2996" s="94">
        <f t="shared" si="328"/>
        <v>0.39145216512642678</v>
      </c>
      <c r="L2996" s="94">
        <f t="shared" si="328"/>
        <v>0.39145216512642678</v>
      </c>
      <c r="M2996" s="94">
        <f t="shared" si="328"/>
        <v>0.39145216512642678</v>
      </c>
      <c r="N2996" s="94">
        <f t="shared" si="328"/>
        <v>0.39145216512642678</v>
      </c>
      <c r="O2996" s="94">
        <f t="shared" si="328"/>
        <v>0.39145216512642678</v>
      </c>
      <c r="P2996" s="94">
        <f t="shared" si="328"/>
        <v>0.39145216512642678</v>
      </c>
      <c r="Q2996" s="94">
        <f t="shared" si="328"/>
        <v>0.39145216512642678</v>
      </c>
      <c r="R2996" s="94">
        <f t="shared" si="328"/>
        <v>0.39145216512642678</v>
      </c>
      <c r="S2996" s="93">
        <f>(1+H2996)^((5-Dashboard!$F$9)*3/12)</f>
        <v>1.1795983066817395</v>
      </c>
      <c r="T2996" s="93">
        <f t="shared" si="325"/>
        <v>1.6413546178117733</v>
      </c>
      <c r="U2996" s="93">
        <f t="shared" si="325"/>
        <v>2.283866436694451</v>
      </c>
      <c r="V2996" s="93">
        <f t="shared" si="325"/>
        <v>3.1778908981980716</v>
      </c>
      <c r="W2996" s="93">
        <f t="shared" si="325"/>
        <v>4.4218831708332722</v>
      </c>
      <c r="X2996" s="93">
        <f t="shared" si="325"/>
        <v>6.1528389119920668</v>
      </c>
      <c r="Y2996" s="93">
        <f t="shared" ref="Y2996:AC3046" si="330">(X2996)*(1+N2996)</f>
        <v>8.5613810257654901</v>
      </c>
      <c r="Z2996" s="93">
        <f t="shared" si="330"/>
        <v>11.912752164773702</v>
      </c>
      <c r="AA2996" s="93">
        <f t="shared" si="330"/>
        <v>16.576024792288894</v>
      </c>
      <c r="AB2996" s="93">
        <f t="shared" si="330"/>
        <v>23.064745586419711</v>
      </c>
      <c r="AC2996" s="95">
        <f t="shared" si="330"/>
        <v>32.093490184313907</v>
      </c>
      <c r="AE2996" s="96"/>
    </row>
    <row r="2997" spans="3:31" ht="24.75" customHeight="1" x14ac:dyDescent="0.25">
      <c r="C2997" s="91">
        <f>ABS(E2997-Dashboard!$F$13)</f>
        <v>31.803514237738611</v>
      </c>
      <c r="D2997" s="92">
        <f t="shared" si="327"/>
        <v>0.39155216512642677</v>
      </c>
      <c r="E2997" s="93" cm="1">
        <f t="array" ref="E2997">SUM('DRE + DCF'!$S$41/TIR!S2997,'DRE + DCF'!$U$41:$AD$41/TIR!T2997:AC2997,TIR!F2997)</f>
        <v>15.816485762261385</v>
      </c>
      <c r="F2997" s="100">
        <f>'DRE + DCF'!$AE$38*'DRE + DCF'!$AE$39*(1+G2997)/(R2997-G2997)/AC2997</f>
        <v>2.8625320594225703</v>
      </c>
      <c r="G2997" s="92">
        <f>R2997*(1-'DRE + DCF'!$AE$39)</f>
        <v>0.23493129907585605</v>
      </c>
      <c r="H2997" s="94">
        <f t="shared" si="329"/>
        <v>0.39155216512642677</v>
      </c>
      <c r="I2997" s="94">
        <f t="shared" si="328"/>
        <v>0.39155216512642677</v>
      </c>
      <c r="J2997" s="94">
        <f t="shared" si="328"/>
        <v>0.39155216512642677</v>
      </c>
      <c r="K2997" s="94">
        <f t="shared" si="328"/>
        <v>0.39155216512642677</v>
      </c>
      <c r="L2997" s="94">
        <f t="shared" si="328"/>
        <v>0.39155216512642677</v>
      </c>
      <c r="M2997" s="94">
        <f t="shared" si="328"/>
        <v>0.39155216512642677</v>
      </c>
      <c r="N2997" s="94">
        <f t="shared" si="328"/>
        <v>0.39155216512642677</v>
      </c>
      <c r="O2997" s="94">
        <f t="shared" si="328"/>
        <v>0.39155216512642677</v>
      </c>
      <c r="P2997" s="94">
        <f t="shared" si="328"/>
        <v>0.39155216512642677</v>
      </c>
      <c r="Q2997" s="94">
        <f t="shared" si="328"/>
        <v>0.39155216512642677</v>
      </c>
      <c r="R2997" s="94">
        <f t="shared" si="328"/>
        <v>0.39155216512642677</v>
      </c>
      <c r="S2997" s="93">
        <f>(1+H2997)^((5-Dashboard!$F$9)*3/12)</f>
        <v>1.1796406932309629</v>
      </c>
      <c r="T2997" s="93">
        <f t="shared" ref="T2997:X3047" si="331">(S2997)*(1+I2997)</f>
        <v>1.6415315607367853</v>
      </c>
      <c r="U2997" s="93">
        <f t="shared" si="331"/>
        <v>2.284276797466636</v>
      </c>
      <c r="V2997" s="93">
        <f t="shared" si="331"/>
        <v>3.1786903232627575</v>
      </c>
      <c r="W2997" s="93">
        <f t="shared" si="331"/>
        <v>4.4233134016027114</v>
      </c>
      <c r="X2997" s="93">
        <f t="shared" si="331"/>
        <v>6.155271341032992</v>
      </c>
      <c r="Y2997" s="93">
        <f t="shared" si="330"/>
        <v>8.5653811615551039</v>
      </c>
      <c r="Z2997" s="93">
        <f t="shared" si="330"/>
        <v>11.919174700495113</v>
      </c>
      <c r="AA2997" s="93">
        <f t="shared" si="330"/>
        <v>16.586153360994103</v>
      </c>
      <c r="AB2997" s="93">
        <f t="shared" si="330"/>
        <v>23.080497620610302</v>
      </c>
      <c r="AC2997" s="95">
        <f t="shared" si="330"/>
        <v>32.117716436155604</v>
      </c>
      <c r="AE2997" s="96"/>
    </row>
    <row r="2998" spans="3:31" ht="24.75" customHeight="1" x14ac:dyDescent="0.25">
      <c r="C2998" s="91">
        <f>ABS(E2998-Dashboard!$F$13)</f>
        <v>31.809683929573254</v>
      </c>
      <c r="D2998" s="92">
        <f t="shared" si="327"/>
        <v>0.39165216512642675</v>
      </c>
      <c r="E2998" s="93" cm="1">
        <f t="array" ref="E2998">SUM('DRE + DCF'!$S$41/TIR!S2998,'DRE + DCF'!$U$41:$AD$41/TIR!T2998:AC2998,TIR!F2998)</f>
        <v>15.810316070426746</v>
      </c>
      <c r="F2998" s="100">
        <f>'DRE + DCF'!$AE$38*'DRE + DCF'!$AE$39*(1+G2998)/(R2998-G2998)/AC2998</f>
        <v>2.8597816219088306</v>
      </c>
      <c r="G2998" s="92">
        <f>R2998*(1-'DRE + DCF'!$AE$39)</f>
        <v>0.23499129907585603</v>
      </c>
      <c r="H2998" s="94">
        <f t="shared" si="329"/>
        <v>0.39165216512642675</v>
      </c>
      <c r="I2998" s="94">
        <f t="shared" si="328"/>
        <v>0.39165216512642675</v>
      </c>
      <c r="J2998" s="94">
        <f t="shared" si="328"/>
        <v>0.39165216512642675</v>
      </c>
      <c r="K2998" s="94">
        <f t="shared" si="328"/>
        <v>0.39165216512642675</v>
      </c>
      <c r="L2998" s="94">
        <f t="shared" si="328"/>
        <v>0.39165216512642675</v>
      </c>
      <c r="M2998" s="94">
        <f t="shared" si="328"/>
        <v>0.39165216512642675</v>
      </c>
      <c r="N2998" s="94">
        <f t="shared" si="328"/>
        <v>0.39165216512642675</v>
      </c>
      <c r="O2998" s="94">
        <f t="shared" si="328"/>
        <v>0.39165216512642675</v>
      </c>
      <c r="P2998" s="94">
        <f t="shared" si="328"/>
        <v>0.39165216512642675</v>
      </c>
      <c r="Q2998" s="94">
        <f t="shared" si="328"/>
        <v>0.39165216512642675</v>
      </c>
      <c r="R2998" s="94">
        <f t="shared" si="328"/>
        <v>0.39165216512642675</v>
      </c>
      <c r="S2998" s="93">
        <f>(1+H2998)^((5-Dashboard!$F$9)*3/12)</f>
        <v>1.1796830782572185</v>
      </c>
      <c r="T2998" s="93">
        <f t="shared" si="331"/>
        <v>1.6417085100196662</v>
      </c>
      <c r="U2998" s="93">
        <f t="shared" si="331"/>
        <v>2.2846872024753488</v>
      </c>
      <c r="V2998" s="93">
        <f t="shared" si="331"/>
        <v>3.1794898919614583</v>
      </c>
      <c r="W2998" s="93">
        <f t="shared" si="331"/>
        <v>4.4247439921457525</v>
      </c>
      <c r="X2998" s="93">
        <f t="shared" si="331"/>
        <v>6.1577045567997857</v>
      </c>
      <c r="Y2998" s="93">
        <f t="shared" si="330"/>
        <v>8.5693828786792867</v>
      </c>
      <c r="Z2998" s="93">
        <f t="shared" si="330"/>
        <v>11.925600236911363</v>
      </c>
      <c r="AA2998" s="93">
        <f t="shared" si="330"/>
        <v>16.596287390129927</v>
      </c>
      <c r="AB2998" s="93">
        <f t="shared" si="330"/>
        <v>23.096259279534728</v>
      </c>
      <c r="AC2998" s="95">
        <f t="shared" si="330"/>
        <v>32.141959232685835</v>
      </c>
      <c r="AE2998" s="96"/>
    </row>
    <row r="2999" spans="3:31" ht="24.75" customHeight="1" x14ac:dyDescent="0.25">
      <c r="C2999" s="91">
        <f>ABS(E2999-Dashboard!$F$13)</f>
        <v>31.8158489976576</v>
      </c>
      <c r="D2999" s="92">
        <f t="shared" si="327"/>
        <v>0.39175216512642674</v>
      </c>
      <c r="E2999" s="93" cm="1">
        <f t="array" ref="E2999">SUM('DRE + DCF'!$S$41/TIR!S2999,'DRE + DCF'!$U$41:$AD$41/TIR!T2999:AC2999,TIR!F2999)</f>
        <v>15.804151002342397</v>
      </c>
      <c r="F2999" s="100">
        <f>'DRE + DCF'!$AE$38*'DRE + DCF'!$AE$39*(1+G2999)/(R2999-G2999)/AC2999</f>
        <v>2.8570341615388912</v>
      </c>
      <c r="G2999" s="92">
        <f>R2999*(1-'DRE + DCF'!$AE$39)</f>
        <v>0.23505129907585603</v>
      </c>
      <c r="H2999" s="94">
        <f t="shared" si="329"/>
        <v>0.39175216512642674</v>
      </c>
      <c r="I2999" s="94">
        <f t="shared" si="328"/>
        <v>0.39175216512642674</v>
      </c>
      <c r="J2999" s="94">
        <f t="shared" si="328"/>
        <v>0.39175216512642674</v>
      </c>
      <c r="K2999" s="94">
        <f t="shared" si="328"/>
        <v>0.39175216512642674</v>
      </c>
      <c r="L2999" s="94">
        <f t="shared" si="328"/>
        <v>0.39175216512642674</v>
      </c>
      <c r="M2999" s="94">
        <f t="shared" si="328"/>
        <v>0.39175216512642674</v>
      </c>
      <c r="N2999" s="94">
        <f t="shared" si="328"/>
        <v>0.39175216512642674</v>
      </c>
      <c r="O2999" s="94">
        <f t="shared" si="328"/>
        <v>0.39175216512642674</v>
      </c>
      <c r="P2999" s="94">
        <f t="shared" si="328"/>
        <v>0.39175216512642674</v>
      </c>
      <c r="Q2999" s="94">
        <f t="shared" si="328"/>
        <v>0.39175216512642674</v>
      </c>
      <c r="R2999" s="94">
        <f t="shared" si="328"/>
        <v>0.39175216512642674</v>
      </c>
      <c r="S2999" s="93">
        <f>(1+H2999)^((5-Dashboard!$F$9)*3/12)</f>
        <v>1.1797254617606703</v>
      </c>
      <c r="T2999" s="93">
        <f t="shared" si="331"/>
        <v>1.6418854656601862</v>
      </c>
      <c r="U2999" s="93">
        <f t="shared" si="331"/>
        <v>2.2850976517221753</v>
      </c>
      <c r="V2999" s="93">
        <f t="shared" si="331"/>
        <v>3.1802896043096505</v>
      </c>
      <c r="W2999" s="93">
        <f t="shared" si="331"/>
        <v>4.4261749425270223</v>
      </c>
      <c r="X2999" s="93">
        <f t="shared" si="331"/>
        <v>6.1601385594903206</v>
      </c>
      <c r="Y2999" s="93">
        <f t="shared" si="330"/>
        <v>8.5733861776494411</v>
      </c>
      <c r="Z2999" s="93">
        <f t="shared" si="330"/>
        <v>11.932028775208588</v>
      </c>
      <c r="AA2999" s="93">
        <f t="shared" si="330"/>
        <v>16.606426882247376</v>
      </c>
      <c r="AB2999" s="93">
        <f t="shared" si="330"/>
        <v>23.112030568381481</v>
      </c>
      <c r="AC2999" s="95">
        <f t="shared" si="330"/>
        <v>32.16621858401308</v>
      </c>
      <c r="AE2999" s="96"/>
    </row>
    <row r="3000" spans="3:31" ht="24.75" customHeight="1" x14ac:dyDescent="0.25">
      <c r="C3000" s="91">
        <f>ABS(E3000-Dashboard!$F$13)</f>
        <v>31.822009446660061</v>
      </c>
      <c r="D3000" s="92">
        <f t="shared" si="327"/>
        <v>0.39185216512642673</v>
      </c>
      <c r="E3000" s="93" cm="1">
        <f t="array" ref="E3000">SUM('DRE + DCF'!$S$41/TIR!S3000,'DRE + DCF'!$U$41:$AD$41/TIR!T3000:AC3000,TIR!F3000)</f>
        <v>15.797990553339936</v>
      </c>
      <c r="F3000" s="100">
        <f>'DRE + DCF'!$AE$38*'DRE + DCF'!$AE$39*(1+G3000)/(R3000-G3000)/AC3000</f>
        <v>2.8542896746930877</v>
      </c>
      <c r="G3000" s="92">
        <f>R3000*(1-'DRE + DCF'!$AE$39)</f>
        <v>0.23511129907585604</v>
      </c>
      <c r="H3000" s="94">
        <f t="shared" si="329"/>
        <v>0.39185216512642673</v>
      </c>
      <c r="I3000" s="94">
        <f t="shared" si="328"/>
        <v>0.39185216512642673</v>
      </c>
      <c r="J3000" s="94">
        <f t="shared" si="328"/>
        <v>0.39185216512642673</v>
      </c>
      <c r="K3000" s="94">
        <f t="shared" si="328"/>
        <v>0.39185216512642673</v>
      </c>
      <c r="L3000" s="94">
        <f t="shared" si="328"/>
        <v>0.39185216512642673</v>
      </c>
      <c r="M3000" s="94">
        <f t="shared" si="328"/>
        <v>0.39185216512642673</v>
      </c>
      <c r="N3000" s="94">
        <f t="shared" si="328"/>
        <v>0.39185216512642673</v>
      </c>
      <c r="O3000" s="94">
        <f t="shared" si="328"/>
        <v>0.39185216512642673</v>
      </c>
      <c r="P3000" s="94">
        <f t="shared" si="328"/>
        <v>0.39185216512642673</v>
      </c>
      <c r="Q3000" s="94">
        <f t="shared" si="328"/>
        <v>0.39185216512642673</v>
      </c>
      <c r="R3000" s="94">
        <f t="shared" si="328"/>
        <v>0.39185216512642673</v>
      </c>
      <c r="S3000" s="93">
        <f>(1+H3000)^((5-Dashboard!$F$9)*3/12)</f>
        <v>1.1797678437414825</v>
      </c>
      <c r="T3000" s="93">
        <f t="shared" si="331"/>
        <v>1.6420624276581184</v>
      </c>
      <c r="U3000" s="93">
        <f t="shared" si="331"/>
        <v>2.2855081452087087</v>
      </c>
      <c r="V3000" s="93">
        <f t="shared" si="331"/>
        <v>3.1810894603228252</v>
      </c>
      <c r="W3000" s="93">
        <f t="shared" si="331"/>
        <v>4.4276062528111808</v>
      </c>
      <c r="X3000" s="93">
        <f t="shared" si="331"/>
        <v>6.1625733493025479</v>
      </c>
      <c r="Y3000" s="93">
        <f t="shared" si="330"/>
        <v>8.5773910589771667</v>
      </c>
      <c r="Z3000" s="93">
        <f t="shared" si="330"/>
        <v>11.938460316573424</v>
      </c>
      <c r="AA3000" s="93">
        <f t="shared" si="330"/>
        <v>16.616571839898647</v>
      </c>
      <c r="AB3000" s="93">
        <f t="shared" si="330"/>
        <v>23.127811492341745</v>
      </c>
      <c r="AC3000" s="95">
        <f t="shared" si="330"/>
        <v>32.190494500251717</v>
      </c>
      <c r="AE3000" s="96"/>
    </row>
    <row r="3001" spans="3:31" ht="24.75" customHeight="1" x14ac:dyDescent="0.25">
      <c r="C3001" s="91">
        <f>ABS(E3001-Dashboard!$F$13)</f>
        <v>31.828165281243201</v>
      </c>
      <c r="D3001" s="92">
        <f t="shared" si="327"/>
        <v>0.39195216512642672</v>
      </c>
      <c r="E3001" s="93" cm="1">
        <f t="array" ref="E3001">SUM('DRE + DCF'!$S$41/TIR!S3001,'DRE + DCF'!$U$41:$AD$41/TIR!T3001:AC3001,TIR!F3001)</f>
        <v>15.791834718756796</v>
      </c>
      <c r="F3001" s="100">
        <f>'DRE + DCF'!$AE$38*'DRE + DCF'!$AE$39*(1+G3001)/(R3001-G3001)/AC3001</f>
        <v>2.8515481577567301</v>
      </c>
      <c r="G3001" s="92">
        <f>R3001*(1-'DRE + DCF'!$AE$39)</f>
        <v>0.23517129907585602</v>
      </c>
      <c r="H3001" s="94">
        <f t="shared" si="329"/>
        <v>0.39195216512642672</v>
      </c>
      <c r="I3001" s="94">
        <f t="shared" si="328"/>
        <v>0.39195216512642672</v>
      </c>
      <c r="J3001" s="94">
        <f t="shared" si="328"/>
        <v>0.39195216512642672</v>
      </c>
      <c r="K3001" s="94">
        <f t="shared" si="328"/>
        <v>0.39195216512642672</v>
      </c>
      <c r="L3001" s="94">
        <f t="shared" si="328"/>
        <v>0.39195216512642672</v>
      </c>
      <c r="M3001" s="94">
        <f t="shared" si="328"/>
        <v>0.39195216512642672</v>
      </c>
      <c r="N3001" s="94">
        <f t="shared" si="328"/>
        <v>0.39195216512642672</v>
      </c>
      <c r="O3001" s="94">
        <f t="shared" si="328"/>
        <v>0.39195216512642672</v>
      </c>
      <c r="P3001" s="94">
        <f t="shared" si="328"/>
        <v>0.39195216512642672</v>
      </c>
      <c r="Q3001" s="94">
        <f t="shared" si="328"/>
        <v>0.39195216512642672</v>
      </c>
      <c r="R3001" s="94">
        <f t="shared" si="328"/>
        <v>0.39195216512642672</v>
      </c>
      <c r="S3001" s="93">
        <f>(1+H3001)^((5-Dashboard!$F$9)*3/12)</f>
        <v>1.1798102241998187</v>
      </c>
      <c r="T3001" s="93">
        <f t="shared" si="331"/>
        <v>1.6422393960132324</v>
      </c>
      <c r="U3001" s="93">
        <f t="shared" si="331"/>
        <v>2.2859186829365341</v>
      </c>
      <c r="V3001" s="93">
        <f t="shared" si="331"/>
        <v>3.1818894600164582</v>
      </c>
      <c r="W3001" s="93">
        <f t="shared" si="331"/>
        <v>4.4290379230628654</v>
      </c>
      <c r="X3001" s="93">
        <f t="shared" si="331"/>
        <v>6.1650089264344068</v>
      </c>
      <c r="Y3001" s="93">
        <f t="shared" si="330"/>
        <v>8.58139752317412</v>
      </c>
      <c r="Z3001" s="93">
        <f t="shared" si="330"/>
        <v>11.94489486219277</v>
      </c>
      <c r="AA3001" s="93">
        <f t="shared" si="330"/>
        <v>16.626722265636754</v>
      </c>
      <c r="AB3001" s="93">
        <f t="shared" si="330"/>
        <v>23.143602056608845</v>
      </c>
      <c r="AC3001" s="95">
        <f t="shared" si="330"/>
        <v>32.214786991521102</v>
      </c>
      <c r="AE3001" s="96"/>
    </row>
    <row r="3002" spans="3:31" ht="24.75" customHeight="1" x14ac:dyDescent="0.25">
      <c r="C3002" s="91">
        <f>ABS(E3002-Dashboard!$F$13)</f>
        <v>31.834316506063963</v>
      </c>
      <c r="D3002" s="92">
        <f t="shared" si="327"/>
        <v>0.39205216512642671</v>
      </c>
      <c r="E3002" s="93" cm="1">
        <f t="array" ref="E3002">SUM('DRE + DCF'!$S$41/TIR!S3002,'DRE + DCF'!$U$41:$AD$41/TIR!T3002:AC3002,TIR!F3002)</f>
        <v>15.785683493936036</v>
      </c>
      <c r="F3002" s="100">
        <f>'DRE + DCF'!$AE$38*'DRE + DCF'!$AE$39*(1+G3002)/(R3002-G3002)/AC3002</f>
        <v>2.848809607120014</v>
      </c>
      <c r="G3002" s="92">
        <f>R3002*(1-'DRE + DCF'!$AE$39)</f>
        <v>0.23523129907585602</v>
      </c>
      <c r="H3002" s="94">
        <f t="shared" si="329"/>
        <v>0.39205216512642671</v>
      </c>
      <c r="I3002" s="94">
        <f t="shared" si="328"/>
        <v>0.39205216512642671</v>
      </c>
      <c r="J3002" s="94">
        <f t="shared" si="328"/>
        <v>0.39205216512642671</v>
      </c>
      <c r="K3002" s="94">
        <f t="shared" si="328"/>
        <v>0.39205216512642671</v>
      </c>
      <c r="L3002" s="94">
        <f t="shared" si="328"/>
        <v>0.39205216512642671</v>
      </c>
      <c r="M3002" s="94">
        <f t="shared" si="328"/>
        <v>0.39205216512642671</v>
      </c>
      <c r="N3002" s="94">
        <f t="shared" si="328"/>
        <v>0.39205216512642671</v>
      </c>
      <c r="O3002" s="94">
        <f t="shared" si="328"/>
        <v>0.39205216512642671</v>
      </c>
      <c r="P3002" s="94">
        <f t="shared" si="328"/>
        <v>0.39205216512642671</v>
      </c>
      <c r="Q3002" s="94">
        <f t="shared" si="328"/>
        <v>0.39205216512642671</v>
      </c>
      <c r="R3002" s="94">
        <f t="shared" si="328"/>
        <v>0.39205216512642671</v>
      </c>
      <c r="S3002" s="93">
        <f>(1+H3002)^((5-Dashboard!$F$9)*3/12)</f>
        <v>1.1798526031358438</v>
      </c>
      <c r="T3002" s="93">
        <f t="shared" si="331"/>
        <v>1.6424163707253021</v>
      </c>
      <c r="U3002" s="93">
        <f t="shared" si="331"/>
        <v>2.2863292649072449</v>
      </c>
      <c r="V3002" s="93">
        <f t="shared" si="331"/>
        <v>3.1826896034060419</v>
      </c>
      <c r="W3002" s="93">
        <f t="shared" si="331"/>
        <v>4.4304699533467495</v>
      </c>
      <c r="X3002" s="93">
        <f t="shared" si="331"/>
        <v>6.1674452910839221</v>
      </c>
      <c r="Y3002" s="93">
        <f t="shared" si="330"/>
        <v>8.5854055707521599</v>
      </c>
      <c r="Z3002" s="93">
        <f t="shared" si="330"/>
        <v>11.951332413254031</v>
      </c>
      <c r="AA3002" s="93">
        <f t="shared" si="330"/>
        <v>16.636878162015918</v>
      </c>
      <c r="AB3002" s="93">
        <f t="shared" si="330"/>
        <v>23.159402266378827</v>
      </c>
      <c r="AC3002" s="95">
        <f t="shared" si="330"/>
        <v>32.239096067946519</v>
      </c>
      <c r="AE3002" s="96"/>
    </row>
    <row r="3003" spans="3:31" ht="24.75" customHeight="1" x14ac:dyDescent="0.25">
      <c r="C3003" s="91">
        <f>ABS(E3003-Dashboard!$F$13)</f>
        <v>31.840463125773464</v>
      </c>
      <c r="D3003" s="92">
        <f t="shared" si="327"/>
        <v>0.3921521651264267</v>
      </c>
      <c r="E3003" s="93" cm="1">
        <f t="array" ref="E3003">SUM('DRE + DCF'!$S$41/TIR!S3003,'DRE + DCF'!$U$41:$AD$41/TIR!T3003:AC3003,TIR!F3003)</f>
        <v>15.779536874226533</v>
      </c>
      <c r="F3003" s="100">
        <f>'DRE + DCF'!$AE$38*'DRE + DCF'!$AE$39*(1+G3003)/(R3003-G3003)/AC3003</f>
        <v>2.8460740191780958</v>
      </c>
      <c r="G3003" s="92">
        <f>R3003*(1-'DRE + DCF'!$AE$39)</f>
        <v>0.235291299075856</v>
      </c>
      <c r="H3003" s="94">
        <f t="shared" si="329"/>
        <v>0.3921521651264267</v>
      </c>
      <c r="I3003" s="94">
        <f t="shared" si="328"/>
        <v>0.3921521651264267</v>
      </c>
      <c r="J3003" s="94">
        <f t="shared" si="328"/>
        <v>0.3921521651264267</v>
      </c>
      <c r="K3003" s="94">
        <f t="shared" si="328"/>
        <v>0.3921521651264267</v>
      </c>
      <c r="L3003" s="94">
        <f t="shared" si="328"/>
        <v>0.3921521651264267</v>
      </c>
      <c r="M3003" s="94">
        <f t="shared" si="328"/>
        <v>0.3921521651264267</v>
      </c>
      <c r="N3003" s="94">
        <f t="shared" si="328"/>
        <v>0.3921521651264267</v>
      </c>
      <c r="O3003" s="94">
        <f t="shared" si="328"/>
        <v>0.3921521651264267</v>
      </c>
      <c r="P3003" s="94">
        <f t="shared" si="328"/>
        <v>0.3921521651264267</v>
      </c>
      <c r="Q3003" s="94">
        <f t="shared" si="328"/>
        <v>0.3921521651264267</v>
      </c>
      <c r="R3003" s="94">
        <f t="shared" si="328"/>
        <v>0.3921521651264267</v>
      </c>
      <c r="S3003" s="93">
        <f>(1+H3003)^((5-Dashboard!$F$9)*3/12)</f>
        <v>1.179894980549721</v>
      </c>
      <c r="T3003" s="93">
        <f t="shared" si="331"/>
        <v>1.6425933517940969</v>
      </c>
      <c r="U3003" s="93">
        <f t="shared" si="331"/>
        <v>2.2867398911224264</v>
      </c>
      <c r="V3003" s="93">
        <f t="shared" si="331"/>
        <v>3.183489890507055</v>
      </c>
      <c r="W3003" s="93">
        <f t="shared" si="331"/>
        <v>4.4319023437274874</v>
      </c>
      <c r="X3003" s="93">
        <f t="shared" si="331"/>
        <v>6.1698824434491062</v>
      </c>
      <c r="Y3003" s="93">
        <f t="shared" si="330"/>
        <v>8.5894152022232007</v>
      </c>
      <c r="Z3003" s="93">
        <f t="shared" si="330"/>
        <v>11.957772970944871</v>
      </c>
      <c r="AA3003" s="93">
        <f t="shared" si="330"/>
        <v>16.647039531591165</v>
      </c>
      <c r="AB3003" s="93">
        <f t="shared" si="330"/>
        <v>23.175212126849853</v>
      </c>
      <c r="AC3003" s="95">
        <f t="shared" si="330"/>
        <v>32.263421739658241</v>
      </c>
      <c r="AE3003" s="96"/>
    </row>
    <row r="3004" spans="3:31" ht="24.75" customHeight="1" x14ac:dyDescent="0.25">
      <c r="C3004" s="91">
        <f>ABS(E3004-Dashboard!$F$13)</f>
        <v>31.846605145017215</v>
      </c>
      <c r="D3004" s="92">
        <f t="shared" si="327"/>
        <v>0.39225216512642669</v>
      </c>
      <c r="E3004" s="93" cm="1">
        <f t="array" ref="E3004">SUM('DRE + DCF'!$S$41/TIR!S3004,'DRE + DCF'!$U$41:$AD$41/TIR!T3004:AC3004,TIR!F3004)</f>
        <v>15.773394854982783</v>
      </c>
      <c r="F3004" s="100">
        <f>'DRE + DCF'!$AE$38*'DRE + DCF'!$AE$39*(1+G3004)/(R3004-G3004)/AC3004</f>
        <v>2.8433413903310027</v>
      </c>
      <c r="G3004" s="92">
        <f>R3004*(1-'DRE + DCF'!$AE$39)</f>
        <v>0.235351299075856</v>
      </c>
      <c r="H3004" s="94">
        <f t="shared" si="329"/>
        <v>0.39225216512642669</v>
      </c>
      <c r="I3004" s="94">
        <f t="shared" si="328"/>
        <v>0.39225216512642669</v>
      </c>
      <c r="J3004" s="94">
        <f t="shared" si="328"/>
        <v>0.39225216512642669</v>
      </c>
      <c r="K3004" s="94">
        <f t="shared" si="328"/>
        <v>0.39225216512642669</v>
      </c>
      <c r="L3004" s="94">
        <f t="shared" si="328"/>
        <v>0.39225216512642669</v>
      </c>
      <c r="M3004" s="94">
        <f t="shared" si="328"/>
        <v>0.39225216512642669</v>
      </c>
      <c r="N3004" s="94">
        <f t="shared" si="328"/>
        <v>0.39225216512642669</v>
      </c>
      <c r="O3004" s="94">
        <f t="shared" si="328"/>
        <v>0.39225216512642669</v>
      </c>
      <c r="P3004" s="94">
        <f t="shared" si="328"/>
        <v>0.39225216512642669</v>
      </c>
      <c r="Q3004" s="94">
        <f t="shared" si="328"/>
        <v>0.39225216512642669</v>
      </c>
      <c r="R3004" s="94">
        <f t="shared" si="328"/>
        <v>0.39225216512642669</v>
      </c>
      <c r="S3004" s="93">
        <f>(1+H3004)^((5-Dashboard!$F$9)*3/12)</f>
        <v>1.1799373564416149</v>
      </c>
      <c r="T3004" s="93">
        <f t="shared" si="331"/>
        <v>1.6427703392193906</v>
      </c>
      <c r="U3004" s="93">
        <f t="shared" si="331"/>
        <v>2.2871505615836711</v>
      </c>
      <c r="V3004" s="93">
        <f t="shared" si="331"/>
        <v>3.1842903213349891</v>
      </c>
      <c r="W3004" s="93">
        <f t="shared" si="331"/>
        <v>4.433335094269764</v>
      </c>
      <c r="X3004" s="93">
        <f t="shared" si="331"/>
        <v>6.1723203837280503</v>
      </c>
      <c r="Y3004" s="93">
        <f t="shared" si="330"/>
        <v>8.5934264180993551</v>
      </c>
      <c r="Z3004" s="93">
        <f t="shared" si="330"/>
        <v>11.964216536453462</v>
      </c>
      <c r="AA3004" s="93">
        <f t="shared" si="330"/>
        <v>16.65720637691873</v>
      </c>
      <c r="AB3004" s="93">
        <f t="shared" si="330"/>
        <v>23.191031643222825</v>
      </c>
      <c r="AC3004" s="95">
        <f t="shared" si="330"/>
        <v>32.287764016792451</v>
      </c>
      <c r="AE3004" s="96"/>
    </row>
    <row r="3005" spans="3:31" ht="24.75" customHeight="1" x14ac:dyDescent="0.25">
      <c r="C3005" s="91">
        <f>ABS(E3005-Dashboard!$F$13)</f>
        <v>31.852742568434941</v>
      </c>
      <c r="D3005" s="92">
        <f t="shared" si="327"/>
        <v>0.39235216512642668</v>
      </c>
      <c r="E3005" s="93" cm="1">
        <f t="array" ref="E3005">SUM('DRE + DCF'!$S$41/TIR!S3005,'DRE + DCF'!$U$41:$AD$41/TIR!T3005:AC3005,TIR!F3005)</f>
        <v>15.767257431565056</v>
      </c>
      <c r="F3005" s="100">
        <f>'DRE + DCF'!$AE$38*'DRE + DCF'!$AE$39*(1+G3005)/(R3005-G3005)/AC3005</f>
        <v>2.8406117169837044</v>
      </c>
      <c r="G3005" s="92">
        <f>R3005*(1-'DRE + DCF'!$AE$39)</f>
        <v>0.23541129907585601</v>
      </c>
      <c r="H3005" s="94">
        <f t="shared" si="329"/>
        <v>0.39235216512642668</v>
      </c>
      <c r="I3005" s="94">
        <f t="shared" si="328"/>
        <v>0.39235216512642668</v>
      </c>
      <c r="J3005" s="94">
        <f t="shared" si="328"/>
        <v>0.39235216512642668</v>
      </c>
      <c r="K3005" s="94">
        <f t="shared" si="328"/>
        <v>0.39235216512642668</v>
      </c>
      <c r="L3005" s="94">
        <f t="shared" si="328"/>
        <v>0.39235216512642668</v>
      </c>
      <c r="M3005" s="94">
        <f t="shared" si="328"/>
        <v>0.39235216512642668</v>
      </c>
      <c r="N3005" s="94">
        <f t="shared" si="328"/>
        <v>0.39235216512642668</v>
      </c>
      <c r="O3005" s="94">
        <f t="shared" si="328"/>
        <v>0.39235216512642668</v>
      </c>
      <c r="P3005" s="94">
        <f t="shared" si="328"/>
        <v>0.39235216512642668</v>
      </c>
      <c r="Q3005" s="94">
        <f t="shared" si="328"/>
        <v>0.39235216512642668</v>
      </c>
      <c r="R3005" s="94">
        <f t="shared" si="328"/>
        <v>0.39235216512642668</v>
      </c>
      <c r="S3005" s="93">
        <f>(1+H3005)^((5-Dashboard!$F$9)*3/12)</f>
        <v>1.1799797308116893</v>
      </c>
      <c r="T3005" s="93">
        <f t="shared" si="331"/>
        <v>1.6429473330009536</v>
      </c>
      <c r="U3005" s="93">
        <f t="shared" si="331"/>
        <v>2.2875612762925659</v>
      </c>
      <c r="V3005" s="93">
        <f t="shared" si="331"/>
        <v>3.1850908959053257</v>
      </c>
      <c r="W3005" s="93">
        <f t="shared" si="331"/>
        <v>4.4347682050382495</v>
      </c>
      <c r="X3005" s="93">
        <f t="shared" si="331"/>
        <v>6.174759112118843</v>
      </c>
      <c r="Y3005" s="93">
        <f t="shared" si="330"/>
        <v>8.5974392188928022</v>
      </c>
      <c r="Z3005" s="93">
        <f t="shared" si="330"/>
        <v>11.970663110968246</v>
      </c>
      <c r="AA3005" s="93">
        <f t="shared" si="330"/>
        <v>16.667378700555684</v>
      </c>
      <c r="AB3005" s="93">
        <f t="shared" si="330"/>
        <v>23.206860820700793</v>
      </c>
      <c r="AC3005" s="95">
        <f t="shared" si="330"/>
        <v>32.312122909490391</v>
      </c>
      <c r="AE3005" s="96"/>
    </row>
    <row r="3006" spans="3:31" ht="24.75" customHeight="1" x14ac:dyDescent="0.25">
      <c r="C3006" s="91">
        <f>ABS(E3006-Dashboard!$F$13)</f>
        <v>31.858875400660743</v>
      </c>
      <c r="D3006" s="92">
        <f t="shared" si="327"/>
        <v>0.39245216512642667</v>
      </c>
      <c r="E3006" s="93" cm="1">
        <f t="array" ref="E3006">SUM('DRE + DCF'!$S$41/TIR!S3006,'DRE + DCF'!$U$41:$AD$41/TIR!T3006:AC3006,TIR!F3006)</f>
        <v>15.761124599339253</v>
      </c>
      <c r="F3006" s="100">
        <f>'DRE + DCF'!$AE$38*'DRE + DCF'!$AE$39*(1+G3006)/(R3006-G3006)/AC3006</f>
        <v>2.837884995546029</v>
      </c>
      <c r="G3006" s="92">
        <f>R3006*(1-'DRE + DCF'!$AE$39)</f>
        <v>0.23547129907585598</v>
      </c>
      <c r="H3006" s="94">
        <f t="shared" si="329"/>
        <v>0.39245216512642667</v>
      </c>
      <c r="I3006" s="94">
        <f t="shared" si="328"/>
        <v>0.39245216512642667</v>
      </c>
      <c r="J3006" s="94">
        <f t="shared" si="328"/>
        <v>0.39245216512642667</v>
      </c>
      <c r="K3006" s="94">
        <f t="shared" si="328"/>
        <v>0.39245216512642667</v>
      </c>
      <c r="L3006" s="94">
        <f t="shared" si="328"/>
        <v>0.39245216512642667</v>
      </c>
      <c r="M3006" s="94">
        <f t="shared" si="328"/>
        <v>0.39245216512642667</v>
      </c>
      <c r="N3006" s="94">
        <f t="shared" si="328"/>
        <v>0.39245216512642667</v>
      </c>
      <c r="O3006" s="94">
        <f t="shared" si="328"/>
        <v>0.39245216512642667</v>
      </c>
      <c r="P3006" s="94">
        <f t="shared" si="328"/>
        <v>0.39245216512642667</v>
      </c>
      <c r="Q3006" s="94">
        <f t="shared" si="328"/>
        <v>0.39245216512642667</v>
      </c>
      <c r="R3006" s="94">
        <f t="shared" si="328"/>
        <v>0.39245216512642667</v>
      </c>
      <c r="S3006" s="93">
        <f>(1+H3006)^((5-Dashboard!$F$9)*3/12)</f>
        <v>1.180022103660108</v>
      </c>
      <c r="T3006" s="93">
        <f t="shared" si="331"/>
        <v>1.6431243331385581</v>
      </c>
      <c r="U3006" s="93">
        <f t="shared" si="331"/>
        <v>2.2879720352507014</v>
      </c>
      <c r="V3006" s="93">
        <f t="shared" si="331"/>
        <v>3.1858916142335563</v>
      </c>
      <c r="W3006" s="93">
        <f t="shared" si="331"/>
        <v>4.4362016760976424</v>
      </c>
      <c r="X3006" s="93">
        <f t="shared" si="331"/>
        <v>6.1771986288196459</v>
      </c>
      <c r="Y3006" s="93">
        <f t="shared" si="330"/>
        <v>8.6014536051159105</v>
      </c>
      <c r="Z3006" s="93">
        <f t="shared" si="330"/>
        <v>11.977112695678159</v>
      </c>
      <c r="AA3006" s="93">
        <f t="shared" si="330"/>
        <v>16.677556505060267</v>
      </c>
      <c r="AB3006" s="93">
        <f t="shared" si="330"/>
        <v>23.22269966448949</v>
      </c>
      <c r="AC3006" s="95">
        <f t="shared" si="330"/>
        <v>32.336498427899137</v>
      </c>
      <c r="AE3006" s="96"/>
    </row>
    <row r="3007" spans="3:31" ht="24.75" customHeight="1" x14ac:dyDescent="0.25">
      <c r="C3007" s="91">
        <f>ABS(E3007-Dashboard!$F$13)</f>
        <v>31.865003646322961</v>
      </c>
      <c r="D3007" s="92">
        <f t="shared" si="327"/>
        <v>0.39255216512642666</v>
      </c>
      <c r="E3007" s="93" cm="1">
        <f t="array" ref="E3007">SUM('DRE + DCF'!$S$41/TIR!S3007,'DRE + DCF'!$U$41:$AD$41/TIR!T3007:AC3007,TIR!F3007)</f>
        <v>15.754996353677035</v>
      </c>
      <c r="F3007" s="100">
        <f>'DRE + DCF'!$AE$38*'DRE + DCF'!$AE$39*(1+G3007)/(R3007-G3007)/AC3007</f>
        <v>2.8351612224327334</v>
      </c>
      <c r="G3007" s="92">
        <f>R3007*(1-'DRE + DCF'!$AE$39)</f>
        <v>0.23553129907585599</v>
      </c>
      <c r="H3007" s="94">
        <f t="shared" si="329"/>
        <v>0.39255216512642666</v>
      </c>
      <c r="I3007" s="94">
        <f t="shared" si="328"/>
        <v>0.39255216512642666</v>
      </c>
      <c r="J3007" s="94">
        <f t="shared" si="328"/>
        <v>0.39255216512642666</v>
      </c>
      <c r="K3007" s="94">
        <f t="shared" si="328"/>
        <v>0.39255216512642666</v>
      </c>
      <c r="L3007" s="94">
        <f t="shared" si="328"/>
        <v>0.39255216512642666</v>
      </c>
      <c r="M3007" s="94">
        <f t="shared" si="328"/>
        <v>0.39255216512642666</v>
      </c>
      <c r="N3007" s="94">
        <f t="shared" si="328"/>
        <v>0.39255216512642666</v>
      </c>
      <c r="O3007" s="94">
        <f t="shared" si="328"/>
        <v>0.39255216512642666</v>
      </c>
      <c r="P3007" s="94">
        <f t="shared" si="328"/>
        <v>0.39255216512642666</v>
      </c>
      <c r="Q3007" s="94">
        <f t="shared" si="328"/>
        <v>0.39255216512642666</v>
      </c>
      <c r="R3007" s="94">
        <f t="shared" si="328"/>
        <v>0.39255216512642666</v>
      </c>
      <c r="S3007" s="93">
        <f>(1+H3007)^((5-Dashboard!$F$9)*3/12)</f>
        <v>1.180064474987035</v>
      </c>
      <c r="T3007" s="93">
        <f t="shared" si="331"/>
        <v>1.6433013396319756</v>
      </c>
      <c r="U3007" s="93">
        <f t="shared" si="331"/>
        <v>2.2883828384596647</v>
      </c>
      <c r="V3007" s="93">
        <f t="shared" si="331"/>
        <v>3.1866924763351636</v>
      </c>
      <c r="W3007" s="93">
        <f t="shared" si="331"/>
        <v>4.4376355075126259</v>
      </c>
      <c r="X3007" s="93">
        <f t="shared" si="331"/>
        <v>6.179638934028616</v>
      </c>
      <c r="Y3007" s="93">
        <f t="shared" si="330"/>
        <v>8.6054695772811112</v>
      </c>
      <c r="Z3007" s="93">
        <f t="shared" si="330"/>
        <v>11.983565291772406</v>
      </c>
      <c r="AA3007" s="93">
        <f t="shared" si="330"/>
        <v>16.687739792991561</v>
      </c>
      <c r="AB3007" s="93">
        <f t="shared" si="330"/>
        <v>23.238548179796823</v>
      </c>
      <c r="AC3007" s="95">
        <f t="shared" si="330"/>
        <v>32.360890582170846</v>
      </c>
      <c r="AE3007" s="96"/>
    </row>
    <row r="3008" spans="3:31" ht="24.75" customHeight="1" x14ac:dyDescent="0.25">
      <c r="C3008" s="91">
        <f>ABS(E3008-Dashboard!$F$13)</f>
        <v>31.871127310044358</v>
      </c>
      <c r="D3008" s="92">
        <f t="shared" si="327"/>
        <v>0.39265216512642664</v>
      </c>
      <c r="E3008" s="93" cm="1">
        <f t="array" ref="E3008">SUM('DRE + DCF'!$S$41/TIR!S3008,'DRE + DCF'!$U$41:$AD$41/TIR!T3008:AC3008,TIR!F3008)</f>
        <v>15.748872689955641</v>
      </c>
      <c r="F3008" s="100">
        <f>'DRE + DCF'!$AE$38*'DRE + DCF'!$AE$39*(1+G3008)/(R3008-G3008)/AC3008</f>
        <v>2.8324403940634171</v>
      </c>
      <c r="G3008" s="92">
        <f>R3008*(1-'DRE + DCF'!$AE$39)</f>
        <v>0.23559129907585596</v>
      </c>
      <c r="H3008" s="94">
        <f t="shared" si="329"/>
        <v>0.39265216512642664</v>
      </c>
      <c r="I3008" s="94">
        <f t="shared" si="328"/>
        <v>0.39265216512642664</v>
      </c>
      <c r="J3008" s="94">
        <f t="shared" si="328"/>
        <v>0.39265216512642664</v>
      </c>
      <c r="K3008" s="94">
        <f t="shared" si="328"/>
        <v>0.39265216512642664</v>
      </c>
      <c r="L3008" s="94">
        <f t="shared" si="328"/>
        <v>0.39265216512642664</v>
      </c>
      <c r="M3008" s="94">
        <f t="shared" si="328"/>
        <v>0.39265216512642664</v>
      </c>
      <c r="N3008" s="94">
        <f t="shared" si="328"/>
        <v>0.39265216512642664</v>
      </c>
      <c r="O3008" s="94">
        <f t="shared" si="328"/>
        <v>0.39265216512642664</v>
      </c>
      <c r="P3008" s="94">
        <f t="shared" si="328"/>
        <v>0.39265216512642664</v>
      </c>
      <c r="Q3008" s="94">
        <f t="shared" ref="I3008:R3034" si="332">$D3008</f>
        <v>0.39265216512642664</v>
      </c>
      <c r="R3008" s="94">
        <f t="shared" si="332"/>
        <v>0.39265216512642664</v>
      </c>
      <c r="S3008" s="93">
        <f>(1+H3008)^((5-Dashboard!$F$9)*3/12)</f>
        <v>1.1801068447926344</v>
      </c>
      <c r="T3008" s="93">
        <f t="shared" si="331"/>
        <v>1.6434783524809784</v>
      </c>
      <c r="U3008" s="93">
        <f t="shared" si="331"/>
        <v>2.2887936859210471</v>
      </c>
      <c r="V3008" s="93">
        <f t="shared" si="331"/>
        <v>3.1874934822256411</v>
      </c>
      <c r="W3008" s="93">
        <f t="shared" si="331"/>
        <v>4.4390696993479128</v>
      </c>
      <c r="X3008" s="93">
        <f t="shared" si="331"/>
        <v>6.1820800279439867</v>
      </c>
      <c r="Y3008" s="93">
        <f t="shared" si="330"/>
        <v>8.6094871359010341</v>
      </c>
      <c r="Z3008" s="93">
        <f t="shared" si="330"/>
        <v>11.990020900440694</v>
      </c>
      <c r="AA3008" s="93">
        <f t="shared" si="330"/>
        <v>16.697928566909841</v>
      </c>
      <c r="AB3008" s="93">
        <f t="shared" si="330"/>
        <v>23.254406371833401</v>
      </c>
      <c r="AC3008" s="95">
        <f t="shared" si="330"/>
        <v>32.385299382463558</v>
      </c>
      <c r="AE3008" s="96"/>
    </row>
    <row r="3009" spans="3:31" ht="24.75" customHeight="1" x14ac:dyDescent="0.25">
      <c r="C3009" s="91">
        <f>ABS(E3009-Dashboard!$F$13)</f>
        <v>31.877246396441905</v>
      </c>
      <c r="D3009" s="92">
        <f t="shared" si="327"/>
        <v>0.39275216512642663</v>
      </c>
      <c r="E3009" s="93" cm="1">
        <f t="array" ref="E3009">SUM('DRE + DCF'!$S$41/TIR!S3009,'DRE + DCF'!$U$41:$AD$41/TIR!T3009:AC3009,TIR!F3009)</f>
        <v>15.742753603558095</v>
      </c>
      <c r="F3009" s="100">
        <f>'DRE + DCF'!$AE$38*'DRE + DCF'!$AE$39*(1+G3009)/(R3009-G3009)/AC3009</f>
        <v>2.8297225068625909</v>
      </c>
      <c r="G3009" s="92">
        <f>R3009*(1-'DRE + DCF'!$AE$39)</f>
        <v>0.23565129907585597</v>
      </c>
      <c r="H3009" s="94">
        <f t="shared" si="329"/>
        <v>0.39275216512642663</v>
      </c>
      <c r="I3009" s="94">
        <f t="shared" si="332"/>
        <v>0.39275216512642663</v>
      </c>
      <c r="J3009" s="94">
        <f t="shared" si="332"/>
        <v>0.39275216512642663</v>
      </c>
      <c r="K3009" s="94">
        <f t="shared" si="332"/>
        <v>0.39275216512642663</v>
      </c>
      <c r="L3009" s="94">
        <f t="shared" si="332"/>
        <v>0.39275216512642663</v>
      </c>
      <c r="M3009" s="94">
        <f t="shared" si="332"/>
        <v>0.39275216512642663</v>
      </c>
      <c r="N3009" s="94">
        <f t="shared" si="332"/>
        <v>0.39275216512642663</v>
      </c>
      <c r="O3009" s="94">
        <f t="shared" si="332"/>
        <v>0.39275216512642663</v>
      </c>
      <c r="P3009" s="94">
        <f t="shared" si="332"/>
        <v>0.39275216512642663</v>
      </c>
      <c r="Q3009" s="94">
        <f t="shared" si="332"/>
        <v>0.39275216512642663</v>
      </c>
      <c r="R3009" s="94">
        <f t="shared" si="332"/>
        <v>0.39275216512642663</v>
      </c>
      <c r="S3009" s="93">
        <f>(1+H3009)^((5-Dashboard!$F$9)*3/12)</f>
        <v>1.1801492130770697</v>
      </c>
      <c r="T3009" s="93">
        <f t="shared" si="331"/>
        <v>1.6436553716853373</v>
      </c>
      <c r="U3009" s="93">
        <f t="shared" si="331"/>
        <v>2.2892045776364349</v>
      </c>
      <c r="V3009" s="93">
        <f t="shared" si="331"/>
        <v>3.1882946319204715</v>
      </c>
      <c r="W3009" s="93">
        <f t="shared" si="331"/>
        <v>4.4405042516681998</v>
      </c>
      <c r="X3009" s="93">
        <f t="shared" si="331"/>
        <v>6.1845219107639879</v>
      </c>
      <c r="Y3009" s="93">
        <f t="shared" si="330"/>
        <v>8.6135062814883678</v>
      </c>
      <c r="Z3009" s="93">
        <f t="shared" si="330"/>
        <v>11.996479522872999</v>
      </c>
      <c r="AA3009" s="93">
        <f t="shared" si="330"/>
        <v>16.708122829376208</v>
      </c>
      <c r="AB3009" s="93">
        <f t="shared" si="330"/>
        <v>23.27027424581199</v>
      </c>
      <c r="AC3009" s="95">
        <f t="shared" si="330"/>
        <v>32.40972483894037</v>
      </c>
      <c r="AE3009" s="96"/>
    </row>
    <row r="3010" spans="3:31" ht="24.75" customHeight="1" x14ac:dyDescent="0.25">
      <c r="C3010" s="91">
        <f>ABS(E3010-Dashboard!$F$13)</f>
        <v>31.883360910127028</v>
      </c>
      <c r="D3010" s="92">
        <f t="shared" si="327"/>
        <v>0.39285216512642662</v>
      </c>
      <c r="E3010" s="93" cm="1">
        <f t="array" ref="E3010">SUM('DRE + DCF'!$S$41/TIR!S3010,'DRE + DCF'!$U$41:$AD$41/TIR!T3010:AC3010,TIR!F3010)</f>
        <v>15.73663908987297</v>
      </c>
      <c r="F3010" s="100">
        <f>'DRE + DCF'!$AE$38*'DRE + DCF'!$AE$39*(1+G3010)/(R3010-G3010)/AC3010</f>
        <v>2.8270075572595976</v>
      </c>
      <c r="G3010" s="92">
        <f>R3010*(1-'DRE + DCF'!$AE$39)</f>
        <v>0.23571129907585597</v>
      </c>
      <c r="H3010" s="94">
        <f t="shared" si="329"/>
        <v>0.39285216512642662</v>
      </c>
      <c r="I3010" s="94">
        <f t="shared" si="332"/>
        <v>0.39285216512642662</v>
      </c>
      <c r="J3010" s="94">
        <f t="shared" si="332"/>
        <v>0.39285216512642662</v>
      </c>
      <c r="K3010" s="94">
        <f t="shared" si="332"/>
        <v>0.39285216512642662</v>
      </c>
      <c r="L3010" s="94">
        <f t="shared" si="332"/>
        <v>0.39285216512642662</v>
      </c>
      <c r="M3010" s="94">
        <f t="shared" si="332"/>
        <v>0.39285216512642662</v>
      </c>
      <c r="N3010" s="94">
        <f t="shared" si="332"/>
        <v>0.39285216512642662</v>
      </c>
      <c r="O3010" s="94">
        <f t="shared" si="332"/>
        <v>0.39285216512642662</v>
      </c>
      <c r="P3010" s="94">
        <f t="shared" si="332"/>
        <v>0.39285216512642662</v>
      </c>
      <c r="Q3010" s="94">
        <f t="shared" si="332"/>
        <v>0.39285216512642662</v>
      </c>
      <c r="R3010" s="94">
        <f t="shared" si="332"/>
        <v>0.39285216512642662</v>
      </c>
      <c r="S3010" s="93">
        <f>(1+H3010)^((5-Dashboard!$F$9)*3/12)</f>
        <v>1.1801915798405049</v>
      </c>
      <c r="T3010" s="93">
        <f t="shared" si="331"/>
        <v>1.6438323972448254</v>
      </c>
      <c r="U3010" s="93">
        <f t="shared" si="331"/>
        <v>2.2896155136074197</v>
      </c>
      <c r="V3010" s="93">
        <f t="shared" si="331"/>
        <v>3.1890959254351499</v>
      </c>
      <c r="W3010" s="93">
        <f t="shared" si="331"/>
        <v>4.4419391645382138</v>
      </c>
      <c r="X3010" s="93">
        <f t="shared" si="331"/>
        <v>6.1869645826869224</v>
      </c>
      <c r="Y3010" s="93">
        <f t="shared" si="330"/>
        <v>8.6175270145559999</v>
      </c>
      <c r="Z3010" s="93">
        <f t="shared" si="330"/>
        <v>12.002941160259796</v>
      </c>
      <c r="AA3010" s="93">
        <f t="shared" si="330"/>
        <v>16.718322582952961</v>
      </c>
      <c r="AB3010" s="93">
        <f t="shared" si="330"/>
        <v>23.286151806948066</v>
      </c>
      <c r="AC3010" s="95">
        <f t="shared" si="330"/>
        <v>32.434166961770266</v>
      </c>
      <c r="AE3010" s="96"/>
    </row>
    <row r="3011" spans="3:31" ht="24.75" customHeight="1" x14ac:dyDescent="0.25">
      <c r="C3011" s="91">
        <f>ABS(E3011-Dashboard!$F$13)</f>
        <v>31.889470855705405</v>
      </c>
      <c r="D3011" s="92">
        <f t="shared" si="327"/>
        <v>0.39295216512642661</v>
      </c>
      <c r="E3011" s="93" cm="1">
        <f t="array" ref="E3011">SUM('DRE + DCF'!$S$41/TIR!S3011,'DRE + DCF'!$U$41:$AD$41/TIR!T3011:AC3011,TIR!F3011)</f>
        <v>15.730529144294591</v>
      </c>
      <c r="F3011" s="100">
        <f>'DRE + DCF'!$AE$38*'DRE + DCF'!$AE$39*(1+G3011)/(R3011-G3011)/AC3011</f>
        <v>2.8242955416886737</v>
      </c>
      <c r="G3011" s="92">
        <f>R3011*(1-'DRE + DCF'!$AE$39)</f>
        <v>0.23577129907585595</v>
      </c>
      <c r="H3011" s="94">
        <f t="shared" si="329"/>
        <v>0.39295216512642661</v>
      </c>
      <c r="I3011" s="94">
        <f t="shared" si="332"/>
        <v>0.39295216512642661</v>
      </c>
      <c r="J3011" s="94">
        <f t="shared" si="332"/>
        <v>0.39295216512642661</v>
      </c>
      <c r="K3011" s="94">
        <f t="shared" si="332"/>
        <v>0.39295216512642661</v>
      </c>
      <c r="L3011" s="94">
        <f t="shared" si="332"/>
        <v>0.39295216512642661</v>
      </c>
      <c r="M3011" s="94">
        <f t="shared" si="332"/>
        <v>0.39295216512642661</v>
      </c>
      <c r="N3011" s="94">
        <f t="shared" si="332"/>
        <v>0.39295216512642661</v>
      </c>
      <c r="O3011" s="94">
        <f t="shared" si="332"/>
        <v>0.39295216512642661</v>
      </c>
      <c r="P3011" s="94">
        <f t="shared" si="332"/>
        <v>0.39295216512642661</v>
      </c>
      <c r="Q3011" s="94">
        <f t="shared" si="332"/>
        <v>0.39295216512642661</v>
      </c>
      <c r="R3011" s="94">
        <f t="shared" si="332"/>
        <v>0.39295216512642661</v>
      </c>
      <c r="S3011" s="93">
        <f>(1+H3011)^((5-Dashboard!$F$9)*3/12)</f>
        <v>1.1802339450831036</v>
      </c>
      <c r="T3011" s="93">
        <f t="shared" si="331"/>
        <v>1.6440094291592131</v>
      </c>
      <c r="U3011" s="93">
        <f t="shared" si="331"/>
        <v>2.2900264938355863</v>
      </c>
      <c r="V3011" s="93">
        <f t="shared" si="331"/>
        <v>3.189897362785159</v>
      </c>
      <c r="W3011" s="93">
        <f t="shared" si="331"/>
        <v>4.4433744380226656</v>
      </c>
      <c r="X3011" s="93">
        <f t="shared" si="331"/>
        <v>6.189408043911091</v>
      </c>
      <c r="Y3011" s="93">
        <f t="shared" si="330"/>
        <v>8.6215493356168746</v>
      </c>
      <c r="Z3011" s="93">
        <f t="shared" si="330"/>
        <v>12.00940581379183</v>
      </c>
      <c r="AA3011" s="93">
        <f t="shared" si="330"/>
        <v>16.728527830203223</v>
      </c>
      <c r="AB3011" s="93">
        <f t="shared" si="330"/>
        <v>23.302039060459261</v>
      </c>
      <c r="AC3011" s="95">
        <f t="shared" si="330"/>
        <v>32.458625761127287</v>
      </c>
      <c r="AE3011" s="96"/>
    </row>
    <row r="3012" spans="3:31" ht="24.75" customHeight="1" x14ac:dyDescent="0.25">
      <c r="C3012" s="91">
        <f>ABS(E3012-Dashboard!$F$13)</f>
        <v>31.895576237777163</v>
      </c>
      <c r="D3012" s="92">
        <f t="shared" si="327"/>
        <v>0.3930521651264266</v>
      </c>
      <c r="E3012" s="93" cm="1">
        <f t="array" ref="E3012">SUM('DRE + DCF'!$S$41/TIR!S3012,'DRE + DCF'!$U$41:$AD$41/TIR!T3012:AC3012,TIR!F3012)</f>
        <v>15.724423762222834</v>
      </c>
      <c r="F3012" s="100">
        <f>'DRE + DCF'!$AE$38*'DRE + DCF'!$AE$39*(1+G3012)/(R3012-G3012)/AC3012</f>
        <v>2.821586456588872</v>
      </c>
      <c r="G3012" s="92">
        <f>R3012*(1-'DRE + DCF'!$AE$39)</f>
        <v>0.23583129907585595</v>
      </c>
      <c r="H3012" s="94">
        <f t="shared" si="329"/>
        <v>0.3930521651264266</v>
      </c>
      <c r="I3012" s="94">
        <f t="shared" si="332"/>
        <v>0.3930521651264266</v>
      </c>
      <c r="J3012" s="94">
        <f t="shared" si="332"/>
        <v>0.3930521651264266</v>
      </c>
      <c r="K3012" s="94">
        <f t="shared" si="332"/>
        <v>0.3930521651264266</v>
      </c>
      <c r="L3012" s="94">
        <f t="shared" si="332"/>
        <v>0.3930521651264266</v>
      </c>
      <c r="M3012" s="94">
        <f t="shared" si="332"/>
        <v>0.3930521651264266</v>
      </c>
      <c r="N3012" s="94">
        <f t="shared" si="332"/>
        <v>0.3930521651264266</v>
      </c>
      <c r="O3012" s="94">
        <f t="shared" si="332"/>
        <v>0.3930521651264266</v>
      </c>
      <c r="P3012" s="94">
        <f t="shared" si="332"/>
        <v>0.3930521651264266</v>
      </c>
      <c r="Q3012" s="94">
        <f t="shared" si="332"/>
        <v>0.3930521651264266</v>
      </c>
      <c r="R3012" s="94">
        <f t="shared" si="332"/>
        <v>0.3930521651264266</v>
      </c>
      <c r="S3012" s="93">
        <f>(1+H3012)^((5-Dashboard!$F$9)*3/12)</f>
        <v>1.1802763088050301</v>
      </c>
      <c r="T3012" s="93">
        <f t="shared" si="331"/>
        <v>1.6441864674282742</v>
      </c>
      <c r="U3012" s="93">
        <f t="shared" si="331"/>
        <v>2.2904375183225283</v>
      </c>
      <c r="V3012" s="93">
        <f t="shared" si="331"/>
        <v>3.1906989439859976</v>
      </c>
      <c r="W3012" s="93">
        <f t="shared" si="331"/>
        <v>4.4448100721862973</v>
      </c>
      <c r="X3012" s="93">
        <f t="shared" si="331"/>
        <v>6.1918522946348702</v>
      </c>
      <c r="Y3012" s="93">
        <f t="shared" si="330"/>
        <v>8.6255732451841389</v>
      </c>
      <c r="Z3012" s="93">
        <f t="shared" si="330"/>
        <v>12.015873484660343</v>
      </c>
      <c r="AA3012" s="93">
        <f t="shared" si="330"/>
        <v>16.738738573691311</v>
      </c>
      <c r="AB3012" s="93">
        <f t="shared" si="330"/>
        <v>23.317936011565916</v>
      </c>
      <c r="AC3012" s="95">
        <f t="shared" si="330"/>
        <v>32.483101247191371</v>
      </c>
      <c r="AE3012" s="96"/>
    </row>
    <row r="3013" spans="3:31" ht="24.75" customHeight="1" x14ac:dyDescent="0.25">
      <c r="C3013" s="91">
        <f>ABS(E3013-Dashboard!$F$13)</f>
        <v>31.901677060936692</v>
      </c>
      <c r="D3013" s="92">
        <f t="shared" si="327"/>
        <v>0.39315216512642659</v>
      </c>
      <c r="E3013" s="93" cm="1">
        <f t="array" ref="E3013">SUM('DRE + DCF'!$S$41/TIR!S3013,'DRE + DCF'!$U$41:$AD$41/TIR!T3013:AC3013,TIR!F3013)</f>
        <v>15.718322939063304</v>
      </c>
      <c r="F3013" s="100">
        <f>'DRE + DCF'!$AE$38*'DRE + DCF'!$AE$39*(1+G3013)/(R3013-G3013)/AC3013</f>
        <v>2.818880298404125</v>
      </c>
      <c r="G3013" s="92">
        <f>R3013*(1-'DRE + DCF'!$AE$39)</f>
        <v>0.23589129907585593</v>
      </c>
      <c r="H3013" s="94">
        <f t="shared" si="329"/>
        <v>0.39315216512642659</v>
      </c>
      <c r="I3013" s="94">
        <f t="shared" si="332"/>
        <v>0.39315216512642659</v>
      </c>
      <c r="J3013" s="94">
        <f t="shared" si="332"/>
        <v>0.39315216512642659</v>
      </c>
      <c r="K3013" s="94">
        <f t="shared" si="332"/>
        <v>0.39315216512642659</v>
      </c>
      <c r="L3013" s="94">
        <f t="shared" si="332"/>
        <v>0.39315216512642659</v>
      </c>
      <c r="M3013" s="94">
        <f t="shared" si="332"/>
        <v>0.39315216512642659</v>
      </c>
      <c r="N3013" s="94">
        <f t="shared" si="332"/>
        <v>0.39315216512642659</v>
      </c>
      <c r="O3013" s="94">
        <f t="shared" si="332"/>
        <v>0.39315216512642659</v>
      </c>
      <c r="P3013" s="94">
        <f t="shared" si="332"/>
        <v>0.39315216512642659</v>
      </c>
      <c r="Q3013" s="94">
        <f t="shared" si="332"/>
        <v>0.39315216512642659</v>
      </c>
      <c r="R3013" s="94">
        <f t="shared" si="332"/>
        <v>0.39315216512642659</v>
      </c>
      <c r="S3013" s="93">
        <f>(1+H3013)^((5-Dashboard!$F$9)*3/12)</f>
        <v>1.1803186710064475</v>
      </c>
      <c r="T3013" s="93">
        <f t="shared" si="331"/>
        <v>1.6443635120517786</v>
      </c>
      <c r="U3013" s="93">
        <f t="shared" si="331"/>
        <v>2.2908485870698301</v>
      </c>
      <c r="V3013" s="93">
        <f t="shared" si="331"/>
        <v>3.1915006690531489</v>
      </c>
      <c r="W3013" s="93">
        <f t="shared" si="331"/>
        <v>4.4462460670938331</v>
      </c>
      <c r="X3013" s="93">
        <f t="shared" si="331"/>
        <v>6.1942973350566319</v>
      </c>
      <c r="Y3013" s="93">
        <f t="shared" si="330"/>
        <v>8.629598743771</v>
      </c>
      <c r="Z3013" s="93">
        <f t="shared" si="330"/>
        <v>12.022344174056858</v>
      </c>
      <c r="AA3013" s="93">
        <f t="shared" si="330"/>
        <v>16.74895481598239</v>
      </c>
      <c r="AB3013" s="93">
        <f t="shared" si="330"/>
        <v>23.333842665490554</v>
      </c>
      <c r="AC3013" s="95">
        <f t="shared" si="330"/>
        <v>32.507593430147551</v>
      </c>
      <c r="AE3013" s="96"/>
    </row>
    <row r="3014" spans="3:31" ht="24.75" customHeight="1" x14ac:dyDescent="0.25">
      <c r="C3014" s="91">
        <f>ABS(E3014-Dashboard!$F$13)</f>
        <v>31.907773329772851</v>
      </c>
      <c r="D3014" s="92">
        <f t="shared" si="327"/>
        <v>0.39325216512642658</v>
      </c>
      <c r="E3014" s="93" cm="1">
        <f t="array" ref="E3014">SUM('DRE + DCF'!$S$41/TIR!S3014,'DRE + DCF'!$U$41:$AD$41/TIR!T3014:AC3014,TIR!F3014)</f>
        <v>15.712226670227146</v>
      </c>
      <c r="F3014" s="100">
        <f>'DRE + DCF'!$AE$38*'DRE + DCF'!$AE$39*(1+G3014)/(R3014-G3014)/AC3014</f>
        <v>2.8161770635831691</v>
      </c>
      <c r="G3014" s="92">
        <f>R3014*(1-'DRE + DCF'!$AE$39)</f>
        <v>0.23595129907585594</v>
      </c>
      <c r="H3014" s="94">
        <f t="shared" si="329"/>
        <v>0.39325216512642658</v>
      </c>
      <c r="I3014" s="94">
        <f t="shared" si="332"/>
        <v>0.39325216512642658</v>
      </c>
      <c r="J3014" s="94">
        <f t="shared" si="332"/>
        <v>0.39325216512642658</v>
      </c>
      <c r="K3014" s="94">
        <f t="shared" si="332"/>
        <v>0.39325216512642658</v>
      </c>
      <c r="L3014" s="94">
        <f t="shared" si="332"/>
        <v>0.39325216512642658</v>
      </c>
      <c r="M3014" s="94">
        <f t="shared" si="332"/>
        <v>0.39325216512642658</v>
      </c>
      <c r="N3014" s="94">
        <f t="shared" si="332"/>
        <v>0.39325216512642658</v>
      </c>
      <c r="O3014" s="94">
        <f t="shared" si="332"/>
        <v>0.39325216512642658</v>
      </c>
      <c r="P3014" s="94">
        <f t="shared" si="332"/>
        <v>0.39325216512642658</v>
      </c>
      <c r="Q3014" s="94">
        <f t="shared" si="332"/>
        <v>0.39325216512642658</v>
      </c>
      <c r="R3014" s="94">
        <f t="shared" si="332"/>
        <v>0.39325216512642658</v>
      </c>
      <c r="S3014" s="93">
        <f>(1+H3014)^((5-Dashboard!$F$9)*3/12)</f>
        <v>1.1803610316875199</v>
      </c>
      <c r="T3014" s="93">
        <f t="shared" si="331"/>
        <v>1.6445405630294998</v>
      </c>
      <c r="U3014" s="93">
        <f t="shared" si="331"/>
        <v>2.2912597000790833</v>
      </c>
      <c r="V3014" s="93">
        <f t="shared" si="331"/>
        <v>3.1923025380021097</v>
      </c>
      <c r="W3014" s="93">
        <f t="shared" si="331"/>
        <v>4.4476824228100265</v>
      </c>
      <c r="X3014" s="93">
        <f t="shared" si="331"/>
        <v>6.1967431653748202</v>
      </c>
      <c r="Y3014" s="93">
        <f t="shared" si="330"/>
        <v>8.6336258318908552</v>
      </c>
      <c r="Z3014" s="93">
        <f t="shared" si="330"/>
        <v>12.028817883173382</v>
      </c>
      <c r="AA3014" s="93">
        <f t="shared" si="330"/>
        <v>16.759176559642796</v>
      </c>
      <c r="AB3014" s="93">
        <f t="shared" si="330"/>
        <v>23.349759027458386</v>
      </c>
      <c r="AC3014" s="95">
        <f t="shared" si="330"/>
        <v>32.532102320186723</v>
      </c>
      <c r="AE3014" s="96"/>
    </row>
    <row r="3015" spans="3:31" ht="24.75" customHeight="1" x14ac:dyDescent="0.25">
      <c r="C3015" s="91">
        <f>ABS(E3015-Dashboard!$F$13)</f>
        <v>31.913865048868793</v>
      </c>
      <c r="D3015" s="92">
        <f t="shared" si="327"/>
        <v>0.39335216512642657</v>
      </c>
      <c r="E3015" s="93" cm="1">
        <f t="array" ref="E3015">SUM('DRE + DCF'!$S$41/TIR!S3015,'DRE + DCF'!$U$41:$AD$41/TIR!T3015:AC3015,TIR!F3015)</f>
        <v>15.706134951131206</v>
      </c>
      <c r="F3015" s="100">
        <f>'DRE + DCF'!$AE$38*'DRE + DCF'!$AE$39*(1+G3015)/(R3015-G3015)/AC3015</f>
        <v>2.8134767485796046</v>
      </c>
      <c r="G3015" s="92">
        <f>R3015*(1-'DRE + DCF'!$AE$39)</f>
        <v>0.23601129907585594</v>
      </c>
      <c r="H3015" s="94">
        <f t="shared" si="329"/>
        <v>0.39335216512642657</v>
      </c>
      <c r="I3015" s="94">
        <f t="shared" si="332"/>
        <v>0.39335216512642657</v>
      </c>
      <c r="J3015" s="94">
        <f t="shared" si="332"/>
        <v>0.39335216512642657</v>
      </c>
      <c r="K3015" s="94">
        <f t="shared" si="332"/>
        <v>0.39335216512642657</v>
      </c>
      <c r="L3015" s="94">
        <f t="shared" si="332"/>
        <v>0.39335216512642657</v>
      </c>
      <c r="M3015" s="94">
        <f t="shared" si="332"/>
        <v>0.39335216512642657</v>
      </c>
      <c r="N3015" s="94">
        <f t="shared" si="332"/>
        <v>0.39335216512642657</v>
      </c>
      <c r="O3015" s="94">
        <f t="shared" si="332"/>
        <v>0.39335216512642657</v>
      </c>
      <c r="P3015" s="94">
        <f t="shared" si="332"/>
        <v>0.39335216512642657</v>
      </c>
      <c r="Q3015" s="94">
        <f t="shared" si="332"/>
        <v>0.39335216512642657</v>
      </c>
      <c r="R3015" s="94">
        <f t="shared" si="332"/>
        <v>0.39335216512642657</v>
      </c>
      <c r="S3015" s="93">
        <f>(1+H3015)^((5-Dashboard!$F$9)*3/12)</f>
        <v>1.1804033908484111</v>
      </c>
      <c r="T3015" s="93">
        <f t="shared" si="331"/>
        <v>1.6447176203612091</v>
      </c>
      <c r="U3015" s="93">
        <f t="shared" si="331"/>
        <v>2.2916708573518747</v>
      </c>
      <c r="V3015" s="93">
        <f t="shared" si="331"/>
        <v>3.1931045508483686</v>
      </c>
      <c r="W3015" s="93">
        <f t="shared" si="331"/>
        <v>4.4491191393996203</v>
      </c>
      <c r="X3015" s="93">
        <f t="shared" si="331"/>
        <v>6.1991897857878842</v>
      </c>
      <c r="Y3015" s="93">
        <f t="shared" si="330"/>
        <v>8.6376545100571764</v>
      </c>
      <c r="Z3015" s="93">
        <f t="shared" si="330"/>
        <v>12.035294613202209</v>
      </c>
      <c r="AA3015" s="93">
        <f t="shared" si="330"/>
        <v>16.769403807239716</v>
      </c>
      <c r="AB3015" s="93">
        <f t="shared" si="330"/>
        <v>23.365685102696798</v>
      </c>
      <c r="AC3015" s="95">
        <f t="shared" si="330"/>
        <v>32.55662792750487</v>
      </c>
      <c r="AE3015" s="96"/>
    </row>
    <row r="3016" spans="3:31" ht="24.75" customHeight="1" x14ac:dyDescent="0.25">
      <c r="C3016" s="91">
        <f>ABS(E3016-Dashboard!$F$13)</f>
        <v>31.919952222802124</v>
      </c>
      <c r="D3016" s="92">
        <f t="shared" si="327"/>
        <v>0.39345216512642656</v>
      </c>
      <c r="E3016" s="93" cm="1">
        <f t="array" ref="E3016">SUM('DRE + DCF'!$S$41/TIR!S3016,'DRE + DCF'!$U$41:$AD$41/TIR!T3016:AC3016,TIR!F3016)</f>
        <v>15.700047777197874</v>
      </c>
      <c r="F3016" s="100">
        <f>'DRE + DCF'!$AE$38*'DRE + DCF'!$AE$39*(1+G3016)/(R3016-G3016)/AC3016</f>
        <v>2.8107793498518214</v>
      </c>
      <c r="G3016" s="92">
        <f>R3016*(1-'DRE + DCF'!$AE$39)</f>
        <v>0.23607129907585592</v>
      </c>
      <c r="H3016" s="94">
        <f t="shared" si="329"/>
        <v>0.39345216512642656</v>
      </c>
      <c r="I3016" s="94">
        <f t="shared" si="332"/>
        <v>0.39345216512642656</v>
      </c>
      <c r="J3016" s="94">
        <f t="shared" si="332"/>
        <v>0.39345216512642656</v>
      </c>
      <c r="K3016" s="94">
        <f t="shared" si="332"/>
        <v>0.39345216512642656</v>
      </c>
      <c r="L3016" s="94">
        <f t="shared" si="332"/>
        <v>0.39345216512642656</v>
      </c>
      <c r="M3016" s="94">
        <f t="shared" si="332"/>
        <v>0.39345216512642656</v>
      </c>
      <c r="N3016" s="94">
        <f t="shared" si="332"/>
        <v>0.39345216512642656</v>
      </c>
      <c r="O3016" s="94">
        <f t="shared" si="332"/>
        <v>0.39345216512642656</v>
      </c>
      <c r="P3016" s="94">
        <f t="shared" si="332"/>
        <v>0.39345216512642656</v>
      </c>
      <c r="Q3016" s="94">
        <f t="shared" si="332"/>
        <v>0.39345216512642656</v>
      </c>
      <c r="R3016" s="94">
        <f t="shared" si="332"/>
        <v>0.39345216512642656</v>
      </c>
      <c r="S3016" s="93">
        <f>(1+H3016)^((5-Dashboard!$F$9)*3/12)</f>
        <v>1.1804457484892843</v>
      </c>
      <c r="T3016" s="93">
        <f t="shared" si="331"/>
        <v>1.6448946840466785</v>
      </c>
      <c r="U3016" s="93">
        <f t="shared" si="331"/>
        <v>2.2920820588897937</v>
      </c>
      <c r="V3016" s="93">
        <f t="shared" si="331"/>
        <v>3.1939067076074208</v>
      </c>
      <c r="W3016" s="93">
        <f t="shared" si="331"/>
        <v>4.4505562169273771</v>
      </c>
      <c r="X3016" s="93">
        <f t="shared" si="331"/>
        <v>6.2016371964943326</v>
      </c>
      <c r="Y3016" s="93">
        <f t="shared" si="330"/>
        <v>8.6416847787836097</v>
      </c>
      <c r="Z3016" s="93">
        <f t="shared" si="330"/>
        <v>12.041774365336106</v>
      </c>
      <c r="AA3016" s="93">
        <f t="shared" si="330"/>
        <v>16.779636561341501</v>
      </c>
      <c r="AB3016" s="93">
        <f t="shared" si="330"/>
        <v>23.381620896435862</v>
      </c>
      <c r="AC3016" s="95">
        <f t="shared" si="330"/>
        <v>32.58117026230385</v>
      </c>
      <c r="AE3016" s="96"/>
    </row>
    <row r="3017" spans="3:31" ht="24.75" customHeight="1" x14ac:dyDescent="0.25">
      <c r="C3017" s="91">
        <f>ABS(E3017-Dashboard!$F$13)</f>
        <v>31.926034856144788</v>
      </c>
      <c r="D3017" s="92">
        <f t="shared" si="327"/>
        <v>0.39355216512642655</v>
      </c>
      <c r="E3017" s="93" cm="1">
        <f t="array" ref="E3017">SUM('DRE + DCF'!$S$41/TIR!S3017,'DRE + DCF'!$U$41:$AD$41/TIR!T3017:AC3017,TIR!F3017)</f>
        <v>15.693965143855209</v>
      </c>
      <c r="F3017" s="100">
        <f>'DRE + DCF'!$AE$38*'DRE + DCF'!$AE$39*(1+G3017)/(R3017-G3017)/AC3017</f>
        <v>2.808084863863054</v>
      </c>
      <c r="G3017" s="92">
        <f>R3017*(1-'DRE + DCF'!$AE$39)</f>
        <v>0.23613129907585592</v>
      </c>
      <c r="H3017" s="94">
        <f t="shared" si="329"/>
        <v>0.39355216512642655</v>
      </c>
      <c r="I3017" s="94">
        <f t="shared" si="332"/>
        <v>0.39355216512642655</v>
      </c>
      <c r="J3017" s="94">
        <f t="shared" si="332"/>
        <v>0.39355216512642655</v>
      </c>
      <c r="K3017" s="94">
        <f t="shared" si="332"/>
        <v>0.39355216512642655</v>
      </c>
      <c r="L3017" s="94">
        <f t="shared" si="332"/>
        <v>0.39355216512642655</v>
      </c>
      <c r="M3017" s="94">
        <f t="shared" si="332"/>
        <v>0.39355216512642655</v>
      </c>
      <c r="N3017" s="94">
        <f t="shared" si="332"/>
        <v>0.39355216512642655</v>
      </c>
      <c r="O3017" s="94">
        <f t="shared" si="332"/>
        <v>0.39355216512642655</v>
      </c>
      <c r="P3017" s="94">
        <f t="shared" si="332"/>
        <v>0.39355216512642655</v>
      </c>
      <c r="Q3017" s="94">
        <f t="shared" si="332"/>
        <v>0.39355216512642655</v>
      </c>
      <c r="R3017" s="94">
        <f t="shared" si="332"/>
        <v>0.39355216512642655</v>
      </c>
      <c r="S3017" s="93">
        <f>(1+H3017)^((5-Dashboard!$F$9)*3/12)</f>
        <v>1.1804881046103033</v>
      </c>
      <c r="T3017" s="93">
        <f t="shared" si="331"/>
        <v>1.6450717540856796</v>
      </c>
      <c r="U3017" s="93">
        <f t="shared" si="331"/>
        <v>2.2924933046944269</v>
      </c>
      <c r="V3017" s="93">
        <f t="shared" si="331"/>
        <v>3.1947090082947551</v>
      </c>
      <c r="W3017" s="93">
        <f t="shared" si="331"/>
        <v>4.4519936554580548</v>
      </c>
      <c r="X3017" s="93">
        <f t="shared" si="331"/>
        <v>6.204085397692686</v>
      </c>
      <c r="Y3017" s="93">
        <f t="shared" si="330"/>
        <v>8.6457166385838882</v>
      </c>
      <c r="Z3017" s="93">
        <f t="shared" si="330"/>
        <v>12.048257140768147</v>
      </c>
      <c r="AA3017" s="93">
        <f t="shared" si="330"/>
        <v>16.78987482451738</v>
      </c>
      <c r="AB3017" s="93">
        <f t="shared" si="330"/>
        <v>23.397566413907875</v>
      </c>
      <c r="AC3017" s="95">
        <f t="shared" si="330"/>
        <v>32.605729334790674</v>
      </c>
      <c r="AE3017" s="96"/>
    </row>
    <row r="3018" spans="3:31" ht="24.75" customHeight="1" x14ac:dyDescent="0.25">
      <c r="C3018" s="91">
        <f>ABS(E3018-Dashboard!$F$13)</f>
        <v>31.932112953463204</v>
      </c>
      <c r="D3018" s="92">
        <f t="shared" si="327"/>
        <v>0.39365216512642653</v>
      </c>
      <c r="E3018" s="93" cm="1">
        <f t="array" ref="E3018">SUM('DRE + DCF'!$S$41/TIR!S3018,'DRE + DCF'!$U$41:$AD$41/TIR!T3018:AC3018,TIR!F3018)</f>
        <v>15.687887046536796</v>
      </c>
      <c r="F3018" s="100">
        <f>'DRE + DCF'!$AE$38*'DRE + DCF'!$AE$39*(1+G3018)/(R3018-G3018)/AC3018</f>
        <v>2.8053932870813143</v>
      </c>
      <c r="G3018" s="92">
        <f>R3018*(1-'DRE + DCF'!$AE$39)</f>
        <v>0.2361912990758559</v>
      </c>
      <c r="H3018" s="94">
        <f t="shared" si="329"/>
        <v>0.39365216512642653</v>
      </c>
      <c r="I3018" s="94">
        <f t="shared" si="332"/>
        <v>0.39365216512642653</v>
      </c>
      <c r="J3018" s="94">
        <f t="shared" si="332"/>
        <v>0.39365216512642653</v>
      </c>
      <c r="K3018" s="94">
        <f t="shared" si="332"/>
        <v>0.39365216512642653</v>
      </c>
      <c r="L3018" s="94">
        <f t="shared" si="332"/>
        <v>0.39365216512642653</v>
      </c>
      <c r="M3018" s="94">
        <f t="shared" si="332"/>
        <v>0.39365216512642653</v>
      </c>
      <c r="N3018" s="94">
        <f t="shared" si="332"/>
        <v>0.39365216512642653</v>
      </c>
      <c r="O3018" s="94">
        <f t="shared" si="332"/>
        <v>0.39365216512642653</v>
      </c>
      <c r="P3018" s="94">
        <f t="shared" si="332"/>
        <v>0.39365216512642653</v>
      </c>
      <c r="Q3018" s="94">
        <f t="shared" si="332"/>
        <v>0.39365216512642653</v>
      </c>
      <c r="R3018" s="94">
        <f t="shared" si="332"/>
        <v>0.39365216512642653</v>
      </c>
      <c r="S3018" s="93">
        <f>(1+H3018)^((5-Dashboard!$F$9)*3/12)</f>
        <v>1.1805304592116319</v>
      </c>
      <c r="T3018" s="93">
        <f t="shared" si="331"/>
        <v>1.6452488304779855</v>
      </c>
      <c r="U3018" s="93">
        <f t="shared" si="331"/>
        <v>2.2929045947673656</v>
      </c>
      <c r="V3018" s="93">
        <f t="shared" si="331"/>
        <v>3.1955114529258712</v>
      </c>
      <c r="W3018" s="93">
        <f t="shared" si="331"/>
        <v>4.4534314550564336</v>
      </c>
      <c r="X3018" s="93">
        <f t="shared" si="331"/>
        <v>6.206534389581531</v>
      </c>
      <c r="Y3018" s="93">
        <f t="shared" si="330"/>
        <v>8.649750089971926</v>
      </c>
      <c r="Z3018" s="93">
        <f t="shared" si="330"/>
        <v>12.054742940691879</v>
      </c>
      <c r="AA3018" s="93">
        <f t="shared" si="330"/>
        <v>16.800118599337743</v>
      </c>
      <c r="AB3018" s="93">
        <f t="shared" si="330"/>
        <v>23.413521660347797</v>
      </c>
      <c r="AC3018" s="95">
        <f t="shared" si="330"/>
        <v>32.630305155178192</v>
      </c>
      <c r="AE3018" s="96"/>
    </row>
    <row r="3019" spans="3:31" ht="24.75" customHeight="1" x14ac:dyDescent="0.25">
      <c r="C3019" s="91">
        <f>ABS(E3019-Dashboard!$F$13)</f>
        <v>31.938186519318105</v>
      </c>
      <c r="D3019" s="92">
        <f t="shared" si="327"/>
        <v>0.39375216512642652</v>
      </c>
      <c r="E3019" s="93" cm="1">
        <f t="array" ref="E3019">SUM('DRE + DCF'!$S$41/TIR!S3019,'DRE + DCF'!$U$41:$AD$41/TIR!T3019:AC3019,TIR!F3019)</f>
        <v>15.681813480681893</v>
      </c>
      <c r="F3019" s="100">
        <f>'DRE + DCF'!$AE$38*'DRE + DCF'!$AE$39*(1+G3019)/(R3019-G3019)/AC3019</f>
        <v>2.8027046159794504</v>
      </c>
      <c r="G3019" s="92">
        <f>R3019*(1-'DRE + DCF'!$AE$39)</f>
        <v>0.2362512990758559</v>
      </c>
      <c r="H3019" s="94">
        <f t="shared" si="329"/>
        <v>0.39375216512642652</v>
      </c>
      <c r="I3019" s="94">
        <f t="shared" si="332"/>
        <v>0.39375216512642652</v>
      </c>
      <c r="J3019" s="94">
        <f t="shared" si="332"/>
        <v>0.39375216512642652</v>
      </c>
      <c r="K3019" s="94">
        <f t="shared" si="332"/>
        <v>0.39375216512642652</v>
      </c>
      <c r="L3019" s="94">
        <f t="shared" si="332"/>
        <v>0.39375216512642652</v>
      </c>
      <c r="M3019" s="94">
        <f t="shared" si="332"/>
        <v>0.39375216512642652</v>
      </c>
      <c r="N3019" s="94">
        <f t="shared" si="332"/>
        <v>0.39375216512642652</v>
      </c>
      <c r="O3019" s="94">
        <f t="shared" si="332"/>
        <v>0.39375216512642652</v>
      </c>
      <c r="P3019" s="94">
        <f t="shared" si="332"/>
        <v>0.39375216512642652</v>
      </c>
      <c r="Q3019" s="94">
        <f t="shared" si="332"/>
        <v>0.39375216512642652</v>
      </c>
      <c r="R3019" s="94">
        <f t="shared" si="332"/>
        <v>0.39375216512642652</v>
      </c>
      <c r="S3019" s="93">
        <f>(1+H3019)^((5-Dashboard!$F$9)*3/12)</f>
        <v>1.1805728122934334</v>
      </c>
      <c r="T3019" s="93">
        <f t="shared" si="331"/>
        <v>1.6454259132233668</v>
      </c>
      <c r="U3019" s="93">
        <f t="shared" si="331"/>
        <v>2.2933159291101948</v>
      </c>
      <c r="V3019" s="93">
        <f t="shared" si="331"/>
        <v>3.1963140415162563</v>
      </c>
      <c r="W3019" s="93">
        <f t="shared" si="331"/>
        <v>4.4548696157872802</v>
      </c>
      <c r="X3019" s="93">
        <f t="shared" si="331"/>
        <v>6.208984172359453</v>
      </c>
      <c r="Y3019" s="93">
        <f t="shared" si="330"/>
        <v>8.6537851334616995</v>
      </c>
      <c r="Z3019" s="93">
        <f t="shared" si="330"/>
        <v>12.061231766301125</v>
      </c>
      <c r="AA3019" s="93">
        <f t="shared" si="330"/>
        <v>16.810367888373825</v>
      </c>
      <c r="AB3019" s="93">
        <f t="shared" si="330"/>
        <v>23.429486640992771</v>
      </c>
      <c r="AC3019" s="95">
        <f t="shared" si="330"/>
        <v>32.654897733684358</v>
      </c>
      <c r="AE3019" s="96"/>
    </row>
    <row r="3020" spans="3:31" ht="24.75" customHeight="1" x14ac:dyDescent="0.25">
      <c r="C3020" s="91">
        <f>ABS(E3020-Dashboard!$F$13)</f>
        <v>31.944255558264771</v>
      </c>
      <c r="D3020" s="92">
        <f t="shared" si="327"/>
        <v>0.39385216512642651</v>
      </c>
      <c r="E3020" s="93" cm="1">
        <f t="array" ref="E3020">SUM('DRE + DCF'!$S$41/TIR!S3020,'DRE + DCF'!$U$41:$AD$41/TIR!T3020:AC3020,TIR!F3020)</f>
        <v>15.675744441735224</v>
      </c>
      <c r="F3020" s="100">
        <f>'DRE + DCF'!$AE$38*'DRE + DCF'!$AE$39*(1+G3020)/(R3020-G3020)/AC3020</f>
        <v>2.8000188470350644</v>
      </c>
      <c r="G3020" s="92">
        <f>R3020*(1-'DRE + DCF'!$AE$39)</f>
        <v>0.23631129907585591</v>
      </c>
      <c r="H3020" s="94">
        <f t="shared" si="329"/>
        <v>0.39385216512642651</v>
      </c>
      <c r="I3020" s="94">
        <f t="shared" si="332"/>
        <v>0.39385216512642651</v>
      </c>
      <c r="J3020" s="94">
        <f t="shared" si="332"/>
        <v>0.39385216512642651</v>
      </c>
      <c r="K3020" s="94">
        <f t="shared" si="332"/>
        <v>0.39385216512642651</v>
      </c>
      <c r="L3020" s="94">
        <f t="shared" si="332"/>
        <v>0.39385216512642651</v>
      </c>
      <c r="M3020" s="94">
        <f t="shared" si="332"/>
        <v>0.39385216512642651</v>
      </c>
      <c r="N3020" s="94">
        <f t="shared" si="332"/>
        <v>0.39385216512642651</v>
      </c>
      <c r="O3020" s="94">
        <f t="shared" si="332"/>
        <v>0.39385216512642651</v>
      </c>
      <c r="P3020" s="94">
        <f t="shared" si="332"/>
        <v>0.39385216512642651</v>
      </c>
      <c r="Q3020" s="94">
        <f t="shared" si="332"/>
        <v>0.39385216512642651</v>
      </c>
      <c r="R3020" s="94">
        <f t="shared" si="332"/>
        <v>0.39385216512642651</v>
      </c>
      <c r="S3020" s="93">
        <f>(1+H3020)^((5-Dashboard!$F$9)*3/12)</f>
        <v>1.1806151638558717</v>
      </c>
      <c r="T3020" s="93">
        <f t="shared" si="331"/>
        <v>1.6456030023215977</v>
      </c>
      <c r="U3020" s="93">
        <f t="shared" si="331"/>
        <v>2.2937273077245068</v>
      </c>
      <c r="V3020" s="93">
        <f t="shared" si="331"/>
        <v>3.1971167740814135</v>
      </c>
      <c r="W3020" s="93">
        <f t="shared" si="331"/>
        <v>4.4563081377153946</v>
      </c>
      <c r="X3020" s="93">
        <f t="shared" si="331"/>
        <v>6.2114347462251169</v>
      </c>
      <c r="Y3020" s="93">
        <f t="shared" si="330"/>
        <v>8.6578217695673949</v>
      </c>
      <c r="Z3020" s="93">
        <f t="shared" si="330"/>
        <v>12.067723618790223</v>
      </c>
      <c r="AA3020" s="93">
        <f t="shared" si="330"/>
        <v>16.820622694198068</v>
      </c>
      <c r="AB3020" s="93">
        <f t="shared" si="330"/>
        <v>23.445461361082685</v>
      </c>
      <c r="AC3020" s="95">
        <f t="shared" si="330"/>
        <v>32.679507080533078</v>
      </c>
      <c r="AE3020" s="96"/>
    </row>
    <row r="3021" spans="3:31" ht="24.75" customHeight="1" x14ac:dyDescent="0.25">
      <c r="C3021" s="91">
        <f>ABS(E3021-Dashboard!$F$13)</f>
        <v>31.950320074852769</v>
      </c>
      <c r="D3021" s="92">
        <f t="shared" si="327"/>
        <v>0.3939521651264265</v>
      </c>
      <c r="E3021" s="93" cm="1">
        <f t="array" ref="E3021">SUM('DRE + DCF'!$S$41/TIR!S3021,'DRE + DCF'!$U$41:$AD$41/TIR!T3021:AC3021,TIR!F3021)</f>
        <v>15.66967992514723</v>
      </c>
      <c r="F3021" s="100">
        <f>'DRE + DCF'!$AE$38*'DRE + DCF'!$AE$39*(1+G3021)/(R3021-G3021)/AC3021</f>
        <v>2.7973359767305843</v>
      </c>
      <c r="G3021" s="92">
        <f>R3021*(1-'DRE + DCF'!$AE$39)</f>
        <v>0.23637129907585588</v>
      </c>
      <c r="H3021" s="94">
        <f t="shared" si="329"/>
        <v>0.3939521651264265</v>
      </c>
      <c r="I3021" s="94">
        <f t="shared" si="332"/>
        <v>0.3939521651264265</v>
      </c>
      <c r="J3021" s="94">
        <f t="shared" si="332"/>
        <v>0.3939521651264265</v>
      </c>
      <c r="K3021" s="94">
        <f t="shared" si="332"/>
        <v>0.3939521651264265</v>
      </c>
      <c r="L3021" s="94">
        <f t="shared" si="332"/>
        <v>0.3939521651264265</v>
      </c>
      <c r="M3021" s="94">
        <f t="shared" si="332"/>
        <v>0.3939521651264265</v>
      </c>
      <c r="N3021" s="94">
        <f t="shared" si="332"/>
        <v>0.3939521651264265</v>
      </c>
      <c r="O3021" s="94">
        <f t="shared" si="332"/>
        <v>0.3939521651264265</v>
      </c>
      <c r="P3021" s="94">
        <f t="shared" si="332"/>
        <v>0.3939521651264265</v>
      </c>
      <c r="Q3021" s="94">
        <f t="shared" si="332"/>
        <v>0.3939521651264265</v>
      </c>
      <c r="R3021" s="94">
        <f t="shared" si="332"/>
        <v>0.3939521651264265</v>
      </c>
      <c r="S3021" s="93">
        <f>(1+H3021)^((5-Dashboard!$F$9)*3/12)</f>
        <v>1.1806575138991098</v>
      </c>
      <c r="T3021" s="93">
        <f t="shared" si="331"/>
        <v>1.6457800977724479</v>
      </c>
      <c r="U3021" s="93">
        <f t="shared" si="331"/>
        <v>2.2941387306118854</v>
      </c>
      <c r="V3021" s="93">
        <f t="shared" si="331"/>
        <v>3.197919650636829</v>
      </c>
      <c r="W3021" s="93">
        <f t="shared" si="331"/>
        <v>4.4577470209055532</v>
      </c>
      <c r="X3021" s="93">
        <f t="shared" si="331"/>
        <v>6.2138861113771728</v>
      </c>
      <c r="Y3021" s="93">
        <f t="shared" si="330"/>
        <v>8.6618599988032408</v>
      </c>
      <c r="Z3021" s="93">
        <f t="shared" si="330"/>
        <v>12.074218499353762</v>
      </c>
      <c r="AA3021" s="93">
        <f t="shared" si="330"/>
        <v>16.830883019383727</v>
      </c>
      <c r="AB3021" s="93">
        <f t="shared" si="330"/>
        <v>23.461445825859549</v>
      </c>
      <c r="AC3021" s="95">
        <f t="shared" si="330"/>
        <v>32.704133205953276</v>
      </c>
      <c r="AE3021" s="96"/>
    </row>
    <row r="3022" spans="3:31" ht="24.75" customHeight="1" x14ac:dyDescent="0.25">
      <c r="C3022" s="91">
        <f>ABS(E3022-Dashboard!$F$13)</f>
        <v>31.956380073626228</v>
      </c>
      <c r="D3022" s="92">
        <f t="shared" si="327"/>
        <v>0.39405216512642649</v>
      </c>
      <c r="E3022" s="93" cm="1">
        <f t="array" ref="E3022">SUM('DRE + DCF'!$S$41/TIR!S3022,'DRE + DCF'!$U$41:$AD$41/TIR!T3022:AC3022,TIR!F3022)</f>
        <v>15.663619926373769</v>
      </c>
      <c r="F3022" s="100">
        <f>'DRE + DCF'!$AE$38*'DRE + DCF'!$AE$39*(1+G3022)/(R3022-G3022)/AC3022</f>
        <v>2.7946560015531774</v>
      </c>
      <c r="G3022" s="92">
        <f>R3022*(1-'DRE + DCF'!$AE$39)</f>
        <v>0.23643129907585589</v>
      </c>
      <c r="H3022" s="94">
        <f t="shared" si="329"/>
        <v>0.39405216512642649</v>
      </c>
      <c r="I3022" s="94">
        <f t="shared" si="332"/>
        <v>0.39405216512642649</v>
      </c>
      <c r="J3022" s="94">
        <f t="shared" si="332"/>
        <v>0.39405216512642649</v>
      </c>
      <c r="K3022" s="94">
        <f t="shared" si="332"/>
        <v>0.39405216512642649</v>
      </c>
      <c r="L3022" s="94">
        <f t="shared" si="332"/>
        <v>0.39405216512642649</v>
      </c>
      <c r="M3022" s="94">
        <f t="shared" si="332"/>
        <v>0.39405216512642649</v>
      </c>
      <c r="N3022" s="94">
        <f t="shared" si="332"/>
        <v>0.39405216512642649</v>
      </c>
      <c r="O3022" s="94">
        <f t="shared" si="332"/>
        <v>0.39405216512642649</v>
      </c>
      <c r="P3022" s="94">
        <f t="shared" si="332"/>
        <v>0.39405216512642649</v>
      </c>
      <c r="Q3022" s="94">
        <f t="shared" si="332"/>
        <v>0.39405216512642649</v>
      </c>
      <c r="R3022" s="94">
        <f t="shared" si="332"/>
        <v>0.39405216512642649</v>
      </c>
      <c r="S3022" s="93">
        <f>(1+H3022)^((5-Dashboard!$F$9)*3/12)</f>
        <v>1.1806998624233114</v>
      </c>
      <c r="T3022" s="93">
        <f t="shared" si="331"/>
        <v>1.6459571995756912</v>
      </c>
      <c r="U3022" s="93">
        <f t="shared" si="331"/>
        <v>2.2945501977739222</v>
      </c>
      <c r="V3022" s="93">
        <f t="shared" si="331"/>
        <v>3.1987226711980066</v>
      </c>
      <c r="W3022" s="93">
        <f t="shared" si="331"/>
        <v>4.4591862654225682</v>
      </c>
      <c r="X3022" s="93">
        <f t="shared" si="331"/>
        <v>6.216338268014356</v>
      </c>
      <c r="Y3022" s="93">
        <f t="shared" si="330"/>
        <v>8.6658998216836736</v>
      </c>
      <c r="Z3022" s="93">
        <f t="shared" si="330"/>
        <v>12.08071640918684</v>
      </c>
      <c r="AA3022" s="93">
        <f t="shared" si="330"/>
        <v>16.841148866505264</v>
      </c>
      <c r="AB3022" s="93">
        <f t="shared" si="330"/>
        <v>23.47744004056813</v>
      </c>
      <c r="AC3022" s="95">
        <f t="shared" si="330"/>
        <v>32.728776120179859</v>
      </c>
      <c r="AE3022" s="96"/>
    </row>
    <row r="3023" spans="3:31" ht="24.75" customHeight="1" x14ac:dyDescent="0.25">
      <c r="C3023" s="91">
        <f>ABS(E3023-Dashboard!$F$13)</f>
        <v>31.962435559123605</v>
      </c>
      <c r="D3023" s="92">
        <f t="shared" ref="D3023:D3086" si="333">D3022+0.0001</f>
        <v>0.39415216512642648</v>
      </c>
      <c r="E3023" s="93" cm="1">
        <f t="array" ref="E3023">SUM('DRE + DCF'!$S$41/TIR!S3023,'DRE + DCF'!$U$41:$AD$41/TIR!T3023:AC3023,TIR!F3023)</f>
        <v>15.657564440876392</v>
      </c>
      <c r="F3023" s="100">
        <f>'DRE + DCF'!$AE$38*'DRE + DCF'!$AE$39*(1+G3023)/(R3023-G3023)/AC3023</f>
        <v>2.7919789179948218</v>
      </c>
      <c r="G3023" s="92">
        <f>R3023*(1-'DRE + DCF'!$AE$39)</f>
        <v>0.23649129907585587</v>
      </c>
      <c r="H3023" s="94">
        <f t="shared" si="329"/>
        <v>0.39415216512642648</v>
      </c>
      <c r="I3023" s="94">
        <f t="shared" si="332"/>
        <v>0.39415216512642648</v>
      </c>
      <c r="J3023" s="94">
        <f t="shared" si="332"/>
        <v>0.39415216512642648</v>
      </c>
      <c r="K3023" s="94">
        <f t="shared" si="332"/>
        <v>0.39415216512642648</v>
      </c>
      <c r="L3023" s="94">
        <f t="shared" si="332"/>
        <v>0.39415216512642648</v>
      </c>
      <c r="M3023" s="94">
        <f t="shared" si="332"/>
        <v>0.39415216512642648</v>
      </c>
      <c r="N3023" s="94">
        <f t="shared" si="332"/>
        <v>0.39415216512642648</v>
      </c>
      <c r="O3023" s="94">
        <f t="shared" si="332"/>
        <v>0.39415216512642648</v>
      </c>
      <c r="P3023" s="94">
        <f t="shared" si="332"/>
        <v>0.39415216512642648</v>
      </c>
      <c r="Q3023" s="94">
        <f t="shared" si="332"/>
        <v>0.39415216512642648</v>
      </c>
      <c r="R3023" s="94">
        <f t="shared" si="332"/>
        <v>0.39415216512642648</v>
      </c>
      <c r="S3023" s="93">
        <f>(1+H3023)^((5-Dashboard!$F$9)*3/12)</f>
        <v>1.1807422094286399</v>
      </c>
      <c r="T3023" s="93">
        <f t="shared" si="331"/>
        <v>1.6461343077310988</v>
      </c>
      <c r="U3023" s="93">
        <f t="shared" si="331"/>
        <v>2.2949617092122025</v>
      </c>
      <c r="V3023" s="93">
        <f t="shared" si="331"/>
        <v>3.1995258357804364</v>
      </c>
      <c r="W3023" s="93">
        <f t="shared" si="331"/>
        <v>4.4606258713312341</v>
      </c>
      <c r="X3023" s="93">
        <f t="shared" si="331"/>
        <v>6.2187912163353918</v>
      </c>
      <c r="Y3023" s="93">
        <f t="shared" si="330"/>
        <v>8.6699412387231884</v>
      </c>
      <c r="Z3023" s="93">
        <f t="shared" si="330"/>
        <v>12.087217349484824</v>
      </c>
      <c r="AA3023" s="93">
        <f t="shared" si="330"/>
        <v>16.851420238137973</v>
      </c>
      <c r="AB3023" s="93">
        <f t="shared" si="330"/>
        <v>23.493444010455335</v>
      </c>
      <c r="AC3023" s="95">
        <f t="shared" si="330"/>
        <v>32.753435833452777</v>
      </c>
      <c r="AE3023" s="96"/>
    </row>
    <row r="3024" spans="3:31" ht="24.75" customHeight="1" x14ac:dyDescent="0.25">
      <c r="C3024" s="91">
        <f>ABS(E3024-Dashboard!$F$13)</f>
        <v>31.968486535877936</v>
      </c>
      <c r="D3024" s="92">
        <f t="shared" si="333"/>
        <v>0.39425216512642647</v>
      </c>
      <c r="E3024" s="93" cm="1">
        <f t="array" ref="E3024">SUM('DRE + DCF'!$S$41/TIR!S3024,'DRE + DCF'!$U$41:$AD$41/TIR!T3024:AC3024,TIR!F3024)</f>
        <v>15.651513464122063</v>
      </c>
      <c r="F3024" s="100">
        <f>'DRE + DCF'!$AE$38*'DRE + DCF'!$AE$39*(1+G3024)/(R3024-G3024)/AC3024</f>
        <v>2.7893047225522181</v>
      </c>
      <c r="G3024" s="92">
        <f>R3024*(1-'DRE + DCF'!$AE$39)</f>
        <v>0.23655129907585587</v>
      </c>
      <c r="H3024" s="94">
        <f t="shared" si="329"/>
        <v>0.39425216512642647</v>
      </c>
      <c r="I3024" s="94">
        <f t="shared" si="332"/>
        <v>0.39425216512642647</v>
      </c>
      <c r="J3024" s="94">
        <f t="shared" si="332"/>
        <v>0.39425216512642647</v>
      </c>
      <c r="K3024" s="94">
        <f t="shared" si="332"/>
        <v>0.39425216512642647</v>
      </c>
      <c r="L3024" s="94">
        <f t="shared" si="332"/>
        <v>0.39425216512642647</v>
      </c>
      <c r="M3024" s="94">
        <f t="shared" si="332"/>
        <v>0.39425216512642647</v>
      </c>
      <c r="N3024" s="94">
        <f t="shared" si="332"/>
        <v>0.39425216512642647</v>
      </c>
      <c r="O3024" s="94">
        <f t="shared" si="332"/>
        <v>0.39425216512642647</v>
      </c>
      <c r="P3024" s="94">
        <f t="shared" si="332"/>
        <v>0.39425216512642647</v>
      </c>
      <c r="Q3024" s="94">
        <f t="shared" si="332"/>
        <v>0.39425216512642647</v>
      </c>
      <c r="R3024" s="94">
        <f t="shared" si="332"/>
        <v>0.39425216512642647</v>
      </c>
      <c r="S3024" s="93">
        <f>(1+H3024)^((5-Dashboard!$F$9)*3/12)</f>
        <v>1.1807845549152591</v>
      </c>
      <c r="T3024" s="93">
        <f t="shared" si="331"/>
        <v>1.6463114222384441</v>
      </c>
      <c r="U3024" s="93">
        <f t="shared" si="331"/>
        <v>2.2953732649283172</v>
      </c>
      <c r="V3024" s="93">
        <f t="shared" si="331"/>
        <v>3.2003291443996211</v>
      </c>
      <c r="W3024" s="93">
        <f t="shared" si="331"/>
        <v>4.4620658386963763</v>
      </c>
      <c r="X3024" s="93">
        <f t="shared" si="331"/>
        <v>6.2212449565390875</v>
      </c>
      <c r="Y3024" s="93">
        <f t="shared" si="330"/>
        <v>8.6739842504364848</v>
      </c>
      <c r="Z3024" s="93">
        <f t="shared" si="330"/>
        <v>12.093721321443594</v>
      </c>
      <c r="AA3024" s="93">
        <f t="shared" si="330"/>
        <v>16.861697136858361</v>
      </c>
      <c r="AB3024" s="93">
        <f t="shared" si="330"/>
        <v>23.509457740770838</v>
      </c>
      <c r="AC3024" s="95">
        <f t="shared" si="330"/>
        <v>32.778112356017971</v>
      </c>
      <c r="AE3024" s="96"/>
    </row>
    <row r="3025" spans="3:31" ht="24.75" customHeight="1" x14ac:dyDescent="0.25">
      <c r="C3025" s="91">
        <f>ABS(E3025-Dashboard!$F$13)</f>
        <v>31.974533008416572</v>
      </c>
      <c r="D3025" s="92">
        <f t="shared" si="333"/>
        <v>0.39435216512642646</v>
      </c>
      <c r="E3025" s="93" cm="1">
        <f t="array" ref="E3025">SUM('DRE + DCF'!$S$41/TIR!S3025,'DRE + DCF'!$U$41:$AD$41/TIR!T3025:AC3025,TIR!F3025)</f>
        <v>15.645466991583426</v>
      </c>
      <c r="F3025" s="100">
        <f>'DRE + DCF'!$AE$38*'DRE + DCF'!$AE$39*(1+G3025)/(R3025-G3025)/AC3025</f>
        <v>2.7866334117268701</v>
      </c>
      <c r="G3025" s="92">
        <f>R3025*(1-'DRE + DCF'!$AE$39)</f>
        <v>0.23661129907585587</v>
      </c>
      <c r="H3025" s="94">
        <f t="shared" si="329"/>
        <v>0.39435216512642646</v>
      </c>
      <c r="I3025" s="94">
        <f t="shared" si="332"/>
        <v>0.39435216512642646</v>
      </c>
      <c r="J3025" s="94">
        <f t="shared" si="332"/>
        <v>0.39435216512642646</v>
      </c>
      <c r="K3025" s="94">
        <f t="shared" si="332"/>
        <v>0.39435216512642646</v>
      </c>
      <c r="L3025" s="94">
        <f t="shared" si="332"/>
        <v>0.39435216512642646</v>
      </c>
      <c r="M3025" s="94">
        <f t="shared" si="332"/>
        <v>0.39435216512642646</v>
      </c>
      <c r="N3025" s="94">
        <f t="shared" si="332"/>
        <v>0.39435216512642646</v>
      </c>
      <c r="O3025" s="94">
        <f t="shared" si="332"/>
        <v>0.39435216512642646</v>
      </c>
      <c r="P3025" s="94">
        <f t="shared" si="332"/>
        <v>0.39435216512642646</v>
      </c>
      <c r="Q3025" s="94">
        <f t="shared" si="332"/>
        <v>0.39435216512642646</v>
      </c>
      <c r="R3025" s="94">
        <f t="shared" si="332"/>
        <v>0.39435216512642646</v>
      </c>
      <c r="S3025" s="93">
        <f>(1+H3025)^((5-Dashboard!$F$9)*3/12)</f>
        <v>1.1808268988833319</v>
      </c>
      <c r="T3025" s="93">
        <f t="shared" si="331"/>
        <v>1.6464885430974976</v>
      </c>
      <c r="U3025" s="93">
        <f t="shared" si="331"/>
        <v>2.295784864923851</v>
      </c>
      <c r="V3025" s="93">
        <f t="shared" si="331"/>
        <v>3.201132597071052</v>
      </c>
      <c r="W3025" s="93">
        <f t="shared" si="331"/>
        <v>4.4635061675828016</v>
      </c>
      <c r="X3025" s="93">
        <f t="shared" si="331"/>
        <v>6.223699488824237</v>
      </c>
      <c r="Y3025" s="93">
        <f t="shared" si="330"/>
        <v>8.6780288573383082</v>
      </c>
      <c r="Z3025" s="93">
        <f t="shared" si="330"/>
        <v>12.100228326259277</v>
      </c>
      <c r="AA3025" s="93">
        <f t="shared" si="330"/>
        <v>16.871979565243738</v>
      </c>
      <c r="AB3025" s="93">
        <f t="shared" si="330"/>
        <v>23.525481236766428</v>
      </c>
      <c r="AC3025" s="95">
        <f t="shared" si="330"/>
        <v>32.802805698126384</v>
      </c>
      <c r="AE3025" s="96"/>
    </row>
    <row r="3026" spans="3:31" ht="24.75" customHeight="1" x14ac:dyDescent="0.25">
      <c r="C3026" s="91">
        <f>ABS(E3026-Dashboard!$F$13)</f>
        <v>31.980574981261462</v>
      </c>
      <c r="D3026" s="92">
        <f t="shared" si="333"/>
        <v>0.39445216512642645</v>
      </c>
      <c r="E3026" s="93" cm="1">
        <f t="array" ref="E3026">SUM('DRE + DCF'!$S$41/TIR!S3026,'DRE + DCF'!$U$41:$AD$41/TIR!T3026:AC3026,TIR!F3026)</f>
        <v>15.639425018738535</v>
      </c>
      <c r="F3026" s="100">
        <f>'DRE + DCF'!$AE$38*'DRE + DCF'!$AE$39*(1+G3026)/(R3026-G3026)/AC3026</f>
        <v>2.7839649820249832</v>
      </c>
      <c r="G3026" s="92">
        <f>R3026*(1-'DRE + DCF'!$AE$39)</f>
        <v>0.23667129907585585</v>
      </c>
      <c r="H3026" s="94">
        <f t="shared" si="329"/>
        <v>0.39445216512642645</v>
      </c>
      <c r="I3026" s="94">
        <f t="shared" si="332"/>
        <v>0.39445216512642645</v>
      </c>
      <c r="J3026" s="94">
        <f t="shared" si="332"/>
        <v>0.39445216512642645</v>
      </c>
      <c r="K3026" s="94">
        <f t="shared" si="332"/>
        <v>0.39445216512642645</v>
      </c>
      <c r="L3026" s="94">
        <f t="shared" si="332"/>
        <v>0.39445216512642645</v>
      </c>
      <c r="M3026" s="94">
        <f t="shared" si="332"/>
        <v>0.39445216512642645</v>
      </c>
      <c r="N3026" s="94">
        <f t="shared" si="332"/>
        <v>0.39445216512642645</v>
      </c>
      <c r="O3026" s="94">
        <f t="shared" si="332"/>
        <v>0.39445216512642645</v>
      </c>
      <c r="P3026" s="94">
        <f t="shared" si="332"/>
        <v>0.39445216512642645</v>
      </c>
      <c r="Q3026" s="94">
        <f t="shared" si="332"/>
        <v>0.39445216512642645</v>
      </c>
      <c r="R3026" s="94">
        <f t="shared" si="332"/>
        <v>0.39445216512642645</v>
      </c>
      <c r="S3026" s="93">
        <f>(1+H3026)^((5-Dashboard!$F$9)*3/12)</f>
        <v>1.1808692413330217</v>
      </c>
      <c r="T3026" s="93">
        <f t="shared" si="331"/>
        <v>1.6466656703080329</v>
      </c>
      <c r="U3026" s="93">
        <f t="shared" si="331"/>
        <v>2.2961965092003949</v>
      </c>
      <c r="V3026" s="93">
        <f t="shared" si="331"/>
        <v>3.2019361938102331</v>
      </c>
      <c r="W3026" s="93">
        <f t="shared" si="331"/>
        <v>4.4649468580553489</v>
      </c>
      <c r="X3026" s="93">
        <f t="shared" si="331"/>
        <v>6.2261548133897167</v>
      </c>
      <c r="Y3026" s="93">
        <f t="shared" si="330"/>
        <v>8.6820750599436121</v>
      </c>
      <c r="Z3026" s="93">
        <f t="shared" si="330"/>
        <v>12.106738365128519</v>
      </c>
      <c r="AA3026" s="93">
        <f t="shared" si="330"/>
        <v>16.882267525872638</v>
      </c>
      <c r="AB3026" s="93">
        <f t="shared" si="330"/>
        <v>23.541514503696661</v>
      </c>
      <c r="AC3026" s="95">
        <f t="shared" si="330"/>
        <v>32.827515870034979</v>
      </c>
      <c r="AE3026" s="96"/>
    </row>
    <row r="3027" spans="3:31" ht="24.75" customHeight="1" x14ac:dyDescent="0.25">
      <c r="C3027" s="91">
        <f>ABS(E3027-Dashboard!$F$13)</f>
        <v>31.986612458928946</v>
      </c>
      <c r="D3027" s="92">
        <f t="shared" si="333"/>
        <v>0.39455216512642644</v>
      </c>
      <c r="E3027" s="93" cm="1">
        <f t="array" ref="E3027">SUM('DRE + DCF'!$S$41/TIR!S3027,'DRE + DCF'!$U$41:$AD$41/TIR!T3027:AC3027,TIR!F3027)</f>
        <v>15.633387541071054</v>
      </c>
      <c r="F3027" s="100">
        <f>'DRE + DCF'!$AE$38*'DRE + DCF'!$AE$39*(1+G3027)/(R3027-G3027)/AC3027</f>
        <v>2.7812994299575462</v>
      </c>
      <c r="G3027" s="92">
        <f>R3027*(1-'DRE + DCF'!$AE$39)</f>
        <v>0.23673129907585586</v>
      </c>
      <c r="H3027" s="94">
        <f t="shared" si="329"/>
        <v>0.39455216512642644</v>
      </c>
      <c r="I3027" s="94">
        <f t="shared" si="332"/>
        <v>0.39455216512642644</v>
      </c>
      <c r="J3027" s="94">
        <f t="shared" si="332"/>
        <v>0.39455216512642644</v>
      </c>
      <c r="K3027" s="94">
        <f t="shared" si="332"/>
        <v>0.39455216512642644</v>
      </c>
      <c r="L3027" s="94">
        <f t="shared" si="332"/>
        <v>0.39455216512642644</v>
      </c>
      <c r="M3027" s="94">
        <f t="shared" si="332"/>
        <v>0.39455216512642644</v>
      </c>
      <c r="N3027" s="94">
        <f t="shared" si="332"/>
        <v>0.39455216512642644</v>
      </c>
      <c r="O3027" s="94">
        <f t="shared" si="332"/>
        <v>0.39455216512642644</v>
      </c>
      <c r="P3027" s="94">
        <f t="shared" si="332"/>
        <v>0.39455216512642644</v>
      </c>
      <c r="Q3027" s="94">
        <f t="shared" si="332"/>
        <v>0.39455216512642644</v>
      </c>
      <c r="R3027" s="94">
        <f t="shared" si="332"/>
        <v>0.39455216512642644</v>
      </c>
      <c r="S3027" s="93">
        <f>(1+H3027)^((5-Dashboard!$F$9)*3/12)</f>
        <v>1.1809115822644922</v>
      </c>
      <c r="T3027" s="93">
        <f t="shared" si="331"/>
        <v>1.6468428038698215</v>
      </c>
      <c r="U3027" s="93">
        <f t="shared" si="331"/>
        <v>2.2966081977595341</v>
      </c>
      <c r="V3027" s="93">
        <f t="shared" si="331"/>
        <v>3.2027399346326582</v>
      </c>
      <c r="W3027" s="93">
        <f t="shared" si="331"/>
        <v>4.4663879101788426</v>
      </c>
      <c r="X3027" s="93">
        <f t="shared" si="331"/>
        <v>6.2286109304343995</v>
      </c>
      <c r="Y3027" s="93">
        <f t="shared" si="330"/>
        <v>8.6861228587674173</v>
      </c>
      <c r="Z3027" s="93">
        <f t="shared" si="330"/>
        <v>12.113251439248245</v>
      </c>
      <c r="AA3027" s="93">
        <f t="shared" si="330"/>
        <v>16.89256102132444</v>
      </c>
      <c r="AB3027" s="93">
        <f t="shared" si="330"/>
        <v>23.557557546818273</v>
      </c>
      <c r="AC3027" s="95">
        <f t="shared" si="330"/>
        <v>32.852242882005811</v>
      </c>
      <c r="AE3027" s="96"/>
    </row>
    <row r="3028" spans="3:31" ht="24.75" customHeight="1" x14ac:dyDescent="0.25">
      <c r="C3028" s="91">
        <f>ABS(E3028-Dashboard!$F$13)</f>
        <v>31.992645445929895</v>
      </c>
      <c r="D3028" s="92">
        <f t="shared" si="333"/>
        <v>0.39465216512642642</v>
      </c>
      <c r="E3028" s="93" cm="1">
        <f t="array" ref="E3028">SUM('DRE + DCF'!$S$41/TIR!S3028,'DRE + DCF'!$U$41:$AD$41/TIR!T3028:AC3028,TIR!F3028)</f>
        <v>15.627354554070104</v>
      </c>
      <c r="F3028" s="100">
        <f>'DRE + DCF'!$AE$38*'DRE + DCF'!$AE$39*(1+G3028)/(R3028-G3028)/AC3028</f>
        <v>2.7786367520402511</v>
      </c>
      <c r="G3028" s="92">
        <f>R3028*(1-'DRE + DCF'!$AE$39)</f>
        <v>0.23679129907585583</v>
      </c>
      <c r="H3028" s="94">
        <f t="shared" si="329"/>
        <v>0.39465216512642642</v>
      </c>
      <c r="I3028" s="94">
        <f t="shared" si="332"/>
        <v>0.39465216512642642</v>
      </c>
      <c r="J3028" s="94">
        <f t="shared" si="332"/>
        <v>0.39465216512642642</v>
      </c>
      <c r="K3028" s="94">
        <f t="shared" si="332"/>
        <v>0.39465216512642642</v>
      </c>
      <c r="L3028" s="94">
        <f t="shared" si="332"/>
        <v>0.39465216512642642</v>
      </c>
      <c r="M3028" s="94">
        <f t="shared" si="332"/>
        <v>0.39465216512642642</v>
      </c>
      <c r="N3028" s="94">
        <f t="shared" si="332"/>
        <v>0.39465216512642642</v>
      </c>
      <c r="O3028" s="94">
        <f t="shared" si="332"/>
        <v>0.39465216512642642</v>
      </c>
      <c r="P3028" s="94">
        <f t="shared" si="332"/>
        <v>0.39465216512642642</v>
      </c>
      <c r="Q3028" s="94">
        <f t="shared" si="332"/>
        <v>0.39465216512642642</v>
      </c>
      <c r="R3028" s="94">
        <f t="shared" si="332"/>
        <v>0.39465216512642642</v>
      </c>
      <c r="S3028" s="93">
        <f>(1+H3028)^((5-Dashboard!$F$9)*3/12)</f>
        <v>1.1809539216779064</v>
      </c>
      <c r="T3028" s="93">
        <f t="shared" si="331"/>
        <v>1.6470199437826365</v>
      </c>
      <c r="U3028" s="93">
        <f t="shared" si="331"/>
        <v>2.2970199306028594</v>
      </c>
      <c r="V3028" s="93">
        <f t="shared" si="331"/>
        <v>3.2035438195538317</v>
      </c>
      <c r="W3028" s="93">
        <f t="shared" si="331"/>
        <v>4.4678293240181333</v>
      </c>
      <c r="X3028" s="93">
        <f t="shared" si="331"/>
        <v>6.2310678401572286</v>
      </c>
      <c r="Y3028" s="93">
        <f t="shared" si="330"/>
        <v>8.6901722543249242</v>
      </c>
      <c r="Z3028" s="93">
        <f t="shared" si="330"/>
        <v>12.119767549815855</v>
      </c>
      <c r="AA3028" s="93">
        <f t="shared" si="330"/>
        <v>16.902860054179687</v>
      </c>
      <c r="AB3028" s="93">
        <f t="shared" si="330"/>
        <v>23.573610371390689</v>
      </c>
      <c r="AC3028" s="95">
        <f t="shared" si="330"/>
        <v>32.876986744306812</v>
      </c>
      <c r="AE3028" s="96"/>
    </row>
    <row r="3029" spans="3:31" ht="24.75" customHeight="1" x14ac:dyDescent="0.25">
      <c r="C3029" s="91">
        <f>ABS(E3029-Dashboard!$F$13)</f>
        <v>31.99867394676961</v>
      </c>
      <c r="D3029" s="92">
        <f t="shared" si="333"/>
        <v>0.39475216512642641</v>
      </c>
      <c r="E3029" s="93" cm="1">
        <f t="array" ref="E3029">SUM('DRE + DCF'!$S$41/TIR!S3029,'DRE + DCF'!$U$41:$AD$41/TIR!T3029:AC3029,TIR!F3029)</f>
        <v>15.621326053230387</v>
      </c>
      <c r="F3029" s="100">
        <f>'DRE + DCF'!$AE$38*'DRE + DCF'!$AE$39*(1+G3029)/(R3029-G3029)/AC3029</f>
        <v>2.7759769447935505</v>
      </c>
      <c r="G3029" s="92">
        <f>R3029*(1-'DRE + DCF'!$AE$39)</f>
        <v>0.23685129907585584</v>
      </c>
      <c r="H3029" s="94">
        <f t="shared" si="329"/>
        <v>0.39475216512642641</v>
      </c>
      <c r="I3029" s="94">
        <f t="shared" si="332"/>
        <v>0.39475216512642641</v>
      </c>
      <c r="J3029" s="94">
        <f t="shared" si="332"/>
        <v>0.39475216512642641</v>
      </c>
      <c r="K3029" s="94">
        <f t="shared" si="332"/>
        <v>0.39475216512642641</v>
      </c>
      <c r="L3029" s="94">
        <f t="shared" si="332"/>
        <v>0.39475216512642641</v>
      </c>
      <c r="M3029" s="94">
        <f t="shared" si="332"/>
        <v>0.39475216512642641</v>
      </c>
      <c r="N3029" s="94">
        <f t="shared" si="332"/>
        <v>0.39475216512642641</v>
      </c>
      <c r="O3029" s="94">
        <f t="shared" si="332"/>
        <v>0.39475216512642641</v>
      </c>
      <c r="P3029" s="94">
        <f t="shared" si="332"/>
        <v>0.39475216512642641</v>
      </c>
      <c r="Q3029" s="94">
        <f t="shared" si="332"/>
        <v>0.39475216512642641</v>
      </c>
      <c r="R3029" s="94">
        <f t="shared" si="332"/>
        <v>0.39475216512642641</v>
      </c>
      <c r="S3029" s="93">
        <f>(1+H3029)^((5-Dashboard!$F$9)*3/12)</f>
        <v>1.1809962595734274</v>
      </c>
      <c r="T3029" s="93">
        <f t="shared" si="331"/>
        <v>1.6471970900462487</v>
      </c>
      <c r="U3029" s="93">
        <f t="shared" si="331"/>
        <v>2.2974317077319544</v>
      </c>
      <c r="V3029" s="93">
        <f t="shared" si="331"/>
        <v>3.2043478485892463</v>
      </c>
      <c r="W3029" s="93">
        <f t="shared" si="331"/>
        <v>4.4692710996380569</v>
      </c>
      <c r="X3029" s="93">
        <f t="shared" si="331"/>
        <v>6.2335255427571443</v>
      </c>
      <c r="Y3029" s="93">
        <f t="shared" si="330"/>
        <v>8.6942232471314078</v>
      </c>
      <c r="Z3029" s="93">
        <f t="shared" si="330"/>
        <v>12.126286698029039</v>
      </c>
      <c r="AA3029" s="93">
        <f t="shared" si="330"/>
        <v>16.913164627019786</v>
      </c>
      <c r="AB3029" s="93">
        <f t="shared" si="330"/>
        <v>23.58967298267553</v>
      </c>
      <c r="AC3029" s="95">
        <f t="shared" si="330"/>
        <v>32.901747467211059</v>
      </c>
      <c r="AE3029" s="96"/>
    </row>
    <row r="3030" spans="3:31" ht="24.75" customHeight="1" x14ac:dyDescent="0.25">
      <c r="C3030" s="91">
        <f>ABS(E3030-Dashboard!$F$13)</f>
        <v>32.004697965947997</v>
      </c>
      <c r="D3030" s="92">
        <f t="shared" si="333"/>
        <v>0.3948521651264264</v>
      </c>
      <c r="E3030" s="93" cm="1">
        <f t="array" ref="E3030">SUM('DRE + DCF'!$S$41/TIR!S3030,'DRE + DCF'!$U$41:$AD$41/TIR!T3030:AC3030,TIR!F3030)</f>
        <v>15.615302034052004</v>
      </c>
      <c r="F3030" s="100">
        <f>'DRE + DCF'!$AE$38*'DRE + DCF'!$AE$39*(1+G3030)/(R3030-G3030)/AC3030</f>
        <v>2.7733200047425792</v>
      </c>
      <c r="G3030" s="92">
        <f>R3030*(1-'DRE + DCF'!$AE$39)</f>
        <v>0.23691129907585584</v>
      </c>
      <c r="H3030" s="94">
        <f t="shared" si="329"/>
        <v>0.3948521651264264</v>
      </c>
      <c r="I3030" s="94">
        <f t="shared" si="332"/>
        <v>0.3948521651264264</v>
      </c>
      <c r="J3030" s="94">
        <f t="shared" si="332"/>
        <v>0.3948521651264264</v>
      </c>
      <c r="K3030" s="94">
        <f t="shared" si="332"/>
        <v>0.3948521651264264</v>
      </c>
      <c r="L3030" s="94">
        <f t="shared" si="332"/>
        <v>0.3948521651264264</v>
      </c>
      <c r="M3030" s="94">
        <f t="shared" si="332"/>
        <v>0.3948521651264264</v>
      </c>
      <c r="N3030" s="94">
        <f t="shared" si="332"/>
        <v>0.3948521651264264</v>
      </c>
      <c r="O3030" s="94">
        <f t="shared" si="332"/>
        <v>0.3948521651264264</v>
      </c>
      <c r="P3030" s="94">
        <f t="shared" si="332"/>
        <v>0.3948521651264264</v>
      </c>
      <c r="Q3030" s="94">
        <f t="shared" si="332"/>
        <v>0.3948521651264264</v>
      </c>
      <c r="R3030" s="94">
        <f t="shared" si="332"/>
        <v>0.3948521651264264</v>
      </c>
      <c r="S3030" s="93">
        <f>(1+H3030)^((5-Dashboard!$F$9)*3/12)</f>
        <v>1.1810385959512189</v>
      </c>
      <c r="T3030" s="93">
        <f t="shared" si="331"/>
        <v>1.6473742426604325</v>
      </c>
      <c r="U3030" s="93">
        <f t="shared" si="331"/>
        <v>2.2978435291484116</v>
      </c>
      <c r="V3030" s="93">
        <f t="shared" si="331"/>
        <v>3.2051520217544107</v>
      </c>
      <c r="W3030" s="93">
        <f t="shared" si="331"/>
        <v>4.4707132371034835</v>
      </c>
      <c r="X3030" s="93">
        <f t="shared" si="331"/>
        <v>6.2359840384331688</v>
      </c>
      <c r="Y3030" s="93">
        <f t="shared" si="330"/>
        <v>8.6982758377023419</v>
      </c>
      <c r="Z3030" s="93">
        <f t="shared" si="330"/>
        <v>12.132808885085993</v>
      </c>
      <c r="AA3030" s="93">
        <f t="shared" si="330"/>
        <v>16.923474742427342</v>
      </c>
      <c r="AB3030" s="93">
        <f t="shared" si="330"/>
        <v>23.605745385937169</v>
      </c>
      <c r="AC3030" s="95">
        <f t="shared" si="330"/>
        <v>32.926525060997612</v>
      </c>
      <c r="AE3030" s="96"/>
    </row>
    <row r="3031" spans="3:31" ht="24.75" customHeight="1" x14ac:dyDescent="0.25">
      <c r="C3031" s="91">
        <f>ABS(E3031-Dashboard!$F$13)</f>
        <v>32.010717507959328</v>
      </c>
      <c r="D3031" s="92">
        <f t="shared" si="333"/>
        <v>0.39495216512642639</v>
      </c>
      <c r="E3031" s="93" cm="1">
        <f t="array" ref="E3031">SUM('DRE + DCF'!$S$41/TIR!S3031,'DRE + DCF'!$U$41:$AD$41/TIR!T3031:AC3031,TIR!F3031)</f>
        <v>15.609282492040666</v>
      </c>
      <c r="F3031" s="100">
        <f>'DRE + DCF'!$AE$38*'DRE + DCF'!$AE$39*(1+G3031)/(R3031-G3031)/AC3031</f>
        <v>2.7706659284172264</v>
      </c>
      <c r="G3031" s="92">
        <f>R3031*(1-'DRE + DCF'!$AE$39)</f>
        <v>0.23697129907585582</v>
      </c>
      <c r="H3031" s="94">
        <f t="shared" si="329"/>
        <v>0.39495216512642639</v>
      </c>
      <c r="I3031" s="94">
        <f t="shared" si="332"/>
        <v>0.39495216512642639</v>
      </c>
      <c r="J3031" s="94">
        <f t="shared" si="332"/>
        <v>0.39495216512642639</v>
      </c>
      <c r="K3031" s="94">
        <f t="shared" si="332"/>
        <v>0.39495216512642639</v>
      </c>
      <c r="L3031" s="94">
        <f t="shared" si="332"/>
        <v>0.39495216512642639</v>
      </c>
      <c r="M3031" s="94">
        <f t="shared" si="332"/>
        <v>0.39495216512642639</v>
      </c>
      <c r="N3031" s="94">
        <f t="shared" si="332"/>
        <v>0.39495216512642639</v>
      </c>
      <c r="O3031" s="94">
        <f t="shared" si="332"/>
        <v>0.39495216512642639</v>
      </c>
      <c r="P3031" s="94">
        <f t="shared" si="332"/>
        <v>0.39495216512642639</v>
      </c>
      <c r="Q3031" s="94">
        <f t="shared" si="332"/>
        <v>0.39495216512642639</v>
      </c>
      <c r="R3031" s="94">
        <f t="shared" si="332"/>
        <v>0.39495216512642639</v>
      </c>
      <c r="S3031" s="93">
        <f>(1+H3031)^((5-Dashboard!$F$9)*3/12)</f>
        <v>1.1810809308114436</v>
      </c>
      <c r="T3031" s="93">
        <f t="shared" si="331"/>
        <v>1.6475514016249582</v>
      </c>
      <c r="U3031" s="93">
        <f t="shared" si="331"/>
        <v>2.2982553948538138</v>
      </c>
      <c r="V3031" s="93">
        <f t="shared" si="331"/>
        <v>3.2059563390648171</v>
      </c>
      <c r="W3031" s="93">
        <f t="shared" si="331"/>
        <v>4.4721557364792579</v>
      </c>
      <c r="X3031" s="93">
        <f t="shared" si="331"/>
        <v>6.2384433273843083</v>
      </c>
      <c r="Y3031" s="93">
        <f t="shared" si="330"/>
        <v>8.7023300265532484</v>
      </c>
      <c r="Z3031" s="93">
        <f t="shared" si="330"/>
        <v>12.139334112185164</v>
      </c>
      <c r="AA3031" s="93">
        <f t="shared" si="330"/>
        <v>16.933790402985778</v>
      </c>
      <c r="AB3031" s="93">
        <f t="shared" si="330"/>
        <v>23.621827586442109</v>
      </c>
      <c r="AC3031" s="95">
        <f t="shared" si="330"/>
        <v>32.951319535950567</v>
      </c>
      <c r="AE3031" s="96"/>
    </row>
    <row r="3032" spans="3:31" ht="24.75" customHeight="1" x14ac:dyDescent="0.25">
      <c r="C3032" s="91">
        <f>ABS(E3032-Dashboard!$F$13)</f>
        <v>32.01673257729253</v>
      </c>
      <c r="D3032" s="92">
        <f t="shared" si="333"/>
        <v>0.39505216512642638</v>
      </c>
      <c r="E3032" s="93" cm="1">
        <f t="array" ref="E3032">SUM('DRE + DCF'!$S$41/TIR!S3032,'DRE + DCF'!$U$41:$AD$41/TIR!T3032:AC3032,TIR!F3032)</f>
        <v>15.603267422707464</v>
      </c>
      <c r="F3032" s="100">
        <f>'DRE + DCF'!$AE$38*'DRE + DCF'!$AE$39*(1+G3032)/(R3032-G3032)/AC3032</f>
        <v>2.7680147123520493</v>
      </c>
      <c r="G3032" s="92">
        <f>R3032*(1-'DRE + DCF'!$AE$39)</f>
        <v>0.23703129907585582</v>
      </c>
      <c r="H3032" s="94">
        <f t="shared" si="329"/>
        <v>0.39505216512642638</v>
      </c>
      <c r="I3032" s="94">
        <f t="shared" si="332"/>
        <v>0.39505216512642638</v>
      </c>
      <c r="J3032" s="94">
        <f t="shared" si="332"/>
        <v>0.39505216512642638</v>
      </c>
      <c r="K3032" s="94">
        <f t="shared" si="332"/>
        <v>0.39505216512642638</v>
      </c>
      <c r="L3032" s="94">
        <f t="shared" si="332"/>
        <v>0.39505216512642638</v>
      </c>
      <c r="M3032" s="94">
        <f t="shared" si="332"/>
        <v>0.39505216512642638</v>
      </c>
      <c r="N3032" s="94">
        <f t="shared" si="332"/>
        <v>0.39505216512642638</v>
      </c>
      <c r="O3032" s="94">
        <f t="shared" si="332"/>
        <v>0.39505216512642638</v>
      </c>
      <c r="P3032" s="94">
        <f t="shared" si="332"/>
        <v>0.39505216512642638</v>
      </c>
      <c r="Q3032" s="94">
        <f t="shared" si="332"/>
        <v>0.39505216512642638</v>
      </c>
      <c r="R3032" s="94">
        <f t="shared" si="332"/>
        <v>0.39505216512642638</v>
      </c>
      <c r="S3032" s="93">
        <f>(1+H3032)^((5-Dashboard!$F$9)*3/12)</f>
        <v>1.1811232641542653</v>
      </c>
      <c r="T3032" s="93">
        <f t="shared" si="331"/>
        <v>1.6477285669396</v>
      </c>
      <c r="U3032" s="93">
        <f t="shared" si="331"/>
        <v>2.298667304849753</v>
      </c>
      <c r="V3032" s="93">
        <f t="shared" si="331"/>
        <v>3.2067608005359753</v>
      </c>
      <c r="W3032" s="93">
        <f t="shared" si="331"/>
        <v>4.4735985978302653</v>
      </c>
      <c r="X3032" s="93">
        <f t="shared" si="331"/>
        <v>6.2409034098096576</v>
      </c>
      <c r="Y3032" s="93">
        <f t="shared" si="330"/>
        <v>8.7063858141998605</v>
      </c>
      <c r="Z3032" s="93">
        <f t="shared" si="330"/>
        <v>12.145862380525521</v>
      </c>
      <c r="AA3032" s="93">
        <f t="shared" si="330"/>
        <v>16.944111611279741</v>
      </c>
      <c r="AB3032" s="93">
        <f t="shared" si="330"/>
        <v>23.637919589459624</v>
      </c>
      <c r="AC3032" s="95">
        <f t="shared" si="330"/>
        <v>32.976130902360019</v>
      </c>
      <c r="AE3032" s="96"/>
    </row>
    <row r="3033" spans="3:31" ht="24.75" customHeight="1" x14ac:dyDescent="0.25">
      <c r="C3033" s="91">
        <f>ABS(E3033-Dashboard!$F$13)</f>
        <v>32.022743178430943</v>
      </c>
      <c r="D3033" s="92">
        <f t="shared" si="333"/>
        <v>0.39515216512642637</v>
      </c>
      <c r="E3033" s="93" cm="1">
        <f t="array" ref="E3033">SUM('DRE + DCF'!$S$41/TIR!S3033,'DRE + DCF'!$U$41:$AD$41/TIR!T3033:AC3033,TIR!F3033)</f>
        <v>15.597256821569058</v>
      </c>
      <c r="F3033" s="100">
        <f>'DRE + DCF'!$AE$38*'DRE + DCF'!$AE$39*(1+G3033)/(R3033-G3033)/AC3033</f>
        <v>2.7653663530863426</v>
      </c>
      <c r="G3033" s="92">
        <f>R3033*(1-'DRE + DCF'!$AE$39)</f>
        <v>0.2370912990758558</v>
      </c>
      <c r="H3033" s="94">
        <f t="shared" si="329"/>
        <v>0.39515216512642637</v>
      </c>
      <c r="I3033" s="94">
        <f t="shared" si="332"/>
        <v>0.39515216512642637</v>
      </c>
      <c r="J3033" s="94">
        <f t="shared" si="332"/>
        <v>0.39515216512642637</v>
      </c>
      <c r="K3033" s="94">
        <f t="shared" si="332"/>
        <v>0.39515216512642637</v>
      </c>
      <c r="L3033" s="94">
        <f t="shared" si="332"/>
        <v>0.39515216512642637</v>
      </c>
      <c r="M3033" s="94">
        <f t="shared" si="332"/>
        <v>0.39515216512642637</v>
      </c>
      <c r="N3033" s="94">
        <f t="shared" si="332"/>
        <v>0.39515216512642637</v>
      </c>
      <c r="O3033" s="94">
        <f t="shared" si="332"/>
        <v>0.39515216512642637</v>
      </c>
      <c r="P3033" s="94">
        <f t="shared" si="332"/>
        <v>0.39515216512642637</v>
      </c>
      <c r="Q3033" s="94">
        <f t="shared" si="332"/>
        <v>0.39515216512642637</v>
      </c>
      <c r="R3033" s="94">
        <f t="shared" si="332"/>
        <v>0.39515216512642637</v>
      </c>
      <c r="S3033" s="93">
        <f>(1+H3033)^((5-Dashboard!$F$9)*3/12)</f>
        <v>1.1811655959798466</v>
      </c>
      <c r="T3033" s="93">
        <f t="shared" si="331"/>
        <v>1.6479057386041287</v>
      </c>
      <c r="U3033" s="93">
        <f t="shared" si="331"/>
        <v>2.2990792591378129</v>
      </c>
      <c r="V3033" s="93">
        <f t="shared" si="331"/>
        <v>3.2075654061833796</v>
      </c>
      <c r="W3033" s="93">
        <f t="shared" si="331"/>
        <v>4.4750418212213665</v>
      </c>
      <c r="X3033" s="93">
        <f t="shared" si="331"/>
        <v>6.243364285908295</v>
      </c>
      <c r="Y3033" s="93">
        <f t="shared" si="330"/>
        <v>8.7104432011579611</v>
      </c>
      <c r="Z3033" s="93">
        <f t="shared" si="330"/>
        <v>12.152393691306289</v>
      </c>
      <c r="AA3033" s="93">
        <f t="shared" si="330"/>
        <v>16.954438369894692</v>
      </c>
      <c r="AB3033" s="93">
        <f t="shared" si="330"/>
        <v>23.654021400261136</v>
      </c>
      <c r="AC3033" s="95">
        <f t="shared" si="330"/>
        <v>33.000959170521142</v>
      </c>
      <c r="AE3033" s="96"/>
    </row>
    <row r="3034" spans="3:31" ht="24.75" customHeight="1" x14ac:dyDescent="0.25">
      <c r="C3034" s="91">
        <f>ABS(E3034-Dashboard!$F$13)</f>
        <v>32.028749315852501</v>
      </c>
      <c r="D3034" s="92">
        <f t="shared" si="333"/>
        <v>0.39525216512642636</v>
      </c>
      <c r="E3034" s="93" cm="1">
        <f t="array" ref="E3034">SUM('DRE + DCF'!$S$41/TIR!S3034,'DRE + DCF'!$U$41:$AD$41/TIR!T3034:AC3034,TIR!F3034)</f>
        <v>15.591250684147495</v>
      </c>
      <c r="F3034" s="100">
        <f>'DRE + DCF'!$AE$38*'DRE + DCF'!$AE$39*(1+G3034)/(R3034-G3034)/AC3034</f>
        <v>2.762720847164053</v>
      </c>
      <c r="G3034" s="92">
        <f>R3034*(1-'DRE + DCF'!$AE$39)</f>
        <v>0.2371512990758558</v>
      </c>
      <c r="H3034" s="94">
        <f t="shared" si="329"/>
        <v>0.39525216512642636</v>
      </c>
      <c r="I3034" s="94">
        <f t="shared" si="332"/>
        <v>0.39525216512642636</v>
      </c>
      <c r="J3034" s="94">
        <f t="shared" si="332"/>
        <v>0.39525216512642636</v>
      </c>
      <c r="K3034" s="94">
        <f t="shared" si="332"/>
        <v>0.39525216512642636</v>
      </c>
      <c r="L3034" s="94">
        <f t="shared" ref="I3034:R3059" si="334">$D3034</f>
        <v>0.39525216512642636</v>
      </c>
      <c r="M3034" s="94">
        <f t="shared" si="334"/>
        <v>0.39525216512642636</v>
      </c>
      <c r="N3034" s="94">
        <f t="shared" si="334"/>
        <v>0.39525216512642636</v>
      </c>
      <c r="O3034" s="94">
        <f t="shared" si="334"/>
        <v>0.39525216512642636</v>
      </c>
      <c r="P3034" s="94">
        <f t="shared" si="334"/>
        <v>0.39525216512642636</v>
      </c>
      <c r="Q3034" s="94">
        <f t="shared" si="334"/>
        <v>0.39525216512642636</v>
      </c>
      <c r="R3034" s="94">
        <f t="shared" si="334"/>
        <v>0.39525216512642636</v>
      </c>
      <c r="S3034" s="93">
        <f>(1+H3034)^((5-Dashboard!$F$9)*3/12)</f>
        <v>1.181207926288351</v>
      </c>
      <c r="T3034" s="93">
        <f t="shared" si="331"/>
        <v>1.6480829166183182</v>
      </c>
      <c r="U3034" s="93">
        <f t="shared" si="331"/>
        <v>2.2994912577195841</v>
      </c>
      <c r="V3034" s="93">
        <f t="shared" si="331"/>
        <v>3.2083701560225393</v>
      </c>
      <c r="W3034" s="93">
        <f t="shared" si="331"/>
        <v>4.4764854067174582</v>
      </c>
      <c r="X3034" s="93">
        <f t="shared" si="331"/>
        <v>6.2458259558793854</v>
      </c>
      <c r="Y3034" s="93">
        <f t="shared" si="330"/>
        <v>8.7145021879435447</v>
      </c>
      <c r="Z3034" s="93">
        <f t="shared" si="330"/>
        <v>12.158928045727212</v>
      </c>
      <c r="AA3034" s="93">
        <f t="shared" si="330"/>
        <v>16.96477068141732</v>
      </c>
      <c r="AB3034" s="93">
        <f t="shared" si="330"/>
        <v>23.670133024120837</v>
      </c>
      <c r="AC3034" s="95">
        <f t="shared" si="330"/>
        <v>33.025804350735129</v>
      </c>
      <c r="AE3034" s="96"/>
    </row>
    <row r="3035" spans="3:31" ht="24.75" customHeight="1" x14ac:dyDescent="0.25">
      <c r="C3035" s="91">
        <f>ABS(E3035-Dashboard!$F$13)</f>
        <v>32.034750994029643</v>
      </c>
      <c r="D3035" s="92">
        <f t="shared" si="333"/>
        <v>0.39535216512642635</v>
      </c>
      <c r="E3035" s="93" cm="1">
        <f t="array" ref="E3035">SUM('DRE + DCF'!$S$41/TIR!S3035,'DRE + DCF'!$U$41:$AD$41/TIR!T3035:AC3035,TIR!F3035)</f>
        <v>15.585249005970354</v>
      </c>
      <c r="F3035" s="100">
        <f>'DRE + DCF'!$AE$38*'DRE + DCF'!$AE$39*(1+G3035)/(R3035-G3035)/AC3035</f>
        <v>2.7600781911338541</v>
      </c>
      <c r="G3035" s="92">
        <f>R3035*(1-'DRE + DCF'!$AE$39)</f>
        <v>0.23721129907585581</v>
      </c>
      <c r="H3035" s="94">
        <f t="shared" si="329"/>
        <v>0.39535216512642635</v>
      </c>
      <c r="I3035" s="94">
        <f t="shared" si="334"/>
        <v>0.39535216512642635</v>
      </c>
      <c r="J3035" s="94">
        <f t="shared" si="334"/>
        <v>0.39535216512642635</v>
      </c>
      <c r="K3035" s="94">
        <f t="shared" si="334"/>
        <v>0.39535216512642635</v>
      </c>
      <c r="L3035" s="94">
        <f t="shared" si="334"/>
        <v>0.39535216512642635</v>
      </c>
      <c r="M3035" s="94">
        <f t="shared" si="334"/>
        <v>0.39535216512642635</v>
      </c>
      <c r="N3035" s="94">
        <f t="shared" si="334"/>
        <v>0.39535216512642635</v>
      </c>
      <c r="O3035" s="94">
        <f t="shared" si="334"/>
        <v>0.39535216512642635</v>
      </c>
      <c r="P3035" s="94">
        <f t="shared" si="334"/>
        <v>0.39535216512642635</v>
      </c>
      <c r="Q3035" s="94">
        <f t="shared" si="334"/>
        <v>0.39535216512642635</v>
      </c>
      <c r="R3035" s="94">
        <f t="shared" si="334"/>
        <v>0.39535216512642635</v>
      </c>
      <c r="S3035" s="93">
        <f>(1+H3035)^((5-Dashboard!$F$9)*3/12)</f>
        <v>1.1812502550799413</v>
      </c>
      <c r="T3035" s="93">
        <f t="shared" si="331"/>
        <v>1.6482601009819393</v>
      </c>
      <c r="U3035" s="93">
        <f t="shared" si="331"/>
        <v>2.2999033005966512</v>
      </c>
      <c r="V3035" s="93">
        <f t="shared" si="331"/>
        <v>3.2091750500689513</v>
      </c>
      <c r="W3035" s="93">
        <f t="shared" si="331"/>
        <v>4.4779293543834182</v>
      </c>
      <c r="X3035" s="93">
        <f t="shared" si="331"/>
        <v>6.2482884199220825</v>
      </c>
      <c r="Y3035" s="93">
        <f t="shared" si="330"/>
        <v>8.7185627750726553</v>
      </c>
      <c r="Z3035" s="93">
        <f t="shared" si="330"/>
        <v>12.165465444988293</v>
      </c>
      <c r="AA3035" s="93">
        <f t="shared" si="330"/>
        <v>16.975108548435138</v>
      </c>
      <c r="AB3035" s="93">
        <f t="shared" si="330"/>
        <v>23.686254466315077</v>
      </c>
      <c r="AC3035" s="95">
        <f t="shared" si="330"/>
        <v>33.050666453308224</v>
      </c>
      <c r="AE3035" s="96"/>
    </row>
    <row r="3036" spans="3:31" ht="24.75" customHeight="1" x14ac:dyDescent="0.25">
      <c r="C3036" s="91">
        <f>ABS(E3036-Dashboard!$F$13)</f>
        <v>32.040748217429389</v>
      </c>
      <c r="D3036" s="92">
        <f t="shared" si="333"/>
        <v>0.39545216512642634</v>
      </c>
      <c r="E3036" s="93" cm="1">
        <f t="array" ref="E3036">SUM('DRE + DCF'!$S$41/TIR!S3036,'DRE + DCF'!$U$41:$AD$41/TIR!T3036:AC3036,TIR!F3036)</f>
        <v>15.57925178257061</v>
      </c>
      <c r="F3036" s="100">
        <f>'DRE + DCF'!$AE$38*'DRE + DCF'!$AE$39*(1+G3036)/(R3036-G3036)/AC3036</f>
        <v>2.7574383815490564</v>
      </c>
      <c r="G3036" s="92">
        <f>R3036*(1-'DRE + DCF'!$AE$39)</f>
        <v>0.23727129907585578</v>
      </c>
      <c r="H3036" s="94">
        <f t="shared" si="329"/>
        <v>0.39545216512642634</v>
      </c>
      <c r="I3036" s="94">
        <f t="shared" si="334"/>
        <v>0.39545216512642634</v>
      </c>
      <c r="J3036" s="94">
        <f t="shared" si="334"/>
        <v>0.39545216512642634</v>
      </c>
      <c r="K3036" s="94">
        <f t="shared" si="334"/>
        <v>0.39545216512642634</v>
      </c>
      <c r="L3036" s="94">
        <f t="shared" si="334"/>
        <v>0.39545216512642634</v>
      </c>
      <c r="M3036" s="94">
        <f t="shared" si="334"/>
        <v>0.39545216512642634</v>
      </c>
      <c r="N3036" s="94">
        <f t="shared" si="334"/>
        <v>0.39545216512642634</v>
      </c>
      <c r="O3036" s="94">
        <f t="shared" si="334"/>
        <v>0.39545216512642634</v>
      </c>
      <c r="P3036" s="94">
        <f t="shared" si="334"/>
        <v>0.39545216512642634</v>
      </c>
      <c r="Q3036" s="94">
        <f t="shared" si="334"/>
        <v>0.39545216512642634</v>
      </c>
      <c r="R3036" s="94">
        <f t="shared" si="334"/>
        <v>0.39545216512642634</v>
      </c>
      <c r="S3036" s="93">
        <f>(1+H3036)^((5-Dashboard!$F$9)*3/12)</f>
        <v>1.1812925823547809</v>
      </c>
      <c r="T3036" s="93">
        <f t="shared" si="331"/>
        <v>1.6484372916947663</v>
      </c>
      <c r="U3036" s="93">
        <f t="shared" si="331"/>
        <v>2.3003153877706044</v>
      </c>
      <c r="V3036" s="93">
        <f t="shared" si="331"/>
        <v>3.2099800883381251</v>
      </c>
      <c r="W3036" s="93">
        <f t="shared" si="331"/>
        <v>4.4793736642841546</v>
      </c>
      <c r="X3036" s="93">
        <f t="shared" si="331"/>
        <v>6.2507516782356181</v>
      </c>
      <c r="Y3036" s="93">
        <f t="shared" si="330"/>
        <v>8.7226249630615378</v>
      </c>
      <c r="Z3036" s="93">
        <f t="shared" si="330"/>
        <v>12.172005890290038</v>
      </c>
      <c r="AA3036" s="93">
        <f t="shared" si="330"/>
        <v>16.985451973536851</v>
      </c>
      <c r="AB3036" s="93">
        <f t="shared" si="330"/>
        <v>23.702385732122931</v>
      </c>
      <c r="AC3036" s="95">
        <f t="shared" si="330"/>
        <v>33.075545488552663</v>
      </c>
      <c r="AE3036" s="96"/>
    </row>
    <row r="3037" spans="3:31" ht="24.75" customHeight="1" x14ac:dyDescent="0.25">
      <c r="C3037" s="91">
        <f>ABS(E3037-Dashboard!$F$13)</f>
        <v>32.046740990513243</v>
      </c>
      <c r="D3037" s="92">
        <f t="shared" si="333"/>
        <v>0.39555216512642632</v>
      </c>
      <c r="E3037" s="93" cm="1">
        <f t="array" ref="E3037">SUM('DRE + DCF'!$S$41/TIR!S3037,'DRE + DCF'!$U$41:$AD$41/TIR!T3037:AC3037,TIR!F3037)</f>
        <v>15.573259009486755</v>
      </c>
      <c r="F3037" s="100">
        <f>'DRE + DCF'!$AE$38*'DRE + DCF'!$AE$39*(1+G3037)/(R3037-G3037)/AC3037</f>
        <v>2.7548014149676825</v>
      </c>
      <c r="G3037" s="92">
        <f>R3037*(1-'DRE + DCF'!$AE$39)</f>
        <v>0.23733129907585579</v>
      </c>
      <c r="H3037" s="94">
        <f t="shared" si="329"/>
        <v>0.39555216512642632</v>
      </c>
      <c r="I3037" s="94">
        <f t="shared" si="334"/>
        <v>0.39555216512642632</v>
      </c>
      <c r="J3037" s="94">
        <f t="shared" si="334"/>
        <v>0.39555216512642632</v>
      </c>
      <c r="K3037" s="94">
        <f t="shared" si="334"/>
        <v>0.39555216512642632</v>
      </c>
      <c r="L3037" s="94">
        <f t="shared" si="334"/>
        <v>0.39555216512642632</v>
      </c>
      <c r="M3037" s="94">
        <f t="shared" si="334"/>
        <v>0.39555216512642632</v>
      </c>
      <c r="N3037" s="94">
        <f t="shared" si="334"/>
        <v>0.39555216512642632</v>
      </c>
      <c r="O3037" s="94">
        <f t="shared" si="334"/>
        <v>0.39555216512642632</v>
      </c>
      <c r="P3037" s="94">
        <f t="shared" si="334"/>
        <v>0.39555216512642632</v>
      </c>
      <c r="Q3037" s="94">
        <f t="shared" si="334"/>
        <v>0.39555216512642632</v>
      </c>
      <c r="R3037" s="94">
        <f t="shared" si="334"/>
        <v>0.39555216512642632</v>
      </c>
      <c r="S3037" s="93">
        <f>(1+H3037)^((5-Dashboard!$F$9)*3/12)</f>
        <v>1.1813349081130322</v>
      </c>
      <c r="T3037" s="93">
        <f t="shared" si="331"/>
        <v>1.6486144887565699</v>
      </c>
      <c r="U3037" s="93">
        <f t="shared" si="331"/>
        <v>2.3007275192430274</v>
      </c>
      <c r="V3037" s="93">
        <f t="shared" si="331"/>
        <v>3.2107852708455584</v>
      </c>
      <c r="W3037" s="93">
        <f t="shared" si="331"/>
        <v>4.4808183364845577</v>
      </c>
      <c r="X3037" s="93">
        <f t="shared" si="331"/>
        <v>6.2532157310192158</v>
      </c>
      <c r="Y3037" s="93">
        <f t="shared" si="330"/>
        <v>8.7266887524264938</v>
      </c>
      <c r="Z3037" s="93">
        <f t="shared" si="330"/>
        <v>12.178549382833225</v>
      </c>
      <c r="AA3037" s="93">
        <f t="shared" si="330"/>
        <v>16.99580095931201</v>
      </c>
      <c r="AB3037" s="93">
        <f t="shared" si="330"/>
        <v>23.718526826825666</v>
      </c>
      <c r="AC3037" s="95">
        <f t="shared" si="330"/>
        <v>33.100441466785782</v>
      </c>
      <c r="AE3037" s="96"/>
    </row>
    <row r="3038" spans="3:31" ht="24.75" customHeight="1" x14ac:dyDescent="0.25">
      <c r="C3038" s="91">
        <f>ABS(E3038-Dashboard!$F$13)</f>
        <v>32.052729317737374</v>
      </c>
      <c r="D3038" s="92">
        <f t="shared" si="333"/>
        <v>0.39565216512642631</v>
      </c>
      <c r="E3038" s="93" cm="1">
        <f t="array" ref="E3038">SUM('DRE + DCF'!$S$41/TIR!S3038,'DRE + DCF'!$U$41:$AD$41/TIR!T3038:AC3038,TIR!F3038)</f>
        <v>15.567270682262624</v>
      </c>
      <c r="F3038" s="100">
        <f>'DRE + DCF'!$AE$38*'DRE + DCF'!$AE$39*(1+G3038)/(R3038-G3038)/AC3038</f>
        <v>2.7521672879523775</v>
      </c>
      <c r="G3038" s="92">
        <f>R3038*(1-'DRE + DCF'!$AE$39)</f>
        <v>0.23739129907585577</v>
      </c>
      <c r="H3038" s="94">
        <f t="shared" si="329"/>
        <v>0.39565216512642631</v>
      </c>
      <c r="I3038" s="94">
        <f t="shared" si="334"/>
        <v>0.39565216512642631</v>
      </c>
      <c r="J3038" s="94">
        <f t="shared" si="334"/>
        <v>0.39565216512642631</v>
      </c>
      <c r="K3038" s="94">
        <f t="shared" si="334"/>
        <v>0.39565216512642631</v>
      </c>
      <c r="L3038" s="94">
        <f t="shared" si="334"/>
        <v>0.39565216512642631</v>
      </c>
      <c r="M3038" s="94">
        <f t="shared" si="334"/>
        <v>0.39565216512642631</v>
      </c>
      <c r="N3038" s="94">
        <f t="shared" si="334"/>
        <v>0.39565216512642631</v>
      </c>
      <c r="O3038" s="94">
        <f t="shared" si="334"/>
        <v>0.39565216512642631</v>
      </c>
      <c r="P3038" s="94">
        <f t="shared" si="334"/>
        <v>0.39565216512642631</v>
      </c>
      <c r="Q3038" s="94">
        <f t="shared" si="334"/>
        <v>0.39565216512642631</v>
      </c>
      <c r="R3038" s="94">
        <f t="shared" si="334"/>
        <v>0.39565216512642631</v>
      </c>
      <c r="S3038" s="93">
        <f>(1+H3038)^((5-Dashboard!$F$9)*3/12)</f>
        <v>1.181377232354859</v>
      </c>
      <c r="T3038" s="93">
        <f t="shared" si="331"/>
        <v>1.6487916921671244</v>
      </c>
      <c r="U3038" s="93">
        <f t="shared" si="331"/>
        <v>2.3011396950155114</v>
      </c>
      <c r="V3038" s="93">
        <f t="shared" si="331"/>
        <v>3.2115905976067629</v>
      </c>
      <c r="W3038" s="93">
        <f t="shared" si="331"/>
        <v>4.4822633710495525</v>
      </c>
      <c r="X3038" s="93">
        <f t="shared" si="331"/>
        <v>6.255680578472183</v>
      </c>
      <c r="Y3038" s="93">
        <f t="shared" si="330"/>
        <v>8.7307541436840381</v>
      </c>
      <c r="Z3038" s="93">
        <f t="shared" si="330"/>
        <v>12.185095923819146</v>
      </c>
      <c r="AA3038" s="93">
        <f t="shared" si="330"/>
        <v>17.006155508351384</v>
      </c>
      <c r="AB3038" s="93">
        <f t="shared" si="330"/>
        <v>23.734677755707313</v>
      </c>
      <c r="AC3038" s="95">
        <f t="shared" si="330"/>
        <v>33.125354398330941</v>
      </c>
      <c r="AE3038" s="96"/>
    </row>
    <row r="3039" spans="3:31" ht="24.75" customHeight="1" x14ac:dyDescent="0.25">
      <c r="C3039" s="91">
        <f>ABS(E3039-Dashboard!$F$13)</f>
        <v>32.058713203552401</v>
      </c>
      <c r="D3039" s="92">
        <f t="shared" si="333"/>
        <v>0.3957521651264263</v>
      </c>
      <c r="E3039" s="93" cm="1">
        <f t="array" ref="E3039">SUM('DRE + DCF'!$S$41/TIR!S3039,'DRE + DCF'!$U$41:$AD$41/TIR!T3039:AC3039,TIR!F3039)</f>
        <v>15.561286796447593</v>
      </c>
      <c r="F3039" s="100">
        <f>'DRE + DCF'!$AE$38*'DRE + DCF'!$AE$39*(1+G3039)/(R3039-G3039)/AC3039</f>
        <v>2.7495359970704829</v>
      </c>
      <c r="G3039" s="92">
        <f>R3039*(1-'DRE + DCF'!$AE$39)</f>
        <v>0.23745129907585577</v>
      </c>
      <c r="H3039" s="94">
        <f t="shared" si="329"/>
        <v>0.3957521651264263</v>
      </c>
      <c r="I3039" s="94">
        <f t="shared" si="334"/>
        <v>0.3957521651264263</v>
      </c>
      <c r="J3039" s="94">
        <f t="shared" si="334"/>
        <v>0.3957521651264263</v>
      </c>
      <c r="K3039" s="94">
        <f t="shared" si="334"/>
        <v>0.3957521651264263</v>
      </c>
      <c r="L3039" s="94">
        <f t="shared" si="334"/>
        <v>0.3957521651264263</v>
      </c>
      <c r="M3039" s="94">
        <f t="shared" si="334"/>
        <v>0.3957521651264263</v>
      </c>
      <c r="N3039" s="94">
        <f t="shared" si="334"/>
        <v>0.3957521651264263</v>
      </c>
      <c r="O3039" s="94">
        <f t="shared" si="334"/>
        <v>0.3957521651264263</v>
      </c>
      <c r="P3039" s="94">
        <f t="shared" si="334"/>
        <v>0.3957521651264263</v>
      </c>
      <c r="Q3039" s="94">
        <f t="shared" si="334"/>
        <v>0.3957521651264263</v>
      </c>
      <c r="R3039" s="94">
        <f t="shared" si="334"/>
        <v>0.3957521651264263</v>
      </c>
      <c r="S3039" s="93">
        <f>(1+H3039)^((5-Dashboard!$F$9)*3/12)</f>
        <v>1.1814195550804236</v>
      </c>
      <c r="T3039" s="93">
        <f t="shared" si="331"/>
        <v>1.6489689019262004</v>
      </c>
      <c r="U3039" s="93">
        <f t="shared" si="331"/>
        <v>2.3015519150896395</v>
      </c>
      <c r="V3039" s="93">
        <f t="shared" si="331"/>
        <v>3.2123960686372368</v>
      </c>
      <c r="W3039" s="93">
        <f t="shared" si="331"/>
        <v>4.4837087680440426</v>
      </c>
      <c r="X3039" s="93">
        <f t="shared" si="331"/>
        <v>6.2581462207938134</v>
      </c>
      <c r="Y3039" s="93">
        <f t="shared" si="330"/>
        <v>8.7348211373507265</v>
      </c>
      <c r="Z3039" s="93">
        <f t="shared" si="330"/>
        <v>12.191645514449348</v>
      </c>
      <c r="AA3039" s="93">
        <f t="shared" si="330"/>
        <v>17.016515623246558</v>
      </c>
      <c r="AB3039" s="93">
        <f t="shared" si="330"/>
        <v>23.750838524054043</v>
      </c>
      <c r="AC3039" s="95">
        <f t="shared" si="330"/>
        <v>33.150284293516563</v>
      </c>
      <c r="AE3039" s="96"/>
    </row>
    <row r="3040" spans="3:31" ht="24.75" customHeight="1" x14ac:dyDescent="0.25">
      <c r="C3040" s="91">
        <f>ABS(E3040-Dashboard!$F$13)</f>
        <v>32.06469265240365</v>
      </c>
      <c r="D3040" s="92">
        <f t="shared" si="333"/>
        <v>0.39585216512642629</v>
      </c>
      <c r="E3040" s="93" cm="1">
        <f t="array" ref="E3040">SUM('DRE + DCF'!$S$41/TIR!S3040,'DRE + DCF'!$U$41:$AD$41/TIR!T3040:AC3040,TIR!F3040)</f>
        <v>15.555307347596351</v>
      </c>
      <c r="F3040" s="100">
        <f>'DRE + DCF'!$AE$38*'DRE + DCF'!$AE$39*(1+G3040)/(R3040-G3040)/AC3040</f>
        <v>2.746907538893951</v>
      </c>
      <c r="G3040" s="92">
        <f>R3040*(1-'DRE + DCF'!$AE$39)</f>
        <v>0.23751129907585578</v>
      </c>
      <c r="H3040" s="94">
        <f t="shared" si="329"/>
        <v>0.39585216512642629</v>
      </c>
      <c r="I3040" s="94">
        <f t="shared" si="334"/>
        <v>0.39585216512642629</v>
      </c>
      <c r="J3040" s="94">
        <f t="shared" si="334"/>
        <v>0.39585216512642629</v>
      </c>
      <c r="K3040" s="94">
        <f t="shared" si="334"/>
        <v>0.39585216512642629</v>
      </c>
      <c r="L3040" s="94">
        <f t="shared" si="334"/>
        <v>0.39585216512642629</v>
      </c>
      <c r="M3040" s="94">
        <f t="shared" si="334"/>
        <v>0.39585216512642629</v>
      </c>
      <c r="N3040" s="94">
        <f t="shared" si="334"/>
        <v>0.39585216512642629</v>
      </c>
      <c r="O3040" s="94">
        <f t="shared" si="334"/>
        <v>0.39585216512642629</v>
      </c>
      <c r="P3040" s="94">
        <f t="shared" si="334"/>
        <v>0.39585216512642629</v>
      </c>
      <c r="Q3040" s="94">
        <f t="shared" si="334"/>
        <v>0.39585216512642629</v>
      </c>
      <c r="R3040" s="94">
        <f t="shared" si="334"/>
        <v>0.39585216512642629</v>
      </c>
      <c r="S3040" s="93">
        <f>(1+H3040)^((5-Dashboard!$F$9)*3/12)</f>
        <v>1.1814618762898896</v>
      </c>
      <c r="T3040" s="93">
        <f t="shared" si="331"/>
        <v>1.6491461180335727</v>
      </c>
      <c r="U3040" s="93">
        <f t="shared" si="331"/>
        <v>2.3019641794670034</v>
      </c>
      <c r="V3040" s="93">
        <f t="shared" si="331"/>
        <v>3.2132016839524944</v>
      </c>
      <c r="W3040" s="93">
        <f t="shared" si="331"/>
        <v>4.4851545275329689</v>
      </c>
      <c r="X3040" s="93">
        <f t="shared" si="331"/>
        <v>6.2606126581834891</v>
      </c>
      <c r="Y3040" s="93">
        <f t="shared" si="330"/>
        <v>8.7388897339433349</v>
      </c>
      <c r="Z3040" s="93">
        <f t="shared" si="330"/>
        <v>12.198198155925905</v>
      </c>
      <c r="AA3040" s="93">
        <f t="shared" si="330"/>
        <v>17.026881306590354</v>
      </c>
      <c r="AB3040" s="93">
        <f t="shared" si="330"/>
        <v>23.767009137154822</v>
      </c>
      <c r="AC3040" s="95">
        <f t="shared" si="330"/>
        <v>33.175231162677122</v>
      </c>
      <c r="AE3040" s="96"/>
    </row>
    <row r="3041" spans="3:31" ht="24.75" customHeight="1" x14ac:dyDescent="0.25">
      <c r="C3041" s="91">
        <f>ABS(E3041-Dashboard!$F$13)</f>
        <v>32.070667668730891</v>
      </c>
      <c r="D3041" s="92">
        <f t="shared" si="333"/>
        <v>0.39595216512642628</v>
      </c>
      <c r="E3041" s="93" cm="1">
        <f t="array" ref="E3041">SUM('DRE + DCF'!$S$41/TIR!S3041,'DRE + DCF'!$U$41:$AD$41/TIR!T3041:AC3041,TIR!F3041)</f>
        <v>15.549332331269103</v>
      </c>
      <c r="F3041" s="100">
        <f>'DRE + DCF'!$AE$38*'DRE + DCF'!$AE$39*(1+G3041)/(R3041-G3041)/AC3041</f>
        <v>2.744281909999418</v>
      </c>
      <c r="G3041" s="92">
        <f>R3041*(1-'DRE + DCF'!$AE$39)</f>
        <v>0.23757129907585575</v>
      </c>
      <c r="H3041" s="94">
        <f t="shared" si="329"/>
        <v>0.39595216512642628</v>
      </c>
      <c r="I3041" s="94">
        <f t="shared" si="334"/>
        <v>0.39595216512642628</v>
      </c>
      <c r="J3041" s="94">
        <f t="shared" si="334"/>
        <v>0.39595216512642628</v>
      </c>
      <c r="K3041" s="94">
        <f t="shared" si="334"/>
        <v>0.39595216512642628</v>
      </c>
      <c r="L3041" s="94">
        <f t="shared" si="334"/>
        <v>0.39595216512642628</v>
      </c>
      <c r="M3041" s="94">
        <f t="shared" si="334"/>
        <v>0.39595216512642628</v>
      </c>
      <c r="N3041" s="94">
        <f t="shared" si="334"/>
        <v>0.39595216512642628</v>
      </c>
      <c r="O3041" s="94">
        <f t="shared" si="334"/>
        <v>0.39595216512642628</v>
      </c>
      <c r="P3041" s="94">
        <f t="shared" si="334"/>
        <v>0.39595216512642628</v>
      </c>
      <c r="Q3041" s="94">
        <f t="shared" si="334"/>
        <v>0.39595216512642628</v>
      </c>
      <c r="R3041" s="94">
        <f t="shared" si="334"/>
        <v>0.39595216512642628</v>
      </c>
      <c r="S3041" s="93">
        <f>(1+H3041)^((5-Dashboard!$F$9)*3/12)</f>
        <v>1.1815041959834194</v>
      </c>
      <c r="T3041" s="93">
        <f t="shared" si="331"/>
        <v>1.6493233404890117</v>
      </c>
      <c r="U3041" s="93">
        <f t="shared" si="331"/>
        <v>2.3023764881491857</v>
      </c>
      <c r="V3041" s="93">
        <f t="shared" si="331"/>
        <v>3.2140074435680335</v>
      </c>
      <c r="W3041" s="93">
        <f t="shared" si="331"/>
        <v>4.4866006495812467</v>
      </c>
      <c r="X3041" s="93">
        <f t="shared" si="331"/>
        <v>6.2630798908405714</v>
      </c>
      <c r="Y3041" s="93">
        <f t="shared" si="330"/>
        <v>8.7429599339786765</v>
      </c>
      <c r="Z3041" s="93">
        <f t="shared" si="330"/>
        <v>12.20475384945113</v>
      </c>
      <c r="AA3041" s="93">
        <f t="shared" si="330"/>
        <v>17.037252560976388</v>
      </c>
      <c r="AB3041" s="93">
        <f t="shared" si="330"/>
        <v>23.783189600300737</v>
      </c>
      <c r="AC3041" s="95">
        <f t="shared" si="330"/>
        <v>33.200195016152115</v>
      </c>
      <c r="AE3041" s="96"/>
    </row>
    <row r="3042" spans="3:31" ht="24.75" customHeight="1" x14ac:dyDescent="0.25">
      <c r="C3042" s="91">
        <f>ABS(E3042-Dashboard!$F$13)</f>
        <v>32.076638256968614</v>
      </c>
      <c r="D3042" s="92">
        <f t="shared" si="333"/>
        <v>0.39605216512642627</v>
      </c>
      <c r="E3042" s="93" cm="1">
        <f t="array" ref="E3042">SUM('DRE + DCF'!$S$41/TIR!S3042,'DRE + DCF'!$U$41:$AD$41/TIR!T3042:AC3042,TIR!F3042)</f>
        <v>15.543361743031381</v>
      </c>
      <c r="F3042" s="100">
        <f>'DRE + DCF'!$AE$38*'DRE + DCF'!$AE$39*(1+G3042)/(R3042-G3042)/AC3042</f>
        <v>2.7416591069681147</v>
      </c>
      <c r="G3042" s="92">
        <f>R3042*(1-'DRE + DCF'!$AE$39)</f>
        <v>0.23763129907585576</v>
      </c>
      <c r="H3042" s="94">
        <f t="shared" si="329"/>
        <v>0.39605216512642627</v>
      </c>
      <c r="I3042" s="94">
        <f t="shared" si="334"/>
        <v>0.39605216512642627</v>
      </c>
      <c r="J3042" s="94">
        <f t="shared" si="334"/>
        <v>0.39605216512642627</v>
      </c>
      <c r="K3042" s="94">
        <f t="shared" si="334"/>
        <v>0.39605216512642627</v>
      </c>
      <c r="L3042" s="94">
        <f t="shared" si="334"/>
        <v>0.39605216512642627</v>
      </c>
      <c r="M3042" s="94">
        <f t="shared" si="334"/>
        <v>0.39605216512642627</v>
      </c>
      <c r="N3042" s="94">
        <f t="shared" si="334"/>
        <v>0.39605216512642627</v>
      </c>
      <c r="O3042" s="94">
        <f t="shared" si="334"/>
        <v>0.39605216512642627</v>
      </c>
      <c r="P3042" s="94">
        <f t="shared" si="334"/>
        <v>0.39605216512642627</v>
      </c>
      <c r="Q3042" s="94">
        <f t="shared" si="334"/>
        <v>0.39605216512642627</v>
      </c>
      <c r="R3042" s="94">
        <f t="shared" si="334"/>
        <v>0.39605216512642627</v>
      </c>
      <c r="S3042" s="93">
        <f>(1+H3042)^((5-Dashboard!$F$9)*3/12)</f>
        <v>1.1815465141611761</v>
      </c>
      <c r="T3042" s="93">
        <f t="shared" si="331"/>
        <v>1.6495005692922917</v>
      </c>
      <c r="U3042" s="93">
        <f t="shared" si="331"/>
        <v>2.3027888411377768</v>
      </c>
      <c r="V3042" s="93">
        <f t="shared" si="331"/>
        <v>3.2148133474993679</v>
      </c>
      <c r="W3042" s="93">
        <f t="shared" si="331"/>
        <v>4.4880471342538275</v>
      </c>
      <c r="X3042" s="93">
        <f t="shared" si="331"/>
        <v>6.2655479189645087</v>
      </c>
      <c r="Y3042" s="93">
        <f t="shared" si="330"/>
        <v>8.7470317379737779</v>
      </c>
      <c r="Z3042" s="93">
        <f t="shared" si="330"/>
        <v>12.211312596227861</v>
      </c>
      <c r="AA3042" s="93">
        <f t="shared" si="330"/>
        <v>17.047629388999507</v>
      </c>
      <c r="AB3042" s="93">
        <f t="shared" si="330"/>
        <v>23.799379918785657</v>
      </c>
      <c r="AC3042" s="95">
        <f t="shared" si="330"/>
        <v>33.22517586428711</v>
      </c>
      <c r="AE3042" s="96"/>
    </row>
    <row r="3043" spans="3:31" ht="24.75" customHeight="1" x14ac:dyDescent="0.25">
      <c r="C3043" s="91">
        <f>ABS(E3043-Dashboard!$F$13)</f>
        <v>32.08260442154581</v>
      </c>
      <c r="D3043" s="92">
        <f t="shared" si="333"/>
        <v>0.39615216512642626</v>
      </c>
      <c r="E3043" s="93" cm="1">
        <f t="array" ref="E3043">SUM('DRE + DCF'!$S$41/TIR!S3043,'DRE + DCF'!$U$41:$AD$41/TIR!T3043:AC3043,TIR!F3043)</f>
        <v>15.537395578454186</v>
      </c>
      <c r="F3043" s="100">
        <f>'DRE + DCF'!$AE$38*'DRE + DCF'!$AE$39*(1+G3043)/(R3043-G3043)/AC3043</f>
        <v>2.7390391263859368</v>
      </c>
      <c r="G3043" s="92">
        <f>R3043*(1-'DRE + DCF'!$AE$39)</f>
        <v>0.23769129907585573</v>
      </c>
      <c r="H3043" s="94">
        <f t="shared" si="329"/>
        <v>0.39615216512642626</v>
      </c>
      <c r="I3043" s="94">
        <f t="shared" si="334"/>
        <v>0.39615216512642626</v>
      </c>
      <c r="J3043" s="94">
        <f t="shared" si="334"/>
        <v>0.39615216512642626</v>
      </c>
      <c r="K3043" s="94">
        <f t="shared" si="334"/>
        <v>0.39615216512642626</v>
      </c>
      <c r="L3043" s="94">
        <f t="shared" si="334"/>
        <v>0.39615216512642626</v>
      </c>
      <c r="M3043" s="94">
        <f t="shared" si="334"/>
        <v>0.39615216512642626</v>
      </c>
      <c r="N3043" s="94">
        <f t="shared" si="334"/>
        <v>0.39615216512642626</v>
      </c>
      <c r="O3043" s="94">
        <f t="shared" si="334"/>
        <v>0.39615216512642626</v>
      </c>
      <c r="P3043" s="94">
        <f t="shared" si="334"/>
        <v>0.39615216512642626</v>
      </c>
      <c r="Q3043" s="94">
        <f t="shared" si="334"/>
        <v>0.39615216512642626</v>
      </c>
      <c r="R3043" s="94">
        <f t="shared" si="334"/>
        <v>0.39615216512642626</v>
      </c>
      <c r="S3043" s="93">
        <f>(1+H3043)^((5-Dashboard!$F$9)*3/12)</f>
        <v>1.1815888308233224</v>
      </c>
      <c r="T3043" s="93">
        <f t="shared" si="331"/>
        <v>1.6496778044431841</v>
      </c>
      <c r="U3043" s="93">
        <f t="shared" si="331"/>
        <v>2.3032012384343608</v>
      </c>
      <c r="V3043" s="93">
        <f t="shared" si="331"/>
        <v>3.215619395761999</v>
      </c>
      <c r="W3043" s="93">
        <f t="shared" si="331"/>
        <v>4.4894939816156452</v>
      </c>
      <c r="X3043" s="93">
        <f t="shared" si="331"/>
        <v>6.2680167427547424</v>
      </c>
      <c r="Y3043" s="93">
        <f t="shared" si="330"/>
        <v>8.7511051464457221</v>
      </c>
      <c r="Z3043" s="93">
        <f t="shared" si="330"/>
        <v>12.217874397459205</v>
      </c>
      <c r="AA3043" s="93">
        <f t="shared" si="330"/>
        <v>17.0580117932554</v>
      </c>
      <c r="AB3043" s="93">
        <f t="shared" si="330"/>
        <v>23.815580097905638</v>
      </c>
      <c r="AC3043" s="95">
        <f t="shared" si="330"/>
        <v>33.25017371743278</v>
      </c>
      <c r="AE3043" s="96"/>
    </row>
    <row r="3044" spans="3:31" ht="24.75" customHeight="1" x14ac:dyDescent="0.25">
      <c r="C3044" s="91">
        <f>ABS(E3044-Dashboard!$F$13)</f>
        <v>32.088566166886153</v>
      </c>
      <c r="D3044" s="92">
        <f t="shared" si="333"/>
        <v>0.39625216512642625</v>
      </c>
      <c r="E3044" s="93" cm="1">
        <f t="array" ref="E3044">SUM('DRE + DCF'!$S$41/TIR!S3044,'DRE + DCF'!$U$41:$AD$41/TIR!T3044:AC3044,TIR!F3044)</f>
        <v>15.531433833113844</v>
      </c>
      <c r="F3044" s="100">
        <f>'DRE + DCF'!$AE$38*'DRE + DCF'!$AE$39*(1+G3044)/(R3044-G3044)/AC3044</f>
        <v>2.7364219648433701</v>
      </c>
      <c r="G3044" s="92">
        <f>R3044*(1-'DRE + DCF'!$AE$39)</f>
        <v>0.23775129907585574</v>
      </c>
      <c r="H3044" s="94">
        <f t="shared" si="329"/>
        <v>0.39625216512642625</v>
      </c>
      <c r="I3044" s="94">
        <f t="shared" si="334"/>
        <v>0.39625216512642625</v>
      </c>
      <c r="J3044" s="94">
        <f t="shared" si="334"/>
        <v>0.39625216512642625</v>
      </c>
      <c r="K3044" s="94">
        <f t="shared" si="334"/>
        <v>0.39625216512642625</v>
      </c>
      <c r="L3044" s="94">
        <f t="shared" si="334"/>
        <v>0.39625216512642625</v>
      </c>
      <c r="M3044" s="94">
        <f t="shared" si="334"/>
        <v>0.39625216512642625</v>
      </c>
      <c r="N3044" s="94">
        <f t="shared" si="334"/>
        <v>0.39625216512642625</v>
      </c>
      <c r="O3044" s="94">
        <f t="shared" si="334"/>
        <v>0.39625216512642625</v>
      </c>
      <c r="P3044" s="94">
        <f t="shared" si="334"/>
        <v>0.39625216512642625</v>
      </c>
      <c r="Q3044" s="94">
        <f t="shared" si="334"/>
        <v>0.39625216512642625</v>
      </c>
      <c r="R3044" s="94">
        <f t="shared" si="334"/>
        <v>0.39625216512642625</v>
      </c>
      <c r="S3044" s="93">
        <f>(1+H3044)^((5-Dashboard!$F$9)*3/12)</f>
        <v>1.1816311459700215</v>
      </c>
      <c r="T3044" s="93">
        <f t="shared" si="331"/>
        <v>1.6498550459414629</v>
      </c>
      <c r="U3044" s="93">
        <f t="shared" si="331"/>
        <v>2.3036136800405274</v>
      </c>
      <c r="V3044" s="93">
        <f t="shared" si="331"/>
        <v>3.216425588371441</v>
      </c>
      <c r="W3044" s="93">
        <f t="shared" si="331"/>
        <v>4.4909411917316646</v>
      </c>
      <c r="X3044" s="93">
        <f t="shared" si="331"/>
        <v>6.2704863624107903</v>
      </c>
      <c r="Y3044" s="93">
        <f t="shared" si="330"/>
        <v>8.7551801599117951</v>
      </c>
      <c r="Z3044" s="93">
        <f t="shared" si="330"/>
        <v>12.224439254348775</v>
      </c>
      <c r="AA3044" s="93">
        <f t="shared" si="330"/>
        <v>17.068399776340954</v>
      </c>
      <c r="AB3044" s="93">
        <f t="shared" si="330"/>
        <v>23.831790142959466</v>
      </c>
      <c r="AC3044" s="95">
        <f t="shared" si="330"/>
        <v>33.275188585945784</v>
      </c>
      <c r="AE3044" s="96"/>
    </row>
    <row r="3045" spans="3:31" ht="24.75" customHeight="1" x14ac:dyDescent="0.25">
      <c r="C3045" s="91">
        <f>ABS(E3045-Dashboard!$F$13)</f>
        <v>32.094523497407863</v>
      </c>
      <c r="D3045" s="92">
        <f t="shared" si="333"/>
        <v>0.39635216512642624</v>
      </c>
      <c r="E3045" s="93" cm="1">
        <f t="array" ref="E3045">SUM('DRE + DCF'!$S$41/TIR!S3045,'DRE + DCF'!$U$41:$AD$41/TIR!T3045:AC3045,TIR!F3045)</f>
        <v>15.525476502592134</v>
      </c>
      <c r="F3045" s="100">
        <f>'DRE + DCF'!$AE$38*'DRE + DCF'!$AE$39*(1+G3045)/(R3045-G3045)/AC3045</f>
        <v>2.7338076189355469</v>
      </c>
      <c r="G3045" s="92">
        <f>R3045*(1-'DRE + DCF'!$AE$39)</f>
        <v>0.23781129907585574</v>
      </c>
      <c r="H3045" s="94">
        <f t="shared" si="329"/>
        <v>0.39635216512642624</v>
      </c>
      <c r="I3045" s="94">
        <f t="shared" si="334"/>
        <v>0.39635216512642624</v>
      </c>
      <c r="J3045" s="94">
        <f t="shared" si="334"/>
        <v>0.39635216512642624</v>
      </c>
      <c r="K3045" s="94">
        <f t="shared" si="334"/>
        <v>0.39635216512642624</v>
      </c>
      <c r="L3045" s="94">
        <f t="shared" si="334"/>
        <v>0.39635216512642624</v>
      </c>
      <c r="M3045" s="94">
        <f t="shared" si="334"/>
        <v>0.39635216512642624</v>
      </c>
      <c r="N3045" s="94">
        <f t="shared" si="334"/>
        <v>0.39635216512642624</v>
      </c>
      <c r="O3045" s="94">
        <f t="shared" si="334"/>
        <v>0.39635216512642624</v>
      </c>
      <c r="P3045" s="94">
        <f t="shared" si="334"/>
        <v>0.39635216512642624</v>
      </c>
      <c r="Q3045" s="94">
        <f t="shared" si="334"/>
        <v>0.39635216512642624</v>
      </c>
      <c r="R3045" s="94">
        <f t="shared" si="334"/>
        <v>0.39635216512642624</v>
      </c>
      <c r="S3045" s="93">
        <f>(1+H3045)^((5-Dashboard!$F$9)*3/12)</f>
        <v>1.1816734596014358</v>
      </c>
      <c r="T3045" s="93">
        <f t="shared" si="331"/>
        <v>1.6500322937868992</v>
      </c>
      <c r="U3045" s="93">
        <f t="shared" si="331"/>
        <v>2.3040261659578598</v>
      </c>
      <c r="V3045" s="93">
        <f t="shared" si="331"/>
        <v>3.2172319253431958</v>
      </c>
      <c r="W3045" s="93">
        <f t="shared" si="331"/>
        <v>4.4923887646668321</v>
      </c>
      <c r="X3045" s="93">
        <f t="shared" si="331"/>
        <v>6.272956778132162</v>
      </c>
      <c r="Y3045" s="93">
        <f t="shared" si="330"/>
        <v>8.7592567788893341</v>
      </c>
      <c r="Z3045" s="93">
        <f t="shared" si="330"/>
        <v>12.231007168100447</v>
      </c>
      <c r="AA3045" s="93">
        <f t="shared" si="330"/>
        <v>17.078793340853899</v>
      </c>
      <c r="AB3045" s="93">
        <f t="shared" si="330"/>
        <v>23.848010059248132</v>
      </c>
      <c r="AC3045" s="95">
        <f t="shared" si="330"/>
        <v>33.300220480187917</v>
      </c>
      <c r="AE3045" s="96"/>
    </row>
    <row r="3046" spans="3:31" ht="24.75" customHeight="1" x14ac:dyDescent="0.25">
      <c r="C3046" s="91">
        <f>ABS(E3046-Dashboard!$F$13)</f>
        <v>32.100476417523858</v>
      </c>
      <c r="D3046" s="92">
        <f t="shared" si="333"/>
        <v>0.39645216512642623</v>
      </c>
      <c r="E3046" s="93" cm="1">
        <f t="array" ref="E3046">SUM('DRE + DCF'!$S$41/TIR!S3046,'DRE + DCF'!$U$41:$AD$41/TIR!T3046:AC3046,TIR!F3046)</f>
        <v>15.51952358247614</v>
      </c>
      <c r="F3046" s="100">
        <f>'DRE + DCF'!$AE$38*'DRE + DCF'!$AE$39*(1+G3046)/(R3046-G3046)/AC3046</f>
        <v>2.7311960852621704</v>
      </c>
      <c r="G3046" s="92">
        <f>R3046*(1-'DRE + DCF'!$AE$39)</f>
        <v>0.23787129907585572</v>
      </c>
      <c r="H3046" s="94">
        <f t="shared" si="329"/>
        <v>0.39645216512642623</v>
      </c>
      <c r="I3046" s="94">
        <f t="shared" si="334"/>
        <v>0.39645216512642623</v>
      </c>
      <c r="J3046" s="94">
        <f t="shared" si="334"/>
        <v>0.39645216512642623</v>
      </c>
      <c r="K3046" s="94">
        <f t="shared" si="334"/>
        <v>0.39645216512642623</v>
      </c>
      <c r="L3046" s="94">
        <f t="shared" si="334"/>
        <v>0.39645216512642623</v>
      </c>
      <c r="M3046" s="94">
        <f t="shared" si="334"/>
        <v>0.39645216512642623</v>
      </c>
      <c r="N3046" s="94">
        <f t="shared" si="334"/>
        <v>0.39645216512642623</v>
      </c>
      <c r="O3046" s="94">
        <f t="shared" si="334"/>
        <v>0.39645216512642623</v>
      </c>
      <c r="P3046" s="94">
        <f t="shared" si="334"/>
        <v>0.39645216512642623</v>
      </c>
      <c r="Q3046" s="94">
        <f t="shared" si="334"/>
        <v>0.39645216512642623</v>
      </c>
      <c r="R3046" s="94">
        <f t="shared" si="334"/>
        <v>0.39645216512642623</v>
      </c>
      <c r="S3046" s="93">
        <f>(1+H3046)^((5-Dashboard!$F$9)*3/12)</f>
        <v>1.1817157717177285</v>
      </c>
      <c r="T3046" s="93">
        <f t="shared" si="331"/>
        <v>1.6502095479792678</v>
      </c>
      <c r="U3046" s="93">
        <f t="shared" si="331"/>
        <v>2.3044386961879497</v>
      </c>
      <c r="V3046" s="93">
        <f t="shared" si="331"/>
        <v>3.2180384066927812</v>
      </c>
      <c r="W3046" s="93">
        <f t="shared" si="331"/>
        <v>4.4938367004861295</v>
      </c>
      <c r="X3046" s="93">
        <f t="shared" si="331"/>
        <v>6.2754279901184518</v>
      </c>
      <c r="Y3046" s="93">
        <f t="shared" si="330"/>
        <v>8.7633350038958895</v>
      </c>
      <c r="Z3046" s="93">
        <f t="shared" si="330"/>
        <v>12.237578139918615</v>
      </c>
      <c r="AA3046" s="93">
        <f t="shared" si="330"/>
        <v>17.089192489393174</v>
      </c>
      <c r="AB3046" s="93">
        <f t="shared" si="330"/>
        <v>23.864239852075361</v>
      </c>
      <c r="AC3046" s="95">
        <f t="shared" si="330"/>
        <v>33.325269410526985</v>
      </c>
      <c r="AE3046" s="96"/>
    </row>
    <row r="3047" spans="3:31" ht="24.75" customHeight="1" x14ac:dyDescent="0.25">
      <c r="C3047" s="91">
        <f>ABS(E3047-Dashboard!$F$13)</f>
        <v>32.106424931641598</v>
      </c>
      <c r="D3047" s="92">
        <f t="shared" si="333"/>
        <v>0.39655216512642621</v>
      </c>
      <c r="E3047" s="93" cm="1">
        <f t="array" ref="E3047">SUM('DRE + DCF'!$S$41/TIR!S3047,'DRE + DCF'!$U$41:$AD$41/TIR!T3047:AC3047,TIR!F3047)</f>
        <v>15.513575068358396</v>
      </c>
      <c r="F3047" s="100">
        <f>'DRE + DCF'!$AE$38*'DRE + DCF'!$AE$39*(1+G3047)/(R3047-G3047)/AC3047</f>
        <v>2.7285873604275852</v>
      </c>
      <c r="G3047" s="92">
        <f>R3047*(1-'DRE + DCF'!$AE$39)</f>
        <v>0.23793129907585572</v>
      </c>
      <c r="H3047" s="94">
        <f t="shared" si="329"/>
        <v>0.39655216512642621</v>
      </c>
      <c r="I3047" s="94">
        <f t="shared" si="334"/>
        <v>0.39655216512642621</v>
      </c>
      <c r="J3047" s="94">
        <f t="shared" si="334"/>
        <v>0.39655216512642621</v>
      </c>
      <c r="K3047" s="94">
        <f t="shared" si="334"/>
        <v>0.39655216512642621</v>
      </c>
      <c r="L3047" s="94">
        <f t="shared" si="334"/>
        <v>0.39655216512642621</v>
      </c>
      <c r="M3047" s="94">
        <f t="shared" si="334"/>
        <v>0.39655216512642621</v>
      </c>
      <c r="N3047" s="94">
        <f t="shared" si="334"/>
        <v>0.39655216512642621</v>
      </c>
      <c r="O3047" s="94">
        <f t="shared" si="334"/>
        <v>0.39655216512642621</v>
      </c>
      <c r="P3047" s="94">
        <f t="shared" si="334"/>
        <v>0.39655216512642621</v>
      </c>
      <c r="Q3047" s="94">
        <f t="shared" si="334"/>
        <v>0.39655216512642621</v>
      </c>
      <c r="R3047" s="94">
        <f t="shared" si="334"/>
        <v>0.39655216512642621</v>
      </c>
      <c r="S3047" s="93">
        <f>(1+H3047)^((5-Dashboard!$F$9)*3/12)</f>
        <v>1.1817580823190617</v>
      </c>
      <c r="T3047" s="93">
        <f t="shared" si="331"/>
        <v>1.6503868085183389</v>
      </c>
      <c r="U3047" s="93">
        <f t="shared" si="331"/>
        <v>2.3048512707323785</v>
      </c>
      <c r="V3047" s="93">
        <f t="shared" si="331"/>
        <v>3.2188450324356976</v>
      </c>
      <c r="W3047" s="93">
        <f t="shared" si="331"/>
        <v>4.4952849992545145</v>
      </c>
      <c r="X3047" s="93">
        <f t="shared" si="331"/>
        <v>6.2778999985692368</v>
      </c>
      <c r="Y3047" s="93">
        <f t="shared" ref="Y3047:AC3097" si="335">(X3047)*(1+N3047)</f>
        <v>8.7674148354490544</v>
      </c>
      <c r="Z3047" s="93">
        <f t="shared" si="335"/>
        <v>12.244152171007926</v>
      </c>
      <c r="AA3047" s="93">
        <f t="shared" si="335"/>
        <v>17.099597224558551</v>
      </c>
      <c r="AB3047" s="93">
        <f t="shared" si="335"/>
        <v>23.88047952674707</v>
      </c>
      <c r="AC3047" s="95">
        <f t="shared" si="335"/>
        <v>33.35033538733591</v>
      </c>
      <c r="AE3047" s="96"/>
    </row>
    <row r="3048" spans="3:31" ht="24.75" customHeight="1" x14ac:dyDescent="0.25">
      <c r="C3048" s="91">
        <f>ABS(E3048-Dashboard!$F$13)</f>
        <v>32.112369044163287</v>
      </c>
      <c r="D3048" s="92">
        <f t="shared" si="333"/>
        <v>0.3966521651264262</v>
      </c>
      <c r="E3048" s="93" cm="1">
        <f t="array" ref="E3048">SUM('DRE + DCF'!$S$41/TIR!S3048,'DRE + DCF'!$U$41:$AD$41/TIR!T3048:AC3048,TIR!F3048)</f>
        <v>15.50763095583671</v>
      </c>
      <c r="F3048" s="100">
        <f>'DRE + DCF'!$AE$38*'DRE + DCF'!$AE$39*(1+G3048)/(R3048-G3048)/AC3048</f>
        <v>2.7259814410406875</v>
      </c>
      <c r="G3048" s="92">
        <f>R3048*(1-'DRE + DCF'!$AE$39)</f>
        <v>0.2379912990758557</v>
      </c>
      <c r="H3048" s="94">
        <f t="shared" si="329"/>
        <v>0.3966521651264262</v>
      </c>
      <c r="I3048" s="94">
        <f t="shared" si="334"/>
        <v>0.3966521651264262</v>
      </c>
      <c r="J3048" s="94">
        <f t="shared" si="334"/>
        <v>0.3966521651264262</v>
      </c>
      <c r="K3048" s="94">
        <f t="shared" si="334"/>
        <v>0.3966521651264262</v>
      </c>
      <c r="L3048" s="94">
        <f t="shared" si="334"/>
        <v>0.3966521651264262</v>
      </c>
      <c r="M3048" s="94">
        <f t="shared" si="334"/>
        <v>0.3966521651264262</v>
      </c>
      <c r="N3048" s="94">
        <f t="shared" si="334"/>
        <v>0.3966521651264262</v>
      </c>
      <c r="O3048" s="94">
        <f t="shared" si="334"/>
        <v>0.3966521651264262</v>
      </c>
      <c r="P3048" s="94">
        <f t="shared" si="334"/>
        <v>0.3966521651264262</v>
      </c>
      <c r="Q3048" s="94">
        <f t="shared" si="334"/>
        <v>0.3966521651264262</v>
      </c>
      <c r="R3048" s="94">
        <f t="shared" si="334"/>
        <v>0.3966521651264262</v>
      </c>
      <c r="S3048" s="93">
        <f>(1+H3048)^((5-Dashboard!$F$9)*3/12)</f>
        <v>1.1818003914055988</v>
      </c>
      <c r="T3048" s="93">
        <f t="shared" ref="T3048:X3098" si="336">(S3048)*(1+I3048)</f>
        <v>1.6505640754038875</v>
      </c>
      <c r="U3048" s="93">
        <f t="shared" si="336"/>
        <v>2.3052638895927373</v>
      </c>
      <c r="V3048" s="93">
        <f t="shared" si="336"/>
        <v>3.2196518025874634</v>
      </c>
      <c r="W3048" s="93">
        <f t="shared" si="336"/>
        <v>4.4967336610369824</v>
      </c>
      <c r="X3048" s="93">
        <f t="shared" si="336"/>
        <v>6.280372803684183</v>
      </c>
      <c r="Y3048" s="93">
        <f t="shared" si="335"/>
        <v>8.7714962740666387</v>
      </c>
      <c r="Z3048" s="93">
        <f t="shared" si="335"/>
        <v>12.250729262573552</v>
      </c>
      <c r="AA3048" s="93">
        <f t="shared" si="335"/>
        <v>17.110007548951021</v>
      </c>
      <c r="AB3048" s="93">
        <f t="shared" si="335"/>
        <v>23.896729088571941</v>
      </c>
      <c r="AC3048" s="95">
        <f t="shared" si="335"/>
        <v>33.375418420993654</v>
      </c>
      <c r="AE3048" s="96"/>
    </row>
    <row r="3049" spans="3:31" ht="24.75" customHeight="1" x14ac:dyDescent="0.25">
      <c r="C3049" s="91">
        <f>ABS(E3049-Dashboard!$F$13)</f>
        <v>32.11830875948565</v>
      </c>
      <c r="D3049" s="92">
        <f t="shared" si="333"/>
        <v>0.39675216512642619</v>
      </c>
      <c r="E3049" s="93" cm="1">
        <f t="array" ref="E3049">SUM('DRE + DCF'!$S$41/TIR!S3049,'DRE + DCF'!$U$41:$AD$41/TIR!T3049:AC3049,TIR!F3049)</f>
        <v>15.501691240514347</v>
      </c>
      <c r="F3049" s="100">
        <f>'DRE + DCF'!$AE$38*'DRE + DCF'!$AE$39*(1+G3049)/(R3049-G3049)/AC3049</f>
        <v>2.7233783237150035</v>
      </c>
      <c r="G3049" s="92">
        <f>R3049*(1-'DRE + DCF'!$AE$39)</f>
        <v>0.2380512990758557</v>
      </c>
      <c r="H3049" s="94">
        <f t="shared" si="329"/>
        <v>0.39675216512642619</v>
      </c>
      <c r="I3049" s="94">
        <f t="shared" si="334"/>
        <v>0.39675216512642619</v>
      </c>
      <c r="J3049" s="94">
        <f t="shared" si="334"/>
        <v>0.39675216512642619</v>
      </c>
      <c r="K3049" s="94">
        <f t="shared" si="334"/>
        <v>0.39675216512642619</v>
      </c>
      <c r="L3049" s="94">
        <f t="shared" si="334"/>
        <v>0.39675216512642619</v>
      </c>
      <c r="M3049" s="94">
        <f t="shared" si="334"/>
        <v>0.39675216512642619</v>
      </c>
      <c r="N3049" s="94">
        <f t="shared" si="334"/>
        <v>0.39675216512642619</v>
      </c>
      <c r="O3049" s="94">
        <f t="shared" si="334"/>
        <v>0.39675216512642619</v>
      </c>
      <c r="P3049" s="94">
        <f t="shared" si="334"/>
        <v>0.39675216512642619</v>
      </c>
      <c r="Q3049" s="94">
        <f t="shared" si="334"/>
        <v>0.39675216512642619</v>
      </c>
      <c r="R3049" s="94">
        <f t="shared" si="334"/>
        <v>0.39675216512642619</v>
      </c>
      <c r="S3049" s="93">
        <f>(1+H3049)^((5-Dashboard!$F$9)*3/12)</f>
        <v>1.1818426989775019</v>
      </c>
      <c r="T3049" s="93">
        <f t="shared" si="336"/>
        <v>1.6507413486356848</v>
      </c>
      <c r="U3049" s="93">
        <f t="shared" si="336"/>
        <v>2.3056765527706093</v>
      </c>
      <c r="V3049" s="93">
        <f t="shared" si="336"/>
        <v>3.220458717163583</v>
      </c>
      <c r="W3049" s="93">
        <f t="shared" si="336"/>
        <v>4.4981826858985068</v>
      </c>
      <c r="X3049" s="93">
        <f t="shared" si="336"/>
        <v>6.2828464056629416</v>
      </c>
      <c r="Y3049" s="93">
        <f t="shared" si="335"/>
        <v>8.7755793202664982</v>
      </c>
      <c r="Z3049" s="93">
        <f t="shared" si="335"/>
        <v>12.257309415820922</v>
      </c>
      <c r="AA3049" s="93">
        <f t="shared" si="335"/>
        <v>17.120423465172401</v>
      </c>
      <c r="AB3049" s="93">
        <f t="shared" si="335"/>
        <v>23.91298854286082</v>
      </c>
      <c r="AC3049" s="95">
        <f t="shared" si="335"/>
        <v>33.400518521884273</v>
      </c>
      <c r="AE3049" s="96"/>
    </row>
    <row r="3050" spans="3:31" ht="24.75" customHeight="1" x14ac:dyDescent="0.25">
      <c r="C3050" s="91">
        <f>ABS(E3050-Dashboard!$F$13)</f>
        <v>32.124244082000203</v>
      </c>
      <c r="D3050" s="92">
        <f t="shared" si="333"/>
        <v>0.39685216512642618</v>
      </c>
      <c r="E3050" s="93" cm="1">
        <f t="array" ref="E3050">SUM('DRE + DCF'!$S$41/TIR!S3050,'DRE + DCF'!$U$41:$AD$41/TIR!T3050:AC3050,TIR!F3050)</f>
        <v>15.495755917999798</v>
      </c>
      <c r="F3050" s="100">
        <f>'DRE + DCF'!$AE$38*'DRE + DCF'!$AE$39*(1+G3050)/(R3050-G3050)/AC3050</f>
        <v>2.7207780050685964</v>
      </c>
      <c r="G3050" s="92">
        <f>R3050*(1-'DRE + DCF'!$AE$39)</f>
        <v>0.23811129907585571</v>
      </c>
      <c r="H3050" s="94">
        <f t="shared" si="329"/>
        <v>0.39685216512642618</v>
      </c>
      <c r="I3050" s="94">
        <f t="shared" si="334"/>
        <v>0.39685216512642618</v>
      </c>
      <c r="J3050" s="94">
        <f t="shared" si="334"/>
        <v>0.39685216512642618</v>
      </c>
      <c r="K3050" s="94">
        <f t="shared" si="334"/>
        <v>0.39685216512642618</v>
      </c>
      <c r="L3050" s="94">
        <f t="shared" si="334"/>
        <v>0.39685216512642618</v>
      </c>
      <c r="M3050" s="94">
        <f t="shared" si="334"/>
        <v>0.39685216512642618</v>
      </c>
      <c r="N3050" s="94">
        <f t="shared" si="334"/>
        <v>0.39685216512642618</v>
      </c>
      <c r="O3050" s="94">
        <f t="shared" si="334"/>
        <v>0.39685216512642618</v>
      </c>
      <c r="P3050" s="94">
        <f t="shared" si="334"/>
        <v>0.39685216512642618</v>
      </c>
      <c r="Q3050" s="94">
        <f t="shared" si="334"/>
        <v>0.39685216512642618</v>
      </c>
      <c r="R3050" s="94">
        <f t="shared" si="334"/>
        <v>0.39685216512642618</v>
      </c>
      <c r="S3050" s="93">
        <f>(1+H3050)^((5-Dashboard!$F$9)*3/12)</f>
        <v>1.1818850050349341</v>
      </c>
      <c r="T3050" s="93">
        <f t="shared" si="336"/>
        <v>1.6509186282135049</v>
      </c>
      <c r="U3050" s="93">
        <f t="shared" si="336"/>
        <v>2.306089260267584</v>
      </c>
      <c r="V3050" s="93">
        <f t="shared" si="336"/>
        <v>3.2212657761795733</v>
      </c>
      <c r="W3050" s="93">
        <f t="shared" si="336"/>
        <v>4.4996320739040954</v>
      </c>
      <c r="X3050" s="93">
        <f t="shared" si="336"/>
        <v>6.2853208047052478</v>
      </c>
      <c r="Y3050" s="93">
        <f t="shared" si="335"/>
        <v>8.7796639745666969</v>
      </c>
      <c r="Z3050" s="93">
        <f t="shared" si="335"/>
        <v>12.263892631955976</v>
      </c>
      <c r="AA3050" s="93">
        <f t="shared" si="335"/>
        <v>17.130844975825731</v>
      </c>
      <c r="AB3050" s="93">
        <f t="shared" si="335"/>
        <v>23.929257894927336</v>
      </c>
      <c r="AC3050" s="95">
        <f t="shared" si="335"/>
        <v>33.425635700397876</v>
      </c>
      <c r="AE3050" s="96"/>
    </row>
    <row r="3051" spans="3:31" ht="24.75" customHeight="1" x14ac:dyDescent="0.25">
      <c r="C3051" s="91">
        <f>ABS(E3051-Dashboard!$F$13)</f>
        <v>32.130175016092984</v>
      </c>
      <c r="D3051" s="92">
        <f t="shared" si="333"/>
        <v>0.39695216512642617</v>
      </c>
      <c r="E3051" s="93" cm="1">
        <f t="array" ref="E3051">SUM('DRE + DCF'!$S$41/TIR!S3051,'DRE + DCF'!$U$41:$AD$41/TIR!T3051:AC3051,TIR!F3051)</f>
        <v>15.489824983907015</v>
      </c>
      <c r="F3051" s="100">
        <f>'DRE + DCF'!$AE$38*'DRE + DCF'!$AE$39*(1+G3051)/(R3051-G3051)/AC3051</f>
        <v>2.7181804817241422</v>
      </c>
      <c r="G3051" s="92">
        <f>R3051*(1-'DRE + DCF'!$AE$39)</f>
        <v>0.23817129907585569</v>
      </c>
      <c r="H3051" s="94">
        <f t="shared" si="329"/>
        <v>0.39695216512642617</v>
      </c>
      <c r="I3051" s="94">
        <f t="shared" si="334"/>
        <v>0.39695216512642617</v>
      </c>
      <c r="J3051" s="94">
        <f t="shared" si="334"/>
        <v>0.39695216512642617</v>
      </c>
      <c r="K3051" s="94">
        <f t="shared" si="334"/>
        <v>0.39695216512642617</v>
      </c>
      <c r="L3051" s="94">
        <f t="shared" si="334"/>
        <v>0.39695216512642617</v>
      </c>
      <c r="M3051" s="94">
        <f t="shared" si="334"/>
        <v>0.39695216512642617</v>
      </c>
      <c r="N3051" s="94">
        <f t="shared" si="334"/>
        <v>0.39695216512642617</v>
      </c>
      <c r="O3051" s="94">
        <f t="shared" si="334"/>
        <v>0.39695216512642617</v>
      </c>
      <c r="P3051" s="94">
        <f t="shared" si="334"/>
        <v>0.39695216512642617</v>
      </c>
      <c r="Q3051" s="94">
        <f t="shared" si="334"/>
        <v>0.39695216512642617</v>
      </c>
      <c r="R3051" s="94">
        <f t="shared" si="334"/>
        <v>0.39695216512642617</v>
      </c>
      <c r="S3051" s="93">
        <f>(1+H3051)^((5-Dashboard!$F$9)*3/12)</f>
        <v>1.1819273095780578</v>
      </c>
      <c r="T3051" s="93">
        <f t="shared" si="336"/>
        <v>1.6510959141371195</v>
      </c>
      <c r="U3051" s="93">
        <f t="shared" si="336"/>
        <v>2.3065020120852449</v>
      </c>
      <c r="V3051" s="93">
        <f t="shared" si="336"/>
        <v>3.2220729796509411</v>
      </c>
      <c r="W3051" s="93">
        <f t="shared" si="336"/>
        <v>4.501081825118737</v>
      </c>
      <c r="X3051" s="93">
        <f t="shared" si="336"/>
        <v>6.2877960010108254</v>
      </c>
      <c r="Y3051" s="93">
        <f t="shared" si="335"/>
        <v>8.7837502374853553</v>
      </c>
      <c r="Z3051" s="93">
        <f t="shared" si="335"/>
        <v>12.270478912184926</v>
      </c>
      <c r="AA3051" s="93">
        <f t="shared" si="335"/>
        <v>17.141272083514885</v>
      </c>
      <c r="AB3051" s="93">
        <f t="shared" si="335"/>
        <v>23.945537150087283</v>
      </c>
      <c r="AC3051" s="95">
        <f t="shared" si="335"/>
        <v>33.450769966929698</v>
      </c>
      <c r="AE3051" s="96"/>
    </row>
    <row r="3052" spans="3:31" ht="24.75" customHeight="1" x14ac:dyDescent="0.25">
      <c r="C3052" s="91">
        <f>ABS(E3052-Dashboard!$F$13)</f>
        <v>32.136101566144816</v>
      </c>
      <c r="D3052" s="92">
        <f t="shared" si="333"/>
        <v>0.39705216512642616</v>
      </c>
      <c r="E3052" s="93" cm="1">
        <f t="array" ref="E3052">SUM('DRE + DCF'!$S$41/TIR!S3052,'DRE + DCF'!$U$41:$AD$41/TIR!T3052:AC3052,TIR!F3052)</f>
        <v>15.483898433855178</v>
      </c>
      <c r="F3052" s="100">
        <f>'DRE + DCF'!$AE$38*'DRE + DCF'!$AE$39*(1+G3052)/(R3052-G3052)/AC3052</f>
        <v>2.7155857503088447</v>
      </c>
      <c r="G3052" s="92">
        <f>R3052*(1-'DRE + DCF'!$AE$39)</f>
        <v>0.23823129907585569</v>
      </c>
      <c r="H3052" s="94">
        <f t="shared" si="329"/>
        <v>0.39705216512642616</v>
      </c>
      <c r="I3052" s="94">
        <f t="shared" si="334"/>
        <v>0.39705216512642616</v>
      </c>
      <c r="J3052" s="94">
        <f t="shared" si="334"/>
        <v>0.39705216512642616</v>
      </c>
      <c r="K3052" s="94">
        <f t="shared" si="334"/>
        <v>0.39705216512642616</v>
      </c>
      <c r="L3052" s="94">
        <f t="shared" si="334"/>
        <v>0.39705216512642616</v>
      </c>
      <c r="M3052" s="94">
        <f t="shared" si="334"/>
        <v>0.39705216512642616</v>
      </c>
      <c r="N3052" s="94">
        <f t="shared" si="334"/>
        <v>0.39705216512642616</v>
      </c>
      <c r="O3052" s="94">
        <f t="shared" si="334"/>
        <v>0.39705216512642616</v>
      </c>
      <c r="P3052" s="94">
        <f t="shared" si="334"/>
        <v>0.39705216512642616</v>
      </c>
      <c r="Q3052" s="94">
        <f t="shared" si="334"/>
        <v>0.39705216512642616</v>
      </c>
      <c r="R3052" s="94">
        <f t="shared" si="334"/>
        <v>0.39705216512642616</v>
      </c>
      <c r="S3052" s="93">
        <f>(1+H3052)^((5-Dashboard!$F$9)*3/12)</f>
        <v>1.1819696126070358</v>
      </c>
      <c r="T3052" s="93">
        <f t="shared" si="336"/>
        <v>1.6512732064063027</v>
      </c>
      <c r="U3052" s="93">
        <f t="shared" si="336"/>
        <v>2.3069148082251814</v>
      </c>
      <c r="V3052" s="93">
        <f t="shared" si="336"/>
        <v>3.2228803275932041</v>
      </c>
      <c r="W3052" s="93">
        <f t="shared" si="336"/>
        <v>4.5025319396074517</v>
      </c>
      <c r="X3052" s="93">
        <f t="shared" si="336"/>
        <v>6.2902719947794781</v>
      </c>
      <c r="Y3052" s="93">
        <f t="shared" si="335"/>
        <v>8.7878381095407949</v>
      </c>
      <c r="Z3052" s="93">
        <f t="shared" si="335"/>
        <v>12.277068257714488</v>
      </c>
      <c r="AA3052" s="93">
        <f t="shared" si="335"/>
        <v>17.151704790844946</v>
      </c>
      <c r="AB3052" s="93">
        <f t="shared" si="335"/>
        <v>23.96182631365923</v>
      </c>
      <c r="AC3052" s="95">
        <f t="shared" si="335"/>
        <v>33.475921331881004</v>
      </c>
      <c r="AE3052" s="96"/>
    </row>
    <row r="3053" spans="3:31" ht="24.75" customHeight="1" x14ac:dyDescent="0.25">
      <c r="C3053" s="91">
        <f>ABS(E3053-Dashboard!$F$13)</f>
        <v>32.142023736531122</v>
      </c>
      <c r="D3053" s="92">
        <f t="shared" si="333"/>
        <v>0.39715216512642615</v>
      </c>
      <c r="E3053" s="93" cm="1">
        <f t="array" ref="E3053">SUM('DRE + DCF'!$S$41/TIR!S3053,'DRE + DCF'!$U$41:$AD$41/TIR!T3053:AC3053,TIR!F3053)</f>
        <v>15.477976263468875</v>
      </c>
      <c r="F3053" s="100">
        <f>'DRE + DCF'!$AE$38*'DRE + DCF'!$AE$39*(1+G3053)/(R3053-G3053)/AC3053</f>
        <v>2.712993807454505</v>
      </c>
      <c r="G3053" s="92">
        <f>R3053*(1-'DRE + DCF'!$AE$39)</f>
        <v>0.23829129907585567</v>
      </c>
      <c r="H3053" s="94">
        <f t="shared" si="329"/>
        <v>0.39715216512642615</v>
      </c>
      <c r="I3053" s="94">
        <f t="shared" si="334"/>
        <v>0.39715216512642615</v>
      </c>
      <c r="J3053" s="94">
        <f t="shared" si="334"/>
        <v>0.39715216512642615</v>
      </c>
      <c r="K3053" s="94">
        <f t="shared" si="334"/>
        <v>0.39715216512642615</v>
      </c>
      <c r="L3053" s="94">
        <f t="shared" si="334"/>
        <v>0.39715216512642615</v>
      </c>
      <c r="M3053" s="94">
        <f t="shared" si="334"/>
        <v>0.39715216512642615</v>
      </c>
      <c r="N3053" s="94">
        <f t="shared" si="334"/>
        <v>0.39715216512642615</v>
      </c>
      <c r="O3053" s="94">
        <f t="shared" si="334"/>
        <v>0.39715216512642615</v>
      </c>
      <c r="P3053" s="94">
        <f t="shared" si="334"/>
        <v>0.39715216512642615</v>
      </c>
      <c r="Q3053" s="94">
        <f t="shared" si="334"/>
        <v>0.39715216512642615</v>
      </c>
      <c r="R3053" s="94">
        <f t="shared" si="334"/>
        <v>0.39715216512642615</v>
      </c>
      <c r="S3053" s="93">
        <f>(1+H3053)^((5-Dashboard!$F$9)*3/12)</f>
        <v>1.1820119141220304</v>
      </c>
      <c r="T3053" s="93">
        <f t="shared" si="336"/>
        <v>1.6514505050208259</v>
      </c>
      <c r="U3053" s="93">
        <f t="shared" si="336"/>
        <v>2.3073276486889767</v>
      </c>
      <c r="V3053" s="93">
        <f t="shared" si="336"/>
        <v>3.2236878200218695</v>
      </c>
      <c r="W3053" s="93">
        <f t="shared" si="336"/>
        <v>4.5039824174352434</v>
      </c>
      <c r="X3053" s="93">
        <f t="shared" si="336"/>
        <v>6.2927487862110043</v>
      </c>
      <c r="Y3053" s="93">
        <f t="shared" si="335"/>
        <v>8.7919275912513939</v>
      </c>
      <c r="Z3053" s="93">
        <f t="shared" si="335"/>
        <v>12.283660669751649</v>
      </c>
      <c r="AA3053" s="93">
        <f t="shared" si="335"/>
        <v>17.16214310042184</v>
      </c>
      <c r="AB3053" s="93">
        <f t="shared" si="335"/>
        <v>23.978125390963928</v>
      </c>
      <c r="AC3053" s="95">
        <f t="shared" si="335"/>
        <v>33.501089805658182</v>
      </c>
      <c r="AE3053" s="96"/>
    </row>
    <row r="3054" spans="3:31" ht="24.75" customHeight="1" x14ac:dyDescent="0.25">
      <c r="C3054" s="91">
        <f>ABS(E3054-Dashboard!$F$13)</f>
        <v>32.14794153162206</v>
      </c>
      <c r="D3054" s="92">
        <f t="shared" si="333"/>
        <v>0.39725216512642614</v>
      </c>
      <c r="E3054" s="93" cm="1">
        <f t="array" ref="E3054">SUM('DRE + DCF'!$S$41/TIR!S3054,'DRE + DCF'!$U$41:$AD$41/TIR!T3054:AC3054,TIR!F3054)</f>
        <v>15.472058468377938</v>
      </c>
      <c r="F3054" s="100">
        <f>'DRE + DCF'!$AE$38*'DRE + DCF'!$AE$39*(1+G3054)/(R3054-G3054)/AC3054</f>
        <v>2.7104046497974394</v>
      </c>
      <c r="G3054" s="92">
        <f>R3054*(1-'DRE + DCF'!$AE$39)</f>
        <v>0.23835129907585567</v>
      </c>
      <c r="H3054" s="94">
        <f t="shared" si="329"/>
        <v>0.39725216512642614</v>
      </c>
      <c r="I3054" s="94">
        <f t="shared" si="334"/>
        <v>0.39725216512642614</v>
      </c>
      <c r="J3054" s="94">
        <f t="shared" si="334"/>
        <v>0.39725216512642614</v>
      </c>
      <c r="K3054" s="94">
        <f t="shared" si="334"/>
        <v>0.39725216512642614</v>
      </c>
      <c r="L3054" s="94">
        <f t="shared" si="334"/>
        <v>0.39725216512642614</v>
      </c>
      <c r="M3054" s="94">
        <f t="shared" si="334"/>
        <v>0.39725216512642614</v>
      </c>
      <c r="N3054" s="94">
        <f t="shared" si="334"/>
        <v>0.39725216512642614</v>
      </c>
      <c r="O3054" s="94">
        <f t="shared" si="334"/>
        <v>0.39725216512642614</v>
      </c>
      <c r="P3054" s="94">
        <f t="shared" si="334"/>
        <v>0.39725216512642614</v>
      </c>
      <c r="Q3054" s="94">
        <f t="shared" si="334"/>
        <v>0.39725216512642614</v>
      </c>
      <c r="R3054" s="94">
        <f t="shared" si="334"/>
        <v>0.39725216512642614</v>
      </c>
      <c r="S3054" s="93">
        <f>(1+H3054)^((5-Dashboard!$F$9)*3/12)</f>
        <v>1.1820542141232044</v>
      </c>
      <c r="T3054" s="93">
        <f t="shared" si="336"/>
        <v>1.6516278099804638</v>
      </c>
      <c r="U3054" s="93">
        <f t="shared" si="336"/>
        <v>2.3077405334782206</v>
      </c>
      <c r="V3054" s="93">
        <f t="shared" si="336"/>
        <v>3.2244954569524578</v>
      </c>
      <c r="W3054" s="93">
        <f t="shared" si="336"/>
        <v>4.5054332586671464</v>
      </c>
      <c r="X3054" s="93">
        <f t="shared" si="336"/>
        <v>6.2952263755052806</v>
      </c>
      <c r="Y3054" s="93">
        <f t="shared" si="335"/>
        <v>8.7960186831357383</v>
      </c>
      <c r="Z3054" s="93">
        <f t="shared" si="335"/>
        <v>12.290256149503907</v>
      </c>
      <c r="AA3054" s="93">
        <f t="shared" si="335"/>
        <v>17.172587014852709</v>
      </c>
      <c r="AB3054" s="93">
        <f t="shared" si="335"/>
        <v>23.994434387324901</v>
      </c>
      <c r="AC3054" s="95">
        <f t="shared" si="335"/>
        <v>33.52627539867369</v>
      </c>
      <c r="AE3054" s="96"/>
    </row>
    <row r="3055" spans="3:31" ht="24.75" customHeight="1" x14ac:dyDescent="0.25">
      <c r="C3055" s="91">
        <f>ABS(E3055-Dashboard!$F$13)</f>
        <v>32.153854955782414</v>
      </c>
      <c r="D3055" s="92">
        <f t="shared" si="333"/>
        <v>0.39735216512642613</v>
      </c>
      <c r="E3055" s="93" cm="1">
        <f t="array" ref="E3055">SUM('DRE + DCF'!$S$41/TIR!S3055,'DRE + DCF'!$U$41:$AD$41/TIR!T3055:AC3055,TIR!F3055)</f>
        <v>15.466145044217583</v>
      </c>
      <c r="F3055" s="100">
        <f>'DRE + DCF'!$AE$38*'DRE + DCF'!$AE$39*(1+G3055)/(R3055-G3055)/AC3055</f>
        <v>2.7078182739785452</v>
      </c>
      <c r="G3055" s="92">
        <f>R3055*(1-'DRE + DCF'!$AE$39)</f>
        <v>0.23841129907585568</v>
      </c>
      <c r="H3055" s="94">
        <f t="shared" si="329"/>
        <v>0.39735216512642613</v>
      </c>
      <c r="I3055" s="94">
        <f t="shared" si="334"/>
        <v>0.39735216512642613</v>
      </c>
      <c r="J3055" s="94">
        <f t="shared" si="334"/>
        <v>0.39735216512642613</v>
      </c>
      <c r="K3055" s="94">
        <f t="shared" si="334"/>
        <v>0.39735216512642613</v>
      </c>
      <c r="L3055" s="94">
        <f t="shared" si="334"/>
        <v>0.39735216512642613</v>
      </c>
      <c r="M3055" s="94">
        <f t="shared" si="334"/>
        <v>0.39735216512642613</v>
      </c>
      <c r="N3055" s="94">
        <f t="shared" si="334"/>
        <v>0.39735216512642613</v>
      </c>
      <c r="O3055" s="94">
        <f t="shared" si="334"/>
        <v>0.39735216512642613</v>
      </c>
      <c r="P3055" s="94">
        <f t="shared" si="334"/>
        <v>0.39735216512642613</v>
      </c>
      <c r="Q3055" s="94">
        <f t="shared" si="334"/>
        <v>0.39735216512642613</v>
      </c>
      <c r="R3055" s="94">
        <f t="shared" si="334"/>
        <v>0.39735216512642613</v>
      </c>
      <c r="S3055" s="93">
        <f>(1+H3055)^((5-Dashboard!$F$9)*3/12)</f>
        <v>1.1820965126107199</v>
      </c>
      <c r="T3055" s="93">
        <f t="shared" si="336"/>
        <v>1.6518051212849869</v>
      </c>
      <c r="U3055" s="93">
        <f t="shared" si="336"/>
        <v>2.3081534625944951</v>
      </c>
      <c r="V3055" s="93">
        <f t="shared" si="336"/>
        <v>3.2253032384004747</v>
      </c>
      <c r="W3055" s="93">
        <f t="shared" si="336"/>
        <v>4.5068844633681771</v>
      </c>
      <c r="X3055" s="93">
        <f t="shared" si="336"/>
        <v>6.297704762862173</v>
      </c>
      <c r="Y3055" s="93">
        <f t="shared" si="335"/>
        <v>8.8001113857124622</v>
      </c>
      <c r="Z3055" s="93">
        <f t="shared" si="335"/>
        <v>12.296854698179022</v>
      </c>
      <c r="AA3055" s="93">
        <f t="shared" si="335"/>
        <v>17.183036536745519</v>
      </c>
      <c r="AB3055" s="93">
        <f t="shared" si="335"/>
        <v>24.010753308067834</v>
      </c>
      <c r="AC3055" s="95">
        <f t="shared" si="335"/>
        <v>33.551478121345085</v>
      </c>
      <c r="AE3055" s="96"/>
    </row>
    <row r="3056" spans="3:31" ht="24.75" customHeight="1" x14ac:dyDescent="0.25">
      <c r="C3056" s="91">
        <f>ABS(E3056-Dashboard!$F$13)</f>
        <v>32.159764013371763</v>
      </c>
      <c r="D3056" s="92">
        <f t="shared" si="333"/>
        <v>0.39745216512642612</v>
      </c>
      <c r="E3056" s="93" cm="1">
        <f t="array" ref="E3056">SUM('DRE + DCF'!$S$41/TIR!S3056,'DRE + DCF'!$U$41:$AD$41/TIR!T3056:AC3056,TIR!F3056)</f>
        <v>15.460235986628232</v>
      </c>
      <c r="F3056" s="100">
        <f>'DRE + DCF'!$AE$38*'DRE + DCF'!$AE$39*(1+G3056)/(R3056-G3056)/AC3056</f>
        <v>2.7052346766432187</v>
      </c>
      <c r="G3056" s="92">
        <f>R3056*(1-'DRE + DCF'!$AE$39)</f>
        <v>0.23847129907585565</v>
      </c>
      <c r="H3056" s="94">
        <f t="shared" si="329"/>
        <v>0.39745216512642612</v>
      </c>
      <c r="I3056" s="94">
        <f t="shared" si="334"/>
        <v>0.39745216512642612</v>
      </c>
      <c r="J3056" s="94">
        <f t="shared" si="334"/>
        <v>0.39745216512642612</v>
      </c>
      <c r="K3056" s="94">
        <f t="shared" si="334"/>
        <v>0.39745216512642612</v>
      </c>
      <c r="L3056" s="94">
        <f t="shared" si="334"/>
        <v>0.39745216512642612</v>
      </c>
      <c r="M3056" s="94">
        <f t="shared" si="334"/>
        <v>0.39745216512642612</v>
      </c>
      <c r="N3056" s="94">
        <f t="shared" si="334"/>
        <v>0.39745216512642612</v>
      </c>
      <c r="O3056" s="94">
        <f t="shared" si="334"/>
        <v>0.39745216512642612</v>
      </c>
      <c r="P3056" s="94">
        <f t="shared" si="334"/>
        <v>0.39745216512642612</v>
      </c>
      <c r="Q3056" s="94">
        <f t="shared" si="334"/>
        <v>0.39745216512642612</v>
      </c>
      <c r="R3056" s="94">
        <f t="shared" si="334"/>
        <v>0.39745216512642612</v>
      </c>
      <c r="S3056" s="93">
        <f>(1+H3056)^((5-Dashboard!$F$9)*3/12)</f>
        <v>1.18213880958474</v>
      </c>
      <c r="T3056" s="93">
        <f t="shared" si="336"/>
        <v>1.6519824389341711</v>
      </c>
      <c r="U3056" s="93">
        <f t="shared" si="336"/>
        <v>2.3085664360393916</v>
      </c>
      <c r="V3056" s="93">
        <f t="shared" si="336"/>
        <v>3.2261111643814453</v>
      </c>
      <c r="W3056" s="93">
        <f t="shared" si="336"/>
        <v>4.5083360316033865</v>
      </c>
      <c r="X3056" s="93">
        <f t="shared" si="336"/>
        <v>6.3001839484816324</v>
      </c>
      <c r="Y3056" s="93">
        <f t="shared" si="335"/>
        <v>8.8042056995004145</v>
      </c>
      <c r="Z3056" s="93">
        <f t="shared" si="335"/>
        <v>12.303456316985276</v>
      </c>
      <c r="AA3056" s="93">
        <f t="shared" si="335"/>
        <v>17.193491668709481</v>
      </c>
      <c r="AB3056" s="93">
        <f t="shared" si="335"/>
        <v>24.027082158521235</v>
      </c>
      <c r="AC3056" s="95">
        <f t="shared" si="335"/>
        <v>33.576697984096029</v>
      </c>
      <c r="AE3056" s="96"/>
    </row>
    <row r="3057" spans="3:31" ht="24.75" customHeight="1" x14ac:dyDescent="0.25">
      <c r="C3057" s="91">
        <f>ABS(E3057-Dashboard!$F$13)</f>
        <v>32.165668708744278</v>
      </c>
      <c r="D3057" s="92">
        <f t="shared" si="333"/>
        <v>0.3975521651264261</v>
      </c>
      <c r="E3057" s="93" cm="1">
        <f t="array" ref="E3057">SUM('DRE + DCF'!$S$41/TIR!S3057,'DRE + DCF'!$U$41:$AD$41/TIR!T3057:AC3057,TIR!F3057)</f>
        <v>15.454331291255718</v>
      </c>
      <c r="F3057" s="100">
        <f>'DRE + DCF'!$AE$38*'DRE + DCF'!$AE$39*(1+G3057)/(R3057-G3057)/AC3057</f>
        <v>2.7026538544414334</v>
      </c>
      <c r="G3057" s="92">
        <f>R3057*(1-'DRE + DCF'!$AE$39)</f>
        <v>0.23853129907585566</v>
      </c>
      <c r="H3057" s="94">
        <f t="shared" si="329"/>
        <v>0.3975521651264261</v>
      </c>
      <c r="I3057" s="94">
        <f t="shared" si="334"/>
        <v>0.3975521651264261</v>
      </c>
      <c r="J3057" s="94">
        <f t="shared" si="334"/>
        <v>0.3975521651264261</v>
      </c>
      <c r="K3057" s="94">
        <f t="shared" si="334"/>
        <v>0.3975521651264261</v>
      </c>
      <c r="L3057" s="94">
        <f t="shared" si="334"/>
        <v>0.3975521651264261</v>
      </c>
      <c r="M3057" s="94">
        <f t="shared" si="334"/>
        <v>0.3975521651264261</v>
      </c>
      <c r="N3057" s="94">
        <f t="shared" si="334"/>
        <v>0.3975521651264261</v>
      </c>
      <c r="O3057" s="94">
        <f t="shared" si="334"/>
        <v>0.3975521651264261</v>
      </c>
      <c r="P3057" s="94">
        <f t="shared" si="334"/>
        <v>0.3975521651264261</v>
      </c>
      <c r="Q3057" s="94">
        <f t="shared" si="334"/>
        <v>0.3975521651264261</v>
      </c>
      <c r="R3057" s="94">
        <f t="shared" si="334"/>
        <v>0.3975521651264261</v>
      </c>
      <c r="S3057" s="93">
        <f>(1+H3057)^((5-Dashboard!$F$9)*3/12)</f>
        <v>1.1821811050454265</v>
      </c>
      <c r="T3057" s="93">
        <f t="shared" si="336"/>
        <v>1.6521597629277867</v>
      </c>
      <c r="U3057" s="93">
        <f t="shared" si="336"/>
        <v>2.3089794538144908</v>
      </c>
      <c r="V3057" s="93">
        <f t="shared" si="336"/>
        <v>3.226919234910874</v>
      </c>
      <c r="W3057" s="93">
        <f t="shared" si="336"/>
        <v>4.5097879634378017</v>
      </c>
      <c r="X3057" s="93">
        <f t="shared" si="336"/>
        <v>6.3026639325635951</v>
      </c>
      <c r="Y3057" s="93">
        <f t="shared" si="335"/>
        <v>8.8083016250184869</v>
      </c>
      <c r="Z3057" s="93">
        <f t="shared" si="335"/>
        <v>12.310061007131203</v>
      </c>
      <c r="AA3057" s="93">
        <f t="shared" si="335"/>
        <v>17.203952413354607</v>
      </c>
      <c r="AB3057" s="93">
        <f t="shared" si="335"/>
        <v>24.043420944015732</v>
      </c>
      <c r="AC3057" s="95">
        <f t="shared" si="335"/>
        <v>33.601934997355244</v>
      </c>
      <c r="AE3057" s="96"/>
    </row>
    <row r="3058" spans="3:31" ht="24.75" customHeight="1" x14ac:dyDescent="0.25">
      <c r="C3058" s="91">
        <f>ABS(E3058-Dashboard!$F$13)</f>
        <v>32.171569046248955</v>
      </c>
      <c r="D3058" s="92">
        <f t="shared" si="333"/>
        <v>0.39765216512642609</v>
      </c>
      <c r="E3058" s="93" cm="1">
        <f t="array" ref="E3058">SUM('DRE + DCF'!$S$41/TIR!S3058,'DRE + DCF'!$U$41:$AD$41/TIR!T3058:AC3058,TIR!F3058)</f>
        <v>15.448430953751041</v>
      </c>
      <c r="F3058" s="100">
        <f>'DRE + DCF'!$AE$38*'DRE + DCF'!$AE$39*(1+G3058)/(R3058-G3058)/AC3058</f>
        <v>2.7000758040276391</v>
      </c>
      <c r="G3058" s="92">
        <f>R3058*(1-'DRE + DCF'!$AE$39)</f>
        <v>0.23859129907585563</v>
      </c>
      <c r="H3058" s="94">
        <f t="shared" si="329"/>
        <v>0.39765216512642609</v>
      </c>
      <c r="I3058" s="94">
        <f t="shared" si="334"/>
        <v>0.39765216512642609</v>
      </c>
      <c r="J3058" s="94">
        <f t="shared" si="334"/>
        <v>0.39765216512642609</v>
      </c>
      <c r="K3058" s="94">
        <f t="shared" si="334"/>
        <v>0.39765216512642609</v>
      </c>
      <c r="L3058" s="94">
        <f t="shared" si="334"/>
        <v>0.39765216512642609</v>
      </c>
      <c r="M3058" s="94">
        <f t="shared" si="334"/>
        <v>0.39765216512642609</v>
      </c>
      <c r="N3058" s="94">
        <f t="shared" si="334"/>
        <v>0.39765216512642609</v>
      </c>
      <c r="O3058" s="94">
        <f t="shared" si="334"/>
        <v>0.39765216512642609</v>
      </c>
      <c r="P3058" s="94">
        <f t="shared" si="334"/>
        <v>0.39765216512642609</v>
      </c>
      <c r="Q3058" s="94">
        <f t="shared" si="334"/>
        <v>0.39765216512642609</v>
      </c>
      <c r="R3058" s="94">
        <f t="shared" si="334"/>
        <v>0.39765216512642609</v>
      </c>
      <c r="S3058" s="93">
        <f>(1+H3058)^((5-Dashboard!$F$9)*3/12)</f>
        <v>1.1822233989929425</v>
      </c>
      <c r="T3058" s="93">
        <f t="shared" si="336"/>
        <v>1.652337093265609</v>
      </c>
      <c r="U3058" s="93">
        <f t="shared" si="336"/>
        <v>2.3093925159213842</v>
      </c>
      <c r="V3058" s="93">
        <f t="shared" si="336"/>
        <v>3.2277274500042874</v>
      </c>
      <c r="W3058" s="93">
        <f t="shared" si="336"/>
        <v>4.5112402589364908</v>
      </c>
      <c r="X3058" s="93">
        <f t="shared" si="336"/>
        <v>6.305144715308086</v>
      </c>
      <c r="Y3058" s="93">
        <f t="shared" si="335"/>
        <v>8.8123991627857912</v>
      </c>
      <c r="Z3058" s="93">
        <f t="shared" si="335"/>
        <v>12.316668769825867</v>
      </c>
      <c r="AA3058" s="93">
        <f t="shared" si="335"/>
        <v>17.214418773292159</v>
      </c>
      <c r="AB3058" s="93">
        <f t="shared" si="335"/>
        <v>24.059769669884783</v>
      </c>
      <c r="AC3058" s="95">
        <f t="shared" si="335"/>
        <v>33.627189171557589</v>
      </c>
      <c r="AE3058" s="96"/>
    </row>
    <row r="3059" spans="3:31" ht="24.75" customHeight="1" x14ac:dyDescent="0.25">
      <c r="C3059" s="91">
        <f>ABS(E3059-Dashboard!$F$13)</f>
        <v>32.177465030229413</v>
      </c>
      <c r="D3059" s="92">
        <f t="shared" si="333"/>
        <v>0.39775216512642608</v>
      </c>
      <c r="E3059" s="93" cm="1">
        <f t="array" ref="E3059">SUM('DRE + DCF'!$S$41/TIR!S3059,'DRE + DCF'!$U$41:$AD$41/TIR!T3059:AC3059,TIR!F3059)</f>
        <v>15.442534969770584</v>
      </c>
      <c r="F3059" s="100">
        <f>'DRE + DCF'!$AE$38*'DRE + DCF'!$AE$39*(1+G3059)/(R3059-G3059)/AC3059</f>
        <v>2.6975005220608503</v>
      </c>
      <c r="G3059" s="92">
        <f>R3059*(1-'DRE + DCF'!$AE$39)</f>
        <v>0.23865129907585564</v>
      </c>
      <c r="H3059" s="94">
        <f t="shared" ref="H3059:H3122" si="337">$D3059</f>
        <v>0.39775216512642608</v>
      </c>
      <c r="I3059" s="94">
        <f t="shared" si="334"/>
        <v>0.39775216512642608</v>
      </c>
      <c r="J3059" s="94">
        <f t="shared" si="334"/>
        <v>0.39775216512642608</v>
      </c>
      <c r="K3059" s="94">
        <f t="shared" si="334"/>
        <v>0.39775216512642608</v>
      </c>
      <c r="L3059" s="94">
        <f t="shared" si="334"/>
        <v>0.39775216512642608</v>
      </c>
      <c r="M3059" s="94">
        <f t="shared" si="334"/>
        <v>0.39775216512642608</v>
      </c>
      <c r="N3059" s="94">
        <f t="shared" si="334"/>
        <v>0.39775216512642608</v>
      </c>
      <c r="O3059" s="94">
        <f t="shared" si="334"/>
        <v>0.39775216512642608</v>
      </c>
      <c r="P3059" s="94">
        <f t="shared" si="334"/>
        <v>0.39775216512642608</v>
      </c>
      <c r="Q3059" s="94">
        <f t="shared" ref="I3059:R3085" si="338">$D3059</f>
        <v>0.39775216512642608</v>
      </c>
      <c r="R3059" s="94">
        <f t="shared" si="338"/>
        <v>0.39775216512642608</v>
      </c>
      <c r="S3059" s="93">
        <f>(1+H3059)^((5-Dashboard!$F$9)*3/12)</f>
        <v>1.1822656914274499</v>
      </c>
      <c r="T3059" s="93">
        <f t="shared" si="336"/>
        <v>1.652514429947409</v>
      </c>
      <c r="U3059" s="93">
        <f t="shared" si="336"/>
        <v>2.3098056223616528</v>
      </c>
      <c r="V3059" s="93">
        <f t="shared" si="336"/>
        <v>3.2285358096771919</v>
      </c>
      <c r="W3059" s="93">
        <f t="shared" si="336"/>
        <v>4.5126929181644941</v>
      </c>
      <c r="X3059" s="93">
        <f t="shared" si="336"/>
        <v>6.3076262969151111</v>
      </c>
      <c r="Y3059" s="93">
        <f t="shared" si="335"/>
        <v>8.8164983133214765</v>
      </c>
      <c r="Z3059" s="93">
        <f t="shared" si="335"/>
        <v>12.323279606278577</v>
      </c>
      <c r="AA3059" s="93">
        <f t="shared" si="335"/>
        <v>17.224890751134211</v>
      </c>
      <c r="AB3059" s="93">
        <f t="shared" si="335"/>
        <v>24.076128341463992</v>
      </c>
      <c r="AC3059" s="95">
        <f t="shared" si="335"/>
        <v>33.652460517143005</v>
      </c>
      <c r="AE3059" s="96"/>
    </row>
    <row r="3060" spans="3:31" ht="24.75" customHeight="1" x14ac:dyDescent="0.25">
      <c r="C3060" s="91">
        <f>ABS(E3060-Dashboard!$F$13)</f>
        <v>32.183356665024085</v>
      </c>
      <c r="D3060" s="92">
        <f t="shared" si="333"/>
        <v>0.39785216512642607</v>
      </c>
      <c r="E3060" s="93" cm="1">
        <f t="array" ref="E3060">SUM('DRE + DCF'!$S$41/TIR!S3060,'DRE + DCF'!$U$41:$AD$41/TIR!T3060:AC3060,TIR!F3060)</f>
        <v>15.436643334975914</v>
      </c>
      <c r="F3060" s="100">
        <f>'DRE + DCF'!$AE$38*'DRE + DCF'!$AE$39*(1+G3060)/(R3060-G3060)/AC3060</f>
        <v>2.6949280052045501</v>
      </c>
      <c r="G3060" s="92">
        <f>R3060*(1-'DRE + DCF'!$AE$39)</f>
        <v>0.23871129907585564</v>
      </c>
      <c r="H3060" s="94">
        <f t="shared" si="337"/>
        <v>0.39785216512642607</v>
      </c>
      <c r="I3060" s="94">
        <f t="shared" si="338"/>
        <v>0.39785216512642607</v>
      </c>
      <c r="J3060" s="94">
        <f t="shared" si="338"/>
        <v>0.39785216512642607</v>
      </c>
      <c r="K3060" s="94">
        <f t="shared" si="338"/>
        <v>0.39785216512642607</v>
      </c>
      <c r="L3060" s="94">
        <f t="shared" si="338"/>
        <v>0.39785216512642607</v>
      </c>
      <c r="M3060" s="94">
        <f t="shared" si="338"/>
        <v>0.39785216512642607</v>
      </c>
      <c r="N3060" s="94">
        <f t="shared" si="338"/>
        <v>0.39785216512642607</v>
      </c>
      <c r="O3060" s="94">
        <f t="shared" si="338"/>
        <v>0.39785216512642607</v>
      </c>
      <c r="P3060" s="94">
        <f t="shared" si="338"/>
        <v>0.39785216512642607</v>
      </c>
      <c r="Q3060" s="94">
        <f t="shared" si="338"/>
        <v>0.39785216512642607</v>
      </c>
      <c r="R3060" s="94">
        <f t="shared" si="338"/>
        <v>0.39785216512642607</v>
      </c>
      <c r="S3060" s="93">
        <f>(1+H3060)^((5-Dashboard!$F$9)*3/12)</f>
        <v>1.1823079823491112</v>
      </c>
      <c r="T3060" s="93">
        <f t="shared" si="336"/>
        <v>1.6526917729729615</v>
      </c>
      <c r="U3060" s="93">
        <f t="shared" si="336"/>
        <v>2.3102187731368864</v>
      </c>
      <c r="V3060" s="93">
        <f t="shared" si="336"/>
        <v>3.2293443139451128</v>
      </c>
      <c r="W3060" s="93">
        <f t="shared" si="336"/>
        <v>4.5141459411868894</v>
      </c>
      <c r="X3060" s="93">
        <f t="shared" si="336"/>
        <v>6.3101086775847621</v>
      </c>
      <c r="Y3060" s="93">
        <f t="shared" si="335"/>
        <v>8.8205990771449105</v>
      </c>
      <c r="Z3060" s="93">
        <f t="shared" si="335"/>
        <v>12.329893517699169</v>
      </c>
      <c r="AA3060" s="93">
        <f t="shared" si="335"/>
        <v>17.23536834949407</v>
      </c>
      <c r="AB3060" s="93">
        <f t="shared" si="335"/>
        <v>24.092496964091765</v>
      </c>
      <c r="AC3060" s="95">
        <f t="shared" si="335"/>
        <v>33.677749044557522</v>
      </c>
      <c r="AE3060" s="96"/>
    </row>
    <row r="3061" spans="3:31" ht="24.75" customHeight="1" x14ac:dyDescent="0.25">
      <c r="C3061" s="91">
        <f>ABS(E3061-Dashboard!$F$13)</f>
        <v>32.189243954966052</v>
      </c>
      <c r="D3061" s="92">
        <f t="shared" si="333"/>
        <v>0.39795216512642606</v>
      </c>
      <c r="E3061" s="93" cm="1">
        <f t="array" ref="E3061">SUM('DRE + DCF'!$S$41/TIR!S3061,'DRE + DCF'!$U$41:$AD$41/TIR!T3061:AC3061,TIR!F3061)</f>
        <v>15.430756045033945</v>
      </c>
      <c r="F3061" s="100">
        <f>'DRE + DCF'!$AE$38*'DRE + DCF'!$AE$39*(1+G3061)/(R3061-G3061)/AC3061</f>
        <v>2.6923582501267651</v>
      </c>
      <c r="G3061" s="92">
        <f>R3061*(1-'DRE + DCF'!$AE$39)</f>
        <v>0.23877129907585562</v>
      </c>
      <c r="H3061" s="94">
        <f t="shared" si="337"/>
        <v>0.39795216512642606</v>
      </c>
      <c r="I3061" s="94">
        <f t="shared" si="338"/>
        <v>0.39795216512642606</v>
      </c>
      <c r="J3061" s="94">
        <f t="shared" si="338"/>
        <v>0.39795216512642606</v>
      </c>
      <c r="K3061" s="94">
        <f t="shared" si="338"/>
        <v>0.39795216512642606</v>
      </c>
      <c r="L3061" s="94">
        <f t="shared" si="338"/>
        <v>0.39795216512642606</v>
      </c>
      <c r="M3061" s="94">
        <f t="shared" si="338"/>
        <v>0.39795216512642606</v>
      </c>
      <c r="N3061" s="94">
        <f t="shared" si="338"/>
        <v>0.39795216512642606</v>
      </c>
      <c r="O3061" s="94">
        <f t="shared" si="338"/>
        <v>0.39795216512642606</v>
      </c>
      <c r="P3061" s="94">
        <f t="shared" si="338"/>
        <v>0.39795216512642606</v>
      </c>
      <c r="Q3061" s="94">
        <f t="shared" si="338"/>
        <v>0.39795216512642606</v>
      </c>
      <c r="R3061" s="94">
        <f t="shared" si="338"/>
        <v>0.39795216512642606</v>
      </c>
      <c r="S3061" s="93">
        <f>(1+H3061)^((5-Dashboard!$F$9)*3/12)</f>
        <v>1.1823502717580885</v>
      </c>
      <c r="T3061" s="93">
        <f t="shared" si="336"/>
        <v>1.652869122342038</v>
      </c>
      <c r="U3061" s="93">
        <f t="shared" si="336"/>
        <v>2.3106319682486673</v>
      </c>
      <c r="V3061" s="93">
        <f t="shared" si="336"/>
        <v>3.2301529628235595</v>
      </c>
      <c r="W3061" s="93">
        <f t="shared" si="336"/>
        <v>4.5155993280687348</v>
      </c>
      <c r="X3061" s="93">
        <f t="shared" si="336"/>
        <v>6.3125918575171216</v>
      </c>
      <c r="Y3061" s="93">
        <f t="shared" si="335"/>
        <v>8.8247014547755072</v>
      </c>
      <c r="Z3061" s="93">
        <f t="shared" si="335"/>
        <v>12.336510505297742</v>
      </c>
      <c r="AA3061" s="93">
        <f t="shared" si="335"/>
        <v>17.245851570985877</v>
      </c>
      <c r="AB3061" s="93">
        <f t="shared" si="335"/>
        <v>24.108875543108681</v>
      </c>
      <c r="AC3061" s="95">
        <f t="shared" si="335"/>
        <v>33.703054764252322</v>
      </c>
      <c r="AE3061" s="96"/>
    </row>
    <row r="3062" spans="3:31" ht="24.75" customHeight="1" x14ac:dyDescent="0.25">
      <c r="C3062" s="91">
        <f>ABS(E3062-Dashboard!$F$13)</f>
        <v>32.195126904383244</v>
      </c>
      <c r="D3062" s="92">
        <f t="shared" si="333"/>
        <v>0.39805216512642605</v>
      </c>
      <c r="E3062" s="93" cm="1">
        <f t="array" ref="E3062">SUM('DRE + DCF'!$S$41/TIR!S3062,'DRE + DCF'!$U$41:$AD$41/TIR!T3062:AC3062,TIR!F3062)</f>
        <v>15.424873095616757</v>
      </c>
      <c r="F3062" s="100">
        <f>'DRE + DCF'!$AE$38*'DRE + DCF'!$AE$39*(1+G3062)/(R3062-G3062)/AC3062</f>
        <v>2.6897912534999793</v>
      </c>
      <c r="G3062" s="92">
        <f>R3062*(1-'DRE + DCF'!$AE$39)</f>
        <v>0.23883129907585562</v>
      </c>
      <c r="H3062" s="94">
        <f t="shared" si="337"/>
        <v>0.39805216512642605</v>
      </c>
      <c r="I3062" s="94">
        <f t="shared" si="338"/>
        <v>0.39805216512642605</v>
      </c>
      <c r="J3062" s="94">
        <f t="shared" si="338"/>
        <v>0.39805216512642605</v>
      </c>
      <c r="K3062" s="94">
        <f t="shared" si="338"/>
        <v>0.39805216512642605</v>
      </c>
      <c r="L3062" s="94">
        <f t="shared" si="338"/>
        <v>0.39805216512642605</v>
      </c>
      <c r="M3062" s="94">
        <f t="shared" si="338"/>
        <v>0.39805216512642605</v>
      </c>
      <c r="N3062" s="94">
        <f t="shared" si="338"/>
        <v>0.39805216512642605</v>
      </c>
      <c r="O3062" s="94">
        <f t="shared" si="338"/>
        <v>0.39805216512642605</v>
      </c>
      <c r="P3062" s="94">
        <f t="shared" si="338"/>
        <v>0.39805216512642605</v>
      </c>
      <c r="Q3062" s="94">
        <f t="shared" si="338"/>
        <v>0.39805216512642605</v>
      </c>
      <c r="R3062" s="94">
        <f t="shared" si="338"/>
        <v>0.39805216512642605</v>
      </c>
      <c r="S3062" s="93">
        <f>(1+H3062)^((5-Dashboard!$F$9)*3/12)</f>
        <v>1.1823925596545448</v>
      </c>
      <c r="T3062" s="93">
        <f t="shared" si="336"/>
        <v>1.6530464780544134</v>
      </c>
      <c r="U3062" s="93">
        <f t="shared" si="336"/>
        <v>2.3110452076985859</v>
      </c>
      <c r="V3062" s="93">
        <f t="shared" si="336"/>
        <v>3.230961756328059</v>
      </c>
      <c r="W3062" s="93">
        <f t="shared" si="336"/>
        <v>4.5170530788751231</v>
      </c>
      <c r="X3062" s="93">
        <f t="shared" si="336"/>
        <v>6.3150758369123556</v>
      </c>
      <c r="Y3062" s="93">
        <f t="shared" si="335"/>
        <v>8.8288054467328969</v>
      </c>
      <c r="Z3062" s="93">
        <f t="shared" si="335"/>
        <v>12.343130570284911</v>
      </c>
      <c r="AA3062" s="93">
        <f t="shared" si="335"/>
        <v>17.256340418225001</v>
      </c>
      <c r="AB3062" s="93">
        <f t="shared" si="335"/>
        <v>24.12526408385812</v>
      </c>
      <c r="AC3062" s="95">
        <f t="shared" si="335"/>
        <v>33.728377686684652</v>
      </c>
      <c r="AE3062" s="96"/>
    </row>
    <row r="3063" spans="3:31" ht="24.75" customHeight="1" x14ac:dyDescent="0.25">
      <c r="C3063" s="91">
        <f>ABS(E3063-Dashboard!$F$13)</f>
        <v>32.201005517598226</v>
      </c>
      <c r="D3063" s="92">
        <f t="shared" si="333"/>
        <v>0.39815216512642604</v>
      </c>
      <c r="E3063" s="93" cm="1">
        <f t="array" ref="E3063">SUM('DRE + DCF'!$S$41/TIR!S3063,'DRE + DCF'!$U$41:$AD$41/TIR!T3063:AC3063,TIR!F3063)</f>
        <v>15.418994482401772</v>
      </c>
      <c r="F3063" s="100">
        <f>'DRE + DCF'!$AE$38*'DRE + DCF'!$AE$39*(1+G3063)/(R3063-G3063)/AC3063</f>
        <v>2.6872270120012072</v>
      </c>
      <c r="G3063" s="92">
        <f>R3063*(1-'DRE + DCF'!$AE$39)</f>
        <v>0.2388912990758556</v>
      </c>
      <c r="H3063" s="94">
        <f t="shared" si="337"/>
        <v>0.39815216512642604</v>
      </c>
      <c r="I3063" s="94">
        <f t="shared" si="338"/>
        <v>0.39815216512642604</v>
      </c>
      <c r="J3063" s="94">
        <f t="shared" si="338"/>
        <v>0.39815216512642604</v>
      </c>
      <c r="K3063" s="94">
        <f t="shared" si="338"/>
        <v>0.39815216512642604</v>
      </c>
      <c r="L3063" s="94">
        <f t="shared" si="338"/>
        <v>0.39815216512642604</v>
      </c>
      <c r="M3063" s="94">
        <f t="shared" si="338"/>
        <v>0.39815216512642604</v>
      </c>
      <c r="N3063" s="94">
        <f t="shared" si="338"/>
        <v>0.39815216512642604</v>
      </c>
      <c r="O3063" s="94">
        <f t="shared" si="338"/>
        <v>0.39815216512642604</v>
      </c>
      <c r="P3063" s="94">
        <f t="shared" si="338"/>
        <v>0.39815216512642604</v>
      </c>
      <c r="Q3063" s="94">
        <f t="shared" si="338"/>
        <v>0.39815216512642604</v>
      </c>
      <c r="R3063" s="94">
        <f t="shared" si="338"/>
        <v>0.39815216512642604</v>
      </c>
      <c r="S3063" s="93">
        <f>(1+H3063)^((5-Dashboard!$F$9)*3/12)</f>
        <v>1.1824348460386416</v>
      </c>
      <c r="T3063" s="93">
        <f t="shared" si="336"/>
        <v>1.6532238401098589</v>
      </c>
      <c r="U3063" s="93">
        <f t="shared" si="336"/>
        <v>2.3114584914882235</v>
      </c>
      <c r="V3063" s="93">
        <f t="shared" si="336"/>
        <v>3.2317706944741218</v>
      </c>
      <c r="W3063" s="93">
        <f t="shared" si="336"/>
        <v>4.5185071936711267</v>
      </c>
      <c r="X3063" s="93">
        <f t="shared" si="336"/>
        <v>6.317560615970617</v>
      </c>
      <c r="Y3063" s="93">
        <f t="shared" si="335"/>
        <v>8.8329110535367548</v>
      </c>
      <c r="Z3063" s="93">
        <f t="shared" si="335"/>
        <v>12.349753713871554</v>
      </c>
      <c r="AA3063" s="93">
        <f t="shared" si="335"/>
        <v>17.266834893827632</v>
      </c>
      <c r="AB3063" s="93">
        <f t="shared" si="335"/>
        <v>24.141662591685623</v>
      </c>
      <c r="AC3063" s="95">
        <f t="shared" si="335"/>
        <v>33.753717822316901</v>
      </c>
      <c r="AE3063" s="96"/>
    </row>
    <row r="3064" spans="3:31" ht="24.75" customHeight="1" x14ac:dyDescent="0.25">
      <c r="C3064" s="91">
        <f>ABS(E3064-Dashboard!$F$13)</f>
        <v>32.206879798928426</v>
      </c>
      <c r="D3064" s="92">
        <f t="shared" si="333"/>
        <v>0.39825216512642603</v>
      </c>
      <c r="E3064" s="93" cm="1">
        <f t="array" ref="E3064">SUM('DRE + DCF'!$S$41/TIR!S3064,'DRE + DCF'!$U$41:$AD$41/TIR!T3064:AC3064,TIR!F3064)</f>
        <v>15.413120201071569</v>
      </c>
      <c r="F3064" s="100">
        <f>'DRE + DCF'!$AE$38*'DRE + DCF'!$AE$39*(1+G3064)/(R3064-G3064)/AC3064</f>
        <v>2.6846655223119114</v>
      </c>
      <c r="G3064" s="92">
        <f>R3064*(1-'DRE + DCF'!$AE$39)</f>
        <v>0.23895129907585561</v>
      </c>
      <c r="H3064" s="94">
        <f t="shared" si="337"/>
        <v>0.39825216512642603</v>
      </c>
      <c r="I3064" s="94">
        <f t="shared" si="338"/>
        <v>0.39825216512642603</v>
      </c>
      <c r="J3064" s="94">
        <f t="shared" si="338"/>
        <v>0.39825216512642603</v>
      </c>
      <c r="K3064" s="94">
        <f t="shared" si="338"/>
        <v>0.39825216512642603</v>
      </c>
      <c r="L3064" s="94">
        <f t="shared" si="338"/>
        <v>0.39825216512642603</v>
      </c>
      <c r="M3064" s="94">
        <f t="shared" si="338"/>
        <v>0.39825216512642603</v>
      </c>
      <c r="N3064" s="94">
        <f t="shared" si="338"/>
        <v>0.39825216512642603</v>
      </c>
      <c r="O3064" s="94">
        <f t="shared" si="338"/>
        <v>0.39825216512642603</v>
      </c>
      <c r="P3064" s="94">
        <f t="shared" si="338"/>
        <v>0.39825216512642603</v>
      </c>
      <c r="Q3064" s="94">
        <f t="shared" si="338"/>
        <v>0.39825216512642603</v>
      </c>
      <c r="R3064" s="94">
        <f t="shared" si="338"/>
        <v>0.39825216512642603</v>
      </c>
      <c r="S3064" s="93">
        <f>(1+H3064)^((5-Dashboard!$F$9)*3/12)</f>
        <v>1.1824771309105415</v>
      </c>
      <c r="T3064" s="93">
        <f t="shared" si="336"/>
        <v>1.6534012085081491</v>
      </c>
      <c r="U3064" s="93">
        <f t="shared" si="336"/>
        <v>2.311871819619169</v>
      </c>
      <c r="V3064" s="93">
        <f t="shared" si="336"/>
        <v>3.2325797772772735</v>
      </c>
      <c r="W3064" s="93">
        <f t="shared" si="336"/>
        <v>4.5199616725218483</v>
      </c>
      <c r="X3064" s="93">
        <f t="shared" si="336"/>
        <v>6.3200461948921367</v>
      </c>
      <c r="Y3064" s="93">
        <f t="shared" si="335"/>
        <v>8.8370182757069617</v>
      </c>
      <c r="Z3064" s="93">
        <f t="shared" si="335"/>
        <v>12.356379937269056</v>
      </c>
      <c r="AA3064" s="93">
        <f t="shared" si="335"/>
        <v>17.277335000411192</v>
      </c>
      <c r="AB3064" s="93">
        <f t="shared" si="335"/>
        <v>24.158071071939531</v>
      </c>
      <c r="AC3064" s="95">
        <f t="shared" si="335"/>
        <v>33.779075181617529</v>
      </c>
      <c r="AE3064" s="96"/>
    </row>
    <row r="3065" spans="3:31" ht="24.75" customHeight="1" x14ac:dyDescent="0.25">
      <c r="C3065" s="91">
        <f>ABS(E3065-Dashboard!$F$13)</f>
        <v>32.212749752685959</v>
      </c>
      <c r="D3065" s="92">
        <f t="shared" si="333"/>
        <v>0.39835216512642602</v>
      </c>
      <c r="E3065" s="93" cm="1">
        <f t="array" ref="E3065">SUM('DRE + DCF'!$S$41/TIR!S3065,'DRE + DCF'!$U$41:$AD$41/TIR!T3065:AC3065,TIR!F3065)</f>
        <v>15.407250247314041</v>
      </c>
      <c r="F3065" s="100">
        <f>'DRE + DCF'!$AE$38*'DRE + DCF'!$AE$39*(1+G3065)/(R3065-G3065)/AC3065</f>
        <v>2.6821067811180641</v>
      </c>
      <c r="G3065" s="92">
        <f>R3065*(1-'DRE + DCF'!$AE$39)</f>
        <v>0.23901129907585561</v>
      </c>
      <c r="H3065" s="94">
        <f t="shared" si="337"/>
        <v>0.39835216512642602</v>
      </c>
      <c r="I3065" s="94">
        <f t="shared" si="338"/>
        <v>0.39835216512642602</v>
      </c>
      <c r="J3065" s="94">
        <f t="shared" si="338"/>
        <v>0.39835216512642602</v>
      </c>
      <c r="K3065" s="94">
        <f t="shared" si="338"/>
        <v>0.39835216512642602</v>
      </c>
      <c r="L3065" s="94">
        <f t="shared" si="338"/>
        <v>0.39835216512642602</v>
      </c>
      <c r="M3065" s="94">
        <f t="shared" si="338"/>
        <v>0.39835216512642602</v>
      </c>
      <c r="N3065" s="94">
        <f t="shared" si="338"/>
        <v>0.39835216512642602</v>
      </c>
      <c r="O3065" s="94">
        <f t="shared" si="338"/>
        <v>0.39835216512642602</v>
      </c>
      <c r="P3065" s="94">
        <f t="shared" si="338"/>
        <v>0.39835216512642602</v>
      </c>
      <c r="Q3065" s="94">
        <f t="shared" si="338"/>
        <v>0.39835216512642602</v>
      </c>
      <c r="R3065" s="94">
        <f t="shared" si="338"/>
        <v>0.39835216512642602</v>
      </c>
      <c r="S3065" s="93">
        <f>(1+H3065)^((5-Dashboard!$F$9)*3/12)</f>
        <v>1.1825194142704067</v>
      </c>
      <c r="T3065" s="93">
        <f t="shared" si="336"/>
        <v>1.6535785832490562</v>
      </c>
      <c r="U3065" s="93">
        <f t="shared" si="336"/>
        <v>2.3122851920930056</v>
      </c>
      <c r="V3065" s="93">
        <f t="shared" si="336"/>
        <v>3.233389004753028</v>
      </c>
      <c r="W3065" s="93">
        <f t="shared" si="336"/>
        <v>4.5214165154923762</v>
      </c>
      <c r="X3065" s="93">
        <f t="shared" si="336"/>
        <v>6.3225325738771447</v>
      </c>
      <c r="Y3065" s="93">
        <f t="shared" si="335"/>
        <v>8.8411271137634593</v>
      </c>
      <c r="Z3065" s="93">
        <f t="shared" si="335"/>
        <v>12.363009241689083</v>
      </c>
      <c r="AA3065" s="93">
        <f t="shared" si="335"/>
        <v>17.287840740593943</v>
      </c>
      <c r="AB3065" s="93">
        <f t="shared" si="335"/>
        <v>24.174489529970373</v>
      </c>
      <c r="AC3065" s="95">
        <f t="shared" si="335"/>
        <v>33.804449775060185</v>
      </c>
      <c r="AE3065" s="96"/>
    </row>
    <row r="3066" spans="3:31" ht="24.75" customHeight="1" x14ac:dyDescent="0.25">
      <c r="C3066" s="91">
        <f>ABS(E3066-Dashboard!$F$13)</f>
        <v>32.218615383177777</v>
      </c>
      <c r="D3066" s="92">
        <f t="shared" si="333"/>
        <v>0.39845216512642601</v>
      </c>
      <c r="E3066" s="93" cm="1">
        <f t="array" ref="E3066">SUM('DRE + DCF'!$S$41/TIR!S3066,'DRE + DCF'!$U$41:$AD$41/TIR!T3066:AC3066,TIR!F3066)</f>
        <v>15.401384616822218</v>
      </c>
      <c r="F3066" s="100">
        <f>'DRE + DCF'!$AE$38*'DRE + DCF'!$AE$39*(1+G3066)/(R3066-G3066)/AC3066</f>
        <v>2.6795507851100737</v>
      </c>
      <c r="G3066" s="92">
        <f>R3066*(1-'DRE + DCF'!$AE$39)</f>
        <v>0.23907129907585559</v>
      </c>
      <c r="H3066" s="94">
        <f t="shared" si="337"/>
        <v>0.39845216512642601</v>
      </c>
      <c r="I3066" s="94">
        <f t="shared" si="338"/>
        <v>0.39845216512642601</v>
      </c>
      <c r="J3066" s="94">
        <f t="shared" si="338"/>
        <v>0.39845216512642601</v>
      </c>
      <c r="K3066" s="94">
        <f t="shared" si="338"/>
        <v>0.39845216512642601</v>
      </c>
      <c r="L3066" s="94">
        <f t="shared" si="338"/>
        <v>0.39845216512642601</v>
      </c>
      <c r="M3066" s="94">
        <f t="shared" si="338"/>
        <v>0.39845216512642601</v>
      </c>
      <c r="N3066" s="94">
        <f t="shared" si="338"/>
        <v>0.39845216512642601</v>
      </c>
      <c r="O3066" s="94">
        <f t="shared" si="338"/>
        <v>0.39845216512642601</v>
      </c>
      <c r="P3066" s="94">
        <f t="shared" si="338"/>
        <v>0.39845216512642601</v>
      </c>
      <c r="Q3066" s="94">
        <f t="shared" si="338"/>
        <v>0.39845216512642601</v>
      </c>
      <c r="R3066" s="94">
        <f t="shared" si="338"/>
        <v>0.39845216512642601</v>
      </c>
      <c r="S3066" s="93">
        <f>(1+H3066)^((5-Dashboard!$F$9)*3/12)</f>
        <v>1.1825616961183996</v>
      </c>
      <c r="T3066" s="93">
        <f t="shared" si="336"/>
        <v>1.6537559643323547</v>
      </c>
      <c r="U3066" s="93">
        <f t="shared" si="336"/>
        <v>2.3126986089113224</v>
      </c>
      <c r="V3066" s="93">
        <f t="shared" si="336"/>
        <v>3.2341983769169125</v>
      </c>
      <c r="W3066" s="93">
        <f t="shared" si="336"/>
        <v>4.522871722647829</v>
      </c>
      <c r="X3066" s="93">
        <f t="shared" si="336"/>
        <v>6.3250197531259449</v>
      </c>
      <c r="Y3066" s="93">
        <f t="shared" si="335"/>
        <v>8.8452375682263913</v>
      </c>
      <c r="Z3066" s="93">
        <f t="shared" si="335"/>
        <v>12.369641628343802</v>
      </c>
      <c r="AA3066" s="93">
        <f t="shared" si="335"/>
        <v>17.29835211699536</v>
      </c>
      <c r="AB3066" s="93">
        <f t="shared" si="335"/>
        <v>24.190917971131459</v>
      </c>
      <c r="AC3066" s="95">
        <f t="shared" si="335"/>
        <v>33.829841613124557</v>
      </c>
      <c r="AE3066" s="96"/>
    </row>
    <row r="3067" spans="3:31" ht="24.75" customHeight="1" x14ac:dyDescent="0.25">
      <c r="C3067" s="91">
        <f>ABS(E3067-Dashboard!$F$13)</f>
        <v>32.224476694705544</v>
      </c>
      <c r="D3067" s="92">
        <f t="shared" si="333"/>
        <v>0.39855216512642599</v>
      </c>
      <c r="E3067" s="93" cm="1">
        <f t="array" ref="E3067">SUM('DRE + DCF'!$S$41/TIR!S3067,'DRE + DCF'!$U$41:$AD$41/TIR!T3067:AC3067,TIR!F3067)</f>
        <v>15.395523305294454</v>
      </c>
      <c r="F3067" s="100">
        <f>'DRE + DCF'!$AE$38*'DRE + DCF'!$AE$39*(1+G3067)/(R3067-G3067)/AC3067</f>
        <v>2.6769975309828498</v>
      </c>
      <c r="G3067" s="92">
        <f>R3067*(1-'DRE + DCF'!$AE$39)</f>
        <v>0.23913129907585559</v>
      </c>
      <c r="H3067" s="94">
        <f t="shared" si="337"/>
        <v>0.39855216512642599</v>
      </c>
      <c r="I3067" s="94">
        <f t="shared" si="338"/>
        <v>0.39855216512642599</v>
      </c>
      <c r="J3067" s="94">
        <f t="shared" si="338"/>
        <v>0.39855216512642599</v>
      </c>
      <c r="K3067" s="94">
        <f t="shared" si="338"/>
        <v>0.39855216512642599</v>
      </c>
      <c r="L3067" s="94">
        <f t="shared" si="338"/>
        <v>0.39855216512642599</v>
      </c>
      <c r="M3067" s="94">
        <f t="shared" si="338"/>
        <v>0.39855216512642599</v>
      </c>
      <c r="N3067" s="94">
        <f t="shared" si="338"/>
        <v>0.39855216512642599</v>
      </c>
      <c r="O3067" s="94">
        <f t="shared" si="338"/>
        <v>0.39855216512642599</v>
      </c>
      <c r="P3067" s="94">
        <f t="shared" si="338"/>
        <v>0.39855216512642599</v>
      </c>
      <c r="Q3067" s="94">
        <f t="shared" si="338"/>
        <v>0.39855216512642599</v>
      </c>
      <c r="R3067" s="94">
        <f t="shared" si="338"/>
        <v>0.39855216512642599</v>
      </c>
      <c r="S3067" s="93">
        <f>(1+H3067)^((5-Dashboard!$F$9)*3/12)</f>
        <v>1.1826039764546818</v>
      </c>
      <c r="T3067" s="93">
        <f t="shared" si="336"/>
        <v>1.6539333517578161</v>
      </c>
      <c r="U3067" s="93">
        <f t="shared" si="336"/>
        <v>2.3131120700757002</v>
      </c>
      <c r="V3067" s="93">
        <f t="shared" si="336"/>
        <v>3.2350078937844393</v>
      </c>
      <c r="W3067" s="93">
        <f t="shared" si="336"/>
        <v>4.5243272940533066</v>
      </c>
      <c r="X3067" s="93">
        <f t="shared" si="336"/>
        <v>6.3275077328388356</v>
      </c>
      <c r="Y3067" s="93">
        <f t="shared" si="335"/>
        <v>8.8493496396159568</v>
      </c>
      <c r="Z3067" s="93">
        <f t="shared" si="335"/>
        <v>12.376277098445653</v>
      </c>
      <c r="AA3067" s="93">
        <f t="shared" si="335"/>
        <v>17.308869132235767</v>
      </c>
      <c r="AB3067" s="93">
        <f t="shared" si="335"/>
        <v>24.207356400778291</v>
      </c>
      <c r="AC3067" s="95">
        <f t="shared" si="335"/>
        <v>33.855250706295521</v>
      </c>
      <c r="AE3067" s="96"/>
    </row>
    <row r="3068" spans="3:31" ht="24.75" customHeight="1" x14ac:dyDescent="0.25">
      <c r="C3068" s="91">
        <f>ABS(E3068-Dashboard!$F$13)</f>
        <v>32.230333691565797</v>
      </c>
      <c r="D3068" s="92">
        <f t="shared" si="333"/>
        <v>0.39865216512642598</v>
      </c>
      <c r="E3068" s="93" cm="1">
        <f t="array" ref="E3068">SUM('DRE + DCF'!$S$41/TIR!S3068,'DRE + DCF'!$U$41:$AD$41/TIR!T3068:AC3068,TIR!F3068)</f>
        <v>15.389666308434201</v>
      </c>
      <c r="F3068" s="100">
        <f>'DRE + DCF'!$AE$38*'DRE + DCF'!$AE$39*(1+G3068)/(R3068-G3068)/AC3068</f>
        <v>2.6744470154357196</v>
      </c>
      <c r="G3068" s="92">
        <f>R3068*(1-'DRE + DCF'!$AE$39)</f>
        <v>0.23919129907585557</v>
      </c>
      <c r="H3068" s="94">
        <f t="shared" si="337"/>
        <v>0.39865216512642598</v>
      </c>
      <c r="I3068" s="94">
        <f t="shared" si="338"/>
        <v>0.39865216512642598</v>
      </c>
      <c r="J3068" s="94">
        <f t="shared" si="338"/>
        <v>0.39865216512642598</v>
      </c>
      <c r="K3068" s="94">
        <f t="shared" si="338"/>
        <v>0.39865216512642598</v>
      </c>
      <c r="L3068" s="94">
        <f t="shared" si="338"/>
        <v>0.39865216512642598</v>
      </c>
      <c r="M3068" s="94">
        <f t="shared" si="338"/>
        <v>0.39865216512642598</v>
      </c>
      <c r="N3068" s="94">
        <f t="shared" si="338"/>
        <v>0.39865216512642598</v>
      </c>
      <c r="O3068" s="94">
        <f t="shared" si="338"/>
        <v>0.39865216512642598</v>
      </c>
      <c r="P3068" s="94">
        <f t="shared" si="338"/>
        <v>0.39865216512642598</v>
      </c>
      <c r="Q3068" s="94">
        <f t="shared" si="338"/>
        <v>0.39865216512642598</v>
      </c>
      <c r="R3068" s="94">
        <f t="shared" si="338"/>
        <v>0.39865216512642598</v>
      </c>
      <c r="S3068" s="93">
        <f>(1+H3068)^((5-Dashboard!$F$9)*3/12)</f>
        <v>1.1826462552794161</v>
      </c>
      <c r="T3068" s="93">
        <f t="shared" si="336"/>
        <v>1.6541107455252153</v>
      </c>
      <c r="U3068" s="93">
        <f t="shared" si="336"/>
        <v>2.3135255755877293</v>
      </c>
      <c r="V3068" s="93">
        <f t="shared" si="336"/>
        <v>3.2358175553711388</v>
      </c>
      <c r="W3068" s="93">
        <f t="shared" si="336"/>
        <v>4.5257832297739427</v>
      </c>
      <c r="X3068" s="93">
        <f t="shared" si="336"/>
        <v>6.3299965132161944</v>
      </c>
      <c r="Y3068" s="93">
        <f t="shared" si="335"/>
        <v>8.853463328452559</v>
      </c>
      <c r="Z3068" s="93">
        <f t="shared" si="335"/>
        <v>12.382915653207586</v>
      </c>
      <c r="AA3068" s="93">
        <f t="shared" si="335"/>
        <v>17.319391788936702</v>
      </c>
      <c r="AB3068" s="93">
        <f t="shared" si="335"/>
        <v>24.223804824269166</v>
      </c>
      <c r="AC3068" s="95">
        <f t="shared" si="335"/>
        <v>33.880677065064035</v>
      </c>
      <c r="AE3068" s="96"/>
    </row>
    <row r="3069" spans="3:31" ht="24.75" customHeight="1" x14ac:dyDescent="0.25">
      <c r="C3069" s="91">
        <f>ABS(E3069-Dashboard!$F$13)</f>
        <v>32.236186378049766</v>
      </c>
      <c r="D3069" s="92">
        <f t="shared" si="333"/>
        <v>0.39875216512642597</v>
      </c>
      <c r="E3069" s="93" cm="1">
        <f t="array" ref="E3069">SUM('DRE + DCF'!$S$41/TIR!S3069,'DRE + DCF'!$U$41:$AD$41/TIR!T3069:AC3069,TIR!F3069)</f>
        <v>15.383813621950232</v>
      </c>
      <c r="F3069" s="100">
        <f>'DRE + DCF'!$AE$38*'DRE + DCF'!$AE$39*(1+G3069)/(R3069-G3069)/AC3069</f>
        <v>2.6718992351725008</v>
      </c>
      <c r="G3069" s="92">
        <f>R3069*(1-'DRE + DCF'!$AE$39)</f>
        <v>0.23925129907585557</v>
      </c>
      <c r="H3069" s="94">
        <f t="shared" si="337"/>
        <v>0.39875216512642597</v>
      </c>
      <c r="I3069" s="94">
        <f t="shared" si="338"/>
        <v>0.39875216512642597</v>
      </c>
      <c r="J3069" s="94">
        <f t="shared" si="338"/>
        <v>0.39875216512642597</v>
      </c>
      <c r="K3069" s="94">
        <f t="shared" si="338"/>
        <v>0.39875216512642597</v>
      </c>
      <c r="L3069" s="94">
        <f t="shared" si="338"/>
        <v>0.39875216512642597</v>
      </c>
      <c r="M3069" s="94">
        <f t="shared" si="338"/>
        <v>0.39875216512642597</v>
      </c>
      <c r="N3069" s="94">
        <f t="shared" si="338"/>
        <v>0.39875216512642597</v>
      </c>
      <c r="O3069" s="94">
        <f t="shared" si="338"/>
        <v>0.39875216512642597</v>
      </c>
      <c r="P3069" s="94">
        <f t="shared" si="338"/>
        <v>0.39875216512642597</v>
      </c>
      <c r="Q3069" s="94">
        <f t="shared" si="338"/>
        <v>0.39875216512642597</v>
      </c>
      <c r="R3069" s="94">
        <f t="shared" si="338"/>
        <v>0.39875216512642597</v>
      </c>
      <c r="S3069" s="93">
        <f>(1+H3069)^((5-Dashboard!$F$9)*3/12)</f>
        <v>1.1826885325927643</v>
      </c>
      <c r="T3069" s="93">
        <f t="shared" si="336"/>
        <v>1.6542881456343246</v>
      </c>
      <c r="U3069" s="93">
        <f t="shared" si="336"/>
        <v>2.3139391254489916</v>
      </c>
      <c r="V3069" s="93">
        <f t="shared" si="336"/>
        <v>3.2366273616925252</v>
      </c>
      <c r="W3069" s="93">
        <f t="shared" si="336"/>
        <v>4.5272395298748513</v>
      </c>
      <c r="X3069" s="93">
        <f t="shared" si="336"/>
        <v>6.3324860944583907</v>
      </c>
      <c r="Y3069" s="93">
        <f t="shared" si="335"/>
        <v>8.8575786352566581</v>
      </c>
      <c r="Z3069" s="93">
        <f t="shared" si="335"/>
        <v>12.389557293842822</v>
      </c>
      <c r="AA3069" s="93">
        <f t="shared" si="335"/>
        <v>17.329920089720549</v>
      </c>
      <c r="AB3069" s="93">
        <f t="shared" si="335"/>
        <v>24.240263246964563</v>
      </c>
      <c r="AC3069" s="95">
        <f t="shared" si="335"/>
        <v>33.906120699926205</v>
      </c>
      <c r="AE3069" s="96"/>
    </row>
    <row r="3070" spans="3:31" ht="24.75" customHeight="1" x14ac:dyDescent="0.25">
      <c r="C3070" s="91">
        <f>ABS(E3070-Dashboard!$F$13)</f>
        <v>32.242034758443587</v>
      </c>
      <c r="D3070" s="92">
        <f t="shared" si="333"/>
        <v>0.39885216512642596</v>
      </c>
      <c r="E3070" s="93" cm="1">
        <f t="array" ref="E3070">SUM('DRE + DCF'!$S$41/TIR!S3070,'DRE + DCF'!$U$41:$AD$41/TIR!T3070:AC3070,TIR!F3070)</f>
        <v>15.377965241556408</v>
      </c>
      <c r="F3070" s="100">
        <f>'DRE + DCF'!$AE$38*'DRE + DCF'!$AE$39*(1+G3070)/(R3070-G3070)/AC3070</f>
        <v>2.6693541869014132</v>
      </c>
      <c r="G3070" s="92">
        <f>R3070*(1-'DRE + DCF'!$AE$39)</f>
        <v>0.23931129907585558</v>
      </c>
      <c r="H3070" s="94">
        <f t="shared" si="337"/>
        <v>0.39885216512642596</v>
      </c>
      <c r="I3070" s="94">
        <f t="shared" si="338"/>
        <v>0.39885216512642596</v>
      </c>
      <c r="J3070" s="94">
        <f t="shared" si="338"/>
        <v>0.39885216512642596</v>
      </c>
      <c r="K3070" s="94">
        <f t="shared" si="338"/>
        <v>0.39885216512642596</v>
      </c>
      <c r="L3070" s="94">
        <f t="shared" si="338"/>
        <v>0.39885216512642596</v>
      </c>
      <c r="M3070" s="94">
        <f t="shared" si="338"/>
        <v>0.39885216512642596</v>
      </c>
      <c r="N3070" s="94">
        <f t="shared" si="338"/>
        <v>0.39885216512642596</v>
      </c>
      <c r="O3070" s="94">
        <f t="shared" si="338"/>
        <v>0.39885216512642596</v>
      </c>
      <c r="P3070" s="94">
        <f t="shared" si="338"/>
        <v>0.39885216512642596</v>
      </c>
      <c r="Q3070" s="94">
        <f t="shared" si="338"/>
        <v>0.39885216512642596</v>
      </c>
      <c r="R3070" s="94">
        <f t="shared" si="338"/>
        <v>0.39885216512642596</v>
      </c>
      <c r="S3070" s="93">
        <f>(1+H3070)^((5-Dashboard!$F$9)*3/12)</f>
        <v>1.1827308083948884</v>
      </c>
      <c r="T3070" s="93">
        <f t="shared" si="336"/>
        <v>1.6544655520849179</v>
      </c>
      <c r="U3070" s="93">
        <f t="shared" si="336"/>
        <v>2.3143527196610751</v>
      </c>
      <c r="V3070" s="93">
        <f t="shared" si="336"/>
        <v>3.2374373127641274</v>
      </c>
      <c r="W3070" s="93">
        <f t="shared" si="336"/>
        <v>4.5286961944211779</v>
      </c>
      <c r="X3070" s="93">
        <f t="shared" si="336"/>
        <v>6.3349764767658705</v>
      </c>
      <c r="Y3070" s="93">
        <f t="shared" si="335"/>
        <v>8.8616955605489167</v>
      </c>
      <c r="Z3070" s="93">
        <f t="shared" si="335"/>
        <v>12.39620202156509</v>
      </c>
      <c r="AA3070" s="93">
        <f t="shared" si="335"/>
        <v>17.340454037210908</v>
      </c>
      <c r="AB3070" s="93">
        <f t="shared" si="335"/>
        <v>24.256731674227755</v>
      </c>
      <c r="AC3070" s="95">
        <f t="shared" si="335"/>
        <v>33.931581621384254</v>
      </c>
      <c r="AE3070" s="96"/>
    </row>
    <row r="3071" spans="3:31" ht="24.75" customHeight="1" x14ac:dyDescent="0.25">
      <c r="C3071" s="91">
        <f>ABS(E3071-Dashboard!$F$13)</f>
        <v>32.247878837028125</v>
      </c>
      <c r="D3071" s="92">
        <f t="shared" si="333"/>
        <v>0.39895216512642595</v>
      </c>
      <c r="E3071" s="93" cm="1">
        <f t="array" ref="E3071">SUM('DRE + DCF'!$S$41/TIR!S3071,'DRE + DCF'!$U$41:$AD$41/TIR!T3071:AC3071,TIR!F3071)</f>
        <v>15.372121162971876</v>
      </c>
      <c r="F3071" s="100">
        <f>'DRE + DCF'!$AE$38*'DRE + DCF'!$AE$39*(1+G3071)/(R3071-G3071)/AC3071</f>
        <v>2.666811867335154</v>
      </c>
      <c r="G3071" s="92">
        <f>R3071*(1-'DRE + DCF'!$AE$39)</f>
        <v>0.23937129907585555</v>
      </c>
      <c r="H3071" s="94">
        <f t="shared" si="337"/>
        <v>0.39895216512642595</v>
      </c>
      <c r="I3071" s="94">
        <f t="shared" si="338"/>
        <v>0.39895216512642595</v>
      </c>
      <c r="J3071" s="94">
        <f t="shared" si="338"/>
        <v>0.39895216512642595</v>
      </c>
      <c r="K3071" s="94">
        <f t="shared" si="338"/>
        <v>0.39895216512642595</v>
      </c>
      <c r="L3071" s="94">
        <f t="shared" si="338"/>
        <v>0.39895216512642595</v>
      </c>
      <c r="M3071" s="94">
        <f t="shared" si="338"/>
        <v>0.39895216512642595</v>
      </c>
      <c r="N3071" s="94">
        <f t="shared" si="338"/>
        <v>0.39895216512642595</v>
      </c>
      <c r="O3071" s="94">
        <f t="shared" si="338"/>
        <v>0.39895216512642595</v>
      </c>
      <c r="P3071" s="94">
        <f t="shared" si="338"/>
        <v>0.39895216512642595</v>
      </c>
      <c r="Q3071" s="94">
        <f t="shared" si="338"/>
        <v>0.39895216512642595</v>
      </c>
      <c r="R3071" s="94">
        <f t="shared" si="338"/>
        <v>0.39895216512642595</v>
      </c>
      <c r="S3071" s="93">
        <f>(1+H3071)^((5-Dashboard!$F$9)*3/12)</f>
        <v>1.1827730826859504</v>
      </c>
      <c r="T3071" s="93">
        <f t="shared" si="336"/>
        <v>1.6546429648767673</v>
      </c>
      <c r="U3071" s="93">
        <f t="shared" si="336"/>
        <v>2.3147663582255622</v>
      </c>
      <c r="V3071" s="93">
        <f t="shared" si="336"/>
        <v>3.2382474086014619</v>
      </c>
      <c r="W3071" s="93">
        <f t="shared" si="336"/>
        <v>4.5301532234780533</v>
      </c>
      <c r="X3071" s="93">
        <f t="shared" si="336"/>
        <v>6.3374676603390796</v>
      </c>
      <c r="Y3071" s="93">
        <f t="shared" si="335"/>
        <v>8.8658141048500596</v>
      </c>
      <c r="Z3071" s="93">
        <f t="shared" si="335"/>
        <v>12.402849837588397</v>
      </c>
      <c r="AA3071" s="93">
        <f t="shared" si="335"/>
        <v>17.350993634032225</v>
      </c>
      <c r="AB3071" s="93">
        <f t="shared" si="335"/>
        <v>24.273210111424213</v>
      </c>
      <c r="AC3071" s="95">
        <f t="shared" si="335"/>
        <v>33.957059839945558</v>
      </c>
      <c r="AE3071" s="96"/>
    </row>
    <row r="3072" spans="3:31" ht="24.75" customHeight="1" x14ac:dyDescent="0.25">
      <c r="C3072" s="91">
        <f>ABS(E3072-Dashboard!$F$13)</f>
        <v>32.25371861807912</v>
      </c>
      <c r="D3072" s="92">
        <f t="shared" si="333"/>
        <v>0.39905216512642594</v>
      </c>
      <c r="E3072" s="93" cm="1">
        <f t="array" ref="E3072">SUM('DRE + DCF'!$S$41/TIR!S3072,'DRE + DCF'!$U$41:$AD$41/TIR!T3072:AC3072,TIR!F3072)</f>
        <v>15.36628138192088</v>
      </c>
      <c r="F3072" s="100">
        <f>'DRE + DCF'!$AE$38*'DRE + DCF'!$AE$39*(1+G3072)/(R3072-G3072)/AC3072</f>
        <v>2.6642722731908131</v>
      </c>
      <c r="G3072" s="92">
        <f>R3072*(1-'DRE + DCF'!$AE$39)</f>
        <v>0.23943129907585556</v>
      </c>
      <c r="H3072" s="94">
        <f t="shared" si="337"/>
        <v>0.39905216512642594</v>
      </c>
      <c r="I3072" s="94">
        <f t="shared" si="338"/>
        <v>0.39905216512642594</v>
      </c>
      <c r="J3072" s="94">
        <f t="shared" si="338"/>
        <v>0.39905216512642594</v>
      </c>
      <c r="K3072" s="94">
        <f t="shared" si="338"/>
        <v>0.39905216512642594</v>
      </c>
      <c r="L3072" s="94">
        <f t="shared" si="338"/>
        <v>0.39905216512642594</v>
      </c>
      <c r="M3072" s="94">
        <f t="shared" si="338"/>
        <v>0.39905216512642594</v>
      </c>
      <c r="N3072" s="94">
        <f t="shared" si="338"/>
        <v>0.39905216512642594</v>
      </c>
      <c r="O3072" s="94">
        <f t="shared" si="338"/>
        <v>0.39905216512642594</v>
      </c>
      <c r="P3072" s="94">
        <f t="shared" si="338"/>
        <v>0.39905216512642594</v>
      </c>
      <c r="Q3072" s="94">
        <f t="shared" si="338"/>
        <v>0.39905216512642594</v>
      </c>
      <c r="R3072" s="94">
        <f t="shared" si="338"/>
        <v>0.39905216512642594</v>
      </c>
      <c r="S3072" s="93">
        <f>(1+H3072)^((5-Dashboard!$F$9)*3/12)</f>
        <v>1.1828153554661125</v>
      </c>
      <c r="T3072" s="93">
        <f t="shared" si="336"/>
        <v>1.654820384009648</v>
      </c>
      <c r="U3072" s="93">
        <f t="shared" si="336"/>
        <v>2.3151800411440417</v>
      </c>
      <c r="V3072" s="93">
        <f t="shared" si="336"/>
        <v>3.2390576492200598</v>
      </c>
      <c r="W3072" s="93">
        <f t="shared" si="336"/>
        <v>4.5316106171106361</v>
      </c>
      <c r="X3072" s="93">
        <f t="shared" si="336"/>
        <v>6.339959645378535</v>
      </c>
      <c r="Y3072" s="93">
        <f t="shared" si="335"/>
        <v>8.869934268681007</v>
      </c>
      <c r="Z3072" s="93">
        <f t="shared" si="335"/>
        <v>12.409500743127245</v>
      </c>
      <c r="AA3072" s="93">
        <f t="shared" si="335"/>
        <v>17.361538882810166</v>
      </c>
      <c r="AB3072" s="93">
        <f t="shared" si="335"/>
        <v>24.289698563922194</v>
      </c>
      <c r="AC3072" s="95">
        <f t="shared" si="335"/>
        <v>33.982555366123584</v>
      </c>
      <c r="AE3072" s="96"/>
    </row>
    <row r="3073" spans="3:31" ht="24.75" customHeight="1" x14ac:dyDescent="0.25">
      <c r="C3073" s="91">
        <f>ABS(E3073-Dashboard!$F$13)</f>
        <v>32.259554105867082</v>
      </c>
      <c r="D3073" s="92">
        <f t="shared" si="333"/>
        <v>0.39915216512642593</v>
      </c>
      <c r="E3073" s="93" cm="1">
        <f t="array" ref="E3073">SUM('DRE + DCF'!$S$41/TIR!S3073,'DRE + DCF'!$U$41:$AD$41/TIR!T3073:AC3073,TIR!F3073)</f>
        <v>15.360445894132919</v>
      </c>
      <c r="F3073" s="100">
        <f>'DRE + DCF'!$AE$38*'DRE + DCF'!$AE$39*(1+G3073)/(R3073-G3073)/AC3073</f>
        <v>2.6617354011899357</v>
      </c>
      <c r="G3073" s="92">
        <f>R3073*(1-'DRE + DCF'!$AE$39)</f>
        <v>0.23949129907585553</v>
      </c>
      <c r="H3073" s="94">
        <f t="shared" si="337"/>
        <v>0.39915216512642593</v>
      </c>
      <c r="I3073" s="94">
        <f t="shared" si="338"/>
        <v>0.39915216512642593</v>
      </c>
      <c r="J3073" s="94">
        <f t="shared" si="338"/>
        <v>0.39915216512642593</v>
      </c>
      <c r="K3073" s="94">
        <f t="shared" si="338"/>
        <v>0.39915216512642593</v>
      </c>
      <c r="L3073" s="94">
        <f t="shared" si="338"/>
        <v>0.39915216512642593</v>
      </c>
      <c r="M3073" s="94">
        <f t="shared" si="338"/>
        <v>0.39915216512642593</v>
      </c>
      <c r="N3073" s="94">
        <f t="shared" si="338"/>
        <v>0.39915216512642593</v>
      </c>
      <c r="O3073" s="94">
        <f t="shared" si="338"/>
        <v>0.39915216512642593</v>
      </c>
      <c r="P3073" s="94">
        <f t="shared" si="338"/>
        <v>0.39915216512642593</v>
      </c>
      <c r="Q3073" s="94">
        <f t="shared" si="338"/>
        <v>0.39915216512642593</v>
      </c>
      <c r="R3073" s="94">
        <f t="shared" si="338"/>
        <v>0.39915216512642593</v>
      </c>
      <c r="S3073" s="93">
        <f>(1+H3073)^((5-Dashboard!$F$9)*3/12)</f>
        <v>1.1828576267355364</v>
      </c>
      <c r="T3073" s="93">
        <f t="shared" si="336"/>
        <v>1.6549978094833313</v>
      </c>
      <c r="U3073" s="93">
        <f t="shared" si="336"/>
        <v>2.3155937684180952</v>
      </c>
      <c r="V3073" s="93">
        <f t="shared" si="336"/>
        <v>3.2398680346354372</v>
      </c>
      <c r="W3073" s="93">
        <f t="shared" si="336"/>
        <v>4.5330683753840697</v>
      </c>
      <c r="X3073" s="93">
        <f t="shared" si="336"/>
        <v>6.3424524320847508</v>
      </c>
      <c r="Y3073" s="93">
        <f t="shared" si="335"/>
        <v>8.8740560525627448</v>
      </c>
      <c r="Z3073" s="93">
        <f t="shared" si="335"/>
        <v>12.416154739396427</v>
      </c>
      <c r="AA3073" s="93">
        <f t="shared" si="335"/>
        <v>17.372089786171244</v>
      </c>
      <c r="AB3073" s="93">
        <f t="shared" si="335"/>
        <v>24.306197037092165</v>
      </c>
      <c r="AC3073" s="95">
        <f t="shared" si="335"/>
        <v>34.008068210437017</v>
      </c>
      <c r="AE3073" s="96"/>
    </row>
    <row r="3074" spans="3:31" ht="24.75" customHeight="1" x14ac:dyDescent="0.25">
      <c r="C3074" s="91">
        <f>ABS(E3074-Dashboard!$F$13)</f>
        <v>32.265385304657414</v>
      </c>
      <c r="D3074" s="92">
        <f t="shared" si="333"/>
        <v>0.39925216512642592</v>
      </c>
      <c r="E3074" s="93" cm="1">
        <f t="array" ref="E3074">SUM('DRE + DCF'!$S$41/TIR!S3074,'DRE + DCF'!$U$41:$AD$41/TIR!T3074:AC3074,TIR!F3074)</f>
        <v>15.35461469534258</v>
      </c>
      <c r="F3074" s="100">
        <f>'DRE + DCF'!$AE$38*'DRE + DCF'!$AE$39*(1+G3074)/(R3074-G3074)/AC3074</f>
        <v>2.659201248058455</v>
      </c>
      <c r="G3074" s="92">
        <f>R3074*(1-'DRE + DCF'!$AE$39)</f>
        <v>0.23955129907585554</v>
      </c>
      <c r="H3074" s="94">
        <f t="shared" si="337"/>
        <v>0.39925216512642592</v>
      </c>
      <c r="I3074" s="94">
        <f t="shared" si="338"/>
        <v>0.39925216512642592</v>
      </c>
      <c r="J3074" s="94">
        <f t="shared" si="338"/>
        <v>0.39925216512642592</v>
      </c>
      <c r="K3074" s="94">
        <f t="shared" si="338"/>
        <v>0.39925216512642592</v>
      </c>
      <c r="L3074" s="94">
        <f t="shared" si="338"/>
        <v>0.39925216512642592</v>
      </c>
      <c r="M3074" s="94">
        <f t="shared" si="338"/>
        <v>0.39925216512642592</v>
      </c>
      <c r="N3074" s="94">
        <f t="shared" si="338"/>
        <v>0.39925216512642592</v>
      </c>
      <c r="O3074" s="94">
        <f t="shared" si="338"/>
        <v>0.39925216512642592</v>
      </c>
      <c r="P3074" s="94">
        <f t="shared" si="338"/>
        <v>0.39925216512642592</v>
      </c>
      <c r="Q3074" s="94">
        <f t="shared" si="338"/>
        <v>0.39925216512642592</v>
      </c>
      <c r="R3074" s="94">
        <f t="shared" si="338"/>
        <v>0.39925216512642592</v>
      </c>
      <c r="S3074" s="93">
        <f>(1+H3074)^((5-Dashboard!$F$9)*3/12)</f>
        <v>1.1828998964943847</v>
      </c>
      <c r="T3074" s="93">
        <f t="shared" si="336"/>
        <v>1.6551752412975929</v>
      </c>
      <c r="U3074" s="93">
        <f t="shared" si="336"/>
        <v>2.3160075400493114</v>
      </c>
      <c r="V3074" s="93">
        <f t="shared" si="336"/>
        <v>3.2406785648631269</v>
      </c>
      <c r="W3074" s="93">
        <f t="shared" si="336"/>
        <v>4.5345264983635296</v>
      </c>
      <c r="X3074" s="93">
        <f t="shared" si="336"/>
        <v>6.3449460206583197</v>
      </c>
      <c r="Y3074" s="93">
        <f t="shared" si="335"/>
        <v>8.8781794570164543</v>
      </c>
      <c r="Z3074" s="93">
        <f t="shared" si="335"/>
        <v>12.42281182761123</v>
      </c>
      <c r="AA3074" s="93">
        <f t="shared" si="335"/>
        <v>17.382646346743186</v>
      </c>
      <c r="AB3074" s="93">
        <f t="shared" si="335"/>
        <v>24.322705536307364</v>
      </c>
      <c r="AC3074" s="95">
        <f t="shared" si="335"/>
        <v>34.033598383410585</v>
      </c>
      <c r="AE3074" s="96"/>
    </row>
    <row r="3075" spans="3:31" ht="24.75" customHeight="1" x14ac:dyDescent="0.25">
      <c r="C3075" s="91">
        <f>ABS(E3075-Dashboard!$F$13)</f>
        <v>32.271212218710303</v>
      </c>
      <c r="D3075" s="92">
        <f t="shared" si="333"/>
        <v>0.39935216512642591</v>
      </c>
      <c r="E3075" s="93" cm="1">
        <f t="array" ref="E3075">SUM('DRE + DCF'!$S$41/TIR!S3075,'DRE + DCF'!$U$41:$AD$41/TIR!T3075:AC3075,TIR!F3075)</f>
        <v>15.34878778128969</v>
      </c>
      <c r="F3075" s="100">
        <f>'DRE + DCF'!$AE$38*'DRE + DCF'!$AE$39*(1+G3075)/(R3075-G3075)/AC3075</f>
        <v>2.6566698105267439</v>
      </c>
      <c r="G3075" s="92">
        <f>R3075*(1-'DRE + DCF'!$AE$39)</f>
        <v>0.23961129907585554</v>
      </c>
      <c r="H3075" s="94">
        <f t="shared" si="337"/>
        <v>0.39935216512642591</v>
      </c>
      <c r="I3075" s="94">
        <f t="shared" si="338"/>
        <v>0.39935216512642591</v>
      </c>
      <c r="J3075" s="94">
        <f t="shared" si="338"/>
        <v>0.39935216512642591</v>
      </c>
      <c r="K3075" s="94">
        <f t="shared" si="338"/>
        <v>0.39935216512642591</v>
      </c>
      <c r="L3075" s="94">
        <f t="shared" si="338"/>
        <v>0.39935216512642591</v>
      </c>
      <c r="M3075" s="94">
        <f t="shared" si="338"/>
        <v>0.39935216512642591</v>
      </c>
      <c r="N3075" s="94">
        <f t="shared" si="338"/>
        <v>0.39935216512642591</v>
      </c>
      <c r="O3075" s="94">
        <f t="shared" si="338"/>
        <v>0.39935216512642591</v>
      </c>
      <c r="P3075" s="94">
        <f t="shared" si="338"/>
        <v>0.39935216512642591</v>
      </c>
      <c r="Q3075" s="94">
        <f t="shared" si="338"/>
        <v>0.39935216512642591</v>
      </c>
      <c r="R3075" s="94">
        <f t="shared" si="338"/>
        <v>0.39935216512642591</v>
      </c>
      <c r="S3075" s="93">
        <f>(1+H3075)^((5-Dashboard!$F$9)*3/12)</f>
        <v>1.1829421647428187</v>
      </c>
      <c r="T3075" s="93">
        <f t="shared" si="336"/>
        <v>1.6553526794522044</v>
      </c>
      <c r="U3075" s="93">
        <f t="shared" si="336"/>
        <v>2.3164213560392724</v>
      </c>
      <c r="V3075" s="93">
        <f t="shared" si="336"/>
        <v>3.2414892399186468</v>
      </c>
      <c r="W3075" s="93">
        <f t="shared" si="336"/>
        <v>4.5359849861141708</v>
      </c>
      <c r="X3075" s="93">
        <f t="shared" si="336"/>
        <v>6.3474404112998251</v>
      </c>
      <c r="Y3075" s="93">
        <f t="shared" si="335"/>
        <v>8.8823044825633808</v>
      </c>
      <c r="Z3075" s="93">
        <f t="shared" si="335"/>
        <v>12.429472008987224</v>
      </c>
      <c r="AA3075" s="93">
        <f t="shared" si="335"/>
        <v>17.393208567154577</v>
      </c>
      <c r="AB3075" s="93">
        <f t="shared" si="335"/>
        <v>24.339224066943256</v>
      </c>
      <c r="AC3075" s="95">
        <f t="shared" si="335"/>
        <v>34.059145895574254</v>
      </c>
      <c r="AE3075" s="96"/>
    </row>
    <row r="3076" spans="3:31" ht="24.75" customHeight="1" x14ac:dyDescent="0.25">
      <c r="C3076" s="91">
        <f>ABS(E3076-Dashboard!$F$13)</f>
        <v>32.277034852280849</v>
      </c>
      <c r="D3076" s="92">
        <f t="shared" si="333"/>
        <v>0.3994521651264259</v>
      </c>
      <c r="E3076" s="93" cm="1">
        <f t="array" ref="E3076">SUM('DRE + DCF'!$S$41/TIR!S3076,'DRE + DCF'!$U$41:$AD$41/TIR!T3076:AC3076,TIR!F3076)</f>
        <v>15.34296514771915</v>
      </c>
      <c r="F3076" s="100">
        <f>'DRE + DCF'!$AE$38*'DRE + DCF'!$AE$39*(1+G3076)/(R3076-G3076)/AC3076</f>
        <v>2.6541410853295457</v>
      </c>
      <c r="G3076" s="92">
        <f>R3076*(1-'DRE + DCF'!$AE$39)</f>
        <v>0.23967129907585552</v>
      </c>
      <c r="H3076" s="94">
        <f t="shared" si="337"/>
        <v>0.3994521651264259</v>
      </c>
      <c r="I3076" s="94">
        <f t="shared" si="338"/>
        <v>0.3994521651264259</v>
      </c>
      <c r="J3076" s="94">
        <f t="shared" si="338"/>
        <v>0.3994521651264259</v>
      </c>
      <c r="K3076" s="94">
        <f t="shared" si="338"/>
        <v>0.3994521651264259</v>
      </c>
      <c r="L3076" s="94">
        <f t="shared" si="338"/>
        <v>0.3994521651264259</v>
      </c>
      <c r="M3076" s="94">
        <f t="shared" si="338"/>
        <v>0.3994521651264259</v>
      </c>
      <c r="N3076" s="94">
        <f t="shared" si="338"/>
        <v>0.3994521651264259</v>
      </c>
      <c r="O3076" s="94">
        <f t="shared" si="338"/>
        <v>0.3994521651264259</v>
      </c>
      <c r="P3076" s="94">
        <f t="shared" si="338"/>
        <v>0.3994521651264259</v>
      </c>
      <c r="Q3076" s="94">
        <f t="shared" si="338"/>
        <v>0.3994521651264259</v>
      </c>
      <c r="R3076" s="94">
        <f t="shared" si="338"/>
        <v>0.3994521651264259</v>
      </c>
      <c r="S3076" s="93">
        <f>(1+H3076)^((5-Dashboard!$F$9)*3/12)</f>
        <v>1.1829844314810005</v>
      </c>
      <c r="T3076" s="93">
        <f t="shared" si="336"/>
        <v>1.6555301239469404</v>
      </c>
      <c r="U3076" s="93">
        <f t="shared" si="336"/>
        <v>2.316835216389566</v>
      </c>
      <c r="V3076" s="93">
        <f t="shared" si="336"/>
        <v>3.2423000598175298</v>
      </c>
      <c r="W3076" s="93">
        <f t="shared" si="336"/>
        <v>4.5374438387011828</v>
      </c>
      <c r="X3076" s="93">
        <f t="shared" si="336"/>
        <v>6.3499356042099322</v>
      </c>
      <c r="Y3076" s="93">
        <f t="shared" si="335"/>
        <v>8.8864311297249703</v>
      </c>
      <c r="Z3076" s="93">
        <f t="shared" si="335"/>
        <v>12.436135284740482</v>
      </c>
      <c r="AA3076" s="93">
        <f t="shared" si="335"/>
        <v>17.40377645003521</v>
      </c>
      <c r="AB3076" s="93">
        <f t="shared" si="335"/>
        <v>24.355752634378078</v>
      </c>
      <c r="AC3076" s="95">
        <f t="shared" si="335"/>
        <v>34.084710757464052</v>
      </c>
      <c r="AE3076" s="96"/>
    </row>
    <row r="3077" spans="3:31" ht="24.75" customHeight="1" x14ac:dyDescent="0.25">
      <c r="C3077" s="91">
        <f>ABS(E3077-Dashboard!$F$13)</f>
        <v>32.282853209618906</v>
      </c>
      <c r="D3077" s="92">
        <f t="shared" si="333"/>
        <v>0.39955216512642588</v>
      </c>
      <c r="E3077" s="93" cm="1">
        <f t="array" ref="E3077">SUM('DRE + DCF'!$S$41/TIR!S3077,'DRE + DCF'!$U$41:$AD$41/TIR!T3077:AC3077,TIR!F3077)</f>
        <v>15.337146790381095</v>
      </c>
      <c r="F3077" s="100">
        <f>'DRE + DCF'!$AE$38*'DRE + DCF'!$AE$39*(1+G3077)/(R3077-G3077)/AC3077</f>
        <v>2.651615069206037</v>
      </c>
      <c r="G3077" s="92">
        <f>R3077*(1-'DRE + DCF'!$AE$39)</f>
        <v>0.23973129907585553</v>
      </c>
      <c r="H3077" s="94">
        <f t="shared" si="337"/>
        <v>0.39955216512642588</v>
      </c>
      <c r="I3077" s="94">
        <f t="shared" si="338"/>
        <v>0.39955216512642588</v>
      </c>
      <c r="J3077" s="94">
        <f t="shared" si="338"/>
        <v>0.39955216512642588</v>
      </c>
      <c r="K3077" s="94">
        <f t="shared" si="338"/>
        <v>0.39955216512642588</v>
      </c>
      <c r="L3077" s="94">
        <f t="shared" si="338"/>
        <v>0.39955216512642588</v>
      </c>
      <c r="M3077" s="94">
        <f t="shared" si="338"/>
        <v>0.39955216512642588</v>
      </c>
      <c r="N3077" s="94">
        <f t="shared" si="338"/>
        <v>0.39955216512642588</v>
      </c>
      <c r="O3077" s="94">
        <f t="shared" si="338"/>
        <v>0.39955216512642588</v>
      </c>
      <c r="P3077" s="94">
        <f t="shared" si="338"/>
        <v>0.39955216512642588</v>
      </c>
      <c r="Q3077" s="94">
        <f t="shared" si="338"/>
        <v>0.39955216512642588</v>
      </c>
      <c r="R3077" s="94">
        <f t="shared" si="338"/>
        <v>0.39955216512642588</v>
      </c>
      <c r="S3077" s="93">
        <f>(1+H3077)^((5-Dashboard!$F$9)*3/12)</f>
        <v>1.1830266967090919</v>
      </c>
      <c r="T3077" s="93">
        <f t="shared" si="336"/>
        <v>1.655707574781573</v>
      </c>
      <c r="U3077" s="93">
        <f t="shared" si="336"/>
        <v>2.3172491211017743</v>
      </c>
      <c r="V3077" s="93">
        <f t="shared" si="336"/>
        <v>3.2431110245752954</v>
      </c>
      <c r="W3077" s="93">
        <f t="shared" si="336"/>
        <v>4.5389030561897359</v>
      </c>
      <c r="X3077" s="93">
        <f t="shared" si="336"/>
        <v>6.3524315995892957</v>
      </c>
      <c r="Y3077" s="93">
        <f t="shared" si="335"/>
        <v>8.8905593990227239</v>
      </c>
      <c r="Z3077" s="93">
        <f t="shared" si="335"/>
        <v>12.442801656087347</v>
      </c>
      <c r="AA3077" s="93">
        <f t="shared" si="335"/>
        <v>17.414349998015723</v>
      </c>
      <c r="AB3077" s="93">
        <f t="shared" si="335"/>
        <v>24.372291243992272</v>
      </c>
      <c r="AC3077" s="95">
        <f t="shared" si="335"/>
        <v>34.110292979621214</v>
      </c>
      <c r="AE3077" s="96"/>
    </row>
    <row r="3078" spans="3:31" ht="24.75" customHeight="1" x14ac:dyDescent="0.25">
      <c r="C3078" s="91">
        <f>ABS(E3078-Dashboard!$F$13)</f>
        <v>32.288667294969294</v>
      </c>
      <c r="D3078" s="92">
        <f t="shared" si="333"/>
        <v>0.39965216512642587</v>
      </c>
      <c r="E3078" s="93" cm="1">
        <f t="array" ref="E3078">SUM('DRE + DCF'!$S$41/TIR!S3078,'DRE + DCF'!$U$41:$AD$41/TIR!T3078:AC3078,TIR!F3078)</f>
        <v>15.331332705030704</v>
      </c>
      <c r="F3078" s="100">
        <f>'DRE + DCF'!$AE$38*'DRE + DCF'!$AE$39*(1+G3078)/(R3078-G3078)/AC3078</f>
        <v>2.6490917588997469</v>
      </c>
      <c r="G3078" s="92">
        <f>R3078*(1-'DRE + DCF'!$AE$39)</f>
        <v>0.2397912990758555</v>
      </c>
      <c r="H3078" s="94">
        <f t="shared" si="337"/>
        <v>0.39965216512642587</v>
      </c>
      <c r="I3078" s="94">
        <f t="shared" si="338"/>
        <v>0.39965216512642587</v>
      </c>
      <c r="J3078" s="94">
        <f t="shared" si="338"/>
        <v>0.39965216512642587</v>
      </c>
      <c r="K3078" s="94">
        <f t="shared" si="338"/>
        <v>0.39965216512642587</v>
      </c>
      <c r="L3078" s="94">
        <f t="shared" si="338"/>
        <v>0.39965216512642587</v>
      </c>
      <c r="M3078" s="94">
        <f t="shared" si="338"/>
        <v>0.39965216512642587</v>
      </c>
      <c r="N3078" s="94">
        <f t="shared" si="338"/>
        <v>0.39965216512642587</v>
      </c>
      <c r="O3078" s="94">
        <f t="shared" si="338"/>
        <v>0.39965216512642587</v>
      </c>
      <c r="P3078" s="94">
        <f t="shared" si="338"/>
        <v>0.39965216512642587</v>
      </c>
      <c r="Q3078" s="94">
        <f t="shared" si="338"/>
        <v>0.39965216512642587</v>
      </c>
      <c r="R3078" s="94">
        <f t="shared" si="338"/>
        <v>0.39965216512642587</v>
      </c>
      <c r="S3078" s="93">
        <f>(1+H3078)^((5-Dashboard!$F$9)*3/12)</f>
        <v>1.1830689604272551</v>
      </c>
      <c r="T3078" s="93">
        <f t="shared" si="336"/>
        <v>1.6558850319558776</v>
      </c>
      <c r="U3078" s="93">
        <f t="shared" si="336"/>
        <v>2.3176630701774852</v>
      </c>
      <c r="V3078" s="93">
        <f t="shared" si="336"/>
        <v>3.2439221342074771</v>
      </c>
      <c r="W3078" s="93">
        <f t="shared" si="336"/>
        <v>4.540362638645032</v>
      </c>
      <c r="X3078" s="93">
        <f t="shared" si="336"/>
        <v>6.3549283976386519</v>
      </c>
      <c r="Y3078" s="93">
        <f t="shared" si="335"/>
        <v>8.8946892909783486</v>
      </c>
      <c r="Z3078" s="93">
        <f t="shared" si="335"/>
        <v>12.449471124244681</v>
      </c>
      <c r="AA3078" s="93">
        <f t="shared" si="335"/>
        <v>17.424929213727989</v>
      </c>
      <c r="AB3078" s="93">
        <f t="shared" si="335"/>
        <v>24.388839901169092</v>
      </c>
      <c r="AC3078" s="95">
        <f t="shared" si="335"/>
        <v>34.135892572593086</v>
      </c>
      <c r="AE3078" s="96"/>
    </row>
    <row r="3079" spans="3:31" ht="24.75" customHeight="1" x14ac:dyDescent="0.25">
      <c r="C3079" s="91">
        <f>ABS(E3079-Dashboard!$F$13)</f>
        <v>32.294477112571613</v>
      </c>
      <c r="D3079" s="92">
        <f t="shared" si="333"/>
        <v>0.39975216512642586</v>
      </c>
      <c r="E3079" s="93" cm="1">
        <f t="array" ref="E3079">SUM('DRE + DCF'!$S$41/TIR!S3079,'DRE + DCF'!$U$41:$AD$41/TIR!T3079:AC3079,TIR!F3079)</f>
        <v>15.325522887428383</v>
      </c>
      <c r="F3079" s="100">
        <f>'DRE + DCF'!$AE$38*'DRE + DCF'!$AE$39*(1+G3079)/(R3079-G3079)/AC3079</f>
        <v>2.6465711511586263</v>
      </c>
      <c r="G3079" s="92">
        <f>R3079*(1-'DRE + DCF'!$AE$39)</f>
        <v>0.23985129907585551</v>
      </c>
      <c r="H3079" s="94">
        <f t="shared" si="337"/>
        <v>0.39975216512642586</v>
      </c>
      <c r="I3079" s="94">
        <f t="shared" si="338"/>
        <v>0.39975216512642586</v>
      </c>
      <c r="J3079" s="94">
        <f t="shared" si="338"/>
        <v>0.39975216512642586</v>
      </c>
      <c r="K3079" s="94">
        <f t="shared" si="338"/>
        <v>0.39975216512642586</v>
      </c>
      <c r="L3079" s="94">
        <f t="shared" si="338"/>
        <v>0.39975216512642586</v>
      </c>
      <c r="M3079" s="94">
        <f t="shared" si="338"/>
        <v>0.39975216512642586</v>
      </c>
      <c r="N3079" s="94">
        <f t="shared" si="338"/>
        <v>0.39975216512642586</v>
      </c>
      <c r="O3079" s="94">
        <f t="shared" si="338"/>
        <v>0.39975216512642586</v>
      </c>
      <c r="P3079" s="94">
        <f t="shared" si="338"/>
        <v>0.39975216512642586</v>
      </c>
      <c r="Q3079" s="94">
        <f t="shared" si="338"/>
        <v>0.39975216512642586</v>
      </c>
      <c r="R3079" s="94">
        <f t="shared" si="338"/>
        <v>0.39975216512642586</v>
      </c>
      <c r="S3079" s="93">
        <f>(1+H3079)^((5-Dashboard!$F$9)*3/12)</f>
        <v>1.1831112226356513</v>
      </c>
      <c r="T3079" s="93">
        <f t="shared" si="336"/>
        <v>1.6560624954696257</v>
      </c>
      <c r="U3079" s="93">
        <f t="shared" si="336"/>
        <v>2.3180770636182801</v>
      </c>
      <c r="V3079" s="93">
        <f t="shared" si="336"/>
        <v>3.2447333887295948</v>
      </c>
      <c r="W3079" s="93">
        <f t="shared" si="336"/>
        <v>4.5418225861322545</v>
      </c>
      <c r="X3079" s="93">
        <f t="shared" si="336"/>
        <v>6.3574259985587256</v>
      </c>
      <c r="Y3079" s="93">
        <f t="shared" si="335"/>
        <v>8.8988208061136049</v>
      </c>
      <c r="Z3079" s="93">
        <f t="shared" si="335"/>
        <v>12.456143690429604</v>
      </c>
      <c r="AA3079" s="93">
        <f t="shared" si="335"/>
        <v>17.435514099804706</v>
      </c>
      <c r="AB3079" s="93">
        <f t="shared" si="335"/>
        <v>24.405398611293961</v>
      </c>
      <c r="AC3079" s="95">
        <f t="shared" si="335"/>
        <v>34.161509546932187</v>
      </c>
      <c r="AE3079" s="96"/>
    </row>
    <row r="3080" spans="3:31" ht="24.75" customHeight="1" x14ac:dyDescent="0.25">
      <c r="C3080" s="91">
        <f>ABS(E3080-Dashboard!$F$13)</f>
        <v>32.300282666660443</v>
      </c>
      <c r="D3080" s="92">
        <f t="shared" si="333"/>
        <v>0.39985216512642585</v>
      </c>
      <c r="E3080" s="93" cm="1">
        <f t="array" ref="E3080">SUM('DRE + DCF'!$S$41/TIR!S3080,'DRE + DCF'!$U$41:$AD$41/TIR!T3080:AC3080,TIR!F3080)</f>
        <v>15.319717333339556</v>
      </c>
      <c r="F3080" s="100">
        <f>'DRE + DCF'!$AE$38*'DRE + DCF'!$AE$39*(1+G3080)/(R3080-G3080)/AC3080</f>
        <v>2.6440532427349619</v>
      </c>
      <c r="G3080" s="92">
        <f>R3080*(1-'DRE + DCF'!$AE$39)</f>
        <v>0.23991129907585551</v>
      </c>
      <c r="H3080" s="94">
        <f t="shared" si="337"/>
        <v>0.39985216512642585</v>
      </c>
      <c r="I3080" s="94">
        <f t="shared" si="338"/>
        <v>0.39985216512642585</v>
      </c>
      <c r="J3080" s="94">
        <f t="shared" si="338"/>
        <v>0.39985216512642585</v>
      </c>
      <c r="K3080" s="94">
        <f t="shared" si="338"/>
        <v>0.39985216512642585</v>
      </c>
      <c r="L3080" s="94">
        <f t="shared" si="338"/>
        <v>0.39985216512642585</v>
      </c>
      <c r="M3080" s="94">
        <f t="shared" si="338"/>
        <v>0.39985216512642585</v>
      </c>
      <c r="N3080" s="94">
        <f t="shared" si="338"/>
        <v>0.39985216512642585</v>
      </c>
      <c r="O3080" s="94">
        <f t="shared" si="338"/>
        <v>0.39985216512642585</v>
      </c>
      <c r="P3080" s="94">
        <f t="shared" si="338"/>
        <v>0.39985216512642585</v>
      </c>
      <c r="Q3080" s="94">
        <f t="shared" si="338"/>
        <v>0.39985216512642585</v>
      </c>
      <c r="R3080" s="94">
        <f t="shared" si="338"/>
        <v>0.39985216512642585</v>
      </c>
      <c r="S3080" s="93">
        <f>(1+H3080)^((5-Dashboard!$F$9)*3/12)</f>
        <v>1.183153483334443</v>
      </c>
      <c r="T3080" s="93">
        <f t="shared" si="336"/>
        <v>1.6562399653225928</v>
      </c>
      <c r="U3080" s="93">
        <f t="shared" si="336"/>
        <v>2.3184911014257481</v>
      </c>
      <c r="V3080" s="93">
        <f t="shared" si="336"/>
        <v>3.2455447881571855</v>
      </c>
      <c r="W3080" s="93">
        <f t="shared" si="336"/>
        <v>4.5432828987166234</v>
      </c>
      <c r="X3080" s="93">
        <f t="shared" si="336"/>
        <v>6.3599244025503303</v>
      </c>
      <c r="Y3080" s="93">
        <f t="shared" si="335"/>
        <v>8.9029539449504718</v>
      </c>
      <c r="Z3080" s="93">
        <f t="shared" si="335"/>
        <v>12.462819355859773</v>
      </c>
      <c r="AA3080" s="93">
        <f t="shared" si="335"/>
        <v>17.446104658879833</v>
      </c>
      <c r="AB3080" s="93">
        <f t="shared" si="335"/>
        <v>24.421967379755159</v>
      </c>
      <c r="AC3080" s="95">
        <f t="shared" si="335"/>
        <v>34.187143913197211</v>
      </c>
      <c r="AE3080" s="96"/>
    </row>
    <row r="3081" spans="3:31" ht="24.75" customHeight="1" x14ac:dyDescent="0.25">
      <c r="C3081" s="91">
        <f>ABS(E3081-Dashboard!$F$13)</f>
        <v>32.30608396146512</v>
      </c>
      <c r="D3081" s="92">
        <f t="shared" si="333"/>
        <v>0.39995216512642584</v>
      </c>
      <c r="E3081" s="93" cm="1">
        <f t="array" ref="E3081">SUM('DRE + DCF'!$S$41/TIR!S3081,'DRE + DCF'!$U$41:$AD$41/TIR!T3081:AC3081,TIR!F3081)</f>
        <v>15.313916038534881</v>
      </c>
      <c r="F3081" s="100">
        <f>'DRE + DCF'!$AE$38*'DRE + DCF'!$AE$39*(1+G3081)/(R3081-G3081)/AC3081</f>
        <v>2.6415380303854539</v>
      </c>
      <c r="G3081" s="92">
        <f>R3081*(1-'DRE + DCF'!$AE$39)</f>
        <v>0.23997129907585549</v>
      </c>
      <c r="H3081" s="94">
        <f t="shared" si="337"/>
        <v>0.39995216512642584</v>
      </c>
      <c r="I3081" s="94">
        <f t="shared" si="338"/>
        <v>0.39995216512642584</v>
      </c>
      <c r="J3081" s="94">
        <f t="shared" si="338"/>
        <v>0.39995216512642584</v>
      </c>
      <c r="K3081" s="94">
        <f t="shared" si="338"/>
        <v>0.39995216512642584</v>
      </c>
      <c r="L3081" s="94">
        <f t="shared" si="338"/>
        <v>0.39995216512642584</v>
      </c>
      <c r="M3081" s="94">
        <f t="shared" si="338"/>
        <v>0.39995216512642584</v>
      </c>
      <c r="N3081" s="94">
        <f t="shared" si="338"/>
        <v>0.39995216512642584</v>
      </c>
      <c r="O3081" s="94">
        <f t="shared" si="338"/>
        <v>0.39995216512642584</v>
      </c>
      <c r="P3081" s="94">
        <f t="shared" si="338"/>
        <v>0.39995216512642584</v>
      </c>
      <c r="Q3081" s="94">
        <f t="shared" si="338"/>
        <v>0.39995216512642584</v>
      </c>
      <c r="R3081" s="94">
        <f t="shared" si="338"/>
        <v>0.39995216512642584</v>
      </c>
      <c r="S3081" s="93">
        <f>(1+H3081)^((5-Dashboard!$F$9)*3/12)</f>
        <v>1.1831957425237913</v>
      </c>
      <c r="T3081" s="93">
        <f t="shared" si="336"/>
        <v>1.6564174415145507</v>
      </c>
      <c r="U3081" s="93">
        <f t="shared" si="336"/>
        <v>2.31890518360147</v>
      </c>
      <c r="V3081" s="93">
        <f t="shared" si="336"/>
        <v>3.2463563325057696</v>
      </c>
      <c r="W3081" s="93">
        <f t="shared" si="336"/>
        <v>4.5447435764633353</v>
      </c>
      <c r="X3081" s="93">
        <f t="shared" si="336"/>
        <v>6.3624236098142619</v>
      </c>
      <c r="Y3081" s="93">
        <f t="shared" si="335"/>
        <v>8.9070887080109653</v>
      </c>
      <c r="Z3081" s="93">
        <f t="shared" si="335"/>
        <v>12.469498121753089</v>
      </c>
      <c r="AA3081" s="93">
        <f t="shared" si="335"/>
        <v>17.456700893588135</v>
      </c>
      <c r="AB3081" s="93">
        <f t="shared" si="335"/>
        <v>24.43854621194312</v>
      </c>
      <c r="AC3081" s="95">
        <f t="shared" si="335"/>
        <v>34.212795681951981</v>
      </c>
      <c r="AE3081" s="96"/>
    </row>
    <row r="3082" spans="3:31" ht="24.75" customHeight="1" x14ac:dyDescent="0.25">
      <c r="C3082" s="91">
        <f>ABS(E3082-Dashboard!$F$13)</f>
        <v>32.311881001209976</v>
      </c>
      <c r="D3082" s="92">
        <f t="shared" si="333"/>
        <v>0.40005216512642583</v>
      </c>
      <c r="E3082" s="93" cm="1">
        <f t="array" ref="E3082">SUM('DRE + DCF'!$S$41/TIR!S3082,'DRE + DCF'!$U$41:$AD$41/TIR!T3082:AC3082,TIR!F3082)</f>
        <v>15.30811899879002</v>
      </c>
      <c r="F3082" s="100">
        <f>'DRE + DCF'!$AE$38*'DRE + DCF'!$AE$39*(1+G3082)/(R3082-G3082)/AC3082</f>
        <v>2.6390255108711265</v>
      </c>
      <c r="G3082" s="92">
        <f>R3082*(1-'DRE + DCF'!$AE$39)</f>
        <v>0.24003129907585549</v>
      </c>
      <c r="H3082" s="94">
        <f t="shared" si="337"/>
        <v>0.40005216512642583</v>
      </c>
      <c r="I3082" s="94">
        <f t="shared" si="338"/>
        <v>0.40005216512642583</v>
      </c>
      <c r="J3082" s="94">
        <f t="shared" si="338"/>
        <v>0.40005216512642583</v>
      </c>
      <c r="K3082" s="94">
        <f t="shared" si="338"/>
        <v>0.40005216512642583</v>
      </c>
      <c r="L3082" s="94">
        <f t="shared" si="338"/>
        <v>0.40005216512642583</v>
      </c>
      <c r="M3082" s="94">
        <f t="shared" si="338"/>
        <v>0.40005216512642583</v>
      </c>
      <c r="N3082" s="94">
        <f t="shared" si="338"/>
        <v>0.40005216512642583</v>
      </c>
      <c r="O3082" s="94">
        <f t="shared" si="338"/>
        <v>0.40005216512642583</v>
      </c>
      <c r="P3082" s="94">
        <f t="shared" si="338"/>
        <v>0.40005216512642583</v>
      </c>
      <c r="Q3082" s="94">
        <f t="shared" si="338"/>
        <v>0.40005216512642583</v>
      </c>
      <c r="R3082" s="94">
        <f t="shared" si="338"/>
        <v>0.40005216512642583</v>
      </c>
      <c r="S3082" s="93">
        <f>(1+H3082)^((5-Dashboard!$F$9)*3/12)</f>
        <v>1.1832380002038583</v>
      </c>
      <c r="T3082" s="93">
        <f t="shared" si="336"/>
        <v>1.6565949240452742</v>
      </c>
      <c r="U3082" s="93">
        <f t="shared" si="336"/>
        <v>2.3193193101470331</v>
      </c>
      <c r="V3082" s="93">
        <f t="shared" si="336"/>
        <v>3.2471680217908823</v>
      </c>
      <c r="W3082" s="93">
        <f t="shared" si="336"/>
        <v>4.546204619437618</v>
      </c>
      <c r="X3082" s="93">
        <f t="shared" si="336"/>
        <v>6.3649236205513962</v>
      </c>
      <c r="Y3082" s="93">
        <f t="shared" si="335"/>
        <v>8.9112250958173114</v>
      </c>
      <c r="Z3082" s="93">
        <f t="shared" si="335"/>
        <v>12.476179989327969</v>
      </c>
      <c r="AA3082" s="93">
        <f t="shared" si="335"/>
        <v>17.467302806565613</v>
      </c>
      <c r="AB3082" s="93">
        <f t="shared" si="335"/>
        <v>24.455135113251082</v>
      </c>
      <c r="AC3082" s="95">
        <f t="shared" si="335"/>
        <v>34.23846486376646</v>
      </c>
      <c r="AE3082" s="96"/>
    </row>
    <row r="3083" spans="3:31" ht="24.75" customHeight="1" x14ac:dyDescent="0.25">
      <c r="C3083" s="91">
        <f>ABS(E3083-Dashboard!$F$13)</f>
        <v>32.317673790114178</v>
      </c>
      <c r="D3083" s="92">
        <f t="shared" si="333"/>
        <v>0.40015216512642582</v>
      </c>
      <c r="E3083" s="93" cm="1">
        <f t="array" ref="E3083">SUM('DRE + DCF'!$S$41/TIR!S3083,'DRE + DCF'!$U$41:$AD$41/TIR!T3083:AC3083,TIR!F3083)</f>
        <v>15.30232620988582</v>
      </c>
      <c r="F3083" s="100">
        <f>'DRE + DCF'!$AE$38*'DRE + DCF'!$AE$39*(1+G3083)/(R3083-G3083)/AC3083</f>
        <v>2.6365156809573929</v>
      </c>
      <c r="G3083" s="92">
        <f>R3083*(1-'DRE + DCF'!$AE$39)</f>
        <v>0.24009129907585547</v>
      </c>
      <c r="H3083" s="94">
        <f t="shared" si="337"/>
        <v>0.40015216512642582</v>
      </c>
      <c r="I3083" s="94">
        <f t="shared" si="338"/>
        <v>0.40015216512642582</v>
      </c>
      <c r="J3083" s="94">
        <f t="shared" si="338"/>
        <v>0.40015216512642582</v>
      </c>
      <c r="K3083" s="94">
        <f t="shared" si="338"/>
        <v>0.40015216512642582</v>
      </c>
      <c r="L3083" s="94">
        <f t="shared" si="338"/>
        <v>0.40015216512642582</v>
      </c>
      <c r="M3083" s="94">
        <f t="shared" si="338"/>
        <v>0.40015216512642582</v>
      </c>
      <c r="N3083" s="94">
        <f t="shared" si="338"/>
        <v>0.40015216512642582</v>
      </c>
      <c r="O3083" s="94">
        <f t="shared" si="338"/>
        <v>0.40015216512642582</v>
      </c>
      <c r="P3083" s="94">
        <f t="shared" si="338"/>
        <v>0.40015216512642582</v>
      </c>
      <c r="Q3083" s="94">
        <f t="shared" si="338"/>
        <v>0.40015216512642582</v>
      </c>
      <c r="R3083" s="94">
        <f t="shared" si="338"/>
        <v>0.40015216512642582</v>
      </c>
      <c r="S3083" s="93">
        <f>(1+H3083)^((5-Dashboard!$F$9)*3/12)</f>
        <v>1.1832802563748057</v>
      </c>
      <c r="T3083" s="93">
        <f t="shared" si="336"/>
        <v>1.6567724129145363</v>
      </c>
      <c r="U3083" s="93">
        <f t="shared" si="336"/>
        <v>2.3197334810640204</v>
      </c>
      <c r="V3083" s="93">
        <f t="shared" si="336"/>
        <v>3.2479798560280488</v>
      </c>
      <c r="W3083" s="93">
        <f t="shared" si="336"/>
        <v>4.5476660277046888</v>
      </c>
      <c r="X3083" s="93">
        <f t="shared" si="336"/>
        <v>6.3674244349626115</v>
      </c>
      <c r="Y3083" s="93">
        <f t="shared" si="335"/>
        <v>8.9153631088918086</v>
      </c>
      <c r="Z3083" s="93">
        <f t="shared" si="335"/>
        <v>12.482864959803127</v>
      </c>
      <c r="AA3083" s="93">
        <f t="shared" si="335"/>
        <v>17.47791040044914</v>
      </c>
      <c r="AB3083" s="93">
        <f t="shared" si="335"/>
        <v>24.471734089074538</v>
      </c>
      <c r="AC3083" s="95">
        <f t="shared" si="335"/>
        <v>34.264151469215875</v>
      </c>
      <c r="AE3083" s="96"/>
    </row>
    <row r="3084" spans="3:31" ht="24.75" customHeight="1" x14ac:dyDescent="0.25">
      <c r="C3084" s="91">
        <f>ABS(E3084-Dashboard!$F$13)</f>
        <v>32.323462332391841</v>
      </c>
      <c r="D3084" s="92">
        <f t="shared" si="333"/>
        <v>0.40025216512642581</v>
      </c>
      <c r="E3084" s="93" cm="1">
        <f t="array" ref="E3084">SUM('DRE + DCF'!$S$41/TIR!S3084,'DRE + DCF'!$U$41:$AD$41/TIR!T3084:AC3084,TIR!F3084)</f>
        <v>15.296537667608153</v>
      </c>
      <c r="F3084" s="100">
        <f>'DRE + DCF'!$AE$38*'DRE + DCF'!$AE$39*(1+G3084)/(R3084-G3084)/AC3084</f>
        <v>2.6340085374139894</v>
      </c>
      <c r="G3084" s="92">
        <f>R3084*(1-'DRE + DCF'!$AE$39)</f>
        <v>0.24015129907585547</v>
      </c>
      <c r="H3084" s="94">
        <f t="shared" si="337"/>
        <v>0.40025216512642581</v>
      </c>
      <c r="I3084" s="94">
        <f t="shared" si="338"/>
        <v>0.40025216512642581</v>
      </c>
      <c r="J3084" s="94">
        <f t="shared" si="338"/>
        <v>0.40025216512642581</v>
      </c>
      <c r="K3084" s="94">
        <f t="shared" si="338"/>
        <v>0.40025216512642581</v>
      </c>
      <c r="L3084" s="94">
        <f t="shared" si="338"/>
        <v>0.40025216512642581</v>
      </c>
      <c r="M3084" s="94">
        <f t="shared" si="338"/>
        <v>0.40025216512642581</v>
      </c>
      <c r="N3084" s="94">
        <f t="shared" si="338"/>
        <v>0.40025216512642581</v>
      </c>
      <c r="O3084" s="94">
        <f t="shared" si="338"/>
        <v>0.40025216512642581</v>
      </c>
      <c r="P3084" s="94">
        <f t="shared" si="338"/>
        <v>0.40025216512642581</v>
      </c>
      <c r="Q3084" s="94">
        <f t="shared" si="338"/>
        <v>0.40025216512642581</v>
      </c>
      <c r="R3084" s="94">
        <f t="shared" si="338"/>
        <v>0.40025216512642581</v>
      </c>
      <c r="S3084" s="93">
        <f>(1+H3084)^((5-Dashboard!$F$9)*3/12)</f>
        <v>1.1833225110367951</v>
      </c>
      <c r="T3084" s="93">
        <f t="shared" si="336"/>
        <v>1.6569499081221113</v>
      </c>
      <c r="U3084" s="93">
        <f t="shared" si="336"/>
        <v>2.3201476963540189</v>
      </c>
      <c r="V3084" s="93">
        <f t="shared" si="336"/>
        <v>3.2487918352328045</v>
      </c>
      <c r="W3084" s="93">
        <f t="shared" si="336"/>
        <v>4.5491278013297896</v>
      </c>
      <c r="X3084" s="93">
        <f t="shared" si="336"/>
        <v>6.3699260532488555</v>
      </c>
      <c r="Y3084" s="93">
        <f t="shared" si="335"/>
        <v>8.9195027477569386</v>
      </c>
      <c r="Z3084" s="93">
        <f t="shared" si="335"/>
        <v>12.489553034397758</v>
      </c>
      <c r="AA3084" s="93">
        <f t="shared" si="335"/>
        <v>17.488523677876785</v>
      </c>
      <c r="AB3084" s="93">
        <f t="shared" si="335"/>
        <v>24.488343144811733</v>
      </c>
      <c r="AC3084" s="95">
        <f t="shared" si="335"/>
        <v>34.289855508881502</v>
      </c>
      <c r="AE3084" s="96"/>
    </row>
    <row r="3085" spans="3:31" ht="24.75" customHeight="1" x14ac:dyDescent="0.25">
      <c r="C3085" s="91">
        <f>ABS(E3085-Dashboard!$F$13)</f>
        <v>32.329246632251937</v>
      </c>
      <c r="D3085" s="92">
        <f t="shared" si="333"/>
        <v>0.4003521651264258</v>
      </c>
      <c r="E3085" s="93" cm="1">
        <f t="array" ref="E3085">SUM('DRE + DCF'!$S$41/TIR!S3085,'DRE + DCF'!$U$41:$AD$41/TIR!T3085:AC3085,TIR!F3085)</f>
        <v>15.290753367748056</v>
      </c>
      <c r="F3085" s="100">
        <f>'DRE + DCF'!$AE$38*'DRE + DCF'!$AE$39*(1+G3085)/(R3085-G3085)/AC3085</f>
        <v>2.6315040770150286</v>
      </c>
      <c r="G3085" s="92">
        <f>R3085*(1-'DRE + DCF'!$AE$39)</f>
        <v>0.24021129907585548</v>
      </c>
      <c r="H3085" s="94">
        <f t="shared" si="337"/>
        <v>0.4003521651264258</v>
      </c>
      <c r="I3085" s="94">
        <f t="shared" si="338"/>
        <v>0.4003521651264258</v>
      </c>
      <c r="J3085" s="94">
        <f t="shared" si="338"/>
        <v>0.4003521651264258</v>
      </c>
      <c r="K3085" s="94">
        <f t="shared" si="338"/>
        <v>0.4003521651264258</v>
      </c>
      <c r="L3085" s="94">
        <f t="shared" ref="I3085:R3110" si="339">$D3085</f>
        <v>0.4003521651264258</v>
      </c>
      <c r="M3085" s="94">
        <f t="shared" si="339"/>
        <v>0.4003521651264258</v>
      </c>
      <c r="N3085" s="94">
        <f t="shared" si="339"/>
        <v>0.4003521651264258</v>
      </c>
      <c r="O3085" s="94">
        <f t="shared" si="339"/>
        <v>0.4003521651264258</v>
      </c>
      <c r="P3085" s="94">
        <f t="shared" si="339"/>
        <v>0.4003521651264258</v>
      </c>
      <c r="Q3085" s="94">
        <f t="shared" si="339"/>
        <v>0.4003521651264258</v>
      </c>
      <c r="R3085" s="94">
        <f t="shared" si="339"/>
        <v>0.4003521651264258</v>
      </c>
      <c r="S3085" s="93">
        <f>(1+H3085)^((5-Dashboard!$F$9)*3/12)</f>
        <v>1.1833647641899878</v>
      </c>
      <c r="T3085" s="93">
        <f t="shared" si="336"/>
        <v>1.6571274096677717</v>
      </c>
      <c r="U3085" s="93">
        <f t="shared" si="336"/>
        <v>2.3205619560186097</v>
      </c>
      <c r="V3085" s="93">
        <f t="shared" si="336"/>
        <v>3.2496039594206736</v>
      </c>
      <c r="W3085" s="93">
        <f t="shared" si="336"/>
        <v>4.5505899403781456</v>
      </c>
      <c r="X3085" s="93">
        <f t="shared" si="336"/>
        <v>6.372428475611069</v>
      </c>
      <c r="Y3085" s="93">
        <f t="shared" si="335"/>
        <v>8.9236440129352488</v>
      </c>
      <c r="Z3085" s="93">
        <f t="shared" si="335"/>
        <v>12.496244214331341</v>
      </c>
      <c r="AA3085" s="93">
        <f t="shared" si="335"/>
        <v>17.499142641487463</v>
      </c>
      <c r="AB3085" s="93">
        <f t="shared" si="335"/>
        <v>24.50496228586313</v>
      </c>
      <c r="AC3085" s="95">
        <f t="shared" si="335"/>
        <v>34.315576993349836</v>
      </c>
      <c r="AE3085" s="96"/>
    </row>
    <row r="3086" spans="3:31" ht="24.75" customHeight="1" x14ac:dyDescent="0.25">
      <c r="C3086" s="91">
        <f>ABS(E3086-Dashboard!$F$13)</f>
        <v>32.335026693898442</v>
      </c>
      <c r="D3086" s="92">
        <f t="shared" si="333"/>
        <v>0.40045216512642579</v>
      </c>
      <c r="E3086" s="93" cm="1">
        <f t="array" ref="E3086">SUM('DRE + DCF'!$S$41/TIR!S3086,'DRE + DCF'!$U$41:$AD$41/TIR!T3086:AC3086,TIR!F3086)</f>
        <v>15.284973306101557</v>
      </c>
      <c r="F3086" s="100">
        <f>'DRE + DCF'!$AE$38*'DRE + DCF'!$AE$39*(1+G3086)/(R3086-G3086)/AC3086</f>
        <v>2.629002296538923</v>
      </c>
      <c r="G3086" s="92">
        <f>R3086*(1-'DRE + DCF'!$AE$39)</f>
        <v>0.24027129907585545</v>
      </c>
      <c r="H3086" s="94">
        <f t="shared" si="337"/>
        <v>0.40045216512642579</v>
      </c>
      <c r="I3086" s="94">
        <f t="shared" si="339"/>
        <v>0.40045216512642579</v>
      </c>
      <c r="J3086" s="94">
        <f t="shared" si="339"/>
        <v>0.40045216512642579</v>
      </c>
      <c r="K3086" s="94">
        <f t="shared" si="339"/>
        <v>0.40045216512642579</v>
      </c>
      <c r="L3086" s="94">
        <f t="shared" si="339"/>
        <v>0.40045216512642579</v>
      </c>
      <c r="M3086" s="94">
        <f t="shared" si="339"/>
        <v>0.40045216512642579</v>
      </c>
      <c r="N3086" s="94">
        <f t="shared" si="339"/>
        <v>0.40045216512642579</v>
      </c>
      <c r="O3086" s="94">
        <f t="shared" si="339"/>
        <v>0.40045216512642579</v>
      </c>
      <c r="P3086" s="94">
        <f t="shared" si="339"/>
        <v>0.40045216512642579</v>
      </c>
      <c r="Q3086" s="94">
        <f t="shared" si="339"/>
        <v>0.40045216512642579</v>
      </c>
      <c r="R3086" s="94">
        <f t="shared" si="339"/>
        <v>0.40045216512642579</v>
      </c>
      <c r="S3086" s="93">
        <f>(1+H3086)^((5-Dashboard!$F$9)*3/12)</f>
        <v>1.1834070158345462</v>
      </c>
      <c r="T3086" s="93">
        <f t="shared" si="336"/>
        <v>1.6573049175512928</v>
      </c>
      <c r="U3086" s="93">
        <f t="shared" si="336"/>
        <v>2.3209762600593806</v>
      </c>
      <c r="V3086" s="93">
        <f t="shared" si="336"/>
        <v>3.250416228607194</v>
      </c>
      <c r="W3086" s="93">
        <f t="shared" si="336"/>
        <v>4.5520524449150166</v>
      </c>
      <c r="X3086" s="93">
        <f t="shared" si="336"/>
        <v>6.3749317022502758</v>
      </c>
      <c r="Y3086" s="93">
        <f t="shared" si="335"/>
        <v>8.9277869049494907</v>
      </c>
      <c r="Z3086" s="93">
        <f t="shared" si="335"/>
        <v>12.502938500823866</v>
      </c>
      <c r="AA3086" s="93">
        <f t="shared" si="335"/>
        <v>17.509767293921332</v>
      </c>
      <c r="AB3086" s="93">
        <f t="shared" si="335"/>
        <v>24.521591517632007</v>
      </c>
      <c r="AC3086" s="95">
        <f t="shared" si="335"/>
        <v>34.341315933213544</v>
      </c>
      <c r="AE3086" s="96"/>
    </row>
    <row r="3087" spans="3:31" ht="24.75" customHeight="1" x14ac:dyDescent="0.25">
      <c r="C3087" s="91">
        <f>ABS(E3087-Dashboard!$F$13)</f>
        <v>32.340802521530144</v>
      </c>
      <c r="D3087" s="92">
        <f t="shared" ref="D3087:D3150" si="340">D3086+0.0001</f>
        <v>0.40055216512642577</v>
      </c>
      <c r="E3087" s="93" cm="1">
        <f t="array" ref="E3087">SUM('DRE + DCF'!$S$41/TIR!S3087,'DRE + DCF'!$U$41:$AD$41/TIR!T3087:AC3087,TIR!F3087)</f>
        <v>15.279197478469852</v>
      </c>
      <c r="F3087" s="100">
        <f>'DRE + DCF'!$AE$38*'DRE + DCF'!$AE$39*(1+G3087)/(R3087-G3087)/AC3087</f>
        <v>2.6265031927684532</v>
      </c>
      <c r="G3087" s="92">
        <f>R3087*(1-'DRE + DCF'!$AE$39)</f>
        <v>0.24033129907585546</v>
      </c>
      <c r="H3087" s="94">
        <f t="shared" si="337"/>
        <v>0.40055216512642577</v>
      </c>
      <c r="I3087" s="94">
        <f t="shared" si="339"/>
        <v>0.40055216512642577</v>
      </c>
      <c r="J3087" s="94">
        <f t="shared" si="339"/>
        <v>0.40055216512642577</v>
      </c>
      <c r="K3087" s="94">
        <f t="shared" si="339"/>
        <v>0.40055216512642577</v>
      </c>
      <c r="L3087" s="94">
        <f t="shared" si="339"/>
        <v>0.40055216512642577</v>
      </c>
      <c r="M3087" s="94">
        <f t="shared" si="339"/>
        <v>0.40055216512642577</v>
      </c>
      <c r="N3087" s="94">
        <f t="shared" si="339"/>
        <v>0.40055216512642577</v>
      </c>
      <c r="O3087" s="94">
        <f t="shared" si="339"/>
        <v>0.40055216512642577</v>
      </c>
      <c r="P3087" s="94">
        <f t="shared" si="339"/>
        <v>0.40055216512642577</v>
      </c>
      <c r="Q3087" s="94">
        <f t="shared" si="339"/>
        <v>0.40055216512642577</v>
      </c>
      <c r="R3087" s="94">
        <f t="shared" si="339"/>
        <v>0.40055216512642577</v>
      </c>
      <c r="S3087" s="93">
        <f>(1+H3087)^((5-Dashboard!$F$9)*3/12)</f>
        <v>1.183449265970631</v>
      </c>
      <c r="T3087" s="93">
        <f t="shared" si="336"/>
        <v>1.6574824317724466</v>
      </c>
      <c r="U3087" s="93">
        <f t="shared" si="336"/>
        <v>2.321390608477913</v>
      </c>
      <c r="V3087" s="93">
        <f t="shared" si="336"/>
        <v>3.2512286428078916</v>
      </c>
      <c r="W3087" s="93">
        <f t="shared" si="336"/>
        <v>4.5535153150056429</v>
      </c>
      <c r="X3087" s="93">
        <f t="shared" si="336"/>
        <v>6.3774357333674914</v>
      </c>
      <c r="Y3087" s="93">
        <f t="shared" si="335"/>
        <v>8.9319314243224746</v>
      </c>
      <c r="Z3087" s="93">
        <f t="shared" si="335"/>
        <v>12.509635895095601</v>
      </c>
      <c r="AA3087" s="93">
        <f t="shared" si="335"/>
        <v>17.520397637819396</v>
      </c>
      <c r="AB3087" s="93">
        <f t="shared" si="335"/>
        <v>24.53823084552387</v>
      </c>
      <c r="AC3087" s="95">
        <f t="shared" si="335"/>
        <v>34.367072339070496</v>
      </c>
      <c r="AE3087" s="96"/>
    </row>
    <row r="3088" spans="3:31" ht="24.75" customHeight="1" x14ac:dyDescent="0.25">
      <c r="C3088" s="91">
        <f>ABS(E3088-Dashboard!$F$13)</f>
        <v>32.346574119340886</v>
      </c>
      <c r="D3088" s="92">
        <f t="shared" si="340"/>
        <v>0.40065216512642576</v>
      </c>
      <c r="E3088" s="93" cm="1">
        <f t="array" ref="E3088">SUM('DRE + DCF'!$S$41/TIR!S3088,'DRE + DCF'!$U$41:$AD$41/TIR!T3088:AC3088,TIR!F3088)</f>
        <v>15.273425880659108</v>
      </c>
      <c r="F3088" s="100">
        <f>'DRE + DCF'!$AE$38*'DRE + DCF'!$AE$39*(1+G3088)/(R3088-G3088)/AC3088</f>
        <v>2.6240067624906889</v>
      </c>
      <c r="G3088" s="92">
        <f>R3088*(1-'DRE + DCF'!$AE$39)</f>
        <v>0.24039129907585544</v>
      </c>
      <c r="H3088" s="94">
        <f t="shared" si="337"/>
        <v>0.40065216512642576</v>
      </c>
      <c r="I3088" s="94">
        <f t="shared" si="339"/>
        <v>0.40065216512642576</v>
      </c>
      <c r="J3088" s="94">
        <f t="shared" si="339"/>
        <v>0.40065216512642576</v>
      </c>
      <c r="K3088" s="94">
        <f t="shared" si="339"/>
        <v>0.40065216512642576</v>
      </c>
      <c r="L3088" s="94">
        <f t="shared" si="339"/>
        <v>0.40065216512642576</v>
      </c>
      <c r="M3088" s="94">
        <f t="shared" si="339"/>
        <v>0.40065216512642576</v>
      </c>
      <c r="N3088" s="94">
        <f t="shared" si="339"/>
        <v>0.40065216512642576</v>
      </c>
      <c r="O3088" s="94">
        <f t="shared" si="339"/>
        <v>0.40065216512642576</v>
      </c>
      <c r="P3088" s="94">
        <f t="shared" si="339"/>
        <v>0.40065216512642576</v>
      </c>
      <c r="Q3088" s="94">
        <f t="shared" si="339"/>
        <v>0.40065216512642576</v>
      </c>
      <c r="R3088" s="94">
        <f t="shared" si="339"/>
        <v>0.40065216512642576</v>
      </c>
      <c r="S3088" s="93">
        <f>(1+H3088)^((5-Dashboard!$F$9)*3/12)</f>
        <v>1.1834915145984046</v>
      </c>
      <c r="T3088" s="93">
        <f t="shared" si="336"/>
        <v>1.6576599523310085</v>
      </c>
      <c r="U3088" s="93">
        <f t="shared" si="336"/>
        <v>2.3218050012757949</v>
      </c>
      <c r="V3088" s="93">
        <f t="shared" si="336"/>
        <v>3.2520412020383063</v>
      </c>
      <c r="W3088" s="93">
        <f t="shared" si="336"/>
        <v>4.5549785507152984</v>
      </c>
      <c r="X3088" s="93">
        <f t="shared" si="336"/>
        <v>6.3799405691638125</v>
      </c>
      <c r="Y3088" s="93">
        <f t="shared" si="335"/>
        <v>8.9360775715772149</v>
      </c>
      <c r="Z3088" s="93">
        <f t="shared" si="335"/>
        <v>12.51633639836732</v>
      </c>
      <c r="AA3088" s="93">
        <f t="shared" si="335"/>
        <v>17.531033675823878</v>
      </c>
      <c r="AB3088" s="93">
        <f t="shared" si="335"/>
        <v>24.554880274946999</v>
      </c>
      <c r="AC3088" s="95">
        <f t="shared" si="335"/>
        <v>34.392846221524685</v>
      </c>
      <c r="AE3088" s="96"/>
    </row>
    <row r="3089" spans="3:31" ht="24.75" customHeight="1" x14ac:dyDescent="0.25">
      <c r="C3089" s="91">
        <f>ABS(E3089-Dashboard!$F$13)</f>
        <v>32.352341491519347</v>
      </c>
      <c r="D3089" s="92">
        <f t="shared" si="340"/>
        <v>0.40075216512642575</v>
      </c>
      <c r="E3089" s="93" cm="1">
        <f t="array" ref="E3089">SUM('DRE + DCF'!$S$41/TIR!S3089,'DRE + DCF'!$U$41:$AD$41/TIR!T3089:AC3089,TIR!F3089)</f>
        <v>15.26765850848065</v>
      </c>
      <c r="F3089" s="100">
        <f>'DRE + DCF'!$AE$38*'DRE + DCF'!$AE$39*(1+G3089)/(R3089-G3089)/AC3089</f>
        <v>2.6215130024970552</v>
      </c>
      <c r="G3089" s="92">
        <f>R3089*(1-'DRE + DCF'!$AE$39)</f>
        <v>0.24045129907585544</v>
      </c>
      <c r="H3089" s="94">
        <f t="shared" si="337"/>
        <v>0.40075216512642575</v>
      </c>
      <c r="I3089" s="94">
        <f t="shared" si="339"/>
        <v>0.40075216512642575</v>
      </c>
      <c r="J3089" s="94">
        <f t="shared" si="339"/>
        <v>0.40075216512642575</v>
      </c>
      <c r="K3089" s="94">
        <f t="shared" si="339"/>
        <v>0.40075216512642575</v>
      </c>
      <c r="L3089" s="94">
        <f t="shared" si="339"/>
        <v>0.40075216512642575</v>
      </c>
      <c r="M3089" s="94">
        <f t="shared" si="339"/>
        <v>0.40075216512642575</v>
      </c>
      <c r="N3089" s="94">
        <f t="shared" si="339"/>
        <v>0.40075216512642575</v>
      </c>
      <c r="O3089" s="94">
        <f t="shared" si="339"/>
        <v>0.40075216512642575</v>
      </c>
      <c r="P3089" s="94">
        <f t="shared" si="339"/>
        <v>0.40075216512642575</v>
      </c>
      <c r="Q3089" s="94">
        <f t="shared" si="339"/>
        <v>0.40075216512642575</v>
      </c>
      <c r="R3089" s="94">
        <f t="shared" si="339"/>
        <v>0.40075216512642575</v>
      </c>
      <c r="S3089" s="93">
        <f>(1+H3089)^((5-Dashboard!$F$9)*3/12)</f>
        <v>1.1835337617180279</v>
      </c>
      <c r="T3089" s="93">
        <f t="shared" si="336"/>
        <v>1.6578374792267507</v>
      </c>
      <c r="U3089" s="93">
        <f t="shared" si="336"/>
        <v>2.3222194384546069</v>
      </c>
      <c r="V3089" s="93">
        <f t="shared" si="336"/>
        <v>3.252853906313963</v>
      </c>
      <c r="W3089" s="93">
        <f t="shared" si="336"/>
        <v>4.5564421521092351</v>
      </c>
      <c r="X3089" s="93">
        <f t="shared" si="336"/>
        <v>6.3824462098403218</v>
      </c>
      <c r="Y3089" s="93">
        <f t="shared" si="335"/>
        <v>8.9402253472367796</v>
      </c>
      <c r="Z3089" s="93">
        <f t="shared" si="335"/>
        <v>12.52304001186007</v>
      </c>
      <c r="AA3089" s="93">
        <f t="shared" si="335"/>
        <v>17.541675410577852</v>
      </c>
      <c r="AB3089" s="93">
        <f t="shared" si="335"/>
        <v>24.571539811311908</v>
      </c>
      <c r="AC3089" s="95">
        <f t="shared" si="335"/>
        <v>34.418637591185316</v>
      </c>
      <c r="AE3089" s="96"/>
    </row>
    <row r="3090" spans="3:31" ht="24.75" customHeight="1" x14ac:dyDescent="0.25">
      <c r="C3090" s="91">
        <f>ABS(E3090-Dashboard!$F$13)</f>
        <v>32.358104642249238</v>
      </c>
      <c r="D3090" s="92">
        <f t="shared" si="340"/>
        <v>0.40085216512642574</v>
      </c>
      <c r="E3090" s="93" cm="1">
        <f t="array" ref="E3090">SUM('DRE + DCF'!$S$41/TIR!S3090,'DRE + DCF'!$U$41:$AD$41/TIR!T3090:AC3090,TIR!F3090)</f>
        <v>15.261895357750761</v>
      </c>
      <c r="F3090" s="100">
        <f>'DRE + DCF'!$AE$38*'DRE + DCF'!$AE$39*(1+G3090)/(R3090-G3090)/AC3090</f>
        <v>2.6190219095832501</v>
      </c>
      <c r="G3090" s="92">
        <f>R3090*(1-'DRE + DCF'!$AE$39)</f>
        <v>0.24051129907585544</v>
      </c>
      <c r="H3090" s="94">
        <f t="shared" si="337"/>
        <v>0.40085216512642574</v>
      </c>
      <c r="I3090" s="94">
        <f t="shared" si="339"/>
        <v>0.40085216512642574</v>
      </c>
      <c r="J3090" s="94">
        <f t="shared" si="339"/>
        <v>0.40085216512642574</v>
      </c>
      <c r="K3090" s="94">
        <f t="shared" si="339"/>
        <v>0.40085216512642574</v>
      </c>
      <c r="L3090" s="94">
        <f t="shared" si="339"/>
        <v>0.40085216512642574</v>
      </c>
      <c r="M3090" s="94">
        <f t="shared" si="339"/>
        <v>0.40085216512642574</v>
      </c>
      <c r="N3090" s="94">
        <f t="shared" si="339"/>
        <v>0.40085216512642574</v>
      </c>
      <c r="O3090" s="94">
        <f t="shared" si="339"/>
        <v>0.40085216512642574</v>
      </c>
      <c r="P3090" s="94">
        <f t="shared" si="339"/>
        <v>0.40085216512642574</v>
      </c>
      <c r="Q3090" s="94">
        <f t="shared" si="339"/>
        <v>0.40085216512642574</v>
      </c>
      <c r="R3090" s="94">
        <f t="shared" si="339"/>
        <v>0.40085216512642574</v>
      </c>
      <c r="S3090" s="93">
        <f>(1+H3090)^((5-Dashboard!$F$9)*3/12)</f>
        <v>1.1835760073296628</v>
      </c>
      <c r="T3090" s="93">
        <f t="shared" si="336"/>
        <v>1.6580150124594486</v>
      </c>
      <c r="U3090" s="93">
        <f t="shared" si="336"/>
        <v>2.3226339200159365</v>
      </c>
      <c r="V3090" s="93">
        <f t="shared" si="336"/>
        <v>3.2536667556504026</v>
      </c>
      <c r="W3090" s="93">
        <f t="shared" si="336"/>
        <v>4.5579061192527401</v>
      </c>
      <c r="X3090" s="93">
        <f t="shared" si="336"/>
        <v>6.3849526555981866</v>
      </c>
      <c r="Y3090" s="93">
        <f t="shared" si="335"/>
        <v>8.9443747518244425</v>
      </c>
      <c r="Z3090" s="93">
        <f t="shared" si="335"/>
        <v>12.529746736795408</v>
      </c>
      <c r="AA3090" s="93">
        <f t="shared" si="335"/>
        <v>17.552322844725616</v>
      </c>
      <c r="AB3090" s="93">
        <f t="shared" si="335"/>
        <v>24.588209460031905</v>
      </c>
      <c r="AC3090" s="95">
        <f t="shared" si="335"/>
        <v>34.444446458667763</v>
      </c>
      <c r="AE3090" s="96"/>
    </row>
    <row r="3091" spans="3:31" ht="24.75" customHeight="1" x14ac:dyDescent="0.25">
      <c r="C3091" s="91">
        <f>ABS(E3091-Dashboard!$F$13)</f>
        <v>32.363863575709132</v>
      </c>
      <c r="D3091" s="92">
        <f t="shared" si="340"/>
        <v>0.40095216512642573</v>
      </c>
      <c r="E3091" s="93" cm="1">
        <f t="array" ref="E3091">SUM('DRE + DCF'!$S$41/TIR!S3091,'DRE + DCF'!$U$41:$AD$41/TIR!T3091:AC3091,TIR!F3091)</f>
        <v>15.256136424290867</v>
      </c>
      <c r="F3091" s="100">
        <f>'DRE + DCF'!$AE$38*'DRE + DCF'!$AE$39*(1+G3091)/(R3091-G3091)/AC3091</f>
        <v>2.6165334805493146</v>
      </c>
      <c r="G3091" s="92">
        <f>R3091*(1-'DRE + DCF'!$AE$39)</f>
        <v>0.24057129907585542</v>
      </c>
      <c r="H3091" s="94">
        <f t="shared" si="337"/>
        <v>0.40095216512642573</v>
      </c>
      <c r="I3091" s="94">
        <f t="shared" si="339"/>
        <v>0.40095216512642573</v>
      </c>
      <c r="J3091" s="94">
        <f t="shared" si="339"/>
        <v>0.40095216512642573</v>
      </c>
      <c r="K3091" s="94">
        <f t="shared" si="339"/>
        <v>0.40095216512642573</v>
      </c>
      <c r="L3091" s="94">
        <f t="shared" si="339"/>
        <v>0.40095216512642573</v>
      </c>
      <c r="M3091" s="94">
        <f t="shared" si="339"/>
        <v>0.40095216512642573</v>
      </c>
      <c r="N3091" s="94">
        <f t="shared" si="339"/>
        <v>0.40095216512642573</v>
      </c>
      <c r="O3091" s="94">
        <f t="shared" si="339"/>
        <v>0.40095216512642573</v>
      </c>
      <c r="P3091" s="94">
        <f t="shared" si="339"/>
        <v>0.40095216512642573</v>
      </c>
      <c r="Q3091" s="94">
        <f t="shared" si="339"/>
        <v>0.40095216512642573</v>
      </c>
      <c r="R3091" s="94">
        <f t="shared" si="339"/>
        <v>0.40095216512642573</v>
      </c>
      <c r="S3091" s="93">
        <f>(1+H3091)^((5-Dashboard!$F$9)*3/12)</f>
        <v>1.1836182514334703</v>
      </c>
      <c r="T3091" s="93">
        <f t="shared" si="336"/>
        <v>1.6581925520288743</v>
      </c>
      <c r="U3091" s="93">
        <f t="shared" si="336"/>
        <v>2.3230484459613647</v>
      </c>
      <c r="V3091" s="93">
        <f t="shared" si="336"/>
        <v>3.2544797500631524</v>
      </c>
      <c r="W3091" s="93">
        <f t="shared" si="336"/>
        <v>4.5593704522110814</v>
      </c>
      <c r="X3091" s="93">
        <f t="shared" si="336"/>
        <v>6.3874599066385649</v>
      </c>
      <c r="Y3091" s="93">
        <f t="shared" si="335"/>
        <v>8.9485257858635343</v>
      </c>
      <c r="Z3091" s="93">
        <f t="shared" si="335"/>
        <v>12.536456574395167</v>
      </c>
      <c r="AA3091" s="93">
        <f t="shared" si="335"/>
        <v>17.562975980912324</v>
      </c>
      <c r="AB3091" s="93">
        <f t="shared" si="335"/>
        <v>24.604889226522527</v>
      </c>
      <c r="AC3091" s="95">
        <f t="shared" si="335"/>
        <v>34.470272834592599</v>
      </c>
      <c r="AE3091" s="96"/>
    </row>
    <row r="3092" spans="3:31" ht="24.75" customHeight="1" x14ac:dyDescent="0.25">
      <c r="C3092" s="91">
        <f>ABS(E3092-Dashboard!$F$13)</f>
        <v>32.369618296072673</v>
      </c>
      <c r="D3092" s="92">
        <f t="shared" si="340"/>
        <v>0.40105216512642572</v>
      </c>
      <c r="E3092" s="93" cm="1">
        <f t="array" ref="E3092">SUM('DRE + DCF'!$S$41/TIR!S3092,'DRE + DCF'!$U$41:$AD$41/TIR!T3092:AC3092,TIR!F3092)</f>
        <v>15.250381703927321</v>
      </c>
      <c r="F3092" s="100">
        <f>'DRE + DCF'!$AE$38*'DRE + DCF'!$AE$39*(1+G3092)/(R3092-G3092)/AC3092</f>
        <v>2.6140477121995511</v>
      </c>
      <c r="G3092" s="92">
        <f>R3092*(1-'DRE + DCF'!$AE$39)</f>
        <v>0.24063129907585543</v>
      </c>
      <c r="H3092" s="94">
        <f t="shared" si="337"/>
        <v>0.40105216512642572</v>
      </c>
      <c r="I3092" s="94">
        <f t="shared" si="339"/>
        <v>0.40105216512642572</v>
      </c>
      <c r="J3092" s="94">
        <f t="shared" si="339"/>
        <v>0.40105216512642572</v>
      </c>
      <c r="K3092" s="94">
        <f t="shared" si="339"/>
        <v>0.40105216512642572</v>
      </c>
      <c r="L3092" s="94">
        <f t="shared" si="339"/>
        <v>0.40105216512642572</v>
      </c>
      <c r="M3092" s="94">
        <f t="shared" si="339"/>
        <v>0.40105216512642572</v>
      </c>
      <c r="N3092" s="94">
        <f t="shared" si="339"/>
        <v>0.40105216512642572</v>
      </c>
      <c r="O3092" s="94">
        <f t="shared" si="339"/>
        <v>0.40105216512642572</v>
      </c>
      <c r="P3092" s="94">
        <f t="shared" si="339"/>
        <v>0.40105216512642572</v>
      </c>
      <c r="Q3092" s="94">
        <f t="shared" si="339"/>
        <v>0.40105216512642572</v>
      </c>
      <c r="R3092" s="94">
        <f t="shared" si="339"/>
        <v>0.40105216512642572</v>
      </c>
      <c r="S3092" s="93">
        <f>(1+H3092)^((5-Dashboard!$F$9)*3/12)</f>
        <v>1.1836604940296123</v>
      </c>
      <c r="T3092" s="93">
        <f t="shared" si="336"/>
        <v>1.6583700979348031</v>
      </c>
      <c r="U3092" s="93">
        <f t="shared" si="336"/>
        <v>2.3234630162924788</v>
      </c>
      <c r="V3092" s="93">
        <f t="shared" si="336"/>
        <v>3.2552928895677535</v>
      </c>
      <c r="W3092" s="93">
        <f t="shared" si="336"/>
        <v>4.5608351510495604</v>
      </c>
      <c r="X3092" s="93">
        <f t="shared" si="336"/>
        <v>6.3899679631626958</v>
      </c>
      <c r="Y3092" s="93">
        <f t="shared" si="335"/>
        <v>8.9526784498775918</v>
      </c>
      <c r="Z3092" s="93">
        <f t="shared" si="335"/>
        <v>12.543169525881694</v>
      </c>
      <c r="AA3092" s="93">
        <f t="shared" si="335"/>
        <v>17.573634821784353</v>
      </c>
      <c r="AB3092" s="93">
        <f t="shared" si="335"/>
        <v>24.621579116202117</v>
      </c>
      <c r="AC3092" s="95">
        <f t="shared" si="335"/>
        <v>34.496116729586568</v>
      </c>
      <c r="AE3092" s="96"/>
    </row>
    <row r="3093" spans="3:31" ht="24.75" customHeight="1" x14ac:dyDescent="0.25">
      <c r="C3093" s="91">
        <f>ABS(E3093-Dashboard!$F$13)</f>
        <v>32.37536880750838</v>
      </c>
      <c r="D3093" s="92">
        <f t="shared" si="340"/>
        <v>0.40115216512642571</v>
      </c>
      <c r="E3093" s="93" cm="1">
        <f t="array" ref="E3093">SUM('DRE + DCF'!$S$41/TIR!S3093,'DRE + DCF'!$U$41:$AD$41/TIR!T3093:AC3093,TIR!F3093)</f>
        <v>15.244631192491617</v>
      </c>
      <c r="F3093" s="100">
        <f>'DRE + DCF'!$AE$38*'DRE + DCF'!$AE$39*(1+G3093)/(R3093-G3093)/AC3093</f>
        <v>2.6115646013425904</v>
      </c>
      <c r="G3093" s="92">
        <f>R3093*(1-'DRE + DCF'!$AE$39)</f>
        <v>0.2406912990758554</v>
      </c>
      <c r="H3093" s="94">
        <f t="shared" si="337"/>
        <v>0.40115216512642571</v>
      </c>
      <c r="I3093" s="94">
        <f t="shared" si="339"/>
        <v>0.40115216512642571</v>
      </c>
      <c r="J3093" s="94">
        <f t="shared" si="339"/>
        <v>0.40115216512642571</v>
      </c>
      <c r="K3093" s="94">
        <f t="shared" si="339"/>
        <v>0.40115216512642571</v>
      </c>
      <c r="L3093" s="94">
        <f t="shared" si="339"/>
        <v>0.40115216512642571</v>
      </c>
      <c r="M3093" s="94">
        <f t="shared" si="339"/>
        <v>0.40115216512642571</v>
      </c>
      <c r="N3093" s="94">
        <f t="shared" si="339"/>
        <v>0.40115216512642571</v>
      </c>
      <c r="O3093" s="94">
        <f t="shared" si="339"/>
        <v>0.40115216512642571</v>
      </c>
      <c r="P3093" s="94">
        <f t="shared" si="339"/>
        <v>0.40115216512642571</v>
      </c>
      <c r="Q3093" s="94">
        <f t="shared" si="339"/>
        <v>0.40115216512642571</v>
      </c>
      <c r="R3093" s="94">
        <f t="shared" si="339"/>
        <v>0.40115216512642571</v>
      </c>
      <c r="S3093" s="93">
        <f>(1+H3093)^((5-Dashboard!$F$9)*3/12)</f>
        <v>1.1837027351182499</v>
      </c>
      <c r="T3093" s="93">
        <f t="shared" si="336"/>
        <v>1.6585476501770076</v>
      </c>
      <c r="U3093" s="93">
        <f t="shared" si="336"/>
        <v>2.3238776310108595</v>
      </c>
      <c r="V3093" s="93">
        <f t="shared" si="336"/>
        <v>3.2561061741797346</v>
      </c>
      <c r="W3093" s="93">
        <f t="shared" si="336"/>
        <v>4.5623002158334574</v>
      </c>
      <c r="X3093" s="93">
        <f t="shared" si="336"/>
        <v>6.3924768253718076</v>
      </c>
      <c r="Y3093" s="93">
        <f t="shared" si="335"/>
        <v>8.9568327443902085</v>
      </c>
      <c r="Z3093" s="93">
        <f t="shared" si="335"/>
        <v>12.549885592477604</v>
      </c>
      <c r="AA3093" s="93">
        <f t="shared" si="335"/>
        <v>17.58429936998893</v>
      </c>
      <c r="AB3093" s="93">
        <f t="shared" si="335"/>
        <v>24.638279134491231</v>
      </c>
      <c r="AC3093" s="95">
        <f t="shared" si="335"/>
        <v>34.521978154281626</v>
      </c>
      <c r="AE3093" s="96"/>
    </row>
    <row r="3094" spans="3:31" ht="24.75" customHeight="1" x14ac:dyDescent="0.25">
      <c r="C3094" s="91">
        <f>ABS(E3094-Dashboard!$F$13)</f>
        <v>32.381115114179821</v>
      </c>
      <c r="D3094" s="92">
        <f t="shared" si="340"/>
        <v>0.4012521651264257</v>
      </c>
      <c r="E3094" s="93" cm="1">
        <f t="array" ref="E3094">SUM('DRE + DCF'!$S$41/TIR!S3094,'DRE + DCF'!$U$41:$AD$41/TIR!T3094:AC3094,TIR!F3094)</f>
        <v>15.238884885820175</v>
      </c>
      <c r="F3094" s="100">
        <f>'DRE + DCF'!$AE$38*'DRE + DCF'!$AE$39*(1+G3094)/(R3094-G3094)/AC3094</f>
        <v>2.6090841447913142</v>
      </c>
      <c r="G3094" s="92">
        <f>R3094*(1-'DRE + DCF'!$AE$39)</f>
        <v>0.24075129907585541</v>
      </c>
      <c r="H3094" s="94">
        <f t="shared" si="337"/>
        <v>0.4012521651264257</v>
      </c>
      <c r="I3094" s="94">
        <f t="shared" si="339"/>
        <v>0.4012521651264257</v>
      </c>
      <c r="J3094" s="94">
        <f t="shared" si="339"/>
        <v>0.4012521651264257</v>
      </c>
      <c r="K3094" s="94">
        <f t="shared" si="339"/>
        <v>0.4012521651264257</v>
      </c>
      <c r="L3094" s="94">
        <f t="shared" si="339"/>
        <v>0.4012521651264257</v>
      </c>
      <c r="M3094" s="94">
        <f t="shared" si="339"/>
        <v>0.4012521651264257</v>
      </c>
      <c r="N3094" s="94">
        <f t="shared" si="339"/>
        <v>0.4012521651264257</v>
      </c>
      <c r="O3094" s="94">
        <f t="shared" si="339"/>
        <v>0.4012521651264257</v>
      </c>
      <c r="P3094" s="94">
        <f t="shared" si="339"/>
        <v>0.4012521651264257</v>
      </c>
      <c r="Q3094" s="94">
        <f t="shared" si="339"/>
        <v>0.4012521651264257</v>
      </c>
      <c r="R3094" s="94">
        <f t="shared" si="339"/>
        <v>0.4012521651264257</v>
      </c>
      <c r="S3094" s="93">
        <f>(1+H3094)^((5-Dashboard!$F$9)*3/12)</f>
        <v>1.1837449746995448</v>
      </c>
      <c r="T3094" s="93">
        <f t="shared" si="336"/>
        <v>1.6587252087552633</v>
      </c>
      <c r="U3094" s="93">
        <f t="shared" si="336"/>
        <v>2.3242922901180951</v>
      </c>
      <c r="V3094" s="93">
        <f t="shared" si="336"/>
        <v>3.2569196039146395</v>
      </c>
      <c r="W3094" s="93">
        <f t="shared" si="336"/>
        <v>4.5637656466280898</v>
      </c>
      <c r="X3094" s="93">
        <f t="shared" si="336"/>
        <v>6.3949864934672132</v>
      </c>
      <c r="Y3094" s="93">
        <f t="shared" si="335"/>
        <v>8.9609886699251824</v>
      </c>
      <c r="Z3094" s="93">
        <f t="shared" si="335"/>
        <v>12.556604775406033</v>
      </c>
      <c r="AA3094" s="93">
        <f t="shared" si="335"/>
        <v>17.594969628174521</v>
      </c>
      <c r="AB3094" s="93">
        <f t="shared" si="335"/>
        <v>24.654989286813251</v>
      </c>
      <c r="AC3094" s="95">
        <f t="shared" si="335"/>
        <v>34.5478571193159</v>
      </c>
      <c r="AE3094" s="96"/>
    </row>
    <row r="3095" spans="3:31" ht="24.75" customHeight="1" x14ac:dyDescent="0.25">
      <c r="C3095" s="91">
        <f>ABS(E3095-Dashboard!$F$13)</f>
        <v>32.386857220245474</v>
      </c>
      <c r="D3095" s="92">
        <f t="shared" si="340"/>
        <v>0.40135216512642569</v>
      </c>
      <c r="E3095" s="93" cm="1">
        <f t="array" ref="E3095">SUM('DRE + DCF'!$S$41/TIR!S3095,'DRE + DCF'!$U$41:$AD$41/TIR!T3095:AC3095,TIR!F3095)</f>
        <v>15.233142779754527</v>
      </c>
      <c r="F3095" s="100">
        <f>'DRE + DCF'!$AE$38*'DRE + DCF'!$AE$39*(1+G3095)/(R3095-G3095)/AC3095</f>
        <v>2.6066063393629184</v>
      </c>
      <c r="G3095" s="92">
        <f>R3095*(1-'DRE + DCF'!$AE$39)</f>
        <v>0.24081129907585541</v>
      </c>
      <c r="H3095" s="94">
        <f t="shared" si="337"/>
        <v>0.40135216512642569</v>
      </c>
      <c r="I3095" s="94">
        <f t="shared" si="339"/>
        <v>0.40135216512642569</v>
      </c>
      <c r="J3095" s="94">
        <f t="shared" si="339"/>
        <v>0.40135216512642569</v>
      </c>
      <c r="K3095" s="94">
        <f t="shared" si="339"/>
        <v>0.40135216512642569</v>
      </c>
      <c r="L3095" s="94">
        <f t="shared" si="339"/>
        <v>0.40135216512642569</v>
      </c>
      <c r="M3095" s="94">
        <f t="shared" si="339"/>
        <v>0.40135216512642569</v>
      </c>
      <c r="N3095" s="94">
        <f t="shared" si="339"/>
        <v>0.40135216512642569</v>
      </c>
      <c r="O3095" s="94">
        <f t="shared" si="339"/>
        <v>0.40135216512642569</v>
      </c>
      <c r="P3095" s="94">
        <f t="shared" si="339"/>
        <v>0.40135216512642569</v>
      </c>
      <c r="Q3095" s="94">
        <f t="shared" si="339"/>
        <v>0.40135216512642569</v>
      </c>
      <c r="R3095" s="94">
        <f t="shared" si="339"/>
        <v>0.40135216512642569</v>
      </c>
      <c r="S3095" s="93">
        <f>(1+H3095)^((5-Dashboard!$F$9)*3/12)</f>
        <v>1.1837872127736579</v>
      </c>
      <c r="T3095" s="93">
        <f t="shared" si="336"/>
        <v>1.6589027736693422</v>
      </c>
      <c r="U3095" s="93">
        <f t="shared" si="336"/>
        <v>2.3247069936157656</v>
      </c>
      <c r="V3095" s="93">
        <f t="shared" si="336"/>
        <v>3.2577331787879968</v>
      </c>
      <c r="W3095" s="93">
        <f t="shared" si="336"/>
        <v>4.5652314434987522</v>
      </c>
      <c r="X3095" s="93">
        <f t="shared" si="336"/>
        <v>6.3974969676502136</v>
      </c>
      <c r="Y3095" s="93">
        <f t="shared" si="335"/>
        <v>8.9651462270063682</v>
      </c>
      <c r="Z3095" s="93">
        <f t="shared" si="335"/>
        <v>12.563327075890379</v>
      </c>
      <c r="AA3095" s="93">
        <f t="shared" si="335"/>
        <v>17.605645598990428</v>
      </c>
      <c r="AB3095" s="93">
        <f t="shared" si="335"/>
        <v>24.671709578593763</v>
      </c>
      <c r="AC3095" s="95">
        <f t="shared" si="335"/>
        <v>34.573753635332743</v>
      </c>
      <c r="AE3095" s="96"/>
    </row>
    <row r="3096" spans="3:31" ht="24.75" customHeight="1" x14ac:dyDescent="0.25">
      <c r="C3096" s="91">
        <f>ABS(E3096-Dashboard!$F$13)</f>
        <v>32.392595129858876</v>
      </c>
      <c r="D3096" s="92">
        <f t="shared" si="340"/>
        <v>0.40145216512642568</v>
      </c>
      <c r="E3096" s="93" cm="1">
        <f t="array" ref="E3096">SUM('DRE + DCF'!$S$41/TIR!S3096,'DRE + DCF'!$U$41:$AD$41/TIR!T3096:AC3096,TIR!F3096)</f>
        <v>15.227404870141118</v>
      </c>
      <c r="F3096" s="100">
        <f>'DRE + DCF'!$AE$38*'DRE + DCF'!$AE$39*(1+G3096)/(R3096-G3096)/AC3096</f>
        <v>2.6041311818788349</v>
      </c>
      <c r="G3096" s="92">
        <f>R3096*(1-'DRE + DCF'!$AE$39)</f>
        <v>0.24087129907585539</v>
      </c>
      <c r="H3096" s="94">
        <f t="shared" si="337"/>
        <v>0.40145216512642568</v>
      </c>
      <c r="I3096" s="94">
        <f t="shared" si="339"/>
        <v>0.40145216512642568</v>
      </c>
      <c r="J3096" s="94">
        <f t="shared" si="339"/>
        <v>0.40145216512642568</v>
      </c>
      <c r="K3096" s="94">
        <f t="shared" si="339"/>
        <v>0.40145216512642568</v>
      </c>
      <c r="L3096" s="94">
        <f t="shared" si="339"/>
        <v>0.40145216512642568</v>
      </c>
      <c r="M3096" s="94">
        <f t="shared" si="339"/>
        <v>0.40145216512642568</v>
      </c>
      <c r="N3096" s="94">
        <f t="shared" si="339"/>
        <v>0.40145216512642568</v>
      </c>
      <c r="O3096" s="94">
        <f t="shared" si="339"/>
        <v>0.40145216512642568</v>
      </c>
      <c r="P3096" s="94">
        <f t="shared" si="339"/>
        <v>0.40145216512642568</v>
      </c>
      <c r="Q3096" s="94">
        <f t="shared" si="339"/>
        <v>0.40145216512642568</v>
      </c>
      <c r="R3096" s="94">
        <f t="shared" si="339"/>
        <v>0.40145216512642568</v>
      </c>
      <c r="S3096" s="93">
        <f>(1+H3096)^((5-Dashboard!$F$9)*3/12)</f>
        <v>1.1838294493407511</v>
      </c>
      <c r="T3096" s="93">
        <f t="shared" si="336"/>
        <v>1.6590803449190199</v>
      </c>
      <c r="U3096" s="93">
        <f t="shared" si="336"/>
        <v>2.3251217415054577</v>
      </c>
      <c r="V3096" s="93">
        <f t="shared" si="336"/>
        <v>3.2585468988153492</v>
      </c>
      <c r="W3096" s="93">
        <f t="shared" si="336"/>
        <v>4.5666976065107718</v>
      </c>
      <c r="X3096" s="93">
        <f t="shared" si="336"/>
        <v>6.4000082481221874</v>
      </c>
      <c r="Y3096" s="93">
        <f t="shared" si="335"/>
        <v>8.9693054161578232</v>
      </c>
      <c r="Z3096" s="93">
        <f t="shared" si="335"/>
        <v>12.57005249515456</v>
      </c>
      <c r="AA3096" s="93">
        <f t="shared" si="335"/>
        <v>17.616327285087188</v>
      </c>
      <c r="AB3096" s="93">
        <f t="shared" si="335"/>
        <v>24.688440015261168</v>
      </c>
      <c r="AC3096" s="95">
        <f t="shared" si="335"/>
        <v>34.599667712981656</v>
      </c>
      <c r="AE3096" s="96"/>
    </row>
    <row r="3097" spans="3:31" ht="24.75" customHeight="1" x14ac:dyDescent="0.25">
      <c r="C3097" s="91">
        <f>ABS(E3097-Dashboard!$F$13)</f>
        <v>32.398328847168507</v>
      </c>
      <c r="D3097" s="92">
        <f t="shared" si="340"/>
        <v>0.40155216512642566</v>
      </c>
      <c r="E3097" s="93" cm="1">
        <f t="array" ref="E3097">SUM('DRE + DCF'!$S$41/TIR!S3097,'DRE + DCF'!$U$41:$AD$41/TIR!T3097:AC3097,TIR!F3097)</f>
        <v>15.221671152831492</v>
      </c>
      <c r="F3097" s="100">
        <f>'DRE + DCF'!$AE$38*'DRE + DCF'!$AE$39*(1+G3097)/(R3097-G3097)/AC3097</f>
        <v>2.6016586691648005</v>
      </c>
      <c r="G3097" s="92">
        <f>R3097*(1-'DRE + DCF'!$AE$39)</f>
        <v>0.24093129907585539</v>
      </c>
      <c r="H3097" s="94">
        <f t="shared" si="337"/>
        <v>0.40155216512642566</v>
      </c>
      <c r="I3097" s="94">
        <f t="shared" si="339"/>
        <v>0.40155216512642566</v>
      </c>
      <c r="J3097" s="94">
        <f t="shared" si="339"/>
        <v>0.40155216512642566</v>
      </c>
      <c r="K3097" s="94">
        <f t="shared" si="339"/>
        <v>0.40155216512642566</v>
      </c>
      <c r="L3097" s="94">
        <f t="shared" si="339"/>
        <v>0.40155216512642566</v>
      </c>
      <c r="M3097" s="94">
        <f t="shared" si="339"/>
        <v>0.40155216512642566</v>
      </c>
      <c r="N3097" s="94">
        <f t="shared" si="339"/>
        <v>0.40155216512642566</v>
      </c>
      <c r="O3097" s="94">
        <f t="shared" si="339"/>
        <v>0.40155216512642566</v>
      </c>
      <c r="P3097" s="94">
        <f t="shared" si="339"/>
        <v>0.40155216512642566</v>
      </c>
      <c r="Q3097" s="94">
        <f t="shared" si="339"/>
        <v>0.40155216512642566</v>
      </c>
      <c r="R3097" s="94">
        <f t="shared" si="339"/>
        <v>0.40155216512642566</v>
      </c>
      <c r="S3097" s="93">
        <f>(1+H3097)^((5-Dashboard!$F$9)*3/12)</f>
        <v>1.1838716844009851</v>
      </c>
      <c r="T3097" s="93">
        <f t="shared" si="336"/>
        <v>1.6592579225040691</v>
      </c>
      <c r="U3097" s="93">
        <f t="shared" si="336"/>
        <v>2.3255365337887528</v>
      </c>
      <c r="V3097" s="93">
        <f t="shared" si="336"/>
        <v>3.2593607640122295</v>
      </c>
      <c r="W3097" s="93">
        <f t="shared" si="336"/>
        <v>4.5681641357294609</v>
      </c>
      <c r="X3097" s="93">
        <f t="shared" si="336"/>
        <v>6.4025203350845121</v>
      </c>
      <c r="Y3097" s="93">
        <f t="shared" si="335"/>
        <v>8.9734662379036649</v>
      </c>
      <c r="Z3097" s="93">
        <f t="shared" si="335"/>
        <v>12.576781034422762</v>
      </c>
      <c r="AA3097" s="93">
        <f t="shared" si="335"/>
        <v>17.627014689116187</v>
      </c>
      <c r="AB3097" s="93">
        <f t="shared" si="335"/>
        <v>24.705180602246099</v>
      </c>
      <c r="AC3097" s="95">
        <f t="shared" si="335"/>
        <v>34.625599362917391</v>
      </c>
      <c r="AE3097" s="96"/>
    </row>
    <row r="3098" spans="3:31" ht="24.75" customHeight="1" x14ac:dyDescent="0.25">
      <c r="C3098" s="91">
        <f>ABS(E3098-Dashboard!$F$13)</f>
        <v>32.404058376317906</v>
      </c>
      <c r="D3098" s="92">
        <f t="shared" si="340"/>
        <v>0.40165216512642565</v>
      </c>
      <c r="E3098" s="93" cm="1">
        <f t="array" ref="E3098">SUM('DRE + DCF'!$S$41/TIR!S3098,'DRE + DCF'!$U$41:$AD$41/TIR!T3098:AC3098,TIR!F3098)</f>
        <v>15.215941623682095</v>
      </c>
      <c r="F3098" s="100">
        <f>'DRE + DCF'!$AE$38*'DRE + DCF'!$AE$39*(1+G3098)/(R3098-G3098)/AC3098</f>
        <v>2.5991887980507729</v>
      </c>
      <c r="G3098" s="92">
        <f>R3098*(1-'DRE + DCF'!$AE$39)</f>
        <v>0.24099129907585537</v>
      </c>
      <c r="H3098" s="94">
        <f t="shared" si="337"/>
        <v>0.40165216512642565</v>
      </c>
      <c r="I3098" s="94">
        <f t="shared" si="339"/>
        <v>0.40165216512642565</v>
      </c>
      <c r="J3098" s="94">
        <f t="shared" si="339"/>
        <v>0.40165216512642565</v>
      </c>
      <c r="K3098" s="94">
        <f t="shared" si="339"/>
        <v>0.40165216512642565</v>
      </c>
      <c r="L3098" s="94">
        <f t="shared" si="339"/>
        <v>0.40165216512642565</v>
      </c>
      <c r="M3098" s="94">
        <f t="shared" si="339"/>
        <v>0.40165216512642565</v>
      </c>
      <c r="N3098" s="94">
        <f t="shared" si="339"/>
        <v>0.40165216512642565</v>
      </c>
      <c r="O3098" s="94">
        <f t="shared" si="339"/>
        <v>0.40165216512642565</v>
      </c>
      <c r="P3098" s="94">
        <f t="shared" si="339"/>
        <v>0.40165216512642565</v>
      </c>
      <c r="Q3098" s="94">
        <f t="shared" si="339"/>
        <v>0.40165216512642565</v>
      </c>
      <c r="R3098" s="94">
        <f t="shared" si="339"/>
        <v>0.40165216512642565</v>
      </c>
      <c r="S3098" s="93">
        <f>(1+H3098)^((5-Dashboard!$F$9)*3/12)</f>
        <v>1.1839139179545217</v>
      </c>
      <c r="T3098" s="93">
        <f t="shared" si="336"/>
        <v>1.659435506424265</v>
      </c>
      <c r="U3098" s="93">
        <f t="shared" si="336"/>
        <v>2.3259513704672377</v>
      </c>
      <c r="V3098" s="93">
        <f t="shared" si="336"/>
        <v>3.2601747743941809</v>
      </c>
      <c r="W3098" s="93">
        <f t="shared" si="336"/>
        <v>4.56963103122016</v>
      </c>
      <c r="X3098" s="93">
        <f t="shared" si="336"/>
        <v>6.4050332287386391</v>
      </c>
      <c r="Y3098" s="93">
        <f t="shared" ref="Y3098:AC3148" si="341">(X3098)*(1+N3098)</f>
        <v>8.9776286927682154</v>
      </c>
      <c r="Z3098" s="93">
        <f t="shared" si="341"/>
        <v>12.583512694919692</v>
      </c>
      <c r="AA3098" s="93">
        <f t="shared" si="341"/>
        <v>17.637707813730053</v>
      </c>
      <c r="AB3098" s="93">
        <f t="shared" si="341"/>
        <v>24.721931344982007</v>
      </c>
      <c r="AC3098" s="95">
        <f t="shared" si="341"/>
        <v>34.651548595800882</v>
      </c>
      <c r="AE3098" s="96"/>
    </row>
    <row r="3099" spans="3:31" ht="24.75" customHeight="1" x14ac:dyDescent="0.25">
      <c r="C3099" s="91">
        <f>ABS(E3099-Dashboard!$F$13)</f>
        <v>32.40978372144555</v>
      </c>
      <c r="D3099" s="92">
        <f t="shared" si="340"/>
        <v>0.40175216512642564</v>
      </c>
      <c r="E3099" s="93" cm="1">
        <f t="array" ref="E3099">SUM('DRE + DCF'!$S$41/TIR!S3099,'DRE + DCF'!$U$41:$AD$41/TIR!T3099:AC3099,TIR!F3099)</f>
        <v>15.210216278554448</v>
      </c>
      <c r="F3099" s="100">
        <f>'DRE + DCF'!$AE$38*'DRE + DCF'!$AE$39*(1+G3099)/(R3099-G3099)/AC3099</f>
        <v>2.596721565371003</v>
      </c>
      <c r="G3099" s="92">
        <f>R3099*(1-'DRE + DCF'!$AE$39)</f>
        <v>0.24105129907585537</v>
      </c>
      <c r="H3099" s="94">
        <f t="shared" si="337"/>
        <v>0.40175216512642564</v>
      </c>
      <c r="I3099" s="94">
        <f t="shared" si="339"/>
        <v>0.40175216512642564</v>
      </c>
      <c r="J3099" s="94">
        <f t="shared" si="339"/>
        <v>0.40175216512642564</v>
      </c>
      <c r="K3099" s="94">
        <f t="shared" si="339"/>
        <v>0.40175216512642564</v>
      </c>
      <c r="L3099" s="94">
        <f t="shared" si="339"/>
        <v>0.40175216512642564</v>
      </c>
      <c r="M3099" s="94">
        <f t="shared" si="339"/>
        <v>0.40175216512642564</v>
      </c>
      <c r="N3099" s="94">
        <f t="shared" si="339"/>
        <v>0.40175216512642564</v>
      </c>
      <c r="O3099" s="94">
        <f t="shared" si="339"/>
        <v>0.40175216512642564</v>
      </c>
      <c r="P3099" s="94">
        <f t="shared" si="339"/>
        <v>0.40175216512642564</v>
      </c>
      <c r="Q3099" s="94">
        <f t="shared" si="339"/>
        <v>0.40175216512642564</v>
      </c>
      <c r="R3099" s="94">
        <f t="shared" si="339"/>
        <v>0.40175216512642564</v>
      </c>
      <c r="S3099" s="93">
        <f>(1+H3099)^((5-Dashboard!$F$9)*3/12)</f>
        <v>1.1839561500015217</v>
      </c>
      <c r="T3099" s="93">
        <f t="shared" ref="T3099:X3149" si="342">(S3099)*(1+I3099)</f>
        <v>1.6596130966793801</v>
      </c>
      <c r="U3099" s="93">
        <f t="shared" si="342"/>
        <v>2.3263662515424928</v>
      </c>
      <c r="V3099" s="93">
        <f t="shared" si="342"/>
        <v>3.2609889299767358</v>
      </c>
      <c r="W3099" s="93">
        <f t="shared" si="342"/>
        <v>4.5710982930481947</v>
      </c>
      <c r="X3099" s="93">
        <f t="shared" si="342"/>
        <v>6.4075469292860152</v>
      </c>
      <c r="Y3099" s="93">
        <f t="shared" si="341"/>
        <v>8.9817927812758516</v>
      </c>
      <c r="Z3099" s="93">
        <f t="shared" si="341"/>
        <v>12.590247477870324</v>
      </c>
      <c r="AA3099" s="93">
        <f t="shared" si="341"/>
        <v>17.648406661582246</v>
      </c>
      <c r="AB3099" s="93">
        <f t="shared" si="341"/>
        <v>24.738692248904545</v>
      </c>
      <c r="AC3099" s="95">
        <f t="shared" si="341"/>
        <v>34.677515422298271</v>
      </c>
      <c r="AE3099" s="96"/>
    </row>
    <row r="3100" spans="3:31" ht="24.75" customHeight="1" x14ac:dyDescent="0.25">
      <c r="C3100" s="91">
        <f>ABS(E3100-Dashboard!$F$13)</f>
        <v>32.415504886685014</v>
      </c>
      <c r="D3100" s="92">
        <f t="shared" si="340"/>
        <v>0.40185216512642563</v>
      </c>
      <c r="E3100" s="93" cm="1">
        <f t="array" ref="E3100">SUM('DRE + DCF'!$S$41/TIR!S3100,'DRE + DCF'!$U$41:$AD$41/TIR!T3100:AC3100,TIR!F3100)</f>
        <v>15.20449511331498</v>
      </c>
      <c r="F3100" s="100">
        <f>'DRE + DCF'!$AE$38*'DRE + DCF'!$AE$39*(1+G3100)/(R3100-G3100)/AC3100</f>
        <v>2.5942569679639513</v>
      </c>
      <c r="G3100" s="92">
        <f>R3100*(1-'DRE + DCF'!$AE$39)</f>
        <v>0.24111129907585538</v>
      </c>
      <c r="H3100" s="94">
        <f t="shared" si="337"/>
        <v>0.40185216512642563</v>
      </c>
      <c r="I3100" s="94">
        <f t="shared" si="339"/>
        <v>0.40185216512642563</v>
      </c>
      <c r="J3100" s="94">
        <f t="shared" si="339"/>
        <v>0.40185216512642563</v>
      </c>
      <c r="K3100" s="94">
        <f t="shared" si="339"/>
        <v>0.40185216512642563</v>
      </c>
      <c r="L3100" s="94">
        <f t="shared" si="339"/>
        <v>0.40185216512642563</v>
      </c>
      <c r="M3100" s="94">
        <f t="shared" si="339"/>
        <v>0.40185216512642563</v>
      </c>
      <c r="N3100" s="94">
        <f t="shared" si="339"/>
        <v>0.40185216512642563</v>
      </c>
      <c r="O3100" s="94">
        <f t="shared" si="339"/>
        <v>0.40185216512642563</v>
      </c>
      <c r="P3100" s="94">
        <f t="shared" si="339"/>
        <v>0.40185216512642563</v>
      </c>
      <c r="Q3100" s="94">
        <f t="shared" si="339"/>
        <v>0.40185216512642563</v>
      </c>
      <c r="R3100" s="94">
        <f t="shared" si="339"/>
        <v>0.40185216512642563</v>
      </c>
      <c r="S3100" s="93">
        <f>(1+H3100)^((5-Dashboard!$F$9)*3/12)</f>
        <v>1.1839983805421466</v>
      </c>
      <c r="T3100" s="93">
        <f t="shared" si="342"/>
        <v>1.6597906932691899</v>
      </c>
      <c r="U3100" s="93">
        <f t="shared" si="342"/>
        <v>2.3267811770161053</v>
      </c>
      <c r="V3100" s="93">
        <f t="shared" si="342"/>
        <v>3.2618032307754405</v>
      </c>
      <c r="W3100" s="93">
        <f t="shared" si="342"/>
        <v>4.5725659212789216</v>
      </c>
      <c r="X3100" s="93">
        <f t="shared" si="342"/>
        <v>6.4100614369281654</v>
      </c>
      <c r="Y3100" s="93">
        <f t="shared" si="341"/>
        <v>8.9859585039511565</v>
      </c>
      <c r="Z3100" s="93">
        <f t="shared" si="341"/>
        <v>12.596985384500146</v>
      </c>
      <c r="AA3100" s="93">
        <f t="shared" si="341"/>
        <v>17.659111235327469</v>
      </c>
      <c r="AB3100" s="93">
        <f t="shared" si="341"/>
        <v>24.755463319452204</v>
      </c>
      <c r="AC3100" s="95">
        <f t="shared" si="341"/>
        <v>34.703499853081887</v>
      </c>
      <c r="AE3100" s="96"/>
    </row>
    <row r="3101" spans="3:31" ht="24.75" customHeight="1" x14ac:dyDescent="0.25">
      <c r="C3101" s="91">
        <f>ABS(E3101-Dashboard!$F$13)</f>
        <v>32.421221876164836</v>
      </c>
      <c r="D3101" s="92">
        <f t="shared" si="340"/>
        <v>0.40195216512642562</v>
      </c>
      <c r="E3101" s="93" cm="1">
        <f t="array" ref="E3101">SUM('DRE + DCF'!$S$41/TIR!S3101,'DRE + DCF'!$U$41:$AD$41/TIR!T3101:AC3101,TIR!F3101)</f>
        <v>15.19877812383516</v>
      </c>
      <c r="F3101" s="100">
        <f>'DRE + DCF'!$AE$38*'DRE + DCF'!$AE$39*(1+G3101)/(R3101-G3101)/AC3101</f>
        <v>2.5917950026723524</v>
      </c>
      <c r="G3101" s="92">
        <f>R3101*(1-'DRE + DCF'!$AE$39)</f>
        <v>0.24117129907585536</v>
      </c>
      <c r="H3101" s="94">
        <f t="shared" si="337"/>
        <v>0.40195216512642562</v>
      </c>
      <c r="I3101" s="94">
        <f t="shared" si="339"/>
        <v>0.40195216512642562</v>
      </c>
      <c r="J3101" s="94">
        <f t="shared" si="339"/>
        <v>0.40195216512642562</v>
      </c>
      <c r="K3101" s="94">
        <f t="shared" si="339"/>
        <v>0.40195216512642562</v>
      </c>
      <c r="L3101" s="94">
        <f t="shared" si="339"/>
        <v>0.40195216512642562</v>
      </c>
      <c r="M3101" s="94">
        <f t="shared" si="339"/>
        <v>0.40195216512642562</v>
      </c>
      <c r="N3101" s="94">
        <f t="shared" si="339"/>
        <v>0.40195216512642562</v>
      </c>
      <c r="O3101" s="94">
        <f t="shared" si="339"/>
        <v>0.40195216512642562</v>
      </c>
      <c r="P3101" s="94">
        <f t="shared" si="339"/>
        <v>0.40195216512642562</v>
      </c>
      <c r="Q3101" s="94">
        <f t="shared" si="339"/>
        <v>0.40195216512642562</v>
      </c>
      <c r="R3101" s="94">
        <f t="shared" si="339"/>
        <v>0.40195216512642562</v>
      </c>
      <c r="S3101" s="93">
        <f>(1+H3101)^((5-Dashboard!$F$9)*3/12)</f>
        <v>1.1840406095765574</v>
      </c>
      <c r="T3101" s="93">
        <f t="shared" si="342"/>
        <v>1.6599682961934674</v>
      </c>
      <c r="U3101" s="93">
        <f t="shared" si="342"/>
        <v>2.3271961468896554</v>
      </c>
      <c r="V3101" s="93">
        <f t="shared" si="342"/>
        <v>3.2626176768058275</v>
      </c>
      <c r="W3101" s="93">
        <f t="shared" si="342"/>
        <v>4.5740339159776786</v>
      </c>
      <c r="X3101" s="93">
        <f t="shared" si="342"/>
        <v>6.4125767518666095</v>
      </c>
      <c r="Y3101" s="93">
        <f t="shared" si="341"/>
        <v>8.9901258613187736</v>
      </c>
      <c r="Z3101" s="93">
        <f t="shared" si="341"/>
        <v>12.603726416034926</v>
      </c>
      <c r="AA3101" s="93">
        <f t="shared" si="341"/>
        <v>17.669821537621289</v>
      </c>
      <c r="AB3101" s="93">
        <f t="shared" si="341"/>
        <v>24.772244562065712</v>
      </c>
      <c r="AC3101" s="95">
        <f t="shared" si="341"/>
        <v>34.729501898829348</v>
      </c>
      <c r="AE3101" s="96"/>
    </row>
    <row r="3102" spans="3:31" ht="24.75" customHeight="1" x14ac:dyDescent="0.25">
      <c r="C3102" s="91">
        <f>ABS(E3102-Dashboard!$F$13)</f>
        <v>32.426934694008636</v>
      </c>
      <c r="D3102" s="92">
        <f t="shared" si="340"/>
        <v>0.40205216512642561</v>
      </c>
      <c r="E3102" s="93" cm="1">
        <f t="array" ref="E3102">SUM('DRE + DCF'!$S$41/TIR!S3102,'DRE + DCF'!$U$41:$AD$41/TIR!T3102:AC3102,TIR!F3102)</f>
        <v>15.193065305991365</v>
      </c>
      <c r="F3102" s="100">
        <f>'DRE + DCF'!$AE$38*'DRE + DCF'!$AE$39*(1+G3102)/(R3102-G3102)/AC3102</f>
        <v>2.5893356663431475</v>
      </c>
      <c r="G3102" s="92">
        <f>R3102*(1-'DRE + DCF'!$AE$39)</f>
        <v>0.24123129907585536</v>
      </c>
      <c r="H3102" s="94">
        <f t="shared" si="337"/>
        <v>0.40205216512642561</v>
      </c>
      <c r="I3102" s="94">
        <f t="shared" si="339"/>
        <v>0.40205216512642561</v>
      </c>
      <c r="J3102" s="94">
        <f t="shared" si="339"/>
        <v>0.40205216512642561</v>
      </c>
      <c r="K3102" s="94">
        <f t="shared" si="339"/>
        <v>0.40205216512642561</v>
      </c>
      <c r="L3102" s="94">
        <f t="shared" si="339"/>
        <v>0.40205216512642561</v>
      </c>
      <c r="M3102" s="94">
        <f t="shared" si="339"/>
        <v>0.40205216512642561</v>
      </c>
      <c r="N3102" s="94">
        <f t="shared" si="339"/>
        <v>0.40205216512642561</v>
      </c>
      <c r="O3102" s="94">
        <f t="shared" si="339"/>
        <v>0.40205216512642561</v>
      </c>
      <c r="P3102" s="94">
        <f t="shared" si="339"/>
        <v>0.40205216512642561</v>
      </c>
      <c r="Q3102" s="94">
        <f t="shared" si="339"/>
        <v>0.40205216512642561</v>
      </c>
      <c r="R3102" s="94">
        <f t="shared" si="339"/>
        <v>0.40205216512642561</v>
      </c>
      <c r="S3102" s="93">
        <f>(1+H3102)^((5-Dashboard!$F$9)*3/12)</f>
        <v>1.1840828371049155</v>
      </c>
      <c r="T3102" s="93">
        <f t="shared" si="342"/>
        <v>1.6601459054519876</v>
      </c>
      <c r="U3102" s="93">
        <f t="shared" si="342"/>
        <v>2.3276111611647297</v>
      </c>
      <c r="V3102" s="93">
        <f t="shared" si="342"/>
        <v>3.2634322680834429</v>
      </c>
      <c r="W3102" s="93">
        <f t="shared" si="342"/>
        <v>4.575502277209833</v>
      </c>
      <c r="X3102" s="93">
        <f t="shared" si="342"/>
        <v>6.4150928743029381</v>
      </c>
      <c r="Y3102" s="93">
        <f t="shared" si="341"/>
        <v>8.9942948539035399</v>
      </c>
      <c r="Z3102" s="93">
        <f t="shared" si="341"/>
        <v>12.610470573700926</v>
      </c>
      <c r="AA3102" s="93">
        <f t="shared" si="341"/>
        <v>17.680537571120464</v>
      </c>
      <c r="AB3102" s="93">
        <f t="shared" si="341"/>
        <v>24.789035982188562</v>
      </c>
      <c r="AC3102" s="95">
        <f t="shared" si="341"/>
        <v>34.755521570224346</v>
      </c>
      <c r="AE3102" s="96"/>
    </row>
    <row r="3103" spans="3:31" ht="24.75" customHeight="1" x14ac:dyDescent="0.25">
      <c r="C3103" s="91">
        <f>ABS(E3103-Dashboard!$F$13)</f>
        <v>32.432643344335013</v>
      </c>
      <c r="D3103" s="92">
        <f t="shared" si="340"/>
        <v>0.4021521651264256</v>
      </c>
      <c r="E3103" s="93" cm="1">
        <f t="array" ref="E3103">SUM('DRE + DCF'!$S$41/TIR!S3103,'DRE + DCF'!$U$41:$AD$41/TIR!T3103:AC3103,TIR!F3103)</f>
        <v>15.187356655664985</v>
      </c>
      <c r="F3103" s="100">
        <f>'DRE + DCF'!$AE$38*'DRE + DCF'!$AE$39*(1+G3103)/(R3103-G3103)/AC3103</f>
        <v>2.5868789558275296</v>
      </c>
      <c r="G3103" s="92">
        <f>R3103*(1-'DRE + DCF'!$AE$39)</f>
        <v>0.24129129907585534</v>
      </c>
      <c r="H3103" s="94">
        <f t="shared" si="337"/>
        <v>0.4021521651264256</v>
      </c>
      <c r="I3103" s="94">
        <f t="shared" si="339"/>
        <v>0.4021521651264256</v>
      </c>
      <c r="J3103" s="94">
        <f t="shared" si="339"/>
        <v>0.4021521651264256</v>
      </c>
      <c r="K3103" s="94">
        <f t="shared" si="339"/>
        <v>0.4021521651264256</v>
      </c>
      <c r="L3103" s="94">
        <f t="shared" si="339"/>
        <v>0.4021521651264256</v>
      </c>
      <c r="M3103" s="94">
        <f t="shared" si="339"/>
        <v>0.4021521651264256</v>
      </c>
      <c r="N3103" s="94">
        <f t="shared" si="339"/>
        <v>0.4021521651264256</v>
      </c>
      <c r="O3103" s="94">
        <f t="shared" si="339"/>
        <v>0.4021521651264256</v>
      </c>
      <c r="P3103" s="94">
        <f t="shared" si="339"/>
        <v>0.4021521651264256</v>
      </c>
      <c r="Q3103" s="94">
        <f t="shared" si="339"/>
        <v>0.4021521651264256</v>
      </c>
      <c r="R3103" s="94">
        <f t="shared" si="339"/>
        <v>0.4021521651264256</v>
      </c>
      <c r="S3103" s="93">
        <f>(1+H3103)^((5-Dashboard!$F$9)*3/12)</f>
        <v>1.1841250631273816</v>
      </c>
      <c r="T3103" s="93">
        <f t="shared" si="342"/>
        <v>1.6603235210445235</v>
      </c>
      <c r="U3103" s="93">
        <f t="shared" si="342"/>
        <v>2.3280262198429091</v>
      </c>
      <c r="V3103" s="93">
        <f t="shared" si="342"/>
        <v>3.2642470046238228</v>
      </c>
      <c r="W3103" s="93">
        <f t="shared" si="342"/>
        <v>4.5769710050407424</v>
      </c>
      <c r="X3103" s="93">
        <f t="shared" si="342"/>
        <v>6.4176098044387491</v>
      </c>
      <c r="Y3103" s="93">
        <f t="shared" si="341"/>
        <v>8.9984654822303689</v>
      </c>
      <c r="Z3103" s="93">
        <f t="shared" si="341"/>
        <v>12.617217858724716</v>
      </c>
      <c r="AA3103" s="93">
        <f t="shared" si="341"/>
        <v>17.691259338482663</v>
      </c>
      <c r="AB3103" s="93">
        <f t="shared" si="341"/>
        <v>24.805837585266559</v>
      </c>
      <c r="AC3103" s="95">
        <f t="shared" si="341"/>
        <v>34.781558877955966</v>
      </c>
      <c r="AE3103" s="96"/>
    </row>
    <row r="3104" spans="3:31" ht="24.75" customHeight="1" x14ac:dyDescent="0.25">
      <c r="C3104" s="91">
        <f>ABS(E3104-Dashboard!$F$13)</f>
        <v>32.438347831257687</v>
      </c>
      <c r="D3104" s="92">
        <f t="shared" si="340"/>
        <v>0.40225216512642559</v>
      </c>
      <c r="E3104" s="93" cm="1">
        <f t="array" ref="E3104">SUM('DRE + DCF'!$S$41/TIR!S3104,'DRE + DCF'!$U$41:$AD$41/TIR!T3104:AC3104,TIR!F3104)</f>
        <v>15.181652168742307</v>
      </c>
      <c r="F3104" s="100">
        <f>'DRE + DCF'!$AE$38*'DRE + DCF'!$AE$39*(1+G3104)/(R3104-G3104)/AC3104</f>
        <v>2.5844248679808906</v>
      </c>
      <c r="G3104" s="92">
        <f>R3104*(1-'DRE + DCF'!$AE$39)</f>
        <v>0.24135129907585534</v>
      </c>
      <c r="H3104" s="94">
        <f t="shared" si="337"/>
        <v>0.40225216512642559</v>
      </c>
      <c r="I3104" s="94">
        <f t="shared" si="339"/>
        <v>0.40225216512642559</v>
      </c>
      <c r="J3104" s="94">
        <f t="shared" si="339"/>
        <v>0.40225216512642559</v>
      </c>
      <c r="K3104" s="94">
        <f t="shared" si="339"/>
        <v>0.40225216512642559</v>
      </c>
      <c r="L3104" s="94">
        <f t="shared" si="339"/>
        <v>0.40225216512642559</v>
      </c>
      <c r="M3104" s="94">
        <f t="shared" si="339"/>
        <v>0.40225216512642559</v>
      </c>
      <c r="N3104" s="94">
        <f t="shared" si="339"/>
        <v>0.40225216512642559</v>
      </c>
      <c r="O3104" s="94">
        <f t="shared" si="339"/>
        <v>0.40225216512642559</v>
      </c>
      <c r="P3104" s="94">
        <f t="shared" si="339"/>
        <v>0.40225216512642559</v>
      </c>
      <c r="Q3104" s="94">
        <f t="shared" si="339"/>
        <v>0.40225216512642559</v>
      </c>
      <c r="R3104" s="94">
        <f t="shared" si="339"/>
        <v>0.40225216512642559</v>
      </c>
      <c r="S3104" s="93">
        <f>(1+H3104)^((5-Dashboard!$F$9)*3/12)</f>
        <v>1.1841672876441174</v>
      </c>
      <c r="T3104" s="93">
        <f t="shared" si="342"/>
        <v>1.6605011429708505</v>
      </c>
      <c r="U3104" s="93">
        <f t="shared" si="342"/>
        <v>2.3284413229257797</v>
      </c>
      <c r="V3104" s="93">
        <f t="shared" si="342"/>
        <v>3.2650618864425134</v>
      </c>
      <c r="W3104" s="93">
        <f t="shared" si="342"/>
        <v>4.5784400995357863</v>
      </c>
      <c r="X3104" s="93">
        <f t="shared" si="342"/>
        <v>6.4201275424757043</v>
      </c>
      <c r="Y3104" s="93">
        <f t="shared" si="341"/>
        <v>9.0026377468243552</v>
      </c>
      <c r="Z3104" s="93">
        <f t="shared" si="341"/>
        <v>12.62396827233334</v>
      </c>
      <c r="AA3104" s="93">
        <f t="shared" si="341"/>
        <v>17.701986842366729</v>
      </c>
      <c r="AB3104" s="93">
        <f t="shared" si="341"/>
        <v>24.822649376748245</v>
      </c>
      <c r="AC3104" s="95">
        <f t="shared" si="341"/>
        <v>34.807613832719348</v>
      </c>
      <c r="AE3104" s="96"/>
    </row>
    <row r="3105" spans="3:31" ht="24.75" customHeight="1" x14ac:dyDescent="0.25">
      <c r="C3105" s="91">
        <f>ABS(E3105-Dashboard!$F$13)</f>
        <v>32.444048158885352</v>
      </c>
      <c r="D3105" s="92">
        <f t="shared" si="340"/>
        <v>0.40235216512642558</v>
      </c>
      <c r="E3105" s="93" cm="1">
        <f t="array" ref="E3105">SUM('DRE + DCF'!$S$41/TIR!S3105,'DRE + DCF'!$U$41:$AD$41/TIR!T3105:AC3105,TIR!F3105)</f>
        <v>15.175951841114642</v>
      </c>
      <c r="F3105" s="100">
        <f>'DRE + DCF'!$AE$38*'DRE + DCF'!$AE$39*(1+G3105)/(R3105-G3105)/AC3105</f>
        <v>2.5819733996628651</v>
      </c>
      <c r="G3105" s="92">
        <f>R3105*(1-'DRE + DCF'!$AE$39)</f>
        <v>0.24141129907585535</v>
      </c>
      <c r="H3105" s="94">
        <f t="shared" si="337"/>
        <v>0.40235216512642558</v>
      </c>
      <c r="I3105" s="94">
        <f t="shared" si="339"/>
        <v>0.40235216512642558</v>
      </c>
      <c r="J3105" s="94">
        <f t="shared" si="339"/>
        <v>0.40235216512642558</v>
      </c>
      <c r="K3105" s="94">
        <f t="shared" si="339"/>
        <v>0.40235216512642558</v>
      </c>
      <c r="L3105" s="94">
        <f t="shared" si="339"/>
        <v>0.40235216512642558</v>
      </c>
      <c r="M3105" s="94">
        <f t="shared" si="339"/>
        <v>0.40235216512642558</v>
      </c>
      <c r="N3105" s="94">
        <f t="shared" si="339"/>
        <v>0.40235216512642558</v>
      </c>
      <c r="O3105" s="94">
        <f t="shared" si="339"/>
        <v>0.40235216512642558</v>
      </c>
      <c r="P3105" s="94">
        <f t="shared" si="339"/>
        <v>0.40235216512642558</v>
      </c>
      <c r="Q3105" s="94">
        <f t="shared" si="339"/>
        <v>0.40235216512642558</v>
      </c>
      <c r="R3105" s="94">
        <f t="shared" si="339"/>
        <v>0.40235216512642558</v>
      </c>
      <c r="S3105" s="93">
        <f>(1+H3105)^((5-Dashboard!$F$9)*3/12)</f>
        <v>1.1842095106552832</v>
      </c>
      <c r="T3105" s="93">
        <f t="shared" si="342"/>
        <v>1.6606787712307411</v>
      </c>
      <c r="U3105" s="93">
        <f t="shared" si="342"/>
        <v>2.3288564704149217</v>
      </c>
      <c r="V3105" s="93">
        <f t="shared" si="342"/>
        <v>3.2658769135550507</v>
      </c>
      <c r="W3105" s="93">
        <f t="shared" si="342"/>
        <v>4.5799095607603331</v>
      </c>
      <c r="X3105" s="93">
        <f t="shared" si="342"/>
        <v>6.422646088615469</v>
      </c>
      <c r="Y3105" s="93">
        <f t="shared" si="341"/>
        <v>9.0068116482106717</v>
      </c>
      <c r="Z3105" s="93">
        <f t="shared" si="341"/>
        <v>12.630721815754145</v>
      </c>
      <c r="AA3105" s="93">
        <f t="shared" si="341"/>
        <v>17.712720085432402</v>
      </c>
      <c r="AB3105" s="93">
        <f t="shared" si="341"/>
        <v>24.839471362084453</v>
      </c>
      <c r="AC3105" s="95">
        <f t="shared" si="341"/>
        <v>34.833686445214973</v>
      </c>
      <c r="AE3105" s="96"/>
    </row>
    <row r="3106" spans="3:31" ht="24.75" customHeight="1" x14ac:dyDescent="0.25">
      <c r="C3106" s="91">
        <f>ABS(E3106-Dashboard!$F$13)</f>
        <v>32.449744331321845</v>
      </c>
      <c r="D3106" s="92">
        <f t="shared" si="340"/>
        <v>0.40245216512642557</v>
      </c>
      <c r="E3106" s="93" cm="1">
        <f t="array" ref="E3106">SUM('DRE + DCF'!$S$41/TIR!S3106,'DRE + DCF'!$U$41:$AD$41/TIR!T3106:AC3106,TIR!F3106)</f>
        <v>15.17025566867815</v>
      </c>
      <c r="F3106" s="100">
        <f>'DRE + DCF'!$AE$38*'DRE + DCF'!$AE$39*(1+G3106)/(R3106-G3106)/AC3106</f>
        <v>2.5795245477372646</v>
      </c>
      <c r="G3106" s="92">
        <f>R3106*(1-'DRE + DCF'!$AE$39)</f>
        <v>0.24147129907585532</v>
      </c>
      <c r="H3106" s="94">
        <f t="shared" si="337"/>
        <v>0.40245216512642557</v>
      </c>
      <c r="I3106" s="94">
        <f t="shared" si="339"/>
        <v>0.40245216512642557</v>
      </c>
      <c r="J3106" s="94">
        <f t="shared" si="339"/>
        <v>0.40245216512642557</v>
      </c>
      <c r="K3106" s="94">
        <f t="shared" si="339"/>
        <v>0.40245216512642557</v>
      </c>
      <c r="L3106" s="94">
        <f t="shared" si="339"/>
        <v>0.40245216512642557</v>
      </c>
      <c r="M3106" s="94">
        <f t="shared" si="339"/>
        <v>0.40245216512642557</v>
      </c>
      <c r="N3106" s="94">
        <f t="shared" si="339"/>
        <v>0.40245216512642557</v>
      </c>
      <c r="O3106" s="94">
        <f t="shared" si="339"/>
        <v>0.40245216512642557</v>
      </c>
      <c r="P3106" s="94">
        <f t="shared" si="339"/>
        <v>0.40245216512642557</v>
      </c>
      <c r="Q3106" s="94">
        <f t="shared" si="339"/>
        <v>0.40245216512642557</v>
      </c>
      <c r="R3106" s="94">
        <f t="shared" si="339"/>
        <v>0.40245216512642557</v>
      </c>
      <c r="S3106" s="93">
        <f>(1+H3106)^((5-Dashboard!$F$9)*3/12)</f>
        <v>1.1842517321610408</v>
      </c>
      <c r="T3106" s="93">
        <f t="shared" si="342"/>
        <v>1.6608564058239716</v>
      </c>
      <c r="U3106" s="93">
        <f t="shared" si="342"/>
        <v>2.3292716623119225</v>
      </c>
      <c r="V3106" s="93">
        <f t="shared" si="342"/>
        <v>3.2666920859769846</v>
      </c>
      <c r="W3106" s="93">
        <f t="shared" si="342"/>
        <v>4.5813793887797818</v>
      </c>
      <c r="X3106" s="93">
        <f t="shared" si="342"/>
        <v>6.425165443059786</v>
      </c>
      <c r="Y3106" s="93">
        <f t="shared" si="341"/>
        <v>9.0109871869146865</v>
      </c>
      <c r="Z3106" s="93">
        <f t="shared" si="341"/>
        <v>12.637478490214981</v>
      </c>
      <c r="AA3106" s="93">
        <f t="shared" si="341"/>
        <v>17.723459070340635</v>
      </c>
      <c r="AB3106" s="93">
        <f t="shared" si="341"/>
        <v>24.85630354672881</v>
      </c>
      <c r="AC3106" s="95">
        <f t="shared" si="341"/>
        <v>34.859776726149477</v>
      </c>
      <c r="AE3106" s="96"/>
    </row>
    <row r="3107" spans="3:31" ht="24.75" customHeight="1" x14ac:dyDescent="0.25">
      <c r="C3107" s="91">
        <f>ABS(E3107-Dashboard!$F$13)</f>
        <v>32.455436352665984</v>
      </c>
      <c r="D3107" s="92">
        <f t="shared" si="340"/>
        <v>0.40255216512642555</v>
      </c>
      <c r="E3107" s="93" cm="1">
        <f t="array" ref="E3107">SUM('DRE + DCF'!$S$41/TIR!S3107,'DRE + DCF'!$U$41:$AD$41/TIR!T3107:AC3107,TIR!F3107)</f>
        <v>15.164563647334012</v>
      </c>
      <c r="F3107" s="100">
        <f>'DRE + DCF'!$AE$38*'DRE + DCF'!$AE$39*(1+G3107)/(R3107-G3107)/AC3107</f>
        <v>2.577078309072137</v>
      </c>
      <c r="G3107" s="92">
        <f>R3107*(1-'DRE + DCF'!$AE$39)</f>
        <v>0.24153129907585533</v>
      </c>
      <c r="H3107" s="94">
        <f t="shared" si="337"/>
        <v>0.40255216512642555</v>
      </c>
      <c r="I3107" s="94">
        <f t="shared" si="339"/>
        <v>0.40255216512642555</v>
      </c>
      <c r="J3107" s="94">
        <f t="shared" si="339"/>
        <v>0.40255216512642555</v>
      </c>
      <c r="K3107" s="94">
        <f t="shared" si="339"/>
        <v>0.40255216512642555</v>
      </c>
      <c r="L3107" s="94">
        <f t="shared" si="339"/>
        <v>0.40255216512642555</v>
      </c>
      <c r="M3107" s="94">
        <f t="shared" si="339"/>
        <v>0.40255216512642555</v>
      </c>
      <c r="N3107" s="94">
        <f t="shared" si="339"/>
        <v>0.40255216512642555</v>
      </c>
      <c r="O3107" s="94">
        <f t="shared" si="339"/>
        <v>0.40255216512642555</v>
      </c>
      <c r="P3107" s="94">
        <f t="shared" si="339"/>
        <v>0.40255216512642555</v>
      </c>
      <c r="Q3107" s="94">
        <f t="shared" si="339"/>
        <v>0.40255216512642555</v>
      </c>
      <c r="R3107" s="94">
        <f t="shared" si="339"/>
        <v>0.40255216512642555</v>
      </c>
      <c r="S3107" s="93">
        <f>(1+H3107)^((5-Dashboard!$F$9)*3/12)</f>
        <v>1.1842939521615508</v>
      </c>
      <c r="T3107" s="93">
        <f t="shared" si="342"/>
        <v>1.6610340467503144</v>
      </c>
      <c r="U3107" s="93">
        <f t="shared" si="342"/>
        <v>2.3296868986183616</v>
      </c>
      <c r="V3107" s="93">
        <f t="shared" si="342"/>
        <v>3.2675074037238505</v>
      </c>
      <c r="W3107" s="93">
        <f t="shared" si="342"/>
        <v>4.5828495836595113</v>
      </c>
      <c r="X3107" s="93">
        <f t="shared" si="342"/>
        <v>6.4276856060103853</v>
      </c>
      <c r="Y3107" s="93">
        <f t="shared" si="341"/>
        <v>9.0151643634618264</v>
      </c>
      <c r="Z3107" s="93">
        <f t="shared" si="341"/>
        <v>12.644238296943978</v>
      </c>
      <c r="AA3107" s="93">
        <f t="shared" si="341"/>
        <v>17.734203799753242</v>
      </c>
      <c r="AB3107" s="93">
        <f t="shared" si="341"/>
        <v>24.873145936137192</v>
      </c>
      <c r="AC3107" s="95">
        <f t="shared" si="341"/>
        <v>34.885884686234768</v>
      </c>
      <c r="AE3107" s="96"/>
    </row>
    <row r="3108" spans="3:31" ht="24.75" customHeight="1" x14ac:dyDescent="0.25">
      <c r="C3108" s="91">
        <f>ABS(E3108-Dashboard!$F$13)</f>
        <v>32.461124227011737</v>
      </c>
      <c r="D3108" s="92">
        <f t="shared" si="340"/>
        <v>0.40265216512642554</v>
      </c>
      <c r="E3108" s="93" cm="1">
        <f t="array" ref="E3108">SUM('DRE + DCF'!$S$41/TIR!S3108,'DRE + DCF'!$U$41:$AD$41/TIR!T3108:AC3108,TIR!F3108)</f>
        <v>15.158875772988257</v>
      </c>
      <c r="F3108" s="100">
        <f>'DRE + DCF'!$AE$38*'DRE + DCF'!$AE$39*(1+G3108)/(R3108-G3108)/AC3108</f>
        <v>2.5746346805396958</v>
      </c>
      <c r="G3108" s="92">
        <f>R3108*(1-'DRE + DCF'!$AE$39)</f>
        <v>0.2415912990758553</v>
      </c>
      <c r="H3108" s="94">
        <f t="shared" si="337"/>
        <v>0.40265216512642554</v>
      </c>
      <c r="I3108" s="94">
        <f t="shared" si="339"/>
        <v>0.40265216512642554</v>
      </c>
      <c r="J3108" s="94">
        <f t="shared" si="339"/>
        <v>0.40265216512642554</v>
      </c>
      <c r="K3108" s="94">
        <f t="shared" si="339"/>
        <v>0.40265216512642554</v>
      </c>
      <c r="L3108" s="94">
        <f t="shared" si="339"/>
        <v>0.40265216512642554</v>
      </c>
      <c r="M3108" s="94">
        <f t="shared" si="339"/>
        <v>0.40265216512642554</v>
      </c>
      <c r="N3108" s="94">
        <f t="shared" si="339"/>
        <v>0.40265216512642554</v>
      </c>
      <c r="O3108" s="94">
        <f t="shared" si="339"/>
        <v>0.40265216512642554</v>
      </c>
      <c r="P3108" s="94">
        <f t="shared" si="339"/>
        <v>0.40265216512642554</v>
      </c>
      <c r="Q3108" s="94">
        <f t="shared" si="339"/>
        <v>0.40265216512642554</v>
      </c>
      <c r="R3108" s="94">
        <f t="shared" si="339"/>
        <v>0.40265216512642554</v>
      </c>
      <c r="S3108" s="93">
        <f>(1+H3108)^((5-Dashboard!$F$9)*3/12)</f>
        <v>1.1843361706569742</v>
      </c>
      <c r="T3108" s="93">
        <f t="shared" si="342"/>
        <v>1.6612116940095447</v>
      </c>
      <c r="U3108" s="93">
        <f t="shared" si="342"/>
        <v>2.3301021793358254</v>
      </c>
      <c r="V3108" s="93">
        <f t="shared" si="342"/>
        <v>3.2683228668111983</v>
      </c>
      <c r="W3108" s="93">
        <f t="shared" si="342"/>
        <v>4.5843201454649343</v>
      </c>
      <c r="X3108" s="93">
        <f t="shared" si="342"/>
        <v>6.4302065776690807</v>
      </c>
      <c r="Y3108" s="93">
        <f t="shared" si="341"/>
        <v>9.0193431783777189</v>
      </c>
      <c r="Z3108" s="93">
        <f t="shared" si="341"/>
        <v>12.651001237169766</v>
      </c>
      <c r="AA3108" s="93">
        <f t="shared" si="341"/>
        <v>17.74495427633326</v>
      </c>
      <c r="AB3108" s="93">
        <f t="shared" si="341"/>
        <v>24.889998535768274</v>
      </c>
      <c r="AC3108" s="95">
        <f t="shared" si="341"/>
        <v>34.912010336188935</v>
      </c>
      <c r="AE3108" s="96"/>
    </row>
    <row r="3109" spans="3:31" ht="24.75" customHeight="1" x14ac:dyDescent="0.25">
      <c r="C3109" s="91">
        <f>ABS(E3109-Dashboard!$F$13)</f>
        <v>32.466807958448101</v>
      </c>
      <c r="D3109" s="92">
        <f t="shared" si="340"/>
        <v>0.40275216512642553</v>
      </c>
      <c r="E3109" s="93" cm="1">
        <f t="array" ref="E3109">SUM('DRE + DCF'!$S$41/TIR!S3109,'DRE + DCF'!$U$41:$AD$41/TIR!T3109:AC3109,TIR!F3109)</f>
        <v>15.1531920415519</v>
      </c>
      <c r="F3109" s="100">
        <f>'DRE + DCF'!$AE$38*'DRE + DCF'!$AE$39*(1+G3109)/(R3109-G3109)/AC3109</f>
        <v>2.5721936590163739</v>
      </c>
      <c r="G3109" s="92">
        <f>R3109*(1-'DRE + DCF'!$AE$39)</f>
        <v>0.24165129907585531</v>
      </c>
      <c r="H3109" s="94">
        <f t="shared" si="337"/>
        <v>0.40275216512642553</v>
      </c>
      <c r="I3109" s="94">
        <f t="shared" si="339"/>
        <v>0.40275216512642553</v>
      </c>
      <c r="J3109" s="94">
        <f t="shared" si="339"/>
        <v>0.40275216512642553</v>
      </c>
      <c r="K3109" s="94">
        <f t="shared" si="339"/>
        <v>0.40275216512642553</v>
      </c>
      <c r="L3109" s="94">
        <f t="shared" si="339"/>
        <v>0.40275216512642553</v>
      </c>
      <c r="M3109" s="94">
        <f t="shared" si="339"/>
        <v>0.40275216512642553</v>
      </c>
      <c r="N3109" s="94">
        <f t="shared" si="339"/>
        <v>0.40275216512642553</v>
      </c>
      <c r="O3109" s="94">
        <f t="shared" si="339"/>
        <v>0.40275216512642553</v>
      </c>
      <c r="P3109" s="94">
        <f t="shared" si="339"/>
        <v>0.40275216512642553</v>
      </c>
      <c r="Q3109" s="94">
        <f t="shared" si="339"/>
        <v>0.40275216512642553</v>
      </c>
      <c r="R3109" s="94">
        <f t="shared" si="339"/>
        <v>0.40275216512642553</v>
      </c>
      <c r="S3109" s="93">
        <f>(1+H3109)^((5-Dashboard!$F$9)*3/12)</f>
        <v>1.1843783876474721</v>
      </c>
      <c r="T3109" s="93">
        <f t="shared" si="342"/>
        <v>1.6613893476014363</v>
      </c>
      <c r="U3109" s="93">
        <f t="shared" si="342"/>
        <v>2.3305175044658943</v>
      </c>
      <c r="V3109" s="93">
        <f t="shared" si="342"/>
        <v>3.2691384752545671</v>
      </c>
      <c r="W3109" s="93">
        <f t="shared" si="342"/>
        <v>4.5857910742614454</v>
      </c>
      <c r="X3109" s="93">
        <f t="shared" si="342"/>
        <v>6.4327283582376786</v>
      </c>
      <c r="Y3109" s="93">
        <f t="shared" si="341"/>
        <v>9.0235236321880592</v>
      </c>
      <c r="Z3109" s="93">
        <f t="shared" si="341"/>
        <v>12.657767312121267</v>
      </c>
      <c r="AA3109" s="93">
        <f t="shared" si="341"/>
        <v>17.755710502744602</v>
      </c>
      <c r="AB3109" s="93">
        <f t="shared" si="341"/>
        <v>24.906861351083002</v>
      </c>
      <c r="AC3109" s="95">
        <f t="shared" si="341"/>
        <v>34.938153686735369</v>
      </c>
      <c r="AE3109" s="96"/>
    </row>
    <row r="3110" spans="3:31" ht="24.75" customHeight="1" x14ac:dyDescent="0.25">
      <c r="C3110" s="91">
        <f>ABS(E3110-Dashboard!$F$13)</f>
        <v>32.472487551059189</v>
      </c>
      <c r="D3110" s="92">
        <f t="shared" si="340"/>
        <v>0.40285216512642552</v>
      </c>
      <c r="E3110" s="93" cm="1">
        <f t="array" ref="E3110">SUM('DRE + DCF'!$S$41/TIR!S3110,'DRE + DCF'!$U$41:$AD$41/TIR!T3110:AC3110,TIR!F3110)</f>
        <v>15.147512448940807</v>
      </c>
      <c r="F3110" s="100">
        <f>'DRE + DCF'!$AE$38*'DRE + DCF'!$AE$39*(1+G3110)/(R3110-G3110)/AC3110</f>
        <v>2.5697552413827593</v>
      </c>
      <c r="G3110" s="92">
        <f>R3110*(1-'DRE + DCF'!$AE$39)</f>
        <v>0.24171129907585531</v>
      </c>
      <c r="H3110" s="94">
        <f t="shared" si="337"/>
        <v>0.40285216512642552</v>
      </c>
      <c r="I3110" s="94">
        <f t="shared" si="339"/>
        <v>0.40285216512642552</v>
      </c>
      <c r="J3110" s="94">
        <f t="shared" si="339"/>
        <v>0.40285216512642552</v>
      </c>
      <c r="K3110" s="94">
        <f t="shared" si="339"/>
        <v>0.40285216512642552</v>
      </c>
      <c r="L3110" s="94">
        <f t="shared" si="339"/>
        <v>0.40285216512642552</v>
      </c>
      <c r="M3110" s="94">
        <f t="shared" si="339"/>
        <v>0.40285216512642552</v>
      </c>
      <c r="N3110" s="94">
        <f t="shared" si="339"/>
        <v>0.40285216512642552</v>
      </c>
      <c r="O3110" s="94">
        <f t="shared" si="339"/>
        <v>0.40285216512642552</v>
      </c>
      <c r="P3110" s="94">
        <f t="shared" si="339"/>
        <v>0.40285216512642552</v>
      </c>
      <c r="Q3110" s="94">
        <f t="shared" ref="I3110:R3136" si="343">$D3110</f>
        <v>0.40285216512642552</v>
      </c>
      <c r="R3110" s="94">
        <f t="shared" si="343"/>
        <v>0.40285216512642552</v>
      </c>
      <c r="S3110" s="93">
        <f>(1+H3110)^((5-Dashboard!$F$9)*3/12)</f>
        <v>1.1844206031332052</v>
      </c>
      <c r="T3110" s="93">
        <f t="shared" si="342"/>
        <v>1.6615670075257638</v>
      </c>
      <c r="U3110" s="93">
        <f t="shared" si="342"/>
        <v>2.3309328740101538</v>
      </c>
      <c r="V3110" s="93">
        <f t="shared" si="342"/>
        <v>3.2699542290695063</v>
      </c>
      <c r="W3110" s="93">
        <f t="shared" si="342"/>
        <v>4.5872623701144688</v>
      </c>
      <c r="X3110" s="93">
        <f t="shared" si="342"/>
        <v>6.4352509479180613</v>
      </c>
      <c r="Y3110" s="93">
        <f t="shared" si="341"/>
        <v>9.0277057254187358</v>
      </c>
      <c r="Z3110" s="93">
        <f t="shared" si="341"/>
        <v>12.664536523027902</v>
      </c>
      <c r="AA3110" s="93">
        <f t="shared" si="341"/>
        <v>17.766472481652386</v>
      </c>
      <c r="AB3110" s="93">
        <f t="shared" si="341"/>
        <v>24.92373438754511</v>
      </c>
      <c r="AC3110" s="95">
        <f t="shared" si="341"/>
        <v>34.964314748603606</v>
      </c>
      <c r="AE3110" s="96"/>
    </row>
    <row r="3111" spans="3:31" ht="24.75" customHeight="1" x14ac:dyDescent="0.25">
      <c r="C3111" s="91">
        <f>ABS(E3111-Dashboard!$F$13)</f>
        <v>32.478163008924184</v>
      </c>
      <c r="D3111" s="92">
        <f t="shared" si="340"/>
        <v>0.40295216512642551</v>
      </c>
      <c r="E3111" s="93" cm="1">
        <f t="array" ref="E3111">SUM('DRE + DCF'!$S$41/TIR!S3111,'DRE + DCF'!$U$41:$AD$41/TIR!T3111:AC3111,TIR!F3111)</f>
        <v>15.141836991075811</v>
      </c>
      <c r="F3111" s="100">
        <f>'DRE + DCF'!$AE$38*'DRE + DCF'!$AE$39*(1+G3111)/(R3111-G3111)/AC3111</f>
        <v>2.5673194245236481</v>
      </c>
      <c r="G3111" s="92">
        <f>R3111*(1-'DRE + DCF'!$AE$39)</f>
        <v>0.24177129907585529</v>
      </c>
      <c r="H3111" s="94">
        <f t="shared" si="337"/>
        <v>0.40295216512642551</v>
      </c>
      <c r="I3111" s="94">
        <f t="shared" si="343"/>
        <v>0.40295216512642551</v>
      </c>
      <c r="J3111" s="94">
        <f t="shared" si="343"/>
        <v>0.40295216512642551</v>
      </c>
      <c r="K3111" s="94">
        <f t="shared" si="343"/>
        <v>0.40295216512642551</v>
      </c>
      <c r="L3111" s="94">
        <f t="shared" si="343"/>
        <v>0.40295216512642551</v>
      </c>
      <c r="M3111" s="94">
        <f t="shared" si="343"/>
        <v>0.40295216512642551</v>
      </c>
      <c r="N3111" s="94">
        <f t="shared" si="343"/>
        <v>0.40295216512642551</v>
      </c>
      <c r="O3111" s="94">
        <f t="shared" si="343"/>
        <v>0.40295216512642551</v>
      </c>
      <c r="P3111" s="94">
        <f t="shared" si="343"/>
        <v>0.40295216512642551</v>
      </c>
      <c r="Q3111" s="94">
        <f t="shared" si="343"/>
        <v>0.40295216512642551</v>
      </c>
      <c r="R3111" s="94">
        <f t="shared" si="343"/>
        <v>0.40295216512642551</v>
      </c>
      <c r="S3111" s="93">
        <f>(1+H3111)^((5-Dashboard!$F$9)*3/12)</f>
        <v>1.1844628171143345</v>
      </c>
      <c r="T3111" s="93">
        <f t="shared" si="342"/>
        <v>1.661744673782301</v>
      </c>
      <c r="U3111" s="93">
        <f t="shared" si="342"/>
        <v>2.3313482879701848</v>
      </c>
      <c r="V3111" s="93">
        <f t="shared" si="342"/>
        <v>3.2707701282715558</v>
      </c>
      <c r="W3111" s="93">
        <f t="shared" si="342"/>
        <v>4.5887340330894153</v>
      </c>
      <c r="X3111" s="93">
        <f t="shared" si="342"/>
        <v>6.4377743469121089</v>
      </c>
      <c r="Y3111" s="93">
        <f t="shared" si="341"/>
        <v>9.0318894585957032</v>
      </c>
      <c r="Z3111" s="93">
        <f t="shared" si="341"/>
        <v>12.671308871119379</v>
      </c>
      <c r="AA3111" s="93">
        <f t="shared" si="341"/>
        <v>17.777240215722614</v>
      </c>
      <c r="AB3111" s="93">
        <f t="shared" si="341"/>
        <v>24.940617650620602</v>
      </c>
      <c r="AC3111" s="95">
        <f t="shared" si="341"/>
        <v>34.990493532528518</v>
      </c>
      <c r="AE3111" s="96"/>
    </row>
    <row r="3112" spans="3:31" ht="24.75" customHeight="1" x14ac:dyDescent="0.25">
      <c r="C3112" s="91">
        <f>ABS(E3112-Dashboard!$F$13)</f>
        <v>32.483834336117418</v>
      </c>
      <c r="D3112" s="92">
        <f t="shared" si="340"/>
        <v>0.4030521651264255</v>
      </c>
      <c r="E3112" s="93" cm="1">
        <f t="array" ref="E3112">SUM('DRE + DCF'!$S$41/TIR!S3112,'DRE + DCF'!$U$41:$AD$41/TIR!T3112:AC3112,TIR!F3112)</f>
        <v>15.136165663882579</v>
      </c>
      <c r="F3112" s="100">
        <f>'DRE + DCF'!$AE$38*'DRE + DCF'!$AE$39*(1+G3112)/(R3112-G3112)/AC3112</f>
        <v>2.5648862053279755</v>
      </c>
      <c r="G3112" s="92">
        <f>R3112*(1-'DRE + DCF'!$AE$39)</f>
        <v>0.24183129907585529</v>
      </c>
      <c r="H3112" s="94">
        <f t="shared" si="337"/>
        <v>0.4030521651264255</v>
      </c>
      <c r="I3112" s="94">
        <f t="shared" si="343"/>
        <v>0.4030521651264255</v>
      </c>
      <c r="J3112" s="94">
        <f t="shared" si="343"/>
        <v>0.4030521651264255</v>
      </c>
      <c r="K3112" s="94">
        <f t="shared" si="343"/>
        <v>0.4030521651264255</v>
      </c>
      <c r="L3112" s="94">
        <f t="shared" si="343"/>
        <v>0.4030521651264255</v>
      </c>
      <c r="M3112" s="94">
        <f t="shared" si="343"/>
        <v>0.4030521651264255</v>
      </c>
      <c r="N3112" s="94">
        <f t="shared" si="343"/>
        <v>0.4030521651264255</v>
      </c>
      <c r="O3112" s="94">
        <f t="shared" si="343"/>
        <v>0.4030521651264255</v>
      </c>
      <c r="P3112" s="94">
        <f t="shared" si="343"/>
        <v>0.4030521651264255</v>
      </c>
      <c r="Q3112" s="94">
        <f t="shared" si="343"/>
        <v>0.4030521651264255</v>
      </c>
      <c r="R3112" s="94">
        <f t="shared" si="343"/>
        <v>0.4030521651264255</v>
      </c>
      <c r="S3112" s="93">
        <f>(1+H3112)^((5-Dashboard!$F$9)*3/12)</f>
        <v>1.1845050295910211</v>
      </c>
      <c r="T3112" s="93">
        <f t="shared" si="342"/>
        <v>1.661922346370823</v>
      </c>
      <c r="U3112" s="93">
        <f t="shared" si="342"/>
        <v>2.3317637463475727</v>
      </c>
      <c r="V3112" s="93">
        <f t="shared" si="342"/>
        <v>3.2715861728762672</v>
      </c>
      <c r="W3112" s="93">
        <f t="shared" si="342"/>
        <v>4.5902060632517232</v>
      </c>
      <c r="X3112" s="93">
        <f t="shared" si="342"/>
        <v>6.4402985554217764</v>
      </c>
      <c r="Y3112" s="93">
        <f t="shared" si="341"/>
        <v>9.0360748322451148</v>
      </c>
      <c r="Z3112" s="93">
        <f t="shared" si="341"/>
        <v>12.678084357625911</v>
      </c>
      <c r="AA3112" s="93">
        <f t="shared" si="341"/>
        <v>17.788013707622504</v>
      </c>
      <c r="AB3112" s="93">
        <f t="shared" si="341"/>
        <v>24.957511145778291</v>
      </c>
      <c r="AC3112" s="95">
        <f t="shared" si="341"/>
        <v>35.016690049251132</v>
      </c>
      <c r="AE3112" s="96"/>
    </row>
    <row r="3113" spans="3:31" ht="24.75" customHeight="1" x14ac:dyDescent="0.25">
      <c r="C3113" s="91">
        <f>ABS(E3113-Dashboard!$F$13)</f>
        <v>32.489501536708246</v>
      </c>
      <c r="D3113" s="92">
        <f t="shared" si="340"/>
        <v>0.40315216512642549</v>
      </c>
      <c r="E3113" s="93" cm="1">
        <f t="array" ref="E3113">SUM('DRE + DCF'!$S$41/TIR!S3113,'DRE + DCF'!$U$41:$AD$41/TIR!T3113:AC3113,TIR!F3113)</f>
        <v>15.130498463291753</v>
      </c>
      <c r="F3113" s="100">
        <f>'DRE + DCF'!$AE$38*'DRE + DCF'!$AE$39*(1+G3113)/(R3113-G3113)/AC3113</f>
        <v>2.5624555806888765</v>
      </c>
      <c r="G3113" s="92">
        <f>R3113*(1-'DRE + DCF'!$AE$39)</f>
        <v>0.24189129907585527</v>
      </c>
      <c r="H3113" s="94">
        <f t="shared" si="337"/>
        <v>0.40315216512642549</v>
      </c>
      <c r="I3113" s="94">
        <f t="shared" si="343"/>
        <v>0.40315216512642549</v>
      </c>
      <c r="J3113" s="94">
        <f t="shared" si="343"/>
        <v>0.40315216512642549</v>
      </c>
      <c r="K3113" s="94">
        <f t="shared" si="343"/>
        <v>0.40315216512642549</v>
      </c>
      <c r="L3113" s="94">
        <f t="shared" si="343"/>
        <v>0.40315216512642549</v>
      </c>
      <c r="M3113" s="94">
        <f t="shared" si="343"/>
        <v>0.40315216512642549</v>
      </c>
      <c r="N3113" s="94">
        <f t="shared" si="343"/>
        <v>0.40315216512642549</v>
      </c>
      <c r="O3113" s="94">
        <f t="shared" si="343"/>
        <v>0.40315216512642549</v>
      </c>
      <c r="P3113" s="94">
        <f t="shared" si="343"/>
        <v>0.40315216512642549</v>
      </c>
      <c r="Q3113" s="94">
        <f t="shared" si="343"/>
        <v>0.40315216512642549</v>
      </c>
      <c r="R3113" s="94">
        <f t="shared" si="343"/>
        <v>0.40315216512642549</v>
      </c>
      <c r="S3113" s="93">
        <f>(1+H3113)^((5-Dashboard!$F$9)*3/12)</f>
        <v>1.1845472405634252</v>
      </c>
      <c r="T3113" s="93">
        <f t="shared" si="342"/>
        <v>1.6621000252911027</v>
      </c>
      <c r="U3113" s="93">
        <f t="shared" si="342"/>
        <v>2.3321792491438971</v>
      </c>
      <c r="V3113" s="93">
        <f t="shared" si="342"/>
        <v>3.2724023628991801</v>
      </c>
      <c r="W3113" s="93">
        <f t="shared" si="342"/>
        <v>4.5916784606668148</v>
      </c>
      <c r="X3113" s="93">
        <f t="shared" si="342"/>
        <v>6.4428235736490134</v>
      </c>
      <c r="Y3113" s="93">
        <f t="shared" si="341"/>
        <v>9.0402618468931859</v>
      </c>
      <c r="Z3113" s="93">
        <f t="shared" si="341"/>
        <v>12.684862983777991</v>
      </c>
      <c r="AA3113" s="93">
        <f t="shared" si="341"/>
        <v>17.798792960020137</v>
      </c>
      <c r="AB3113" s="93">
        <f t="shared" si="341"/>
        <v>24.974414878489231</v>
      </c>
      <c r="AC3113" s="95">
        <f t="shared" si="341"/>
        <v>35.042904309517773</v>
      </c>
      <c r="AE3113" s="96"/>
    </row>
    <row r="3114" spans="3:31" ht="24.75" customHeight="1" x14ac:dyDescent="0.25">
      <c r="C3114" s="91">
        <f>ABS(E3114-Dashboard!$F$13)</f>
        <v>32.495164614761258</v>
      </c>
      <c r="D3114" s="92">
        <f t="shared" si="340"/>
        <v>0.40325216512642548</v>
      </c>
      <c r="E3114" s="93" cm="1">
        <f t="array" ref="E3114">SUM('DRE + DCF'!$S$41/TIR!S3114,'DRE + DCF'!$U$41:$AD$41/TIR!T3114:AC3114,TIR!F3114)</f>
        <v>15.124835385238741</v>
      </c>
      <c r="F3114" s="100">
        <f>'DRE + DCF'!$AE$38*'DRE + DCF'!$AE$39*(1+G3114)/(R3114-G3114)/AC3114</f>
        <v>2.5600275475036072</v>
      </c>
      <c r="G3114" s="92">
        <f>R3114*(1-'DRE + DCF'!$AE$39)</f>
        <v>0.24195129907585528</v>
      </c>
      <c r="H3114" s="94">
        <f t="shared" si="337"/>
        <v>0.40325216512642548</v>
      </c>
      <c r="I3114" s="94">
        <f t="shared" si="343"/>
        <v>0.40325216512642548</v>
      </c>
      <c r="J3114" s="94">
        <f t="shared" si="343"/>
        <v>0.40325216512642548</v>
      </c>
      <c r="K3114" s="94">
        <f t="shared" si="343"/>
        <v>0.40325216512642548</v>
      </c>
      <c r="L3114" s="94">
        <f t="shared" si="343"/>
        <v>0.40325216512642548</v>
      </c>
      <c r="M3114" s="94">
        <f t="shared" si="343"/>
        <v>0.40325216512642548</v>
      </c>
      <c r="N3114" s="94">
        <f t="shared" si="343"/>
        <v>0.40325216512642548</v>
      </c>
      <c r="O3114" s="94">
        <f t="shared" si="343"/>
        <v>0.40325216512642548</v>
      </c>
      <c r="P3114" s="94">
        <f t="shared" si="343"/>
        <v>0.40325216512642548</v>
      </c>
      <c r="Q3114" s="94">
        <f t="shared" si="343"/>
        <v>0.40325216512642548</v>
      </c>
      <c r="R3114" s="94">
        <f t="shared" si="343"/>
        <v>0.40325216512642548</v>
      </c>
      <c r="S3114" s="93">
        <f>(1+H3114)^((5-Dashboard!$F$9)*3/12)</f>
        <v>1.1845894500317085</v>
      </c>
      <c r="T3114" s="93">
        <f t="shared" si="342"/>
        <v>1.6622777105429167</v>
      </c>
      <c r="U3114" s="93">
        <f t="shared" si="342"/>
        <v>2.3325947963607456</v>
      </c>
      <c r="V3114" s="93">
        <f t="shared" si="342"/>
        <v>3.27321869835585</v>
      </c>
      <c r="W3114" s="93">
        <f t="shared" si="342"/>
        <v>4.5931512254001472</v>
      </c>
      <c r="X3114" s="93">
        <f t="shared" si="342"/>
        <v>6.445349401795851</v>
      </c>
      <c r="Y3114" s="93">
        <f t="shared" si="341"/>
        <v>9.04445050306634</v>
      </c>
      <c r="Z3114" s="93">
        <f t="shared" si="341"/>
        <v>12.691644750806631</v>
      </c>
      <c r="AA3114" s="93">
        <f t="shared" si="341"/>
        <v>17.80957797558484</v>
      </c>
      <c r="AB3114" s="93">
        <f t="shared" si="341"/>
        <v>24.99132885422733</v>
      </c>
      <c r="AC3114" s="95">
        <f t="shared" si="341"/>
        <v>35.069136324081015</v>
      </c>
      <c r="AE3114" s="96"/>
    </row>
    <row r="3115" spans="3:31" ht="24.75" customHeight="1" x14ac:dyDescent="0.25">
      <c r="C3115" s="91">
        <f>ABS(E3115-Dashboard!$F$13)</f>
        <v>32.500823574336032</v>
      </c>
      <c r="D3115" s="92">
        <f t="shared" si="340"/>
        <v>0.40335216512642547</v>
      </c>
      <c r="E3115" s="93" cm="1">
        <f t="array" ref="E3115">SUM('DRE + DCF'!$S$41/TIR!S3115,'DRE + DCF'!$U$41:$AD$41/TIR!T3115:AC3115,TIR!F3115)</f>
        <v>15.119176425663966</v>
      </c>
      <c r="F3115" s="100">
        <f>'DRE + DCF'!$AE$38*'DRE + DCF'!$AE$39*(1+G3115)/(R3115-G3115)/AC3115</f>
        <v>2.5576021026736191</v>
      </c>
      <c r="G3115" s="92">
        <f>R3115*(1-'DRE + DCF'!$AE$39)</f>
        <v>0.24201129907585528</v>
      </c>
      <c r="H3115" s="94">
        <f t="shared" si="337"/>
        <v>0.40335216512642547</v>
      </c>
      <c r="I3115" s="94">
        <f t="shared" si="343"/>
        <v>0.40335216512642547</v>
      </c>
      <c r="J3115" s="94">
        <f t="shared" si="343"/>
        <v>0.40335216512642547</v>
      </c>
      <c r="K3115" s="94">
        <f t="shared" si="343"/>
        <v>0.40335216512642547</v>
      </c>
      <c r="L3115" s="94">
        <f t="shared" si="343"/>
        <v>0.40335216512642547</v>
      </c>
      <c r="M3115" s="94">
        <f t="shared" si="343"/>
        <v>0.40335216512642547</v>
      </c>
      <c r="N3115" s="94">
        <f t="shared" si="343"/>
        <v>0.40335216512642547</v>
      </c>
      <c r="O3115" s="94">
        <f t="shared" si="343"/>
        <v>0.40335216512642547</v>
      </c>
      <c r="P3115" s="94">
        <f t="shared" si="343"/>
        <v>0.40335216512642547</v>
      </c>
      <c r="Q3115" s="94">
        <f t="shared" si="343"/>
        <v>0.40335216512642547</v>
      </c>
      <c r="R3115" s="94">
        <f t="shared" si="343"/>
        <v>0.40335216512642547</v>
      </c>
      <c r="S3115" s="93">
        <f>(1+H3115)^((5-Dashboard!$F$9)*3/12)</f>
        <v>1.184631657996031</v>
      </c>
      <c r="T3115" s="93">
        <f t="shared" si="342"/>
        <v>1.6624554021260372</v>
      </c>
      <c r="U3115" s="93">
        <f t="shared" si="342"/>
        <v>2.3330103879996962</v>
      </c>
      <c r="V3115" s="93">
        <f t="shared" si="342"/>
        <v>3.2740351792618152</v>
      </c>
      <c r="W3115" s="93">
        <f t="shared" si="342"/>
        <v>4.5946243575171524</v>
      </c>
      <c r="X3115" s="93">
        <f t="shared" si="342"/>
        <v>6.4478760400643065</v>
      </c>
      <c r="Y3115" s="93">
        <f t="shared" si="341"/>
        <v>9.0486408012910466</v>
      </c>
      <c r="Z3115" s="93">
        <f t="shared" si="341"/>
        <v>12.698429659943102</v>
      </c>
      <c r="AA3115" s="93">
        <f t="shared" si="341"/>
        <v>17.82036875698677</v>
      </c>
      <c r="AB3115" s="93">
        <f t="shared" si="341"/>
        <v>25.008253078468691</v>
      </c>
      <c r="AC3115" s="95">
        <f t="shared" si="341"/>
        <v>35.09538610369863</v>
      </c>
      <c r="AE3115" s="96"/>
    </row>
    <row r="3116" spans="3:31" ht="24.75" customHeight="1" x14ac:dyDescent="0.25">
      <c r="C3116" s="91">
        <f>ABS(E3116-Dashboard!$F$13)</f>
        <v>32.506478419487408</v>
      </c>
      <c r="D3116" s="92">
        <f t="shared" si="340"/>
        <v>0.40345216512642545</v>
      </c>
      <c r="E3116" s="93" cm="1">
        <f t="array" ref="E3116">SUM('DRE + DCF'!$S$41/TIR!S3116,'DRE + DCF'!$U$41:$AD$41/TIR!T3116:AC3116,TIR!F3116)</f>
        <v>15.11352158051259</v>
      </c>
      <c r="F3116" s="100">
        <f>'DRE + DCF'!$AE$38*'DRE + DCF'!$AE$39*(1+G3116)/(R3116-G3116)/AC3116</f>
        <v>2.5551792431044658</v>
      </c>
      <c r="G3116" s="92">
        <f>R3116*(1-'DRE + DCF'!$AE$39)</f>
        <v>0.24207129907585526</v>
      </c>
      <c r="H3116" s="94">
        <f t="shared" si="337"/>
        <v>0.40345216512642545</v>
      </c>
      <c r="I3116" s="94">
        <f t="shared" si="343"/>
        <v>0.40345216512642545</v>
      </c>
      <c r="J3116" s="94">
        <f t="shared" si="343"/>
        <v>0.40345216512642545</v>
      </c>
      <c r="K3116" s="94">
        <f t="shared" si="343"/>
        <v>0.40345216512642545</v>
      </c>
      <c r="L3116" s="94">
        <f t="shared" si="343"/>
        <v>0.40345216512642545</v>
      </c>
      <c r="M3116" s="94">
        <f t="shared" si="343"/>
        <v>0.40345216512642545</v>
      </c>
      <c r="N3116" s="94">
        <f t="shared" si="343"/>
        <v>0.40345216512642545</v>
      </c>
      <c r="O3116" s="94">
        <f t="shared" si="343"/>
        <v>0.40345216512642545</v>
      </c>
      <c r="P3116" s="94">
        <f t="shared" si="343"/>
        <v>0.40345216512642545</v>
      </c>
      <c r="Q3116" s="94">
        <f t="shared" si="343"/>
        <v>0.40345216512642545</v>
      </c>
      <c r="R3116" s="94">
        <f t="shared" si="343"/>
        <v>0.40345216512642545</v>
      </c>
      <c r="S3116" s="93">
        <f>(1+H3116)^((5-Dashboard!$F$9)*3/12)</f>
        <v>1.184673864456554</v>
      </c>
      <c r="T3116" s="93">
        <f t="shared" si="342"/>
        <v>1.6626331000402403</v>
      </c>
      <c r="U3116" s="93">
        <f t="shared" si="342"/>
        <v>2.3334260240623363</v>
      </c>
      <c r="V3116" s="93">
        <f t="shared" si="342"/>
        <v>3.2748518056326326</v>
      </c>
      <c r="W3116" s="93">
        <f t="shared" si="342"/>
        <v>4.5960978570833024</v>
      </c>
      <c r="X3116" s="93">
        <f t="shared" si="342"/>
        <v>6.4504034886564856</v>
      </c>
      <c r="Y3116" s="93">
        <f t="shared" si="341"/>
        <v>9.0528327420939938</v>
      </c>
      <c r="Z3116" s="93">
        <f t="shared" si="341"/>
        <v>12.705217712419211</v>
      </c>
      <c r="AA3116" s="93">
        <f t="shared" si="341"/>
        <v>17.831165306897354</v>
      </c>
      <c r="AB3116" s="93">
        <f t="shared" si="341"/>
        <v>25.025187556692295</v>
      </c>
      <c r="AC3116" s="95">
        <f t="shared" si="341"/>
        <v>35.121653659134687</v>
      </c>
      <c r="AE3116" s="96"/>
    </row>
    <row r="3117" spans="3:31" ht="24.75" customHeight="1" x14ac:dyDescent="0.25">
      <c r="C3117" s="91">
        <f>ABS(E3117-Dashboard!$F$13)</f>
        <v>32.512129154265239</v>
      </c>
      <c r="D3117" s="92">
        <f t="shared" si="340"/>
        <v>0.40355216512642544</v>
      </c>
      <c r="E3117" s="93" cm="1">
        <f t="array" ref="E3117">SUM('DRE + DCF'!$S$41/TIR!S3117,'DRE + DCF'!$U$41:$AD$41/TIR!T3117:AC3117,TIR!F3117)</f>
        <v>15.107870845734762</v>
      </c>
      <c r="F3117" s="100">
        <f>'DRE + DCF'!$AE$38*'DRE + DCF'!$AE$39*(1+G3117)/(R3117-G3117)/AC3117</f>
        <v>2.5527589657058831</v>
      </c>
      <c r="G3117" s="92">
        <f>R3117*(1-'DRE + DCF'!$AE$39)</f>
        <v>0.24213129907585526</v>
      </c>
      <c r="H3117" s="94">
        <f t="shared" si="337"/>
        <v>0.40355216512642544</v>
      </c>
      <c r="I3117" s="94">
        <f t="shared" si="343"/>
        <v>0.40355216512642544</v>
      </c>
      <c r="J3117" s="94">
        <f t="shared" si="343"/>
        <v>0.40355216512642544</v>
      </c>
      <c r="K3117" s="94">
        <f t="shared" si="343"/>
        <v>0.40355216512642544</v>
      </c>
      <c r="L3117" s="94">
        <f t="shared" si="343"/>
        <v>0.40355216512642544</v>
      </c>
      <c r="M3117" s="94">
        <f t="shared" si="343"/>
        <v>0.40355216512642544</v>
      </c>
      <c r="N3117" s="94">
        <f t="shared" si="343"/>
        <v>0.40355216512642544</v>
      </c>
      <c r="O3117" s="94">
        <f t="shared" si="343"/>
        <v>0.40355216512642544</v>
      </c>
      <c r="P3117" s="94">
        <f t="shared" si="343"/>
        <v>0.40355216512642544</v>
      </c>
      <c r="Q3117" s="94">
        <f t="shared" si="343"/>
        <v>0.40355216512642544</v>
      </c>
      <c r="R3117" s="94">
        <f t="shared" si="343"/>
        <v>0.40355216512642544</v>
      </c>
      <c r="S3117" s="93">
        <f>(1+H3117)^((5-Dashboard!$F$9)*3/12)</f>
        <v>1.1847160694134378</v>
      </c>
      <c r="T3117" s="93">
        <f t="shared" si="342"/>
        <v>1.6628108042852989</v>
      </c>
      <c r="U3117" s="93">
        <f t="shared" si="342"/>
        <v>2.333841704550244</v>
      </c>
      <c r="V3117" s="93">
        <f t="shared" si="342"/>
        <v>3.2756685774838421</v>
      </c>
      <c r="W3117" s="93">
        <f t="shared" si="342"/>
        <v>4.5975717241640446</v>
      </c>
      <c r="X3117" s="93">
        <f t="shared" si="342"/>
        <v>6.4529317477744774</v>
      </c>
      <c r="Y3117" s="93">
        <f t="shared" si="341"/>
        <v>9.0570263260019157</v>
      </c>
      <c r="Z3117" s="93">
        <f t="shared" si="341"/>
        <v>12.712008909467022</v>
      </c>
      <c r="AA3117" s="93">
        <f t="shared" si="341"/>
        <v>17.841967627988847</v>
      </c>
      <c r="AB3117" s="93">
        <f t="shared" si="341"/>
        <v>25.042132294379339</v>
      </c>
      <c r="AC3117" s="95">
        <f t="shared" si="341"/>
        <v>35.147939001158498</v>
      </c>
      <c r="AE3117" s="96"/>
    </row>
    <row r="3118" spans="3:31" ht="24.75" customHeight="1" x14ac:dyDescent="0.25">
      <c r="C3118" s="91">
        <f>ABS(E3118-Dashboard!$F$13)</f>
        <v>32.517775782714622</v>
      </c>
      <c r="D3118" s="92">
        <f t="shared" si="340"/>
        <v>0.40365216512642543</v>
      </c>
      <c r="E3118" s="93" cm="1">
        <f t="array" ref="E3118">SUM('DRE + DCF'!$S$41/TIR!S3118,'DRE + DCF'!$U$41:$AD$41/TIR!T3118:AC3118,TIR!F3118)</f>
        <v>15.102224217285375</v>
      </c>
      <c r="F3118" s="100">
        <f>'DRE + DCF'!$AE$38*'DRE + DCF'!$AE$39*(1+G3118)/(R3118-G3118)/AC3118</f>
        <v>2.5503412673917047</v>
      </c>
      <c r="G3118" s="92">
        <f>R3118*(1-'DRE + DCF'!$AE$39)</f>
        <v>0.24219129907585524</v>
      </c>
      <c r="H3118" s="94">
        <f t="shared" si="337"/>
        <v>0.40365216512642543</v>
      </c>
      <c r="I3118" s="94">
        <f t="shared" si="343"/>
        <v>0.40365216512642543</v>
      </c>
      <c r="J3118" s="94">
        <f t="shared" si="343"/>
        <v>0.40365216512642543</v>
      </c>
      <c r="K3118" s="94">
        <f t="shared" si="343"/>
        <v>0.40365216512642543</v>
      </c>
      <c r="L3118" s="94">
        <f t="shared" si="343"/>
        <v>0.40365216512642543</v>
      </c>
      <c r="M3118" s="94">
        <f t="shared" si="343"/>
        <v>0.40365216512642543</v>
      </c>
      <c r="N3118" s="94">
        <f t="shared" si="343"/>
        <v>0.40365216512642543</v>
      </c>
      <c r="O3118" s="94">
        <f t="shared" si="343"/>
        <v>0.40365216512642543</v>
      </c>
      <c r="P3118" s="94">
        <f t="shared" si="343"/>
        <v>0.40365216512642543</v>
      </c>
      <c r="Q3118" s="94">
        <f t="shared" si="343"/>
        <v>0.40365216512642543</v>
      </c>
      <c r="R3118" s="94">
        <f t="shared" si="343"/>
        <v>0.40365216512642543</v>
      </c>
      <c r="S3118" s="93">
        <f>(1+H3118)^((5-Dashboard!$F$9)*3/12)</f>
        <v>1.1847582728668433</v>
      </c>
      <c r="T3118" s="93">
        <f t="shared" si="342"/>
        <v>1.6629885148609891</v>
      </c>
      <c r="U3118" s="93">
        <f t="shared" si="342"/>
        <v>2.3342574294650063</v>
      </c>
      <c r="V3118" s="93">
        <f t="shared" si="342"/>
        <v>3.2764854948310007</v>
      </c>
      <c r="W3118" s="93">
        <f t="shared" si="342"/>
        <v>4.5990459588248616</v>
      </c>
      <c r="X3118" s="93">
        <f t="shared" si="342"/>
        <v>6.4554608176204544</v>
      </c>
      <c r="Y3118" s="93">
        <f t="shared" si="341"/>
        <v>9.0612215535417562</v>
      </c>
      <c r="Z3118" s="93">
        <f t="shared" si="341"/>
        <v>12.71880325231912</v>
      </c>
      <c r="AA3118" s="93">
        <f t="shared" si="341"/>
        <v>17.852775722934755</v>
      </c>
      <c r="AB3118" s="93">
        <f t="shared" si="341"/>
        <v>25.059087297013857</v>
      </c>
      <c r="AC3118" s="95">
        <f t="shared" si="341"/>
        <v>35.174242140545608</v>
      </c>
      <c r="AE3118" s="96"/>
    </row>
    <row r="3119" spans="3:31" ht="24.75" customHeight="1" x14ac:dyDescent="0.25">
      <c r="C3119" s="91">
        <f>ABS(E3119-Dashboard!$F$13)</f>
        <v>32.523418308875719</v>
      </c>
      <c r="D3119" s="92">
        <f t="shared" si="340"/>
        <v>0.40375216512642542</v>
      </c>
      <c r="E3119" s="93" cm="1">
        <f t="array" ref="E3119">SUM('DRE + DCF'!$S$41/TIR!S3119,'DRE + DCF'!$U$41:$AD$41/TIR!T3119:AC3119,TIR!F3119)</f>
        <v>15.096581691124275</v>
      </c>
      <c r="F3119" s="100">
        <f>'DRE + DCF'!$AE$38*'DRE + DCF'!$AE$39*(1+G3119)/(R3119-G3119)/AC3119</f>
        <v>2.5479261450799258</v>
      </c>
      <c r="G3119" s="92">
        <f>R3119*(1-'DRE + DCF'!$AE$39)</f>
        <v>0.24225129907585524</v>
      </c>
      <c r="H3119" s="94">
        <f t="shared" si="337"/>
        <v>0.40375216512642542</v>
      </c>
      <c r="I3119" s="94">
        <f t="shared" si="343"/>
        <v>0.40375216512642542</v>
      </c>
      <c r="J3119" s="94">
        <f t="shared" si="343"/>
        <v>0.40375216512642542</v>
      </c>
      <c r="K3119" s="94">
        <f t="shared" si="343"/>
        <v>0.40375216512642542</v>
      </c>
      <c r="L3119" s="94">
        <f t="shared" si="343"/>
        <v>0.40375216512642542</v>
      </c>
      <c r="M3119" s="94">
        <f t="shared" si="343"/>
        <v>0.40375216512642542</v>
      </c>
      <c r="N3119" s="94">
        <f t="shared" si="343"/>
        <v>0.40375216512642542</v>
      </c>
      <c r="O3119" s="94">
        <f t="shared" si="343"/>
        <v>0.40375216512642542</v>
      </c>
      <c r="P3119" s="94">
        <f t="shared" si="343"/>
        <v>0.40375216512642542</v>
      </c>
      <c r="Q3119" s="94">
        <f t="shared" si="343"/>
        <v>0.40375216512642542</v>
      </c>
      <c r="R3119" s="94">
        <f t="shared" si="343"/>
        <v>0.40375216512642542</v>
      </c>
      <c r="S3119" s="93">
        <f>(1+H3119)^((5-Dashboard!$F$9)*3/12)</f>
        <v>1.184800474816931</v>
      </c>
      <c r="T3119" s="93">
        <f t="shared" si="342"/>
        <v>1.6631662317670837</v>
      </c>
      <c r="U3119" s="93">
        <f t="shared" si="342"/>
        <v>2.3346731988082019</v>
      </c>
      <c r="V3119" s="93">
        <f t="shared" si="342"/>
        <v>3.2773025576896506</v>
      </c>
      <c r="W3119" s="93">
        <f t="shared" si="342"/>
        <v>4.6005205611312183</v>
      </c>
      <c r="X3119" s="93">
        <f t="shared" si="342"/>
        <v>6.4579906983965847</v>
      </c>
      <c r="Y3119" s="93">
        <f t="shared" si="341"/>
        <v>9.0654184252405212</v>
      </c>
      <c r="Z3119" s="93">
        <f t="shared" si="341"/>
        <v>12.725600742208371</v>
      </c>
      <c r="AA3119" s="93">
        <f t="shared" si="341"/>
        <v>17.863589594409447</v>
      </c>
      <c r="AB3119" s="93">
        <f t="shared" si="341"/>
        <v>25.076052570082144</v>
      </c>
      <c r="AC3119" s="95">
        <f t="shared" si="341"/>
        <v>35.200563088076869</v>
      </c>
      <c r="AE3119" s="96"/>
    </row>
    <row r="3120" spans="3:31" ht="24.75" customHeight="1" x14ac:dyDescent="0.25">
      <c r="C3120" s="91">
        <f>ABS(E3120-Dashboard!$F$13)</f>
        <v>32.529056736783936</v>
      </c>
      <c r="D3120" s="92">
        <f t="shared" si="340"/>
        <v>0.40385216512642541</v>
      </c>
      <c r="E3120" s="93" cm="1">
        <f t="array" ref="E3120">SUM('DRE + DCF'!$S$41/TIR!S3120,'DRE + DCF'!$U$41:$AD$41/TIR!T3120:AC3120,TIR!F3120)</f>
        <v>15.09094326321606</v>
      </c>
      <c r="F3120" s="100">
        <f>'DRE + DCF'!$AE$38*'DRE + DCF'!$AE$39*(1+G3120)/(R3120-G3120)/AC3120</f>
        <v>2.5455135956926296</v>
      </c>
      <c r="G3120" s="92">
        <f>R3120*(1-'DRE + DCF'!$AE$39)</f>
        <v>0.24231129907585525</v>
      </c>
      <c r="H3120" s="94">
        <f t="shared" si="337"/>
        <v>0.40385216512642541</v>
      </c>
      <c r="I3120" s="94">
        <f t="shared" si="343"/>
        <v>0.40385216512642541</v>
      </c>
      <c r="J3120" s="94">
        <f t="shared" si="343"/>
        <v>0.40385216512642541</v>
      </c>
      <c r="K3120" s="94">
        <f t="shared" si="343"/>
        <v>0.40385216512642541</v>
      </c>
      <c r="L3120" s="94">
        <f t="shared" si="343"/>
        <v>0.40385216512642541</v>
      </c>
      <c r="M3120" s="94">
        <f t="shared" si="343"/>
        <v>0.40385216512642541</v>
      </c>
      <c r="N3120" s="94">
        <f t="shared" si="343"/>
        <v>0.40385216512642541</v>
      </c>
      <c r="O3120" s="94">
        <f t="shared" si="343"/>
        <v>0.40385216512642541</v>
      </c>
      <c r="P3120" s="94">
        <f t="shared" si="343"/>
        <v>0.40385216512642541</v>
      </c>
      <c r="Q3120" s="94">
        <f t="shared" si="343"/>
        <v>0.40385216512642541</v>
      </c>
      <c r="R3120" s="94">
        <f t="shared" si="343"/>
        <v>0.40385216512642541</v>
      </c>
      <c r="S3120" s="93">
        <f>(1+H3120)^((5-Dashboard!$F$9)*3/12)</f>
        <v>1.1848426752638619</v>
      </c>
      <c r="T3120" s="93">
        <f t="shared" si="342"/>
        <v>1.6633439550033589</v>
      </c>
      <c r="U3120" s="93">
        <f t="shared" si="342"/>
        <v>2.3350890125814172</v>
      </c>
      <c r="V3120" s="93">
        <f t="shared" si="342"/>
        <v>3.2781197660753496</v>
      </c>
      <c r="W3120" s="93">
        <f t="shared" si="342"/>
        <v>4.6019955311486109</v>
      </c>
      <c r="X3120" s="93">
        <f t="shared" si="342"/>
        <v>6.4605213903051117</v>
      </c>
      <c r="Y3120" s="93">
        <f t="shared" si="341"/>
        <v>9.0696169416254158</v>
      </c>
      <c r="Z3120" s="93">
        <f t="shared" si="341"/>
        <v>12.732401380368149</v>
      </c>
      <c r="AA3120" s="93">
        <f t="shared" si="341"/>
        <v>17.874409245088515</v>
      </c>
      <c r="AB3120" s="93">
        <f t="shared" si="341"/>
        <v>25.09302811907331</v>
      </c>
      <c r="AC3120" s="95">
        <f t="shared" si="341"/>
        <v>35.226901854539342</v>
      </c>
      <c r="AE3120" s="96"/>
    </row>
    <row r="3121" spans="3:31" ht="24.75" customHeight="1" x14ac:dyDescent="0.25">
      <c r="C3121" s="91">
        <f>ABS(E3121-Dashboard!$F$13)</f>
        <v>32.534691070469748</v>
      </c>
      <c r="D3121" s="92">
        <f t="shared" si="340"/>
        <v>0.4039521651264254</v>
      </c>
      <c r="E3121" s="93" cm="1">
        <f t="array" ref="E3121">SUM('DRE + DCF'!$S$41/TIR!S3121,'DRE + DCF'!$U$41:$AD$41/TIR!T3121:AC3121,TIR!F3121)</f>
        <v>15.08530892953025</v>
      </c>
      <c r="F3121" s="100">
        <f>'DRE + DCF'!$AE$38*'DRE + DCF'!$AE$39*(1+G3121)/(R3121-G3121)/AC3121</f>
        <v>2.5431036161560496</v>
      </c>
      <c r="G3121" s="92">
        <f>R3121*(1-'DRE + DCF'!$AE$39)</f>
        <v>0.24237129907585522</v>
      </c>
      <c r="H3121" s="94">
        <f t="shared" si="337"/>
        <v>0.4039521651264254</v>
      </c>
      <c r="I3121" s="94">
        <f t="shared" si="343"/>
        <v>0.4039521651264254</v>
      </c>
      <c r="J3121" s="94">
        <f t="shared" si="343"/>
        <v>0.4039521651264254</v>
      </c>
      <c r="K3121" s="94">
        <f t="shared" si="343"/>
        <v>0.4039521651264254</v>
      </c>
      <c r="L3121" s="94">
        <f t="shared" si="343"/>
        <v>0.4039521651264254</v>
      </c>
      <c r="M3121" s="94">
        <f t="shared" si="343"/>
        <v>0.4039521651264254</v>
      </c>
      <c r="N3121" s="94">
        <f t="shared" si="343"/>
        <v>0.4039521651264254</v>
      </c>
      <c r="O3121" s="94">
        <f t="shared" si="343"/>
        <v>0.4039521651264254</v>
      </c>
      <c r="P3121" s="94">
        <f t="shared" si="343"/>
        <v>0.4039521651264254</v>
      </c>
      <c r="Q3121" s="94">
        <f t="shared" si="343"/>
        <v>0.4039521651264254</v>
      </c>
      <c r="R3121" s="94">
        <f t="shared" si="343"/>
        <v>0.4039521651264254</v>
      </c>
      <c r="S3121" s="93">
        <f>(1+H3121)^((5-Dashboard!$F$9)*3/12)</f>
        <v>1.1848848742077962</v>
      </c>
      <c r="T3121" s="93">
        <f t="shared" si="342"/>
        <v>1.6635216845695875</v>
      </c>
      <c r="U3121" s="93">
        <f t="shared" si="342"/>
        <v>2.3355048707862305</v>
      </c>
      <c r="V3121" s="93">
        <f t="shared" si="342"/>
        <v>3.2789371200036403</v>
      </c>
      <c r="W3121" s="93">
        <f t="shared" si="342"/>
        <v>4.6034708689425159</v>
      </c>
      <c r="X3121" s="93">
        <f t="shared" si="342"/>
        <v>6.4630528935482712</v>
      </c>
      <c r="Y3121" s="93">
        <f t="shared" si="341"/>
        <v>9.0738171032237034</v>
      </c>
      <c r="Z3121" s="93">
        <f t="shared" si="341"/>
        <v>12.739205168032107</v>
      </c>
      <c r="AA3121" s="93">
        <f t="shared" si="341"/>
        <v>17.885234677648423</v>
      </c>
      <c r="AB3121" s="93">
        <f t="shared" si="341"/>
        <v>25.110013949478727</v>
      </c>
      <c r="AC3121" s="95">
        <f t="shared" si="341"/>
        <v>35.253258450725397</v>
      </c>
      <c r="AE3121" s="96"/>
    </row>
    <row r="3122" spans="3:31" ht="24.75" customHeight="1" x14ac:dyDescent="0.25">
      <c r="C3122" s="91">
        <f>ABS(E3122-Dashboard!$F$13)</f>
        <v>32.540321313958898</v>
      </c>
      <c r="D3122" s="92">
        <f t="shared" si="340"/>
        <v>0.40405216512642539</v>
      </c>
      <c r="E3122" s="93" cm="1">
        <f t="array" ref="E3122">SUM('DRE + DCF'!$S$41/TIR!S3122,'DRE + DCF'!$U$41:$AD$41/TIR!T3122:AC3122,TIR!F3122)</f>
        <v>15.079678686041103</v>
      </c>
      <c r="F3122" s="100">
        <f>'DRE + DCF'!$AE$38*'DRE + DCF'!$AE$39*(1+G3122)/(R3122-G3122)/AC3122</f>
        <v>2.5406962034004921</v>
      </c>
      <c r="G3122" s="92">
        <f>R3122*(1-'DRE + DCF'!$AE$39)</f>
        <v>0.24243129907585523</v>
      </c>
      <c r="H3122" s="94">
        <f t="shared" si="337"/>
        <v>0.40405216512642539</v>
      </c>
      <c r="I3122" s="94">
        <f t="shared" si="343"/>
        <v>0.40405216512642539</v>
      </c>
      <c r="J3122" s="94">
        <f t="shared" si="343"/>
        <v>0.40405216512642539</v>
      </c>
      <c r="K3122" s="94">
        <f t="shared" si="343"/>
        <v>0.40405216512642539</v>
      </c>
      <c r="L3122" s="94">
        <f t="shared" si="343"/>
        <v>0.40405216512642539</v>
      </c>
      <c r="M3122" s="94">
        <f t="shared" si="343"/>
        <v>0.40405216512642539</v>
      </c>
      <c r="N3122" s="94">
        <f t="shared" si="343"/>
        <v>0.40405216512642539</v>
      </c>
      <c r="O3122" s="94">
        <f t="shared" si="343"/>
        <v>0.40405216512642539</v>
      </c>
      <c r="P3122" s="94">
        <f t="shared" si="343"/>
        <v>0.40405216512642539</v>
      </c>
      <c r="Q3122" s="94">
        <f t="shared" si="343"/>
        <v>0.40405216512642539</v>
      </c>
      <c r="R3122" s="94">
        <f t="shared" si="343"/>
        <v>0.40405216512642539</v>
      </c>
      <c r="S3122" s="93">
        <f>(1+H3122)^((5-Dashboard!$F$9)*3/12)</f>
        <v>1.1849270716488949</v>
      </c>
      <c r="T3122" s="93">
        <f t="shared" si="342"/>
        <v>1.663699420465546</v>
      </c>
      <c r="U3122" s="93">
        <f t="shared" si="342"/>
        <v>2.3359207734242293</v>
      </c>
      <c r="V3122" s="93">
        <f t="shared" si="342"/>
        <v>3.2797546194900837</v>
      </c>
      <c r="W3122" s="93">
        <f t="shared" si="342"/>
        <v>4.6049465745784479</v>
      </c>
      <c r="X3122" s="93">
        <f t="shared" si="342"/>
        <v>6.4655852083283865</v>
      </c>
      <c r="Y3122" s="93">
        <f t="shared" si="341"/>
        <v>9.0780189105628626</v>
      </c>
      <c r="Z3122" s="93">
        <f t="shared" si="341"/>
        <v>12.746012106434423</v>
      </c>
      <c r="AA3122" s="93">
        <f t="shared" si="341"/>
        <v>17.896065894766881</v>
      </c>
      <c r="AB3122" s="93">
        <f t="shared" si="341"/>
        <v>25.127010066792622</v>
      </c>
      <c r="AC3122" s="95">
        <f t="shared" si="341"/>
        <v>35.279632887433671</v>
      </c>
      <c r="AE3122" s="96"/>
    </row>
    <row r="3123" spans="3:31" ht="24.75" customHeight="1" x14ac:dyDescent="0.25">
      <c r="C3123" s="91">
        <f>ABS(E3123-Dashboard!$F$13)</f>
        <v>32.545947471272193</v>
      </c>
      <c r="D3123" s="92">
        <f t="shared" si="340"/>
        <v>0.40415216512642538</v>
      </c>
      <c r="E3123" s="93" cm="1">
        <f t="array" ref="E3123">SUM('DRE + DCF'!$S$41/TIR!S3123,'DRE + DCF'!$U$41:$AD$41/TIR!T3123:AC3123,TIR!F3123)</f>
        <v>15.074052528727806</v>
      </c>
      <c r="F3123" s="100">
        <f>'DRE + DCF'!$AE$38*'DRE + DCF'!$AE$39*(1+G3123)/(R3123-G3123)/AC3123</f>
        <v>2.5382913543604064</v>
      </c>
      <c r="G3123" s="92">
        <f>R3123*(1-'DRE + DCF'!$AE$39)</f>
        <v>0.2424912990758552</v>
      </c>
      <c r="H3123" s="94">
        <f t="shared" ref="H3123:H3186" si="344">$D3123</f>
        <v>0.40415216512642538</v>
      </c>
      <c r="I3123" s="94">
        <f t="shared" si="343"/>
        <v>0.40415216512642538</v>
      </c>
      <c r="J3123" s="94">
        <f t="shared" si="343"/>
        <v>0.40415216512642538</v>
      </c>
      <c r="K3123" s="94">
        <f t="shared" si="343"/>
        <v>0.40415216512642538</v>
      </c>
      <c r="L3123" s="94">
        <f t="shared" si="343"/>
        <v>0.40415216512642538</v>
      </c>
      <c r="M3123" s="94">
        <f t="shared" si="343"/>
        <v>0.40415216512642538</v>
      </c>
      <c r="N3123" s="94">
        <f t="shared" si="343"/>
        <v>0.40415216512642538</v>
      </c>
      <c r="O3123" s="94">
        <f t="shared" si="343"/>
        <v>0.40415216512642538</v>
      </c>
      <c r="P3123" s="94">
        <f t="shared" si="343"/>
        <v>0.40415216512642538</v>
      </c>
      <c r="Q3123" s="94">
        <f t="shared" si="343"/>
        <v>0.40415216512642538</v>
      </c>
      <c r="R3123" s="94">
        <f t="shared" si="343"/>
        <v>0.40415216512642538</v>
      </c>
      <c r="S3123" s="93">
        <f>(1+H3123)^((5-Dashboard!$F$9)*3/12)</f>
        <v>1.1849692675873182</v>
      </c>
      <c r="T3123" s="93">
        <f t="shared" si="342"/>
        <v>1.6638771626910074</v>
      </c>
      <c r="U3123" s="93">
        <f t="shared" si="342"/>
        <v>2.3363367204969911</v>
      </c>
      <c r="V3123" s="93">
        <f t="shared" si="342"/>
        <v>3.280572264550222</v>
      </c>
      <c r="W3123" s="93">
        <f t="shared" si="342"/>
        <v>4.6064226481218942</v>
      </c>
      <c r="X3123" s="93">
        <f t="shared" si="342"/>
        <v>6.4681183348477589</v>
      </c>
      <c r="Y3123" s="93">
        <f t="shared" si="341"/>
        <v>9.0822223641704092</v>
      </c>
      <c r="Z3123" s="93">
        <f t="shared" si="341"/>
        <v>12.752822196809522</v>
      </c>
      <c r="AA3123" s="93">
        <f t="shared" si="341"/>
        <v>17.906902899122425</v>
      </c>
      <c r="AB3123" s="93">
        <f t="shared" si="341"/>
        <v>25.144016476511414</v>
      </c>
      <c r="AC3123" s="95">
        <f t="shared" si="341"/>
        <v>35.306025175468015</v>
      </c>
      <c r="AE3123" s="96"/>
    </row>
    <row r="3124" spans="3:31" ht="24.75" customHeight="1" x14ac:dyDescent="0.25">
      <c r="C3124" s="91">
        <f>ABS(E3124-Dashboard!$F$13)</f>
        <v>32.551569546425739</v>
      </c>
      <c r="D3124" s="92">
        <f t="shared" si="340"/>
        <v>0.40425216512642537</v>
      </c>
      <c r="E3124" s="93" cm="1">
        <f t="array" ref="E3124">SUM('DRE + DCF'!$S$41/TIR!S3124,'DRE + DCF'!$U$41:$AD$41/TIR!T3124:AC3124,TIR!F3124)</f>
        <v>15.068430453574258</v>
      </c>
      <c r="F3124" s="100">
        <f>'DRE + DCF'!$AE$38*'DRE + DCF'!$AE$39*(1+G3124)/(R3124-G3124)/AC3124</f>
        <v>2.5358890659743016</v>
      </c>
      <c r="G3124" s="92">
        <f>R3124*(1-'DRE + DCF'!$AE$39)</f>
        <v>0.24255129907585521</v>
      </c>
      <c r="H3124" s="94">
        <f t="shared" si="344"/>
        <v>0.40425216512642537</v>
      </c>
      <c r="I3124" s="94">
        <f t="shared" si="343"/>
        <v>0.40425216512642537</v>
      </c>
      <c r="J3124" s="94">
        <f t="shared" si="343"/>
        <v>0.40425216512642537</v>
      </c>
      <c r="K3124" s="94">
        <f t="shared" si="343"/>
        <v>0.40425216512642537</v>
      </c>
      <c r="L3124" s="94">
        <f t="shared" si="343"/>
        <v>0.40425216512642537</v>
      </c>
      <c r="M3124" s="94">
        <f t="shared" si="343"/>
        <v>0.40425216512642537</v>
      </c>
      <c r="N3124" s="94">
        <f t="shared" si="343"/>
        <v>0.40425216512642537</v>
      </c>
      <c r="O3124" s="94">
        <f t="shared" si="343"/>
        <v>0.40425216512642537</v>
      </c>
      <c r="P3124" s="94">
        <f t="shared" si="343"/>
        <v>0.40425216512642537</v>
      </c>
      <c r="Q3124" s="94">
        <f t="shared" si="343"/>
        <v>0.40425216512642537</v>
      </c>
      <c r="R3124" s="94">
        <f t="shared" si="343"/>
        <v>0.40425216512642537</v>
      </c>
      <c r="S3124" s="93">
        <f>(1+H3124)^((5-Dashboard!$F$9)*3/12)</f>
        <v>1.1850114620232268</v>
      </c>
      <c r="T3124" s="93">
        <f t="shared" si="342"/>
        <v>1.6640549112457472</v>
      </c>
      <c r="U3124" s="93">
        <f t="shared" si="342"/>
        <v>2.3367527120061022</v>
      </c>
      <c r="V3124" s="93">
        <f t="shared" si="342"/>
        <v>3.2813900551996156</v>
      </c>
      <c r="W3124" s="93">
        <f t="shared" si="342"/>
        <v>4.6078990896383809</v>
      </c>
      <c r="X3124" s="93">
        <f t="shared" si="342"/>
        <v>6.4706522733087812</v>
      </c>
      <c r="Y3124" s="93">
        <f t="shared" si="341"/>
        <v>9.0864274645740828</v>
      </c>
      <c r="Z3124" s="93">
        <f t="shared" si="341"/>
        <v>12.759635440392373</v>
      </c>
      <c r="AA3124" s="93">
        <f t="shared" si="341"/>
        <v>17.91774569339486</v>
      </c>
      <c r="AB3124" s="93">
        <f t="shared" si="341"/>
        <v>25.161033184134418</v>
      </c>
      <c r="AC3124" s="95">
        <f t="shared" si="341"/>
        <v>35.332435325638592</v>
      </c>
      <c r="AE3124" s="96"/>
    </row>
    <row r="3125" spans="3:31" ht="24.75" customHeight="1" x14ac:dyDescent="0.25">
      <c r="C3125" s="91">
        <f>ABS(E3125-Dashboard!$F$13)</f>
        <v>32.557187543430736</v>
      </c>
      <c r="D3125" s="92">
        <f t="shared" si="340"/>
        <v>0.40435216512642536</v>
      </c>
      <c r="E3125" s="93" cm="1">
        <f t="array" ref="E3125">SUM('DRE + DCF'!$S$41/TIR!S3125,'DRE + DCF'!$U$41:$AD$41/TIR!T3125:AC3125,TIR!F3125)</f>
        <v>15.062812456569262</v>
      </c>
      <c r="F3125" s="100">
        <f>'DRE + DCF'!$AE$38*'DRE + DCF'!$AE$39*(1+G3125)/(R3125-G3125)/AC3125</f>
        <v>2.53348933518481</v>
      </c>
      <c r="G3125" s="92">
        <f>R3125*(1-'DRE + DCF'!$AE$39)</f>
        <v>0.24261129907585521</v>
      </c>
      <c r="H3125" s="94">
        <f t="shared" si="344"/>
        <v>0.40435216512642536</v>
      </c>
      <c r="I3125" s="94">
        <f t="shared" si="343"/>
        <v>0.40435216512642536</v>
      </c>
      <c r="J3125" s="94">
        <f t="shared" si="343"/>
        <v>0.40435216512642536</v>
      </c>
      <c r="K3125" s="94">
        <f t="shared" si="343"/>
        <v>0.40435216512642536</v>
      </c>
      <c r="L3125" s="94">
        <f t="shared" si="343"/>
        <v>0.40435216512642536</v>
      </c>
      <c r="M3125" s="94">
        <f t="shared" si="343"/>
        <v>0.40435216512642536</v>
      </c>
      <c r="N3125" s="94">
        <f t="shared" si="343"/>
        <v>0.40435216512642536</v>
      </c>
      <c r="O3125" s="94">
        <f t="shared" si="343"/>
        <v>0.40435216512642536</v>
      </c>
      <c r="P3125" s="94">
        <f t="shared" si="343"/>
        <v>0.40435216512642536</v>
      </c>
      <c r="Q3125" s="94">
        <f t="shared" si="343"/>
        <v>0.40435216512642536</v>
      </c>
      <c r="R3125" s="94">
        <f t="shared" si="343"/>
        <v>0.40435216512642536</v>
      </c>
      <c r="S3125" s="93">
        <f>(1+H3125)^((5-Dashboard!$F$9)*3/12)</f>
        <v>1.1850536549567809</v>
      </c>
      <c r="T3125" s="93">
        <f t="shared" si="342"/>
        <v>1.664232666129539</v>
      </c>
      <c r="U3125" s="93">
        <f t="shared" si="342"/>
        <v>2.3371687479531413</v>
      </c>
      <c r="V3125" s="93">
        <f t="shared" si="342"/>
        <v>3.2822079914538107</v>
      </c>
      <c r="W3125" s="93">
        <f t="shared" si="342"/>
        <v>4.6093758991934148</v>
      </c>
      <c r="X3125" s="93">
        <f t="shared" si="342"/>
        <v>6.4731870239138356</v>
      </c>
      <c r="Y3125" s="93">
        <f t="shared" si="341"/>
        <v>9.0906342123016763</v>
      </c>
      <c r="Z3125" s="93">
        <f t="shared" si="341"/>
        <v>12.766451838418215</v>
      </c>
      <c r="AA3125" s="93">
        <f t="shared" si="341"/>
        <v>17.928594280264853</v>
      </c>
      <c r="AB3125" s="93">
        <f t="shared" si="341"/>
        <v>25.178060195163191</v>
      </c>
      <c r="AC3125" s="95">
        <f t="shared" si="341"/>
        <v>35.358863348760892</v>
      </c>
      <c r="AE3125" s="96"/>
    </row>
    <row r="3126" spans="3:31" ht="24.75" customHeight="1" x14ac:dyDescent="0.25">
      <c r="C3126" s="91">
        <f>ABS(E3126-Dashboard!$F$13)</f>
        <v>32.562801466293656</v>
      </c>
      <c r="D3126" s="92">
        <f t="shared" si="340"/>
        <v>0.40445216512642534</v>
      </c>
      <c r="E3126" s="93" cm="1">
        <f t="array" ref="E3126">SUM('DRE + DCF'!$S$41/TIR!S3126,'DRE + DCF'!$U$41:$AD$41/TIR!T3126:AC3126,TIR!F3126)</f>
        <v>15.057198533706339</v>
      </c>
      <c r="F3126" s="100">
        <f>'DRE + DCF'!$AE$38*'DRE + DCF'!$AE$39*(1+G3126)/(R3126-G3126)/AC3126</f>
        <v>2.5310921589386211</v>
      </c>
      <c r="G3126" s="92">
        <f>R3126*(1-'DRE + DCF'!$AE$39)</f>
        <v>0.24267129907585519</v>
      </c>
      <c r="H3126" s="94">
        <f t="shared" si="344"/>
        <v>0.40445216512642534</v>
      </c>
      <c r="I3126" s="94">
        <f t="shared" si="343"/>
        <v>0.40445216512642534</v>
      </c>
      <c r="J3126" s="94">
        <f t="shared" si="343"/>
        <v>0.40445216512642534</v>
      </c>
      <c r="K3126" s="94">
        <f t="shared" si="343"/>
        <v>0.40445216512642534</v>
      </c>
      <c r="L3126" s="94">
        <f t="shared" si="343"/>
        <v>0.40445216512642534</v>
      </c>
      <c r="M3126" s="94">
        <f t="shared" si="343"/>
        <v>0.40445216512642534</v>
      </c>
      <c r="N3126" s="94">
        <f t="shared" si="343"/>
        <v>0.40445216512642534</v>
      </c>
      <c r="O3126" s="94">
        <f t="shared" si="343"/>
        <v>0.40445216512642534</v>
      </c>
      <c r="P3126" s="94">
        <f t="shared" si="343"/>
        <v>0.40445216512642534</v>
      </c>
      <c r="Q3126" s="94">
        <f t="shared" si="343"/>
        <v>0.40445216512642534</v>
      </c>
      <c r="R3126" s="94">
        <f t="shared" si="343"/>
        <v>0.40445216512642534</v>
      </c>
      <c r="S3126" s="93">
        <f>(1+H3126)^((5-Dashboard!$F$9)*3/12)</f>
        <v>1.1850958463881416</v>
      </c>
      <c r="T3126" s="93">
        <f t="shared" si="342"/>
        <v>1.6644104273421592</v>
      </c>
      <c r="U3126" s="93">
        <f t="shared" si="342"/>
        <v>2.3375848283396943</v>
      </c>
      <c r="V3126" s="93">
        <f t="shared" si="342"/>
        <v>3.2830260733283674</v>
      </c>
      <c r="W3126" s="93">
        <f t="shared" si="342"/>
        <v>4.610853076852532</v>
      </c>
      <c r="X3126" s="93">
        <f t="shared" si="342"/>
        <v>6.4757225868653787</v>
      </c>
      <c r="Y3126" s="93">
        <f t="shared" si="341"/>
        <v>9.0948426078811782</v>
      </c>
      <c r="Z3126" s="93">
        <f t="shared" si="341"/>
        <v>12.773271392122787</v>
      </c>
      <c r="AA3126" s="93">
        <f t="shared" si="341"/>
        <v>17.939448662414279</v>
      </c>
      <c r="AB3126" s="93">
        <f t="shared" si="341"/>
        <v>25.195097515102091</v>
      </c>
      <c r="AC3126" s="95">
        <f t="shared" si="341"/>
        <v>35.385309255656551</v>
      </c>
      <c r="AE3126" s="96"/>
    </row>
    <row r="3127" spans="3:31" ht="24.75" customHeight="1" x14ac:dyDescent="0.25">
      <c r="C3127" s="91">
        <f>ABS(E3127-Dashboard!$F$13)</f>
        <v>32.568411319016114</v>
      </c>
      <c r="D3127" s="92">
        <f t="shared" si="340"/>
        <v>0.40455216512642533</v>
      </c>
      <c r="E3127" s="93" cm="1">
        <f t="array" ref="E3127">SUM('DRE + DCF'!$S$41/TIR!S3127,'DRE + DCF'!$U$41:$AD$41/TIR!T3127:AC3127,TIR!F3127)</f>
        <v>15.051588680983883</v>
      </c>
      <c r="F3127" s="100">
        <f>'DRE + DCF'!$AE$38*'DRE + DCF'!$AE$39*(1+G3127)/(R3127-G3127)/AC3127</f>
        <v>2.528697534186529</v>
      </c>
      <c r="G3127" s="92">
        <f>R3127*(1-'DRE + DCF'!$AE$39)</f>
        <v>0.24273129907585519</v>
      </c>
      <c r="H3127" s="94">
        <f t="shared" si="344"/>
        <v>0.40455216512642533</v>
      </c>
      <c r="I3127" s="94">
        <f t="shared" si="343"/>
        <v>0.40455216512642533</v>
      </c>
      <c r="J3127" s="94">
        <f t="shared" si="343"/>
        <v>0.40455216512642533</v>
      </c>
      <c r="K3127" s="94">
        <f t="shared" si="343"/>
        <v>0.40455216512642533</v>
      </c>
      <c r="L3127" s="94">
        <f t="shared" si="343"/>
        <v>0.40455216512642533</v>
      </c>
      <c r="M3127" s="94">
        <f t="shared" si="343"/>
        <v>0.40455216512642533</v>
      </c>
      <c r="N3127" s="94">
        <f t="shared" si="343"/>
        <v>0.40455216512642533</v>
      </c>
      <c r="O3127" s="94">
        <f t="shared" si="343"/>
        <v>0.40455216512642533</v>
      </c>
      <c r="P3127" s="94">
        <f t="shared" si="343"/>
        <v>0.40455216512642533</v>
      </c>
      <c r="Q3127" s="94">
        <f t="shared" si="343"/>
        <v>0.40455216512642533</v>
      </c>
      <c r="R3127" s="94">
        <f t="shared" si="343"/>
        <v>0.40455216512642533</v>
      </c>
      <c r="S3127" s="93">
        <f>(1+H3127)^((5-Dashboard!$F$9)*3/12)</f>
        <v>1.1851380363174684</v>
      </c>
      <c r="T3127" s="93">
        <f t="shared" si="342"/>
        <v>1.6645881948833803</v>
      </c>
      <c r="U3127" s="93">
        <f t="shared" si="342"/>
        <v>2.3380009531673398</v>
      </c>
      <c r="V3127" s="93">
        <f t="shared" si="342"/>
        <v>3.2838443008388332</v>
      </c>
      <c r="W3127" s="93">
        <f t="shared" si="342"/>
        <v>4.612330622681255</v>
      </c>
      <c r="X3127" s="93">
        <f t="shared" si="342"/>
        <v>6.47825896236587</v>
      </c>
      <c r="Y3127" s="93">
        <f t="shared" si="341"/>
        <v>9.0990526518406512</v>
      </c>
      <c r="Z3127" s="93">
        <f t="shared" si="341"/>
        <v>12.780094102742128</v>
      </c>
      <c r="AA3127" s="93">
        <f t="shared" si="341"/>
        <v>17.950308842525914</v>
      </c>
      <c r="AB3127" s="93">
        <f t="shared" si="341"/>
        <v>25.212145149457786</v>
      </c>
      <c r="AC3127" s="95">
        <f t="shared" si="341"/>
        <v>35.411773057152637</v>
      </c>
      <c r="AE3127" s="96"/>
    </row>
    <row r="3128" spans="3:31" ht="24.75" customHeight="1" x14ac:dyDescent="0.25">
      <c r="C3128" s="91">
        <f>ABS(E3128-Dashboard!$F$13)</f>
        <v>32.574017105594983</v>
      </c>
      <c r="D3128" s="92">
        <f t="shared" si="340"/>
        <v>0.40465216512642532</v>
      </c>
      <c r="E3128" s="93" cm="1">
        <f t="array" ref="E3128">SUM('DRE + DCF'!$S$41/TIR!S3128,'DRE + DCF'!$U$41:$AD$41/TIR!T3128:AC3128,TIR!F3128)</f>
        <v>15.045982894405016</v>
      </c>
      <c r="F3128" s="100">
        <f>'DRE + DCF'!$AE$38*'DRE + DCF'!$AE$39*(1+G3128)/(R3128-G3128)/AC3128</f>
        <v>2.5263054578833759</v>
      </c>
      <c r="G3128" s="92">
        <f>R3128*(1-'DRE + DCF'!$AE$39)</f>
        <v>0.24279129907585517</v>
      </c>
      <c r="H3128" s="94">
        <f t="shared" si="344"/>
        <v>0.40465216512642532</v>
      </c>
      <c r="I3128" s="94">
        <f t="shared" si="343"/>
        <v>0.40465216512642532</v>
      </c>
      <c r="J3128" s="94">
        <f t="shared" si="343"/>
        <v>0.40465216512642532</v>
      </c>
      <c r="K3128" s="94">
        <f t="shared" si="343"/>
        <v>0.40465216512642532</v>
      </c>
      <c r="L3128" s="94">
        <f t="shared" si="343"/>
        <v>0.40465216512642532</v>
      </c>
      <c r="M3128" s="94">
        <f t="shared" si="343"/>
        <v>0.40465216512642532</v>
      </c>
      <c r="N3128" s="94">
        <f t="shared" si="343"/>
        <v>0.40465216512642532</v>
      </c>
      <c r="O3128" s="94">
        <f t="shared" si="343"/>
        <v>0.40465216512642532</v>
      </c>
      <c r="P3128" s="94">
        <f t="shared" si="343"/>
        <v>0.40465216512642532</v>
      </c>
      <c r="Q3128" s="94">
        <f t="shared" si="343"/>
        <v>0.40465216512642532</v>
      </c>
      <c r="R3128" s="94">
        <f t="shared" si="343"/>
        <v>0.40465216512642532</v>
      </c>
      <c r="S3128" s="93">
        <f>(1+H3128)^((5-Dashboard!$F$9)*3/12)</f>
        <v>1.1851802247449226</v>
      </c>
      <c r="T3128" s="93">
        <f t="shared" si="342"/>
        <v>1.664765968752979</v>
      </c>
      <c r="U3128" s="93">
        <f t="shared" si="342"/>
        <v>2.3384171224376629</v>
      </c>
      <c r="V3128" s="93">
        <f t="shared" si="342"/>
        <v>3.2846626740007685</v>
      </c>
      <c r="W3128" s="93">
        <f t="shared" si="342"/>
        <v>4.6138085367451334</v>
      </c>
      <c r="X3128" s="93">
        <f t="shared" si="342"/>
        <v>6.4807961506178362</v>
      </c>
      <c r="Y3128" s="93">
        <f t="shared" si="341"/>
        <v>9.1032643447083466</v>
      </c>
      <c r="Z3128" s="93">
        <f t="shared" si="341"/>
        <v>12.78691997151277</v>
      </c>
      <c r="AA3128" s="93">
        <f t="shared" si="341"/>
        <v>17.961174823283741</v>
      </c>
      <c r="AB3128" s="93">
        <f t="shared" si="341"/>
        <v>25.229203103739749</v>
      </c>
      <c r="AC3128" s="95">
        <f t="shared" si="341"/>
        <v>35.438254764082373</v>
      </c>
      <c r="AE3128" s="96"/>
    </row>
    <row r="3129" spans="3:31" ht="24.75" customHeight="1" x14ac:dyDescent="0.25">
      <c r="C3129" s="91">
        <f>ABS(E3129-Dashboard!$F$13)</f>
        <v>32.579618830022312</v>
      </c>
      <c r="D3129" s="92">
        <f t="shared" si="340"/>
        <v>0.40475216512642531</v>
      </c>
      <c r="E3129" s="93" cm="1">
        <f t="array" ref="E3129">SUM('DRE + DCF'!$S$41/TIR!S3129,'DRE + DCF'!$U$41:$AD$41/TIR!T3129:AC3129,TIR!F3129)</f>
        <v>15.040381169977685</v>
      </c>
      <c r="F3129" s="100">
        <f>'DRE + DCF'!$AE$38*'DRE + DCF'!$AE$39*(1+G3129)/(R3129-G3129)/AC3129</f>
        <v>2.5239159269880957</v>
      </c>
      <c r="G3129" s="92">
        <f>R3129*(1-'DRE + DCF'!$AE$39)</f>
        <v>0.24285129907585518</v>
      </c>
      <c r="H3129" s="94">
        <f t="shared" si="344"/>
        <v>0.40475216512642531</v>
      </c>
      <c r="I3129" s="94">
        <f t="shared" si="343"/>
        <v>0.40475216512642531</v>
      </c>
      <c r="J3129" s="94">
        <f t="shared" si="343"/>
        <v>0.40475216512642531</v>
      </c>
      <c r="K3129" s="94">
        <f t="shared" si="343"/>
        <v>0.40475216512642531</v>
      </c>
      <c r="L3129" s="94">
        <f t="shared" si="343"/>
        <v>0.40475216512642531</v>
      </c>
      <c r="M3129" s="94">
        <f t="shared" si="343"/>
        <v>0.40475216512642531</v>
      </c>
      <c r="N3129" s="94">
        <f t="shared" si="343"/>
        <v>0.40475216512642531</v>
      </c>
      <c r="O3129" s="94">
        <f t="shared" si="343"/>
        <v>0.40475216512642531</v>
      </c>
      <c r="P3129" s="94">
        <f t="shared" si="343"/>
        <v>0.40475216512642531</v>
      </c>
      <c r="Q3129" s="94">
        <f t="shared" si="343"/>
        <v>0.40475216512642531</v>
      </c>
      <c r="R3129" s="94">
        <f t="shared" si="343"/>
        <v>0.40475216512642531</v>
      </c>
      <c r="S3129" s="93">
        <f>(1+H3129)^((5-Dashboard!$F$9)*3/12)</f>
        <v>1.1852224116706642</v>
      </c>
      <c r="T3129" s="93">
        <f t="shared" si="342"/>
        <v>1.6649437489507288</v>
      </c>
      <c r="U3129" s="93">
        <f t="shared" si="342"/>
        <v>2.3388333361522435</v>
      </c>
      <c r="V3129" s="93">
        <f t="shared" si="342"/>
        <v>3.2854811928297245</v>
      </c>
      <c r="W3129" s="93">
        <f t="shared" si="342"/>
        <v>4.6152868191097056</v>
      </c>
      <c r="X3129" s="93">
        <f t="shared" si="342"/>
        <v>6.4833341518238106</v>
      </c>
      <c r="Y3129" s="93">
        <f t="shared" si="341"/>
        <v>9.1074776870125937</v>
      </c>
      <c r="Z3129" s="93">
        <f t="shared" si="341"/>
        <v>12.793748999671548</v>
      </c>
      <c r="AA3129" s="93">
        <f t="shared" si="341"/>
        <v>17.972046607372643</v>
      </c>
      <c r="AB3129" s="93">
        <f t="shared" si="341"/>
        <v>25.246271383459746</v>
      </c>
      <c r="AC3129" s="95">
        <f t="shared" si="341"/>
        <v>35.464754387284387</v>
      </c>
      <c r="AE3129" s="96"/>
    </row>
    <row r="3130" spans="3:31" ht="24.75" customHeight="1" x14ac:dyDescent="0.25">
      <c r="C3130" s="91">
        <f>ABS(E3130-Dashboard!$F$13)</f>
        <v>32.585216496285419</v>
      </c>
      <c r="D3130" s="92">
        <f t="shared" si="340"/>
        <v>0.4048521651264253</v>
      </c>
      <c r="E3130" s="93" cm="1">
        <f t="array" ref="E3130">SUM('DRE + DCF'!$S$41/TIR!S3130,'DRE + DCF'!$U$41:$AD$41/TIR!T3130:AC3130,TIR!F3130)</f>
        <v>15.034783503714579</v>
      </c>
      <c r="F3130" s="100">
        <f>'DRE + DCF'!$AE$38*'DRE + DCF'!$AE$39*(1+G3130)/(R3130-G3130)/AC3130</f>
        <v>2.5215289384636583</v>
      </c>
      <c r="G3130" s="92">
        <f>R3130*(1-'DRE + DCF'!$AE$39)</f>
        <v>0.24291129907585518</v>
      </c>
      <c r="H3130" s="94">
        <f t="shared" si="344"/>
        <v>0.4048521651264253</v>
      </c>
      <c r="I3130" s="94">
        <f t="shared" si="343"/>
        <v>0.4048521651264253</v>
      </c>
      <c r="J3130" s="94">
        <f t="shared" si="343"/>
        <v>0.4048521651264253</v>
      </c>
      <c r="K3130" s="94">
        <f t="shared" si="343"/>
        <v>0.4048521651264253</v>
      </c>
      <c r="L3130" s="94">
        <f t="shared" si="343"/>
        <v>0.4048521651264253</v>
      </c>
      <c r="M3130" s="94">
        <f t="shared" si="343"/>
        <v>0.4048521651264253</v>
      </c>
      <c r="N3130" s="94">
        <f t="shared" si="343"/>
        <v>0.4048521651264253</v>
      </c>
      <c r="O3130" s="94">
        <f t="shared" si="343"/>
        <v>0.4048521651264253</v>
      </c>
      <c r="P3130" s="94">
        <f t="shared" si="343"/>
        <v>0.4048521651264253</v>
      </c>
      <c r="Q3130" s="94">
        <f t="shared" si="343"/>
        <v>0.4048521651264253</v>
      </c>
      <c r="R3130" s="94">
        <f t="shared" si="343"/>
        <v>0.4048521651264253</v>
      </c>
      <c r="S3130" s="93">
        <f>(1+H3130)^((5-Dashboard!$F$9)*3/12)</f>
        <v>1.1852645970948534</v>
      </c>
      <c r="T3130" s="93">
        <f t="shared" si="342"/>
        <v>1.6651215354764051</v>
      </c>
      <c r="U3130" s="93">
        <f t="shared" si="342"/>
        <v>2.3392495943126654</v>
      </c>
      <c r="V3130" s="93">
        <f t="shared" si="342"/>
        <v>3.2862998573412603</v>
      </c>
      <c r="W3130" s="93">
        <f t="shared" si="342"/>
        <v>4.6167654698405327</v>
      </c>
      <c r="X3130" s="93">
        <f t="shared" si="342"/>
        <v>6.485872966186391</v>
      </c>
      <c r="Y3130" s="93">
        <f t="shared" si="341"/>
        <v>9.1116926792819015</v>
      </c>
      <c r="Z3130" s="93">
        <f t="shared" si="341"/>
        <v>12.80058118845578</v>
      </c>
      <c r="AA3130" s="93">
        <f t="shared" si="341"/>
        <v>17.982924197478695</v>
      </c>
      <c r="AB3130" s="93">
        <f t="shared" si="341"/>
        <v>25.26334999413233</v>
      </c>
      <c r="AC3130" s="95">
        <f t="shared" si="341"/>
        <v>35.491271937603472</v>
      </c>
      <c r="AE3130" s="96"/>
    </row>
    <row r="3131" spans="3:31" ht="24.75" customHeight="1" x14ac:dyDescent="0.25">
      <c r="C3131" s="91">
        <f>ABS(E3131-Dashboard!$F$13)</f>
        <v>32.590810108366796</v>
      </c>
      <c r="D3131" s="92">
        <f t="shared" si="340"/>
        <v>0.40495216512642529</v>
      </c>
      <c r="E3131" s="93" cm="1">
        <f t="array" ref="E3131">SUM('DRE + DCF'!$S$41/TIR!S3131,'DRE + DCF'!$U$41:$AD$41/TIR!T3131:AC3131,TIR!F3131)</f>
        <v>15.029189891633203</v>
      </c>
      <c r="F3131" s="100">
        <f>'DRE + DCF'!$AE$38*'DRE + DCF'!$AE$39*(1+G3131)/(R3131-G3131)/AC3131</f>
        <v>2.5191444892771133</v>
      </c>
      <c r="G3131" s="92">
        <f>R3131*(1-'DRE + DCF'!$AE$39)</f>
        <v>0.24297129907585516</v>
      </c>
      <c r="H3131" s="94">
        <f t="shared" si="344"/>
        <v>0.40495216512642529</v>
      </c>
      <c r="I3131" s="94">
        <f t="shared" si="343"/>
        <v>0.40495216512642529</v>
      </c>
      <c r="J3131" s="94">
        <f t="shared" si="343"/>
        <v>0.40495216512642529</v>
      </c>
      <c r="K3131" s="94">
        <f t="shared" si="343"/>
        <v>0.40495216512642529</v>
      </c>
      <c r="L3131" s="94">
        <f t="shared" si="343"/>
        <v>0.40495216512642529</v>
      </c>
      <c r="M3131" s="94">
        <f t="shared" si="343"/>
        <v>0.40495216512642529</v>
      </c>
      <c r="N3131" s="94">
        <f t="shared" si="343"/>
        <v>0.40495216512642529</v>
      </c>
      <c r="O3131" s="94">
        <f t="shared" si="343"/>
        <v>0.40495216512642529</v>
      </c>
      <c r="P3131" s="94">
        <f t="shared" si="343"/>
        <v>0.40495216512642529</v>
      </c>
      <c r="Q3131" s="94">
        <f t="shared" si="343"/>
        <v>0.40495216512642529</v>
      </c>
      <c r="R3131" s="94">
        <f t="shared" si="343"/>
        <v>0.40495216512642529</v>
      </c>
      <c r="S3131" s="93">
        <f>(1+H3131)^((5-Dashboard!$F$9)*3/12)</f>
        <v>1.1853067810176507</v>
      </c>
      <c r="T3131" s="93">
        <f t="shared" si="342"/>
        <v>1.6652993283297819</v>
      </c>
      <c r="U3131" s="93">
        <f t="shared" si="342"/>
        <v>2.3396658969205086</v>
      </c>
      <c r="V3131" s="93">
        <f t="shared" si="342"/>
        <v>3.2871186675509283</v>
      </c>
      <c r="W3131" s="93">
        <f t="shared" si="342"/>
        <v>4.6182444890031666</v>
      </c>
      <c r="X3131" s="93">
        <f t="shared" si="342"/>
        <v>6.4884125939081798</v>
      </c>
      <c r="Y3131" s="93">
        <f t="shared" si="341"/>
        <v>9.1159093220448622</v>
      </c>
      <c r="Z3131" s="93">
        <f t="shared" si="341"/>
        <v>12.807416539103091</v>
      </c>
      <c r="AA3131" s="93">
        <f t="shared" si="341"/>
        <v>17.993807596288875</v>
      </c>
      <c r="AB3131" s="93">
        <f t="shared" si="341"/>
        <v>25.280438941274372</v>
      </c>
      <c r="AC3131" s="95">
        <f t="shared" si="341"/>
        <v>35.517807425889821</v>
      </c>
      <c r="AE3131" s="96"/>
    </row>
    <row r="3132" spans="3:31" ht="24.75" customHeight="1" x14ac:dyDescent="0.25">
      <c r="C3132" s="91">
        <f>ABS(E3132-Dashboard!$F$13)</f>
        <v>32.596399670244239</v>
      </c>
      <c r="D3132" s="92">
        <f t="shared" si="340"/>
        <v>0.40505216512642528</v>
      </c>
      <c r="E3132" s="93" cm="1">
        <f t="array" ref="E3132">SUM('DRE + DCF'!$S$41/TIR!S3132,'DRE + DCF'!$U$41:$AD$41/TIR!T3132:AC3132,TIR!F3132)</f>
        <v>15.023600329755759</v>
      </c>
      <c r="F3132" s="100">
        <f>'DRE + DCF'!$AE$38*'DRE + DCF'!$AE$39*(1+G3132)/(R3132-G3132)/AC3132</f>
        <v>2.5167625763995316</v>
      </c>
      <c r="G3132" s="92">
        <f>R3132*(1-'DRE + DCF'!$AE$39)</f>
        <v>0.24303129907585516</v>
      </c>
      <c r="H3132" s="94">
        <f t="shared" si="344"/>
        <v>0.40505216512642528</v>
      </c>
      <c r="I3132" s="94">
        <f t="shared" si="343"/>
        <v>0.40505216512642528</v>
      </c>
      <c r="J3132" s="94">
        <f t="shared" si="343"/>
        <v>0.40505216512642528</v>
      </c>
      <c r="K3132" s="94">
        <f t="shared" si="343"/>
        <v>0.40505216512642528</v>
      </c>
      <c r="L3132" s="94">
        <f t="shared" si="343"/>
        <v>0.40505216512642528</v>
      </c>
      <c r="M3132" s="94">
        <f t="shared" si="343"/>
        <v>0.40505216512642528</v>
      </c>
      <c r="N3132" s="94">
        <f t="shared" si="343"/>
        <v>0.40505216512642528</v>
      </c>
      <c r="O3132" s="94">
        <f t="shared" si="343"/>
        <v>0.40505216512642528</v>
      </c>
      <c r="P3132" s="94">
        <f t="shared" si="343"/>
        <v>0.40505216512642528</v>
      </c>
      <c r="Q3132" s="94">
        <f t="shared" si="343"/>
        <v>0.40505216512642528</v>
      </c>
      <c r="R3132" s="94">
        <f t="shared" si="343"/>
        <v>0.40505216512642528</v>
      </c>
      <c r="S3132" s="93">
        <f>(1+H3132)^((5-Dashboard!$F$9)*3/12)</f>
        <v>1.1853489634392167</v>
      </c>
      <c r="T3132" s="93">
        <f t="shared" si="342"/>
        <v>1.6654771275106355</v>
      </c>
      <c r="U3132" s="93">
        <f t="shared" si="342"/>
        <v>2.3400822439773581</v>
      </c>
      <c r="V3132" s="93">
        <f t="shared" si="342"/>
        <v>3.2879376234742912</v>
      </c>
      <c r="W3132" s="93">
        <f t="shared" si="342"/>
        <v>4.6197238766631861</v>
      </c>
      <c r="X3132" s="93">
        <f t="shared" si="342"/>
        <v>6.4909530351918532</v>
      </c>
      <c r="Y3132" s="93">
        <f t="shared" si="341"/>
        <v>9.1201276158302562</v>
      </c>
      <c r="Z3132" s="93">
        <f t="shared" si="341"/>
        <v>12.814255052851605</v>
      </c>
      <c r="AA3132" s="93">
        <f t="shared" si="341"/>
        <v>18.004696806491385</v>
      </c>
      <c r="AB3132" s="93">
        <f t="shared" si="341"/>
        <v>25.297538230405557</v>
      </c>
      <c r="AC3132" s="95">
        <f t="shared" si="341"/>
        <v>35.544360862999845</v>
      </c>
      <c r="AE3132" s="96"/>
    </row>
    <row r="3133" spans="3:31" ht="24.75" customHeight="1" x14ac:dyDescent="0.25">
      <c r="C3133" s="91">
        <f>ABS(E3133-Dashboard!$F$13)</f>
        <v>32.601985185890705</v>
      </c>
      <c r="D3133" s="92">
        <f t="shared" si="340"/>
        <v>0.40515216512642527</v>
      </c>
      <c r="E3133" s="93" cm="1">
        <f t="array" ref="E3133">SUM('DRE + DCF'!$S$41/TIR!S3133,'DRE + DCF'!$U$41:$AD$41/TIR!T3133:AC3133,TIR!F3133)</f>
        <v>15.018014814109295</v>
      </c>
      <c r="F3133" s="100">
        <f>'DRE + DCF'!$AE$38*'DRE + DCF'!$AE$39*(1+G3133)/(R3133-G3133)/AC3133</f>
        <v>2.5143831968060577</v>
      </c>
      <c r="G3133" s="92">
        <f>R3133*(1-'DRE + DCF'!$AE$39)</f>
        <v>0.24309129907585514</v>
      </c>
      <c r="H3133" s="94">
        <f t="shared" si="344"/>
        <v>0.40515216512642527</v>
      </c>
      <c r="I3133" s="94">
        <f t="shared" si="343"/>
        <v>0.40515216512642527</v>
      </c>
      <c r="J3133" s="94">
        <f t="shared" si="343"/>
        <v>0.40515216512642527</v>
      </c>
      <c r="K3133" s="94">
        <f t="shared" si="343"/>
        <v>0.40515216512642527</v>
      </c>
      <c r="L3133" s="94">
        <f t="shared" si="343"/>
        <v>0.40515216512642527</v>
      </c>
      <c r="M3133" s="94">
        <f t="shared" si="343"/>
        <v>0.40515216512642527</v>
      </c>
      <c r="N3133" s="94">
        <f t="shared" si="343"/>
        <v>0.40515216512642527</v>
      </c>
      <c r="O3133" s="94">
        <f t="shared" si="343"/>
        <v>0.40515216512642527</v>
      </c>
      <c r="P3133" s="94">
        <f t="shared" si="343"/>
        <v>0.40515216512642527</v>
      </c>
      <c r="Q3133" s="94">
        <f t="shared" si="343"/>
        <v>0.40515216512642527</v>
      </c>
      <c r="R3133" s="94">
        <f t="shared" si="343"/>
        <v>0.40515216512642527</v>
      </c>
      <c r="S3133" s="93">
        <f>(1+H3133)^((5-Dashboard!$F$9)*3/12)</f>
        <v>1.1853911443597109</v>
      </c>
      <c r="T3133" s="93">
        <f t="shared" si="342"/>
        <v>1.6656549330187387</v>
      </c>
      <c r="U3133" s="93">
        <f t="shared" si="342"/>
        <v>2.3404986354847912</v>
      </c>
      <c r="V3133" s="93">
        <f t="shared" si="342"/>
        <v>3.2887567251268979</v>
      </c>
      <c r="W3133" s="93">
        <f t="shared" si="342"/>
        <v>4.6212036328861519</v>
      </c>
      <c r="X3133" s="93">
        <f t="shared" si="342"/>
        <v>6.4934942902400783</v>
      </c>
      <c r="Y3133" s="93">
        <f t="shared" si="341"/>
        <v>9.1243475611669247</v>
      </c>
      <c r="Z3133" s="93">
        <f t="shared" si="341"/>
        <v>12.821096730939722</v>
      </c>
      <c r="AA3133" s="93">
        <f t="shared" si="341"/>
        <v>18.015591830775282</v>
      </c>
      <c r="AB3133" s="93">
        <f t="shared" si="341"/>
        <v>25.314647867047825</v>
      </c>
      <c r="AC3133" s="95">
        <f t="shared" si="341"/>
        <v>35.570932259795292</v>
      </c>
      <c r="AE3133" s="96"/>
    </row>
    <row r="3134" spans="3:31" ht="24.75" customHeight="1" x14ac:dyDescent="0.25">
      <c r="C3134" s="91">
        <f>ABS(E3134-Dashboard!$F$13)</f>
        <v>32.607566659274497</v>
      </c>
      <c r="D3134" s="92">
        <f t="shared" si="340"/>
        <v>0.40525216512642526</v>
      </c>
      <c r="E3134" s="93" cm="1">
        <f t="array" ref="E3134">SUM('DRE + DCF'!$S$41/TIR!S3134,'DRE + DCF'!$U$41:$AD$41/TIR!T3134:AC3134,TIR!F3134)</f>
        <v>15.012433340725504</v>
      </c>
      <c r="F3134" s="100">
        <f>'DRE + DCF'!$AE$38*'DRE + DCF'!$AE$39*(1+G3134)/(R3134-G3134)/AC3134</f>
        <v>2.5120063474758387</v>
      </c>
      <c r="G3134" s="92">
        <f>R3134*(1-'DRE + DCF'!$AE$39)</f>
        <v>0.24315129907585514</v>
      </c>
      <c r="H3134" s="94">
        <f t="shared" si="344"/>
        <v>0.40525216512642526</v>
      </c>
      <c r="I3134" s="94">
        <f t="shared" si="343"/>
        <v>0.40525216512642526</v>
      </c>
      <c r="J3134" s="94">
        <f t="shared" si="343"/>
        <v>0.40525216512642526</v>
      </c>
      <c r="K3134" s="94">
        <f t="shared" si="343"/>
        <v>0.40525216512642526</v>
      </c>
      <c r="L3134" s="94">
        <f t="shared" si="343"/>
        <v>0.40525216512642526</v>
      </c>
      <c r="M3134" s="94">
        <f t="shared" si="343"/>
        <v>0.40525216512642526</v>
      </c>
      <c r="N3134" s="94">
        <f t="shared" si="343"/>
        <v>0.40525216512642526</v>
      </c>
      <c r="O3134" s="94">
        <f t="shared" si="343"/>
        <v>0.40525216512642526</v>
      </c>
      <c r="P3134" s="94">
        <f t="shared" si="343"/>
        <v>0.40525216512642526</v>
      </c>
      <c r="Q3134" s="94">
        <f t="shared" si="343"/>
        <v>0.40525216512642526</v>
      </c>
      <c r="R3134" s="94">
        <f t="shared" si="343"/>
        <v>0.40525216512642526</v>
      </c>
      <c r="S3134" s="93">
        <f>(1+H3134)^((5-Dashboard!$F$9)*3/12)</f>
        <v>1.1854333237792944</v>
      </c>
      <c r="T3134" s="93">
        <f t="shared" si="342"/>
        <v>1.6658327448538683</v>
      </c>
      <c r="U3134" s="93">
        <f t="shared" si="342"/>
        <v>2.3409150714443947</v>
      </c>
      <c r="V3134" s="93">
        <f t="shared" si="342"/>
        <v>3.2895759725243163</v>
      </c>
      <c r="W3134" s="93">
        <f t="shared" si="342"/>
        <v>4.6226837577376623</v>
      </c>
      <c r="X3134" s="93">
        <f t="shared" si="342"/>
        <v>6.4960363592556103</v>
      </c>
      <c r="Y3134" s="93">
        <f t="shared" si="341"/>
        <v>9.1285691585839288</v>
      </c>
      <c r="Z3134" s="93">
        <f t="shared" si="341"/>
        <v>12.827941574606378</v>
      </c>
      <c r="AA3134" s="93">
        <f t="shared" si="341"/>
        <v>18.026492671830898</v>
      </c>
      <c r="AB3134" s="93">
        <f t="shared" si="341"/>
        <v>25.33176785672601</v>
      </c>
      <c r="AC3134" s="95">
        <f t="shared" si="341"/>
        <v>35.597521627144211</v>
      </c>
      <c r="AE3134" s="96"/>
    </row>
    <row r="3135" spans="3:31" ht="24.75" customHeight="1" x14ac:dyDescent="0.25">
      <c r="C3135" s="91">
        <f>ABS(E3135-Dashboard!$F$13)</f>
        <v>32.613144094359072</v>
      </c>
      <c r="D3135" s="92">
        <f t="shared" si="340"/>
        <v>0.40535216512642525</v>
      </c>
      <c r="E3135" s="93" cm="1">
        <f t="array" ref="E3135">SUM('DRE + DCF'!$S$41/TIR!S3135,'DRE + DCF'!$U$41:$AD$41/TIR!T3135:AC3135,TIR!F3135)</f>
        <v>15.006855905640927</v>
      </c>
      <c r="F3135" s="100">
        <f>'DRE + DCF'!$AE$38*'DRE + DCF'!$AE$39*(1+G3135)/(R3135-G3135)/AC3135</f>
        <v>2.5096320253920896</v>
      </c>
      <c r="G3135" s="92">
        <f>R3135*(1-'DRE + DCF'!$AE$39)</f>
        <v>0.24321129907585515</v>
      </c>
      <c r="H3135" s="94">
        <f t="shared" si="344"/>
        <v>0.40535216512642525</v>
      </c>
      <c r="I3135" s="94">
        <f t="shared" si="343"/>
        <v>0.40535216512642525</v>
      </c>
      <c r="J3135" s="94">
        <f t="shared" si="343"/>
        <v>0.40535216512642525</v>
      </c>
      <c r="K3135" s="94">
        <f t="shared" si="343"/>
        <v>0.40535216512642525</v>
      </c>
      <c r="L3135" s="94">
        <f t="shared" si="343"/>
        <v>0.40535216512642525</v>
      </c>
      <c r="M3135" s="94">
        <f t="shared" si="343"/>
        <v>0.40535216512642525</v>
      </c>
      <c r="N3135" s="94">
        <f t="shared" si="343"/>
        <v>0.40535216512642525</v>
      </c>
      <c r="O3135" s="94">
        <f t="shared" si="343"/>
        <v>0.40535216512642525</v>
      </c>
      <c r="P3135" s="94">
        <f t="shared" si="343"/>
        <v>0.40535216512642525</v>
      </c>
      <c r="Q3135" s="94">
        <f t="shared" si="343"/>
        <v>0.40535216512642525</v>
      </c>
      <c r="R3135" s="94">
        <f t="shared" si="343"/>
        <v>0.40535216512642525</v>
      </c>
      <c r="S3135" s="93">
        <f>(1+H3135)^((5-Dashboard!$F$9)*3/12)</f>
        <v>1.1854755016981267</v>
      </c>
      <c r="T3135" s="93">
        <f t="shared" si="342"/>
        <v>1.6660105630157973</v>
      </c>
      <c r="U3135" s="93">
        <f t="shared" si="342"/>
        <v>2.3413315518577451</v>
      </c>
      <c r="V3135" s="93">
        <f t="shared" si="342"/>
        <v>3.290395365682095</v>
      </c>
      <c r="W3135" s="93">
        <f t="shared" si="342"/>
        <v>4.6241642512832879</v>
      </c>
      <c r="X3135" s="93">
        <f t="shared" si="342"/>
        <v>6.498579242441183</v>
      </c>
      <c r="Y3135" s="93">
        <f t="shared" si="341"/>
        <v>9.13279240861036</v>
      </c>
      <c r="Z3135" s="93">
        <f t="shared" si="341"/>
        <v>12.834789585090748</v>
      </c>
      <c r="AA3135" s="93">
        <f t="shared" si="341"/>
        <v>18.037399332349374</v>
      </c>
      <c r="AB3135" s="93">
        <f t="shared" si="341"/>
        <v>25.348898204967128</v>
      </c>
      <c r="AC3135" s="95">
        <f t="shared" si="341"/>
        <v>35.624128975919902</v>
      </c>
      <c r="AE3135" s="96"/>
    </row>
    <row r="3136" spans="3:31" ht="24.75" customHeight="1" x14ac:dyDescent="0.25">
      <c r="C3136" s="91">
        <f>ABS(E3136-Dashboard!$F$13)</f>
        <v>32.618717495103269</v>
      </c>
      <c r="D3136" s="92">
        <f t="shared" si="340"/>
        <v>0.40545216512642523</v>
      </c>
      <c r="E3136" s="93" cm="1">
        <f t="array" ref="E3136">SUM('DRE + DCF'!$S$41/TIR!S3136,'DRE + DCF'!$U$41:$AD$41/TIR!T3136:AC3136,TIR!F3136)</f>
        <v>15.001282504896732</v>
      </c>
      <c r="F3136" s="100">
        <f>'DRE + DCF'!$AE$38*'DRE + DCF'!$AE$39*(1+G3136)/(R3136-G3136)/AC3136</f>
        <v>2.5072602275420079</v>
      </c>
      <c r="G3136" s="92">
        <f>R3136*(1-'DRE + DCF'!$AE$39)</f>
        <v>0.24327129907585512</v>
      </c>
      <c r="H3136" s="94">
        <f t="shared" si="344"/>
        <v>0.40545216512642523</v>
      </c>
      <c r="I3136" s="94">
        <f t="shared" si="343"/>
        <v>0.40545216512642523</v>
      </c>
      <c r="J3136" s="94">
        <f t="shared" si="343"/>
        <v>0.40545216512642523</v>
      </c>
      <c r="K3136" s="94">
        <f t="shared" si="343"/>
        <v>0.40545216512642523</v>
      </c>
      <c r="L3136" s="94">
        <f t="shared" ref="I3136:R3161" si="345">$D3136</f>
        <v>0.40545216512642523</v>
      </c>
      <c r="M3136" s="94">
        <f t="shared" si="345"/>
        <v>0.40545216512642523</v>
      </c>
      <c r="N3136" s="94">
        <f t="shared" si="345"/>
        <v>0.40545216512642523</v>
      </c>
      <c r="O3136" s="94">
        <f t="shared" si="345"/>
        <v>0.40545216512642523</v>
      </c>
      <c r="P3136" s="94">
        <f t="shared" si="345"/>
        <v>0.40545216512642523</v>
      </c>
      <c r="Q3136" s="94">
        <f t="shared" si="345"/>
        <v>0.40545216512642523</v>
      </c>
      <c r="R3136" s="94">
        <f t="shared" si="345"/>
        <v>0.40545216512642523</v>
      </c>
      <c r="S3136" s="93">
        <f>(1+H3136)^((5-Dashboard!$F$9)*3/12)</f>
        <v>1.1855176781163683</v>
      </c>
      <c r="T3136" s="93">
        <f t="shared" si="342"/>
        <v>1.6661883875043024</v>
      </c>
      <c r="U3136" s="93">
        <f t="shared" si="342"/>
        <v>2.3417480767264292</v>
      </c>
      <c r="V3136" s="93">
        <f t="shared" si="342"/>
        <v>3.2912149046158024</v>
      </c>
      <c r="W3136" s="93">
        <f t="shared" si="342"/>
        <v>4.6256451135886412</v>
      </c>
      <c r="X3136" s="93">
        <f t="shared" si="342"/>
        <v>6.5011229399996253</v>
      </c>
      <c r="Y3136" s="93">
        <f t="shared" si="341"/>
        <v>9.137017311775546</v>
      </c>
      <c r="Z3136" s="93">
        <f t="shared" si="341"/>
        <v>12.841640763632572</v>
      </c>
      <c r="AA3136" s="93">
        <f t="shared" si="341"/>
        <v>18.048311815023162</v>
      </c>
      <c r="AB3136" s="93">
        <f t="shared" si="341"/>
        <v>25.366038917301147</v>
      </c>
      <c r="AC3136" s="95">
        <f t="shared" si="341"/>
        <v>35.650754317002061</v>
      </c>
      <c r="AE3136" s="96"/>
    </row>
    <row r="3137" spans="3:31" ht="24.75" customHeight="1" x14ac:dyDescent="0.25">
      <c r="C3137" s="91">
        <f>ABS(E3137-Dashboard!$F$13)</f>
        <v>32.624286865461059</v>
      </c>
      <c r="D3137" s="92">
        <f t="shared" si="340"/>
        <v>0.40555216512642522</v>
      </c>
      <c r="E3137" s="93" cm="1">
        <f t="array" ref="E3137">SUM('DRE + DCF'!$S$41/TIR!S3137,'DRE + DCF'!$U$41:$AD$41/TIR!T3137:AC3137,TIR!F3137)</f>
        <v>14.995713134538939</v>
      </c>
      <c r="F3137" s="100">
        <f>'DRE + DCF'!$AE$38*'DRE + DCF'!$AE$39*(1+G3137)/(R3137-G3137)/AC3137</f>
        <v>2.5048909509168542</v>
      </c>
      <c r="G3137" s="92">
        <f>R3137*(1-'DRE + DCF'!$AE$39)</f>
        <v>0.24333129907585513</v>
      </c>
      <c r="H3137" s="94">
        <f t="shared" si="344"/>
        <v>0.40555216512642522</v>
      </c>
      <c r="I3137" s="94">
        <f t="shared" si="345"/>
        <v>0.40555216512642522</v>
      </c>
      <c r="J3137" s="94">
        <f t="shared" si="345"/>
        <v>0.40555216512642522</v>
      </c>
      <c r="K3137" s="94">
        <f t="shared" si="345"/>
        <v>0.40555216512642522</v>
      </c>
      <c r="L3137" s="94">
        <f t="shared" si="345"/>
        <v>0.40555216512642522</v>
      </c>
      <c r="M3137" s="94">
        <f t="shared" si="345"/>
        <v>0.40555216512642522</v>
      </c>
      <c r="N3137" s="94">
        <f t="shared" si="345"/>
        <v>0.40555216512642522</v>
      </c>
      <c r="O3137" s="94">
        <f t="shared" si="345"/>
        <v>0.40555216512642522</v>
      </c>
      <c r="P3137" s="94">
        <f t="shared" si="345"/>
        <v>0.40555216512642522</v>
      </c>
      <c r="Q3137" s="94">
        <f t="shared" si="345"/>
        <v>0.40555216512642522</v>
      </c>
      <c r="R3137" s="94">
        <f t="shared" si="345"/>
        <v>0.40555216512642522</v>
      </c>
      <c r="S3137" s="93">
        <f>(1+H3137)^((5-Dashboard!$F$9)*3/12)</f>
        <v>1.1855598530341793</v>
      </c>
      <c r="T3137" s="93">
        <f t="shared" si="342"/>
        <v>1.6663662183191572</v>
      </c>
      <c r="U3137" s="93">
        <f t="shared" si="342"/>
        <v>2.3421646460520247</v>
      </c>
      <c r="V3137" s="93">
        <f t="shared" si="342"/>
        <v>3.2920345893409904</v>
      </c>
      <c r="W3137" s="93">
        <f t="shared" si="342"/>
        <v>4.6271263447193105</v>
      </c>
      <c r="X3137" s="93">
        <f t="shared" si="342"/>
        <v>6.5036674521337483</v>
      </c>
      <c r="Y3137" s="93">
        <f t="shared" si="341"/>
        <v>9.14124386860885</v>
      </c>
      <c r="Z3137" s="93">
        <f t="shared" si="341"/>
        <v>12.848495111471827</v>
      </c>
      <c r="AA3137" s="93">
        <f t="shared" si="341"/>
        <v>18.059230122545515</v>
      </c>
      <c r="AB3137" s="93">
        <f t="shared" si="341"/>
        <v>25.383189999260203</v>
      </c>
      <c r="AC3137" s="95">
        <f t="shared" si="341"/>
        <v>35.677397661275599</v>
      </c>
      <c r="AE3137" s="96"/>
    </row>
    <row r="3138" spans="3:31" ht="24.75" customHeight="1" x14ac:dyDescent="0.25">
      <c r="C3138" s="91">
        <f>ABS(E3138-Dashboard!$F$13)</f>
        <v>32.629852209381831</v>
      </c>
      <c r="D3138" s="92">
        <f t="shared" si="340"/>
        <v>0.40565216512642521</v>
      </c>
      <c r="E3138" s="93" cm="1">
        <f t="array" ref="E3138">SUM('DRE + DCF'!$S$41/TIR!S3138,'DRE + DCF'!$U$41:$AD$41/TIR!T3138:AC3138,TIR!F3138)</f>
        <v>14.990147790618167</v>
      </c>
      <c r="F3138" s="100">
        <f>'DRE + DCF'!$AE$38*'DRE + DCF'!$AE$39*(1+G3138)/(R3138-G3138)/AC3138</f>
        <v>2.5025241925118591</v>
      </c>
      <c r="G3138" s="92">
        <f>R3138*(1-'DRE + DCF'!$AE$39)</f>
        <v>0.24339129907585511</v>
      </c>
      <c r="H3138" s="94">
        <f t="shared" si="344"/>
        <v>0.40565216512642521</v>
      </c>
      <c r="I3138" s="94">
        <f t="shared" si="345"/>
        <v>0.40565216512642521</v>
      </c>
      <c r="J3138" s="94">
        <f t="shared" si="345"/>
        <v>0.40565216512642521</v>
      </c>
      <c r="K3138" s="94">
        <f t="shared" si="345"/>
        <v>0.40565216512642521</v>
      </c>
      <c r="L3138" s="94">
        <f t="shared" si="345"/>
        <v>0.40565216512642521</v>
      </c>
      <c r="M3138" s="94">
        <f t="shared" si="345"/>
        <v>0.40565216512642521</v>
      </c>
      <c r="N3138" s="94">
        <f t="shared" si="345"/>
        <v>0.40565216512642521</v>
      </c>
      <c r="O3138" s="94">
        <f t="shared" si="345"/>
        <v>0.40565216512642521</v>
      </c>
      <c r="P3138" s="94">
        <f t="shared" si="345"/>
        <v>0.40565216512642521</v>
      </c>
      <c r="Q3138" s="94">
        <f t="shared" si="345"/>
        <v>0.40565216512642521</v>
      </c>
      <c r="R3138" s="94">
        <f t="shared" si="345"/>
        <v>0.40565216512642521</v>
      </c>
      <c r="S3138" s="93">
        <f>(1+H3138)^((5-Dashboard!$F$9)*3/12)</f>
        <v>1.1856020264517202</v>
      </c>
      <c r="T3138" s="93">
        <f t="shared" si="342"/>
        <v>1.6665440554601378</v>
      </c>
      <c r="U3138" s="93">
        <f t="shared" si="342"/>
        <v>2.3425812598361162</v>
      </c>
      <c r="V3138" s="93">
        <f t="shared" si="342"/>
        <v>3.2928544198732257</v>
      </c>
      <c r="W3138" s="93">
        <f t="shared" si="342"/>
        <v>4.628607944740919</v>
      </c>
      <c r="X3138" s="93">
        <f t="shared" si="342"/>
        <v>6.5062127790464466</v>
      </c>
      <c r="Y3138" s="93">
        <f t="shared" si="341"/>
        <v>9.1454720796398536</v>
      </c>
      <c r="Z3138" s="93">
        <f t="shared" si="341"/>
        <v>12.855352629849031</v>
      </c>
      <c r="AA3138" s="93">
        <f t="shared" si="341"/>
        <v>18.070154257610977</v>
      </c>
      <c r="AB3138" s="93">
        <f t="shared" si="341"/>
        <v>25.400351456379362</v>
      </c>
      <c r="AC3138" s="95">
        <f t="shared" si="341"/>
        <v>35.704059019631799</v>
      </c>
      <c r="AE3138" s="96"/>
    </row>
    <row r="3139" spans="3:31" ht="24.75" customHeight="1" x14ac:dyDescent="0.25">
      <c r="C3139" s="91">
        <f>ABS(E3139-Dashboard!$F$13)</f>
        <v>32.635413530810133</v>
      </c>
      <c r="D3139" s="92">
        <f t="shared" si="340"/>
        <v>0.4057521651264252</v>
      </c>
      <c r="E3139" s="93" cm="1">
        <f t="array" ref="E3139">SUM('DRE + DCF'!$S$41/TIR!S3139,'DRE + DCF'!$U$41:$AD$41/TIR!T3139:AC3139,TIR!F3139)</f>
        <v>14.984586469189866</v>
      </c>
      <c r="F3139" s="100">
        <f>'DRE + DCF'!$AE$38*'DRE + DCF'!$AE$39*(1+G3139)/(R3139-G3139)/AC3139</f>
        <v>2.5001599493262976</v>
      </c>
      <c r="G3139" s="92">
        <f>R3139*(1-'DRE + DCF'!$AE$39)</f>
        <v>0.24345129907585511</v>
      </c>
      <c r="H3139" s="94">
        <f t="shared" si="344"/>
        <v>0.4057521651264252</v>
      </c>
      <c r="I3139" s="94">
        <f t="shared" si="345"/>
        <v>0.4057521651264252</v>
      </c>
      <c r="J3139" s="94">
        <f t="shared" si="345"/>
        <v>0.4057521651264252</v>
      </c>
      <c r="K3139" s="94">
        <f t="shared" si="345"/>
        <v>0.4057521651264252</v>
      </c>
      <c r="L3139" s="94">
        <f t="shared" si="345"/>
        <v>0.4057521651264252</v>
      </c>
      <c r="M3139" s="94">
        <f t="shared" si="345"/>
        <v>0.4057521651264252</v>
      </c>
      <c r="N3139" s="94">
        <f t="shared" si="345"/>
        <v>0.4057521651264252</v>
      </c>
      <c r="O3139" s="94">
        <f t="shared" si="345"/>
        <v>0.4057521651264252</v>
      </c>
      <c r="P3139" s="94">
        <f t="shared" si="345"/>
        <v>0.4057521651264252</v>
      </c>
      <c r="Q3139" s="94">
        <f t="shared" si="345"/>
        <v>0.4057521651264252</v>
      </c>
      <c r="R3139" s="94">
        <f t="shared" si="345"/>
        <v>0.4057521651264252</v>
      </c>
      <c r="S3139" s="93">
        <f>(1+H3139)^((5-Dashboard!$F$9)*3/12)</f>
        <v>1.1856441983691504</v>
      </c>
      <c r="T3139" s="93">
        <f t="shared" si="342"/>
        <v>1.6667218989270178</v>
      </c>
      <c r="U3139" s="93">
        <f t="shared" si="342"/>
        <v>2.342997918080282</v>
      </c>
      <c r="V3139" s="93">
        <f t="shared" si="342"/>
        <v>3.293674396228063</v>
      </c>
      <c r="W3139" s="93">
        <f t="shared" si="342"/>
        <v>4.6300899137190701</v>
      </c>
      <c r="X3139" s="93">
        <f t="shared" si="342"/>
        <v>6.5087589209406058</v>
      </c>
      <c r="Y3139" s="93">
        <f t="shared" si="341"/>
        <v>9.1497019453981903</v>
      </c>
      <c r="Z3139" s="93">
        <f t="shared" si="341"/>
        <v>12.862213320004969</v>
      </c>
      <c r="AA3139" s="93">
        <f t="shared" si="341"/>
        <v>18.081084222914928</v>
      </c>
      <c r="AB3139" s="93">
        <f t="shared" si="341"/>
        <v>25.417523294195906</v>
      </c>
      <c r="AC3139" s="95">
        <f t="shared" si="341"/>
        <v>35.730738402967241</v>
      </c>
      <c r="AE3139" s="96"/>
    </row>
    <row r="3140" spans="3:31" ht="24.75" customHeight="1" x14ac:dyDescent="0.25">
      <c r="C3140" s="91">
        <f>ABS(E3140-Dashboard!$F$13)</f>
        <v>32.640970833685898</v>
      </c>
      <c r="D3140" s="92">
        <f t="shared" si="340"/>
        <v>0.40585216512642519</v>
      </c>
      <c r="E3140" s="93" cm="1">
        <f t="array" ref="E3140">SUM('DRE + DCF'!$S$41/TIR!S3140,'DRE + DCF'!$U$41:$AD$41/TIR!T3140:AC3140,TIR!F3140)</f>
        <v>14.979029166314097</v>
      </c>
      <c r="F3140" s="100">
        <f>'DRE + DCF'!$AE$38*'DRE + DCF'!$AE$39*(1+G3140)/(R3140-G3140)/AC3140</f>
        <v>2.4977982183634122</v>
      </c>
      <c r="G3140" s="92">
        <f>R3140*(1-'DRE + DCF'!$AE$39)</f>
        <v>0.24351129907585511</v>
      </c>
      <c r="H3140" s="94">
        <f t="shared" si="344"/>
        <v>0.40585216512642519</v>
      </c>
      <c r="I3140" s="94">
        <f t="shared" si="345"/>
        <v>0.40585216512642519</v>
      </c>
      <c r="J3140" s="94">
        <f t="shared" si="345"/>
        <v>0.40585216512642519</v>
      </c>
      <c r="K3140" s="94">
        <f t="shared" si="345"/>
        <v>0.40585216512642519</v>
      </c>
      <c r="L3140" s="94">
        <f t="shared" si="345"/>
        <v>0.40585216512642519</v>
      </c>
      <c r="M3140" s="94">
        <f t="shared" si="345"/>
        <v>0.40585216512642519</v>
      </c>
      <c r="N3140" s="94">
        <f t="shared" si="345"/>
        <v>0.40585216512642519</v>
      </c>
      <c r="O3140" s="94">
        <f t="shared" si="345"/>
        <v>0.40585216512642519</v>
      </c>
      <c r="P3140" s="94">
        <f t="shared" si="345"/>
        <v>0.40585216512642519</v>
      </c>
      <c r="Q3140" s="94">
        <f t="shared" si="345"/>
        <v>0.40585216512642519</v>
      </c>
      <c r="R3140" s="94">
        <f t="shared" si="345"/>
        <v>0.40585216512642519</v>
      </c>
      <c r="S3140" s="93">
        <f>(1+H3140)^((5-Dashboard!$F$9)*3/12)</f>
        <v>1.1856863687866304</v>
      </c>
      <c r="T3140" s="93">
        <f t="shared" si="342"/>
        <v>1.6668997487195736</v>
      </c>
      <c r="U3140" s="93">
        <f t="shared" si="342"/>
        <v>2.3434146207861066</v>
      </c>
      <c r="V3140" s="93">
        <f t="shared" si="342"/>
        <v>3.294494518421069</v>
      </c>
      <c r="W3140" s="93">
        <f t="shared" si="342"/>
        <v>4.6315722517193993</v>
      </c>
      <c r="X3140" s="93">
        <f t="shared" si="342"/>
        <v>6.5113058780191908</v>
      </c>
      <c r="Y3140" s="93">
        <f t="shared" si="341"/>
        <v>9.1539334664136991</v>
      </c>
      <c r="Z3140" s="93">
        <f t="shared" si="341"/>
        <v>12.869077183180943</v>
      </c>
      <c r="AA3140" s="93">
        <f t="shared" si="341"/>
        <v>18.092020021154006</v>
      </c>
      <c r="AB3140" s="93">
        <f t="shared" si="341"/>
        <v>25.434705518249995</v>
      </c>
      <c r="AC3140" s="95">
        <f t="shared" si="341"/>
        <v>35.757435822184796</v>
      </c>
      <c r="AE3140" s="96"/>
    </row>
    <row r="3141" spans="3:31" ht="24.75" customHeight="1" x14ac:dyDescent="0.25">
      <c r="C3141" s="91">
        <f>ABS(E3141-Dashboard!$F$13)</f>
        <v>32.646524121944282</v>
      </c>
      <c r="D3141" s="92">
        <f t="shared" si="340"/>
        <v>0.40595216512642518</v>
      </c>
      <c r="E3141" s="93" cm="1">
        <f t="array" ref="E3141">SUM('DRE + DCF'!$S$41/TIR!S3141,'DRE + DCF'!$U$41:$AD$41/TIR!T3141:AC3141,TIR!F3141)</f>
        <v>14.973475878055712</v>
      </c>
      <c r="F3141" s="100">
        <f>'DRE + DCF'!$AE$38*'DRE + DCF'!$AE$39*(1+G3141)/(R3141-G3141)/AC3141</f>
        <v>2.4954389966304711</v>
      </c>
      <c r="G3141" s="92">
        <f>R3141*(1-'DRE + DCF'!$AE$39)</f>
        <v>0.24357129907585509</v>
      </c>
      <c r="H3141" s="94">
        <f t="shared" si="344"/>
        <v>0.40595216512642518</v>
      </c>
      <c r="I3141" s="94">
        <f t="shared" si="345"/>
        <v>0.40595216512642518</v>
      </c>
      <c r="J3141" s="94">
        <f t="shared" si="345"/>
        <v>0.40595216512642518</v>
      </c>
      <c r="K3141" s="94">
        <f t="shared" si="345"/>
        <v>0.40595216512642518</v>
      </c>
      <c r="L3141" s="94">
        <f t="shared" si="345"/>
        <v>0.40595216512642518</v>
      </c>
      <c r="M3141" s="94">
        <f t="shared" si="345"/>
        <v>0.40595216512642518</v>
      </c>
      <c r="N3141" s="94">
        <f t="shared" si="345"/>
        <v>0.40595216512642518</v>
      </c>
      <c r="O3141" s="94">
        <f t="shared" si="345"/>
        <v>0.40595216512642518</v>
      </c>
      <c r="P3141" s="94">
        <f t="shared" si="345"/>
        <v>0.40595216512642518</v>
      </c>
      <c r="Q3141" s="94">
        <f t="shared" si="345"/>
        <v>0.40595216512642518</v>
      </c>
      <c r="R3141" s="94">
        <f t="shared" si="345"/>
        <v>0.40595216512642518</v>
      </c>
      <c r="S3141" s="93">
        <f>(1+H3141)^((5-Dashboard!$F$9)*3/12)</f>
        <v>1.1857285377043201</v>
      </c>
      <c r="T3141" s="93">
        <f t="shared" si="342"/>
        <v>1.6670776048375788</v>
      </c>
      <c r="U3141" s="93">
        <f t="shared" si="342"/>
        <v>2.3438313679551688</v>
      </c>
      <c r="V3141" s="93">
        <f t="shared" si="342"/>
        <v>3.2953147864678001</v>
      </c>
      <c r="W3141" s="93">
        <f t="shared" si="342"/>
        <v>4.6330549588075263</v>
      </c>
      <c r="X3141" s="93">
        <f t="shared" si="342"/>
        <v>6.5138536504851619</v>
      </c>
      <c r="Y3141" s="93">
        <f t="shared" si="341"/>
        <v>9.1581666432162816</v>
      </c>
      <c r="Z3141" s="93">
        <f t="shared" si="341"/>
        <v>12.875944220618535</v>
      </c>
      <c r="AA3141" s="93">
        <f t="shared" si="341"/>
        <v>18.102961655025709</v>
      </c>
      <c r="AB3141" s="93">
        <f t="shared" si="341"/>
        <v>25.451898134084047</v>
      </c>
      <c r="AC3141" s="95">
        <f t="shared" si="341"/>
        <v>35.784151288192682</v>
      </c>
      <c r="AE3141" s="96"/>
    </row>
    <row r="3142" spans="3:31" ht="24.75" customHeight="1" x14ac:dyDescent="0.25">
      <c r="C3142" s="91">
        <f>ABS(E3142-Dashboard!$F$13)</f>
        <v>32.652073399515828</v>
      </c>
      <c r="D3142" s="92">
        <f t="shared" si="340"/>
        <v>0.40605216512642517</v>
      </c>
      <c r="E3142" s="93" cm="1">
        <f t="array" ref="E3142">SUM('DRE + DCF'!$S$41/TIR!S3142,'DRE + DCF'!$U$41:$AD$41/TIR!T3142:AC3142,TIR!F3142)</f>
        <v>14.967926600484173</v>
      </c>
      <c r="F3142" s="100">
        <f>'DRE + DCF'!$AE$38*'DRE + DCF'!$AE$39*(1+G3142)/(R3142-G3142)/AC3142</f>
        <v>2.4930822811387001</v>
      </c>
      <c r="G3142" s="92">
        <f>R3142*(1-'DRE + DCF'!$AE$39)</f>
        <v>0.2436312990758551</v>
      </c>
      <c r="H3142" s="94">
        <f t="shared" si="344"/>
        <v>0.40605216512642517</v>
      </c>
      <c r="I3142" s="94">
        <f t="shared" si="345"/>
        <v>0.40605216512642517</v>
      </c>
      <c r="J3142" s="94">
        <f t="shared" si="345"/>
        <v>0.40605216512642517</v>
      </c>
      <c r="K3142" s="94">
        <f t="shared" si="345"/>
        <v>0.40605216512642517</v>
      </c>
      <c r="L3142" s="94">
        <f t="shared" si="345"/>
        <v>0.40605216512642517</v>
      </c>
      <c r="M3142" s="94">
        <f t="shared" si="345"/>
        <v>0.40605216512642517</v>
      </c>
      <c r="N3142" s="94">
        <f t="shared" si="345"/>
        <v>0.40605216512642517</v>
      </c>
      <c r="O3142" s="94">
        <f t="shared" si="345"/>
        <v>0.40605216512642517</v>
      </c>
      <c r="P3142" s="94">
        <f t="shared" si="345"/>
        <v>0.40605216512642517</v>
      </c>
      <c r="Q3142" s="94">
        <f t="shared" si="345"/>
        <v>0.40605216512642517</v>
      </c>
      <c r="R3142" s="94">
        <f t="shared" si="345"/>
        <v>0.40605216512642517</v>
      </c>
      <c r="S3142" s="93">
        <f>(1+H3142)^((5-Dashboard!$F$9)*3/12)</f>
        <v>1.1857707051223796</v>
      </c>
      <c r="T3142" s="93">
        <f t="shared" si="342"/>
        <v>1.6672554672808098</v>
      </c>
      <c r="U3142" s="93">
        <f t="shared" si="342"/>
        <v>2.3442481595890525</v>
      </c>
      <c r="V3142" s="93">
        <f t="shared" si="342"/>
        <v>3.2961352003838251</v>
      </c>
      <c r="W3142" s="93">
        <f t="shared" si="342"/>
        <v>4.6345380350491006</v>
      </c>
      <c r="X3142" s="93">
        <f t="shared" si="342"/>
        <v>6.5164022385415565</v>
      </c>
      <c r="Y3142" s="93">
        <f t="shared" si="341"/>
        <v>9.16240147633604</v>
      </c>
      <c r="Z3142" s="93">
        <f t="shared" si="341"/>
        <v>12.882814433559844</v>
      </c>
      <c r="AA3142" s="93">
        <f t="shared" si="341"/>
        <v>18.11390912722878</v>
      </c>
      <c r="AB3142" s="93">
        <f t="shared" si="341"/>
        <v>25.469101147243343</v>
      </c>
      <c r="AC3142" s="95">
        <f t="shared" si="341"/>
        <v>35.810884811905424</v>
      </c>
      <c r="AE3142" s="96"/>
    </row>
    <row r="3143" spans="3:31" ht="24.75" customHeight="1" x14ac:dyDescent="0.25">
      <c r="C3143" s="91">
        <f>ABS(E3143-Dashboard!$F$13)</f>
        <v>32.657618670326272</v>
      </c>
      <c r="D3143" s="92">
        <f t="shared" si="340"/>
        <v>0.40615216512642516</v>
      </c>
      <c r="E3143" s="93" cm="1">
        <f t="array" ref="E3143">SUM('DRE + DCF'!$S$41/TIR!S3143,'DRE + DCF'!$U$41:$AD$41/TIR!T3143:AC3143,TIR!F3143)</f>
        <v>14.962381329673725</v>
      </c>
      <c r="F3143" s="100">
        <f>'DRE + DCF'!$AE$38*'DRE + DCF'!$AE$39*(1+G3143)/(R3143-G3143)/AC3143</f>
        <v>2.4907280689033384</v>
      </c>
      <c r="G3143" s="92">
        <f>R3143*(1-'DRE + DCF'!$AE$39)</f>
        <v>0.24369129907585507</v>
      </c>
      <c r="H3143" s="94">
        <f t="shared" si="344"/>
        <v>0.40615216512642516</v>
      </c>
      <c r="I3143" s="94">
        <f t="shared" si="345"/>
        <v>0.40615216512642516</v>
      </c>
      <c r="J3143" s="94">
        <f t="shared" si="345"/>
        <v>0.40615216512642516</v>
      </c>
      <c r="K3143" s="94">
        <f t="shared" si="345"/>
        <v>0.40615216512642516</v>
      </c>
      <c r="L3143" s="94">
        <f t="shared" si="345"/>
        <v>0.40615216512642516</v>
      </c>
      <c r="M3143" s="94">
        <f t="shared" si="345"/>
        <v>0.40615216512642516</v>
      </c>
      <c r="N3143" s="94">
        <f t="shared" si="345"/>
        <v>0.40615216512642516</v>
      </c>
      <c r="O3143" s="94">
        <f t="shared" si="345"/>
        <v>0.40615216512642516</v>
      </c>
      <c r="P3143" s="94">
        <f t="shared" si="345"/>
        <v>0.40615216512642516</v>
      </c>
      <c r="Q3143" s="94">
        <f t="shared" si="345"/>
        <v>0.40615216512642516</v>
      </c>
      <c r="R3143" s="94">
        <f t="shared" si="345"/>
        <v>0.40615216512642516</v>
      </c>
      <c r="S3143" s="93">
        <f>(1+H3143)^((5-Dashboard!$F$9)*3/12)</f>
        <v>1.1858128710409688</v>
      </c>
      <c r="T3143" s="93">
        <f t="shared" si="342"/>
        <v>1.6674333360490405</v>
      </c>
      <c r="U3143" s="93">
        <f t="shared" si="342"/>
        <v>2.3446649956893362</v>
      </c>
      <c r="V3143" s="93">
        <f t="shared" si="342"/>
        <v>3.2969557601847002</v>
      </c>
      <c r="W3143" s="93">
        <f t="shared" si="342"/>
        <v>4.636021480509755</v>
      </c>
      <c r="X3143" s="93">
        <f t="shared" si="342"/>
        <v>6.5189516423914062</v>
      </c>
      <c r="Y3143" s="93">
        <f t="shared" si="341"/>
        <v>9.1666379663031403</v>
      </c>
      <c r="Z3143" s="93">
        <f t="shared" si="341"/>
        <v>12.88968782324725</v>
      </c>
      <c r="AA3143" s="93">
        <f t="shared" si="341"/>
        <v>18.124862440462838</v>
      </c>
      <c r="AB3143" s="93">
        <f t="shared" si="341"/>
        <v>25.486314563275439</v>
      </c>
      <c r="AC3143" s="95">
        <f t="shared" si="341"/>
        <v>35.837636404242893</v>
      </c>
      <c r="AE3143" s="96"/>
    </row>
    <row r="3144" spans="3:31" ht="24.75" customHeight="1" x14ac:dyDescent="0.25">
      <c r="C3144" s="91">
        <f>ABS(E3144-Dashboard!$F$13)</f>
        <v>32.663159938296793</v>
      </c>
      <c r="D3144" s="92">
        <f t="shared" si="340"/>
        <v>0.40625216512642515</v>
      </c>
      <c r="E3144" s="93" cm="1">
        <f t="array" ref="E3144">SUM('DRE + DCF'!$S$41/TIR!S3144,'DRE + DCF'!$U$41:$AD$41/TIR!T3144:AC3144,TIR!F3144)</f>
        <v>14.956840061703204</v>
      </c>
      <c r="F3144" s="100">
        <f>'DRE + DCF'!$AE$38*'DRE + DCF'!$AE$39*(1+G3144)/(R3144-G3144)/AC3144</f>
        <v>2.4883763569435717</v>
      </c>
      <c r="G3144" s="92">
        <f>R3144*(1-'DRE + DCF'!$AE$39)</f>
        <v>0.24375129907585508</v>
      </c>
      <c r="H3144" s="94">
        <f t="shared" si="344"/>
        <v>0.40625216512642515</v>
      </c>
      <c r="I3144" s="94">
        <f t="shared" si="345"/>
        <v>0.40625216512642515</v>
      </c>
      <c r="J3144" s="94">
        <f t="shared" si="345"/>
        <v>0.40625216512642515</v>
      </c>
      <c r="K3144" s="94">
        <f t="shared" si="345"/>
        <v>0.40625216512642515</v>
      </c>
      <c r="L3144" s="94">
        <f t="shared" si="345"/>
        <v>0.40625216512642515</v>
      </c>
      <c r="M3144" s="94">
        <f t="shared" si="345"/>
        <v>0.40625216512642515</v>
      </c>
      <c r="N3144" s="94">
        <f t="shared" si="345"/>
        <v>0.40625216512642515</v>
      </c>
      <c r="O3144" s="94">
        <f t="shared" si="345"/>
        <v>0.40625216512642515</v>
      </c>
      <c r="P3144" s="94">
        <f t="shared" si="345"/>
        <v>0.40625216512642515</v>
      </c>
      <c r="Q3144" s="94">
        <f t="shared" si="345"/>
        <v>0.40625216512642515</v>
      </c>
      <c r="R3144" s="94">
        <f t="shared" si="345"/>
        <v>0.40625216512642515</v>
      </c>
      <c r="S3144" s="93">
        <f>(1+H3144)^((5-Dashboard!$F$9)*3/12)</f>
        <v>1.1858550354602477</v>
      </c>
      <c r="T3144" s="93">
        <f t="shared" si="342"/>
        <v>1.6676112111420471</v>
      </c>
      <c r="U3144" s="93">
        <f t="shared" si="342"/>
        <v>2.3450818762576042</v>
      </c>
      <c r="V3144" s="93">
        <f t="shared" si="342"/>
        <v>3.2977764658859958</v>
      </c>
      <c r="W3144" s="93">
        <f t="shared" si="342"/>
        <v>4.6375052952551528</v>
      </c>
      <c r="X3144" s="93">
        <f t="shared" si="342"/>
        <v>6.5215018622378205</v>
      </c>
      <c r="Y3144" s="93">
        <f t="shared" si="341"/>
        <v>9.1708761136479495</v>
      </c>
      <c r="Z3144" s="93">
        <f t="shared" si="341"/>
        <v>12.896564390923645</v>
      </c>
      <c r="AA3144" s="93">
        <f t="shared" si="341"/>
        <v>18.135821597428734</v>
      </c>
      <c r="AB3144" s="93">
        <f t="shared" si="341"/>
        <v>25.503538387730742</v>
      </c>
      <c r="AC3144" s="95">
        <f t="shared" si="341"/>
        <v>35.86440607613126</v>
      </c>
      <c r="AE3144" s="96"/>
    </row>
    <row r="3145" spans="3:31" ht="24.75" customHeight="1" x14ac:dyDescent="0.25">
      <c r="C3145" s="91">
        <f>ABS(E3145-Dashboard!$F$13)</f>
        <v>32.668697207343783</v>
      </c>
      <c r="D3145" s="92">
        <f t="shared" si="340"/>
        <v>0.40635216512642514</v>
      </c>
      <c r="E3145" s="93" cm="1">
        <f t="array" ref="E3145">SUM('DRE + DCF'!$S$41/TIR!S3145,'DRE + DCF'!$U$41:$AD$41/TIR!T3145:AC3145,TIR!F3145)</f>
        <v>14.951302792656215</v>
      </c>
      <c r="F3145" s="100">
        <f>'DRE + DCF'!$AE$38*'DRE + DCF'!$AE$39*(1+G3145)/(R3145-G3145)/AC3145</f>
        <v>2.4860271422825901</v>
      </c>
      <c r="G3145" s="92">
        <f>R3145*(1-'DRE + DCF'!$AE$39)</f>
        <v>0.24381129907585508</v>
      </c>
      <c r="H3145" s="94">
        <f t="shared" si="344"/>
        <v>0.40635216512642514</v>
      </c>
      <c r="I3145" s="94">
        <f t="shared" si="345"/>
        <v>0.40635216512642514</v>
      </c>
      <c r="J3145" s="94">
        <f t="shared" si="345"/>
        <v>0.40635216512642514</v>
      </c>
      <c r="K3145" s="94">
        <f t="shared" si="345"/>
        <v>0.40635216512642514</v>
      </c>
      <c r="L3145" s="94">
        <f t="shared" si="345"/>
        <v>0.40635216512642514</v>
      </c>
      <c r="M3145" s="94">
        <f t="shared" si="345"/>
        <v>0.40635216512642514</v>
      </c>
      <c r="N3145" s="94">
        <f t="shared" si="345"/>
        <v>0.40635216512642514</v>
      </c>
      <c r="O3145" s="94">
        <f t="shared" si="345"/>
        <v>0.40635216512642514</v>
      </c>
      <c r="P3145" s="94">
        <f t="shared" si="345"/>
        <v>0.40635216512642514</v>
      </c>
      <c r="Q3145" s="94">
        <f t="shared" si="345"/>
        <v>0.40635216512642514</v>
      </c>
      <c r="R3145" s="94">
        <f t="shared" si="345"/>
        <v>0.40635216512642514</v>
      </c>
      <c r="S3145" s="93">
        <f>(1+H3145)^((5-Dashboard!$F$9)*3/12)</f>
        <v>1.1858971983803761</v>
      </c>
      <c r="T3145" s="93">
        <f t="shared" si="342"/>
        <v>1.6677890925596035</v>
      </c>
      <c r="U3145" s="93">
        <f t="shared" si="342"/>
        <v>2.3454988012954341</v>
      </c>
      <c r="V3145" s="93">
        <f t="shared" si="342"/>
        <v>3.2985973175032681</v>
      </c>
      <c r="W3145" s="93">
        <f t="shared" si="342"/>
        <v>4.638989479350939</v>
      </c>
      <c r="X3145" s="93">
        <f t="shared" si="342"/>
        <v>6.5240528982838999</v>
      </c>
      <c r="Y3145" s="93">
        <f t="shared" si="341"/>
        <v>9.1751159189008913</v>
      </c>
      <c r="Z3145" s="93">
        <f t="shared" si="341"/>
        <v>12.903444137832198</v>
      </c>
      <c r="AA3145" s="93">
        <f t="shared" si="341"/>
        <v>18.146786600828186</v>
      </c>
      <c r="AB3145" s="93">
        <f t="shared" si="341"/>
        <v>25.520772626161918</v>
      </c>
      <c r="AC3145" s="95">
        <f t="shared" si="341"/>
        <v>35.891193838502012</v>
      </c>
      <c r="AE3145" s="96"/>
    </row>
    <row r="3146" spans="3:31" ht="24.75" customHeight="1" x14ac:dyDescent="0.25">
      <c r="C3146" s="91">
        <f>ABS(E3146-Dashboard!$F$13)</f>
        <v>32.674230481379062</v>
      </c>
      <c r="D3146" s="92">
        <f t="shared" si="340"/>
        <v>0.40645216512642512</v>
      </c>
      <c r="E3146" s="93" cm="1">
        <f t="array" ref="E3146">SUM('DRE + DCF'!$S$41/TIR!S3146,'DRE + DCF'!$U$41:$AD$41/TIR!T3146:AC3146,TIR!F3146)</f>
        <v>14.945769518620937</v>
      </c>
      <c r="F3146" s="100">
        <f>'DRE + DCF'!$AE$38*'DRE + DCF'!$AE$39*(1+G3146)/(R3146-G3146)/AC3146</f>
        <v>2.4836804219475095</v>
      </c>
      <c r="G3146" s="92">
        <f>R3146*(1-'DRE + DCF'!$AE$39)</f>
        <v>0.24387129907585506</v>
      </c>
      <c r="H3146" s="94">
        <f t="shared" si="344"/>
        <v>0.40645216512642512</v>
      </c>
      <c r="I3146" s="94">
        <f t="shared" si="345"/>
        <v>0.40645216512642512</v>
      </c>
      <c r="J3146" s="94">
        <f t="shared" si="345"/>
        <v>0.40645216512642512</v>
      </c>
      <c r="K3146" s="94">
        <f t="shared" si="345"/>
        <v>0.40645216512642512</v>
      </c>
      <c r="L3146" s="94">
        <f t="shared" si="345"/>
        <v>0.40645216512642512</v>
      </c>
      <c r="M3146" s="94">
        <f t="shared" si="345"/>
        <v>0.40645216512642512</v>
      </c>
      <c r="N3146" s="94">
        <f t="shared" si="345"/>
        <v>0.40645216512642512</v>
      </c>
      <c r="O3146" s="94">
        <f t="shared" si="345"/>
        <v>0.40645216512642512</v>
      </c>
      <c r="P3146" s="94">
        <f t="shared" si="345"/>
        <v>0.40645216512642512</v>
      </c>
      <c r="Q3146" s="94">
        <f t="shared" si="345"/>
        <v>0.40645216512642512</v>
      </c>
      <c r="R3146" s="94">
        <f t="shared" si="345"/>
        <v>0.40645216512642512</v>
      </c>
      <c r="S3146" s="93">
        <f>(1+H3146)^((5-Dashboard!$F$9)*3/12)</f>
        <v>1.1859393598015142</v>
      </c>
      <c r="T3146" s="93">
        <f t="shared" si="342"/>
        <v>1.6679669803014863</v>
      </c>
      <c r="U3146" s="93">
        <f t="shared" si="342"/>
        <v>2.3459157708044107</v>
      </c>
      <c r="V3146" s="93">
        <f t="shared" si="342"/>
        <v>3.2994183150520904</v>
      </c>
      <c r="W3146" s="93">
        <f t="shared" si="342"/>
        <v>4.6404740328627945</v>
      </c>
      <c r="X3146" s="93">
        <f t="shared" si="342"/>
        <v>6.5266047507328313</v>
      </c>
      <c r="Y3146" s="93">
        <f t="shared" si="341"/>
        <v>9.1793573825926043</v>
      </c>
      <c r="Z3146" s="93">
        <f t="shared" si="341"/>
        <v>12.910327065216604</v>
      </c>
      <c r="AA3146" s="93">
        <f t="shared" si="341"/>
        <v>18.15775745336418</v>
      </c>
      <c r="AB3146" s="93">
        <f t="shared" si="341"/>
        <v>25.538017284124535</v>
      </c>
      <c r="AC3146" s="95">
        <f t="shared" si="341"/>
        <v>35.917999702293024</v>
      </c>
      <c r="AE3146" s="96"/>
    </row>
    <row r="3147" spans="3:31" ht="24.75" customHeight="1" x14ac:dyDescent="0.25">
      <c r="C3147" s="91">
        <f>ABS(E3147-Dashboard!$F$13)</f>
        <v>32.679759764309679</v>
      </c>
      <c r="D3147" s="92">
        <f t="shared" si="340"/>
        <v>0.40655216512642511</v>
      </c>
      <c r="E3147" s="93" cm="1">
        <f t="array" ref="E3147">SUM('DRE + DCF'!$S$41/TIR!S3147,'DRE + DCF'!$U$41:$AD$41/TIR!T3147:AC3147,TIR!F3147)</f>
        <v>14.940240235690318</v>
      </c>
      <c r="F3147" s="100">
        <f>'DRE + DCF'!$AE$38*'DRE + DCF'!$AE$39*(1+G3147)/(R3147-G3147)/AC3147</f>
        <v>2.4813361929694473</v>
      </c>
      <c r="G3147" s="92">
        <f>R3147*(1-'DRE + DCF'!$AE$39)</f>
        <v>0.24393129907585506</v>
      </c>
      <c r="H3147" s="94">
        <f t="shared" si="344"/>
        <v>0.40655216512642511</v>
      </c>
      <c r="I3147" s="94">
        <f t="shared" si="345"/>
        <v>0.40655216512642511</v>
      </c>
      <c r="J3147" s="94">
        <f t="shared" si="345"/>
        <v>0.40655216512642511</v>
      </c>
      <c r="K3147" s="94">
        <f t="shared" si="345"/>
        <v>0.40655216512642511</v>
      </c>
      <c r="L3147" s="94">
        <f t="shared" si="345"/>
        <v>0.40655216512642511</v>
      </c>
      <c r="M3147" s="94">
        <f t="shared" si="345"/>
        <v>0.40655216512642511</v>
      </c>
      <c r="N3147" s="94">
        <f t="shared" si="345"/>
        <v>0.40655216512642511</v>
      </c>
      <c r="O3147" s="94">
        <f t="shared" si="345"/>
        <v>0.40655216512642511</v>
      </c>
      <c r="P3147" s="94">
        <f t="shared" si="345"/>
        <v>0.40655216512642511</v>
      </c>
      <c r="Q3147" s="94">
        <f t="shared" si="345"/>
        <v>0.40655216512642511</v>
      </c>
      <c r="R3147" s="94">
        <f t="shared" si="345"/>
        <v>0.40655216512642511</v>
      </c>
      <c r="S3147" s="93">
        <f>(1+H3147)^((5-Dashboard!$F$9)*3/12)</f>
        <v>1.1859815197238215</v>
      </c>
      <c r="T3147" s="93">
        <f t="shared" si="342"/>
        <v>1.6681448743674689</v>
      </c>
      <c r="U3147" s="93">
        <f t="shared" si="342"/>
        <v>2.3463327847861115</v>
      </c>
      <c r="V3147" s="93">
        <f t="shared" si="342"/>
        <v>3.3002394585480195</v>
      </c>
      <c r="W3147" s="93">
        <f t="shared" si="342"/>
        <v>4.641958955856377</v>
      </c>
      <c r="X3147" s="93">
        <f t="shared" si="342"/>
        <v>6.5291574197877864</v>
      </c>
      <c r="Y3147" s="93">
        <f t="shared" si="341"/>
        <v>9.1836005052537732</v>
      </c>
      <c r="Z3147" s="93">
        <f t="shared" si="341"/>
        <v>12.917213174320825</v>
      </c>
      <c r="AA3147" s="93">
        <f t="shared" si="341"/>
        <v>18.168734157740538</v>
      </c>
      <c r="AB3147" s="93">
        <f t="shared" si="341"/>
        <v>25.555272367176386</v>
      </c>
      <c r="AC3147" s="95">
        <f t="shared" si="341"/>
        <v>35.944823678447449</v>
      </c>
      <c r="AE3147" s="96"/>
    </row>
    <row r="3148" spans="3:31" ht="24.75" customHeight="1" x14ac:dyDescent="0.25">
      <c r="C3148" s="91">
        <f>ABS(E3148-Dashboard!$F$13)</f>
        <v>32.685285060038147</v>
      </c>
      <c r="D3148" s="92">
        <f t="shared" si="340"/>
        <v>0.4066521651264251</v>
      </c>
      <c r="E3148" s="93" cm="1">
        <f t="array" ref="E3148">SUM('DRE + DCF'!$S$41/TIR!S3148,'DRE + DCF'!$U$41:$AD$41/TIR!T3148:AC3148,TIR!F3148)</f>
        <v>14.93471493996185</v>
      </c>
      <c r="F3148" s="100">
        <f>'DRE + DCF'!$AE$38*'DRE + DCF'!$AE$39*(1+G3148)/(R3148-G3148)/AC3148</f>
        <v>2.4789944523834326</v>
      </c>
      <c r="G3148" s="92">
        <f>R3148*(1-'DRE + DCF'!$AE$39)</f>
        <v>0.24399129907585504</v>
      </c>
      <c r="H3148" s="94">
        <f t="shared" si="344"/>
        <v>0.4066521651264251</v>
      </c>
      <c r="I3148" s="94">
        <f t="shared" si="345"/>
        <v>0.4066521651264251</v>
      </c>
      <c r="J3148" s="94">
        <f t="shared" si="345"/>
        <v>0.4066521651264251</v>
      </c>
      <c r="K3148" s="94">
        <f t="shared" si="345"/>
        <v>0.4066521651264251</v>
      </c>
      <c r="L3148" s="94">
        <f t="shared" si="345"/>
        <v>0.4066521651264251</v>
      </c>
      <c r="M3148" s="94">
        <f t="shared" si="345"/>
        <v>0.4066521651264251</v>
      </c>
      <c r="N3148" s="94">
        <f t="shared" si="345"/>
        <v>0.4066521651264251</v>
      </c>
      <c r="O3148" s="94">
        <f t="shared" si="345"/>
        <v>0.4066521651264251</v>
      </c>
      <c r="P3148" s="94">
        <f t="shared" si="345"/>
        <v>0.4066521651264251</v>
      </c>
      <c r="Q3148" s="94">
        <f t="shared" si="345"/>
        <v>0.4066521651264251</v>
      </c>
      <c r="R3148" s="94">
        <f t="shared" si="345"/>
        <v>0.4066521651264251</v>
      </c>
      <c r="S3148" s="93">
        <f>(1+H3148)^((5-Dashboard!$F$9)*3/12)</f>
        <v>1.186023678147458</v>
      </c>
      <c r="T3148" s="93">
        <f t="shared" si="342"/>
        <v>1.6683227747573284</v>
      </c>
      <c r="U3148" s="93">
        <f t="shared" si="342"/>
        <v>2.3467498432421214</v>
      </c>
      <c r="V3148" s="93">
        <f t="shared" si="342"/>
        <v>3.3010607480066292</v>
      </c>
      <c r="W3148" s="93">
        <f t="shared" si="342"/>
        <v>4.6434442483973815</v>
      </c>
      <c r="X3148" s="93">
        <f t="shared" si="342"/>
        <v>6.5317109056520231</v>
      </c>
      <c r="Y3148" s="93">
        <f t="shared" si="341"/>
        <v>9.1878452874153016</v>
      </c>
      <c r="Z3148" s="93">
        <f t="shared" si="341"/>
        <v>12.924102466389357</v>
      </c>
      <c r="AA3148" s="93">
        <f t="shared" si="341"/>
        <v>18.179716716662362</v>
      </c>
      <c r="AB3148" s="93">
        <f t="shared" si="341"/>
        <v>25.57253788087818</v>
      </c>
      <c r="AC3148" s="95">
        <f t="shared" si="341"/>
        <v>35.971665777914815</v>
      </c>
      <c r="AE3148" s="96"/>
    </row>
    <row r="3149" spans="3:31" ht="24.75" customHeight="1" x14ac:dyDescent="0.25">
      <c r="C3149" s="91">
        <f>ABS(E3149-Dashboard!$F$13)</f>
        <v>32.690806372462191</v>
      </c>
      <c r="D3149" s="92">
        <f t="shared" si="340"/>
        <v>0.40675216512642509</v>
      </c>
      <c r="E3149" s="93" cm="1">
        <f t="array" ref="E3149">SUM('DRE + DCF'!$S$41/TIR!S3149,'DRE + DCF'!$U$41:$AD$41/TIR!T3149:AC3149,TIR!F3149)</f>
        <v>14.929193627537803</v>
      </c>
      <c r="F3149" s="100">
        <f>'DRE + DCF'!$AE$38*'DRE + DCF'!$AE$39*(1+G3149)/(R3149-G3149)/AC3149</f>
        <v>2.4766551972284816</v>
      </c>
      <c r="G3149" s="92">
        <f>R3149*(1-'DRE + DCF'!$AE$39)</f>
        <v>0.24405129907585504</v>
      </c>
      <c r="H3149" s="94">
        <f t="shared" si="344"/>
        <v>0.40675216512642509</v>
      </c>
      <c r="I3149" s="94">
        <f t="shared" si="345"/>
        <v>0.40675216512642509</v>
      </c>
      <c r="J3149" s="94">
        <f t="shared" si="345"/>
        <v>0.40675216512642509</v>
      </c>
      <c r="K3149" s="94">
        <f t="shared" si="345"/>
        <v>0.40675216512642509</v>
      </c>
      <c r="L3149" s="94">
        <f t="shared" si="345"/>
        <v>0.40675216512642509</v>
      </c>
      <c r="M3149" s="94">
        <f t="shared" si="345"/>
        <v>0.40675216512642509</v>
      </c>
      <c r="N3149" s="94">
        <f t="shared" si="345"/>
        <v>0.40675216512642509</v>
      </c>
      <c r="O3149" s="94">
        <f t="shared" si="345"/>
        <v>0.40675216512642509</v>
      </c>
      <c r="P3149" s="94">
        <f t="shared" si="345"/>
        <v>0.40675216512642509</v>
      </c>
      <c r="Q3149" s="94">
        <f t="shared" si="345"/>
        <v>0.40675216512642509</v>
      </c>
      <c r="R3149" s="94">
        <f t="shared" si="345"/>
        <v>0.40675216512642509</v>
      </c>
      <c r="S3149" s="93">
        <f>(1+H3149)^((5-Dashboard!$F$9)*3/12)</f>
        <v>1.1860658350725835</v>
      </c>
      <c r="T3149" s="93">
        <f t="shared" si="342"/>
        <v>1.6685006814708381</v>
      </c>
      <c r="U3149" s="93">
        <f t="shared" si="342"/>
        <v>2.347166946174017</v>
      </c>
      <c r="V3149" s="93">
        <f t="shared" si="342"/>
        <v>3.3018821834434773</v>
      </c>
      <c r="W3149" s="93">
        <f t="shared" si="342"/>
        <v>4.644929910551479</v>
      </c>
      <c r="X3149" s="93">
        <f t="shared" si="342"/>
        <v>6.5342652085287849</v>
      </c>
      <c r="Y3149" s="93">
        <f t="shared" ref="Y3149:AC3199" si="346">(X3149)*(1+N3149)</f>
        <v>9.1920917296081388</v>
      </c>
      <c r="Z3149" s="93">
        <f t="shared" si="346"/>
        <v>12.930994942666954</v>
      </c>
      <c r="AA3149" s="93">
        <f t="shared" si="346"/>
        <v>18.190705132835589</v>
      </c>
      <c r="AB3149" s="93">
        <f t="shared" si="346"/>
        <v>25.589813830792838</v>
      </c>
      <c r="AC3149" s="95">
        <f t="shared" si="346"/>
        <v>35.998526011649957</v>
      </c>
      <c r="AE3149" s="96"/>
    </row>
    <row r="3150" spans="3:31" ht="24.75" customHeight="1" x14ac:dyDescent="0.25">
      <c r="C3150" s="91">
        <f>ABS(E3150-Dashboard!$F$13)</f>
        <v>32.696323705475038</v>
      </c>
      <c r="D3150" s="92">
        <f t="shared" si="340"/>
        <v>0.40685216512642508</v>
      </c>
      <c r="E3150" s="93" cm="1">
        <f t="array" ref="E3150">SUM('DRE + DCF'!$S$41/TIR!S3150,'DRE + DCF'!$U$41:$AD$41/TIR!T3150:AC3150,TIR!F3150)</f>
        <v>14.923676294524963</v>
      </c>
      <c r="F3150" s="100">
        <f>'DRE + DCF'!$AE$38*'DRE + DCF'!$AE$39*(1+G3150)/(R3150-G3150)/AC3150</f>
        <v>2.4743184245475138</v>
      </c>
      <c r="G3150" s="92">
        <f>R3150*(1-'DRE + DCF'!$AE$39)</f>
        <v>0.24411129907585505</v>
      </c>
      <c r="H3150" s="94">
        <f t="shared" si="344"/>
        <v>0.40685216512642508</v>
      </c>
      <c r="I3150" s="94">
        <f t="shared" si="345"/>
        <v>0.40685216512642508</v>
      </c>
      <c r="J3150" s="94">
        <f t="shared" si="345"/>
        <v>0.40685216512642508</v>
      </c>
      <c r="K3150" s="94">
        <f t="shared" si="345"/>
        <v>0.40685216512642508</v>
      </c>
      <c r="L3150" s="94">
        <f t="shared" si="345"/>
        <v>0.40685216512642508</v>
      </c>
      <c r="M3150" s="94">
        <f t="shared" si="345"/>
        <v>0.40685216512642508</v>
      </c>
      <c r="N3150" s="94">
        <f t="shared" si="345"/>
        <v>0.40685216512642508</v>
      </c>
      <c r="O3150" s="94">
        <f t="shared" si="345"/>
        <v>0.40685216512642508</v>
      </c>
      <c r="P3150" s="94">
        <f t="shared" si="345"/>
        <v>0.40685216512642508</v>
      </c>
      <c r="Q3150" s="94">
        <f t="shared" si="345"/>
        <v>0.40685216512642508</v>
      </c>
      <c r="R3150" s="94">
        <f t="shared" si="345"/>
        <v>0.40685216512642508</v>
      </c>
      <c r="S3150" s="93">
        <f>(1+H3150)^((5-Dashboard!$F$9)*3/12)</f>
        <v>1.1861079904993581</v>
      </c>
      <c r="T3150" s="93">
        <f t="shared" ref="T3150:X3200" si="347">(S3150)*(1+I3150)</f>
        <v>1.6686785945077753</v>
      </c>
      <c r="U3150" s="93">
        <f t="shared" si="347"/>
        <v>2.347584093583384</v>
      </c>
      <c r="V3150" s="93">
        <f t="shared" si="347"/>
        <v>3.3027037648741402</v>
      </c>
      <c r="W3150" s="93">
        <f t="shared" si="347"/>
        <v>4.6464159423843796</v>
      </c>
      <c r="X3150" s="93">
        <f t="shared" si="347"/>
        <v>6.5368203286214035</v>
      </c>
      <c r="Y3150" s="93">
        <f t="shared" si="346"/>
        <v>9.1963398323634511</v>
      </c>
      <c r="Z3150" s="93">
        <f t="shared" si="346"/>
        <v>12.937890604398907</v>
      </c>
      <c r="AA3150" s="93">
        <f t="shared" si="346"/>
        <v>18.201699408967436</v>
      </c>
      <c r="AB3150" s="93">
        <f t="shared" si="346"/>
        <v>25.60710022248621</v>
      </c>
      <c r="AC3150" s="95">
        <f t="shared" si="346"/>
        <v>36.025404390614085</v>
      </c>
      <c r="AE3150" s="96"/>
    </row>
    <row r="3151" spans="3:31" ht="24.75" customHeight="1" x14ac:dyDescent="0.25">
      <c r="C3151" s="91">
        <f>ABS(E3151-Dashboard!$F$13)</f>
        <v>32.701837062965126</v>
      </c>
      <c r="D3151" s="92">
        <f t="shared" ref="D3151:D3214" si="348">D3150+0.0001</f>
        <v>0.40695216512642507</v>
      </c>
      <c r="E3151" s="93" cm="1">
        <f t="array" ref="E3151">SUM('DRE + DCF'!$S$41/TIR!S3151,'DRE + DCF'!$U$41:$AD$41/TIR!T3151:AC3151,TIR!F3151)</f>
        <v>14.91816293703487</v>
      </c>
      <c r="F3151" s="100">
        <f>'DRE + DCF'!$AE$38*'DRE + DCF'!$AE$39*(1+G3151)/(R3151-G3151)/AC3151</f>
        <v>2.4719841313874205</v>
      </c>
      <c r="G3151" s="92">
        <f>R3151*(1-'DRE + DCF'!$AE$39)</f>
        <v>0.24417129907585503</v>
      </c>
      <c r="H3151" s="94">
        <f t="shared" si="344"/>
        <v>0.40695216512642507</v>
      </c>
      <c r="I3151" s="94">
        <f t="shared" si="345"/>
        <v>0.40695216512642507</v>
      </c>
      <c r="J3151" s="94">
        <f t="shared" si="345"/>
        <v>0.40695216512642507</v>
      </c>
      <c r="K3151" s="94">
        <f t="shared" si="345"/>
        <v>0.40695216512642507</v>
      </c>
      <c r="L3151" s="94">
        <f t="shared" si="345"/>
        <v>0.40695216512642507</v>
      </c>
      <c r="M3151" s="94">
        <f t="shared" si="345"/>
        <v>0.40695216512642507</v>
      </c>
      <c r="N3151" s="94">
        <f t="shared" si="345"/>
        <v>0.40695216512642507</v>
      </c>
      <c r="O3151" s="94">
        <f t="shared" si="345"/>
        <v>0.40695216512642507</v>
      </c>
      <c r="P3151" s="94">
        <f t="shared" si="345"/>
        <v>0.40695216512642507</v>
      </c>
      <c r="Q3151" s="94">
        <f t="shared" si="345"/>
        <v>0.40695216512642507</v>
      </c>
      <c r="R3151" s="94">
        <f t="shared" si="345"/>
        <v>0.40695216512642507</v>
      </c>
      <c r="S3151" s="93">
        <f>(1+H3151)^((5-Dashboard!$F$9)*3/12)</f>
        <v>1.1861501444279408</v>
      </c>
      <c r="T3151" s="93">
        <f t="shared" si="347"/>
        <v>1.668856513867913</v>
      </c>
      <c r="U3151" s="93">
        <f t="shared" si="347"/>
        <v>2.3480012854717978</v>
      </c>
      <c r="V3151" s="93">
        <f t="shared" si="347"/>
        <v>3.3035254923141748</v>
      </c>
      <c r="W3151" s="93">
        <f t="shared" si="347"/>
        <v>4.6479023439617668</v>
      </c>
      <c r="X3151" s="93">
        <f t="shared" si="347"/>
        <v>6.5393762661331936</v>
      </c>
      <c r="Y3151" s="93">
        <f t="shared" si="346"/>
        <v>9.2005895962124526</v>
      </c>
      <c r="Z3151" s="93">
        <f t="shared" si="346"/>
        <v>12.94478945283077</v>
      </c>
      <c r="AA3151" s="93">
        <f t="shared" si="346"/>
        <v>18.212699547765961</v>
      </c>
      <c r="AB3151" s="93">
        <f t="shared" si="346"/>
        <v>25.624397061526381</v>
      </c>
      <c r="AC3151" s="95">
        <f t="shared" si="346"/>
        <v>36.052300925773743</v>
      </c>
      <c r="AE3151" s="96"/>
    </row>
    <row r="3152" spans="3:31" ht="24.75" customHeight="1" x14ac:dyDescent="0.25">
      <c r="C3152" s="91">
        <f>ABS(E3152-Dashboard!$F$13)</f>
        <v>32.707346448816409</v>
      </c>
      <c r="D3152" s="92">
        <f t="shared" si="348"/>
        <v>0.40705216512642506</v>
      </c>
      <c r="E3152" s="93" cm="1">
        <f t="array" ref="E3152">SUM('DRE + DCF'!$S$41/TIR!S3152,'DRE + DCF'!$U$41:$AD$41/TIR!T3152:AC3152,TIR!F3152)</f>
        <v>14.912653551183592</v>
      </c>
      <c r="F3152" s="100">
        <f>'DRE + DCF'!$AE$38*'DRE + DCF'!$AE$39*(1+G3152)/(R3152-G3152)/AC3152</f>
        <v>2.4696523147989877</v>
      </c>
      <c r="G3152" s="92">
        <f>R3152*(1-'DRE + DCF'!$AE$39)</f>
        <v>0.24423129907585503</v>
      </c>
      <c r="H3152" s="94">
        <f t="shared" si="344"/>
        <v>0.40705216512642506</v>
      </c>
      <c r="I3152" s="94">
        <f t="shared" si="345"/>
        <v>0.40705216512642506</v>
      </c>
      <c r="J3152" s="94">
        <f t="shared" si="345"/>
        <v>0.40705216512642506</v>
      </c>
      <c r="K3152" s="94">
        <f t="shared" si="345"/>
        <v>0.40705216512642506</v>
      </c>
      <c r="L3152" s="94">
        <f t="shared" si="345"/>
        <v>0.40705216512642506</v>
      </c>
      <c r="M3152" s="94">
        <f t="shared" si="345"/>
        <v>0.40705216512642506</v>
      </c>
      <c r="N3152" s="94">
        <f t="shared" si="345"/>
        <v>0.40705216512642506</v>
      </c>
      <c r="O3152" s="94">
        <f t="shared" si="345"/>
        <v>0.40705216512642506</v>
      </c>
      <c r="P3152" s="94">
        <f t="shared" si="345"/>
        <v>0.40705216512642506</v>
      </c>
      <c r="Q3152" s="94">
        <f t="shared" si="345"/>
        <v>0.40705216512642506</v>
      </c>
      <c r="R3152" s="94">
        <f t="shared" si="345"/>
        <v>0.40705216512642506</v>
      </c>
      <c r="S3152" s="93">
        <f>(1+H3152)^((5-Dashboard!$F$9)*3/12)</f>
        <v>1.1861922968584921</v>
      </c>
      <c r="T3152" s="93">
        <f t="shared" si="347"/>
        <v>1.6690344395510286</v>
      </c>
      <c r="U3152" s="93">
        <f t="shared" si="347"/>
        <v>2.3484185218408444</v>
      </c>
      <c r="V3152" s="93">
        <f t="shared" si="347"/>
        <v>3.3043473657791593</v>
      </c>
      <c r="W3152" s="93">
        <f t="shared" si="347"/>
        <v>4.6493891153493658</v>
      </c>
      <c r="X3152" s="93">
        <f t="shared" si="347"/>
        <v>6.5419330212675595</v>
      </c>
      <c r="Y3152" s="93">
        <f t="shared" si="346"/>
        <v>9.2048410216865761</v>
      </c>
      <c r="Z3152" s="93">
        <f t="shared" si="346"/>
        <v>12.951691489208633</v>
      </c>
      <c r="AA3152" s="93">
        <f t="shared" si="346"/>
        <v>18.223705551940501</v>
      </c>
      <c r="AB3152" s="93">
        <f t="shared" si="346"/>
        <v>25.641704353484336</v>
      </c>
      <c r="AC3152" s="95">
        <f t="shared" si="346"/>
        <v>36.079215628101814</v>
      </c>
      <c r="AE3152" s="96"/>
    </row>
    <row r="3153" spans="3:31" ht="24.75" customHeight="1" x14ac:dyDescent="0.25">
      <c r="C3153" s="91">
        <f>ABS(E3153-Dashboard!$F$13)</f>
        <v>32.712851866908075</v>
      </c>
      <c r="D3153" s="92">
        <f t="shared" si="348"/>
        <v>0.40715216512642505</v>
      </c>
      <c r="E3153" s="93" cm="1">
        <f t="array" ref="E3153">SUM('DRE + DCF'!$S$41/TIR!S3153,'DRE + DCF'!$U$41:$AD$41/TIR!T3153:AC3153,TIR!F3153)</f>
        <v>14.907148133091923</v>
      </c>
      <c r="F3153" s="100">
        <f>'DRE + DCF'!$AE$38*'DRE + DCF'!$AE$39*(1+G3153)/(R3153-G3153)/AC3153</f>
        <v>2.4673229718369591</v>
      </c>
      <c r="G3153" s="92">
        <f>R3153*(1-'DRE + DCF'!$AE$39)</f>
        <v>0.24429129907585501</v>
      </c>
      <c r="H3153" s="94">
        <f t="shared" si="344"/>
        <v>0.40715216512642505</v>
      </c>
      <c r="I3153" s="94">
        <f t="shared" si="345"/>
        <v>0.40715216512642505</v>
      </c>
      <c r="J3153" s="94">
        <f t="shared" si="345"/>
        <v>0.40715216512642505</v>
      </c>
      <c r="K3153" s="94">
        <f t="shared" si="345"/>
        <v>0.40715216512642505</v>
      </c>
      <c r="L3153" s="94">
        <f t="shared" si="345"/>
        <v>0.40715216512642505</v>
      </c>
      <c r="M3153" s="94">
        <f t="shared" si="345"/>
        <v>0.40715216512642505</v>
      </c>
      <c r="N3153" s="94">
        <f t="shared" si="345"/>
        <v>0.40715216512642505</v>
      </c>
      <c r="O3153" s="94">
        <f t="shared" si="345"/>
        <v>0.40715216512642505</v>
      </c>
      <c r="P3153" s="94">
        <f t="shared" si="345"/>
        <v>0.40715216512642505</v>
      </c>
      <c r="Q3153" s="94">
        <f t="shared" si="345"/>
        <v>0.40715216512642505</v>
      </c>
      <c r="R3153" s="94">
        <f t="shared" si="345"/>
        <v>0.40715216512642505</v>
      </c>
      <c r="S3153" s="93">
        <f>(1+H3153)^((5-Dashboard!$F$9)*3/12)</f>
        <v>1.1862344477911713</v>
      </c>
      <c r="T3153" s="93">
        <f t="shared" si="347"/>
        <v>1.6692123715568958</v>
      </c>
      <c r="U3153" s="93">
        <f t="shared" si="347"/>
        <v>2.3488358026921006</v>
      </c>
      <c r="V3153" s="93">
        <f t="shared" si="347"/>
        <v>3.3051693852846538</v>
      </c>
      <c r="W3153" s="93">
        <f t="shared" si="347"/>
        <v>4.6508762566128752</v>
      </c>
      <c r="X3153" s="93">
        <f t="shared" si="347"/>
        <v>6.5444905942278897</v>
      </c>
      <c r="Y3153" s="93">
        <f t="shared" si="346"/>
        <v>9.2090941093172987</v>
      </c>
      <c r="Z3153" s="93">
        <f t="shared" si="346"/>
        <v>12.958596714778842</v>
      </c>
      <c r="AA3153" s="93">
        <f t="shared" si="346"/>
        <v>18.234717424201225</v>
      </c>
      <c r="AB3153" s="93">
        <f t="shared" si="346"/>
        <v>25.6590221039333</v>
      </c>
      <c r="AC3153" s="95">
        <f t="shared" si="346"/>
        <v>36.106148508576538</v>
      </c>
      <c r="AE3153" s="96"/>
    </row>
    <row r="3154" spans="3:31" ht="24.75" customHeight="1" x14ac:dyDescent="0.25">
      <c r="C3154" s="91">
        <f>ABS(E3154-Dashboard!$F$13)</f>
        <v>32.718353321114819</v>
      </c>
      <c r="D3154" s="92">
        <f t="shared" si="348"/>
        <v>0.40725216512642504</v>
      </c>
      <c r="E3154" s="93" cm="1">
        <f t="array" ref="E3154">SUM('DRE + DCF'!$S$41/TIR!S3154,'DRE + DCF'!$U$41:$AD$41/TIR!T3154:AC3154,TIR!F3154)</f>
        <v>14.90164667888518</v>
      </c>
      <c r="F3154" s="100">
        <f>'DRE + DCF'!$AE$38*'DRE + DCF'!$AE$39*(1+G3154)/(R3154-G3154)/AC3154</f>
        <v>2.4649960995599667</v>
      </c>
      <c r="G3154" s="92">
        <f>R3154*(1-'DRE + DCF'!$AE$39)</f>
        <v>0.24435129907585501</v>
      </c>
      <c r="H3154" s="94">
        <f t="shared" si="344"/>
        <v>0.40725216512642504</v>
      </c>
      <c r="I3154" s="94">
        <f t="shared" si="345"/>
        <v>0.40725216512642504</v>
      </c>
      <c r="J3154" s="94">
        <f t="shared" si="345"/>
        <v>0.40725216512642504</v>
      </c>
      <c r="K3154" s="94">
        <f t="shared" si="345"/>
        <v>0.40725216512642504</v>
      </c>
      <c r="L3154" s="94">
        <f t="shared" si="345"/>
        <v>0.40725216512642504</v>
      </c>
      <c r="M3154" s="94">
        <f t="shared" si="345"/>
        <v>0.40725216512642504</v>
      </c>
      <c r="N3154" s="94">
        <f t="shared" si="345"/>
        <v>0.40725216512642504</v>
      </c>
      <c r="O3154" s="94">
        <f t="shared" si="345"/>
        <v>0.40725216512642504</v>
      </c>
      <c r="P3154" s="94">
        <f t="shared" si="345"/>
        <v>0.40725216512642504</v>
      </c>
      <c r="Q3154" s="94">
        <f t="shared" si="345"/>
        <v>0.40725216512642504</v>
      </c>
      <c r="R3154" s="94">
        <f t="shared" si="345"/>
        <v>0.40725216512642504</v>
      </c>
      <c r="S3154" s="93">
        <f>(1+H3154)^((5-Dashboard!$F$9)*3/12)</f>
        <v>1.1862765972261382</v>
      </c>
      <c r="T3154" s="93">
        <f t="shared" si="347"/>
        <v>1.6693903098852911</v>
      </c>
      <c r="U3154" s="93">
        <f t="shared" si="347"/>
        <v>2.3492531280271498</v>
      </c>
      <c r="V3154" s="93">
        <f t="shared" si="347"/>
        <v>3.3059915508462332</v>
      </c>
      <c r="W3154" s="93">
        <f t="shared" si="347"/>
        <v>4.6523637678180298</v>
      </c>
      <c r="X3154" s="93">
        <f t="shared" si="347"/>
        <v>6.5470489852176552</v>
      </c>
      <c r="Y3154" s="93">
        <f t="shared" si="346"/>
        <v>9.2133488596363105</v>
      </c>
      <c r="Z3154" s="93">
        <f t="shared" si="346"/>
        <v>12.965505130788278</v>
      </c>
      <c r="AA3154" s="93">
        <f t="shared" si="346"/>
        <v>18.245735167259578</v>
      </c>
      <c r="AB3154" s="93">
        <f t="shared" si="346"/>
        <v>25.676350318449398</v>
      </c>
      <c r="AC3154" s="95">
        <f t="shared" si="346"/>
        <v>36.133099578182488</v>
      </c>
      <c r="AE3154" s="96"/>
    </row>
    <row r="3155" spans="3:31" ht="24.75" customHeight="1" x14ac:dyDescent="0.25">
      <c r="C3155" s="91">
        <f>ABS(E3155-Dashboard!$F$13)</f>
        <v>32.723850815306605</v>
      </c>
      <c r="D3155" s="92">
        <f t="shared" si="348"/>
        <v>0.40735216512642503</v>
      </c>
      <c r="E3155" s="93" cm="1">
        <f t="array" ref="E3155">SUM('DRE + DCF'!$S$41/TIR!S3155,'DRE + DCF'!$U$41:$AD$41/TIR!T3155:AC3155,TIR!F3155)</f>
        <v>14.896149184693391</v>
      </c>
      <c r="F3155" s="100">
        <f>'DRE + DCF'!$AE$38*'DRE + DCF'!$AE$39*(1+G3155)/(R3155-G3155)/AC3155</f>
        <v>2.4626716950305823</v>
      </c>
      <c r="G3155" s="92">
        <f>R3155*(1-'DRE + DCF'!$AE$39)</f>
        <v>0.24441129907585502</v>
      </c>
      <c r="H3155" s="94">
        <f t="shared" si="344"/>
        <v>0.40735216512642503</v>
      </c>
      <c r="I3155" s="94">
        <f t="shared" si="345"/>
        <v>0.40735216512642503</v>
      </c>
      <c r="J3155" s="94">
        <f t="shared" si="345"/>
        <v>0.40735216512642503</v>
      </c>
      <c r="K3155" s="94">
        <f t="shared" si="345"/>
        <v>0.40735216512642503</v>
      </c>
      <c r="L3155" s="94">
        <f t="shared" si="345"/>
        <v>0.40735216512642503</v>
      </c>
      <c r="M3155" s="94">
        <f t="shared" si="345"/>
        <v>0.40735216512642503</v>
      </c>
      <c r="N3155" s="94">
        <f t="shared" si="345"/>
        <v>0.40735216512642503</v>
      </c>
      <c r="O3155" s="94">
        <f t="shared" si="345"/>
        <v>0.40735216512642503</v>
      </c>
      <c r="P3155" s="94">
        <f t="shared" si="345"/>
        <v>0.40735216512642503</v>
      </c>
      <c r="Q3155" s="94">
        <f t="shared" si="345"/>
        <v>0.40735216512642503</v>
      </c>
      <c r="R3155" s="94">
        <f t="shared" si="345"/>
        <v>0.40735216512642503</v>
      </c>
      <c r="S3155" s="93">
        <f>(1+H3155)^((5-Dashboard!$F$9)*3/12)</f>
        <v>1.1863187451635522</v>
      </c>
      <c r="T3155" s="93">
        <f t="shared" si="347"/>
        <v>1.6695682545359887</v>
      </c>
      <c r="U3155" s="93">
        <f t="shared" si="347"/>
        <v>2.3496704978475695</v>
      </c>
      <c r="V3155" s="93">
        <f t="shared" si="347"/>
        <v>3.3068138624794616</v>
      </c>
      <c r="W3155" s="93">
        <f t="shared" si="347"/>
        <v>4.6538516490305462</v>
      </c>
      <c r="X3155" s="93">
        <f t="shared" si="347"/>
        <v>6.5496081944403217</v>
      </c>
      <c r="Y3155" s="93">
        <f t="shared" si="346"/>
        <v>9.2176052731753622</v>
      </c>
      <c r="Z3155" s="93">
        <f t="shared" si="346"/>
        <v>12.972416738484098</v>
      </c>
      <c r="AA3155" s="93">
        <f t="shared" si="346"/>
        <v>18.25675878382787</v>
      </c>
      <c r="AB3155" s="93">
        <f t="shared" si="346"/>
        <v>25.693689002611027</v>
      </c>
      <c r="AC3155" s="95">
        <f t="shared" si="346"/>
        <v>36.160068847909642</v>
      </c>
      <c r="AE3155" s="96"/>
    </row>
    <row r="3156" spans="3:31" ht="24.75" customHeight="1" x14ac:dyDescent="0.25">
      <c r="C3156" s="91">
        <f>ABS(E3156-Dashboard!$F$13)</f>
        <v>32.729344353348921</v>
      </c>
      <c r="D3156" s="92">
        <f t="shared" si="348"/>
        <v>0.40745216512642501</v>
      </c>
      <c r="E3156" s="93" cm="1">
        <f t="array" ref="E3156">SUM('DRE + DCF'!$S$41/TIR!S3156,'DRE + DCF'!$U$41:$AD$41/TIR!T3156:AC3156,TIR!F3156)</f>
        <v>14.89065564665108</v>
      </c>
      <c r="F3156" s="100">
        <f>'DRE + DCF'!$AE$38*'DRE + DCF'!$AE$39*(1+G3156)/(R3156-G3156)/AC3156</f>
        <v>2.4603497553152525</v>
      </c>
      <c r="G3156" s="92">
        <f>R3156*(1-'DRE + DCF'!$AE$39)</f>
        <v>0.24447129907585499</v>
      </c>
      <c r="H3156" s="94">
        <f t="shared" si="344"/>
        <v>0.40745216512642501</v>
      </c>
      <c r="I3156" s="94">
        <f t="shared" si="345"/>
        <v>0.40745216512642501</v>
      </c>
      <c r="J3156" s="94">
        <f t="shared" si="345"/>
        <v>0.40745216512642501</v>
      </c>
      <c r="K3156" s="94">
        <f t="shared" si="345"/>
        <v>0.40745216512642501</v>
      </c>
      <c r="L3156" s="94">
        <f t="shared" si="345"/>
        <v>0.40745216512642501</v>
      </c>
      <c r="M3156" s="94">
        <f t="shared" si="345"/>
        <v>0.40745216512642501</v>
      </c>
      <c r="N3156" s="94">
        <f t="shared" si="345"/>
        <v>0.40745216512642501</v>
      </c>
      <c r="O3156" s="94">
        <f t="shared" si="345"/>
        <v>0.40745216512642501</v>
      </c>
      <c r="P3156" s="94">
        <f t="shared" si="345"/>
        <v>0.40745216512642501</v>
      </c>
      <c r="Q3156" s="94">
        <f t="shared" si="345"/>
        <v>0.40745216512642501</v>
      </c>
      <c r="R3156" s="94">
        <f t="shared" si="345"/>
        <v>0.40745216512642501</v>
      </c>
      <c r="S3156" s="93">
        <f>(1+H3156)^((5-Dashboard!$F$9)*3/12)</f>
        <v>1.1863608916035733</v>
      </c>
      <c r="T3156" s="93">
        <f t="shared" si="347"/>
        <v>1.6697462055087653</v>
      </c>
      <c r="U3156" s="93">
        <f t="shared" si="347"/>
        <v>2.3500879121549447</v>
      </c>
      <c r="V3156" s="93">
        <f t="shared" si="347"/>
        <v>3.3076363201999168</v>
      </c>
      <c r="W3156" s="93">
        <f t="shared" si="347"/>
        <v>4.6553399003161742</v>
      </c>
      <c r="X3156" s="93">
        <f t="shared" si="347"/>
        <v>6.5521682220994357</v>
      </c>
      <c r="Y3156" s="93">
        <f t="shared" si="346"/>
        <v>9.2218633504664105</v>
      </c>
      <c r="Z3156" s="93">
        <f t="shared" si="346"/>
        <v>12.979331539113979</v>
      </c>
      <c r="AA3156" s="93">
        <f t="shared" si="346"/>
        <v>18.267788276619665</v>
      </c>
      <c r="AB3156" s="93">
        <f t="shared" si="346"/>
        <v>25.711038161999475</v>
      </c>
      <c r="AC3156" s="95">
        <f t="shared" si="346"/>
        <v>36.187056328754302</v>
      </c>
      <c r="AE3156" s="96"/>
    </row>
    <row r="3157" spans="3:31" ht="24.75" customHeight="1" x14ac:dyDescent="0.25">
      <c r="C3157" s="91">
        <f>ABS(E3157-Dashboard!$F$13)</f>
        <v>32.734833939102508</v>
      </c>
      <c r="D3157" s="92">
        <f t="shared" si="348"/>
        <v>0.407552165126425</v>
      </c>
      <c r="E3157" s="93" cm="1">
        <f t="array" ref="E3157">SUM('DRE + DCF'!$S$41/TIR!S3157,'DRE + DCF'!$U$41:$AD$41/TIR!T3157:AC3157,TIR!F3157)</f>
        <v>14.885166060897488</v>
      </c>
      <c r="F3157" s="100">
        <f>'DRE + DCF'!$AE$38*'DRE + DCF'!$AE$39*(1+G3157)/(R3157-G3157)/AC3157</f>
        <v>2.4580302774843612</v>
      </c>
      <c r="G3157" s="92">
        <f>R3157*(1-'DRE + DCF'!$AE$39)</f>
        <v>0.244531299075855</v>
      </c>
      <c r="H3157" s="94">
        <f t="shared" si="344"/>
        <v>0.407552165126425</v>
      </c>
      <c r="I3157" s="94">
        <f t="shared" si="345"/>
        <v>0.407552165126425</v>
      </c>
      <c r="J3157" s="94">
        <f t="shared" si="345"/>
        <v>0.407552165126425</v>
      </c>
      <c r="K3157" s="94">
        <f t="shared" si="345"/>
        <v>0.407552165126425</v>
      </c>
      <c r="L3157" s="94">
        <f t="shared" si="345"/>
        <v>0.407552165126425</v>
      </c>
      <c r="M3157" s="94">
        <f t="shared" si="345"/>
        <v>0.407552165126425</v>
      </c>
      <c r="N3157" s="94">
        <f t="shared" si="345"/>
        <v>0.407552165126425</v>
      </c>
      <c r="O3157" s="94">
        <f t="shared" si="345"/>
        <v>0.407552165126425</v>
      </c>
      <c r="P3157" s="94">
        <f t="shared" si="345"/>
        <v>0.407552165126425</v>
      </c>
      <c r="Q3157" s="94">
        <f t="shared" si="345"/>
        <v>0.407552165126425</v>
      </c>
      <c r="R3157" s="94">
        <f t="shared" si="345"/>
        <v>0.407552165126425</v>
      </c>
      <c r="S3157" s="93">
        <f>(1+H3157)^((5-Dashboard!$F$9)*3/12)</f>
        <v>1.1864030365463605</v>
      </c>
      <c r="T3157" s="93">
        <f t="shared" si="347"/>
        <v>1.6699241628033947</v>
      </c>
      <c r="U3157" s="93">
        <f t="shared" si="347"/>
        <v>2.3505053709508505</v>
      </c>
      <c r="V3157" s="93">
        <f t="shared" si="347"/>
        <v>3.3084589240231601</v>
      </c>
      <c r="W3157" s="93">
        <f t="shared" si="347"/>
        <v>4.6568285217406409</v>
      </c>
      <c r="X3157" s="93">
        <f t="shared" si="347"/>
        <v>6.5547290683985278</v>
      </c>
      <c r="Y3157" s="93">
        <f t="shared" si="346"/>
        <v>9.2261230920414619</v>
      </c>
      <c r="Z3157" s="93">
        <f t="shared" si="346"/>
        <v>12.986249533925866</v>
      </c>
      <c r="AA3157" s="93">
        <f t="shared" si="346"/>
        <v>18.27882364834938</v>
      </c>
      <c r="AB3157" s="93">
        <f t="shared" si="346"/>
        <v>25.728397802198266</v>
      </c>
      <c r="AC3157" s="95">
        <f t="shared" si="346"/>
        <v>36.214062031718122</v>
      </c>
      <c r="AE3157" s="96"/>
    </row>
    <row r="3158" spans="3:31" ht="24.75" customHeight="1" x14ac:dyDescent="0.25">
      <c r="C3158" s="91">
        <f>ABS(E3158-Dashboard!$F$13)</f>
        <v>32.740319576423666</v>
      </c>
      <c r="D3158" s="92">
        <f t="shared" si="348"/>
        <v>0.40765216512642499</v>
      </c>
      <c r="E3158" s="93" cm="1">
        <f t="array" ref="E3158">SUM('DRE + DCF'!$S$41/TIR!S3158,'DRE + DCF'!$U$41:$AD$41/TIR!T3158:AC3158,TIR!F3158)</f>
        <v>14.879680423576332</v>
      </c>
      <c r="F3158" s="100">
        <f>'DRE + DCF'!$AE$38*'DRE + DCF'!$AE$39*(1+G3158)/(R3158-G3158)/AC3158</f>
        <v>2.4557132586121497</v>
      </c>
      <c r="G3158" s="92">
        <f>R3158*(1-'DRE + DCF'!$AE$39)</f>
        <v>0.24459129907585497</v>
      </c>
      <c r="H3158" s="94">
        <f t="shared" si="344"/>
        <v>0.40765216512642499</v>
      </c>
      <c r="I3158" s="94">
        <f t="shared" si="345"/>
        <v>0.40765216512642499</v>
      </c>
      <c r="J3158" s="94">
        <f t="shared" si="345"/>
        <v>0.40765216512642499</v>
      </c>
      <c r="K3158" s="94">
        <f t="shared" si="345"/>
        <v>0.40765216512642499</v>
      </c>
      <c r="L3158" s="94">
        <f t="shared" si="345"/>
        <v>0.40765216512642499</v>
      </c>
      <c r="M3158" s="94">
        <f t="shared" si="345"/>
        <v>0.40765216512642499</v>
      </c>
      <c r="N3158" s="94">
        <f t="shared" si="345"/>
        <v>0.40765216512642499</v>
      </c>
      <c r="O3158" s="94">
        <f t="shared" si="345"/>
        <v>0.40765216512642499</v>
      </c>
      <c r="P3158" s="94">
        <f t="shared" si="345"/>
        <v>0.40765216512642499</v>
      </c>
      <c r="Q3158" s="94">
        <f t="shared" si="345"/>
        <v>0.40765216512642499</v>
      </c>
      <c r="R3158" s="94">
        <f t="shared" si="345"/>
        <v>0.40765216512642499</v>
      </c>
      <c r="S3158" s="93">
        <f>(1+H3158)^((5-Dashboard!$F$9)*3/12)</f>
        <v>1.1864451799920741</v>
      </c>
      <c r="T3158" s="93">
        <f t="shared" si="347"/>
        <v>1.6701021264196543</v>
      </c>
      <c r="U3158" s="93">
        <f t="shared" si="347"/>
        <v>2.3509228742368729</v>
      </c>
      <c r="V3158" s="93">
        <f t="shared" si="347"/>
        <v>3.3092816739647724</v>
      </c>
      <c r="W3158" s="93">
        <f t="shared" si="347"/>
        <v>4.6583175133697123</v>
      </c>
      <c r="X3158" s="93">
        <f t="shared" si="347"/>
        <v>6.5572907335412207</v>
      </c>
      <c r="Y3158" s="93">
        <f t="shared" si="346"/>
        <v>9.230384498432743</v>
      </c>
      <c r="Z3158" s="93">
        <f t="shared" si="346"/>
        <v>12.993170724168243</v>
      </c>
      <c r="AA3158" s="93">
        <f t="shared" si="346"/>
        <v>18.28986490173271</v>
      </c>
      <c r="AB3158" s="93">
        <f t="shared" si="346"/>
        <v>25.74576792879386</v>
      </c>
      <c r="AC3158" s="95">
        <f t="shared" si="346"/>
        <v>36.241085967809155</v>
      </c>
      <c r="AE3158" s="96"/>
    </row>
    <row r="3159" spans="3:31" ht="24.75" customHeight="1" x14ac:dyDescent="0.25">
      <c r="C3159" s="91">
        <f>ABS(E3159-Dashboard!$F$13)</f>
        <v>32.745801269163962</v>
      </c>
      <c r="D3159" s="92">
        <f t="shared" si="348"/>
        <v>0.40775216512642498</v>
      </c>
      <c r="E3159" s="93" cm="1">
        <f t="array" ref="E3159">SUM('DRE + DCF'!$S$41/TIR!S3159,'DRE + DCF'!$U$41:$AD$41/TIR!T3159:AC3159,TIR!F3159)</f>
        <v>14.874198730836033</v>
      </c>
      <c r="F3159" s="100">
        <f>'DRE + DCF'!$AE$38*'DRE + DCF'!$AE$39*(1+G3159)/(R3159-G3159)/AC3159</f>
        <v>2.4533986957767859</v>
      </c>
      <c r="G3159" s="92">
        <f>R3159*(1-'DRE + DCF'!$AE$39)</f>
        <v>0.24465129907585498</v>
      </c>
      <c r="H3159" s="94">
        <f t="shared" si="344"/>
        <v>0.40775216512642498</v>
      </c>
      <c r="I3159" s="94">
        <f t="shared" si="345"/>
        <v>0.40775216512642498</v>
      </c>
      <c r="J3159" s="94">
        <f t="shared" si="345"/>
        <v>0.40775216512642498</v>
      </c>
      <c r="K3159" s="94">
        <f t="shared" si="345"/>
        <v>0.40775216512642498</v>
      </c>
      <c r="L3159" s="94">
        <f t="shared" si="345"/>
        <v>0.40775216512642498</v>
      </c>
      <c r="M3159" s="94">
        <f t="shared" si="345"/>
        <v>0.40775216512642498</v>
      </c>
      <c r="N3159" s="94">
        <f t="shared" si="345"/>
        <v>0.40775216512642498</v>
      </c>
      <c r="O3159" s="94">
        <f t="shared" si="345"/>
        <v>0.40775216512642498</v>
      </c>
      <c r="P3159" s="94">
        <f t="shared" si="345"/>
        <v>0.40775216512642498</v>
      </c>
      <c r="Q3159" s="94">
        <f t="shared" si="345"/>
        <v>0.40775216512642498</v>
      </c>
      <c r="R3159" s="94">
        <f t="shared" si="345"/>
        <v>0.40775216512642498</v>
      </c>
      <c r="S3159" s="93">
        <f>(1+H3159)^((5-Dashboard!$F$9)*3/12)</f>
        <v>1.1864873219408729</v>
      </c>
      <c r="T3159" s="93">
        <f t="shared" si="347"/>
        <v>1.6702800963573174</v>
      </c>
      <c r="U3159" s="93">
        <f t="shared" si="347"/>
        <v>2.3513404220145873</v>
      </c>
      <c r="V3159" s="93">
        <f t="shared" si="347"/>
        <v>3.3101045700403167</v>
      </c>
      <c r="W3159" s="93">
        <f t="shared" si="347"/>
        <v>4.6598068752691297</v>
      </c>
      <c r="X3159" s="93">
        <f t="shared" si="347"/>
        <v>6.559853217731118</v>
      </c>
      <c r="Y3159" s="93">
        <f t="shared" si="346"/>
        <v>9.2346475701725268</v>
      </c>
      <c r="Z3159" s="93">
        <f t="shared" si="346"/>
        <v>13.000095111089854</v>
      </c>
      <c r="AA3159" s="93">
        <f t="shared" si="346"/>
        <v>18.300912039486192</v>
      </c>
      <c r="AB3159" s="93">
        <f t="shared" si="346"/>
        <v>25.763148547374943</v>
      </c>
      <c r="AC3159" s="95">
        <f t="shared" si="346"/>
        <v>36.26812814804078</v>
      </c>
      <c r="AE3159" s="96"/>
    </row>
    <row r="3160" spans="3:31" ht="24.75" customHeight="1" x14ac:dyDescent="0.25">
      <c r="C3160" s="91">
        <f>ABS(E3160-Dashboard!$F$13)</f>
        <v>32.751279021170511</v>
      </c>
      <c r="D3160" s="92">
        <f t="shared" si="348"/>
        <v>0.40785216512642497</v>
      </c>
      <c r="E3160" s="93" cm="1">
        <f t="array" ref="E3160">SUM('DRE + DCF'!$S$41/TIR!S3160,'DRE + DCF'!$U$41:$AD$41/TIR!T3160:AC3160,TIR!F3160)</f>
        <v>14.868720978829485</v>
      </c>
      <c r="F3160" s="100">
        <f>'DRE + DCF'!$AE$38*'DRE + DCF'!$AE$39*(1+G3160)/(R3160-G3160)/AC3160</f>
        <v>2.4510865860602826</v>
      </c>
      <c r="G3160" s="92">
        <f>R3160*(1-'DRE + DCF'!$AE$39)</f>
        <v>0.24471129907585498</v>
      </c>
      <c r="H3160" s="94">
        <f t="shared" si="344"/>
        <v>0.40785216512642497</v>
      </c>
      <c r="I3160" s="94">
        <f t="shared" si="345"/>
        <v>0.40785216512642497</v>
      </c>
      <c r="J3160" s="94">
        <f t="shared" si="345"/>
        <v>0.40785216512642497</v>
      </c>
      <c r="K3160" s="94">
        <f t="shared" si="345"/>
        <v>0.40785216512642497</v>
      </c>
      <c r="L3160" s="94">
        <f t="shared" si="345"/>
        <v>0.40785216512642497</v>
      </c>
      <c r="M3160" s="94">
        <f t="shared" si="345"/>
        <v>0.40785216512642497</v>
      </c>
      <c r="N3160" s="94">
        <f t="shared" si="345"/>
        <v>0.40785216512642497</v>
      </c>
      <c r="O3160" s="94">
        <f t="shared" si="345"/>
        <v>0.40785216512642497</v>
      </c>
      <c r="P3160" s="94">
        <f t="shared" si="345"/>
        <v>0.40785216512642497</v>
      </c>
      <c r="Q3160" s="94">
        <f t="shared" si="345"/>
        <v>0.40785216512642497</v>
      </c>
      <c r="R3160" s="94">
        <f t="shared" si="345"/>
        <v>0.40785216512642497</v>
      </c>
      <c r="S3160" s="93">
        <f>(1+H3160)^((5-Dashboard!$F$9)*3/12)</f>
        <v>1.1865294623929172</v>
      </c>
      <c r="T3160" s="93">
        <f t="shared" si="347"/>
        <v>1.6704580726161617</v>
      </c>
      <c r="U3160" s="93">
        <f t="shared" si="347"/>
        <v>2.3517580142855783</v>
      </c>
      <c r="V3160" s="93">
        <f t="shared" si="347"/>
        <v>3.3109276122653735</v>
      </c>
      <c r="W3160" s="93">
        <f t="shared" si="347"/>
        <v>4.6612966075046707</v>
      </c>
      <c r="X3160" s="93">
        <f t="shared" si="347"/>
        <v>6.5624165211719108</v>
      </c>
      <c r="Y3160" s="93">
        <f t="shared" si="346"/>
        <v>9.2389123077932975</v>
      </c>
      <c r="Z3160" s="93">
        <f t="shared" si="346"/>
        <v>13.00702269593997</v>
      </c>
      <c r="AA3160" s="93">
        <f t="shared" si="346"/>
        <v>18.311965064327637</v>
      </c>
      <c r="AB3160" s="93">
        <f t="shared" si="346"/>
        <v>25.780539663533119</v>
      </c>
      <c r="AC3160" s="95">
        <f t="shared" si="346"/>
        <v>36.295188583432783</v>
      </c>
      <c r="AE3160" s="96"/>
    </row>
    <row r="3161" spans="3:31" ht="24.75" customHeight="1" x14ac:dyDescent="0.25">
      <c r="C3161" s="91">
        <f>ABS(E3161-Dashboard!$F$13)</f>
        <v>32.756752836285749</v>
      </c>
      <c r="D3161" s="92">
        <f t="shared" si="348"/>
        <v>0.40795216512642496</v>
      </c>
      <c r="E3161" s="93" cm="1">
        <f t="array" ref="E3161">SUM('DRE + DCF'!$S$41/TIR!S3161,'DRE + DCF'!$U$41:$AD$41/TIR!T3161:AC3161,TIR!F3161)</f>
        <v>14.863247163714249</v>
      </c>
      <c r="F3161" s="100">
        <f>'DRE + DCF'!$AE$38*'DRE + DCF'!$AE$39*(1+G3161)/(R3161-G3161)/AC3161</f>
        <v>2.4487769265485673</v>
      </c>
      <c r="G3161" s="92">
        <f>R3161*(1-'DRE + DCF'!$AE$39)</f>
        <v>0.24477129907585496</v>
      </c>
      <c r="H3161" s="94">
        <f t="shared" si="344"/>
        <v>0.40795216512642496</v>
      </c>
      <c r="I3161" s="94">
        <f t="shared" si="345"/>
        <v>0.40795216512642496</v>
      </c>
      <c r="J3161" s="94">
        <f t="shared" si="345"/>
        <v>0.40795216512642496</v>
      </c>
      <c r="K3161" s="94">
        <f t="shared" si="345"/>
        <v>0.40795216512642496</v>
      </c>
      <c r="L3161" s="94">
        <f t="shared" si="345"/>
        <v>0.40795216512642496</v>
      </c>
      <c r="M3161" s="94">
        <f t="shared" si="345"/>
        <v>0.40795216512642496</v>
      </c>
      <c r="N3161" s="94">
        <f t="shared" si="345"/>
        <v>0.40795216512642496</v>
      </c>
      <c r="O3161" s="94">
        <f t="shared" si="345"/>
        <v>0.40795216512642496</v>
      </c>
      <c r="P3161" s="94">
        <f t="shared" si="345"/>
        <v>0.40795216512642496</v>
      </c>
      <c r="Q3161" s="94">
        <f t="shared" ref="I3161:R3187" si="349">$D3161</f>
        <v>0.40795216512642496</v>
      </c>
      <c r="R3161" s="94">
        <f t="shared" si="349"/>
        <v>0.40795216512642496</v>
      </c>
      <c r="S3161" s="93">
        <f>(1+H3161)^((5-Dashboard!$F$9)*3/12)</f>
        <v>1.1865716013483656</v>
      </c>
      <c r="T3161" s="93">
        <f t="shared" si="347"/>
        <v>1.6706360551959605</v>
      </c>
      <c r="U3161" s="93">
        <f t="shared" si="347"/>
        <v>2.352175651051422</v>
      </c>
      <c r="V3161" s="93">
        <f t="shared" si="347"/>
        <v>3.3117508006555076</v>
      </c>
      <c r="W3161" s="93">
        <f t="shared" si="347"/>
        <v>4.6627867101420932</v>
      </c>
      <c r="X3161" s="93">
        <f t="shared" si="347"/>
        <v>6.5649806440672798</v>
      </c>
      <c r="Y3161" s="93">
        <f t="shared" si="346"/>
        <v>9.2431787118275981</v>
      </c>
      <c r="Z3161" s="93">
        <f t="shared" si="346"/>
        <v>13.013953479968146</v>
      </c>
      <c r="AA3161" s="93">
        <f t="shared" si="346"/>
        <v>18.323023978975723</v>
      </c>
      <c r="AB3161" s="93">
        <f t="shared" si="346"/>
        <v>25.797941282862269</v>
      </c>
      <c r="AC3161" s="95">
        <f t="shared" si="346"/>
        <v>36.322267285010312</v>
      </c>
      <c r="AE3161" s="96"/>
    </row>
    <row r="3162" spans="3:31" ht="24.75" customHeight="1" x14ac:dyDescent="0.25">
      <c r="C3162" s="91">
        <f>ABS(E3162-Dashboard!$F$13)</f>
        <v>32.762222718347623</v>
      </c>
      <c r="D3162" s="92">
        <f t="shared" si="348"/>
        <v>0.40805216512642495</v>
      </c>
      <c r="E3162" s="93" cm="1">
        <f t="array" ref="E3162">SUM('DRE + DCF'!$S$41/TIR!S3162,'DRE + DCF'!$U$41:$AD$41/TIR!T3162:AC3162,TIR!F3162)</f>
        <v>14.857777281652375</v>
      </c>
      <c r="F3162" s="100">
        <f>'DRE + DCF'!$AE$38*'DRE + DCF'!$AE$39*(1+G3162)/(R3162-G3162)/AC3162</f>
        <v>2.4464697143314065</v>
      </c>
      <c r="G3162" s="92">
        <f>R3162*(1-'DRE + DCF'!$AE$39)</f>
        <v>0.24483129907585496</v>
      </c>
      <c r="H3162" s="94">
        <f t="shared" si="344"/>
        <v>0.40805216512642495</v>
      </c>
      <c r="I3162" s="94">
        <f t="shared" si="349"/>
        <v>0.40805216512642495</v>
      </c>
      <c r="J3162" s="94">
        <f t="shared" si="349"/>
        <v>0.40805216512642495</v>
      </c>
      <c r="K3162" s="94">
        <f t="shared" si="349"/>
        <v>0.40805216512642495</v>
      </c>
      <c r="L3162" s="94">
        <f t="shared" si="349"/>
        <v>0.40805216512642495</v>
      </c>
      <c r="M3162" s="94">
        <f t="shared" si="349"/>
        <v>0.40805216512642495</v>
      </c>
      <c r="N3162" s="94">
        <f t="shared" si="349"/>
        <v>0.40805216512642495</v>
      </c>
      <c r="O3162" s="94">
        <f t="shared" si="349"/>
        <v>0.40805216512642495</v>
      </c>
      <c r="P3162" s="94">
        <f t="shared" si="349"/>
        <v>0.40805216512642495</v>
      </c>
      <c r="Q3162" s="94">
        <f t="shared" si="349"/>
        <v>0.40805216512642495</v>
      </c>
      <c r="R3162" s="94">
        <f t="shared" si="349"/>
        <v>0.40805216512642495</v>
      </c>
      <c r="S3162" s="93">
        <f>(1+H3162)^((5-Dashboard!$F$9)*3/12)</f>
        <v>1.1866137388073783</v>
      </c>
      <c r="T3162" s="93">
        <f t="shared" si="347"/>
        <v>1.6708140440964911</v>
      </c>
      <c r="U3162" s="93">
        <f t="shared" si="347"/>
        <v>2.3525933323137025</v>
      </c>
      <c r="V3162" s="93">
        <f t="shared" si="347"/>
        <v>3.3125741352263001</v>
      </c>
      <c r="W3162" s="93">
        <f t="shared" si="347"/>
        <v>4.6642771832471865</v>
      </c>
      <c r="X3162" s="93">
        <f t="shared" si="347"/>
        <v>6.5675455866209846</v>
      </c>
      <c r="Y3162" s="93">
        <f t="shared" si="346"/>
        <v>9.2474467828081757</v>
      </c>
      <c r="Z3162" s="93">
        <f t="shared" si="346"/>
        <v>13.020887464424446</v>
      </c>
      <c r="AA3162" s="93">
        <f t="shared" si="346"/>
        <v>18.334088786150367</v>
      </c>
      <c r="AB3162" s="93">
        <f t="shared" si="346"/>
        <v>25.815353410959133</v>
      </c>
      <c r="AC3162" s="95">
        <f t="shared" si="346"/>
        <v>36.349364263804851</v>
      </c>
      <c r="AE3162" s="96"/>
    </row>
    <row r="3163" spans="3:31" ht="24.75" customHeight="1" x14ac:dyDescent="0.25">
      <c r="C3163" s="91">
        <f>ABS(E3163-Dashboard!$F$13)</f>
        <v>32.767688671189461</v>
      </c>
      <c r="D3163" s="92">
        <f t="shared" si="348"/>
        <v>0.40815216512642494</v>
      </c>
      <c r="E3163" s="93" cm="1">
        <f t="array" ref="E3163">SUM('DRE + DCF'!$S$41/TIR!S3163,'DRE + DCF'!$U$41:$AD$41/TIR!T3163:AC3163,TIR!F3163)</f>
        <v>14.85231132881054</v>
      </c>
      <c r="F3163" s="100">
        <f>'DRE + DCF'!$AE$38*'DRE + DCF'!$AE$39*(1+G3163)/(R3163-G3163)/AC3163</f>
        <v>2.4441649465024602</v>
      </c>
      <c r="G3163" s="92">
        <f>R3163*(1-'DRE + DCF'!$AE$39)</f>
        <v>0.24489129907585494</v>
      </c>
      <c r="H3163" s="94">
        <f t="shared" si="344"/>
        <v>0.40815216512642494</v>
      </c>
      <c r="I3163" s="94">
        <f t="shared" si="349"/>
        <v>0.40815216512642494</v>
      </c>
      <c r="J3163" s="94">
        <f t="shared" si="349"/>
        <v>0.40815216512642494</v>
      </c>
      <c r="K3163" s="94">
        <f t="shared" si="349"/>
        <v>0.40815216512642494</v>
      </c>
      <c r="L3163" s="94">
        <f t="shared" si="349"/>
        <v>0.40815216512642494</v>
      </c>
      <c r="M3163" s="94">
        <f t="shared" si="349"/>
        <v>0.40815216512642494</v>
      </c>
      <c r="N3163" s="94">
        <f t="shared" si="349"/>
        <v>0.40815216512642494</v>
      </c>
      <c r="O3163" s="94">
        <f t="shared" si="349"/>
        <v>0.40815216512642494</v>
      </c>
      <c r="P3163" s="94">
        <f t="shared" si="349"/>
        <v>0.40815216512642494</v>
      </c>
      <c r="Q3163" s="94">
        <f t="shared" si="349"/>
        <v>0.40815216512642494</v>
      </c>
      <c r="R3163" s="94">
        <f t="shared" si="349"/>
        <v>0.40815216512642494</v>
      </c>
      <c r="S3163" s="93">
        <f>(1+H3163)^((5-Dashboard!$F$9)*3/12)</f>
        <v>1.1866558747701141</v>
      </c>
      <c r="T3163" s="93">
        <f t="shared" si="347"/>
        <v>1.6709920393175279</v>
      </c>
      <c r="U3163" s="93">
        <f t="shared" si="347"/>
        <v>2.3530110580739971</v>
      </c>
      <c r="V3163" s="93">
        <f t="shared" si="347"/>
        <v>3.3133976159933187</v>
      </c>
      <c r="W3163" s="93">
        <f t="shared" si="347"/>
        <v>4.6657680268857264</v>
      </c>
      <c r="X3163" s="93">
        <f t="shared" si="347"/>
        <v>6.5701113490367824</v>
      </c>
      <c r="Y3163" s="93">
        <f t="shared" si="346"/>
        <v>9.2517165212678414</v>
      </c>
      <c r="Z3163" s="93">
        <f t="shared" si="346"/>
        <v>13.027824650559227</v>
      </c>
      <c r="AA3163" s="93">
        <f t="shared" si="346"/>
        <v>18.345159488572385</v>
      </c>
      <c r="AB3163" s="93">
        <f t="shared" si="346"/>
        <v>25.83277605342278</v>
      </c>
      <c r="AC3163" s="95">
        <f t="shared" si="346"/>
        <v>36.376479530853345</v>
      </c>
      <c r="AE3163" s="96"/>
    </row>
    <row r="3164" spans="3:31" ht="24.75" customHeight="1" x14ac:dyDescent="0.25">
      <c r="C3164" s="91">
        <f>ABS(E3164-Dashboard!$F$13)</f>
        <v>32.77315069864008</v>
      </c>
      <c r="D3164" s="92">
        <f t="shared" si="348"/>
        <v>0.40825216512642493</v>
      </c>
      <c r="E3164" s="93" cm="1">
        <f t="array" ref="E3164">SUM('DRE + DCF'!$S$41/TIR!S3164,'DRE + DCF'!$U$41:$AD$41/TIR!T3164:AC3164,TIR!F3164)</f>
        <v>14.846849301359917</v>
      </c>
      <c r="F3164" s="100">
        <f>'DRE + DCF'!$AE$38*'DRE + DCF'!$AE$39*(1+G3164)/(R3164-G3164)/AC3164</f>
        <v>2.441862620159224</v>
      </c>
      <c r="G3164" s="92">
        <f>R3164*(1-'DRE + DCF'!$AE$39)</f>
        <v>0.24495129907585494</v>
      </c>
      <c r="H3164" s="94">
        <f t="shared" si="344"/>
        <v>0.40825216512642493</v>
      </c>
      <c r="I3164" s="94">
        <f t="shared" si="349"/>
        <v>0.40825216512642493</v>
      </c>
      <c r="J3164" s="94">
        <f t="shared" si="349"/>
        <v>0.40825216512642493</v>
      </c>
      <c r="K3164" s="94">
        <f t="shared" si="349"/>
        <v>0.40825216512642493</v>
      </c>
      <c r="L3164" s="94">
        <f t="shared" si="349"/>
        <v>0.40825216512642493</v>
      </c>
      <c r="M3164" s="94">
        <f t="shared" si="349"/>
        <v>0.40825216512642493</v>
      </c>
      <c r="N3164" s="94">
        <f t="shared" si="349"/>
        <v>0.40825216512642493</v>
      </c>
      <c r="O3164" s="94">
        <f t="shared" si="349"/>
        <v>0.40825216512642493</v>
      </c>
      <c r="P3164" s="94">
        <f t="shared" si="349"/>
        <v>0.40825216512642493</v>
      </c>
      <c r="Q3164" s="94">
        <f t="shared" si="349"/>
        <v>0.40825216512642493</v>
      </c>
      <c r="R3164" s="94">
        <f t="shared" si="349"/>
        <v>0.40825216512642493</v>
      </c>
      <c r="S3164" s="93">
        <f>(1+H3164)^((5-Dashboard!$F$9)*3/12)</f>
        <v>1.186698009236733</v>
      </c>
      <c r="T3164" s="93">
        <f t="shared" si="347"/>
        <v>1.6711700408588475</v>
      </c>
      <c r="U3164" s="93">
        <f t="shared" si="347"/>
        <v>2.3534288283338882</v>
      </c>
      <c r="V3164" s="93">
        <f t="shared" si="347"/>
        <v>3.3142212429721436</v>
      </c>
      <c r="W3164" s="93">
        <f t="shared" si="347"/>
        <v>4.6672592411235128</v>
      </c>
      <c r="X3164" s="93">
        <f t="shared" si="347"/>
        <v>6.572677931518502</v>
      </c>
      <c r="Y3164" s="93">
        <f t="shared" si="346"/>
        <v>9.2559879277396035</v>
      </c>
      <c r="Z3164" s="93">
        <f t="shared" si="346"/>
        <v>13.034765039623348</v>
      </c>
      <c r="AA3164" s="93">
        <f t="shared" si="346"/>
        <v>18.356236088963811</v>
      </c>
      <c r="AB3164" s="93">
        <f t="shared" si="346"/>
        <v>25.850209215855109</v>
      </c>
      <c r="AC3164" s="95">
        <f t="shared" si="346"/>
        <v>36.40361309719902</v>
      </c>
      <c r="AE3164" s="96"/>
    </row>
    <row r="3165" spans="3:31" ht="24.75" customHeight="1" x14ac:dyDescent="0.25">
      <c r="C3165" s="91">
        <f>ABS(E3165-Dashboard!$F$13)</f>
        <v>32.778608804523699</v>
      </c>
      <c r="D3165" s="92">
        <f t="shared" si="348"/>
        <v>0.40835216512642492</v>
      </c>
      <c r="E3165" s="93" cm="1">
        <f t="array" ref="E3165">SUM('DRE + DCF'!$S$41/TIR!S3165,'DRE + DCF'!$U$41:$AD$41/TIR!T3165:AC3165,TIR!F3165)</f>
        <v>14.841391195476298</v>
      </c>
      <c r="F3165" s="100">
        <f>'DRE + DCF'!$AE$38*'DRE + DCF'!$AE$39*(1+G3165)/(R3165-G3165)/AC3165</f>
        <v>2.4395627324030746</v>
      </c>
      <c r="G3165" s="92">
        <f>R3165*(1-'DRE + DCF'!$AE$39)</f>
        <v>0.24501129907585495</v>
      </c>
      <c r="H3165" s="94">
        <f t="shared" si="344"/>
        <v>0.40835216512642492</v>
      </c>
      <c r="I3165" s="94">
        <f t="shared" si="349"/>
        <v>0.40835216512642492</v>
      </c>
      <c r="J3165" s="94">
        <f t="shared" si="349"/>
        <v>0.40835216512642492</v>
      </c>
      <c r="K3165" s="94">
        <f t="shared" si="349"/>
        <v>0.40835216512642492</v>
      </c>
      <c r="L3165" s="94">
        <f t="shared" si="349"/>
        <v>0.40835216512642492</v>
      </c>
      <c r="M3165" s="94">
        <f t="shared" si="349"/>
        <v>0.40835216512642492</v>
      </c>
      <c r="N3165" s="94">
        <f t="shared" si="349"/>
        <v>0.40835216512642492</v>
      </c>
      <c r="O3165" s="94">
        <f t="shared" si="349"/>
        <v>0.40835216512642492</v>
      </c>
      <c r="P3165" s="94">
        <f t="shared" si="349"/>
        <v>0.40835216512642492</v>
      </c>
      <c r="Q3165" s="94">
        <f t="shared" si="349"/>
        <v>0.40835216512642492</v>
      </c>
      <c r="R3165" s="94">
        <f t="shared" si="349"/>
        <v>0.40835216512642492</v>
      </c>
      <c r="S3165" s="93">
        <f>(1+H3165)^((5-Dashboard!$F$9)*3/12)</f>
        <v>1.1867401422073935</v>
      </c>
      <c r="T3165" s="93">
        <f t="shared" si="347"/>
        <v>1.6713480487202239</v>
      </c>
      <c r="U3165" s="93">
        <f t="shared" si="347"/>
        <v>2.3538466430949527</v>
      </c>
      <c r="V3165" s="93">
        <f t="shared" si="347"/>
        <v>3.3150450161783436</v>
      </c>
      <c r="W3165" s="93">
        <f t="shared" si="347"/>
        <v>4.6687508260263337</v>
      </c>
      <c r="X3165" s="93">
        <f t="shared" si="347"/>
        <v>6.5752453342699715</v>
      </c>
      <c r="Y3165" s="93">
        <f t="shared" si="346"/>
        <v>9.260261002756538</v>
      </c>
      <c r="Z3165" s="93">
        <f t="shared" si="346"/>
        <v>13.041708632867968</v>
      </c>
      <c r="AA3165" s="93">
        <f t="shared" si="346"/>
        <v>18.367318590047589</v>
      </c>
      <c r="AB3165" s="93">
        <f t="shared" si="346"/>
        <v>25.867652903860353</v>
      </c>
      <c r="AC3165" s="95">
        <f t="shared" si="346"/>
        <v>36.430764973890575</v>
      </c>
      <c r="AE3165" s="96"/>
    </row>
    <row r="3166" spans="3:31" ht="24.75" customHeight="1" x14ac:dyDescent="0.25">
      <c r="C3166" s="91">
        <f>ABS(E3166-Dashboard!$F$13)</f>
        <v>32.784062992660068</v>
      </c>
      <c r="D3166" s="92">
        <f t="shared" si="348"/>
        <v>0.4084521651264249</v>
      </c>
      <c r="E3166" s="93" cm="1">
        <f t="array" ref="E3166">SUM('DRE + DCF'!$S$41/TIR!S3166,'DRE + DCF'!$U$41:$AD$41/TIR!T3166:AC3166,TIR!F3166)</f>
        <v>14.835937007339925</v>
      </c>
      <c r="F3166" s="100">
        <f>'DRE + DCF'!$AE$38*'DRE + DCF'!$AE$39*(1+G3166)/(R3166-G3166)/AC3166</f>
        <v>2.4372652803392061</v>
      </c>
      <c r="G3166" s="92">
        <f>R3166*(1-'DRE + DCF'!$AE$39)</f>
        <v>0.24507129907585493</v>
      </c>
      <c r="H3166" s="94">
        <f t="shared" si="344"/>
        <v>0.4084521651264249</v>
      </c>
      <c r="I3166" s="94">
        <f t="shared" si="349"/>
        <v>0.4084521651264249</v>
      </c>
      <c r="J3166" s="94">
        <f t="shared" si="349"/>
        <v>0.4084521651264249</v>
      </c>
      <c r="K3166" s="94">
        <f t="shared" si="349"/>
        <v>0.4084521651264249</v>
      </c>
      <c r="L3166" s="94">
        <f t="shared" si="349"/>
        <v>0.4084521651264249</v>
      </c>
      <c r="M3166" s="94">
        <f t="shared" si="349"/>
        <v>0.4084521651264249</v>
      </c>
      <c r="N3166" s="94">
        <f t="shared" si="349"/>
        <v>0.4084521651264249</v>
      </c>
      <c r="O3166" s="94">
        <f t="shared" si="349"/>
        <v>0.4084521651264249</v>
      </c>
      <c r="P3166" s="94">
        <f t="shared" si="349"/>
        <v>0.4084521651264249</v>
      </c>
      <c r="Q3166" s="94">
        <f t="shared" si="349"/>
        <v>0.4084521651264249</v>
      </c>
      <c r="R3166" s="94">
        <f t="shared" si="349"/>
        <v>0.4084521651264249</v>
      </c>
      <c r="S3166" s="93">
        <f>(1+H3166)^((5-Dashboard!$F$9)*3/12)</f>
        <v>1.186782273682256</v>
      </c>
      <c r="T3166" s="93">
        <f t="shared" si="347"/>
        <v>1.671526062901435</v>
      </c>
      <c r="U3166" s="93">
        <f t="shared" si="347"/>
        <v>2.3542645023587752</v>
      </c>
      <c r="V3166" s="93">
        <f t="shared" si="347"/>
        <v>3.3158689356275026</v>
      </c>
      <c r="W3166" s="93">
        <f t="shared" si="347"/>
        <v>4.6702427816600105</v>
      </c>
      <c r="X3166" s="93">
        <f t="shared" si="347"/>
        <v>6.5778135574950998</v>
      </c>
      <c r="Y3166" s="93">
        <f t="shared" si="346"/>
        <v>9.2645357468519247</v>
      </c>
      <c r="Z3166" s="93">
        <f t="shared" si="346"/>
        <v>13.048655431544754</v>
      </c>
      <c r="AA3166" s="93">
        <f t="shared" si="346"/>
        <v>18.378406994547895</v>
      </c>
      <c r="AB3166" s="93">
        <f t="shared" si="346"/>
        <v>25.885107123045614</v>
      </c>
      <c r="AC3166" s="95">
        <f t="shared" si="346"/>
        <v>36.457935171983038</v>
      </c>
      <c r="AE3166" s="96"/>
    </row>
    <row r="3167" spans="3:31" ht="24.75" customHeight="1" x14ac:dyDescent="0.25">
      <c r="C3167" s="91">
        <f>ABS(E3167-Dashboard!$F$13)</f>
        <v>32.789513266864311</v>
      </c>
      <c r="D3167" s="92">
        <f t="shared" si="348"/>
        <v>0.40855216512642489</v>
      </c>
      <c r="E3167" s="93" cm="1">
        <f t="array" ref="E3167">SUM('DRE + DCF'!$S$41/TIR!S3167,'DRE + DCF'!$U$41:$AD$41/TIR!T3167:AC3167,TIR!F3167)</f>
        <v>14.830486733135688</v>
      </c>
      <c r="F3167" s="100">
        <f>'DRE + DCF'!$AE$38*'DRE + DCF'!$AE$39*(1+G3167)/(R3167-G3167)/AC3167</f>
        <v>2.4349702610766908</v>
      </c>
      <c r="G3167" s="92">
        <f>R3167*(1-'DRE + DCF'!$AE$39)</f>
        <v>0.24513129907585493</v>
      </c>
      <c r="H3167" s="94">
        <f t="shared" si="344"/>
        <v>0.40855216512642489</v>
      </c>
      <c r="I3167" s="94">
        <f t="shared" si="349"/>
        <v>0.40855216512642489</v>
      </c>
      <c r="J3167" s="94">
        <f t="shared" si="349"/>
        <v>0.40855216512642489</v>
      </c>
      <c r="K3167" s="94">
        <f t="shared" si="349"/>
        <v>0.40855216512642489</v>
      </c>
      <c r="L3167" s="94">
        <f t="shared" si="349"/>
        <v>0.40855216512642489</v>
      </c>
      <c r="M3167" s="94">
        <f t="shared" si="349"/>
        <v>0.40855216512642489</v>
      </c>
      <c r="N3167" s="94">
        <f t="shared" si="349"/>
        <v>0.40855216512642489</v>
      </c>
      <c r="O3167" s="94">
        <f t="shared" si="349"/>
        <v>0.40855216512642489</v>
      </c>
      <c r="P3167" s="94">
        <f t="shared" si="349"/>
        <v>0.40855216512642489</v>
      </c>
      <c r="Q3167" s="94">
        <f t="shared" si="349"/>
        <v>0.40855216512642489</v>
      </c>
      <c r="R3167" s="94">
        <f t="shared" si="349"/>
        <v>0.40855216512642489</v>
      </c>
      <c r="S3167" s="93">
        <f>(1+H3167)^((5-Dashboard!$F$9)*3/12)</f>
        <v>1.1868244036614788</v>
      </c>
      <c r="T3167" s="93">
        <f t="shared" si="347"/>
        <v>1.6717040834022538</v>
      </c>
      <c r="U3167" s="93">
        <f t="shared" si="347"/>
        <v>2.3546824061269302</v>
      </c>
      <c r="V3167" s="93">
        <f t="shared" si="347"/>
        <v>3.316693001335187</v>
      </c>
      <c r="W3167" s="93">
        <f t="shared" si="347"/>
        <v>4.6717351080903375</v>
      </c>
      <c r="X3167" s="93">
        <f t="shared" si="347"/>
        <v>6.5803826013977771</v>
      </c>
      <c r="Y3167" s="93">
        <f t="shared" si="346"/>
        <v>9.2688121605590936</v>
      </c>
      <c r="Z3167" s="93">
        <f t="shared" si="346"/>
        <v>13.055605436905646</v>
      </c>
      <c r="AA3167" s="93">
        <f t="shared" si="346"/>
        <v>18.389501305189771</v>
      </c>
      <c r="AB3167" s="93">
        <f t="shared" si="346"/>
        <v>25.902571879020268</v>
      </c>
      <c r="AC3167" s="95">
        <f t="shared" si="346"/>
        <v>36.485123702536846</v>
      </c>
      <c r="AE3167" s="96"/>
    </row>
    <row r="3168" spans="3:31" ht="24.75" customHeight="1" x14ac:dyDescent="0.25">
      <c r="C3168" s="91">
        <f>ABS(E3168-Dashboard!$F$13)</f>
        <v>32.794959630947105</v>
      </c>
      <c r="D3168" s="92">
        <f t="shared" si="348"/>
        <v>0.40865216512642488</v>
      </c>
      <c r="E3168" s="93" cm="1">
        <f t="array" ref="E3168">SUM('DRE + DCF'!$S$41/TIR!S3168,'DRE + DCF'!$U$41:$AD$41/TIR!T3168:AC3168,TIR!F3168)</f>
        <v>14.825040369052896</v>
      </c>
      <c r="F3168" s="100">
        <f>'DRE + DCF'!$AE$38*'DRE + DCF'!$AE$39*(1+G3168)/(R3168-G3168)/AC3168</f>
        <v>2.4326776717284044</v>
      </c>
      <c r="G3168" s="92">
        <f>R3168*(1-'DRE + DCF'!$AE$39)</f>
        <v>0.24519129907585491</v>
      </c>
      <c r="H3168" s="94">
        <f t="shared" si="344"/>
        <v>0.40865216512642488</v>
      </c>
      <c r="I3168" s="94">
        <f t="shared" si="349"/>
        <v>0.40865216512642488</v>
      </c>
      <c r="J3168" s="94">
        <f t="shared" si="349"/>
        <v>0.40865216512642488</v>
      </c>
      <c r="K3168" s="94">
        <f t="shared" si="349"/>
        <v>0.40865216512642488</v>
      </c>
      <c r="L3168" s="94">
        <f t="shared" si="349"/>
        <v>0.40865216512642488</v>
      </c>
      <c r="M3168" s="94">
        <f t="shared" si="349"/>
        <v>0.40865216512642488</v>
      </c>
      <c r="N3168" s="94">
        <f t="shared" si="349"/>
        <v>0.40865216512642488</v>
      </c>
      <c r="O3168" s="94">
        <f t="shared" si="349"/>
        <v>0.40865216512642488</v>
      </c>
      <c r="P3168" s="94">
        <f t="shared" si="349"/>
        <v>0.40865216512642488</v>
      </c>
      <c r="Q3168" s="94">
        <f t="shared" si="349"/>
        <v>0.40865216512642488</v>
      </c>
      <c r="R3168" s="94">
        <f t="shared" si="349"/>
        <v>0.40865216512642488</v>
      </c>
      <c r="S3168" s="93">
        <f>(1+H3168)^((5-Dashboard!$F$9)*3/12)</f>
        <v>1.1868665321452219</v>
      </c>
      <c r="T3168" s="93">
        <f t="shared" si="347"/>
        <v>1.6718821102224584</v>
      </c>
      <c r="U3168" s="93">
        <f t="shared" si="347"/>
        <v>2.3551003544010021</v>
      </c>
      <c r="V3168" s="93">
        <f t="shared" si="347"/>
        <v>3.3175172133169823</v>
      </c>
      <c r="W3168" s="93">
        <f t="shared" si="347"/>
        <v>4.6732278053831511</v>
      </c>
      <c r="X3168" s="93">
        <f t="shared" si="347"/>
        <v>6.5829524661819869</v>
      </c>
      <c r="Y3168" s="93">
        <f t="shared" si="346"/>
        <v>9.2730902444115948</v>
      </c>
      <c r="Z3168" s="93">
        <f t="shared" si="346"/>
        <v>13.062558650203123</v>
      </c>
      <c r="AA3168" s="93">
        <f t="shared" si="346"/>
        <v>18.400601524699539</v>
      </c>
      <c r="AB3168" s="93">
        <f t="shared" si="346"/>
        <v>25.920047177396601</v>
      </c>
      <c r="AC3168" s="95">
        <f t="shared" si="346"/>
        <v>36.512330576618801</v>
      </c>
      <c r="AE3168" s="96"/>
    </row>
    <row r="3169" spans="3:31" ht="24.75" customHeight="1" x14ac:dyDescent="0.25">
      <c r="C3169" s="91">
        <f>ABS(E3169-Dashboard!$F$13)</f>
        <v>32.800402088714513</v>
      </c>
      <c r="D3169" s="92">
        <f t="shared" si="348"/>
        <v>0.40875216512642487</v>
      </c>
      <c r="E3169" s="93" cm="1">
        <f t="array" ref="E3169">SUM('DRE + DCF'!$S$41/TIR!S3169,'DRE + DCF'!$U$41:$AD$41/TIR!T3169:AC3169,TIR!F3169)</f>
        <v>14.819597911285486</v>
      </c>
      <c r="F3169" s="100">
        <f>'DRE + DCF'!$AE$38*'DRE + DCF'!$AE$39*(1+G3169)/(R3169-G3169)/AC3169</f>
        <v>2.4303875094110858</v>
      </c>
      <c r="G3169" s="92">
        <f>R3169*(1-'DRE + DCF'!$AE$39)</f>
        <v>0.24525129907585491</v>
      </c>
      <c r="H3169" s="94">
        <f t="shared" si="344"/>
        <v>0.40875216512642487</v>
      </c>
      <c r="I3169" s="94">
        <f t="shared" si="349"/>
        <v>0.40875216512642487</v>
      </c>
      <c r="J3169" s="94">
        <f t="shared" si="349"/>
        <v>0.40875216512642487</v>
      </c>
      <c r="K3169" s="94">
        <f t="shared" si="349"/>
        <v>0.40875216512642487</v>
      </c>
      <c r="L3169" s="94">
        <f t="shared" si="349"/>
        <v>0.40875216512642487</v>
      </c>
      <c r="M3169" s="94">
        <f t="shared" si="349"/>
        <v>0.40875216512642487</v>
      </c>
      <c r="N3169" s="94">
        <f t="shared" si="349"/>
        <v>0.40875216512642487</v>
      </c>
      <c r="O3169" s="94">
        <f t="shared" si="349"/>
        <v>0.40875216512642487</v>
      </c>
      <c r="P3169" s="94">
        <f t="shared" si="349"/>
        <v>0.40875216512642487</v>
      </c>
      <c r="Q3169" s="94">
        <f t="shared" si="349"/>
        <v>0.40875216512642487</v>
      </c>
      <c r="R3169" s="94">
        <f t="shared" si="349"/>
        <v>0.40875216512642487</v>
      </c>
      <c r="S3169" s="93">
        <f>(1+H3169)^((5-Dashboard!$F$9)*3/12)</f>
        <v>1.186908659133644</v>
      </c>
      <c r="T3169" s="93">
        <f t="shared" si="347"/>
        <v>1.6720601433618225</v>
      </c>
      <c r="U3169" s="93">
        <f t="shared" si="347"/>
        <v>2.3555183471825676</v>
      </c>
      <c r="V3169" s="93">
        <f t="shared" si="347"/>
        <v>3.3183415715884594</v>
      </c>
      <c r="W3169" s="93">
        <f t="shared" si="347"/>
        <v>4.6747208736042651</v>
      </c>
      <c r="X3169" s="93">
        <f t="shared" si="347"/>
        <v>6.5855231520517004</v>
      </c>
      <c r="Y3169" s="93">
        <f t="shared" si="346"/>
        <v>9.2773699989430298</v>
      </c>
      <c r="Z3169" s="93">
        <f t="shared" si="346"/>
        <v>13.06951507268993</v>
      </c>
      <c r="AA3169" s="93">
        <f t="shared" si="346"/>
        <v>18.411707655804381</v>
      </c>
      <c r="AB3169" s="93">
        <f t="shared" si="346"/>
        <v>25.937533023789193</v>
      </c>
      <c r="AC3169" s="95">
        <f t="shared" si="346"/>
        <v>36.53955580530117</v>
      </c>
      <c r="AE3169" s="96"/>
    </row>
    <row r="3170" spans="3:31" ht="24.75" customHeight="1" x14ac:dyDescent="0.25">
      <c r="C3170" s="91">
        <f>ABS(E3170-Dashboard!$F$13)</f>
        <v>32.805840643968196</v>
      </c>
      <c r="D3170" s="92">
        <f t="shared" si="348"/>
        <v>0.40885216512642486</v>
      </c>
      <c r="E3170" s="93" cm="1">
        <f t="array" ref="E3170">SUM('DRE + DCF'!$S$41/TIR!S3170,'DRE + DCF'!$U$41:$AD$41/TIR!T3170:AC3170,TIR!F3170)</f>
        <v>14.814159356031801</v>
      </c>
      <c r="F3170" s="100">
        <f>'DRE + DCF'!$AE$38*'DRE + DCF'!$AE$39*(1+G3170)/(R3170-G3170)/AC3170</f>
        <v>2.428099771245269</v>
      </c>
      <c r="G3170" s="92">
        <f>R3170*(1-'DRE + DCF'!$AE$39)</f>
        <v>0.24531129907585492</v>
      </c>
      <c r="H3170" s="94">
        <f t="shared" si="344"/>
        <v>0.40885216512642486</v>
      </c>
      <c r="I3170" s="94">
        <f t="shared" si="349"/>
        <v>0.40885216512642486</v>
      </c>
      <c r="J3170" s="94">
        <f t="shared" si="349"/>
        <v>0.40885216512642486</v>
      </c>
      <c r="K3170" s="94">
        <f t="shared" si="349"/>
        <v>0.40885216512642486</v>
      </c>
      <c r="L3170" s="94">
        <f t="shared" si="349"/>
        <v>0.40885216512642486</v>
      </c>
      <c r="M3170" s="94">
        <f t="shared" si="349"/>
        <v>0.40885216512642486</v>
      </c>
      <c r="N3170" s="94">
        <f t="shared" si="349"/>
        <v>0.40885216512642486</v>
      </c>
      <c r="O3170" s="94">
        <f t="shared" si="349"/>
        <v>0.40885216512642486</v>
      </c>
      <c r="P3170" s="94">
        <f t="shared" si="349"/>
        <v>0.40885216512642486</v>
      </c>
      <c r="Q3170" s="94">
        <f t="shared" si="349"/>
        <v>0.40885216512642486</v>
      </c>
      <c r="R3170" s="94">
        <f t="shared" si="349"/>
        <v>0.40885216512642486</v>
      </c>
      <c r="S3170" s="93">
        <f>(1+H3170)^((5-Dashboard!$F$9)*3/12)</f>
        <v>1.1869507846269047</v>
      </c>
      <c r="T3170" s="93">
        <f t="shared" si="347"/>
        <v>1.6722381828201236</v>
      </c>
      <c r="U3170" s="93">
        <f t="shared" si="347"/>
        <v>2.3559363844732095</v>
      </c>
      <c r="V3170" s="93">
        <f t="shared" si="347"/>
        <v>3.3191660761652027</v>
      </c>
      <c r="W3170" s="93">
        <f t="shared" si="347"/>
        <v>4.6762143128195257</v>
      </c>
      <c r="X3170" s="93">
        <f t="shared" si="347"/>
        <v>6.5880946592109666</v>
      </c>
      <c r="Y3170" s="93">
        <f t="shared" si="346"/>
        <v>9.2816514246872064</v>
      </c>
      <c r="Z3170" s="93">
        <f t="shared" si="346"/>
        <v>13.076474705619338</v>
      </c>
      <c r="AA3170" s="93">
        <f t="shared" si="346"/>
        <v>18.422819701232736</v>
      </c>
      <c r="AB3170" s="93">
        <f t="shared" si="346"/>
        <v>25.9550294238155</v>
      </c>
      <c r="AC3170" s="95">
        <f t="shared" si="346"/>
        <v>36.566799399662536</v>
      </c>
      <c r="AE3170" s="96"/>
    </row>
    <row r="3171" spans="3:31" ht="24.75" customHeight="1" x14ac:dyDescent="0.25">
      <c r="C3171" s="91">
        <f>ABS(E3171-Dashboard!$F$13)</f>
        <v>32.81127530050518</v>
      </c>
      <c r="D3171" s="92">
        <f t="shared" si="348"/>
        <v>0.40895216512642485</v>
      </c>
      <c r="E3171" s="93" cm="1">
        <f t="array" ref="E3171">SUM('DRE + DCF'!$S$41/TIR!S3171,'DRE + DCF'!$U$41:$AD$41/TIR!T3171:AC3171,TIR!F3171)</f>
        <v>14.808724699494816</v>
      </c>
      <c r="F3171" s="100">
        <f>'DRE + DCF'!$AE$38*'DRE + DCF'!$AE$39*(1+G3171)/(R3171-G3171)/AC3171</f>
        <v>2.4258144543553404</v>
      </c>
      <c r="G3171" s="92">
        <f>R3171*(1-'DRE + DCF'!$AE$39)</f>
        <v>0.24537129907585489</v>
      </c>
      <c r="H3171" s="94">
        <f t="shared" si="344"/>
        <v>0.40895216512642485</v>
      </c>
      <c r="I3171" s="94">
        <f t="shared" si="349"/>
        <v>0.40895216512642485</v>
      </c>
      <c r="J3171" s="94">
        <f t="shared" si="349"/>
        <v>0.40895216512642485</v>
      </c>
      <c r="K3171" s="94">
        <f t="shared" si="349"/>
        <v>0.40895216512642485</v>
      </c>
      <c r="L3171" s="94">
        <f t="shared" si="349"/>
        <v>0.40895216512642485</v>
      </c>
      <c r="M3171" s="94">
        <f t="shared" si="349"/>
        <v>0.40895216512642485</v>
      </c>
      <c r="N3171" s="94">
        <f t="shared" si="349"/>
        <v>0.40895216512642485</v>
      </c>
      <c r="O3171" s="94">
        <f t="shared" si="349"/>
        <v>0.40895216512642485</v>
      </c>
      <c r="P3171" s="94">
        <f t="shared" si="349"/>
        <v>0.40895216512642485</v>
      </c>
      <c r="Q3171" s="94">
        <f t="shared" si="349"/>
        <v>0.40895216512642485</v>
      </c>
      <c r="R3171" s="94">
        <f t="shared" si="349"/>
        <v>0.40895216512642485</v>
      </c>
      <c r="S3171" s="93">
        <f>(1+H3171)^((5-Dashboard!$F$9)*3/12)</f>
        <v>1.1869929086251632</v>
      </c>
      <c r="T3171" s="93">
        <f t="shared" si="347"/>
        <v>1.672416228597136</v>
      </c>
      <c r="U3171" s="93">
        <f t="shared" si="347"/>
        <v>2.3563544662745044</v>
      </c>
      <c r="V3171" s="93">
        <f t="shared" si="347"/>
        <v>3.319990727062784</v>
      </c>
      <c r="W3171" s="93">
        <f t="shared" si="347"/>
        <v>4.6777081230947628</v>
      </c>
      <c r="X3171" s="93">
        <f t="shared" si="347"/>
        <v>6.5906669878638304</v>
      </c>
      <c r="Y3171" s="93">
        <f t="shared" si="346"/>
        <v>9.2859345221779961</v>
      </c>
      <c r="Z3171" s="93">
        <f t="shared" si="346"/>
        <v>13.0834375502449</v>
      </c>
      <c r="AA3171" s="93">
        <f t="shared" si="346"/>
        <v>18.43393766371392</v>
      </c>
      <c r="AB3171" s="93">
        <f t="shared" si="346"/>
        <v>25.972536383095274</v>
      </c>
      <c r="AC3171" s="95">
        <f t="shared" si="346"/>
        <v>36.594061370786925</v>
      </c>
      <c r="AE3171" s="96"/>
    </row>
    <row r="3172" spans="3:31" ht="24.75" customHeight="1" x14ac:dyDescent="0.25">
      <c r="C3172" s="91">
        <f>ABS(E3172-Dashboard!$F$13)</f>
        <v>32.816706062118101</v>
      </c>
      <c r="D3172" s="92">
        <f t="shared" si="348"/>
        <v>0.40905216512642484</v>
      </c>
      <c r="E3172" s="93" cm="1">
        <f t="array" ref="E3172">SUM('DRE + DCF'!$S$41/TIR!S3172,'DRE + DCF'!$U$41:$AD$41/TIR!T3172:AC3172,TIR!F3172)</f>
        <v>14.803293937881895</v>
      </c>
      <c r="F3172" s="100">
        <f>'DRE + DCF'!$AE$38*'DRE + DCF'!$AE$39*(1+G3172)/(R3172-G3172)/AC3172</f>
        <v>2.4235315558694688</v>
      </c>
      <c r="G3172" s="92">
        <f>R3172*(1-'DRE + DCF'!$AE$39)</f>
        <v>0.2454312990758549</v>
      </c>
      <c r="H3172" s="94">
        <f t="shared" si="344"/>
        <v>0.40905216512642484</v>
      </c>
      <c r="I3172" s="94">
        <f t="shared" si="349"/>
        <v>0.40905216512642484</v>
      </c>
      <c r="J3172" s="94">
        <f t="shared" si="349"/>
        <v>0.40905216512642484</v>
      </c>
      <c r="K3172" s="94">
        <f t="shared" si="349"/>
        <v>0.40905216512642484</v>
      </c>
      <c r="L3172" s="94">
        <f t="shared" si="349"/>
        <v>0.40905216512642484</v>
      </c>
      <c r="M3172" s="94">
        <f t="shared" si="349"/>
        <v>0.40905216512642484</v>
      </c>
      <c r="N3172" s="94">
        <f t="shared" si="349"/>
        <v>0.40905216512642484</v>
      </c>
      <c r="O3172" s="94">
        <f t="shared" si="349"/>
        <v>0.40905216512642484</v>
      </c>
      <c r="P3172" s="94">
        <f t="shared" si="349"/>
        <v>0.40905216512642484</v>
      </c>
      <c r="Q3172" s="94">
        <f t="shared" si="349"/>
        <v>0.40905216512642484</v>
      </c>
      <c r="R3172" s="94">
        <f t="shared" si="349"/>
        <v>0.40905216512642484</v>
      </c>
      <c r="S3172" s="93">
        <f>(1+H3172)^((5-Dashboard!$F$9)*3/12)</f>
        <v>1.1870350311285784</v>
      </c>
      <c r="T3172" s="93">
        <f t="shared" si="347"/>
        <v>1.6725942806926366</v>
      </c>
      <c r="U3172" s="93">
        <f t="shared" si="347"/>
        <v>2.356772592588035</v>
      </c>
      <c r="V3172" s="93">
        <f t="shared" si="347"/>
        <v>3.3208155242967883</v>
      </c>
      <c r="W3172" s="93">
        <f t="shared" si="347"/>
        <v>4.679202304495834</v>
      </c>
      <c r="X3172" s="93">
        <f t="shared" si="347"/>
        <v>6.5932401382144121</v>
      </c>
      <c r="Y3172" s="93">
        <f t="shared" si="346"/>
        <v>9.2902192919494659</v>
      </c>
      <c r="Z3172" s="93">
        <f t="shared" si="346"/>
        <v>13.090403607820678</v>
      </c>
      <c r="AA3172" s="93">
        <f t="shared" si="346"/>
        <v>18.44506154597849</v>
      </c>
      <c r="AB3172" s="93">
        <f t="shared" si="346"/>
        <v>25.990053907251156</v>
      </c>
      <c r="AC3172" s="95">
        <f t="shared" si="346"/>
        <v>36.621341729764744</v>
      </c>
      <c r="AE3172" s="96"/>
    </row>
    <row r="3173" spans="3:31" ht="24.75" customHeight="1" x14ac:dyDescent="0.25">
      <c r="C3173" s="91">
        <f>ABS(E3173-Dashboard!$F$13)</f>
        <v>32.82213293259499</v>
      </c>
      <c r="D3173" s="92">
        <f t="shared" si="348"/>
        <v>0.40915216512642483</v>
      </c>
      <c r="E3173" s="93" cm="1">
        <f t="array" ref="E3173">SUM('DRE + DCF'!$S$41/TIR!S3173,'DRE + DCF'!$U$41:$AD$41/TIR!T3173:AC3173,TIR!F3173)</f>
        <v>14.79786706740501</v>
      </c>
      <c r="F3173" s="100">
        <f>'DRE + DCF'!$AE$38*'DRE + DCF'!$AE$39*(1+G3173)/(R3173-G3173)/AC3173</f>
        <v>2.4212510729196643</v>
      </c>
      <c r="G3173" s="92">
        <f>R3173*(1-'DRE + DCF'!$AE$39)</f>
        <v>0.24549129907585487</v>
      </c>
      <c r="H3173" s="94">
        <f t="shared" si="344"/>
        <v>0.40915216512642483</v>
      </c>
      <c r="I3173" s="94">
        <f t="shared" si="349"/>
        <v>0.40915216512642483</v>
      </c>
      <c r="J3173" s="94">
        <f t="shared" si="349"/>
        <v>0.40915216512642483</v>
      </c>
      <c r="K3173" s="94">
        <f t="shared" si="349"/>
        <v>0.40915216512642483</v>
      </c>
      <c r="L3173" s="94">
        <f t="shared" si="349"/>
        <v>0.40915216512642483</v>
      </c>
      <c r="M3173" s="94">
        <f t="shared" si="349"/>
        <v>0.40915216512642483</v>
      </c>
      <c r="N3173" s="94">
        <f t="shared" si="349"/>
        <v>0.40915216512642483</v>
      </c>
      <c r="O3173" s="94">
        <f t="shared" si="349"/>
        <v>0.40915216512642483</v>
      </c>
      <c r="P3173" s="94">
        <f t="shared" si="349"/>
        <v>0.40915216512642483</v>
      </c>
      <c r="Q3173" s="94">
        <f t="shared" si="349"/>
        <v>0.40915216512642483</v>
      </c>
      <c r="R3173" s="94">
        <f t="shared" si="349"/>
        <v>0.40915216512642483</v>
      </c>
      <c r="S3173" s="93">
        <f>(1+H3173)^((5-Dashboard!$F$9)*3/12)</f>
        <v>1.1870771521373094</v>
      </c>
      <c r="T3173" s="93">
        <f t="shared" si="347"/>
        <v>1.6727723391063998</v>
      </c>
      <c r="U3173" s="93">
        <f t="shared" si="347"/>
        <v>2.3571907634153773</v>
      </c>
      <c r="V3173" s="93">
        <f t="shared" si="347"/>
        <v>3.3216404678827889</v>
      </c>
      <c r="W3173" s="93">
        <f t="shared" si="347"/>
        <v>4.6806968570885825</v>
      </c>
      <c r="X3173" s="93">
        <f t="shared" si="347"/>
        <v>6.5958141104668275</v>
      </c>
      <c r="Y3173" s="93">
        <f t="shared" si="346"/>
        <v>9.2945057345357522</v>
      </c>
      <c r="Z3173" s="93">
        <f t="shared" si="346"/>
        <v>13.097372879601025</v>
      </c>
      <c r="AA3173" s="93">
        <f t="shared" si="346"/>
        <v>18.456191350757901</v>
      </c>
      <c r="AB3173" s="93">
        <f t="shared" si="346"/>
        <v>26.007582001908091</v>
      </c>
      <c r="AC3173" s="95">
        <f t="shared" si="346"/>
        <v>36.648640487691821</v>
      </c>
      <c r="AE3173" s="96"/>
    </row>
    <row r="3174" spans="3:31" ht="24.75" customHeight="1" x14ac:dyDescent="0.25">
      <c r="C3174" s="91">
        <f>ABS(E3174-Dashboard!$F$13)</f>
        <v>32.827555915719472</v>
      </c>
      <c r="D3174" s="92">
        <f t="shared" si="348"/>
        <v>0.40925216512642482</v>
      </c>
      <c r="E3174" s="93" cm="1">
        <f t="array" ref="E3174">SUM('DRE + DCF'!$S$41/TIR!S3174,'DRE + DCF'!$U$41:$AD$41/TIR!T3174:AC3174,TIR!F3174)</f>
        <v>14.792444084280524</v>
      </c>
      <c r="F3174" s="100">
        <f>'DRE + DCF'!$AE$38*'DRE + DCF'!$AE$39*(1+G3174)/(R3174-G3174)/AC3174</f>
        <v>2.4189730026417084</v>
      </c>
      <c r="G3174" s="92">
        <f>R3174*(1-'DRE + DCF'!$AE$39)</f>
        <v>0.24555129907585488</v>
      </c>
      <c r="H3174" s="94">
        <f t="shared" si="344"/>
        <v>0.40925216512642482</v>
      </c>
      <c r="I3174" s="94">
        <f t="shared" si="349"/>
        <v>0.40925216512642482</v>
      </c>
      <c r="J3174" s="94">
        <f t="shared" si="349"/>
        <v>0.40925216512642482</v>
      </c>
      <c r="K3174" s="94">
        <f t="shared" si="349"/>
        <v>0.40925216512642482</v>
      </c>
      <c r="L3174" s="94">
        <f t="shared" si="349"/>
        <v>0.40925216512642482</v>
      </c>
      <c r="M3174" s="94">
        <f t="shared" si="349"/>
        <v>0.40925216512642482</v>
      </c>
      <c r="N3174" s="94">
        <f t="shared" si="349"/>
        <v>0.40925216512642482</v>
      </c>
      <c r="O3174" s="94">
        <f t="shared" si="349"/>
        <v>0.40925216512642482</v>
      </c>
      <c r="P3174" s="94">
        <f t="shared" si="349"/>
        <v>0.40925216512642482</v>
      </c>
      <c r="Q3174" s="94">
        <f t="shared" si="349"/>
        <v>0.40925216512642482</v>
      </c>
      <c r="R3174" s="94">
        <f t="shared" si="349"/>
        <v>0.40925216512642482</v>
      </c>
      <c r="S3174" s="93">
        <f>(1+H3174)^((5-Dashboard!$F$9)*3/12)</f>
        <v>1.1871192716515155</v>
      </c>
      <c r="T3174" s="93">
        <f t="shared" si="347"/>
        <v>1.6729504038382028</v>
      </c>
      <c r="U3174" s="93">
        <f t="shared" si="347"/>
        <v>2.3576089787581145</v>
      </c>
      <c r="V3174" s="93">
        <f t="shared" si="347"/>
        <v>3.3224655578363724</v>
      </c>
      <c r="W3174" s="93">
        <f t="shared" si="347"/>
        <v>4.6821917809388829</v>
      </c>
      <c r="X3174" s="93">
        <f t="shared" si="347"/>
        <v>6.5983889048252724</v>
      </c>
      <c r="Y3174" s="93">
        <f t="shared" si="346"/>
        <v>9.2987938504711956</v>
      </c>
      <c r="Z3174" s="93">
        <f t="shared" si="346"/>
        <v>13.104345366840818</v>
      </c>
      <c r="AA3174" s="93">
        <f t="shared" si="346"/>
        <v>18.467327080784859</v>
      </c>
      <c r="AB3174" s="93">
        <f t="shared" si="346"/>
        <v>26.025120672693923</v>
      </c>
      <c r="AC3174" s="95">
        <f t="shared" si="346"/>
        <v>36.675957655670395</v>
      </c>
      <c r="AE3174" s="96"/>
    </row>
    <row r="3175" spans="3:31" ht="24.75" customHeight="1" x14ac:dyDescent="0.25">
      <c r="C3175" s="91">
        <f>ABS(E3175-Dashboard!$F$13)</f>
        <v>32.832975015270627</v>
      </c>
      <c r="D3175" s="92">
        <f t="shared" si="348"/>
        <v>0.40935216512642481</v>
      </c>
      <c r="E3175" s="93" cm="1">
        <f t="array" ref="E3175">SUM('DRE + DCF'!$S$41/TIR!S3175,'DRE + DCF'!$U$41:$AD$41/TIR!T3175:AC3175,TIR!F3175)</f>
        <v>14.787024984729372</v>
      </c>
      <c r="F3175" s="100">
        <f>'DRE + DCF'!$AE$38*'DRE + DCF'!$AE$39*(1+G3175)/(R3175-G3175)/AC3175</f>
        <v>2.4166973421752136</v>
      </c>
      <c r="G3175" s="92">
        <f>R3175*(1-'DRE + DCF'!$AE$39)</f>
        <v>0.24561129907585488</v>
      </c>
      <c r="H3175" s="94">
        <f t="shared" si="344"/>
        <v>0.40935216512642481</v>
      </c>
      <c r="I3175" s="94">
        <f t="shared" si="349"/>
        <v>0.40935216512642481</v>
      </c>
      <c r="J3175" s="94">
        <f t="shared" si="349"/>
        <v>0.40935216512642481</v>
      </c>
      <c r="K3175" s="94">
        <f t="shared" si="349"/>
        <v>0.40935216512642481</v>
      </c>
      <c r="L3175" s="94">
        <f t="shared" si="349"/>
        <v>0.40935216512642481</v>
      </c>
      <c r="M3175" s="94">
        <f t="shared" si="349"/>
        <v>0.40935216512642481</v>
      </c>
      <c r="N3175" s="94">
        <f t="shared" si="349"/>
        <v>0.40935216512642481</v>
      </c>
      <c r="O3175" s="94">
        <f t="shared" si="349"/>
        <v>0.40935216512642481</v>
      </c>
      <c r="P3175" s="94">
        <f t="shared" si="349"/>
        <v>0.40935216512642481</v>
      </c>
      <c r="Q3175" s="94">
        <f t="shared" si="349"/>
        <v>0.40935216512642481</v>
      </c>
      <c r="R3175" s="94">
        <f t="shared" si="349"/>
        <v>0.40935216512642481</v>
      </c>
      <c r="S3175" s="93">
        <f>(1+H3175)^((5-Dashboard!$F$9)*3/12)</f>
        <v>1.1871613896713558</v>
      </c>
      <c r="T3175" s="93">
        <f t="shared" si="347"/>
        <v>1.6731284748878203</v>
      </c>
      <c r="U3175" s="93">
        <f t="shared" si="347"/>
        <v>2.3580272386178227</v>
      </c>
      <c r="V3175" s="93">
        <f t="shared" si="347"/>
        <v>3.3232907941731131</v>
      </c>
      <c r="W3175" s="93">
        <f t="shared" si="347"/>
        <v>4.6836870761125926</v>
      </c>
      <c r="X3175" s="93">
        <f t="shared" si="347"/>
        <v>6.6009645214939363</v>
      </c>
      <c r="Y3175" s="93">
        <f t="shared" si="346"/>
        <v>9.3030836402901933</v>
      </c>
      <c r="Z3175" s="93">
        <f t="shared" si="346"/>
        <v>13.111321070795205</v>
      </c>
      <c r="AA3175" s="93">
        <f t="shared" si="346"/>
        <v>18.478468738792934</v>
      </c>
      <c r="AB3175" s="93">
        <f t="shared" si="346"/>
        <v>26.042669925238776</v>
      </c>
      <c r="AC3175" s="95">
        <f t="shared" si="346"/>
        <v>36.703293244808094</v>
      </c>
      <c r="AE3175" s="96"/>
    </row>
    <row r="3176" spans="3:31" ht="24.75" customHeight="1" x14ac:dyDescent="0.25">
      <c r="C3176" s="91">
        <f>ABS(E3176-Dashboard!$F$13)</f>
        <v>32.838390235023105</v>
      </c>
      <c r="D3176" s="92">
        <f t="shared" si="348"/>
        <v>0.40945216512642479</v>
      </c>
      <c r="E3176" s="93" cm="1">
        <f t="array" ref="E3176">SUM('DRE + DCF'!$S$41/TIR!S3176,'DRE + DCF'!$U$41:$AD$41/TIR!T3176:AC3176,TIR!F3176)</f>
        <v>14.781609764976892</v>
      </c>
      <c r="F3176" s="100">
        <f>'DRE + DCF'!$AE$38*'DRE + DCF'!$AE$39*(1+G3176)/(R3176-G3176)/AC3176</f>
        <v>2.4144240886635493</v>
      </c>
      <c r="G3176" s="92">
        <f>R3176*(1-'DRE + DCF'!$AE$39)</f>
        <v>0.24567129907585486</v>
      </c>
      <c r="H3176" s="94">
        <f t="shared" si="344"/>
        <v>0.40945216512642479</v>
      </c>
      <c r="I3176" s="94">
        <f t="shared" si="349"/>
        <v>0.40945216512642479</v>
      </c>
      <c r="J3176" s="94">
        <f t="shared" si="349"/>
        <v>0.40945216512642479</v>
      </c>
      <c r="K3176" s="94">
        <f t="shared" si="349"/>
        <v>0.40945216512642479</v>
      </c>
      <c r="L3176" s="94">
        <f t="shared" si="349"/>
        <v>0.40945216512642479</v>
      </c>
      <c r="M3176" s="94">
        <f t="shared" si="349"/>
        <v>0.40945216512642479</v>
      </c>
      <c r="N3176" s="94">
        <f t="shared" si="349"/>
        <v>0.40945216512642479</v>
      </c>
      <c r="O3176" s="94">
        <f t="shared" si="349"/>
        <v>0.40945216512642479</v>
      </c>
      <c r="P3176" s="94">
        <f t="shared" si="349"/>
        <v>0.40945216512642479</v>
      </c>
      <c r="Q3176" s="94">
        <f t="shared" si="349"/>
        <v>0.40945216512642479</v>
      </c>
      <c r="R3176" s="94">
        <f t="shared" si="349"/>
        <v>0.40945216512642479</v>
      </c>
      <c r="S3176" s="93">
        <f>(1+H3176)^((5-Dashboard!$F$9)*3/12)</f>
        <v>1.1872035061969894</v>
      </c>
      <c r="T3176" s="93">
        <f t="shared" si="347"/>
        <v>1.6733065522550299</v>
      </c>
      <c r="U3176" s="93">
        <f t="shared" si="347"/>
        <v>2.3584455429960851</v>
      </c>
      <c r="V3176" s="93">
        <f t="shared" si="347"/>
        <v>3.324116176908599</v>
      </c>
      <c r="W3176" s="93">
        <f t="shared" si="347"/>
        <v>4.6851827426755985</v>
      </c>
      <c r="X3176" s="93">
        <f t="shared" si="347"/>
        <v>6.6035409606770843</v>
      </c>
      <c r="Y3176" s="93">
        <f t="shared" si="346"/>
        <v>9.307375104527349</v>
      </c>
      <c r="Z3176" s="93">
        <f t="shared" si="346"/>
        <v>13.118299992719857</v>
      </c>
      <c r="AA3176" s="93">
        <f t="shared" si="346"/>
        <v>18.489616327516966</v>
      </c>
      <c r="AB3176" s="93">
        <f t="shared" si="346"/>
        <v>26.060229765175684</v>
      </c>
      <c r="AC3176" s="95">
        <f t="shared" si="346"/>
        <v>36.730647266218973</v>
      </c>
      <c r="AE3176" s="96"/>
    </row>
    <row r="3177" spans="3:31" ht="24.75" customHeight="1" x14ac:dyDescent="0.25">
      <c r="C3177" s="91">
        <f>ABS(E3177-Dashboard!$F$13)</f>
        <v>32.843801578747019</v>
      </c>
      <c r="D3177" s="92">
        <f t="shared" si="348"/>
        <v>0.40955216512642478</v>
      </c>
      <c r="E3177" s="93" cm="1">
        <f t="array" ref="E3177">SUM('DRE + DCF'!$S$41/TIR!S3177,'DRE + DCF'!$U$41:$AD$41/TIR!T3177:AC3177,TIR!F3177)</f>
        <v>14.776198421252978</v>
      </c>
      <c r="F3177" s="100">
        <f>'DRE + DCF'!$AE$38*'DRE + DCF'!$AE$39*(1+G3177)/(R3177-G3177)/AC3177</f>
        <v>2.4121532392539073</v>
      </c>
      <c r="G3177" s="92">
        <f>R3177*(1-'DRE + DCF'!$AE$39)</f>
        <v>0.24573129907585486</v>
      </c>
      <c r="H3177" s="94">
        <f t="shared" si="344"/>
        <v>0.40955216512642478</v>
      </c>
      <c r="I3177" s="94">
        <f t="shared" si="349"/>
        <v>0.40955216512642478</v>
      </c>
      <c r="J3177" s="94">
        <f t="shared" si="349"/>
        <v>0.40955216512642478</v>
      </c>
      <c r="K3177" s="94">
        <f t="shared" si="349"/>
        <v>0.40955216512642478</v>
      </c>
      <c r="L3177" s="94">
        <f t="shared" si="349"/>
        <v>0.40955216512642478</v>
      </c>
      <c r="M3177" s="94">
        <f t="shared" si="349"/>
        <v>0.40955216512642478</v>
      </c>
      <c r="N3177" s="94">
        <f t="shared" si="349"/>
        <v>0.40955216512642478</v>
      </c>
      <c r="O3177" s="94">
        <f t="shared" si="349"/>
        <v>0.40955216512642478</v>
      </c>
      <c r="P3177" s="94">
        <f t="shared" si="349"/>
        <v>0.40955216512642478</v>
      </c>
      <c r="Q3177" s="94">
        <f t="shared" si="349"/>
        <v>0.40955216512642478</v>
      </c>
      <c r="R3177" s="94">
        <f t="shared" si="349"/>
        <v>0.40955216512642478</v>
      </c>
      <c r="S3177" s="93">
        <f>(1+H3177)^((5-Dashboard!$F$9)*3/12)</f>
        <v>1.1872456212285749</v>
      </c>
      <c r="T3177" s="93">
        <f t="shared" si="347"/>
        <v>1.6734846359396049</v>
      </c>
      <c r="U3177" s="93">
        <f t="shared" si="347"/>
        <v>2.3588638918944769</v>
      </c>
      <c r="V3177" s="93">
        <f t="shared" si="347"/>
        <v>3.3249417060584046</v>
      </c>
      <c r="W3177" s="93">
        <f t="shared" si="347"/>
        <v>4.6866787806937724</v>
      </c>
      <c r="X3177" s="93">
        <f t="shared" si="347"/>
        <v>6.6061182225789787</v>
      </c>
      <c r="Y3177" s="93">
        <f t="shared" si="346"/>
        <v>9.3116682437173282</v>
      </c>
      <c r="Z3177" s="93">
        <f t="shared" si="346"/>
        <v>13.125282133870732</v>
      </c>
      <c r="AA3177" s="93">
        <f t="shared" si="346"/>
        <v>18.50076984969267</v>
      </c>
      <c r="AB3177" s="93">
        <f t="shared" si="346"/>
        <v>26.077800198139983</v>
      </c>
      <c r="AC3177" s="95">
        <f t="shared" si="346"/>
        <v>36.758019731022522</v>
      </c>
      <c r="AE3177" s="96"/>
    </row>
    <row r="3178" spans="3:31" ht="24.75" customHeight="1" x14ac:dyDescent="0.25">
      <c r="C3178" s="91">
        <f>ABS(E3178-Dashboard!$F$13)</f>
        <v>32.849209050208088</v>
      </c>
      <c r="D3178" s="92">
        <f t="shared" si="348"/>
        <v>0.40965216512642477</v>
      </c>
      <c r="E3178" s="93" cm="1">
        <f t="array" ref="E3178">SUM('DRE + DCF'!$S$41/TIR!S3178,'DRE + DCF'!$U$41:$AD$41/TIR!T3178:AC3178,TIR!F3178)</f>
        <v>14.770790949791913</v>
      </c>
      <c r="F3178" s="100">
        <f>'DRE + DCF'!$AE$38*'DRE + DCF'!$AE$39*(1+G3178)/(R3178-G3178)/AC3178</f>
        <v>2.4098847910972272</v>
      </c>
      <c r="G3178" s="92">
        <f>R3178*(1-'DRE + DCF'!$AE$39)</f>
        <v>0.24579129907585484</v>
      </c>
      <c r="H3178" s="94">
        <f t="shared" si="344"/>
        <v>0.40965216512642477</v>
      </c>
      <c r="I3178" s="94">
        <f t="shared" si="349"/>
        <v>0.40965216512642477</v>
      </c>
      <c r="J3178" s="94">
        <f t="shared" si="349"/>
        <v>0.40965216512642477</v>
      </c>
      <c r="K3178" s="94">
        <f t="shared" si="349"/>
        <v>0.40965216512642477</v>
      </c>
      <c r="L3178" s="94">
        <f t="shared" si="349"/>
        <v>0.40965216512642477</v>
      </c>
      <c r="M3178" s="94">
        <f t="shared" si="349"/>
        <v>0.40965216512642477</v>
      </c>
      <c r="N3178" s="94">
        <f t="shared" si="349"/>
        <v>0.40965216512642477</v>
      </c>
      <c r="O3178" s="94">
        <f t="shared" si="349"/>
        <v>0.40965216512642477</v>
      </c>
      <c r="P3178" s="94">
        <f t="shared" si="349"/>
        <v>0.40965216512642477</v>
      </c>
      <c r="Q3178" s="94">
        <f t="shared" si="349"/>
        <v>0.40965216512642477</v>
      </c>
      <c r="R3178" s="94">
        <f t="shared" si="349"/>
        <v>0.40965216512642477</v>
      </c>
      <c r="S3178" s="93">
        <f>(1+H3178)^((5-Dashboard!$F$9)*3/12)</f>
        <v>1.1872877347662718</v>
      </c>
      <c r="T3178" s="93">
        <f t="shared" si="347"/>
        <v>1.6736627259413235</v>
      </c>
      <c r="U3178" s="93">
        <f t="shared" si="347"/>
        <v>2.3592822853145807</v>
      </c>
      <c r="V3178" s="93">
        <f t="shared" si="347"/>
        <v>3.3257673816381184</v>
      </c>
      <c r="W3178" s="93">
        <f t="shared" si="347"/>
        <v>4.6881751902330144</v>
      </c>
      <c r="X3178" s="93">
        <f t="shared" si="347"/>
        <v>6.6086963074039575</v>
      </c>
      <c r="Y3178" s="93">
        <f t="shared" si="346"/>
        <v>9.3159630583949973</v>
      </c>
      <c r="Z3178" s="93">
        <f t="shared" si="346"/>
        <v>13.1322674955043</v>
      </c>
      <c r="AA3178" s="93">
        <f t="shared" si="346"/>
        <v>18.51192930805701</v>
      </c>
      <c r="AB3178" s="93">
        <f t="shared" si="346"/>
        <v>26.095381229769885</v>
      </c>
      <c r="AC3178" s="95">
        <f t="shared" si="346"/>
        <v>36.785410650344588</v>
      </c>
      <c r="AE3178" s="96"/>
    </row>
    <row r="3179" spans="3:31" ht="24.75" customHeight="1" x14ac:dyDescent="0.25">
      <c r="C3179" s="91">
        <f>ABS(E3179-Dashboard!$F$13)</f>
        <v>32.854612653167486</v>
      </c>
      <c r="D3179" s="92">
        <f t="shared" si="348"/>
        <v>0.40975216512642476</v>
      </c>
      <c r="E3179" s="93" cm="1">
        <f t="array" ref="E3179">SUM('DRE + DCF'!$S$41/TIR!S3179,'DRE + DCF'!$U$41:$AD$41/TIR!T3179:AC3179,TIR!F3179)</f>
        <v>14.76538734683251</v>
      </c>
      <c r="F3179" s="100">
        <f>'DRE + DCF'!$AE$38*'DRE + DCF'!$AE$39*(1+G3179)/(R3179-G3179)/AC3179</f>
        <v>2.4076187413482537</v>
      </c>
      <c r="G3179" s="92">
        <f>R3179*(1-'DRE + DCF'!$AE$39)</f>
        <v>0.24585129907585485</v>
      </c>
      <c r="H3179" s="94">
        <f t="shared" si="344"/>
        <v>0.40975216512642476</v>
      </c>
      <c r="I3179" s="94">
        <f t="shared" si="349"/>
        <v>0.40975216512642476</v>
      </c>
      <c r="J3179" s="94">
        <f t="shared" si="349"/>
        <v>0.40975216512642476</v>
      </c>
      <c r="K3179" s="94">
        <f t="shared" si="349"/>
        <v>0.40975216512642476</v>
      </c>
      <c r="L3179" s="94">
        <f t="shared" si="349"/>
        <v>0.40975216512642476</v>
      </c>
      <c r="M3179" s="94">
        <f t="shared" si="349"/>
        <v>0.40975216512642476</v>
      </c>
      <c r="N3179" s="94">
        <f t="shared" si="349"/>
        <v>0.40975216512642476</v>
      </c>
      <c r="O3179" s="94">
        <f t="shared" si="349"/>
        <v>0.40975216512642476</v>
      </c>
      <c r="P3179" s="94">
        <f t="shared" si="349"/>
        <v>0.40975216512642476</v>
      </c>
      <c r="Q3179" s="94">
        <f t="shared" si="349"/>
        <v>0.40975216512642476</v>
      </c>
      <c r="R3179" s="94">
        <f t="shared" si="349"/>
        <v>0.40975216512642476</v>
      </c>
      <c r="S3179" s="93">
        <f>(1+H3179)^((5-Dashboard!$F$9)*3/12)</f>
        <v>1.1873298468102387</v>
      </c>
      <c r="T3179" s="93">
        <f t="shared" si="347"/>
        <v>1.6738408222599601</v>
      </c>
      <c r="U3179" s="93">
        <f t="shared" si="347"/>
        <v>2.3597007232579736</v>
      </c>
      <c r="V3179" s="93">
        <f t="shared" si="347"/>
        <v>3.3265932036633186</v>
      </c>
      <c r="W3179" s="93">
        <f t="shared" si="347"/>
        <v>4.6896719713592123</v>
      </c>
      <c r="X3179" s="93">
        <f t="shared" si="347"/>
        <v>6.6112752153563576</v>
      </c>
      <c r="Y3179" s="93">
        <f t="shared" si="346"/>
        <v>9.3202595490952937</v>
      </c>
      <c r="Z3179" s="93">
        <f t="shared" si="346"/>
        <v>13.139256078877324</v>
      </c>
      <c r="AA3179" s="93">
        <f t="shared" si="346"/>
        <v>18.523094705347845</v>
      </c>
      <c r="AB3179" s="93">
        <f t="shared" si="346"/>
        <v>26.112972865705938</v>
      </c>
      <c r="AC3179" s="95">
        <f t="shared" si="346"/>
        <v>36.812820035316527</v>
      </c>
      <c r="AE3179" s="96"/>
    </row>
    <row r="3180" spans="3:31" ht="24.75" customHeight="1" x14ac:dyDescent="0.25">
      <c r="C3180" s="91">
        <f>ABS(E3180-Dashboard!$F$13)</f>
        <v>32.860012391382028</v>
      </c>
      <c r="D3180" s="92">
        <f t="shared" si="348"/>
        <v>0.40985216512642475</v>
      </c>
      <c r="E3180" s="93" cm="1">
        <f t="array" ref="E3180">SUM('DRE + DCF'!$S$41/TIR!S3180,'DRE + DCF'!$U$41:$AD$41/TIR!T3180:AC3180,TIR!F3180)</f>
        <v>14.759987608617966</v>
      </c>
      <c r="F3180" s="100">
        <f>'DRE + DCF'!$AE$38*'DRE + DCF'!$AE$39*(1+G3180)/(R3180-G3180)/AC3180</f>
        <v>2.4053550871654727</v>
      </c>
      <c r="G3180" s="92">
        <f>R3180*(1-'DRE + DCF'!$AE$39)</f>
        <v>0.24591129907585485</v>
      </c>
      <c r="H3180" s="94">
        <f t="shared" si="344"/>
        <v>0.40985216512642475</v>
      </c>
      <c r="I3180" s="94">
        <f t="shared" si="349"/>
        <v>0.40985216512642475</v>
      </c>
      <c r="J3180" s="94">
        <f t="shared" si="349"/>
        <v>0.40985216512642475</v>
      </c>
      <c r="K3180" s="94">
        <f t="shared" si="349"/>
        <v>0.40985216512642475</v>
      </c>
      <c r="L3180" s="94">
        <f t="shared" si="349"/>
        <v>0.40985216512642475</v>
      </c>
      <c r="M3180" s="94">
        <f t="shared" si="349"/>
        <v>0.40985216512642475</v>
      </c>
      <c r="N3180" s="94">
        <f t="shared" si="349"/>
        <v>0.40985216512642475</v>
      </c>
      <c r="O3180" s="94">
        <f t="shared" si="349"/>
        <v>0.40985216512642475</v>
      </c>
      <c r="P3180" s="94">
        <f t="shared" si="349"/>
        <v>0.40985216512642475</v>
      </c>
      <c r="Q3180" s="94">
        <f t="shared" si="349"/>
        <v>0.40985216512642475</v>
      </c>
      <c r="R3180" s="94">
        <f t="shared" si="349"/>
        <v>0.40985216512642475</v>
      </c>
      <c r="S3180" s="93">
        <f>(1+H3180)^((5-Dashboard!$F$9)*3/12)</f>
        <v>1.1873719573606347</v>
      </c>
      <c r="T3180" s="93">
        <f t="shared" si="347"/>
        <v>1.6740189248952919</v>
      </c>
      <c r="U3180" s="93">
        <f t="shared" si="347"/>
        <v>2.3601192057262375</v>
      </c>
      <c r="V3180" s="93">
        <f t="shared" si="347"/>
        <v>3.327419172149594</v>
      </c>
      <c r="W3180" s="93">
        <f t="shared" si="347"/>
        <v>4.6911691241382814</v>
      </c>
      <c r="X3180" s="93">
        <f t="shared" si="347"/>
        <v>6.6138549466405898</v>
      </c>
      <c r="Y3180" s="93">
        <f t="shared" si="346"/>
        <v>9.3245577163533504</v>
      </c>
      <c r="Z3180" s="93">
        <f t="shared" si="346"/>
        <v>13.146247885247083</v>
      </c>
      <c r="AA3180" s="93">
        <f t="shared" si="346"/>
        <v>18.534266044304285</v>
      </c>
      <c r="AB3180" s="93">
        <f t="shared" si="346"/>
        <v>26.130575111591575</v>
      </c>
      <c r="AC3180" s="95">
        <f t="shared" si="346"/>
        <v>36.840247897076054</v>
      </c>
      <c r="AE3180" s="96"/>
    </row>
    <row r="3181" spans="3:31" ht="24.75" customHeight="1" x14ac:dyDescent="0.25">
      <c r="C3181" s="91">
        <f>ABS(E3181-Dashboard!$F$13)</f>
        <v>32.865408268603986</v>
      </c>
      <c r="D3181" s="92">
        <f t="shared" si="348"/>
        <v>0.40995216512642474</v>
      </c>
      <c r="E3181" s="93" cm="1">
        <f t="array" ref="E3181">SUM('DRE + DCF'!$S$41/TIR!S3181,'DRE + DCF'!$U$41:$AD$41/TIR!T3181:AC3181,TIR!F3181)</f>
        <v>14.754591731396008</v>
      </c>
      <c r="F3181" s="100">
        <f>'DRE + DCF'!$AE$38*'DRE + DCF'!$AE$39*(1+G3181)/(R3181-G3181)/AC3181</f>
        <v>2.4030938257111658</v>
      </c>
      <c r="G3181" s="92">
        <f>R3181*(1-'DRE + DCF'!$AE$39)</f>
        <v>0.24597129907585483</v>
      </c>
      <c r="H3181" s="94">
        <f t="shared" si="344"/>
        <v>0.40995216512642474</v>
      </c>
      <c r="I3181" s="94">
        <f t="shared" si="349"/>
        <v>0.40995216512642474</v>
      </c>
      <c r="J3181" s="94">
        <f t="shared" si="349"/>
        <v>0.40995216512642474</v>
      </c>
      <c r="K3181" s="94">
        <f t="shared" si="349"/>
        <v>0.40995216512642474</v>
      </c>
      <c r="L3181" s="94">
        <f t="shared" si="349"/>
        <v>0.40995216512642474</v>
      </c>
      <c r="M3181" s="94">
        <f t="shared" si="349"/>
        <v>0.40995216512642474</v>
      </c>
      <c r="N3181" s="94">
        <f t="shared" si="349"/>
        <v>0.40995216512642474</v>
      </c>
      <c r="O3181" s="94">
        <f t="shared" si="349"/>
        <v>0.40995216512642474</v>
      </c>
      <c r="P3181" s="94">
        <f t="shared" si="349"/>
        <v>0.40995216512642474</v>
      </c>
      <c r="Q3181" s="94">
        <f t="shared" si="349"/>
        <v>0.40995216512642474</v>
      </c>
      <c r="R3181" s="94">
        <f t="shared" si="349"/>
        <v>0.40995216512642474</v>
      </c>
      <c r="S3181" s="93">
        <f>(1+H3181)^((5-Dashboard!$F$9)*3/12)</f>
        <v>1.1874140664176185</v>
      </c>
      <c r="T3181" s="93">
        <f t="shared" si="347"/>
        <v>1.6741970338470933</v>
      </c>
      <c r="U3181" s="93">
        <f t="shared" si="347"/>
        <v>2.3605377327209474</v>
      </c>
      <c r="V3181" s="93">
        <f t="shared" si="347"/>
        <v>3.3282452871125212</v>
      </c>
      <c r="W3181" s="93">
        <f t="shared" si="347"/>
        <v>4.6926666486361182</v>
      </c>
      <c r="X3181" s="93">
        <f t="shared" si="347"/>
        <v>6.6164355014610576</v>
      </c>
      <c r="Y3181" s="93">
        <f t="shared" si="346"/>
        <v>9.3288575607043587</v>
      </c>
      <c r="Z3181" s="93">
        <f t="shared" si="346"/>
        <v>13.153242915871127</v>
      </c>
      <c r="AA3181" s="93">
        <f t="shared" si="346"/>
        <v>18.545443327666302</v>
      </c>
      <c r="AB3181" s="93">
        <f t="shared" si="346"/>
        <v>26.148187973072506</v>
      </c>
      <c r="AC3181" s="95">
        <f t="shared" si="346"/>
        <v>36.86769424676632</v>
      </c>
      <c r="AE3181" s="96"/>
    </row>
    <row r="3182" spans="3:31" ht="24.75" customHeight="1" x14ac:dyDescent="0.25">
      <c r="C3182" s="91">
        <f>ABS(E3182-Dashboard!$F$13)</f>
        <v>32.870800288581279</v>
      </c>
      <c r="D3182" s="92">
        <f t="shared" si="348"/>
        <v>0.41005216512642473</v>
      </c>
      <c r="E3182" s="93" cm="1">
        <f t="array" ref="E3182">SUM('DRE + DCF'!$S$41/TIR!S3182,'DRE + DCF'!$U$41:$AD$41/TIR!T3182:AC3182,TIR!F3182)</f>
        <v>14.749199711418719</v>
      </c>
      <c r="F3182" s="100">
        <f>'DRE + DCF'!$AE$38*'DRE + DCF'!$AE$39*(1+G3182)/(R3182-G3182)/AC3182</f>
        <v>2.4008349541513381</v>
      </c>
      <c r="G3182" s="92">
        <f>R3182*(1-'DRE + DCF'!$AE$39)</f>
        <v>0.24603129907585483</v>
      </c>
      <c r="H3182" s="94">
        <f t="shared" si="344"/>
        <v>0.41005216512642473</v>
      </c>
      <c r="I3182" s="94">
        <f t="shared" si="349"/>
        <v>0.41005216512642473</v>
      </c>
      <c r="J3182" s="94">
        <f t="shared" si="349"/>
        <v>0.41005216512642473</v>
      </c>
      <c r="K3182" s="94">
        <f t="shared" si="349"/>
        <v>0.41005216512642473</v>
      </c>
      <c r="L3182" s="94">
        <f t="shared" si="349"/>
        <v>0.41005216512642473</v>
      </c>
      <c r="M3182" s="94">
        <f t="shared" si="349"/>
        <v>0.41005216512642473</v>
      </c>
      <c r="N3182" s="94">
        <f t="shared" si="349"/>
        <v>0.41005216512642473</v>
      </c>
      <c r="O3182" s="94">
        <f t="shared" si="349"/>
        <v>0.41005216512642473</v>
      </c>
      <c r="P3182" s="94">
        <f t="shared" si="349"/>
        <v>0.41005216512642473</v>
      </c>
      <c r="Q3182" s="94">
        <f t="shared" si="349"/>
        <v>0.41005216512642473</v>
      </c>
      <c r="R3182" s="94">
        <f t="shared" si="349"/>
        <v>0.41005216512642473</v>
      </c>
      <c r="S3182" s="93">
        <f>(1+H3182)^((5-Dashboard!$F$9)*3/12)</f>
        <v>1.1874561739813494</v>
      </c>
      <c r="T3182" s="93">
        <f t="shared" si="347"/>
        <v>1.6743751491151424</v>
      </c>
      <c r="U3182" s="93">
        <f t="shared" si="347"/>
        <v>2.360956304243687</v>
      </c>
      <c r="V3182" s="93">
        <f t="shared" si="347"/>
        <v>3.3290715485676929</v>
      </c>
      <c r="W3182" s="93">
        <f t="shared" si="347"/>
        <v>4.6941645449186558</v>
      </c>
      <c r="X3182" s="93">
        <f t="shared" si="347"/>
        <v>6.6190168800222491</v>
      </c>
      <c r="Y3182" s="93">
        <f t="shared" si="346"/>
        <v>9.333159082683725</v>
      </c>
      <c r="Z3182" s="93">
        <f t="shared" si="346"/>
        <v>13.160241172007543</v>
      </c>
      <c r="AA3182" s="93">
        <f t="shared" si="346"/>
        <v>18.556626558175154</v>
      </c>
      <c r="AB3182" s="93">
        <f t="shared" si="346"/>
        <v>26.165811455797392</v>
      </c>
      <c r="AC3182" s="95">
        <f t="shared" si="346"/>
        <v>36.895159095536926</v>
      </c>
      <c r="AE3182" s="96"/>
    </row>
    <row r="3183" spans="3:31" ht="24.75" customHeight="1" x14ac:dyDescent="0.25">
      <c r="C3183" s="91">
        <f>ABS(E3183-Dashboard!$F$13)</f>
        <v>32.876188455057289</v>
      </c>
      <c r="D3183" s="92">
        <f t="shared" si="348"/>
        <v>0.41015216512642472</v>
      </c>
      <c r="E3183" s="93" cm="1">
        <f t="array" ref="E3183">SUM('DRE + DCF'!$S$41/TIR!S3183,'DRE + DCF'!$U$41:$AD$41/TIR!T3183:AC3183,TIR!F3183)</f>
        <v>14.743811544942712</v>
      </c>
      <c r="F3183" s="100">
        <f>'DRE + DCF'!$AE$38*'DRE + DCF'!$AE$39*(1+G3183)/(R3183-G3183)/AC3183</f>
        <v>2.3985784696557828</v>
      </c>
      <c r="G3183" s="92">
        <f>R3183*(1-'DRE + DCF'!$AE$39)</f>
        <v>0.24609129907585481</v>
      </c>
      <c r="H3183" s="94">
        <f t="shared" si="344"/>
        <v>0.41015216512642472</v>
      </c>
      <c r="I3183" s="94">
        <f t="shared" si="349"/>
        <v>0.41015216512642472</v>
      </c>
      <c r="J3183" s="94">
        <f t="shared" si="349"/>
        <v>0.41015216512642472</v>
      </c>
      <c r="K3183" s="94">
        <f t="shared" si="349"/>
        <v>0.41015216512642472</v>
      </c>
      <c r="L3183" s="94">
        <f t="shared" si="349"/>
        <v>0.41015216512642472</v>
      </c>
      <c r="M3183" s="94">
        <f t="shared" si="349"/>
        <v>0.41015216512642472</v>
      </c>
      <c r="N3183" s="94">
        <f t="shared" si="349"/>
        <v>0.41015216512642472</v>
      </c>
      <c r="O3183" s="94">
        <f t="shared" si="349"/>
        <v>0.41015216512642472</v>
      </c>
      <c r="P3183" s="94">
        <f t="shared" si="349"/>
        <v>0.41015216512642472</v>
      </c>
      <c r="Q3183" s="94">
        <f t="shared" si="349"/>
        <v>0.41015216512642472</v>
      </c>
      <c r="R3183" s="94">
        <f t="shared" si="349"/>
        <v>0.41015216512642472</v>
      </c>
      <c r="S3183" s="93">
        <f>(1+H3183)^((5-Dashboard!$F$9)*3/12)</f>
        <v>1.1874982800519858</v>
      </c>
      <c r="T3183" s="93">
        <f t="shared" si="347"/>
        <v>1.674553270699213</v>
      </c>
      <c r="U3183" s="93">
        <f t="shared" si="347"/>
        <v>2.361374920296031</v>
      </c>
      <c r="V3183" s="93">
        <f t="shared" si="347"/>
        <v>3.3298979565306865</v>
      </c>
      <c r="W3183" s="93">
        <f t="shared" si="347"/>
        <v>4.695662813051805</v>
      </c>
      <c r="X3183" s="93">
        <f t="shared" si="347"/>
        <v>6.6215990825286406</v>
      </c>
      <c r="Y3183" s="93">
        <f t="shared" si="346"/>
        <v>9.3374622828269089</v>
      </c>
      <c r="Z3183" s="93">
        <f t="shared" si="346"/>
        <v>13.167242654914693</v>
      </c>
      <c r="AA3183" s="93">
        <f t="shared" si="346"/>
        <v>18.567815738572964</v>
      </c>
      <c r="AB3183" s="93">
        <f t="shared" si="346"/>
        <v>26.18344556541717</v>
      </c>
      <c r="AC3183" s="95">
        <f t="shared" si="346"/>
        <v>36.922642454542903</v>
      </c>
      <c r="AE3183" s="96"/>
    </row>
    <row r="3184" spans="3:31" ht="24.75" customHeight="1" x14ac:dyDescent="0.25">
      <c r="C3184" s="91">
        <f>ABS(E3184-Dashboard!$F$13)</f>
        <v>32.881572771771062</v>
      </c>
      <c r="D3184" s="92">
        <f t="shared" si="348"/>
        <v>0.41025216512642471</v>
      </c>
      <c r="E3184" s="93" cm="1">
        <f t="array" ref="E3184">SUM('DRE + DCF'!$S$41/TIR!S3184,'DRE + DCF'!$U$41:$AD$41/TIR!T3184:AC3184,TIR!F3184)</f>
        <v>14.738427228228936</v>
      </c>
      <c r="F3184" s="100">
        <f>'DRE + DCF'!$AE$38*'DRE + DCF'!$AE$39*(1+G3184)/(R3184-G3184)/AC3184</f>
        <v>2.3963243693980085</v>
      </c>
      <c r="G3184" s="92">
        <f>R3184*(1-'DRE + DCF'!$AE$39)</f>
        <v>0.24615129907585481</v>
      </c>
      <c r="H3184" s="94">
        <f t="shared" si="344"/>
        <v>0.41025216512642471</v>
      </c>
      <c r="I3184" s="94">
        <f t="shared" si="349"/>
        <v>0.41025216512642471</v>
      </c>
      <c r="J3184" s="94">
        <f t="shared" si="349"/>
        <v>0.41025216512642471</v>
      </c>
      <c r="K3184" s="94">
        <f t="shared" si="349"/>
        <v>0.41025216512642471</v>
      </c>
      <c r="L3184" s="94">
        <f t="shared" si="349"/>
        <v>0.41025216512642471</v>
      </c>
      <c r="M3184" s="94">
        <f t="shared" si="349"/>
        <v>0.41025216512642471</v>
      </c>
      <c r="N3184" s="94">
        <f t="shared" si="349"/>
        <v>0.41025216512642471</v>
      </c>
      <c r="O3184" s="94">
        <f t="shared" si="349"/>
        <v>0.41025216512642471</v>
      </c>
      <c r="P3184" s="94">
        <f t="shared" si="349"/>
        <v>0.41025216512642471</v>
      </c>
      <c r="Q3184" s="94">
        <f t="shared" si="349"/>
        <v>0.41025216512642471</v>
      </c>
      <c r="R3184" s="94">
        <f t="shared" si="349"/>
        <v>0.41025216512642471</v>
      </c>
      <c r="S3184" s="93">
        <f>(1+H3184)^((5-Dashboard!$F$9)*3/12)</f>
        <v>1.187540384629687</v>
      </c>
      <c r="T3184" s="93">
        <f t="shared" si="347"/>
        <v>1.6747313985990835</v>
      </c>
      <c r="U3184" s="93">
        <f t="shared" si="347"/>
        <v>2.3617935808795631</v>
      </c>
      <c r="V3184" s="93">
        <f t="shared" si="347"/>
        <v>3.3307245110170958</v>
      </c>
      <c r="W3184" s="93">
        <f t="shared" si="347"/>
        <v>4.6971614531015122</v>
      </c>
      <c r="X3184" s="93">
        <f t="shared" si="347"/>
        <v>6.6241821091847912</v>
      </c>
      <c r="Y3184" s="93">
        <f t="shared" si="346"/>
        <v>9.3417671616695799</v>
      </c>
      <c r="Z3184" s="93">
        <f t="shared" si="346"/>
        <v>13.174247365851461</v>
      </c>
      <c r="AA3184" s="93">
        <f t="shared" si="346"/>
        <v>18.579010871603121</v>
      </c>
      <c r="AB3184" s="93">
        <f t="shared" si="346"/>
        <v>26.201090307585687</v>
      </c>
      <c r="AC3184" s="95">
        <f t="shared" si="346"/>
        <v>36.950144334945698</v>
      </c>
      <c r="AE3184" s="96"/>
    </row>
    <row r="3185" spans="3:31" ht="24.75" customHeight="1" x14ac:dyDescent="0.25">
      <c r="C3185" s="91">
        <f>ABS(E3185-Dashboard!$F$13)</f>
        <v>32.886953242457146</v>
      </c>
      <c r="D3185" s="92">
        <f t="shared" si="348"/>
        <v>0.41035216512642469</v>
      </c>
      <c r="E3185" s="93" cm="1">
        <f t="array" ref="E3185">SUM('DRE + DCF'!$S$41/TIR!S3185,'DRE + DCF'!$U$41:$AD$41/TIR!T3185:AC3185,TIR!F3185)</f>
        <v>14.733046757542853</v>
      </c>
      <c r="F3185" s="100">
        <f>'DRE + DCF'!$AE$38*'DRE + DCF'!$AE$39*(1+G3185)/(R3185-G3185)/AC3185</f>
        <v>2.3940726505552976</v>
      </c>
      <c r="G3185" s="92">
        <f>R3185*(1-'DRE + DCF'!$AE$39)</f>
        <v>0.24621129907585482</v>
      </c>
      <c r="H3185" s="94">
        <f t="shared" si="344"/>
        <v>0.41035216512642469</v>
      </c>
      <c r="I3185" s="94">
        <f t="shared" si="349"/>
        <v>0.41035216512642469</v>
      </c>
      <c r="J3185" s="94">
        <f t="shared" si="349"/>
        <v>0.41035216512642469</v>
      </c>
      <c r="K3185" s="94">
        <f t="shared" si="349"/>
        <v>0.41035216512642469</v>
      </c>
      <c r="L3185" s="94">
        <f t="shared" si="349"/>
        <v>0.41035216512642469</v>
      </c>
      <c r="M3185" s="94">
        <f t="shared" si="349"/>
        <v>0.41035216512642469</v>
      </c>
      <c r="N3185" s="94">
        <f t="shared" si="349"/>
        <v>0.41035216512642469</v>
      </c>
      <c r="O3185" s="94">
        <f t="shared" si="349"/>
        <v>0.41035216512642469</v>
      </c>
      <c r="P3185" s="94">
        <f t="shared" si="349"/>
        <v>0.41035216512642469</v>
      </c>
      <c r="Q3185" s="94">
        <f t="shared" si="349"/>
        <v>0.41035216512642469</v>
      </c>
      <c r="R3185" s="94">
        <f t="shared" si="349"/>
        <v>0.41035216512642469</v>
      </c>
      <c r="S3185" s="93">
        <f>(1+H3185)^((5-Dashboard!$F$9)*3/12)</f>
        <v>1.1875824877146111</v>
      </c>
      <c r="T3185" s="93">
        <f t="shared" si="347"/>
        <v>1.6749095328145271</v>
      </c>
      <c r="U3185" s="93">
        <f t="shared" si="347"/>
        <v>2.3622122859958568</v>
      </c>
      <c r="V3185" s="93">
        <f t="shared" si="347"/>
        <v>3.3315512120424975</v>
      </c>
      <c r="W3185" s="93">
        <f t="shared" si="347"/>
        <v>4.6986604651337007</v>
      </c>
      <c r="X3185" s="93">
        <f t="shared" si="347"/>
        <v>6.6267659601952484</v>
      </c>
      <c r="Y3185" s="93">
        <f t="shared" si="346"/>
        <v>9.3460737197474586</v>
      </c>
      <c r="Z3185" s="93">
        <f t="shared" si="346"/>
        <v>13.181255306077006</v>
      </c>
      <c r="AA3185" s="93">
        <f t="shared" si="346"/>
        <v>18.590211960009878</v>
      </c>
      <c r="AB3185" s="93">
        <f t="shared" si="346"/>
        <v>26.218745687959085</v>
      </c>
      <c r="AC3185" s="95">
        <f t="shared" si="346"/>
        <v>36.977664747912208</v>
      </c>
      <c r="AE3185" s="96"/>
    </row>
    <row r="3186" spans="3:31" ht="24.75" customHeight="1" x14ac:dyDescent="0.25">
      <c r="C3186" s="91">
        <f>ABS(E3186-Dashboard!$F$13)</f>
        <v>32.892329870845728</v>
      </c>
      <c r="D3186" s="92">
        <f t="shared" si="348"/>
        <v>0.41045216512642468</v>
      </c>
      <c r="E3186" s="93" cm="1">
        <f t="array" ref="E3186">SUM('DRE + DCF'!$S$41/TIR!S3186,'DRE + DCF'!$U$41:$AD$41/TIR!T3186:AC3186,TIR!F3186)</f>
        <v>14.727670129154266</v>
      </c>
      <c r="F3186" s="100">
        <f>'DRE + DCF'!$AE$38*'DRE + DCF'!$AE$39*(1+G3186)/(R3186-G3186)/AC3186</f>
        <v>2.3918233103086366</v>
      </c>
      <c r="G3186" s="92">
        <f>R3186*(1-'DRE + DCF'!$AE$39)</f>
        <v>0.24627129907585479</v>
      </c>
      <c r="H3186" s="94">
        <f t="shared" si="344"/>
        <v>0.41045216512642468</v>
      </c>
      <c r="I3186" s="94">
        <f t="shared" si="349"/>
        <v>0.41045216512642468</v>
      </c>
      <c r="J3186" s="94">
        <f t="shared" si="349"/>
        <v>0.41045216512642468</v>
      </c>
      <c r="K3186" s="94">
        <f t="shared" si="349"/>
        <v>0.41045216512642468</v>
      </c>
      <c r="L3186" s="94">
        <f t="shared" si="349"/>
        <v>0.41045216512642468</v>
      </c>
      <c r="M3186" s="94">
        <f t="shared" si="349"/>
        <v>0.41045216512642468</v>
      </c>
      <c r="N3186" s="94">
        <f t="shared" si="349"/>
        <v>0.41045216512642468</v>
      </c>
      <c r="O3186" s="94">
        <f t="shared" si="349"/>
        <v>0.41045216512642468</v>
      </c>
      <c r="P3186" s="94">
        <f t="shared" si="349"/>
        <v>0.41045216512642468</v>
      </c>
      <c r="Q3186" s="94">
        <f t="shared" si="349"/>
        <v>0.41045216512642468</v>
      </c>
      <c r="R3186" s="94">
        <f t="shared" si="349"/>
        <v>0.41045216512642468</v>
      </c>
      <c r="S3186" s="93">
        <f>(1+H3186)^((5-Dashboard!$F$9)*3/12)</f>
        <v>1.1876245893069177</v>
      </c>
      <c r="T3186" s="93">
        <f t="shared" si="347"/>
        <v>1.675087673345323</v>
      </c>
      <c r="U3186" s="93">
        <f t="shared" si="347"/>
        <v>2.3626310356464963</v>
      </c>
      <c r="V3186" s="93">
        <f t="shared" si="347"/>
        <v>3.3323780596224881</v>
      </c>
      <c r="W3186" s="93">
        <f t="shared" si="347"/>
        <v>4.7001598492143328</v>
      </c>
      <c r="X3186" s="93">
        <f t="shared" si="347"/>
        <v>6.6293506357646459</v>
      </c>
      <c r="Y3186" s="93">
        <f t="shared" si="346"/>
        <v>9.3503819575964862</v>
      </c>
      <c r="Z3186" s="93">
        <f t="shared" si="346"/>
        <v>13.188266476851021</v>
      </c>
      <c r="AA3186" s="93">
        <f t="shared" si="346"/>
        <v>18.601419006538769</v>
      </c>
      <c r="AB3186" s="93">
        <f t="shared" si="346"/>
        <v>26.236411712196436</v>
      </c>
      <c r="AC3186" s="95">
        <f t="shared" si="346"/>
        <v>37.005203704615752</v>
      </c>
      <c r="AE3186" s="96"/>
    </row>
    <row r="3187" spans="3:31" ht="24.75" customHeight="1" x14ac:dyDescent="0.25">
      <c r="C3187" s="91">
        <f>ABS(E3187-Dashboard!$F$13)</f>
        <v>32.897702660662532</v>
      </c>
      <c r="D3187" s="92">
        <f t="shared" si="348"/>
        <v>0.41055216512642467</v>
      </c>
      <c r="E3187" s="93" cm="1">
        <f t="array" ref="E3187">SUM('DRE + DCF'!$S$41/TIR!S3187,'DRE + DCF'!$U$41:$AD$41/TIR!T3187:AC3187,TIR!F3187)</f>
        <v>14.722297339337462</v>
      </c>
      <c r="F3187" s="100">
        <f>'DRE + DCF'!$AE$38*'DRE + DCF'!$AE$39*(1+G3187)/(R3187-G3187)/AC3187</f>
        <v>2.3895763458427735</v>
      </c>
      <c r="G3187" s="92">
        <f>R3187*(1-'DRE + DCF'!$AE$39)</f>
        <v>0.2463312990758548</v>
      </c>
      <c r="H3187" s="94">
        <f t="shared" ref="H3187:H3250" si="350">$D3187</f>
        <v>0.41055216512642467</v>
      </c>
      <c r="I3187" s="94">
        <f t="shared" si="349"/>
        <v>0.41055216512642467</v>
      </c>
      <c r="J3187" s="94">
        <f t="shared" si="349"/>
        <v>0.41055216512642467</v>
      </c>
      <c r="K3187" s="94">
        <f t="shared" si="349"/>
        <v>0.41055216512642467</v>
      </c>
      <c r="L3187" s="94">
        <f t="shared" ref="I3187:R3212" si="351">$D3187</f>
        <v>0.41055216512642467</v>
      </c>
      <c r="M3187" s="94">
        <f t="shared" si="351"/>
        <v>0.41055216512642467</v>
      </c>
      <c r="N3187" s="94">
        <f t="shared" si="351"/>
        <v>0.41055216512642467</v>
      </c>
      <c r="O3187" s="94">
        <f t="shared" si="351"/>
        <v>0.41055216512642467</v>
      </c>
      <c r="P3187" s="94">
        <f t="shared" si="351"/>
        <v>0.41055216512642467</v>
      </c>
      <c r="Q3187" s="94">
        <f t="shared" si="351"/>
        <v>0.41055216512642467</v>
      </c>
      <c r="R3187" s="94">
        <f t="shared" si="351"/>
        <v>0.41055216512642467</v>
      </c>
      <c r="S3187" s="93">
        <f>(1+H3187)^((5-Dashboard!$F$9)*3/12)</f>
        <v>1.1876666894067647</v>
      </c>
      <c r="T3187" s="93">
        <f t="shared" si="347"/>
        <v>1.6752658201912447</v>
      </c>
      <c r="U3187" s="93">
        <f t="shared" si="347"/>
        <v>2.3630498298330558</v>
      </c>
      <c r="V3187" s="93">
        <f t="shared" si="347"/>
        <v>3.3332050537726459</v>
      </c>
      <c r="W3187" s="93">
        <f t="shared" si="347"/>
        <v>4.701659605409346</v>
      </c>
      <c r="X3187" s="93">
        <f t="shared" si="347"/>
        <v>6.6319361360976039</v>
      </c>
      <c r="Y3187" s="93">
        <f t="shared" si="346"/>
        <v>9.3546918757526498</v>
      </c>
      <c r="Z3187" s="93">
        <f t="shared" si="346"/>
        <v>13.195280879433474</v>
      </c>
      <c r="AA3187" s="93">
        <f t="shared" si="346"/>
        <v>18.612632013936199</v>
      </c>
      <c r="AB3187" s="93">
        <f t="shared" si="346"/>
        <v>26.254088385959111</v>
      </c>
      <c r="AC3187" s="95">
        <f t="shared" si="346"/>
        <v>37.032761216235144</v>
      </c>
      <c r="AE3187" s="96"/>
    </row>
    <row r="3188" spans="3:31" ht="24.75" customHeight="1" x14ac:dyDescent="0.25">
      <c r="C3188" s="91">
        <f>ABS(E3188-Dashboard!$F$13)</f>
        <v>32.903071615628932</v>
      </c>
      <c r="D3188" s="92">
        <f t="shared" si="348"/>
        <v>0.41065216512642466</v>
      </c>
      <c r="E3188" s="93" cm="1">
        <f t="array" ref="E3188">SUM('DRE + DCF'!$S$41/TIR!S3188,'DRE + DCF'!$U$41:$AD$41/TIR!T3188:AC3188,TIR!F3188)</f>
        <v>14.716928384371062</v>
      </c>
      <c r="F3188" s="100">
        <f>'DRE + DCF'!$AE$38*'DRE + DCF'!$AE$39*(1+G3188)/(R3188-G3188)/AC3188</f>
        <v>2.3873317543461527</v>
      </c>
      <c r="G3188" s="92">
        <f>R3188*(1-'DRE + DCF'!$AE$39)</f>
        <v>0.24639129907585477</v>
      </c>
      <c r="H3188" s="94">
        <f t="shared" si="350"/>
        <v>0.41065216512642466</v>
      </c>
      <c r="I3188" s="94">
        <f t="shared" si="351"/>
        <v>0.41065216512642466</v>
      </c>
      <c r="J3188" s="94">
        <f t="shared" si="351"/>
        <v>0.41065216512642466</v>
      </c>
      <c r="K3188" s="94">
        <f t="shared" si="351"/>
        <v>0.41065216512642466</v>
      </c>
      <c r="L3188" s="94">
        <f t="shared" si="351"/>
        <v>0.41065216512642466</v>
      </c>
      <c r="M3188" s="94">
        <f t="shared" si="351"/>
        <v>0.41065216512642466</v>
      </c>
      <c r="N3188" s="94">
        <f t="shared" si="351"/>
        <v>0.41065216512642466</v>
      </c>
      <c r="O3188" s="94">
        <f t="shared" si="351"/>
        <v>0.41065216512642466</v>
      </c>
      <c r="P3188" s="94">
        <f t="shared" si="351"/>
        <v>0.41065216512642466</v>
      </c>
      <c r="Q3188" s="94">
        <f t="shared" si="351"/>
        <v>0.41065216512642466</v>
      </c>
      <c r="R3188" s="94">
        <f t="shared" si="351"/>
        <v>0.41065216512642466</v>
      </c>
      <c r="S3188" s="93">
        <f>(1+H3188)^((5-Dashboard!$F$9)*3/12)</f>
        <v>1.1877087880143116</v>
      </c>
      <c r="T3188" s="93">
        <f t="shared" si="347"/>
        <v>1.6754439733520705</v>
      </c>
      <c r="U3188" s="93">
        <f t="shared" si="347"/>
        <v>2.3634686685571182</v>
      </c>
      <c r="V3188" s="93">
        <f t="shared" si="347"/>
        <v>3.3340321945085671</v>
      </c>
      <c r="W3188" s="93">
        <f t="shared" si="347"/>
        <v>4.703159733784716</v>
      </c>
      <c r="X3188" s="93">
        <f t="shared" si="347"/>
        <v>6.634522461398829</v>
      </c>
      <c r="Y3188" s="93">
        <f t="shared" si="346"/>
        <v>9.3590034747521553</v>
      </c>
      <c r="Z3188" s="93">
        <f t="shared" si="346"/>
        <v>13.202298515084861</v>
      </c>
      <c r="AA3188" s="93">
        <f t="shared" si="346"/>
        <v>18.623850984949843</v>
      </c>
      <c r="AB3188" s="93">
        <f t="shared" si="346"/>
        <v>26.271775714911396</v>
      </c>
      <c r="AC3188" s="95">
        <f t="shared" si="346"/>
        <v>37.060337293955584</v>
      </c>
      <c r="AE3188" s="96"/>
    </row>
    <row r="3189" spans="3:31" ht="24.75" customHeight="1" x14ac:dyDescent="0.25">
      <c r="C3189" s="91">
        <f>ABS(E3189-Dashboard!$F$13)</f>
        <v>32.908436739461834</v>
      </c>
      <c r="D3189" s="92">
        <f t="shared" si="348"/>
        <v>0.41075216512642465</v>
      </c>
      <c r="E3189" s="93" cm="1">
        <f t="array" ref="E3189">SUM('DRE + DCF'!$S$41/TIR!S3189,'DRE + DCF'!$U$41:$AD$41/TIR!T3189:AC3189,TIR!F3189)</f>
        <v>14.71156326053816</v>
      </c>
      <c r="F3189" s="100">
        <f>'DRE + DCF'!$AE$38*'DRE + DCF'!$AE$39*(1+G3189)/(R3189-G3189)/AC3189</f>
        <v>2.3850895330109698</v>
      </c>
      <c r="G3189" s="92">
        <f>R3189*(1-'DRE + DCF'!$AE$39)</f>
        <v>0.24645129907585478</v>
      </c>
      <c r="H3189" s="94">
        <f t="shared" si="350"/>
        <v>0.41075216512642465</v>
      </c>
      <c r="I3189" s="94">
        <f t="shared" si="351"/>
        <v>0.41075216512642465</v>
      </c>
      <c r="J3189" s="94">
        <f t="shared" si="351"/>
        <v>0.41075216512642465</v>
      </c>
      <c r="K3189" s="94">
        <f t="shared" si="351"/>
        <v>0.41075216512642465</v>
      </c>
      <c r="L3189" s="94">
        <f t="shared" si="351"/>
        <v>0.41075216512642465</v>
      </c>
      <c r="M3189" s="94">
        <f t="shared" si="351"/>
        <v>0.41075216512642465</v>
      </c>
      <c r="N3189" s="94">
        <f t="shared" si="351"/>
        <v>0.41075216512642465</v>
      </c>
      <c r="O3189" s="94">
        <f t="shared" si="351"/>
        <v>0.41075216512642465</v>
      </c>
      <c r="P3189" s="94">
        <f t="shared" si="351"/>
        <v>0.41075216512642465</v>
      </c>
      <c r="Q3189" s="94">
        <f t="shared" si="351"/>
        <v>0.41075216512642465</v>
      </c>
      <c r="R3189" s="94">
        <f t="shared" si="351"/>
        <v>0.41075216512642465</v>
      </c>
      <c r="S3189" s="93">
        <f>(1+H3189)^((5-Dashboard!$F$9)*3/12)</f>
        <v>1.1877508851297163</v>
      </c>
      <c r="T3189" s="93">
        <f t="shared" si="347"/>
        <v>1.6756221328275744</v>
      </c>
      <c r="U3189" s="93">
        <f t="shared" si="347"/>
        <v>2.363887551820258</v>
      </c>
      <c r="V3189" s="93">
        <f t="shared" si="347"/>
        <v>3.3348594818458319</v>
      </c>
      <c r="W3189" s="93">
        <f t="shared" si="347"/>
        <v>4.7046602344063935</v>
      </c>
      <c r="X3189" s="93">
        <f t="shared" si="347"/>
        <v>6.6371096118730115</v>
      </c>
      <c r="Y3189" s="93">
        <f t="shared" si="346"/>
        <v>9.3633167551312546</v>
      </c>
      <c r="Z3189" s="93">
        <f t="shared" si="346"/>
        <v>13.209319385065946</v>
      </c>
      <c r="AA3189" s="93">
        <f t="shared" si="346"/>
        <v>18.635075922328234</v>
      </c>
      <c r="AB3189" s="93">
        <f t="shared" si="346"/>
        <v>26.28947370471986</v>
      </c>
      <c r="AC3189" s="95">
        <f t="shared" si="346"/>
        <v>37.08793194896775</v>
      </c>
      <c r="AE3189" s="96"/>
    </row>
    <row r="3190" spans="3:31" ht="24.75" customHeight="1" x14ac:dyDescent="0.25">
      <c r="C3190" s="91">
        <f>ABS(E3190-Dashboard!$F$13)</f>
        <v>32.913798035873825</v>
      </c>
      <c r="D3190" s="92">
        <f t="shared" si="348"/>
        <v>0.41085216512642464</v>
      </c>
      <c r="E3190" s="93" cm="1">
        <f t="array" ref="E3190">SUM('DRE + DCF'!$S$41/TIR!S3190,'DRE + DCF'!$U$41:$AD$41/TIR!T3190:AC3190,TIR!F3190)</f>
        <v>14.706201964126173</v>
      </c>
      <c r="F3190" s="100">
        <f>'DRE + DCF'!$AE$38*'DRE + DCF'!$AE$39*(1+G3190)/(R3190-G3190)/AC3190</f>
        <v>2.3828496790331011</v>
      </c>
      <c r="G3190" s="92">
        <f>R3190*(1-'DRE + DCF'!$AE$39)</f>
        <v>0.24651129907585478</v>
      </c>
      <c r="H3190" s="94">
        <f t="shared" si="350"/>
        <v>0.41085216512642464</v>
      </c>
      <c r="I3190" s="94">
        <f t="shared" si="351"/>
        <v>0.41085216512642464</v>
      </c>
      <c r="J3190" s="94">
        <f t="shared" si="351"/>
        <v>0.41085216512642464</v>
      </c>
      <c r="K3190" s="94">
        <f t="shared" si="351"/>
        <v>0.41085216512642464</v>
      </c>
      <c r="L3190" s="94">
        <f t="shared" si="351"/>
        <v>0.41085216512642464</v>
      </c>
      <c r="M3190" s="94">
        <f t="shared" si="351"/>
        <v>0.41085216512642464</v>
      </c>
      <c r="N3190" s="94">
        <f t="shared" si="351"/>
        <v>0.41085216512642464</v>
      </c>
      <c r="O3190" s="94">
        <f t="shared" si="351"/>
        <v>0.41085216512642464</v>
      </c>
      <c r="P3190" s="94">
        <f t="shared" si="351"/>
        <v>0.41085216512642464</v>
      </c>
      <c r="Q3190" s="94">
        <f t="shared" si="351"/>
        <v>0.41085216512642464</v>
      </c>
      <c r="R3190" s="94">
        <f t="shared" si="351"/>
        <v>0.41085216512642464</v>
      </c>
      <c r="S3190" s="93">
        <f>(1+H3190)^((5-Dashboard!$F$9)*3/12)</f>
        <v>1.1877929807531382</v>
      </c>
      <c r="T3190" s="93">
        <f t="shared" si="347"/>
        <v>1.6758002986175349</v>
      </c>
      <c r="U3190" s="93">
        <f t="shared" si="347"/>
        <v>2.3643064796240583</v>
      </c>
      <c r="V3190" s="93">
        <f t="shared" si="347"/>
        <v>3.335686915800038</v>
      </c>
      <c r="W3190" s="93">
        <f t="shared" si="347"/>
        <v>4.7061611073403693</v>
      </c>
      <c r="X3190" s="93">
        <f t="shared" si="347"/>
        <v>6.6396975877249327</v>
      </c>
      <c r="Y3190" s="93">
        <f t="shared" si="346"/>
        <v>9.3676317174264216</v>
      </c>
      <c r="Z3190" s="93">
        <f t="shared" si="346"/>
        <v>13.216343490638035</v>
      </c>
      <c r="AA3190" s="93">
        <f t="shared" si="346"/>
        <v>18.646306828821203</v>
      </c>
      <c r="AB3190" s="93">
        <f t="shared" si="346"/>
        <v>26.307182361054032</v>
      </c>
      <c r="AC3190" s="95">
        <f t="shared" si="346"/>
        <v>37.115545192468772</v>
      </c>
      <c r="AE3190" s="96"/>
    </row>
    <row r="3191" spans="3:31" ht="24.75" customHeight="1" x14ac:dyDescent="0.25">
      <c r="C3191" s="91">
        <f>ABS(E3191-Dashboard!$F$13)</f>
        <v>32.919155508573013</v>
      </c>
      <c r="D3191" s="92">
        <f t="shared" si="348"/>
        <v>0.41095216512642463</v>
      </c>
      <c r="E3191" s="93" cm="1">
        <f t="array" ref="E3191">SUM('DRE + DCF'!$S$41/TIR!S3191,'DRE + DCF'!$U$41:$AD$41/TIR!T3191:AC3191,TIR!F3191)</f>
        <v>14.700844491426983</v>
      </c>
      <c r="F3191" s="100">
        <f>'DRE + DCF'!$AE$38*'DRE + DCF'!$AE$39*(1+G3191)/(R3191-G3191)/AC3191</f>
        <v>2.3806121896121666</v>
      </c>
      <c r="G3191" s="92">
        <f>R3191*(1-'DRE + DCF'!$AE$39)</f>
        <v>0.24657129907585476</v>
      </c>
      <c r="H3191" s="94">
        <f t="shared" si="350"/>
        <v>0.41095216512642463</v>
      </c>
      <c r="I3191" s="94">
        <f t="shared" si="351"/>
        <v>0.41095216512642463</v>
      </c>
      <c r="J3191" s="94">
        <f t="shared" si="351"/>
        <v>0.41095216512642463</v>
      </c>
      <c r="K3191" s="94">
        <f t="shared" si="351"/>
        <v>0.41095216512642463</v>
      </c>
      <c r="L3191" s="94">
        <f t="shared" si="351"/>
        <v>0.41095216512642463</v>
      </c>
      <c r="M3191" s="94">
        <f t="shared" si="351"/>
        <v>0.41095216512642463</v>
      </c>
      <c r="N3191" s="94">
        <f t="shared" si="351"/>
        <v>0.41095216512642463</v>
      </c>
      <c r="O3191" s="94">
        <f t="shared" si="351"/>
        <v>0.41095216512642463</v>
      </c>
      <c r="P3191" s="94">
        <f t="shared" si="351"/>
        <v>0.41095216512642463</v>
      </c>
      <c r="Q3191" s="94">
        <f t="shared" si="351"/>
        <v>0.41095216512642463</v>
      </c>
      <c r="R3191" s="94">
        <f t="shared" si="351"/>
        <v>0.41095216512642463</v>
      </c>
      <c r="S3191" s="93">
        <f>(1+H3191)^((5-Dashboard!$F$9)*3/12)</f>
        <v>1.1878350748847353</v>
      </c>
      <c r="T3191" s="93">
        <f t="shared" si="347"/>
        <v>1.6759784707217258</v>
      </c>
      <c r="U3191" s="93">
        <f t="shared" si="347"/>
        <v>2.3647254519700929</v>
      </c>
      <c r="V3191" s="93">
        <f t="shared" si="347"/>
        <v>3.3365144963867652</v>
      </c>
      <c r="W3191" s="93">
        <f t="shared" si="347"/>
        <v>4.7076623526526085</v>
      </c>
      <c r="X3191" s="93">
        <f t="shared" si="347"/>
        <v>6.6422863891593558</v>
      </c>
      <c r="Y3191" s="93">
        <f t="shared" si="346"/>
        <v>9.371948362174173</v>
      </c>
      <c r="Z3191" s="93">
        <f t="shared" si="346"/>
        <v>13.223370833062697</v>
      </c>
      <c r="AA3191" s="93">
        <f t="shared" si="346"/>
        <v>18.657543707179425</v>
      </c>
      <c r="AB3191" s="93">
        <f t="shared" si="346"/>
        <v>26.324901689585705</v>
      </c>
      <c r="AC3191" s="95">
        <f t="shared" si="346"/>
        <v>37.143177035661218</v>
      </c>
      <c r="AE3191" s="96"/>
    </row>
    <row r="3192" spans="3:31" ht="24.75" customHeight="1" x14ac:dyDescent="0.25">
      <c r="C3192" s="91">
        <f>ABS(E3192-Dashboard!$F$13)</f>
        <v>32.924509161263245</v>
      </c>
      <c r="D3192" s="92">
        <f t="shared" si="348"/>
        <v>0.41105216512642462</v>
      </c>
      <c r="E3192" s="93" cm="1">
        <f t="array" ref="E3192">SUM('DRE + DCF'!$S$41/TIR!S3192,'DRE + DCF'!$U$41:$AD$41/TIR!T3192:AC3192,TIR!F3192)</f>
        <v>14.695490838736756</v>
      </c>
      <c r="F3192" s="100">
        <f>'DRE + DCF'!$AE$38*'DRE + DCF'!$AE$39*(1+G3192)/(R3192-G3192)/AC3192</f>
        <v>2.3783770619514533</v>
      </c>
      <c r="G3192" s="92">
        <f>R3192*(1-'DRE + DCF'!$AE$39)</f>
        <v>0.24663129907585477</v>
      </c>
      <c r="H3192" s="94">
        <f t="shared" si="350"/>
        <v>0.41105216512642462</v>
      </c>
      <c r="I3192" s="94">
        <f t="shared" si="351"/>
        <v>0.41105216512642462</v>
      </c>
      <c r="J3192" s="94">
        <f t="shared" si="351"/>
        <v>0.41105216512642462</v>
      </c>
      <c r="K3192" s="94">
        <f t="shared" si="351"/>
        <v>0.41105216512642462</v>
      </c>
      <c r="L3192" s="94">
        <f t="shared" si="351"/>
        <v>0.41105216512642462</v>
      </c>
      <c r="M3192" s="94">
        <f t="shared" si="351"/>
        <v>0.41105216512642462</v>
      </c>
      <c r="N3192" s="94">
        <f t="shared" si="351"/>
        <v>0.41105216512642462</v>
      </c>
      <c r="O3192" s="94">
        <f t="shared" si="351"/>
        <v>0.41105216512642462</v>
      </c>
      <c r="P3192" s="94">
        <f t="shared" si="351"/>
        <v>0.41105216512642462</v>
      </c>
      <c r="Q3192" s="94">
        <f t="shared" si="351"/>
        <v>0.41105216512642462</v>
      </c>
      <c r="R3192" s="94">
        <f t="shared" si="351"/>
        <v>0.41105216512642462</v>
      </c>
      <c r="S3192" s="93">
        <f>(1+H3192)^((5-Dashboard!$F$9)*3/12)</f>
        <v>1.1878771675246667</v>
      </c>
      <c r="T3192" s="93">
        <f t="shared" si="347"/>
        <v>1.6761566491399256</v>
      </c>
      <c r="U3192" s="93">
        <f t="shared" si="347"/>
        <v>2.365144468859945</v>
      </c>
      <c r="V3192" s="93">
        <f t="shared" si="347"/>
        <v>3.3373422236216133</v>
      </c>
      <c r="W3192" s="93">
        <f t="shared" si="347"/>
        <v>4.7091639704091142</v>
      </c>
      <c r="X3192" s="93">
        <f t="shared" si="347"/>
        <v>6.6448760163811311</v>
      </c>
      <c r="Y3192" s="93">
        <f t="shared" si="346"/>
        <v>9.3762666899112475</v>
      </c>
      <c r="Z3192" s="93">
        <f t="shared" si="346"/>
        <v>13.230401413602042</v>
      </c>
      <c r="AA3192" s="93">
        <f t="shared" si="346"/>
        <v>18.668786560154871</v>
      </c>
      <c r="AB3192" s="93">
        <f t="shared" si="346"/>
        <v>26.342631695989631</v>
      </c>
      <c r="AC3192" s="95">
        <f t="shared" si="346"/>
        <v>37.170827489754153</v>
      </c>
      <c r="AE3192" s="96"/>
    </row>
    <row r="3193" spans="3:31" ht="24.75" customHeight="1" x14ac:dyDescent="0.25">
      <c r="C3193" s="91">
        <f>ABS(E3193-Dashboard!$F$13)</f>
        <v>32.929858997643841</v>
      </c>
      <c r="D3193" s="92">
        <f t="shared" si="348"/>
        <v>0.41115216512642461</v>
      </c>
      <c r="E3193" s="93" cm="1">
        <f t="array" ref="E3193">SUM('DRE + DCF'!$S$41/TIR!S3193,'DRE + DCF'!$U$41:$AD$41/TIR!T3193:AC3193,TIR!F3193)</f>
        <v>14.690141002356157</v>
      </c>
      <c r="F3193" s="100">
        <f>'DRE + DCF'!$AE$38*'DRE + DCF'!$AE$39*(1+G3193)/(R3193-G3193)/AC3193</f>
        <v>2.3761442932579846</v>
      </c>
      <c r="G3193" s="92">
        <f>R3193*(1-'DRE + DCF'!$AE$39)</f>
        <v>0.24669129907585474</v>
      </c>
      <c r="H3193" s="94">
        <f t="shared" si="350"/>
        <v>0.41115216512642461</v>
      </c>
      <c r="I3193" s="94">
        <f t="shared" si="351"/>
        <v>0.41115216512642461</v>
      </c>
      <c r="J3193" s="94">
        <f t="shared" si="351"/>
        <v>0.41115216512642461</v>
      </c>
      <c r="K3193" s="94">
        <f t="shared" si="351"/>
        <v>0.41115216512642461</v>
      </c>
      <c r="L3193" s="94">
        <f t="shared" si="351"/>
        <v>0.41115216512642461</v>
      </c>
      <c r="M3193" s="94">
        <f t="shared" si="351"/>
        <v>0.41115216512642461</v>
      </c>
      <c r="N3193" s="94">
        <f t="shared" si="351"/>
        <v>0.41115216512642461</v>
      </c>
      <c r="O3193" s="94">
        <f t="shared" si="351"/>
        <v>0.41115216512642461</v>
      </c>
      <c r="P3193" s="94">
        <f t="shared" si="351"/>
        <v>0.41115216512642461</v>
      </c>
      <c r="Q3193" s="94">
        <f t="shared" si="351"/>
        <v>0.41115216512642461</v>
      </c>
      <c r="R3193" s="94">
        <f t="shared" si="351"/>
        <v>0.41115216512642461</v>
      </c>
      <c r="S3193" s="93">
        <f>(1+H3193)^((5-Dashboard!$F$9)*3/12)</f>
        <v>1.1879192586730902</v>
      </c>
      <c r="T3193" s="93">
        <f t="shared" si="347"/>
        <v>1.6763348338719084</v>
      </c>
      <c r="U3193" s="93">
        <f t="shared" si="347"/>
        <v>2.3655635302951885</v>
      </c>
      <c r="V3193" s="93">
        <f t="shared" si="347"/>
        <v>3.3381700975201634</v>
      </c>
      <c r="W3193" s="93">
        <f t="shared" si="347"/>
        <v>4.7106659606758665</v>
      </c>
      <c r="X3193" s="93">
        <f t="shared" si="347"/>
        <v>6.6474664695950976</v>
      </c>
      <c r="Y3193" s="93">
        <f t="shared" si="346"/>
        <v>9.3805867011744315</v>
      </c>
      <c r="Z3193" s="93">
        <f t="shared" si="346"/>
        <v>13.237435233518443</v>
      </c>
      <c r="AA3193" s="93">
        <f t="shared" si="346"/>
        <v>18.680035390500368</v>
      </c>
      <c r="AB3193" s="93">
        <f t="shared" si="346"/>
        <v>26.360372385942828</v>
      </c>
      <c r="AC3193" s="95">
        <f t="shared" si="346"/>
        <v>37.198496565962031</v>
      </c>
      <c r="AE3193" s="96"/>
    </row>
    <row r="3194" spans="3:31" ht="24.75" customHeight="1" x14ac:dyDescent="0.25">
      <c r="C3194" s="91">
        <f>ABS(E3194-Dashboard!$F$13)</f>
        <v>32.935205021409907</v>
      </c>
      <c r="D3194" s="92">
        <f t="shared" si="348"/>
        <v>0.4112521651264246</v>
      </c>
      <c r="E3194" s="93" cm="1">
        <f t="array" ref="E3194">SUM('DRE + DCF'!$S$41/TIR!S3194,'DRE + DCF'!$U$41:$AD$41/TIR!T3194:AC3194,TIR!F3194)</f>
        <v>14.684794978590093</v>
      </c>
      <c r="F3194" s="100">
        <f>'DRE + DCF'!$AE$38*'DRE + DCF'!$AE$39*(1+G3194)/(R3194-G3194)/AC3194</f>
        <v>2.3739138807424394</v>
      </c>
      <c r="G3194" s="92">
        <f>R3194*(1-'DRE + DCF'!$AE$39)</f>
        <v>0.24675129907585475</v>
      </c>
      <c r="H3194" s="94">
        <f t="shared" si="350"/>
        <v>0.4112521651264246</v>
      </c>
      <c r="I3194" s="94">
        <f t="shared" si="351"/>
        <v>0.4112521651264246</v>
      </c>
      <c r="J3194" s="94">
        <f t="shared" si="351"/>
        <v>0.4112521651264246</v>
      </c>
      <c r="K3194" s="94">
        <f t="shared" si="351"/>
        <v>0.4112521651264246</v>
      </c>
      <c r="L3194" s="94">
        <f t="shared" si="351"/>
        <v>0.4112521651264246</v>
      </c>
      <c r="M3194" s="94">
        <f t="shared" si="351"/>
        <v>0.4112521651264246</v>
      </c>
      <c r="N3194" s="94">
        <f t="shared" si="351"/>
        <v>0.4112521651264246</v>
      </c>
      <c r="O3194" s="94">
        <f t="shared" si="351"/>
        <v>0.4112521651264246</v>
      </c>
      <c r="P3194" s="94">
        <f t="shared" si="351"/>
        <v>0.4112521651264246</v>
      </c>
      <c r="Q3194" s="94">
        <f t="shared" si="351"/>
        <v>0.4112521651264246</v>
      </c>
      <c r="R3194" s="94">
        <f t="shared" si="351"/>
        <v>0.4112521651264246</v>
      </c>
      <c r="S3194" s="93">
        <f>(1+H3194)^((5-Dashboard!$F$9)*3/12)</f>
        <v>1.1879613483301654</v>
      </c>
      <c r="T3194" s="93">
        <f t="shared" si="347"/>
        <v>1.6765130249174527</v>
      </c>
      <c r="U3194" s="93">
        <f t="shared" si="347"/>
        <v>2.3659826362774066</v>
      </c>
      <c r="V3194" s="93">
        <f t="shared" si="347"/>
        <v>3.3389981180980164</v>
      </c>
      <c r="W3194" s="93">
        <f t="shared" si="347"/>
        <v>4.7121683235188829</v>
      </c>
      <c r="X3194" s="93">
        <f t="shared" si="347"/>
        <v>6.6500577490061783</v>
      </c>
      <c r="Y3194" s="93">
        <f t="shared" si="346"/>
        <v>9.3849083965007267</v>
      </c>
      <c r="Z3194" s="93">
        <f t="shared" si="346"/>
        <v>13.244472294074813</v>
      </c>
      <c r="AA3194" s="93">
        <f t="shared" si="346"/>
        <v>18.691290200970023</v>
      </c>
      <c r="AB3194" s="93">
        <f t="shared" si="346"/>
        <v>26.37812376512527</v>
      </c>
      <c r="AC3194" s="95">
        <f t="shared" si="346"/>
        <v>37.226184275505837</v>
      </c>
      <c r="AE3194" s="96"/>
    </row>
    <row r="3195" spans="3:31" ht="24.75" customHeight="1" x14ac:dyDescent="0.25">
      <c r="C3195" s="91">
        <f>ABS(E3195-Dashboard!$F$13)</f>
        <v>32.940547236252058</v>
      </c>
      <c r="D3195" s="92">
        <f t="shared" si="348"/>
        <v>0.41135216512642458</v>
      </c>
      <c r="E3195" s="93" cm="1">
        <f t="array" ref="E3195">SUM('DRE + DCF'!$S$41/TIR!S3195,'DRE + DCF'!$U$41:$AD$41/TIR!T3195:AC3195,TIR!F3195)</f>
        <v>14.679452763747939</v>
      </c>
      <c r="F3195" s="100">
        <f>'DRE + DCF'!$AE$38*'DRE + DCF'!$AE$39*(1+G3195)/(R3195-G3195)/AC3195</f>
        <v>2.3716858216192169</v>
      </c>
      <c r="G3195" s="92">
        <f>R3195*(1-'DRE + DCF'!$AE$39)</f>
        <v>0.24681129907585475</v>
      </c>
      <c r="H3195" s="94">
        <f t="shared" si="350"/>
        <v>0.41135216512642458</v>
      </c>
      <c r="I3195" s="94">
        <f t="shared" si="351"/>
        <v>0.41135216512642458</v>
      </c>
      <c r="J3195" s="94">
        <f t="shared" si="351"/>
        <v>0.41135216512642458</v>
      </c>
      <c r="K3195" s="94">
        <f t="shared" si="351"/>
        <v>0.41135216512642458</v>
      </c>
      <c r="L3195" s="94">
        <f t="shared" si="351"/>
        <v>0.41135216512642458</v>
      </c>
      <c r="M3195" s="94">
        <f t="shared" si="351"/>
        <v>0.41135216512642458</v>
      </c>
      <c r="N3195" s="94">
        <f t="shared" si="351"/>
        <v>0.41135216512642458</v>
      </c>
      <c r="O3195" s="94">
        <f t="shared" si="351"/>
        <v>0.41135216512642458</v>
      </c>
      <c r="P3195" s="94">
        <f t="shared" si="351"/>
        <v>0.41135216512642458</v>
      </c>
      <c r="Q3195" s="94">
        <f t="shared" si="351"/>
        <v>0.41135216512642458</v>
      </c>
      <c r="R3195" s="94">
        <f t="shared" si="351"/>
        <v>0.41135216512642458</v>
      </c>
      <c r="S3195" s="93">
        <f>(1+H3195)^((5-Dashboard!$F$9)*3/12)</f>
        <v>1.1880034364960501</v>
      </c>
      <c r="T3195" s="93">
        <f t="shared" si="347"/>
        <v>1.676691222276333</v>
      </c>
      <c r="U3195" s="93">
        <f t="shared" si="347"/>
        <v>2.3664017868081735</v>
      </c>
      <c r="V3195" s="93">
        <f t="shared" si="347"/>
        <v>3.339826285370755</v>
      </c>
      <c r="W3195" s="93">
        <f t="shared" si="347"/>
        <v>4.7136710590041586</v>
      </c>
      <c r="X3195" s="93">
        <f t="shared" si="347"/>
        <v>6.6526498548192849</v>
      </c>
      <c r="Y3195" s="93">
        <f t="shared" si="346"/>
        <v>9.3892317764271915</v>
      </c>
      <c r="Z3195" s="93">
        <f t="shared" si="346"/>
        <v>13.251512596534342</v>
      </c>
      <c r="AA3195" s="93">
        <f t="shared" si="346"/>
        <v>18.70255099431883</v>
      </c>
      <c r="AB3195" s="93">
        <f t="shared" si="346"/>
        <v>26.395885839219243</v>
      </c>
      <c r="AC3195" s="95">
        <f t="shared" si="346"/>
        <v>37.253890629612009</v>
      </c>
      <c r="AE3195" s="96"/>
    </row>
    <row r="3196" spans="3:31" ht="24.75" customHeight="1" x14ac:dyDescent="0.25">
      <c r="C3196" s="91">
        <f>ABS(E3196-Dashboard!$F$13)</f>
        <v>32.945885645856642</v>
      </c>
      <c r="D3196" s="92">
        <f t="shared" si="348"/>
        <v>0.41145216512642457</v>
      </c>
      <c r="E3196" s="93" cm="1">
        <f t="array" ref="E3196">SUM('DRE + DCF'!$S$41/TIR!S3196,'DRE + DCF'!$U$41:$AD$41/TIR!T3196:AC3196,TIR!F3196)</f>
        <v>14.674114354143354</v>
      </c>
      <c r="F3196" s="100">
        <f>'DRE + DCF'!$AE$38*'DRE + DCF'!$AE$39*(1+G3196)/(R3196-G3196)/AC3196</f>
        <v>2.3694601131063675</v>
      </c>
      <c r="G3196" s="92">
        <f>R3196*(1-'DRE + DCF'!$AE$39)</f>
        <v>0.24687129907585473</v>
      </c>
      <c r="H3196" s="94">
        <f t="shared" si="350"/>
        <v>0.41145216512642457</v>
      </c>
      <c r="I3196" s="94">
        <f t="shared" si="351"/>
        <v>0.41145216512642457</v>
      </c>
      <c r="J3196" s="94">
        <f t="shared" si="351"/>
        <v>0.41145216512642457</v>
      </c>
      <c r="K3196" s="94">
        <f t="shared" si="351"/>
        <v>0.41145216512642457</v>
      </c>
      <c r="L3196" s="94">
        <f t="shared" si="351"/>
        <v>0.41145216512642457</v>
      </c>
      <c r="M3196" s="94">
        <f t="shared" si="351"/>
        <v>0.41145216512642457</v>
      </c>
      <c r="N3196" s="94">
        <f t="shared" si="351"/>
        <v>0.41145216512642457</v>
      </c>
      <c r="O3196" s="94">
        <f t="shared" si="351"/>
        <v>0.41145216512642457</v>
      </c>
      <c r="P3196" s="94">
        <f t="shared" si="351"/>
        <v>0.41145216512642457</v>
      </c>
      <c r="Q3196" s="94">
        <f t="shared" si="351"/>
        <v>0.41145216512642457</v>
      </c>
      <c r="R3196" s="94">
        <f t="shared" si="351"/>
        <v>0.41145216512642457</v>
      </c>
      <c r="S3196" s="93">
        <f>(1+H3196)^((5-Dashboard!$F$9)*3/12)</f>
        <v>1.1880455231709031</v>
      </c>
      <c r="T3196" s="93">
        <f t="shared" si="347"/>
        <v>1.676869425948327</v>
      </c>
      <c r="U3196" s="93">
        <f t="shared" si="347"/>
        <v>2.3668209818890711</v>
      </c>
      <c r="V3196" s="93">
        <f t="shared" si="347"/>
        <v>3.3406545993539796</v>
      </c>
      <c r="W3196" s="93">
        <f t="shared" si="347"/>
        <v>4.7151741671977234</v>
      </c>
      <c r="X3196" s="93">
        <f t="shared" si="347"/>
        <v>6.6552427872394135</v>
      </c>
      <c r="Y3196" s="93">
        <f t="shared" si="346"/>
        <v>9.3935568414910922</v>
      </c>
      <c r="Z3196" s="93">
        <f t="shared" si="346"/>
        <v>13.258556142160741</v>
      </c>
      <c r="AA3196" s="93">
        <f t="shared" si="346"/>
        <v>18.713817773303035</v>
      </c>
      <c r="AB3196" s="93">
        <f t="shared" si="346"/>
        <v>26.413658613909934</v>
      </c>
      <c r="AC3196" s="95">
        <f t="shared" si="346"/>
        <v>37.281615639513412</v>
      </c>
      <c r="AE3196" s="96"/>
    </row>
    <row r="3197" spans="3:31" ht="24.75" customHeight="1" x14ac:dyDescent="0.25">
      <c r="C3197" s="91">
        <f>ABS(E3197-Dashboard!$F$13)</f>
        <v>32.951220253905582</v>
      </c>
      <c r="D3197" s="92">
        <f t="shared" si="348"/>
        <v>0.41155216512642456</v>
      </c>
      <c r="E3197" s="93" cm="1">
        <f t="array" ref="E3197">SUM('DRE + DCF'!$S$41/TIR!S3197,'DRE + DCF'!$U$41:$AD$41/TIR!T3197:AC3197,TIR!F3197)</f>
        <v>14.668779746094415</v>
      </c>
      <c r="F3197" s="100">
        <f>'DRE + DCF'!$AE$38*'DRE + DCF'!$AE$39*(1+G3197)/(R3197-G3197)/AC3197</f>
        <v>2.367236752425649</v>
      </c>
      <c r="G3197" s="92">
        <f>R3197*(1-'DRE + DCF'!$AE$39)</f>
        <v>0.24693129907585473</v>
      </c>
      <c r="H3197" s="94">
        <f t="shared" si="350"/>
        <v>0.41155216512642456</v>
      </c>
      <c r="I3197" s="94">
        <f t="shared" si="351"/>
        <v>0.41155216512642456</v>
      </c>
      <c r="J3197" s="94">
        <f t="shared" si="351"/>
        <v>0.41155216512642456</v>
      </c>
      <c r="K3197" s="94">
        <f t="shared" si="351"/>
        <v>0.41155216512642456</v>
      </c>
      <c r="L3197" s="94">
        <f t="shared" si="351"/>
        <v>0.41155216512642456</v>
      </c>
      <c r="M3197" s="94">
        <f t="shared" si="351"/>
        <v>0.41155216512642456</v>
      </c>
      <c r="N3197" s="94">
        <f t="shared" si="351"/>
        <v>0.41155216512642456</v>
      </c>
      <c r="O3197" s="94">
        <f t="shared" si="351"/>
        <v>0.41155216512642456</v>
      </c>
      <c r="P3197" s="94">
        <f t="shared" si="351"/>
        <v>0.41155216512642456</v>
      </c>
      <c r="Q3197" s="94">
        <f t="shared" si="351"/>
        <v>0.41155216512642456</v>
      </c>
      <c r="R3197" s="94">
        <f t="shared" si="351"/>
        <v>0.41155216512642456</v>
      </c>
      <c r="S3197" s="93">
        <f>(1+H3197)^((5-Dashboard!$F$9)*3/12)</f>
        <v>1.1880876083548824</v>
      </c>
      <c r="T3197" s="93">
        <f t="shared" si="347"/>
        <v>1.6770476359332096</v>
      </c>
      <c r="U3197" s="93">
        <f t="shared" si="347"/>
        <v>2.3672402215216737</v>
      </c>
      <c r="V3197" s="93">
        <f t="shared" si="347"/>
        <v>3.341483060063275</v>
      </c>
      <c r="W3197" s="93">
        <f t="shared" si="347"/>
        <v>4.7166776481655859</v>
      </c>
      <c r="X3197" s="93">
        <f t="shared" si="347"/>
        <v>6.6578365464715441</v>
      </c>
      <c r="Y3197" s="93">
        <f t="shared" si="346"/>
        <v>9.3978835922297446</v>
      </c>
      <c r="Z3197" s="93">
        <f t="shared" si="346"/>
        <v>13.265602932217995</v>
      </c>
      <c r="AA3197" s="93">
        <f t="shared" si="346"/>
        <v>18.725090540679755</v>
      </c>
      <c r="AB3197" s="93">
        <f t="shared" si="346"/>
        <v>26.431442094884837</v>
      </c>
      <c r="AC3197" s="95">
        <f t="shared" si="346"/>
        <v>37.309359316448408</v>
      </c>
      <c r="AE3197" s="96"/>
    </row>
    <row r="3198" spans="3:31" ht="24.75" customHeight="1" x14ac:dyDescent="0.25">
      <c r="C3198" s="91">
        <f>ABS(E3198-Dashboard!$F$13)</f>
        <v>32.956551064076528</v>
      </c>
      <c r="D3198" s="92">
        <f t="shared" si="348"/>
        <v>0.41165216512642455</v>
      </c>
      <c r="E3198" s="93" cm="1">
        <f t="array" ref="E3198">SUM('DRE + DCF'!$S$41/TIR!S3198,'DRE + DCF'!$U$41:$AD$41/TIR!T3198:AC3198,TIR!F3198)</f>
        <v>14.663448935923469</v>
      </c>
      <c r="F3198" s="100">
        <f>'DRE + DCF'!$AE$38*'DRE + DCF'!$AE$39*(1+G3198)/(R3198-G3198)/AC3198</f>
        <v>2.3650157368024574</v>
      </c>
      <c r="G3198" s="92">
        <f>R3198*(1-'DRE + DCF'!$AE$39)</f>
        <v>0.24699129907585471</v>
      </c>
      <c r="H3198" s="94">
        <f t="shared" si="350"/>
        <v>0.41165216512642455</v>
      </c>
      <c r="I3198" s="94">
        <f t="shared" si="351"/>
        <v>0.41165216512642455</v>
      </c>
      <c r="J3198" s="94">
        <f t="shared" si="351"/>
        <v>0.41165216512642455</v>
      </c>
      <c r="K3198" s="94">
        <f t="shared" si="351"/>
        <v>0.41165216512642455</v>
      </c>
      <c r="L3198" s="94">
        <f t="shared" si="351"/>
        <v>0.41165216512642455</v>
      </c>
      <c r="M3198" s="94">
        <f t="shared" si="351"/>
        <v>0.41165216512642455</v>
      </c>
      <c r="N3198" s="94">
        <f t="shared" si="351"/>
        <v>0.41165216512642455</v>
      </c>
      <c r="O3198" s="94">
        <f t="shared" si="351"/>
        <v>0.41165216512642455</v>
      </c>
      <c r="P3198" s="94">
        <f t="shared" si="351"/>
        <v>0.41165216512642455</v>
      </c>
      <c r="Q3198" s="94">
        <f t="shared" si="351"/>
        <v>0.41165216512642455</v>
      </c>
      <c r="R3198" s="94">
        <f t="shared" si="351"/>
        <v>0.41165216512642455</v>
      </c>
      <c r="S3198" s="93">
        <f>(1+H3198)^((5-Dashboard!$F$9)*3/12)</f>
        <v>1.188129692048147</v>
      </c>
      <c r="T3198" s="93">
        <f t="shared" si="347"/>
        <v>1.6772258522307588</v>
      </c>
      <c r="U3198" s="93">
        <f t="shared" si="347"/>
        <v>2.3676595057075636</v>
      </c>
      <c r="V3198" s="93">
        <f t="shared" si="347"/>
        <v>3.3423116675142426</v>
      </c>
      <c r="W3198" s="93">
        <f t="shared" si="347"/>
        <v>4.7181815019737909</v>
      </c>
      <c r="X3198" s="93">
        <f t="shared" si="347"/>
        <v>6.6604311327207482</v>
      </c>
      <c r="Y3198" s="93">
        <f t="shared" si="346"/>
        <v>9.4022120291806885</v>
      </c>
      <c r="Z3198" s="93">
        <f t="shared" si="346"/>
        <v>13.272652967970634</v>
      </c>
      <c r="AA3198" s="93">
        <f t="shared" si="346"/>
        <v>18.736369299207411</v>
      </c>
      <c r="AB3198" s="93">
        <f t="shared" si="346"/>
        <v>26.449236287834413</v>
      </c>
      <c r="AC3198" s="95">
        <f t="shared" si="346"/>
        <v>37.337121671661848</v>
      </c>
      <c r="AE3198" s="96"/>
    </row>
    <row r="3199" spans="3:31" ht="24.75" customHeight="1" x14ac:dyDescent="0.25">
      <c r="C3199" s="91">
        <f>ABS(E3199-Dashboard!$F$13)</f>
        <v>32.961878080042709</v>
      </c>
      <c r="D3199" s="92">
        <f t="shared" si="348"/>
        <v>0.41175216512642454</v>
      </c>
      <c r="E3199" s="93" cm="1">
        <f t="array" ref="E3199">SUM('DRE + DCF'!$S$41/TIR!S3199,'DRE + DCF'!$U$41:$AD$41/TIR!T3199:AC3199,TIR!F3199)</f>
        <v>14.658121919957289</v>
      </c>
      <c r="F3199" s="100">
        <f>'DRE + DCF'!$AE$38*'DRE + DCF'!$AE$39*(1+G3199)/(R3199-G3199)/AC3199</f>
        <v>2.3627970634658864</v>
      </c>
      <c r="G3199" s="92">
        <f>R3199*(1-'DRE + DCF'!$AE$39)</f>
        <v>0.24705129907585471</v>
      </c>
      <c r="H3199" s="94">
        <f t="shared" si="350"/>
        <v>0.41175216512642454</v>
      </c>
      <c r="I3199" s="94">
        <f t="shared" si="351"/>
        <v>0.41175216512642454</v>
      </c>
      <c r="J3199" s="94">
        <f t="shared" si="351"/>
        <v>0.41175216512642454</v>
      </c>
      <c r="K3199" s="94">
        <f t="shared" si="351"/>
        <v>0.41175216512642454</v>
      </c>
      <c r="L3199" s="94">
        <f t="shared" si="351"/>
        <v>0.41175216512642454</v>
      </c>
      <c r="M3199" s="94">
        <f t="shared" si="351"/>
        <v>0.41175216512642454</v>
      </c>
      <c r="N3199" s="94">
        <f t="shared" si="351"/>
        <v>0.41175216512642454</v>
      </c>
      <c r="O3199" s="94">
        <f t="shared" si="351"/>
        <v>0.41175216512642454</v>
      </c>
      <c r="P3199" s="94">
        <f t="shared" si="351"/>
        <v>0.41175216512642454</v>
      </c>
      <c r="Q3199" s="94">
        <f t="shared" si="351"/>
        <v>0.41175216512642454</v>
      </c>
      <c r="R3199" s="94">
        <f t="shared" si="351"/>
        <v>0.41175216512642454</v>
      </c>
      <c r="S3199" s="93">
        <f>(1+H3199)^((5-Dashboard!$F$9)*3/12)</f>
        <v>1.1881717742508549</v>
      </c>
      <c r="T3199" s="93">
        <f t="shared" si="347"/>
        <v>1.6774040748407495</v>
      </c>
      <c r="U3199" s="93">
        <f t="shared" si="347"/>
        <v>2.368078834448315</v>
      </c>
      <c r="V3199" s="93">
        <f t="shared" si="347"/>
        <v>3.3431404217224685</v>
      </c>
      <c r="W3199" s="93">
        <f t="shared" si="347"/>
        <v>4.7196857286883622</v>
      </c>
      <c r="X3199" s="93">
        <f t="shared" si="347"/>
        <v>6.6630265461920812</v>
      </c>
      <c r="Y3199" s="93">
        <f t="shared" si="346"/>
        <v>9.4065421528815119</v>
      </c>
      <c r="Z3199" s="93">
        <f t="shared" si="346"/>
        <v>13.279706250683452</v>
      </c>
      <c r="AA3199" s="93">
        <f t="shared" si="346"/>
        <v>18.747654051645274</v>
      </c>
      <c r="AB3199" s="93">
        <f t="shared" si="346"/>
        <v>26.467041198451398</v>
      </c>
      <c r="AC3199" s="95">
        <f t="shared" si="346"/>
        <v>37.364902716404039</v>
      </c>
      <c r="AE3199" s="96"/>
    </row>
    <row r="3200" spans="3:31" ht="24.75" customHeight="1" x14ac:dyDescent="0.25">
      <c r="C3200" s="91">
        <f>ABS(E3200-Dashboard!$F$13)</f>
        <v>32.967201305473104</v>
      </c>
      <c r="D3200" s="92">
        <f t="shared" si="348"/>
        <v>0.41185216512642453</v>
      </c>
      <c r="E3200" s="93" cm="1">
        <f t="array" ref="E3200">SUM('DRE + DCF'!$S$41/TIR!S3200,'DRE + DCF'!$U$41:$AD$41/TIR!T3200:AC3200,TIR!F3200)</f>
        <v>14.652798694526892</v>
      </c>
      <c r="F3200" s="100">
        <f>'DRE + DCF'!$AE$38*'DRE + DCF'!$AE$39*(1+G3200)/(R3200-G3200)/AC3200</f>
        <v>2.3605807296486585</v>
      </c>
      <c r="G3200" s="92">
        <f>R3200*(1-'DRE + DCF'!$AE$39)</f>
        <v>0.24711129907585472</v>
      </c>
      <c r="H3200" s="94">
        <f t="shared" si="350"/>
        <v>0.41185216512642453</v>
      </c>
      <c r="I3200" s="94">
        <f t="shared" si="351"/>
        <v>0.41185216512642453</v>
      </c>
      <c r="J3200" s="94">
        <f t="shared" si="351"/>
        <v>0.41185216512642453</v>
      </c>
      <c r="K3200" s="94">
        <f t="shared" si="351"/>
        <v>0.41185216512642453</v>
      </c>
      <c r="L3200" s="94">
        <f t="shared" si="351"/>
        <v>0.41185216512642453</v>
      </c>
      <c r="M3200" s="94">
        <f t="shared" si="351"/>
        <v>0.41185216512642453</v>
      </c>
      <c r="N3200" s="94">
        <f t="shared" si="351"/>
        <v>0.41185216512642453</v>
      </c>
      <c r="O3200" s="94">
        <f t="shared" si="351"/>
        <v>0.41185216512642453</v>
      </c>
      <c r="P3200" s="94">
        <f t="shared" si="351"/>
        <v>0.41185216512642453</v>
      </c>
      <c r="Q3200" s="94">
        <f t="shared" si="351"/>
        <v>0.41185216512642453</v>
      </c>
      <c r="R3200" s="94">
        <f t="shared" si="351"/>
        <v>0.41185216512642453</v>
      </c>
      <c r="S3200" s="93">
        <f>(1+H3200)^((5-Dashboard!$F$9)*3/12)</f>
        <v>1.1882138549631647</v>
      </c>
      <c r="T3200" s="93">
        <f t="shared" si="347"/>
        <v>1.6775823037629596</v>
      </c>
      <c r="U3200" s="93">
        <f t="shared" si="347"/>
        <v>2.3684982077455099</v>
      </c>
      <c r="V3200" s="93">
        <f t="shared" si="347"/>
        <v>3.3439693227035545</v>
      </c>
      <c r="W3200" s="93">
        <f t="shared" si="347"/>
        <v>4.7211903283753571</v>
      </c>
      <c r="X3200" s="93">
        <f t="shared" si="347"/>
        <v>6.6656227870906841</v>
      </c>
      <c r="Y3200" s="93">
        <f t="shared" ref="Y3200:AC3250" si="352">(X3200)*(1+N3200)</f>
        <v>9.4108739638700154</v>
      </c>
      <c r="Z3200" s="93">
        <f t="shared" si="352"/>
        <v>13.28676278162178</v>
      </c>
      <c r="AA3200" s="93">
        <f t="shared" si="352"/>
        <v>18.758944800753905</v>
      </c>
      <c r="AB3200" s="93">
        <f t="shared" si="352"/>
        <v>26.48485683243149</v>
      </c>
      <c r="AC3200" s="95">
        <f t="shared" si="352"/>
        <v>37.392702461931776</v>
      </c>
      <c r="AE3200" s="96"/>
    </row>
    <row r="3201" spans="3:31" ht="24.75" customHeight="1" x14ac:dyDescent="0.25">
      <c r="C3201" s="91">
        <f>ABS(E3201-Dashboard!$F$13)</f>
        <v>32.972520744032288</v>
      </c>
      <c r="D3201" s="92">
        <f t="shared" si="348"/>
        <v>0.41195216512642452</v>
      </c>
      <c r="E3201" s="93" cm="1">
        <f t="array" ref="E3201">SUM('DRE + DCF'!$S$41/TIR!S3201,'DRE + DCF'!$U$41:$AD$41/TIR!T3201:AC3201,TIR!F3201)</f>
        <v>14.647479255967708</v>
      </c>
      <c r="F3201" s="100">
        <f>'DRE + DCF'!$AE$38*'DRE + DCF'!$AE$39*(1+G3201)/(R3201-G3201)/AC3201</f>
        <v>2.3583667325871822</v>
      </c>
      <c r="G3201" s="92">
        <f>R3201*(1-'DRE + DCF'!$AE$39)</f>
        <v>0.24717129907585469</v>
      </c>
      <c r="H3201" s="94">
        <f t="shared" si="350"/>
        <v>0.41195216512642452</v>
      </c>
      <c r="I3201" s="94">
        <f t="shared" si="351"/>
        <v>0.41195216512642452</v>
      </c>
      <c r="J3201" s="94">
        <f t="shared" si="351"/>
        <v>0.41195216512642452</v>
      </c>
      <c r="K3201" s="94">
        <f t="shared" si="351"/>
        <v>0.41195216512642452</v>
      </c>
      <c r="L3201" s="94">
        <f t="shared" si="351"/>
        <v>0.41195216512642452</v>
      </c>
      <c r="M3201" s="94">
        <f t="shared" si="351"/>
        <v>0.41195216512642452</v>
      </c>
      <c r="N3201" s="94">
        <f t="shared" si="351"/>
        <v>0.41195216512642452</v>
      </c>
      <c r="O3201" s="94">
        <f t="shared" si="351"/>
        <v>0.41195216512642452</v>
      </c>
      <c r="P3201" s="94">
        <f t="shared" si="351"/>
        <v>0.41195216512642452</v>
      </c>
      <c r="Q3201" s="94">
        <f t="shared" si="351"/>
        <v>0.41195216512642452</v>
      </c>
      <c r="R3201" s="94">
        <f t="shared" si="351"/>
        <v>0.41195216512642452</v>
      </c>
      <c r="S3201" s="93">
        <f>(1+H3201)^((5-Dashboard!$F$9)*3/12)</f>
        <v>1.1882559341852346</v>
      </c>
      <c r="T3201" s="93">
        <f t="shared" ref="T3201:X3251" si="353">(S3201)*(1+I3201)</f>
        <v>1.6777605389971639</v>
      </c>
      <c r="U3201" s="93">
        <f t="shared" si="353"/>
        <v>2.3689176256007225</v>
      </c>
      <c r="V3201" s="93">
        <f t="shared" si="353"/>
        <v>3.3447983704730886</v>
      </c>
      <c r="W3201" s="93">
        <f t="shared" si="353"/>
        <v>4.7226953011008135</v>
      </c>
      <c r="X3201" s="93">
        <f t="shared" si="353"/>
        <v>6.6682198556216843</v>
      </c>
      <c r="Y3201" s="93">
        <f t="shared" si="352"/>
        <v>9.4152074626840498</v>
      </c>
      <c r="Z3201" s="93">
        <f t="shared" si="352"/>
        <v>13.293822562051213</v>
      </c>
      <c r="AA3201" s="93">
        <f t="shared" si="352"/>
        <v>18.77024154929472</v>
      </c>
      <c r="AB3201" s="93">
        <f t="shared" si="352"/>
        <v>26.502683195472652</v>
      </c>
      <c r="AC3201" s="95">
        <f t="shared" si="352"/>
        <v>37.420520919507318</v>
      </c>
      <c r="AE3201" s="96"/>
    </row>
    <row r="3202" spans="3:31" ht="24.75" customHeight="1" x14ac:dyDescent="0.25">
      <c r="C3202" s="91">
        <f>ABS(E3202-Dashboard!$F$13)</f>
        <v>32.977836399380593</v>
      </c>
      <c r="D3202" s="92">
        <f t="shared" si="348"/>
        <v>0.41205216512642451</v>
      </c>
      <c r="E3202" s="93" cm="1">
        <f t="array" ref="E3202">SUM('DRE + DCF'!$S$41/TIR!S3202,'DRE + DCF'!$U$41:$AD$41/TIR!T3202:AC3202,TIR!F3202)</f>
        <v>14.642163600619405</v>
      </c>
      <c r="F3202" s="100">
        <f>'DRE + DCF'!$AE$38*'DRE + DCF'!$AE$39*(1+G3202)/(R3202-G3202)/AC3202</f>
        <v>2.3561550695214835</v>
      </c>
      <c r="G3202" s="92">
        <f>R3202*(1-'DRE + DCF'!$AE$39)</f>
        <v>0.2472312990758547</v>
      </c>
      <c r="H3202" s="94">
        <f t="shared" si="350"/>
        <v>0.41205216512642451</v>
      </c>
      <c r="I3202" s="94">
        <f t="shared" si="351"/>
        <v>0.41205216512642451</v>
      </c>
      <c r="J3202" s="94">
        <f t="shared" si="351"/>
        <v>0.41205216512642451</v>
      </c>
      <c r="K3202" s="94">
        <f t="shared" si="351"/>
        <v>0.41205216512642451</v>
      </c>
      <c r="L3202" s="94">
        <f t="shared" si="351"/>
        <v>0.41205216512642451</v>
      </c>
      <c r="M3202" s="94">
        <f t="shared" si="351"/>
        <v>0.41205216512642451</v>
      </c>
      <c r="N3202" s="94">
        <f t="shared" si="351"/>
        <v>0.41205216512642451</v>
      </c>
      <c r="O3202" s="94">
        <f t="shared" si="351"/>
        <v>0.41205216512642451</v>
      </c>
      <c r="P3202" s="94">
        <f t="shared" si="351"/>
        <v>0.41205216512642451</v>
      </c>
      <c r="Q3202" s="94">
        <f t="shared" si="351"/>
        <v>0.41205216512642451</v>
      </c>
      <c r="R3202" s="94">
        <f t="shared" si="351"/>
        <v>0.41205216512642451</v>
      </c>
      <c r="S3202" s="93">
        <f>(1+H3202)^((5-Dashboard!$F$9)*3/12)</f>
        <v>1.1882980119172231</v>
      </c>
      <c r="T3202" s="93">
        <f t="shared" si="353"/>
        <v>1.6779387805431407</v>
      </c>
      <c r="U3202" s="93">
        <f t="shared" si="353"/>
        <v>2.3693370880155347</v>
      </c>
      <c r="V3202" s="93">
        <f t="shared" si="353"/>
        <v>3.3456275650466738</v>
      </c>
      <c r="W3202" s="93">
        <f t="shared" si="353"/>
        <v>4.7242006469308038</v>
      </c>
      <c r="X3202" s="93">
        <f t="shared" si="353"/>
        <v>6.6708177519902971</v>
      </c>
      <c r="Y3202" s="93">
        <f t="shared" si="352"/>
        <v>9.4195426498616879</v>
      </c>
      <c r="Z3202" s="93">
        <f t="shared" si="352"/>
        <v>13.300885593237895</v>
      </c>
      <c r="AA3202" s="93">
        <f t="shared" si="352"/>
        <v>18.78154430003044</v>
      </c>
      <c r="AB3202" s="93">
        <f t="shared" si="352"/>
        <v>26.52052029327584</v>
      </c>
      <c r="AC3202" s="95">
        <f t="shared" si="352"/>
        <v>37.448358100399432</v>
      </c>
      <c r="AE3202" s="96"/>
    </row>
    <row r="3203" spans="3:31" ht="24.75" customHeight="1" x14ac:dyDescent="0.25">
      <c r="C3203" s="91">
        <f>ABS(E3203-Dashboard!$F$13)</f>
        <v>32.983148275173932</v>
      </c>
      <c r="D3203" s="92">
        <f t="shared" si="348"/>
        <v>0.4121521651264245</v>
      </c>
      <c r="E3203" s="93" cm="1">
        <f t="array" ref="E3203">SUM('DRE + DCF'!$S$41/TIR!S3203,'DRE + DCF'!$U$41:$AD$41/TIR!T3203:AC3203,TIR!F3203)</f>
        <v>14.636851724826068</v>
      </c>
      <c r="F3203" s="100">
        <f>'DRE + DCF'!$AE$38*'DRE + DCF'!$AE$39*(1+G3203)/(R3203-G3203)/AC3203</f>
        <v>2.3539457376952639</v>
      </c>
      <c r="G3203" s="92">
        <f>R3203*(1-'DRE + DCF'!$AE$39)</f>
        <v>0.24729129907585468</v>
      </c>
      <c r="H3203" s="94">
        <f t="shared" si="350"/>
        <v>0.4121521651264245</v>
      </c>
      <c r="I3203" s="94">
        <f t="shared" si="351"/>
        <v>0.4121521651264245</v>
      </c>
      <c r="J3203" s="94">
        <f t="shared" si="351"/>
        <v>0.4121521651264245</v>
      </c>
      <c r="K3203" s="94">
        <f t="shared" si="351"/>
        <v>0.4121521651264245</v>
      </c>
      <c r="L3203" s="94">
        <f t="shared" si="351"/>
        <v>0.4121521651264245</v>
      </c>
      <c r="M3203" s="94">
        <f t="shared" si="351"/>
        <v>0.4121521651264245</v>
      </c>
      <c r="N3203" s="94">
        <f t="shared" si="351"/>
        <v>0.4121521651264245</v>
      </c>
      <c r="O3203" s="94">
        <f t="shared" si="351"/>
        <v>0.4121521651264245</v>
      </c>
      <c r="P3203" s="94">
        <f t="shared" si="351"/>
        <v>0.4121521651264245</v>
      </c>
      <c r="Q3203" s="94">
        <f t="shared" si="351"/>
        <v>0.4121521651264245</v>
      </c>
      <c r="R3203" s="94">
        <f t="shared" si="351"/>
        <v>0.4121521651264245</v>
      </c>
      <c r="S3203" s="93">
        <f>(1+H3203)^((5-Dashboard!$F$9)*3/12)</f>
        <v>1.188340088159288</v>
      </c>
      <c r="T3203" s="93">
        <f t="shared" si="353"/>
        <v>1.6781170284006646</v>
      </c>
      <c r="U3203" s="93">
        <f t="shared" si="353"/>
        <v>2.3697565949915198</v>
      </c>
      <c r="V3203" s="93">
        <f t="shared" si="353"/>
        <v>3.3464569064398977</v>
      </c>
      <c r="W3203" s="93">
        <f t="shared" si="353"/>
        <v>4.7257063659313774</v>
      </c>
      <c r="X3203" s="93">
        <f t="shared" si="353"/>
        <v>6.6734164764017212</v>
      </c>
      <c r="Y3203" s="93">
        <f t="shared" si="352"/>
        <v>9.4238795259410448</v>
      </c>
      <c r="Z3203" s="93">
        <f t="shared" si="352"/>
        <v>13.307951876448229</v>
      </c>
      <c r="AA3203" s="93">
        <f t="shared" si="352"/>
        <v>18.792853055724628</v>
      </c>
      <c r="AB3203" s="93">
        <f t="shared" si="352"/>
        <v>26.538368131544274</v>
      </c>
      <c r="AC3203" s="95">
        <f t="shared" si="352"/>
        <v>37.476214015882348</v>
      </c>
      <c r="AE3203" s="96"/>
    </row>
    <row r="3204" spans="3:31" ht="24.75" customHeight="1" x14ac:dyDescent="0.25">
      <c r="C3204" s="91">
        <f>ABS(E3204-Dashboard!$F$13)</f>
        <v>32.988456375064025</v>
      </c>
      <c r="D3204" s="92">
        <f t="shared" si="348"/>
        <v>0.41225216512642449</v>
      </c>
      <c r="E3204" s="93" cm="1">
        <f t="array" ref="E3204">SUM('DRE + DCF'!$S$41/TIR!S3204,'DRE + DCF'!$U$41:$AD$41/TIR!T3204:AC3204,TIR!F3204)</f>
        <v>14.631543624935974</v>
      </c>
      <c r="F3204" s="100">
        <f>'DRE + DCF'!$AE$38*'DRE + DCF'!$AE$39*(1+G3204)/(R3204-G3204)/AC3204</f>
        <v>2.3517387343558318</v>
      </c>
      <c r="G3204" s="92">
        <f>R3204*(1-'DRE + DCF'!$AE$39)</f>
        <v>0.24735129907585468</v>
      </c>
      <c r="H3204" s="94">
        <f t="shared" si="350"/>
        <v>0.41225216512642449</v>
      </c>
      <c r="I3204" s="94">
        <f t="shared" si="351"/>
        <v>0.41225216512642449</v>
      </c>
      <c r="J3204" s="94">
        <f t="shared" si="351"/>
        <v>0.41225216512642449</v>
      </c>
      <c r="K3204" s="94">
        <f t="shared" si="351"/>
        <v>0.41225216512642449</v>
      </c>
      <c r="L3204" s="94">
        <f t="shared" si="351"/>
        <v>0.41225216512642449</v>
      </c>
      <c r="M3204" s="94">
        <f t="shared" si="351"/>
        <v>0.41225216512642449</v>
      </c>
      <c r="N3204" s="94">
        <f t="shared" si="351"/>
        <v>0.41225216512642449</v>
      </c>
      <c r="O3204" s="94">
        <f t="shared" si="351"/>
        <v>0.41225216512642449</v>
      </c>
      <c r="P3204" s="94">
        <f t="shared" si="351"/>
        <v>0.41225216512642449</v>
      </c>
      <c r="Q3204" s="94">
        <f t="shared" si="351"/>
        <v>0.41225216512642449</v>
      </c>
      <c r="R3204" s="94">
        <f t="shared" si="351"/>
        <v>0.41225216512642449</v>
      </c>
      <c r="S3204" s="93">
        <f>(1+H3204)^((5-Dashboard!$F$9)*3/12)</f>
        <v>1.1883821629115883</v>
      </c>
      <c r="T3204" s="93">
        <f t="shared" si="353"/>
        <v>1.6782952825695139</v>
      </c>
      <c r="U3204" s="93">
        <f t="shared" si="353"/>
        <v>2.3701761465302607</v>
      </c>
      <c r="V3204" s="93">
        <f t="shared" si="353"/>
        <v>3.3472863946683664</v>
      </c>
      <c r="W3204" s="93">
        <f t="shared" si="353"/>
        <v>4.7272124581686246</v>
      </c>
      <c r="X3204" s="93">
        <f t="shared" si="353"/>
        <v>6.6760160290612482</v>
      </c>
      <c r="Y3204" s="93">
        <f t="shared" si="352"/>
        <v>9.4282180914604634</v>
      </c>
      <c r="Z3204" s="93">
        <f t="shared" si="352"/>
        <v>13.315021412949166</v>
      </c>
      <c r="AA3204" s="93">
        <f t="shared" si="352"/>
        <v>18.804167819142165</v>
      </c>
      <c r="AB3204" s="93">
        <f t="shared" si="352"/>
        <v>26.55622671598416</v>
      </c>
      <c r="AC3204" s="95">
        <f t="shared" si="352"/>
        <v>37.50408867723683</v>
      </c>
      <c r="AE3204" s="96"/>
    </row>
    <row r="3205" spans="3:31" ht="24.75" customHeight="1" x14ac:dyDescent="0.25">
      <c r="C3205" s="91">
        <f>ABS(E3205-Dashboard!$F$13)</f>
        <v>32.993760702698182</v>
      </c>
      <c r="D3205" s="92">
        <f t="shared" si="348"/>
        <v>0.41235216512642447</v>
      </c>
      <c r="E3205" s="93" cm="1">
        <f t="array" ref="E3205">SUM('DRE + DCF'!$S$41/TIR!S3205,'DRE + DCF'!$U$41:$AD$41/TIR!T3205:AC3205,TIR!F3205)</f>
        <v>14.626239297301815</v>
      </c>
      <c r="F3205" s="100">
        <f>'DRE + DCF'!$AE$38*'DRE + DCF'!$AE$39*(1+G3205)/(R3205-G3205)/AC3205</f>
        <v>2.3495340567541612</v>
      </c>
      <c r="G3205" s="92">
        <f>R3205*(1-'DRE + DCF'!$AE$39)</f>
        <v>0.24741129907585468</v>
      </c>
      <c r="H3205" s="94">
        <f t="shared" si="350"/>
        <v>0.41235216512642447</v>
      </c>
      <c r="I3205" s="94">
        <f t="shared" si="351"/>
        <v>0.41235216512642447</v>
      </c>
      <c r="J3205" s="94">
        <f t="shared" si="351"/>
        <v>0.41235216512642447</v>
      </c>
      <c r="K3205" s="94">
        <f t="shared" si="351"/>
        <v>0.41235216512642447</v>
      </c>
      <c r="L3205" s="94">
        <f t="shared" si="351"/>
        <v>0.41235216512642447</v>
      </c>
      <c r="M3205" s="94">
        <f t="shared" si="351"/>
        <v>0.41235216512642447</v>
      </c>
      <c r="N3205" s="94">
        <f t="shared" si="351"/>
        <v>0.41235216512642447</v>
      </c>
      <c r="O3205" s="94">
        <f t="shared" si="351"/>
        <v>0.41235216512642447</v>
      </c>
      <c r="P3205" s="94">
        <f t="shared" si="351"/>
        <v>0.41235216512642447</v>
      </c>
      <c r="Q3205" s="94">
        <f t="shared" si="351"/>
        <v>0.41235216512642447</v>
      </c>
      <c r="R3205" s="94">
        <f t="shared" si="351"/>
        <v>0.41235216512642447</v>
      </c>
      <c r="S3205" s="93">
        <f>(1+H3205)^((5-Dashboard!$F$9)*3/12)</f>
        <v>1.1884242361742814</v>
      </c>
      <c r="T3205" s="93">
        <f t="shared" si="353"/>
        <v>1.6784735430494635</v>
      </c>
      <c r="U3205" s="93">
        <f t="shared" si="353"/>
        <v>2.3705957426333306</v>
      </c>
      <c r="V3205" s="93">
        <f t="shared" si="353"/>
        <v>3.3481160297476684</v>
      </c>
      <c r="W3205" s="93">
        <f t="shared" si="353"/>
        <v>4.7287189237086071</v>
      </c>
      <c r="X3205" s="93">
        <f t="shared" si="353"/>
        <v>6.6786164101741461</v>
      </c>
      <c r="Y3205" s="93">
        <f t="shared" si="352"/>
        <v>9.4325583469583236</v>
      </c>
      <c r="Z3205" s="93">
        <f t="shared" si="352"/>
        <v>13.322094204007914</v>
      </c>
      <c r="AA3205" s="93">
        <f t="shared" si="352"/>
        <v>18.815488593048766</v>
      </c>
      <c r="AB3205" s="93">
        <f t="shared" si="352"/>
        <v>26.574096052303965</v>
      </c>
      <c r="AC3205" s="95">
        <f t="shared" si="352"/>
        <v>37.531982095749072</v>
      </c>
      <c r="AE3205" s="96"/>
    </row>
    <row r="3206" spans="3:31" ht="24.75" customHeight="1" x14ac:dyDescent="0.25">
      <c r="C3206" s="91">
        <f>ABS(E3206-Dashboard!$F$13)</f>
        <v>32.999061261719504</v>
      </c>
      <c r="D3206" s="92">
        <f t="shared" si="348"/>
        <v>0.41245216512642446</v>
      </c>
      <c r="E3206" s="93" cm="1">
        <f t="array" ref="E3206">SUM('DRE + DCF'!$S$41/TIR!S3206,'DRE + DCF'!$U$41:$AD$41/TIR!T3206:AC3206,TIR!F3206)</f>
        <v>14.620938738280493</v>
      </c>
      <c r="F3206" s="100">
        <f>'DRE + DCF'!$AE$38*'DRE + DCF'!$AE$39*(1+G3206)/(R3206-G3206)/AC3206</f>
        <v>2.3473317021448188</v>
      </c>
      <c r="G3206" s="92">
        <f>R3206*(1-'DRE + DCF'!$AE$39)</f>
        <v>0.24747129907585466</v>
      </c>
      <c r="H3206" s="94">
        <f t="shared" si="350"/>
        <v>0.41245216512642446</v>
      </c>
      <c r="I3206" s="94">
        <f t="shared" si="351"/>
        <v>0.41245216512642446</v>
      </c>
      <c r="J3206" s="94">
        <f t="shared" si="351"/>
        <v>0.41245216512642446</v>
      </c>
      <c r="K3206" s="94">
        <f t="shared" si="351"/>
        <v>0.41245216512642446</v>
      </c>
      <c r="L3206" s="94">
        <f t="shared" si="351"/>
        <v>0.41245216512642446</v>
      </c>
      <c r="M3206" s="94">
        <f t="shared" si="351"/>
        <v>0.41245216512642446</v>
      </c>
      <c r="N3206" s="94">
        <f t="shared" si="351"/>
        <v>0.41245216512642446</v>
      </c>
      <c r="O3206" s="94">
        <f t="shared" si="351"/>
        <v>0.41245216512642446</v>
      </c>
      <c r="P3206" s="94">
        <f t="shared" si="351"/>
        <v>0.41245216512642446</v>
      </c>
      <c r="Q3206" s="94">
        <f t="shared" si="351"/>
        <v>0.41245216512642446</v>
      </c>
      <c r="R3206" s="94">
        <f t="shared" si="351"/>
        <v>0.41245216512642446</v>
      </c>
      <c r="S3206" s="93">
        <f>(1+H3206)^((5-Dashboard!$F$9)*3/12)</f>
        <v>1.1884663079475264</v>
      </c>
      <c r="T3206" s="93">
        <f t="shared" si="353"/>
        <v>1.6786518098402916</v>
      </c>
      <c r="U3206" s="93">
        <f t="shared" si="353"/>
        <v>2.3710153833023111</v>
      </c>
      <c r="V3206" s="93">
        <f t="shared" si="353"/>
        <v>3.348945811693409</v>
      </c>
      <c r="W3206" s="93">
        <f t="shared" si="353"/>
        <v>4.7302257626174269</v>
      </c>
      <c r="X3206" s="93">
        <f t="shared" si="353"/>
        <v>6.6812176199457776</v>
      </c>
      <c r="Y3206" s="93">
        <f t="shared" si="352"/>
        <v>9.4369002929732311</v>
      </c>
      <c r="Z3206" s="93">
        <f t="shared" si="352"/>
        <v>13.329170250892231</v>
      </c>
      <c r="AA3206" s="93">
        <f t="shared" si="352"/>
        <v>18.82681538021146</v>
      </c>
      <c r="AB3206" s="93">
        <f t="shared" si="352"/>
        <v>26.591976146215149</v>
      </c>
      <c r="AC3206" s="95">
        <f t="shared" si="352"/>
        <v>37.559894282711824</v>
      </c>
      <c r="AE3206" s="96"/>
    </row>
    <row r="3207" spans="3:31" ht="24.75" customHeight="1" x14ac:dyDescent="0.25">
      <c r="C3207" s="91">
        <f>ABS(E3207-Dashboard!$F$13)</f>
        <v>33.004358055766723</v>
      </c>
      <c r="D3207" s="92">
        <f t="shared" si="348"/>
        <v>0.41255216512642445</v>
      </c>
      <c r="E3207" s="93" cm="1">
        <f t="array" ref="E3207">SUM('DRE + DCF'!$S$41/TIR!S3207,'DRE + DCF'!$U$41:$AD$41/TIR!T3207:AC3207,TIR!F3207)</f>
        <v>14.615641944233275</v>
      </c>
      <c r="F3207" s="100">
        <f>'DRE + DCF'!$AE$38*'DRE + DCF'!$AE$39*(1+G3207)/(R3207-G3207)/AC3207</f>
        <v>2.3451316677860308</v>
      </c>
      <c r="G3207" s="92">
        <f>R3207*(1-'DRE + DCF'!$AE$39)</f>
        <v>0.24753129907585467</v>
      </c>
      <c r="H3207" s="94">
        <f t="shared" si="350"/>
        <v>0.41255216512642445</v>
      </c>
      <c r="I3207" s="94">
        <f t="shared" si="351"/>
        <v>0.41255216512642445</v>
      </c>
      <c r="J3207" s="94">
        <f t="shared" si="351"/>
        <v>0.41255216512642445</v>
      </c>
      <c r="K3207" s="94">
        <f t="shared" si="351"/>
        <v>0.41255216512642445</v>
      </c>
      <c r="L3207" s="94">
        <f t="shared" si="351"/>
        <v>0.41255216512642445</v>
      </c>
      <c r="M3207" s="94">
        <f t="shared" si="351"/>
        <v>0.41255216512642445</v>
      </c>
      <c r="N3207" s="94">
        <f t="shared" si="351"/>
        <v>0.41255216512642445</v>
      </c>
      <c r="O3207" s="94">
        <f t="shared" si="351"/>
        <v>0.41255216512642445</v>
      </c>
      <c r="P3207" s="94">
        <f t="shared" si="351"/>
        <v>0.41255216512642445</v>
      </c>
      <c r="Q3207" s="94">
        <f t="shared" si="351"/>
        <v>0.41255216512642445</v>
      </c>
      <c r="R3207" s="94">
        <f t="shared" si="351"/>
        <v>0.41255216512642445</v>
      </c>
      <c r="S3207" s="93">
        <f>(1+H3207)^((5-Dashboard!$F$9)*3/12)</f>
        <v>1.1885083782314807</v>
      </c>
      <c r="T3207" s="93">
        <f t="shared" si="353"/>
        <v>1.6788300829417733</v>
      </c>
      <c r="U3207" s="93">
        <f t="shared" si="353"/>
        <v>2.3714350685387764</v>
      </c>
      <c r="V3207" s="93">
        <f t="shared" si="353"/>
        <v>3.3497757405211792</v>
      </c>
      <c r="W3207" s="93">
        <f t="shared" si="353"/>
        <v>4.7317329749611634</v>
      </c>
      <c r="X3207" s="93">
        <f t="shared" si="353"/>
        <v>6.6838196585814886</v>
      </c>
      <c r="Y3207" s="93">
        <f t="shared" si="352"/>
        <v>9.4412439300438393</v>
      </c>
      <c r="Z3207" s="93">
        <f t="shared" si="352"/>
        <v>13.336249554870136</v>
      </c>
      <c r="AA3207" s="93">
        <f t="shared" si="352"/>
        <v>18.838148183398122</v>
      </c>
      <c r="AB3207" s="93">
        <f t="shared" si="352"/>
        <v>26.609867003431436</v>
      </c>
      <c r="AC3207" s="95">
        <f t="shared" si="352"/>
        <v>37.587825249423275</v>
      </c>
      <c r="AE3207" s="96"/>
    </row>
    <row r="3208" spans="3:31" ht="24.75" customHeight="1" x14ac:dyDescent="0.25">
      <c r="C3208" s="91">
        <f>ABS(E3208-Dashboard!$F$13)</f>
        <v>33.009651088474349</v>
      </c>
      <c r="D3208" s="92">
        <f t="shared" si="348"/>
        <v>0.41265216512642444</v>
      </c>
      <c r="E3208" s="93" cm="1">
        <f t="array" ref="E3208">SUM('DRE + DCF'!$S$41/TIR!S3208,'DRE + DCF'!$U$41:$AD$41/TIR!T3208:AC3208,TIR!F3208)</f>
        <v>14.610348911525648</v>
      </c>
      <c r="F3208" s="100">
        <f>'DRE + DCF'!$AE$38*'DRE + DCF'!$AE$39*(1+G3208)/(R3208-G3208)/AC3208</f>
        <v>2.3429339509396052</v>
      </c>
      <c r="G3208" s="92">
        <f>R3208*(1-'DRE + DCF'!$AE$39)</f>
        <v>0.24759129907585464</v>
      </c>
      <c r="H3208" s="94">
        <f t="shared" si="350"/>
        <v>0.41265216512642444</v>
      </c>
      <c r="I3208" s="94">
        <f t="shared" si="351"/>
        <v>0.41265216512642444</v>
      </c>
      <c r="J3208" s="94">
        <f t="shared" si="351"/>
        <v>0.41265216512642444</v>
      </c>
      <c r="K3208" s="94">
        <f t="shared" si="351"/>
        <v>0.41265216512642444</v>
      </c>
      <c r="L3208" s="94">
        <f t="shared" si="351"/>
        <v>0.41265216512642444</v>
      </c>
      <c r="M3208" s="94">
        <f t="shared" si="351"/>
        <v>0.41265216512642444</v>
      </c>
      <c r="N3208" s="94">
        <f t="shared" si="351"/>
        <v>0.41265216512642444</v>
      </c>
      <c r="O3208" s="94">
        <f t="shared" si="351"/>
        <v>0.41265216512642444</v>
      </c>
      <c r="P3208" s="94">
        <f t="shared" si="351"/>
        <v>0.41265216512642444</v>
      </c>
      <c r="Q3208" s="94">
        <f t="shared" si="351"/>
        <v>0.41265216512642444</v>
      </c>
      <c r="R3208" s="94">
        <f t="shared" si="351"/>
        <v>0.41265216512642444</v>
      </c>
      <c r="S3208" s="93">
        <f>(1+H3208)^((5-Dashboard!$F$9)*3/12)</f>
        <v>1.1885504470263029</v>
      </c>
      <c r="T3208" s="93">
        <f t="shared" si="353"/>
        <v>1.6790083623536864</v>
      </c>
      <c r="U3208" s="93">
        <f t="shared" si="353"/>
        <v>2.3718547983443075</v>
      </c>
      <c r="V3208" s="93">
        <f t="shared" si="353"/>
        <v>3.3506058162465848</v>
      </c>
      <c r="W3208" s="93">
        <f t="shared" si="353"/>
        <v>4.7332405608059291</v>
      </c>
      <c r="X3208" s="93">
        <f t="shared" si="353"/>
        <v>6.6864225262867079</v>
      </c>
      <c r="Y3208" s="93">
        <f t="shared" si="352"/>
        <v>9.4455892587090151</v>
      </c>
      <c r="Z3208" s="93">
        <f t="shared" si="352"/>
        <v>13.34333211721019</v>
      </c>
      <c r="AA3208" s="93">
        <f t="shared" si="352"/>
        <v>18.849487005377934</v>
      </c>
      <c r="AB3208" s="93">
        <f t="shared" si="352"/>
        <v>26.627768629669543</v>
      </c>
      <c r="AC3208" s="95">
        <f t="shared" si="352"/>
        <v>37.615775007188169</v>
      </c>
      <c r="AE3208" s="96"/>
    </row>
    <row r="3209" spans="3:31" ht="24.75" customHeight="1" x14ac:dyDescent="0.25">
      <c r="C3209" s="91">
        <f>ABS(E3209-Dashboard!$F$13)</f>
        <v>33.014940363472562</v>
      </c>
      <c r="D3209" s="92">
        <f t="shared" si="348"/>
        <v>0.41275216512642443</v>
      </c>
      <c r="E3209" s="93" cm="1">
        <f t="array" ref="E3209">SUM('DRE + DCF'!$S$41/TIR!S3209,'DRE + DCF'!$U$41:$AD$41/TIR!T3209:AC3209,TIR!F3209)</f>
        <v>14.605059636527439</v>
      </c>
      <c r="F3209" s="100">
        <f>'DRE + DCF'!$AE$38*'DRE + DCF'!$AE$39*(1+G3209)/(R3209-G3209)/AC3209</f>
        <v>2.3407385488709926</v>
      </c>
      <c r="G3209" s="92">
        <f>R3209*(1-'DRE + DCF'!$AE$39)</f>
        <v>0.24765129907585465</v>
      </c>
      <c r="H3209" s="94">
        <f t="shared" si="350"/>
        <v>0.41275216512642443</v>
      </c>
      <c r="I3209" s="94">
        <f t="shared" si="351"/>
        <v>0.41275216512642443</v>
      </c>
      <c r="J3209" s="94">
        <f t="shared" si="351"/>
        <v>0.41275216512642443</v>
      </c>
      <c r="K3209" s="94">
        <f t="shared" si="351"/>
        <v>0.41275216512642443</v>
      </c>
      <c r="L3209" s="94">
        <f t="shared" si="351"/>
        <v>0.41275216512642443</v>
      </c>
      <c r="M3209" s="94">
        <f t="shared" si="351"/>
        <v>0.41275216512642443</v>
      </c>
      <c r="N3209" s="94">
        <f t="shared" si="351"/>
        <v>0.41275216512642443</v>
      </c>
      <c r="O3209" s="94">
        <f t="shared" si="351"/>
        <v>0.41275216512642443</v>
      </c>
      <c r="P3209" s="94">
        <f t="shared" si="351"/>
        <v>0.41275216512642443</v>
      </c>
      <c r="Q3209" s="94">
        <f t="shared" si="351"/>
        <v>0.41275216512642443</v>
      </c>
      <c r="R3209" s="94">
        <f t="shared" si="351"/>
        <v>0.41275216512642443</v>
      </c>
      <c r="S3209" s="93">
        <f>(1+H3209)^((5-Dashboard!$F$9)*3/12)</f>
        <v>1.188592514332151</v>
      </c>
      <c r="T3209" s="93">
        <f t="shared" si="353"/>
        <v>1.6791866480758069</v>
      </c>
      <c r="U3209" s="93">
        <f t="shared" si="353"/>
        <v>2.3722745727204795</v>
      </c>
      <c r="V3209" s="93">
        <f t="shared" si="353"/>
        <v>3.3514360388852205</v>
      </c>
      <c r="W3209" s="93">
        <f t="shared" si="353"/>
        <v>4.7347485202178223</v>
      </c>
      <c r="X3209" s="93">
        <f t="shared" si="353"/>
        <v>6.689026223266862</v>
      </c>
      <c r="Y3209" s="93">
        <f t="shared" si="352"/>
        <v>9.4499362795076891</v>
      </c>
      <c r="Z3209" s="93">
        <f t="shared" si="352"/>
        <v>13.350417939181234</v>
      </c>
      <c r="AA3209" s="93">
        <f t="shared" si="352"/>
        <v>18.860831848920945</v>
      </c>
      <c r="AB3209" s="93">
        <f t="shared" si="352"/>
        <v>26.645681030648486</v>
      </c>
      <c r="AC3209" s="95">
        <f t="shared" si="352"/>
        <v>37.64374356731674</v>
      </c>
      <c r="AE3209" s="96"/>
    </row>
    <row r="3210" spans="3:31" ht="24.75" customHeight="1" x14ac:dyDescent="0.25">
      <c r="C3210" s="91">
        <f>ABS(E3210-Dashboard!$F$13)</f>
        <v>33.020225884387301</v>
      </c>
      <c r="D3210" s="92">
        <f t="shared" si="348"/>
        <v>0.41285216512642442</v>
      </c>
      <c r="E3210" s="93" cm="1">
        <f t="array" ref="E3210">SUM('DRE + DCF'!$S$41/TIR!S3210,'DRE + DCF'!$U$41:$AD$41/TIR!T3210:AC3210,TIR!F3210)</f>
        <v>14.599774115612698</v>
      </c>
      <c r="F3210" s="100">
        <f>'DRE + DCF'!$AE$38*'DRE + DCF'!$AE$39*(1+G3210)/(R3210-G3210)/AC3210</f>
        <v>2.3385454588492238</v>
      </c>
      <c r="G3210" s="92">
        <f>R3210*(1-'DRE + DCF'!$AE$39)</f>
        <v>0.24771129907585465</v>
      </c>
      <c r="H3210" s="94">
        <f t="shared" si="350"/>
        <v>0.41285216512642442</v>
      </c>
      <c r="I3210" s="94">
        <f t="shared" si="351"/>
        <v>0.41285216512642442</v>
      </c>
      <c r="J3210" s="94">
        <f t="shared" si="351"/>
        <v>0.41285216512642442</v>
      </c>
      <c r="K3210" s="94">
        <f t="shared" si="351"/>
        <v>0.41285216512642442</v>
      </c>
      <c r="L3210" s="94">
        <f t="shared" si="351"/>
        <v>0.41285216512642442</v>
      </c>
      <c r="M3210" s="94">
        <f t="shared" si="351"/>
        <v>0.41285216512642442</v>
      </c>
      <c r="N3210" s="94">
        <f t="shared" si="351"/>
        <v>0.41285216512642442</v>
      </c>
      <c r="O3210" s="94">
        <f t="shared" si="351"/>
        <v>0.41285216512642442</v>
      </c>
      <c r="P3210" s="94">
        <f t="shared" si="351"/>
        <v>0.41285216512642442</v>
      </c>
      <c r="Q3210" s="94">
        <f t="shared" si="351"/>
        <v>0.41285216512642442</v>
      </c>
      <c r="R3210" s="94">
        <f t="shared" si="351"/>
        <v>0.41285216512642442</v>
      </c>
      <c r="S3210" s="93">
        <f>(1+H3210)^((5-Dashboard!$F$9)*3/12)</f>
        <v>1.1886345801491829</v>
      </c>
      <c r="T3210" s="93">
        <f t="shared" si="353"/>
        <v>1.6793649401079116</v>
      </c>
      <c r="U3210" s="93">
        <f t="shared" si="353"/>
        <v>2.3726943916688712</v>
      </c>
      <c r="V3210" s="93">
        <f t="shared" si="353"/>
        <v>3.3522664084526892</v>
      </c>
      <c r="W3210" s="93">
        <f t="shared" si="353"/>
        <v>4.7362568532629652</v>
      </c>
      <c r="X3210" s="93">
        <f t="shared" si="353"/>
        <v>6.6916307497274463</v>
      </c>
      <c r="Y3210" s="93">
        <f t="shared" si="352"/>
        <v>9.4542849929789821</v>
      </c>
      <c r="Z3210" s="93">
        <f t="shared" si="352"/>
        <v>13.357507022052618</v>
      </c>
      <c r="AA3210" s="93">
        <f t="shared" si="352"/>
        <v>18.872182716798459</v>
      </c>
      <c r="AB3210" s="93">
        <f t="shared" si="352"/>
        <v>26.663604212090192</v>
      </c>
      <c r="AC3210" s="95">
        <f t="shared" si="352"/>
        <v>37.671730941125681</v>
      </c>
      <c r="AE3210" s="96"/>
    </row>
    <row r="3211" spans="3:31" ht="24.75" customHeight="1" x14ac:dyDescent="0.25">
      <c r="C3211" s="91">
        <f>ABS(E3211-Dashboard!$F$13)</f>
        <v>33.025507654840197</v>
      </c>
      <c r="D3211" s="92">
        <f t="shared" si="348"/>
        <v>0.41295216512642441</v>
      </c>
      <c r="E3211" s="93" cm="1">
        <f t="array" ref="E3211">SUM('DRE + DCF'!$S$41/TIR!S3211,'DRE + DCF'!$U$41:$AD$41/TIR!T3211:AC3211,TIR!F3211)</f>
        <v>14.594492345159797</v>
      </c>
      <c r="F3211" s="100">
        <f>'DRE + DCF'!$AE$38*'DRE + DCF'!$AE$39*(1+G3211)/(R3211-G3211)/AC3211</f>
        <v>2.3363546781469542</v>
      </c>
      <c r="G3211" s="92">
        <f>R3211*(1-'DRE + DCF'!$AE$39)</f>
        <v>0.24777129907585463</v>
      </c>
      <c r="H3211" s="94">
        <f t="shared" si="350"/>
        <v>0.41295216512642441</v>
      </c>
      <c r="I3211" s="94">
        <f t="shared" si="351"/>
        <v>0.41295216512642441</v>
      </c>
      <c r="J3211" s="94">
        <f t="shared" si="351"/>
        <v>0.41295216512642441</v>
      </c>
      <c r="K3211" s="94">
        <f t="shared" si="351"/>
        <v>0.41295216512642441</v>
      </c>
      <c r="L3211" s="94">
        <f t="shared" si="351"/>
        <v>0.41295216512642441</v>
      </c>
      <c r="M3211" s="94">
        <f t="shared" si="351"/>
        <v>0.41295216512642441</v>
      </c>
      <c r="N3211" s="94">
        <f t="shared" si="351"/>
        <v>0.41295216512642441</v>
      </c>
      <c r="O3211" s="94">
        <f t="shared" si="351"/>
        <v>0.41295216512642441</v>
      </c>
      <c r="P3211" s="94">
        <f t="shared" si="351"/>
        <v>0.41295216512642441</v>
      </c>
      <c r="Q3211" s="94">
        <f t="shared" si="351"/>
        <v>0.41295216512642441</v>
      </c>
      <c r="R3211" s="94">
        <f t="shared" si="351"/>
        <v>0.41295216512642441</v>
      </c>
      <c r="S3211" s="93">
        <f>(1+H3211)^((5-Dashboard!$F$9)*3/12)</f>
        <v>1.1886766444775569</v>
      </c>
      <c r="T3211" s="93">
        <f t="shared" si="353"/>
        <v>1.679543238449777</v>
      </c>
      <c r="U3211" s="93">
        <f t="shared" si="353"/>
        <v>2.3731142551910587</v>
      </c>
      <c r="V3211" s="93">
        <f t="shared" si="353"/>
        <v>3.3530969249645883</v>
      </c>
      <c r="W3211" s="93">
        <f t="shared" si="353"/>
        <v>4.7377655600074702</v>
      </c>
      <c r="X3211" s="93">
        <f t="shared" si="353"/>
        <v>6.6942361058739612</v>
      </c>
      <c r="Y3211" s="93">
        <f t="shared" si="352"/>
        <v>9.4586353996620964</v>
      </c>
      <c r="Z3211" s="93">
        <f t="shared" si="352"/>
        <v>13.364599367094002</v>
      </c>
      <c r="AA3211" s="93">
        <f t="shared" si="352"/>
        <v>18.883539611782709</v>
      </c>
      <c r="AB3211" s="93">
        <f t="shared" si="352"/>
        <v>26.681538179718977</v>
      </c>
      <c r="AC3211" s="95">
        <f t="shared" si="352"/>
        <v>37.699737139937284</v>
      </c>
      <c r="AE3211" s="96"/>
    </row>
    <row r="3212" spans="3:31" ht="24.75" customHeight="1" x14ac:dyDescent="0.25">
      <c r="C3212" s="91">
        <f>ABS(E3212-Dashboard!$F$13)</f>
        <v>33.030785678448694</v>
      </c>
      <c r="D3212" s="92">
        <f t="shared" si="348"/>
        <v>0.4130521651264244</v>
      </c>
      <c r="E3212" s="93" cm="1">
        <f t="array" ref="E3212">SUM('DRE + DCF'!$S$41/TIR!S3212,'DRE + DCF'!$U$41:$AD$41/TIR!T3212:AC3212,TIR!F3212)</f>
        <v>14.589214321551305</v>
      </c>
      <c r="F3212" s="100">
        <f>'DRE + DCF'!$AE$38*'DRE + DCF'!$AE$39*(1+G3212)/(R3212-G3212)/AC3212</f>
        <v>2.334166204040411</v>
      </c>
      <c r="G3212" s="92">
        <f>R3212*(1-'DRE + DCF'!$AE$39)</f>
        <v>0.24783129907585463</v>
      </c>
      <c r="H3212" s="94">
        <f t="shared" si="350"/>
        <v>0.4130521651264244</v>
      </c>
      <c r="I3212" s="94">
        <f t="shared" si="351"/>
        <v>0.4130521651264244</v>
      </c>
      <c r="J3212" s="94">
        <f t="shared" si="351"/>
        <v>0.4130521651264244</v>
      </c>
      <c r="K3212" s="94">
        <f t="shared" si="351"/>
        <v>0.4130521651264244</v>
      </c>
      <c r="L3212" s="94">
        <f t="shared" si="351"/>
        <v>0.4130521651264244</v>
      </c>
      <c r="M3212" s="94">
        <f t="shared" si="351"/>
        <v>0.4130521651264244</v>
      </c>
      <c r="N3212" s="94">
        <f t="shared" si="351"/>
        <v>0.4130521651264244</v>
      </c>
      <c r="O3212" s="94">
        <f t="shared" si="351"/>
        <v>0.4130521651264244</v>
      </c>
      <c r="P3212" s="94">
        <f t="shared" si="351"/>
        <v>0.4130521651264244</v>
      </c>
      <c r="Q3212" s="94">
        <f t="shared" ref="I3212:R3238" si="354">$D3212</f>
        <v>0.4130521651264244</v>
      </c>
      <c r="R3212" s="94">
        <f t="shared" si="354"/>
        <v>0.4130521651264244</v>
      </c>
      <c r="S3212" s="93">
        <f>(1+H3212)^((5-Dashboard!$F$9)*3/12)</f>
        <v>1.1887187073174312</v>
      </c>
      <c r="T3212" s="93">
        <f t="shared" si="353"/>
        <v>1.6797215431011807</v>
      </c>
      <c r="U3212" s="93">
        <f t="shared" si="353"/>
        <v>2.373534163288622</v>
      </c>
      <c r="V3212" s="93">
        <f t="shared" si="353"/>
        <v>3.3539275884365236</v>
      </c>
      <c r="W3212" s="93">
        <f t="shared" si="353"/>
        <v>4.7392746405174773</v>
      </c>
      <c r="X3212" s="93">
        <f t="shared" si="353"/>
        <v>6.6968422919119783</v>
      </c>
      <c r="Y3212" s="93">
        <f t="shared" si="352"/>
        <v>9.4629875000964283</v>
      </c>
      <c r="Z3212" s="93">
        <f t="shared" si="352"/>
        <v>13.371694975575549</v>
      </c>
      <c r="AA3212" s="93">
        <f t="shared" si="352"/>
        <v>18.894902536647162</v>
      </c>
      <c r="AB3212" s="93">
        <f t="shared" si="352"/>
        <v>26.699482939262044</v>
      </c>
      <c r="AC3212" s="95">
        <f t="shared" si="352"/>
        <v>37.727762175080265</v>
      </c>
      <c r="AE3212" s="96"/>
    </row>
    <row r="3213" spans="3:31" ht="24.75" customHeight="1" x14ac:dyDescent="0.25">
      <c r="C3213" s="91">
        <f>ABS(E3213-Dashboard!$F$13)</f>
        <v>33.036059958825874</v>
      </c>
      <c r="D3213" s="92">
        <f t="shared" si="348"/>
        <v>0.41315216512642439</v>
      </c>
      <c r="E3213" s="93" cm="1">
        <f t="array" ref="E3213">SUM('DRE + DCF'!$S$41/TIR!S3213,'DRE + DCF'!$U$41:$AD$41/TIR!T3213:AC3213,TIR!F3213)</f>
        <v>14.583940041174127</v>
      </c>
      <c r="F3213" s="100">
        <f>'DRE + DCF'!$AE$38*'DRE + DCF'!$AE$39*(1+G3213)/(R3213-G3213)/AC3213</f>
        <v>2.3319800338094399</v>
      </c>
      <c r="G3213" s="92">
        <f>R3213*(1-'DRE + DCF'!$AE$39)</f>
        <v>0.24789129907585461</v>
      </c>
      <c r="H3213" s="94">
        <f t="shared" si="350"/>
        <v>0.41315216512642439</v>
      </c>
      <c r="I3213" s="94">
        <f t="shared" si="354"/>
        <v>0.41315216512642439</v>
      </c>
      <c r="J3213" s="94">
        <f t="shared" si="354"/>
        <v>0.41315216512642439</v>
      </c>
      <c r="K3213" s="94">
        <f t="shared" si="354"/>
        <v>0.41315216512642439</v>
      </c>
      <c r="L3213" s="94">
        <f t="shared" si="354"/>
        <v>0.41315216512642439</v>
      </c>
      <c r="M3213" s="94">
        <f t="shared" si="354"/>
        <v>0.41315216512642439</v>
      </c>
      <c r="N3213" s="94">
        <f t="shared" si="354"/>
        <v>0.41315216512642439</v>
      </c>
      <c r="O3213" s="94">
        <f t="shared" si="354"/>
        <v>0.41315216512642439</v>
      </c>
      <c r="P3213" s="94">
        <f t="shared" si="354"/>
        <v>0.41315216512642439</v>
      </c>
      <c r="Q3213" s="94">
        <f t="shared" si="354"/>
        <v>0.41315216512642439</v>
      </c>
      <c r="R3213" s="94">
        <f t="shared" si="354"/>
        <v>0.41315216512642439</v>
      </c>
      <c r="S3213" s="93">
        <f>(1+H3213)^((5-Dashboard!$F$9)*3/12)</f>
        <v>1.1887607686689632</v>
      </c>
      <c r="T3213" s="93">
        <f t="shared" si="353"/>
        <v>1.6798998540618977</v>
      </c>
      <c r="U3213" s="93">
        <f t="shared" si="353"/>
        <v>2.373954115963135</v>
      </c>
      <c r="V3213" s="93">
        <f t="shared" si="353"/>
        <v>3.3547583988840906</v>
      </c>
      <c r="W3213" s="93">
        <f t="shared" si="353"/>
        <v>4.7407840948591087</v>
      </c>
      <c r="X3213" s="93">
        <f t="shared" si="353"/>
        <v>6.6994493080470647</v>
      </c>
      <c r="Y3213" s="93">
        <f t="shared" si="352"/>
        <v>9.4673412948214342</v>
      </c>
      <c r="Z3213" s="93">
        <f t="shared" si="352"/>
        <v>13.378793848767716</v>
      </c>
      <c r="AA3213" s="93">
        <f t="shared" si="352"/>
        <v>18.906271494166184</v>
      </c>
      <c r="AB3213" s="93">
        <f t="shared" si="352"/>
        <v>26.717438496448938</v>
      </c>
      <c r="AC3213" s="95">
        <f t="shared" si="352"/>
        <v>37.755806057888897</v>
      </c>
      <c r="AE3213" s="96"/>
    </row>
    <row r="3214" spans="3:31" ht="24.75" customHeight="1" x14ac:dyDescent="0.25">
      <c r="C3214" s="91">
        <f>ABS(E3214-Dashboard!$F$13)</f>
        <v>33.041330499580667</v>
      </c>
      <c r="D3214" s="92">
        <f t="shared" si="348"/>
        <v>0.41325216512642438</v>
      </c>
      <c r="E3214" s="93" cm="1">
        <f t="array" ref="E3214">SUM('DRE + DCF'!$S$41/TIR!S3214,'DRE + DCF'!$U$41:$AD$41/TIR!T3214:AC3214,TIR!F3214)</f>
        <v>14.578669500419332</v>
      </c>
      <c r="F3214" s="100">
        <f>'DRE + DCF'!$AE$38*'DRE + DCF'!$AE$39*(1+G3214)/(R3214-G3214)/AC3214</f>
        <v>2.3297961647374397</v>
      </c>
      <c r="G3214" s="92">
        <f>R3214*(1-'DRE + DCF'!$AE$39)</f>
        <v>0.24795129907585461</v>
      </c>
      <c r="H3214" s="94">
        <f t="shared" si="350"/>
        <v>0.41325216512642438</v>
      </c>
      <c r="I3214" s="94">
        <f t="shared" si="354"/>
        <v>0.41325216512642438</v>
      </c>
      <c r="J3214" s="94">
        <f t="shared" si="354"/>
        <v>0.41325216512642438</v>
      </c>
      <c r="K3214" s="94">
        <f t="shared" si="354"/>
        <v>0.41325216512642438</v>
      </c>
      <c r="L3214" s="94">
        <f t="shared" si="354"/>
        <v>0.41325216512642438</v>
      </c>
      <c r="M3214" s="94">
        <f t="shared" si="354"/>
        <v>0.41325216512642438</v>
      </c>
      <c r="N3214" s="94">
        <f t="shared" si="354"/>
        <v>0.41325216512642438</v>
      </c>
      <c r="O3214" s="94">
        <f t="shared" si="354"/>
        <v>0.41325216512642438</v>
      </c>
      <c r="P3214" s="94">
        <f t="shared" si="354"/>
        <v>0.41325216512642438</v>
      </c>
      <c r="Q3214" s="94">
        <f t="shared" si="354"/>
        <v>0.41325216512642438</v>
      </c>
      <c r="R3214" s="94">
        <f t="shared" si="354"/>
        <v>0.41325216512642438</v>
      </c>
      <c r="S3214" s="93">
        <f>(1+H3214)^((5-Dashboard!$F$9)*3/12)</f>
        <v>1.1888028285323116</v>
      </c>
      <c r="T3214" s="93">
        <f t="shared" si="353"/>
        <v>1.6800781713317068</v>
      </c>
      <c r="U3214" s="93">
        <f t="shared" si="353"/>
        <v>2.3743741132161786</v>
      </c>
      <c r="V3214" s="93">
        <f t="shared" si="353"/>
        <v>3.3555893563228985</v>
      </c>
      <c r="W3214" s="93">
        <f t="shared" si="353"/>
        <v>4.7422939230985213</v>
      </c>
      <c r="X3214" s="93">
        <f t="shared" si="353"/>
        <v>6.702057154484871</v>
      </c>
      <c r="Y3214" s="93">
        <f t="shared" si="352"/>
        <v>9.4716967843767872</v>
      </c>
      <c r="Z3214" s="93">
        <f t="shared" si="352"/>
        <v>13.385895987941486</v>
      </c>
      <c r="AA3214" s="93">
        <f t="shared" si="352"/>
        <v>18.917646487115423</v>
      </c>
      <c r="AB3214" s="93">
        <f t="shared" si="352"/>
        <v>26.735404857012171</v>
      </c>
      <c r="AC3214" s="95">
        <f t="shared" si="352"/>
        <v>37.783868799703974</v>
      </c>
      <c r="AE3214" s="96"/>
    </row>
    <row r="3215" spans="3:31" ht="24.75" customHeight="1" x14ac:dyDescent="0.25">
      <c r="C3215" s="91">
        <f>ABS(E3215-Dashboard!$F$13)</f>
        <v>33.046597304317672</v>
      </c>
      <c r="D3215" s="92">
        <f t="shared" ref="D3215:D3278" si="355">D3214+0.0001</f>
        <v>0.41335216512642436</v>
      </c>
      <c r="E3215" s="93" cm="1">
        <f t="array" ref="E3215">SUM('DRE + DCF'!$S$41/TIR!S3215,'DRE + DCF'!$U$41:$AD$41/TIR!T3215:AC3215,TIR!F3215)</f>
        <v>14.573402695682327</v>
      </c>
      <c r="F3215" s="100">
        <f>'DRE + DCF'!$AE$38*'DRE + DCF'!$AE$39*(1+G3215)/(R3215-G3215)/AC3215</f>
        <v>2.3276145941114232</v>
      </c>
      <c r="G3215" s="92">
        <f>R3215*(1-'DRE + DCF'!$AE$39)</f>
        <v>0.24801129907585462</v>
      </c>
      <c r="H3215" s="94">
        <f t="shared" si="350"/>
        <v>0.41335216512642436</v>
      </c>
      <c r="I3215" s="94">
        <f t="shared" si="354"/>
        <v>0.41335216512642436</v>
      </c>
      <c r="J3215" s="94">
        <f t="shared" si="354"/>
        <v>0.41335216512642436</v>
      </c>
      <c r="K3215" s="94">
        <f t="shared" si="354"/>
        <v>0.41335216512642436</v>
      </c>
      <c r="L3215" s="94">
        <f t="shared" si="354"/>
        <v>0.41335216512642436</v>
      </c>
      <c r="M3215" s="94">
        <f t="shared" si="354"/>
        <v>0.41335216512642436</v>
      </c>
      <c r="N3215" s="94">
        <f t="shared" si="354"/>
        <v>0.41335216512642436</v>
      </c>
      <c r="O3215" s="94">
        <f t="shared" si="354"/>
        <v>0.41335216512642436</v>
      </c>
      <c r="P3215" s="94">
        <f t="shared" si="354"/>
        <v>0.41335216512642436</v>
      </c>
      <c r="Q3215" s="94">
        <f t="shared" si="354"/>
        <v>0.41335216512642436</v>
      </c>
      <c r="R3215" s="94">
        <f t="shared" si="354"/>
        <v>0.41335216512642436</v>
      </c>
      <c r="S3215" s="93">
        <f>(1+H3215)^((5-Dashboard!$F$9)*3/12)</f>
        <v>1.1888448869076336</v>
      </c>
      <c r="T3215" s="93">
        <f t="shared" si="353"/>
        <v>1.6802564949103829</v>
      </c>
      <c r="U3215" s="93">
        <f t="shared" si="353"/>
        <v>2.3747941550493263</v>
      </c>
      <c r="V3215" s="93">
        <f t="shared" si="353"/>
        <v>3.3564204607685428</v>
      </c>
      <c r="W3215" s="93">
        <f t="shared" si="353"/>
        <v>4.7438041253018506</v>
      </c>
      <c r="X3215" s="93">
        <f t="shared" si="353"/>
        <v>6.7046658314310337</v>
      </c>
      <c r="Y3215" s="93">
        <f t="shared" si="352"/>
        <v>9.4760539693022086</v>
      </c>
      <c r="Z3215" s="93">
        <f t="shared" si="352"/>
        <v>13.393001394368124</v>
      </c>
      <c r="AA3215" s="93">
        <f t="shared" si="352"/>
        <v>18.929027518271408</v>
      </c>
      <c r="AB3215" s="93">
        <f t="shared" si="352"/>
        <v>26.753382026686559</v>
      </c>
      <c r="AC3215" s="95">
        <f t="shared" si="352"/>
        <v>37.811950411871813</v>
      </c>
      <c r="AE3215" s="96"/>
    </row>
    <row r="3216" spans="3:31" ht="24.75" customHeight="1" x14ac:dyDescent="0.25">
      <c r="C3216" s="91">
        <f>ABS(E3216-Dashboard!$F$13)</f>
        <v>33.051860376637336</v>
      </c>
      <c r="D3216" s="92">
        <f t="shared" si="355"/>
        <v>0.41345216512642435</v>
      </c>
      <c r="E3216" s="93" cm="1">
        <f t="array" ref="E3216">SUM('DRE + DCF'!$S$41/TIR!S3216,'DRE + DCF'!$U$41:$AD$41/TIR!T3216:AC3216,TIR!F3216)</f>
        <v>14.568139623362661</v>
      </c>
      <c r="F3216" s="100">
        <f>'DRE + DCF'!$AE$38*'DRE + DCF'!$AE$39*(1+G3216)/(R3216-G3216)/AC3216</f>
        <v>2.3254353192219446</v>
      </c>
      <c r="G3216" s="92">
        <f>R3216*(1-'DRE + DCF'!$AE$39)</f>
        <v>0.2480712990758546</v>
      </c>
      <c r="H3216" s="94">
        <f t="shared" si="350"/>
        <v>0.41345216512642435</v>
      </c>
      <c r="I3216" s="94">
        <f t="shared" si="354"/>
        <v>0.41345216512642435</v>
      </c>
      <c r="J3216" s="94">
        <f t="shared" si="354"/>
        <v>0.41345216512642435</v>
      </c>
      <c r="K3216" s="94">
        <f t="shared" si="354"/>
        <v>0.41345216512642435</v>
      </c>
      <c r="L3216" s="94">
        <f t="shared" si="354"/>
        <v>0.41345216512642435</v>
      </c>
      <c r="M3216" s="94">
        <f t="shared" si="354"/>
        <v>0.41345216512642435</v>
      </c>
      <c r="N3216" s="94">
        <f t="shared" si="354"/>
        <v>0.41345216512642435</v>
      </c>
      <c r="O3216" s="94">
        <f t="shared" si="354"/>
        <v>0.41345216512642435</v>
      </c>
      <c r="P3216" s="94">
        <f t="shared" si="354"/>
        <v>0.41345216512642435</v>
      </c>
      <c r="Q3216" s="94">
        <f t="shared" si="354"/>
        <v>0.41345216512642435</v>
      </c>
      <c r="R3216" s="94">
        <f t="shared" si="354"/>
        <v>0.41345216512642435</v>
      </c>
      <c r="S3216" s="93">
        <f>(1+H3216)^((5-Dashboard!$F$9)*3/12)</f>
        <v>1.188886943795088</v>
      </c>
      <c r="T3216" s="93">
        <f t="shared" si="353"/>
        <v>1.6804348247977048</v>
      </c>
      <c r="U3216" s="93">
        <f t="shared" si="353"/>
        <v>2.3752142414641595</v>
      </c>
      <c r="V3216" s="93">
        <f t="shared" si="353"/>
        <v>3.3572517122366343</v>
      </c>
      <c r="W3216" s="93">
        <f t="shared" si="353"/>
        <v>4.7453147015352668</v>
      </c>
      <c r="X3216" s="93">
        <f t="shared" si="353"/>
        <v>6.7072753390912752</v>
      </c>
      <c r="Y3216" s="93">
        <f t="shared" si="352"/>
        <v>9.4804128501376361</v>
      </c>
      <c r="Z3216" s="93">
        <f t="shared" si="352"/>
        <v>13.400110069319419</v>
      </c>
      <c r="AA3216" s="93">
        <f t="shared" si="352"/>
        <v>18.940414590411937</v>
      </c>
      <c r="AB3216" s="93">
        <f t="shared" si="352"/>
        <v>26.771370011209871</v>
      </c>
      <c r="AC3216" s="95">
        <f t="shared" si="352"/>
        <v>37.840050905745223</v>
      </c>
      <c r="AE3216" s="96"/>
    </row>
    <row r="3217" spans="3:31" ht="24.75" customHeight="1" x14ac:dyDescent="0.25">
      <c r="C3217" s="91">
        <f>ABS(E3217-Dashboard!$F$13)</f>
        <v>33.057119720135773</v>
      </c>
      <c r="D3217" s="92">
        <f t="shared" si="355"/>
        <v>0.41355216512642434</v>
      </c>
      <c r="E3217" s="93" cm="1">
        <f t="array" ref="E3217">SUM('DRE + DCF'!$S$41/TIR!S3217,'DRE + DCF'!$U$41:$AD$41/TIR!T3217:AC3217,TIR!F3217)</f>
        <v>14.562880279864221</v>
      </c>
      <c r="F3217" s="100">
        <f>'DRE + DCF'!$AE$38*'DRE + DCF'!$AE$39*(1+G3217)/(R3217-G3217)/AC3217</f>
        <v>2.3232583373631597</v>
      </c>
      <c r="G3217" s="92">
        <f>R3217*(1-'DRE + DCF'!$AE$39)</f>
        <v>0.2481312990758546</v>
      </c>
      <c r="H3217" s="94">
        <f t="shared" si="350"/>
        <v>0.41355216512642434</v>
      </c>
      <c r="I3217" s="94">
        <f t="shared" si="354"/>
        <v>0.41355216512642434</v>
      </c>
      <c r="J3217" s="94">
        <f t="shared" si="354"/>
        <v>0.41355216512642434</v>
      </c>
      <c r="K3217" s="94">
        <f t="shared" si="354"/>
        <v>0.41355216512642434</v>
      </c>
      <c r="L3217" s="94">
        <f t="shared" si="354"/>
        <v>0.41355216512642434</v>
      </c>
      <c r="M3217" s="94">
        <f t="shared" si="354"/>
        <v>0.41355216512642434</v>
      </c>
      <c r="N3217" s="94">
        <f t="shared" si="354"/>
        <v>0.41355216512642434</v>
      </c>
      <c r="O3217" s="94">
        <f t="shared" si="354"/>
        <v>0.41355216512642434</v>
      </c>
      <c r="P3217" s="94">
        <f t="shared" si="354"/>
        <v>0.41355216512642434</v>
      </c>
      <c r="Q3217" s="94">
        <f t="shared" si="354"/>
        <v>0.41355216512642434</v>
      </c>
      <c r="R3217" s="94">
        <f t="shared" si="354"/>
        <v>0.41355216512642434</v>
      </c>
      <c r="S3217" s="93">
        <f>(1+H3217)^((5-Dashboard!$F$9)*3/12)</f>
        <v>1.1889289991948317</v>
      </c>
      <c r="T3217" s="93">
        <f t="shared" si="353"/>
        <v>1.6806131609934472</v>
      </c>
      <c r="U3217" s="93">
        <f t="shared" si="353"/>
        <v>2.3756343724622511</v>
      </c>
      <c r="V3217" s="93">
        <f t="shared" si="353"/>
        <v>3.3580831107427693</v>
      </c>
      <c r="W3217" s="93">
        <f t="shared" si="353"/>
        <v>4.7468256518649197</v>
      </c>
      <c r="X3217" s="93">
        <f t="shared" si="353"/>
        <v>6.7098856776713074</v>
      </c>
      <c r="Y3217" s="93">
        <f t="shared" si="352"/>
        <v>9.4847734274230611</v>
      </c>
      <c r="Z3217" s="93">
        <f t="shared" si="352"/>
        <v>13.407222014067443</v>
      </c>
      <c r="AA3217" s="93">
        <f t="shared" si="352"/>
        <v>18.951807706315691</v>
      </c>
      <c r="AB3217" s="93">
        <f t="shared" si="352"/>
        <v>26.789368816322195</v>
      </c>
      <c r="AC3217" s="95">
        <f t="shared" si="352"/>
        <v>37.868170292682549</v>
      </c>
      <c r="AE3217" s="96"/>
    </row>
    <row r="3218" spans="3:31" ht="24.75" customHeight="1" x14ac:dyDescent="0.25">
      <c r="C3218" s="91">
        <f>ABS(E3218-Dashboard!$F$13)</f>
        <v>33.062375338404983</v>
      </c>
      <c r="D3218" s="92">
        <f t="shared" si="355"/>
        <v>0.41365216512642433</v>
      </c>
      <c r="E3218" s="93" cm="1">
        <f t="array" ref="E3218">SUM('DRE + DCF'!$S$41/TIR!S3218,'DRE + DCF'!$U$41:$AD$41/TIR!T3218:AC3218,TIR!F3218)</f>
        <v>14.557624661595014</v>
      </c>
      <c r="F3218" s="100">
        <f>'DRE + DCF'!$AE$38*'DRE + DCF'!$AE$39*(1+G3218)/(R3218-G3218)/AC3218</f>
        <v>2.3210836458327573</v>
      </c>
      <c r="G3218" s="92">
        <f>R3218*(1-'DRE + DCF'!$AE$39)</f>
        <v>0.24819129907585458</v>
      </c>
      <c r="H3218" s="94">
        <f t="shared" si="350"/>
        <v>0.41365216512642433</v>
      </c>
      <c r="I3218" s="94">
        <f t="shared" si="354"/>
        <v>0.41365216512642433</v>
      </c>
      <c r="J3218" s="94">
        <f t="shared" si="354"/>
        <v>0.41365216512642433</v>
      </c>
      <c r="K3218" s="94">
        <f t="shared" si="354"/>
        <v>0.41365216512642433</v>
      </c>
      <c r="L3218" s="94">
        <f t="shared" si="354"/>
        <v>0.41365216512642433</v>
      </c>
      <c r="M3218" s="94">
        <f t="shared" si="354"/>
        <v>0.41365216512642433</v>
      </c>
      <c r="N3218" s="94">
        <f t="shared" si="354"/>
        <v>0.41365216512642433</v>
      </c>
      <c r="O3218" s="94">
        <f t="shared" si="354"/>
        <v>0.41365216512642433</v>
      </c>
      <c r="P3218" s="94">
        <f t="shared" si="354"/>
        <v>0.41365216512642433</v>
      </c>
      <c r="Q3218" s="94">
        <f t="shared" si="354"/>
        <v>0.41365216512642433</v>
      </c>
      <c r="R3218" s="94">
        <f t="shared" si="354"/>
        <v>0.41365216512642433</v>
      </c>
      <c r="S3218" s="93">
        <f>(1+H3218)^((5-Dashboard!$F$9)*3/12)</f>
        <v>1.1889710531070234</v>
      </c>
      <c r="T3218" s="93">
        <f t="shared" si="353"/>
        <v>1.6807915034973886</v>
      </c>
      <c r="U3218" s="93">
        <f t="shared" si="353"/>
        <v>2.3760545480451816</v>
      </c>
      <c r="V3218" s="93">
        <f t="shared" si="353"/>
        <v>3.3589146563025589</v>
      </c>
      <c r="W3218" s="93">
        <f t="shared" si="353"/>
        <v>4.7483369763569918</v>
      </c>
      <c r="X3218" s="93">
        <f t="shared" si="353"/>
        <v>6.7124968473769213</v>
      </c>
      <c r="Y3218" s="93">
        <f t="shared" si="352"/>
        <v>9.4891357016986824</v>
      </c>
      <c r="Z3218" s="93">
        <f t="shared" si="352"/>
        <v>13.414337229884795</v>
      </c>
      <c r="AA3218" s="93">
        <f t="shared" si="352"/>
        <v>18.963206868762644</v>
      </c>
      <c r="AB3218" s="93">
        <f t="shared" si="352"/>
        <v>26.807378447766595</v>
      </c>
      <c r="AC3218" s="95">
        <f t="shared" si="352"/>
        <v>37.896308584048697</v>
      </c>
      <c r="AE3218" s="96"/>
    </row>
    <row r="3219" spans="3:31" ht="24.75" customHeight="1" x14ac:dyDescent="0.25">
      <c r="C3219" s="91">
        <f>ABS(E3219-Dashboard!$F$13)</f>
        <v>33.067627235032631</v>
      </c>
      <c r="D3219" s="92">
        <f t="shared" si="355"/>
        <v>0.41375216512642432</v>
      </c>
      <c r="E3219" s="93" cm="1">
        <f t="array" ref="E3219">SUM('DRE + DCF'!$S$41/TIR!S3219,'DRE + DCF'!$U$41:$AD$41/TIR!T3219:AC3219,TIR!F3219)</f>
        <v>14.552372764967366</v>
      </c>
      <c r="F3219" s="100">
        <f>'DRE + DCF'!$AE$38*'DRE + DCF'!$AE$39*(1+G3219)/(R3219-G3219)/AC3219</f>
        <v>2.3189112419320157</v>
      </c>
      <c r="G3219" s="92">
        <f>R3219*(1-'DRE + DCF'!$AE$39)</f>
        <v>0.24825129907585458</v>
      </c>
      <c r="H3219" s="94">
        <f t="shared" si="350"/>
        <v>0.41375216512642432</v>
      </c>
      <c r="I3219" s="94">
        <f t="shared" si="354"/>
        <v>0.41375216512642432</v>
      </c>
      <c r="J3219" s="94">
        <f t="shared" si="354"/>
        <v>0.41375216512642432</v>
      </c>
      <c r="K3219" s="94">
        <f t="shared" si="354"/>
        <v>0.41375216512642432</v>
      </c>
      <c r="L3219" s="94">
        <f t="shared" si="354"/>
        <v>0.41375216512642432</v>
      </c>
      <c r="M3219" s="94">
        <f t="shared" si="354"/>
        <v>0.41375216512642432</v>
      </c>
      <c r="N3219" s="94">
        <f t="shared" si="354"/>
        <v>0.41375216512642432</v>
      </c>
      <c r="O3219" s="94">
        <f t="shared" si="354"/>
        <v>0.41375216512642432</v>
      </c>
      <c r="P3219" s="94">
        <f t="shared" si="354"/>
        <v>0.41375216512642432</v>
      </c>
      <c r="Q3219" s="94">
        <f t="shared" si="354"/>
        <v>0.41375216512642432</v>
      </c>
      <c r="R3219" s="94">
        <f t="shared" si="354"/>
        <v>0.41375216512642432</v>
      </c>
      <c r="S3219" s="93">
        <f>(1+H3219)^((5-Dashboard!$F$9)*3/12)</f>
        <v>1.1890131055318205</v>
      </c>
      <c r="T3219" s="93">
        <f t="shared" si="353"/>
        <v>1.6809698523093048</v>
      </c>
      <c r="U3219" s="93">
        <f t="shared" si="353"/>
        <v>2.3764747682145253</v>
      </c>
      <c r="V3219" s="93">
        <f t="shared" si="353"/>
        <v>3.3597463489316022</v>
      </c>
      <c r="W3219" s="93">
        <f t="shared" si="353"/>
        <v>4.7498486750776516</v>
      </c>
      <c r="X3219" s="93">
        <f t="shared" si="353"/>
        <v>6.715108848413907</v>
      </c>
      <c r="Y3219" s="93">
        <f t="shared" si="352"/>
        <v>9.4934996735047701</v>
      </c>
      <c r="Z3219" s="93">
        <f t="shared" si="352"/>
        <v>13.421455718044371</v>
      </c>
      <c r="AA3219" s="93">
        <f t="shared" si="352"/>
        <v>18.974612080533657</v>
      </c>
      <c r="AB3219" s="93">
        <f t="shared" si="352"/>
        <v>26.825398911288463</v>
      </c>
      <c r="AC3219" s="95">
        <f t="shared" si="352"/>
        <v>37.924465791214089</v>
      </c>
      <c r="AE3219" s="96"/>
    </row>
    <row r="3220" spans="3:31" ht="24.75" customHeight="1" x14ac:dyDescent="0.25">
      <c r="C3220" s="91">
        <f>ABS(E3220-Dashboard!$F$13)</f>
        <v>33.072875413602262</v>
      </c>
      <c r="D3220" s="92">
        <f t="shared" si="355"/>
        <v>0.41385216512642431</v>
      </c>
      <c r="E3220" s="93" cm="1">
        <f t="array" ref="E3220">SUM('DRE + DCF'!$S$41/TIR!S3220,'DRE + DCF'!$U$41:$AD$41/TIR!T3220:AC3220,TIR!F3220)</f>
        <v>14.547124586397739</v>
      </c>
      <c r="F3220" s="100">
        <f>'DRE + DCF'!$AE$38*'DRE + DCF'!$AE$39*(1+G3220)/(R3220-G3220)/AC3220</f>
        <v>2.316741122965738</v>
      </c>
      <c r="G3220" s="92">
        <f>R3220*(1-'DRE + DCF'!$AE$39)</f>
        <v>0.24831129907585459</v>
      </c>
      <c r="H3220" s="94">
        <f t="shared" si="350"/>
        <v>0.41385216512642431</v>
      </c>
      <c r="I3220" s="94">
        <f t="shared" si="354"/>
        <v>0.41385216512642431</v>
      </c>
      <c r="J3220" s="94">
        <f t="shared" si="354"/>
        <v>0.41385216512642431</v>
      </c>
      <c r="K3220" s="94">
        <f t="shared" si="354"/>
        <v>0.41385216512642431</v>
      </c>
      <c r="L3220" s="94">
        <f t="shared" si="354"/>
        <v>0.41385216512642431</v>
      </c>
      <c r="M3220" s="94">
        <f t="shared" si="354"/>
        <v>0.41385216512642431</v>
      </c>
      <c r="N3220" s="94">
        <f t="shared" si="354"/>
        <v>0.41385216512642431</v>
      </c>
      <c r="O3220" s="94">
        <f t="shared" si="354"/>
        <v>0.41385216512642431</v>
      </c>
      <c r="P3220" s="94">
        <f t="shared" si="354"/>
        <v>0.41385216512642431</v>
      </c>
      <c r="Q3220" s="94">
        <f t="shared" si="354"/>
        <v>0.41385216512642431</v>
      </c>
      <c r="R3220" s="94">
        <f t="shared" si="354"/>
        <v>0.41385216512642431</v>
      </c>
      <c r="S3220" s="93">
        <f>(1+H3220)^((5-Dashboard!$F$9)*3/12)</f>
        <v>1.1890551564693812</v>
      </c>
      <c r="T3220" s="93">
        <f t="shared" si="353"/>
        <v>1.6811482074289741</v>
      </c>
      <c r="U3220" s="93">
        <f t="shared" si="353"/>
        <v>2.3768950329718623</v>
      </c>
      <c r="V3220" s="93">
        <f t="shared" si="353"/>
        <v>3.3605781886455115</v>
      </c>
      <c r="W3220" s="93">
        <f t="shared" si="353"/>
        <v>4.7513607480930942</v>
      </c>
      <c r="X3220" s="93">
        <f t="shared" si="353"/>
        <v>6.7177216809881291</v>
      </c>
      <c r="Y3220" s="93">
        <f t="shared" si="352"/>
        <v>9.4978653433817897</v>
      </c>
      <c r="Z3220" s="93">
        <f t="shared" si="352"/>
        <v>13.428577479819573</v>
      </c>
      <c r="AA3220" s="93">
        <f t="shared" si="352"/>
        <v>18.986023344410846</v>
      </c>
      <c r="AB3220" s="93">
        <f t="shared" si="352"/>
        <v>26.843430212636111</v>
      </c>
      <c r="AC3220" s="95">
        <f t="shared" si="352"/>
        <v>37.952641925555639</v>
      </c>
      <c r="AE3220" s="96"/>
    </row>
    <row r="3221" spans="3:31" ht="24.75" customHeight="1" x14ac:dyDescent="0.25">
      <c r="C3221" s="91">
        <f>ABS(E3221-Dashboard!$F$13)</f>
        <v>33.078119877693112</v>
      </c>
      <c r="D3221" s="92">
        <f t="shared" si="355"/>
        <v>0.4139521651264243</v>
      </c>
      <c r="E3221" s="93" cm="1">
        <f t="array" ref="E3221">SUM('DRE + DCF'!$S$41/TIR!S3221,'DRE + DCF'!$U$41:$AD$41/TIR!T3221:AC3221,TIR!F3221)</f>
        <v>14.541880122306882</v>
      </c>
      <c r="F3221" s="100">
        <f>'DRE + DCF'!$AE$38*'DRE + DCF'!$AE$39*(1+G3221)/(R3221-G3221)/AC3221</f>
        <v>2.314573286242303</v>
      </c>
      <c r="G3221" s="92">
        <f>R3221*(1-'DRE + DCF'!$AE$39)</f>
        <v>0.24837129907585456</v>
      </c>
      <c r="H3221" s="94">
        <f t="shared" si="350"/>
        <v>0.4139521651264243</v>
      </c>
      <c r="I3221" s="94">
        <f t="shared" si="354"/>
        <v>0.4139521651264243</v>
      </c>
      <c r="J3221" s="94">
        <f t="shared" si="354"/>
        <v>0.4139521651264243</v>
      </c>
      <c r="K3221" s="94">
        <f t="shared" si="354"/>
        <v>0.4139521651264243</v>
      </c>
      <c r="L3221" s="94">
        <f t="shared" si="354"/>
        <v>0.4139521651264243</v>
      </c>
      <c r="M3221" s="94">
        <f t="shared" si="354"/>
        <v>0.4139521651264243</v>
      </c>
      <c r="N3221" s="94">
        <f t="shared" si="354"/>
        <v>0.4139521651264243</v>
      </c>
      <c r="O3221" s="94">
        <f t="shared" si="354"/>
        <v>0.4139521651264243</v>
      </c>
      <c r="P3221" s="94">
        <f t="shared" si="354"/>
        <v>0.4139521651264243</v>
      </c>
      <c r="Q3221" s="94">
        <f t="shared" si="354"/>
        <v>0.4139521651264243</v>
      </c>
      <c r="R3221" s="94">
        <f t="shared" si="354"/>
        <v>0.4139521651264243</v>
      </c>
      <c r="S3221" s="93">
        <f>(1+H3221)^((5-Dashboard!$F$9)*3/12)</f>
        <v>1.1890972059198626</v>
      </c>
      <c r="T3221" s="93">
        <f t="shared" si="353"/>
        <v>1.6813265688561712</v>
      </c>
      <c r="U3221" s="93">
        <f t="shared" si="353"/>
        <v>2.3773153423187652</v>
      </c>
      <c r="V3221" s="93">
        <f t="shared" si="353"/>
        <v>3.3614101754598842</v>
      </c>
      <c r="W3221" s="93">
        <f t="shared" si="353"/>
        <v>4.7528731954694967</v>
      </c>
      <c r="X3221" s="93">
        <f t="shared" si="353"/>
        <v>6.7203353453054415</v>
      </c>
      <c r="Y3221" s="93">
        <f t="shared" si="352"/>
        <v>9.5022327118702652</v>
      </c>
      <c r="Z3221" s="93">
        <f t="shared" si="352"/>
        <v>13.435702516484096</v>
      </c>
      <c r="AA3221" s="93">
        <f t="shared" si="352"/>
        <v>18.997440663177233</v>
      </c>
      <c r="AB3221" s="93">
        <f t="shared" si="352"/>
        <v>26.861472357560221</v>
      </c>
      <c r="AC3221" s="95">
        <f t="shared" si="352"/>
        <v>37.980836998455871</v>
      </c>
      <c r="AE3221" s="96"/>
    </row>
    <row r="3222" spans="3:31" ht="24.75" customHeight="1" x14ac:dyDescent="0.25">
      <c r="C3222" s="91">
        <f>ABS(E3222-Dashboard!$F$13)</f>
        <v>33.083360630880328</v>
      </c>
      <c r="D3222" s="92">
        <f t="shared" si="355"/>
        <v>0.41405216512642429</v>
      </c>
      <c r="E3222" s="93" cm="1">
        <f t="array" ref="E3222">SUM('DRE + DCF'!$S$41/TIR!S3222,'DRE + DCF'!$U$41:$AD$41/TIR!T3222:AC3222,TIR!F3222)</f>
        <v>14.536639369119669</v>
      </c>
      <c r="F3222" s="100">
        <f>'DRE + DCF'!$AE$38*'DRE + DCF'!$AE$39*(1+G3222)/(R3222-G3222)/AC3222</f>
        <v>2.3124077290736063</v>
      </c>
      <c r="G3222" s="92">
        <f>R3222*(1-'DRE + DCF'!$AE$39)</f>
        <v>0.24843129907585457</v>
      </c>
      <c r="H3222" s="94">
        <f t="shared" si="350"/>
        <v>0.41405216512642429</v>
      </c>
      <c r="I3222" s="94">
        <f t="shared" si="354"/>
        <v>0.41405216512642429</v>
      </c>
      <c r="J3222" s="94">
        <f t="shared" si="354"/>
        <v>0.41405216512642429</v>
      </c>
      <c r="K3222" s="94">
        <f t="shared" si="354"/>
        <v>0.41405216512642429</v>
      </c>
      <c r="L3222" s="94">
        <f t="shared" si="354"/>
        <v>0.41405216512642429</v>
      </c>
      <c r="M3222" s="94">
        <f t="shared" si="354"/>
        <v>0.41405216512642429</v>
      </c>
      <c r="N3222" s="94">
        <f t="shared" si="354"/>
        <v>0.41405216512642429</v>
      </c>
      <c r="O3222" s="94">
        <f t="shared" si="354"/>
        <v>0.41405216512642429</v>
      </c>
      <c r="P3222" s="94">
        <f t="shared" si="354"/>
        <v>0.41405216512642429</v>
      </c>
      <c r="Q3222" s="94">
        <f t="shared" si="354"/>
        <v>0.41405216512642429</v>
      </c>
      <c r="R3222" s="94">
        <f t="shared" si="354"/>
        <v>0.41405216512642429</v>
      </c>
      <c r="S3222" s="93">
        <f>(1+H3222)^((5-Dashboard!$F$9)*3/12)</f>
        <v>1.1891392538834231</v>
      </c>
      <c r="T3222" s="93">
        <f t="shared" si="353"/>
        <v>1.6815049365906753</v>
      </c>
      <c r="U3222" s="93">
        <f t="shared" si="353"/>
        <v>2.3777356962568152</v>
      </c>
      <c r="V3222" s="93">
        <f t="shared" si="353"/>
        <v>3.3622423093903357</v>
      </c>
      <c r="W3222" s="93">
        <f t="shared" si="353"/>
        <v>4.7543860172730739</v>
      </c>
      <c r="X3222" s="93">
        <f t="shared" si="353"/>
        <v>6.7229498415717881</v>
      </c>
      <c r="Y3222" s="93">
        <f t="shared" si="352"/>
        <v>9.5066017795109392</v>
      </c>
      <c r="Z3222" s="93">
        <f t="shared" si="352"/>
        <v>13.442830829312163</v>
      </c>
      <c r="AA3222" s="93">
        <f t="shared" si="352"/>
        <v>19.008864039617112</v>
      </c>
      <c r="AB3222" s="93">
        <f t="shared" si="352"/>
        <v>26.879525351814408</v>
      </c>
      <c r="AC3222" s="95">
        <f t="shared" si="352"/>
        <v>38.009051021303776</v>
      </c>
      <c r="AE3222" s="96"/>
    </row>
    <row r="3223" spans="3:31" ht="24.75" customHeight="1" x14ac:dyDescent="0.25">
      <c r="C3223" s="91">
        <f>ABS(E3223-Dashboard!$F$13)</f>
        <v>33.08859767673475</v>
      </c>
      <c r="D3223" s="92">
        <f t="shared" si="355"/>
        <v>0.41415216512642428</v>
      </c>
      <c r="E3223" s="93" cm="1">
        <f t="array" ref="E3223">SUM('DRE + DCF'!$S$41/TIR!S3223,'DRE + DCF'!$U$41:$AD$41/TIR!T3223:AC3223,TIR!F3223)</f>
        <v>14.531402323265246</v>
      </c>
      <c r="F3223" s="100">
        <f>'DRE + DCF'!$AE$38*'DRE + DCF'!$AE$39*(1+G3223)/(R3223-G3223)/AC3223</f>
        <v>2.3102444487751086</v>
      </c>
      <c r="G3223" s="92">
        <f>R3223*(1-'DRE + DCF'!$AE$39)</f>
        <v>0.24849129907585454</v>
      </c>
      <c r="H3223" s="94">
        <f t="shared" si="350"/>
        <v>0.41415216512642428</v>
      </c>
      <c r="I3223" s="94">
        <f t="shared" si="354"/>
        <v>0.41415216512642428</v>
      </c>
      <c r="J3223" s="94">
        <f t="shared" si="354"/>
        <v>0.41415216512642428</v>
      </c>
      <c r="K3223" s="94">
        <f t="shared" si="354"/>
        <v>0.41415216512642428</v>
      </c>
      <c r="L3223" s="94">
        <f t="shared" si="354"/>
        <v>0.41415216512642428</v>
      </c>
      <c r="M3223" s="94">
        <f t="shared" si="354"/>
        <v>0.41415216512642428</v>
      </c>
      <c r="N3223" s="94">
        <f t="shared" si="354"/>
        <v>0.41415216512642428</v>
      </c>
      <c r="O3223" s="94">
        <f t="shared" si="354"/>
        <v>0.41415216512642428</v>
      </c>
      <c r="P3223" s="94">
        <f t="shared" si="354"/>
        <v>0.41415216512642428</v>
      </c>
      <c r="Q3223" s="94">
        <f t="shared" si="354"/>
        <v>0.41415216512642428</v>
      </c>
      <c r="R3223" s="94">
        <f t="shared" si="354"/>
        <v>0.41415216512642428</v>
      </c>
      <c r="S3223" s="93">
        <f>(1+H3223)^((5-Dashboard!$F$9)*3/12)</f>
        <v>1.1891813003602201</v>
      </c>
      <c r="T3223" s="93">
        <f t="shared" si="353"/>
        <v>1.6816833106322617</v>
      </c>
      <c r="U3223" s="93">
        <f t="shared" si="353"/>
        <v>2.3781560947875859</v>
      </c>
      <c r="V3223" s="93">
        <f t="shared" si="353"/>
        <v>3.3630745904524662</v>
      </c>
      <c r="W3223" s="93">
        <f t="shared" si="353"/>
        <v>4.7558992135700171</v>
      </c>
      <c r="X3223" s="93">
        <f t="shared" si="353"/>
        <v>6.7255651699930974</v>
      </c>
      <c r="Y3223" s="93">
        <f t="shared" si="352"/>
        <v>9.5109725468446058</v>
      </c>
      <c r="Z3223" s="93">
        <f t="shared" si="352"/>
        <v>13.449962419578281</v>
      </c>
      <c r="AA3223" s="93">
        <f t="shared" si="352"/>
        <v>19.020293476515665</v>
      </c>
      <c r="AB3223" s="93">
        <f t="shared" si="352"/>
        <v>26.897589201154627</v>
      </c>
      <c r="AC3223" s="95">
        <f t="shared" si="352"/>
        <v>38.037284005493945</v>
      </c>
      <c r="AE3223" s="96"/>
    </row>
    <row r="3224" spans="3:31" ht="24.75" customHeight="1" x14ac:dyDescent="0.25">
      <c r="C3224" s="91">
        <f>ABS(E3224-Dashboard!$F$13)</f>
        <v>33.09383101882311</v>
      </c>
      <c r="D3224" s="92">
        <f t="shared" si="355"/>
        <v>0.41425216512642427</v>
      </c>
      <c r="E3224" s="93" cm="1">
        <f t="array" ref="E3224">SUM('DRE + DCF'!$S$41/TIR!S3224,'DRE + DCF'!$U$41:$AD$41/TIR!T3224:AC3224,TIR!F3224)</f>
        <v>14.526168981176889</v>
      </c>
      <c r="F3224" s="100">
        <f>'DRE + DCF'!$AE$38*'DRE + DCF'!$AE$39*(1+G3224)/(R3224-G3224)/AC3224</f>
        <v>2.3080834426657764</v>
      </c>
      <c r="G3224" s="92">
        <f>R3224*(1-'DRE + DCF'!$AE$39)</f>
        <v>0.24855129907585455</v>
      </c>
      <c r="H3224" s="94">
        <f t="shared" si="350"/>
        <v>0.41425216512642427</v>
      </c>
      <c r="I3224" s="94">
        <f t="shared" si="354"/>
        <v>0.41425216512642427</v>
      </c>
      <c r="J3224" s="94">
        <f t="shared" si="354"/>
        <v>0.41425216512642427</v>
      </c>
      <c r="K3224" s="94">
        <f t="shared" si="354"/>
        <v>0.41425216512642427</v>
      </c>
      <c r="L3224" s="94">
        <f t="shared" si="354"/>
        <v>0.41425216512642427</v>
      </c>
      <c r="M3224" s="94">
        <f t="shared" si="354"/>
        <v>0.41425216512642427</v>
      </c>
      <c r="N3224" s="94">
        <f t="shared" si="354"/>
        <v>0.41425216512642427</v>
      </c>
      <c r="O3224" s="94">
        <f t="shared" si="354"/>
        <v>0.41425216512642427</v>
      </c>
      <c r="P3224" s="94">
        <f t="shared" si="354"/>
        <v>0.41425216512642427</v>
      </c>
      <c r="Q3224" s="94">
        <f t="shared" si="354"/>
        <v>0.41425216512642427</v>
      </c>
      <c r="R3224" s="94">
        <f t="shared" si="354"/>
        <v>0.41425216512642427</v>
      </c>
      <c r="S3224" s="93">
        <f>(1+H3224)^((5-Dashboard!$F$9)*3/12)</f>
        <v>1.1892233453504115</v>
      </c>
      <c r="T3224" s="93">
        <f t="shared" si="353"/>
        <v>1.6818616909807089</v>
      </c>
      <c r="U3224" s="93">
        <f t="shared" si="353"/>
        <v>2.3785765379126569</v>
      </c>
      <c r="V3224" s="93">
        <f t="shared" si="353"/>
        <v>3.3639070186618896</v>
      </c>
      <c r="W3224" s="93">
        <f t="shared" si="353"/>
        <v>4.7574127844265526</v>
      </c>
      <c r="X3224" s="93">
        <f t="shared" si="353"/>
        <v>6.7281813307753833</v>
      </c>
      <c r="Y3224" s="93">
        <f t="shared" si="352"/>
        <v>9.5153450144122722</v>
      </c>
      <c r="Z3224" s="93">
        <f t="shared" si="352"/>
        <v>13.457097288557483</v>
      </c>
      <c r="AA3224" s="93">
        <f t="shared" si="352"/>
        <v>19.031728976659355</v>
      </c>
      <c r="AB3224" s="93">
        <f t="shared" si="352"/>
        <v>26.915663911339802</v>
      </c>
      <c r="AC3224" s="95">
        <f t="shared" si="352"/>
        <v>38.065535962427482</v>
      </c>
      <c r="AE3224" s="96"/>
    </row>
    <row r="3225" spans="3:31" ht="24.75" customHeight="1" x14ac:dyDescent="0.25">
      <c r="C3225" s="91">
        <f>ABS(E3225-Dashboard!$F$13)</f>
        <v>33.099060660707877</v>
      </c>
      <c r="D3225" s="92">
        <f t="shared" si="355"/>
        <v>0.41435216512642425</v>
      </c>
      <c r="E3225" s="93" cm="1">
        <f t="array" ref="E3225">SUM('DRE + DCF'!$S$41/TIR!S3225,'DRE + DCF'!$U$41:$AD$41/TIR!T3225:AC3225,TIR!F3225)</f>
        <v>14.520939339292124</v>
      </c>
      <c r="F3225" s="100">
        <f>'DRE + DCF'!$AE$38*'DRE + DCF'!$AE$39*(1+G3225)/(R3225-G3225)/AC3225</f>
        <v>2.3059247080681304</v>
      </c>
      <c r="G3225" s="92">
        <f>R3225*(1-'DRE + DCF'!$AE$39)</f>
        <v>0.24861129907585455</v>
      </c>
      <c r="H3225" s="94">
        <f t="shared" si="350"/>
        <v>0.41435216512642425</v>
      </c>
      <c r="I3225" s="94">
        <f t="shared" si="354"/>
        <v>0.41435216512642425</v>
      </c>
      <c r="J3225" s="94">
        <f t="shared" si="354"/>
        <v>0.41435216512642425</v>
      </c>
      <c r="K3225" s="94">
        <f t="shared" si="354"/>
        <v>0.41435216512642425</v>
      </c>
      <c r="L3225" s="94">
        <f t="shared" si="354"/>
        <v>0.41435216512642425</v>
      </c>
      <c r="M3225" s="94">
        <f t="shared" si="354"/>
        <v>0.41435216512642425</v>
      </c>
      <c r="N3225" s="94">
        <f t="shared" si="354"/>
        <v>0.41435216512642425</v>
      </c>
      <c r="O3225" s="94">
        <f t="shared" si="354"/>
        <v>0.41435216512642425</v>
      </c>
      <c r="P3225" s="94">
        <f t="shared" si="354"/>
        <v>0.41435216512642425</v>
      </c>
      <c r="Q3225" s="94">
        <f t="shared" si="354"/>
        <v>0.41435216512642425</v>
      </c>
      <c r="R3225" s="94">
        <f t="shared" si="354"/>
        <v>0.41435216512642425</v>
      </c>
      <c r="S3225" s="93">
        <f>(1+H3225)^((5-Dashboard!$F$9)*3/12)</f>
        <v>1.1892653888541549</v>
      </c>
      <c r="T3225" s="93">
        <f t="shared" si="353"/>
        <v>1.6820400776357927</v>
      </c>
      <c r="U3225" s="93">
        <f t="shared" si="353"/>
        <v>2.3789970256336019</v>
      </c>
      <c r="V3225" s="93">
        <f t="shared" si="353"/>
        <v>3.3647395940342082</v>
      </c>
      <c r="W3225" s="93">
        <f t="shared" si="353"/>
        <v>4.7589267299088878</v>
      </c>
      <c r="X3225" s="93">
        <f t="shared" si="353"/>
        <v>6.730798324124649</v>
      </c>
      <c r="Y3225" s="93">
        <f t="shared" si="352"/>
        <v>9.5197191827550043</v>
      </c>
      <c r="Z3225" s="93">
        <f t="shared" si="352"/>
        <v>13.464235437525094</v>
      </c>
      <c r="AA3225" s="93">
        <f t="shared" si="352"/>
        <v>19.043170542835544</v>
      </c>
      <c r="AB3225" s="93">
        <f t="shared" si="352"/>
        <v>26.933749488131191</v>
      </c>
      <c r="AC3225" s="95">
        <f t="shared" si="352"/>
        <v>38.093806903511066</v>
      </c>
      <c r="AE3225" s="96"/>
    </row>
    <row r="3226" spans="3:31" ht="24.75" customHeight="1" x14ac:dyDescent="0.25">
      <c r="C3226" s="91">
        <f>ABS(E3226-Dashboard!$F$13)</f>
        <v>33.104286605947401</v>
      </c>
      <c r="D3226" s="92">
        <f t="shared" si="355"/>
        <v>0.41445216512642424</v>
      </c>
      <c r="E3226" s="93" cm="1">
        <f t="array" ref="E3226">SUM('DRE + DCF'!$S$41/TIR!S3226,'DRE + DCF'!$U$41:$AD$41/TIR!T3226:AC3226,TIR!F3226)</f>
        <v>14.515713394052595</v>
      </c>
      <c r="F3226" s="100">
        <f>'DRE + DCF'!$AE$38*'DRE + DCF'!$AE$39*(1+G3226)/(R3226-G3226)/AC3226</f>
        <v>2.3037682423081871</v>
      </c>
      <c r="G3226" s="92">
        <f>R3226*(1-'DRE + DCF'!$AE$39)</f>
        <v>0.24867129907585453</v>
      </c>
      <c r="H3226" s="94">
        <f t="shared" si="350"/>
        <v>0.41445216512642424</v>
      </c>
      <c r="I3226" s="94">
        <f t="shared" si="354"/>
        <v>0.41445216512642424</v>
      </c>
      <c r="J3226" s="94">
        <f t="shared" si="354"/>
        <v>0.41445216512642424</v>
      </c>
      <c r="K3226" s="94">
        <f t="shared" si="354"/>
        <v>0.41445216512642424</v>
      </c>
      <c r="L3226" s="94">
        <f t="shared" si="354"/>
        <v>0.41445216512642424</v>
      </c>
      <c r="M3226" s="94">
        <f t="shared" si="354"/>
        <v>0.41445216512642424</v>
      </c>
      <c r="N3226" s="94">
        <f t="shared" si="354"/>
        <v>0.41445216512642424</v>
      </c>
      <c r="O3226" s="94">
        <f t="shared" si="354"/>
        <v>0.41445216512642424</v>
      </c>
      <c r="P3226" s="94">
        <f t="shared" si="354"/>
        <v>0.41445216512642424</v>
      </c>
      <c r="Q3226" s="94">
        <f t="shared" si="354"/>
        <v>0.41445216512642424</v>
      </c>
      <c r="R3226" s="94">
        <f t="shared" si="354"/>
        <v>0.41445216512642424</v>
      </c>
      <c r="S3226" s="93">
        <f>(1+H3226)^((5-Dashboard!$F$9)*3/12)</f>
        <v>1.1893074308716078</v>
      </c>
      <c r="T3226" s="93">
        <f t="shared" si="353"/>
        <v>1.6822184705972909</v>
      </c>
      <c r="U3226" s="93">
        <f t="shared" si="353"/>
        <v>2.3794175579520003</v>
      </c>
      <c r="V3226" s="93">
        <f t="shared" si="353"/>
        <v>3.3655723165850362</v>
      </c>
      <c r="W3226" s="93">
        <f t="shared" si="353"/>
        <v>4.7604410500832604</v>
      </c>
      <c r="X3226" s="93">
        <f t="shared" si="353"/>
        <v>6.7334161502469767</v>
      </c>
      <c r="Y3226" s="93">
        <f t="shared" si="352"/>
        <v>9.5240950524140686</v>
      </c>
      <c r="Z3226" s="93">
        <f t="shared" si="352"/>
        <v>13.471376867756945</v>
      </c>
      <c r="AA3226" s="93">
        <f t="shared" si="352"/>
        <v>19.05461817783284</v>
      </c>
      <c r="AB3226" s="93">
        <f t="shared" si="352"/>
        <v>26.951845937292983</v>
      </c>
      <c r="AC3226" s="95">
        <f t="shared" si="352"/>
        <v>38.122096840157887</v>
      </c>
      <c r="AE3226" s="96"/>
    </row>
    <row r="3227" spans="3:31" ht="24.75" customHeight="1" x14ac:dyDescent="0.25">
      <c r="C3227" s="91">
        <f>ABS(E3227-Dashboard!$F$13)</f>
        <v>33.109508858095815</v>
      </c>
      <c r="D3227" s="92">
        <f t="shared" si="355"/>
        <v>0.41455216512642423</v>
      </c>
      <c r="E3227" s="93" cm="1">
        <f t="array" ref="E3227">SUM('DRE + DCF'!$S$41/TIR!S3227,'DRE + DCF'!$U$41:$AD$41/TIR!T3227:AC3227,TIR!F3227)</f>
        <v>14.510491141904181</v>
      </c>
      <c r="F3227" s="100">
        <f>'DRE + DCF'!$AE$38*'DRE + DCF'!$AE$39*(1+G3227)/(R3227-G3227)/AC3227</f>
        <v>2.3016140427155096</v>
      </c>
      <c r="G3227" s="92">
        <f>R3227*(1-'DRE + DCF'!$AE$39)</f>
        <v>0.24873129907585453</v>
      </c>
      <c r="H3227" s="94">
        <f t="shared" si="350"/>
        <v>0.41455216512642423</v>
      </c>
      <c r="I3227" s="94">
        <f t="shared" si="354"/>
        <v>0.41455216512642423</v>
      </c>
      <c r="J3227" s="94">
        <f t="shared" si="354"/>
        <v>0.41455216512642423</v>
      </c>
      <c r="K3227" s="94">
        <f t="shared" si="354"/>
        <v>0.41455216512642423</v>
      </c>
      <c r="L3227" s="94">
        <f t="shared" si="354"/>
        <v>0.41455216512642423</v>
      </c>
      <c r="M3227" s="94">
        <f t="shared" si="354"/>
        <v>0.41455216512642423</v>
      </c>
      <c r="N3227" s="94">
        <f t="shared" si="354"/>
        <v>0.41455216512642423</v>
      </c>
      <c r="O3227" s="94">
        <f t="shared" si="354"/>
        <v>0.41455216512642423</v>
      </c>
      <c r="P3227" s="94">
        <f t="shared" si="354"/>
        <v>0.41455216512642423</v>
      </c>
      <c r="Q3227" s="94">
        <f t="shared" si="354"/>
        <v>0.41455216512642423</v>
      </c>
      <c r="R3227" s="94">
        <f t="shared" si="354"/>
        <v>0.41455216512642423</v>
      </c>
      <c r="S3227" s="93">
        <f>(1+H3227)^((5-Dashboard!$F$9)*3/12)</f>
        <v>1.189349471402928</v>
      </c>
      <c r="T3227" s="93">
        <f t="shared" si="353"/>
        <v>1.6823968698649798</v>
      </c>
      <c r="U3227" s="93">
        <f t="shared" si="353"/>
        <v>2.3798381348694262</v>
      </c>
      <c r="V3227" s="93">
        <f t="shared" si="353"/>
        <v>3.3664051863299775</v>
      </c>
      <c r="W3227" s="93">
        <f t="shared" si="353"/>
        <v>4.7619557450158929</v>
      </c>
      <c r="X3227" s="93">
        <f t="shared" si="353"/>
        <v>6.7360348093484452</v>
      </c>
      <c r="Y3227" s="93">
        <f t="shared" si="352"/>
        <v>9.5284726239308029</v>
      </c>
      <c r="Z3227" s="93">
        <f t="shared" si="352"/>
        <v>13.478521580529177</v>
      </c>
      <c r="AA3227" s="93">
        <f t="shared" si="352"/>
        <v>19.066071884440781</v>
      </c>
      <c r="AB3227" s="93">
        <f t="shared" si="352"/>
        <v>26.969953264591748</v>
      </c>
      <c r="AC3227" s="95">
        <f t="shared" si="352"/>
        <v>38.150405783786731</v>
      </c>
      <c r="AE3227" s="96"/>
    </row>
    <row r="3228" spans="3:31" ht="24.75" customHeight="1" x14ac:dyDescent="0.25">
      <c r="C3228" s="91">
        <f>ABS(E3228-Dashboard!$F$13)</f>
        <v>33.114727420703126</v>
      </c>
      <c r="D3228" s="92">
        <f t="shared" si="355"/>
        <v>0.41465216512642422</v>
      </c>
      <c r="E3228" s="93" cm="1">
        <f t="array" ref="E3228">SUM('DRE + DCF'!$S$41/TIR!S3228,'DRE + DCF'!$U$41:$AD$41/TIR!T3228:AC3228,TIR!F3228)</f>
        <v>14.505272579296873</v>
      </c>
      <c r="F3228" s="100">
        <f>'DRE + DCF'!$AE$38*'DRE + DCF'!$AE$39*(1+G3228)/(R3228-G3228)/AC3228</f>
        <v>2.299462106623142</v>
      </c>
      <c r="G3228" s="92">
        <f>R3228*(1-'DRE + DCF'!$AE$39)</f>
        <v>0.24879129907585451</v>
      </c>
      <c r="H3228" s="94">
        <f t="shared" si="350"/>
        <v>0.41465216512642422</v>
      </c>
      <c r="I3228" s="94">
        <f t="shared" si="354"/>
        <v>0.41465216512642422</v>
      </c>
      <c r="J3228" s="94">
        <f t="shared" si="354"/>
        <v>0.41465216512642422</v>
      </c>
      <c r="K3228" s="94">
        <f t="shared" si="354"/>
        <v>0.41465216512642422</v>
      </c>
      <c r="L3228" s="94">
        <f t="shared" si="354"/>
        <v>0.41465216512642422</v>
      </c>
      <c r="M3228" s="94">
        <f t="shared" si="354"/>
        <v>0.41465216512642422</v>
      </c>
      <c r="N3228" s="94">
        <f t="shared" si="354"/>
        <v>0.41465216512642422</v>
      </c>
      <c r="O3228" s="94">
        <f t="shared" si="354"/>
        <v>0.41465216512642422</v>
      </c>
      <c r="P3228" s="94">
        <f t="shared" si="354"/>
        <v>0.41465216512642422</v>
      </c>
      <c r="Q3228" s="94">
        <f t="shared" si="354"/>
        <v>0.41465216512642422</v>
      </c>
      <c r="R3228" s="94">
        <f t="shared" si="354"/>
        <v>0.41465216512642422</v>
      </c>
      <c r="S3228" s="93">
        <f>(1+H3228)^((5-Dashboard!$F$9)*3/12)</f>
        <v>1.1893915104482731</v>
      </c>
      <c r="T3228" s="93">
        <f t="shared" si="353"/>
        <v>1.6825752754386376</v>
      </c>
      <c r="U3228" s="93">
        <f t="shared" si="353"/>
        <v>2.3802587563874584</v>
      </c>
      <c r="V3228" s="93">
        <f t="shared" si="353"/>
        <v>3.3672382032846482</v>
      </c>
      <c r="W3228" s="93">
        <f t="shared" si="353"/>
        <v>4.7634708147730382</v>
      </c>
      <c r="X3228" s="93">
        <f t="shared" si="353"/>
        <v>6.7386543016352114</v>
      </c>
      <c r="Y3228" s="93">
        <f t="shared" si="352"/>
        <v>9.5328518978467454</v>
      </c>
      <c r="Z3228" s="93">
        <f t="shared" si="352"/>
        <v>13.485669577118442</v>
      </c>
      <c r="AA3228" s="93">
        <f t="shared" si="352"/>
        <v>19.077531665450156</v>
      </c>
      <c r="AB3228" s="93">
        <f t="shared" si="352"/>
        <v>26.988071475796982</v>
      </c>
      <c r="AC3228" s="95">
        <f t="shared" si="352"/>
        <v>38.178733745822896</v>
      </c>
      <c r="AE3228" s="96"/>
    </row>
    <row r="3229" spans="3:31" ht="24.75" customHeight="1" x14ac:dyDescent="0.25">
      <c r="C3229" s="91">
        <f>ABS(E3229-Dashboard!$F$13)</f>
        <v>33.119942297315106</v>
      </c>
      <c r="D3229" s="92">
        <f t="shared" si="355"/>
        <v>0.41475216512642421</v>
      </c>
      <c r="E3229" s="93" cm="1">
        <f t="array" ref="E3229">SUM('DRE + DCF'!$S$41/TIR!S3229,'DRE + DCF'!$U$41:$AD$41/TIR!T3229:AC3229,TIR!F3229)</f>
        <v>14.500057702684893</v>
      </c>
      <c r="F3229" s="100">
        <f>'DRE + DCF'!$AE$38*'DRE + DCF'!$AE$39*(1+G3229)/(R3229-G3229)/AC3229</f>
        <v>2.2973124313676685</v>
      </c>
      <c r="G3229" s="92">
        <f>R3229*(1-'DRE + DCF'!$AE$39)</f>
        <v>0.24885129907585452</v>
      </c>
      <c r="H3229" s="94">
        <f t="shared" si="350"/>
        <v>0.41475216512642421</v>
      </c>
      <c r="I3229" s="94">
        <f t="shared" si="354"/>
        <v>0.41475216512642421</v>
      </c>
      <c r="J3229" s="94">
        <f t="shared" si="354"/>
        <v>0.41475216512642421</v>
      </c>
      <c r="K3229" s="94">
        <f t="shared" si="354"/>
        <v>0.41475216512642421</v>
      </c>
      <c r="L3229" s="94">
        <f t="shared" si="354"/>
        <v>0.41475216512642421</v>
      </c>
      <c r="M3229" s="94">
        <f t="shared" si="354"/>
        <v>0.41475216512642421</v>
      </c>
      <c r="N3229" s="94">
        <f t="shared" si="354"/>
        <v>0.41475216512642421</v>
      </c>
      <c r="O3229" s="94">
        <f t="shared" si="354"/>
        <v>0.41475216512642421</v>
      </c>
      <c r="P3229" s="94">
        <f t="shared" si="354"/>
        <v>0.41475216512642421</v>
      </c>
      <c r="Q3229" s="94">
        <f t="shared" si="354"/>
        <v>0.41475216512642421</v>
      </c>
      <c r="R3229" s="94">
        <f t="shared" si="354"/>
        <v>0.41475216512642421</v>
      </c>
      <c r="S3229" s="93">
        <f>(1+H3229)^((5-Dashboard!$F$9)*3/12)</f>
        <v>1.1894335480078002</v>
      </c>
      <c r="T3229" s="93">
        <f t="shared" si="353"/>
        <v>1.6827536873180398</v>
      </c>
      <c r="U3229" s="93">
        <f t="shared" si="353"/>
        <v>2.3806794225076704</v>
      </c>
      <c r="V3229" s="93">
        <f t="shared" si="353"/>
        <v>3.3680713674646516</v>
      </c>
      <c r="W3229" s="93">
        <f t="shared" si="353"/>
        <v>4.7649862594209322</v>
      </c>
      <c r="X3229" s="93">
        <f t="shared" si="353"/>
        <v>6.741274627313425</v>
      </c>
      <c r="Y3229" s="93">
        <f t="shared" si="352"/>
        <v>9.5372328747034949</v>
      </c>
      <c r="Z3229" s="93">
        <f t="shared" si="352"/>
        <v>13.492820858801679</v>
      </c>
      <c r="AA3229" s="93">
        <f t="shared" si="352"/>
        <v>19.088997523652651</v>
      </c>
      <c r="AB3229" s="93">
        <f t="shared" si="352"/>
        <v>27.006200576680538</v>
      </c>
      <c r="AC3229" s="95">
        <f t="shared" si="352"/>
        <v>38.207080737697275</v>
      </c>
      <c r="AE3229" s="96"/>
    </row>
    <row r="3230" spans="3:31" ht="24.75" customHeight="1" x14ac:dyDescent="0.25">
      <c r="C3230" s="91">
        <f>ABS(E3230-Dashboard!$F$13)</f>
        <v>33.125153491473448</v>
      </c>
      <c r="D3230" s="92">
        <f t="shared" si="355"/>
        <v>0.4148521651264242</v>
      </c>
      <c r="E3230" s="93" cm="1">
        <f t="array" ref="E3230">SUM('DRE + DCF'!$S$41/TIR!S3230,'DRE + DCF'!$U$41:$AD$41/TIR!T3230:AC3230,TIR!F3230)</f>
        <v>14.494846508526548</v>
      </c>
      <c r="F3230" s="100">
        <f>'DRE + DCF'!$AE$38*'DRE + DCF'!$AE$39*(1+G3230)/(R3230-G3230)/AC3230</f>
        <v>2.2951650142891409</v>
      </c>
      <c r="G3230" s="92">
        <f>R3230*(1-'DRE + DCF'!$AE$39)</f>
        <v>0.24891129907585452</v>
      </c>
      <c r="H3230" s="94">
        <f t="shared" si="350"/>
        <v>0.4148521651264242</v>
      </c>
      <c r="I3230" s="94">
        <f t="shared" si="354"/>
        <v>0.4148521651264242</v>
      </c>
      <c r="J3230" s="94">
        <f t="shared" si="354"/>
        <v>0.4148521651264242</v>
      </c>
      <c r="K3230" s="94">
        <f t="shared" si="354"/>
        <v>0.4148521651264242</v>
      </c>
      <c r="L3230" s="94">
        <f t="shared" si="354"/>
        <v>0.4148521651264242</v>
      </c>
      <c r="M3230" s="94">
        <f t="shared" si="354"/>
        <v>0.4148521651264242</v>
      </c>
      <c r="N3230" s="94">
        <f t="shared" si="354"/>
        <v>0.4148521651264242</v>
      </c>
      <c r="O3230" s="94">
        <f t="shared" si="354"/>
        <v>0.4148521651264242</v>
      </c>
      <c r="P3230" s="94">
        <f t="shared" si="354"/>
        <v>0.4148521651264242</v>
      </c>
      <c r="Q3230" s="94">
        <f t="shared" si="354"/>
        <v>0.4148521651264242</v>
      </c>
      <c r="R3230" s="94">
        <f t="shared" si="354"/>
        <v>0.4148521651264242</v>
      </c>
      <c r="S3230" s="93">
        <f>(1+H3230)^((5-Dashboard!$F$9)*3/12)</f>
        <v>1.1894755840816675</v>
      </c>
      <c r="T3230" s="93">
        <f t="shared" si="353"/>
        <v>1.6829321055029656</v>
      </c>
      <c r="U3230" s="93">
        <f t="shared" si="353"/>
        <v>2.3811001332316426</v>
      </c>
      <c r="V3230" s="93">
        <f t="shared" si="353"/>
        <v>3.368904678885607</v>
      </c>
      <c r="W3230" s="93">
        <f t="shared" si="353"/>
        <v>4.7665020790258419</v>
      </c>
      <c r="X3230" s="93">
        <f t="shared" si="353"/>
        <v>6.7438957865893157</v>
      </c>
      <c r="Y3230" s="93">
        <f t="shared" si="352"/>
        <v>9.5416155550428634</v>
      </c>
      <c r="Z3230" s="93">
        <f t="shared" si="352"/>
        <v>13.499975426856365</v>
      </c>
      <c r="AA3230" s="93">
        <f t="shared" si="352"/>
        <v>19.10046946184125</v>
      </c>
      <c r="AB3230" s="93">
        <f t="shared" si="352"/>
        <v>27.024340573017241</v>
      </c>
      <c r="AC3230" s="95">
        <f t="shared" si="352"/>
        <v>38.235446770847318</v>
      </c>
      <c r="AE3230" s="96"/>
    </row>
    <row r="3231" spans="3:31" ht="24.75" customHeight="1" x14ac:dyDescent="0.25">
      <c r="C3231" s="91">
        <f>ABS(E3231-Dashboard!$F$13)</f>
        <v>33.130361006715624</v>
      </c>
      <c r="D3231" s="92">
        <f t="shared" si="355"/>
        <v>0.41495216512642419</v>
      </c>
      <c r="E3231" s="93" cm="1">
        <f t="array" ref="E3231">SUM('DRE + DCF'!$S$41/TIR!S3231,'DRE + DCF'!$U$41:$AD$41/TIR!T3231:AC3231,TIR!F3231)</f>
        <v>14.489638993284373</v>
      </c>
      <c r="F3231" s="100">
        <f>'DRE + DCF'!$AE$38*'DRE + DCF'!$AE$39*(1+G3231)/(R3231-G3231)/AC3231</f>
        <v>2.2930198527311392</v>
      </c>
      <c r="G3231" s="92">
        <f>R3231*(1-'DRE + DCF'!$AE$39)</f>
        <v>0.2489712990758545</v>
      </c>
      <c r="H3231" s="94">
        <f t="shared" si="350"/>
        <v>0.41495216512642419</v>
      </c>
      <c r="I3231" s="94">
        <f t="shared" si="354"/>
        <v>0.41495216512642419</v>
      </c>
      <c r="J3231" s="94">
        <f t="shared" si="354"/>
        <v>0.41495216512642419</v>
      </c>
      <c r="K3231" s="94">
        <f t="shared" si="354"/>
        <v>0.41495216512642419</v>
      </c>
      <c r="L3231" s="94">
        <f t="shared" si="354"/>
        <v>0.41495216512642419</v>
      </c>
      <c r="M3231" s="94">
        <f t="shared" si="354"/>
        <v>0.41495216512642419</v>
      </c>
      <c r="N3231" s="94">
        <f t="shared" si="354"/>
        <v>0.41495216512642419</v>
      </c>
      <c r="O3231" s="94">
        <f t="shared" si="354"/>
        <v>0.41495216512642419</v>
      </c>
      <c r="P3231" s="94">
        <f t="shared" si="354"/>
        <v>0.41495216512642419</v>
      </c>
      <c r="Q3231" s="94">
        <f t="shared" si="354"/>
        <v>0.41495216512642419</v>
      </c>
      <c r="R3231" s="94">
        <f t="shared" si="354"/>
        <v>0.41495216512642419</v>
      </c>
      <c r="S3231" s="93">
        <f>(1+H3231)^((5-Dashboard!$F$9)*3/12)</f>
        <v>1.1895176186700323</v>
      </c>
      <c r="T3231" s="93">
        <f t="shared" si="353"/>
        <v>1.6831105299931903</v>
      </c>
      <c r="U3231" s="93">
        <f t="shared" si="353"/>
        <v>2.3815208885609476</v>
      </c>
      <c r="V3231" s="93">
        <f t="shared" si="353"/>
        <v>3.3697381375631181</v>
      </c>
      <c r="W3231" s="93">
        <f t="shared" si="353"/>
        <v>4.7680182736540182</v>
      </c>
      <c r="X3231" s="93">
        <f t="shared" si="353"/>
        <v>6.7465177796691078</v>
      </c>
      <c r="Y3231" s="93">
        <f t="shared" si="352"/>
        <v>9.5459999394067196</v>
      </c>
      <c r="Z3231" s="93">
        <f t="shared" si="352"/>
        <v>13.50713328256025</v>
      </c>
      <c r="AA3231" s="93">
        <f t="shared" si="352"/>
        <v>19.111947482809811</v>
      </c>
      <c r="AB3231" s="93">
        <f t="shared" si="352"/>
        <v>27.042491470584253</v>
      </c>
      <c r="AC3231" s="95">
        <f t="shared" si="352"/>
        <v>38.263831856716045</v>
      </c>
      <c r="AE3231" s="96"/>
    </row>
    <row r="3232" spans="3:31" ht="24.75" customHeight="1" x14ac:dyDescent="0.25">
      <c r="C3232" s="91">
        <f>ABS(E3232-Dashboard!$F$13)</f>
        <v>33.135564846575022</v>
      </c>
      <c r="D3232" s="92">
        <f t="shared" si="355"/>
        <v>0.41505216512642418</v>
      </c>
      <c r="E3232" s="93" cm="1">
        <f t="array" ref="E3232">SUM('DRE + DCF'!$S$41/TIR!S3232,'DRE + DCF'!$U$41:$AD$41/TIR!T3232:AC3232,TIR!F3232)</f>
        <v>14.484435153424974</v>
      </c>
      <c r="F3232" s="100">
        <f>'DRE + DCF'!$AE$38*'DRE + DCF'!$AE$39*(1+G3232)/(R3232-G3232)/AC3232</f>
        <v>2.29087694404071</v>
      </c>
      <c r="G3232" s="92">
        <f>R3232*(1-'DRE + DCF'!$AE$39)</f>
        <v>0.2490312990758545</v>
      </c>
      <c r="H3232" s="94">
        <f t="shared" si="350"/>
        <v>0.41505216512642418</v>
      </c>
      <c r="I3232" s="94">
        <f t="shared" si="354"/>
        <v>0.41505216512642418</v>
      </c>
      <c r="J3232" s="94">
        <f t="shared" si="354"/>
        <v>0.41505216512642418</v>
      </c>
      <c r="K3232" s="94">
        <f t="shared" si="354"/>
        <v>0.41505216512642418</v>
      </c>
      <c r="L3232" s="94">
        <f t="shared" si="354"/>
        <v>0.41505216512642418</v>
      </c>
      <c r="M3232" s="94">
        <f t="shared" si="354"/>
        <v>0.41505216512642418</v>
      </c>
      <c r="N3232" s="94">
        <f t="shared" si="354"/>
        <v>0.41505216512642418</v>
      </c>
      <c r="O3232" s="94">
        <f t="shared" si="354"/>
        <v>0.41505216512642418</v>
      </c>
      <c r="P3232" s="94">
        <f t="shared" si="354"/>
        <v>0.41505216512642418</v>
      </c>
      <c r="Q3232" s="94">
        <f t="shared" si="354"/>
        <v>0.41505216512642418</v>
      </c>
      <c r="R3232" s="94">
        <f t="shared" si="354"/>
        <v>0.41505216512642418</v>
      </c>
      <c r="S3232" s="93">
        <f>(1+H3232)^((5-Dashboard!$F$9)*3/12)</f>
        <v>1.1895596517730518</v>
      </c>
      <c r="T3232" s="93">
        <f t="shared" si="353"/>
        <v>1.6832889607884922</v>
      </c>
      <c r="U3232" s="93">
        <f t="shared" si="353"/>
        <v>2.3819416884971645</v>
      </c>
      <c r="V3232" s="93">
        <f t="shared" si="353"/>
        <v>3.3705717435128033</v>
      </c>
      <c r="W3232" s="93">
        <f t="shared" si="353"/>
        <v>4.7695348433717388</v>
      </c>
      <c r="X3232" s="93">
        <f t="shared" si="353"/>
        <v>6.7491406067590995</v>
      </c>
      <c r="Y3232" s="93">
        <f t="shared" si="352"/>
        <v>9.5503860283371331</v>
      </c>
      <c r="Z3232" s="93">
        <f t="shared" si="352"/>
        <v>13.514294427191613</v>
      </c>
      <c r="AA3232" s="93">
        <f t="shared" si="352"/>
        <v>19.123431589353462</v>
      </c>
      <c r="AB3232" s="93">
        <f t="shared" si="352"/>
        <v>27.060653275161673</v>
      </c>
      <c r="AC3232" s="95">
        <f t="shared" si="352"/>
        <v>38.292236006752994</v>
      </c>
      <c r="AE3232" s="96"/>
    </row>
    <row r="3233" spans="3:31" ht="24.75" customHeight="1" x14ac:dyDescent="0.25">
      <c r="C3233" s="91">
        <f>ABS(E3233-Dashboard!$F$13)</f>
        <v>33.140765014580815</v>
      </c>
      <c r="D3233" s="92">
        <f t="shared" si="355"/>
        <v>0.41515216512642417</v>
      </c>
      <c r="E3233" s="93" cm="1">
        <f t="array" ref="E3233">SUM('DRE + DCF'!$S$41/TIR!S3233,'DRE + DCF'!$U$41:$AD$41/TIR!T3233:AC3233,TIR!F3233)</f>
        <v>14.479234985419181</v>
      </c>
      <c r="F3233" s="100">
        <f>'DRE + DCF'!$AE$38*'DRE + DCF'!$AE$39*(1+G3233)/(R3233-G3233)/AC3233</f>
        <v>2.2887362855684081</v>
      </c>
      <c r="G3233" s="92">
        <f>R3233*(1-'DRE + DCF'!$AE$39)</f>
        <v>0.24909129907585448</v>
      </c>
      <c r="H3233" s="94">
        <f t="shared" si="350"/>
        <v>0.41515216512642417</v>
      </c>
      <c r="I3233" s="94">
        <f t="shared" si="354"/>
        <v>0.41515216512642417</v>
      </c>
      <c r="J3233" s="94">
        <f t="shared" si="354"/>
        <v>0.41515216512642417</v>
      </c>
      <c r="K3233" s="94">
        <f t="shared" si="354"/>
        <v>0.41515216512642417</v>
      </c>
      <c r="L3233" s="94">
        <f t="shared" si="354"/>
        <v>0.41515216512642417</v>
      </c>
      <c r="M3233" s="94">
        <f t="shared" si="354"/>
        <v>0.41515216512642417</v>
      </c>
      <c r="N3233" s="94">
        <f t="shared" si="354"/>
        <v>0.41515216512642417</v>
      </c>
      <c r="O3233" s="94">
        <f t="shared" si="354"/>
        <v>0.41515216512642417</v>
      </c>
      <c r="P3233" s="94">
        <f t="shared" si="354"/>
        <v>0.41515216512642417</v>
      </c>
      <c r="Q3233" s="94">
        <f t="shared" si="354"/>
        <v>0.41515216512642417</v>
      </c>
      <c r="R3233" s="94">
        <f t="shared" si="354"/>
        <v>0.41515216512642417</v>
      </c>
      <c r="S3233" s="93">
        <f>(1+H3233)^((5-Dashboard!$F$9)*3/12)</f>
        <v>1.1896016833908836</v>
      </c>
      <c r="T3233" s="93">
        <f t="shared" si="353"/>
        <v>1.6834673978886476</v>
      </c>
      <c r="U3233" s="93">
        <f t="shared" si="353"/>
        <v>2.3823625330418667</v>
      </c>
      <c r="V3233" s="93">
        <f t="shared" si="353"/>
        <v>3.3714054967502696</v>
      </c>
      <c r="W3233" s="93">
        <f t="shared" si="353"/>
        <v>4.7710517882452708</v>
      </c>
      <c r="X3233" s="93">
        <f t="shared" si="353"/>
        <v>6.7517642680655925</v>
      </c>
      <c r="Y3233" s="93">
        <f t="shared" si="352"/>
        <v>9.5547738223762497</v>
      </c>
      <c r="Z3233" s="93">
        <f t="shared" si="352"/>
        <v>13.521458862029029</v>
      </c>
      <c r="AA3233" s="93">
        <f t="shared" si="352"/>
        <v>19.134921784268254</v>
      </c>
      <c r="AB3233" s="93">
        <f t="shared" si="352"/>
        <v>27.078825992531996</v>
      </c>
      <c r="AC3233" s="95">
        <f t="shared" si="352"/>
        <v>38.320659232413341</v>
      </c>
      <c r="AE3233" s="96"/>
    </row>
    <row r="3234" spans="3:31" ht="24.75" customHeight="1" x14ac:dyDescent="0.25">
      <c r="C3234" s="91">
        <f>ABS(E3234-Dashboard!$F$13)</f>
        <v>33.145961514258133</v>
      </c>
      <c r="D3234" s="92">
        <f t="shared" si="355"/>
        <v>0.41525216512642416</v>
      </c>
      <c r="E3234" s="93" cm="1">
        <f t="array" ref="E3234">SUM('DRE + DCF'!$S$41/TIR!S3234,'DRE + DCF'!$U$41:$AD$41/TIR!T3234:AC3234,TIR!F3234)</f>
        <v>14.474038485741868</v>
      </c>
      <c r="F3234" s="100">
        <f>'DRE + DCF'!$AE$38*'DRE + DCF'!$AE$39*(1+G3234)/(R3234-G3234)/AC3234</f>
        <v>2.2865978746682454</v>
      </c>
      <c r="G3234" s="92">
        <f>R3234*(1-'DRE + DCF'!$AE$39)</f>
        <v>0.24915129907585448</v>
      </c>
      <c r="H3234" s="94">
        <f t="shared" si="350"/>
        <v>0.41525216512642416</v>
      </c>
      <c r="I3234" s="94">
        <f t="shared" si="354"/>
        <v>0.41525216512642416</v>
      </c>
      <c r="J3234" s="94">
        <f t="shared" si="354"/>
        <v>0.41525216512642416</v>
      </c>
      <c r="K3234" s="94">
        <f t="shared" si="354"/>
        <v>0.41525216512642416</v>
      </c>
      <c r="L3234" s="94">
        <f t="shared" si="354"/>
        <v>0.41525216512642416</v>
      </c>
      <c r="M3234" s="94">
        <f t="shared" si="354"/>
        <v>0.41525216512642416</v>
      </c>
      <c r="N3234" s="94">
        <f t="shared" si="354"/>
        <v>0.41525216512642416</v>
      </c>
      <c r="O3234" s="94">
        <f t="shared" si="354"/>
        <v>0.41525216512642416</v>
      </c>
      <c r="P3234" s="94">
        <f t="shared" si="354"/>
        <v>0.41525216512642416</v>
      </c>
      <c r="Q3234" s="94">
        <f t="shared" si="354"/>
        <v>0.41525216512642416</v>
      </c>
      <c r="R3234" s="94">
        <f t="shared" si="354"/>
        <v>0.41525216512642416</v>
      </c>
      <c r="S3234" s="93">
        <f>(1+H3234)^((5-Dashboard!$F$9)*3/12)</f>
        <v>1.1896437135236853</v>
      </c>
      <c r="T3234" s="93">
        <f t="shared" si="353"/>
        <v>1.6836458412934352</v>
      </c>
      <c r="U3234" s="93">
        <f t="shared" si="353"/>
        <v>2.3827834221966344</v>
      </c>
      <c r="V3234" s="93">
        <f t="shared" si="353"/>
        <v>3.3722393972911378</v>
      </c>
      <c r="W3234" s="93">
        <f t="shared" si="353"/>
        <v>4.7725691083409103</v>
      </c>
      <c r="X3234" s="93">
        <f t="shared" si="353"/>
        <v>6.7543887637949611</v>
      </c>
      <c r="Y3234" s="93">
        <f t="shared" si="352"/>
        <v>9.5591633220664107</v>
      </c>
      <c r="Z3234" s="93">
        <f t="shared" si="352"/>
        <v>13.528626588351591</v>
      </c>
      <c r="AA3234" s="93">
        <f t="shared" si="352"/>
        <v>19.146418070351498</v>
      </c>
      <c r="AB3234" s="93">
        <f t="shared" si="352"/>
        <v>27.097009628480652</v>
      </c>
      <c r="AC3234" s="95">
        <f t="shared" si="352"/>
        <v>38.34910154515881</v>
      </c>
      <c r="AE3234" s="96"/>
    </row>
    <row r="3235" spans="3:31" ht="24.75" customHeight="1" x14ac:dyDescent="0.25">
      <c r="C3235" s="91">
        <f>ABS(E3235-Dashboard!$F$13)</f>
        <v>33.151154349127864</v>
      </c>
      <c r="D3235" s="92">
        <f t="shared" si="355"/>
        <v>0.41535216512642414</v>
      </c>
      <c r="E3235" s="93" cm="1">
        <f t="array" ref="E3235">SUM('DRE + DCF'!$S$41/TIR!S3235,'DRE + DCF'!$U$41:$AD$41/TIR!T3235:AC3235,TIR!F3235)</f>
        <v>14.468845650872137</v>
      </c>
      <c r="F3235" s="100">
        <f>'DRE + DCF'!$AE$38*'DRE + DCF'!$AE$39*(1+G3235)/(R3235-G3235)/AC3235</f>
        <v>2.2844617086977399</v>
      </c>
      <c r="G3235" s="92">
        <f>R3235*(1-'DRE + DCF'!$AE$39)</f>
        <v>0.24921129907585449</v>
      </c>
      <c r="H3235" s="94">
        <f t="shared" si="350"/>
        <v>0.41535216512642414</v>
      </c>
      <c r="I3235" s="94">
        <f t="shared" si="354"/>
        <v>0.41535216512642414</v>
      </c>
      <c r="J3235" s="94">
        <f t="shared" si="354"/>
        <v>0.41535216512642414</v>
      </c>
      <c r="K3235" s="94">
        <f t="shared" si="354"/>
        <v>0.41535216512642414</v>
      </c>
      <c r="L3235" s="94">
        <f t="shared" si="354"/>
        <v>0.41535216512642414</v>
      </c>
      <c r="M3235" s="94">
        <f t="shared" si="354"/>
        <v>0.41535216512642414</v>
      </c>
      <c r="N3235" s="94">
        <f t="shared" si="354"/>
        <v>0.41535216512642414</v>
      </c>
      <c r="O3235" s="94">
        <f t="shared" si="354"/>
        <v>0.41535216512642414</v>
      </c>
      <c r="P3235" s="94">
        <f t="shared" si="354"/>
        <v>0.41535216512642414</v>
      </c>
      <c r="Q3235" s="94">
        <f t="shared" si="354"/>
        <v>0.41535216512642414</v>
      </c>
      <c r="R3235" s="94">
        <f t="shared" si="354"/>
        <v>0.41535216512642414</v>
      </c>
      <c r="S3235" s="93">
        <f>(1+H3235)^((5-Dashboard!$F$9)*3/12)</f>
        <v>1.189685742171614</v>
      </c>
      <c r="T3235" s="93">
        <f t="shared" si="353"/>
        <v>1.6838242910026306</v>
      </c>
      <c r="U3235" s="93">
        <f t="shared" si="353"/>
        <v>2.3832043559630391</v>
      </c>
      <c r="V3235" s="93">
        <f t="shared" si="353"/>
        <v>3.3730734451510123</v>
      </c>
      <c r="W3235" s="93">
        <f t="shared" si="353"/>
        <v>4.7740868037249315</v>
      </c>
      <c r="X3235" s="93">
        <f t="shared" si="353"/>
        <v>6.757014094153571</v>
      </c>
      <c r="Y3235" s="93">
        <f t="shared" si="352"/>
        <v>9.5635545279500196</v>
      </c>
      <c r="Z3235" s="93">
        <f t="shared" si="352"/>
        <v>13.535797607438676</v>
      </c>
      <c r="AA3235" s="93">
        <f t="shared" si="352"/>
        <v>19.157920450401399</v>
      </c>
      <c r="AB3235" s="93">
        <f t="shared" si="352"/>
        <v>27.115204188795417</v>
      </c>
      <c r="AC3235" s="95">
        <f t="shared" si="352"/>
        <v>38.377562956456678</v>
      </c>
      <c r="AE3235" s="96"/>
    </row>
    <row r="3236" spans="3:31" ht="24.75" customHeight="1" x14ac:dyDescent="0.25">
      <c r="C3236" s="91">
        <f>ABS(E3236-Dashboard!$F$13)</f>
        <v>33.156343522706877</v>
      </c>
      <c r="D3236" s="92">
        <f t="shared" si="355"/>
        <v>0.41545216512642413</v>
      </c>
      <c r="E3236" s="93" cm="1">
        <f t="array" ref="E3236">SUM('DRE + DCF'!$S$41/TIR!S3236,'DRE + DCF'!$U$41:$AD$41/TIR!T3236:AC3236,TIR!F3236)</f>
        <v>14.463656477293124</v>
      </c>
      <c r="F3236" s="100">
        <f>'DRE + DCF'!$AE$38*'DRE + DCF'!$AE$39*(1+G3236)/(R3236-G3236)/AC3236</f>
        <v>2.2823277850178476</v>
      </c>
      <c r="G3236" s="92">
        <f>R3236*(1-'DRE + DCF'!$AE$39)</f>
        <v>0.24927129907585446</v>
      </c>
      <c r="H3236" s="94">
        <f t="shared" si="350"/>
        <v>0.41545216512642413</v>
      </c>
      <c r="I3236" s="94">
        <f t="shared" si="354"/>
        <v>0.41545216512642413</v>
      </c>
      <c r="J3236" s="94">
        <f t="shared" si="354"/>
        <v>0.41545216512642413</v>
      </c>
      <c r="K3236" s="94">
        <f t="shared" si="354"/>
        <v>0.41545216512642413</v>
      </c>
      <c r="L3236" s="94">
        <f t="shared" si="354"/>
        <v>0.41545216512642413</v>
      </c>
      <c r="M3236" s="94">
        <f t="shared" si="354"/>
        <v>0.41545216512642413</v>
      </c>
      <c r="N3236" s="94">
        <f t="shared" si="354"/>
        <v>0.41545216512642413</v>
      </c>
      <c r="O3236" s="94">
        <f t="shared" si="354"/>
        <v>0.41545216512642413</v>
      </c>
      <c r="P3236" s="94">
        <f t="shared" si="354"/>
        <v>0.41545216512642413</v>
      </c>
      <c r="Q3236" s="94">
        <f t="shared" si="354"/>
        <v>0.41545216512642413</v>
      </c>
      <c r="R3236" s="94">
        <f t="shared" si="354"/>
        <v>0.41545216512642413</v>
      </c>
      <c r="S3236" s="93">
        <f>(1+H3236)^((5-Dashboard!$F$9)*3/12)</f>
        <v>1.1897277693348274</v>
      </c>
      <c r="T3236" s="93">
        <f t="shared" si="353"/>
        <v>1.6840027470160124</v>
      </c>
      <c r="U3236" s="93">
        <f t="shared" si="353"/>
        <v>2.383625334342661</v>
      </c>
      <c r="V3236" s="93">
        <f t="shared" si="353"/>
        <v>3.3739076403455166</v>
      </c>
      <c r="W3236" s="93">
        <f t="shared" si="353"/>
        <v>4.7756048744636468</v>
      </c>
      <c r="X3236" s="93">
        <f t="shared" si="353"/>
        <v>6.7596402593478739</v>
      </c>
      <c r="Y3236" s="93">
        <f t="shared" si="352"/>
        <v>9.5679474405696929</v>
      </c>
      <c r="Z3236" s="93">
        <f t="shared" si="352"/>
        <v>13.542971920570201</v>
      </c>
      <c r="AA3236" s="93">
        <f t="shared" si="352"/>
        <v>19.16942892721746</v>
      </c>
      <c r="AB3236" s="93">
        <f t="shared" si="352"/>
        <v>27.133409679267061</v>
      </c>
      <c r="AC3236" s="95">
        <f t="shared" si="352"/>
        <v>38.406043477780841</v>
      </c>
      <c r="AE3236" s="96"/>
    </row>
    <row r="3237" spans="3:31" ht="24.75" customHeight="1" x14ac:dyDescent="0.25">
      <c r="C3237" s="91">
        <f>ABS(E3237-Dashboard!$F$13)</f>
        <v>33.16152903850783</v>
      </c>
      <c r="D3237" s="92">
        <f t="shared" si="355"/>
        <v>0.41555216512642412</v>
      </c>
      <c r="E3237" s="93" cm="1">
        <f t="array" ref="E3237">SUM('DRE + DCF'!$S$41/TIR!S3237,'DRE + DCF'!$U$41:$AD$41/TIR!T3237:AC3237,TIR!F3237)</f>
        <v>14.458470961492166</v>
      </c>
      <c r="F3237" s="100">
        <f>'DRE + DCF'!$AE$38*'DRE + DCF'!$AE$39*(1+G3237)/(R3237-G3237)/AC3237</f>
        <v>2.2801961009930256</v>
      </c>
      <c r="G3237" s="92">
        <f>R3237*(1-'DRE + DCF'!$AE$39)</f>
        <v>0.24933129907585447</v>
      </c>
      <c r="H3237" s="94">
        <f t="shared" si="350"/>
        <v>0.41555216512642412</v>
      </c>
      <c r="I3237" s="94">
        <f t="shared" si="354"/>
        <v>0.41555216512642412</v>
      </c>
      <c r="J3237" s="94">
        <f t="shared" si="354"/>
        <v>0.41555216512642412</v>
      </c>
      <c r="K3237" s="94">
        <f t="shared" si="354"/>
        <v>0.41555216512642412</v>
      </c>
      <c r="L3237" s="94">
        <f t="shared" si="354"/>
        <v>0.41555216512642412</v>
      </c>
      <c r="M3237" s="94">
        <f t="shared" si="354"/>
        <v>0.41555216512642412</v>
      </c>
      <c r="N3237" s="94">
        <f t="shared" si="354"/>
        <v>0.41555216512642412</v>
      </c>
      <c r="O3237" s="94">
        <f t="shared" si="354"/>
        <v>0.41555216512642412</v>
      </c>
      <c r="P3237" s="94">
        <f t="shared" si="354"/>
        <v>0.41555216512642412</v>
      </c>
      <c r="Q3237" s="94">
        <f t="shared" si="354"/>
        <v>0.41555216512642412</v>
      </c>
      <c r="R3237" s="94">
        <f t="shared" si="354"/>
        <v>0.41555216512642412</v>
      </c>
      <c r="S3237" s="93">
        <f>(1+H3237)^((5-Dashboard!$F$9)*3/12)</f>
        <v>1.1897697950134825</v>
      </c>
      <c r="T3237" s="93">
        <f t="shared" si="353"/>
        <v>1.6841812093333568</v>
      </c>
      <c r="U3237" s="93">
        <f t="shared" si="353"/>
        <v>2.3840463573370725</v>
      </c>
      <c r="V3237" s="93">
        <f t="shared" si="353"/>
        <v>3.3747419828902574</v>
      </c>
      <c r="W3237" s="93">
        <f t="shared" si="353"/>
        <v>4.7771233206233452</v>
      </c>
      <c r="X3237" s="93">
        <f t="shared" si="353"/>
        <v>6.7622672595843083</v>
      </c>
      <c r="Y3237" s="93">
        <f t="shared" si="352"/>
        <v>9.5723420604680971</v>
      </c>
      <c r="Z3237" s="93">
        <f t="shared" si="352"/>
        <v>13.550149529026349</v>
      </c>
      <c r="AA3237" s="93">
        <f t="shared" si="352"/>
        <v>19.180943503600044</v>
      </c>
      <c r="AB3237" s="93">
        <f t="shared" si="352"/>
        <v>27.15162610568866</v>
      </c>
      <c r="AC3237" s="95">
        <f t="shared" si="352"/>
        <v>38.434543120610719</v>
      </c>
      <c r="AE3237" s="96"/>
    </row>
    <row r="3238" spans="3:31" ht="24.75" customHeight="1" x14ac:dyDescent="0.25">
      <c r="C3238" s="91">
        <f>ABS(E3238-Dashboard!$F$13)</f>
        <v>33.166710900039362</v>
      </c>
      <c r="D3238" s="92">
        <f t="shared" si="355"/>
        <v>0.41565216512642411</v>
      </c>
      <c r="E3238" s="93" cm="1">
        <f t="array" ref="E3238">SUM('DRE + DCF'!$S$41/TIR!S3238,'DRE + DCF'!$U$41:$AD$41/TIR!T3238:AC3238,TIR!F3238)</f>
        <v>14.453289099960632</v>
      </c>
      <c r="F3238" s="100">
        <f>'DRE + DCF'!$AE$38*'DRE + DCF'!$AE$39*(1+G3238)/(R3238-G3238)/AC3238</f>
        <v>2.2780666539911572</v>
      </c>
      <c r="G3238" s="92">
        <f>R3238*(1-'DRE + DCF'!$AE$39)</f>
        <v>0.24939129907585444</v>
      </c>
      <c r="H3238" s="94">
        <f t="shared" si="350"/>
        <v>0.41565216512642411</v>
      </c>
      <c r="I3238" s="94">
        <f t="shared" si="354"/>
        <v>0.41565216512642411</v>
      </c>
      <c r="J3238" s="94">
        <f t="shared" si="354"/>
        <v>0.41565216512642411</v>
      </c>
      <c r="K3238" s="94">
        <f t="shared" si="354"/>
        <v>0.41565216512642411</v>
      </c>
      <c r="L3238" s="94">
        <f t="shared" ref="I3238:R3263" si="356">$D3238</f>
        <v>0.41565216512642411</v>
      </c>
      <c r="M3238" s="94">
        <f t="shared" si="356"/>
        <v>0.41565216512642411</v>
      </c>
      <c r="N3238" s="94">
        <f t="shared" si="356"/>
        <v>0.41565216512642411</v>
      </c>
      <c r="O3238" s="94">
        <f t="shared" si="356"/>
        <v>0.41565216512642411</v>
      </c>
      <c r="P3238" s="94">
        <f t="shared" si="356"/>
        <v>0.41565216512642411</v>
      </c>
      <c r="Q3238" s="94">
        <f t="shared" si="356"/>
        <v>0.41565216512642411</v>
      </c>
      <c r="R3238" s="94">
        <f t="shared" si="356"/>
        <v>0.41565216512642411</v>
      </c>
      <c r="S3238" s="93">
        <f>(1+H3238)^((5-Dashboard!$F$9)*3/12)</f>
        <v>1.1898118192077369</v>
      </c>
      <c r="T3238" s="93">
        <f t="shared" si="353"/>
        <v>1.6843596779544423</v>
      </c>
      <c r="U3238" s="93">
        <f t="shared" si="353"/>
        <v>2.3844674249478528</v>
      </c>
      <c r="V3238" s="93">
        <f t="shared" si="353"/>
        <v>3.3755764728008573</v>
      </c>
      <c r="W3238" s="93">
        <f t="shared" si="353"/>
        <v>4.7786421422703516</v>
      </c>
      <c r="X3238" s="93">
        <f t="shared" si="353"/>
        <v>6.7648950950693969</v>
      </c>
      <c r="Y3238" s="93">
        <f t="shared" si="352"/>
        <v>9.5767383881881187</v>
      </c>
      <c r="Z3238" s="93">
        <f t="shared" si="352"/>
        <v>13.557330434087852</v>
      </c>
      <c r="AA3238" s="93">
        <f t="shared" si="352"/>
        <v>19.192464182350832</v>
      </c>
      <c r="AB3238" s="93">
        <f t="shared" si="352"/>
        <v>27.169853473856303</v>
      </c>
      <c r="AC3238" s="95">
        <f t="shared" si="352"/>
        <v>38.463061896432372</v>
      </c>
      <c r="AE3238" s="96"/>
    </row>
    <row r="3239" spans="3:31" ht="24.75" customHeight="1" x14ac:dyDescent="0.25">
      <c r="C3239" s="91">
        <f>ABS(E3239-Dashboard!$F$13)</f>
        <v>33.171889110805921</v>
      </c>
      <c r="D3239" s="92">
        <f t="shared" si="355"/>
        <v>0.4157521651264241</v>
      </c>
      <c r="E3239" s="93" cm="1">
        <f t="array" ref="E3239">SUM('DRE + DCF'!$S$41/TIR!S3239,'DRE + DCF'!$U$41:$AD$41/TIR!T3239:AC3239,TIR!F3239)</f>
        <v>14.44811088919408</v>
      </c>
      <c r="F3239" s="100">
        <f>'DRE + DCF'!$AE$38*'DRE + DCF'!$AE$39*(1+G3239)/(R3239-G3239)/AC3239</f>
        <v>2.2759394413836129</v>
      </c>
      <c r="G3239" s="92">
        <f>R3239*(1-'DRE + DCF'!$AE$39)</f>
        <v>0.24945129907585445</v>
      </c>
      <c r="H3239" s="94">
        <f t="shared" si="350"/>
        <v>0.4157521651264241</v>
      </c>
      <c r="I3239" s="94">
        <f t="shared" si="356"/>
        <v>0.4157521651264241</v>
      </c>
      <c r="J3239" s="94">
        <f t="shared" si="356"/>
        <v>0.4157521651264241</v>
      </c>
      <c r="K3239" s="94">
        <f t="shared" si="356"/>
        <v>0.4157521651264241</v>
      </c>
      <c r="L3239" s="94">
        <f t="shared" si="356"/>
        <v>0.4157521651264241</v>
      </c>
      <c r="M3239" s="94">
        <f t="shared" si="356"/>
        <v>0.4157521651264241</v>
      </c>
      <c r="N3239" s="94">
        <f t="shared" si="356"/>
        <v>0.4157521651264241</v>
      </c>
      <c r="O3239" s="94">
        <f t="shared" si="356"/>
        <v>0.4157521651264241</v>
      </c>
      <c r="P3239" s="94">
        <f t="shared" si="356"/>
        <v>0.4157521651264241</v>
      </c>
      <c r="Q3239" s="94">
        <f t="shared" si="356"/>
        <v>0.4157521651264241</v>
      </c>
      <c r="R3239" s="94">
        <f t="shared" si="356"/>
        <v>0.4157521651264241</v>
      </c>
      <c r="S3239" s="93">
        <f>(1+H3239)^((5-Dashboard!$F$9)*3/12)</f>
        <v>1.1898538419177476</v>
      </c>
      <c r="T3239" s="93">
        <f t="shared" si="353"/>
        <v>1.6845381528790448</v>
      </c>
      <c r="U3239" s="93">
        <f t="shared" si="353"/>
        <v>2.3848885371765749</v>
      </c>
      <c r="V3239" s="93">
        <f t="shared" si="353"/>
        <v>3.3764111100929259</v>
      </c>
      <c r="W3239" s="93">
        <f t="shared" si="353"/>
        <v>4.7801613394709728</v>
      </c>
      <c r="X3239" s="93">
        <f t="shared" si="353"/>
        <v>6.7675237660096563</v>
      </c>
      <c r="Y3239" s="93">
        <f t="shared" si="352"/>
        <v>9.5811364242727013</v>
      </c>
      <c r="Z3239" s="93">
        <f t="shared" si="352"/>
        <v>13.564514637035721</v>
      </c>
      <c r="AA3239" s="93">
        <f t="shared" si="352"/>
        <v>19.203990966272393</v>
      </c>
      <c r="AB3239" s="93">
        <f t="shared" si="352"/>
        <v>27.188091789568428</v>
      </c>
      <c r="AC3239" s="95">
        <f t="shared" si="352"/>
        <v>38.491599816737455</v>
      </c>
      <c r="AE3239" s="96"/>
    </row>
    <row r="3240" spans="3:31" ht="24.75" customHeight="1" x14ac:dyDescent="0.25">
      <c r="C3240" s="91">
        <f>ABS(E3240-Dashboard!$F$13)</f>
        <v>33.177063674307902</v>
      </c>
      <c r="D3240" s="92">
        <f t="shared" si="355"/>
        <v>0.41585216512642409</v>
      </c>
      <c r="E3240" s="93" cm="1">
        <f t="array" ref="E3240">SUM('DRE + DCF'!$S$41/TIR!S3240,'DRE + DCF'!$U$41:$AD$41/TIR!T3240:AC3240,TIR!F3240)</f>
        <v>14.442936325692097</v>
      </c>
      <c r="F3240" s="100">
        <f>'DRE + DCF'!$AE$38*'DRE + DCF'!$AE$39*(1+G3240)/(R3240-G3240)/AC3240</f>
        <v>2.2738144605451875</v>
      </c>
      <c r="G3240" s="92">
        <f>R3240*(1-'DRE + DCF'!$AE$39)</f>
        <v>0.24951129907585445</v>
      </c>
      <c r="H3240" s="94">
        <f t="shared" si="350"/>
        <v>0.41585216512642409</v>
      </c>
      <c r="I3240" s="94">
        <f t="shared" si="356"/>
        <v>0.41585216512642409</v>
      </c>
      <c r="J3240" s="94">
        <f t="shared" si="356"/>
        <v>0.41585216512642409</v>
      </c>
      <c r="K3240" s="94">
        <f t="shared" si="356"/>
        <v>0.41585216512642409</v>
      </c>
      <c r="L3240" s="94">
        <f t="shared" si="356"/>
        <v>0.41585216512642409</v>
      </c>
      <c r="M3240" s="94">
        <f t="shared" si="356"/>
        <v>0.41585216512642409</v>
      </c>
      <c r="N3240" s="94">
        <f t="shared" si="356"/>
        <v>0.41585216512642409</v>
      </c>
      <c r="O3240" s="94">
        <f t="shared" si="356"/>
        <v>0.41585216512642409</v>
      </c>
      <c r="P3240" s="94">
        <f t="shared" si="356"/>
        <v>0.41585216512642409</v>
      </c>
      <c r="Q3240" s="94">
        <f t="shared" si="356"/>
        <v>0.41585216512642409</v>
      </c>
      <c r="R3240" s="94">
        <f t="shared" si="356"/>
        <v>0.41585216512642409</v>
      </c>
      <c r="S3240" s="93">
        <f>(1+H3240)^((5-Dashboard!$F$9)*3/12)</f>
        <v>1.189895863143672</v>
      </c>
      <c r="T3240" s="93">
        <f t="shared" si="353"/>
        <v>1.6847166341069433</v>
      </c>
      <c r="U3240" s="93">
        <f t="shared" si="353"/>
        <v>2.3853096940248175</v>
      </c>
      <c r="V3240" s="93">
        <f t="shared" si="353"/>
        <v>3.3772458947820865</v>
      </c>
      <c r="W3240" s="93">
        <f t="shared" si="353"/>
        <v>4.7816809122915451</v>
      </c>
      <c r="X3240" s="93">
        <f t="shared" si="353"/>
        <v>6.7701532726116795</v>
      </c>
      <c r="Y3240" s="93">
        <f t="shared" si="352"/>
        <v>9.5855361692649925</v>
      </c>
      <c r="Z3240" s="93">
        <f t="shared" si="352"/>
        <v>13.57170213915149</v>
      </c>
      <c r="AA3240" s="93">
        <f t="shared" si="352"/>
        <v>19.215523858168559</v>
      </c>
      <c r="AB3240" s="93">
        <f t="shared" si="352"/>
        <v>27.206341058626414</v>
      </c>
      <c r="AC3240" s="95">
        <f t="shared" si="352"/>
        <v>38.520156893024144</v>
      </c>
      <c r="AE3240" s="96"/>
    </row>
    <row r="3241" spans="3:31" ht="24.75" customHeight="1" x14ac:dyDescent="0.25">
      <c r="C3241" s="91">
        <f>ABS(E3241-Dashboard!$F$13)</f>
        <v>33.182234594041567</v>
      </c>
      <c r="D3241" s="92">
        <f t="shared" si="355"/>
        <v>0.41595216512642408</v>
      </c>
      <c r="E3241" s="93" cm="1">
        <f t="array" ref="E3241">SUM('DRE + DCF'!$S$41/TIR!S3241,'DRE + DCF'!$U$41:$AD$41/TIR!T3241:AC3241,TIR!F3241)</f>
        <v>14.437765405958432</v>
      </c>
      <c r="F3241" s="100">
        <f>'DRE + DCF'!$AE$38*'DRE + DCF'!$AE$39*(1+G3241)/(R3241-G3241)/AC3241</f>
        <v>2.271691708854148</v>
      </c>
      <c r="G3241" s="92">
        <f>R3241*(1-'DRE + DCF'!$AE$39)</f>
        <v>0.24957129907585443</v>
      </c>
      <c r="H3241" s="94">
        <f t="shared" si="350"/>
        <v>0.41595216512642408</v>
      </c>
      <c r="I3241" s="94">
        <f t="shared" si="356"/>
        <v>0.41595216512642408</v>
      </c>
      <c r="J3241" s="94">
        <f t="shared" si="356"/>
        <v>0.41595216512642408</v>
      </c>
      <c r="K3241" s="94">
        <f t="shared" si="356"/>
        <v>0.41595216512642408</v>
      </c>
      <c r="L3241" s="94">
        <f t="shared" si="356"/>
        <v>0.41595216512642408</v>
      </c>
      <c r="M3241" s="94">
        <f t="shared" si="356"/>
        <v>0.41595216512642408</v>
      </c>
      <c r="N3241" s="94">
        <f t="shared" si="356"/>
        <v>0.41595216512642408</v>
      </c>
      <c r="O3241" s="94">
        <f t="shared" si="356"/>
        <v>0.41595216512642408</v>
      </c>
      <c r="P3241" s="94">
        <f t="shared" si="356"/>
        <v>0.41595216512642408</v>
      </c>
      <c r="Q3241" s="94">
        <f t="shared" si="356"/>
        <v>0.41595216512642408</v>
      </c>
      <c r="R3241" s="94">
        <f t="shared" si="356"/>
        <v>0.41595216512642408</v>
      </c>
      <c r="S3241" s="93">
        <f>(1+H3241)^((5-Dashboard!$F$9)*3/12)</f>
        <v>1.1899378828856673</v>
      </c>
      <c r="T3241" s="93">
        <f t="shared" si="353"/>
        <v>1.6848951216379138</v>
      </c>
      <c r="U3241" s="93">
        <f t="shared" si="353"/>
        <v>2.3857308954941536</v>
      </c>
      <c r="V3241" s="93">
        <f t="shared" si="353"/>
        <v>3.3780808268839491</v>
      </c>
      <c r="W3241" s="93">
        <f t="shared" si="353"/>
        <v>4.783200860798388</v>
      </c>
      <c r="X3241" s="93">
        <f t="shared" si="353"/>
        <v>6.7727836150820524</v>
      </c>
      <c r="Y3241" s="93">
        <f t="shared" si="352"/>
        <v>9.5899376237082006</v>
      </c>
      <c r="Z3241" s="93">
        <f t="shared" si="352"/>
        <v>13.57889294171698</v>
      </c>
      <c r="AA3241" s="93">
        <f t="shared" si="352"/>
        <v>19.227062860844075</v>
      </c>
      <c r="AB3241" s="93">
        <f t="shared" si="352"/>
        <v>27.224601286834023</v>
      </c>
      <c r="AC3241" s="95">
        <f t="shared" si="352"/>
        <v>38.548733136796265</v>
      </c>
      <c r="AE3241" s="96"/>
    </row>
    <row r="3242" spans="3:31" ht="24.75" customHeight="1" x14ac:dyDescent="0.25">
      <c r="C3242" s="91">
        <f>ABS(E3242-Dashboard!$F$13)</f>
        <v>33.187401873499141</v>
      </c>
      <c r="D3242" s="92">
        <f t="shared" si="355"/>
        <v>0.41605216512642407</v>
      </c>
      <c r="E3242" s="93" cm="1">
        <f t="array" ref="E3242">SUM('DRE + DCF'!$S$41/TIR!S3242,'DRE + DCF'!$U$41:$AD$41/TIR!T3242:AC3242,TIR!F3242)</f>
        <v>14.432598126500856</v>
      </c>
      <c r="F3242" s="100">
        <f>'DRE + DCF'!$AE$38*'DRE + DCF'!$AE$39*(1+G3242)/(R3242-G3242)/AC3242</f>
        <v>2.2695711836921744</v>
      </c>
      <c r="G3242" s="92">
        <f>R3242*(1-'DRE + DCF'!$AE$39)</f>
        <v>0.24963129907585443</v>
      </c>
      <c r="H3242" s="94">
        <f t="shared" si="350"/>
        <v>0.41605216512642407</v>
      </c>
      <c r="I3242" s="94">
        <f t="shared" si="356"/>
        <v>0.41605216512642407</v>
      </c>
      <c r="J3242" s="94">
        <f t="shared" si="356"/>
        <v>0.41605216512642407</v>
      </c>
      <c r="K3242" s="94">
        <f t="shared" si="356"/>
        <v>0.41605216512642407</v>
      </c>
      <c r="L3242" s="94">
        <f t="shared" si="356"/>
        <v>0.41605216512642407</v>
      </c>
      <c r="M3242" s="94">
        <f t="shared" si="356"/>
        <v>0.41605216512642407</v>
      </c>
      <c r="N3242" s="94">
        <f t="shared" si="356"/>
        <v>0.41605216512642407</v>
      </c>
      <c r="O3242" s="94">
        <f t="shared" si="356"/>
        <v>0.41605216512642407</v>
      </c>
      <c r="P3242" s="94">
        <f t="shared" si="356"/>
        <v>0.41605216512642407</v>
      </c>
      <c r="Q3242" s="94">
        <f t="shared" si="356"/>
        <v>0.41605216512642407</v>
      </c>
      <c r="R3242" s="94">
        <f t="shared" si="356"/>
        <v>0.41605216512642407</v>
      </c>
      <c r="S3242" s="93">
        <f>(1+H3242)^((5-Dashboard!$F$9)*3/12)</f>
        <v>1.1899799011438907</v>
      </c>
      <c r="T3242" s="93">
        <f t="shared" si="353"/>
        <v>1.6850736154717347</v>
      </c>
      <c r="U3242" s="93">
        <f t="shared" si="353"/>
        <v>2.3861521415861615</v>
      </c>
      <c r="V3242" s="93">
        <f t="shared" si="353"/>
        <v>3.3789159064141381</v>
      </c>
      <c r="W3242" s="93">
        <f t="shared" si="353"/>
        <v>4.7847211850578546</v>
      </c>
      <c r="X3242" s="93">
        <f t="shared" si="353"/>
        <v>6.7754147936274451</v>
      </c>
      <c r="Y3242" s="93">
        <f t="shared" si="352"/>
        <v>9.5943407881457485</v>
      </c>
      <c r="Z3242" s="93">
        <f t="shared" si="352"/>
        <v>13.58608704601455</v>
      </c>
      <c r="AA3242" s="93">
        <f t="shared" si="352"/>
        <v>19.238607977104966</v>
      </c>
      <c r="AB3242" s="93">
        <f t="shared" si="352"/>
        <v>27.242872479997981</v>
      </c>
      <c r="AC3242" s="95">
        <f t="shared" si="352"/>
        <v>38.577328559564215</v>
      </c>
      <c r="AE3242" s="96"/>
    </row>
    <row r="3243" spans="3:31" ht="24.75" customHeight="1" x14ac:dyDescent="0.25">
      <c r="C3243" s="91">
        <f>ABS(E3243-Dashboard!$F$13)</f>
        <v>33.192565516168685</v>
      </c>
      <c r="D3243" s="92">
        <f t="shared" si="355"/>
        <v>0.41615216512642406</v>
      </c>
      <c r="E3243" s="93" cm="1">
        <f t="array" ref="E3243">SUM('DRE + DCF'!$S$41/TIR!S3243,'DRE + DCF'!$U$41:$AD$41/TIR!T3243:AC3243,TIR!F3243)</f>
        <v>14.427434483831314</v>
      </c>
      <c r="F3243" s="100">
        <f>'DRE + DCF'!$AE$38*'DRE + DCF'!$AE$39*(1+G3243)/(R3243-G3243)/AC3243</f>
        <v>2.2674528824444091</v>
      </c>
      <c r="G3243" s="92">
        <f>R3243*(1-'DRE + DCF'!$AE$39)</f>
        <v>0.24969129907585441</v>
      </c>
      <c r="H3243" s="94">
        <f t="shared" si="350"/>
        <v>0.41615216512642406</v>
      </c>
      <c r="I3243" s="94">
        <f t="shared" si="356"/>
        <v>0.41615216512642406</v>
      </c>
      <c r="J3243" s="94">
        <f t="shared" si="356"/>
        <v>0.41615216512642406</v>
      </c>
      <c r="K3243" s="94">
        <f t="shared" si="356"/>
        <v>0.41615216512642406</v>
      </c>
      <c r="L3243" s="94">
        <f t="shared" si="356"/>
        <v>0.41615216512642406</v>
      </c>
      <c r="M3243" s="94">
        <f t="shared" si="356"/>
        <v>0.41615216512642406</v>
      </c>
      <c r="N3243" s="94">
        <f t="shared" si="356"/>
        <v>0.41615216512642406</v>
      </c>
      <c r="O3243" s="94">
        <f t="shared" si="356"/>
        <v>0.41615216512642406</v>
      </c>
      <c r="P3243" s="94">
        <f t="shared" si="356"/>
        <v>0.41615216512642406</v>
      </c>
      <c r="Q3243" s="94">
        <f t="shared" si="356"/>
        <v>0.41615216512642406</v>
      </c>
      <c r="R3243" s="94">
        <f t="shared" si="356"/>
        <v>0.41615216512642406</v>
      </c>
      <c r="S3243" s="93">
        <f>(1+H3243)^((5-Dashboard!$F$9)*3/12)</f>
        <v>1.1900219179184994</v>
      </c>
      <c r="T3243" s="93">
        <f t="shared" si="353"/>
        <v>1.6852521156081826</v>
      </c>
      <c r="U3243" s="93">
        <f t="shared" si="353"/>
        <v>2.3865734323024141</v>
      </c>
      <c r="V3243" s="93">
        <f t="shared" si="353"/>
        <v>3.3797511333882646</v>
      </c>
      <c r="W3243" s="93">
        <f t="shared" si="353"/>
        <v>4.7862418851362758</v>
      </c>
      <c r="X3243" s="93">
        <f t="shared" si="353"/>
        <v>6.7780468084545138</v>
      </c>
      <c r="Y3243" s="93">
        <f t="shared" si="352"/>
        <v>9.5987456631211074</v>
      </c>
      <c r="Z3243" s="93">
        <f t="shared" si="352"/>
        <v>13.593284453326829</v>
      </c>
      <c r="AA3243" s="93">
        <f t="shared" si="352"/>
        <v>19.250159209758149</v>
      </c>
      <c r="AB3243" s="93">
        <f t="shared" si="352"/>
        <v>27.261154643927373</v>
      </c>
      <c r="AC3243" s="95">
        <f t="shared" si="352"/>
        <v>38.605943172844015</v>
      </c>
      <c r="AE3243" s="96"/>
    </row>
    <row r="3244" spans="3:31" ht="24.75" customHeight="1" x14ac:dyDescent="0.25">
      <c r="C3244" s="91">
        <f>ABS(E3244-Dashboard!$F$13)</f>
        <v>33.197725525534274</v>
      </c>
      <c r="D3244" s="92">
        <f t="shared" si="355"/>
        <v>0.41625216512642405</v>
      </c>
      <c r="E3244" s="93" cm="1">
        <f t="array" ref="E3244">SUM('DRE + DCF'!$S$41/TIR!S3244,'DRE + DCF'!$U$41:$AD$41/TIR!T3244:AC3244,TIR!F3244)</f>
        <v>14.422274474465722</v>
      </c>
      <c r="F3244" s="100">
        <f>'DRE + DCF'!$AE$38*'DRE + DCF'!$AE$39*(1+G3244)/(R3244-G3244)/AC3244</f>
        <v>2.2653368024994012</v>
      </c>
      <c r="G3244" s="92">
        <f>R3244*(1-'DRE + DCF'!$AE$39)</f>
        <v>0.24975129907585442</v>
      </c>
      <c r="H3244" s="94">
        <f t="shared" si="350"/>
        <v>0.41625216512642405</v>
      </c>
      <c r="I3244" s="94">
        <f t="shared" si="356"/>
        <v>0.41625216512642405</v>
      </c>
      <c r="J3244" s="94">
        <f t="shared" si="356"/>
        <v>0.41625216512642405</v>
      </c>
      <c r="K3244" s="94">
        <f t="shared" si="356"/>
        <v>0.41625216512642405</v>
      </c>
      <c r="L3244" s="94">
        <f t="shared" si="356"/>
        <v>0.41625216512642405</v>
      </c>
      <c r="M3244" s="94">
        <f t="shared" si="356"/>
        <v>0.41625216512642405</v>
      </c>
      <c r="N3244" s="94">
        <f t="shared" si="356"/>
        <v>0.41625216512642405</v>
      </c>
      <c r="O3244" s="94">
        <f t="shared" si="356"/>
        <v>0.41625216512642405</v>
      </c>
      <c r="P3244" s="94">
        <f t="shared" si="356"/>
        <v>0.41625216512642405</v>
      </c>
      <c r="Q3244" s="94">
        <f t="shared" si="356"/>
        <v>0.41625216512642405</v>
      </c>
      <c r="R3244" s="94">
        <f t="shared" si="356"/>
        <v>0.41625216512642405</v>
      </c>
      <c r="S3244" s="93">
        <f>(1+H3244)^((5-Dashboard!$F$9)*3/12)</f>
        <v>1.1900639332096508</v>
      </c>
      <c r="T3244" s="93">
        <f t="shared" si="353"/>
        <v>1.6854306220470361</v>
      </c>
      <c r="U3244" s="93">
        <f t="shared" si="353"/>
        <v>2.3869947676444907</v>
      </c>
      <c r="V3244" s="93">
        <f t="shared" si="353"/>
        <v>3.3805865078219557</v>
      </c>
      <c r="W3244" s="93">
        <f t="shared" si="353"/>
        <v>4.7877629611000216</v>
      </c>
      <c r="X3244" s="93">
        <f t="shared" si="353"/>
        <v>6.780679659770005</v>
      </c>
      <c r="Y3244" s="93">
        <f t="shared" si="352"/>
        <v>9.6031522491779739</v>
      </c>
      <c r="Z3244" s="93">
        <f t="shared" si="352"/>
        <v>13.600485164936995</v>
      </c>
      <c r="AA3244" s="93">
        <f t="shared" si="352"/>
        <v>19.261716561611831</v>
      </c>
      <c r="AB3244" s="93">
        <f t="shared" si="352"/>
        <v>27.279447784434257</v>
      </c>
      <c r="AC3244" s="95">
        <f t="shared" si="352"/>
        <v>38.634576988158251</v>
      </c>
      <c r="AE3244" s="96"/>
    </row>
    <row r="3245" spans="3:31" ht="24.75" customHeight="1" x14ac:dyDescent="0.25">
      <c r="C3245" s="91">
        <f>ABS(E3245-Dashboard!$F$13)</f>
        <v>33.202881905075827</v>
      </c>
      <c r="D3245" s="92">
        <f t="shared" si="355"/>
        <v>0.41635216512642403</v>
      </c>
      <c r="E3245" s="93" cm="1">
        <f t="array" ref="E3245">SUM('DRE + DCF'!$S$41/TIR!S3245,'DRE + DCF'!$U$41:$AD$41/TIR!T3245:AC3245,TIR!F3245)</f>
        <v>14.41711809492417</v>
      </c>
      <c r="F3245" s="100">
        <f>'DRE + DCF'!$AE$38*'DRE + DCF'!$AE$39*(1+G3245)/(R3245-G3245)/AC3245</f>
        <v>2.2632229412491487</v>
      </c>
      <c r="G3245" s="92">
        <f>R3245*(1-'DRE + DCF'!$AE$39)</f>
        <v>0.24981129907585442</v>
      </c>
      <c r="H3245" s="94">
        <f t="shared" si="350"/>
        <v>0.41635216512642403</v>
      </c>
      <c r="I3245" s="94">
        <f t="shared" si="356"/>
        <v>0.41635216512642403</v>
      </c>
      <c r="J3245" s="94">
        <f t="shared" si="356"/>
        <v>0.41635216512642403</v>
      </c>
      <c r="K3245" s="94">
        <f t="shared" si="356"/>
        <v>0.41635216512642403</v>
      </c>
      <c r="L3245" s="94">
        <f t="shared" si="356"/>
        <v>0.41635216512642403</v>
      </c>
      <c r="M3245" s="94">
        <f t="shared" si="356"/>
        <v>0.41635216512642403</v>
      </c>
      <c r="N3245" s="94">
        <f t="shared" si="356"/>
        <v>0.41635216512642403</v>
      </c>
      <c r="O3245" s="94">
        <f t="shared" si="356"/>
        <v>0.41635216512642403</v>
      </c>
      <c r="P3245" s="94">
        <f t="shared" si="356"/>
        <v>0.41635216512642403</v>
      </c>
      <c r="Q3245" s="94">
        <f t="shared" si="356"/>
        <v>0.41635216512642403</v>
      </c>
      <c r="R3245" s="94">
        <f t="shared" si="356"/>
        <v>0.41635216512642403</v>
      </c>
      <c r="S3245" s="93">
        <f>(1+H3245)^((5-Dashboard!$F$9)*3/12)</f>
        <v>1.1901059470175015</v>
      </c>
      <c r="T3245" s="93">
        <f t="shared" si="353"/>
        <v>1.6856091347880715</v>
      </c>
      <c r="U3245" s="93">
        <f t="shared" si="353"/>
        <v>2.3874161476139633</v>
      </c>
      <c r="V3245" s="93">
        <f t="shared" si="353"/>
        <v>3.3814220297308228</v>
      </c>
      <c r="W3245" s="93">
        <f t="shared" si="353"/>
        <v>4.7892844130154382</v>
      </c>
      <c r="X3245" s="93">
        <f t="shared" si="353"/>
        <v>6.7833133477806502</v>
      </c>
      <c r="Y3245" s="93">
        <f t="shared" si="352"/>
        <v>9.6075605468600944</v>
      </c>
      <c r="Z3245" s="93">
        <f t="shared" si="352"/>
        <v>13.607689182128505</v>
      </c>
      <c r="AA3245" s="93">
        <f t="shared" si="352"/>
        <v>19.273280035475125</v>
      </c>
      <c r="AB3245" s="93">
        <f t="shared" si="352"/>
        <v>27.297751907333073</v>
      </c>
      <c r="AC3245" s="95">
        <f t="shared" si="352"/>
        <v>38.663230017035168</v>
      </c>
      <c r="AE3245" s="96"/>
    </row>
    <row r="3246" spans="3:31" ht="24.75" customHeight="1" x14ac:dyDescent="0.25">
      <c r="C3246" s="91">
        <f>ABS(E3246-Dashboard!$F$13)</f>
        <v>33.208034658269248</v>
      </c>
      <c r="D3246" s="92">
        <f t="shared" si="355"/>
        <v>0.41645216512642402</v>
      </c>
      <c r="E3246" s="93" cm="1">
        <f t="array" ref="E3246">SUM('DRE + DCF'!$S$41/TIR!S3246,'DRE + DCF'!$U$41:$AD$41/TIR!T3246:AC3246,TIR!F3246)</f>
        <v>14.411965341730747</v>
      </c>
      <c r="F3246" s="100">
        <f>'DRE + DCF'!$AE$38*'DRE + DCF'!$AE$39*(1+G3246)/(R3246-G3246)/AC3246</f>
        <v>2.2611112960890463</v>
      </c>
      <c r="G3246" s="92">
        <f>R3246*(1-'DRE + DCF'!$AE$39)</f>
        <v>0.2498712990758544</v>
      </c>
      <c r="H3246" s="94">
        <f t="shared" si="350"/>
        <v>0.41645216512642402</v>
      </c>
      <c r="I3246" s="94">
        <f t="shared" si="356"/>
        <v>0.41645216512642402</v>
      </c>
      <c r="J3246" s="94">
        <f t="shared" si="356"/>
        <v>0.41645216512642402</v>
      </c>
      <c r="K3246" s="94">
        <f t="shared" si="356"/>
        <v>0.41645216512642402</v>
      </c>
      <c r="L3246" s="94">
        <f t="shared" si="356"/>
        <v>0.41645216512642402</v>
      </c>
      <c r="M3246" s="94">
        <f t="shared" si="356"/>
        <v>0.41645216512642402</v>
      </c>
      <c r="N3246" s="94">
        <f t="shared" si="356"/>
        <v>0.41645216512642402</v>
      </c>
      <c r="O3246" s="94">
        <f t="shared" si="356"/>
        <v>0.41645216512642402</v>
      </c>
      <c r="P3246" s="94">
        <f t="shared" si="356"/>
        <v>0.41645216512642402</v>
      </c>
      <c r="Q3246" s="94">
        <f t="shared" si="356"/>
        <v>0.41645216512642402</v>
      </c>
      <c r="R3246" s="94">
        <f t="shared" si="356"/>
        <v>0.41645216512642402</v>
      </c>
      <c r="S3246" s="93">
        <f>(1+H3246)^((5-Dashboard!$F$9)*3/12)</f>
        <v>1.1901479593422088</v>
      </c>
      <c r="T3246" s="93">
        <f t="shared" si="353"/>
        <v>1.6857876538310672</v>
      </c>
      <c r="U3246" s="93">
        <f t="shared" si="353"/>
        <v>2.3878375722124101</v>
      </c>
      <c r="V3246" s="93">
        <f t="shared" si="353"/>
        <v>3.3822576991304922</v>
      </c>
      <c r="W3246" s="93">
        <f t="shared" si="353"/>
        <v>4.7908062409489034</v>
      </c>
      <c r="X3246" s="93">
        <f t="shared" si="353"/>
        <v>6.7859478726932592</v>
      </c>
      <c r="Y3246" s="93">
        <f t="shared" si="352"/>
        <v>9.6119705567114195</v>
      </c>
      <c r="Z3246" s="93">
        <f t="shared" si="352"/>
        <v>13.61489650618533</v>
      </c>
      <c r="AA3246" s="93">
        <f t="shared" si="352"/>
        <v>19.284849634158398</v>
      </c>
      <c r="AB3246" s="93">
        <f t="shared" si="352"/>
        <v>27.316067018441192</v>
      </c>
      <c r="AC3246" s="95">
        <f t="shared" si="352"/>
        <v>38.691902271009532</v>
      </c>
      <c r="AE3246" s="96"/>
    </row>
    <row r="3247" spans="3:31" ht="24.75" customHeight="1" x14ac:dyDescent="0.25">
      <c r="C3247" s="91">
        <f>ABS(E3247-Dashboard!$F$13)</f>
        <v>33.213183788586328</v>
      </c>
      <c r="D3247" s="92">
        <f t="shared" si="355"/>
        <v>0.41655216512642401</v>
      </c>
      <c r="E3247" s="93" cm="1">
        <f t="array" ref="E3247">SUM('DRE + DCF'!$S$41/TIR!S3247,'DRE + DCF'!$U$41:$AD$41/TIR!T3247:AC3247,TIR!F3247)</f>
        <v>14.40681621141367</v>
      </c>
      <c r="F3247" s="100">
        <f>'DRE + DCF'!$AE$38*'DRE + DCF'!$AE$39*(1+G3247)/(R3247-G3247)/AC3247</f>
        <v>2.2590018644179315</v>
      </c>
      <c r="G3247" s="92">
        <f>R3247*(1-'DRE + DCF'!$AE$39)</f>
        <v>0.2499312990758544</v>
      </c>
      <c r="H3247" s="94">
        <f t="shared" si="350"/>
        <v>0.41655216512642401</v>
      </c>
      <c r="I3247" s="94">
        <f t="shared" si="356"/>
        <v>0.41655216512642401</v>
      </c>
      <c r="J3247" s="94">
        <f t="shared" si="356"/>
        <v>0.41655216512642401</v>
      </c>
      <c r="K3247" s="94">
        <f t="shared" si="356"/>
        <v>0.41655216512642401</v>
      </c>
      <c r="L3247" s="94">
        <f t="shared" si="356"/>
        <v>0.41655216512642401</v>
      </c>
      <c r="M3247" s="94">
        <f t="shared" si="356"/>
        <v>0.41655216512642401</v>
      </c>
      <c r="N3247" s="94">
        <f t="shared" si="356"/>
        <v>0.41655216512642401</v>
      </c>
      <c r="O3247" s="94">
        <f t="shared" si="356"/>
        <v>0.41655216512642401</v>
      </c>
      <c r="P3247" s="94">
        <f t="shared" si="356"/>
        <v>0.41655216512642401</v>
      </c>
      <c r="Q3247" s="94">
        <f t="shared" si="356"/>
        <v>0.41655216512642401</v>
      </c>
      <c r="R3247" s="94">
        <f t="shared" si="356"/>
        <v>0.41655216512642401</v>
      </c>
      <c r="S3247" s="93">
        <f>(1+H3247)^((5-Dashboard!$F$9)*3/12)</f>
        <v>1.1901899701839298</v>
      </c>
      <c r="T3247" s="93">
        <f t="shared" si="353"/>
        <v>1.6859661791757996</v>
      </c>
      <c r="U3247" s="93">
        <f t="shared" si="353"/>
        <v>2.3882590414414033</v>
      </c>
      <c r="V3247" s="93">
        <f t="shared" si="353"/>
        <v>3.3830935160365776</v>
      </c>
      <c r="W3247" s="93">
        <f t="shared" si="353"/>
        <v>4.7923284449667802</v>
      </c>
      <c r="X3247" s="93">
        <f t="shared" si="353"/>
        <v>6.7885832347146406</v>
      </c>
      <c r="Y3247" s="93">
        <f t="shared" si="352"/>
        <v>9.6163822792759657</v>
      </c>
      <c r="Z3247" s="93">
        <f t="shared" si="352"/>
        <v>13.622107138391744</v>
      </c>
      <c r="AA3247" s="93">
        <f t="shared" si="352"/>
        <v>19.296425360472938</v>
      </c>
      <c r="AB3247" s="93">
        <f t="shared" si="352"/>
        <v>27.334393123578376</v>
      </c>
      <c r="AC3247" s="95">
        <f t="shared" si="352"/>
        <v>38.720593761621785</v>
      </c>
      <c r="AE3247" s="96"/>
    </row>
    <row r="3248" spans="3:31" ht="24.75" customHeight="1" x14ac:dyDescent="0.25">
      <c r="C3248" s="91">
        <f>ABS(E3248-Dashboard!$F$13)</f>
        <v>33.218329299494876</v>
      </c>
      <c r="D3248" s="92">
        <f t="shared" si="355"/>
        <v>0.416652165126424</v>
      </c>
      <c r="E3248" s="93" cm="1">
        <f t="array" ref="E3248">SUM('DRE + DCF'!$S$41/TIR!S3248,'DRE + DCF'!$U$41:$AD$41/TIR!T3248:AC3248,TIR!F3248)</f>
        <v>14.401670700505122</v>
      </c>
      <c r="F3248" s="100">
        <f>'DRE + DCF'!$AE$38*'DRE + DCF'!$AE$39*(1+G3248)/(R3248-G3248)/AC3248</f>
        <v>2.2568946436380211</v>
      </c>
      <c r="G3248" s="92">
        <f>R3248*(1-'DRE + DCF'!$AE$39)</f>
        <v>0.24999129907585438</v>
      </c>
      <c r="H3248" s="94">
        <f t="shared" si="350"/>
        <v>0.416652165126424</v>
      </c>
      <c r="I3248" s="94">
        <f t="shared" si="356"/>
        <v>0.416652165126424</v>
      </c>
      <c r="J3248" s="94">
        <f t="shared" si="356"/>
        <v>0.416652165126424</v>
      </c>
      <c r="K3248" s="94">
        <f t="shared" si="356"/>
        <v>0.416652165126424</v>
      </c>
      <c r="L3248" s="94">
        <f t="shared" si="356"/>
        <v>0.416652165126424</v>
      </c>
      <c r="M3248" s="94">
        <f t="shared" si="356"/>
        <v>0.416652165126424</v>
      </c>
      <c r="N3248" s="94">
        <f t="shared" si="356"/>
        <v>0.416652165126424</v>
      </c>
      <c r="O3248" s="94">
        <f t="shared" si="356"/>
        <v>0.416652165126424</v>
      </c>
      <c r="P3248" s="94">
        <f t="shared" si="356"/>
        <v>0.416652165126424</v>
      </c>
      <c r="Q3248" s="94">
        <f t="shared" si="356"/>
        <v>0.416652165126424</v>
      </c>
      <c r="R3248" s="94">
        <f t="shared" si="356"/>
        <v>0.416652165126424</v>
      </c>
      <c r="S3248" s="93">
        <f>(1+H3248)^((5-Dashboard!$F$9)*3/12)</f>
        <v>1.1902319795428218</v>
      </c>
      <c r="T3248" s="93">
        <f t="shared" si="353"/>
        <v>1.6861447108220482</v>
      </c>
      <c r="U3248" s="93">
        <f t="shared" si="353"/>
        <v>2.388680555302523</v>
      </c>
      <c r="V3248" s="93">
        <f t="shared" si="353"/>
        <v>3.3839294804647082</v>
      </c>
      <c r="W3248" s="93">
        <f t="shared" si="353"/>
        <v>4.7938510251354645</v>
      </c>
      <c r="X3248" s="93">
        <f t="shared" si="353"/>
        <v>6.7912194340516834</v>
      </c>
      <c r="Y3248" s="93">
        <f t="shared" si="352"/>
        <v>9.6207957150979659</v>
      </c>
      <c r="Z3248" s="93">
        <f t="shared" si="352"/>
        <v>13.629321080032557</v>
      </c>
      <c r="AA3248" s="93">
        <f t="shared" si="352"/>
        <v>19.308007217231335</v>
      </c>
      <c r="AB3248" s="93">
        <f t="shared" si="352"/>
        <v>27.352730228567395</v>
      </c>
      <c r="AC3248" s="95">
        <f t="shared" si="352"/>
        <v>38.749304500418994</v>
      </c>
      <c r="AE3248" s="96"/>
    </row>
    <row r="3249" spans="3:31" ht="24.75" customHeight="1" x14ac:dyDescent="0.25">
      <c r="C3249" s="91">
        <f>ABS(E3249-Dashboard!$F$13)</f>
        <v>33.223471194458554</v>
      </c>
      <c r="D3249" s="92">
        <f t="shared" si="355"/>
        <v>0.41675216512642399</v>
      </c>
      <c r="E3249" s="93" cm="1">
        <f t="array" ref="E3249">SUM('DRE + DCF'!$S$41/TIR!S3249,'DRE + DCF'!$U$41:$AD$41/TIR!T3249:AC3249,TIR!F3249)</f>
        <v>14.396528805541443</v>
      </c>
      <c r="F3249" s="100">
        <f>'DRE + DCF'!$AE$38*'DRE + DCF'!$AE$39*(1+G3249)/(R3249-G3249)/AC3249</f>
        <v>2.2547896311549729</v>
      </c>
      <c r="G3249" s="92">
        <f>R3249*(1-'DRE + DCF'!$AE$39)</f>
        <v>0.25005129907585438</v>
      </c>
      <c r="H3249" s="94">
        <f t="shared" si="350"/>
        <v>0.41675216512642399</v>
      </c>
      <c r="I3249" s="94">
        <f t="shared" si="356"/>
        <v>0.41675216512642399</v>
      </c>
      <c r="J3249" s="94">
        <f t="shared" si="356"/>
        <v>0.41675216512642399</v>
      </c>
      <c r="K3249" s="94">
        <f t="shared" si="356"/>
        <v>0.41675216512642399</v>
      </c>
      <c r="L3249" s="94">
        <f t="shared" si="356"/>
        <v>0.41675216512642399</v>
      </c>
      <c r="M3249" s="94">
        <f t="shared" si="356"/>
        <v>0.41675216512642399</v>
      </c>
      <c r="N3249" s="94">
        <f t="shared" si="356"/>
        <v>0.41675216512642399</v>
      </c>
      <c r="O3249" s="94">
        <f t="shared" si="356"/>
        <v>0.41675216512642399</v>
      </c>
      <c r="P3249" s="94">
        <f t="shared" si="356"/>
        <v>0.41675216512642399</v>
      </c>
      <c r="Q3249" s="94">
        <f t="shared" si="356"/>
        <v>0.41675216512642399</v>
      </c>
      <c r="R3249" s="94">
        <f t="shared" si="356"/>
        <v>0.41675216512642399</v>
      </c>
      <c r="S3249" s="93">
        <f>(1+H3249)^((5-Dashboard!$F$9)*3/12)</f>
        <v>1.1902739874190411</v>
      </c>
      <c r="T3249" s="93">
        <f t="shared" si="353"/>
        <v>1.6863232487695883</v>
      </c>
      <c r="U3249" s="93">
        <f t="shared" si="353"/>
        <v>2.3891021137973394</v>
      </c>
      <c r="V3249" s="93">
        <f t="shared" si="353"/>
        <v>3.3847655924304965</v>
      </c>
      <c r="W3249" s="93">
        <f t="shared" si="353"/>
        <v>4.7953739815213288</v>
      </c>
      <c r="X3249" s="93">
        <f t="shared" si="353"/>
        <v>6.7938564709112619</v>
      </c>
      <c r="Y3249" s="93">
        <f t="shared" si="352"/>
        <v>9.6252108647216961</v>
      </c>
      <c r="Z3249" s="93">
        <f t="shared" si="352"/>
        <v>13.636538332392842</v>
      </c>
      <c r="AA3249" s="93">
        <f t="shared" si="352"/>
        <v>19.319595207247033</v>
      </c>
      <c r="AB3249" s="93">
        <f t="shared" si="352"/>
        <v>27.371078339233318</v>
      </c>
      <c r="AC3249" s="95">
        <f t="shared" si="352"/>
        <v>38.778034498953765</v>
      </c>
      <c r="AE3249" s="96"/>
    </row>
    <row r="3250" spans="3:31" ht="24.75" customHeight="1" x14ac:dyDescent="0.25">
      <c r="C3250" s="91">
        <f>ABS(E3250-Dashboard!$F$13)</f>
        <v>33.228609476937066</v>
      </c>
      <c r="D3250" s="92">
        <f t="shared" si="355"/>
        <v>0.41685216512642398</v>
      </c>
      <c r="E3250" s="93" cm="1">
        <f t="array" ref="E3250">SUM('DRE + DCF'!$S$41/TIR!S3250,'DRE + DCF'!$U$41:$AD$41/TIR!T3250:AC3250,TIR!F3250)</f>
        <v>14.391390523062935</v>
      </c>
      <c r="F3250" s="100">
        <f>'DRE + DCF'!$AE$38*'DRE + DCF'!$AE$39*(1+G3250)/(R3250-G3250)/AC3250</f>
        <v>2.2526868243778098</v>
      </c>
      <c r="G3250" s="92">
        <f>R3250*(1-'DRE + DCF'!$AE$39)</f>
        <v>0.25011129907585439</v>
      </c>
      <c r="H3250" s="94">
        <f t="shared" si="350"/>
        <v>0.41685216512642398</v>
      </c>
      <c r="I3250" s="94">
        <f t="shared" si="356"/>
        <v>0.41685216512642398</v>
      </c>
      <c r="J3250" s="94">
        <f t="shared" si="356"/>
        <v>0.41685216512642398</v>
      </c>
      <c r="K3250" s="94">
        <f t="shared" si="356"/>
        <v>0.41685216512642398</v>
      </c>
      <c r="L3250" s="94">
        <f t="shared" si="356"/>
        <v>0.41685216512642398</v>
      </c>
      <c r="M3250" s="94">
        <f t="shared" si="356"/>
        <v>0.41685216512642398</v>
      </c>
      <c r="N3250" s="94">
        <f t="shared" si="356"/>
        <v>0.41685216512642398</v>
      </c>
      <c r="O3250" s="94">
        <f t="shared" si="356"/>
        <v>0.41685216512642398</v>
      </c>
      <c r="P3250" s="94">
        <f t="shared" si="356"/>
        <v>0.41685216512642398</v>
      </c>
      <c r="Q3250" s="94">
        <f t="shared" si="356"/>
        <v>0.41685216512642398</v>
      </c>
      <c r="R3250" s="94">
        <f t="shared" si="356"/>
        <v>0.41685216512642398</v>
      </c>
      <c r="S3250" s="93">
        <f>(1+H3250)^((5-Dashboard!$F$9)*3/12)</f>
        <v>1.1903159938127454</v>
      </c>
      <c r="T3250" s="93">
        <f t="shared" si="353"/>
        <v>1.6865017930181996</v>
      </c>
      <c r="U3250" s="93">
        <f t="shared" si="353"/>
        <v>2.3895237169274326</v>
      </c>
      <c r="V3250" s="93">
        <f t="shared" si="353"/>
        <v>3.3856018519495734</v>
      </c>
      <c r="W3250" s="93">
        <f t="shared" si="353"/>
        <v>4.796897314190784</v>
      </c>
      <c r="X3250" s="93">
        <f t="shared" si="353"/>
        <v>6.7964943455003413</v>
      </c>
      <c r="Y3250" s="93">
        <f t="shared" si="352"/>
        <v>9.6296277286916574</v>
      </c>
      <c r="Z3250" s="93">
        <f t="shared" si="352"/>
        <v>13.643758896758225</v>
      </c>
      <c r="AA3250" s="93">
        <f t="shared" si="352"/>
        <v>19.331189333334802</v>
      </c>
      <c r="AB3250" s="93">
        <f t="shared" si="352"/>
        <v>27.389437461404249</v>
      </c>
      <c r="AC3250" s="95">
        <f t="shared" si="352"/>
        <v>38.806783768785401</v>
      </c>
      <c r="AE3250" s="96"/>
    </row>
    <row r="3251" spans="3:31" ht="24.75" customHeight="1" x14ac:dyDescent="0.25">
      <c r="C3251" s="91">
        <f>ABS(E3251-Dashboard!$F$13)</f>
        <v>33.233744150385988</v>
      </c>
      <c r="D3251" s="92">
        <f t="shared" si="355"/>
        <v>0.41695216512642397</v>
      </c>
      <c r="E3251" s="93" cm="1">
        <f t="array" ref="E3251">SUM('DRE + DCF'!$S$41/TIR!S3251,'DRE + DCF'!$U$41:$AD$41/TIR!T3251:AC3251,TIR!F3251)</f>
        <v>14.386255849614008</v>
      </c>
      <c r="F3251" s="100">
        <f>'DRE + DCF'!$AE$38*'DRE + DCF'!$AE$39*(1+G3251)/(R3251-G3251)/AC3251</f>
        <v>2.2505862207189846</v>
      </c>
      <c r="G3251" s="92">
        <f>R3251*(1-'DRE + DCF'!$AE$39)</f>
        <v>0.25017129907585439</v>
      </c>
      <c r="H3251" s="94">
        <f t="shared" ref="H3251:H3314" si="357">$D3251</f>
        <v>0.41695216512642397</v>
      </c>
      <c r="I3251" s="94">
        <f t="shared" si="356"/>
        <v>0.41695216512642397</v>
      </c>
      <c r="J3251" s="94">
        <f t="shared" si="356"/>
        <v>0.41695216512642397</v>
      </c>
      <c r="K3251" s="94">
        <f t="shared" si="356"/>
        <v>0.41695216512642397</v>
      </c>
      <c r="L3251" s="94">
        <f t="shared" si="356"/>
        <v>0.41695216512642397</v>
      </c>
      <c r="M3251" s="94">
        <f t="shared" si="356"/>
        <v>0.41695216512642397</v>
      </c>
      <c r="N3251" s="94">
        <f t="shared" si="356"/>
        <v>0.41695216512642397</v>
      </c>
      <c r="O3251" s="94">
        <f t="shared" si="356"/>
        <v>0.41695216512642397</v>
      </c>
      <c r="P3251" s="94">
        <f t="shared" si="356"/>
        <v>0.41695216512642397</v>
      </c>
      <c r="Q3251" s="94">
        <f t="shared" si="356"/>
        <v>0.41695216512642397</v>
      </c>
      <c r="R3251" s="94">
        <f t="shared" si="356"/>
        <v>0.41695216512642397</v>
      </c>
      <c r="S3251" s="93">
        <f>(1+H3251)^((5-Dashboard!$F$9)*3/12)</f>
        <v>1.1903579987240913</v>
      </c>
      <c r="T3251" s="93">
        <f t="shared" si="353"/>
        <v>1.6866803435676581</v>
      </c>
      <c r="U3251" s="93">
        <f t="shared" si="353"/>
        <v>2.3899453646943734</v>
      </c>
      <c r="V3251" s="93">
        <f t="shared" si="353"/>
        <v>3.3864382590375528</v>
      </c>
      <c r="W3251" s="93">
        <f t="shared" si="353"/>
        <v>4.798421023210218</v>
      </c>
      <c r="X3251" s="93">
        <f t="shared" si="353"/>
        <v>6.7991330580258689</v>
      </c>
      <c r="Y3251" s="93">
        <f t="shared" ref="Y3251:AC3301" si="358">(X3251)*(1+N3251)</f>
        <v>9.6340463075523974</v>
      </c>
      <c r="Z3251" s="93">
        <f t="shared" si="358"/>
        <v>13.650982774414599</v>
      </c>
      <c r="AA3251" s="93">
        <f t="shared" si="358"/>
        <v>19.342789598310283</v>
      </c>
      <c r="AB3251" s="93">
        <f t="shared" si="358"/>
        <v>27.407807600910626</v>
      </c>
      <c r="AC3251" s="95">
        <f t="shared" si="358"/>
        <v>38.835552321478765</v>
      </c>
      <c r="AE3251" s="96"/>
    </row>
    <row r="3252" spans="3:31" ht="24.75" customHeight="1" x14ac:dyDescent="0.25">
      <c r="C3252" s="91">
        <f>ABS(E3252-Dashboard!$F$13)</f>
        <v>33.238875218256965</v>
      </c>
      <c r="D3252" s="92">
        <f t="shared" si="355"/>
        <v>0.41705216512642396</v>
      </c>
      <c r="E3252" s="93" cm="1">
        <f t="array" ref="E3252">SUM('DRE + DCF'!$S$41/TIR!S3252,'DRE + DCF'!$U$41:$AD$41/TIR!T3252:AC3252,TIR!F3252)</f>
        <v>14.381124781743029</v>
      </c>
      <c r="F3252" s="100">
        <f>'DRE + DCF'!$AE$38*'DRE + DCF'!$AE$39*(1+G3252)/(R3252-G3252)/AC3252</f>
        <v>2.2484878175943064</v>
      </c>
      <c r="G3252" s="92">
        <f>R3252*(1-'DRE + DCF'!$AE$39)</f>
        <v>0.25023129907585434</v>
      </c>
      <c r="H3252" s="94">
        <f t="shared" si="357"/>
        <v>0.41705216512642396</v>
      </c>
      <c r="I3252" s="94">
        <f t="shared" si="356"/>
        <v>0.41705216512642396</v>
      </c>
      <c r="J3252" s="94">
        <f t="shared" si="356"/>
        <v>0.41705216512642396</v>
      </c>
      <c r="K3252" s="94">
        <f t="shared" si="356"/>
        <v>0.41705216512642396</v>
      </c>
      <c r="L3252" s="94">
        <f t="shared" si="356"/>
        <v>0.41705216512642396</v>
      </c>
      <c r="M3252" s="94">
        <f t="shared" si="356"/>
        <v>0.41705216512642396</v>
      </c>
      <c r="N3252" s="94">
        <f t="shared" si="356"/>
        <v>0.41705216512642396</v>
      </c>
      <c r="O3252" s="94">
        <f t="shared" si="356"/>
        <v>0.41705216512642396</v>
      </c>
      <c r="P3252" s="94">
        <f t="shared" si="356"/>
        <v>0.41705216512642396</v>
      </c>
      <c r="Q3252" s="94">
        <f t="shared" si="356"/>
        <v>0.41705216512642396</v>
      </c>
      <c r="R3252" s="94">
        <f t="shared" si="356"/>
        <v>0.41705216512642396</v>
      </c>
      <c r="S3252" s="93">
        <f>(1+H3252)^((5-Dashboard!$F$9)*3/12)</f>
        <v>1.1904000021532359</v>
      </c>
      <c r="T3252" s="93">
        <f t="shared" ref="T3252:X3302" si="359">(S3252)*(1+I3252)</f>
        <v>1.6868589004177428</v>
      </c>
      <c r="U3252" s="93">
        <f t="shared" si="359"/>
        <v>2.3903670570997413</v>
      </c>
      <c r="V3252" s="93">
        <f t="shared" si="359"/>
        <v>3.387274813710067</v>
      </c>
      <c r="W3252" s="93">
        <f t="shared" si="359"/>
        <v>4.7999451086460549</v>
      </c>
      <c r="X3252" s="93">
        <f t="shared" si="359"/>
        <v>6.8017726086948809</v>
      </c>
      <c r="Y3252" s="93">
        <f t="shared" si="358"/>
        <v>9.6384666018486858</v>
      </c>
      <c r="Z3252" s="93">
        <f t="shared" si="358"/>
        <v>13.658209966648407</v>
      </c>
      <c r="AA3252" s="93">
        <f t="shared" si="358"/>
        <v>19.354396004990431</v>
      </c>
      <c r="AB3252" s="93">
        <f t="shared" si="358"/>
        <v>27.426188763585902</v>
      </c>
      <c r="AC3252" s="95">
        <f t="shared" si="358"/>
        <v>38.864340168605409</v>
      </c>
      <c r="AE3252" s="96"/>
    </row>
    <row r="3253" spans="3:31" ht="24.75" customHeight="1" x14ac:dyDescent="0.25">
      <c r="C3253" s="91">
        <f>ABS(E3253-Dashboard!$F$13)</f>
        <v>33.244002683997508</v>
      </c>
      <c r="D3253" s="92">
        <f t="shared" si="355"/>
        <v>0.41715216512642395</v>
      </c>
      <c r="E3253" s="93" cm="1">
        <f t="array" ref="E3253">SUM('DRE + DCF'!$S$41/TIR!S3253,'DRE + DCF'!$U$41:$AD$41/TIR!T3253:AC3253,TIR!F3253)</f>
        <v>14.375997316002492</v>
      </c>
      <c r="F3253" s="100">
        <f>'DRE + DCF'!$AE$38*'DRE + DCF'!$AE$39*(1+G3253)/(R3253-G3253)/AC3253</f>
        <v>2.2463916124230057</v>
      </c>
      <c r="G3253" s="92">
        <f>R3253*(1-'DRE + DCF'!$AE$39)</f>
        <v>0.25029129907585435</v>
      </c>
      <c r="H3253" s="94">
        <f t="shared" si="357"/>
        <v>0.41715216512642395</v>
      </c>
      <c r="I3253" s="94">
        <f t="shared" si="356"/>
        <v>0.41715216512642395</v>
      </c>
      <c r="J3253" s="94">
        <f t="shared" si="356"/>
        <v>0.41715216512642395</v>
      </c>
      <c r="K3253" s="94">
        <f t="shared" si="356"/>
        <v>0.41715216512642395</v>
      </c>
      <c r="L3253" s="94">
        <f t="shared" si="356"/>
        <v>0.41715216512642395</v>
      </c>
      <c r="M3253" s="94">
        <f t="shared" si="356"/>
        <v>0.41715216512642395</v>
      </c>
      <c r="N3253" s="94">
        <f t="shared" si="356"/>
        <v>0.41715216512642395</v>
      </c>
      <c r="O3253" s="94">
        <f t="shared" si="356"/>
        <v>0.41715216512642395</v>
      </c>
      <c r="P3253" s="94">
        <f t="shared" si="356"/>
        <v>0.41715216512642395</v>
      </c>
      <c r="Q3253" s="94">
        <f t="shared" si="356"/>
        <v>0.41715216512642395</v>
      </c>
      <c r="R3253" s="94">
        <f t="shared" si="356"/>
        <v>0.41715216512642395</v>
      </c>
      <c r="S3253" s="93">
        <f>(1+H3253)^((5-Dashboard!$F$9)*3/12)</f>
        <v>1.1904420041003358</v>
      </c>
      <c r="T3253" s="93">
        <f t="shared" si="359"/>
        <v>1.6870374635682301</v>
      </c>
      <c r="U3253" s="93">
        <f t="shared" si="359"/>
        <v>2.3907887941451076</v>
      </c>
      <c r="V3253" s="93">
        <f t="shared" si="359"/>
        <v>3.3881115159827311</v>
      </c>
      <c r="W3253" s="93">
        <f t="shared" si="359"/>
        <v>4.8014695705646977</v>
      </c>
      <c r="X3253" s="93">
        <f t="shared" si="359"/>
        <v>6.8044129977144019</v>
      </c>
      <c r="Y3253" s="93">
        <f t="shared" si="358"/>
        <v>9.6428886121253452</v>
      </c>
      <c r="Z3253" s="93">
        <f t="shared" si="358"/>
        <v>13.665440474746369</v>
      </c>
      <c r="AA3253" s="93">
        <f t="shared" si="358"/>
        <v>19.36600855619308</v>
      </c>
      <c r="AB3253" s="93">
        <f t="shared" si="358"/>
        <v>27.444580955265874</v>
      </c>
      <c r="AC3253" s="95">
        <f t="shared" si="358"/>
        <v>38.893147321742447</v>
      </c>
      <c r="AE3253" s="96"/>
    </row>
    <row r="3254" spans="3:31" ht="24.75" customHeight="1" x14ac:dyDescent="0.25">
      <c r="C3254" s="91">
        <f>ABS(E3254-Dashboard!$F$13)</f>
        <v>33.249126551051177</v>
      </c>
      <c r="D3254" s="92">
        <f t="shared" si="355"/>
        <v>0.41725216512642394</v>
      </c>
      <c r="E3254" s="93" cm="1">
        <f t="array" ref="E3254">SUM('DRE + DCF'!$S$41/TIR!S3254,'DRE + DCF'!$U$41:$AD$41/TIR!T3254:AC3254,TIR!F3254)</f>
        <v>14.370873448948817</v>
      </c>
      <c r="F3254" s="100">
        <f>'DRE + DCF'!$AE$38*'DRE + DCF'!$AE$39*(1+G3254)/(R3254-G3254)/AC3254</f>
        <v>2.2442976026276611</v>
      </c>
      <c r="G3254" s="92">
        <f>R3254*(1-'DRE + DCF'!$AE$39)</f>
        <v>0.25035129907585435</v>
      </c>
      <c r="H3254" s="94">
        <f t="shared" si="357"/>
        <v>0.41725216512642394</v>
      </c>
      <c r="I3254" s="94">
        <f t="shared" si="356"/>
        <v>0.41725216512642394</v>
      </c>
      <c r="J3254" s="94">
        <f t="shared" si="356"/>
        <v>0.41725216512642394</v>
      </c>
      <c r="K3254" s="94">
        <f t="shared" si="356"/>
        <v>0.41725216512642394</v>
      </c>
      <c r="L3254" s="94">
        <f t="shared" si="356"/>
        <v>0.41725216512642394</v>
      </c>
      <c r="M3254" s="94">
        <f t="shared" si="356"/>
        <v>0.41725216512642394</v>
      </c>
      <c r="N3254" s="94">
        <f t="shared" si="356"/>
        <v>0.41725216512642394</v>
      </c>
      <c r="O3254" s="94">
        <f t="shared" si="356"/>
        <v>0.41725216512642394</v>
      </c>
      <c r="P3254" s="94">
        <f t="shared" si="356"/>
        <v>0.41725216512642394</v>
      </c>
      <c r="Q3254" s="94">
        <f t="shared" si="356"/>
        <v>0.41725216512642394</v>
      </c>
      <c r="R3254" s="94">
        <f t="shared" si="356"/>
        <v>0.41725216512642394</v>
      </c>
      <c r="S3254" s="93">
        <f>(1+H3254)^((5-Dashboard!$F$9)*3/12)</f>
        <v>1.190484004565548</v>
      </c>
      <c r="T3254" s="93">
        <f t="shared" si="359"/>
        <v>1.6872160330188986</v>
      </c>
      <c r="U3254" s="93">
        <f t="shared" si="359"/>
        <v>2.3912105758320501</v>
      </c>
      <c r="V3254" s="93">
        <f t="shared" si="359"/>
        <v>3.3889483658711761</v>
      </c>
      <c r="W3254" s="93">
        <f t="shared" si="359"/>
        <v>4.8029944090325811</v>
      </c>
      <c r="X3254" s="93">
        <f t="shared" si="359"/>
        <v>6.8070542252915347</v>
      </c>
      <c r="Y3254" s="93">
        <f t="shared" si="358"/>
        <v>9.6473123389274011</v>
      </c>
      <c r="Z3254" s="93">
        <f t="shared" si="358"/>
        <v>13.672674299995725</v>
      </c>
      <c r="AA3254" s="93">
        <f t="shared" si="358"/>
        <v>19.377627254737355</v>
      </c>
      <c r="AB3254" s="93">
        <f t="shared" si="358"/>
        <v>27.46298418178932</v>
      </c>
      <c r="AC3254" s="95">
        <f t="shared" si="358"/>
        <v>38.921973792473651</v>
      </c>
      <c r="AE3254" s="96"/>
    </row>
    <row r="3255" spans="3:31" ht="24.75" customHeight="1" x14ac:dyDescent="0.25">
      <c r="C3255" s="91">
        <f>ABS(E3255-Dashboard!$F$13)</f>
        <v>33.254246822857468</v>
      </c>
      <c r="D3255" s="92">
        <f t="shared" si="355"/>
        <v>0.41735216512642392</v>
      </c>
      <c r="E3255" s="93" cm="1">
        <f t="array" ref="E3255">SUM('DRE + DCF'!$S$41/TIR!S3255,'DRE + DCF'!$U$41:$AD$41/TIR!T3255:AC3255,TIR!F3255)</f>
        <v>14.365753177142533</v>
      </c>
      <c r="F3255" s="100">
        <f>'DRE + DCF'!$AE$38*'DRE + DCF'!$AE$39*(1+G3255)/(R3255-G3255)/AC3255</f>
        <v>2.2422057856342557</v>
      </c>
      <c r="G3255" s="92">
        <f>R3255*(1-'DRE + DCF'!$AE$39)</f>
        <v>0.25041129907585435</v>
      </c>
      <c r="H3255" s="94">
        <f t="shared" si="357"/>
        <v>0.41735216512642392</v>
      </c>
      <c r="I3255" s="94">
        <f t="shared" si="356"/>
        <v>0.41735216512642392</v>
      </c>
      <c r="J3255" s="94">
        <f t="shared" si="356"/>
        <v>0.41735216512642392</v>
      </c>
      <c r="K3255" s="94">
        <f t="shared" si="356"/>
        <v>0.41735216512642392</v>
      </c>
      <c r="L3255" s="94">
        <f t="shared" si="356"/>
        <v>0.41735216512642392</v>
      </c>
      <c r="M3255" s="94">
        <f t="shared" si="356"/>
        <v>0.41735216512642392</v>
      </c>
      <c r="N3255" s="94">
        <f t="shared" si="356"/>
        <v>0.41735216512642392</v>
      </c>
      <c r="O3255" s="94">
        <f t="shared" si="356"/>
        <v>0.41735216512642392</v>
      </c>
      <c r="P3255" s="94">
        <f t="shared" si="356"/>
        <v>0.41735216512642392</v>
      </c>
      <c r="Q3255" s="94">
        <f t="shared" si="356"/>
        <v>0.41735216512642392</v>
      </c>
      <c r="R3255" s="94">
        <f t="shared" si="356"/>
        <v>0.41735216512642392</v>
      </c>
      <c r="S3255" s="93">
        <f>(1+H3255)^((5-Dashboard!$F$9)*3/12)</f>
        <v>1.1905260035490295</v>
      </c>
      <c r="T3255" s="93">
        <f t="shared" si="359"/>
        <v>1.6873946087695255</v>
      </c>
      <c r="U3255" s="93">
        <f t="shared" si="359"/>
        <v>2.3916324021621418</v>
      </c>
      <c r="V3255" s="93">
        <f t="shared" si="359"/>
        <v>3.3897853633910215</v>
      </c>
      <c r="W3255" s="93">
        <f t="shared" si="359"/>
        <v>4.8045196241161259</v>
      </c>
      <c r="X3255" s="93">
        <f t="shared" si="359"/>
        <v>6.809696291633383</v>
      </c>
      <c r="Y3255" s="93">
        <f t="shared" si="358"/>
        <v>9.6517377827999553</v>
      </c>
      <c r="Z3255" s="93">
        <f t="shared" si="358"/>
        <v>13.679911443684025</v>
      </c>
      <c r="AA3255" s="93">
        <f t="shared" si="358"/>
        <v>19.389252103443294</v>
      </c>
      <c r="AB3255" s="93">
        <f t="shared" si="358"/>
        <v>27.481398448997421</v>
      </c>
      <c r="AC3255" s="95">
        <f t="shared" si="358"/>
        <v>38.950819592388441</v>
      </c>
      <c r="AE3255" s="96"/>
    </row>
    <row r="3256" spans="3:31" ht="24.75" customHeight="1" x14ac:dyDescent="0.25">
      <c r="C3256" s="91">
        <f>ABS(E3256-Dashboard!$F$13)</f>
        <v>33.259363502851905</v>
      </c>
      <c r="D3256" s="92">
        <f t="shared" si="355"/>
        <v>0.41745216512642391</v>
      </c>
      <c r="E3256" s="93" cm="1">
        <f t="array" ref="E3256">SUM('DRE + DCF'!$S$41/TIR!S3256,'DRE + DCF'!$U$41:$AD$41/TIR!T3256:AC3256,TIR!F3256)</f>
        <v>14.360636497148091</v>
      </c>
      <c r="F3256" s="100">
        <f>'DRE + DCF'!$AE$38*'DRE + DCF'!$AE$39*(1+G3256)/(R3256-G3256)/AC3256</f>
        <v>2.2401161588721172</v>
      </c>
      <c r="G3256" s="92">
        <f>R3256*(1-'DRE + DCF'!$AE$39)</f>
        <v>0.25047129907585436</v>
      </c>
      <c r="H3256" s="94">
        <f t="shared" si="357"/>
        <v>0.41745216512642391</v>
      </c>
      <c r="I3256" s="94">
        <f t="shared" si="356"/>
        <v>0.41745216512642391</v>
      </c>
      <c r="J3256" s="94">
        <f t="shared" si="356"/>
        <v>0.41745216512642391</v>
      </c>
      <c r="K3256" s="94">
        <f t="shared" si="356"/>
        <v>0.41745216512642391</v>
      </c>
      <c r="L3256" s="94">
        <f t="shared" si="356"/>
        <v>0.41745216512642391</v>
      </c>
      <c r="M3256" s="94">
        <f t="shared" si="356"/>
        <v>0.41745216512642391</v>
      </c>
      <c r="N3256" s="94">
        <f t="shared" si="356"/>
        <v>0.41745216512642391</v>
      </c>
      <c r="O3256" s="94">
        <f t="shared" si="356"/>
        <v>0.41745216512642391</v>
      </c>
      <c r="P3256" s="94">
        <f t="shared" si="356"/>
        <v>0.41745216512642391</v>
      </c>
      <c r="Q3256" s="94">
        <f t="shared" si="356"/>
        <v>0.41745216512642391</v>
      </c>
      <c r="R3256" s="94">
        <f t="shared" si="356"/>
        <v>0.41745216512642391</v>
      </c>
      <c r="S3256" s="93">
        <f>(1+H3256)^((5-Dashboard!$F$9)*3/12)</f>
        <v>1.190568001050937</v>
      </c>
      <c r="T3256" s="93">
        <f t="shared" si="359"/>
        <v>1.6875731908198892</v>
      </c>
      <c r="U3256" s="93">
        <f t="shared" si="359"/>
        <v>2.3920542731369601</v>
      </c>
      <c r="V3256" s="93">
        <f t="shared" si="359"/>
        <v>3.3906225085578985</v>
      </c>
      <c r="W3256" s="93">
        <f t="shared" si="359"/>
        <v>4.8060452158817801</v>
      </c>
      <c r="X3256" s="93">
        <f t="shared" si="359"/>
        <v>6.8123391969471214</v>
      </c>
      <c r="Y3256" s="93">
        <f t="shared" si="358"/>
        <v>9.6561649442883013</v>
      </c>
      <c r="Z3256" s="93">
        <f t="shared" si="358"/>
        <v>13.687151907099329</v>
      </c>
      <c r="AA3256" s="93">
        <f t="shared" si="358"/>
        <v>19.400883105132209</v>
      </c>
      <c r="AB3256" s="93">
        <f t="shared" si="358"/>
        <v>27.499823762734309</v>
      </c>
      <c r="AC3256" s="95">
        <f t="shared" si="358"/>
        <v>38.979684733082827</v>
      </c>
      <c r="AE3256" s="96"/>
    </row>
    <row r="3257" spans="3:31" ht="24.75" customHeight="1" x14ac:dyDescent="0.25">
      <c r="C3257" s="91">
        <f>ABS(E3257-Dashboard!$F$13)</f>
        <v>33.264476594465947</v>
      </c>
      <c r="D3257" s="92">
        <f t="shared" si="355"/>
        <v>0.4175521651264239</v>
      </c>
      <c r="E3257" s="93" cm="1">
        <f t="array" ref="E3257">SUM('DRE + DCF'!$S$41/TIR!S3257,'DRE + DCF'!$U$41:$AD$41/TIR!T3257:AC3257,TIR!F3257)</f>
        <v>14.355523405534051</v>
      </c>
      <c r="F3257" s="100">
        <f>'DRE + DCF'!$AE$38*'DRE + DCF'!$AE$39*(1+G3257)/(R3257-G3257)/AC3257</f>
        <v>2.2380287197739657</v>
      </c>
      <c r="G3257" s="92">
        <f>R3257*(1-'DRE + DCF'!$AE$39)</f>
        <v>0.25053129907585431</v>
      </c>
      <c r="H3257" s="94">
        <f t="shared" si="357"/>
        <v>0.4175521651264239</v>
      </c>
      <c r="I3257" s="94">
        <f t="shared" si="356"/>
        <v>0.4175521651264239</v>
      </c>
      <c r="J3257" s="94">
        <f t="shared" si="356"/>
        <v>0.4175521651264239</v>
      </c>
      <c r="K3257" s="94">
        <f t="shared" si="356"/>
        <v>0.4175521651264239</v>
      </c>
      <c r="L3257" s="94">
        <f t="shared" si="356"/>
        <v>0.4175521651264239</v>
      </c>
      <c r="M3257" s="94">
        <f t="shared" si="356"/>
        <v>0.4175521651264239</v>
      </c>
      <c r="N3257" s="94">
        <f t="shared" si="356"/>
        <v>0.4175521651264239</v>
      </c>
      <c r="O3257" s="94">
        <f t="shared" si="356"/>
        <v>0.4175521651264239</v>
      </c>
      <c r="P3257" s="94">
        <f t="shared" si="356"/>
        <v>0.4175521651264239</v>
      </c>
      <c r="Q3257" s="94">
        <f t="shared" si="356"/>
        <v>0.4175521651264239</v>
      </c>
      <c r="R3257" s="94">
        <f t="shared" si="356"/>
        <v>0.4175521651264239</v>
      </c>
      <c r="S3257" s="93">
        <f>(1+H3257)^((5-Dashboard!$F$9)*3/12)</f>
        <v>1.1906099970714272</v>
      </c>
      <c r="T3257" s="93">
        <f t="shared" si="359"/>
        <v>1.6877517791697667</v>
      </c>
      <c r="U3257" s="93">
        <f t="shared" si="359"/>
        <v>2.3924761887580765</v>
      </c>
      <c r="V3257" s="93">
        <f t="shared" si="359"/>
        <v>3.391459801387426</v>
      </c>
      <c r="W3257" s="93">
        <f t="shared" si="359"/>
        <v>4.807571184395977</v>
      </c>
      <c r="X3257" s="93">
        <f t="shared" si="359"/>
        <v>6.814982941439923</v>
      </c>
      <c r="Y3257" s="93">
        <f t="shared" si="358"/>
        <v>9.6605938239378073</v>
      </c>
      <c r="Z3257" s="93">
        <f t="shared" si="358"/>
        <v>13.694395691529996</v>
      </c>
      <c r="AA3257" s="93">
        <f t="shared" si="358"/>
        <v>19.412520262626316</v>
      </c>
      <c r="AB3257" s="93">
        <f t="shared" si="358"/>
        <v>27.518260128846507</v>
      </c>
      <c r="AC3257" s="95">
        <f t="shared" si="358"/>
        <v>39.008569226158507</v>
      </c>
      <c r="AE3257" s="96"/>
    </row>
    <row r="3258" spans="3:31" ht="24.75" customHeight="1" x14ac:dyDescent="0.25">
      <c r="C3258" s="91">
        <f>ABS(E3258-Dashboard!$F$13)</f>
        <v>33.269586101127118</v>
      </c>
      <c r="D3258" s="92">
        <f t="shared" si="355"/>
        <v>0.41765216512642389</v>
      </c>
      <c r="E3258" s="93" cm="1">
        <f t="array" ref="E3258">SUM('DRE + DCF'!$S$41/TIR!S3258,'DRE + DCF'!$U$41:$AD$41/TIR!T3258:AC3258,TIR!F3258)</f>
        <v>14.350413898872876</v>
      </c>
      <c r="F3258" s="100">
        <f>'DRE + DCF'!$AE$38*'DRE + DCF'!$AE$39*(1+G3258)/(R3258-G3258)/AC3258</f>
        <v>2.2359434657758563</v>
      </c>
      <c r="G3258" s="92">
        <f>R3258*(1-'DRE + DCF'!$AE$39)</f>
        <v>0.25059129907585431</v>
      </c>
      <c r="H3258" s="94">
        <f t="shared" si="357"/>
        <v>0.41765216512642389</v>
      </c>
      <c r="I3258" s="94">
        <f t="shared" si="356"/>
        <v>0.41765216512642389</v>
      </c>
      <c r="J3258" s="94">
        <f t="shared" si="356"/>
        <v>0.41765216512642389</v>
      </c>
      <c r="K3258" s="94">
        <f t="shared" si="356"/>
        <v>0.41765216512642389</v>
      </c>
      <c r="L3258" s="94">
        <f t="shared" si="356"/>
        <v>0.41765216512642389</v>
      </c>
      <c r="M3258" s="94">
        <f t="shared" si="356"/>
        <v>0.41765216512642389</v>
      </c>
      <c r="N3258" s="94">
        <f t="shared" si="356"/>
        <v>0.41765216512642389</v>
      </c>
      <c r="O3258" s="94">
        <f t="shared" si="356"/>
        <v>0.41765216512642389</v>
      </c>
      <c r="P3258" s="94">
        <f t="shared" si="356"/>
        <v>0.41765216512642389</v>
      </c>
      <c r="Q3258" s="94">
        <f t="shared" si="356"/>
        <v>0.41765216512642389</v>
      </c>
      <c r="R3258" s="94">
        <f t="shared" si="356"/>
        <v>0.41765216512642389</v>
      </c>
      <c r="S3258" s="93">
        <f>(1+H3258)^((5-Dashboard!$F$9)*3/12)</f>
        <v>1.190651991610657</v>
      </c>
      <c r="T3258" s="93">
        <f t="shared" si="359"/>
        <v>1.6879303738189368</v>
      </c>
      <c r="U3258" s="93">
        <f t="shared" si="359"/>
        <v>2.39289814902707</v>
      </c>
      <c r="V3258" s="93">
        <f t="shared" si="359"/>
        <v>3.3922972418952382</v>
      </c>
      <c r="W3258" s="93">
        <f t="shared" si="359"/>
        <v>4.8090975297251806</v>
      </c>
      <c r="X3258" s="93">
        <f t="shared" si="359"/>
        <v>6.8176275253190397</v>
      </c>
      <c r="Y3258" s="93">
        <f t="shared" si="358"/>
        <v>9.6650244222940405</v>
      </c>
      <c r="Z3258" s="93">
        <f t="shared" si="358"/>
        <v>13.701642798264912</v>
      </c>
      <c r="AA3258" s="93">
        <f t="shared" si="358"/>
        <v>19.424163578749127</v>
      </c>
      <c r="AB3258" s="93">
        <f t="shared" si="358"/>
        <v>27.536707553183529</v>
      </c>
      <c r="AC3258" s="95">
        <f t="shared" si="358"/>
        <v>39.03747308322378</v>
      </c>
      <c r="AE3258" s="96"/>
    </row>
    <row r="3259" spans="3:31" ht="24.75" customHeight="1" x14ac:dyDescent="0.25">
      <c r="C3259" s="91">
        <f>ABS(E3259-Dashboard!$F$13)</f>
        <v>33.274692026258883</v>
      </c>
      <c r="D3259" s="92">
        <f t="shared" si="355"/>
        <v>0.41775216512642388</v>
      </c>
      <c r="E3259" s="93" cm="1">
        <f t="array" ref="E3259">SUM('DRE + DCF'!$S$41/TIR!S3259,'DRE + DCF'!$U$41:$AD$41/TIR!T3259:AC3259,TIR!F3259)</f>
        <v>14.345307973741114</v>
      </c>
      <c r="F3259" s="100">
        <f>'DRE + DCF'!$AE$38*'DRE + DCF'!$AE$39*(1+G3259)/(R3259-G3259)/AC3259</f>
        <v>2.2338603943172282</v>
      </c>
      <c r="G3259" s="92">
        <f>R3259*(1-'DRE + DCF'!$AE$39)</f>
        <v>0.25065129907585432</v>
      </c>
      <c r="H3259" s="94">
        <f t="shared" si="357"/>
        <v>0.41775216512642388</v>
      </c>
      <c r="I3259" s="94">
        <f t="shared" si="356"/>
        <v>0.41775216512642388</v>
      </c>
      <c r="J3259" s="94">
        <f t="shared" si="356"/>
        <v>0.41775216512642388</v>
      </c>
      <c r="K3259" s="94">
        <f t="shared" si="356"/>
        <v>0.41775216512642388</v>
      </c>
      <c r="L3259" s="94">
        <f t="shared" si="356"/>
        <v>0.41775216512642388</v>
      </c>
      <c r="M3259" s="94">
        <f t="shared" si="356"/>
        <v>0.41775216512642388</v>
      </c>
      <c r="N3259" s="94">
        <f t="shared" si="356"/>
        <v>0.41775216512642388</v>
      </c>
      <c r="O3259" s="94">
        <f t="shared" si="356"/>
        <v>0.41775216512642388</v>
      </c>
      <c r="P3259" s="94">
        <f t="shared" si="356"/>
        <v>0.41775216512642388</v>
      </c>
      <c r="Q3259" s="94">
        <f t="shared" si="356"/>
        <v>0.41775216512642388</v>
      </c>
      <c r="R3259" s="94">
        <f t="shared" si="356"/>
        <v>0.41775216512642388</v>
      </c>
      <c r="S3259" s="93">
        <f>(1+H3259)^((5-Dashboard!$F$9)*3/12)</f>
        <v>1.190693984668783</v>
      </c>
      <c r="T3259" s="93">
        <f t="shared" si="359"/>
        <v>1.6881089747671758</v>
      </c>
      <c r="U3259" s="93">
        <f t="shared" si="359"/>
        <v>2.3933201539455111</v>
      </c>
      <c r="V3259" s="93">
        <f t="shared" si="359"/>
        <v>3.3931348300969542</v>
      </c>
      <c r="W3259" s="93">
        <f t="shared" si="359"/>
        <v>4.8106242519358364</v>
      </c>
      <c r="X3259" s="93">
        <f t="shared" si="359"/>
        <v>6.8202729487917146</v>
      </c>
      <c r="Y3259" s="93">
        <f t="shared" si="358"/>
        <v>9.6694567399026319</v>
      </c>
      <c r="Z3259" s="93">
        <f t="shared" si="358"/>
        <v>13.708893228593247</v>
      </c>
      <c r="AA3259" s="93">
        <f t="shared" si="358"/>
        <v>19.435813056325046</v>
      </c>
      <c r="AB3259" s="93">
        <f t="shared" si="358"/>
        <v>27.55516604159725</v>
      </c>
      <c r="AC3259" s="95">
        <f t="shared" si="358"/>
        <v>39.066396315892611</v>
      </c>
      <c r="AE3259" s="96"/>
    </row>
    <row r="3260" spans="3:31" ht="24.75" customHeight="1" x14ac:dyDescent="0.25">
      <c r="C3260" s="91">
        <f>ABS(E3260-Dashboard!$F$13)</f>
        <v>33.279794373280772</v>
      </c>
      <c r="D3260" s="92">
        <f t="shared" si="355"/>
        <v>0.41785216512642387</v>
      </c>
      <c r="E3260" s="93" cm="1">
        <f t="array" ref="E3260">SUM('DRE + DCF'!$S$41/TIR!S3260,'DRE + DCF'!$U$41:$AD$41/TIR!T3260:AC3260,TIR!F3260)</f>
        <v>14.340205626719225</v>
      </c>
      <c r="F3260" s="100">
        <f>'DRE + DCF'!$AE$38*'DRE + DCF'!$AE$39*(1+G3260)/(R3260-G3260)/AC3260</f>
        <v>2.2317795028408414</v>
      </c>
      <c r="G3260" s="92">
        <f>R3260*(1-'DRE + DCF'!$AE$39)</f>
        <v>0.25071129907585432</v>
      </c>
      <c r="H3260" s="94">
        <f t="shared" si="357"/>
        <v>0.41785216512642387</v>
      </c>
      <c r="I3260" s="94">
        <f t="shared" si="356"/>
        <v>0.41785216512642387</v>
      </c>
      <c r="J3260" s="94">
        <f t="shared" si="356"/>
        <v>0.41785216512642387</v>
      </c>
      <c r="K3260" s="94">
        <f t="shared" si="356"/>
        <v>0.41785216512642387</v>
      </c>
      <c r="L3260" s="94">
        <f t="shared" si="356"/>
        <v>0.41785216512642387</v>
      </c>
      <c r="M3260" s="94">
        <f t="shared" si="356"/>
        <v>0.41785216512642387</v>
      </c>
      <c r="N3260" s="94">
        <f t="shared" si="356"/>
        <v>0.41785216512642387</v>
      </c>
      <c r="O3260" s="94">
        <f t="shared" si="356"/>
        <v>0.41785216512642387</v>
      </c>
      <c r="P3260" s="94">
        <f t="shared" si="356"/>
        <v>0.41785216512642387</v>
      </c>
      <c r="Q3260" s="94">
        <f t="shared" si="356"/>
        <v>0.41785216512642387</v>
      </c>
      <c r="R3260" s="94">
        <f t="shared" si="356"/>
        <v>0.41785216512642387</v>
      </c>
      <c r="S3260" s="93">
        <f>(1+H3260)^((5-Dashboard!$F$9)*3/12)</f>
        <v>1.1907359762459619</v>
      </c>
      <c r="T3260" s="93">
        <f t="shared" si="359"/>
        <v>1.6882875820142633</v>
      </c>
      <c r="U3260" s="93">
        <f t="shared" si="359"/>
        <v>2.3937422035149782</v>
      </c>
      <c r="V3260" s="93">
        <f t="shared" si="359"/>
        <v>3.393972566008209</v>
      </c>
      <c r="W3260" s="93">
        <f t="shared" si="359"/>
        <v>4.8121513510944238</v>
      </c>
      <c r="X3260" s="93">
        <f t="shared" si="359"/>
        <v>6.8229192120652753</v>
      </c>
      <c r="Y3260" s="93">
        <f t="shared" si="358"/>
        <v>9.6738907773094258</v>
      </c>
      <c r="Z3260" s="93">
        <f t="shared" si="358"/>
        <v>13.716146983804714</v>
      </c>
      <c r="AA3260" s="93">
        <f t="shared" si="358"/>
        <v>19.447468698179783</v>
      </c>
      <c r="AB3260" s="93">
        <f t="shared" si="358"/>
        <v>27.573635599942563</v>
      </c>
      <c r="AC3260" s="95">
        <f t="shared" si="358"/>
        <v>39.095338935785605</v>
      </c>
      <c r="AE3260" s="96"/>
    </row>
    <row r="3261" spans="3:31" ht="24.75" customHeight="1" x14ac:dyDescent="0.25">
      <c r="C3261" s="91">
        <f>ABS(E3261-Dashboard!$F$13)</f>
        <v>33.284893145608258</v>
      </c>
      <c r="D3261" s="92">
        <f t="shared" si="355"/>
        <v>0.41795216512642386</v>
      </c>
      <c r="E3261" s="93" cm="1">
        <f t="array" ref="E3261">SUM('DRE + DCF'!$S$41/TIR!S3261,'DRE + DCF'!$U$41:$AD$41/TIR!T3261:AC3261,TIR!F3261)</f>
        <v>14.335106854391739</v>
      </c>
      <c r="F3261" s="100">
        <f>'DRE + DCF'!$AE$38*'DRE + DCF'!$AE$39*(1+G3261)/(R3261-G3261)/AC3261</f>
        <v>2.2297007887928357</v>
      </c>
      <c r="G3261" s="92">
        <f>R3261*(1-'DRE + DCF'!$AE$39)</f>
        <v>0.25077129907585433</v>
      </c>
      <c r="H3261" s="94">
        <f t="shared" si="357"/>
        <v>0.41795216512642386</v>
      </c>
      <c r="I3261" s="94">
        <f t="shared" si="356"/>
        <v>0.41795216512642386</v>
      </c>
      <c r="J3261" s="94">
        <f t="shared" si="356"/>
        <v>0.41795216512642386</v>
      </c>
      <c r="K3261" s="94">
        <f t="shared" si="356"/>
        <v>0.41795216512642386</v>
      </c>
      <c r="L3261" s="94">
        <f t="shared" si="356"/>
        <v>0.41795216512642386</v>
      </c>
      <c r="M3261" s="94">
        <f t="shared" si="356"/>
        <v>0.41795216512642386</v>
      </c>
      <c r="N3261" s="94">
        <f t="shared" si="356"/>
        <v>0.41795216512642386</v>
      </c>
      <c r="O3261" s="94">
        <f t="shared" si="356"/>
        <v>0.41795216512642386</v>
      </c>
      <c r="P3261" s="94">
        <f t="shared" si="356"/>
        <v>0.41795216512642386</v>
      </c>
      <c r="Q3261" s="94">
        <f t="shared" si="356"/>
        <v>0.41795216512642386</v>
      </c>
      <c r="R3261" s="94">
        <f t="shared" si="356"/>
        <v>0.41795216512642386</v>
      </c>
      <c r="S3261" s="93">
        <f>(1+H3261)^((5-Dashboard!$F$9)*3/12)</f>
        <v>1.1907779663423503</v>
      </c>
      <c r="T3261" s="93">
        <f t="shared" si="359"/>
        <v>1.6884661955599753</v>
      </c>
      <c r="U3261" s="93">
        <f t="shared" si="359"/>
        <v>2.3941642977370425</v>
      </c>
      <c r="V3261" s="93">
        <f t="shared" si="359"/>
        <v>3.3948104496446234</v>
      </c>
      <c r="W3261" s="93">
        <f t="shared" si="359"/>
        <v>4.8136788272674016</v>
      </c>
      <c r="X3261" s="93">
        <f t="shared" si="359"/>
        <v>6.8255663153470367</v>
      </c>
      <c r="Y3261" s="93">
        <f t="shared" si="358"/>
        <v>9.6783265350603163</v>
      </c>
      <c r="Z3261" s="93">
        <f t="shared" si="358"/>
        <v>13.723404065189294</v>
      </c>
      <c r="AA3261" s="93">
        <f t="shared" si="358"/>
        <v>19.459130507139925</v>
      </c>
      <c r="AB3261" s="93">
        <f t="shared" si="358"/>
        <v>27.592116234076702</v>
      </c>
      <c r="AC3261" s="95">
        <f t="shared" si="358"/>
        <v>39.124300954529005</v>
      </c>
      <c r="AE3261" s="96"/>
    </row>
    <row r="3262" spans="3:31" ht="24.75" customHeight="1" x14ac:dyDescent="0.25">
      <c r="C3262" s="91">
        <f>ABS(E3262-Dashboard!$F$13)</f>
        <v>33.289988346652926</v>
      </c>
      <c r="D3262" s="92">
        <f t="shared" si="355"/>
        <v>0.41805216512642385</v>
      </c>
      <c r="E3262" s="93" cm="1">
        <f t="array" ref="E3262">SUM('DRE + DCF'!$S$41/TIR!S3262,'DRE + DCF'!$U$41:$AD$41/TIR!T3262:AC3262,TIR!F3262)</f>
        <v>14.330011653347071</v>
      </c>
      <c r="F3262" s="100">
        <f>'DRE + DCF'!$AE$38*'DRE + DCF'!$AE$39*(1+G3262)/(R3262-G3262)/AC3262</f>
        <v>2.2276242496226573</v>
      </c>
      <c r="G3262" s="92">
        <f>R3262*(1-'DRE + DCF'!$AE$39)</f>
        <v>0.25083129907585427</v>
      </c>
      <c r="H3262" s="94">
        <f t="shared" si="357"/>
        <v>0.41805216512642385</v>
      </c>
      <c r="I3262" s="94">
        <f t="shared" si="356"/>
        <v>0.41805216512642385</v>
      </c>
      <c r="J3262" s="94">
        <f t="shared" si="356"/>
        <v>0.41805216512642385</v>
      </c>
      <c r="K3262" s="94">
        <f t="shared" si="356"/>
        <v>0.41805216512642385</v>
      </c>
      <c r="L3262" s="94">
        <f t="shared" si="356"/>
        <v>0.41805216512642385</v>
      </c>
      <c r="M3262" s="94">
        <f t="shared" si="356"/>
        <v>0.41805216512642385</v>
      </c>
      <c r="N3262" s="94">
        <f t="shared" si="356"/>
        <v>0.41805216512642385</v>
      </c>
      <c r="O3262" s="94">
        <f t="shared" si="356"/>
        <v>0.41805216512642385</v>
      </c>
      <c r="P3262" s="94">
        <f t="shared" si="356"/>
        <v>0.41805216512642385</v>
      </c>
      <c r="Q3262" s="94">
        <f t="shared" si="356"/>
        <v>0.41805216512642385</v>
      </c>
      <c r="R3262" s="94">
        <f t="shared" si="356"/>
        <v>0.41805216512642385</v>
      </c>
      <c r="S3262" s="93">
        <f>(1+H3262)^((5-Dashboard!$F$9)*3/12)</f>
        <v>1.1908199549581053</v>
      </c>
      <c r="T3262" s="93">
        <f t="shared" si="359"/>
        <v>1.6886448154040918</v>
      </c>
      <c r="U3262" s="93">
        <f t="shared" si="359"/>
        <v>2.3945864366132827</v>
      </c>
      <c r="V3262" s="93">
        <f t="shared" si="359"/>
        <v>3.3956484810218339</v>
      </c>
      <c r="W3262" s="93">
        <f t="shared" si="359"/>
        <v>4.8152066805212641</v>
      </c>
      <c r="X3262" s="93">
        <f t="shared" si="359"/>
        <v>6.8282142588443993</v>
      </c>
      <c r="Y3262" s="93">
        <f t="shared" si="358"/>
        <v>9.682764013701421</v>
      </c>
      <c r="Z3262" s="93">
        <f t="shared" si="358"/>
        <v>13.730664474037523</v>
      </c>
      <c r="AA3262" s="93">
        <f t="shared" si="358"/>
        <v>19.470798486033381</v>
      </c>
      <c r="AB3262" s="93">
        <f t="shared" si="358"/>
        <v>27.610607949859933</v>
      </c>
      <c r="AC3262" s="95">
        <f t="shared" si="358"/>
        <v>39.15328238375573</v>
      </c>
      <c r="AE3262" s="96"/>
    </row>
    <row r="3263" spans="3:31" ht="24.75" customHeight="1" x14ac:dyDescent="0.25">
      <c r="C3263" s="91">
        <f>ABS(E3263-Dashboard!$F$13)</f>
        <v>33.295079979822283</v>
      </c>
      <c r="D3263" s="92">
        <f t="shared" si="355"/>
        <v>0.41815216512642384</v>
      </c>
      <c r="E3263" s="93" cm="1">
        <f t="array" ref="E3263">SUM('DRE + DCF'!$S$41/TIR!S3263,'DRE + DCF'!$U$41:$AD$41/TIR!T3263:AC3263,TIR!F3263)</f>
        <v>14.324920020177712</v>
      </c>
      <c r="F3263" s="100">
        <f>'DRE + DCF'!$AE$38*'DRE + DCF'!$AE$39*(1+G3263)/(R3263-G3263)/AC3263</f>
        <v>2.2255498827831235</v>
      </c>
      <c r="G3263" s="92">
        <f>R3263*(1-'DRE + DCF'!$AE$39)</f>
        <v>0.25089129907585428</v>
      </c>
      <c r="H3263" s="94">
        <f t="shared" si="357"/>
        <v>0.41815216512642384</v>
      </c>
      <c r="I3263" s="94">
        <f t="shared" si="356"/>
        <v>0.41815216512642384</v>
      </c>
      <c r="J3263" s="94">
        <f t="shared" si="356"/>
        <v>0.41815216512642384</v>
      </c>
      <c r="K3263" s="94">
        <f t="shared" si="356"/>
        <v>0.41815216512642384</v>
      </c>
      <c r="L3263" s="94">
        <f t="shared" si="356"/>
        <v>0.41815216512642384</v>
      </c>
      <c r="M3263" s="94">
        <f t="shared" si="356"/>
        <v>0.41815216512642384</v>
      </c>
      <c r="N3263" s="94">
        <f t="shared" si="356"/>
        <v>0.41815216512642384</v>
      </c>
      <c r="O3263" s="94">
        <f t="shared" si="356"/>
        <v>0.41815216512642384</v>
      </c>
      <c r="P3263" s="94">
        <f t="shared" si="356"/>
        <v>0.41815216512642384</v>
      </c>
      <c r="Q3263" s="94">
        <f t="shared" ref="I3263:R3289" si="360">$D3263</f>
        <v>0.41815216512642384</v>
      </c>
      <c r="R3263" s="94">
        <f t="shared" si="360"/>
        <v>0.41815216512642384</v>
      </c>
      <c r="S3263" s="93">
        <f>(1+H3263)^((5-Dashboard!$F$9)*3/12)</f>
        <v>1.190861942093383</v>
      </c>
      <c r="T3263" s="93">
        <f t="shared" si="359"/>
        <v>1.688823441546389</v>
      </c>
      <c r="U3263" s="93">
        <f t="shared" si="359"/>
        <v>2.3950086201452696</v>
      </c>
      <c r="V3263" s="93">
        <f t="shared" si="359"/>
        <v>3.3964866601554626</v>
      </c>
      <c r="W3263" s="93">
        <f t="shared" si="359"/>
        <v>4.8167349109224853</v>
      </c>
      <c r="X3263" s="93">
        <f t="shared" si="359"/>
        <v>6.8308630427647543</v>
      </c>
      <c r="Y3263" s="93">
        <f t="shared" si="358"/>
        <v>9.6872032137789077</v>
      </c>
      <c r="Z3263" s="93">
        <f t="shared" si="358"/>
        <v>13.737928211640208</v>
      </c>
      <c r="AA3263" s="93">
        <f t="shared" si="358"/>
        <v>19.482472637688939</v>
      </c>
      <c r="AB3263" s="93">
        <f t="shared" si="358"/>
        <v>27.629110753154876</v>
      </c>
      <c r="AC3263" s="95">
        <f t="shared" si="358"/>
        <v>39.182283235104343</v>
      </c>
      <c r="AE3263" s="96"/>
    </row>
    <row r="3264" spans="3:31" ht="24.75" customHeight="1" x14ac:dyDescent="0.25">
      <c r="C3264" s="91">
        <f>ABS(E3264-Dashboard!$F$13)</f>
        <v>33.300168048519971</v>
      </c>
      <c r="D3264" s="92">
        <f t="shared" si="355"/>
        <v>0.41825216512642382</v>
      </c>
      <c r="E3264" s="93" cm="1">
        <f t="array" ref="E3264">SUM('DRE + DCF'!$S$41/TIR!S3264,'DRE + DCF'!$U$41:$AD$41/TIR!T3264:AC3264,TIR!F3264)</f>
        <v>14.319831951480026</v>
      </c>
      <c r="F3264" s="100">
        <f>'DRE + DCF'!$AE$38*'DRE + DCF'!$AE$39*(1+G3264)/(R3264-G3264)/AC3264</f>
        <v>2.2234776857303542</v>
      </c>
      <c r="G3264" s="92">
        <f>R3264*(1-'DRE + DCF'!$AE$39)</f>
        <v>0.25095129907585428</v>
      </c>
      <c r="H3264" s="94">
        <f t="shared" si="357"/>
        <v>0.41825216512642382</v>
      </c>
      <c r="I3264" s="94">
        <f t="shared" si="360"/>
        <v>0.41825216512642382</v>
      </c>
      <c r="J3264" s="94">
        <f t="shared" si="360"/>
        <v>0.41825216512642382</v>
      </c>
      <c r="K3264" s="94">
        <f t="shared" si="360"/>
        <v>0.41825216512642382</v>
      </c>
      <c r="L3264" s="94">
        <f t="shared" si="360"/>
        <v>0.41825216512642382</v>
      </c>
      <c r="M3264" s="94">
        <f t="shared" si="360"/>
        <v>0.41825216512642382</v>
      </c>
      <c r="N3264" s="94">
        <f t="shared" si="360"/>
        <v>0.41825216512642382</v>
      </c>
      <c r="O3264" s="94">
        <f t="shared" si="360"/>
        <v>0.41825216512642382</v>
      </c>
      <c r="P3264" s="94">
        <f t="shared" si="360"/>
        <v>0.41825216512642382</v>
      </c>
      <c r="Q3264" s="94">
        <f t="shared" si="360"/>
        <v>0.41825216512642382</v>
      </c>
      <c r="R3264" s="94">
        <f t="shared" si="360"/>
        <v>0.41825216512642382</v>
      </c>
      <c r="S3264" s="93">
        <f>(1+H3264)^((5-Dashboard!$F$9)*3/12)</f>
        <v>1.1909039277483402</v>
      </c>
      <c r="T3264" s="93">
        <f t="shared" si="359"/>
        <v>1.6890020739866458</v>
      </c>
      <c r="U3264" s="93">
        <f t="shared" si="359"/>
        <v>2.395430848334581</v>
      </c>
      <c r="V3264" s="93">
        <f t="shared" si="359"/>
        <v>3.3973249870611459</v>
      </c>
      <c r="W3264" s="93">
        <f t="shared" si="359"/>
        <v>4.8182635185375702</v>
      </c>
      <c r="X3264" s="93">
        <f t="shared" si="359"/>
        <v>6.8335126673155706</v>
      </c>
      <c r="Y3264" s="93">
        <f t="shared" si="358"/>
        <v>9.6916441358391516</v>
      </c>
      <c r="Z3264" s="93">
        <f t="shared" si="358"/>
        <v>13.745195279288687</v>
      </c>
      <c r="AA3264" s="93">
        <f t="shared" si="358"/>
        <v>19.494152964936681</v>
      </c>
      <c r="AB3264" s="93">
        <f t="shared" si="358"/>
        <v>27.647624649827144</v>
      </c>
      <c r="AC3264" s="95">
        <f t="shared" si="358"/>
        <v>39.211303520220035</v>
      </c>
      <c r="AE3264" s="96"/>
    </row>
    <row r="3265" spans="3:31" ht="24.75" customHeight="1" x14ac:dyDescent="0.25">
      <c r="C3265" s="91">
        <f>ABS(E3265-Dashboard!$F$13)</f>
        <v>33.305252556145561</v>
      </c>
      <c r="D3265" s="92">
        <f t="shared" si="355"/>
        <v>0.41835216512642381</v>
      </c>
      <c r="E3265" s="93" cm="1">
        <f t="array" ref="E3265">SUM('DRE + DCF'!$S$41/TIR!S3265,'DRE + DCF'!$U$41:$AD$41/TIR!T3265:AC3265,TIR!F3265)</f>
        <v>14.314747443854435</v>
      </c>
      <c r="F3265" s="100">
        <f>'DRE + DCF'!$AE$38*'DRE + DCF'!$AE$39*(1+G3265)/(R3265-G3265)/AC3265</f>
        <v>2.2214076559238216</v>
      </c>
      <c r="G3265" s="92">
        <f>R3265*(1-'DRE + DCF'!$AE$39)</f>
        <v>0.25101129907585429</v>
      </c>
      <c r="H3265" s="94">
        <f t="shared" si="357"/>
        <v>0.41835216512642381</v>
      </c>
      <c r="I3265" s="94">
        <f t="shared" si="360"/>
        <v>0.41835216512642381</v>
      </c>
      <c r="J3265" s="94">
        <f t="shared" si="360"/>
        <v>0.41835216512642381</v>
      </c>
      <c r="K3265" s="94">
        <f t="shared" si="360"/>
        <v>0.41835216512642381</v>
      </c>
      <c r="L3265" s="94">
        <f t="shared" si="360"/>
        <v>0.41835216512642381</v>
      </c>
      <c r="M3265" s="94">
        <f t="shared" si="360"/>
        <v>0.41835216512642381</v>
      </c>
      <c r="N3265" s="94">
        <f t="shared" si="360"/>
        <v>0.41835216512642381</v>
      </c>
      <c r="O3265" s="94">
        <f t="shared" si="360"/>
        <v>0.41835216512642381</v>
      </c>
      <c r="P3265" s="94">
        <f t="shared" si="360"/>
        <v>0.41835216512642381</v>
      </c>
      <c r="Q3265" s="94">
        <f t="shared" si="360"/>
        <v>0.41835216512642381</v>
      </c>
      <c r="R3265" s="94">
        <f t="shared" si="360"/>
        <v>0.41835216512642381</v>
      </c>
      <c r="S3265" s="93">
        <f>(1+H3265)^((5-Dashboard!$F$9)*3/12)</f>
        <v>1.1909459119231334</v>
      </c>
      <c r="T3265" s="93">
        <f t="shared" si="359"/>
        <v>1.6891807127246394</v>
      </c>
      <c r="U3265" s="93">
        <f t="shared" si="359"/>
        <v>2.395853121182788</v>
      </c>
      <c r="V3265" s="93">
        <f t="shared" si="359"/>
        <v>3.3981634617545073</v>
      </c>
      <c r="W3265" s="93">
        <f t="shared" si="359"/>
        <v>4.8197925034330087</v>
      </c>
      <c r="X3265" s="93">
        <f t="shared" si="359"/>
        <v>6.8361631327043142</v>
      </c>
      <c r="Y3265" s="93">
        <f t="shared" si="358"/>
        <v>9.6960867804285993</v>
      </c>
      <c r="Z3265" s="93">
        <f t="shared" si="358"/>
        <v>13.752465678274598</v>
      </c>
      <c r="AA3265" s="93">
        <f t="shared" si="358"/>
        <v>19.505839470607608</v>
      </c>
      <c r="AB3265" s="93">
        <f t="shared" si="358"/>
        <v>27.666149645744756</v>
      </c>
      <c r="AC3265" s="95">
        <f t="shared" si="358"/>
        <v>39.240343250753718</v>
      </c>
      <c r="AE3265" s="96"/>
    </row>
    <row r="3266" spans="3:31" ht="24.75" customHeight="1" x14ac:dyDescent="0.25">
      <c r="C3266" s="91">
        <f>ABS(E3266-Dashboard!$F$13)</f>
        <v>33.310333506094764</v>
      </c>
      <c r="D3266" s="92">
        <f t="shared" si="355"/>
        <v>0.4184521651264238</v>
      </c>
      <c r="E3266" s="93" cm="1">
        <f t="array" ref="E3266">SUM('DRE + DCF'!$S$41/TIR!S3266,'DRE + DCF'!$U$41:$AD$41/TIR!T3266:AC3266,TIR!F3266)</f>
        <v>14.309666493905235</v>
      </c>
      <c r="F3266" s="100">
        <f>'DRE + DCF'!$AE$38*'DRE + DCF'!$AE$39*(1+G3266)/(R3266-G3266)/AC3266</f>
        <v>2.2193397908262953</v>
      </c>
      <c r="G3266" s="92">
        <f>R3266*(1-'DRE + DCF'!$AE$39)</f>
        <v>0.25107129907585429</v>
      </c>
      <c r="H3266" s="94">
        <f t="shared" si="357"/>
        <v>0.4184521651264238</v>
      </c>
      <c r="I3266" s="94">
        <f t="shared" si="360"/>
        <v>0.4184521651264238</v>
      </c>
      <c r="J3266" s="94">
        <f t="shared" si="360"/>
        <v>0.4184521651264238</v>
      </c>
      <c r="K3266" s="94">
        <f t="shared" si="360"/>
        <v>0.4184521651264238</v>
      </c>
      <c r="L3266" s="94">
        <f t="shared" si="360"/>
        <v>0.4184521651264238</v>
      </c>
      <c r="M3266" s="94">
        <f t="shared" si="360"/>
        <v>0.4184521651264238</v>
      </c>
      <c r="N3266" s="94">
        <f t="shared" si="360"/>
        <v>0.4184521651264238</v>
      </c>
      <c r="O3266" s="94">
        <f t="shared" si="360"/>
        <v>0.4184521651264238</v>
      </c>
      <c r="P3266" s="94">
        <f t="shared" si="360"/>
        <v>0.4184521651264238</v>
      </c>
      <c r="Q3266" s="94">
        <f t="shared" si="360"/>
        <v>0.4184521651264238</v>
      </c>
      <c r="R3266" s="94">
        <f t="shared" si="360"/>
        <v>0.4184521651264238</v>
      </c>
      <c r="S3266" s="93">
        <f>(1+H3266)^((5-Dashboard!$F$9)*3/12)</f>
        <v>1.1909878946179193</v>
      </c>
      <c r="T3266" s="93">
        <f t="shared" si="359"/>
        <v>1.6893593577601489</v>
      </c>
      <c r="U3266" s="93">
        <f t="shared" si="359"/>
        <v>2.3962754386914682</v>
      </c>
      <c r="V3266" s="93">
        <f t="shared" si="359"/>
        <v>3.3990020842511846</v>
      </c>
      <c r="W3266" s="93">
        <f t="shared" si="359"/>
        <v>4.8213218656753201</v>
      </c>
      <c r="X3266" s="93">
        <f t="shared" si="359"/>
        <v>6.8388144391385275</v>
      </c>
      <c r="Y3266" s="93">
        <f t="shared" si="358"/>
        <v>9.7005311480938943</v>
      </c>
      <c r="Z3266" s="93">
        <f t="shared" si="358"/>
        <v>13.759739409890098</v>
      </c>
      <c r="AA3266" s="93">
        <f t="shared" si="358"/>
        <v>19.517532157533992</v>
      </c>
      <c r="AB3266" s="93">
        <f t="shared" si="358"/>
        <v>27.684685746778694</v>
      </c>
      <c r="AC3266" s="95">
        <f t="shared" si="358"/>
        <v>39.269402438362889</v>
      </c>
      <c r="AE3266" s="96"/>
    </row>
    <row r="3267" spans="3:31" ht="24.75" customHeight="1" x14ac:dyDescent="0.25">
      <c r="C3267" s="91">
        <f>ABS(E3267-Dashboard!$F$13)</f>
        <v>33.315410901759243</v>
      </c>
      <c r="D3267" s="92">
        <f t="shared" si="355"/>
        <v>0.41855216512642379</v>
      </c>
      <c r="E3267" s="93" cm="1">
        <f t="array" ref="E3267">SUM('DRE + DCF'!$S$41/TIR!S3267,'DRE + DCF'!$U$41:$AD$41/TIR!T3267:AC3267,TIR!F3267)</f>
        <v>14.304589098240754</v>
      </c>
      <c r="F3267" s="100">
        <f>'DRE + DCF'!$AE$38*'DRE + DCF'!$AE$39*(1+G3267)/(R3267-G3267)/AC3267</f>
        <v>2.2172740879038875</v>
      </c>
      <c r="G3267" s="92">
        <f>R3267*(1-'DRE + DCF'!$AE$39)</f>
        <v>0.25113129907585424</v>
      </c>
      <c r="H3267" s="94">
        <f t="shared" si="357"/>
        <v>0.41855216512642379</v>
      </c>
      <c r="I3267" s="94">
        <f t="shared" si="360"/>
        <v>0.41855216512642379</v>
      </c>
      <c r="J3267" s="94">
        <f t="shared" si="360"/>
        <v>0.41855216512642379</v>
      </c>
      <c r="K3267" s="94">
        <f t="shared" si="360"/>
        <v>0.41855216512642379</v>
      </c>
      <c r="L3267" s="94">
        <f t="shared" si="360"/>
        <v>0.41855216512642379</v>
      </c>
      <c r="M3267" s="94">
        <f t="shared" si="360"/>
        <v>0.41855216512642379</v>
      </c>
      <c r="N3267" s="94">
        <f t="shared" si="360"/>
        <v>0.41855216512642379</v>
      </c>
      <c r="O3267" s="94">
        <f t="shared" si="360"/>
        <v>0.41855216512642379</v>
      </c>
      <c r="P3267" s="94">
        <f t="shared" si="360"/>
        <v>0.41855216512642379</v>
      </c>
      <c r="Q3267" s="94">
        <f t="shared" si="360"/>
        <v>0.41855216512642379</v>
      </c>
      <c r="R3267" s="94">
        <f t="shared" si="360"/>
        <v>0.41855216512642379</v>
      </c>
      <c r="S3267" s="93">
        <f>(1+H3267)^((5-Dashboard!$F$9)*3/12)</f>
        <v>1.1910298758328541</v>
      </c>
      <c r="T3267" s="93">
        <f t="shared" si="359"/>
        <v>1.6895380090929508</v>
      </c>
      <c r="U3267" s="93">
        <f t="shared" si="359"/>
        <v>2.3966978008621926</v>
      </c>
      <c r="V3267" s="93">
        <f t="shared" si="359"/>
        <v>3.3998408545668015</v>
      </c>
      <c r="W3267" s="93">
        <f t="shared" si="359"/>
        <v>4.8228516053310067</v>
      </c>
      <c r="X3267" s="93">
        <f t="shared" si="359"/>
        <v>6.8414665868257476</v>
      </c>
      <c r="Y3267" s="93">
        <f t="shared" si="358"/>
        <v>9.7049772393817477</v>
      </c>
      <c r="Z3267" s="93">
        <f t="shared" si="358"/>
        <v>13.76701647542764</v>
      </c>
      <c r="AA3267" s="93">
        <f t="shared" si="358"/>
        <v>19.529231028549024</v>
      </c>
      <c r="AB3267" s="93">
        <f t="shared" si="358"/>
        <v>27.703232958802353</v>
      </c>
      <c r="AC3267" s="95">
        <f t="shared" si="358"/>
        <v>39.29848109471078</v>
      </c>
      <c r="AE3267" s="96"/>
    </row>
    <row r="3268" spans="3:31" ht="24.75" customHeight="1" x14ac:dyDescent="0.25">
      <c r="C3268" s="91">
        <f>ABS(E3268-Dashboard!$F$13)</f>
        <v>33.320484746526816</v>
      </c>
      <c r="D3268" s="92">
        <f t="shared" si="355"/>
        <v>0.41865216512642378</v>
      </c>
      <c r="E3268" s="93" cm="1">
        <f t="array" ref="E3268">SUM('DRE + DCF'!$S$41/TIR!S3268,'DRE + DCF'!$U$41:$AD$41/TIR!T3268:AC3268,TIR!F3268)</f>
        <v>14.299515253473185</v>
      </c>
      <c r="F3268" s="100">
        <f>'DRE + DCF'!$AE$38*'DRE + DCF'!$AE$39*(1+G3268)/(R3268-G3268)/AC3268</f>
        <v>2.2152105446259966</v>
      </c>
      <c r="G3268" s="92">
        <f>R3268*(1-'DRE + DCF'!$AE$39)</f>
        <v>0.25119129907585425</v>
      </c>
      <c r="H3268" s="94">
        <f t="shared" si="357"/>
        <v>0.41865216512642378</v>
      </c>
      <c r="I3268" s="94">
        <f t="shared" si="360"/>
        <v>0.41865216512642378</v>
      </c>
      <c r="J3268" s="94">
        <f t="shared" si="360"/>
        <v>0.41865216512642378</v>
      </c>
      <c r="K3268" s="94">
        <f t="shared" si="360"/>
        <v>0.41865216512642378</v>
      </c>
      <c r="L3268" s="94">
        <f t="shared" si="360"/>
        <v>0.41865216512642378</v>
      </c>
      <c r="M3268" s="94">
        <f t="shared" si="360"/>
        <v>0.41865216512642378</v>
      </c>
      <c r="N3268" s="94">
        <f t="shared" si="360"/>
        <v>0.41865216512642378</v>
      </c>
      <c r="O3268" s="94">
        <f t="shared" si="360"/>
        <v>0.41865216512642378</v>
      </c>
      <c r="P3268" s="94">
        <f t="shared" si="360"/>
        <v>0.41865216512642378</v>
      </c>
      <c r="Q3268" s="94">
        <f t="shared" si="360"/>
        <v>0.41865216512642378</v>
      </c>
      <c r="R3268" s="94">
        <f t="shared" si="360"/>
        <v>0.41865216512642378</v>
      </c>
      <c r="S3268" s="93">
        <f>(1+H3268)^((5-Dashboard!$F$9)*3/12)</f>
        <v>1.1910718555680946</v>
      </c>
      <c r="T3268" s="93">
        <f t="shared" si="359"/>
        <v>1.6897166667228247</v>
      </c>
      <c r="U3268" s="93">
        <f t="shared" si="359"/>
        <v>2.3971202076965392</v>
      </c>
      <c r="V3268" s="93">
        <f t="shared" si="359"/>
        <v>3.4006797727169982</v>
      </c>
      <c r="W3268" s="93">
        <f t="shared" si="359"/>
        <v>4.8243817224666046</v>
      </c>
      <c r="X3268" s="93">
        <f t="shared" si="359"/>
        <v>6.8441195759735951</v>
      </c>
      <c r="Y3268" s="93">
        <f t="shared" si="358"/>
        <v>9.7094250548390821</v>
      </c>
      <c r="Z3268" s="93">
        <f t="shared" si="358"/>
        <v>13.774296876180211</v>
      </c>
      <c r="AA3268" s="93">
        <f t="shared" si="358"/>
        <v>19.540936086487193</v>
      </c>
      <c r="AB3268" s="93">
        <f t="shared" si="358"/>
        <v>27.721791287692124</v>
      </c>
      <c r="AC3268" s="95">
        <f t="shared" si="358"/>
        <v>39.327579231467269</v>
      </c>
      <c r="AE3268" s="96"/>
    </row>
    <row r="3269" spans="3:31" ht="24.75" customHeight="1" x14ac:dyDescent="0.25">
      <c r="C3269" s="91">
        <f>ABS(E3269-Dashboard!$F$13)</f>
        <v>33.325555043781243</v>
      </c>
      <c r="D3269" s="92">
        <f t="shared" si="355"/>
        <v>0.41875216512642377</v>
      </c>
      <c r="E3269" s="93" cm="1">
        <f t="array" ref="E3269">SUM('DRE + DCF'!$S$41/TIR!S3269,'DRE + DCF'!$U$41:$AD$41/TIR!T3269:AC3269,TIR!F3269)</f>
        <v>14.294444956218756</v>
      </c>
      <c r="F3269" s="100">
        <f>'DRE + DCF'!$AE$38*'DRE + DCF'!$AE$39*(1+G3269)/(R3269-G3269)/AC3269</f>
        <v>2.2131491584653573</v>
      </c>
      <c r="G3269" s="92">
        <f>R3269*(1-'DRE + DCF'!$AE$39)</f>
        <v>0.25125129907585425</v>
      </c>
      <c r="H3269" s="94">
        <f t="shared" si="357"/>
        <v>0.41875216512642377</v>
      </c>
      <c r="I3269" s="94">
        <f t="shared" si="360"/>
        <v>0.41875216512642377</v>
      </c>
      <c r="J3269" s="94">
        <f t="shared" si="360"/>
        <v>0.41875216512642377</v>
      </c>
      <c r="K3269" s="94">
        <f t="shared" si="360"/>
        <v>0.41875216512642377</v>
      </c>
      <c r="L3269" s="94">
        <f t="shared" si="360"/>
        <v>0.41875216512642377</v>
      </c>
      <c r="M3269" s="94">
        <f t="shared" si="360"/>
        <v>0.41875216512642377</v>
      </c>
      <c r="N3269" s="94">
        <f t="shared" si="360"/>
        <v>0.41875216512642377</v>
      </c>
      <c r="O3269" s="94">
        <f t="shared" si="360"/>
        <v>0.41875216512642377</v>
      </c>
      <c r="P3269" s="94">
        <f t="shared" si="360"/>
        <v>0.41875216512642377</v>
      </c>
      <c r="Q3269" s="94">
        <f t="shared" si="360"/>
        <v>0.41875216512642377</v>
      </c>
      <c r="R3269" s="94">
        <f t="shared" si="360"/>
        <v>0.41875216512642377</v>
      </c>
      <c r="S3269" s="93">
        <f>(1+H3269)^((5-Dashboard!$F$9)*3/12)</f>
        <v>1.191113833823797</v>
      </c>
      <c r="T3269" s="93">
        <f t="shared" si="359"/>
        <v>1.6898953306495472</v>
      </c>
      <c r="U3269" s="93">
        <f t="shared" si="359"/>
        <v>2.3975426591960787</v>
      </c>
      <c r="V3269" s="93">
        <f t="shared" si="359"/>
        <v>3.4015188387173998</v>
      </c>
      <c r="W3269" s="93">
        <f t="shared" si="359"/>
        <v>4.8259122171486295</v>
      </c>
      <c r="X3269" s="93">
        <f t="shared" si="359"/>
        <v>6.8467734067896773</v>
      </c>
      <c r="Y3269" s="93">
        <f t="shared" si="358"/>
        <v>9.7138745950128751</v>
      </c>
      <c r="Z3269" s="93">
        <f t="shared" si="358"/>
        <v>13.781580613441077</v>
      </c>
      <c r="AA3269" s="93">
        <f t="shared" si="358"/>
        <v>19.552647334183874</v>
      </c>
      <c r="AB3269" s="93">
        <f t="shared" si="358"/>
        <v>27.740360739326768</v>
      </c>
      <c r="AC3269" s="95">
        <f t="shared" si="358"/>
        <v>39.356696860307892</v>
      </c>
      <c r="AE3269" s="96"/>
    </row>
    <row r="3270" spans="3:31" ht="24.75" customHeight="1" x14ac:dyDescent="0.25">
      <c r="C3270" s="91">
        <f>ABS(E3270-Dashboard!$F$13)</f>
        <v>33.330621796902463</v>
      </c>
      <c r="D3270" s="92">
        <f t="shared" si="355"/>
        <v>0.41885216512642376</v>
      </c>
      <c r="E3270" s="93" cm="1">
        <f t="array" ref="E3270">SUM('DRE + DCF'!$S$41/TIR!S3270,'DRE + DCF'!$U$41:$AD$41/TIR!T3270:AC3270,TIR!F3270)</f>
        <v>14.289378203097538</v>
      </c>
      <c r="F3270" s="100">
        <f>'DRE + DCF'!$AE$38*'DRE + DCF'!$AE$39*(1+G3270)/(R3270-G3270)/AC3270</f>
        <v>2.2110899268979778</v>
      </c>
      <c r="G3270" s="92">
        <f>R3270*(1-'DRE + DCF'!$AE$39)</f>
        <v>0.25131129907585426</v>
      </c>
      <c r="H3270" s="94">
        <f t="shared" si="357"/>
        <v>0.41885216512642376</v>
      </c>
      <c r="I3270" s="94">
        <f t="shared" si="360"/>
        <v>0.41885216512642376</v>
      </c>
      <c r="J3270" s="94">
        <f t="shared" si="360"/>
        <v>0.41885216512642376</v>
      </c>
      <c r="K3270" s="94">
        <f t="shared" si="360"/>
        <v>0.41885216512642376</v>
      </c>
      <c r="L3270" s="94">
        <f t="shared" si="360"/>
        <v>0.41885216512642376</v>
      </c>
      <c r="M3270" s="94">
        <f t="shared" si="360"/>
        <v>0.41885216512642376</v>
      </c>
      <c r="N3270" s="94">
        <f t="shared" si="360"/>
        <v>0.41885216512642376</v>
      </c>
      <c r="O3270" s="94">
        <f t="shared" si="360"/>
        <v>0.41885216512642376</v>
      </c>
      <c r="P3270" s="94">
        <f t="shared" si="360"/>
        <v>0.41885216512642376</v>
      </c>
      <c r="Q3270" s="94">
        <f t="shared" si="360"/>
        <v>0.41885216512642376</v>
      </c>
      <c r="R3270" s="94">
        <f t="shared" si="360"/>
        <v>0.41885216512642376</v>
      </c>
      <c r="S3270" s="93">
        <f>(1+H3270)^((5-Dashboard!$F$9)*3/12)</f>
        <v>1.1911558106001179</v>
      </c>
      <c r="T3270" s="93">
        <f t="shared" si="359"/>
        <v>1.6900740008728978</v>
      </c>
      <c r="U3270" s="93">
        <f t="shared" si="359"/>
        <v>2.3979651553623889</v>
      </c>
      <c r="V3270" s="93">
        <f t="shared" si="359"/>
        <v>3.4023580525836468</v>
      </c>
      <c r="W3270" s="93">
        <f t="shared" si="359"/>
        <v>4.82744308944363</v>
      </c>
      <c r="X3270" s="93">
        <f t="shared" si="359"/>
        <v>6.8494280794816875</v>
      </c>
      <c r="Y3270" s="93">
        <f t="shared" si="358"/>
        <v>9.7183258604503155</v>
      </c>
      <c r="Z3270" s="93">
        <f t="shared" si="358"/>
        <v>13.788867688504046</v>
      </c>
      <c r="AA3270" s="93">
        <f t="shared" si="358"/>
        <v>19.564364774475752</v>
      </c>
      <c r="AB3270" s="93">
        <f t="shared" si="358"/>
        <v>27.758941319588061</v>
      </c>
      <c r="AC3270" s="95">
        <f t="shared" si="358"/>
        <v>39.385833992914868</v>
      </c>
      <c r="AE3270" s="96"/>
    </row>
    <row r="3271" spans="3:31" ht="24.75" customHeight="1" x14ac:dyDescent="0.25">
      <c r="C3271" s="91">
        <f>ABS(E3271-Dashboard!$F$13)</f>
        <v>33.335685009266371</v>
      </c>
      <c r="D3271" s="92">
        <f t="shared" si="355"/>
        <v>0.41895216512642375</v>
      </c>
      <c r="E3271" s="93" cm="1">
        <f t="array" ref="E3271">SUM('DRE + DCF'!$S$41/TIR!S3271,'DRE + DCF'!$U$41:$AD$41/TIR!T3271:AC3271,TIR!F3271)</f>
        <v>14.28431499073363</v>
      </c>
      <c r="F3271" s="100">
        <f>'DRE + DCF'!$AE$38*'DRE + DCF'!$AE$39*(1+G3271)/(R3271-G3271)/AC3271</f>
        <v>2.2090328474031931</v>
      </c>
      <c r="G3271" s="92">
        <f>R3271*(1-'DRE + DCF'!$AE$39)</f>
        <v>0.25137129907585426</v>
      </c>
      <c r="H3271" s="94">
        <f t="shared" si="357"/>
        <v>0.41895216512642375</v>
      </c>
      <c r="I3271" s="94">
        <f t="shared" si="360"/>
        <v>0.41895216512642375</v>
      </c>
      <c r="J3271" s="94">
        <f t="shared" si="360"/>
        <v>0.41895216512642375</v>
      </c>
      <c r="K3271" s="94">
        <f t="shared" si="360"/>
        <v>0.41895216512642375</v>
      </c>
      <c r="L3271" s="94">
        <f t="shared" si="360"/>
        <v>0.41895216512642375</v>
      </c>
      <c r="M3271" s="94">
        <f t="shared" si="360"/>
        <v>0.41895216512642375</v>
      </c>
      <c r="N3271" s="94">
        <f t="shared" si="360"/>
        <v>0.41895216512642375</v>
      </c>
      <c r="O3271" s="94">
        <f t="shared" si="360"/>
        <v>0.41895216512642375</v>
      </c>
      <c r="P3271" s="94">
        <f t="shared" si="360"/>
        <v>0.41895216512642375</v>
      </c>
      <c r="Q3271" s="94">
        <f t="shared" si="360"/>
        <v>0.41895216512642375</v>
      </c>
      <c r="R3271" s="94">
        <f t="shared" si="360"/>
        <v>0.41895216512642375</v>
      </c>
      <c r="S3271" s="93">
        <f>(1+H3271)^((5-Dashboard!$F$9)*3/12)</f>
        <v>1.1911977858972134</v>
      </c>
      <c r="T3271" s="93">
        <f t="shared" si="359"/>
        <v>1.6902526773926529</v>
      </c>
      <c r="U3271" s="93">
        <f t="shared" si="359"/>
        <v>2.3983876961970392</v>
      </c>
      <c r="V3271" s="93">
        <f t="shared" si="359"/>
        <v>3.4031974143313639</v>
      </c>
      <c r="W3271" s="93">
        <f t="shared" si="359"/>
        <v>4.828974339418135</v>
      </c>
      <c r="X3271" s="93">
        <f t="shared" si="359"/>
        <v>6.8520835942573042</v>
      </c>
      <c r="Y3271" s="93">
        <f t="shared" si="358"/>
        <v>9.7227788516986493</v>
      </c>
      <c r="Z3271" s="93">
        <f t="shared" si="358"/>
        <v>13.796158102663201</v>
      </c>
      <c r="AA3271" s="93">
        <f t="shared" si="358"/>
        <v>19.576088410200402</v>
      </c>
      <c r="AB3271" s="93">
        <f t="shared" si="358"/>
        <v>27.77753303436015</v>
      </c>
      <c r="AC3271" s="95">
        <f t="shared" si="358"/>
        <v>39.414990640976093</v>
      </c>
      <c r="AE3271" s="96"/>
    </row>
    <row r="3272" spans="3:31" ht="24.75" customHeight="1" x14ac:dyDescent="0.25">
      <c r="C3272" s="91">
        <f>ABS(E3272-Dashboard!$F$13)</f>
        <v>33.340744684245038</v>
      </c>
      <c r="D3272" s="92">
        <f t="shared" si="355"/>
        <v>0.41905216512642374</v>
      </c>
      <c r="E3272" s="93" cm="1">
        <f t="array" ref="E3272">SUM('DRE + DCF'!$S$41/TIR!S3272,'DRE + DCF'!$U$41:$AD$41/TIR!T3272:AC3272,TIR!F3272)</f>
        <v>14.279255315754961</v>
      </c>
      <c r="F3272" s="100">
        <f>'DRE + DCF'!$AE$38*'DRE + DCF'!$AE$39*(1+G3272)/(R3272-G3272)/AC3272</f>
        <v>2.2069779174636008</v>
      </c>
      <c r="G3272" s="92">
        <f>R3272*(1-'DRE + DCF'!$AE$39)</f>
        <v>0.25143129907585421</v>
      </c>
      <c r="H3272" s="94">
        <f t="shared" si="357"/>
        <v>0.41905216512642374</v>
      </c>
      <c r="I3272" s="94">
        <f t="shared" si="360"/>
        <v>0.41905216512642374</v>
      </c>
      <c r="J3272" s="94">
        <f t="shared" si="360"/>
        <v>0.41905216512642374</v>
      </c>
      <c r="K3272" s="94">
        <f t="shared" si="360"/>
        <v>0.41905216512642374</v>
      </c>
      <c r="L3272" s="94">
        <f t="shared" si="360"/>
        <v>0.41905216512642374</v>
      </c>
      <c r="M3272" s="94">
        <f t="shared" si="360"/>
        <v>0.41905216512642374</v>
      </c>
      <c r="N3272" s="94">
        <f t="shared" si="360"/>
        <v>0.41905216512642374</v>
      </c>
      <c r="O3272" s="94">
        <f t="shared" si="360"/>
        <v>0.41905216512642374</v>
      </c>
      <c r="P3272" s="94">
        <f t="shared" si="360"/>
        <v>0.41905216512642374</v>
      </c>
      <c r="Q3272" s="94">
        <f t="shared" si="360"/>
        <v>0.41905216512642374</v>
      </c>
      <c r="R3272" s="94">
        <f t="shared" si="360"/>
        <v>0.41905216512642374</v>
      </c>
      <c r="S3272" s="93">
        <f>(1+H3272)^((5-Dashboard!$F$9)*3/12)</f>
        <v>1.1912397597152404</v>
      </c>
      <c r="T3272" s="93">
        <f t="shared" si="359"/>
        <v>1.6904313602085927</v>
      </c>
      <c r="U3272" s="93">
        <f t="shared" si="359"/>
        <v>2.3988102817016093</v>
      </c>
      <c r="V3272" s="93">
        <f t="shared" si="359"/>
        <v>3.4040369239761952</v>
      </c>
      <c r="W3272" s="93">
        <f t="shared" si="359"/>
        <v>4.8305059671387118</v>
      </c>
      <c r="X3272" s="93">
        <f t="shared" si="359"/>
        <v>6.8547399513242988</v>
      </c>
      <c r="Y3272" s="93">
        <f t="shared" si="358"/>
        <v>9.7272335693053442</v>
      </c>
      <c r="Z3272" s="93">
        <f t="shared" si="358"/>
        <v>13.803451857213181</v>
      </c>
      <c r="AA3272" s="93">
        <f t="shared" si="358"/>
        <v>19.587818244196722</v>
      </c>
      <c r="AB3272" s="93">
        <f t="shared" si="358"/>
        <v>27.796135889530223</v>
      </c>
      <c r="AC3272" s="95">
        <f t="shared" si="358"/>
        <v>39.444166816186161</v>
      </c>
      <c r="AE3272" s="96"/>
    </row>
    <row r="3273" spans="3:31" ht="24.75" customHeight="1" x14ac:dyDescent="0.25">
      <c r="C3273" s="91">
        <f>ABS(E3273-Dashboard!$F$13)</f>
        <v>33.345800825206517</v>
      </c>
      <c r="D3273" s="92">
        <f t="shared" si="355"/>
        <v>0.41915216512642373</v>
      </c>
      <c r="E3273" s="93" cm="1">
        <f t="array" ref="E3273">SUM('DRE + DCF'!$S$41/TIR!S3273,'DRE + DCF'!$U$41:$AD$41/TIR!T3273:AC3273,TIR!F3273)</f>
        <v>14.27419917479348</v>
      </c>
      <c r="F3273" s="100">
        <f>'DRE + DCF'!$AE$38*'DRE + DCF'!$AE$39*(1+G3273)/(R3273-G3273)/AC3273</f>
        <v>2.2049251345651206</v>
      </c>
      <c r="G3273" s="92">
        <f>R3273*(1-'DRE + DCF'!$AE$39)</f>
        <v>0.25149129907585421</v>
      </c>
      <c r="H3273" s="94">
        <f t="shared" si="357"/>
        <v>0.41915216512642373</v>
      </c>
      <c r="I3273" s="94">
        <f t="shared" si="360"/>
        <v>0.41915216512642373</v>
      </c>
      <c r="J3273" s="94">
        <f t="shared" si="360"/>
        <v>0.41915216512642373</v>
      </c>
      <c r="K3273" s="94">
        <f t="shared" si="360"/>
        <v>0.41915216512642373</v>
      </c>
      <c r="L3273" s="94">
        <f t="shared" si="360"/>
        <v>0.41915216512642373</v>
      </c>
      <c r="M3273" s="94">
        <f t="shared" si="360"/>
        <v>0.41915216512642373</v>
      </c>
      <c r="N3273" s="94">
        <f t="shared" si="360"/>
        <v>0.41915216512642373</v>
      </c>
      <c r="O3273" s="94">
        <f t="shared" si="360"/>
        <v>0.41915216512642373</v>
      </c>
      <c r="P3273" s="94">
        <f t="shared" si="360"/>
        <v>0.41915216512642373</v>
      </c>
      <c r="Q3273" s="94">
        <f t="shared" si="360"/>
        <v>0.41915216512642373</v>
      </c>
      <c r="R3273" s="94">
        <f t="shared" si="360"/>
        <v>0.41915216512642373</v>
      </c>
      <c r="S3273" s="93">
        <f>(1+H3273)^((5-Dashboard!$F$9)*3/12)</f>
        <v>1.1912817320543547</v>
      </c>
      <c r="T3273" s="93">
        <f t="shared" si="359"/>
        <v>1.6906100493204936</v>
      </c>
      <c r="U3273" s="93">
        <f t="shared" si="359"/>
        <v>2.3992329118776685</v>
      </c>
      <c r="V3273" s="93">
        <f t="shared" si="359"/>
        <v>3.4048765815337672</v>
      </c>
      <c r="W3273" s="93">
        <f t="shared" si="359"/>
        <v>4.8320379726719018</v>
      </c>
      <c r="X3273" s="93">
        <f t="shared" si="359"/>
        <v>6.8573971508904243</v>
      </c>
      <c r="Y3273" s="93">
        <f t="shared" si="358"/>
        <v>9.7316900138179143</v>
      </c>
      <c r="Z3273" s="93">
        <f t="shared" si="358"/>
        <v>13.810748953448888</v>
      </c>
      <c r="AA3273" s="93">
        <f t="shared" si="358"/>
        <v>19.599554279304478</v>
      </c>
      <c r="AB3273" s="93">
        <f t="shared" si="358"/>
        <v>27.814749890987812</v>
      </c>
      <c r="AC3273" s="95">
        <f t="shared" si="358"/>
        <v>39.473362530245311</v>
      </c>
      <c r="AE3273" s="96"/>
    </row>
    <row r="3274" spans="3:31" ht="24.75" customHeight="1" x14ac:dyDescent="0.25">
      <c r="C3274" s="91">
        <f>ABS(E3274-Dashboard!$F$13)</f>
        <v>33.350853435515042</v>
      </c>
      <c r="D3274" s="92">
        <f t="shared" si="355"/>
        <v>0.41925216512642371</v>
      </c>
      <c r="E3274" s="93" cm="1">
        <f t="array" ref="E3274">SUM('DRE + DCF'!$S$41/TIR!S3274,'DRE + DCF'!$U$41:$AD$41/TIR!T3274:AC3274,TIR!F3274)</f>
        <v>14.269146564484956</v>
      </c>
      <c r="F3274" s="100">
        <f>'DRE + DCF'!$AE$38*'DRE + DCF'!$AE$39*(1+G3274)/(R3274-G3274)/AC3274</f>
        <v>2.202874496196924</v>
      </c>
      <c r="G3274" s="92">
        <f>R3274*(1-'DRE + DCF'!$AE$39)</f>
        <v>0.25155129907585422</v>
      </c>
      <c r="H3274" s="94">
        <f t="shared" si="357"/>
        <v>0.41925216512642371</v>
      </c>
      <c r="I3274" s="94">
        <f t="shared" si="360"/>
        <v>0.41925216512642371</v>
      </c>
      <c r="J3274" s="94">
        <f t="shared" si="360"/>
        <v>0.41925216512642371</v>
      </c>
      <c r="K3274" s="94">
        <f t="shared" si="360"/>
        <v>0.41925216512642371</v>
      </c>
      <c r="L3274" s="94">
        <f t="shared" si="360"/>
        <v>0.41925216512642371</v>
      </c>
      <c r="M3274" s="94">
        <f t="shared" si="360"/>
        <v>0.41925216512642371</v>
      </c>
      <c r="N3274" s="94">
        <f t="shared" si="360"/>
        <v>0.41925216512642371</v>
      </c>
      <c r="O3274" s="94">
        <f t="shared" si="360"/>
        <v>0.41925216512642371</v>
      </c>
      <c r="P3274" s="94">
        <f t="shared" si="360"/>
        <v>0.41925216512642371</v>
      </c>
      <c r="Q3274" s="94">
        <f t="shared" si="360"/>
        <v>0.41925216512642371</v>
      </c>
      <c r="R3274" s="94">
        <f t="shared" si="360"/>
        <v>0.41925216512642371</v>
      </c>
      <c r="S3274" s="93">
        <f>(1+H3274)^((5-Dashboard!$F$9)*3/12)</f>
        <v>1.1913237029147132</v>
      </c>
      <c r="T3274" s="93">
        <f t="shared" si="359"/>
        <v>1.6907887447281353</v>
      </c>
      <c r="U3274" s="93">
        <f t="shared" si="359"/>
        <v>2.3996555867267944</v>
      </c>
      <c r="V3274" s="93">
        <f t="shared" si="359"/>
        <v>3.4057163870197216</v>
      </c>
      <c r="W3274" s="93">
        <f t="shared" si="359"/>
        <v>4.8335703560842811</v>
      </c>
      <c r="X3274" s="93">
        <f t="shared" si="359"/>
        <v>6.8600551931635154</v>
      </c>
      <c r="Y3274" s="93">
        <f t="shared" si="358"/>
        <v>9.7361481857840868</v>
      </c>
      <c r="Z3274" s="93">
        <f t="shared" si="358"/>
        <v>13.818049392665769</v>
      </c>
      <c r="AA3274" s="93">
        <f t="shared" si="358"/>
        <v>19.611296518364757</v>
      </c>
      <c r="AB3274" s="93">
        <f t="shared" si="358"/>
        <v>27.833375044625477</v>
      </c>
      <c r="AC3274" s="95">
        <f t="shared" si="358"/>
        <v>39.502577794860478</v>
      </c>
      <c r="AE3274" s="96"/>
    </row>
    <row r="3275" spans="3:31" ht="24.75" customHeight="1" x14ac:dyDescent="0.25">
      <c r="C3275" s="91">
        <f>ABS(E3275-Dashboard!$F$13)</f>
        <v>33.355902518530847</v>
      </c>
      <c r="D3275" s="92">
        <f t="shared" si="355"/>
        <v>0.4193521651264237</v>
      </c>
      <c r="E3275" s="93" cm="1">
        <f t="array" ref="E3275">SUM('DRE + DCF'!$S$41/TIR!S3275,'DRE + DCF'!$U$41:$AD$41/TIR!T3275:AC3275,TIR!F3275)</f>
        <v>14.264097481469152</v>
      </c>
      <c r="F3275" s="100">
        <f>'DRE + DCF'!$AE$38*'DRE + DCF'!$AE$39*(1+G3275)/(R3275-G3275)/AC3275</f>
        <v>2.2008259998514887</v>
      </c>
      <c r="G3275" s="92">
        <f>R3275*(1-'DRE + DCF'!$AE$39)</f>
        <v>0.25161129907585422</v>
      </c>
      <c r="H3275" s="94">
        <f t="shared" si="357"/>
        <v>0.4193521651264237</v>
      </c>
      <c r="I3275" s="94">
        <f t="shared" si="360"/>
        <v>0.4193521651264237</v>
      </c>
      <c r="J3275" s="94">
        <f t="shared" si="360"/>
        <v>0.4193521651264237</v>
      </c>
      <c r="K3275" s="94">
        <f t="shared" si="360"/>
        <v>0.4193521651264237</v>
      </c>
      <c r="L3275" s="94">
        <f t="shared" si="360"/>
        <v>0.4193521651264237</v>
      </c>
      <c r="M3275" s="94">
        <f t="shared" si="360"/>
        <v>0.4193521651264237</v>
      </c>
      <c r="N3275" s="94">
        <f t="shared" si="360"/>
        <v>0.4193521651264237</v>
      </c>
      <c r="O3275" s="94">
        <f t="shared" si="360"/>
        <v>0.4193521651264237</v>
      </c>
      <c r="P3275" s="94">
        <f t="shared" si="360"/>
        <v>0.4193521651264237</v>
      </c>
      <c r="Q3275" s="94">
        <f t="shared" si="360"/>
        <v>0.4193521651264237</v>
      </c>
      <c r="R3275" s="94">
        <f t="shared" si="360"/>
        <v>0.4193521651264237</v>
      </c>
      <c r="S3275" s="93">
        <f>(1+H3275)^((5-Dashboard!$F$9)*3/12)</f>
        <v>1.1913656722964716</v>
      </c>
      <c r="T3275" s="93">
        <f t="shared" si="359"/>
        <v>1.6909674464312943</v>
      </c>
      <c r="U3275" s="93">
        <f t="shared" si="359"/>
        <v>2.4000783062505571</v>
      </c>
      <c r="V3275" s="93">
        <f t="shared" si="359"/>
        <v>3.4065563404496877</v>
      </c>
      <c r="W3275" s="93">
        <f t="shared" si="359"/>
        <v>4.8351031174424106</v>
      </c>
      <c r="X3275" s="93">
        <f t="shared" si="359"/>
        <v>6.8627140783514058</v>
      </c>
      <c r="Y3275" s="93">
        <f t="shared" si="358"/>
        <v>9.7406080857516564</v>
      </c>
      <c r="Z3275" s="93">
        <f t="shared" si="358"/>
        <v>13.825353176159561</v>
      </c>
      <c r="AA3275" s="93">
        <f t="shared" si="358"/>
        <v>19.623044964219552</v>
      </c>
      <c r="AB3275" s="93">
        <f t="shared" si="358"/>
        <v>27.852011356338185</v>
      </c>
      <c r="AC3275" s="95">
        <f t="shared" si="358"/>
        <v>39.531812621744344</v>
      </c>
      <c r="AE3275" s="96"/>
    </row>
    <row r="3276" spans="3:31" ht="24.75" customHeight="1" x14ac:dyDescent="0.25">
      <c r="C3276" s="91">
        <f>ABS(E3276-Dashboard!$F$13)</f>
        <v>33.360948077610324</v>
      </c>
      <c r="D3276" s="92">
        <f t="shared" si="355"/>
        <v>0.41945216512642369</v>
      </c>
      <c r="E3276" s="93" cm="1">
        <f t="array" ref="E3276">SUM('DRE + DCF'!$S$41/TIR!S3276,'DRE + DCF'!$U$41:$AD$41/TIR!T3276:AC3276,TIR!F3276)</f>
        <v>14.259051922389675</v>
      </c>
      <c r="F3276" s="100">
        <f>'DRE + DCF'!$AE$38*'DRE + DCF'!$AE$39*(1+G3276)/(R3276-G3276)/AC3276</f>
        <v>2.1987796430245408</v>
      </c>
      <c r="G3276" s="92">
        <f>R3276*(1-'DRE + DCF'!$AE$39)</f>
        <v>0.25167129907585423</v>
      </c>
      <c r="H3276" s="94">
        <f t="shared" si="357"/>
        <v>0.41945216512642369</v>
      </c>
      <c r="I3276" s="94">
        <f t="shared" si="360"/>
        <v>0.41945216512642369</v>
      </c>
      <c r="J3276" s="94">
        <f t="shared" si="360"/>
        <v>0.41945216512642369</v>
      </c>
      <c r="K3276" s="94">
        <f t="shared" si="360"/>
        <v>0.41945216512642369</v>
      </c>
      <c r="L3276" s="94">
        <f t="shared" si="360"/>
        <v>0.41945216512642369</v>
      </c>
      <c r="M3276" s="94">
        <f t="shared" si="360"/>
        <v>0.41945216512642369</v>
      </c>
      <c r="N3276" s="94">
        <f t="shared" si="360"/>
        <v>0.41945216512642369</v>
      </c>
      <c r="O3276" s="94">
        <f t="shared" si="360"/>
        <v>0.41945216512642369</v>
      </c>
      <c r="P3276" s="94">
        <f t="shared" si="360"/>
        <v>0.41945216512642369</v>
      </c>
      <c r="Q3276" s="94">
        <f t="shared" si="360"/>
        <v>0.41945216512642369</v>
      </c>
      <c r="R3276" s="94">
        <f t="shared" si="360"/>
        <v>0.41945216512642369</v>
      </c>
      <c r="S3276" s="93">
        <f>(1+H3276)^((5-Dashboard!$F$9)*3/12)</f>
        <v>1.1914076401997864</v>
      </c>
      <c r="T3276" s="93">
        <f t="shared" si="359"/>
        <v>1.6911461544297501</v>
      </c>
      <c r="U3276" s="93">
        <f t="shared" si="359"/>
        <v>2.4005010704505345</v>
      </c>
      <c r="V3276" s="93">
        <f t="shared" si="359"/>
        <v>3.407396441839309</v>
      </c>
      <c r="W3276" s="93">
        <f t="shared" si="359"/>
        <v>4.8366362568128798</v>
      </c>
      <c r="X3276" s="93">
        <f t="shared" si="359"/>
        <v>6.8653738066620038</v>
      </c>
      <c r="Y3276" s="93">
        <f t="shared" si="358"/>
        <v>9.7450697142686202</v>
      </c>
      <c r="Z3276" s="93">
        <f t="shared" si="358"/>
        <v>13.832660305226533</v>
      </c>
      <c r="AA3276" s="93">
        <f t="shared" si="358"/>
        <v>19.63479961971214</v>
      </c>
      <c r="AB3276" s="93">
        <f t="shared" si="358"/>
        <v>27.870658832023882</v>
      </c>
      <c r="AC3276" s="95">
        <f t="shared" si="358"/>
        <v>39.561067022616186</v>
      </c>
      <c r="AE3276" s="96"/>
    </row>
    <row r="3277" spans="3:31" ht="24.75" customHeight="1" x14ac:dyDescent="0.25">
      <c r="C3277" s="91">
        <f>ABS(E3277-Dashboard!$F$13)</f>
        <v>33.365990116105912</v>
      </c>
      <c r="D3277" s="92">
        <f t="shared" si="355"/>
        <v>0.41955216512642368</v>
      </c>
      <c r="E3277" s="93" cm="1">
        <f t="array" ref="E3277">SUM('DRE + DCF'!$S$41/TIR!S3277,'DRE + DCF'!$U$41:$AD$41/TIR!T3277:AC3277,TIR!F3277)</f>
        <v>14.254009883894085</v>
      </c>
      <c r="F3277" s="100">
        <f>'DRE + DCF'!$AE$38*'DRE + DCF'!$AE$39*(1+G3277)/(R3277-G3277)/AC3277</f>
        <v>2.1967354232151015</v>
      </c>
      <c r="G3277" s="92">
        <f>R3277*(1-'DRE + DCF'!$AE$39)</f>
        <v>0.25173129907585418</v>
      </c>
      <c r="H3277" s="94">
        <f t="shared" si="357"/>
        <v>0.41955216512642368</v>
      </c>
      <c r="I3277" s="94">
        <f t="shared" si="360"/>
        <v>0.41955216512642368</v>
      </c>
      <c r="J3277" s="94">
        <f t="shared" si="360"/>
        <v>0.41955216512642368</v>
      </c>
      <c r="K3277" s="94">
        <f t="shared" si="360"/>
        <v>0.41955216512642368</v>
      </c>
      <c r="L3277" s="94">
        <f t="shared" si="360"/>
        <v>0.41955216512642368</v>
      </c>
      <c r="M3277" s="94">
        <f t="shared" si="360"/>
        <v>0.41955216512642368</v>
      </c>
      <c r="N3277" s="94">
        <f t="shared" si="360"/>
        <v>0.41955216512642368</v>
      </c>
      <c r="O3277" s="94">
        <f t="shared" si="360"/>
        <v>0.41955216512642368</v>
      </c>
      <c r="P3277" s="94">
        <f t="shared" si="360"/>
        <v>0.41955216512642368</v>
      </c>
      <c r="Q3277" s="94">
        <f t="shared" si="360"/>
        <v>0.41955216512642368</v>
      </c>
      <c r="R3277" s="94">
        <f t="shared" si="360"/>
        <v>0.41955216512642368</v>
      </c>
      <c r="S3277" s="93">
        <f>(1+H3277)^((5-Dashboard!$F$9)*3/12)</f>
        <v>1.1914496066248139</v>
      </c>
      <c r="T3277" s="93">
        <f t="shared" si="359"/>
        <v>1.6913248687232803</v>
      </c>
      <c r="U3277" s="93">
        <f t="shared" si="359"/>
        <v>2.4009238793282965</v>
      </c>
      <c r="V3277" s="93">
        <f t="shared" si="359"/>
        <v>3.4082366912042157</v>
      </c>
      <c r="W3277" s="93">
        <f t="shared" si="359"/>
        <v>4.838169774262262</v>
      </c>
      <c r="X3277" s="93">
        <f t="shared" si="359"/>
        <v>6.8680343783032143</v>
      </c>
      <c r="Y3277" s="93">
        <f t="shared" si="358"/>
        <v>9.7495330718830377</v>
      </c>
      <c r="Z3277" s="93">
        <f t="shared" si="358"/>
        <v>13.839970781163238</v>
      </c>
      <c r="AA3277" s="93">
        <f t="shared" si="358"/>
        <v>19.646560487686713</v>
      </c>
      <c r="AB3277" s="93">
        <f t="shared" si="358"/>
        <v>27.889317477582917</v>
      </c>
      <c r="AC3277" s="95">
        <f t="shared" si="358"/>
        <v>39.590341009201033</v>
      </c>
      <c r="AE3277" s="96"/>
    </row>
    <row r="3278" spans="3:31" ht="24.75" customHeight="1" x14ac:dyDescent="0.25">
      <c r="C3278" s="91">
        <f>ABS(E3278-Dashboard!$F$13)</f>
        <v>33.371028637366223</v>
      </c>
      <c r="D3278" s="92">
        <f t="shared" si="355"/>
        <v>0.41965216512642367</v>
      </c>
      <c r="E3278" s="93" cm="1">
        <f t="array" ref="E3278">SUM('DRE + DCF'!$S$41/TIR!S3278,'DRE + DCF'!$U$41:$AD$41/TIR!T3278:AC3278,TIR!F3278)</f>
        <v>14.248971362633776</v>
      </c>
      <c r="F3278" s="100">
        <f>'DRE + DCF'!$AE$38*'DRE + DCF'!$AE$39*(1+G3278)/(R3278-G3278)/AC3278</f>
        <v>2.1946933379254312</v>
      </c>
      <c r="G3278" s="92">
        <f>R3278*(1-'DRE + DCF'!$AE$39)</f>
        <v>0.25179129907585418</v>
      </c>
      <c r="H3278" s="94">
        <f t="shared" si="357"/>
        <v>0.41965216512642367</v>
      </c>
      <c r="I3278" s="94">
        <f t="shared" si="360"/>
        <v>0.41965216512642367</v>
      </c>
      <c r="J3278" s="94">
        <f t="shared" si="360"/>
        <v>0.41965216512642367</v>
      </c>
      <c r="K3278" s="94">
        <f t="shared" si="360"/>
        <v>0.41965216512642367</v>
      </c>
      <c r="L3278" s="94">
        <f t="shared" si="360"/>
        <v>0.41965216512642367</v>
      </c>
      <c r="M3278" s="94">
        <f t="shared" si="360"/>
        <v>0.41965216512642367</v>
      </c>
      <c r="N3278" s="94">
        <f t="shared" si="360"/>
        <v>0.41965216512642367</v>
      </c>
      <c r="O3278" s="94">
        <f t="shared" si="360"/>
        <v>0.41965216512642367</v>
      </c>
      <c r="P3278" s="94">
        <f t="shared" si="360"/>
        <v>0.41965216512642367</v>
      </c>
      <c r="Q3278" s="94">
        <f t="shared" si="360"/>
        <v>0.41965216512642367</v>
      </c>
      <c r="R3278" s="94">
        <f t="shared" si="360"/>
        <v>0.41965216512642367</v>
      </c>
      <c r="S3278" s="93">
        <f>(1+H3278)^((5-Dashboard!$F$9)*3/12)</f>
        <v>1.1914915715717103</v>
      </c>
      <c r="T3278" s="93">
        <f t="shared" si="359"/>
        <v>1.6915035893116639</v>
      </c>
      <c r="U3278" s="93">
        <f t="shared" si="359"/>
        <v>2.401346732885421</v>
      </c>
      <c r="V3278" s="93">
        <f t="shared" si="359"/>
        <v>3.4090770885600521</v>
      </c>
      <c r="W3278" s="93">
        <f t="shared" si="359"/>
        <v>4.8397036698571627</v>
      </c>
      <c r="X3278" s="93">
        <f t="shared" si="359"/>
        <v>6.8706957934830202</v>
      </c>
      <c r="Y3278" s="93">
        <f t="shared" si="358"/>
        <v>9.7539981591431815</v>
      </c>
      <c r="Z3278" s="93">
        <f t="shared" si="358"/>
        <v>13.84728460526677</v>
      </c>
      <c r="AA3278" s="93">
        <f t="shared" si="358"/>
        <v>19.658327570988767</v>
      </c>
      <c r="AB3278" s="93">
        <f t="shared" si="358"/>
        <v>27.907987298918673</v>
      </c>
      <c r="AC3278" s="95">
        <f t="shared" si="358"/>
        <v>39.619634593230629</v>
      </c>
      <c r="AE3278" s="96"/>
    </row>
    <row r="3279" spans="3:31" ht="24.75" customHeight="1" x14ac:dyDescent="0.25">
      <c r="C3279" s="91">
        <f>ABS(E3279-Dashboard!$F$13)</f>
        <v>33.376063644735893</v>
      </c>
      <c r="D3279" s="92">
        <f t="shared" ref="D3279:D3342" si="361">D3278+0.0001</f>
        <v>0.41975216512642366</v>
      </c>
      <c r="E3279" s="93" cm="1">
        <f t="array" ref="E3279">SUM('DRE + DCF'!$S$41/TIR!S3279,'DRE + DCF'!$U$41:$AD$41/TIR!T3279:AC3279,TIR!F3279)</f>
        <v>14.243936355264108</v>
      </c>
      <c r="F3279" s="100">
        <f>'DRE + DCF'!$AE$38*'DRE + DCF'!$AE$39*(1+G3279)/(R3279-G3279)/AC3279</f>
        <v>2.1926533846610772</v>
      </c>
      <c r="G3279" s="92">
        <f>R3279*(1-'DRE + DCF'!$AE$39)</f>
        <v>0.25185129907585418</v>
      </c>
      <c r="H3279" s="94">
        <f t="shared" si="357"/>
        <v>0.41975216512642366</v>
      </c>
      <c r="I3279" s="94">
        <f t="shared" si="360"/>
        <v>0.41975216512642366</v>
      </c>
      <c r="J3279" s="94">
        <f t="shared" si="360"/>
        <v>0.41975216512642366</v>
      </c>
      <c r="K3279" s="94">
        <f t="shared" si="360"/>
        <v>0.41975216512642366</v>
      </c>
      <c r="L3279" s="94">
        <f t="shared" si="360"/>
        <v>0.41975216512642366</v>
      </c>
      <c r="M3279" s="94">
        <f t="shared" si="360"/>
        <v>0.41975216512642366</v>
      </c>
      <c r="N3279" s="94">
        <f t="shared" si="360"/>
        <v>0.41975216512642366</v>
      </c>
      <c r="O3279" s="94">
        <f t="shared" si="360"/>
        <v>0.41975216512642366</v>
      </c>
      <c r="P3279" s="94">
        <f t="shared" si="360"/>
        <v>0.41975216512642366</v>
      </c>
      <c r="Q3279" s="94">
        <f t="shared" si="360"/>
        <v>0.41975216512642366</v>
      </c>
      <c r="R3279" s="94">
        <f t="shared" si="360"/>
        <v>0.41975216512642366</v>
      </c>
      <c r="S3279" s="93">
        <f>(1+H3279)^((5-Dashboard!$F$9)*3/12)</f>
        <v>1.1915335350406313</v>
      </c>
      <c r="T3279" s="93">
        <f t="shared" si="359"/>
        <v>1.6916823161946775</v>
      </c>
      <c r="U3279" s="93">
        <f t="shared" si="359"/>
        <v>2.4017696311234764</v>
      </c>
      <c r="V3279" s="93">
        <f t="shared" si="359"/>
        <v>3.4099176339224471</v>
      </c>
      <c r="W3279" s="93">
        <f t="shared" si="359"/>
        <v>4.8412379436641659</v>
      </c>
      <c r="X3279" s="93">
        <f t="shared" si="359"/>
        <v>6.8733580524093938</v>
      </c>
      <c r="Y3279" s="93">
        <f t="shared" si="358"/>
        <v>9.7584649765973754</v>
      </c>
      <c r="Z3279" s="93">
        <f t="shared" si="358"/>
        <v>13.854601778834498</v>
      </c>
      <c r="AA3279" s="93">
        <f t="shared" si="358"/>
        <v>19.670100872464676</v>
      </c>
      <c r="AB3279" s="93">
        <f t="shared" si="358"/>
        <v>27.926668301936878</v>
      </c>
      <c r="AC3279" s="95">
        <f t="shared" si="358"/>
        <v>39.648947786442342</v>
      </c>
      <c r="AE3279" s="96"/>
    </row>
    <row r="3280" spans="3:31" ht="24.75" customHeight="1" x14ac:dyDescent="0.25">
      <c r="C3280" s="91">
        <f>ABS(E3280-Dashboard!$F$13)</f>
        <v>33.381095141555754</v>
      </c>
      <c r="D3280" s="92">
        <f t="shared" si="361"/>
        <v>0.41985216512642365</v>
      </c>
      <c r="E3280" s="93" cm="1">
        <f t="array" ref="E3280">SUM('DRE + DCF'!$S$41/TIR!S3280,'DRE + DCF'!$U$41:$AD$41/TIR!T3280:AC3280,TIR!F3280)</f>
        <v>14.238904858444242</v>
      </c>
      <c r="F3280" s="100">
        <f>'DRE + DCF'!$AE$38*'DRE + DCF'!$AE$39*(1+G3280)/(R3280-G3280)/AC3280</f>
        <v>2.1906155609308127</v>
      </c>
      <c r="G3280" s="92">
        <f>R3280*(1-'DRE + DCF'!$AE$39)</f>
        <v>0.25191129907585419</v>
      </c>
      <c r="H3280" s="94">
        <f t="shared" si="357"/>
        <v>0.41985216512642365</v>
      </c>
      <c r="I3280" s="94">
        <f t="shared" si="360"/>
        <v>0.41985216512642365</v>
      </c>
      <c r="J3280" s="94">
        <f t="shared" si="360"/>
        <v>0.41985216512642365</v>
      </c>
      <c r="K3280" s="94">
        <f t="shared" si="360"/>
        <v>0.41985216512642365</v>
      </c>
      <c r="L3280" s="94">
        <f t="shared" si="360"/>
        <v>0.41985216512642365</v>
      </c>
      <c r="M3280" s="94">
        <f t="shared" si="360"/>
        <v>0.41985216512642365</v>
      </c>
      <c r="N3280" s="94">
        <f t="shared" si="360"/>
        <v>0.41985216512642365</v>
      </c>
      <c r="O3280" s="94">
        <f t="shared" si="360"/>
        <v>0.41985216512642365</v>
      </c>
      <c r="P3280" s="94">
        <f t="shared" si="360"/>
        <v>0.41985216512642365</v>
      </c>
      <c r="Q3280" s="94">
        <f t="shared" si="360"/>
        <v>0.41985216512642365</v>
      </c>
      <c r="R3280" s="94">
        <f t="shared" si="360"/>
        <v>0.41985216512642365</v>
      </c>
      <c r="S3280" s="93">
        <f>(1+H3280)^((5-Dashboard!$F$9)*3/12)</f>
        <v>1.1915754970317338</v>
      </c>
      <c r="T3280" s="93">
        <f t="shared" si="359"/>
        <v>1.6918610493721018</v>
      </c>
      <c r="U3280" s="93">
        <f t="shared" si="359"/>
        <v>2.402192574044042</v>
      </c>
      <c r="V3280" s="93">
        <f t="shared" si="359"/>
        <v>3.4107583273070499</v>
      </c>
      <c r="W3280" s="93">
        <f t="shared" si="359"/>
        <v>4.8427725957498939</v>
      </c>
      <c r="X3280" s="93">
        <f t="shared" si="359"/>
        <v>6.876021155290398</v>
      </c>
      <c r="Y3280" s="93">
        <f t="shared" si="358"/>
        <v>9.7629335247941658</v>
      </c>
      <c r="Z3280" s="93">
        <f t="shared" si="358"/>
        <v>13.861922303164345</v>
      </c>
      <c r="AA3280" s="93">
        <f t="shared" si="358"/>
        <v>19.681880394962157</v>
      </c>
      <c r="AB3280" s="93">
        <f t="shared" si="358"/>
        <v>27.945360492546332</v>
      </c>
      <c r="AC3280" s="95">
        <f t="shared" si="358"/>
        <v>39.678280600580329</v>
      </c>
      <c r="AE3280" s="96"/>
    </row>
    <row r="3281" spans="3:31" ht="24.75" customHeight="1" x14ac:dyDescent="0.25">
      <c r="C3281" s="91">
        <f>ABS(E3281-Dashboard!$F$13)</f>
        <v>33.386123131162705</v>
      </c>
      <c r="D3281" s="92">
        <f t="shared" si="361"/>
        <v>0.41995216512642364</v>
      </c>
      <c r="E3281" s="93" cm="1">
        <f t="array" ref="E3281">SUM('DRE + DCF'!$S$41/TIR!S3281,'DRE + DCF'!$U$41:$AD$41/TIR!T3281:AC3281,TIR!F3281)</f>
        <v>14.233876868837291</v>
      </c>
      <c r="F3281" s="100">
        <f>'DRE + DCF'!$AE$38*'DRE + DCF'!$AE$39*(1+G3281)/(R3281-G3281)/AC3281</f>
        <v>2.1885798642466892</v>
      </c>
      <c r="G3281" s="92">
        <f>R3281*(1-'DRE + DCF'!$AE$39)</f>
        <v>0.25197129907585419</v>
      </c>
      <c r="H3281" s="94">
        <f t="shared" si="357"/>
        <v>0.41995216512642364</v>
      </c>
      <c r="I3281" s="94">
        <f t="shared" si="360"/>
        <v>0.41995216512642364</v>
      </c>
      <c r="J3281" s="94">
        <f t="shared" si="360"/>
        <v>0.41995216512642364</v>
      </c>
      <c r="K3281" s="94">
        <f t="shared" si="360"/>
        <v>0.41995216512642364</v>
      </c>
      <c r="L3281" s="94">
        <f t="shared" si="360"/>
        <v>0.41995216512642364</v>
      </c>
      <c r="M3281" s="94">
        <f t="shared" si="360"/>
        <v>0.41995216512642364</v>
      </c>
      <c r="N3281" s="94">
        <f t="shared" si="360"/>
        <v>0.41995216512642364</v>
      </c>
      <c r="O3281" s="94">
        <f t="shared" si="360"/>
        <v>0.41995216512642364</v>
      </c>
      <c r="P3281" s="94">
        <f t="shared" si="360"/>
        <v>0.41995216512642364</v>
      </c>
      <c r="Q3281" s="94">
        <f t="shared" si="360"/>
        <v>0.41995216512642364</v>
      </c>
      <c r="R3281" s="94">
        <f t="shared" si="360"/>
        <v>0.41995216512642364</v>
      </c>
      <c r="S3281" s="93">
        <f>(1+H3281)^((5-Dashboard!$F$9)*3/12)</f>
        <v>1.1916174575451737</v>
      </c>
      <c r="T3281" s="93">
        <f t="shared" si="359"/>
        <v>1.6920397888437135</v>
      </c>
      <c r="U3281" s="93">
        <f t="shared" si="359"/>
        <v>2.4026155616486875</v>
      </c>
      <c r="V3281" s="93">
        <f t="shared" si="359"/>
        <v>3.411599168729492</v>
      </c>
      <c r="W3281" s="93">
        <f t="shared" si="359"/>
        <v>4.8443076261809486</v>
      </c>
      <c r="X3281" s="93">
        <f t="shared" si="359"/>
        <v>6.8786851023340834</v>
      </c>
      <c r="Y3281" s="93">
        <f t="shared" si="358"/>
        <v>9.7674038042821554</v>
      </c>
      <c r="Z3281" s="93">
        <f t="shared" si="358"/>
        <v>13.869246179554512</v>
      </c>
      <c r="AA3281" s="93">
        <f t="shared" si="358"/>
        <v>19.693666141329807</v>
      </c>
      <c r="AB3281" s="93">
        <f t="shared" si="358"/>
        <v>27.964063876658198</v>
      </c>
      <c r="AC3281" s="95">
        <f t="shared" si="358"/>
        <v>39.707633047394417</v>
      </c>
      <c r="AE3281" s="96"/>
    </row>
    <row r="3282" spans="3:31" ht="24.75" customHeight="1" x14ac:dyDescent="0.25">
      <c r="C3282" s="91">
        <f>ABS(E3282-Dashboard!$F$13)</f>
        <v>33.39114761688981</v>
      </c>
      <c r="D3282" s="92">
        <f t="shared" si="361"/>
        <v>0.42005216512642363</v>
      </c>
      <c r="E3282" s="93" cm="1">
        <f t="array" ref="E3282">SUM('DRE + DCF'!$S$41/TIR!S3282,'DRE + DCF'!$U$41:$AD$41/TIR!T3282:AC3282,TIR!F3282)</f>
        <v>14.228852383110183</v>
      </c>
      <c r="F3282" s="100">
        <f>'DRE + DCF'!$AE$38*'DRE + DCF'!$AE$39*(1+G3282)/(R3282-G3282)/AC3282</f>
        <v>2.1865462921239769</v>
      </c>
      <c r="G3282" s="92">
        <f>R3282*(1-'DRE + DCF'!$AE$39)</f>
        <v>0.25203129907585414</v>
      </c>
      <c r="H3282" s="94">
        <f t="shared" si="357"/>
        <v>0.42005216512642363</v>
      </c>
      <c r="I3282" s="94">
        <f t="shared" si="360"/>
        <v>0.42005216512642363</v>
      </c>
      <c r="J3282" s="94">
        <f t="shared" si="360"/>
        <v>0.42005216512642363</v>
      </c>
      <c r="K3282" s="94">
        <f t="shared" si="360"/>
        <v>0.42005216512642363</v>
      </c>
      <c r="L3282" s="94">
        <f t="shared" si="360"/>
        <v>0.42005216512642363</v>
      </c>
      <c r="M3282" s="94">
        <f t="shared" si="360"/>
        <v>0.42005216512642363</v>
      </c>
      <c r="N3282" s="94">
        <f t="shared" si="360"/>
        <v>0.42005216512642363</v>
      </c>
      <c r="O3282" s="94">
        <f t="shared" si="360"/>
        <v>0.42005216512642363</v>
      </c>
      <c r="P3282" s="94">
        <f t="shared" si="360"/>
        <v>0.42005216512642363</v>
      </c>
      <c r="Q3282" s="94">
        <f t="shared" si="360"/>
        <v>0.42005216512642363</v>
      </c>
      <c r="R3282" s="94">
        <f t="shared" si="360"/>
        <v>0.42005216512642363</v>
      </c>
      <c r="S3282" s="93">
        <f>(1+H3282)^((5-Dashboard!$F$9)*3/12)</f>
        <v>1.1916594165811067</v>
      </c>
      <c r="T3282" s="93">
        <f t="shared" si="359"/>
        <v>1.6922185346092915</v>
      </c>
      <c r="U3282" s="93">
        <f t="shared" si="359"/>
        <v>2.4030385939389882</v>
      </c>
      <c r="V3282" s="93">
        <f t="shared" si="359"/>
        <v>3.4124401582054174</v>
      </c>
      <c r="W3282" s="93">
        <f t="shared" si="359"/>
        <v>4.8458430350239592</v>
      </c>
      <c r="X3282" s="93">
        <f t="shared" si="359"/>
        <v>6.881349893748574</v>
      </c>
      <c r="Y3282" s="93">
        <f t="shared" si="358"/>
        <v>9.771875815610148</v>
      </c>
      <c r="Z3282" s="93">
        <f t="shared" si="358"/>
        <v>13.876573409303729</v>
      </c>
      <c r="AA3282" s="93">
        <f t="shared" si="358"/>
        <v>19.705458114417521</v>
      </c>
      <c r="AB3282" s="93">
        <f t="shared" si="358"/>
        <v>27.982778460186655</v>
      </c>
      <c r="AC3282" s="95">
        <f t="shared" si="358"/>
        <v>39.737005138641116</v>
      </c>
      <c r="AE3282" s="96"/>
    </row>
    <row r="3283" spans="3:31" ht="24.75" customHeight="1" x14ac:dyDescent="0.25">
      <c r="C3283" s="91">
        <f>ABS(E3283-Dashboard!$F$13)</f>
        <v>33.396168602066211</v>
      </c>
      <c r="D3283" s="92">
        <f t="shared" si="361"/>
        <v>0.42015216512642362</v>
      </c>
      <c r="E3283" s="93" cm="1">
        <f t="array" ref="E3283">SUM('DRE + DCF'!$S$41/TIR!S3283,'DRE + DCF'!$U$41:$AD$41/TIR!T3283:AC3283,TIR!F3283)</f>
        <v>14.223831397933782</v>
      </c>
      <c r="F3283" s="100">
        <f>'DRE + DCF'!$AE$38*'DRE + DCF'!$AE$39*(1+G3283)/(R3283-G3283)/AC3283</f>
        <v>2.1845148420812168</v>
      </c>
      <c r="G3283" s="92">
        <f>R3283*(1-'DRE + DCF'!$AE$39)</f>
        <v>0.25209129907585415</v>
      </c>
      <c r="H3283" s="94">
        <f t="shared" si="357"/>
        <v>0.42015216512642362</v>
      </c>
      <c r="I3283" s="94">
        <f t="shared" si="360"/>
        <v>0.42015216512642362</v>
      </c>
      <c r="J3283" s="94">
        <f t="shared" si="360"/>
        <v>0.42015216512642362</v>
      </c>
      <c r="K3283" s="94">
        <f t="shared" si="360"/>
        <v>0.42015216512642362</v>
      </c>
      <c r="L3283" s="94">
        <f t="shared" si="360"/>
        <v>0.42015216512642362</v>
      </c>
      <c r="M3283" s="94">
        <f t="shared" si="360"/>
        <v>0.42015216512642362</v>
      </c>
      <c r="N3283" s="94">
        <f t="shared" si="360"/>
        <v>0.42015216512642362</v>
      </c>
      <c r="O3283" s="94">
        <f t="shared" si="360"/>
        <v>0.42015216512642362</v>
      </c>
      <c r="P3283" s="94">
        <f t="shared" si="360"/>
        <v>0.42015216512642362</v>
      </c>
      <c r="Q3283" s="94">
        <f t="shared" si="360"/>
        <v>0.42015216512642362</v>
      </c>
      <c r="R3283" s="94">
        <f t="shared" si="360"/>
        <v>0.42015216512642362</v>
      </c>
      <c r="S3283" s="93">
        <f>(1+H3283)^((5-Dashboard!$F$9)*3/12)</f>
        <v>1.1917013741396891</v>
      </c>
      <c r="T3283" s="93">
        <f t="shared" si="359"/>
        <v>1.6923972866686137</v>
      </c>
      <c r="U3283" s="93">
        <f t="shared" si="359"/>
        <v>2.4034616709165162</v>
      </c>
      <c r="V3283" s="93">
        <f t="shared" si="359"/>
        <v>3.4132812957504619</v>
      </c>
      <c r="W3283" s="93">
        <f t="shared" si="359"/>
        <v>4.8473788223455427</v>
      </c>
      <c r="X3283" s="93">
        <f t="shared" si="359"/>
        <v>6.8840155297419958</v>
      </c>
      <c r="Y3283" s="93">
        <f t="shared" si="358"/>
        <v>9.7763495593270182</v>
      </c>
      <c r="Z3283" s="93">
        <f t="shared" si="358"/>
        <v>13.883903993711021</v>
      </c>
      <c r="AA3283" s="93">
        <f t="shared" si="358"/>
        <v>19.717256317076107</v>
      </c>
      <c r="AB3283" s="93">
        <f t="shared" si="358"/>
        <v>28.001504249048285</v>
      </c>
      <c r="AC3283" s="95">
        <f t="shared" si="358"/>
        <v>39.766396886082667</v>
      </c>
      <c r="AE3283" s="96"/>
    </row>
    <row r="3284" spans="3:31" ht="24.75" customHeight="1" x14ac:dyDescent="0.25">
      <c r="C3284" s="91">
        <f>ABS(E3284-Dashboard!$F$13)</f>
        <v>33.401186090017269</v>
      </c>
      <c r="D3284" s="92">
        <f t="shared" si="361"/>
        <v>0.4202521651264236</v>
      </c>
      <c r="E3284" s="93" cm="1">
        <f t="array" ref="E3284">SUM('DRE + DCF'!$S$41/TIR!S3284,'DRE + DCF'!$U$41:$AD$41/TIR!T3284:AC3284,TIR!F3284)</f>
        <v>14.218813909982726</v>
      </c>
      <c r="F3284" s="100">
        <f>'DRE + DCF'!$AE$38*'DRE + DCF'!$AE$39*(1+G3284)/(R3284-G3284)/AC3284</f>
        <v>2.182485511640154</v>
      </c>
      <c r="G3284" s="92">
        <f>R3284*(1-'DRE + DCF'!$AE$39)</f>
        <v>0.25215129907585415</v>
      </c>
      <c r="H3284" s="94">
        <f t="shared" si="357"/>
        <v>0.4202521651264236</v>
      </c>
      <c r="I3284" s="94">
        <f t="shared" si="360"/>
        <v>0.4202521651264236</v>
      </c>
      <c r="J3284" s="94">
        <f t="shared" si="360"/>
        <v>0.4202521651264236</v>
      </c>
      <c r="K3284" s="94">
        <f t="shared" si="360"/>
        <v>0.4202521651264236</v>
      </c>
      <c r="L3284" s="94">
        <f t="shared" si="360"/>
        <v>0.4202521651264236</v>
      </c>
      <c r="M3284" s="94">
        <f t="shared" si="360"/>
        <v>0.4202521651264236</v>
      </c>
      <c r="N3284" s="94">
        <f t="shared" si="360"/>
        <v>0.4202521651264236</v>
      </c>
      <c r="O3284" s="94">
        <f t="shared" si="360"/>
        <v>0.4202521651264236</v>
      </c>
      <c r="P3284" s="94">
        <f t="shared" si="360"/>
        <v>0.4202521651264236</v>
      </c>
      <c r="Q3284" s="94">
        <f t="shared" si="360"/>
        <v>0.4202521651264236</v>
      </c>
      <c r="R3284" s="94">
        <f t="shared" si="360"/>
        <v>0.4202521651264236</v>
      </c>
      <c r="S3284" s="93">
        <f>(1+H3284)^((5-Dashboard!$F$9)*3/12)</f>
        <v>1.1917433302210774</v>
      </c>
      <c r="T3284" s="93">
        <f t="shared" si="359"/>
        <v>1.6925760450214598</v>
      </c>
      <c r="U3284" s="93">
        <f t="shared" si="359"/>
        <v>2.4038847925828475</v>
      </c>
      <c r="V3284" s="93">
        <f t="shared" si="359"/>
        <v>3.4141225813802731</v>
      </c>
      <c r="W3284" s="93">
        <f t="shared" si="359"/>
        <v>4.8489149882123472</v>
      </c>
      <c r="X3284" s="93">
        <f t="shared" si="359"/>
        <v>6.8866820105225539</v>
      </c>
      <c r="Y3284" s="93">
        <f t="shared" si="358"/>
        <v>9.7808250359818505</v>
      </c>
      <c r="Z3284" s="93">
        <f t="shared" si="358"/>
        <v>13.891237934075955</v>
      </c>
      <c r="AA3284" s="93">
        <f t="shared" si="358"/>
        <v>19.729060752157682</v>
      </c>
      <c r="AB3284" s="93">
        <f t="shared" si="358"/>
        <v>28.020241249162698</v>
      </c>
      <c r="AC3284" s="95">
        <f t="shared" si="358"/>
        <v>39.795808301488051</v>
      </c>
      <c r="AE3284" s="96"/>
    </row>
    <row r="3285" spans="3:31" ht="24.75" customHeight="1" x14ac:dyDescent="0.25">
      <c r="C3285" s="91">
        <f>ABS(E3285-Dashboard!$F$13)</f>
        <v>33.40620008406438</v>
      </c>
      <c r="D3285" s="92">
        <f t="shared" si="361"/>
        <v>0.42035216512642359</v>
      </c>
      <c r="E3285" s="93" cm="1">
        <f t="array" ref="E3285">SUM('DRE + DCF'!$S$41/TIR!S3285,'DRE + DCF'!$U$41:$AD$41/TIR!T3285:AC3285,TIR!F3285)</f>
        <v>14.213799915935615</v>
      </c>
      <c r="F3285" s="100">
        <f>'DRE + DCF'!$AE$38*'DRE + DCF'!$AE$39*(1+G3285)/(R3285-G3285)/AC3285</f>
        <v>2.1804582983257963</v>
      </c>
      <c r="G3285" s="92">
        <f>R3285*(1-'DRE + DCF'!$AE$39)</f>
        <v>0.25221129907585416</v>
      </c>
      <c r="H3285" s="94">
        <f t="shared" si="357"/>
        <v>0.42035216512642359</v>
      </c>
      <c r="I3285" s="94">
        <f t="shared" si="360"/>
        <v>0.42035216512642359</v>
      </c>
      <c r="J3285" s="94">
        <f t="shared" si="360"/>
        <v>0.42035216512642359</v>
      </c>
      <c r="K3285" s="94">
        <f t="shared" si="360"/>
        <v>0.42035216512642359</v>
      </c>
      <c r="L3285" s="94">
        <f t="shared" si="360"/>
        <v>0.42035216512642359</v>
      </c>
      <c r="M3285" s="94">
        <f t="shared" si="360"/>
        <v>0.42035216512642359</v>
      </c>
      <c r="N3285" s="94">
        <f t="shared" si="360"/>
        <v>0.42035216512642359</v>
      </c>
      <c r="O3285" s="94">
        <f t="shared" si="360"/>
        <v>0.42035216512642359</v>
      </c>
      <c r="P3285" s="94">
        <f t="shared" si="360"/>
        <v>0.42035216512642359</v>
      </c>
      <c r="Q3285" s="94">
        <f t="shared" si="360"/>
        <v>0.42035216512642359</v>
      </c>
      <c r="R3285" s="94">
        <f t="shared" si="360"/>
        <v>0.42035216512642359</v>
      </c>
      <c r="S3285" s="93">
        <f>(1+H3285)^((5-Dashboard!$F$9)*3/12)</f>
        <v>1.1917852848254267</v>
      </c>
      <c r="T3285" s="93">
        <f t="shared" si="359"/>
        <v>1.6927548096676062</v>
      </c>
      <c r="U3285" s="93">
        <f t="shared" si="359"/>
        <v>2.4043079589395515</v>
      </c>
      <c r="V3285" s="93">
        <f t="shared" si="359"/>
        <v>3.4149640151104839</v>
      </c>
      <c r="W3285" s="93">
        <f t="shared" si="359"/>
        <v>4.8504515326910003</v>
      </c>
      <c r="X3285" s="93">
        <f t="shared" si="359"/>
        <v>6.8893493362984417</v>
      </c>
      <c r="Y3285" s="93">
        <f t="shared" si="358"/>
        <v>9.7853022461237806</v>
      </c>
      <c r="Z3285" s="93">
        <f t="shared" si="358"/>
        <v>13.898575231698366</v>
      </c>
      <c r="AA3285" s="93">
        <f t="shared" si="358"/>
        <v>19.740871422515259</v>
      </c>
      <c r="AB3285" s="93">
        <f t="shared" si="358"/>
        <v>28.038989466451888</v>
      </c>
      <c r="AC3285" s="95">
        <f t="shared" si="358"/>
        <v>39.825239396631922</v>
      </c>
      <c r="AE3285" s="96"/>
    </row>
    <row r="3286" spans="3:31" ht="24.75" customHeight="1" x14ac:dyDescent="0.25">
      <c r="C3286" s="91">
        <f>ABS(E3286-Dashboard!$F$13)</f>
        <v>33.411210587525197</v>
      </c>
      <c r="D3286" s="92">
        <f t="shared" si="361"/>
        <v>0.42045216512642358</v>
      </c>
      <c r="E3286" s="93" cm="1">
        <f t="array" ref="E3286">SUM('DRE + DCF'!$S$41/TIR!S3286,'DRE + DCF'!$U$41:$AD$41/TIR!T3286:AC3286,TIR!F3286)</f>
        <v>14.208789412474802</v>
      </c>
      <c r="F3286" s="100">
        <f>'DRE + DCF'!$AE$38*'DRE + DCF'!$AE$39*(1+G3286)/(R3286-G3286)/AC3286</f>
        <v>2.1784331996663489</v>
      </c>
      <c r="G3286" s="92">
        <f>R3286*(1-'DRE + DCF'!$AE$39)</f>
        <v>0.25227129907585416</v>
      </c>
      <c r="H3286" s="94">
        <f t="shared" si="357"/>
        <v>0.42045216512642358</v>
      </c>
      <c r="I3286" s="94">
        <f t="shared" si="360"/>
        <v>0.42045216512642358</v>
      </c>
      <c r="J3286" s="94">
        <f t="shared" si="360"/>
        <v>0.42045216512642358</v>
      </c>
      <c r="K3286" s="94">
        <f t="shared" si="360"/>
        <v>0.42045216512642358</v>
      </c>
      <c r="L3286" s="94">
        <f t="shared" si="360"/>
        <v>0.42045216512642358</v>
      </c>
      <c r="M3286" s="94">
        <f t="shared" si="360"/>
        <v>0.42045216512642358</v>
      </c>
      <c r="N3286" s="94">
        <f t="shared" si="360"/>
        <v>0.42045216512642358</v>
      </c>
      <c r="O3286" s="94">
        <f t="shared" si="360"/>
        <v>0.42045216512642358</v>
      </c>
      <c r="P3286" s="94">
        <f t="shared" si="360"/>
        <v>0.42045216512642358</v>
      </c>
      <c r="Q3286" s="94">
        <f t="shared" si="360"/>
        <v>0.42045216512642358</v>
      </c>
      <c r="R3286" s="94">
        <f t="shared" si="360"/>
        <v>0.42045216512642358</v>
      </c>
      <c r="S3286" s="93">
        <f>(1+H3286)^((5-Dashboard!$F$9)*3/12)</f>
        <v>1.1918272379528938</v>
      </c>
      <c r="T3286" s="93">
        <f t="shared" si="359"/>
        <v>1.6929335806068333</v>
      </c>
      <c r="U3286" s="93">
        <f t="shared" si="359"/>
        <v>2.4047311699882052</v>
      </c>
      <c r="V3286" s="93">
        <f t="shared" si="359"/>
        <v>3.4158055969567442</v>
      </c>
      <c r="W3286" s="93">
        <f t="shared" si="359"/>
        <v>4.8519884558481632</v>
      </c>
      <c r="X3286" s="93">
        <f t="shared" si="359"/>
        <v>6.892017507277937</v>
      </c>
      <c r="Y3286" s="93">
        <f t="shared" si="358"/>
        <v>9.789781190302163</v>
      </c>
      <c r="Z3286" s="93">
        <f t="shared" si="358"/>
        <v>13.905915887878646</v>
      </c>
      <c r="AA3286" s="93">
        <f t="shared" si="358"/>
        <v>19.752688331003156</v>
      </c>
      <c r="AB3286" s="93">
        <f t="shared" si="358"/>
        <v>28.057748906840878</v>
      </c>
      <c r="AC3286" s="95">
        <f t="shared" si="358"/>
        <v>39.854690183295673</v>
      </c>
      <c r="AE3286" s="96"/>
    </row>
    <row r="3287" spans="3:31" ht="24.75" customHeight="1" x14ac:dyDescent="0.25">
      <c r="C3287" s="91">
        <f>ABS(E3287-Dashboard!$F$13)</f>
        <v>33.416217603713427</v>
      </c>
      <c r="D3287" s="92">
        <f t="shared" si="361"/>
        <v>0.42055216512642357</v>
      </c>
      <c r="E3287" s="93" cm="1">
        <f t="array" ref="E3287">SUM('DRE + DCF'!$S$41/TIR!S3287,'DRE + DCF'!$U$41:$AD$41/TIR!T3287:AC3287,TIR!F3287)</f>
        <v>14.203782396286572</v>
      </c>
      <c r="F3287" s="100">
        <f>'DRE + DCF'!$AE$38*'DRE + DCF'!$AE$39*(1+G3287)/(R3287-G3287)/AC3287</f>
        <v>2.1764102131932659</v>
      </c>
      <c r="G3287" s="92">
        <f>R3287*(1-'DRE + DCF'!$AE$39)</f>
        <v>0.25233129907585411</v>
      </c>
      <c r="H3287" s="94">
        <f t="shared" si="357"/>
        <v>0.42055216512642357</v>
      </c>
      <c r="I3287" s="94">
        <f t="shared" si="360"/>
        <v>0.42055216512642357</v>
      </c>
      <c r="J3287" s="94">
        <f t="shared" si="360"/>
        <v>0.42055216512642357</v>
      </c>
      <c r="K3287" s="94">
        <f t="shared" si="360"/>
        <v>0.42055216512642357</v>
      </c>
      <c r="L3287" s="94">
        <f t="shared" si="360"/>
        <v>0.42055216512642357</v>
      </c>
      <c r="M3287" s="94">
        <f t="shared" si="360"/>
        <v>0.42055216512642357</v>
      </c>
      <c r="N3287" s="94">
        <f t="shared" si="360"/>
        <v>0.42055216512642357</v>
      </c>
      <c r="O3287" s="94">
        <f t="shared" si="360"/>
        <v>0.42055216512642357</v>
      </c>
      <c r="P3287" s="94">
        <f t="shared" si="360"/>
        <v>0.42055216512642357</v>
      </c>
      <c r="Q3287" s="94">
        <f t="shared" si="360"/>
        <v>0.42055216512642357</v>
      </c>
      <c r="R3287" s="94">
        <f t="shared" si="360"/>
        <v>0.42055216512642357</v>
      </c>
      <c r="S3287" s="93">
        <f>(1+H3287)^((5-Dashboard!$F$9)*3/12)</f>
        <v>1.1918691896036342</v>
      </c>
      <c r="T3287" s="93">
        <f t="shared" si="359"/>
        <v>1.6931123578389182</v>
      </c>
      <c r="U3287" s="93">
        <f t="shared" si="359"/>
        <v>2.405154425730379</v>
      </c>
      <c r="V3287" s="93">
        <f t="shared" si="359"/>
        <v>3.4166473269346893</v>
      </c>
      <c r="W3287" s="93">
        <f t="shared" si="359"/>
        <v>4.8535257577504805</v>
      </c>
      <c r="X3287" s="93">
        <f t="shared" si="359"/>
        <v>6.8946865236693098</v>
      </c>
      <c r="Y3287" s="93">
        <f t="shared" si="358"/>
        <v>9.7942618690664123</v>
      </c>
      <c r="Z3287" s="93">
        <f t="shared" si="358"/>
        <v>13.913259903917464</v>
      </c>
      <c r="AA3287" s="93">
        <f t="shared" si="358"/>
        <v>19.764511480476607</v>
      </c>
      <c r="AB3287" s="93">
        <f t="shared" si="358"/>
        <v>28.076519576257098</v>
      </c>
      <c r="AC3287" s="95">
        <f t="shared" si="358"/>
        <v>39.884160673266436</v>
      </c>
      <c r="AE3287" s="96"/>
    </row>
    <row r="3288" spans="3:31" ht="24.75" customHeight="1" x14ac:dyDescent="0.25">
      <c r="C3288" s="91">
        <f>ABS(E3288-Dashboard!$F$13)</f>
        <v>33.421221135939014</v>
      </c>
      <c r="D3288" s="92">
        <f t="shared" si="361"/>
        <v>0.42065216512642356</v>
      </c>
      <c r="E3288" s="93" cm="1">
        <f t="array" ref="E3288">SUM('DRE + DCF'!$S$41/TIR!S3288,'DRE + DCF'!$U$41:$AD$41/TIR!T3288:AC3288,TIR!F3288)</f>
        <v>14.198778864060982</v>
      </c>
      <c r="F3288" s="100">
        <f>'DRE + DCF'!$AE$38*'DRE + DCF'!$AE$39*(1+G3288)/(R3288-G3288)/AC3288</f>
        <v>2.1743893364411941</v>
      </c>
      <c r="G3288" s="92">
        <f>R3288*(1-'DRE + DCF'!$AE$39)</f>
        <v>0.25239129907585411</v>
      </c>
      <c r="H3288" s="94">
        <f t="shared" si="357"/>
        <v>0.42065216512642356</v>
      </c>
      <c r="I3288" s="94">
        <f t="shared" si="360"/>
        <v>0.42065216512642356</v>
      </c>
      <c r="J3288" s="94">
        <f t="shared" si="360"/>
        <v>0.42065216512642356</v>
      </c>
      <c r="K3288" s="94">
        <f t="shared" si="360"/>
        <v>0.42065216512642356</v>
      </c>
      <c r="L3288" s="94">
        <f t="shared" si="360"/>
        <v>0.42065216512642356</v>
      </c>
      <c r="M3288" s="94">
        <f t="shared" si="360"/>
        <v>0.42065216512642356</v>
      </c>
      <c r="N3288" s="94">
        <f t="shared" si="360"/>
        <v>0.42065216512642356</v>
      </c>
      <c r="O3288" s="94">
        <f t="shared" si="360"/>
        <v>0.42065216512642356</v>
      </c>
      <c r="P3288" s="94">
        <f t="shared" si="360"/>
        <v>0.42065216512642356</v>
      </c>
      <c r="Q3288" s="94">
        <f t="shared" si="360"/>
        <v>0.42065216512642356</v>
      </c>
      <c r="R3288" s="94">
        <f t="shared" si="360"/>
        <v>0.42065216512642356</v>
      </c>
      <c r="S3288" s="93">
        <f>(1+H3288)^((5-Dashboard!$F$9)*3/12)</f>
        <v>1.1919111397778039</v>
      </c>
      <c r="T3288" s="93">
        <f t="shared" si="359"/>
        <v>1.6932911413636407</v>
      </c>
      <c r="U3288" s="93">
        <f t="shared" si="359"/>
        <v>2.4055777261676492</v>
      </c>
      <c r="V3288" s="93">
        <f t="shared" si="359"/>
        <v>3.4174892050599701</v>
      </c>
      <c r="W3288" s="93">
        <f t="shared" si="359"/>
        <v>4.8550634384646267</v>
      </c>
      <c r="X3288" s="93">
        <f t="shared" si="359"/>
        <v>6.8973563856809115</v>
      </c>
      <c r="Y3288" s="93">
        <f t="shared" si="358"/>
        <v>9.7987442829661511</v>
      </c>
      <c r="Z3288" s="93">
        <f t="shared" si="358"/>
        <v>13.920607281116029</v>
      </c>
      <c r="AA3288" s="93">
        <f t="shared" si="358"/>
        <v>19.776340873792144</v>
      </c>
      <c r="AB3288" s="93">
        <f t="shared" si="358"/>
        <v>28.095301480630997</v>
      </c>
      <c r="AC3288" s="95">
        <f t="shared" si="358"/>
        <v>39.913650878338046</v>
      </c>
      <c r="AE3288" s="96"/>
    </row>
    <row r="3289" spans="3:31" ht="24.75" customHeight="1" x14ac:dyDescent="0.25">
      <c r="C3289" s="91">
        <f>ABS(E3289-Dashboard!$F$13)</f>
        <v>33.426221187508006</v>
      </c>
      <c r="D3289" s="92">
        <f t="shared" si="361"/>
        <v>0.42075216512642355</v>
      </c>
      <c r="E3289" s="93" cm="1">
        <f t="array" ref="E3289">SUM('DRE + DCF'!$S$41/TIR!S3289,'DRE + DCF'!$U$41:$AD$41/TIR!T3289:AC3289,TIR!F3289)</f>
        <v>14.19377881249199</v>
      </c>
      <c r="F3289" s="100">
        <f>'DRE + DCF'!$AE$38*'DRE + DCF'!$AE$39*(1+G3289)/(R3289-G3289)/AC3289</f>
        <v>2.1723705669480182</v>
      </c>
      <c r="G3289" s="92">
        <f>R3289*(1-'DRE + DCF'!$AE$39)</f>
        <v>0.25245129907585412</v>
      </c>
      <c r="H3289" s="94">
        <f t="shared" si="357"/>
        <v>0.42075216512642355</v>
      </c>
      <c r="I3289" s="94">
        <f t="shared" si="360"/>
        <v>0.42075216512642355</v>
      </c>
      <c r="J3289" s="94">
        <f t="shared" si="360"/>
        <v>0.42075216512642355</v>
      </c>
      <c r="K3289" s="94">
        <f t="shared" si="360"/>
        <v>0.42075216512642355</v>
      </c>
      <c r="L3289" s="94">
        <f t="shared" ref="I3289:R3314" si="362">$D3289</f>
        <v>0.42075216512642355</v>
      </c>
      <c r="M3289" s="94">
        <f t="shared" si="362"/>
        <v>0.42075216512642355</v>
      </c>
      <c r="N3289" s="94">
        <f t="shared" si="362"/>
        <v>0.42075216512642355</v>
      </c>
      <c r="O3289" s="94">
        <f t="shared" si="362"/>
        <v>0.42075216512642355</v>
      </c>
      <c r="P3289" s="94">
        <f t="shared" si="362"/>
        <v>0.42075216512642355</v>
      </c>
      <c r="Q3289" s="94">
        <f t="shared" si="362"/>
        <v>0.42075216512642355</v>
      </c>
      <c r="R3289" s="94">
        <f t="shared" si="362"/>
        <v>0.42075216512642355</v>
      </c>
      <c r="S3289" s="93">
        <f>(1+H3289)^((5-Dashboard!$F$9)*3/12)</f>
        <v>1.1919530884755589</v>
      </c>
      <c r="T3289" s="93">
        <f t="shared" si="359"/>
        <v>1.6934699311807777</v>
      </c>
      <c r="U3289" s="93">
        <f t="shared" si="359"/>
        <v>2.4060010713015854</v>
      </c>
      <c r="V3289" s="93">
        <f t="shared" si="359"/>
        <v>3.4183312313482217</v>
      </c>
      <c r="W3289" s="93">
        <f t="shared" si="359"/>
        <v>4.8566014980572589</v>
      </c>
      <c r="X3289" s="93">
        <f t="shared" si="359"/>
        <v>6.9000270935210821</v>
      </c>
      <c r="Y3289" s="93">
        <f t="shared" si="358"/>
        <v>9.8032284325510606</v>
      </c>
      <c r="Z3289" s="93">
        <f t="shared" si="358"/>
        <v>13.927958020775833</v>
      </c>
      <c r="AA3289" s="93">
        <f t="shared" si="358"/>
        <v>19.788176513807201</v>
      </c>
      <c r="AB3289" s="93">
        <f t="shared" si="358"/>
        <v>28.114094625895422</v>
      </c>
      <c r="AC3289" s="95">
        <f t="shared" si="358"/>
        <v>39.943160810310069</v>
      </c>
      <c r="AE3289" s="96"/>
    </row>
    <row r="3290" spans="3:31" ht="24.75" customHeight="1" x14ac:dyDescent="0.25">
      <c r="C3290" s="91">
        <f>ABS(E3290-Dashboard!$F$13)</f>
        <v>33.431217761722664</v>
      </c>
      <c r="D3290" s="92">
        <f t="shared" si="361"/>
        <v>0.42085216512642354</v>
      </c>
      <c r="E3290" s="93" cm="1">
        <f t="array" ref="E3290">SUM('DRE + DCF'!$S$41/TIR!S3290,'DRE + DCF'!$U$41:$AD$41/TIR!T3290:AC3290,TIR!F3290)</f>
        <v>14.18878223827733</v>
      </c>
      <c r="F3290" s="100">
        <f>'DRE + DCF'!$AE$38*'DRE + DCF'!$AE$39*(1+G3290)/(R3290-G3290)/AC3290</f>
        <v>2.170353902254806</v>
      </c>
      <c r="G3290" s="92">
        <f>R3290*(1-'DRE + DCF'!$AE$39)</f>
        <v>0.25251129907585412</v>
      </c>
      <c r="H3290" s="94">
        <f t="shared" si="357"/>
        <v>0.42085216512642354</v>
      </c>
      <c r="I3290" s="94">
        <f t="shared" si="362"/>
        <v>0.42085216512642354</v>
      </c>
      <c r="J3290" s="94">
        <f t="shared" si="362"/>
        <v>0.42085216512642354</v>
      </c>
      <c r="K3290" s="94">
        <f t="shared" si="362"/>
        <v>0.42085216512642354</v>
      </c>
      <c r="L3290" s="94">
        <f t="shared" si="362"/>
        <v>0.42085216512642354</v>
      </c>
      <c r="M3290" s="94">
        <f t="shared" si="362"/>
        <v>0.42085216512642354</v>
      </c>
      <c r="N3290" s="94">
        <f t="shared" si="362"/>
        <v>0.42085216512642354</v>
      </c>
      <c r="O3290" s="94">
        <f t="shared" si="362"/>
        <v>0.42085216512642354</v>
      </c>
      <c r="P3290" s="94">
        <f t="shared" si="362"/>
        <v>0.42085216512642354</v>
      </c>
      <c r="Q3290" s="94">
        <f t="shared" si="362"/>
        <v>0.42085216512642354</v>
      </c>
      <c r="R3290" s="94">
        <f t="shared" si="362"/>
        <v>0.42085216512642354</v>
      </c>
      <c r="S3290" s="93">
        <f>(1+H3290)^((5-Dashboard!$F$9)*3/12)</f>
        <v>1.191995035697055</v>
      </c>
      <c r="T3290" s="93">
        <f t="shared" si="359"/>
        <v>1.6936487272901093</v>
      </c>
      <c r="U3290" s="93">
        <f t="shared" si="359"/>
        <v>2.4064244611337635</v>
      </c>
      <c r="V3290" s="93">
        <f t="shared" si="359"/>
        <v>3.4191734058150951</v>
      </c>
      <c r="W3290" s="93">
        <f t="shared" si="359"/>
        <v>4.8581399365950659</v>
      </c>
      <c r="X3290" s="93">
        <f t="shared" si="359"/>
        <v>6.9026986473982461</v>
      </c>
      <c r="Y3290" s="93">
        <f t="shared" si="358"/>
        <v>9.8077143183710334</v>
      </c>
      <c r="Z3290" s="93">
        <f t="shared" si="358"/>
        <v>13.935312124198909</v>
      </c>
      <c r="AA3290" s="93">
        <f t="shared" si="358"/>
        <v>19.80001840338052</v>
      </c>
      <c r="AB3290" s="93">
        <f t="shared" si="358"/>
        <v>28.132899017986244</v>
      </c>
      <c r="AC3290" s="95">
        <f t="shared" si="358"/>
        <v>39.972690480988796</v>
      </c>
      <c r="AE3290" s="96"/>
    </row>
    <row r="3291" spans="3:31" ht="24.75" customHeight="1" x14ac:dyDescent="0.25">
      <c r="C3291" s="91">
        <f>ABS(E3291-Dashboard!$F$13)</f>
        <v>33.436210861881378</v>
      </c>
      <c r="D3291" s="92">
        <f t="shared" si="361"/>
        <v>0.42095216512642353</v>
      </c>
      <c r="E3291" s="93" cm="1">
        <f t="array" ref="E3291">SUM('DRE + DCF'!$S$41/TIR!S3291,'DRE + DCF'!$U$41:$AD$41/TIR!T3291:AC3291,TIR!F3291)</f>
        <v>14.183789138118618</v>
      </c>
      <c r="F3291" s="100">
        <f>'DRE + DCF'!$AE$38*'DRE + DCF'!$AE$39*(1+G3291)/(R3291-G3291)/AC3291</f>
        <v>2.1683393399058524</v>
      </c>
      <c r="G3291" s="92">
        <f>R3291*(1-'DRE + DCF'!$AE$39)</f>
        <v>0.25257129907585413</v>
      </c>
      <c r="H3291" s="94">
        <f t="shared" si="357"/>
        <v>0.42095216512642353</v>
      </c>
      <c r="I3291" s="94">
        <f t="shared" si="362"/>
        <v>0.42095216512642353</v>
      </c>
      <c r="J3291" s="94">
        <f t="shared" si="362"/>
        <v>0.42095216512642353</v>
      </c>
      <c r="K3291" s="94">
        <f t="shared" si="362"/>
        <v>0.42095216512642353</v>
      </c>
      <c r="L3291" s="94">
        <f t="shared" si="362"/>
        <v>0.42095216512642353</v>
      </c>
      <c r="M3291" s="94">
        <f t="shared" si="362"/>
        <v>0.42095216512642353</v>
      </c>
      <c r="N3291" s="94">
        <f t="shared" si="362"/>
        <v>0.42095216512642353</v>
      </c>
      <c r="O3291" s="94">
        <f t="shared" si="362"/>
        <v>0.42095216512642353</v>
      </c>
      <c r="P3291" s="94">
        <f t="shared" si="362"/>
        <v>0.42095216512642353</v>
      </c>
      <c r="Q3291" s="94">
        <f t="shared" si="362"/>
        <v>0.42095216512642353</v>
      </c>
      <c r="R3291" s="94">
        <f t="shared" si="362"/>
        <v>0.42095216512642353</v>
      </c>
      <c r="S3291" s="93">
        <f>(1+H3291)^((5-Dashboard!$F$9)*3/12)</f>
        <v>1.1920369814424481</v>
      </c>
      <c r="T3291" s="93">
        <f t="shared" si="359"/>
        <v>1.6938275296914127</v>
      </c>
      <c r="U3291" s="93">
        <f t="shared" si="359"/>
        <v>2.406847895665754</v>
      </c>
      <c r="V3291" s="93">
        <f t="shared" si="359"/>
        <v>3.4200157284762294</v>
      </c>
      <c r="W3291" s="93">
        <f t="shared" si="359"/>
        <v>4.8596787541447206</v>
      </c>
      <c r="X3291" s="93">
        <f t="shared" si="359"/>
        <v>6.9053710475208208</v>
      </c>
      <c r="Y3291" s="93">
        <f t="shared" si="358"/>
        <v>9.8122019409760295</v>
      </c>
      <c r="Z3291" s="93">
        <f t="shared" si="358"/>
        <v>13.942669592687583</v>
      </c>
      <c r="AA3291" s="93">
        <f t="shared" si="358"/>
        <v>19.811866545371768</v>
      </c>
      <c r="AB3291" s="93">
        <f t="shared" si="358"/>
        <v>28.151714662841769</v>
      </c>
      <c r="AC3291" s="95">
        <f t="shared" si="358"/>
        <v>40.00223990218629</v>
      </c>
      <c r="AE3291" s="96"/>
    </row>
    <row r="3292" spans="3:31" ht="24.75" customHeight="1" x14ac:dyDescent="0.25">
      <c r="C3292" s="91">
        <f>ABS(E3292-Dashboard!$F$13)</f>
        <v>33.441200491278778</v>
      </c>
      <c r="D3292" s="92">
        <f t="shared" si="361"/>
        <v>0.42105216512642352</v>
      </c>
      <c r="E3292" s="93" cm="1">
        <f t="array" ref="E3292">SUM('DRE + DCF'!$S$41/TIR!S3292,'DRE + DCF'!$U$41:$AD$41/TIR!T3292:AC3292,TIR!F3292)</f>
        <v>14.178799508721223</v>
      </c>
      <c r="F3292" s="100">
        <f>'DRE + DCF'!$AE$38*'DRE + DCF'!$AE$39*(1+G3292)/(R3292-G3292)/AC3292</f>
        <v>2.1663268774486246</v>
      </c>
      <c r="G3292" s="92">
        <f>R3292*(1-'DRE + DCF'!$AE$39)</f>
        <v>0.25263129907585408</v>
      </c>
      <c r="H3292" s="94">
        <f t="shared" si="357"/>
        <v>0.42105216512642352</v>
      </c>
      <c r="I3292" s="94">
        <f t="shared" si="362"/>
        <v>0.42105216512642352</v>
      </c>
      <c r="J3292" s="94">
        <f t="shared" si="362"/>
        <v>0.42105216512642352</v>
      </c>
      <c r="K3292" s="94">
        <f t="shared" si="362"/>
        <v>0.42105216512642352</v>
      </c>
      <c r="L3292" s="94">
        <f t="shared" si="362"/>
        <v>0.42105216512642352</v>
      </c>
      <c r="M3292" s="94">
        <f t="shared" si="362"/>
        <v>0.42105216512642352</v>
      </c>
      <c r="N3292" s="94">
        <f t="shared" si="362"/>
        <v>0.42105216512642352</v>
      </c>
      <c r="O3292" s="94">
        <f t="shared" si="362"/>
        <v>0.42105216512642352</v>
      </c>
      <c r="P3292" s="94">
        <f t="shared" si="362"/>
        <v>0.42105216512642352</v>
      </c>
      <c r="Q3292" s="94">
        <f t="shared" si="362"/>
        <v>0.42105216512642352</v>
      </c>
      <c r="R3292" s="94">
        <f t="shared" si="362"/>
        <v>0.42105216512642352</v>
      </c>
      <c r="S3292" s="93">
        <f>(1+H3292)^((5-Dashboard!$F$9)*3/12)</f>
        <v>1.1920789257118942</v>
      </c>
      <c r="T3292" s="93">
        <f t="shared" si="359"/>
        <v>1.6940063383844683</v>
      </c>
      <c r="U3292" s="93">
        <f t="shared" si="359"/>
        <v>2.4072713748991337</v>
      </c>
      <c r="V3292" s="93">
        <f t="shared" si="359"/>
        <v>3.4208581993472764</v>
      </c>
      <c r="W3292" s="93">
        <f t="shared" si="359"/>
        <v>4.8612179507729261</v>
      </c>
      <c r="X3292" s="93">
        <f t="shared" si="359"/>
        <v>6.9080442940973033</v>
      </c>
      <c r="Y3292" s="93">
        <f t="shared" si="358"/>
        <v>9.8166913009162098</v>
      </c>
      <c r="Z3292" s="93">
        <f t="shared" si="358"/>
        <v>13.950030427544709</v>
      </c>
      <c r="AA3292" s="93">
        <f t="shared" si="358"/>
        <v>19.823720942641899</v>
      </c>
      <c r="AB3292" s="93">
        <f t="shared" si="358"/>
        <v>28.170541566403298</v>
      </c>
      <c r="AC3292" s="95">
        <f t="shared" si="358"/>
        <v>40.031809085721321</v>
      </c>
      <c r="AE3292" s="96"/>
    </row>
    <row r="3293" spans="3:31" ht="24.75" customHeight="1" x14ac:dyDescent="0.25">
      <c r="C3293" s="91">
        <f>ABS(E3293-Dashboard!$F$13)</f>
        <v>33.446186653205586</v>
      </c>
      <c r="D3293" s="92">
        <f t="shared" si="361"/>
        <v>0.42115216512642351</v>
      </c>
      <c r="E3293" s="93" cm="1">
        <f t="array" ref="E3293">SUM('DRE + DCF'!$S$41/TIR!S3293,'DRE + DCF'!$U$41:$AD$41/TIR!T3293:AC3293,TIR!F3293)</f>
        <v>14.173813346794415</v>
      </c>
      <c r="F3293" s="100">
        <f>'DRE + DCF'!$AE$38*'DRE + DCF'!$AE$39*(1+G3293)/(R3293-G3293)/AC3293</f>
        <v>2.1643165124338153</v>
      </c>
      <c r="G3293" s="92">
        <f>R3293*(1-'DRE + DCF'!$AE$39)</f>
        <v>0.25269129907585408</v>
      </c>
      <c r="H3293" s="94">
        <f t="shared" si="357"/>
        <v>0.42115216512642351</v>
      </c>
      <c r="I3293" s="94">
        <f t="shared" si="362"/>
        <v>0.42115216512642351</v>
      </c>
      <c r="J3293" s="94">
        <f t="shared" si="362"/>
        <v>0.42115216512642351</v>
      </c>
      <c r="K3293" s="94">
        <f t="shared" si="362"/>
        <v>0.42115216512642351</v>
      </c>
      <c r="L3293" s="94">
        <f t="shared" si="362"/>
        <v>0.42115216512642351</v>
      </c>
      <c r="M3293" s="94">
        <f t="shared" si="362"/>
        <v>0.42115216512642351</v>
      </c>
      <c r="N3293" s="94">
        <f t="shared" si="362"/>
        <v>0.42115216512642351</v>
      </c>
      <c r="O3293" s="94">
        <f t="shared" si="362"/>
        <v>0.42115216512642351</v>
      </c>
      <c r="P3293" s="94">
        <f t="shared" si="362"/>
        <v>0.42115216512642351</v>
      </c>
      <c r="Q3293" s="94">
        <f t="shared" si="362"/>
        <v>0.42115216512642351</v>
      </c>
      <c r="R3293" s="94">
        <f t="shared" si="362"/>
        <v>0.42115216512642351</v>
      </c>
      <c r="S3293" s="93">
        <f>(1+H3293)^((5-Dashboard!$F$9)*3/12)</f>
        <v>1.1921208685055487</v>
      </c>
      <c r="T3293" s="93">
        <f t="shared" si="359"/>
        <v>1.6941851533690528</v>
      </c>
      <c r="U3293" s="93">
        <f t="shared" si="359"/>
        <v>2.4076948988354712</v>
      </c>
      <c r="V3293" s="93">
        <f t="shared" si="359"/>
        <v>3.4217008184438749</v>
      </c>
      <c r="W3293" s="93">
        <f t="shared" si="359"/>
        <v>4.8627575265463676</v>
      </c>
      <c r="X3293" s="93">
        <f t="shared" si="359"/>
        <v>6.9107183873361819</v>
      </c>
      <c r="Y3293" s="93">
        <f t="shared" si="358"/>
        <v>9.8211823987418008</v>
      </c>
      <c r="Z3293" s="93">
        <f t="shared" si="358"/>
        <v>13.957394630073431</v>
      </c>
      <c r="AA3293" s="93">
        <f t="shared" si="358"/>
        <v>19.835581598052773</v>
      </c>
      <c r="AB3293" s="93">
        <f t="shared" si="358"/>
        <v>28.18937973461454</v>
      </c>
      <c r="AC3293" s="95">
        <f t="shared" si="358"/>
        <v>40.061398043418379</v>
      </c>
      <c r="AE3293" s="96"/>
    </row>
    <row r="3294" spans="3:31" ht="24.75" customHeight="1" x14ac:dyDescent="0.25">
      <c r="C3294" s="91">
        <f>ABS(E3294-Dashboard!$F$13)</f>
        <v>33.451169350948803</v>
      </c>
      <c r="D3294" s="92">
        <f t="shared" si="361"/>
        <v>0.42125216512642349</v>
      </c>
      <c r="E3294" s="93" cm="1">
        <f t="array" ref="E3294">SUM('DRE + DCF'!$S$41/TIR!S3294,'DRE + DCF'!$U$41:$AD$41/TIR!T3294:AC3294,TIR!F3294)</f>
        <v>14.168830649051193</v>
      </c>
      <c r="F3294" s="100">
        <f>'DRE + DCF'!$AE$38*'DRE + DCF'!$AE$39*(1+G3294)/(R3294-G3294)/AC3294</f>
        <v>2.1623082424152762</v>
      </c>
      <c r="G3294" s="92">
        <f>R3294*(1-'DRE + DCF'!$AE$39)</f>
        <v>0.25275129907585409</v>
      </c>
      <c r="H3294" s="94">
        <f t="shared" si="357"/>
        <v>0.42125216512642349</v>
      </c>
      <c r="I3294" s="94">
        <f t="shared" si="362"/>
        <v>0.42125216512642349</v>
      </c>
      <c r="J3294" s="94">
        <f t="shared" si="362"/>
        <v>0.42125216512642349</v>
      </c>
      <c r="K3294" s="94">
        <f t="shared" si="362"/>
        <v>0.42125216512642349</v>
      </c>
      <c r="L3294" s="94">
        <f t="shared" si="362"/>
        <v>0.42125216512642349</v>
      </c>
      <c r="M3294" s="94">
        <f t="shared" si="362"/>
        <v>0.42125216512642349</v>
      </c>
      <c r="N3294" s="94">
        <f t="shared" si="362"/>
        <v>0.42125216512642349</v>
      </c>
      <c r="O3294" s="94">
        <f t="shared" si="362"/>
        <v>0.42125216512642349</v>
      </c>
      <c r="P3294" s="94">
        <f t="shared" si="362"/>
        <v>0.42125216512642349</v>
      </c>
      <c r="Q3294" s="94">
        <f t="shared" si="362"/>
        <v>0.42125216512642349</v>
      </c>
      <c r="R3294" s="94">
        <f t="shared" si="362"/>
        <v>0.42125216512642349</v>
      </c>
      <c r="S3294" s="93">
        <f>(1+H3294)^((5-Dashboard!$F$9)*3/12)</f>
        <v>1.1921628098235675</v>
      </c>
      <c r="T3294" s="93">
        <f t="shared" si="359"/>
        <v>1.6943639746449461</v>
      </c>
      <c r="U3294" s="93">
        <f t="shared" si="359"/>
        <v>2.4081184674763425</v>
      </c>
      <c r="V3294" s="93">
        <f t="shared" si="359"/>
        <v>3.4225435857816771</v>
      </c>
      <c r="W3294" s="93">
        <f t="shared" si="359"/>
        <v>4.8642974815317617</v>
      </c>
      <c r="X3294" s="93">
        <f t="shared" si="359"/>
        <v>6.913393327446026</v>
      </c>
      <c r="Y3294" s="93">
        <f t="shared" si="358"/>
        <v>9.825675235003235</v>
      </c>
      <c r="Z3294" s="93">
        <f t="shared" si="358"/>
        <v>13.964762201577429</v>
      </c>
      <c r="AA3294" s="93">
        <f t="shared" si="358"/>
        <v>19.847448514467562</v>
      </c>
      <c r="AB3294" s="93">
        <f t="shared" si="358"/>
        <v>28.208229173422243</v>
      </c>
      <c r="AC3294" s="95">
        <f t="shared" si="358"/>
        <v>40.091006787108711</v>
      </c>
      <c r="AE3294" s="96"/>
    </row>
    <row r="3295" spans="3:31" ht="24.75" customHeight="1" x14ac:dyDescent="0.25">
      <c r="C3295" s="91">
        <f>ABS(E3295-Dashboard!$F$13)</f>
        <v>33.45614858779156</v>
      </c>
      <c r="D3295" s="92">
        <f t="shared" si="361"/>
        <v>0.42135216512642348</v>
      </c>
      <c r="E3295" s="93" cm="1">
        <f t="array" ref="E3295">SUM('DRE + DCF'!$S$41/TIR!S3295,'DRE + DCF'!$U$41:$AD$41/TIR!T3295:AC3295,TIR!F3295)</f>
        <v>14.163851412208436</v>
      </c>
      <c r="F3295" s="100">
        <f>'DRE + DCF'!$AE$38*'DRE + DCF'!$AE$39*(1+G3295)/(R3295-G3295)/AC3295</f>
        <v>2.1603020649500713</v>
      </c>
      <c r="G3295" s="92">
        <f>R3295*(1-'DRE + DCF'!$AE$39)</f>
        <v>0.25281129907585409</v>
      </c>
      <c r="H3295" s="94">
        <f t="shared" si="357"/>
        <v>0.42135216512642348</v>
      </c>
      <c r="I3295" s="94">
        <f t="shared" si="362"/>
        <v>0.42135216512642348</v>
      </c>
      <c r="J3295" s="94">
        <f t="shared" si="362"/>
        <v>0.42135216512642348</v>
      </c>
      <c r="K3295" s="94">
        <f t="shared" si="362"/>
        <v>0.42135216512642348</v>
      </c>
      <c r="L3295" s="94">
        <f t="shared" si="362"/>
        <v>0.42135216512642348</v>
      </c>
      <c r="M3295" s="94">
        <f t="shared" si="362"/>
        <v>0.42135216512642348</v>
      </c>
      <c r="N3295" s="94">
        <f t="shared" si="362"/>
        <v>0.42135216512642348</v>
      </c>
      <c r="O3295" s="94">
        <f t="shared" si="362"/>
        <v>0.42135216512642348</v>
      </c>
      <c r="P3295" s="94">
        <f t="shared" si="362"/>
        <v>0.42135216512642348</v>
      </c>
      <c r="Q3295" s="94">
        <f t="shared" si="362"/>
        <v>0.42135216512642348</v>
      </c>
      <c r="R3295" s="94">
        <f t="shared" si="362"/>
        <v>0.42135216512642348</v>
      </c>
      <c r="S3295" s="93">
        <f>(1+H3295)^((5-Dashboard!$F$9)*3/12)</f>
        <v>1.1922047496661063</v>
      </c>
      <c r="T3295" s="93">
        <f t="shared" si="359"/>
        <v>1.6945428022119258</v>
      </c>
      <c r="U3295" s="93">
        <f t="shared" si="359"/>
        <v>2.4085420808233171</v>
      </c>
      <c r="V3295" s="93">
        <f t="shared" si="359"/>
        <v>3.4233865013763229</v>
      </c>
      <c r="W3295" s="93">
        <f t="shared" si="359"/>
        <v>4.8658378157958078</v>
      </c>
      <c r="X3295" s="93">
        <f t="shared" si="359"/>
        <v>6.9160691146353983</v>
      </c>
      <c r="Y3295" s="93">
        <f t="shared" si="358"/>
        <v>9.8301698102510091</v>
      </c>
      <c r="Z3295" s="93">
        <f t="shared" si="358"/>
        <v>13.972133143360674</v>
      </c>
      <c r="AA3295" s="93">
        <f t="shared" si="358"/>
        <v>19.859321694750353</v>
      </c>
      <c r="AB3295" s="93">
        <f t="shared" si="358"/>
        <v>28.227089888775566</v>
      </c>
      <c r="AC3295" s="95">
        <f t="shared" si="358"/>
        <v>40.120635328629326</v>
      </c>
      <c r="AE3295" s="96"/>
    </row>
    <row r="3296" spans="3:31" ht="24.75" customHeight="1" x14ac:dyDescent="0.25">
      <c r="C3296" s="91">
        <f>ABS(E3296-Dashboard!$F$13)</f>
        <v>33.461124367013248</v>
      </c>
      <c r="D3296" s="92">
        <f t="shared" si="361"/>
        <v>0.42145216512642347</v>
      </c>
      <c r="E3296" s="93" cm="1">
        <f t="array" ref="E3296">SUM('DRE + DCF'!$S$41/TIR!S3296,'DRE + DCF'!$U$41:$AD$41/TIR!T3296:AC3296,TIR!F3296)</f>
        <v>14.158875632986749</v>
      </c>
      <c r="F3296" s="100">
        <f>'DRE + DCF'!$AE$38*'DRE + DCF'!$AE$39*(1+G3296)/(R3296-G3296)/AC3296</f>
        <v>2.1582979775984161</v>
      </c>
      <c r="G3296" s="92">
        <f>R3296*(1-'DRE + DCF'!$AE$39)</f>
        <v>0.25287129907585409</v>
      </c>
      <c r="H3296" s="94">
        <f t="shared" si="357"/>
        <v>0.42145216512642347</v>
      </c>
      <c r="I3296" s="94">
        <f t="shared" si="362"/>
        <v>0.42145216512642347</v>
      </c>
      <c r="J3296" s="94">
        <f t="shared" si="362"/>
        <v>0.42145216512642347</v>
      </c>
      <c r="K3296" s="94">
        <f t="shared" si="362"/>
        <v>0.42145216512642347</v>
      </c>
      <c r="L3296" s="94">
        <f t="shared" si="362"/>
        <v>0.42145216512642347</v>
      </c>
      <c r="M3296" s="94">
        <f t="shared" si="362"/>
        <v>0.42145216512642347</v>
      </c>
      <c r="N3296" s="94">
        <f t="shared" si="362"/>
        <v>0.42145216512642347</v>
      </c>
      <c r="O3296" s="94">
        <f t="shared" si="362"/>
        <v>0.42145216512642347</v>
      </c>
      <c r="P3296" s="94">
        <f t="shared" si="362"/>
        <v>0.42145216512642347</v>
      </c>
      <c r="Q3296" s="94">
        <f t="shared" si="362"/>
        <v>0.42145216512642347</v>
      </c>
      <c r="R3296" s="94">
        <f t="shared" si="362"/>
        <v>0.42145216512642347</v>
      </c>
      <c r="S3296" s="93">
        <f>(1+H3296)^((5-Dashboard!$F$9)*3/12)</f>
        <v>1.1922466880333211</v>
      </c>
      <c r="T3296" s="93">
        <f t="shared" si="359"/>
        <v>1.6947216360697721</v>
      </c>
      <c r="U3296" s="93">
        <f t="shared" si="359"/>
        <v>2.4089657388779724</v>
      </c>
      <c r="V3296" s="93">
        <f t="shared" si="359"/>
        <v>3.4242295652434684</v>
      </c>
      <c r="W3296" s="93">
        <f t="shared" si="359"/>
        <v>4.8673785294052401</v>
      </c>
      <c r="X3296" s="93">
        <f t="shared" si="359"/>
        <v>6.9187457491129463</v>
      </c>
      <c r="Y3296" s="93">
        <f t="shared" si="358"/>
        <v>9.8346661250358363</v>
      </c>
      <c r="Z3296" s="93">
        <f t="shared" si="358"/>
        <v>13.979507456727683</v>
      </c>
      <c r="AA3296" s="93">
        <f t="shared" si="358"/>
        <v>19.871201141766548</v>
      </c>
      <c r="AB3296" s="93">
        <f t="shared" si="358"/>
        <v>28.24596188662672</v>
      </c>
      <c r="AC3296" s="95">
        <f t="shared" si="358"/>
        <v>40.150283679823993</v>
      </c>
      <c r="AE3296" s="96"/>
    </row>
    <row r="3297" spans="3:31" ht="24.75" customHeight="1" x14ac:dyDescent="0.25">
      <c r="C3297" s="91">
        <f>ABS(E3297-Dashboard!$F$13)</f>
        <v>33.466096691889391</v>
      </c>
      <c r="D3297" s="92">
        <f t="shared" si="361"/>
        <v>0.42155216512642346</v>
      </c>
      <c r="E3297" s="93" cm="1">
        <f t="array" ref="E3297">SUM('DRE + DCF'!$S$41/TIR!S3297,'DRE + DCF'!$U$41:$AD$41/TIR!T3297:AC3297,TIR!F3297)</f>
        <v>14.15390330811061</v>
      </c>
      <c r="F3297" s="100">
        <f>'DRE + DCF'!$AE$38*'DRE + DCF'!$AE$39*(1+G3297)/(R3297-G3297)/AC3297</f>
        <v>2.156295977923731</v>
      </c>
      <c r="G3297" s="92">
        <f>R3297*(1-'DRE + DCF'!$AE$39)</f>
        <v>0.25293129907585404</v>
      </c>
      <c r="H3297" s="94">
        <f t="shared" si="357"/>
        <v>0.42155216512642346</v>
      </c>
      <c r="I3297" s="94">
        <f t="shared" si="362"/>
        <v>0.42155216512642346</v>
      </c>
      <c r="J3297" s="94">
        <f t="shared" si="362"/>
        <v>0.42155216512642346</v>
      </c>
      <c r="K3297" s="94">
        <f t="shared" si="362"/>
        <v>0.42155216512642346</v>
      </c>
      <c r="L3297" s="94">
        <f t="shared" si="362"/>
        <v>0.42155216512642346</v>
      </c>
      <c r="M3297" s="94">
        <f t="shared" si="362"/>
        <v>0.42155216512642346</v>
      </c>
      <c r="N3297" s="94">
        <f t="shared" si="362"/>
        <v>0.42155216512642346</v>
      </c>
      <c r="O3297" s="94">
        <f t="shared" si="362"/>
        <v>0.42155216512642346</v>
      </c>
      <c r="P3297" s="94">
        <f t="shared" si="362"/>
        <v>0.42155216512642346</v>
      </c>
      <c r="Q3297" s="94">
        <f t="shared" si="362"/>
        <v>0.42155216512642346</v>
      </c>
      <c r="R3297" s="94">
        <f t="shared" si="362"/>
        <v>0.42155216512642346</v>
      </c>
      <c r="S3297" s="93">
        <f>(1+H3297)^((5-Dashboard!$F$9)*3/12)</f>
        <v>1.1922886249253675</v>
      </c>
      <c r="T3297" s="93">
        <f t="shared" si="359"/>
        <v>1.6949004762182622</v>
      </c>
      <c r="U3297" s="93">
        <f t="shared" si="359"/>
        <v>2.4093894416418769</v>
      </c>
      <c r="V3297" s="93">
        <f t="shared" si="359"/>
        <v>3.4250727773987544</v>
      </c>
      <c r="W3297" s="93">
        <f t="shared" si="359"/>
        <v>4.8689196224267715</v>
      </c>
      <c r="X3297" s="93">
        <f t="shared" si="359"/>
        <v>6.9214232310873047</v>
      </c>
      <c r="Y3297" s="93">
        <f t="shared" si="358"/>
        <v>9.839164179908483</v>
      </c>
      <c r="Z3297" s="93">
        <f t="shared" si="358"/>
        <v>13.986885142983253</v>
      </c>
      <c r="AA3297" s="93">
        <f t="shared" si="358"/>
        <v>19.883086858382445</v>
      </c>
      <c r="AB3297" s="93">
        <f t="shared" si="358"/>
        <v>28.264845172930301</v>
      </c>
      <c r="AC3297" s="95">
        <f t="shared" si="358"/>
        <v>40.179951852542203</v>
      </c>
      <c r="AE3297" s="96"/>
    </row>
    <row r="3298" spans="3:31" ht="24.75" customHeight="1" x14ac:dyDescent="0.25">
      <c r="C3298" s="91">
        <f>ABS(E3298-Dashboard!$F$13)</f>
        <v>33.471065565691774</v>
      </c>
      <c r="D3298" s="92">
        <f t="shared" si="361"/>
        <v>0.42165216512642345</v>
      </c>
      <c r="E3298" s="93" cm="1">
        <f t="array" ref="E3298">SUM('DRE + DCF'!$S$41/TIR!S3298,'DRE + DCF'!$U$41:$AD$41/TIR!T3298:AC3298,TIR!F3298)</f>
        <v>14.148934434308224</v>
      </c>
      <c r="F3298" s="100">
        <f>'DRE + DCF'!$AE$38*'DRE + DCF'!$AE$39*(1+G3298)/(R3298-G3298)/AC3298</f>
        <v>2.1542960634925814</v>
      </c>
      <c r="G3298" s="92">
        <f>R3298*(1-'DRE + DCF'!$AE$39)</f>
        <v>0.25299129907585405</v>
      </c>
      <c r="H3298" s="94">
        <f t="shared" si="357"/>
        <v>0.42165216512642345</v>
      </c>
      <c r="I3298" s="94">
        <f t="shared" si="362"/>
        <v>0.42165216512642345</v>
      </c>
      <c r="J3298" s="94">
        <f t="shared" si="362"/>
        <v>0.42165216512642345</v>
      </c>
      <c r="K3298" s="94">
        <f t="shared" si="362"/>
        <v>0.42165216512642345</v>
      </c>
      <c r="L3298" s="94">
        <f t="shared" si="362"/>
        <v>0.42165216512642345</v>
      </c>
      <c r="M3298" s="94">
        <f t="shared" si="362"/>
        <v>0.42165216512642345</v>
      </c>
      <c r="N3298" s="94">
        <f t="shared" si="362"/>
        <v>0.42165216512642345</v>
      </c>
      <c r="O3298" s="94">
        <f t="shared" si="362"/>
        <v>0.42165216512642345</v>
      </c>
      <c r="P3298" s="94">
        <f t="shared" si="362"/>
        <v>0.42165216512642345</v>
      </c>
      <c r="Q3298" s="94">
        <f t="shared" si="362"/>
        <v>0.42165216512642345</v>
      </c>
      <c r="R3298" s="94">
        <f t="shared" si="362"/>
        <v>0.42165216512642345</v>
      </c>
      <c r="S3298" s="93">
        <f>(1+H3298)^((5-Dashboard!$F$9)*3/12)</f>
        <v>1.1923305603424008</v>
      </c>
      <c r="T3298" s="93">
        <f t="shared" si="359"/>
        <v>1.6950793226571759</v>
      </c>
      <c r="U3298" s="93">
        <f t="shared" si="359"/>
        <v>2.4098131891166057</v>
      </c>
      <c r="V3298" s="93">
        <f t="shared" si="359"/>
        <v>3.425916137857834</v>
      </c>
      <c r="W3298" s="93">
        <f t="shared" si="359"/>
        <v>4.870461094927145</v>
      </c>
      <c r="X3298" s="93">
        <f t="shared" si="359"/>
        <v>6.9241015607671876</v>
      </c>
      <c r="Y3298" s="93">
        <f t="shared" si="358"/>
        <v>9.8436639754199202</v>
      </c>
      <c r="Z3298" s="93">
        <f t="shared" si="358"/>
        <v>13.994266203432707</v>
      </c>
      <c r="AA3298" s="93">
        <f t="shared" si="358"/>
        <v>19.894978847465644</v>
      </c>
      <c r="AB3298" s="93">
        <f t="shared" si="358"/>
        <v>28.283739753643932</v>
      </c>
      <c r="AC3298" s="95">
        <f t="shared" si="358"/>
        <v>40.209639858640195</v>
      </c>
      <c r="AE3298" s="96"/>
    </row>
    <row r="3299" spans="3:31" ht="24.75" customHeight="1" x14ac:dyDescent="0.25">
      <c r="C3299" s="91">
        <f>ABS(E3299-Dashboard!$F$13)</f>
        <v>33.476030991688361</v>
      </c>
      <c r="D3299" s="92">
        <f t="shared" si="361"/>
        <v>0.42175216512642344</v>
      </c>
      <c r="E3299" s="93" cm="1">
        <f t="array" ref="E3299">SUM('DRE + DCF'!$S$41/TIR!S3299,'DRE + DCF'!$U$41:$AD$41/TIR!T3299:AC3299,TIR!F3299)</f>
        <v>14.143969008311633</v>
      </c>
      <c r="F3299" s="100">
        <f>'DRE + DCF'!$AE$38*'DRE + DCF'!$AE$39*(1+G3299)/(R3299-G3299)/AC3299</f>
        <v>2.1522982318747248</v>
      </c>
      <c r="G3299" s="92">
        <f>R3299*(1-'DRE + DCF'!$AE$39)</f>
        <v>0.25305129907585405</v>
      </c>
      <c r="H3299" s="94">
        <f t="shared" si="357"/>
        <v>0.42175216512642344</v>
      </c>
      <c r="I3299" s="94">
        <f t="shared" si="362"/>
        <v>0.42175216512642344</v>
      </c>
      <c r="J3299" s="94">
        <f t="shared" si="362"/>
        <v>0.42175216512642344</v>
      </c>
      <c r="K3299" s="94">
        <f t="shared" si="362"/>
        <v>0.42175216512642344</v>
      </c>
      <c r="L3299" s="94">
        <f t="shared" si="362"/>
        <v>0.42175216512642344</v>
      </c>
      <c r="M3299" s="94">
        <f t="shared" si="362"/>
        <v>0.42175216512642344</v>
      </c>
      <c r="N3299" s="94">
        <f t="shared" si="362"/>
        <v>0.42175216512642344</v>
      </c>
      <c r="O3299" s="94">
        <f t="shared" si="362"/>
        <v>0.42175216512642344</v>
      </c>
      <c r="P3299" s="94">
        <f t="shared" si="362"/>
        <v>0.42175216512642344</v>
      </c>
      <c r="Q3299" s="94">
        <f t="shared" si="362"/>
        <v>0.42175216512642344</v>
      </c>
      <c r="R3299" s="94">
        <f t="shared" si="362"/>
        <v>0.42175216512642344</v>
      </c>
      <c r="S3299" s="93">
        <f>(1+H3299)^((5-Dashboard!$F$9)*3/12)</f>
        <v>1.1923724942845768</v>
      </c>
      <c r="T3299" s="93">
        <f t="shared" si="359"/>
        <v>1.695258175386291</v>
      </c>
      <c r="U3299" s="93">
        <f t="shared" si="359"/>
        <v>2.4102369813037292</v>
      </c>
      <c r="V3299" s="93">
        <f t="shared" si="359"/>
        <v>3.4267596466363517</v>
      </c>
      <c r="W3299" s="93">
        <f t="shared" si="359"/>
        <v>4.8720029469730903</v>
      </c>
      <c r="X3299" s="93">
        <f t="shared" si="359"/>
        <v>6.9267807383613063</v>
      </c>
      <c r="Y3299" s="93">
        <f t="shared" si="358"/>
        <v>9.8481655121211915</v>
      </c>
      <c r="Z3299" s="93">
        <f t="shared" si="358"/>
        <v>14.001650639381676</v>
      </c>
      <c r="AA3299" s="93">
        <f t="shared" si="358"/>
        <v>19.906877111884668</v>
      </c>
      <c r="AB3299" s="93">
        <f t="shared" si="358"/>
        <v>28.302645634727668</v>
      </c>
      <c r="AC3299" s="95">
        <f t="shared" si="358"/>
        <v>40.239347709979974</v>
      </c>
      <c r="AE3299" s="96"/>
    </row>
    <row r="3300" spans="3:31" ht="24.75" customHeight="1" x14ac:dyDescent="0.25">
      <c r="C3300" s="91">
        <f>ABS(E3300-Dashboard!$F$13)</f>
        <v>33.480992973143394</v>
      </c>
      <c r="D3300" s="92">
        <f t="shared" si="361"/>
        <v>0.42185216512642343</v>
      </c>
      <c r="E3300" s="93" cm="1">
        <f t="array" ref="E3300">SUM('DRE + DCF'!$S$41/TIR!S3300,'DRE + DCF'!$U$41:$AD$41/TIR!T3300:AC3300,TIR!F3300)</f>
        <v>14.139007026856605</v>
      </c>
      <c r="F3300" s="100">
        <f>'DRE + DCF'!$AE$38*'DRE + DCF'!$AE$39*(1+G3300)/(R3300-G3300)/AC3300</f>
        <v>2.150302480643052</v>
      </c>
      <c r="G3300" s="92">
        <f>R3300*(1-'DRE + DCF'!$AE$39)</f>
        <v>0.25311129907585406</v>
      </c>
      <c r="H3300" s="94">
        <f t="shared" si="357"/>
        <v>0.42185216512642343</v>
      </c>
      <c r="I3300" s="94">
        <f t="shared" si="362"/>
        <v>0.42185216512642343</v>
      </c>
      <c r="J3300" s="94">
        <f t="shared" si="362"/>
        <v>0.42185216512642343</v>
      </c>
      <c r="K3300" s="94">
        <f t="shared" si="362"/>
        <v>0.42185216512642343</v>
      </c>
      <c r="L3300" s="94">
        <f t="shared" si="362"/>
        <v>0.42185216512642343</v>
      </c>
      <c r="M3300" s="94">
        <f t="shared" si="362"/>
        <v>0.42185216512642343</v>
      </c>
      <c r="N3300" s="94">
        <f t="shared" si="362"/>
        <v>0.42185216512642343</v>
      </c>
      <c r="O3300" s="94">
        <f t="shared" si="362"/>
        <v>0.42185216512642343</v>
      </c>
      <c r="P3300" s="94">
        <f t="shared" si="362"/>
        <v>0.42185216512642343</v>
      </c>
      <c r="Q3300" s="94">
        <f t="shared" si="362"/>
        <v>0.42185216512642343</v>
      </c>
      <c r="R3300" s="94">
        <f t="shared" si="362"/>
        <v>0.42185216512642343</v>
      </c>
      <c r="S3300" s="93">
        <f>(1+H3300)^((5-Dashboard!$F$9)*3/12)</f>
        <v>1.1924144267520516</v>
      </c>
      <c r="T3300" s="93">
        <f t="shared" si="359"/>
        <v>1.6954370344053877</v>
      </c>
      <c r="U3300" s="93">
        <f t="shared" si="359"/>
        <v>2.410660818204823</v>
      </c>
      <c r="V3300" s="93">
        <f t="shared" si="359"/>
        <v>3.4276033037499634</v>
      </c>
      <c r="W3300" s="93">
        <f t="shared" si="359"/>
        <v>4.8735451786313675</v>
      </c>
      <c r="X3300" s="93">
        <f t="shared" si="359"/>
        <v>6.9294607640784527</v>
      </c>
      <c r="Y3300" s="93">
        <f t="shared" si="358"/>
        <v>9.8526687905635484</v>
      </c>
      <c r="Z3300" s="93">
        <f t="shared" si="358"/>
        <v>14.009038452136322</v>
      </c>
      <c r="AA3300" s="93">
        <f t="shared" si="358"/>
        <v>19.918781654509349</v>
      </c>
      <c r="AB3300" s="93">
        <f t="shared" si="358"/>
        <v>28.321562822144603</v>
      </c>
      <c r="AC3300" s="95">
        <f t="shared" si="358"/>
        <v>40.269075418430326</v>
      </c>
      <c r="AE3300" s="96"/>
    </row>
    <row r="3301" spans="3:31" ht="24.75" customHeight="1" x14ac:dyDescent="0.25">
      <c r="C3301" s="91">
        <f>ABS(E3301-Dashboard!$F$13)</f>
        <v>33.485951513317247</v>
      </c>
      <c r="D3301" s="92">
        <f t="shared" si="361"/>
        <v>0.42195216512642342</v>
      </c>
      <c r="E3301" s="93" cm="1">
        <f t="array" ref="E3301">SUM('DRE + DCF'!$S$41/TIR!S3301,'DRE + DCF'!$U$41:$AD$41/TIR!T3301:AC3301,TIR!F3301)</f>
        <v>14.134048486682747</v>
      </c>
      <c r="F3301" s="100">
        <f>'DRE + DCF'!$AE$38*'DRE + DCF'!$AE$39*(1+G3301)/(R3301-G3301)/AC3301</f>
        <v>2.1483088073736409</v>
      </c>
      <c r="G3301" s="92">
        <f>R3301*(1-'DRE + DCF'!$AE$39)</f>
        <v>0.25317129907585406</v>
      </c>
      <c r="H3301" s="94">
        <f t="shared" si="357"/>
        <v>0.42195216512642342</v>
      </c>
      <c r="I3301" s="94">
        <f t="shared" si="362"/>
        <v>0.42195216512642342</v>
      </c>
      <c r="J3301" s="94">
        <f t="shared" si="362"/>
        <v>0.42195216512642342</v>
      </c>
      <c r="K3301" s="94">
        <f t="shared" si="362"/>
        <v>0.42195216512642342</v>
      </c>
      <c r="L3301" s="94">
        <f t="shared" si="362"/>
        <v>0.42195216512642342</v>
      </c>
      <c r="M3301" s="94">
        <f t="shared" si="362"/>
        <v>0.42195216512642342</v>
      </c>
      <c r="N3301" s="94">
        <f t="shared" si="362"/>
        <v>0.42195216512642342</v>
      </c>
      <c r="O3301" s="94">
        <f t="shared" si="362"/>
        <v>0.42195216512642342</v>
      </c>
      <c r="P3301" s="94">
        <f t="shared" si="362"/>
        <v>0.42195216512642342</v>
      </c>
      <c r="Q3301" s="94">
        <f t="shared" si="362"/>
        <v>0.42195216512642342</v>
      </c>
      <c r="R3301" s="94">
        <f t="shared" si="362"/>
        <v>0.42195216512642342</v>
      </c>
      <c r="S3301" s="93">
        <f>(1+H3301)^((5-Dashboard!$F$9)*3/12)</f>
        <v>1.1924563577449798</v>
      </c>
      <c r="T3301" s="93">
        <f t="shared" si="359"/>
        <v>1.6956158997142428</v>
      </c>
      <c r="U3301" s="93">
        <f t="shared" si="359"/>
        <v>2.4110846998214557</v>
      </c>
      <c r="V3301" s="93">
        <f t="shared" si="359"/>
        <v>3.4284471092143112</v>
      </c>
      <c r="W3301" s="93">
        <f t="shared" si="359"/>
        <v>4.8750877899687168</v>
      </c>
      <c r="X3301" s="93">
        <f t="shared" si="359"/>
        <v>6.9321416381274066</v>
      </c>
      <c r="Y3301" s="93">
        <f t="shared" si="358"/>
        <v>9.8571738112982974</v>
      </c>
      <c r="Z3301" s="93">
        <f t="shared" si="358"/>
        <v>14.016429643003091</v>
      </c>
      <c r="AA3301" s="93">
        <f t="shared" si="358"/>
        <v>19.930692478210425</v>
      </c>
      <c r="AB3301" s="93">
        <f t="shared" si="358"/>
        <v>28.340491321860231</v>
      </c>
      <c r="AC3301" s="95">
        <f t="shared" si="358"/>
        <v>40.298822995865763</v>
      </c>
      <c r="AE3301" s="96"/>
    </row>
    <row r="3302" spans="3:31" ht="24.75" customHeight="1" x14ac:dyDescent="0.25">
      <c r="C3302" s="91">
        <f>ABS(E3302-Dashboard!$F$13)</f>
        <v>33.490906615466628</v>
      </c>
      <c r="D3302" s="92">
        <f t="shared" si="361"/>
        <v>0.42205216512642341</v>
      </c>
      <c r="E3302" s="93" cm="1">
        <f t="array" ref="E3302">SUM('DRE + DCF'!$S$41/TIR!S3302,'DRE + DCF'!$U$41:$AD$41/TIR!T3302:AC3302,TIR!F3302)</f>
        <v>14.129093384533366</v>
      </c>
      <c r="F3302" s="100">
        <f>'DRE + DCF'!$AE$38*'DRE + DCF'!$AE$39*(1+G3302)/(R3302-G3302)/AC3302</f>
        <v>2.1463172096456904</v>
      </c>
      <c r="G3302" s="92">
        <f>R3302*(1-'DRE + DCF'!$AE$39)</f>
        <v>0.25323129907585401</v>
      </c>
      <c r="H3302" s="94">
        <f t="shared" si="357"/>
        <v>0.42205216512642341</v>
      </c>
      <c r="I3302" s="94">
        <f t="shared" si="362"/>
        <v>0.42205216512642341</v>
      </c>
      <c r="J3302" s="94">
        <f t="shared" si="362"/>
        <v>0.42205216512642341</v>
      </c>
      <c r="K3302" s="94">
        <f t="shared" si="362"/>
        <v>0.42205216512642341</v>
      </c>
      <c r="L3302" s="94">
        <f t="shared" si="362"/>
        <v>0.42205216512642341</v>
      </c>
      <c r="M3302" s="94">
        <f t="shared" si="362"/>
        <v>0.42205216512642341</v>
      </c>
      <c r="N3302" s="94">
        <f t="shared" si="362"/>
        <v>0.42205216512642341</v>
      </c>
      <c r="O3302" s="94">
        <f t="shared" si="362"/>
        <v>0.42205216512642341</v>
      </c>
      <c r="P3302" s="94">
        <f t="shared" si="362"/>
        <v>0.42205216512642341</v>
      </c>
      <c r="Q3302" s="94">
        <f t="shared" si="362"/>
        <v>0.42205216512642341</v>
      </c>
      <c r="R3302" s="94">
        <f t="shared" si="362"/>
        <v>0.42205216512642341</v>
      </c>
      <c r="S3302" s="93">
        <f>(1+H3302)^((5-Dashboard!$F$9)*3/12)</f>
        <v>1.1924982872635179</v>
      </c>
      <c r="T3302" s="93">
        <f t="shared" si="359"/>
        <v>1.6957947713126373</v>
      </c>
      <c r="U3302" s="93">
        <f t="shared" si="359"/>
        <v>2.4115086261552041</v>
      </c>
      <c r="V3302" s="93">
        <f t="shared" si="359"/>
        <v>3.429291063045055</v>
      </c>
      <c r="W3302" s="93">
        <f t="shared" si="359"/>
        <v>4.8766307810519152</v>
      </c>
      <c r="X3302" s="93">
        <f t="shared" si="359"/>
        <v>6.9348233607170373</v>
      </c>
      <c r="Y3302" s="93">
        <f t="shared" ref="Y3302:AC3352" si="363">(X3302)*(1+N3302)</f>
        <v>9.8616805748769636</v>
      </c>
      <c r="Z3302" s="93">
        <f t="shared" si="363"/>
        <v>14.023824213288979</v>
      </c>
      <c r="AA3302" s="93">
        <f t="shared" si="363"/>
        <v>19.942609585859955</v>
      </c>
      <c r="AB3302" s="93">
        <f t="shared" si="363"/>
        <v>28.359431139843117</v>
      </c>
      <c r="AC3302" s="95">
        <f t="shared" si="363"/>
        <v>40.328590454167625</v>
      </c>
      <c r="AE3302" s="96"/>
    </row>
    <row r="3303" spans="3:31" ht="24.75" customHeight="1" x14ac:dyDescent="0.25">
      <c r="C3303" s="91">
        <f>ABS(E3303-Dashboard!$F$13)</f>
        <v>33.495858282844381</v>
      </c>
      <c r="D3303" s="92">
        <f t="shared" si="361"/>
        <v>0.4221521651264234</v>
      </c>
      <c r="E3303" s="93" cm="1">
        <f t="array" ref="E3303">SUM('DRE + DCF'!$S$41/TIR!S3303,'DRE + DCF'!$U$41:$AD$41/TIR!T3303:AC3303,TIR!F3303)</f>
        <v>14.124141717155618</v>
      </c>
      <c r="F3303" s="100">
        <f>'DRE + DCF'!$AE$38*'DRE + DCF'!$AE$39*(1+G3303)/(R3303-G3303)/AC3303</f>
        <v>2.1443276850415827</v>
      </c>
      <c r="G3303" s="92">
        <f>R3303*(1-'DRE + DCF'!$AE$39)</f>
        <v>0.25329129907585402</v>
      </c>
      <c r="H3303" s="94">
        <f t="shared" si="357"/>
        <v>0.4221521651264234</v>
      </c>
      <c r="I3303" s="94">
        <f t="shared" si="362"/>
        <v>0.4221521651264234</v>
      </c>
      <c r="J3303" s="94">
        <f t="shared" si="362"/>
        <v>0.4221521651264234</v>
      </c>
      <c r="K3303" s="94">
        <f t="shared" si="362"/>
        <v>0.4221521651264234</v>
      </c>
      <c r="L3303" s="94">
        <f t="shared" si="362"/>
        <v>0.4221521651264234</v>
      </c>
      <c r="M3303" s="94">
        <f t="shared" si="362"/>
        <v>0.4221521651264234</v>
      </c>
      <c r="N3303" s="94">
        <f t="shared" si="362"/>
        <v>0.4221521651264234</v>
      </c>
      <c r="O3303" s="94">
        <f t="shared" si="362"/>
        <v>0.4221521651264234</v>
      </c>
      <c r="P3303" s="94">
        <f t="shared" si="362"/>
        <v>0.4221521651264234</v>
      </c>
      <c r="Q3303" s="94">
        <f t="shared" si="362"/>
        <v>0.4221521651264234</v>
      </c>
      <c r="R3303" s="94">
        <f t="shared" si="362"/>
        <v>0.4221521651264234</v>
      </c>
      <c r="S3303" s="93">
        <f>(1+H3303)^((5-Dashboard!$F$9)*3/12)</f>
        <v>1.1925402153078206</v>
      </c>
      <c r="T3303" s="93">
        <f t="shared" ref="T3303:X3353" si="364">(S3303)*(1+I3303)</f>
        <v>1.6959736492003481</v>
      </c>
      <c r="U3303" s="93">
        <f t="shared" si="364"/>
        <v>2.411932597207636</v>
      </c>
      <c r="V3303" s="93">
        <f t="shared" si="364"/>
        <v>3.4301351652578367</v>
      </c>
      <c r="W3303" s="93">
        <f t="shared" si="364"/>
        <v>4.8781741519477144</v>
      </c>
      <c r="X3303" s="93">
        <f t="shared" si="364"/>
        <v>6.9375059320561956</v>
      </c>
      <c r="Y3303" s="93">
        <f t="shared" si="363"/>
        <v>9.8661890818511235</v>
      </c>
      <c r="Z3303" s="93">
        <f t="shared" si="363"/>
        <v>14.031222164301253</v>
      </c>
      <c r="AA3303" s="93">
        <f t="shared" si="363"/>
        <v>19.954532980330885</v>
      </c>
      <c r="AB3303" s="93">
        <f t="shared" si="363"/>
        <v>28.378382282064187</v>
      </c>
      <c r="AC3303" s="95">
        <f t="shared" si="363"/>
        <v>40.358377805222915</v>
      </c>
      <c r="AE3303" s="96"/>
    </row>
    <row r="3304" spans="3:31" ht="24.75" customHeight="1" x14ac:dyDescent="0.25">
      <c r="C3304" s="91">
        <f>ABS(E3304-Dashboard!$F$13)</f>
        <v>33.500806518699669</v>
      </c>
      <c r="D3304" s="92">
        <f t="shared" si="361"/>
        <v>0.42225216512642338</v>
      </c>
      <c r="E3304" s="93" cm="1">
        <f t="array" ref="E3304">SUM('DRE + DCF'!$S$41/TIR!S3304,'DRE + DCF'!$U$41:$AD$41/TIR!T3304:AC3304,TIR!F3304)</f>
        <v>14.119193481300327</v>
      </c>
      <c r="F3304" s="100">
        <f>'DRE + DCF'!$AE$38*'DRE + DCF'!$AE$39*(1+G3304)/(R3304-G3304)/AC3304</f>
        <v>2.1423402311468069</v>
      </c>
      <c r="G3304" s="92">
        <f>R3304*(1-'DRE + DCF'!$AE$39)</f>
        <v>0.25335129907585402</v>
      </c>
      <c r="H3304" s="94">
        <f t="shared" si="357"/>
        <v>0.42225216512642338</v>
      </c>
      <c r="I3304" s="94">
        <f t="shared" si="362"/>
        <v>0.42225216512642338</v>
      </c>
      <c r="J3304" s="94">
        <f t="shared" si="362"/>
        <v>0.42225216512642338</v>
      </c>
      <c r="K3304" s="94">
        <f t="shared" si="362"/>
        <v>0.42225216512642338</v>
      </c>
      <c r="L3304" s="94">
        <f t="shared" si="362"/>
        <v>0.42225216512642338</v>
      </c>
      <c r="M3304" s="94">
        <f t="shared" si="362"/>
        <v>0.42225216512642338</v>
      </c>
      <c r="N3304" s="94">
        <f t="shared" si="362"/>
        <v>0.42225216512642338</v>
      </c>
      <c r="O3304" s="94">
        <f t="shared" si="362"/>
        <v>0.42225216512642338</v>
      </c>
      <c r="P3304" s="94">
        <f t="shared" si="362"/>
        <v>0.42225216512642338</v>
      </c>
      <c r="Q3304" s="94">
        <f t="shared" si="362"/>
        <v>0.42225216512642338</v>
      </c>
      <c r="R3304" s="94">
        <f t="shared" si="362"/>
        <v>0.42225216512642338</v>
      </c>
      <c r="S3304" s="93">
        <f>(1+H3304)^((5-Dashboard!$F$9)*3/12)</f>
        <v>1.1925821418780442</v>
      </c>
      <c r="T3304" s="93">
        <f t="shared" si="364"/>
        <v>1.6961525333771559</v>
      </c>
      <c r="U3304" s="93">
        <f t="shared" si="364"/>
        <v>2.4123566129803282</v>
      </c>
      <c r="V3304" s="93">
        <f t="shared" si="364"/>
        <v>3.4309794158683173</v>
      </c>
      <c r="W3304" s="93">
        <f t="shared" si="364"/>
        <v>4.8797179027229065</v>
      </c>
      <c r="X3304" s="93">
        <f t="shared" si="364"/>
        <v>6.9401893523538245</v>
      </c>
      <c r="Y3304" s="93">
        <f t="shared" si="363"/>
        <v>9.8706993327725776</v>
      </c>
      <c r="Z3304" s="93">
        <f t="shared" si="363"/>
        <v>14.038623497347743</v>
      </c>
      <c r="AA3304" s="93">
        <f t="shared" si="363"/>
        <v>19.966462664497509</v>
      </c>
      <c r="AB3304" s="93">
        <f t="shared" si="363"/>
        <v>28.397344754497482</v>
      </c>
      <c r="AC3304" s="95">
        <f t="shared" si="363"/>
        <v>40.38818506092553</v>
      </c>
      <c r="AE3304" s="96"/>
    </row>
    <row r="3305" spans="3:31" ht="24.75" customHeight="1" x14ac:dyDescent="0.25">
      <c r="C3305" s="91">
        <f>ABS(E3305-Dashboard!$F$13)</f>
        <v>33.505751326277839</v>
      </c>
      <c r="D3305" s="92">
        <f t="shared" si="361"/>
        <v>0.42235216512642337</v>
      </c>
      <c r="E3305" s="93" cm="1">
        <f t="array" ref="E3305">SUM('DRE + DCF'!$S$41/TIR!S3305,'DRE + DCF'!$U$41:$AD$41/TIR!T3305:AC3305,TIR!F3305)</f>
        <v>14.114248673722157</v>
      </c>
      <c r="F3305" s="100">
        <f>'DRE + DCF'!$AE$38*'DRE + DCF'!$AE$39*(1+G3305)/(R3305-G3305)/AC3305</f>
        <v>2.1403548455500272</v>
      </c>
      <c r="G3305" s="92">
        <f>R3305*(1-'DRE + DCF'!$AE$39)</f>
        <v>0.25341129907585402</v>
      </c>
      <c r="H3305" s="94">
        <f t="shared" si="357"/>
        <v>0.42235216512642337</v>
      </c>
      <c r="I3305" s="94">
        <f t="shared" si="362"/>
        <v>0.42235216512642337</v>
      </c>
      <c r="J3305" s="94">
        <f t="shared" si="362"/>
        <v>0.42235216512642337</v>
      </c>
      <c r="K3305" s="94">
        <f t="shared" si="362"/>
        <v>0.42235216512642337</v>
      </c>
      <c r="L3305" s="94">
        <f t="shared" si="362"/>
        <v>0.42235216512642337</v>
      </c>
      <c r="M3305" s="94">
        <f t="shared" si="362"/>
        <v>0.42235216512642337</v>
      </c>
      <c r="N3305" s="94">
        <f t="shared" si="362"/>
        <v>0.42235216512642337</v>
      </c>
      <c r="O3305" s="94">
        <f t="shared" si="362"/>
        <v>0.42235216512642337</v>
      </c>
      <c r="P3305" s="94">
        <f t="shared" si="362"/>
        <v>0.42235216512642337</v>
      </c>
      <c r="Q3305" s="94">
        <f t="shared" si="362"/>
        <v>0.42235216512642337</v>
      </c>
      <c r="R3305" s="94">
        <f t="shared" si="362"/>
        <v>0.42235216512642337</v>
      </c>
      <c r="S3305" s="93">
        <f>(1+H3305)^((5-Dashboard!$F$9)*3/12)</f>
        <v>1.1926240669743435</v>
      </c>
      <c r="T3305" s="93">
        <f t="shared" si="364"/>
        <v>1.696331423842838</v>
      </c>
      <c r="U3305" s="93">
        <f t="shared" si="364"/>
        <v>2.4127806734748489</v>
      </c>
      <c r="V3305" s="93">
        <f t="shared" si="364"/>
        <v>3.4318238148921409</v>
      </c>
      <c r="W3305" s="93">
        <f t="shared" si="364"/>
        <v>4.8812620334442585</v>
      </c>
      <c r="X3305" s="93">
        <f t="shared" si="364"/>
        <v>6.9428736218188485</v>
      </c>
      <c r="Y3305" s="93">
        <f t="shared" si="363"/>
        <v>9.8752113281931706</v>
      </c>
      <c r="Z3305" s="93">
        <f t="shared" si="363"/>
        <v>14.046028213736538</v>
      </c>
      <c r="AA3305" s="93">
        <f t="shared" si="363"/>
        <v>19.978398641234993</v>
      </c>
      <c r="AB3305" s="93">
        <f t="shared" si="363"/>
        <v>28.416318563119383</v>
      </c>
      <c r="AC3305" s="95">
        <f t="shared" si="363"/>
        <v>40.418012233175027</v>
      </c>
      <c r="AE3305" s="96"/>
    </row>
    <row r="3306" spans="3:31" ht="24.75" customHeight="1" x14ac:dyDescent="0.25">
      <c r="C3306" s="91">
        <f>ABS(E3306-Dashboard!$F$13)</f>
        <v>33.51069270882055</v>
      </c>
      <c r="D3306" s="92">
        <f t="shared" si="361"/>
        <v>0.42245216512642336</v>
      </c>
      <c r="E3306" s="93" cm="1">
        <f t="array" ref="E3306">SUM('DRE + DCF'!$S$41/TIR!S3306,'DRE + DCF'!$U$41:$AD$41/TIR!T3306:AC3306,TIR!F3306)</f>
        <v>14.109307291179448</v>
      </c>
      <c r="F3306" s="100">
        <f>'DRE + DCF'!$AE$38*'DRE + DCF'!$AE$39*(1+G3306)/(R3306-G3306)/AC3306</f>
        <v>2.1383715258430076</v>
      </c>
      <c r="G3306" s="92">
        <f>R3306*(1-'DRE + DCF'!$AE$39)</f>
        <v>0.25347129907585403</v>
      </c>
      <c r="H3306" s="94">
        <f t="shared" si="357"/>
        <v>0.42245216512642336</v>
      </c>
      <c r="I3306" s="94">
        <f t="shared" si="362"/>
        <v>0.42245216512642336</v>
      </c>
      <c r="J3306" s="94">
        <f t="shared" si="362"/>
        <v>0.42245216512642336</v>
      </c>
      <c r="K3306" s="94">
        <f t="shared" si="362"/>
        <v>0.42245216512642336</v>
      </c>
      <c r="L3306" s="94">
        <f t="shared" si="362"/>
        <v>0.42245216512642336</v>
      </c>
      <c r="M3306" s="94">
        <f t="shared" si="362"/>
        <v>0.42245216512642336</v>
      </c>
      <c r="N3306" s="94">
        <f t="shared" si="362"/>
        <v>0.42245216512642336</v>
      </c>
      <c r="O3306" s="94">
        <f t="shared" si="362"/>
        <v>0.42245216512642336</v>
      </c>
      <c r="P3306" s="94">
        <f t="shared" si="362"/>
        <v>0.42245216512642336</v>
      </c>
      <c r="Q3306" s="94">
        <f t="shared" si="362"/>
        <v>0.42245216512642336</v>
      </c>
      <c r="R3306" s="94">
        <f t="shared" si="362"/>
        <v>0.42245216512642336</v>
      </c>
      <c r="S3306" s="93">
        <f>(1+H3306)^((5-Dashboard!$F$9)*3/12)</f>
        <v>1.1926659905968744</v>
      </c>
      <c r="T3306" s="93">
        <f t="shared" si="364"/>
        <v>1.6965103205971745</v>
      </c>
      <c r="U3306" s="93">
        <f t="shared" si="364"/>
        <v>2.4132047786927737</v>
      </c>
      <c r="V3306" s="93">
        <f t="shared" si="364"/>
        <v>3.4326683623449674</v>
      </c>
      <c r="W3306" s="93">
        <f t="shared" si="364"/>
        <v>4.8828065441785728</v>
      </c>
      <c r="X3306" s="93">
        <f t="shared" si="364"/>
        <v>6.9455587406602808</v>
      </c>
      <c r="Y3306" s="93">
        <f t="shared" si="363"/>
        <v>9.8797250686649711</v>
      </c>
      <c r="Z3306" s="93">
        <f t="shared" si="363"/>
        <v>14.053436314776292</v>
      </c>
      <c r="AA3306" s="93">
        <f t="shared" si="363"/>
        <v>19.990340913419843</v>
      </c>
      <c r="AB3306" s="93">
        <f t="shared" si="363"/>
        <v>28.435303713909381</v>
      </c>
      <c r="AC3306" s="95">
        <f t="shared" si="363"/>
        <v>40.44785933387783</v>
      </c>
      <c r="AE3306" s="96"/>
    </row>
    <row r="3307" spans="3:31" ht="24.75" customHeight="1" x14ac:dyDescent="0.25">
      <c r="C3307" s="91">
        <f>ABS(E3307-Dashboard!$F$13)</f>
        <v>33.515630669565638</v>
      </c>
      <c r="D3307" s="92">
        <f t="shared" si="361"/>
        <v>0.42255216512642335</v>
      </c>
      <c r="E3307" s="93" cm="1">
        <f t="array" ref="E3307">SUM('DRE + DCF'!$S$41/TIR!S3307,'DRE + DCF'!$U$41:$AD$41/TIR!T3307:AC3307,TIR!F3307)</f>
        <v>14.104369330434361</v>
      </c>
      <c r="F3307" s="100">
        <f>'DRE + DCF'!$AE$38*'DRE + DCF'!$AE$39*(1+G3307)/(R3307-G3307)/AC3307</f>
        <v>2.1363902696206729</v>
      </c>
      <c r="G3307" s="92">
        <f>R3307*(1-'DRE + DCF'!$AE$39)</f>
        <v>0.25353129907585398</v>
      </c>
      <c r="H3307" s="94">
        <f t="shared" si="357"/>
        <v>0.42255216512642335</v>
      </c>
      <c r="I3307" s="94">
        <f t="shared" si="362"/>
        <v>0.42255216512642335</v>
      </c>
      <c r="J3307" s="94">
        <f t="shared" si="362"/>
        <v>0.42255216512642335</v>
      </c>
      <c r="K3307" s="94">
        <f t="shared" si="362"/>
        <v>0.42255216512642335</v>
      </c>
      <c r="L3307" s="94">
        <f t="shared" si="362"/>
        <v>0.42255216512642335</v>
      </c>
      <c r="M3307" s="94">
        <f t="shared" si="362"/>
        <v>0.42255216512642335</v>
      </c>
      <c r="N3307" s="94">
        <f t="shared" si="362"/>
        <v>0.42255216512642335</v>
      </c>
      <c r="O3307" s="94">
        <f t="shared" si="362"/>
        <v>0.42255216512642335</v>
      </c>
      <c r="P3307" s="94">
        <f t="shared" si="362"/>
        <v>0.42255216512642335</v>
      </c>
      <c r="Q3307" s="94">
        <f t="shared" si="362"/>
        <v>0.42255216512642335</v>
      </c>
      <c r="R3307" s="94">
        <f t="shared" si="362"/>
        <v>0.42255216512642335</v>
      </c>
      <c r="S3307" s="93">
        <f>(1+H3307)^((5-Dashboard!$F$9)*3/12)</f>
        <v>1.1927079127457918</v>
      </c>
      <c r="T3307" s="93">
        <f t="shared" si="364"/>
        <v>1.6966892236399431</v>
      </c>
      <c r="U3307" s="93">
        <f t="shared" si="364"/>
        <v>2.4136289286356711</v>
      </c>
      <c r="V3307" s="93">
        <f t="shared" si="364"/>
        <v>3.4335130582424433</v>
      </c>
      <c r="W3307" s="93">
        <f t="shared" si="364"/>
        <v>4.8843514349926345</v>
      </c>
      <c r="X3307" s="93">
        <f t="shared" si="364"/>
        <v>6.9482447090871249</v>
      </c>
      <c r="Y3307" s="93">
        <f t="shared" si="363"/>
        <v>9.8842405547401047</v>
      </c>
      <c r="Z3307" s="93">
        <f t="shared" si="363"/>
        <v>14.060847801775935</v>
      </c>
      <c r="AA3307" s="93">
        <f t="shared" si="363"/>
        <v>20.002289483929466</v>
      </c>
      <c r="AB3307" s="93">
        <f t="shared" si="363"/>
        <v>28.454300212849351</v>
      </c>
      <c r="AC3307" s="95">
        <f t="shared" si="363"/>
        <v>40.477726374946087</v>
      </c>
      <c r="AE3307" s="96"/>
    </row>
    <row r="3308" spans="3:31" ht="24.75" customHeight="1" x14ac:dyDescent="0.25">
      <c r="C3308" s="91">
        <f>ABS(E3308-Dashboard!$F$13)</f>
        <v>33.520565211747282</v>
      </c>
      <c r="D3308" s="92">
        <f t="shared" si="361"/>
        <v>0.42265216512642334</v>
      </c>
      <c r="E3308" s="93" cm="1">
        <f t="array" ref="E3308">SUM('DRE + DCF'!$S$41/TIR!S3308,'DRE + DCF'!$U$41:$AD$41/TIR!T3308:AC3308,TIR!F3308)</f>
        <v>14.099434788252713</v>
      </c>
      <c r="F3308" s="100">
        <f>'DRE + DCF'!$AE$38*'DRE + DCF'!$AE$39*(1+G3308)/(R3308-G3308)/AC3308</f>
        <v>2.1344110744810467</v>
      </c>
      <c r="G3308" s="92">
        <f>R3308*(1-'DRE + DCF'!$AE$39)</f>
        <v>0.25359129907585398</v>
      </c>
      <c r="H3308" s="94">
        <f t="shared" si="357"/>
        <v>0.42265216512642334</v>
      </c>
      <c r="I3308" s="94">
        <f t="shared" si="362"/>
        <v>0.42265216512642334</v>
      </c>
      <c r="J3308" s="94">
        <f t="shared" si="362"/>
        <v>0.42265216512642334</v>
      </c>
      <c r="K3308" s="94">
        <f t="shared" si="362"/>
        <v>0.42265216512642334</v>
      </c>
      <c r="L3308" s="94">
        <f t="shared" si="362"/>
        <v>0.42265216512642334</v>
      </c>
      <c r="M3308" s="94">
        <f t="shared" si="362"/>
        <v>0.42265216512642334</v>
      </c>
      <c r="N3308" s="94">
        <f t="shared" si="362"/>
        <v>0.42265216512642334</v>
      </c>
      <c r="O3308" s="94">
        <f t="shared" si="362"/>
        <v>0.42265216512642334</v>
      </c>
      <c r="P3308" s="94">
        <f t="shared" si="362"/>
        <v>0.42265216512642334</v>
      </c>
      <c r="Q3308" s="94">
        <f t="shared" si="362"/>
        <v>0.42265216512642334</v>
      </c>
      <c r="R3308" s="94">
        <f t="shared" si="362"/>
        <v>0.42265216512642334</v>
      </c>
      <c r="S3308" s="93">
        <f>(1+H3308)^((5-Dashboard!$F$9)*3/12)</f>
        <v>1.1927498334212516</v>
      </c>
      <c r="T3308" s="93">
        <f t="shared" si="364"/>
        <v>1.6968681329709245</v>
      </c>
      <c r="U3308" s="93">
        <f t="shared" si="364"/>
        <v>2.4140531233051177</v>
      </c>
      <c r="V3308" s="93">
        <f t="shared" si="364"/>
        <v>3.4343579026002304</v>
      </c>
      <c r="W3308" s="93">
        <f t="shared" si="364"/>
        <v>4.8858967059532601</v>
      </c>
      <c r="X3308" s="93">
        <f t="shared" si="364"/>
        <v>6.950931527308466</v>
      </c>
      <c r="Y3308" s="93">
        <f t="shared" si="363"/>
        <v>9.8887577869709062</v>
      </c>
      <c r="Z3308" s="93">
        <f t="shared" si="363"/>
        <v>14.06826267604494</v>
      </c>
      <c r="AA3308" s="93">
        <f t="shared" si="363"/>
        <v>20.014244355642585</v>
      </c>
      <c r="AB3308" s="93">
        <f t="shared" si="363"/>
        <v>28.473308065924225</v>
      </c>
      <c r="AC3308" s="95">
        <f t="shared" si="363"/>
        <v>40.507613368298756</v>
      </c>
      <c r="AE3308" s="96"/>
    </row>
    <row r="3309" spans="3:31" ht="24.75" customHeight="1" x14ac:dyDescent="0.25">
      <c r="C3309" s="91">
        <f>ABS(E3309-Dashboard!$F$13)</f>
        <v>33.52549633859585</v>
      </c>
      <c r="D3309" s="92">
        <f t="shared" si="361"/>
        <v>0.42275216512642333</v>
      </c>
      <c r="E3309" s="93" cm="1">
        <f t="array" ref="E3309">SUM('DRE + DCF'!$S$41/TIR!S3309,'DRE + DCF'!$U$41:$AD$41/TIR!T3309:AC3309,TIR!F3309)</f>
        <v>14.094503661404147</v>
      </c>
      <c r="F3309" s="100">
        <f>'DRE + DCF'!$AE$38*'DRE + DCF'!$AE$39*(1+G3309)/(R3309-G3309)/AC3309</f>
        <v>2.132433938025299</v>
      </c>
      <c r="G3309" s="92">
        <f>R3309*(1-'DRE + DCF'!$AE$39)</f>
        <v>0.25365129907585399</v>
      </c>
      <c r="H3309" s="94">
        <f t="shared" si="357"/>
        <v>0.42275216512642333</v>
      </c>
      <c r="I3309" s="94">
        <f t="shared" si="362"/>
        <v>0.42275216512642333</v>
      </c>
      <c r="J3309" s="94">
        <f t="shared" si="362"/>
        <v>0.42275216512642333</v>
      </c>
      <c r="K3309" s="94">
        <f t="shared" si="362"/>
        <v>0.42275216512642333</v>
      </c>
      <c r="L3309" s="94">
        <f t="shared" si="362"/>
        <v>0.42275216512642333</v>
      </c>
      <c r="M3309" s="94">
        <f t="shared" si="362"/>
        <v>0.42275216512642333</v>
      </c>
      <c r="N3309" s="94">
        <f t="shared" si="362"/>
        <v>0.42275216512642333</v>
      </c>
      <c r="O3309" s="94">
        <f t="shared" si="362"/>
        <v>0.42275216512642333</v>
      </c>
      <c r="P3309" s="94">
        <f t="shared" si="362"/>
        <v>0.42275216512642333</v>
      </c>
      <c r="Q3309" s="94">
        <f t="shared" si="362"/>
        <v>0.42275216512642333</v>
      </c>
      <c r="R3309" s="94">
        <f t="shared" si="362"/>
        <v>0.42275216512642333</v>
      </c>
      <c r="S3309" s="93">
        <f>(1+H3309)^((5-Dashboard!$F$9)*3/12)</f>
        <v>1.1927917526234089</v>
      </c>
      <c r="T3309" s="93">
        <f t="shared" si="364"/>
        <v>1.6970470485898959</v>
      </c>
      <c r="U3309" s="93">
        <f t="shared" si="364"/>
        <v>2.4144773627026805</v>
      </c>
      <c r="V3309" s="93">
        <f t="shared" si="364"/>
        <v>3.4352028954339748</v>
      </c>
      <c r="W3309" s="93">
        <f t="shared" si="364"/>
        <v>4.8874423571272461</v>
      </c>
      <c r="X3309" s="93">
        <f t="shared" si="364"/>
        <v>6.9536191955333786</v>
      </c>
      <c r="Y3309" s="93">
        <f t="shared" si="363"/>
        <v>9.8932767659097713</v>
      </c>
      <c r="Z3309" s="93">
        <f t="shared" si="363"/>
        <v>14.075680938893065</v>
      </c>
      <c r="AA3309" s="93">
        <f t="shared" si="363"/>
        <v>20.026205531438833</v>
      </c>
      <c r="AB3309" s="93">
        <f t="shared" si="363"/>
        <v>28.492327279121355</v>
      </c>
      <c r="AC3309" s="95">
        <f t="shared" si="363"/>
        <v>40.537520325860555</v>
      </c>
      <c r="AE3309" s="96"/>
    </row>
    <row r="3310" spans="3:31" ht="24.75" customHeight="1" x14ac:dyDescent="0.25">
      <c r="C3310" s="91">
        <f>ABS(E3310-Dashboard!$F$13)</f>
        <v>33.530424053338059</v>
      </c>
      <c r="D3310" s="92">
        <f t="shared" si="361"/>
        <v>0.42285216512642332</v>
      </c>
      <c r="E3310" s="93" cm="1">
        <f t="array" ref="E3310">SUM('DRE + DCF'!$S$41/TIR!S3310,'DRE + DCF'!$U$41:$AD$41/TIR!T3310:AC3310,TIR!F3310)</f>
        <v>14.089575946661936</v>
      </c>
      <c r="F3310" s="100">
        <f>'DRE + DCF'!$AE$38*'DRE + DCF'!$AE$39*(1+G3310)/(R3310-G3310)/AC3310</f>
        <v>2.130458857857688</v>
      </c>
      <c r="G3310" s="92">
        <f>R3310*(1-'DRE + DCF'!$AE$39)</f>
        <v>0.25371129907585399</v>
      </c>
      <c r="H3310" s="94">
        <f t="shared" si="357"/>
        <v>0.42285216512642332</v>
      </c>
      <c r="I3310" s="94">
        <f t="shared" si="362"/>
        <v>0.42285216512642332</v>
      </c>
      <c r="J3310" s="94">
        <f t="shared" si="362"/>
        <v>0.42285216512642332</v>
      </c>
      <c r="K3310" s="94">
        <f t="shared" si="362"/>
        <v>0.42285216512642332</v>
      </c>
      <c r="L3310" s="94">
        <f t="shared" si="362"/>
        <v>0.42285216512642332</v>
      </c>
      <c r="M3310" s="94">
        <f t="shared" si="362"/>
        <v>0.42285216512642332</v>
      </c>
      <c r="N3310" s="94">
        <f t="shared" si="362"/>
        <v>0.42285216512642332</v>
      </c>
      <c r="O3310" s="94">
        <f t="shared" si="362"/>
        <v>0.42285216512642332</v>
      </c>
      <c r="P3310" s="94">
        <f t="shared" si="362"/>
        <v>0.42285216512642332</v>
      </c>
      <c r="Q3310" s="94">
        <f t="shared" si="362"/>
        <v>0.42285216512642332</v>
      </c>
      <c r="R3310" s="94">
        <f t="shared" si="362"/>
        <v>0.42285216512642332</v>
      </c>
      <c r="S3310" s="93">
        <f>(1+H3310)^((5-Dashboard!$F$9)*3/12)</f>
        <v>1.1928336703524189</v>
      </c>
      <c r="T3310" s="93">
        <f t="shared" si="364"/>
        <v>1.6972259704966377</v>
      </c>
      <c r="U3310" s="93">
        <f t="shared" si="364"/>
        <v>2.4149016468299362</v>
      </c>
      <c r="V3310" s="93">
        <f t="shared" si="364"/>
        <v>3.4360480367593405</v>
      </c>
      <c r="W3310" s="93">
        <f t="shared" si="364"/>
        <v>4.8889883885814243</v>
      </c>
      <c r="X3310" s="93">
        <f t="shared" si="364"/>
        <v>6.9563077139710234</v>
      </c>
      <c r="Y3310" s="93">
        <f t="shared" si="363"/>
        <v>9.8977974921093121</v>
      </c>
      <c r="Z3310" s="93">
        <f t="shared" si="363"/>
        <v>14.083102591630619</v>
      </c>
      <c r="AA3310" s="93">
        <f t="shared" si="363"/>
        <v>20.03817301419917</v>
      </c>
      <c r="AB3310" s="93">
        <f t="shared" si="363"/>
        <v>28.511357858431161</v>
      </c>
      <c r="AC3310" s="95">
        <f t="shared" si="363"/>
        <v>40.567447259563046</v>
      </c>
      <c r="AE3310" s="96"/>
    </row>
    <row r="3311" spans="3:31" ht="24.75" customHeight="1" x14ac:dyDescent="0.25">
      <c r="C3311" s="91">
        <f>ABS(E3311-Dashboard!$F$13)</f>
        <v>33.535348359196817</v>
      </c>
      <c r="D3311" s="92">
        <f t="shared" si="361"/>
        <v>0.42295216512642331</v>
      </c>
      <c r="E3311" s="93" cm="1">
        <f t="array" ref="E3311">SUM('DRE + DCF'!$S$41/TIR!S3311,'DRE + DCF'!$U$41:$AD$41/TIR!T3311:AC3311,TIR!F3311)</f>
        <v>14.084651640803184</v>
      </c>
      <c r="F3311" s="100">
        <f>'DRE + DCF'!$AE$38*'DRE + DCF'!$AE$39*(1+G3311)/(R3311-G3311)/AC3311</f>
        <v>2.128485831585615</v>
      </c>
      <c r="G3311" s="92">
        <f>R3311*(1-'DRE + DCF'!$AE$39)</f>
        <v>0.253771299075854</v>
      </c>
      <c r="H3311" s="94">
        <f t="shared" si="357"/>
        <v>0.42295216512642331</v>
      </c>
      <c r="I3311" s="94">
        <f t="shared" si="362"/>
        <v>0.42295216512642331</v>
      </c>
      <c r="J3311" s="94">
        <f t="shared" si="362"/>
        <v>0.42295216512642331</v>
      </c>
      <c r="K3311" s="94">
        <f t="shared" si="362"/>
        <v>0.42295216512642331</v>
      </c>
      <c r="L3311" s="94">
        <f t="shared" si="362"/>
        <v>0.42295216512642331</v>
      </c>
      <c r="M3311" s="94">
        <f t="shared" si="362"/>
        <v>0.42295216512642331</v>
      </c>
      <c r="N3311" s="94">
        <f t="shared" si="362"/>
        <v>0.42295216512642331</v>
      </c>
      <c r="O3311" s="94">
        <f t="shared" si="362"/>
        <v>0.42295216512642331</v>
      </c>
      <c r="P3311" s="94">
        <f t="shared" si="362"/>
        <v>0.42295216512642331</v>
      </c>
      <c r="Q3311" s="94">
        <f t="shared" si="362"/>
        <v>0.42295216512642331</v>
      </c>
      <c r="R3311" s="94">
        <f t="shared" si="362"/>
        <v>0.42295216512642331</v>
      </c>
      <c r="S3311" s="93">
        <f>(1+H3311)^((5-Dashboard!$F$9)*3/12)</f>
        <v>1.1928755866084373</v>
      </c>
      <c r="T3311" s="93">
        <f t="shared" si="364"/>
        <v>1.697404898690928</v>
      </c>
      <c r="U3311" s="93">
        <f t="shared" si="364"/>
        <v>2.4153259756884529</v>
      </c>
      <c r="V3311" s="93">
        <f t="shared" si="364"/>
        <v>3.4368933265919748</v>
      </c>
      <c r="W3311" s="93">
        <f t="shared" si="364"/>
        <v>4.8905348003826052</v>
      </c>
      <c r="X3311" s="93">
        <f t="shared" si="364"/>
        <v>6.9589970828305479</v>
      </c>
      <c r="Y3311" s="93">
        <f t="shared" si="363"/>
        <v>9.9023199661221906</v>
      </c>
      <c r="Z3311" s="93">
        <f t="shared" si="363"/>
        <v>14.090527635568181</v>
      </c>
      <c r="AA3311" s="93">
        <f t="shared" si="363"/>
        <v>20.050146806805444</v>
      </c>
      <c r="AB3311" s="93">
        <f t="shared" si="363"/>
        <v>28.530399809846447</v>
      </c>
      <c r="AC3311" s="95">
        <f t="shared" si="363"/>
        <v>40.597394181343496</v>
      </c>
      <c r="AE3311" s="96"/>
    </row>
    <row r="3312" spans="3:31" ht="24.75" customHeight="1" x14ac:dyDescent="0.25">
      <c r="C3312" s="91">
        <f>ABS(E3312-Dashboard!$F$13)</f>
        <v>33.540269259391387</v>
      </c>
      <c r="D3312" s="92">
        <f t="shared" si="361"/>
        <v>0.4230521651264233</v>
      </c>
      <c r="E3312" s="93" cm="1">
        <f t="array" ref="E3312">SUM('DRE + DCF'!$S$41/TIR!S3312,'DRE + DCF'!$U$41:$AD$41/TIR!T3312:AC3312,TIR!F3312)</f>
        <v>14.079730740608612</v>
      </c>
      <c r="F3312" s="100">
        <f>'DRE + DCF'!$AE$38*'DRE + DCF'!$AE$39*(1+G3312)/(R3312-G3312)/AC3312</f>
        <v>2.1265148568195555</v>
      </c>
      <c r="G3312" s="92">
        <f>R3312*(1-'DRE + DCF'!$AE$39)</f>
        <v>0.25383129907585394</v>
      </c>
      <c r="H3312" s="94">
        <f t="shared" si="357"/>
        <v>0.4230521651264233</v>
      </c>
      <c r="I3312" s="94">
        <f t="shared" si="362"/>
        <v>0.4230521651264233</v>
      </c>
      <c r="J3312" s="94">
        <f t="shared" si="362"/>
        <v>0.4230521651264233</v>
      </c>
      <c r="K3312" s="94">
        <f t="shared" si="362"/>
        <v>0.4230521651264233</v>
      </c>
      <c r="L3312" s="94">
        <f t="shared" si="362"/>
        <v>0.4230521651264233</v>
      </c>
      <c r="M3312" s="94">
        <f t="shared" si="362"/>
        <v>0.4230521651264233</v>
      </c>
      <c r="N3312" s="94">
        <f t="shared" si="362"/>
        <v>0.4230521651264233</v>
      </c>
      <c r="O3312" s="94">
        <f t="shared" si="362"/>
        <v>0.4230521651264233</v>
      </c>
      <c r="P3312" s="94">
        <f t="shared" si="362"/>
        <v>0.4230521651264233</v>
      </c>
      <c r="Q3312" s="94">
        <f t="shared" si="362"/>
        <v>0.4230521651264233</v>
      </c>
      <c r="R3312" s="94">
        <f t="shared" si="362"/>
        <v>0.4230521651264233</v>
      </c>
      <c r="S3312" s="93">
        <f>(1+H3312)^((5-Dashboard!$F$9)*3/12)</f>
        <v>1.1929175013916191</v>
      </c>
      <c r="T3312" s="93">
        <f t="shared" si="364"/>
        <v>1.6975838331725468</v>
      </c>
      <c r="U3312" s="93">
        <f t="shared" si="364"/>
        <v>2.415750349279806</v>
      </c>
      <c r="V3312" s="93">
        <f t="shared" si="364"/>
        <v>3.4377387649475417</v>
      </c>
      <c r="W3312" s="93">
        <f t="shared" si="364"/>
        <v>4.892081592597636</v>
      </c>
      <c r="X3312" s="93">
        <f t="shared" si="364"/>
        <v>6.9616873023211872</v>
      </c>
      <c r="Y3312" s="93">
        <f t="shared" si="363"/>
        <v>9.9068441885012959</v>
      </c>
      <c r="Z3312" s="93">
        <f t="shared" si="363"/>
        <v>14.097956072016894</v>
      </c>
      <c r="AA3312" s="93">
        <f t="shared" si="363"/>
        <v>20.062126912140847</v>
      </c>
      <c r="AB3312" s="93">
        <f t="shared" si="363"/>
        <v>28.54945313936312</v>
      </c>
      <c r="AC3312" s="95">
        <f t="shared" si="363"/>
        <v>40.62736110314605</v>
      </c>
      <c r="AE3312" s="96"/>
    </row>
    <row r="3313" spans="3:31" ht="24.75" customHeight="1" x14ac:dyDescent="0.25">
      <c r="C3313" s="91">
        <f>ABS(E3313-Dashboard!$F$13)</f>
        <v>33.545186757137238</v>
      </c>
      <c r="D3313" s="92">
        <f t="shared" si="361"/>
        <v>0.42315216512642329</v>
      </c>
      <c r="E3313" s="93" cm="1">
        <f t="array" ref="E3313">SUM('DRE + DCF'!$S$41/TIR!S3313,'DRE + DCF'!$U$41:$AD$41/TIR!T3313:AC3313,TIR!F3313)</f>
        <v>14.07481324286276</v>
      </c>
      <c r="F3313" s="100">
        <f>'DRE + DCF'!$AE$38*'DRE + DCF'!$AE$39*(1+G3313)/(R3313-G3313)/AC3313</f>
        <v>2.1245459311731207</v>
      </c>
      <c r="G3313" s="92">
        <f>R3313*(1-'DRE + DCF'!$AE$39)</f>
        <v>0.25389129907585395</v>
      </c>
      <c r="H3313" s="94">
        <f t="shared" si="357"/>
        <v>0.42315216512642329</v>
      </c>
      <c r="I3313" s="94">
        <f t="shared" si="362"/>
        <v>0.42315216512642329</v>
      </c>
      <c r="J3313" s="94">
        <f t="shared" si="362"/>
        <v>0.42315216512642329</v>
      </c>
      <c r="K3313" s="94">
        <f t="shared" si="362"/>
        <v>0.42315216512642329</v>
      </c>
      <c r="L3313" s="94">
        <f t="shared" si="362"/>
        <v>0.42315216512642329</v>
      </c>
      <c r="M3313" s="94">
        <f t="shared" si="362"/>
        <v>0.42315216512642329</v>
      </c>
      <c r="N3313" s="94">
        <f t="shared" si="362"/>
        <v>0.42315216512642329</v>
      </c>
      <c r="O3313" s="94">
        <f t="shared" si="362"/>
        <v>0.42315216512642329</v>
      </c>
      <c r="P3313" s="94">
        <f t="shared" si="362"/>
        <v>0.42315216512642329</v>
      </c>
      <c r="Q3313" s="94">
        <f t="shared" si="362"/>
        <v>0.42315216512642329</v>
      </c>
      <c r="R3313" s="94">
        <f t="shared" si="362"/>
        <v>0.42315216512642329</v>
      </c>
      <c r="S3313" s="93">
        <f>(1+H3313)^((5-Dashboard!$F$9)*3/12)</f>
        <v>1.1929594147021194</v>
      </c>
      <c r="T3313" s="93">
        <f t="shared" si="364"/>
        <v>1.6977627739412717</v>
      </c>
      <c r="U3313" s="93">
        <f t="shared" si="364"/>
        <v>2.4161747676055629</v>
      </c>
      <c r="V3313" s="93">
        <f t="shared" si="364"/>
        <v>3.4385843518416892</v>
      </c>
      <c r="W3313" s="93">
        <f t="shared" si="364"/>
        <v>4.8936287652933386</v>
      </c>
      <c r="X3313" s="93">
        <f t="shared" si="364"/>
        <v>6.9643783726521598</v>
      </c>
      <c r="Y3313" s="93">
        <f t="shared" si="363"/>
        <v>9.9113701597995565</v>
      </c>
      <c r="Z3313" s="93">
        <f t="shared" si="363"/>
        <v>14.105387902288161</v>
      </c>
      <c r="AA3313" s="93">
        <f t="shared" si="363"/>
        <v>20.074113333089453</v>
      </c>
      <c r="AB3313" s="93">
        <f t="shared" si="363"/>
        <v>28.568517852979454</v>
      </c>
      <c r="AC3313" s="95">
        <f t="shared" si="363"/>
        <v>40.657348036920581</v>
      </c>
      <c r="AE3313" s="96"/>
    </row>
    <row r="3314" spans="3:31" ht="24.75" customHeight="1" x14ac:dyDescent="0.25">
      <c r="C3314" s="91">
        <f>ABS(E3314-Dashboard!$F$13)</f>
        <v>33.550100855646228</v>
      </c>
      <c r="D3314" s="92">
        <f t="shared" si="361"/>
        <v>0.42325216512642327</v>
      </c>
      <c r="E3314" s="93" cm="1">
        <f t="array" ref="E3314">SUM('DRE + DCF'!$S$41/TIR!S3314,'DRE + DCF'!$U$41:$AD$41/TIR!T3314:AC3314,TIR!F3314)</f>
        <v>14.069899144353768</v>
      </c>
      <c r="F3314" s="100">
        <f>'DRE + DCF'!$AE$38*'DRE + DCF'!$AE$39*(1+G3314)/(R3314-G3314)/AC3314</f>
        <v>2.122579052262989</v>
      </c>
      <c r="G3314" s="92">
        <f>R3314*(1-'DRE + DCF'!$AE$39)</f>
        <v>0.25395129907585395</v>
      </c>
      <c r="H3314" s="94">
        <f t="shared" si="357"/>
        <v>0.42325216512642327</v>
      </c>
      <c r="I3314" s="94">
        <f t="shared" si="362"/>
        <v>0.42325216512642327</v>
      </c>
      <c r="J3314" s="94">
        <f t="shared" si="362"/>
        <v>0.42325216512642327</v>
      </c>
      <c r="K3314" s="94">
        <f t="shared" si="362"/>
        <v>0.42325216512642327</v>
      </c>
      <c r="L3314" s="94">
        <f t="shared" si="362"/>
        <v>0.42325216512642327</v>
      </c>
      <c r="M3314" s="94">
        <f t="shared" si="362"/>
        <v>0.42325216512642327</v>
      </c>
      <c r="N3314" s="94">
        <f t="shared" si="362"/>
        <v>0.42325216512642327</v>
      </c>
      <c r="O3314" s="94">
        <f t="shared" si="362"/>
        <v>0.42325216512642327</v>
      </c>
      <c r="P3314" s="94">
        <f t="shared" si="362"/>
        <v>0.42325216512642327</v>
      </c>
      <c r="Q3314" s="94">
        <f t="shared" ref="I3314:R3340" si="365">$D3314</f>
        <v>0.42325216512642327</v>
      </c>
      <c r="R3314" s="94">
        <f t="shared" si="365"/>
        <v>0.42325216512642327</v>
      </c>
      <c r="S3314" s="93">
        <f>(1+H3314)^((5-Dashboard!$F$9)*3/12)</f>
        <v>1.1930013265400938</v>
      </c>
      <c r="T3314" s="93">
        <f t="shared" si="364"/>
        <v>1.6979417209968837</v>
      </c>
      <c r="U3314" s="93">
        <f t="shared" si="364"/>
        <v>2.4165992306673001</v>
      </c>
      <c r="V3314" s="93">
        <f t="shared" si="364"/>
        <v>3.4394300872900838</v>
      </c>
      <c r="W3314" s="93">
        <f t="shared" si="364"/>
        <v>4.8951763185365751</v>
      </c>
      <c r="X3314" s="93">
        <f t="shared" si="364"/>
        <v>6.9670702940327747</v>
      </c>
      <c r="Y3314" s="93">
        <f t="shared" si="363"/>
        <v>9.9158978805701334</v>
      </c>
      <c r="Z3314" s="93">
        <f t="shared" si="363"/>
        <v>14.112823127693956</v>
      </c>
      <c r="AA3314" s="93">
        <f t="shared" si="363"/>
        <v>20.086106072536683</v>
      </c>
      <c r="AB3314" s="93">
        <f t="shared" si="363"/>
        <v>28.587593956696836</v>
      </c>
      <c r="AC3314" s="95">
        <f t="shared" si="363"/>
        <v>40.687354994623831</v>
      </c>
      <c r="AE3314" s="96"/>
    </row>
    <row r="3315" spans="3:31" ht="24.75" customHeight="1" x14ac:dyDescent="0.25">
      <c r="C3315" s="91">
        <f>ABS(E3315-Dashboard!$F$13)</f>
        <v>33.555011558126424</v>
      </c>
      <c r="D3315" s="92">
        <f t="shared" si="361"/>
        <v>0.42335216512642326</v>
      </c>
      <c r="E3315" s="93" cm="1">
        <f t="array" ref="E3315">SUM('DRE + DCF'!$S$41/TIR!S3315,'DRE + DCF'!$U$41:$AD$41/TIR!T3315:AC3315,TIR!F3315)</f>
        <v>14.064988441873577</v>
      </c>
      <c r="F3315" s="100">
        <f>'DRE + DCF'!$AE$38*'DRE + DCF'!$AE$39*(1+G3315)/(R3315-G3315)/AC3315</f>
        <v>2.1206142177089626</v>
      </c>
      <c r="G3315" s="92">
        <f>R3315*(1-'DRE + DCF'!$AE$39)</f>
        <v>0.25401129907585396</v>
      </c>
      <c r="H3315" s="94">
        <f t="shared" ref="H3315:H3378" si="366">$D3315</f>
        <v>0.42335216512642326</v>
      </c>
      <c r="I3315" s="94">
        <f t="shared" si="365"/>
        <v>0.42335216512642326</v>
      </c>
      <c r="J3315" s="94">
        <f t="shared" si="365"/>
        <v>0.42335216512642326</v>
      </c>
      <c r="K3315" s="94">
        <f t="shared" si="365"/>
        <v>0.42335216512642326</v>
      </c>
      <c r="L3315" s="94">
        <f t="shared" si="365"/>
        <v>0.42335216512642326</v>
      </c>
      <c r="M3315" s="94">
        <f t="shared" si="365"/>
        <v>0.42335216512642326</v>
      </c>
      <c r="N3315" s="94">
        <f t="shared" si="365"/>
        <v>0.42335216512642326</v>
      </c>
      <c r="O3315" s="94">
        <f t="shared" si="365"/>
        <v>0.42335216512642326</v>
      </c>
      <c r="P3315" s="94">
        <f t="shared" si="365"/>
        <v>0.42335216512642326</v>
      </c>
      <c r="Q3315" s="94">
        <f t="shared" si="365"/>
        <v>0.42335216512642326</v>
      </c>
      <c r="R3315" s="94">
        <f t="shared" si="365"/>
        <v>0.42335216512642326</v>
      </c>
      <c r="S3315" s="93">
        <f>(1+H3315)^((5-Dashboard!$F$9)*3/12)</f>
        <v>1.1930432369056971</v>
      </c>
      <c r="T3315" s="93">
        <f t="shared" si="364"/>
        <v>1.6981206743391601</v>
      </c>
      <c r="U3315" s="93">
        <f t="shared" si="364"/>
        <v>2.4170237384665851</v>
      </c>
      <c r="V3315" s="93">
        <f t="shared" si="364"/>
        <v>3.4402759713083757</v>
      </c>
      <c r="W3315" s="93">
        <f t="shared" si="364"/>
        <v>4.8967242523941854</v>
      </c>
      <c r="X3315" s="93">
        <f t="shared" si="364"/>
        <v>6.9697630666723294</v>
      </c>
      <c r="Y3315" s="93">
        <f t="shared" si="363"/>
        <v>9.9204273513662393</v>
      </c>
      <c r="Z3315" s="93">
        <f t="shared" si="363"/>
        <v>14.120261749546524</v>
      </c>
      <c r="AA3315" s="93">
        <f t="shared" si="363"/>
        <v>20.098105133368861</v>
      </c>
      <c r="AB3315" s="93">
        <f t="shared" si="363"/>
        <v>28.606681456519048</v>
      </c>
      <c r="AC3315" s="95">
        <f t="shared" si="363"/>
        <v>40.717381988218285</v>
      </c>
      <c r="AE3315" s="96"/>
    </row>
    <row r="3316" spans="3:31" ht="24.75" customHeight="1" x14ac:dyDescent="0.25">
      <c r="C3316" s="91">
        <f>ABS(E3316-Dashboard!$F$13)</f>
        <v>33.559918867782237</v>
      </c>
      <c r="D3316" s="92">
        <f t="shared" si="361"/>
        <v>0.42345216512642325</v>
      </c>
      <c r="E3316" s="93" cm="1">
        <f t="array" ref="E3316">SUM('DRE + DCF'!$S$41/TIR!S3316,'DRE + DCF'!$U$41:$AD$41/TIR!T3316:AC3316,TIR!F3316)</f>
        <v>14.060081132217762</v>
      </c>
      <c r="F3316" s="100">
        <f>'DRE + DCF'!$AE$38*'DRE + DCF'!$AE$39*(1+G3316)/(R3316-G3316)/AC3316</f>
        <v>2.1186514251339035</v>
      </c>
      <c r="G3316" s="92">
        <f>R3316*(1-'DRE + DCF'!$AE$39)</f>
        <v>0.25407129907585396</v>
      </c>
      <c r="H3316" s="94">
        <f t="shared" si="366"/>
        <v>0.42345216512642325</v>
      </c>
      <c r="I3316" s="94">
        <f t="shared" si="365"/>
        <v>0.42345216512642325</v>
      </c>
      <c r="J3316" s="94">
        <f t="shared" si="365"/>
        <v>0.42345216512642325</v>
      </c>
      <c r="K3316" s="94">
        <f t="shared" si="365"/>
        <v>0.42345216512642325</v>
      </c>
      <c r="L3316" s="94">
        <f t="shared" si="365"/>
        <v>0.42345216512642325</v>
      </c>
      <c r="M3316" s="94">
        <f t="shared" si="365"/>
        <v>0.42345216512642325</v>
      </c>
      <c r="N3316" s="94">
        <f t="shared" si="365"/>
        <v>0.42345216512642325</v>
      </c>
      <c r="O3316" s="94">
        <f t="shared" si="365"/>
        <v>0.42345216512642325</v>
      </c>
      <c r="P3316" s="94">
        <f t="shared" si="365"/>
        <v>0.42345216512642325</v>
      </c>
      <c r="Q3316" s="94">
        <f t="shared" si="365"/>
        <v>0.42345216512642325</v>
      </c>
      <c r="R3316" s="94">
        <f t="shared" si="365"/>
        <v>0.42345216512642325</v>
      </c>
      <c r="S3316" s="93">
        <f>(1+H3316)^((5-Dashboard!$F$9)*3/12)</f>
        <v>1.1930851457990848</v>
      </c>
      <c r="T3316" s="93">
        <f t="shared" si="364"/>
        <v>1.6982996339678817</v>
      </c>
      <c r="U3316" s="93">
        <f t="shared" si="364"/>
        <v>2.4174482910049937</v>
      </c>
      <c r="V3316" s="93">
        <f t="shared" si="364"/>
        <v>3.4411220039122301</v>
      </c>
      <c r="W3316" s="93">
        <f t="shared" si="364"/>
        <v>4.8982725669330405</v>
      </c>
      <c r="X3316" s="93">
        <f t="shared" si="364"/>
        <v>6.9724566907802004</v>
      </c>
      <c r="Y3316" s="93">
        <f t="shared" si="363"/>
        <v>9.9249585727412928</v>
      </c>
      <c r="Z3316" s="93">
        <f t="shared" si="363"/>
        <v>14.12770376915865</v>
      </c>
      <c r="AA3316" s="93">
        <f t="shared" si="363"/>
        <v>20.110110518473611</v>
      </c>
      <c r="AB3316" s="93">
        <f t="shared" si="363"/>
        <v>28.625780358452921</v>
      </c>
      <c r="AC3316" s="95">
        <f t="shared" si="363"/>
        <v>40.747429029673256</v>
      </c>
      <c r="AE3316" s="96"/>
    </row>
    <row r="3317" spans="3:31" ht="24.75" customHeight="1" x14ac:dyDescent="0.25">
      <c r="C3317" s="91">
        <f>ABS(E3317-Dashboard!$F$13)</f>
        <v>33.56482278781435</v>
      </c>
      <c r="D3317" s="92">
        <f t="shared" si="361"/>
        <v>0.42355216512642324</v>
      </c>
      <c r="E3317" s="93" cm="1">
        <f t="array" ref="E3317">SUM('DRE + DCF'!$S$41/TIR!S3317,'DRE + DCF'!$U$41:$AD$41/TIR!T3317:AC3317,TIR!F3317)</f>
        <v>14.055177212185644</v>
      </c>
      <c r="F3317" s="100">
        <f>'DRE + DCF'!$AE$38*'DRE + DCF'!$AE$39*(1+G3317)/(R3317-G3317)/AC3317</f>
        <v>2.1166906721637861</v>
      </c>
      <c r="G3317" s="92">
        <f>R3317*(1-'DRE + DCF'!$AE$39)</f>
        <v>0.25413129907585391</v>
      </c>
      <c r="H3317" s="94">
        <f t="shared" si="366"/>
        <v>0.42355216512642324</v>
      </c>
      <c r="I3317" s="94">
        <f t="shared" si="365"/>
        <v>0.42355216512642324</v>
      </c>
      <c r="J3317" s="94">
        <f t="shared" si="365"/>
        <v>0.42355216512642324</v>
      </c>
      <c r="K3317" s="94">
        <f t="shared" si="365"/>
        <v>0.42355216512642324</v>
      </c>
      <c r="L3317" s="94">
        <f t="shared" si="365"/>
        <v>0.42355216512642324</v>
      </c>
      <c r="M3317" s="94">
        <f t="shared" si="365"/>
        <v>0.42355216512642324</v>
      </c>
      <c r="N3317" s="94">
        <f t="shared" si="365"/>
        <v>0.42355216512642324</v>
      </c>
      <c r="O3317" s="94">
        <f t="shared" si="365"/>
        <v>0.42355216512642324</v>
      </c>
      <c r="P3317" s="94">
        <f t="shared" si="365"/>
        <v>0.42355216512642324</v>
      </c>
      <c r="Q3317" s="94">
        <f t="shared" si="365"/>
        <v>0.42355216512642324</v>
      </c>
      <c r="R3317" s="94">
        <f t="shared" si="365"/>
        <v>0.42355216512642324</v>
      </c>
      <c r="S3317" s="93">
        <f>(1+H3317)^((5-Dashboard!$F$9)*3/12)</f>
        <v>1.1931270532204117</v>
      </c>
      <c r="T3317" s="93">
        <f t="shared" si="364"/>
        <v>1.6984785998828262</v>
      </c>
      <c r="U3317" s="93">
        <f t="shared" si="364"/>
        <v>2.417872888284093</v>
      </c>
      <c r="V3317" s="93">
        <f t="shared" si="364"/>
        <v>3.441968185117299</v>
      </c>
      <c r="W3317" s="93">
        <f t="shared" si="364"/>
        <v>4.8998212622199961</v>
      </c>
      <c r="X3317" s="93">
        <f t="shared" si="364"/>
        <v>6.9751511665657588</v>
      </c>
      <c r="Y3317" s="93">
        <f t="shared" si="363"/>
        <v>9.9294915452487817</v>
      </c>
      <c r="Z3317" s="93">
        <f t="shared" si="363"/>
        <v>14.135149187843416</v>
      </c>
      <c r="AA3317" s="93">
        <f t="shared" si="363"/>
        <v>20.122122230739496</v>
      </c>
      <c r="AB3317" s="93">
        <f t="shared" si="363"/>
        <v>28.644890668507742</v>
      </c>
      <c r="AC3317" s="95">
        <f t="shared" si="363"/>
        <v>40.777496130963868</v>
      </c>
      <c r="AE3317" s="96"/>
    </row>
    <row r="3318" spans="3:31" ht="24.75" customHeight="1" x14ac:dyDescent="0.25">
      <c r="C3318" s="91">
        <f>ABS(E3318-Dashboard!$F$13)</f>
        <v>33.569723321419822</v>
      </c>
      <c r="D3318" s="92">
        <f t="shared" si="361"/>
        <v>0.42365216512642323</v>
      </c>
      <c r="E3318" s="93" cm="1">
        <f t="array" ref="E3318">SUM('DRE + DCF'!$S$41/TIR!S3318,'DRE + DCF'!$U$41:$AD$41/TIR!T3318:AC3318,TIR!F3318)</f>
        <v>14.050276678580174</v>
      </c>
      <c r="F3318" s="100">
        <f>'DRE + DCF'!$AE$38*'DRE + DCF'!$AE$39*(1+G3318)/(R3318-G3318)/AC3318</f>
        <v>2.1147319564276406</v>
      </c>
      <c r="G3318" s="92">
        <f>R3318*(1-'DRE + DCF'!$AE$39)</f>
        <v>0.25419129907585392</v>
      </c>
      <c r="H3318" s="94">
        <f t="shared" si="366"/>
        <v>0.42365216512642323</v>
      </c>
      <c r="I3318" s="94">
        <f t="shared" si="365"/>
        <v>0.42365216512642323</v>
      </c>
      <c r="J3318" s="94">
        <f t="shared" si="365"/>
        <v>0.42365216512642323</v>
      </c>
      <c r="K3318" s="94">
        <f t="shared" si="365"/>
        <v>0.42365216512642323</v>
      </c>
      <c r="L3318" s="94">
        <f t="shared" si="365"/>
        <v>0.42365216512642323</v>
      </c>
      <c r="M3318" s="94">
        <f t="shared" si="365"/>
        <v>0.42365216512642323</v>
      </c>
      <c r="N3318" s="94">
        <f t="shared" si="365"/>
        <v>0.42365216512642323</v>
      </c>
      <c r="O3318" s="94">
        <f t="shared" si="365"/>
        <v>0.42365216512642323</v>
      </c>
      <c r="P3318" s="94">
        <f t="shared" si="365"/>
        <v>0.42365216512642323</v>
      </c>
      <c r="Q3318" s="94">
        <f t="shared" si="365"/>
        <v>0.42365216512642323</v>
      </c>
      <c r="R3318" s="94">
        <f t="shared" si="365"/>
        <v>0.42365216512642323</v>
      </c>
      <c r="S3318" s="93">
        <f>(1+H3318)^((5-Dashboard!$F$9)*3/12)</f>
        <v>1.1931689591698333</v>
      </c>
      <c r="T3318" s="93">
        <f t="shared" si="364"/>
        <v>1.6986575720837742</v>
      </c>
      <c r="U3318" s="93">
        <f t="shared" si="364"/>
        <v>2.4182975303054586</v>
      </c>
      <c r="V3318" s="93">
        <f t="shared" si="364"/>
        <v>3.4428145149392484</v>
      </c>
      <c r="W3318" s="93">
        <f t="shared" si="364"/>
        <v>4.9013703383219376</v>
      </c>
      <c r="X3318" s="93">
        <f t="shared" si="364"/>
        <v>6.9778464942384568</v>
      </c>
      <c r="Y3318" s="93">
        <f t="shared" si="363"/>
        <v>9.934026269442402</v>
      </c>
      <c r="Z3318" s="93">
        <f t="shared" si="363"/>
        <v>14.142598006914442</v>
      </c>
      <c r="AA3318" s="93">
        <f t="shared" si="363"/>
        <v>20.134140273056385</v>
      </c>
      <c r="AB3318" s="93">
        <f t="shared" si="363"/>
        <v>28.664012392695838</v>
      </c>
      <c r="AC3318" s="95">
        <f t="shared" si="363"/>
        <v>40.807583304072061</v>
      </c>
      <c r="AE3318" s="96"/>
    </row>
    <row r="3319" spans="3:31" ht="24.75" customHeight="1" x14ac:dyDescent="0.25">
      <c r="C3319" s="91">
        <f>ABS(E3319-Dashboard!$F$13)</f>
        <v>33.574620471791931</v>
      </c>
      <c r="D3319" s="92">
        <f t="shared" si="361"/>
        <v>0.42375216512642322</v>
      </c>
      <c r="E3319" s="93" cm="1">
        <f t="array" ref="E3319">SUM('DRE + DCF'!$S$41/TIR!S3319,'DRE + DCF'!$U$41:$AD$41/TIR!T3319:AC3319,TIR!F3319)</f>
        <v>14.045379528208066</v>
      </c>
      <c r="F3319" s="100">
        <f>'DRE + DCF'!$AE$38*'DRE + DCF'!$AE$39*(1+G3319)/(R3319-G3319)/AC3319</f>
        <v>2.1127752755575977</v>
      </c>
      <c r="G3319" s="92">
        <f>R3319*(1-'DRE + DCF'!$AE$39)</f>
        <v>0.25425129907585392</v>
      </c>
      <c r="H3319" s="94">
        <f t="shared" si="366"/>
        <v>0.42375216512642322</v>
      </c>
      <c r="I3319" s="94">
        <f t="shared" si="365"/>
        <v>0.42375216512642322</v>
      </c>
      <c r="J3319" s="94">
        <f t="shared" si="365"/>
        <v>0.42375216512642322</v>
      </c>
      <c r="K3319" s="94">
        <f t="shared" si="365"/>
        <v>0.42375216512642322</v>
      </c>
      <c r="L3319" s="94">
        <f t="shared" si="365"/>
        <v>0.42375216512642322</v>
      </c>
      <c r="M3319" s="94">
        <f t="shared" si="365"/>
        <v>0.42375216512642322</v>
      </c>
      <c r="N3319" s="94">
        <f t="shared" si="365"/>
        <v>0.42375216512642322</v>
      </c>
      <c r="O3319" s="94">
        <f t="shared" si="365"/>
        <v>0.42375216512642322</v>
      </c>
      <c r="P3319" s="94">
        <f t="shared" si="365"/>
        <v>0.42375216512642322</v>
      </c>
      <c r="Q3319" s="94">
        <f t="shared" si="365"/>
        <v>0.42375216512642322</v>
      </c>
      <c r="R3319" s="94">
        <f t="shared" si="365"/>
        <v>0.42375216512642322</v>
      </c>
      <c r="S3319" s="93">
        <f>(1+H3319)^((5-Dashboard!$F$9)*3/12)</f>
        <v>1.1932108636475043</v>
      </c>
      <c r="T3319" s="93">
        <f t="shared" si="364"/>
        <v>1.6988365505705034</v>
      </c>
      <c r="U3319" s="93">
        <f t="shared" si="364"/>
        <v>2.4187222170706586</v>
      </c>
      <c r="V3319" s="93">
        <f t="shared" si="364"/>
        <v>3.4436609933937326</v>
      </c>
      <c r="W3319" s="93">
        <f t="shared" si="364"/>
        <v>4.9029197953057357</v>
      </c>
      <c r="X3319" s="93">
        <f t="shared" si="364"/>
        <v>6.9805426740077401</v>
      </c>
      <c r="Y3319" s="93">
        <f t="shared" si="363"/>
        <v>9.9385627458759114</v>
      </c>
      <c r="Z3319" s="93">
        <f t="shared" si="363"/>
        <v>14.150050227685638</v>
      </c>
      <c r="AA3319" s="93">
        <f t="shared" si="363"/>
        <v>20.146164648315064</v>
      </c>
      <c r="AB3319" s="93">
        <f t="shared" si="363"/>
        <v>28.683145537031976</v>
      </c>
      <c r="AC3319" s="95">
        <f t="shared" si="363"/>
        <v>40.837690560985578</v>
      </c>
      <c r="AE3319" s="96"/>
    </row>
    <row r="3320" spans="3:31" ht="24.75" customHeight="1" x14ac:dyDescent="0.25">
      <c r="C3320" s="91">
        <f>ABS(E3320-Dashboard!$F$13)</f>
        <v>33.579514242120375</v>
      </c>
      <c r="D3320" s="92">
        <f t="shared" si="361"/>
        <v>0.42385216512642321</v>
      </c>
      <c r="E3320" s="93" cm="1">
        <f t="array" ref="E3320">SUM('DRE + DCF'!$S$41/TIR!S3320,'DRE + DCF'!$U$41:$AD$41/TIR!T3320:AC3320,TIR!F3320)</f>
        <v>14.040485757879622</v>
      </c>
      <c r="F3320" s="100">
        <f>'DRE + DCF'!$AE$38*'DRE + DCF'!$AE$39*(1+G3320)/(R3320-G3320)/AC3320</f>
        <v>2.1108206271888337</v>
      </c>
      <c r="G3320" s="92">
        <f>R3320*(1-'DRE + DCF'!$AE$39)</f>
        <v>0.25431129907585392</v>
      </c>
      <c r="H3320" s="94">
        <f t="shared" si="366"/>
        <v>0.42385216512642321</v>
      </c>
      <c r="I3320" s="94">
        <f t="shared" si="365"/>
        <v>0.42385216512642321</v>
      </c>
      <c r="J3320" s="94">
        <f t="shared" si="365"/>
        <v>0.42385216512642321</v>
      </c>
      <c r="K3320" s="94">
        <f t="shared" si="365"/>
        <v>0.42385216512642321</v>
      </c>
      <c r="L3320" s="94">
        <f t="shared" si="365"/>
        <v>0.42385216512642321</v>
      </c>
      <c r="M3320" s="94">
        <f t="shared" si="365"/>
        <v>0.42385216512642321</v>
      </c>
      <c r="N3320" s="94">
        <f t="shared" si="365"/>
        <v>0.42385216512642321</v>
      </c>
      <c r="O3320" s="94">
        <f t="shared" si="365"/>
        <v>0.42385216512642321</v>
      </c>
      <c r="P3320" s="94">
        <f t="shared" si="365"/>
        <v>0.42385216512642321</v>
      </c>
      <c r="Q3320" s="94">
        <f t="shared" si="365"/>
        <v>0.42385216512642321</v>
      </c>
      <c r="R3320" s="94">
        <f t="shared" si="365"/>
        <v>0.42385216512642321</v>
      </c>
      <c r="S3320" s="93">
        <f>(1+H3320)^((5-Dashboard!$F$9)*3/12)</f>
        <v>1.1932527666535802</v>
      </c>
      <c r="T3320" s="93">
        <f t="shared" si="364"/>
        <v>1.6990155353427949</v>
      </c>
      <c r="U3320" s="93">
        <f t="shared" si="364"/>
        <v>2.4191469485812678</v>
      </c>
      <c r="V3320" s="93">
        <f t="shared" si="364"/>
        <v>3.4445076204964185</v>
      </c>
      <c r="W3320" s="93">
        <f t="shared" si="364"/>
        <v>4.90446963323829</v>
      </c>
      <c r="X3320" s="93">
        <f t="shared" si="364"/>
        <v>6.9832397060831344</v>
      </c>
      <c r="Y3320" s="93">
        <f t="shared" si="363"/>
        <v>9.9431009751032793</v>
      </c>
      <c r="Z3320" s="93">
        <f t="shared" si="363"/>
        <v>14.157505851471456</v>
      </c>
      <c r="AA3320" s="93">
        <f t="shared" si="363"/>
        <v>20.158195359407639</v>
      </c>
      <c r="AB3320" s="93">
        <f t="shared" si="363"/>
        <v>28.702290107533987</v>
      </c>
      <c r="AC3320" s="95">
        <f t="shared" si="363"/>
        <v>40.867817913698985</v>
      </c>
      <c r="AE3320" s="96"/>
    </row>
    <row r="3321" spans="3:31" ht="24.75" customHeight="1" x14ac:dyDescent="0.25">
      <c r="C3321" s="91">
        <f>ABS(E3321-Dashboard!$F$13)</f>
        <v>33.584404635591085</v>
      </c>
      <c r="D3321" s="92">
        <f t="shared" si="361"/>
        <v>0.4239521651264232</v>
      </c>
      <c r="E3321" s="93" cm="1">
        <f t="array" ref="E3321">SUM('DRE + DCF'!$S$41/TIR!S3321,'DRE + DCF'!$U$41:$AD$41/TIR!T3321:AC3321,TIR!F3321)</f>
        <v>14.035595364408911</v>
      </c>
      <c r="F3321" s="100">
        <f>'DRE + DCF'!$AE$38*'DRE + DCF'!$AE$39*(1+G3321)/(R3321-G3321)/AC3321</f>
        <v>2.1088680089596186</v>
      </c>
      <c r="G3321" s="92">
        <f>R3321*(1-'DRE + DCF'!$AE$39)</f>
        <v>0.25437129907585393</v>
      </c>
      <c r="H3321" s="94">
        <f t="shared" si="366"/>
        <v>0.4239521651264232</v>
      </c>
      <c r="I3321" s="94">
        <f t="shared" si="365"/>
        <v>0.4239521651264232</v>
      </c>
      <c r="J3321" s="94">
        <f t="shared" si="365"/>
        <v>0.4239521651264232</v>
      </c>
      <c r="K3321" s="94">
        <f t="shared" si="365"/>
        <v>0.4239521651264232</v>
      </c>
      <c r="L3321" s="94">
        <f t="shared" si="365"/>
        <v>0.4239521651264232</v>
      </c>
      <c r="M3321" s="94">
        <f t="shared" si="365"/>
        <v>0.4239521651264232</v>
      </c>
      <c r="N3321" s="94">
        <f t="shared" si="365"/>
        <v>0.4239521651264232</v>
      </c>
      <c r="O3321" s="94">
        <f t="shared" si="365"/>
        <v>0.4239521651264232</v>
      </c>
      <c r="P3321" s="94">
        <f t="shared" si="365"/>
        <v>0.4239521651264232</v>
      </c>
      <c r="Q3321" s="94">
        <f t="shared" si="365"/>
        <v>0.4239521651264232</v>
      </c>
      <c r="R3321" s="94">
        <f t="shared" si="365"/>
        <v>0.4239521651264232</v>
      </c>
      <c r="S3321" s="93">
        <f>(1+H3321)^((5-Dashboard!$F$9)*3/12)</f>
        <v>1.1932946681882155</v>
      </c>
      <c r="T3321" s="93">
        <f t="shared" si="364"/>
        <v>1.699194526400426</v>
      </c>
      <c r="U3321" s="93">
        <f t="shared" si="364"/>
        <v>2.4195717248388537</v>
      </c>
      <c r="V3321" s="93">
        <f t="shared" si="364"/>
        <v>3.4453543962629598</v>
      </c>
      <c r="W3321" s="93">
        <f t="shared" si="364"/>
        <v>4.906019852186482</v>
      </c>
      <c r="X3321" s="93">
        <f t="shared" si="364"/>
        <v>6.9859375906741548</v>
      </c>
      <c r="Y3321" s="93">
        <f t="shared" si="363"/>
        <v>9.9476409576785301</v>
      </c>
      <c r="Z3321" s="93">
        <f t="shared" si="363"/>
        <v>14.164964879586627</v>
      </c>
      <c r="AA3321" s="93">
        <f t="shared" si="363"/>
        <v>20.170232409227122</v>
      </c>
      <c r="AB3321" s="93">
        <f t="shared" si="363"/>
        <v>28.721446110222111</v>
      </c>
      <c r="AC3321" s="95">
        <f t="shared" si="363"/>
        <v>40.89796537421266</v>
      </c>
      <c r="AE3321" s="96"/>
    </row>
    <row r="3322" spans="3:31" ht="24.75" customHeight="1" x14ac:dyDescent="0.25">
      <c r="C3322" s="91">
        <f>ABS(E3322-Dashboard!$F$13)</f>
        <v>33.589291655386404</v>
      </c>
      <c r="D3322" s="92">
        <f t="shared" si="361"/>
        <v>0.42405216512642319</v>
      </c>
      <c r="E3322" s="93" cm="1">
        <f t="array" ref="E3322">SUM('DRE + DCF'!$S$41/TIR!S3322,'DRE + DCF'!$U$41:$AD$41/TIR!T3322:AC3322,TIR!F3322)</f>
        <v>14.030708344613597</v>
      </c>
      <c r="F3322" s="100">
        <f>'DRE + DCF'!$AE$38*'DRE + DCF'!$AE$39*(1+G3322)/(R3322-G3322)/AC3322</f>
        <v>2.1069174185112565</v>
      </c>
      <c r="G3322" s="92">
        <f>R3322*(1-'DRE + DCF'!$AE$39)</f>
        <v>0.25443129907585388</v>
      </c>
      <c r="H3322" s="94">
        <f t="shared" si="366"/>
        <v>0.42405216512642319</v>
      </c>
      <c r="I3322" s="94">
        <f t="shared" si="365"/>
        <v>0.42405216512642319</v>
      </c>
      <c r="J3322" s="94">
        <f t="shared" si="365"/>
        <v>0.42405216512642319</v>
      </c>
      <c r="K3322" s="94">
        <f t="shared" si="365"/>
        <v>0.42405216512642319</v>
      </c>
      <c r="L3322" s="94">
        <f t="shared" si="365"/>
        <v>0.42405216512642319</v>
      </c>
      <c r="M3322" s="94">
        <f t="shared" si="365"/>
        <v>0.42405216512642319</v>
      </c>
      <c r="N3322" s="94">
        <f t="shared" si="365"/>
        <v>0.42405216512642319</v>
      </c>
      <c r="O3322" s="94">
        <f t="shared" si="365"/>
        <v>0.42405216512642319</v>
      </c>
      <c r="P3322" s="94">
        <f t="shared" si="365"/>
        <v>0.42405216512642319</v>
      </c>
      <c r="Q3322" s="94">
        <f t="shared" si="365"/>
        <v>0.42405216512642319</v>
      </c>
      <c r="R3322" s="94">
        <f t="shared" si="365"/>
        <v>0.42405216512642319</v>
      </c>
      <c r="S3322" s="93">
        <f>(1+H3322)^((5-Dashboard!$F$9)*3/12)</f>
        <v>1.1933365682515655</v>
      </c>
      <c r="T3322" s="93">
        <f t="shared" si="364"/>
        <v>1.6993735237431777</v>
      </c>
      <c r="U3322" s="93">
        <f t="shared" si="364"/>
        <v>2.4199965458449917</v>
      </c>
      <c r="V3322" s="93">
        <f t="shared" si="364"/>
        <v>3.4462013207090263</v>
      </c>
      <c r="W3322" s="93">
        <f t="shared" si="364"/>
        <v>4.9075704522172288</v>
      </c>
      <c r="X3322" s="93">
        <f t="shared" si="364"/>
        <v>6.9886363279904051</v>
      </c>
      <c r="Y3322" s="93">
        <f t="shared" si="363"/>
        <v>9.9521826941559137</v>
      </c>
      <c r="Z3322" s="93">
        <f t="shared" si="363"/>
        <v>14.17242731334645</v>
      </c>
      <c r="AA3322" s="93">
        <f t="shared" si="363"/>
        <v>20.18227580066787</v>
      </c>
      <c r="AB3322" s="93">
        <f t="shared" si="363"/>
        <v>28.740613551119701</v>
      </c>
      <c r="AC3322" s="95">
        <f t="shared" si="363"/>
        <v>40.928132954533829</v>
      </c>
      <c r="AE3322" s="96"/>
    </row>
    <row r="3323" spans="3:31" ht="24.75" customHeight="1" x14ac:dyDescent="0.25">
      <c r="C3323" s="91">
        <f>ABS(E3323-Dashboard!$F$13)</f>
        <v>33.594175304684931</v>
      </c>
      <c r="D3323" s="92">
        <f t="shared" si="361"/>
        <v>0.42415216512642318</v>
      </c>
      <c r="E3323" s="93" cm="1">
        <f t="array" ref="E3323">SUM('DRE + DCF'!$S$41/TIR!S3323,'DRE + DCF'!$U$41:$AD$41/TIR!T3323:AC3323,TIR!F3323)</f>
        <v>14.025824695315068</v>
      </c>
      <c r="F3323" s="100">
        <f>'DRE + DCF'!$AE$38*'DRE + DCF'!$AE$39*(1+G3323)/(R3323-G3323)/AC3323</f>
        <v>2.1049688534881419</v>
      </c>
      <c r="G3323" s="92">
        <f>R3323*(1-'DRE + DCF'!$AE$39)</f>
        <v>0.25449129907585388</v>
      </c>
      <c r="H3323" s="94">
        <f t="shared" si="366"/>
        <v>0.42415216512642318</v>
      </c>
      <c r="I3323" s="94">
        <f t="shared" si="365"/>
        <v>0.42415216512642318</v>
      </c>
      <c r="J3323" s="94">
        <f t="shared" si="365"/>
        <v>0.42415216512642318</v>
      </c>
      <c r="K3323" s="94">
        <f t="shared" si="365"/>
        <v>0.42415216512642318</v>
      </c>
      <c r="L3323" s="94">
        <f t="shared" si="365"/>
        <v>0.42415216512642318</v>
      </c>
      <c r="M3323" s="94">
        <f t="shared" si="365"/>
        <v>0.42415216512642318</v>
      </c>
      <c r="N3323" s="94">
        <f t="shared" si="365"/>
        <v>0.42415216512642318</v>
      </c>
      <c r="O3323" s="94">
        <f t="shared" si="365"/>
        <v>0.42415216512642318</v>
      </c>
      <c r="P3323" s="94">
        <f t="shared" si="365"/>
        <v>0.42415216512642318</v>
      </c>
      <c r="Q3323" s="94">
        <f t="shared" si="365"/>
        <v>0.42415216512642318</v>
      </c>
      <c r="R3323" s="94">
        <f t="shared" si="365"/>
        <v>0.42415216512642318</v>
      </c>
      <c r="S3323" s="93">
        <f>(1+H3323)^((5-Dashboard!$F$9)*3/12)</f>
        <v>1.193378466843785</v>
      </c>
      <c r="T3323" s="93">
        <f t="shared" si="364"/>
        <v>1.6995525273708276</v>
      </c>
      <c r="U3323" s="93">
        <f t="shared" si="364"/>
        <v>2.4204214116012484</v>
      </c>
      <c r="V3323" s="93">
        <f t="shared" si="364"/>
        <v>3.4470483938502712</v>
      </c>
      <c r="W3323" s="93">
        <f t="shared" si="364"/>
        <v>4.9091214333974227</v>
      </c>
      <c r="X3323" s="93">
        <f t="shared" si="364"/>
        <v>6.9913359182414689</v>
      </c>
      <c r="Y3323" s="93">
        <f t="shared" si="363"/>
        <v>9.9567261850897175</v>
      </c>
      <c r="Z3323" s="93">
        <f t="shared" si="363"/>
        <v>14.179893154066471</v>
      </c>
      <c r="AA3323" s="93">
        <f t="shared" si="363"/>
        <v>20.194325536625108</v>
      </c>
      <c r="AB3323" s="93">
        <f t="shared" si="363"/>
        <v>28.759792436252464</v>
      </c>
      <c r="AC3323" s="95">
        <f t="shared" si="363"/>
        <v>40.958320666675476</v>
      </c>
      <c r="AE3323" s="96"/>
    </row>
    <row r="3324" spans="3:31" ht="24.75" customHeight="1" x14ac:dyDescent="0.25">
      <c r="C3324" s="91">
        <f>ABS(E3324-Dashboard!$F$13)</f>
        <v>33.599055586661692</v>
      </c>
      <c r="D3324" s="92">
        <f t="shared" si="361"/>
        <v>0.42425216512642316</v>
      </c>
      <c r="E3324" s="93" cm="1">
        <f t="array" ref="E3324">SUM('DRE + DCF'!$S$41/TIR!S3324,'DRE + DCF'!$U$41:$AD$41/TIR!T3324:AC3324,TIR!F3324)</f>
        <v>14.020944413338309</v>
      </c>
      <c r="F3324" s="100">
        <f>'DRE + DCF'!$AE$38*'DRE + DCF'!$AE$39*(1+G3324)/(R3324-G3324)/AC3324</f>
        <v>2.10302231153769</v>
      </c>
      <c r="G3324" s="92">
        <f>R3324*(1-'DRE + DCF'!$AE$39)</f>
        <v>0.25455129907585389</v>
      </c>
      <c r="H3324" s="94">
        <f t="shared" si="366"/>
        <v>0.42425216512642316</v>
      </c>
      <c r="I3324" s="94">
        <f t="shared" si="365"/>
        <v>0.42425216512642316</v>
      </c>
      <c r="J3324" s="94">
        <f t="shared" si="365"/>
        <v>0.42425216512642316</v>
      </c>
      <c r="K3324" s="94">
        <f t="shared" si="365"/>
        <v>0.42425216512642316</v>
      </c>
      <c r="L3324" s="94">
        <f t="shared" si="365"/>
        <v>0.42425216512642316</v>
      </c>
      <c r="M3324" s="94">
        <f t="shared" si="365"/>
        <v>0.42425216512642316</v>
      </c>
      <c r="N3324" s="94">
        <f t="shared" si="365"/>
        <v>0.42425216512642316</v>
      </c>
      <c r="O3324" s="94">
        <f t="shared" si="365"/>
        <v>0.42425216512642316</v>
      </c>
      <c r="P3324" s="94">
        <f t="shared" si="365"/>
        <v>0.42425216512642316</v>
      </c>
      <c r="Q3324" s="94">
        <f t="shared" si="365"/>
        <v>0.42425216512642316</v>
      </c>
      <c r="R3324" s="94">
        <f t="shared" si="365"/>
        <v>0.42425216512642316</v>
      </c>
      <c r="S3324" s="93">
        <f>(1+H3324)^((5-Dashboard!$F$9)*3/12)</f>
        <v>1.1934203639650294</v>
      </c>
      <c r="T3324" s="93">
        <f t="shared" si="364"/>
        <v>1.6997315372831572</v>
      </c>
      <c r="U3324" s="93">
        <f t="shared" si="364"/>
        <v>2.4208463221092003</v>
      </c>
      <c r="V3324" s="93">
        <f t="shared" si="364"/>
        <v>3.4478956157023672</v>
      </c>
      <c r="W3324" s="93">
        <f t="shared" si="364"/>
        <v>4.9106727957939986</v>
      </c>
      <c r="X3324" s="93">
        <f t="shared" si="364"/>
        <v>6.9940363616370291</v>
      </c>
      <c r="Y3324" s="93">
        <f t="shared" si="363"/>
        <v>9.9612714310344703</v>
      </c>
      <c r="Z3324" s="93">
        <f t="shared" si="363"/>
        <v>14.18736240306283</v>
      </c>
      <c r="AA3324" s="93">
        <f t="shared" si="363"/>
        <v>20.206381619995451</v>
      </c>
      <c r="AB3324" s="93">
        <f t="shared" si="363"/>
        <v>28.778982771649286</v>
      </c>
      <c r="AC3324" s="95">
        <f t="shared" si="363"/>
        <v>40.988528522657532</v>
      </c>
      <c r="AE3324" s="96"/>
    </row>
    <row r="3325" spans="3:31" ht="24.75" customHeight="1" x14ac:dyDescent="0.25">
      <c r="C3325" s="91">
        <f>ABS(E3325-Dashboard!$F$13)</f>
        <v>33.603932504487958</v>
      </c>
      <c r="D3325" s="92">
        <f t="shared" si="361"/>
        <v>0.42435216512642315</v>
      </c>
      <c r="E3325" s="93" cm="1">
        <f t="array" ref="E3325">SUM('DRE + DCF'!$S$41/TIR!S3325,'DRE + DCF'!$U$41:$AD$41/TIR!T3325:AC3325,TIR!F3325)</f>
        <v>14.016067495512036</v>
      </c>
      <c r="F3325" s="100">
        <f>'DRE + DCF'!$AE$38*'DRE + DCF'!$AE$39*(1+G3325)/(R3325-G3325)/AC3325</f>
        <v>2.1010777903103959</v>
      </c>
      <c r="G3325" s="92">
        <f>R3325*(1-'DRE + DCF'!$AE$39)</f>
        <v>0.25461129907585389</v>
      </c>
      <c r="H3325" s="94">
        <f t="shared" si="366"/>
        <v>0.42435216512642315</v>
      </c>
      <c r="I3325" s="94">
        <f t="shared" si="365"/>
        <v>0.42435216512642315</v>
      </c>
      <c r="J3325" s="94">
        <f t="shared" si="365"/>
        <v>0.42435216512642315</v>
      </c>
      <c r="K3325" s="94">
        <f t="shared" si="365"/>
        <v>0.42435216512642315</v>
      </c>
      <c r="L3325" s="94">
        <f t="shared" si="365"/>
        <v>0.42435216512642315</v>
      </c>
      <c r="M3325" s="94">
        <f t="shared" si="365"/>
        <v>0.42435216512642315</v>
      </c>
      <c r="N3325" s="94">
        <f t="shared" si="365"/>
        <v>0.42435216512642315</v>
      </c>
      <c r="O3325" s="94">
        <f t="shared" si="365"/>
        <v>0.42435216512642315</v>
      </c>
      <c r="P3325" s="94">
        <f t="shared" si="365"/>
        <v>0.42435216512642315</v>
      </c>
      <c r="Q3325" s="94">
        <f t="shared" si="365"/>
        <v>0.42435216512642315</v>
      </c>
      <c r="R3325" s="94">
        <f t="shared" si="365"/>
        <v>0.42435216512642315</v>
      </c>
      <c r="S3325" s="93">
        <f>(1+H3325)^((5-Dashboard!$F$9)*3/12)</f>
        <v>1.1934622596154529</v>
      </c>
      <c r="T3325" s="93">
        <f t="shared" si="364"/>
        <v>1.6999105534799437</v>
      </c>
      <c r="U3325" s="93">
        <f t="shared" si="364"/>
        <v>2.4212712773704141</v>
      </c>
      <c r="V3325" s="93">
        <f t="shared" si="364"/>
        <v>3.4487429862809695</v>
      </c>
      <c r="W3325" s="93">
        <f t="shared" si="364"/>
        <v>4.9122245394738648</v>
      </c>
      <c r="X3325" s="93">
        <f t="shared" si="364"/>
        <v>6.9967376583867456</v>
      </c>
      <c r="Y3325" s="93">
        <f t="shared" si="363"/>
        <v>9.9658184325447401</v>
      </c>
      <c r="Z3325" s="93">
        <f t="shared" si="363"/>
        <v>14.194835061651917</v>
      </c>
      <c r="AA3325" s="93">
        <f t="shared" si="363"/>
        <v>20.218444053676372</v>
      </c>
      <c r="AB3325" s="93">
        <f t="shared" si="363"/>
        <v>28.798184563341394</v>
      </c>
      <c r="AC3325" s="95">
        <f t="shared" si="363"/>
        <v>41.018756534505648</v>
      </c>
      <c r="AE3325" s="96"/>
    </row>
    <row r="3326" spans="3:31" ht="24.75" customHeight="1" x14ac:dyDescent="0.25">
      <c r="C3326" s="91">
        <f>ABS(E3326-Dashboard!$F$13)</f>
        <v>33.608806061331457</v>
      </c>
      <c r="D3326" s="92">
        <f t="shared" si="361"/>
        <v>0.42445216512642314</v>
      </c>
      <c r="E3326" s="93" cm="1">
        <f t="array" ref="E3326">SUM('DRE + DCF'!$S$41/TIR!S3326,'DRE + DCF'!$U$41:$AD$41/TIR!T3326:AC3326,TIR!F3326)</f>
        <v>14.011193938668541</v>
      </c>
      <c r="F3326" s="100">
        <f>'DRE + DCF'!$AE$38*'DRE + DCF'!$AE$39*(1+G3326)/(R3326-G3326)/AC3326</f>
        <v>2.0991352874597711</v>
      </c>
      <c r="G3326" s="92">
        <f>R3326*(1-'DRE + DCF'!$AE$39)</f>
        <v>0.2546712990758539</v>
      </c>
      <c r="H3326" s="94">
        <f t="shared" si="366"/>
        <v>0.42445216512642314</v>
      </c>
      <c r="I3326" s="94">
        <f t="shared" si="365"/>
        <v>0.42445216512642314</v>
      </c>
      <c r="J3326" s="94">
        <f t="shared" si="365"/>
        <v>0.42445216512642314</v>
      </c>
      <c r="K3326" s="94">
        <f t="shared" si="365"/>
        <v>0.42445216512642314</v>
      </c>
      <c r="L3326" s="94">
        <f t="shared" si="365"/>
        <v>0.42445216512642314</v>
      </c>
      <c r="M3326" s="94">
        <f t="shared" si="365"/>
        <v>0.42445216512642314</v>
      </c>
      <c r="N3326" s="94">
        <f t="shared" si="365"/>
        <v>0.42445216512642314</v>
      </c>
      <c r="O3326" s="94">
        <f t="shared" si="365"/>
        <v>0.42445216512642314</v>
      </c>
      <c r="P3326" s="94">
        <f t="shared" si="365"/>
        <v>0.42445216512642314</v>
      </c>
      <c r="Q3326" s="94">
        <f t="shared" si="365"/>
        <v>0.42445216512642314</v>
      </c>
      <c r="R3326" s="94">
        <f t="shared" si="365"/>
        <v>0.42445216512642314</v>
      </c>
      <c r="S3326" s="93">
        <f>(1+H3326)^((5-Dashboard!$F$9)*3/12)</f>
        <v>1.1935041537952114</v>
      </c>
      <c r="T3326" s="93">
        <f t="shared" si="364"/>
        <v>1.7000895759609684</v>
      </c>
      <c r="U3326" s="93">
        <f t="shared" si="364"/>
        <v>2.4216962773864643</v>
      </c>
      <c r="V3326" s="93">
        <f t="shared" si="364"/>
        <v>3.4495905056017482</v>
      </c>
      <c r="W3326" s="93">
        <f t="shared" si="364"/>
        <v>4.9137766645039633</v>
      </c>
      <c r="X3326" s="93">
        <f t="shared" si="364"/>
        <v>6.9994398087003651</v>
      </c>
      <c r="Y3326" s="93">
        <f t="shared" si="363"/>
        <v>9.9703671901753133</v>
      </c>
      <c r="Z3326" s="93">
        <f t="shared" si="363"/>
        <v>14.202311131150678</v>
      </c>
      <c r="AA3326" s="93">
        <f t="shared" si="363"/>
        <v>20.230512840566686</v>
      </c>
      <c r="AB3326" s="93">
        <f t="shared" si="363"/>
        <v>28.817397817363123</v>
      </c>
      <c r="AC3326" s="95">
        <f t="shared" si="363"/>
        <v>41.049004714252362</v>
      </c>
      <c r="AE3326" s="96"/>
    </row>
    <row r="3327" spans="3:31" ht="24.75" customHeight="1" x14ac:dyDescent="0.25">
      <c r="C3327" s="91">
        <f>ABS(E3327-Dashboard!$F$13)</f>
        <v>33.613676260356172</v>
      </c>
      <c r="D3327" s="92">
        <f t="shared" si="361"/>
        <v>0.42455216512642313</v>
      </c>
      <c r="E3327" s="93" cm="1">
        <f t="array" ref="E3327">SUM('DRE + DCF'!$S$41/TIR!S3327,'DRE + DCF'!$U$41:$AD$41/TIR!T3327:AC3327,TIR!F3327)</f>
        <v>14.006323739643827</v>
      </c>
      <c r="F3327" s="100">
        <f>'DRE + DCF'!$AE$38*'DRE + DCF'!$AE$39*(1+G3327)/(R3327-G3327)/AC3327</f>
        <v>2.0971948006423968</v>
      </c>
      <c r="G3327" s="92">
        <f>R3327*(1-'DRE + DCF'!$AE$39)</f>
        <v>0.25473129907585385</v>
      </c>
      <c r="H3327" s="94">
        <f t="shared" si="366"/>
        <v>0.42455216512642313</v>
      </c>
      <c r="I3327" s="94">
        <f t="shared" si="365"/>
        <v>0.42455216512642313</v>
      </c>
      <c r="J3327" s="94">
        <f t="shared" si="365"/>
        <v>0.42455216512642313</v>
      </c>
      <c r="K3327" s="94">
        <f t="shared" si="365"/>
        <v>0.42455216512642313</v>
      </c>
      <c r="L3327" s="94">
        <f t="shared" si="365"/>
        <v>0.42455216512642313</v>
      </c>
      <c r="M3327" s="94">
        <f t="shared" si="365"/>
        <v>0.42455216512642313</v>
      </c>
      <c r="N3327" s="94">
        <f t="shared" si="365"/>
        <v>0.42455216512642313</v>
      </c>
      <c r="O3327" s="94">
        <f t="shared" si="365"/>
        <v>0.42455216512642313</v>
      </c>
      <c r="P3327" s="94">
        <f t="shared" si="365"/>
        <v>0.42455216512642313</v>
      </c>
      <c r="Q3327" s="94">
        <f t="shared" si="365"/>
        <v>0.42455216512642313</v>
      </c>
      <c r="R3327" s="94">
        <f t="shared" si="365"/>
        <v>0.42455216512642313</v>
      </c>
      <c r="S3327" s="93">
        <f>(1+H3327)^((5-Dashboard!$F$9)*3/12)</f>
        <v>1.1935460465044585</v>
      </c>
      <c r="T3327" s="93">
        <f t="shared" si="364"/>
        <v>1.7002686047260087</v>
      </c>
      <c r="U3327" s="93">
        <f t="shared" si="364"/>
        <v>2.422121322158918</v>
      </c>
      <c r="V3327" s="93">
        <f t="shared" si="364"/>
        <v>3.4504381736803609</v>
      </c>
      <c r="W3327" s="93">
        <f t="shared" si="364"/>
        <v>4.9153291709512192</v>
      </c>
      <c r="X3327" s="93">
        <f t="shared" si="364"/>
        <v>7.0021428127876248</v>
      </c>
      <c r="Y3327" s="93">
        <f t="shared" si="363"/>
        <v>9.9749177044810331</v>
      </c>
      <c r="Z3327" s="93">
        <f t="shared" si="363"/>
        <v>14.209790612876345</v>
      </c>
      <c r="AA3327" s="93">
        <f t="shared" si="363"/>
        <v>20.242587983566118</v>
      </c>
      <c r="AB3327" s="93">
        <f t="shared" si="363"/>
        <v>28.836622539751225</v>
      </c>
      <c r="AC3327" s="95">
        <f t="shared" si="363"/>
        <v>41.079273073936022</v>
      </c>
      <c r="AE3327" s="96"/>
    </row>
    <row r="3328" spans="3:31" ht="24.75" customHeight="1" x14ac:dyDescent="0.25">
      <c r="C3328" s="91">
        <f>ABS(E3328-Dashboard!$F$13)</f>
        <v>33.618543104722519</v>
      </c>
      <c r="D3328" s="92">
        <f t="shared" si="361"/>
        <v>0.42465216512642312</v>
      </c>
      <c r="E3328" s="93" cm="1">
        <f t="array" ref="E3328">SUM('DRE + DCF'!$S$41/TIR!S3328,'DRE + DCF'!$U$41:$AD$41/TIR!T3328:AC3328,TIR!F3328)</f>
        <v>14.001456895277476</v>
      </c>
      <c r="F3328" s="100">
        <f>'DRE + DCF'!$AE$38*'DRE + DCF'!$AE$39*(1+G3328)/(R3328-G3328)/AC3328</f>
        <v>2.0952563275178604</v>
      </c>
      <c r="G3328" s="92">
        <f>R3328*(1-'DRE + DCF'!$AE$39)</f>
        <v>0.25479129907585385</v>
      </c>
      <c r="H3328" s="94">
        <f t="shared" si="366"/>
        <v>0.42465216512642312</v>
      </c>
      <c r="I3328" s="94">
        <f t="shared" si="365"/>
        <v>0.42465216512642312</v>
      </c>
      <c r="J3328" s="94">
        <f t="shared" si="365"/>
        <v>0.42465216512642312</v>
      </c>
      <c r="K3328" s="94">
        <f t="shared" si="365"/>
        <v>0.42465216512642312</v>
      </c>
      <c r="L3328" s="94">
        <f t="shared" si="365"/>
        <v>0.42465216512642312</v>
      </c>
      <c r="M3328" s="94">
        <f t="shared" si="365"/>
        <v>0.42465216512642312</v>
      </c>
      <c r="N3328" s="94">
        <f t="shared" si="365"/>
        <v>0.42465216512642312</v>
      </c>
      <c r="O3328" s="94">
        <f t="shared" si="365"/>
        <v>0.42465216512642312</v>
      </c>
      <c r="P3328" s="94">
        <f t="shared" si="365"/>
        <v>0.42465216512642312</v>
      </c>
      <c r="Q3328" s="94">
        <f t="shared" si="365"/>
        <v>0.42465216512642312</v>
      </c>
      <c r="R3328" s="94">
        <f t="shared" si="365"/>
        <v>0.42465216512642312</v>
      </c>
      <c r="S3328" s="93">
        <f>(1+H3328)^((5-Dashboard!$F$9)*3/12)</f>
        <v>1.19358793774335</v>
      </c>
      <c r="T3328" s="93">
        <f t="shared" si="364"/>
        <v>1.700447639774846</v>
      </c>
      <c r="U3328" s="93">
        <f t="shared" si="364"/>
        <v>2.4225464116893507</v>
      </c>
      <c r="V3328" s="93">
        <f t="shared" si="364"/>
        <v>3.4512859905324809</v>
      </c>
      <c r="W3328" s="93">
        <f t="shared" si="364"/>
        <v>4.9168820588825914</v>
      </c>
      <c r="X3328" s="93">
        <f t="shared" si="364"/>
        <v>7.0048466708583499</v>
      </c>
      <c r="Y3328" s="93">
        <f t="shared" si="363"/>
        <v>9.9794699760169667</v>
      </c>
      <c r="Z3328" s="93">
        <f t="shared" si="363"/>
        <v>14.217273508146707</v>
      </c>
      <c r="AA3328" s="93">
        <f t="shared" si="363"/>
        <v>20.254669485575747</v>
      </c>
      <c r="AB3328" s="93">
        <f t="shared" si="363"/>
        <v>28.855858736545585</v>
      </c>
      <c r="AC3328" s="95">
        <f t="shared" si="363"/>
        <v>41.109561625601884</v>
      </c>
      <c r="AE3328" s="96"/>
    </row>
    <row r="3329" spans="3:31" ht="24.75" customHeight="1" x14ac:dyDescent="0.25">
      <c r="C3329" s="91">
        <f>ABS(E3329-Dashboard!$F$13)</f>
        <v>33.62340659758722</v>
      </c>
      <c r="D3329" s="92">
        <f t="shared" si="361"/>
        <v>0.42475216512642311</v>
      </c>
      <c r="E3329" s="93" cm="1">
        <f t="array" ref="E3329">SUM('DRE + DCF'!$S$41/TIR!S3329,'DRE + DCF'!$U$41:$AD$41/TIR!T3329:AC3329,TIR!F3329)</f>
        <v>13.996593402412776</v>
      </c>
      <c r="F3329" s="100">
        <f>'DRE + DCF'!$AE$38*'DRE + DCF'!$AE$39*(1+G3329)/(R3329-G3329)/AC3329</f>
        <v>2.0933198657488128</v>
      </c>
      <c r="G3329" s="92">
        <f>R3329*(1-'DRE + DCF'!$AE$39)</f>
        <v>0.25485129907585385</v>
      </c>
      <c r="H3329" s="94">
        <f t="shared" si="366"/>
        <v>0.42475216512642311</v>
      </c>
      <c r="I3329" s="94">
        <f t="shared" si="365"/>
        <v>0.42475216512642311</v>
      </c>
      <c r="J3329" s="94">
        <f t="shared" si="365"/>
        <v>0.42475216512642311</v>
      </c>
      <c r="K3329" s="94">
        <f t="shared" si="365"/>
        <v>0.42475216512642311</v>
      </c>
      <c r="L3329" s="94">
        <f t="shared" si="365"/>
        <v>0.42475216512642311</v>
      </c>
      <c r="M3329" s="94">
        <f t="shared" si="365"/>
        <v>0.42475216512642311</v>
      </c>
      <c r="N3329" s="94">
        <f t="shared" si="365"/>
        <v>0.42475216512642311</v>
      </c>
      <c r="O3329" s="94">
        <f t="shared" si="365"/>
        <v>0.42475216512642311</v>
      </c>
      <c r="P3329" s="94">
        <f t="shared" si="365"/>
        <v>0.42475216512642311</v>
      </c>
      <c r="Q3329" s="94">
        <f t="shared" si="365"/>
        <v>0.42475216512642311</v>
      </c>
      <c r="R3329" s="94">
        <f t="shared" si="365"/>
        <v>0.42475216512642311</v>
      </c>
      <c r="S3329" s="93">
        <f>(1+H3329)^((5-Dashboard!$F$9)*3/12)</f>
        <v>1.1936298275120403</v>
      </c>
      <c r="T3329" s="93">
        <f t="shared" si="364"/>
        <v>1.7006266811072581</v>
      </c>
      <c r="U3329" s="93">
        <f t="shared" si="364"/>
        <v>2.4229715459793288</v>
      </c>
      <c r="V3329" s="93">
        <f t="shared" si="364"/>
        <v>3.452133956173765</v>
      </c>
      <c r="W3329" s="93">
        <f t="shared" si="364"/>
        <v>4.9184353283650157</v>
      </c>
      <c r="X3329" s="93">
        <f t="shared" si="364"/>
        <v>7.0075513831223457</v>
      </c>
      <c r="Y3329" s="93">
        <f t="shared" si="363"/>
        <v>9.9840240053382221</v>
      </c>
      <c r="Z3329" s="93">
        <f t="shared" si="363"/>
        <v>14.224759818279814</v>
      </c>
      <c r="AA3329" s="93">
        <f t="shared" si="363"/>
        <v>20.26675734949751</v>
      </c>
      <c r="AB3329" s="93">
        <f t="shared" si="363"/>
        <v>28.875106413788423</v>
      </c>
      <c r="AC3329" s="95">
        <f t="shared" si="363"/>
        <v>41.139870381300916</v>
      </c>
      <c r="AE3329" s="96"/>
    </row>
    <row r="3330" spans="3:31" ht="24.75" customHeight="1" x14ac:dyDescent="0.25">
      <c r="C3330" s="91">
        <f>ABS(E3330-Dashboard!$F$13)</f>
        <v>33.628266742103435</v>
      </c>
      <c r="D3330" s="92">
        <f t="shared" si="361"/>
        <v>0.4248521651264231</v>
      </c>
      <c r="E3330" s="93" cm="1">
        <f t="array" ref="E3330">SUM('DRE + DCF'!$S$41/TIR!S3330,'DRE + DCF'!$U$41:$AD$41/TIR!T3330:AC3330,TIR!F3330)</f>
        <v>13.991733257896559</v>
      </c>
      <c r="F3330" s="100">
        <f>'DRE + DCF'!$AE$38*'DRE + DCF'!$AE$39*(1+G3330)/(R3330-G3330)/AC3330</f>
        <v>2.0913854130008991</v>
      </c>
      <c r="G3330" s="92">
        <f>R3330*(1-'DRE + DCF'!$AE$39)</f>
        <v>0.25491129907585386</v>
      </c>
      <c r="H3330" s="94">
        <f t="shared" si="366"/>
        <v>0.4248521651264231</v>
      </c>
      <c r="I3330" s="94">
        <f t="shared" si="365"/>
        <v>0.4248521651264231</v>
      </c>
      <c r="J3330" s="94">
        <f t="shared" si="365"/>
        <v>0.4248521651264231</v>
      </c>
      <c r="K3330" s="94">
        <f t="shared" si="365"/>
        <v>0.4248521651264231</v>
      </c>
      <c r="L3330" s="94">
        <f t="shared" si="365"/>
        <v>0.4248521651264231</v>
      </c>
      <c r="M3330" s="94">
        <f t="shared" si="365"/>
        <v>0.4248521651264231</v>
      </c>
      <c r="N3330" s="94">
        <f t="shared" si="365"/>
        <v>0.4248521651264231</v>
      </c>
      <c r="O3330" s="94">
        <f t="shared" si="365"/>
        <v>0.4248521651264231</v>
      </c>
      <c r="P3330" s="94">
        <f t="shared" si="365"/>
        <v>0.4248521651264231</v>
      </c>
      <c r="Q3330" s="94">
        <f t="shared" si="365"/>
        <v>0.4248521651264231</v>
      </c>
      <c r="R3330" s="94">
        <f t="shared" si="365"/>
        <v>0.4248521651264231</v>
      </c>
      <c r="S3330" s="93">
        <f>(1+H3330)^((5-Dashboard!$F$9)*3/12)</f>
        <v>1.1936717158106844</v>
      </c>
      <c r="T3330" s="93">
        <f t="shared" si="364"/>
        <v>1.7008057287230263</v>
      </c>
      <c r="U3330" s="93">
        <f t="shared" si="364"/>
        <v>2.423396725030428</v>
      </c>
      <c r="V3330" s="93">
        <f t="shared" si="364"/>
        <v>3.4529820706198886</v>
      </c>
      <c r="W3330" s="93">
        <f t="shared" si="364"/>
        <v>4.9199889794654679</v>
      </c>
      <c r="X3330" s="93">
        <f t="shared" si="364"/>
        <v>7.0102569497895129</v>
      </c>
      <c r="Y3330" s="93">
        <f t="shared" si="363"/>
        <v>9.9885797930001434</v>
      </c>
      <c r="Z3330" s="93">
        <f t="shared" si="363"/>
        <v>14.232249544594294</v>
      </c>
      <c r="AA3330" s="93">
        <f t="shared" si="363"/>
        <v>20.278851578234733</v>
      </c>
      <c r="AB3330" s="93">
        <f t="shared" si="363"/>
        <v>28.894365577525143</v>
      </c>
      <c r="AC3330" s="95">
        <f t="shared" si="363"/>
        <v>41.170199353091093</v>
      </c>
      <c r="AE3330" s="96"/>
    </row>
    <row r="3331" spans="3:31" ht="24.75" customHeight="1" x14ac:dyDescent="0.25">
      <c r="C3331" s="91">
        <f>ABS(E3331-Dashboard!$F$13)</f>
        <v>33.633123541420616</v>
      </c>
      <c r="D3331" s="92">
        <f t="shared" si="361"/>
        <v>0.42495216512642309</v>
      </c>
      <c r="E3331" s="93" cm="1">
        <f t="array" ref="E3331">SUM('DRE + DCF'!$S$41/TIR!S3331,'DRE + DCF'!$U$41:$AD$41/TIR!T3331:AC3331,TIR!F3331)</f>
        <v>13.986876458579378</v>
      </c>
      <c r="F3331" s="100">
        <f>'DRE + DCF'!$AE$38*'DRE + DCF'!$AE$39*(1+G3331)/(R3331-G3331)/AC3331</f>
        <v>2.0894529669428201</v>
      </c>
      <c r="G3331" s="92">
        <f>R3331*(1-'DRE + DCF'!$AE$39)</f>
        <v>0.25497129907585386</v>
      </c>
      <c r="H3331" s="94">
        <f t="shared" si="366"/>
        <v>0.42495216512642309</v>
      </c>
      <c r="I3331" s="94">
        <f t="shared" si="365"/>
        <v>0.42495216512642309</v>
      </c>
      <c r="J3331" s="94">
        <f t="shared" si="365"/>
        <v>0.42495216512642309</v>
      </c>
      <c r="K3331" s="94">
        <f t="shared" si="365"/>
        <v>0.42495216512642309</v>
      </c>
      <c r="L3331" s="94">
        <f t="shared" si="365"/>
        <v>0.42495216512642309</v>
      </c>
      <c r="M3331" s="94">
        <f t="shared" si="365"/>
        <v>0.42495216512642309</v>
      </c>
      <c r="N3331" s="94">
        <f t="shared" si="365"/>
        <v>0.42495216512642309</v>
      </c>
      <c r="O3331" s="94">
        <f t="shared" si="365"/>
        <v>0.42495216512642309</v>
      </c>
      <c r="P3331" s="94">
        <f t="shared" si="365"/>
        <v>0.42495216512642309</v>
      </c>
      <c r="Q3331" s="94">
        <f t="shared" si="365"/>
        <v>0.42495216512642309</v>
      </c>
      <c r="R3331" s="94">
        <f t="shared" si="365"/>
        <v>0.42495216512642309</v>
      </c>
      <c r="S3331" s="93">
        <f>(1+H3331)^((5-Dashboard!$F$9)*3/12)</f>
        <v>1.1937136026394366</v>
      </c>
      <c r="T3331" s="93">
        <f t="shared" si="364"/>
        <v>1.7009847826219278</v>
      </c>
      <c r="U3331" s="93">
        <f t="shared" si="364"/>
        <v>2.4238219488442141</v>
      </c>
      <c r="V3331" s="93">
        <f t="shared" si="364"/>
        <v>3.4538303338865091</v>
      </c>
      <c r="W3331" s="93">
        <f t="shared" si="364"/>
        <v>4.9215430122508979</v>
      </c>
      <c r="X3331" s="93">
        <f t="shared" si="364"/>
        <v>7.0129633710697341</v>
      </c>
      <c r="Y3331" s="93">
        <f t="shared" si="363"/>
        <v>9.9931373395581158</v>
      </c>
      <c r="Z3331" s="93">
        <f t="shared" si="363"/>
        <v>14.23974268840904</v>
      </c>
      <c r="AA3331" s="93">
        <f t="shared" si="363"/>
        <v>20.290952174691611</v>
      </c>
      <c r="AB3331" s="93">
        <f t="shared" si="363"/>
        <v>28.913636233803512</v>
      </c>
      <c r="AC3331" s="95">
        <f t="shared" si="363"/>
        <v>41.200548553036107</v>
      </c>
      <c r="AE3331" s="96"/>
    </row>
    <row r="3332" spans="3:31" ht="24.75" customHeight="1" x14ac:dyDescent="0.25">
      <c r="C3332" s="91">
        <f>ABS(E3332-Dashboard!$F$13)</f>
        <v>33.637976998684685</v>
      </c>
      <c r="D3332" s="92">
        <f t="shared" si="361"/>
        <v>0.42505216512642308</v>
      </c>
      <c r="E3332" s="93" cm="1">
        <f t="array" ref="E3332">SUM('DRE + DCF'!$S$41/TIR!S3332,'DRE + DCF'!$U$41:$AD$41/TIR!T3332:AC3332,TIR!F3332)</f>
        <v>13.98202300131531</v>
      </c>
      <c r="F3332" s="100">
        <f>'DRE + DCF'!$AE$38*'DRE + DCF'!$AE$39*(1+G3332)/(R3332-G3332)/AC3332</f>
        <v>2.0875225252462646</v>
      </c>
      <c r="G3332" s="92">
        <f>R3332*(1-'DRE + DCF'!$AE$39)</f>
        <v>0.25503129907585381</v>
      </c>
      <c r="H3332" s="94">
        <f t="shared" si="366"/>
        <v>0.42505216512642308</v>
      </c>
      <c r="I3332" s="94">
        <f t="shared" si="365"/>
        <v>0.42505216512642308</v>
      </c>
      <c r="J3332" s="94">
        <f t="shared" si="365"/>
        <v>0.42505216512642308</v>
      </c>
      <c r="K3332" s="94">
        <f t="shared" si="365"/>
        <v>0.42505216512642308</v>
      </c>
      <c r="L3332" s="94">
        <f t="shared" si="365"/>
        <v>0.42505216512642308</v>
      </c>
      <c r="M3332" s="94">
        <f t="shared" si="365"/>
        <v>0.42505216512642308</v>
      </c>
      <c r="N3332" s="94">
        <f t="shared" si="365"/>
        <v>0.42505216512642308</v>
      </c>
      <c r="O3332" s="94">
        <f t="shared" si="365"/>
        <v>0.42505216512642308</v>
      </c>
      <c r="P3332" s="94">
        <f t="shared" si="365"/>
        <v>0.42505216512642308</v>
      </c>
      <c r="Q3332" s="94">
        <f t="shared" si="365"/>
        <v>0.42505216512642308</v>
      </c>
      <c r="R3332" s="94">
        <f t="shared" si="365"/>
        <v>0.42505216512642308</v>
      </c>
      <c r="S3332" s="93">
        <f>(1+H3332)^((5-Dashboard!$F$9)*3/12)</f>
        <v>1.1937554879984524</v>
      </c>
      <c r="T3332" s="93">
        <f t="shared" si="364"/>
        <v>1.7011638428037446</v>
      </c>
      <c r="U3332" s="93">
        <f t="shared" si="364"/>
        <v>2.4242472174222622</v>
      </c>
      <c r="V3332" s="93">
        <f t="shared" si="364"/>
        <v>3.4546787459893014</v>
      </c>
      <c r="W3332" s="93">
        <f t="shared" si="364"/>
        <v>4.9230974267882903</v>
      </c>
      <c r="X3332" s="93">
        <f t="shared" si="364"/>
        <v>7.0156706471729757</v>
      </c>
      <c r="Y3332" s="93">
        <f t="shared" si="363"/>
        <v>9.9976966455677445</v>
      </c>
      <c r="Z3332" s="93">
        <f t="shared" si="363"/>
        <v>14.247239251043492</v>
      </c>
      <c r="AA3332" s="93">
        <f t="shared" si="363"/>
        <v>20.303059141773687</v>
      </c>
      <c r="AB3332" s="93">
        <f t="shared" si="363"/>
        <v>28.932918388674413</v>
      </c>
      <c r="AC3332" s="95">
        <f t="shared" si="363"/>
        <v>41.230917993206575</v>
      </c>
      <c r="AE3332" s="96"/>
    </row>
    <row r="3333" spans="3:31" ht="24.75" customHeight="1" x14ac:dyDescent="0.25">
      <c r="C3333" s="91">
        <f>ABS(E3333-Dashboard!$F$13)</f>
        <v>33.642827117037847</v>
      </c>
      <c r="D3333" s="92">
        <f t="shared" si="361"/>
        <v>0.42515216512642307</v>
      </c>
      <c r="E3333" s="93" cm="1">
        <f t="array" ref="E3333">SUM('DRE + DCF'!$S$41/TIR!S3333,'DRE + DCF'!$U$41:$AD$41/TIR!T3333:AC3333,TIR!F3333)</f>
        <v>13.977172882962151</v>
      </c>
      <c r="F3333" s="100">
        <f>'DRE + DCF'!$AE$38*'DRE + DCF'!$AE$39*(1+G3333)/(R3333-G3333)/AC3333</f>
        <v>2.0855940855859649</v>
      </c>
      <c r="G3333" s="92">
        <f>R3333*(1-'DRE + DCF'!$AE$39)</f>
        <v>0.25509129907585382</v>
      </c>
      <c r="H3333" s="94">
        <f t="shared" si="366"/>
        <v>0.42515216512642307</v>
      </c>
      <c r="I3333" s="94">
        <f t="shared" si="365"/>
        <v>0.42515216512642307</v>
      </c>
      <c r="J3333" s="94">
        <f t="shared" si="365"/>
        <v>0.42515216512642307</v>
      </c>
      <c r="K3333" s="94">
        <f t="shared" si="365"/>
        <v>0.42515216512642307</v>
      </c>
      <c r="L3333" s="94">
        <f t="shared" si="365"/>
        <v>0.42515216512642307</v>
      </c>
      <c r="M3333" s="94">
        <f t="shared" si="365"/>
        <v>0.42515216512642307</v>
      </c>
      <c r="N3333" s="94">
        <f t="shared" si="365"/>
        <v>0.42515216512642307</v>
      </c>
      <c r="O3333" s="94">
        <f t="shared" si="365"/>
        <v>0.42515216512642307</v>
      </c>
      <c r="P3333" s="94">
        <f t="shared" si="365"/>
        <v>0.42515216512642307</v>
      </c>
      <c r="Q3333" s="94">
        <f t="shared" si="365"/>
        <v>0.42515216512642307</v>
      </c>
      <c r="R3333" s="94">
        <f t="shared" si="365"/>
        <v>0.42515216512642307</v>
      </c>
      <c r="S3333" s="93">
        <f>(1+H3333)^((5-Dashboard!$F$9)*3/12)</f>
        <v>1.1937973718878858</v>
      </c>
      <c r="T3333" s="93">
        <f t="shared" si="364"/>
        <v>1.7013429092682539</v>
      </c>
      <c r="U3333" s="93">
        <f t="shared" si="364"/>
        <v>2.4246725307661396</v>
      </c>
      <c r="V3333" s="93">
        <f t="shared" si="364"/>
        <v>3.4555273069439272</v>
      </c>
      <c r="W3333" s="93">
        <f t="shared" si="364"/>
        <v>4.9246522231446157</v>
      </c>
      <c r="X3333" s="93">
        <f t="shared" si="364"/>
        <v>7.0183787783092013</v>
      </c>
      <c r="Y3333" s="93">
        <f t="shared" si="363"/>
        <v>10.002257711584697</v>
      </c>
      <c r="Z3333" s="93">
        <f t="shared" si="363"/>
        <v>14.254739233817391</v>
      </c>
      <c r="AA3333" s="93">
        <f t="shared" si="363"/>
        <v>20.315172482387421</v>
      </c>
      <c r="AB3333" s="93">
        <f t="shared" si="363"/>
        <v>28.952212048191161</v>
      </c>
      <c r="AC3333" s="95">
        <f t="shared" si="363"/>
        <v>41.261307685678943</v>
      </c>
      <c r="AE3333" s="96"/>
    </row>
    <row r="3334" spans="3:31" ht="24.75" customHeight="1" x14ac:dyDescent="0.25">
      <c r="C3334" s="91">
        <f>ABS(E3334-Dashboard!$F$13)</f>
        <v>33.647673899618788</v>
      </c>
      <c r="D3334" s="92">
        <f t="shared" si="361"/>
        <v>0.42525216512642305</v>
      </c>
      <c r="E3334" s="93" cm="1">
        <f t="array" ref="E3334">SUM('DRE + DCF'!$S$41/TIR!S3334,'DRE + DCF'!$U$41:$AD$41/TIR!T3334:AC3334,TIR!F3334)</f>
        <v>13.97232610038121</v>
      </c>
      <c r="F3334" s="100">
        <f>'DRE + DCF'!$AE$38*'DRE + DCF'!$AE$39*(1+G3334)/(R3334-G3334)/AC3334</f>
        <v>2.0836676456396357</v>
      </c>
      <c r="G3334" s="92">
        <f>R3334*(1-'DRE + DCF'!$AE$39)</f>
        <v>0.25515129907585382</v>
      </c>
      <c r="H3334" s="94">
        <f t="shared" si="366"/>
        <v>0.42525216512642305</v>
      </c>
      <c r="I3334" s="94">
        <f t="shared" si="365"/>
        <v>0.42525216512642305</v>
      </c>
      <c r="J3334" s="94">
        <f t="shared" si="365"/>
        <v>0.42525216512642305</v>
      </c>
      <c r="K3334" s="94">
        <f t="shared" si="365"/>
        <v>0.42525216512642305</v>
      </c>
      <c r="L3334" s="94">
        <f t="shared" si="365"/>
        <v>0.42525216512642305</v>
      </c>
      <c r="M3334" s="94">
        <f t="shared" si="365"/>
        <v>0.42525216512642305</v>
      </c>
      <c r="N3334" s="94">
        <f t="shared" si="365"/>
        <v>0.42525216512642305</v>
      </c>
      <c r="O3334" s="94">
        <f t="shared" si="365"/>
        <v>0.42525216512642305</v>
      </c>
      <c r="P3334" s="94">
        <f t="shared" si="365"/>
        <v>0.42525216512642305</v>
      </c>
      <c r="Q3334" s="94">
        <f t="shared" si="365"/>
        <v>0.42525216512642305</v>
      </c>
      <c r="R3334" s="94">
        <f t="shared" si="365"/>
        <v>0.42525216512642305</v>
      </c>
      <c r="S3334" s="93">
        <f>(1+H3334)^((5-Dashboard!$F$9)*3/12)</f>
        <v>1.1938392543078917</v>
      </c>
      <c r="T3334" s="93">
        <f t="shared" si="364"/>
        <v>1.7015219820152372</v>
      </c>
      <c r="U3334" s="93">
        <f t="shared" si="364"/>
        <v>2.4250978888774197</v>
      </c>
      <c r="V3334" s="93">
        <f t="shared" si="364"/>
        <v>3.4563760167660607</v>
      </c>
      <c r="W3334" s="93">
        <f t="shared" si="364"/>
        <v>4.9262074013868702</v>
      </c>
      <c r="X3334" s="93">
        <f t="shared" si="364"/>
        <v>7.0210877646884473</v>
      </c>
      <c r="Y3334" s="93">
        <f t="shared" si="363"/>
        <v>10.006820538164849</v>
      </c>
      <c r="Z3334" s="93">
        <f t="shared" si="363"/>
        <v>14.26224263805101</v>
      </c>
      <c r="AA3334" s="93">
        <f t="shared" si="363"/>
        <v>20.327292199440592</v>
      </c>
      <c r="AB3334" s="93">
        <f t="shared" si="363"/>
        <v>28.971517218410156</v>
      </c>
      <c r="AC3334" s="95">
        <f t="shared" si="363"/>
        <v>41.291717642536526</v>
      </c>
      <c r="AE3334" s="96"/>
    </row>
    <row r="3335" spans="3:31" ht="24.75" customHeight="1" x14ac:dyDescent="0.25">
      <c r="C3335" s="91">
        <f>ABS(E3335-Dashboard!$F$13)</f>
        <v>33.652517349562515</v>
      </c>
      <c r="D3335" s="92">
        <f t="shared" si="361"/>
        <v>0.42535216512642304</v>
      </c>
      <c r="E3335" s="93" cm="1">
        <f t="array" ref="E3335">SUM('DRE + DCF'!$S$41/TIR!S3335,'DRE + DCF'!$U$41:$AD$41/TIR!T3335:AC3335,TIR!F3335)</f>
        <v>13.967482650437478</v>
      </c>
      <c r="F3335" s="100">
        <f>'DRE + DCF'!$AE$38*'DRE + DCF'!$AE$39*(1+G3335)/(R3335-G3335)/AC3335</f>
        <v>2.0817432030880254</v>
      </c>
      <c r="G3335" s="92">
        <f>R3335*(1-'DRE + DCF'!$AE$39)</f>
        <v>0.25521129907585383</v>
      </c>
      <c r="H3335" s="94">
        <f t="shared" si="366"/>
        <v>0.42535216512642304</v>
      </c>
      <c r="I3335" s="94">
        <f t="shared" si="365"/>
        <v>0.42535216512642304</v>
      </c>
      <c r="J3335" s="94">
        <f t="shared" si="365"/>
        <v>0.42535216512642304</v>
      </c>
      <c r="K3335" s="94">
        <f t="shared" si="365"/>
        <v>0.42535216512642304</v>
      </c>
      <c r="L3335" s="94">
        <f t="shared" si="365"/>
        <v>0.42535216512642304</v>
      </c>
      <c r="M3335" s="94">
        <f t="shared" si="365"/>
        <v>0.42535216512642304</v>
      </c>
      <c r="N3335" s="94">
        <f t="shared" si="365"/>
        <v>0.42535216512642304</v>
      </c>
      <c r="O3335" s="94">
        <f t="shared" si="365"/>
        <v>0.42535216512642304</v>
      </c>
      <c r="P3335" s="94">
        <f t="shared" si="365"/>
        <v>0.42535216512642304</v>
      </c>
      <c r="Q3335" s="94">
        <f t="shared" si="365"/>
        <v>0.42535216512642304</v>
      </c>
      <c r="R3335" s="94">
        <f t="shared" si="365"/>
        <v>0.42535216512642304</v>
      </c>
      <c r="S3335" s="93">
        <f>(1+H3335)^((5-Dashboard!$F$9)*3/12)</f>
        <v>1.1938811352586249</v>
      </c>
      <c r="T3335" s="93">
        <f t="shared" si="364"/>
        <v>1.7017010610444729</v>
      </c>
      <c r="U3335" s="93">
        <f t="shared" si="364"/>
        <v>2.4255232917576706</v>
      </c>
      <c r="V3335" s="93">
        <f t="shared" si="364"/>
        <v>3.4572248754713644</v>
      </c>
      <c r="W3335" s="93">
        <f t="shared" si="364"/>
        <v>4.9277629615820375</v>
      </c>
      <c r="X3335" s="93">
        <f t="shared" si="364"/>
        <v>7.023797606520751</v>
      </c>
      <c r="Y3335" s="93">
        <f t="shared" si="363"/>
        <v>10.011385125864139</v>
      </c>
      <c r="Z3335" s="93">
        <f t="shared" si="363"/>
        <v>14.269749465064917</v>
      </c>
      <c r="AA3335" s="93">
        <f t="shared" si="363"/>
        <v>20.339418295841895</v>
      </c>
      <c r="AB3335" s="93">
        <f t="shared" si="363"/>
        <v>28.990833905390225</v>
      </c>
      <c r="AC3335" s="95">
        <f t="shared" si="363"/>
        <v>41.322147875868467</v>
      </c>
      <c r="AE3335" s="96"/>
    </row>
    <row r="3336" spans="3:31" ht="24.75" customHeight="1" x14ac:dyDescent="0.25">
      <c r="C3336" s="91">
        <f>ABS(E3336-Dashboard!$F$13)</f>
        <v>33.657357470000505</v>
      </c>
      <c r="D3336" s="92">
        <f t="shared" si="361"/>
        <v>0.42545216512642303</v>
      </c>
      <c r="E3336" s="93" cm="1">
        <f t="array" ref="E3336">SUM('DRE + DCF'!$S$41/TIR!S3336,'DRE + DCF'!$U$41:$AD$41/TIR!T3336:AC3336,TIR!F3336)</f>
        <v>13.962642529999489</v>
      </c>
      <c r="F3336" s="100">
        <f>'DRE + DCF'!$AE$38*'DRE + DCF'!$AE$39*(1+G3336)/(R3336-G3336)/AC3336</f>
        <v>2.079820755614854</v>
      </c>
      <c r="G3336" s="92">
        <f>R3336*(1-'DRE + DCF'!$AE$39)</f>
        <v>0.25527129907585383</v>
      </c>
      <c r="H3336" s="94">
        <f t="shared" si="366"/>
        <v>0.42545216512642303</v>
      </c>
      <c r="I3336" s="94">
        <f t="shared" si="365"/>
        <v>0.42545216512642303</v>
      </c>
      <c r="J3336" s="94">
        <f t="shared" si="365"/>
        <v>0.42545216512642303</v>
      </c>
      <c r="K3336" s="94">
        <f t="shared" si="365"/>
        <v>0.42545216512642303</v>
      </c>
      <c r="L3336" s="94">
        <f t="shared" si="365"/>
        <v>0.42545216512642303</v>
      </c>
      <c r="M3336" s="94">
        <f t="shared" si="365"/>
        <v>0.42545216512642303</v>
      </c>
      <c r="N3336" s="94">
        <f t="shared" si="365"/>
        <v>0.42545216512642303</v>
      </c>
      <c r="O3336" s="94">
        <f t="shared" si="365"/>
        <v>0.42545216512642303</v>
      </c>
      <c r="P3336" s="94">
        <f t="shared" si="365"/>
        <v>0.42545216512642303</v>
      </c>
      <c r="Q3336" s="94">
        <f t="shared" si="365"/>
        <v>0.42545216512642303</v>
      </c>
      <c r="R3336" s="94">
        <f t="shared" si="365"/>
        <v>0.42545216512642303</v>
      </c>
      <c r="S3336" s="93">
        <f>(1+H3336)^((5-Dashboard!$F$9)*3/12)</f>
        <v>1.19392301474024</v>
      </c>
      <c r="T3336" s="93">
        <f t="shared" si="364"/>
        <v>1.7018801463557416</v>
      </c>
      <c r="U3336" s="93">
        <f t="shared" si="364"/>
        <v>2.4259487394084656</v>
      </c>
      <c r="V3336" s="93">
        <f t="shared" si="364"/>
        <v>3.4580738830755142</v>
      </c>
      <c r="W3336" s="93">
        <f t="shared" si="364"/>
        <v>4.929318903797129</v>
      </c>
      <c r="X3336" s="93">
        <f t="shared" si="364"/>
        <v>7.0265083040162244</v>
      </c>
      <c r="Y3336" s="93">
        <f t="shared" si="363"/>
        <v>10.015951475238719</v>
      </c>
      <c r="Z3336" s="93">
        <f t="shared" si="363"/>
        <v>14.277259716180223</v>
      </c>
      <c r="AA3336" s="93">
        <f t="shared" si="363"/>
        <v>20.351550774501362</v>
      </c>
      <c r="AB3336" s="93">
        <f t="shared" si="363"/>
        <v>29.0101621151933</v>
      </c>
      <c r="AC3336" s="95">
        <f t="shared" si="363"/>
        <v>41.352598397770826</v>
      </c>
      <c r="AE3336" s="96"/>
    </row>
    <row r="3337" spans="3:31" ht="24.75" customHeight="1" x14ac:dyDescent="0.25">
      <c r="C3337" s="91">
        <f>ABS(E3337-Dashboard!$F$13)</f>
        <v>33.66219426406056</v>
      </c>
      <c r="D3337" s="92">
        <f t="shared" si="361"/>
        <v>0.42555216512642302</v>
      </c>
      <c r="E3337" s="93" cm="1">
        <f t="array" ref="E3337">SUM('DRE + DCF'!$S$41/TIR!S3337,'DRE + DCF'!$U$41:$AD$41/TIR!T3337:AC3337,TIR!F3337)</f>
        <v>13.957805735939438</v>
      </c>
      <c r="F3337" s="100">
        <f>'DRE + DCF'!$AE$38*'DRE + DCF'!$AE$39*(1+G3337)/(R3337-G3337)/AC3337</f>
        <v>2.0779003009068684</v>
      </c>
      <c r="G3337" s="92">
        <f>R3337*(1-'DRE + DCF'!$AE$39)</f>
        <v>0.25533129907585378</v>
      </c>
      <c r="H3337" s="94">
        <f t="shared" si="366"/>
        <v>0.42555216512642302</v>
      </c>
      <c r="I3337" s="94">
        <f t="shared" si="365"/>
        <v>0.42555216512642302</v>
      </c>
      <c r="J3337" s="94">
        <f t="shared" si="365"/>
        <v>0.42555216512642302</v>
      </c>
      <c r="K3337" s="94">
        <f t="shared" si="365"/>
        <v>0.42555216512642302</v>
      </c>
      <c r="L3337" s="94">
        <f t="shared" si="365"/>
        <v>0.42555216512642302</v>
      </c>
      <c r="M3337" s="94">
        <f t="shared" si="365"/>
        <v>0.42555216512642302</v>
      </c>
      <c r="N3337" s="94">
        <f t="shared" si="365"/>
        <v>0.42555216512642302</v>
      </c>
      <c r="O3337" s="94">
        <f t="shared" si="365"/>
        <v>0.42555216512642302</v>
      </c>
      <c r="P3337" s="94">
        <f t="shared" si="365"/>
        <v>0.42555216512642302</v>
      </c>
      <c r="Q3337" s="94">
        <f t="shared" si="365"/>
        <v>0.42555216512642302</v>
      </c>
      <c r="R3337" s="94">
        <f t="shared" si="365"/>
        <v>0.42555216512642302</v>
      </c>
      <c r="S3337" s="93">
        <f>(1+H3337)^((5-Dashboard!$F$9)*3/12)</f>
        <v>1.1939648927528912</v>
      </c>
      <c r="T3337" s="93">
        <f t="shared" si="364"/>
        <v>1.7020592379488213</v>
      </c>
      <c r="U3337" s="93">
        <f t="shared" si="364"/>
        <v>2.4263742318313715</v>
      </c>
      <c r="V3337" s="93">
        <f t="shared" si="364"/>
        <v>3.4589230395941728</v>
      </c>
      <c r="W3337" s="93">
        <f t="shared" si="364"/>
        <v>4.9308752280991408</v>
      </c>
      <c r="X3337" s="93">
        <f t="shared" si="364"/>
        <v>7.0292198573849749</v>
      </c>
      <c r="Y3337" s="93">
        <f t="shared" si="363"/>
        <v>10.020519586844797</v>
      </c>
      <c r="Z3337" s="93">
        <f t="shared" si="363"/>
        <v>14.284773392718328</v>
      </c>
      <c r="AA3337" s="93">
        <f t="shared" si="363"/>
        <v>20.36368963832993</v>
      </c>
      <c r="AB3337" s="93">
        <f t="shared" si="363"/>
        <v>29.029501853883737</v>
      </c>
      <c r="AC3337" s="95">
        <f t="shared" si="363"/>
        <v>41.383069220345469</v>
      </c>
      <c r="AE3337" s="96"/>
    </row>
    <row r="3338" spans="3:31" ht="24.75" customHeight="1" x14ac:dyDescent="0.25">
      <c r="C3338" s="91">
        <f>ABS(E3338-Dashboard!$F$13)</f>
        <v>33.667027734866963</v>
      </c>
      <c r="D3338" s="92">
        <f t="shared" si="361"/>
        <v>0.42565216512642301</v>
      </c>
      <c r="E3338" s="93" cm="1">
        <f t="array" ref="E3338">SUM('DRE + DCF'!$S$41/TIR!S3338,'DRE + DCF'!$U$41:$AD$41/TIR!T3338:AC3338,TIR!F3338)</f>
        <v>13.952972265133035</v>
      </c>
      <c r="F3338" s="100">
        <f>'DRE + DCF'!$AE$38*'DRE + DCF'!$AE$39*(1+G3338)/(R3338-G3338)/AC3338</f>
        <v>2.0759818366537788</v>
      </c>
      <c r="G3338" s="92">
        <f>R3338*(1-'DRE + DCF'!$AE$39)</f>
        <v>0.25539129907585378</v>
      </c>
      <c r="H3338" s="94">
        <f t="shared" si="366"/>
        <v>0.42565216512642301</v>
      </c>
      <c r="I3338" s="94">
        <f t="shared" si="365"/>
        <v>0.42565216512642301</v>
      </c>
      <c r="J3338" s="94">
        <f t="shared" si="365"/>
        <v>0.42565216512642301</v>
      </c>
      <c r="K3338" s="94">
        <f t="shared" si="365"/>
        <v>0.42565216512642301</v>
      </c>
      <c r="L3338" s="94">
        <f t="shared" si="365"/>
        <v>0.42565216512642301</v>
      </c>
      <c r="M3338" s="94">
        <f t="shared" si="365"/>
        <v>0.42565216512642301</v>
      </c>
      <c r="N3338" s="94">
        <f t="shared" si="365"/>
        <v>0.42565216512642301</v>
      </c>
      <c r="O3338" s="94">
        <f t="shared" si="365"/>
        <v>0.42565216512642301</v>
      </c>
      <c r="P3338" s="94">
        <f t="shared" si="365"/>
        <v>0.42565216512642301</v>
      </c>
      <c r="Q3338" s="94">
        <f t="shared" si="365"/>
        <v>0.42565216512642301</v>
      </c>
      <c r="R3338" s="94">
        <f t="shared" si="365"/>
        <v>0.42565216512642301</v>
      </c>
      <c r="S3338" s="93">
        <f>(1+H3338)^((5-Dashboard!$F$9)*3/12)</f>
        <v>1.1940067692967335</v>
      </c>
      <c r="T3338" s="93">
        <f t="shared" si="364"/>
        <v>1.7022383358234938</v>
      </c>
      <c r="U3338" s="93">
        <f t="shared" si="364"/>
        <v>2.4267997690279635</v>
      </c>
      <c r="V3338" s="93">
        <f t="shared" si="364"/>
        <v>3.4597723450430196</v>
      </c>
      <c r="W3338" s="93">
        <f t="shared" si="364"/>
        <v>4.9324319345551029</v>
      </c>
      <c r="X3338" s="93">
        <f t="shared" si="364"/>
        <v>7.0319322668371944</v>
      </c>
      <c r="Y3338" s="93">
        <f t="shared" si="363"/>
        <v>10.025089461238803</v>
      </c>
      <c r="Z3338" s="93">
        <f t="shared" si="363"/>
        <v>14.292290496001186</v>
      </c>
      <c r="AA3338" s="93">
        <f t="shared" si="363"/>
        <v>20.37583489023989</v>
      </c>
      <c r="AB3338" s="93">
        <f t="shared" si="363"/>
        <v>29.048853127529014</v>
      </c>
      <c r="AC3338" s="95">
        <f t="shared" si="363"/>
        <v>41.413560355701208</v>
      </c>
      <c r="AE3338" s="96"/>
    </row>
    <row r="3339" spans="3:31" ht="24.75" customHeight="1" x14ac:dyDescent="0.25">
      <c r="C3339" s="91">
        <f>ABS(E3339-Dashboard!$F$13)</f>
        <v>33.671857885540334</v>
      </c>
      <c r="D3339" s="92">
        <f t="shared" si="361"/>
        <v>0.425752165126423</v>
      </c>
      <c r="E3339" s="93" cm="1">
        <f t="array" ref="E3339">SUM('DRE + DCF'!$S$41/TIR!S3339,'DRE + DCF'!$U$41:$AD$41/TIR!T3339:AC3339,TIR!F3339)</f>
        <v>13.94814211445966</v>
      </c>
      <c r="F3339" s="100">
        <f>'DRE + DCF'!$AE$38*'DRE + DCF'!$AE$39*(1+G3339)/(R3339-G3339)/AC3339</f>
        <v>2.0740653605483148</v>
      </c>
      <c r="G3339" s="92">
        <f>R3339*(1-'DRE + DCF'!$AE$39)</f>
        <v>0.25545129907585379</v>
      </c>
      <c r="H3339" s="94">
        <f t="shared" si="366"/>
        <v>0.425752165126423</v>
      </c>
      <c r="I3339" s="94">
        <f t="shared" si="365"/>
        <v>0.425752165126423</v>
      </c>
      <c r="J3339" s="94">
        <f t="shared" si="365"/>
        <v>0.425752165126423</v>
      </c>
      <c r="K3339" s="94">
        <f t="shared" si="365"/>
        <v>0.425752165126423</v>
      </c>
      <c r="L3339" s="94">
        <f t="shared" si="365"/>
        <v>0.425752165126423</v>
      </c>
      <c r="M3339" s="94">
        <f t="shared" si="365"/>
        <v>0.425752165126423</v>
      </c>
      <c r="N3339" s="94">
        <f t="shared" si="365"/>
        <v>0.425752165126423</v>
      </c>
      <c r="O3339" s="94">
        <f t="shared" si="365"/>
        <v>0.425752165126423</v>
      </c>
      <c r="P3339" s="94">
        <f t="shared" si="365"/>
        <v>0.425752165126423</v>
      </c>
      <c r="Q3339" s="94">
        <f t="shared" si="365"/>
        <v>0.425752165126423</v>
      </c>
      <c r="R3339" s="94">
        <f t="shared" si="365"/>
        <v>0.425752165126423</v>
      </c>
      <c r="S3339" s="93">
        <f>(1+H3339)^((5-Dashboard!$F$9)*3/12)</f>
        <v>1.1940486443719212</v>
      </c>
      <c r="T3339" s="93">
        <f t="shared" si="364"/>
        <v>1.7024174399795367</v>
      </c>
      <c r="U3339" s="93">
        <f t="shared" si="364"/>
        <v>2.4272253509998065</v>
      </c>
      <c r="V3339" s="93">
        <f t="shared" si="364"/>
        <v>3.4606217994377158</v>
      </c>
      <c r="W3339" s="93">
        <f t="shared" si="364"/>
        <v>4.9339890232320212</v>
      </c>
      <c r="X3339" s="93">
        <f t="shared" si="364"/>
        <v>7.0346455325830588</v>
      </c>
      <c r="Y3339" s="93">
        <f t="shared" si="363"/>
        <v>10.029661098977215</v>
      </c>
      <c r="Z3339" s="93">
        <f t="shared" si="363"/>
        <v>14.299811027351023</v>
      </c>
      <c r="AA3339" s="93">
        <f t="shared" si="363"/>
        <v>20.387986533144417</v>
      </c>
      <c r="AB3339" s="93">
        <f t="shared" si="363"/>
        <v>29.068215942199004</v>
      </c>
      <c r="AC3339" s="95">
        <f t="shared" si="363"/>
        <v>41.444071815952633</v>
      </c>
      <c r="AE3339" s="96"/>
    </row>
    <row r="3340" spans="3:31" ht="24.75" customHeight="1" x14ac:dyDescent="0.25">
      <c r="C3340" s="91">
        <f>ABS(E3340-Dashboard!$F$13)</f>
        <v>33.676684719197802</v>
      </c>
      <c r="D3340" s="92">
        <f t="shared" si="361"/>
        <v>0.42585216512642299</v>
      </c>
      <c r="E3340" s="93" cm="1">
        <f t="array" ref="E3340">SUM('DRE + DCF'!$S$41/TIR!S3340,'DRE + DCF'!$U$41:$AD$41/TIR!T3340:AC3340,TIR!F3340)</f>
        <v>13.943315280802196</v>
      </c>
      <c r="F3340" s="100">
        <f>'DRE + DCF'!$AE$38*'DRE + DCF'!$AE$39*(1+G3340)/(R3340-G3340)/AC3340</f>
        <v>2.0721508702861575</v>
      </c>
      <c r="G3340" s="92">
        <f>R3340*(1-'DRE + DCF'!$AE$39)</f>
        <v>0.25551129907585379</v>
      </c>
      <c r="H3340" s="94">
        <f t="shared" si="366"/>
        <v>0.42585216512642299</v>
      </c>
      <c r="I3340" s="94">
        <f t="shared" si="365"/>
        <v>0.42585216512642299</v>
      </c>
      <c r="J3340" s="94">
        <f t="shared" si="365"/>
        <v>0.42585216512642299</v>
      </c>
      <c r="K3340" s="94">
        <f t="shared" si="365"/>
        <v>0.42585216512642299</v>
      </c>
      <c r="L3340" s="94">
        <f t="shared" ref="I3340:R3365" si="367">$D3340</f>
        <v>0.42585216512642299</v>
      </c>
      <c r="M3340" s="94">
        <f t="shared" si="367"/>
        <v>0.42585216512642299</v>
      </c>
      <c r="N3340" s="94">
        <f t="shared" si="367"/>
        <v>0.42585216512642299</v>
      </c>
      <c r="O3340" s="94">
        <f t="shared" si="367"/>
        <v>0.42585216512642299</v>
      </c>
      <c r="P3340" s="94">
        <f t="shared" si="367"/>
        <v>0.42585216512642299</v>
      </c>
      <c r="Q3340" s="94">
        <f t="shared" si="367"/>
        <v>0.42585216512642299</v>
      </c>
      <c r="R3340" s="94">
        <f t="shared" si="367"/>
        <v>0.42585216512642299</v>
      </c>
      <c r="S3340" s="93">
        <f>(1+H3340)^((5-Dashboard!$F$9)*3/12)</f>
        <v>1.1940905179786092</v>
      </c>
      <c r="T3340" s="93">
        <f t="shared" si="364"/>
        <v>1.702596550416732</v>
      </c>
      <c r="U3340" s="93">
        <f t="shared" si="364"/>
        <v>2.4276509777484763</v>
      </c>
      <c r="V3340" s="93">
        <f t="shared" si="364"/>
        <v>3.4614714027939431</v>
      </c>
      <c r="W3340" s="93">
        <f t="shared" si="364"/>
        <v>4.9355464941969407</v>
      </c>
      <c r="X3340" s="93">
        <f t="shared" si="364"/>
        <v>7.0373596548328345</v>
      </c>
      <c r="Y3340" s="93">
        <f t="shared" si="363"/>
        <v>10.034234500616735</v>
      </c>
      <c r="Z3340" s="93">
        <f t="shared" si="363"/>
        <v>14.307334988090625</v>
      </c>
      <c r="AA3340" s="93">
        <f t="shared" si="363"/>
        <v>20.400144569958044</v>
      </c>
      <c r="AB3340" s="93">
        <f t="shared" si="363"/>
        <v>29.087590303966721</v>
      </c>
      <c r="AC3340" s="95">
        <f t="shared" si="363"/>
        <v>41.474603613221298</v>
      </c>
      <c r="AE3340" s="96"/>
    </row>
    <row r="3341" spans="3:31" ht="24.75" customHeight="1" x14ac:dyDescent="0.25">
      <c r="C3341" s="91">
        <f>ABS(E3341-Dashboard!$F$13)</f>
        <v>33.681508238952816</v>
      </c>
      <c r="D3341" s="92">
        <f t="shared" si="361"/>
        <v>0.42595216512642298</v>
      </c>
      <c r="E3341" s="93" cm="1">
        <f t="array" ref="E3341">SUM('DRE + DCF'!$S$41/TIR!S3341,'DRE + DCF'!$U$41:$AD$41/TIR!T3341:AC3341,TIR!F3341)</f>
        <v>13.938491761047178</v>
      </c>
      <c r="F3341" s="100">
        <f>'DRE + DCF'!$AE$38*'DRE + DCF'!$AE$39*(1+G3341)/(R3341-G3341)/AC3341</f>
        <v>2.0702383635659993</v>
      </c>
      <c r="G3341" s="92">
        <f>R3341*(1-'DRE + DCF'!$AE$39)</f>
        <v>0.2555712990758538</v>
      </c>
      <c r="H3341" s="94">
        <f t="shared" si="366"/>
        <v>0.42595216512642298</v>
      </c>
      <c r="I3341" s="94">
        <f t="shared" si="367"/>
        <v>0.42595216512642298</v>
      </c>
      <c r="J3341" s="94">
        <f t="shared" si="367"/>
        <v>0.42595216512642298</v>
      </c>
      <c r="K3341" s="94">
        <f t="shared" si="367"/>
        <v>0.42595216512642298</v>
      </c>
      <c r="L3341" s="94">
        <f t="shared" si="367"/>
        <v>0.42595216512642298</v>
      </c>
      <c r="M3341" s="94">
        <f t="shared" si="367"/>
        <v>0.42595216512642298</v>
      </c>
      <c r="N3341" s="94">
        <f t="shared" si="367"/>
        <v>0.42595216512642298</v>
      </c>
      <c r="O3341" s="94">
        <f t="shared" si="367"/>
        <v>0.42595216512642298</v>
      </c>
      <c r="P3341" s="94">
        <f t="shared" si="367"/>
        <v>0.42595216512642298</v>
      </c>
      <c r="Q3341" s="94">
        <f t="shared" si="367"/>
        <v>0.42595216512642298</v>
      </c>
      <c r="R3341" s="94">
        <f t="shared" si="367"/>
        <v>0.42595216512642298</v>
      </c>
      <c r="S3341" s="93">
        <f>(1+H3341)^((5-Dashboard!$F$9)*3/12)</f>
        <v>1.1941323901169514</v>
      </c>
      <c r="T3341" s="93">
        <f t="shared" si="364"/>
        <v>1.7027756671348571</v>
      </c>
      <c r="U3341" s="93">
        <f t="shared" si="364"/>
        <v>2.4280766492755386</v>
      </c>
      <c r="V3341" s="93">
        <f t="shared" si="364"/>
        <v>3.4623211551273645</v>
      </c>
      <c r="W3341" s="93">
        <f t="shared" si="364"/>
        <v>4.9371043475168825</v>
      </c>
      <c r="X3341" s="93">
        <f t="shared" si="364"/>
        <v>7.0400746337967739</v>
      </c>
      <c r="Y3341" s="93">
        <f t="shared" si="363"/>
        <v>10.038809666714119</v>
      </c>
      <c r="Z3341" s="93">
        <f t="shared" si="363"/>
        <v>14.314862379543062</v>
      </c>
      <c r="AA3341" s="93">
        <f t="shared" si="363"/>
        <v>20.412309003596206</v>
      </c>
      <c r="AB3341" s="93">
        <f t="shared" si="363"/>
        <v>29.106976218907587</v>
      </c>
      <c r="AC3341" s="95">
        <f t="shared" si="363"/>
        <v>41.505155759634576</v>
      </c>
      <c r="AE3341" s="96"/>
    </row>
    <row r="3342" spans="3:31" ht="24.75" customHeight="1" x14ac:dyDescent="0.25">
      <c r="C3342" s="91">
        <f>ABS(E3342-Dashboard!$F$13)</f>
        <v>33.686328447915365</v>
      </c>
      <c r="D3342" s="92">
        <f t="shared" si="361"/>
        <v>0.42605216512642297</v>
      </c>
      <c r="E3342" s="93" cm="1">
        <f t="array" ref="E3342">SUM('DRE + DCF'!$S$41/TIR!S3342,'DRE + DCF'!$U$41:$AD$41/TIR!T3342:AC3342,TIR!F3342)</f>
        <v>13.933671552084634</v>
      </c>
      <c r="F3342" s="100">
        <f>'DRE + DCF'!$AE$38*'DRE + DCF'!$AE$39*(1+G3342)/(R3342-G3342)/AC3342</f>
        <v>2.0683278380894787</v>
      </c>
      <c r="G3342" s="92">
        <f>R3342*(1-'DRE + DCF'!$AE$39)</f>
        <v>0.25563129907585375</v>
      </c>
      <c r="H3342" s="94">
        <f t="shared" si="366"/>
        <v>0.42605216512642297</v>
      </c>
      <c r="I3342" s="94">
        <f t="shared" si="367"/>
        <v>0.42605216512642297</v>
      </c>
      <c r="J3342" s="94">
        <f t="shared" si="367"/>
        <v>0.42605216512642297</v>
      </c>
      <c r="K3342" s="94">
        <f t="shared" si="367"/>
        <v>0.42605216512642297</v>
      </c>
      <c r="L3342" s="94">
        <f t="shared" si="367"/>
        <v>0.42605216512642297</v>
      </c>
      <c r="M3342" s="94">
        <f t="shared" si="367"/>
        <v>0.42605216512642297</v>
      </c>
      <c r="N3342" s="94">
        <f t="shared" si="367"/>
        <v>0.42605216512642297</v>
      </c>
      <c r="O3342" s="94">
        <f t="shared" si="367"/>
        <v>0.42605216512642297</v>
      </c>
      <c r="P3342" s="94">
        <f t="shared" si="367"/>
        <v>0.42605216512642297</v>
      </c>
      <c r="Q3342" s="94">
        <f t="shared" si="367"/>
        <v>0.42605216512642297</v>
      </c>
      <c r="R3342" s="94">
        <f t="shared" si="367"/>
        <v>0.42605216512642297</v>
      </c>
      <c r="S3342" s="93">
        <f>(1+H3342)^((5-Dashboard!$F$9)*3/12)</f>
        <v>1.1941742607871026</v>
      </c>
      <c r="T3342" s="93">
        <f t="shared" si="364"/>
        <v>1.7029547901336934</v>
      </c>
      <c r="U3342" s="93">
        <f t="shared" si="364"/>
        <v>2.4285023655825668</v>
      </c>
      <c r="V3342" s="93">
        <f t="shared" si="364"/>
        <v>3.4631710564536595</v>
      </c>
      <c r="W3342" s="93">
        <f t="shared" si="364"/>
        <v>4.9386625832589033</v>
      </c>
      <c r="X3342" s="93">
        <f t="shared" si="364"/>
        <v>7.0427904696852126</v>
      </c>
      <c r="Y3342" s="93">
        <f t="shared" si="363"/>
        <v>10.043386597826336</v>
      </c>
      <c r="Z3342" s="93">
        <f t="shared" si="363"/>
        <v>14.322393203031947</v>
      </c>
      <c r="AA3342" s="93">
        <f t="shared" si="363"/>
        <v>20.424479836975674</v>
      </c>
      <c r="AB3342" s="93">
        <f t="shared" si="363"/>
        <v>29.126373693100135</v>
      </c>
      <c r="AC3342" s="95">
        <f t="shared" si="363"/>
        <v>41.535728267326739</v>
      </c>
      <c r="AE3342" s="96"/>
    </row>
    <row r="3343" spans="3:31" ht="24.75" customHeight="1" x14ac:dyDescent="0.25">
      <c r="C3343" s="91">
        <f>ABS(E3343-Dashboard!$F$13)</f>
        <v>33.69114534919175</v>
      </c>
      <c r="D3343" s="92">
        <f t="shared" ref="D3343:D3382" si="368">D3342+0.0001</f>
        <v>0.42615216512642295</v>
      </c>
      <c r="E3343" s="93" cm="1">
        <f t="array" ref="E3343">SUM('DRE + DCF'!$S$41/TIR!S3343,'DRE + DCF'!$U$41:$AD$41/TIR!T3343:AC3343,TIR!F3343)</f>
        <v>13.928854650808249</v>
      </c>
      <c r="F3343" s="100">
        <f>'DRE + DCF'!$AE$38*'DRE + DCF'!$AE$39*(1+G3343)/(R3343-G3343)/AC3343</f>
        <v>2.0664192915612349</v>
      </c>
      <c r="G3343" s="92">
        <f>R3343*(1-'DRE + DCF'!$AE$39)</f>
        <v>0.25569129907585375</v>
      </c>
      <c r="H3343" s="94">
        <f t="shared" si="366"/>
        <v>0.42615216512642295</v>
      </c>
      <c r="I3343" s="94">
        <f t="shared" si="367"/>
        <v>0.42615216512642295</v>
      </c>
      <c r="J3343" s="94">
        <f t="shared" si="367"/>
        <v>0.42615216512642295</v>
      </c>
      <c r="K3343" s="94">
        <f t="shared" si="367"/>
        <v>0.42615216512642295</v>
      </c>
      <c r="L3343" s="94">
        <f t="shared" si="367"/>
        <v>0.42615216512642295</v>
      </c>
      <c r="M3343" s="94">
        <f t="shared" si="367"/>
        <v>0.42615216512642295</v>
      </c>
      <c r="N3343" s="94">
        <f t="shared" si="367"/>
        <v>0.42615216512642295</v>
      </c>
      <c r="O3343" s="94">
        <f t="shared" si="367"/>
        <v>0.42615216512642295</v>
      </c>
      <c r="P3343" s="94">
        <f t="shared" si="367"/>
        <v>0.42615216512642295</v>
      </c>
      <c r="Q3343" s="94">
        <f t="shared" si="367"/>
        <v>0.42615216512642295</v>
      </c>
      <c r="R3343" s="94">
        <f t="shared" si="367"/>
        <v>0.42615216512642295</v>
      </c>
      <c r="S3343" s="93">
        <f>(1+H3343)^((5-Dashboard!$F$9)*3/12)</f>
        <v>1.1942161299892171</v>
      </c>
      <c r="T3343" s="93">
        <f t="shared" si="364"/>
        <v>1.7031339194130195</v>
      </c>
      <c r="U3343" s="93">
        <f t="shared" si="364"/>
        <v>2.4289281266711282</v>
      </c>
      <c r="V3343" s="93">
        <f t="shared" si="364"/>
        <v>3.4640211067884956</v>
      </c>
      <c r="W3343" s="93">
        <f t="shared" si="364"/>
        <v>4.9402212014900408</v>
      </c>
      <c r="X3343" s="93">
        <f t="shared" si="364"/>
        <v>7.0455071627084802</v>
      </c>
      <c r="Y3343" s="93">
        <f t="shared" si="363"/>
        <v>10.047965294510419</v>
      </c>
      <c r="Z3343" s="93">
        <f t="shared" si="363"/>
        <v>14.329927459881189</v>
      </c>
      <c r="AA3343" s="93">
        <f t="shared" si="363"/>
        <v>20.436657073014139</v>
      </c>
      <c r="AB3343" s="93">
        <f t="shared" si="363"/>
        <v>29.145782732625339</v>
      </c>
      <c r="AC3343" s="95">
        <f t="shared" si="363"/>
        <v>41.566321148437936</v>
      </c>
      <c r="AE3343" s="96"/>
    </row>
    <row r="3344" spans="3:31" ht="24.75" customHeight="1" x14ac:dyDescent="0.25">
      <c r="C3344" s="91">
        <f>ABS(E3344-Dashboard!$F$13)</f>
        <v>33.695958945884811</v>
      </c>
      <c r="D3344" s="92">
        <f t="shared" si="368"/>
        <v>0.42625216512642294</v>
      </c>
      <c r="E3344" s="93" cm="1">
        <f t="array" ref="E3344">SUM('DRE + DCF'!$S$41/TIR!S3344,'DRE + DCF'!$U$41:$AD$41/TIR!T3344:AC3344,TIR!F3344)</f>
        <v>13.924041054115188</v>
      </c>
      <c r="F3344" s="100">
        <f>'DRE + DCF'!$AE$38*'DRE + DCF'!$AE$39*(1+G3344)/(R3344-G3344)/AC3344</f>
        <v>2.0645127216888439</v>
      </c>
      <c r="G3344" s="92">
        <f>R3344*(1-'DRE + DCF'!$AE$39)</f>
        <v>0.25575129907585376</v>
      </c>
      <c r="H3344" s="94">
        <f t="shared" si="366"/>
        <v>0.42625216512642294</v>
      </c>
      <c r="I3344" s="94">
        <f t="shared" si="367"/>
        <v>0.42625216512642294</v>
      </c>
      <c r="J3344" s="94">
        <f t="shared" si="367"/>
        <v>0.42625216512642294</v>
      </c>
      <c r="K3344" s="94">
        <f t="shared" si="367"/>
        <v>0.42625216512642294</v>
      </c>
      <c r="L3344" s="94">
        <f t="shared" si="367"/>
        <v>0.42625216512642294</v>
      </c>
      <c r="M3344" s="94">
        <f t="shared" si="367"/>
        <v>0.42625216512642294</v>
      </c>
      <c r="N3344" s="94">
        <f t="shared" si="367"/>
        <v>0.42625216512642294</v>
      </c>
      <c r="O3344" s="94">
        <f t="shared" si="367"/>
        <v>0.42625216512642294</v>
      </c>
      <c r="P3344" s="94">
        <f t="shared" si="367"/>
        <v>0.42625216512642294</v>
      </c>
      <c r="Q3344" s="94">
        <f t="shared" si="367"/>
        <v>0.42625216512642294</v>
      </c>
      <c r="R3344" s="94">
        <f t="shared" si="367"/>
        <v>0.42625216512642294</v>
      </c>
      <c r="S3344" s="93">
        <f>(1+H3344)^((5-Dashboard!$F$9)*3/12)</f>
        <v>1.1942579977234495</v>
      </c>
      <c r="T3344" s="93">
        <f t="shared" si="364"/>
        <v>1.7033130549726168</v>
      </c>
      <c r="U3344" s="93">
        <f t="shared" si="364"/>
        <v>2.4293539325427966</v>
      </c>
      <c r="V3344" s="93">
        <f t="shared" si="364"/>
        <v>3.464871306147554</v>
      </c>
      <c r="W3344" s="93">
        <f t="shared" si="364"/>
        <v>4.941780202277366</v>
      </c>
      <c r="X3344" s="93">
        <f t="shared" si="364"/>
        <v>7.0482247130769862</v>
      </c>
      <c r="Y3344" s="93">
        <f t="shared" si="363"/>
        <v>10.052545757323614</v>
      </c>
      <c r="Z3344" s="93">
        <f t="shared" si="363"/>
        <v>14.337465151415243</v>
      </c>
      <c r="AA3344" s="93">
        <f t="shared" si="363"/>
        <v>20.448840714630631</v>
      </c>
      <c r="AB3344" s="93">
        <f t="shared" si="363"/>
        <v>29.165203343567288</v>
      </c>
      <c r="AC3344" s="95">
        <f t="shared" si="363"/>
        <v>41.596934415115236</v>
      </c>
      <c r="AE3344" s="96"/>
    </row>
    <row r="3345" spans="3:31" ht="24.75" customHeight="1" x14ac:dyDescent="0.25">
      <c r="C3345" s="91">
        <f>ABS(E3345-Dashboard!$F$13)</f>
        <v>33.700769241093752</v>
      </c>
      <c r="D3345" s="92">
        <f t="shared" si="368"/>
        <v>0.42635216512642293</v>
      </c>
      <c r="E3345" s="93" cm="1">
        <f t="array" ref="E3345">SUM('DRE + DCF'!$S$41/TIR!S3345,'DRE + DCF'!$U$41:$AD$41/TIR!T3345:AC3345,TIR!F3345)</f>
        <v>13.919230758906242</v>
      </c>
      <c r="F3345" s="100">
        <f>'DRE + DCF'!$AE$38*'DRE + DCF'!$AE$39*(1+G3345)/(R3345-G3345)/AC3345</f>
        <v>2.0626081261828735</v>
      </c>
      <c r="G3345" s="92">
        <f>R3345*(1-'DRE + DCF'!$AE$39)</f>
        <v>0.25581129907585376</v>
      </c>
      <c r="H3345" s="94">
        <f t="shared" si="366"/>
        <v>0.42635216512642293</v>
      </c>
      <c r="I3345" s="94">
        <f t="shared" si="367"/>
        <v>0.42635216512642293</v>
      </c>
      <c r="J3345" s="94">
        <f t="shared" si="367"/>
        <v>0.42635216512642293</v>
      </c>
      <c r="K3345" s="94">
        <f t="shared" si="367"/>
        <v>0.42635216512642293</v>
      </c>
      <c r="L3345" s="94">
        <f t="shared" si="367"/>
        <v>0.42635216512642293</v>
      </c>
      <c r="M3345" s="94">
        <f t="shared" si="367"/>
        <v>0.42635216512642293</v>
      </c>
      <c r="N3345" s="94">
        <f t="shared" si="367"/>
        <v>0.42635216512642293</v>
      </c>
      <c r="O3345" s="94">
        <f t="shared" si="367"/>
        <v>0.42635216512642293</v>
      </c>
      <c r="P3345" s="94">
        <f t="shared" si="367"/>
        <v>0.42635216512642293</v>
      </c>
      <c r="Q3345" s="94">
        <f t="shared" si="367"/>
        <v>0.42635216512642293</v>
      </c>
      <c r="R3345" s="94">
        <f t="shared" si="367"/>
        <v>0.42635216512642293</v>
      </c>
      <c r="S3345" s="93">
        <f>(1+H3345)^((5-Dashboard!$F$9)*3/12)</f>
        <v>1.194299863989954</v>
      </c>
      <c r="T3345" s="93">
        <f t="shared" si="364"/>
        <v>1.7034921968122632</v>
      </c>
      <c r="U3345" s="93">
        <f t="shared" si="364"/>
        <v>2.4297797831991379</v>
      </c>
      <c r="V3345" s="93">
        <f t="shared" si="364"/>
        <v>3.4657216545465004</v>
      </c>
      <c r="W3345" s="93">
        <f t="shared" si="364"/>
        <v>4.9433395856879292</v>
      </c>
      <c r="X3345" s="93">
        <f t="shared" si="364"/>
        <v>7.050943121001132</v>
      </c>
      <c r="Y3345" s="93">
        <f t="shared" si="363"/>
        <v>10.057127986823222</v>
      </c>
      <c r="Z3345" s="93">
        <f t="shared" si="363"/>
        <v>14.345006278958845</v>
      </c>
      <c r="AA3345" s="93">
        <f t="shared" si="363"/>
        <v>20.461030764745079</v>
      </c>
      <c r="AB3345" s="93">
        <f t="shared" si="363"/>
        <v>29.184635532012489</v>
      </c>
      <c r="AC3345" s="95">
        <f t="shared" si="363"/>
        <v>41.627568079511548</v>
      </c>
      <c r="AE3345" s="96"/>
    </row>
    <row r="3346" spans="3:31" ht="24.75" customHeight="1" x14ac:dyDescent="0.25">
      <c r="C3346" s="91">
        <f>ABS(E3346-Dashboard!$F$13)</f>
        <v>33.705576237914308</v>
      </c>
      <c r="D3346" s="92">
        <f t="shared" si="368"/>
        <v>0.42645216512642292</v>
      </c>
      <c r="E3346" s="93" cm="1">
        <f t="array" ref="E3346">SUM('DRE + DCF'!$S$41/TIR!S3346,'DRE + DCF'!$U$41:$AD$41/TIR!T3346:AC3346,TIR!F3346)</f>
        <v>13.914423762085692</v>
      </c>
      <c r="F3346" s="100">
        <f>'DRE + DCF'!$AE$38*'DRE + DCF'!$AE$39*(1+G3346)/(R3346-G3346)/AC3346</f>
        <v>2.060705502756822</v>
      </c>
      <c r="G3346" s="92">
        <f>R3346*(1-'DRE + DCF'!$AE$39)</f>
        <v>0.25587129907585376</v>
      </c>
      <c r="H3346" s="94">
        <f t="shared" si="366"/>
        <v>0.42645216512642292</v>
      </c>
      <c r="I3346" s="94">
        <f t="shared" si="367"/>
        <v>0.42645216512642292</v>
      </c>
      <c r="J3346" s="94">
        <f t="shared" si="367"/>
        <v>0.42645216512642292</v>
      </c>
      <c r="K3346" s="94">
        <f t="shared" si="367"/>
        <v>0.42645216512642292</v>
      </c>
      <c r="L3346" s="94">
        <f t="shared" si="367"/>
        <v>0.42645216512642292</v>
      </c>
      <c r="M3346" s="94">
        <f t="shared" si="367"/>
        <v>0.42645216512642292</v>
      </c>
      <c r="N3346" s="94">
        <f t="shared" si="367"/>
        <v>0.42645216512642292</v>
      </c>
      <c r="O3346" s="94">
        <f t="shared" si="367"/>
        <v>0.42645216512642292</v>
      </c>
      <c r="P3346" s="94">
        <f t="shared" si="367"/>
        <v>0.42645216512642292</v>
      </c>
      <c r="Q3346" s="94">
        <f t="shared" si="367"/>
        <v>0.42645216512642292</v>
      </c>
      <c r="R3346" s="94">
        <f t="shared" si="367"/>
        <v>0.42645216512642292</v>
      </c>
      <c r="S3346" s="93">
        <f>(1+H3346)^((5-Dashboard!$F$9)*3/12)</f>
        <v>1.1943417287888851</v>
      </c>
      <c r="T3346" s="93">
        <f t="shared" si="364"/>
        <v>1.7036713449317402</v>
      </c>
      <c r="U3346" s="93">
        <f t="shared" si="364"/>
        <v>2.4302056786417259</v>
      </c>
      <c r="V3346" s="93">
        <f t="shared" si="364"/>
        <v>3.4665721520010182</v>
      </c>
      <c r="W3346" s="93">
        <f t="shared" si="364"/>
        <v>4.9448993517888162</v>
      </c>
      <c r="X3346" s="93">
        <f t="shared" si="364"/>
        <v>7.0536623866914026</v>
      </c>
      <c r="Y3346" s="93">
        <f t="shared" si="363"/>
        <v>10.061711983566763</v>
      </c>
      <c r="Z3346" s="93">
        <f t="shared" si="363"/>
        <v>14.352550843837285</v>
      </c>
      <c r="AA3346" s="93">
        <f t="shared" si="363"/>
        <v>20.473227226278766</v>
      </c>
      <c r="AB3346" s="93">
        <f t="shared" si="363"/>
        <v>29.204079304050577</v>
      </c>
      <c r="AC3346" s="95">
        <f t="shared" si="363"/>
        <v>41.65822215378671</v>
      </c>
      <c r="AE3346" s="96"/>
    </row>
    <row r="3347" spans="3:31" ht="24.75" customHeight="1" x14ac:dyDescent="0.25">
      <c r="C3347" s="91">
        <f>ABS(E3347-Dashboard!$F$13)</f>
        <v>33.710379939438567</v>
      </c>
      <c r="D3347" s="92">
        <f t="shared" si="368"/>
        <v>0.42655216512642291</v>
      </c>
      <c r="E3347" s="93" cm="1">
        <f t="array" ref="E3347">SUM('DRE + DCF'!$S$41/TIR!S3347,'DRE + DCF'!$U$41:$AD$41/TIR!T3347:AC3347,TIR!F3347)</f>
        <v>13.909620060561434</v>
      </c>
      <c r="F3347" s="100">
        <f>'DRE + DCF'!$AE$38*'DRE + DCF'!$AE$39*(1+G3347)/(R3347-G3347)/AC3347</f>
        <v>2.0588048491271675</v>
      </c>
      <c r="G3347" s="92">
        <f>R3347*(1-'DRE + DCF'!$AE$39)</f>
        <v>0.25593129907585371</v>
      </c>
      <c r="H3347" s="94">
        <f t="shared" si="366"/>
        <v>0.42655216512642291</v>
      </c>
      <c r="I3347" s="94">
        <f t="shared" si="367"/>
        <v>0.42655216512642291</v>
      </c>
      <c r="J3347" s="94">
        <f t="shared" si="367"/>
        <v>0.42655216512642291</v>
      </c>
      <c r="K3347" s="94">
        <f t="shared" si="367"/>
        <v>0.42655216512642291</v>
      </c>
      <c r="L3347" s="94">
        <f t="shared" si="367"/>
        <v>0.42655216512642291</v>
      </c>
      <c r="M3347" s="94">
        <f t="shared" si="367"/>
        <v>0.42655216512642291</v>
      </c>
      <c r="N3347" s="94">
        <f t="shared" si="367"/>
        <v>0.42655216512642291</v>
      </c>
      <c r="O3347" s="94">
        <f t="shared" si="367"/>
        <v>0.42655216512642291</v>
      </c>
      <c r="P3347" s="94">
        <f t="shared" si="367"/>
        <v>0.42655216512642291</v>
      </c>
      <c r="Q3347" s="94">
        <f t="shared" si="367"/>
        <v>0.42655216512642291</v>
      </c>
      <c r="R3347" s="94">
        <f t="shared" si="367"/>
        <v>0.42655216512642291</v>
      </c>
      <c r="S3347" s="93">
        <f>(1+H3347)^((5-Dashboard!$F$9)*3/12)</f>
        <v>1.1943835921203969</v>
      </c>
      <c r="T3347" s="93">
        <f t="shared" si="364"/>
        <v>1.7038504993308266</v>
      </c>
      <c r="U3347" s="93">
        <f t="shared" si="364"/>
        <v>2.4306316188721273</v>
      </c>
      <c r="V3347" s="93">
        <f t="shared" si="364"/>
        <v>3.4674227985267754</v>
      </c>
      <c r="W3347" s="93">
        <f t="shared" si="364"/>
        <v>4.9464595006470917</v>
      </c>
      <c r="X3347" s="93">
        <f t="shared" si="364"/>
        <v>7.0563825103582731</v>
      </c>
      <c r="Y3347" s="93">
        <f t="shared" si="363"/>
        <v>10.066297748111817</v>
      </c>
      <c r="Z3347" s="93">
        <f t="shared" si="363"/>
        <v>14.360098847376147</v>
      </c>
      <c r="AA3347" s="93">
        <f t="shared" si="363"/>
        <v>20.485430102153892</v>
      </c>
      <c r="AB3347" s="93">
        <f t="shared" si="363"/>
        <v>29.223534665773631</v>
      </c>
      <c r="AC3347" s="95">
        <f t="shared" si="363"/>
        <v>41.688896650106443</v>
      </c>
      <c r="AE3347" s="96"/>
    </row>
    <row r="3348" spans="3:31" ht="24.75" customHeight="1" x14ac:dyDescent="0.25">
      <c r="C3348" s="91">
        <f>ABS(E3348-Dashboard!$F$13)</f>
        <v>33.715180348755148</v>
      </c>
      <c r="D3348" s="92">
        <f t="shared" si="368"/>
        <v>0.4266521651264229</v>
      </c>
      <c r="E3348" s="93" cm="1">
        <f t="array" ref="E3348">SUM('DRE + DCF'!$S$41/TIR!S3348,'DRE + DCF'!$U$41:$AD$41/TIR!T3348:AC3348,TIR!F3348)</f>
        <v>13.90481965124485</v>
      </c>
      <c r="F3348" s="100">
        <f>'DRE + DCF'!$AE$38*'DRE + DCF'!$AE$39*(1+G3348)/(R3348-G3348)/AC3348</f>
        <v>2.0569061630133163</v>
      </c>
      <c r="G3348" s="92">
        <f>R3348*(1-'DRE + DCF'!$AE$39)</f>
        <v>0.25599129907585372</v>
      </c>
      <c r="H3348" s="94">
        <f t="shared" si="366"/>
        <v>0.4266521651264229</v>
      </c>
      <c r="I3348" s="94">
        <f t="shared" si="367"/>
        <v>0.4266521651264229</v>
      </c>
      <c r="J3348" s="94">
        <f t="shared" si="367"/>
        <v>0.4266521651264229</v>
      </c>
      <c r="K3348" s="94">
        <f t="shared" si="367"/>
        <v>0.4266521651264229</v>
      </c>
      <c r="L3348" s="94">
        <f t="shared" si="367"/>
        <v>0.4266521651264229</v>
      </c>
      <c r="M3348" s="94">
        <f t="shared" si="367"/>
        <v>0.4266521651264229</v>
      </c>
      <c r="N3348" s="94">
        <f t="shared" si="367"/>
        <v>0.4266521651264229</v>
      </c>
      <c r="O3348" s="94">
        <f t="shared" si="367"/>
        <v>0.4266521651264229</v>
      </c>
      <c r="P3348" s="94">
        <f t="shared" si="367"/>
        <v>0.4266521651264229</v>
      </c>
      <c r="Q3348" s="94">
        <f t="shared" si="367"/>
        <v>0.4266521651264229</v>
      </c>
      <c r="R3348" s="94">
        <f t="shared" si="367"/>
        <v>0.4266521651264229</v>
      </c>
      <c r="S3348" s="93">
        <f>(1+H3348)^((5-Dashboard!$F$9)*3/12)</f>
        <v>1.1944254539846439</v>
      </c>
      <c r="T3348" s="93">
        <f t="shared" si="364"/>
        <v>1.704029660009303</v>
      </c>
      <c r="U3348" s="93">
        <f t="shared" si="364"/>
        <v>2.4310576038919147</v>
      </c>
      <c r="V3348" s="93">
        <f t="shared" si="364"/>
        <v>3.468273594139454</v>
      </c>
      <c r="W3348" s="93">
        <f t="shared" si="364"/>
        <v>4.9480200323298531</v>
      </c>
      <c r="X3348" s="93">
        <f t="shared" si="364"/>
        <v>7.0591034922122988</v>
      </c>
      <c r="Y3348" s="93">
        <f t="shared" si="363"/>
        <v>10.070885281016169</v>
      </c>
      <c r="Z3348" s="93">
        <f t="shared" si="363"/>
        <v>14.367650290901542</v>
      </c>
      <c r="AA3348" s="93">
        <f t="shared" si="363"/>
        <v>20.497639395293966</v>
      </c>
      <c r="AB3348" s="93">
        <f t="shared" si="363"/>
        <v>29.2430016232768</v>
      </c>
      <c r="AC3348" s="95">
        <f t="shared" si="363"/>
        <v>41.719591580643353</v>
      </c>
      <c r="AE3348" s="96"/>
    </row>
    <row r="3349" spans="3:31" ht="24.75" customHeight="1" x14ac:dyDescent="0.25">
      <c r="C3349" s="91">
        <f>ABS(E3349-Dashboard!$F$13)</f>
        <v>33.719977468949082</v>
      </c>
      <c r="D3349" s="92">
        <f t="shared" si="368"/>
        <v>0.42675216512642289</v>
      </c>
      <c r="E3349" s="93" cm="1">
        <f t="array" ref="E3349">SUM('DRE + DCF'!$S$41/TIR!S3349,'DRE + DCF'!$U$41:$AD$41/TIR!T3349:AC3349,TIR!F3349)</f>
        <v>13.900022531050915</v>
      </c>
      <c r="F3349" s="100">
        <f>'DRE + DCF'!$AE$38*'DRE + DCF'!$AE$39*(1+G3349)/(R3349-G3349)/AC3349</f>
        <v>2.0550094421376417</v>
      </c>
      <c r="G3349" s="92">
        <f>R3349*(1-'DRE + DCF'!$AE$39)</f>
        <v>0.25605129907585372</v>
      </c>
      <c r="H3349" s="94">
        <f t="shared" si="366"/>
        <v>0.42675216512642289</v>
      </c>
      <c r="I3349" s="94">
        <f t="shared" si="367"/>
        <v>0.42675216512642289</v>
      </c>
      <c r="J3349" s="94">
        <f t="shared" si="367"/>
        <v>0.42675216512642289</v>
      </c>
      <c r="K3349" s="94">
        <f t="shared" si="367"/>
        <v>0.42675216512642289</v>
      </c>
      <c r="L3349" s="94">
        <f t="shared" si="367"/>
        <v>0.42675216512642289</v>
      </c>
      <c r="M3349" s="94">
        <f t="shared" si="367"/>
        <v>0.42675216512642289</v>
      </c>
      <c r="N3349" s="94">
        <f t="shared" si="367"/>
        <v>0.42675216512642289</v>
      </c>
      <c r="O3349" s="94">
        <f t="shared" si="367"/>
        <v>0.42675216512642289</v>
      </c>
      <c r="P3349" s="94">
        <f t="shared" si="367"/>
        <v>0.42675216512642289</v>
      </c>
      <c r="Q3349" s="94">
        <f t="shared" si="367"/>
        <v>0.42675216512642289</v>
      </c>
      <c r="R3349" s="94">
        <f t="shared" si="367"/>
        <v>0.42675216512642289</v>
      </c>
      <c r="S3349" s="93">
        <f>(1+H3349)^((5-Dashboard!$F$9)*3/12)</f>
        <v>1.1944673143817803</v>
      </c>
      <c r="T3349" s="93">
        <f t="shared" si="364"/>
        <v>1.7042088269669486</v>
      </c>
      <c r="U3349" s="93">
        <f t="shared" si="364"/>
        <v>2.4314836337026553</v>
      </c>
      <c r="V3349" s="93">
        <f t="shared" si="364"/>
        <v>3.4691245388547252</v>
      </c>
      <c r="W3349" s="93">
        <f t="shared" si="364"/>
        <v>4.9495809469041818</v>
      </c>
      <c r="X3349" s="93">
        <f t="shared" si="364"/>
        <v>7.0618253324640312</v>
      </c>
      <c r="Y3349" s="93">
        <f t="shared" si="363"/>
        <v>10.075474582837677</v>
      </c>
      <c r="Z3349" s="93">
        <f t="shared" si="363"/>
        <v>14.375205175739897</v>
      </c>
      <c r="AA3349" s="93">
        <f t="shared" si="363"/>
        <v>20.509855108623455</v>
      </c>
      <c r="AB3349" s="93">
        <f t="shared" si="363"/>
        <v>29.262480182657736</v>
      </c>
      <c r="AC3349" s="95">
        <f t="shared" si="363"/>
        <v>41.750306957575965</v>
      </c>
      <c r="AE3349" s="96"/>
    </row>
    <row r="3350" spans="3:31" ht="24.75" customHeight="1" x14ac:dyDescent="0.25">
      <c r="C3350" s="91">
        <f>ABS(E3350-Dashboard!$F$13)</f>
        <v>33.724771303101925</v>
      </c>
      <c r="D3350" s="92">
        <f t="shared" si="368"/>
        <v>0.42685216512642288</v>
      </c>
      <c r="E3350" s="93" cm="1">
        <f t="array" ref="E3350">SUM('DRE + DCF'!$S$41/TIR!S3350,'DRE + DCF'!$U$41:$AD$41/TIR!T3350:AC3350,TIR!F3350)</f>
        <v>13.895228696898073</v>
      </c>
      <c r="F3350" s="100">
        <f>'DRE + DCF'!$AE$38*'DRE + DCF'!$AE$39*(1+G3350)/(R3350-G3350)/AC3350</f>
        <v>2.0531146842254331</v>
      </c>
      <c r="G3350" s="92">
        <f>R3350*(1-'DRE + DCF'!$AE$39)</f>
        <v>0.25611129907585373</v>
      </c>
      <c r="H3350" s="94">
        <f t="shared" si="366"/>
        <v>0.42685216512642288</v>
      </c>
      <c r="I3350" s="94">
        <f t="shared" si="367"/>
        <v>0.42685216512642288</v>
      </c>
      <c r="J3350" s="94">
        <f t="shared" si="367"/>
        <v>0.42685216512642288</v>
      </c>
      <c r="K3350" s="94">
        <f t="shared" si="367"/>
        <v>0.42685216512642288</v>
      </c>
      <c r="L3350" s="94">
        <f t="shared" si="367"/>
        <v>0.42685216512642288</v>
      </c>
      <c r="M3350" s="94">
        <f t="shared" si="367"/>
        <v>0.42685216512642288</v>
      </c>
      <c r="N3350" s="94">
        <f t="shared" si="367"/>
        <v>0.42685216512642288</v>
      </c>
      <c r="O3350" s="94">
        <f t="shared" si="367"/>
        <v>0.42685216512642288</v>
      </c>
      <c r="P3350" s="94">
        <f t="shared" si="367"/>
        <v>0.42685216512642288</v>
      </c>
      <c r="Q3350" s="94">
        <f t="shared" si="367"/>
        <v>0.42685216512642288</v>
      </c>
      <c r="R3350" s="94">
        <f t="shared" si="367"/>
        <v>0.42685216512642288</v>
      </c>
      <c r="S3350" s="93">
        <f>(1+H3350)^((5-Dashboard!$F$9)*3/12)</f>
        <v>1.1945091733119604</v>
      </c>
      <c r="T3350" s="93">
        <f t="shared" si="364"/>
        <v>1.7043880002035443</v>
      </c>
      <c r="U3350" s="93">
        <f t="shared" si="364"/>
        <v>2.4319097083059216</v>
      </c>
      <c r="V3350" s="93">
        <f t="shared" si="364"/>
        <v>3.4699756326882718</v>
      </c>
      <c r="W3350" s="93">
        <f t="shared" si="364"/>
        <v>4.9511422444371904</v>
      </c>
      <c r="X3350" s="93">
        <f t="shared" si="364"/>
        <v>7.0645480313241027</v>
      </c>
      <c r="Y3350" s="93">
        <f t="shared" si="363"/>
        <v>10.080065654134405</v>
      </c>
      <c r="Z3350" s="93">
        <f t="shared" si="363"/>
        <v>14.382763503218168</v>
      </c>
      <c r="AA3350" s="93">
        <f t="shared" si="363"/>
        <v>20.522077245068139</v>
      </c>
      <c r="AB3350" s="93">
        <f t="shared" si="363"/>
        <v>29.281970350017172</v>
      </c>
      <c r="AC3350" s="95">
        <f t="shared" si="363"/>
        <v>41.781042793089725</v>
      </c>
      <c r="AE3350" s="96"/>
    </row>
    <row r="3351" spans="3:31" ht="24.75" customHeight="1" x14ac:dyDescent="0.25">
      <c r="C3351" s="91">
        <f>ABS(E3351-Dashboard!$F$13)</f>
        <v>33.729561854291617</v>
      </c>
      <c r="D3351" s="92">
        <f t="shared" si="368"/>
        <v>0.42695216512642287</v>
      </c>
      <c r="E3351" s="93" cm="1">
        <f t="array" ref="E3351">SUM('DRE + DCF'!$S$41/TIR!S3351,'DRE + DCF'!$U$41:$AD$41/TIR!T3351:AC3351,TIR!F3351)</f>
        <v>13.89043814570838</v>
      </c>
      <c r="F3351" s="100">
        <f>'DRE + DCF'!$AE$38*'DRE + DCF'!$AE$39*(1+G3351)/(R3351-G3351)/AC3351</f>
        <v>2.0512218870049455</v>
      </c>
      <c r="G3351" s="92">
        <f>R3351*(1-'DRE + DCF'!$AE$39)</f>
        <v>0.25617129907585373</v>
      </c>
      <c r="H3351" s="94">
        <f t="shared" si="366"/>
        <v>0.42695216512642287</v>
      </c>
      <c r="I3351" s="94">
        <f t="shared" si="367"/>
        <v>0.42695216512642287</v>
      </c>
      <c r="J3351" s="94">
        <f t="shared" si="367"/>
        <v>0.42695216512642287</v>
      </c>
      <c r="K3351" s="94">
        <f t="shared" si="367"/>
        <v>0.42695216512642287</v>
      </c>
      <c r="L3351" s="94">
        <f t="shared" si="367"/>
        <v>0.42695216512642287</v>
      </c>
      <c r="M3351" s="94">
        <f t="shared" si="367"/>
        <v>0.42695216512642287</v>
      </c>
      <c r="N3351" s="94">
        <f t="shared" si="367"/>
        <v>0.42695216512642287</v>
      </c>
      <c r="O3351" s="94">
        <f t="shared" si="367"/>
        <v>0.42695216512642287</v>
      </c>
      <c r="P3351" s="94">
        <f t="shared" si="367"/>
        <v>0.42695216512642287</v>
      </c>
      <c r="Q3351" s="94">
        <f t="shared" si="367"/>
        <v>0.42695216512642287</v>
      </c>
      <c r="R3351" s="94">
        <f t="shared" si="367"/>
        <v>0.42695216512642287</v>
      </c>
      <c r="S3351" s="93">
        <f>(1+H3351)^((5-Dashboard!$F$9)*3/12)</f>
        <v>1.1945510307753382</v>
      </c>
      <c r="T3351" s="93">
        <f t="shared" si="364"/>
        <v>1.7045671797188688</v>
      </c>
      <c r="U3351" s="93">
        <f t="shared" si="364"/>
        <v>2.4323358277032803</v>
      </c>
      <c r="V3351" s="93">
        <f t="shared" si="364"/>
        <v>3.4708268756557654</v>
      </c>
      <c r="W3351" s="93">
        <f t="shared" si="364"/>
        <v>4.9527039249959719</v>
      </c>
      <c r="X3351" s="93">
        <f t="shared" si="364"/>
        <v>7.0672715890031341</v>
      </c>
      <c r="Y3351" s="93">
        <f t="shared" si="363"/>
        <v>10.084658495464476</v>
      </c>
      <c r="Z3351" s="93">
        <f t="shared" si="363"/>
        <v>14.390325274663606</v>
      </c>
      <c r="AA3351" s="93">
        <f t="shared" si="363"/>
        <v>20.534305807554716</v>
      </c>
      <c r="AB3351" s="93">
        <f t="shared" si="363"/>
        <v>29.301472131458279</v>
      </c>
      <c r="AC3351" s="95">
        <f t="shared" si="363"/>
        <v>41.811799099375932</v>
      </c>
      <c r="AE3351" s="96"/>
    </row>
    <row r="3352" spans="3:31" ht="24.75" customHeight="1" x14ac:dyDescent="0.25">
      <c r="C3352" s="91">
        <f>ABS(E3352-Dashboard!$F$13)</f>
        <v>33.734349125592672</v>
      </c>
      <c r="D3352" s="92">
        <f t="shared" si="368"/>
        <v>0.42705216512642286</v>
      </c>
      <c r="E3352" s="93" cm="1">
        <f t="array" ref="E3352">SUM('DRE + DCF'!$S$41/TIR!S3352,'DRE + DCF'!$U$41:$AD$41/TIR!T3352:AC3352,TIR!F3352)</f>
        <v>13.885650874407327</v>
      </c>
      <c r="F3352" s="100">
        <f>'DRE + DCF'!$AE$38*'DRE + DCF'!$AE$39*(1+G3352)/(R3352-G3352)/AC3352</f>
        <v>2.0493310482073372</v>
      </c>
      <c r="G3352" s="92">
        <f>R3352*(1-'DRE + DCF'!$AE$39)</f>
        <v>0.25623129907585368</v>
      </c>
      <c r="H3352" s="94">
        <f t="shared" si="366"/>
        <v>0.42705216512642286</v>
      </c>
      <c r="I3352" s="94">
        <f t="shared" si="367"/>
        <v>0.42705216512642286</v>
      </c>
      <c r="J3352" s="94">
        <f t="shared" si="367"/>
        <v>0.42705216512642286</v>
      </c>
      <c r="K3352" s="94">
        <f t="shared" si="367"/>
        <v>0.42705216512642286</v>
      </c>
      <c r="L3352" s="94">
        <f t="shared" si="367"/>
        <v>0.42705216512642286</v>
      </c>
      <c r="M3352" s="94">
        <f t="shared" si="367"/>
        <v>0.42705216512642286</v>
      </c>
      <c r="N3352" s="94">
        <f t="shared" si="367"/>
        <v>0.42705216512642286</v>
      </c>
      <c r="O3352" s="94">
        <f t="shared" si="367"/>
        <v>0.42705216512642286</v>
      </c>
      <c r="P3352" s="94">
        <f t="shared" si="367"/>
        <v>0.42705216512642286</v>
      </c>
      <c r="Q3352" s="94">
        <f t="shared" si="367"/>
        <v>0.42705216512642286</v>
      </c>
      <c r="R3352" s="94">
        <f t="shared" si="367"/>
        <v>0.42705216512642286</v>
      </c>
      <c r="S3352" s="93">
        <f>(1+H3352)^((5-Dashboard!$F$9)*3/12)</f>
        <v>1.1945928867720681</v>
      </c>
      <c r="T3352" s="93">
        <f t="shared" si="364"/>
        <v>1.7047463655127035</v>
      </c>
      <c r="U3352" s="93">
        <f t="shared" si="364"/>
        <v>2.4327619918963039</v>
      </c>
      <c r="V3352" s="93">
        <f t="shared" si="364"/>
        <v>3.4716782677728899</v>
      </c>
      <c r="W3352" s="93">
        <f t="shared" si="364"/>
        <v>4.9542659886476521</v>
      </c>
      <c r="X3352" s="93">
        <f t="shared" si="364"/>
        <v>7.0699960057118307</v>
      </c>
      <c r="Y3352" s="93">
        <f t="shared" si="363"/>
        <v>10.089253107386231</v>
      </c>
      <c r="Z3352" s="93">
        <f t="shared" si="363"/>
        <v>14.397890491404011</v>
      </c>
      <c r="AA3352" s="93">
        <f t="shared" si="363"/>
        <v>20.546540799011233</v>
      </c>
      <c r="AB3352" s="93">
        <f t="shared" si="363"/>
        <v>29.320985533087363</v>
      </c>
      <c r="AC3352" s="95">
        <f t="shared" si="363"/>
        <v>41.842575888632844</v>
      </c>
      <c r="AE3352" s="96"/>
    </row>
    <row r="3353" spans="3:31" ht="24.75" customHeight="1" x14ac:dyDescent="0.25">
      <c r="C3353" s="91">
        <f>ABS(E3353-Dashboard!$F$13)</f>
        <v>33.739133120075977</v>
      </c>
      <c r="D3353" s="92">
        <f t="shared" si="368"/>
        <v>0.42715216512642284</v>
      </c>
      <c r="E3353" s="93" cm="1">
        <f t="array" ref="E3353">SUM('DRE + DCF'!$S$41/TIR!S3353,'DRE + DCF'!$U$41:$AD$41/TIR!T3353:AC3353,TIR!F3353)</f>
        <v>13.880866879924017</v>
      </c>
      <c r="F3353" s="100">
        <f>'DRE + DCF'!$AE$38*'DRE + DCF'!$AE$39*(1+G3353)/(R3353-G3353)/AC3353</f>
        <v>2.0474421655667254</v>
      </c>
      <c r="G3353" s="92">
        <f>R3353*(1-'DRE + DCF'!$AE$39)</f>
        <v>0.25629129907585368</v>
      </c>
      <c r="H3353" s="94">
        <f t="shared" si="366"/>
        <v>0.42715216512642284</v>
      </c>
      <c r="I3353" s="94">
        <f t="shared" si="367"/>
        <v>0.42715216512642284</v>
      </c>
      <c r="J3353" s="94">
        <f t="shared" si="367"/>
        <v>0.42715216512642284</v>
      </c>
      <c r="K3353" s="94">
        <f t="shared" si="367"/>
        <v>0.42715216512642284</v>
      </c>
      <c r="L3353" s="94">
        <f t="shared" si="367"/>
        <v>0.42715216512642284</v>
      </c>
      <c r="M3353" s="94">
        <f t="shared" si="367"/>
        <v>0.42715216512642284</v>
      </c>
      <c r="N3353" s="94">
        <f t="shared" si="367"/>
        <v>0.42715216512642284</v>
      </c>
      <c r="O3353" s="94">
        <f t="shared" si="367"/>
        <v>0.42715216512642284</v>
      </c>
      <c r="P3353" s="94">
        <f t="shared" si="367"/>
        <v>0.42715216512642284</v>
      </c>
      <c r="Q3353" s="94">
        <f t="shared" si="367"/>
        <v>0.42715216512642284</v>
      </c>
      <c r="R3353" s="94">
        <f t="shared" si="367"/>
        <v>0.42715216512642284</v>
      </c>
      <c r="S3353" s="93">
        <f>(1+H3353)^((5-Dashboard!$F$9)*3/12)</f>
        <v>1.194634741302304</v>
      </c>
      <c r="T3353" s="93">
        <f t="shared" si="364"/>
        <v>1.704925557584827</v>
      </c>
      <c r="U3353" s="93">
        <f t="shared" si="364"/>
        <v>2.4331882008865593</v>
      </c>
      <c r="V3353" s="93">
        <f t="shared" si="364"/>
        <v>3.4725298090553185</v>
      </c>
      <c r="W3353" s="93">
        <f t="shared" si="364"/>
        <v>4.9558284354593409</v>
      </c>
      <c r="X3353" s="93">
        <f t="shared" si="364"/>
        <v>7.0727212816608906</v>
      </c>
      <c r="Y3353" s="93">
        <f t="shared" ref="Y3353:AC3382" si="369">(X3353)*(1+N3353)</f>
        <v>10.093849490458068</v>
      </c>
      <c r="Z3353" s="93">
        <f t="shared" si="369"/>
        <v>14.40545915476747</v>
      </c>
      <c r="AA3353" s="93">
        <f t="shared" si="369"/>
        <v>20.558782222366641</v>
      </c>
      <c r="AB3353" s="93">
        <f t="shared" si="369"/>
        <v>29.340510561013161</v>
      </c>
      <c r="AC3353" s="95">
        <f t="shared" si="369"/>
        <v>41.873373173064607</v>
      </c>
      <c r="AE3353" s="96"/>
    </row>
    <row r="3354" spans="3:31" ht="24.75" customHeight="1" x14ac:dyDescent="0.25">
      <c r="C3354" s="91">
        <f>ABS(E3354-Dashboard!$F$13)</f>
        <v>33.743913840809022</v>
      </c>
      <c r="D3354" s="92">
        <f t="shared" si="368"/>
        <v>0.42725216512642283</v>
      </c>
      <c r="E3354" s="93" cm="1">
        <f t="array" ref="E3354">SUM('DRE + DCF'!$S$41/TIR!S3354,'DRE + DCF'!$U$41:$AD$41/TIR!T3354:AC3354,TIR!F3354)</f>
        <v>13.876086159190978</v>
      </c>
      <c r="F3354" s="100">
        <f>'DRE + DCF'!$AE$38*'DRE + DCF'!$AE$39*(1+G3354)/(R3354-G3354)/AC3354</f>
        <v>2.0455552368201229</v>
      </c>
      <c r="G3354" s="92">
        <f>R3354*(1-'DRE + DCF'!$AE$39)</f>
        <v>0.25635129907585369</v>
      </c>
      <c r="H3354" s="94">
        <f t="shared" si="366"/>
        <v>0.42725216512642283</v>
      </c>
      <c r="I3354" s="94">
        <f t="shared" si="367"/>
        <v>0.42725216512642283</v>
      </c>
      <c r="J3354" s="94">
        <f t="shared" si="367"/>
        <v>0.42725216512642283</v>
      </c>
      <c r="K3354" s="94">
        <f t="shared" si="367"/>
        <v>0.42725216512642283</v>
      </c>
      <c r="L3354" s="94">
        <f t="shared" si="367"/>
        <v>0.42725216512642283</v>
      </c>
      <c r="M3354" s="94">
        <f t="shared" si="367"/>
        <v>0.42725216512642283</v>
      </c>
      <c r="N3354" s="94">
        <f t="shared" si="367"/>
        <v>0.42725216512642283</v>
      </c>
      <c r="O3354" s="94">
        <f t="shared" si="367"/>
        <v>0.42725216512642283</v>
      </c>
      <c r="P3354" s="94">
        <f t="shared" si="367"/>
        <v>0.42725216512642283</v>
      </c>
      <c r="Q3354" s="94">
        <f t="shared" si="367"/>
        <v>0.42725216512642283</v>
      </c>
      <c r="R3354" s="94">
        <f t="shared" si="367"/>
        <v>0.42725216512642283</v>
      </c>
      <c r="S3354" s="93">
        <f>(1+H3354)^((5-Dashboard!$F$9)*3/12)</f>
        <v>1.1946765943662003</v>
      </c>
      <c r="T3354" s="93">
        <f t="shared" ref="T3354:X3382" si="370">(S3354)*(1+I3354)</f>
        <v>1.7051047559350208</v>
      </c>
      <c r="U3354" s="93">
        <f t="shared" si="370"/>
        <v>2.4336144546756193</v>
      </c>
      <c r="V3354" s="93">
        <f t="shared" si="370"/>
        <v>3.4733814995187369</v>
      </c>
      <c r="W3354" s="93">
        <f t="shared" si="370"/>
        <v>4.9573912654981784</v>
      </c>
      <c r="X3354" s="93">
        <f t="shared" si="370"/>
        <v>7.0754474170610928</v>
      </c>
      <c r="Y3354" s="93">
        <f t="shared" si="369"/>
        <v>10.098447645238602</v>
      </c>
      <c r="Z3354" s="93">
        <f t="shared" si="369"/>
        <v>14.413031266082623</v>
      </c>
      <c r="AA3354" s="93">
        <f t="shared" si="369"/>
        <v>20.571030080551253</v>
      </c>
      <c r="AB3354" s="93">
        <f t="shared" si="369"/>
        <v>29.36004722134755</v>
      </c>
      <c r="AC3354" s="95">
        <f t="shared" si="369"/>
        <v>41.904190964882311</v>
      </c>
      <c r="AE3354" s="96"/>
    </row>
    <row r="3355" spans="3:31" ht="24.75" customHeight="1" x14ac:dyDescent="0.25">
      <c r="C3355" s="91">
        <f>ABS(E3355-Dashboard!$F$13)</f>
        <v>33.74869129085566</v>
      </c>
      <c r="D3355" s="92">
        <f t="shared" si="368"/>
        <v>0.42735216512642282</v>
      </c>
      <c r="E3355" s="93" cm="1">
        <f t="array" ref="E3355">SUM('DRE + DCF'!$S$41/TIR!S3355,'DRE + DCF'!$U$41:$AD$41/TIR!T3355:AC3355,TIR!F3355)</f>
        <v>13.871308709144335</v>
      </c>
      <c r="F3355" s="100">
        <f>'DRE + DCF'!$AE$38*'DRE + DCF'!$AE$39*(1+G3355)/(R3355-G3355)/AC3355</f>
        <v>2.0436702597074903</v>
      </c>
      <c r="G3355" s="92">
        <f>R3355*(1-'DRE + DCF'!$AE$39)</f>
        <v>0.25641129907585369</v>
      </c>
      <c r="H3355" s="94">
        <f t="shared" si="366"/>
        <v>0.42735216512642282</v>
      </c>
      <c r="I3355" s="94">
        <f t="shared" si="367"/>
        <v>0.42735216512642282</v>
      </c>
      <c r="J3355" s="94">
        <f t="shared" si="367"/>
        <v>0.42735216512642282</v>
      </c>
      <c r="K3355" s="94">
        <f t="shared" si="367"/>
        <v>0.42735216512642282</v>
      </c>
      <c r="L3355" s="94">
        <f t="shared" si="367"/>
        <v>0.42735216512642282</v>
      </c>
      <c r="M3355" s="94">
        <f t="shared" si="367"/>
        <v>0.42735216512642282</v>
      </c>
      <c r="N3355" s="94">
        <f t="shared" si="367"/>
        <v>0.42735216512642282</v>
      </c>
      <c r="O3355" s="94">
        <f t="shared" si="367"/>
        <v>0.42735216512642282</v>
      </c>
      <c r="P3355" s="94">
        <f t="shared" si="367"/>
        <v>0.42735216512642282</v>
      </c>
      <c r="Q3355" s="94">
        <f t="shared" si="367"/>
        <v>0.42735216512642282</v>
      </c>
      <c r="R3355" s="94">
        <f t="shared" si="367"/>
        <v>0.42735216512642282</v>
      </c>
      <c r="S3355" s="93">
        <f>(1+H3355)^((5-Dashboard!$F$9)*3/12)</f>
        <v>1.1947184459639111</v>
      </c>
      <c r="T3355" s="93">
        <f t="shared" si="370"/>
        <v>1.7052839605630636</v>
      </c>
      <c r="U3355" s="93">
        <f t="shared" si="370"/>
        <v>2.4340407532650503</v>
      </c>
      <c r="V3355" s="93">
        <f t="shared" si="370"/>
        <v>3.4742333391788183</v>
      </c>
      <c r="W3355" s="93">
        <f t="shared" si="370"/>
        <v>4.9589544788312878</v>
      </c>
      <c r="X3355" s="93">
        <f t="shared" si="370"/>
        <v>7.07817441212321</v>
      </c>
      <c r="Y3355" s="93">
        <f t="shared" si="369"/>
        <v>10.103047572286508</v>
      </c>
      <c r="Z3355" s="93">
        <f t="shared" si="369"/>
        <v>14.420606826678396</v>
      </c>
      <c r="AA3355" s="93">
        <f t="shared" si="369"/>
        <v>20.58328437649628</v>
      </c>
      <c r="AB3355" s="93">
        <f t="shared" si="369"/>
        <v>29.379595520204834</v>
      </c>
      <c r="AC3355" s="95">
        <f t="shared" si="369"/>
        <v>41.93502927630292</v>
      </c>
      <c r="AE3355" s="96"/>
    </row>
    <row r="3356" spans="3:31" ht="24.75" customHeight="1" x14ac:dyDescent="0.25">
      <c r="C3356" s="91">
        <f>ABS(E3356-Dashboard!$F$13)</f>
        <v>33.753465473276357</v>
      </c>
      <c r="D3356" s="92">
        <f t="shared" si="368"/>
        <v>0.42745216512642281</v>
      </c>
      <c r="E3356" s="93" cm="1">
        <f t="array" ref="E3356">SUM('DRE + DCF'!$S$41/TIR!S3356,'DRE + DCF'!$U$41:$AD$41/TIR!T3356:AC3356,TIR!F3356)</f>
        <v>13.866534526723642</v>
      </c>
      <c r="F3356" s="100">
        <f>'DRE + DCF'!$AE$38*'DRE + DCF'!$AE$39*(1+G3356)/(R3356-G3356)/AC3356</f>
        <v>2.0417872319716768</v>
      </c>
      <c r="G3356" s="92">
        <f>R3356*(1-'DRE + DCF'!$AE$39)</f>
        <v>0.2564712990758537</v>
      </c>
      <c r="H3356" s="94">
        <f t="shared" si="366"/>
        <v>0.42745216512642281</v>
      </c>
      <c r="I3356" s="94">
        <f t="shared" si="367"/>
        <v>0.42745216512642281</v>
      </c>
      <c r="J3356" s="94">
        <f t="shared" si="367"/>
        <v>0.42745216512642281</v>
      </c>
      <c r="K3356" s="94">
        <f t="shared" si="367"/>
        <v>0.42745216512642281</v>
      </c>
      <c r="L3356" s="94">
        <f t="shared" si="367"/>
        <v>0.42745216512642281</v>
      </c>
      <c r="M3356" s="94">
        <f t="shared" si="367"/>
        <v>0.42745216512642281</v>
      </c>
      <c r="N3356" s="94">
        <f t="shared" si="367"/>
        <v>0.42745216512642281</v>
      </c>
      <c r="O3356" s="94">
        <f t="shared" si="367"/>
        <v>0.42745216512642281</v>
      </c>
      <c r="P3356" s="94">
        <f t="shared" si="367"/>
        <v>0.42745216512642281</v>
      </c>
      <c r="Q3356" s="94">
        <f t="shared" si="367"/>
        <v>0.42745216512642281</v>
      </c>
      <c r="R3356" s="94">
        <f t="shared" si="367"/>
        <v>0.42745216512642281</v>
      </c>
      <c r="S3356" s="93">
        <f>(1+H3356)^((5-Dashboard!$F$9)*3/12)</f>
        <v>1.1947602960955905</v>
      </c>
      <c r="T3356" s="93">
        <f t="shared" si="370"/>
        <v>1.7054631714687369</v>
      </c>
      <c r="U3356" s="93">
        <f t="shared" si="370"/>
        <v>2.4344670966564244</v>
      </c>
      <c r="V3356" s="93">
        <f t="shared" si="370"/>
        <v>3.4750853280512497</v>
      </c>
      <c r="W3356" s="93">
        <f t="shared" si="370"/>
        <v>4.9605180755258225</v>
      </c>
      <c r="X3356" s="93">
        <f t="shared" si="370"/>
        <v>7.0809022670580921</v>
      </c>
      <c r="Y3356" s="93">
        <f t="shared" si="369"/>
        <v>10.107649272160669</v>
      </c>
      <c r="Z3356" s="93">
        <f t="shared" si="369"/>
        <v>14.428185837884261</v>
      </c>
      <c r="AA3356" s="93">
        <f t="shared" si="369"/>
        <v>20.595545113134282</v>
      </c>
      <c r="AB3356" s="93">
        <f t="shared" si="369"/>
        <v>29.399155463702449</v>
      </c>
      <c r="AC3356" s="95">
        <f t="shared" si="369"/>
        <v>41.965888119550364</v>
      </c>
      <c r="AE3356" s="96"/>
    </row>
    <row r="3357" spans="3:31" ht="24.75" customHeight="1" x14ac:dyDescent="0.25">
      <c r="C3357" s="91">
        <f>ABS(E3357-Dashboard!$F$13)</f>
        <v>33.758236391127966</v>
      </c>
      <c r="D3357" s="92">
        <f t="shared" si="368"/>
        <v>0.4275521651264228</v>
      </c>
      <c r="E3357" s="93" cm="1">
        <f t="array" ref="E3357">SUM('DRE + DCF'!$S$41/TIR!S3357,'DRE + DCF'!$U$41:$AD$41/TIR!T3357:AC3357,TIR!F3357)</f>
        <v>13.861763608872034</v>
      </c>
      <c r="F3357" s="100">
        <f>'DRE + DCF'!$AE$38*'DRE + DCF'!$AE$39*(1+G3357)/(R3357-G3357)/AC3357</f>
        <v>2.0399061513584709</v>
      </c>
      <c r="G3357" s="92">
        <f>R3357*(1-'DRE + DCF'!$AE$39)</f>
        <v>0.25653129907585365</v>
      </c>
      <c r="H3357" s="94">
        <f t="shared" si="366"/>
        <v>0.4275521651264228</v>
      </c>
      <c r="I3357" s="94">
        <f t="shared" si="367"/>
        <v>0.4275521651264228</v>
      </c>
      <c r="J3357" s="94">
        <f t="shared" si="367"/>
        <v>0.4275521651264228</v>
      </c>
      <c r="K3357" s="94">
        <f t="shared" si="367"/>
        <v>0.4275521651264228</v>
      </c>
      <c r="L3357" s="94">
        <f t="shared" si="367"/>
        <v>0.4275521651264228</v>
      </c>
      <c r="M3357" s="94">
        <f t="shared" si="367"/>
        <v>0.4275521651264228</v>
      </c>
      <c r="N3357" s="94">
        <f t="shared" si="367"/>
        <v>0.4275521651264228</v>
      </c>
      <c r="O3357" s="94">
        <f t="shared" si="367"/>
        <v>0.4275521651264228</v>
      </c>
      <c r="P3357" s="94">
        <f t="shared" si="367"/>
        <v>0.4275521651264228</v>
      </c>
      <c r="Q3357" s="94">
        <f t="shared" si="367"/>
        <v>0.4275521651264228</v>
      </c>
      <c r="R3357" s="94">
        <f t="shared" si="367"/>
        <v>0.4275521651264228</v>
      </c>
      <c r="S3357" s="93">
        <f>(1+H3357)^((5-Dashboard!$F$9)*3/12)</f>
        <v>1.1948021447613921</v>
      </c>
      <c r="T3357" s="93">
        <f t="shared" si="370"/>
        <v>1.7056423886518188</v>
      </c>
      <c r="U3357" s="93">
        <f t="shared" si="370"/>
        <v>2.4348934848513073</v>
      </c>
      <c r="V3357" s="93">
        <f t="shared" si="370"/>
        <v>3.4759374661517044</v>
      </c>
      <c r="W3357" s="93">
        <f t="shared" si="370"/>
        <v>4.9620820556489171</v>
      </c>
      <c r="X3357" s="93">
        <f t="shared" si="370"/>
        <v>7.0836309820765821</v>
      </c>
      <c r="Y3357" s="93">
        <f t="shared" si="369"/>
        <v>10.112252745420033</v>
      </c>
      <c r="Z3357" s="93">
        <f t="shared" si="369"/>
        <v>14.435768301029981</v>
      </c>
      <c r="AA3357" s="93">
        <f t="shared" si="369"/>
        <v>20.60781229339873</v>
      </c>
      <c r="AB3357" s="93">
        <f t="shared" si="369"/>
        <v>29.418727057960268</v>
      </c>
      <c r="AC3357" s="95">
        <f t="shared" si="369"/>
        <v>41.996767506854454</v>
      </c>
      <c r="AE3357" s="96"/>
    </row>
    <row r="3358" spans="3:31" ht="24.75" customHeight="1" x14ac:dyDescent="0.25">
      <c r="C3358" s="91">
        <f>ABS(E3358-Dashboard!$F$13)</f>
        <v>33.763004047463944</v>
      </c>
      <c r="D3358" s="92">
        <f t="shared" si="368"/>
        <v>0.42765216512642279</v>
      </c>
      <c r="E3358" s="93" cm="1">
        <f t="array" ref="E3358">SUM('DRE + DCF'!$S$41/TIR!S3358,'DRE + DCF'!$U$41:$AD$41/TIR!T3358:AC3358,TIR!F3358)</f>
        <v>13.856995952536053</v>
      </c>
      <c r="F3358" s="100">
        <f>'DRE + DCF'!$AE$38*'DRE + DCF'!$AE$39*(1+G3358)/(R3358-G3358)/AC3358</f>
        <v>2.0380270156165436</v>
      </c>
      <c r="G3358" s="92">
        <f>R3358*(1-'DRE + DCF'!$AE$39)</f>
        <v>0.25659129907585365</v>
      </c>
      <c r="H3358" s="94">
        <f t="shared" si="366"/>
        <v>0.42765216512642279</v>
      </c>
      <c r="I3358" s="94">
        <f t="shared" si="367"/>
        <v>0.42765216512642279</v>
      </c>
      <c r="J3358" s="94">
        <f t="shared" si="367"/>
        <v>0.42765216512642279</v>
      </c>
      <c r="K3358" s="94">
        <f t="shared" si="367"/>
        <v>0.42765216512642279</v>
      </c>
      <c r="L3358" s="94">
        <f t="shared" si="367"/>
        <v>0.42765216512642279</v>
      </c>
      <c r="M3358" s="94">
        <f t="shared" si="367"/>
        <v>0.42765216512642279</v>
      </c>
      <c r="N3358" s="94">
        <f t="shared" si="367"/>
        <v>0.42765216512642279</v>
      </c>
      <c r="O3358" s="94">
        <f t="shared" si="367"/>
        <v>0.42765216512642279</v>
      </c>
      <c r="P3358" s="94">
        <f t="shared" si="367"/>
        <v>0.42765216512642279</v>
      </c>
      <c r="Q3358" s="94">
        <f t="shared" si="367"/>
        <v>0.42765216512642279</v>
      </c>
      <c r="R3358" s="94">
        <f t="shared" si="367"/>
        <v>0.42765216512642279</v>
      </c>
      <c r="S3358" s="93">
        <f>(1+H3358)^((5-Dashboard!$F$9)*3/12)</f>
        <v>1.1948439919614706</v>
      </c>
      <c r="T3358" s="93">
        <f t="shared" si="370"/>
        <v>1.7058216121120917</v>
      </c>
      <c r="U3358" s="93">
        <f t="shared" si="370"/>
        <v>2.435319917851273</v>
      </c>
      <c r="V3358" s="93">
        <f t="shared" si="370"/>
        <v>3.476789753495872</v>
      </c>
      <c r="W3358" s="93">
        <f t="shared" si="370"/>
        <v>4.9636464192677439</v>
      </c>
      <c r="X3358" s="93">
        <f t="shared" si="370"/>
        <v>7.0863605573896109</v>
      </c>
      <c r="Y3358" s="93">
        <f t="shared" si="369"/>
        <v>10.116857992623762</v>
      </c>
      <c r="Z3358" s="93">
        <f t="shared" si="369"/>
        <v>14.44335421744587</v>
      </c>
      <c r="AA3358" s="93">
        <f t="shared" si="369"/>
        <v>20.620085920224447</v>
      </c>
      <c r="AB3358" s="93">
        <f t="shared" si="369"/>
        <v>29.438310309101301</v>
      </c>
      <c r="AC3358" s="95">
        <f t="shared" si="369"/>
        <v>42.027667450451965</v>
      </c>
      <c r="AE3358" s="96"/>
    </row>
    <row r="3359" spans="3:31" ht="24.75" customHeight="1" x14ac:dyDescent="0.25">
      <c r="C3359" s="91">
        <f>ABS(E3359-Dashboard!$F$13)</f>
        <v>33.767768445334177</v>
      </c>
      <c r="D3359" s="92">
        <f t="shared" si="368"/>
        <v>0.42775216512642278</v>
      </c>
      <c r="E3359" s="93" cm="1">
        <f t="array" ref="E3359">SUM('DRE + DCF'!$S$41/TIR!S3359,'DRE + DCF'!$U$41:$AD$41/TIR!T3359:AC3359,TIR!F3359)</f>
        <v>13.852231554665821</v>
      </c>
      <c r="F3359" s="100">
        <f>'DRE + DCF'!$AE$38*'DRE + DCF'!$AE$39*(1+G3359)/(R3359-G3359)/AC3359</f>
        <v>2.0361498224974914</v>
      </c>
      <c r="G3359" s="92">
        <f>R3359*(1-'DRE + DCF'!$AE$39)</f>
        <v>0.25665129907585366</v>
      </c>
      <c r="H3359" s="94">
        <f t="shared" si="366"/>
        <v>0.42775216512642278</v>
      </c>
      <c r="I3359" s="94">
        <f t="shared" si="367"/>
        <v>0.42775216512642278</v>
      </c>
      <c r="J3359" s="94">
        <f t="shared" si="367"/>
        <v>0.42775216512642278</v>
      </c>
      <c r="K3359" s="94">
        <f t="shared" si="367"/>
        <v>0.42775216512642278</v>
      </c>
      <c r="L3359" s="94">
        <f t="shared" si="367"/>
        <v>0.42775216512642278</v>
      </c>
      <c r="M3359" s="94">
        <f t="shared" si="367"/>
        <v>0.42775216512642278</v>
      </c>
      <c r="N3359" s="94">
        <f t="shared" si="367"/>
        <v>0.42775216512642278</v>
      </c>
      <c r="O3359" s="94">
        <f t="shared" si="367"/>
        <v>0.42775216512642278</v>
      </c>
      <c r="P3359" s="94">
        <f t="shared" si="367"/>
        <v>0.42775216512642278</v>
      </c>
      <c r="Q3359" s="94">
        <f t="shared" si="367"/>
        <v>0.42775216512642278</v>
      </c>
      <c r="R3359" s="94">
        <f t="shared" si="367"/>
        <v>0.42775216512642278</v>
      </c>
      <c r="S3359" s="93">
        <f>(1+H3359)^((5-Dashboard!$F$9)*3/12)</f>
        <v>1.1948858376959794</v>
      </c>
      <c r="T3359" s="93">
        <f t="shared" si="370"/>
        <v>1.706000841849334</v>
      </c>
      <c r="U3359" s="93">
        <f t="shared" si="370"/>
        <v>2.4357463956578864</v>
      </c>
      <c r="V3359" s="93">
        <f t="shared" si="370"/>
        <v>3.4776421900994277</v>
      </c>
      <c r="W3359" s="93">
        <f t="shared" si="370"/>
        <v>4.9652111664494525</v>
      </c>
      <c r="X3359" s="93">
        <f t="shared" si="370"/>
        <v>7.0890909932080968</v>
      </c>
      <c r="Y3359" s="93">
        <f t="shared" si="369"/>
        <v>10.121465014331083</v>
      </c>
      <c r="Z3359" s="93">
        <f t="shared" si="369"/>
        <v>14.450943588462541</v>
      </c>
      <c r="AA3359" s="93">
        <f t="shared" si="369"/>
        <v>20.63236599654719</v>
      </c>
      <c r="AB3359" s="93">
        <f t="shared" si="369"/>
        <v>29.457905223251032</v>
      </c>
      <c r="AC3359" s="95">
        <f t="shared" si="369"/>
        <v>42.058587962585619</v>
      </c>
      <c r="AE3359" s="96"/>
    </row>
    <row r="3360" spans="3:31" ht="24.75" customHeight="1" x14ac:dyDescent="0.25">
      <c r="C3360" s="91">
        <f>ABS(E3360-Dashboard!$F$13)</f>
        <v>33.772529587785129</v>
      </c>
      <c r="D3360" s="92">
        <f t="shared" si="368"/>
        <v>0.42785216512642277</v>
      </c>
      <c r="E3360" s="93" cm="1">
        <f t="array" ref="E3360">SUM('DRE + DCF'!$S$41/TIR!S3360,'DRE + DCF'!$U$41:$AD$41/TIR!T3360:AC3360,TIR!F3360)</f>
        <v>13.84747041221487</v>
      </c>
      <c r="F3360" s="100">
        <f>'DRE + DCF'!$AE$38*'DRE + DCF'!$AE$39*(1+G3360)/(R3360-G3360)/AC3360</f>
        <v>2.0342745697557909</v>
      </c>
      <c r="G3360" s="92">
        <f>R3360*(1-'DRE + DCF'!$AE$39)</f>
        <v>0.25671129907585366</v>
      </c>
      <c r="H3360" s="94">
        <f t="shared" si="366"/>
        <v>0.42785216512642277</v>
      </c>
      <c r="I3360" s="94">
        <f t="shared" si="367"/>
        <v>0.42785216512642277</v>
      </c>
      <c r="J3360" s="94">
        <f t="shared" si="367"/>
        <v>0.42785216512642277</v>
      </c>
      <c r="K3360" s="94">
        <f t="shared" si="367"/>
        <v>0.42785216512642277</v>
      </c>
      <c r="L3360" s="94">
        <f t="shared" si="367"/>
        <v>0.42785216512642277</v>
      </c>
      <c r="M3360" s="94">
        <f t="shared" si="367"/>
        <v>0.42785216512642277</v>
      </c>
      <c r="N3360" s="94">
        <f t="shared" si="367"/>
        <v>0.42785216512642277</v>
      </c>
      <c r="O3360" s="94">
        <f t="shared" si="367"/>
        <v>0.42785216512642277</v>
      </c>
      <c r="P3360" s="94">
        <f t="shared" si="367"/>
        <v>0.42785216512642277</v>
      </c>
      <c r="Q3360" s="94">
        <f t="shared" si="367"/>
        <v>0.42785216512642277</v>
      </c>
      <c r="R3360" s="94">
        <f t="shared" si="367"/>
        <v>0.42785216512642277</v>
      </c>
      <c r="S3360" s="93">
        <f>(1+H3360)^((5-Dashboard!$F$9)*3/12)</f>
        <v>1.1949276819650732</v>
      </c>
      <c r="T3360" s="93">
        <f t="shared" si="370"/>
        <v>1.7061800778633274</v>
      </c>
      <c r="U3360" s="93">
        <f t="shared" si="370"/>
        <v>2.436172918272721</v>
      </c>
      <c r="V3360" s="93">
        <f t="shared" si="370"/>
        <v>3.4784947759780609</v>
      </c>
      <c r="W3360" s="93">
        <f t="shared" si="370"/>
        <v>4.9667762972612257</v>
      </c>
      <c r="X3360" s="93">
        <f t="shared" si="370"/>
        <v>7.091822289743039</v>
      </c>
      <c r="Y3360" s="93">
        <f t="shared" si="369"/>
        <v>10.126073811101424</v>
      </c>
      <c r="Z3360" s="93">
        <f t="shared" si="369"/>
        <v>14.458536415411137</v>
      </c>
      <c r="AA3360" s="93">
        <f t="shared" si="369"/>
        <v>20.644652525304021</v>
      </c>
      <c r="AB3360" s="93">
        <f t="shared" si="369"/>
        <v>29.477511806538022</v>
      </c>
      <c r="AC3360" s="95">
        <f t="shared" si="369"/>
        <v>42.089529055505011</v>
      </c>
      <c r="AE3360" s="96"/>
    </row>
    <row r="3361" spans="3:31" ht="24.75" customHeight="1" x14ac:dyDescent="0.25">
      <c r="C3361" s="91">
        <f>ABS(E3361-Dashboard!$F$13)</f>
        <v>33.777287477859694</v>
      </c>
      <c r="D3361" s="92">
        <f t="shared" si="368"/>
        <v>0.42795216512642276</v>
      </c>
      <c r="E3361" s="93" cm="1">
        <f t="array" ref="E3361">SUM('DRE + DCF'!$S$41/TIR!S3361,'DRE + DCF'!$U$41:$AD$41/TIR!T3361:AC3361,TIR!F3361)</f>
        <v>13.842712522140301</v>
      </c>
      <c r="F3361" s="100">
        <f>'DRE + DCF'!$AE$38*'DRE + DCF'!$AE$39*(1+G3361)/(R3361-G3361)/AC3361</f>
        <v>2.032401255148836</v>
      </c>
      <c r="G3361" s="92">
        <f>R3361*(1-'DRE + DCF'!$AE$39)</f>
        <v>0.25677129907585367</v>
      </c>
      <c r="H3361" s="94">
        <f t="shared" si="366"/>
        <v>0.42795216512642276</v>
      </c>
      <c r="I3361" s="94">
        <f t="shared" si="367"/>
        <v>0.42795216512642276</v>
      </c>
      <c r="J3361" s="94">
        <f t="shared" si="367"/>
        <v>0.42795216512642276</v>
      </c>
      <c r="K3361" s="94">
        <f t="shared" si="367"/>
        <v>0.42795216512642276</v>
      </c>
      <c r="L3361" s="94">
        <f t="shared" si="367"/>
        <v>0.42795216512642276</v>
      </c>
      <c r="M3361" s="94">
        <f t="shared" si="367"/>
        <v>0.42795216512642276</v>
      </c>
      <c r="N3361" s="94">
        <f t="shared" si="367"/>
        <v>0.42795216512642276</v>
      </c>
      <c r="O3361" s="94">
        <f t="shared" si="367"/>
        <v>0.42795216512642276</v>
      </c>
      <c r="P3361" s="94">
        <f t="shared" si="367"/>
        <v>0.42795216512642276</v>
      </c>
      <c r="Q3361" s="94">
        <f t="shared" si="367"/>
        <v>0.42795216512642276</v>
      </c>
      <c r="R3361" s="94">
        <f t="shared" si="367"/>
        <v>0.42795216512642276</v>
      </c>
      <c r="S3361" s="93">
        <f>(1+H3361)^((5-Dashboard!$F$9)*3/12)</f>
        <v>1.1949695247689049</v>
      </c>
      <c r="T3361" s="93">
        <f t="shared" si="370"/>
        <v>1.7063593201538501</v>
      </c>
      <c r="U3361" s="93">
        <f t="shared" si="370"/>
        <v>2.4365994856973408</v>
      </c>
      <c r="V3361" s="93">
        <f t="shared" si="370"/>
        <v>3.4793475111474454</v>
      </c>
      <c r="W3361" s="93">
        <f t="shared" si="370"/>
        <v>4.9683418117702249</v>
      </c>
      <c r="X3361" s="93">
        <f t="shared" si="370"/>
        <v>7.0945544472054261</v>
      </c>
      <c r="Y3361" s="93">
        <f t="shared" si="369"/>
        <v>10.130684383494279</v>
      </c>
      <c r="Z3361" s="93">
        <f t="shared" si="369"/>
        <v>14.466132699623094</v>
      </c>
      <c r="AA3361" s="93">
        <f t="shared" si="369"/>
        <v>20.656945509432937</v>
      </c>
      <c r="AB3361" s="93">
        <f t="shared" si="369"/>
        <v>29.497130065093295</v>
      </c>
      <c r="AC3361" s="95">
        <f t="shared" si="369"/>
        <v>42.120490741465666</v>
      </c>
      <c r="AE3361" s="96"/>
    </row>
    <row r="3362" spans="3:31" ht="24.75" customHeight="1" x14ac:dyDescent="0.25">
      <c r="C3362" s="91">
        <f>ABS(E3362-Dashboard!$F$13)</f>
        <v>33.782042118597403</v>
      </c>
      <c r="D3362" s="92">
        <f t="shared" si="368"/>
        <v>0.42805216512642275</v>
      </c>
      <c r="E3362" s="93" cm="1">
        <f t="array" ref="E3362">SUM('DRE + DCF'!$S$41/TIR!S3362,'DRE + DCF'!$U$41:$AD$41/TIR!T3362:AC3362,TIR!F3362)</f>
        <v>13.837957881402591</v>
      </c>
      <c r="F3362" s="100">
        <f>'DRE + DCF'!$AE$38*'DRE + DCF'!$AE$39*(1+G3362)/(R3362-G3362)/AC3362</f>
        <v>2.0305298764368827</v>
      </c>
      <c r="G3362" s="92">
        <f>R3362*(1-'DRE + DCF'!$AE$39)</f>
        <v>0.25683129907585361</v>
      </c>
      <c r="H3362" s="94">
        <f t="shared" si="366"/>
        <v>0.42805216512642275</v>
      </c>
      <c r="I3362" s="94">
        <f t="shared" si="367"/>
        <v>0.42805216512642275</v>
      </c>
      <c r="J3362" s="94">
        <f t="shared" si="367"/>
        <v>0.42805216512642275</v>
      </c>
      <c r="K3362" s="94">
        <f t="shared" si="367"/>
        <v>0.42805216512642275</v>
      </c>
      <c r="L3362" s="94">
        <f t="shared" si="367"/>
        <v>0.42805216512642275</v>
      </c>
      <c r="M3362" s="94">
        <f t="shared" si="367"/>
        <v>0.42805216512642275</v>
      </c>
      <c r="N3362" s="94">
        <f t="shared" si="367"/>
        <v>0.42805216512642275</v>
      </c>
      <c r="O3362" s="94">
        <f t="shared" si="367"/>
        <v>0.42805216512642275</v>
      </c>
      <c r="P3362" s="94">
        <f t="shared" si="367"/>
        <v>0.42805216512642275</v>
      </c>
      <c r="Q3362" s="94">
        <f t="shared" si="367"/>
        <v>0.42805216512642275</v>
      </c>
      <c r="R3362" s="94">
        <f t="shared" si="367"/>
        <v>0.42805216512642275</v>
      </c>
      <c r="S3362" s="93">
        <f>(1+H3362)^((5-Dashboard!$F$9)*3/12)</f>
        <v>1.1950113661076294</v>
      </c>
      <c r="T3362" s="93">
        <f t="shared" si="370"/>
        <v>1.7065385687206844</v>
      </c>
      <c r="U3362" s="93">
        <f t="shared" si="370"/>
        <v>2.43702609793332</v>
      </c>
      <c r="V3362" s="93">
        <f t="shared" si="370"/>
        <v>3.4802003956232754</v>
      </c>
      <c r="W3362" s="93">
        <f t="shared" si="370"/>
        <v>4.9699077100436515</v>
      </c>
      <c r="X3362" s="93">
        <f t="shared" si="370"/>
        <v>7.097287465806339</v>
      </c>
      <c r="Y3362" s="93">
        <f t="shared" si="369"/>
        <v>10.135296732069365</v>
      </c>
      <c r="Z3362" s="93">
        <f t="shared" si="369"/>
        <v>14.473732442430416</v>
      </c>
      <c r="AA3362" s="93">
        <f t="shared" si="369"/>
        <v>20.669244951873303</v>
      </c>
      <c r="AB3362" s="93">
        <f t="shared" si="369"/>
        <v>29.516760005051054</v>
      </c>
      <c r="AC3362" s="95">
        <f t="shared" si="369"/>
        <v>42.151473032730159</v>
      </c>
      <c r="AE3362" s="96"/>
    </row>
    <row r="3363" spans="3:31" ht="24.75" customHeight="1" x14ac:dyDescent="0.25">
      <c r="C3363" s="91">
        <f>ABS(E3363-Dashboard!$F$13)</f>
        <v>33.786793513034212</v>
      </c>
      <c r="D3363" s="92">
        <f t="shared" si="368"/>
        <v>0.42815216512642273</v>
      </c>
      <c r="E3363" s="93" cm="1">
        <f t="array" ref="E3363">SUM('DRE + DCF'!$S$41/TIR!S3363,'DRE + DCF'!$U$41:$AD$41/TIR!T3363:AC3363,TIR!F3363)</f>
        <v>13.833206486965787</v>
      </c>
      <c r="F3363" s="100">
        <f>'DRE + DCF'!$AE$38*'DRE + DCF'!$AE$39*(1+G3363)/(R3363-G3363)/AC3363</f>
        <v>2.0286604313831043</v>
      </c>
      <c r="G3363" s="92">
        <f>R3363*(1-'DRE + DCF'!$AE$39)</f>
        <v>0.25689129907585362</v>
      </c>
      <c r="H3363" s="94">
        <f t="shared" si="366"/>
        <v>0.42815216512642273</v>
      </c>
      <c r="I3363" s="94">
        <f t="shared" si="367"/>
        <v>0.42815216512642273</v>
      </c>
      <c r="J3363" s="94">
        <f t="shared" si="367"/>
        <v>0.42815216512642273</v>
      </c>
      <c r="K3363" s="94">
        <f t="shared" si="367"/>
        <v>0.42815216512642273</v>
      </c>
      <c r="L3363" s="94">
        <f t="shared" si="367"/>
        <v>0.42815216512642273</v>
      </c>
      <c r="M3363" s="94">
        <f t="shared" si="367"/>
        <v>0.42815216512642273</v>
      </c>
      <c r="N3363" s="94">
        <f t="shared" si="367"/>
        <v>0.42815216512642273</v>
      </c>
      <c r="O3363" s="94">
        <f t="shared" si="367"/>
        <v>0.42815216512642273</v>
      </c>
      <c r="P3363" s="94">
        <f t="shared" si="367"/>
        <v>0.42815216512642273</v>
      </c>
      <c r="Q3363" s="94">
        <f t="shared" si="367"/>
        <v>0.42815216512642273</v>
      </c>
      <c r="R3363" s="94">
        <f t="shared" si="367"/>
        <v>0.42815216512642273</v>
      </c>
      <c r="S3363" s="93">
        <f>(1+H3363)^((5-Dashboard!$F$9)*3/12)</f>
        <v>1.1950532059814001</v>
      </c>
      <c r="T3363" s="93">
        <f t="shared" si="370"/>
        <v>1.7067178235636091</v>
      </c>
      <c r="U3363" s="93">
        <f t="shared" si="370"/>
        <v>2.4374527549822242</v>
      </c>
      <c r="V3363" s="93">
        <f t="shared" si="370"/>
        <v>3.4810534294212272</v>
      </c>
      <c r="W3363" s="93">
        <f t="shared" si="370"/>
        <v>4.9714739921486846</v>
      </c>
      <c r="X3363" s="93">
        <f t="shared" si="370"/>
        <v>7.1000213457568435</v>
      </c>
      <c r="Y3363" s="93">
        <f t="shared" si="369"/>
        <v>10.139910857386454</v>
      </c>
      <c r="Z3363" s="93">
        <f t="shared" si="369"/>
        <v>14.481335645165384</v>
      </c>
      <c r="AA3363" s="93">
        <f t="shared" si="369"/>
        <v>20.681550855565384</v>
      </c>
      <c r="AB3363" s="93">
        <f t="shared" si="369"/>
        <v>29.536401632547921</v>
      </c>
      <c r="AC3363" s="95">
        <f t="shared" si="369"/>
        <v>42.182475941566921</v>
      </c>
      <c r="AE3363" s="96"/>
    </row>
    <row r="3364" spans="3:31" ht="24.75" customHeight="1" x14ac:dyDescent="0.25">
      <c r="C3364" s="91">
        <f>ABS(E3364-Dashboard!$F$13)</f>
        <v>33.791541664202668</v>
      </c>
      <c r="D3364" s="92">
        <f t="shared" si="368"/>
        <v>0.42825216512642272</v>
      </c>
      <c r="E3364" s="93" cm="1">
        <f t="array" ref="E3364">SUM('DRE + DCF'!$S$41/TIR!S3364,'DRE + DCF'!$U$41:$AD$41/TIR!T3364:AC3364,TIR!F3364)</f>
        <v>13.828458335797333</v>
      </c>
      <c r="F3364" s="100">
        <f>'DRE + DCF'!$AE$38*'DRE + DCF'!$AE$39*(1+G3364)/(R3364-G3364)/AC3364</f>
        <v>2.0267929177535327</v>
      </c>
      <c r="G3364" s="92">
        <f>R3364*(1-'DRE + DCF'!$AE$39)</f>
        <v>0.25695129907585362</v>
      </c>
      <c r="H3364" s="94">
        <f t="shared" si="366"/>
        <v>0.42825216512642272</v>
      </c>
      <c r="I3364" s="94">
        <f t="shared" si="367"/>
        <v>0.42825216512642272</v>
      </c>
      <c r="J3364" s="94">
        <f t="shared" si="367"/>
        <v>0.42825216512642272</v>
      </c>
      <c r="K3364" s="94">
        <f t="shared" si="367"/>
        <v>0.42825216512642272</v>
      </c>
      <c r="L3364" s="94">
        <f t="shared" si="367"/>
        <v>0.42825216512642272</v>
      </c>
      <c r="M3364" s="94">
        <f t="shared" si="367"/>
        <v>0.42825216512642272</v>
      </c>
      <c r="N3364" s="94">
        <f t="shared" si="367"/>
        <v>0.42825216512642272</v>
      </c>
      <c r="O3364" s="94">
        <f t="shared" si="367"/>
        <v>0.42825216512642272</v>
      </c>
      <c r="P3364" s="94">
        <f t="shared" si="367"/>
        <v>0.42825216512642272</v>
      </c>
      <c r="Q3364" s="94">
        <f t="shared" si="367"/>
        <v>0.42825216512642272</v>
      </c>
      <c r="R3364" s="94">
        <f t="shared" si="367"/>
        <v>0.42825216512642272</v>
      </c>
      <c r="S3364" s="93">
        <f>(1+H3364)^((5-Dashboard!$F$9)*3/12)</f>
        <v>1.195095044390371</v>
      </c>
      <c r="T3364" s="93">
        <f t="shared" si="370"/>
        <v>1.7068970846824056</v>
      </c>
      <c r="U3364" s="93">
        <f t="shared" si="370"/>
        <v>2.437879456845625</v>
      </c>
      <c r="V3364" s="93">
        <f t="shared" si="370"/>
        <v>3.4819066125569917</v>
      </c>
      <c r="W3364" s="93">
        <f t="shared" si="370"/>
        <v>4.9730406581525317</v>
      </c>
      <c r="X3364" s="93">
        <f t="shared" si="370"/>
        <v>7.1027560872680846</v>
      </c>
      <c r="Y3364" s="93">
        <f t="shared" si="369"/>
        <v>10.144526760005521</v>
      </c>
      <c r="Z3364" s="93">
        <f t="shared" si="369"/>
        <v>14.488942309160819</v>
      </c>
      <c r="AA3364" s="93">
        <f t="shared" si="369"/>
        <v>20.693863223450773</v>
      </c>
      <c r="AB3364" s="93">
        <f t="shared" si="369"/>
        <v>29.556054953723621</v>
      </c>
      <c r="AC3364" s="95">
        <f t="shared" si="369"/>
        <v>42.213499480251294</v>
      </c>
      <c r="AE3364" s="96"/>
    </row>
    <row r="3365" spans="3:31" ht="24.75" customHeight="1" x14ac:dyDescent="0.25">
      <c r="C3365" s="91">
        <f>ABS(E3365-Dashboard!$F$13)</f>
        <v>33.796286575131802</v>
      </c>
      <c r="D3365" s="92">
        <f t="shared" si="368"/>
        <v>0.42835216512642271</v>
      </c>
      <c r="E3365" s="93" cm="1">
        <f t="array" ref="E3365">SUM('DRE + DCF'!$S$41/TIR!S3365,'DRE + DCF'!$U$41:$AD$41/TIR!T3365:AC3365,TIR!F3365)</f>
        <v>13.823713424868197</v>
      </c>
      <c r="F3365" s="100">
        <f>'DRE + DCF'!$AE$38*'DRE + DCF'!$AE$39*(1+G3365)/(R3365-G3365)/AC3365</f>
        <v>2.0249273333170987</v>
      </c>
      <c r="G3365" s="92">
        <f>R3365*(1-'DRE + DCF'!$AE$39)</f>
        <v>0.25701129907585363</v>
      </c>
      <c r="H3365" s="94">
        <f t="shared" si="366"/>
        <v>0.42835216512642271</v>
      </c>
      <c r="I3365" s="94">
        <f t="shared" si="367"/>
        <v>0.42835216512642271</v>
      </c>
      <c r="J3365" s="94">
        <f t="shared" si="367"/>
        <v>0.42835216512642271</v>
      </c>
      <c r="K3365" s="94">
        <f t="shared" si="367"/>
        <v>0.42835216512642271</v>
      </c>
      <c r="L3365" s="94">
        <f t="shared" si="367"/>
        <v>0.42835216512642271</v>
      </c>
      <c r="M3365" s="94">
        <f t="shared" si="367"/>
        <v>0.42835216512642271</v>
      </c>
      <c r="N3365" s="94">
        <f t="shared" si="367"/>
        <v>0.42835216512642271</v>
      </c>
      <c r="O3365" s="94">
        <f t="shared" si="367"/>
        <v>0.42835216512642271</v>
      </c>
      <c r="P3365" s="94">
        <f t="shared" si="367"/>
        <v>0.42835216512642271</v>
      </c>
      <c r="Q3365" s="94">
        <f t="shared" ref="I3365:R3382" si="371">$D3365</f>
        <v>0.42835216512642271</v>
      </c>
      <c r="R3365" s="94">
        <f t="shared" si="371"/>
        <v>0.42835216512642271</v>
      </c>
      <c r="S3365" s="93">
        <f>(1+H3365)^((5-Dashboard!$F$9)*3/12)</f>
        <v>1.1951368813346956</v>
      </c>
      <c r="T3365" s="93">
        <f t="shared" si="370"/>
        <v>1.7070763520768528</v>
      </c>
      <c r="U3365" s="93">
        <f t="shared" si="370"/>
        <v>2.4383062035250882</v>
      </c>
      <c r="V3365" s="93">
        <f t="shared" si="370"/>
        <v>3.4827599450462472</v>
      </c>
      <c r="W3365" s="93">
        <f t="shared" si="370"/>
        <v>4.9746077081223881</v>
      </c>
      <c r="X3365" s="93">
        <f t="shared" si="370"/>
        <v>7.1054916905512036</v>
      </c>
      <c r="Y3365" s="93">
        <f t="shared" si="369"/>
        <v>10.149144440486616</v>
      </c>
      <c r="Z3365" s="93">
        <f t="shared" si="369"/>
        <v>14.496552435749853</v>
      </c>
      <c r="AA3365" s="93">
        <f t="shared" si="369"/>
        <v>20.706182058472017</v>
      </c>
      <c r="AB3365" s="93">
        <f t="shared" si="369"/>
        <v>29.575719974720393</v>
      </c>
      <c r="AC3365" s="95">
        <f t="shared" si="369"/>
        <v>42.244543661064661</v>
      </c>
      <c r="AE3365" s="96"/>
    </row>
    <row r="3366" spans="3:31" ht="24.75" customHeight="1" x14ac:dyDescent="0.25">
      <c r="C3366" s="91">
        <f>ABS(E3366-Dashboard!$F$13)</f>
        <v>33.80102824884726</v>
      </c>
      <c r="D3366" s="92">
        <f t="shared" si="368"/>
        <v>0.4284521651264227</v>
      </c>
      <c r="E3366" s="93" cm="1">
        <f t="array" ref="E3366">SUM('DRE + DCF'!$S$41/TIR!S3366,'DRE + DCF'!$U$41:$AD$41/TIR!T3366:AC3366,TIR!F3366)</f>
        <v>13.818971751152738</v>
      </c>
      <c r="F3366" s="100">
        <f>'DRE + DCF'!$AE$38*'DRE + DCF'!$AE$39*(1+G3366)/(R3366-G3366)/AC3366</f>
        <v>2.0230636758455849</v>
      </c>
      <c r="G3366" s="92">
        <f>R3366*(1-'DRE + DCF'!$AE$39)</f>
        <v>0.25707129907585363</v>
      </c>
      <c r="H3366" s="94">
        <f t="shared" si="366"/>
        <v>0.4284521651264227</v>
      </c>
      <c r="I3366" s="94">
        <f t="shared" si="371"/>
        <v>0.4284521651264227</v>
      </c>
      <c r="J3366" s="94">
        <f t="shared" si="371"/>
        <v>0.4284521651264227</v>
      </c>
      <c r="K3366" s="94">
        <f t="shared" si="371"/>
        <v>0.4284521651264227</v>
      </c>
      <c r="L3366" s="94">
        <f t="shared" si="371"/>
        <v>0.4284521651264227</v>
      </c>
      <c r="M3366" s="94">
        <f t="shared" si="371"/>
        <v>0.4284521651264227</v>
      </c>
      <c r="N3366" s="94">
        <f t="shared" si="371"/>
        <v>0.4284521651264227</v>
      </c>
      <c r="O3366" s="94">
        <f t="shared" si="371"/>
        <v>0.4284521651264227</v>
      </c>
      <c r="P3366" s="94">
        <f t="shared" si="371"/>
        <v>0.4284521651264227</v>
      </c>
      <c r="Q3366" s="94">
        <f t="shared" si="371"/>
        <v>0.4284521651264227</v>
      </c>
      <c r="R3366" s="94">
        <f t="shared" si="371"/>
        <v>0.4284521651264227</v>
      </c>
      <c r="S3366" s="93">
        <f>(1+H3366)^((5-Dashboard!$F$9)*3/12)</f>
        <v>1.1951787168145285</v>
      </c>
      <c r="T3366" s="93">
        <f t="shared" si="370"/>
        <v>1.7072556257467331</v>
      </c>
      <c r="U3366" s="93">
        <f t="shared" si="370"/>
        <v>2.4387329950221868</v>
      </c>
      <c r="V3366" s="93">
        <f t="shared" si="370"/>
        <v>3.4836134269046886</v>
      </c>
      <c r="W3366" s="93">
        <f t="shared" si="370"/>
        <v>4.9761751421254798</v>
      </c>
      <c r="X3366" s="93">
        <f t="shared" si="370"/>
        <v>7.1082281558174261</v>
      </c>
      <c r="Y3366" s="93">
        <f t="shared" si="369"/>
        <v>10.153763899390002</v>
      </c>
      <c r="Z3366" s="93">
        <f t="shared" si="369"/>
        <v>14.504166026266159</v>
      </c>
      <c r="AA3366" s="93">
        <f t="shared" si="369"/>
        <v>20.718507363573</v>
      </c>
      <c r="AB3366" s="93">
        <f t="shared" si="369"/>
        <v>29.595396701683587</v>
      </c>
      <c r="AC3366" s="95">
        <f t="shared" si="369"/>
        <v>42.275608496295312</v>
      </c>
      <c r="AE3366" s="96"/>
    </row>
    <row r="3367" spans="3:31" ht="24.75" customHeight="1" x14ac:dyDescent="0.25">
      <c r="C3367" s="91">
        <f>ABS(E3367-Dashboard!$F$13)</f>
        <v>33.805766688371136</v>
      </c>
      <c r="D3367" s="92">
        <f t="shared" si="368"/>
        <v>0.42855216512642269</v>
      </c>
      <c r="E3367" s="93" cm="1">
        <f t="array" ref="E3367">SUM('DRE + DCF'!$S$41/TIR!S3367,'DRE + DCF'!$U$41:$AD$41/TIR!T3367:AC3367,TIR!F3367)</f>
        <v>13.814233311628859</v>
      </c>
      <c r="F3367" s="100">
        <f>'DRE + DCF'!$AE$38*'DRE + DCF'!$AE$39*(1+G3367)/(R3367-G3367)/AC3367</f>
        <v>2.0212019431136707</v>
      </c>
      <c r="G3367" s="92">
        <f>R3367*(1-'DRE + DCF'!$AE$39)</f>
        <v>0.25713129907585358</v>
      </c>
      <c r="H3367" s="94">
        <f t="shared" si="366"/>
        <v>0.42855216512642269</v>
      </c>
      <c r="I3367" s="94">
        <f t="shared" si="371"/>
        <v>0.42855216512642269</v>
      </c>
      <c r="J3367" s="94">
        <f t="shared" si="371"/>
        <v>0.42855216512642269</v>
      </c>
      <c r="K3367" s="94">
        <f t="shared" si="371"/>
        <v>0.42855216512642269</v>
      </c>
      <c r="L3367" s="94">
        <f t="shared" si="371"/>
        <v>0.42855216512642269</v>
      </c>
      <c r="M3367" s="94">
        <f t="shared" si="371"/>
        <v>0.42855216512642269</v>
      </c>
      <c r="N3367" s="94">
        <f t="shared" si="371"/>
        <v>0.42855216512642269</v>
      </c>
      <c r="O3367" s="94">
        <f t="shared" si="371"/>
        <v>0.42855216512642269</v>
      </c>
      <c r="P3367" s="94">
        <f t="shared" si="371"/>
        <v>0.42855216512642269</v>
      </c>
      <c r="Q3367" s="94">
        <f t="shared" si="371"/>
        <v>0.42855216512642269</v>
      </c>
      <c r="R3367" s="94">
        <f t="shared" si="371"/>
        <v>0.42855216512642269</v>
      </c>
      <c r="S3367" s="93">
        <f>(1+H3367)^((5-Dashboard!$F$9)*3/12)</f>
        <v>1.1952205508300227</v>
      </c>
      <c r="T3367" s="93">
        <f t="shared" si="370"/>
        <v>1.7074349056918243</v>
      </c>
      <c r="U3367" s="93">
        <f t="shared" si="370"/>
        <v>2.4391598313384848</v>
      </c>
      <c r="V3367" s="93">
        <f t="shared" si="370"/>
        <v>3.4844670581479922</v>
      </c>
      <c r="W3367" s="93">
        <f t="shared" si="370"/>
        <v>4.9777429602290102</v>
      </c>
      <c r="X3367" s="93">
        <f t="shared" si="370"/>
        <v>7.1109654832779601</v>
      </c>
      <c r="Y3367" s="93">
        <f t="shared" si="369"/>
        <v>10.158385137275987</v>
      </c>
      <c r="Z3367" s="93">
        <f t="shared" si="369"/>
        <v>14.511783082043683</v>
      </c>
      <c r="AA3367" s="93">
        <f t="shared" si="369"/>
        <v>20.730839141698493</v>
      </c>
      <c r="AB3367" s="93">
        <f t="shared" si="369"/>
        <v>29.615085140760968</v>
      </c>
      <c r="AC3367" s="95">
        <f t="shared" si="369"/>
        <v>42.306693998237428</v>
      </c>
      <c r="AE3367" s="96"/>
    </row>
    <row r="3368" spans="3:31" ht="24.75" customHeight="1" x14ac:dyDescent="0.25">
      <c r="C3368" s="91">
        <f>ABS(E3368-Dashboard!$F$13)</f>
        <v>33.81050189672218</v>
      </c>
      <c r="D3368" s="92">
        <f t="shared" si="368"/>
        <v>0.42865216512642268</v>
      </c>
      <c r="E3368" s="93" cm="1">
        <f t="array" ref="E3368">SUM('DRE + DCF'!$S$41/TIR!S3368,'DRE + DCF'!$U$41:$AD$41/TIR!T3368:AC3368,TIR!F3368)</f>
        <v>13.809498103277816</v>
      </c>
      <c r="F3368" s="100">
        <f>'DRE + DCF'!$AE$38*'DRE + DCF'!$AE$39*(1+G3368)/(R3368-G3368)/AC3368</f>
        <v>2.0193421328988754</v>
      </c>
      <c r="G3368" s="92">
        <f>R3368*(1-'DRE + DCF'!$AE$39)</f>
        <v>0.25719129907585359</v>
      </c>
      <c r="H3368" s="94">
        <f t="shared" si="366"/>
        <v>0.42865216512642268</v>
      </c>
      <c r="I3368" s="94">
        <f t="shared" si="371"/>
        <v>0.42865216512642268</v>
      </c>
      <c r="J3368" s="94">
        <f t="shared" si="371"/>
        <v>0.42865216512642268</v>
      </c>
      <c r="K3368" s="94">
        <f t="shared" si="371"/>
        <v>0.42865216512642268</v>
      </c>
      <c r="L3368" s="94">
        <f t="shared" si="371"/>
        <v>0.42865216512642268</v>
      </c>
      <c r="M3368" s="94">
        <f t="shared" si="371"/>
        <v>0.42865216512642268</v>
      </c>
      <c r="N3368" s="94">
        <f t="shared" si="371"/>
        <v>0.42865216512642268</v>
      </c>
      <c r="O3368" s="94">
        <f t="shared" si="371"/>
        <v>0.42865216512642268</v>
      </c>
      <c r="P3368" s="94">
        <f t="shared" si="371"/>
        <v>0.42865216512642268</v>
      </c>
      <c r="Q3368" s="94">
        <f t="shared" si="371"/>
        <v>0.42865216512642268</v>
      </c>
      <c r="R3368" s="94">
        <f t="shared" si="371"/>
        <v>0.42865216512642268</v>
      </c>
      <c r="S3368" s="93">
        <f>(1+H3368)^((5-Dashboard!$F$9)*3/12)</f>
        <v>1.1952623833813323</v>
      </c>
      <c r="T3368" s="93">
        <f t="shared" si="370"/>
        <v>1.7076141919119088</v>
      </c>
      <c r="U3368" s="93">
        <f t="shared" si="370"/>
        <v>2.4395867124755553</v>
      </c>
      <c r="V3368" s="93">
        <f t="shared" si="370"/>
        <v>3.4853208387918539</v>
      </c>
      <c r="W3368" s="93">
        <f t="shared" si="370"/>
        <v>4.9793111625002222</v>
      </c>
      <c r="X3368" s="93">
        <f t="shared" si="370"/>
        <v>7.1137036731441077</v>
      </c>
      <c r="Y3368" s="93">
        <f t="shared" si="369"/>
        <v>10.163008154705116</v>
      </c>
      <c r="Z3368" s="93">
        <f t="shared" si="369"/>
        <v>14.519403604416954</v>
      </c>
      <c r="AA3368" s="93">
        <f t="shared" si="369"/>
        <v>20.743177395794667</v>
      </c>
      <c r="AB3368" s="93">
        <f t="shared" si="369"/>
        <v>29.634785298103523</v>
      </c>
      <c r="AC3368" s="95">
        <f t="shared" si="369"/>
        <v>42.337800179192278</v>
      </c>
      <c r="AE3368" s="96"/>
    </row>
    <row r="3369" spans="3:31" ht="24.75" customHeight="1" x14ac:dyDescent="0.25">
      <c r="C3369" s="91">
        <f>ABS(E3369-Dashboard!$F$13)</f>
        <v>33.815233876915599</v>
      </c>
      <c r="D3369" s="92">
        <f t="shared" si="368"/>
        <v>0.42875216512642267</v>
      </c>
      <c r="E3369" s="93" cm="1">
        <f t="array" ref="E3369">SUM('DRE + DCF'!$S$41/TIR!S3369,'DRE + DCF'!$U$41:$AD$41/TIR!T3369:AC3369,TIR!F3369)</f>
        <v>13.804766123084399</v>
      </c>
      <c r="F3369" s="100">
        <f>'DRE + DCF'!$AE$38*'DRE + DCF'!$AE$39*(1+G3369)/(R3369-G3369)/AC3369</f>
        <v>2.0174842429816051</v>
      </c>
      <c r="G3369" s="92">
        <f>R3369*(1-'DRE + DCF'!$AE$39)</f>
        <v>0.25725129907585359</v>
      </c>
      <c r="H3369" s="94">
        <f t="shared" si="366"/>
        <v>0.42875216512642267</v>
      </c>
      <c r="I3369" s="94">
        <f t="shared" si="371"/>
        <v>0.42875216512642267</v>
      </c>
      <c r="J3369" s="94">
        <f t="shared" si="371"/>
        <v>0.42875216512642267</v>
      </c>
      <c r="K3369" s="94">
        <f t="shared" si="371"/>
        <v>0.42875216512642267</v>
      </c>
      <c r="L3369" s="94">
        <f t="shared" si="371"/>
        <v>0.42875216512642267</v>
      </c>
      <c r="M3369" s="94">
        <f t="shared" si="371"/>
        <v>0.42875216512642267</v>
      </c>
      <c r="N3369" s="94">
        <f t="shared" si="371"/>
        <v>0.42875216512642267</v>
      </c>
      <c r="O3369" s="94">
        <f t="shared" si="371"/>
        <v>0.42875216512642267</v>
      </c>
      <c r="P3369" s="94">
        <f t="shared" si="371"/>
        <v>0.42875216512642267</v>
      </c>
      <c r="Q3369" s="94">
        <f t="shared" si="371"/>
        <v>0.42875216512642267</v>
      </c>
      <c r="R3369" s="94">
        <f t="shared" si="371"/>
        <v>0.42875216512642267</v>
      </c>
      <c r="S3369" s="93">
        <f>(1+H3369)^((5-Dashboard!$F$9)*3/12)</f>
        <v>1.1953042144686108</v>
      </c>
      <c r="T3369" s="93">
        <f t="shared" si="370"/>
        <v>1.7077934844067655</v>
      </c>
      <c r="U3369" s="93">
        <f t="shared" si="370"/>
        <v>2.4400136384349635</v>
      </c>
      <c r="V3369" s="93">
        <f t="shared" si="370"/>
        <v>3.4861747688519542</v>
      </c>
      <c r="W3369" s="93">
        <f t="shared" si="370"/>
        <v>4.980879749006335</v>
      </c>
      <c r="X3369" s="93">
        <f t="shared" si="370"/>
        <v>7.1164427256271532</v>
      </c>
      <c r="Y3369" s="93">
        <f t="shared" si="369"/>
        <v>10.167632952237975</v>
      </c>
      <c r="Z3369" s="93">
        <f t="shared" si="369"/>
        <v>14.527027594720767</v>
      </c>
      <c r="AA3369" s="93">
        <f t="shared" si="369"/>
        <v>20.755522128808582</v>
      </c>
      <c r="AB3369" s="93">
        <f t="shared" si="369"/>
        <v>29.654497179864638</v>
      </c>
      <c r="AC3369" s="95">
        <f t="shared" si="369"/>
        <v>42.36892705146699</v>
      </c>
      <c r="AE3369" s="96"/>
    </row>
    <row r="3370" spans="3:31" ht="24.75" customHeight="1" x14ac:dyDescent="0.25">
      <c r="C3370" s="91">
        <f>ABS(E3370-Dashboard!$F$13)</f>
        <v>33.819962631963236</v>
      </c>
      <c r="D3370" s="92">
        <f t="shared" si="368"/>
        <v>0.42885216512642266</v>
      </c>
      <c r="E3370" s="93" cm="1">
        <f t="array" ref="E3370">SUM('DRE + DCF'!$S$41/TIR!S3370,'DRE + DCF'!$U$41:$AD$41/TIR!T3370:AC3370,TIR!F3370)</f>
        <v>13.80003736803676</v>
      </c>
      <c r="F3370" s="100">
        <f>'DRE + DCF'!$AE$38*'DRE + DCF'!$AE$39*(1+G3370)/(R3370-G3370)/AC3370</f>
        <v>2.0156282711450992</v>
      </c>
      <c r="G3370" s="92">
        <f>R3370*(1-'DRE + DCF'!$AE$39)</f>
        <v>0.25731129907585359</v>
      </c>
      <c r="H3370" s="94">
        <f t="shared" si="366"/>
        <v>0.42885216512642266</v>
      </c>
      <c r="I3370" s="94">
        <f t="shared" si="371"/>
        <v>0.42885216512642266</v>
      </c>
      <c r="J3370" s="94">
        <f t="shared" si="371"/>
        <v>0.42885216512642266</v>
      </c>
      <c r="K3370" s="94">
        <f t="shared" si="371"/>
        <v>0.42885216512642266</v>
      </c>
      <c r="L3370" s="94">
        <f t="shared" si="371"/>
        <v>0.42885216512642266</v>
      </c>
      <c r="M3370" s="94">
        <f t="shared" si="371"/>
        <v>0.42885216512642266</v>
      </c>
      <c r="N3370" s="94">
        <f t="shared" si="371"/>
        <v>0.42885216512642266</v>
      </c>
      <c r="O3370" s="94">
        <f t="shared" si="371"/>
        <v>0.42885216512642266</v>
      </c>
      <c r="P3370" s="94">
        <f t="shared" si="371"/>
        <v>0.42885216512642266</v>
      </c>
      <c r="Q3370" s="94">
        <f t="shared" si="371"/>
        <v>0.42885216512642266</v>
      </c>
      <c r="R3370" s="94">
        <f t="shared" si="371"/>
        <v>0.42885216512642266</v>
      </c>
      <c r="S3370" s="93">
        <f>(1+H3370)^((5-Dashboard!$F$9)*3/12)</f>
        <v>1.1953460440920123</v>
      </c>
      <c r="T3370" s="93">
        <f t="shared" si="370"/>
        <v>1.7079727831761762</v>
      </c>
      <c r="U3370" s="93">
        <f t="shared" si="370"/>
        <v>2.4404406092182818</v>
      </c>
      <c r="V3370" s="93">
        <f t="shared" si="370"/>
        <v>3.487028848343988</v>
      </c>
      <c r="W3370" s="93">
        <f t="shared" si="370"/>
        <v>4.9824487198146041</v>
      </c>
      <c r="X3370" s="93">
        <f t="shared" si="370"/>
        <v>7.1191826409384706</v>
      </c>
      <c r="Y3370" s="93">
        <f t="shared" si="369"/>
        <v>10.172259530435378</v>
      </c>
      <c r="Z3370" s="93">
        <f t="shared" si="369"/>
        <v>14.534655054290479</v>
      </c>
      <c r="AA3370" s="93">
        <f t="shared" si="369"/>
        <v>20.767873343688656</v>
      </c>
      <c r="AB3370" s="93">
        <f t="shared" si="369"/>
        <v>29.674220792200856</v>
      </c>
      <c r="AC3370" s="95">
        <f t="shared" si="369"/>
        <v>42.400074627375709</v>
      </c>
      <c r="AE3370" s="96"/>
    </row>
    <row r="3371" spans="3:31" ht="24.75" customHeight="1" x14ac:dyDescent="0.25">
      <c r="C3371" s="91">
        <f>ABS(E3371-Dashboard!$F$13)</f>
        <v>33.824688164873429</v>
      </c>
      <c r="D3371" s="92">
        <f t="shared" si="368"/>
        <v>0.42895216512642265</v>
      </c>
      <c r="E3371" s="93" cm="1">
        <f t="array" ref="E3371">SUM('DRE + DCF'!$S$41/TIR!S3371,'DRE + DCF'!$U$41:$AD$41/TIR!T3371:AC3371,TIR!F3371)</f>
        <v>13.795311835126569</v>
      </c>
      <c r="F3371" s="100">
        <f>'DRE + DCF'!$AE$38*'DRE + DCF'!$AE$39*(1+G3371)/(R3371-G3371)/AC3371</f>
        <v>2.0137742151754794</v>
      </c>
      <c r="G3371" s="92">
        <f>R3371*(1-'DRE + DCF'!$AE$39)</f>
        <v>0.2573712990758536</v>
      </c>
      <c r="H3371" s="94">
        <f t="shared" si="366"/>
        <v>0.42895216512642265</v>
      </c>
      <c r="I3371" s="94">
        <f t="shared" si="371"/>
        <v>0.42895216512642265</v>
      </c>
      <c r="J3371" s="94">
        <f t="shared" si="371"/>
        <v>0.42895216512642265</v>
      </c>
      <c r="K3371" s="94">
        <f t="shared" si="371"/>
        <v>0.42895216512642265</v>
      </c>
      <c r="L3371" s="94">
        <f t="shared" si="371"/>
        <v>0.42895216512642265</v>
      </c>
      <c r="M3371" s="94">
        <f t="shared" si="371"/>
        <v>0.42895216512642265</v>
      </c>
      <c r="N3371" s="94">
        <f t="shared" si="371"/>
        <v>0.42895216512642265</v>
      </c>
      <c r="O3371" s="94">
        <f t="shared" si="371"/>
        <v>0.42895216512642265</v>
      </c>
      <c r="P3371" s="94">
        <f t="shared" si="371"/>
        <v>0.42895216512642265</v>
      </c>
      <c r="Q3371" s="94">
        <f t="shared" si="371"/>
        <v>0.42895216512642265</v>
      </c>
      <c r="R3371" s="94">
        <f t="shared" si="371"/>
        <v>0.42895216512642265</v>
      </c>
      <c r="S3371" s="93">
        <f>(1+H3371)^((5-Dashboard!$F$9)*3/12)</f>
        <v>1.19538787225169</v>
      </c>
      <c r="T3371" s="93">
        <f t="shared" si="370"/>
        <v>1.7081520882199197</v>
      </c>
      <c r="U3371" s="93">
        <f t="shared" si="370"/>
        <v>2.440867624827074</v>
      </c>
      <c r="V3371" s="93">
        <f t="shared" si="370"/>
        <v>3.487883077283636</v>
      </c>
      <c r="W3371" s="93">
        <f t="shared" si="370"/>
        <v>4.9840180749922611</v>
      </c>
      <c r="X3371" s="93">
        <f t="shared" si="370"/>
        <v>7.1219234192894163</v>
      </c>
      <c r="Y3371" s="93">
        <f t="shared" si="369"/>
        <v>10.176887889858186</v>
      </c>
      <c r="Z3371" s="93">
        <f t="shared" si="369"/>
        <v>14.542285984461724</v>
      </c>
      <c r="AA3371" s="93">
        <f t="shared" si="369"/>
        <v>20.780231043384209</v>
      </c>
      <c r="AB3371" s="93">
        <f t="shared" si="369"/>
        <v>29.693956141271162</v>
      </c>
      <c r="AC3371" s="95">
        <f t="shared" si="369"/>
        <v>42.431242919238457</v>
      </c>
      <c r="AE3371" s="96"/>
    </row>
    <row r="3372" spans="3:31" ht="24.75" customHeight="1" x14ac:dyDescent="0.25">
      <c r="C3372" s="91">
        <f>ABS(E3372-Dashboard!$F$13)</f>
        <v>33.829410478651148</v>
      </c>
      <c r="D3372" s="92">
        <f t="shared" si="368"/>
        <v>0.42905216512642264</v>
      </c>
      <c r="E3372" s="93" cm="1">
        <f t="array" ref="E3372">SUM('DRE + DCF'!$S$41/TIR!S3372,'DRE + DCF'!$U$41:$AD$41/TIR!T3372:AC3372,TIR!F3372)</f>
        <v>13.790589521348847</v>
      </c>
      <c r="F3372" s="100">
        <f>'DRE + DCF'!$AE$38*'DRE + DCF'!$AE$39*(1+G3372)/(R3372-G3372)/AC3372</f>
        <v>2.0119220728616845</v>
      </c>
      <c r="G3372" s="92">
        <f>R3372*(1-'DRE + DCF'!$AE$39)</f>
        <v>0.25743129907585355</v>
      </c>
      <c r="H3372" s="94">
        <f t="shared" si="366"/>
        <v>0.42905216512642264</v>
      </c>
      <c r="I3372" s="94">
        <f t="shared" si="371"/>
        <v>0.42905216512642264</v>
      </c>
      <c r="J3372" s="94">
        <f t="shared" si="371"/>
        <v>0.42905216512642264</v>
      </c>
      <c r="K3372" s="94">
        <f t="shared" si="371"/>
        <v>0.42905216512642264</v>
      </c>
      <c r="L3372" s="94">
        <f t="shared" si="371"/>
        <v>0.42905216512642264</v>
      </c>
      <c r="M3372" s="94">
        <f t="shared" si="371"/>
        <v>0.42905216512642264</v>
      </c>
      <c r="N3372" s="94">
        <f t="shared" si="371"/>
        <v>0.42905216512642264</v>
      </c>
      <c r="O3372" s="94">
        <f t="shared" si="371"/>
        <v>0.42905216512642264</v>
      </c>
      <c r="P3372" s="94">
        <f t="shared" si="371"/>
        <v>0.42905216512642264</v>
      </c>
      <c r="Q3372" s="94">
        <f t="shared" si="371"/>
        <v>0.42905216512642264</v>
      </c>
      <c r="R3372" s="94">
        <f t="shared" si="371"/>
        <v>0.42905216512642264</v>
      </c>
      <c r="S3372" s="93">
        <f>(1+H3372)^((5-Dashboard!$F$9)*3/12)</f>
        <v>1.1954296989477979</v>
      </c>
      <c r="T3372" s="93">
        <f t="shared" si="370"/>
        <v>1.7083313995377785</v>
      </c>
      <c r="U3372" s="93">
        <f t="shared" si="370"/>
        <v>2.441294685262914</v>
      </c>
      <c r="V3372" s="93">
        <f t="shared" si="370"/>
        <v>3.488737455686596</v>
      </c>
      <c r="W3372" s="93">
        <f t="shared" si="370"/>
        <v>4.9855878146065775</v>
      </c>
      <c r="X3372" s="93">
        <f t="shared" si="370"/>
        <v>7.1246650608914397</v>
      </c>
      <c r="Y3372" s="93">
        <f t="shared" si="369"/>
        <v>10.181518031067489</v>
      </c>
      <c r="Z3372" s="93">
        <f t="shared" si="369"/>
        <v>14.549920386570708</v>
      </c>
      <c r="AA3372" s="93">
        <f t="shared" si="369"/>
        <v>20.792595230845947</v>
      </c>
      <c r="AB3372" s="93">
        <f t="shared" si="369"/>
        <v>29.713703233237734</v>
      </c>
      <c r="AC3372" s="95">
        <f t="shared" si="369"/>
        <v>42.46243193938237</v>
      </c>
      <c r="AE3372" s="96"/>
    </row>
    <row r="3373" spans="3:31" ht="24.75" customHeight="1" x14ac:dyDescent="0.25">
      <c r="C3373" s="91">
        <f>ABS(E3373-Dashboard!$F$13)</f>
        <v>33.834129576297876</v>
      </c>
      <c r="D3373" s="92">
        <f t="shared" si="368"/>
        <v>0.42915216512642262</v>
      </c>
      <c r="E3373" s="93" cm="1">
        <f t="array" ref="E3373">SUM('DRE + DCF'!$S$41/TIR!S3373,'DRE + DCF'!$U$41:$AD$41/TIR!T3373:AC3373,TIR!F3373)</f>
        <v>13.785870423702121</v>
      </c>
      <c r="F3373" s="100">
        <f>'DRE + DCF'!$AE$38*'DRE + DCF'!$AE$39*(1+G3373)/(R3373-G3373)/AC3373</f>
        <v>2.0100718419955328</v>
      </c>
      <c r="G3373" s="92">
        <f>R3373*(1-'DRE + DCF'!$AE$39)</f>
        <v>0.25749129907585355</v>
      </c>
      <c r="H3373" s="94">
        <f t="shared" si="366"/>
        <v>0.42915216512642262</v>
      </c>
      <c r="I3373" s="94">
        <f t="shared" si="371"/>
        <v>0.42915216512642262</v>
      </c>
      <c r="J3373" s="94">
        <f t="shared" si="371"/>
        <v>0.42915216512642262</v>
      </c>
      <c r="K3373" s="94">
        <f t="shared" si="371"/>
        <v>0.42915216512642262</v>
      </c>
      <c r="L3373" s="94">
        <f t="shared" si="371"/>
        <v>0.42915216512642262</v>
      </c>
      <c r="M3373" s="94">
        <f t="shared" si="371"/>
        <v>0.42915216512642262</v>
      </c>
      <c r="N3373" s="94">
        <f t="shared" si="371"/>
        <v>0.42915216512642262</v>
      </c>
      <c r="O3373" s="94">
        <f t="shared" si="371"/>
        <v>0.42915216512642262</v>
      </c>
      <c r="P3373" s="94">
        <f t="shared" si="371"/>
        <v>0.42915216512642262</v>
      </c>
      <c r="Q3373" s="94">
        <f t="shared" si="371"/>
        <v>0.42915216512642262</v>
      </c>
      <c r="R3373" s="94">
        <f t="shared" si="371"/>
        <v>0.42915216512642262</v>
      </c>
      <c r="S3373" s="93">
        <f>(1+H3373)^((5-Dashboard!$F$9)*3/12)</f>
        <v>1.1954715241804894</v>
      </c>
      <c r="T3373" s="93">
        <f t="shared" si="370"/>
        <v>1.7085107171295308</v>
      </c>
      <c r="U3373" s="93">
        <f t="shared" si="370"/>
        <v>2.4417217905273656</v>
      </c>
      <c r="V3373" s="93">
        <f t="shared" si="370"/>
        <v>3.4895919835685496</v>
      </c>
      <c r="W3373" s="93">
        <f t="shared" si="370"/>
        <v>4.9871579387248</v>
      </c>
      <c r="X3373" s="93">
        <f t="shared" si="370"/>
        <v>7.1274075659559744</v>
      </c>
      <c r="Y3373" s="93">
        <f t="shared" si="369"/>
        <v>10.186149954624426</v>
      </c>
      <c r="Z3373" s="93">
        <f t="shared" si="369"/>
        <v>14.557558261953909</v>
      </c>
      <c r="AA3373" s="93">
        <f t="shared" si="369"/>
        <v>20.804965909025469</v>
      </c>
      <c r="AB3373" s="93">
        <f t="shared" si="369"/>
        <v>29.733462074265159</v>
      </c>
      <c r="AC3373" s="95">
        <f t="shared" si="369"/>
        <v>42.493641700140422</v>
      </c>
      <c r="AE3373" s="96"/>
    </row>
    <row r="3374" spans="3:31" ht="24.75" customHeight="1" x14ac:dyDescent="0.25">
      <c r="C3374" s="91">
        <f>ABS(E3374-Dashboard!$F$13)</f>
        <v>33.838845460811733</v>
      </c>
      <c r="D3374" s="92">
        <f t="shared" si="368"/>
        <v>0.42925216512642261</v>
      </c>
      <c r="E3374" s="93" cm="1">
        <f t="array" ref="E3374">SUM('DRE + DCF'!$S$41/TIR!S3374,'DRE + DCF'!$U$41:$AD$41/TIR!T3374:AC3374,TIR!F3374)</f>
        <v>13.781154539188265</v>
      </c>
      <c r="F3374" s="100">
        <f>'DRE + DCF'!$AE$38*'DRE + DCF'!$AE$39*(1+G3374)/(R3374-G3374)/AC3374</f>
        <v>2.0082235203716534</v>
      </c>
      <c r="G3374" s="92">
        <f>R3374*(1-'DRE + DCF'!$AE$39)</f>
        <v>0.25755129907585356</v>
      </c>
      <c r="H3374" s="94">
        <f t="shared" si="366"/>
        <v>0.42925216512642261</v>
      </c>
      <c r="I3374" s="94">
        <f t="shared" si="371"/>
        <v>0.42925216512642261</v>
      </c>
      <c r="J3374" s="94">
        <f t="shared" si="371"/>
        <v>0.42925216512642261</v>
      </c>
      <c r="K3374" s="94">
        <f t="shared" si="371"/>
        <v>0.42925216512642261</v>
      </c>
      <c r="L3374" s="94">
        <f t="shared" si="371"/>
        <v>0.42925216512642261</v>
      </c>
      <c r="M3374" s="94">
        <f t="shared" si="371"/>
        <v>0.42925216512642261</v>
      </c>
      <c r="N3374" s="94">
        <f t="shared" si="371"/>
        <v>0.42925216512642261</v>
      </c>
      <c r="O3374" s="94">
        <f t="shared" si="371"/>
        <v>0.42925216512642261</v>
      </c>
      <c r="P3374" s="94">
        <f t="shared" si="371"/>
        <v>0.42925216512642261</v>
      </c>
      <c r="Q3374" s="94">
        <f t="shared" si="371"/>
        <v>0.42925216512642261</v>
      </c>
      <c r="R3374" s="94">
        <f t="shared" si="371"/>
        <v>0.42925216512642261</v>
      </c>
      <c r="S3374" s="93">
        <f>(1+H3374)^((5-Dashboard!$F$9)*3/12)</f>
        <v>1.1955133479499185</v>
      </c>
      <c r="T3374" s="93">
        <f t="shared" si="370"/>
        <v>1.7086900409949592</v>
      </c>
      <c r="U3374" s="93">
        <f t="shared" si="370"/>
        <v>2.4421489406220016</v>
      </c>
      <c r="V3374" s="93">
        <f t="shared" si="370"/>
        <v>3.4904466609451954</v>
      </c>
      <c r="W3374" s="93">
        <f t="shared" si="370"/>
        <v>4.9887284474142133</v>
      </c>
      <c r="X3374" s="93">
        <f t="shared" si="370"/>
        <v>7.1301509346945418</v>
      </c>
      <c r="Y3374" s="93">
        <f t="shared" si="369"/>
        <v>10.190783661090361</v>
      </c>
      <c r="Z3374" s="93">
        <f t="shared" si="369"/>
        <v>14.565199611948371</v>
      </c>
      <c r="AA3374" s="93">
        <f t="shared" si="369"/>
        <v>20.817343080875741</v>
      </c>
      <c r="AB3374" s="93">
        <f t="shared" si="369"/>
        <v>29.753232670521207</v>
      </c>
      <c r="AC3374" s="95">
        <f t="shared" si="369"/>
        <v>42.524872213852653</v>
      </c>
      <c r="AE3374" s="96"/>
    </row>
    <row r="3375" spans="3:31" ht="24.75" customHeight="1" x14ac:dyDescent="0.25">
      <c r="C3375" s="91">
        <f>ABS(E3375-Dashboard!$F$13)</f>
        <v>33.843558135187358</v>
      </c>
      <c r="D3375" s="92">
        <f t="shared" si="368"/>
        <v>0.4293521651264226</v>
      </c>
      <c r="E3375" s="93" cm="1">
        <f t="array" ref="E3375">SUM('DRE + DCF'!$S$41/TIR!S3375,'DRE + DCF'!$U$41:$AD$41/TIR!T3375:AC3375,TIR!F3375)</f>
        <v>13.776441864812639</v>
      </c>
      <c r="F3375" s="100">
        <f>'DRE + DCF'!$AE$38*'DRE + DCF'!$AE$39*(1+G3375)/(R3375-G3375)/AC3375</f>
        <v>2.0063771057875415</v>
      </c>
      <c r="G3375" s="92">
        <f>R3375*(1-'DRE + DCF'!$AE$39)</f>
        <v>0.25761129907585356</v>
      </c>
      <c r="H3375" s="94">
        <f t="shared" si="366"/>
        <v>0.4293521651264226</v>
      </c>
      <c r="I3375" s="94">
        <f t="shared" si="371"/>
        <v>0.4293521651264226</v>
      </c>
      <c r="J3375" s="94">
        <f t="shared" si="371"/>
        <v>0.4293521651264226</v>
      </c>
      <c r="K3375" s="94">
        <f t="shared" si="371"/>
        <v>0.4293521651264226</v>
      </c>
      <c r="L3375" s="94">
        <f t="shared" si="371"/>
        <v>0.4293521651264226</v>
      </c>
      <c r="M3375" s="94">
        <f t="shared" si="371"/>
        <v>0.4293521651264226</v>
      </c>
      <c r="N3375" s="94">
        <f t="shared" si="371"/>
        <v>0.4293521651264226</v>
      </c>
      <c r="O3375" s="94">
        <f t="shared" si="371"/>
        <v>0.4293521651264226</v>
      </c>
      <c r="P3375" s="94">
        <f t="shared" si="371"/>
        <v>0.4293521651264226</v>
      </c>
      <c r="Q3375" s="94">
        <f t="shared" si="371"/>
        <v>0.4293521651264226</v>
      </c>
      <c r="R3375" s="94">
        <f t="shared" si="371"/>
        <v>0.4293521651264226</v>
      </c>
      <c r="S3375" s="93">
        <f>(1+H3375)^((5-Dashboard!$F$9)*3/12)</f>
        <v>1.1955551702562381</v>
      </c>
      <c r="T3375" s="93">
        <f t="shared" si="370"/>
        <v>1.7088693711338427</v>
      </c>
      <c r="U3375" s="93">
        <f t="shared" si="370"/>
        <v>2.4425761355483862</v>
      </c>
      <c r="V3375" s="93">
        <f t="shared" si="370"/>
        <v>3.4913014878322159</v>
      </c>
      <c r="W3375" s="93">
        <f t="shared" si="370"/>
        <v>4.9902993407420784</v>
      </c>
      <c r="X3375" s="93">
        <f t="shared" si="370"/>
        <v>7.1328951673186483</v>
      </c>
      <c r="Y3375" s="93">
        <f t="shared" si="369"/>
        <v>10.195419151026705</v>
      </c>
      <c r="Z3375" s="93">
        <f t="shared" si="369"/>
        <v>14.572844437891414</v>
      </c>
      <c r="AA3375" s="93">
        <f t="shared" si="369"/>
        <v>20.829726749350634</v>
      </c>
      <c r="AB3375" s="93">
        <f t="shared" si="369"/>
        <v>29.773015028176086</v>
      </c>
      <c r="AC3375" s="95">
        <f t="shared" si="369"/>
        <v>42.556123492865005</v>
      </c>
      <c r="AE3375" s="96"/>
    </row>
    <row r="3376" spans="3:31" ht="24.75" customHeight="1" x14ac:dyDescent="0.25">
      <c r="C3376" s="91">
        <f>ABS(E3376-Dashboard!$F$13)</f>
        <v>33.848267602416037</v>
      </c>
      <c r="D3376" s="92">
        <f t="shared" si="368"/>
        <v>0.42945216512642259</v>
      </c>
      <c r="E3376" s="93" cm="1">
        <f t="array" ref="E3376">SUM('DRE + DCF'!$S$41/TIR!S3376,'DRE + DCF'!$U$41:$AD$41/TIR!T3376:AC3376,TIR!F3376)</f>
        <v>13.771732397583961</v>
      </c>
      <c r="F3376" s="100">
        <f>'DRE + DCF'!$AE$38*'DRE + DCF'!$AE$39*(1+G3376)/(R3376-G3376)/AC3376</f>
        <v>2.0045325960434988</v>
      </c>
      <c r="G3376" s="92">
        <f>R3376*(1-'DRE + DCF'!$AE$39)</f>
        <v>0.25767129907585357</v>
      </c>
      <c r="H3376" s="94">
        <f t="shared" si="366"/>
        <v>0.42945216512642259</v>
      </c>
      <c r="I3376" s="94">
        <f t="shared" si="371"/>
        <v>0.42945216512642259</v>
      </c>
      <c r="J3376" s="94">
        <f t="shared" si="371"/>
        <v>0.42945216512642259</v>
      </c>
      <c r="K3376" s="94">
        <f t="shared" si="371"/>
        <v>0.42945216512642259</v>
      </c>
      <c r="L3376" s="94">
        <f t="shared" si="371"/>
        <v>0.42945216512642259</v>
      </c>
      <c r="M3376" s="94">
        <f t="shared" si="371"/>
        <v>0.42945216512642259</v>
      </c>
      <c r="N3376" s="94">
        <f t="shared" si="371"/>
        <v>0.42945216512642259</v>
      </c>
      <c r="O3376" s="94">
        <f t="shared" si="371"/>
        <v>0.42945216512642259</v>
      </c>
      <c r="P3376" s="94">
        <f t="shared" si="371"/>
        <v>0.42945216512642259</v>
      </c>
      <c r="Q3376" s="94">
        <f t="shared" si="371"/>
        <v>0.42945216512642259</v>
      </c>
      <c r="R3376" s="94">
        <f t="shared" si="371"/>
        <v>0.42945216512642259</v>
      </c>
      <c r="S3376" s="93">
        <f>(1+H3376)^((5-Dashboard!$F$9)*3/12)</f>
        <v>1.1955969910996025</v>
      </c>
      <c r="T3376" s="93">
        <f t="shared" si="370"/>
        <v>1.7090487075459631</v>
      </c>
      <c r="U3376" s="93">
        <f t="shared" si="370"/>
        <v>2.4430033753080913</v>
      </c>
      <c r="V3376" s="93">
        <f t="shared" si="370"/>
        <v>3.4921564642453098</v>
      </c>
      <c r="W3376" s="93">
        <f t="shared" si="370"/>
        <v>4.9918706187756907</v>
      </c>
      <c r="X3376" s="93">
        <f t="shared" si="370"/>
        <v>7.1356402640398864</v>
      </c>
      <c r="Y3376" s="93">
        <f t="shared" si="369"/>
        <v>10.200056424995093</v>
      </c>
      <c r="Z3376" s="93">
        <f t="shared" si="369"/>
        <v>14.580492741120915</v>
      </c>
      <c r="AA3376" s="93">
        <f t="shared" si="369"/>
        <v>20.842116917405381</v>
      </c>
      <c r="AB3376" s="93">
        <f t="shared" si="369"/>
        <v>29.792809153403166</v>
      </c>
      <c r="AC3376" s="95">
        <f t="shared" si="369"/>
        <v>42.587395549530463</v>
      </c>
      <c r="AE3376" s="96"/>
    </row>
    <row r="3377" spans="3:31" ht="24.75" customHeight="1" x14ac:dyDescent="0.25">
      <c r="C3377" s="91">
        <f>ABS(E3377-Dashboard!$F$13)</f>
        <v>33.852973865485581</v>
      </c>
      <c r="D3377" s="92">
        <f t="shared" si="368"/>
        <v>0.42955216512642258</v>
      </c>
      <c r="E3377" s="93" cm="1">
        <f t="array" ref="E3377">SUM('DRE + DCF'!$S$41/TIR!S3377,'DRE + DCF'!$U$41:$AD$41/TIR!T3377:AC3377,TIR!F3377)</f>
        <v>13.767026134514417</v>
      </c>
      <c r="F3377" s="100">
        <f>'DRE + DCF'!$AE$38*'DRE + DCF'!$AE$39*(1+G3377)/(R3377-G3377)/AC3377</f>
        <v>2.0026899889426821</v>
      </c>
      <c r="G3377" s="92">
        <f>R3377*(1-'DRE + DCF'!$AE$39)</f>
        <v>0.25773129907585351</v>
      </c>
      <c r="H3377" s="94">
        <f t="shared" si="366"/>
        <v>0.42955216512642258</v>
      </c>
      <c r="I3377" s="94">
        <f t="shared" si="371"/>
        <v>0.42955216512642258</v>
      </c>
      <c r="J3377" s="94">
        <f t="shared" si="371"/>
        <v>0.42955216512642258</v>
      </c>
      <c r="K3377" s="94">
        <f t="shared" si="371"/>
        <v>0.42955216512642258</v>
      </c>
      <c r="L3377" s="94">
        <f t="shared" si="371"/>
        <v>0.42955216512642258</v>
      </c>
      <c r="M3377" s="94">
        <f t="shared" si="371"/>
        <v>0.42955216512642258</v>
      </c>
      <c r="N3377" s="94">
        <f t="shared" si="371"/>
        <v>0.42955216512642258</v>
      </c>
      <c r="O3377" s="94">
        <f t="shared" si="371"/>
        <v>0.42955216512642258</v>
      </c>
      <c r="P3377" s="94">
        <f t="shared" si="371"/>
        <v>0.42955216512642258</v>
      </c>
      <c r="Q3377" s="94">
        <f t="shared" si="371"/>
        <v>0.42955216512642258</v>
      </c>
      <c r="R3377" s="94">
        <f t="shared" si="371"/>
        <v>0.42955216512642258</v>
      </c>
      <c r="S3377" s="93">
        <f>(1+H3377)^((5-Dashboard!$F$9)*3/12)</f>
        <v>1.1956388104801643</v>
      </c>
      <c r="T3377" s="93">
        <f t="shared" si="370"/>
        <v>1.7092280502310992</v>
      </c>
      <c r="U3377" s="93">
        <f t="shared" si="370"/>
        <v>2.4434306599026816</v>
      </c>
      <c r="V3377" s="93">
        <f t="shared" si="370"/>
        <v>3.4930115902001617</v>
      </c>
      <c r="W3377" s="93">
        <f t="shared" si="370"/>
        <v>4.9934422815823289</v>
      </c>
      <c r="X3377" s="93">
        <f t="shared" si="370"/>
        <v>7.1383862250698416</v>
      </c>
      <c r="Y3377" s="93">
        <f t="shared" si="369"/>
        <v>10.204695483557222</v>
      </c>
      <c r="Z3377" s="93">
        <f t="shared" si="369"/>
        <v>14.588144522975051</v>
      </c>
      <c r="AA3377" s="93">
        <f t="shared" si="369"/>
        <v>20.854513587996145</v>
      </c>
      <c r="AB3377" s="93">
        <f t="shared" si="369"/>
        <v>29.812615052378288</v>
      </c>
      <c r="AC3377" s="95">
        <f t="shared" si="369"/>
        <v>42.618688396207951</v>
      </c>
      <c r="AE3377" s="96"/>
    </row>
    <row r="3378" spans="3:31" ht="24.75" customHeight="1" x14ac:dyDescent="0.25">
      <c r="C3378" s="91">
        <f>ABS(E3378-Dashboard!$F$13)</f>
        <v>33.857676927380467</v>
      </c>
      <c r="D3378" s="92">
        <f t="shared" si="368"/>
        <v>0.42965216512642257</v>
      </c>
      <c r="E3378" s="93" cm="1">
        <f t="array" ref="E3378">SUM('DRE + DCF'!$S$41/TIR!S3378,'DRE + DCF'!$U$41:$AD$41/TIR!T3378:AC3378,TIR!F3378)</f>
        <v>13.762323072619527</v>
      </c>
      <c r="F3378" s="100">
        <f>'DRE + DCF'!$AE$38*'DRE + DCF'!$AE$39*(1+G3378)/(R3378-G3378)/AC3378</f>
        <v>2.0008492822910493</v>
      </c>
      <c r="G3378" s="92">
        <f>R3378*(1-'DRE + DCF'!$AE$39)</f>
        <v>0.25779129907585352</v>
      </c>
      <c r="H3378" s="94">
        <f t="shared" si="366"/>
        <v>0.42965216512642257</v>
      </c>
      <c r="I3378" s="94">
        <f t="shared" si="371"/>
        <v>0.42965216512642257</v>
      </c>
      <c r="J3378" s="94">
        <f t="shared" si="371"/>
        <v>0.42965216512642257</v>
      </c>
      <c r="K3378" s="94">
        <f t="shared" si="371"/>
        <v>0.42965216512642257</v>
      </c>
      <c r="L3378" s="94">
        <f t="shared" si="371"/>
        <v>0.42965216512642257</v>
      </c>
      <c r="M3378" s="94">
        <f t="shared" si="371"/>
        <v>0.42965216512642257</v>
      </c>
      <c r="N3378" s="94">
        <f t="shared" si="371"/>
        <v>0.42965216512642257</v>
      </c>
      <c r="O3378" s="94">
        <f t="shared" si="371"/>
        <v>0.42965216512642257</v>
      </c>
      <c r="P3378" s="94">
        <f t="shared" si="371"/>
        <v>0.42965216512642257</v>
      </c>
      <c r="Q3378" s="94">
        <f t="shared" si="371"/>
        <v>0.42965216512642257</v>
      </c>
      <c r="R3378" s="94">
        <f t="shared" si="371"/>
        <v>0.42965216512642257</v>
      </c>
      <c r="S3378" s="93">
        <f>(1+H3378)^((5-Dashboard!$F$9)*3/12)</f>
        <v>1.1956806283980781</v>
      </c>
      <c r="T3378" s="93">
        <f t="shared" si="370"/>
        <v>1.7094073991890339</v>
      </c>
      <c r="U3378" s="93">
        <f t="shared" si="370"/>
        <v>2.4438579893337296</v>
      </c>
      <c r="V3378" s="93">
        <f t="shared" si="370"/>
        <v>3.4938668657124725</v>
      </c>
      <c r="W3378" s="93">
        <f t="shared" si="370"/>
        <v>4.9950143292293046</v>
      </c>
      <c r="X3378" s="93">
        <f t="shared" si="370"/>
        <v>7.1411330506201809</v>
      </c>
      <c r="Y3378" s="93">
        <f t="shared" si="369"/>
        <v>10.209336327274997</v>
      </c>
      <c r="Z3378" s="93">
        <f t="shared" si="369"/>
        <v>14.59579978479254</v>
      </c>
      <c r="AA3378" s="93">
        <f t="shared" si="369"/>
        <v>20.866916764080429</v>
      </c>
      <c r="AB3378" s="93">
        <f t="shared" si="369"/>
        <v>29.832432731280431</v>
      </c>
      <c r="AC3378" s="95">
        <f t="shared" si="369"/>
        <v>42.650002045263427</v>
      </c>
      <c r="AE3378" s="96"/>
    </row>
    <row r="3379" spans="3:31" ht="24.75" customHeight="1" x14ac:dyDescent="0.25">
      <c r="C3379" s="91">
        <f>ABS(E3379-Dashboard!$F$13)</f>
        <v>33.862376791081708</v>
      </c>
      <c r="D3379" s="92">
        <f t="shared" si="368"/>
        <v>0.42975216512642256</v>
      </c>
      <c r="E3379" s="93" cm="1">
        <f t="array" ref="E3379">SUM('DRE + DCF'!$S$41/TIR!S3379,'DRE + DCF'!$U$41:$AD$41/TIR!T3379:AC3379,TIR!F3379)</f>
        <v>13.757623208918288</v>
      </c>
      <c r="F3379" s="100">
        <f>'DRE + DCF'!$AE$38*'DRE + DCF'!$AE$39*(1+G3379)/(R3379-G3379)/AC3379</f>
        <v>1.999010473897405</v>
      </c>
      <c r="G3379" s="92">
        <f>R3379*(1-'DRE + DCF'!$AE$39)</f>
        <v>0.25785129907585352</v>
      </c>
      <c r="H3379" s="94">
        <f>$D3379</f>
        <v>0.42975216512642256</v>
      </c>
      <c r="I3379" s="94">
        <f t="shared" si="371"/>
        <v>0.42975216512642256</v>
      </c>
      <c r="J3379" s="94">
        <f t="shared" si="371"/>
        <v>0.42975216512642256</v>
      </c>
      <c r="K3379" s="94">
        <f t="shared" si="371"/>
        <v>0.42975216512642256</v>
      </c>
      <c r="L3379" s="94">
        <f t="shared" si="371"/>
        <v>0.42975216512642256</v>
      </c>
      <c r="M3379" s="94">
        <f t="shared" si="371"/>
        <v>0.42975216512642256</v>
      </c>
      <c r="N3379" s="94">
        <f t="shared" si="371"/>
        <v>0.42975216512642256</v>
      </c>
      <c r="O3379" s="94">
        <f t="shared" si="371"/>
        <v>0.42975216512642256</v>
      </c>
      <c r="P3379" s="94">
        <f t="shared" si="371"/>
        <v>0.42975216512642256</v>
      </c>
      <c r="Q3379" s="94">
        <f t="shared" si="371"/>
        <v>0.42975216512642256</v>
      </c>
      <c r="R3379" s="94">
        <f t="shared" si="371"/>
        <v>0.42975216512642256</v>
      </c>
      <c r="S3379" s="93">
        <f>(1+H3379)^((5-Dashboard!$F$9)*3/12)</f>
        <v>1.1957224448534962</v>
      </c>
      <c r="T3379" s="93">
        <f t="shared" si="370"/>
        <v>1.7095867544195456</v>
      </c>
      <c r="U3379" s="93">
        <f t="shared" si="370"/>
        <v>2.4442853636027988</v>
      </c>
      <c r="V3379" s="93">
        <f t="shared" si="370"/>
        <v>3.4947222907979265</v>
      </c>
      <c r="W3379" s="93">
        <f t="shared" si="370"/>
        <v>4.9965867617839059</v>
      </c>
      <c r="X3379" s="93">
        <f t="shared" si="370"/>
        <v>7.1438807409025591</v>
      </c>
      <c r="Y3379" s="93">
        <f t="shared" si="369"/>
        <v>10.213978956710385</v>
      </c>
      <c r="Z3379" s="93">
        <f t="shared" si="369"/>
        <v>14.603458527912389</v>
      </c>
      <c r="AA3379" s="93">
        <f t="shared" si="369"/>
        <v>20.879326448616656</v>
      </c>
      <c r="AB3379" s="93">
        <f t="shared" si="369"/>
        <v>29.85226219629104</v>
      </c>
      <c r="AC3379" s="95">
        <f t="shared" si="369"/>
        <v>42.681336509068764</v>
      </c>
      <c r="AE3379" s="96"/>
    </row>
    <row r="3380" spans="3:31" ht="24.75" customHeight="1" x14ac:dyDescent="0.25">
      <c r="C3380" s="91">
        <f>ABS(E3380-Dashboard!$F$13)</f>
        <v>33.867073459566981</v>
      </c>
      <c r="D3380" s="92">
        <f t="shared" si="368"/>
        <v>0.42985216512642255</v>
      </c>
      <c r="E3380" s="93" cm="1">
        <f t="array" ref="E3380">SUM('DRE + DCF'!$S$41/TIR!S3380,'DRE + DCF'!$U$41:$AD$41/TIR!T3380:AC3380,TIR!F3380)</f>
        <v>13.752926540433018</v>
      </c>
      <c r="F3380" s="100">
        <f>'DRE + DCF'!$AE$38*'DRE + DCF'!$AE$39*(1+G3380)/(R3380-G3380)/AC3380</f>
        <v>1.9971735615733439</v>
      </c>
      <c r="G3380" s="92">
        <f>R3380*(1-'DRE + DCF'!$AE$39)</f>
        <v>0.25791129907585353</v>
      </c>
      <c r="H3380" s="94">
        <f>$D3380</f>
        <v>0.42985216512642255</v>
      </c>
      <c r="I3380" s="94">
        <f t="shared" si="371"/>
        <v>0.42985216512642255</v>
      </c>
      <c r="J3380" s="94">
        <f t="shared" si="371"/>
        <v>0.42985216512642255</v>
      </c>
      <c r="K3380" s="94">
        <f t="shared" si="371"/>
        <v>0.42985216512642255</v>
      </c>
      <c r="L3380" s="94">
        <f t="shared" si="371"/>
        <v>0.42985216512642255</v>
      </c>
      <c r="M3380" s="94">
        <f t="shared" si="371"/>
        <v>0.42985216512642255</v>
      </c>
      <c r="N3380" s="94">
        <f t="shared" si="371"/>
        <v>0.42985216512642255</v>
      </c>
      <c r="O3380" s="94">
        <f t="shared" si="371"/>
        <v>0.42985216512642255</v>
      </c>
      <c r="P3380" s="94">
        <f t="shared" si="371"/>
        <v>0.42985216512642255</v>
      </c>
      <c r="Q3380" s="94">
        <f t="shared" si="371"/>
        <v>0.42985216512642255</v>
      </c>
      <c r="R3380" s="94">
        <f t="shared" si="371"/>
        <v>0.42985216512642255</v>
      </c>
      <c r="S3380" s="93">
        <f>(1+H3380)^((5-Dashboard!$F$9)*3/12)</f>
        <v>1.195764259846573</v>
      </c>
      <c r="T3380" s="93">
        <f t="shared" si="370"/>
        <v>1.7097661159224167</v>
      </c>
      <c r="U3380" s="93">
        <f t="shared" si="370"/>
        <v>2.4447127827114614</v>
      </c>
      <c r="V3380" s="93">
        <f t="shared" si="370"/>
        <v>3.4955778654722249</v>
      </c>
      <c r="W3380" s="93">
        <f t="shared" si="370"/>
        <v>4.9981595793134597</v>
      </c>
      <c r="X3380" s="93">
        <f t="shared" si="370"/>
        <v>7.1466292961287206</v>
      </c>
      <c r="Y3380" s="93">
        <f t="shared" si="369"/>
        <v>10.218623372425574</v>
      </c>
      <c r="Z3380" s="93">
        <f t="shared" si="369"/>
        <v>14.611120753674173</v>
      </c>
      <c r="AA3380" s="93">
        <f t="shared" si="369"/>
        <v>20.891742644564626</v>
      </c>
      <c r="AB3380" s="93">
        <f t="shared" si="369"/>
        <v>29.872103453594747</v>
      </c>
      <c r="AC3380" s="95">
        <f t="shared" si="369"/>
        <v>42.712691800002936</v>
      </c>
      <c r="AE3380" s="96"/>
    </row>
    <row r="3381" spans="3:31" ht="24.75" customHeight="1" x14ac:dyDescent="0.25">
      <c r="C3381" s="91">
        <f>ABS(E3381-Dashboard!$F$13)</f>
        <v>33.871766935810498</v>
      </c>
      <c r="D3381" s="92">
        <f t="shared" si="368"/>
        <v>0.42995216512642254</v>
      </c>
      <c r="E3381" s="93" cm="1">
        <f t="array" ref="E3381">SUM('DRE + DCF'!$S$41/TIR!S3381,'DRE + DCF'!$U$41:$AD$41/TIR!T3381:AC3381,TIR!F3381)</f>
        <v>13.748233064189495</v>
      </c>
      <c r="F3381" s="100">
        <f>'DRE + DCF'!$AE$38*'DRE + DCF'!$AE$39*(1+G3381)/(R3381-G3381)/AC3381</f>
        <v>1.9953385431333031</v>
      </c>
      <c r="G3381" s="92">
        <f>R3381*(1-'DRE + DCF'!$AE$39)</f>
        <v>0.25797129907585353</v>
      </c>
      <c r="H3381" s="94">
        <f>$D3381</f>
        <v>0.42995216512642254</v>
      </c>
      <c r="I3381" s="94">
        <f t="shared" si="371"/>
        <v>0.42995216512642254</v>
      </c>
      <c r="J3381" s="94">
        <f t="shared" si="371"/>
        <v>0.42995216512642254</v>
      </c>
      <c r="K3381" s="94">
        <f t="shared" si="371"/>
        <v>0.42995216512642254</v>
      </c>
      <c r="L3381" s="94">
        <f t="shared" si="371"/>
        <v>0.42995216512642254</v>
      </c>
      <c r="M3381" s="94">
        <f t="shared" si="371"/>
        <v>0.42995216512642254</v>
      </c>
      <c r="N3381" s="94">
        <f t="shared" si="371"/>
        <v>0.42995216512642254</v>
      </c>
      <c r="O3381" s="94">
        <f t="shared" si="371"/>
        <v>0.42995216512642254</v>
      </c>
      <c r="P3381" s="94">
        <f t="shared" si="371"/>
        <v>0.42995216512642254</v>
      </c>
      <c r="Q3381" s="94">
        <f t="shared" si="371"/>
        <v>0.42995216512642254</v>
      </c>
      <c r="R3381" s="94">
        <f t="shared" si="371"/>
        <v>0.42995216512642254</v>
      </c>
      <c r="S3381" s="93">
        <f>(1+H3381)^((5-Dashboard!$F$9)*3/12)</f>
        <v>1.1958060733774614</v>
      </c>
      <c r="T3381" s="93">
        <f t="shared" si="370"/>
        <v>1.7099454836974264</v>
      </c>
      <c r="U3381" s="93">
        <f t="shared" si="370"/>
        <v>2.4451402466612824</v>
      </c>
      <c r="V3381" s="93">
        <f t="shared" si="370"/>
        <v>3.4964335897510552</v>
      </c>
      <c r="W3381" s="93">
        <f t="shared" si="370"/>
        <v>4.999732781885271</v>
      </c>
      <c r="X3381" s="93">
        <f t="shared" si="370"/>
        <v>7.1493787165103946</v>
      </c>
      <c r="Y3381" s="93">
        <f t="shared" si="369"/>
        <v>10.223269574982801</v>
      </c>
      <c r="Z3381" s="93">
        <f t="shared" si="369"/>
        <v>14.618786463417736</v>
      </c>
      <c r="AA3381" s="93">
        <f t="shared" si="369"/>
        <v>20.904165354885027</v>
      </c>
      <c r="AB3381" s="93">
        <f t="shared" si="369"/>
        <v>29.891956509378591</v>
      </c>
      <c r="AC3381" s="95">
        <f t="shared" si="369"/>
        <v>42.744067930450775</v>
      </c>
      <c r="AE3381" s="96"/>
    </row>
    <row r="3382" spans="3:31" ht="24.75" customHeight="1" thickBot="1" x14ac:dyDescent="0.3">
      <c r="C3382" s="91">
        <f>ABS(E3382-Dashboard!$F$13)</f>
        <v>33.876457222783174</v>
      </c>
      <c r="D3382" s="92">
        <f t="shared" si="368"/>
        <v>0.43005216512642253</v>
      </c>
      <c r="E3382" s="93" cm="1">
        <f t="array" ref="E3382">SUM('DRE + DCF'!$S$41/TIR!S3382,'DRE + DCF'!$U$41:$AD$41/TIR!T3382:AC3382,TIR!F3382)</f>
        <v>13.743542777216827</v>
      </c>
      <c r="F3382" s="100">
        <f>'DRE + DCF'!$AE$38*'DRE + DCF'!$AE$39*(1+G3382)/(R3382-G3382)/AC3382</f>
        <v>1.9935054163944979</v>
      </c>
      <c r="G3382" s="92">
        <f>R3382*(1-'DRE + DCF'!$AE$39)</f>
        <v>0.25803129907585348</v>
      </c>
      <c r="H3382" s="94">
        <f>$D3382</f>
        <v>0.43005216512642253</v>
      </c>
      <c r="I3382" s="94">
        <f t="shared" si="371"/>
        <v>0.43005216512642253</v>
      </c>
      <c r="J3382" s="94">
        <f t="shared" si="371"/>
        <v>0.43005216512642253</v>
      </c>
      <c r="K3382" s="94">
        <f t="shared" si="371"/>
        <v>0.43005216512642253</v>
      </c>
      <c r="L3382" s="94">
        <f t="shared" si="371"/>
        <v>0.43005216512642253</v>
      </c>
      <c r="M3382" s="94">
        <f t="shared" si="371"/>
        <v>0.43005216512642253</v>
      </c>
      <c r="N3382" s="94">
        <f t="shared" si="371"/>
        <v>0.43005216512642253</v>
      </c>
      <c r="O3382" s="94">
        <f t="shared" si="371"/>
        <v>0.43005216512642253</v>
      </c>
      <c r="P3382" s="94">
        <f t="shared" si="371"/>
        <v>0.43005216512642253</v>
      </c>
      <c r="Q3382" s="94">
        <f t="shared" si="371"/>
        <v>0.43005216512642253</v>
      </c>
      <c r="R3382" s="94">
        <f t="shared" si="371"/>
        <v>0.43005216512642253</v>
      </c>
      <c r="S3382" s="93">
        <f>(1+H3382)^((5-Dashboard!$F$9)*3/12)</f>
        <v>1.1958478854463148</v>
      </c>
      <c r="T3382" s="97">
        <f t="shared" si="370"/>
        <v>1.7101248577443566</v>
      </c>
      <c r="U3382" s="97">
        <f t="shared" si="370"/>
        <v>2.4455677554538329</v>
      </c>
      <c r="V3382" s="97">
        <f t="shared" si="370"/>
        <v>3.4972894636501195</v>
      </c>
      <c r="W3382" s="97">
        <f t="shared" si="370"/>
        <v>5.0013063695666791</v>
      </c>
      <c r="X3382" s="97">
        <f t="shared" si="370"/>
        <v>7.1521290022593975</v>
      </c>
      <c r="Y3382" s="97">
        <f t="shared" si="369"/>
        <v>10.227917564944532</v>
      </c>
      <c r="Z3382" s="97">
        <f t="shared" si="369"/>
        <v>14.626455658483495</v>
      </c>
      <c r="AA3382" s="97">
        <f t="shared" si="369"/>
        <v>20.91659458253994</v>
      </c>
      <c r="AB3382" s="97">
        <f t="shared" si="369"/>
        <v>29.911821369832843</v>
      </c>
      <c r="AC3382" s="98">
        <f t="shared" si="369"/>
        <v>42.775464912804253</v>
      </c>
      <c r="AE3382" s="96"/>
    </row>
    <row r="3384" spans="3:31" x14ac:dyDescent="0.25">
      <c r="D3384" s="99"/>
    </row>
    <row r="3385" spans="3:31" x14ac:dyDescent="0.25">
      <c r="D3385" s="99"/>
    </row>
    <row r="3386" spans="3:31" x14ac:dyDescent="0.25">
      <c r="D3386" s="99"/>
    </row>
    <row r="3387" spans="3:31" x14ac:dyDescent="0.25">
      <c r="D3387" s="99"/>
    </row>
    <row r="3388" spans="3:31" x14ac:dyDescent="0.25">
      <c r="D3388" s="99"/>
    </row>
    <row r="3389" spans="3:31" x14ac:dyDescent="0.25">
      <c r="D3389" s="99"/>
    </row>
    <row r="3390" spans="3:31" x14ac:dyDescent="0.25">
      <c r="D3390" s="99"/>
    </row>
    <row r="3391" spans="3:31" x14ac:dyDescent="0.25">
      <c r="D3391" s="99"/>
    </row>
    <row r="3392" spans="3:31" x14ac:dyDescent="0.25">
      <c r="D3392" s="99"/>
    </row>
    <row r="3393" spans="4:4" x14ac:dyDescent="0.25">
      <c r="D3393" s="99"/>
    </row>
    <row r="3394" spans="4:4" x14ac:dyDescent="0.25">
      <c r="D3394" s="99"/>
    </row>
    <row r="3395" spans="4:4" x14ac:dyDescent="0.25">
      <c r="D3395" s="99"/>
    </row>
    <row r="3396" spans="4:4" x14ac:dyDescent="0.25">
      <c r="D3396" s="99"/>
    </row>
    <row r="3397" spans="4:4" x14ac:dyDescent="0.25">
      <c r="D3397" s="99"/>
    </row>
    <row r="3398" spans="4:4" x14ac:dyDescent="0.25">
      <c r="D3398" s="99"/>
    </row>
    <row r="3399" spans="4:4" x14ac:dyDescent="0.25">
      <c r="D3399" s="99"/>
    </row>
    <row r="3400" spans="4:4" x14ac:dyDescent="0.25">
      <c r="D3400" s="99"/>
    </row>
    <row r="3401" spans="4:4" x14ac:dyDescent="0.25">
      <c r="D3401" s="99"/>
    </row>
    <row r="3402" spans="4:4" x14ac:dyDescent="0.25">
      <c r="D3402" s="99"/>
    </row>
    <row r="3403" spans="4:4" x14ac:dyDescent="0.25">
      <c r="D3403" s="99"/>
    </row>
    <row r="3404" spans="4:4" x14ac:dyDescent="0.25">
      <c r="D3404" s="99"/>
    </row>
    <row r="3405" spans="4:4" x14ac:dyDescent="0.25">
      <c r="D3405" s="99"/>
    </row>
    <row r="3406" spans="4:4" x14ac:dyDescent="0.25">
      <c r="D3406" s="99"/>
    </row>
    <row r="3407" spans="4:4" x14ac:dyDescent="0.25">
      <c r="D3407" s="99"/>
    </row>
    <row r="3408" spans="4:4" x14ac:dyDescent="0.25">
      <c r="D3408" s="99"/>
    </row>
    <row r="3409" spans="4:4" x14ac:dyDescent="0.25">
      <c r="D3409" s="99"/>
    </row>
    <row r="3410" spans="4:4" x14ac:dyDescent="0.25">
      <c r="D3410" s="99"/>
    </row>
    <row r="3411" spans="4:4" x14ac:dyDescent="0.25">
      <c r="D3411" s="99"/>
    </row>
    <row r="3412" spans="4:4" x14ac:dyDescent="0.25">
      <c r="D3412" s="99"/>
    </row>
    <row r="3413" spans="4:4" x14ac:dyDescent="0.25">
      <c r="D3413" s="99"/>
    </row>
    <row r="3414" spans="4:4" x14ac:dyDescent="0.25">
      <c r="D3414" s="99"/>
    </row>
    <row r="3415" spans="4:4" x14ac:dyDescent="0.25">
      <c r="D3415" s="99"/>
    </row>
    <row r="3416" spans="4:4" x14ac:dyDescent="0.25">
      <c r="D3416" s="99"/>
    </row>
    <row r="3417" spans="4:4" x14ac:dyDescent="0.25">
      <c r="D3417" s="99"/>
    </row>
    <row r="3418" spans="4:4" x14ac:dyDescent="0.25">
      <c r="D3418" s="99"/>
    </row>
    <row r="3419" spans="4:4" x14ac:dyDescent="0.25">
      <c r="D3419" s="99"/>
    </row>
    <row r="3420" spans="4:4" x14ac:dyDescent="0.25">
      <c r="D3420" s="99"/>
    </row>
  </sheetData>
  <mergeCells count="9">
    <mergeCell ref="L4:O5"/>
    <mergeCell ref="C9:AC9"/>
    <mergeCell ref="C10:C11"/>
    <mergeCell ref="D10:D11"/>
    <mergeCell ref="E10:E11"/>
    <mergeCell ref="F10:F11"/>
    <mergeCell ref="H10:R10"/>
    <mergeCell ref="S10:AC10"/>
    <mergeCell ref="G10:G11"/>
  </mergeCells>
  <hyperlinks>
    <hyperlink ref="A13" location="'Projeções - Receitas'!A1" display="Projeções - Receita" xr:uid="{1C1A0E16-DDF6-491A-ABA9-58189CD9B37C}"/>
    <hyperlink ref="A12" location="'Balanço Patrimonial'!A1" display="Balanço Patrimonial" xr:uid="{BB7501A5-DDF7-495B-99E7-ED843ACBA0C7}"/>
    <hyperlink ref="A11" location="'DRE CMN 4.720 - Contas Abertas'!A1" display="Contas Abertas" xr:uid="{0FE4E9A8-0CF1-4318-9662-0BA8D73EE03E}"/>
    <hyperlink ref="A10" location="'DRE + DCF'!A1" display="DRE + DCF" xr:uid="{72B7717A-FD27-4809-9E0B-A28E20A47024}"/>
    <hyperlink ref="A9" location="Ke!A1" display="KE" xr:uid="{22A341BD-7CB1-4860-8EC0-046C14AF0C74}"/>
    <hyperlink ref="A8" location="Dashboard!A1" display="Dashboard" xr:uid="{A2EAADF2-5B93-4061-9405-73B7068E12D3}"/>
    <hyperlink ref="A14" location="'Painel de Índices'!A1" display="Painel de Índices" xr:uid="{2AFAD549-4F60-4C21-964A-04339264DB32}"/>
    <hyperlink ref="A15" location="'Provisões e Processos'!A1" display="Provisões e Processos" xr:uid="{6F03C15F-2654-4710-B6D1-074DF4D4E97D}"/>
    <hyperlink ref="A16" location="'Projeções Trimestrais'!A1" display="Projeções Trimestrais" xr:uid="{E696FEF6-B5A0-4C5E-A8B0-BDC0F68CAA28}"/>
  </hyperlink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1413-194F-46A4-A0C6-20DBFF136CCC}">
  <dimension ref="A1:AJ91"/>
  <sheetViews>
    <sheetView zoomScaleNormal="100" workbookViewId="0"/>
  </sheetViews>
  <sheetFormatPr defaultColWidth="0" defaultRowHeight="15" zeroHeight="1" x14ac:dyDescent="0.25"/>
  <cols>
    <col min="1" max="1" width="35.7109375" style="267" customWidth="1"/>
    <col min="2" max="4" width="9.140625" style="4" customWidth="1"/>
    <col min="5" max="5" width="68.5703125" style="4" bestFit="1" customWidth="1"/>
    <col min="6" max="8" width="17.28515625" style="4" bestFit="1" customWidth="1"/>
    <col min="9" max="9" width="16.42578125" style="4" bestFit="1" customWidth="1"/>
    <col min="10" max="11" width="17.28515625" style="4" bestFit="1" customWidth="1"/>
    <col min="12" max="13" width="16.85546875" style="4" bestFit="1" customWidth="1"/>
    <col min="14" max="14" width="17.28515625" style="4" bestFit="1" customWidth="1"/>
    <col min="15" max="19" width="17.28515625" style="4" customWidth="1"/>
    <col min="20" max="20" width="17.28515625" style="4" bestFit="1" customWidth="1"/>
    <col min="21" max="21" width="16.42578125" style="4" bestFit="1" customWidth="1"/>
    <col min="22" max="22" width="18.140625" style="4" bestFit="1" customWidth="1"/>
    <col min="23" max="23" width="17.28515625" style="4" bestFit="1" customWidth="1"/>
    <col min="24" max="24" width="16.85546875" style="4" bestFit="1" customWidth="1"/>
    <col min="25" max="25" width="18.140625" style="4" bestFit="1" customWidth="1"/>
    <col min="26" max="26" width="17.7109375" style="4" bestFit="1" customWidth="1"/>
    <col min="27" max="27" width="17.28515625" style="4" bestFit="1" customWidth="1"/>
    <col min="28" max="28" width="17.7109375" style="4" bestFit="1" customWidth="1"/>
    <col min="29" max="30" width="18.140625" style="4" bestFit="1" customWidth="1"/>
    <col min="31" max="31" width="15.140625" style="4" customWidth="1"/>
    <col min="32" max="32" width="12.42578125" style="4" customWidth="1"/>
    <col min="33" max="33" width="13" style="4" customWidth="1"/>
    <col min="34" max="36" width="9.140625" style="4" customWidth="1"/>
    <col min="37" max="54" width="9.140625" style="2" hidden="1" customWidth="1"/>
    <col min="55" max="16384" width="9.140625" style="2" hidden="1"/>
  </cols>
  <sheetData>
    <row r="1" spans="1:36" ht="15" customHeight="1" x14ac:dyDescent="0.25">
      <c r="B1" s="2"/>
      <c r="C1" s="2"/>
      <c r="D1" s="2"/>
      <c r="E1" s="2"/>
      <c r="F1" s="2"/>
      <c r="G1" s="2"/>
      <c r="H1" s="2"/>
      <c r="I1" s="2"/>
      <c r="J1" s="2"/>
      <c r="K1" s="2"/>
      <c r="L1" s="2"/>
      <c r="M1" s="2"/>
      <c r="N1" s="2"/>
      <c r="O1" s="2"/>
      <c r="P1" s="2"/>
      <c r="Q1" s="2"/>
      <c r="R1" s="2"/>
      <c r="S1" s="2"/>
      <c r="T1" s="2"/>
      <c r="U1" s="6"/>
      <c r="V1" s="6"/>
      <c r="W1" s="6"/>
      <c r="X1" s="6"/>
      <c r="Y1" s="6"/>
      <c r="Z1" s="6"/>
      <c r="AA1" s="6"/>
      <c r="AB1" s="2"/>
      <c r="AC1" s="2"/>
      <c r="AD1" s="2"/>
      <c r="AE1" s="2"/>
      <c r="AF1" s="2"/>
      <c r="AG1" s="2"/>
      <c r="AH1" s="2"/>
      <c r="AI1" s="2"/>
      <c r="AJ1" s="2"/>
    </row>
    <row r="2" spans="1:36"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15" customHeight="1" x14ac:dyDescent="0.25">
      <c r="B3" s="2"/>
      <c r="C3" s="2"/>
      <c r="D3" s="2"/>
      <c r="E3" s="2"/>
      <c r="F3" s="3"/>
      <c r="G3" s="3"/>
      <c r="H3" s="3"/>
      <c r="I3" s="3"/>
      <c r="J3" s="3"/>
      <c r="K3" s="3"/>
      <c r="L3" s="3"/>
      <c r="M3" s="3"/>
      <c r="N3" s="5"/>
      <c r="O3" s="5"/>
      <c r="P3" s="5"/>
      <c r="Q3" s="5"/>
      <c r="R3" s="5"/>
      <c r="S3" s="5"/>
      <c r="T3" s="3"/>
      <c r="U3" s="2"/>
      <c r="V3" s="2"/>
      <c r="W3" s="2"/>
      <c r="X3" s="2"/>
      <c r="Y3" s="2"/>
      <c r="Z3" s="2"/>
      <c r="AA3" s="2"/>
      <c r="AB3" s="2"/>
      <c r="AC3" s="2"/>
      <c r="AD3" s="2"/>
      <c r="AE3" s="2"/>
      <c r="AF3" s="2"/>
      <c r="AG3" s="2"/>
      <c r="AH3" s="2"/>
      <c r="AI3" s="2"/>
      <c r="AJ3" s="2"/>
    </row>
    <row r="4" spans="1:36" ht="15" customHeight="1" x14ac:dyDescent="0.25">
      <c r="B4" s="2"/>
      <c r="C4" s="2"/>
      <c r="D4" s="2"/>
      <c r="E4" s="2"/>
      <c r="F4" s="3"/>
      <c r="G4" s="3"/>
      <c r="H4" s="3"/>
      <c r="I4" s="3"/>
      <c r="J4" s="3"/>
      <c r="K4" s="3"/>
      <c r="L4" s="440" t="str">
        <f>Dashboard!$I$4</f>
        <v>Banco do Brasil ($BBAS3)</v>
      </c>
      <c r="M4" s="440"/>
      <c r="N4" s="440"/>
      <c r="O4" s="5"/>
      <c r="P4" s="5"/>
      <c r="Q4" s="5"/>
      <c r="R4" s="5"/>
      <c r="S4" s="5"/>
      <c r="T4" s="3"/>
      <c r="U4" s="2"/>
      <c r="V4" s="3"/>
      <c r="W4" s="3"/>
      <c r="X4" s="3"/>
      <c r="Y4" s="3"/>
      <c r="Z4" s="2"/>
      <c r="AA4" s="2"/>
      <c r="AB4" s="2"/>
      <c r="AC4" s="2"/>
      <c r="AD4" s="2"/>
      <c r="AE4" s="2"/>
      <c r="AF4" s="2"/>
      <c r="AG4" s="2"/>
      <c r="AH4" s="2"/>
      <c r="AI4" s="2"/>
      <c r="AJ4" s="2"/>
    </row>
    <row r="5" spans="1:36" ht="15" customHeight="1" x14ac:dyDescent="0.25">
      <c r="B5" s="2"/>
      <c r="C5" s="2"/>
      <c r="D5" s="2"/>
      <c r="E5" s="2"/>
      <c r="F5" s="3"/>
      <c r="G5" s="3"/>
      <c r="H5" s="3"/>
      <c r="I5" s="3"/>
      <c r="J5" s="3"/>
      <c r="K5" s="3"/>
      <c r="L5" s="441"/>
      <c r="M5" s="441"/>
      <c r="N5" s="441"/>
      <c r="O5" s="5"/>
      <c r="P5" s="5"/>
      <c r="Q5" s="5"/>
      <c r="R5" s="5"/>
      <c r="S5" s="5"/>
      <c r="T5" s="3"/>
      <c r="U5" s="2"/>
      <c r="V5" s="3"/>
      <c r="W5" s="3"/>
      <c r="X5" s="3"/>
      <c r="Y5" s="3"/>
      <c r="Z5" s="2"/>
      <c r="AA5" s="2"/>
      <c r="AB5" s="2"/>
      <c r="AC5" s="2"/>
      <c r="AD5" s="2"/>
      <c r="AE5" s="2"/>
      <c r="AF5" s="2"/>
      <c r="AG5" s="2"/>
      <c r="AH5" s="2"/>
      <c r="AI5" s="2"/>
      <c r="AJ5" s="2"/>
    </row>
    <row r="6" spans="1:36" ht="15" customHeight="1" x14ac:dyDescent="0.25">
      <c r="B6" s="2"/>
      <c r="C6" s="2"/>
      <c r="D6" s="2"/>
      <c r="E6" s="2"/>
      <c r="F6" s="3"/>
      <c r="G6" s="3"/>
      <c r="H6" s="3"/>
      <c r="I6" s="3"/>
      <c r="J6" s="3"/>
      <c r="K6" s="3"/>
      <c r="L6" s="3"/>
      <c r="M6" s="3"/>
      <c r="N6" s="3"/>
      <c r="O6" s="3"/>
      <c r="P6" s="3"/>
      <c r="Q6" s="3"/>
      <c r="R6" s="3"/>
      <c r="S6" s="3"/>
      <c r="T6" s="3"/>
      <c r="U6" s="2"/>
      <c r="V6" s="3"/>
      <c r="W6" s="3"/>
      <c r="X6" s="3"/>
      <c r="Y6" s="3"/>
      <c r="Z6" s="2"/>
      <c r="AA6" s="2"/>
      <c r="AB6" s="2"/>
      <c r="AC6" s="2"/>
      <c r="AD6" s="2"/>
      <c r="AE6" s="2"/>
      <c r="AF6" s="2"/>
      <c r="AG6" s="2"/>
      <c r="AH6" s="2"/>
      <c r="AI6" s="2"/>
      <c r="AJ6" s="2"/>
    </row>
    <row r="7" spans="1:36" ht="30" customHeight="1" thickBot="1" x14ac:dyDescent="0.3">
      <c r="A7" s="268" t="s">
        <v>317</v>
      </c>
      <c r="B7" s="2"/>
      <c r="C7" s="2"/>
      <c r="D7" s="6"/>
      <c r="E7" s="6"/>
      <c r="F7" s="2"/>
      <c r="G7" s="2"/>
      <c r="H7" s="13"/>
      <c r="I7" s="2"/>
      <c r="J7" s="2"/>
      <c r="K7" s="2"/>
      <c r="L7" s="2"/>
      <c r="M7" s="2"/>
      <c r="N7" s="2"/>
      <c r="O7" s="2"/>
      <c r="P7" s="2"/>
      <c r="Q7" s="2"/>
      <c r="R7" s="2"/>
      <c r="S7" s="2"/>
      <c r="T7" s="6"/>
      <c r="U7" s="6"/>
      <c r="V7" s="3"/>
      <c r="W7" s="3"/>
      <c r="X7" s="3"/>
      <c r="Y7" s="3"/>
      <c r="Z7" s="6"/>
      <c r="AA7" s="6"/>
      <c r="AB7" s="6"/>
      <c r="AC7" s="6"/>
      <c r="AD7" s="6"/>
      <c r="AE7" s="2"/>
      <c r="AF7" s="2"/>
      <c r="AG7" s="2"/>
      <c r="AH7" s="2"/>
      <c r="AI7" s="2"/>
      <c r="AJ7" s="2"/>
    </row>
    <row r="8" spans="1:36" ht="30" customHeight="1" x14ac:dyDescent="0.25">
      <c r="A8" s="17" t="s">
        <v>318</v>
      </c>
      <c r="B8" s="2"/>
      <c r="C8" s="2"/>
      <c r="D8" s="2"/>
      <c r="E8" s="31"/>
      <c r="F8" s="32"/>
      <c r="G8" s="32"/>
      <c r="H8" s="32"/>
      <c r="I8" s="32"/>
      <c r="J8" s="32"/>
      <c r="K8" s="32"/>
      <c r="L8" s="32"/>
      <c r="M8" s="32"/>
      <c r="N8" s="32"/>
      <c r="O8" s="32"/>
      <c r="P8" s="32"/>
      <c r="Q8" s="32"/>
      <c r="R8" s="32"/>
      <c r="S8" s="32"/>
      <c r="T8" s="155"/>
      <c r="U8" s="155"/>
      <c r="V8" s="155"/>
      <c r="W8" s="155"/>
      <c r="X8" s="155"/>
      <c r="Y8" s="155"/>
      <c r="Z8" s="155"/>
      <c r="AA8" s="155"/>
      <c r="AB8" s="155"/>
      <c r="AC8" s="155"/>
      <c r="AD8" s="156"/>
      <c r="AE8" s="2"/>
      <c r="AF8" s="2"/>
      <c r="AG8" s="2"/>
      <c r="AH8" s="2"/>
      <c r="AI8" s="2"/>
      <c r="AJ8" s="2"/>
    </row>
    <row r="9" spans="1:36" ht="30" customHeight="1" x14ac:dyDescent="0.25">
      <c r="A9" s="17" t="s">
        <v>218</v>
      </c>
      <c r="B9" s="2"/>
      <c r="C9" s="2"/>
      <c r="D9" s="2"/>
      <c r="E9" s="37"/>
      <c r="F9" s="35">
        <v>2014</v>
      </c>
      <c r="G9" s="35">
        <v>2015</v>
      </c>
      <c r="H9" s="35">
        <v>2016</v>
      </c>
      <c r="I9" s="35">
        <v>2017</v>
      </c>
      <c r="J9" s="35">
        <v>2018</v>
      </c>
      <c r="K9" s="35">
        <v>2019</v>
      </c>
      <c r="L9" s="35">
        <v>2020</v>
      </c>
      <c r="M9" s="35">
        <v>2021</v>
      </c>
      <c r="N9" s="35">
        <v>2022</v>
      </c>
      <c r="O9" s="35" t="s">
        <v>451</v>
      </c>
      <c r="P9" s="114" t="s">
        <v>452</v>
      </c>
      <c r="Q9" s="69" t="s">
        <v>453</v>
      </c>
      <c r="R9" s="69" t="s">
        <v>454</v>
      </c>
      <c r="S9" s="69" t="s">
        <v>455</v>
      </c>
      <c r="T9" s="157">
        <v>2023</v>
      </c>
      <c r="U9" s="157">
        <v>2024</v>
      </c>
      <c r="V9" s="157">
        <v>2025</v>
      </c>
      <c r="W9" s="157">
        <v>2026</v>
      </c>
      <c r="X9" s="157">
        <v>2027</v>
      </c>
      <c r="Y9" s="157">
        <v>2028</v>
      </c>
      <c r="Z9" s="157">
        <v>2029</v>
      </c>
      <c r="AA9" s="157">
        <v>2030</v>
      </c>
      <c r="AB9" s="157">
        <v>2031</v>
      </c>
      <c r="AC9" s="157">
        <v>2032</v>
      </c>
      <c r="AD9" s="158">
        <v>2033</v>
      </c>
      <c r="AE9" s="2"/>
      <c r="AF9" s="2"/>
      <c r="AG9" s="2"/>
      <c r="AH9" s="2"/>
      <c r="AI9" s="2"/>
      <c r="AJ9" s="2"/>
    </row>
    <row r="10" spans="1:36" ht="30" customHeight="1" x14ac:dyDescent="0.25">
      <c r="A10" s="332" t="s">
        <v>319</v>
      </c>
      <c r="B10" s="2"/>
      <c r="C10" s="2"/>
      <c r="D10" s="2"/>
      <c r="E10" s="34" t="s">
        <v>155</v>
      </c>
      <c r="F10" s="159">
        <f>'Projeções - Receitas'!F26</f>
        <v>27953349400.299988</v>
      </c>
      <c r="G10" s="159">
        <f>'Projeções - Receitas'!G26</f>
        <v>27970373016.460018</v>
      </c>
      <c r="H10" s="159">
        <f>'Projeções - Receitas'!H26</f>
        <v>26475920455.420181</v>
      </c>
      <c r="I10" s="159">
        <f>'Projeções - Receitas'!I26</f>
        <v>31171212314.009861</v>
      </c>
      <c r="J10" s="159">
        <f>'Projeções - Receitas'!J26</f>
        <v>34564592693.169876</v>
      </c>
      <c r="K10" s="159">
        <f>'Projeções - Receitas'!K26</f>
        <v>39015565138.559998</v>
      </c>
      <c r="L10" s="159">
        <f>'Projeções - Receitas'!L26</f>
        <v>34616131672.819885</v>
      </c>
      <c r="M10" s="159">
        <f>'Projeções - Receitas'!M26</f>
        <v>46197473602.27002</v>
      </c>
      <c r="N10" s="159">
        <f>'Projeções - Receitas'!N26</f>
        <v>56650189445.040146</v>
      </c>
      <c r="O10" s="159">
        <f>'Projeções - Receitas'!O26</f>
        <v>15306167998.409998</v>
      </c>
      <c r="P10" s="159">
        <f>'Projeções - Receitas'!P26</f>
        <v>15710918078.060104</v>
      </c>
      <c r="Q10" s="148">
        <f>'Projeções - Receitas'!Q26</f>
        <v>16061110451.945629</v>
      </c>
      <c r="R10" s="148">
        <f>'Projeções - Receitas'!R26</f>
        <v>16270966282.728786</v>
      </c>
      <c r="S10" s="148">
        <f>'Projeções - Receitas'!S26</f>
        <v>32332076734.674416</v>
      </c>
      <c r="T10" s="148">
        <f>'Projeções - Receitas'!T26</f>
        <v>63477101133.471191</v>
      </c>
      <c r="U10" s="148">
        <f>'Projeções - Receitas'!U26</f>
        <v>54379067151.294495</v>
      </c>
      <c r="V10" s="148">
        <f>'Projeções - Receitas'!V26</f>
        <v>60169425204.287056</v>
      </c>
      <c r="W10" s="148">
        <f>'Projeções - Receitas'!W26</f>
        <v>66516562409.929985</v>
      </c>
      <c r="X10" s="148">
        <f>'Projeções - Receitas'!X26</f>
        <v>73499522166.752975</v>
      </c>
      <c r="Y10" s="148">
        <f>'Projeções - Receitas'!Y26</f>
        <v>81200553766.510468</v>
      </c>
      <c r="Z10" s="148">
        <f>'Projeções - Receitas'!Z26</f>
        <v>89698328337.597305</v>
      </c>
      <c r="AA10" s="148">
        <f>'Projeções - Receitas'!AA26</f>
        <v>99071424249.760162</v>
      </c>
      <c r="AB10" s="148">
        <f>'Projeções - Receitas'!AB26</f>
        <v>109406727724.1131</v>
      </c>
      <c r="AC10" s="148">
        <f>'Projeções - Receitas'!AC26</f>
        <v>120802327426.97101</v>
      </c>
      <c r="AD10" s="160">
        <f>'Projeções - Receitas'!AD26</f>
        <v>156191410899.44891</v>
      </c>
      <c r="AE10" s="2"/>
      <c r="AF10" s="2"/>
      <c r="AG10" s="2"/>
      <c r="AH10" s="2"/>
      <c r="AI10" s="2"/>
      <c r="AJ10" s="2"/>
    </row>
    <row r="11" spans="1:36" ht="30" customHeight="1" x14ac:dyDescent="0.25">
      <c r="A11" s="17" t="s">
        <v>320</v>
      </c>
      <c r="B11" s="2"/>
      <c r="C11" s="2"/>
      <c r="D11" s="2"/>
      <c r="E11" s="40" t="s">
        <v>191</v>
      </c>
      <c r="F11" s="161" t="s">
        <v>157</v>
      </c>
      <c r="G11" s="161">
        <f t="shared" ref="G11:AD11" si="0">G10/F10-1</f>
        <v>6.0900094354510159E-4</v>
      </c>
      <c r="H11" s="161">
        <f t="shared" si="0"/>
        <v>-5.3429840215587387E-2</v>
      </c>
      <c r="I11" s="161">
        <f t="shared" si="0"/>
        <v>0.17734196877104047</v>
      </c>
      <c r="J11" s="161">
        <f t="shared" si="0"/>
        <v>0.10886263726210177</v>
      </c>
      <c r="K11" s="161">
        <f t="shared" si="0"/>
        <v>0.12877259931576313</v>
      </c>
      <c r="L11" s="161">
        <f t="shared" si="0"/>
        <v>-0.11276098270308144</v>
      </c>
      <c r="M11" s="161">
        <f t="shared" si="0"/>
        <v>0.33456487971888693</v>
      </c>
      <c r="N11" s="161">
        <f t="shared" si="0"/>
        <v>0.22626163354215345</v>
      </c>
      <c r="O11" s="161"/>
      <c r="P11" s="421"/>
      <c r="Q11" s="162"/>
      <c r="R11" s="162"/>
      <c r="S11" s="162"/>
      <c r="T11" s="162">
        <f>T10/N10-1</f>
        <v>0.12050995337013393</v>
      </c>
      <c r="U11" s="162">
        <f t="shared" si="0"/>
        <v>-0.14332781144253204</v>
      </c>
      <c r="V11" s="162">
        <f t="shared" si="0"/>
        <v>0.10648137888946341</v>
      </c>
      <c r="W11" s="162">
        <f t="shared" si="0"/>
        <v>0.10548774870448141</v>
      </c>
      <c r="X11" s="162">
        <f t="shared" si="0"/>
        <v>0.10498076725294703</v>
      </c>
      <c r="Y11" s="162">
        <f t="shared" si="0"/>
        <v>0.10477662129946475</v>
      </c>
      <c r="Z11" s="162">
        <f t="shared" si="0"/>
        <v>0.10465168249371692</v>
      </c>
      <c r="AA11" s="162">
        <f t="shared" si="0"/>
        <v>0.10449577027662516</v>
      </c>
      <c r="AB11" s="162">
        <f t="shared" si="0"/>
        <v>0.104321741133927</v>
      </c>
      <c r="AC11" s="162">
        <f t="shared" si="0"/>
        <v>0.10415812573787764</v>
      </c>
      <c r="AD11" s="163">
        <f t="shared" si="0"/>
        <v>0.29295034480086302</v>
      </c>
      <c r="AE11" s="2"/>
      <c r="AF11" s="2"/>
      <c r="AG11" s="2"/>
      <c r="AH11" s="2"/>
      <c r="AI11" s="2"/>
      <c r="AJ11" s="2"/>
    </row>
    <row r="12" spans="1:36" ht="30" customHeight="1" x14ac:dyDescent="0.25">
      <c r="A12" s="17" t="s">
        <v>321</v>
      </c>
      <c r="B12" s="2"/>
      <c r="C12" s="2"/>
      <c r="D12" s="2"/>
      <c r="E12" s="34" t="s">
        <v>113</v>
      </c>
      <c r="F12" s="159">
        <f>'Projeções - Receitas'!F133</f>
        <v>21778487137.099991</v>
      </c>
      <c r="G12" s="159">
        <f>'Projeções - Receitas'!G133</f>
        <v>22047847644.750011</v>
      </c>
      <c r="H12" s="159">
        <f>'Projeções - Receitas'!H133</f>
        <v>23794115688.300003</v>
      </c>
      <c r="I12" s="159">
        <f>'Projeções - Receitas'!I133</f>
        <v>25941415838.970001</v>
      </c>
      <c r="J12" s="159">
        <f>'Projeções - Receitas'!J133</f>
        <v>27452372337.14999</v>
      </c>
      <c r="K12" s="159">
        <f>'Projeções - Receitas'!K133</f>
        <v>29208671229.690002</v>
      </c>
      <c r="L12" s="159">
        <f>'Projeções - Receitas'!L133</f>
        <v>28701888331.700001</v>
      </c>
      <c r="M12" s="159">
        <f>'Projeções - Receitas'!M133</f>
        <v>29343336213.020012</v>
      </c>
      <c r="N12" s="159">
        <f>'Projeções - Receitas'!N133</f>
        <v>32333174638.950008</v>
      </c>
      <c r="O12" s="159">
        <f>'Projeções - Receitas'!O133</f>
        <v>8131702453.6700001</v>
      </c>
      <c r="P12" s="159">
        <f>'Projeções - Receitas'!P133</f>
        <v>8285926556.689991</v>
      </c>
      <c r="Q12" s="148">
        <f>'Projeções - Receitas'!Q133</f>
        <v>8638411281.5029373</v>
      </c>
      <c r="R12" s="148">
        <f>'Projeções - Receitas'!R133</f>
        <v>8955398536.4513607</v>
      </c>
      <c r="S12" s="148">
        <f>'Projeções - Receitas'!S133</f>
        <v>17593809817.9543</v>
      </c>
      <c r="T12" s="148">
        <f>'Projeções - Receitas'!T133</f>
        <v>34011438828.314285</v>
      </c>
      <c r="U12" s="148">
        <f>'Projeções - Receitas'!U133</f>
        <v>35312483708.915932</v>
      </c>
      <c r="V12" s="148">
        <f>'Projeções - Receitas'!V133</f>
        <v>36784864024.387985</v>
      </c>
      <c r="W12" s="148">
        <f>'Projeções - Receitas'!W133</f>
        <v>38430722825.156082</v>
      </c>
      <c r="X12" s="148">
        <f>'Projeções - Receitas'!X133</f>
        <v>40240617845.555428</v>
      </c>
      <c r="Y12" s="148">
        <f>'Projeções - Receitas'!Y133</f>
        <v>42204908327.92231</v>
      </c>
      <c r="Z12" s="148">
        <f>'Projeções - Receitas'!Z133</f>
        <v>44313383073.320984</v>
      </c>
      <c r="AA12" s="148">
        <f>'Projeções - Receitas'!AA133</f>
        <v>46565228728.708786</v>
      </c>
      <c r="AB12" s="148">
        <f>'Projeções - Receitas'!AB133</f>
        <v>48961315811.931076</v>
      </c>
      <c r="AC12" s="148">
        <f>'Projeções - Receitas'!AC133</f>
        <v>51501028231.780357</v>
      </c>
      <c r="AD12" s="160">
        <f>'Projeções - Receitas'!AD133</f>
        <v>54181929494.303452</v>
      </c>
      <c r="AE12" s="2"/>
      <c r="AF12" s="2"/>
      <c r="AG12" s="2"/>
      <c r="AH12" s="2"/>
      <c r="AI12" s="2"/>
      <c r="AJ12" s="2"/>
    </row>
    <row r="13" spans="1:36" ht="30" customHeight="1" x14ac:dyDescent="0.25">
      <c r="A13" s="17" t="s">
        <v>322</v>
      </c>
      <c r="B13" s="2"/>
      <c r="C13" s="2"/>
      <c r="D13" s="2"/>
      <c r="E13" s="40" t="s">
        <v>192</v>
      </c>
      <c r="F13" s="161" t="s">
        <v>157</v>
      </c>
      <c r="G13" s="161">
        <f t="shared" ref="G13:AD13" si="1">G12/F12-1</f>
        <v>1.2368191874593482E-2</v>
      </c>
      <c r="H13" s="161">
        <f t="shared" si="1"/>
        <v>7.9203560895696246E-2</v>
      </c>
      <c r="I13" s="161">
        <f t="shared" si="1"/>
        <v>9.0245007580839198E-2</v>
      </c>
      <c r="J13" s="161">
        <f t="shared" si="1"/>
        <v>5.8244951145271839E-2</v>
      </c>
      <c r="K13" s="161">
        <f t="shared" si="1"/>
        <v>6.3976215642510992E-2</v>
      </c>
      <c r="L13" s="161">
        <f t="shared" si="1"/>
        <v>-1.7350426317061185E-2</v>
      </c>
      <c r="M13" s="161">
        <f t="shared" si="1"/>
        <v>2.2348629954481503E-2</v>
      </c>
      <c r="N13" s="161">
        <f t="shared" si="1"/>
        <v>0.10189156421154899</v>
      </c>
      <c r="O13" s="161"/>
      <c r="P13" s="421"/>
      <c r="Q13" s="162"/>
      <c r="R13" s="162"/>
      <c r="S13" s="162"/>
      <c r="T13" s="162">
        <f>T12/N12-1</f>
        <v>5.1905332776774893E-2</v>
      </c>
      <c r="U13" s="162">
        <f t="shared" si="1"/>
        <v>3.8253156156349943E-2</v>
      </c>
      <c r="V13" s="162">
        <f t="shared" si="1"/>
        <v>4.1695744983814231E-2</v>
      </c>
      <c r="W13" s="162">
        <f t="shared" si="1"/>
        <v>4.4742826823470416E-2</v>
      </c>
      <c r="X13" s="162">
        <f t="shared" si="1"/>
        <v>4.7095003355352549E-2</v>
      </c>
      <c r="Y13" s="162">
        <f t="shared" si="1"/>
        <v>4.8813626319205161E-2</v>
      </c>
      <c r="Z13" s="162">
        <f t="shared" si="1"/>
        <v>4.9958045851357324E-2</v>
      </c>
      <c r="AA13" s="162">
        <f t="shared" si="1"/>
        <v>5.0816378692231545E-2</v>
      </c>
      <c r="AB13" s="162">
        <f t="shared" si="1"/>
        <v>5.1456572825659297E-2</v>
      </c>
      <c r="AC13" s="162">
        <f t="shared" si="1"/>
        <v>5.1871817122006281E-2</v>
      </c>
      <c r="AD13" s="163">
        <f t="shared" si="1"/>
        <v>5.2055295875991003E-2</v>
      </c>
      <c r="AE13" s="2"/>
      <c r="AF13" s="2"/>
      <c r="AG13" s="2"/>
      <c r="AH13" s="2"/>
      <c r="AI13" s="2"/>
      <c r="AJ13" s="2"/>
    </row>
    <row r="14" spans="1:36" ht="30" customHeight="1" x14ac:dyDescent="0.25">
      <c r="A14" s="17" t="s">
        <v>323</v>
      </c>
      <c r="B14" s="2"/>
      <c r="C14" s="2"/>
      <c r="D14" s="2"/>
      <c r="E14" s="37" t="s">
        <v>244</v>
      </c>
      <c r="F14" s="120">
        <f>'DRE CMN 4.720 - Contas Abertas'!F51</f>
        <v>-4069747596.1700001</v>
      </c>
      <c r="G14" s="120">
        <f>'DRE CMN 4.720 - Contas Abertas'!G51</f>
        <v>-4321566663.1000004</v>
      </c>
      <c r="H14" s="120">
        <f>'DRE CMN 4.720 - Contas Abertas'!H51</f>
        <v>-5115834676.1399994</v>
      </c>
      <c r="I14" s="120">
        <f>'DRE CMN 4.720 - Contas Abertas'!I51</f>
        <v>-5000549632.0600004</v>
      </c>
      <c r="J14" s="120">
        <f>'DRE CMN 4.720 - Contas Abertas'!J51</f>
        <v>-4589792268.5900002</v>
      </c>
      <c r="K14" s="120">
        <f>'DRE CMN 4.720 - Contas Abertas'!K51</f>
        <v>-4457742719.9499998</v>
      </c>
      <c r="L14" s="120">
        <f>'DRE CMN 4.720 - Contas Abertas'!L51</f>
        <v>-4846243068.6700001</v>
      </c>
      <c r="M14" s="120">
        <f>'DRE CMN 4.720 - Contas Abertas'!M51</f>
        <v>-5000683362.2600002</v>
      </c>
      <c r="N14" s="120">
        <f>'DRE CMN 4.720 - Contas Abertas'!N51</f>
        <v>-6071642989.9699993</v>
      </c>
      <c r="O14" s="120">
        <f>'DRE CMN 4.720 - Contas Abertas'!O51</f>
        <v>-1551919214.51</v>
      </c>
      <c r="P14" s="120">
        <f>'DRE CMN 4.720 - Contas Abertas'!P51</f>
        <v>-1737391710.5799999</v>
      </c>
      <c r="Q14" s="151">
        <f>'Projeções Trimestrais'!H77</f>
        <v>-1666230333.4913316</v>
      </c>
      <c r="R14" s="151">
        <f>'Projeções Trimestrais'!I77</f>
        <v>-1732732666.4070294</v>
      </c>
      <c r="S14" s="151">
        <f>SUM(Q14:R14)</f>
        <v>-3398962999.8983612</v>
      </c>
      <c r="T14" s="151">
        <f>SUM(O14:R14)</f>
        <v>-6688273924.9883604</v>
      </c>
      <c r="U14" s="151">
        <f>U15*SUM(U10,U12)</f>
        <v>-7054489362.3089533</v>
      </c>
      <c r="V14" s="151">
        <f t="shared" ref="V14:AD14" si="2">V15*SUM(V10,V12)</f>
        <v>-7625723888.5289249</v>
      </c>
      <c r="W14" s="151">
        <f t="shared" si="2"/>
        <v>-8254395204.382144</v>
      </c>
      <c r="X14" s="151">
        <f t="shared" si="2"/>
        <v>-8945977632.1062298</v>
      </c>
      <c r="Y14" s="151">
        <f t="shared" si="2"/>
        <v>-9706182034.3905067</v>
      </c>
      <c r="Z14" s="151">
        <f t="shared" si="2"/>
        <v>-10540392974.657976</v>
      </c>
      <c r="AA14" s="151">
        <f t="shared" si="2"/>
        <v>-11454726887.264343</v>
      </c>
      <c r="AB14" s="151">
        <f t="shared" si="2"/>
        <v>-12456086083.246971</v>
      </c>
      <c r="AC14" s="151">
        <f t="shared" si="2"/>
        <v>-13552137051.116947</v>
      </c>
      <c r="AD14" s="167">
        <f t="shared" si="2"/>
        <v>-16546446991.803581</v>
      </c>
      <c r="AE14" s="2"/>
      <c r="AF14" s="2"/>
      <c r="AG14" s="2"/>
      <c r="AH14" s="2"/>
      <c r="AI14" s="2"/>
      <c r="AJ14" s="2"/>
    </row>
    <row r="15" spans="1:36" ht="30" customHeight="1" x14ac:dyDescent="0.25">
      <c r="A15" s="17" t="s">
        <v>324</v>
      </c>
      <c r="B15" s="2"/>
      <c r="C15" s="2"/>
      <c r="D15" s="2"/>
      <c r="E15" s="58" t="s">
        <v>256</v>
      </c>
      <c r="F15" s="61">
        <f t="shared" ref="F15:R15" si="3">F14/SUM(F10,F12)</f>
        <v>-8.1833848888918787E-2</v>
      </c>
      <c r="G15" s="61">
        <f t="shared" si="3"/>
        <v>-8.6399848014814484E-2</v>
      </c>
      <c r="H15" s="61">
        <f t="shared" si="3"/>
        <v>-0.10176707773819808</v>
      </c>
      <c r="I15" s="61">
        <f t="shared" si="3"/>
        <v>-8.7555936292507949E-2</v>
      </c>
      <c r="J15" s="61">
        <f t="shared" si="3"/>
        <v>-7.4008656604625314E-2</v>
      </c>
      <c r="K15" s="61">
        <f t="shared" si="3"/>
        <v>-6.5339576626240278E-2</v>
      </c>
      <c r="L15" s="61">
        <f t="shared" si="3"/>
        <v>-7.6538133509608433E-2</v>
      </c>
      <c r="M15" s="61">
        <f t="shared" si="3"/>
        <v>-6.6198434653897811E-2</v>
      </c>
      <c r="N15" s="61">
        <f t="shared" si="3"/>
        <v>-6.823346197879257E-2</v>
      </c>
      <c r="O15" s="61">
        <f t="shared" si="3"/>
        <v>-6.6214173240823362E-2</v>
      </c>
      <c r="P15" s="119">
        <f t="shared" si="3"/>
        <v>-7.2400840069784173E-2</v>
      </c>
      <c r="Q15" s="75">
        <f t="shared" si="3"/>
        <v>-6.7460024184795866E-2</v>
      </c>
      <c r="R15" s="75">
        <f t="shared" si="3"/>
        <v>-6.8687370488259791E-2</v>
      </c>
      <c r="S15" s="75">
        <f>S14/SUM(S10,S12)</f>
        <v>-6.8080173124525079E-2</v>
      </c>
      <c r="T15" s="75">
        <f>T14/SUM(T10,T12)</f>
        <v>-6.8605745122555906E-2</v>
      </c>
      <c r="U15" s="75">
        <f t="shared" ref="U15:AD15" si="4">AVERAGE($F$15:$N$15)</f>
        <v>-7.8652774923067076E-2</v>
      </c>
      <c r="V15" s="75">
        <f t="shared" si="4"/>
        <v>-7.8652774923067076E-2</v>
      </c>
      <c r="W15" s="75">
        <f t="shared" si="4"/>
        <v>-7.8652774923067076E-2</v>
      </c>
      <c r="X15" s="75">
        <f t="shared" si="4"/>
        <v>-7.8652774923067076E-2</v>
      </c>
      <c r="Y15" s="75">
        <f t="shared" si="4"/>
        <v>-7.8652774923067076E-2</v>
      </c>
      <c r="Z15" s="75">
        <f t="shared" si="4"/>
        <v>-7.8652774923067076E-2</v>
      </c>
      <c r="AA15" s="75">
        <f t="shared" si="4"/>
        <v>-7.8652774923067076E-2</v>
      </c>
      <c r="AB15" s="75">
        <f t="shared" si="4"/>
        <v>-7.8652774923067076E-2</v>
      </c>
      <c r="AC15" s="75">
        <f t="shared" si="4"/>
        <v>-7.8652774923067076E-2</v>
      </c>
      <c r="AD15" s="75">
        <f t="shared" si="4"/>
        <v>-7.8652774923067076E-2</v>
      </c>
      <c r="AE15" s="2"/>
      <c r="AF15" s="2"/>
      <c r="AG15" s="2"/>
      <c r="AH15" s="2"/>
      <c r="AI15" s="2"/>
      <c r="AJ15" s="2"/>
    </row>
    <row r="16" spans="1:36" ht="30" customHeight="1" x14ac:dyDescent="0.25">
      <c r="A16" s="17" t="s">
        <v>463</v>
      </c>
      <c r="B16" s="2"/>
      <c r="C16" s="2"/>
      <c r="D16" s="2"/>
      <c r="E16" s="34" t="s">
        <v>245</v>
      </c>
      <c r="F16" s="159">
        <f>F10+F12+F14</f>
        <v>45662088941.22998</v>
      </c>
      <c r="G16" s="159">
        <f t="shared" ref="G16:AD16" si="5">G10+G12+G14</f>
        <v>45696653998.110031</v>
      </c>
      <c r="H16" s="159">
        <f t="shared" si="5"/>
        <v>45154201467.580185</v>
      </c>
      <c r="I16" s="159">
        <f t="shared" si="5"/>
        <v>52112078520.919861</v>
      </c>
      <c r="J16" s="159">
        <f t="shared" si="5"/>
        <v>57427172761.729874</v>
      </c>
      <c r="K16" s="159">
        <f t="shared" si="5"/>
        <v>63766493648.300003</v>
      </c>
      <c r="L16" s="159">
        <f t="shared" si="5"/>
        <v>58471776935.849884</v>
      </c>
      <c r="M16" s="159">
        <f t="shared" si="5"/>
        <v>70540126453.030045</v>
      </c>
      <c r="N16" s="159">
        <f t="shared" si="5"/>
        <v>82911721094.020157</v>
      </c>
      <c r="O16" s="159">
        <f t="shared" si="5"/>
        <v>21885951237.57</v>
      </c>
      <c r="P16" s="159">
        <f t="shared" si="5"/>
        <v>22259452924.170097</v>
      </c>
      <c r="Q16" s="148">
        <f>Q10+Q12+Q14</f>
        <v>23033291399.957233</v>
      </c>
      <c r="R16" s="148">
        <f>R10+R12+R14</f>
        <v>23493632152.773117</v>
      </c>
      <c r="S16" s="148">
        <f>SUM(Q16:R16)</f>
        <v>46526923552.730347</v>
      </c>
      <c r="T16" s="148">
        <f>SUM(O16:R16)</f>
        <v>90672327714.470444</v>
      </c>
      <c r="U16" s="148">
        <f t="shared" si="5"/>
        <v>82637061497.901459</v>
      </c>
      <c r="V16" s="148">
        <f t="shared" si="5"/>
        <v>89328565340.146118</v>
      </c>
      <c r="W16" s="148">
        <f t="shared" si="5"/>
        <v>96692890030.703918</v>
      </c>
      <c r="X16" s="148">
        <f t="shared" si="5"/>
        <v>104794162380.20218</v>
      </c>
      <c r="Y16" s="148">
        <f t="shared" si="5"/>
        <v>113699280060.04227</v>
      </c>
      <c r="Z16" s="148">
        <f t="shared" si="5"/>
        <v>123471318436.26031</v>
      </c>
      <c r="AA16" s="148">
        <f t="shared" si="5"/>
        <v>134181926091.20459</v>
      </c>
      <c r="AB16" s="148">
        <f t="shared" si="5"/>
        <v>145911957452.79721</v>
      </c>
      <c r="AC16" s="148">
        <f t="shared" si="5"/>
        <v>158751218607.63443</v>
      </c>
      <c r="AD16" s="160">
        <f t="shared" si="5"/>
        <v>193826893401.94879</v>
      </c>
      <c r="AE16" s="2"/>
      <c r="AF16" s="2"/>
      <c r="AG16" s="2"/>
      <c r="AH16" s="2"/>
      <c r="AI16" s="2"/>
      <c r="AJ16" s="2"/>
    </row>
    <row r="17" spans="1:36" ht="30" customHeight="1" x14ac:dyDescent="0.25">
      <c r="A17" s="269"/>
      <c r="B17" s="2"/>
      <c r="C17" s="2"/>
      <c r="D17" s="2"/>
      <c r="E17" s="40" t="s">
        <v>257</v>
      </c>
      <c r="F17" s="161" t="s">
        <v>157</v>
      </c>
      <c r="G17" s="161">
        <f t="shared" ref="G17:AD17" si="6">G16/F16-1</f>
        <v>7.5697493657234105E-4</v>
      </c>
      <c r="H17" s="161">
        <f t="shared" si="6"/>
        <v>-1.1870727571263395E-2</v>
      </c>
      <c r="I17" s="161">
        <f t="shared" si="6"/>
        <v>0.15409146496224269</v>
      </c>
      <c r="J17" s="161">
        <f t="shared" si="6"/>
        <v>0.10199351842541304</v>
      </c>
      <c r="K17" s="161">
        <f t="shared" si="6"/>
        <v>0.1103888731014584</v>
      </c>
      <c r="L17" s="161">
        <f t="shared" si="6"/>
        <v>-8.3032897208568324E-2</v>
      </c>
      <c r="M17" s="161">
        <f t="shared" si="6"/>
        <v>0.20639614784446336</v>
      </c>
      <c r="N17" s="161">
        <f t="shared" si="6"/>
        <v>0.17538378881738859</v>
      </c>
      <c r="O17" s="161"/>
      <c r="P17" s="421"/>
      <c r="Q17" s="162"/>
      <c r="R17" s="162"/>
      <c r="S17" s="162"/>
      <c r="T17" s="162">
        <f>T16/N16-1</f>
        <v>9.360083855514123E-2</v>
      </c>
      <c r="U17" s="162">
        <f t="shared" si="6"/>
        <v>-8.8618726563105876E-2</v>
      </c>
      <c r="V17" s="162">
        <f t="shared" si="6"/>
        <v>8.0974610192481089E-2</v>
      </c>
      <c r="W17" s="162">
        <f t="shared" si="6"/>
        <v>8.2440870538061928E-2</v>
      </c>
      <c r="X17" s="162">
        <f t="shared" si="6"/>
        <v>8.3783537206570058E-2</v>
      </c>
      <c r="Y17" s="162">
        <f t="shared" si="6"/>
        <v>8.4977230387428992E-2</v>
      </c>
      <c r="Z17" s="162">
        <f t="shared" si="6"/>
        <v>8.5946352264127279E-2</v>
      </c>
      <c r="AA17" s="162">
        <f t="shared" si="6"/>
        <v>8.6745713827243387E-2</v>
      </c>
      <c r="AB17" s="162">
        <f t="shared" si="6"/>
        <v>8.7418862609108805E-2</v>
      </c>
      <c r="AC17" s="162">
        <f t="shared" si="6"/>
        <v>8.7993207540860707E-2</v>
      </c>
      <c r="AD17" s="163">
        <f t="shared" si="6"/>
        <v>0.22094743651074911</v>
      </c>
      <c r="AE17" s="2"/>
      <c r="AF17" s="2"/>
      <c r="AG17" s="2"/>
      <c r="AH17" s="2"/>
      <c r="AI17" s="2"/>
      <c r="AJ17" s="2"/>
    </row>
    <row r="18" spans="1:36" ht="30" customHeight="1" x14ac:dyDescent="0.25">
      <c r="A18" s="269"/>
      <c r="B18" s="2"/>
      <c r="C18" s="2"/>
      <c r="D18" s="2"/>
      <c r="E18" s="37" t="s">
        <v>194</v>
      </c>
      <c r="F18" s="219">
        <f>SUM('DRE CMN 4.720 - Contas Abertas'!F53,'DRE CMN 4.720 - Contas Abertas'!F56,'DRE CMN 4.720 - Contas Abertas'!F58,'DRE CMN 4.720 - Contas Abertas'!F61)</f>
        <v>-29084321944.10001</v>
      </c>
      <c r="G18" s="219">
        <f>SUM('DRE CMN 4.720 - Contas Abertas'!G53,'DRE CMN 4.720 - Contas Abertas'!G56,'DRE CMN 4.720 - Contas Abertas'!G58,'DRE CMN 4.720 - Contas Abertas'!G61)</f>
        <v>-29928888533.854996</v>
      </c>
      <c r="H18" s="219">
        <f>SUM('DRE CMN 4.720 - Contas Abertas'!H53,'DRE CMN 4.720 - Contas Abertas'!H56,'DRE CMN 4.720 - Contas Abertas'!H58,'DRE CMN 4.720 - Contas Abertas'!H61)</f>
        <v>-34437793384.750008</v>
      </c>
      <c r="I18" s="219">
        <f>SUM('DRE CMN 4.720 - Contas Abertas'!I53,'DRE CMN 4.720 - Contas Abertas'!I56,'DRE CMN 4.720 - Contas Abertas'!I58,'DRE CMN 4.720 - Contas Abertas'!I61)</f>
        <v>-33548636953.510017</v>
      </c>
      <c r="J18" s="219">
        <f>SUM('DRE CMN 4.720 - Contas Abertas'!J53,'DRE CMN 4.720 - Contas Abertas'!J56,'DRE CMN 4.720 - Contas Abertas'!J58,'DRE CMN 4.720 - Contas Abertas'!J61)</f>
        <v>-34325727421.37999</v>
      </c>
      <c r="K18" s="219">
        <f>SUM('DRE CMN 4.720 - Contas Abertas'!K53,'DRE CMN 4.720 - Contas Abertas'!K56,'DRE CMN 4.720 - Contas Abertas'!K58,'DRE CMN 4.720 - Contas Abertas'!K61)</f>
        <v>-38851252059.100006</v>
      </c>
      <c r="L18" s="219">
        <f>SUM('DRE CMN 4.720 - Contas Abertas'!L53,'DRE CMN 4.720 - Contas Abertas'!L56,'DRE CMN 4.720 - Contas Abertas'!L58,'DRE CMN 4.720 - Contas Abertas'!L61)</f>
        <v>-38370837042.079994</v>
      </c>
      <c r="M18" s="219">
        <f>SUM('DRE CMN 4.720 - Contas Abertas'!M53,'DRE CMN 4.720 - Contas Abertas'!M56,'DRE CMN 4.720 - Contas Abertas'!M58,'DRE CMN 4.720 - Contas Abertas'!M61)</f>
        <v>-39434130358.209984</v>
      </c>
      <c r="N18" s="219">
        <f>SUM('DRE CMN 4.720 - Contas Abertas'!N53,'DRE CMN 4.720 - Contas Abertas'!N56,'DRE CMN 4.720 - Contas Abertas'!N58,'DRE CMN 4.720 - Contas Abertas'!N61)</f>
        <v>-34352528382.780006</v>
      </c>
      <c r="O18" s="219">
        <f>SUM('DRE CMN 4.720 - Contas Abertas'!O53,'DRE CMN 4.720 - Contas Abertas'!O56,'DRE CMN 4.720 - Contas Abertas'!O58,'DRE CMN 4.720 - Contas Abertas'!O61)</f>
        <v>-8975768433.3199997</v>
      </c>
      <c r="P18" s="219">
        <f>SUM('DRE CMN 4.720 - Contas Abertas'!P53,'DRE CMN 4.720 - Contas Abertas'!P56,'DRE CMN 4.720 - Contas Abertas'!P58,'DRE CMN 4.720 - Contas Abertas'!P61)</f>
        <v>-9220025409.5000019</v>
      </c>
      <c r="Q18" s="151">
        <f>'Projeções Trimestrais'!H91</f>
        <v>-9421850291.5844345</v>
      </c>
      <c r="R18" s="151">
        <f>'Projeções Trimestrais'!I91</f>
        <v>-9537692717.8036308</v>
      </c>
      <c r="S18" s="151">
        <f>SUM(Q18:R18)</f>
        <v>-18959543009.388065</v>
      </c>
      <c r="T18" s="151">
        <f>SUM(O18:R18)</f>
        <v>-37155336852.208069</v>
      </c>
      <c r="U18" s="151">
        <f>T18*(1+'Projeções - Receitas'!U11)</f>
        <v>-38738154202.112129</v>
      </c>
      <c r="V18" s="151">
        <f>U18*(1+'Projeções - Receitas'!V11)</f>
        <v>-40566595080.45182</v>
      </c>
      <c r="W18" s="151">
        <f>V18*(1+'Projeções - Receitas'!W11)</f>
        <v>-42643604748.570953</v>
      </c>
      <c r="X18" s="151">
        <f>W18*(1+'Projeções - Receitas'!X11)</f>
        <v>-44954888125.943497</v>
      </c>
      <c r="Y18" s="151">
        <f>X18*(1+'Projeções - Receitas'!Y11)</f>
        <v>-47485848327.434113</v>
      </c>
      <c r="Z18" s="151">
        <f>Y18*(1+'Projeções - Receitas'!Z11)</f>
        <v>-50221033191.094322</v>
      </c>
      <c r="AA18" s="151">
        <f>Z18*(1+'Projeções - Receitas'!AA11)</f>
        <v>-53158963632.773338</v>
      </c>
      <c r="AB18" s="151">
        <f>AA18*(1+'Projeções - Receitas'!AB11)</f>
        <v>-56300658383.470238</v>
      </c>
      <c r="AC18" s="151">
        <f>AB18*(1+'Projeções - Receitas'!AC11)</f>
        <v>-59644917491.448364</v>
      </c>
      <c r="AD18" s="167">
        <f>AC18*(1+'Projeções - Receitas'!AD11)</f>
        <v>-63187825590.440392</v>
      </c>
      <c r="AE18" s="2"/>
      <c r="AF18" s="2"/>
      <c r="AG18" s="2"/>
      <c r="AH18" s="2"/>
      <c r="AI18" s="2"/>
      <c r="AJ18" s="2"/>
    </row>
    <row r="19" spans="1:36" ht="30" customHeight="1" x14ac:dyDescent="0.25">
      <c r="A19" s="269"/>
      <c r="B19" s="2"/>
      <c r="C19" s="2"/>
      <c r="D19" s="2"/>
      <c r="E19" s="58" t="s">
        <v>193</v>
      </c>
      <c r="F19" s="164">
        <f t="shared" ref="F19:AD19" si="7">F18/F12</f>
        <v>-1.3354610795969577</v>
      </c>
      <c r="G19" s="164">
        <f t="shared" si="7"/>
        <v>-1.3574517121167426</v>
      </c>
      <c r="H19" s="164">
        <f t="shared" si="7"/>
        <v>-1.4473239449568489</v>
      </c>
      <c r="I19" s="164">
        <f t="shared" si="7"/>
        <v>-1.2932461806156399</v>
      </c>
      <c r="J19" s="164">
        <f t="shared" si="7"/>
        <v>-1.2503738110432305</v>
      </c>
      <c r="K19" s="164">
        <f t="shared" si="7"/>
        <v>-1.3301273362825394</v>
      </c>
      <c r="L19" s="164">
        <f t="shared" si="7"/>
        <v>-1.3368750027398391</v>
      </c>
      <c r="M19" s="164">
        <f t="shared" si="7"/>
        <v>-1.3438870778678724</v>
      </c>
      <c r="N19" s="164">
        <f>N18/N12</f>
        <v>-1.0624545460314123</v>
      </c>
      <c r="O19" s="164">
        <f>O18/O12</f>
        <v>-1.1037994177060741</v>
      </c>
      <c r="P19" s="422">
        <f>P18/P12</f>
        <v>-1.1127331803412892</v>
      </c>
      <c r="Q19" s="165">
        <f t="shared" ref="Q19:S19" si="8">Q18/Q12</f>
        <v>-1.0906924878373228</v>
      </c>
      <c r="R19" s="165">
        <f t="shared" si="8"/>
        <v>-1.0650215821196729</v>
      </c>
      <c r="S19" s="165">
        <f t="shared" si="8"/>
        <v>-1.0776257789282255</v>
      </c>
      <c r="T19" s="165">
        <f>T18/T12</f>
        <v>-1.0924364899633858</v>
      </c>
      <c r="U19" s="165">
        <f>U18/U12</f>
        <v>-1.097010182615143</v>
      </c>
      <c r="V19" s="165">
        <f t="shared" si="7"/>
        <v>-1.1028067156523016</v>
      </c>
      <c r="W19" s="165">
        <f t="shared" si="7"/>
        <v>-1.1096227604820692</v>
      </c>
      <c r="X19" s="165">
        <f t="shared" si="7"/>
        <v>-1.1171520352515849</v>
      </c>
      <c r="Y19" s="165">
        <f t="shared" si="7"/>
        <v>-1.1251262047172363</v>
      </c>
      <c r="Z19" s="165">
        <f t="shared" si="7"/>
        <v>-1.1333152584626305</v>
      </c>
      <c r="AA19" s="165">
        <f t="shared" si="7"/>
        <v>-1.1416021156575857</v>
      </c>
      <c r="AB19" s="165">
        <f t="shared" si="7"/>
        <v>-1.1499008441629888</v>
      </c>
      <c r="AC19" s="165">
        <f t="shared" si="7"/>
        <v>-1.1581306148494053</v>
      </c>
      <c r="AD19" s="166">
        <f t="shared" si="7"/>
        <v>-1.1662158616385891</v>
      </c>
      <c r="AE19" s="2"/>
      <c r="AF19" s="2"/>
      <c r="AG19" s="2"/>
      <c r="AH19" s="2"/>
      <c r="AI19" s="2"/>
      <c r="AJ19" s="2"/>
    </row>
    <row r="20" spans="1:36" ht="30" customHeight="1" x14ac:dyDescent="0.25">
      <c r="A20" s="269"/>
      <c r="B20" s="2"/>
      <c r="C20" s="2"/>
      <c r="D20" s="2"/>
      <c r="E20" s="34" t="s">
        <v>115</v>
      </c>
      <c r="F20" s="159">
        <f>SUM(F16,F18)</f>
        <v>16577766997.129971</v>
      </c>
      <c r="G20" s="159">
        <f t="shared" ref="G20:AD20" si="9">SUM(G16,G18)</f>
        <v>15767765464.255035</v>
      </c>
      <c r="H20" s="159">
        <f t="shared" si="9"/>
        <v>10716408082.830177</v>
      </c>
      <c r="I20" s="159">
        <f t="shared" si="9"/>
        <v>18563441567.409843</v>
      </c>
      <c r="J20" s="159">
        <f t="shared" si="9"/>
        <v>23101445340.349884</v>
      </c>
      <c r="K20" s="159">
        <f t="shared" si="9"/>
        <v>24915241589.199997</v>
      </c>
      <c r="L20" s="159">
        <f t="shared" si="9"/>
        <v>20100939893.76989</v>
      </c>
      <c r="M20" s="159">
        <f t="shared" si="9"/>
        <v>31105996094.820061</v>
      </c>
      <c r="N20" s="159">
        <f t="shared" si="9"/>
        <v>48559192711.24015</v>
      </c>
      <c r="O20" s="159">
        <f t="shared" si="9"/>
        <v>12910182804.25</v>
      </c>
      <c r="P20" s="159">
        <f>SUM(P16,P18)</f>
        <v>13039427514.670095</v>
      </c>
      <c r="Q20" s="148">
        <f t="shared" ref="Q20" si="10">SUM(Q16,Q18)</f>
        <v>13611441108.372799</v>
      </c>
      <c r="R20" s="148">
        <f>SUM(R16,R18)</f>
        <v>13955939434.969486</v>
      </c>
      <c r="S20" s="148">
        <f>SUM(S16,S18)</f>
        <v>27567380543.342281</v>
      </c>
      <c r="T20" s="148">
        <f>SUM(T16,T18)</f>
        <v>53516990862.262375</v>
      </c>
      <c r="U20" s="148">
        <f t="shared" si="9"/>
        <v>43898907295.78933</v>
      </c>
      <c r="V20" s="148">
        <f t="shared" si="9"/>
        <v>48761970259.694298</v>
      </c>
      <c r="W20" s="148">
        <f t="shared" si="9"/>
        <v>54049285282.132965</v>
      </c>
      <c r="X20" s="148">
        <f t="shared" si="9"/>
        <v>59839274254.258682</v>
      </c>
      <c r="Y20" s="148">
        <f t="shared" si="9"/>
        <v>66213431732.608154</v>
      </c>
      <c r="Z20" s="148">
        <f t="shared" si="9"/>
        <v>73250285245.165985</v>
      </c>
      <c r="AA20" s="148">
        <f t="shared" si="9"/>
        <v>81022962458.431244</v>
      </c>
      <c r="AB20" s="148">
        <f t="shared" si="9"/>
        <v>89611299069.326965</v>
      </c>
      <c r="AC20" s="148">
        <f t="shared" si="9"/>
        <v>99106301116.186066</v>
      </c>
      <c r="AD20" s="160">
        <f t="shared" si="9"/>
        <v>130639067811.50839</v>
      </c>
      <c r="AE20" s="2"/>
      <c r="AF20" s="2"/>
      <c r="AG20" s="2"/>
      <c r="AH20" s="2"/>
      <c r="AI20" s="2"/>
      <c r="AJ20" s="2"/>
    </row>
    <row r="21" spans="1:36" ht="30" customHeight="1" x14ac:dyDescent="0.25">
      <c r="B21" s="2"/>
      <c r="C21" s="2"/>
      <c r="D21" s="2"/>
      <c r="E21" s="40" t="s">
        <v>195</v>
      </c>
      <c r="F21" s="161" t="s">
        <v>157</v>
      </c>
      <c r="G21" s="161">
        <f>G20/F20-1</f>
        <v>-4.8860714052451515E-2</v>
      </c>
      <c r="H21" s="161">
        <f t="shared" ref="H21:AD21" si="11">H20/G20-1</f>
        <v>-0.32035974868323014</v>
      </c>
      <c r="I21" s="161">
        <f t="shared" si="11"/>
        <v>0.73224474319452049</v>
      </c>
      <c r="J21" s="161">
        <f t="shared" si="11"/>
        <v>0.24445918373816</v>
      </c>
      <c r="K21" s="161">
        <f t="shared" si="11"/>
        <v>7.8514405576263435E-2</v>
      </c>
      <c r="L21" s="161">
        <f t="shared" si="11"/>
        <v>-0.19322717294127945</v>
      </c>
      <c r="M21" s="161">
        <f t="shared" si="11"/>
        <v>0.54748963278384277</v>
      </c>
      <c r="N21" s="161">
        <f t="shared" si="11"/>
        <v>0.56108785467656164</v>
      </c>
      <c r="O21" s="161"/>
      <c r="P21" s="421"/>
      <c r="Q21" s="162"/>
      <c r="R21" s="162"/>
      <c r="S21" s="162"/>
      <c r="T21" s="162">
        <f>T20/N20-1</f>
        <v>0.1020980348768159</v>
      </c>
      <c r="U21" s="162">
        <f t="shared" si="11"/>
        <v>-0.17972018627181929</v>
      </c>
      <c r="V21" s="162">
        <f t="shared" si="11"/>
        <v>0.11077867909417005</v>
      </c>
      <c r="W21" s="162">
        <f t="shared" si="11"/>
        <v>0.10843111946214901</v>
      </c>
      <c r="X21" s="162">
        <f t="shared" si="11"/>
        <v>0.10712424672967336</v>
      </c>
      <c r="Y21" s="162">
        <f t="shared" si="11"/>
        <v>0.10652130323749431</v>
      </c>
      <c r="Z21" s="162">
        <f t="shared" si="11"/>
        <v>0.10627531798948264</v>
      </c>
      <c r="AA21" s="162">
        <f t="shared" si="11"/>
        <v>0.10611122109969129</v>
      </c>
      <c r="AB21" s="162">
        <f t="shared" si="11"/>
        <v>0.10599879775195786</v>
      </c>
      <c r="AC21" s="162">
        <f t="shared" si="11"/>
        <v>0.1059576431261573</v>
      </c>
      <c r="AD21" s="163">
        <f t="shared" si="11"/>
        <v>0.31817115905027338</v>
      </c>
      <c r="AE21" s="2"/>
      <c r="AF21" s="2"/>
      <c r="AG21" s="2"/>
      <c r="AH21" s="2"/>
      <c r="AI21" s="2"/>
      <c r="AJ21" s="2"/>
    </row>
    <row r="22" spans="1:36" ht="30" customHeight="1" x14ac:dyDescent="0.25">
      <c r="B22" s="2"/>
      <c r="C22" s="2"/>
      <c r="D22" s="2"/>
      <c r="E22" s="40" t="s">
        <v>124</v>
      </c>
      <c r="F22" s="120">
        <f>'DRE CMN 4.720 - Contas Abertas'!F69</f>
        <v>143827253.12</v>
      </c>
      <c r="G22" s="120">
        <f>'DRE CMN 4.720 - Contas Abertas'!G69</f>
        <v>166063514.6699965</v>
      </c>
      <c r="H22" s="120">
        <f>'DRE CMN 4.720 - Contas Abertas'!H69</f>
        <v>227131037.36000001</v>
      </c>
      <c r="I22" s="120">
        <f>'DRE CMN 4.720 - Contas Abertas'!I69</f>
        <v>186274692.39000046</v>
      </c>
      <c r="J22" s="120">
        <f>'DRE CMN 4.720 - Contas Abertas'!J69</f>
        <v>217930050.48000002</v>
      </c>
      <c r="K22" s="120">
        <f>'DRE CMN 4.720 - Contas Abertas'!K69</f>
        <v>123212136.53999901</v>
      </c>
      <c r="L22" s="120">
        <f>'DRE CMN 4.720 - Contas Abertas'!L69</f>
        <v>154901902.3999998</v>
      </c>
      <c r="M22" s="120">
        <f>'DRE CMN 4.720 - Contas Abertas'!M69</f>
        <v>246057798.83999997</v>
      </c>
      <c r="N22" s="120">
        <f>'DRE CMN 4.720 - Contas Abertas'!N69</f>
        <v>141163855.78000021</v>
      </c>
      <c r="O22" s="120">
        <f>'DRE CMN 4.720 - Contas Abertas'!O69</f>
        <v>106861211.44</v>
      </c>
      <c r="P22" s="219"/>
      <c r="Q22" s="151"/>
      <c r="R22" s="151"/>
      <c r="S22" s="151"/>
      <c r="T22" s="70"/>
      <c r="U22" s="151"/>
      <c r="V22" s="151"/>
      <c r="W22" s="151"/>
      <c r="X22" s="151"/>
      <c r="Y22" s="151"/>
      <c r="Z22" s="151"/>
      <c r="AA22" s="151"/>
      <c r="AB22" s="151"/>
      <c r="AC22" s="151"/>
      <c r="AD22" s="167"/>
      <c r="AE22" s="2"/>
      <c r="AF22" s="2"/>
      <c r="AG22" s="2"/>
      <c r="AH22" s="2"/>
      <c r="AI22" s="2"/>
      <c r="AJ22" s="2"/>
    </row>
    <row r="23" spans="1:36" ht="30" customHeight="1" x14ac:dyDescent="0.25">
      <c r="B23" s="2"/>
      <c r="C23" s="2"/>
      <c r="D23" s="6"/>
      <c r="E23" s="34" t="s">
        <v>196</v>
      </c>
      <c r="F23" s="147">
        <f>F20+F22</f>
        <v>16721594250.249971</v>
      </c>
      <c r="G23" s="147">
        <f t="shared" ref="G23:AD23" si="12">G20+G22</f>
        <v>15933828978.925032</v>
      </c>
      <c r="H23" s="147">
        <f t="shared" si="12"/>
        <v>10943539120.190178</v>
      </c>
      <c r="I23" s="147">
        <f t="shared" si="12"/>
        <v>18749716259.799843</v>
      </c>
      <c r="J23" s="147">
        <f t="shared" si="12"/>
        <v>23319375390.829884</v>
      </c>
      <c r="K23" s="147">
        <f t="shared" si="12"/>
        <v>25038453725.739998</v>
      </c>
      <c r="L23" s="147">
        <f t="shared" si="12"/>
        <v>20255841796.169891</v>
      </c>
      <c r="M23" s="147">
        <f t="shared" si="12"/>
        <v>31352053893.660061</v>
      </c>
      <c r="N23" s="147">
        <f t="shared" si="12"/>
        <v>48700356567.020149</v>
      </c>
      <c r="O23" s="147">
        <f t="shared" si="12"/>
        <v>13017044015.690001</v>
      </c>
      <c r="P23" s="147">
        <f t="shared" si="12"/>
        <v>13039427514.670095</v>
      </c>
      <c r="Q23" s="148">
        <f t="shared" si="12"/>
        <v>13611441108.372799</v>
      </c>
      <c r="R23" s="148">
        <f t="shared" si="12"/>
        <v>13955939434.969486</v>
      </c>
      <c r="S23" s="148">
        <f>S20+S22</f>
        <v>27567380543.342281</v>
      </c>
      <c r="T23" s="148">
        <f>T20+T22</f>
        <v>53516990862.262375</v>
      </c>
      <c r="U23" s="148">
        <f t="shared" si="12"/>
        <v>43898907295.78933</v>
      </c>
      <c r="V23" s="148">
        <f t="shared" si="12"/>
        <v>48761970259.694298</v>
      </c>
      <c r="W23" s="148">
        <f t="shared" si="12"/>
        <v>54049285282.132965</v>
      </c>
      <c r="X23" s="148">
        <f t="shared" si="12"/>
        <v>59839274254.258682</v>
      </c>
      <c r="Y23" s="148">
        <f t="shared" si="12"/>
        <v>66213431732.608154</v>
      </c>
      <c r="Z23" s="148">
        <f t="shared" si="12"/>
        <v>73250285245.165985</v>
      </c>
      <c r="AA23" s="148">
        <f t="shared" si="12"/>
        <v>81022962458.431244</v>
      </c>
      <c r="AB23" s="148">
        <f t="shared" si="12"/>
        <v>89611299069.326965</v>
      </c>
      <c r="AC23" s="148">
        <f t="shared" si="12"/>
        <v>99106301116.186066</v>
      </c>
      <c r="AD23" s="160">
        <f t="shared" si="12"/>
        <v>130639067811.50839</v>
      </c>
      <c r="AE23" s="2"/>
      <c r="AF23" s="2"/>
      <c r="AG23" s="2"/>
      <c r="AH23" s="2"/>
      <c r="AI23" s="2"/>
      <c r="AJ23" s="2"/>
    </row>
    <row r="24" spans="1:36" ht="30" customHeight="1" x14ac:dyDescent="0.25">
      <c r="B24" s="2"/>
      <c r="C24" s="2"/>
      <c r="D24" s="6"/>
      <c r="E24" s="37" t="s">
        <v>116</v>
      </c>
      <c r="F24" s="120">
        <f>'DRE CMN 4.720 - Contas Abertas'!F71</f>
        <v>-2436341417.8699999</v>
      </c>
      <c r="G24" s="120">
        <f>'DRE CMN 4.720 - Contas Abertas'!G71</f>
        <v>-828141013.31999886</v>
      </c>
      <c r="H24" s="120">
        <f>'DRE CMN 4.720 - Contas Abertas'!H71</f>
        <v>-1179090705.3299999</v>
      </c>
      <c r="I24" s="120">
        <f>'DRE CMN 4.720 - Contas Abertas'!I71</f>
        <v>-4603519235.1100006</v>
      </c>
      <c r="J24" s="120">
        <f>'DRE CMN 4.720 - Contas Abertas'!J71</f>
        <v>-6695643661.8199997</v>
      </c>
      <c r="K24" s="120">
        <f>'DRE CMN 4.720 - Contas Abertas'!K71</f>
        <v>-3140495851.6299992</v>
      </c>
      <c r="L24" s="120">
        <f>'DRE CMN 4.720 - Contas Abertas'!L71</f>
        <v>-3093457439.7600007</v>
      </c>
      <c r="M24" s="120">
        <f>'DRE CMN 4.720 - Contas Abertas'!M71</f>
        <v>-6080453834.6700001</v>
      </c>
      <c r="N24" s="120">
        <f>'DRE CMN 4.720 - Contas Abertas'!N71</f>
        <v>-10195116648.790001</v>
      </c>
      <c r="O24" s="120">
        <f>'DRE CMN 4.720 - Contas Abertas'!O71</f>
        <v>-2564347040.4699998</v>
      </c>
      <c r="P24" s="120">
        <f>'DRE CMN 4.720 - Contas Abertas'!P71</f>
        <v>-2334744895.5100002</v>
      </c>
      <c r="Q24" s="151">
        <f>Q25*Q20</f>
        <v>-2723782971.0594807</v>
      </c>
      <c r="R24" s="151">
        <f t="shared" ref="R24" si="13">R25*R20</f>
        <v>-2792720467.6898227</v>
      </c>
      <c r="S24" s="151">
        <f>SUM(Q24:R24)</f>
        <v>-5516503438.7493038</v>
      </c>
      <c r="T24" s="151">
        <f>SUM(O24:R24)</f>
        <v>-10415595374.729303</v>
      </c>
      <c r="U24" s="151">
        <f>U25*U20</f>
        <v>-8583800891.4259567</v>
      </c>
      <c r="V24" s="151">
        <f t="shared" ref="V24:AC24" si="14">V25*V20</f>
        <v>-9579243305.3685131</v>
      </c>
      <c r="W24" s="151">
        <f t="shared" si="14"/>
        <v>-10667301223.613602</v>
      </c>
      <c r="X24" s="151">
        <f t="shared" si="14"/>
        <v>-11864686382.122635</v>
      </c>
      <c r="Y24" s="151">
        <f t="shared" si="14"/>
        <v>-13189009088.35145</v>
      </c>
      <c r="Z24" s="151">
        <f t="shared" si="14"/>
        <v>-14657583695.081146</v>
      </c>
      <c r="AA24" s="151">
        <f t="shared" si="14"/>
        <v>-16286926010.891216</v>
      </c>
      <c r="AB24" s="151">
        <f t="shared" si="14"/>
        <v>-18095173580.123363</v>
      </c>
      <c r="AC24" s="151">
        <f t="shared" si="14"/>
        <v>-20103021467.855911</v>
      </c>
      <c r="AD24" s="167">
        <f>AD25*AD20</f>
        <v>-28740594918.531845</v>
      </c>
      <c r="AE24" s="2"/>
      <c r="AF24" s="2"/>
      <c r="AG24" s="2"/>
      <c r="AH24" s="2"/>
      <c r="AI24" s="2"/>
      <c r="AJ24" s="2"/>
    </row>
    <row r="25" spans="1:36" ht="30" customHeight="1" x14ac:dyDescent="0.25">
      <c r="B25" s="2"/>
      <c r="C25" s="2"/>
      <c r="D25" s="2"/>
      <c r="E25" s="58" t="s">
        <v>197</v>
      </c>
      <c r="F25" s="61">
        <f>F24/F20</f>
        <v>-0.14696439021562988</v>
      </c>
      <c r="G25" s="61">
        <f t="shared" ref="G25:M25" si="15">G24/G20</f>
        <v>-5.2521139739005199E-2</v>
      </c>
      <c r="H25" s="61">
        <f t="shared" si="15"/>
        <v>-0.11002667089723266</v>
      </c>
      <c r="I25" s="61">
        <f t="shared" si="15"/>
        <v>-0.24798845722616344</v>
      </c>
      <c r="J25" s="61">
        <f t="shared" si="15"/>
        <v>-0.28983656923513473</v>
      </c>
      <c r="K25" s="61">
        <f t="shared" si="15"/>
        <v>-0.12604717639949792</v>
      </c>
      <c r="L25" s="61">
        <f t="shared" si="15"/>
        <v>-0.15389615889149497</v>
      </c>
      <c r="M25" s="61">
        <f t="shared" si="15"/>
        <v>-0.19547529730715005</v>
      </c>
      <c r="N25" s="61">
        <f>N24/N20</f>
        <v>-0.20995235051405839</v>
      </c>
      <c r="O25" s="61">
        <f>O24/O20</f>
        <v>-0.19862980093711943</v>
      </c>
      <c r="P25" s="61">
        <f>P24/P20</f>
        <v>-0.17905271476706167</v>
      </c>
      <c r="Q25" s="75">
        <f>AVERAGE($I$25:$P$25)</f>
        <v>-0.20010981565971009</v>
      </c>
      <c r="R25" s="75">
        <f>AVERAGE($I$25:$P$25)</f>
        <v>-0.20010981565971009</v>
      </c>
      <c r="S25" s="75">
        <f>S24/S20</f>
        <v>-0.20010981565971014</v>
      </c>
      <c r="T25" s="75">
        <f>T24/T20</f>
        <v>-0.1946222163636985</v>
      </c>
      <c r="U25" s="75">
        <f>T25+(($AD$25-$N$25)/11)</f>
        <v>-0.19553563904423865</v>
      </c>
      <c r="V25" s="75">
        <f t="shared" ref="V25:AC25" si="16">U25+(($AD$25-$N$25)/11)</f>
        <v>-0.1964490617247788</v>
      </c>
      <c r="W25" s="75">
        <f t="shared" si="16"/>
        <v>-0.19736248440531895</v>
      </c>
      <c r="X25" s="75">
        <f t="shared" si="16"/>
        <v>-0.1982759070858591</v>
      </c>
      <c r="Y25" s="75">
        <f t="shared" si="16"/>
        <v>-0.19918932976639925</v>
      </c>
      <c r="Z25" s="75">
        <f t="shared" si="16"/>
        <v>-0.2001027524469394</v>
      </c>
      <c r="AA25" s="75">
        <f t="shared" si="16"/>
        <v>-0.20101617512747955</v>
      </c>
      <c r="AB25" s="75">
        <f t="shared" si="16"/>
        <v>-0.2019295978080197</v>
      </c>
      <c r="AC25" s="75">
        <f t="shared" si="16"/>
        <v>-0.20284302048855984</v>
      </c>
      <c r="AD25" s="75">
        <v>-0.22</v>
      </c>
      <c r="AE25" s="2"/>
      <c r="AF25" s="2"/>
      <c r="AG25" s="2"/>
      <c r="AH25" s="2"/>
      <c r="AI25" s="2"/>
      <c r="AJ25" s="2"/>
    </row>
    <row r="26" spans="1:36" ht="30" customHeight="1" x14ac:dyDescent="0.25">
      <c r="B26" s="2"/>
      <c r="C26" s="2"/>
      <c r="D26" s="2"/>
      <c r="E26" s="34" t="s">
        <v>198</v>
      </c>
      <c r="F26" s="159">
        <f>F23+F24</f>
        <v>14285252832.379971</v>
      </c>
      <c r="G26" s="159">
        <f t="shared" ref="G26:M26" si="17">G23+G24</f>
        <v>15105687965.605032</v>
      </c>
      <c r="H26" s="159">
        <f t="shared" si="17"/>
        <v>9764448414.860178</v>
      </c>
      <c r="I26" s="159">
        <f t="shared" si="17"/>
        <v>14146197024.689842</v>
      </c>
      <c r="J26" s="159">
        <f t="shared" si="17"/>
        <v>16623731729.009884</v>
      </c>
      <c r="K26" s="159">
        <f t="shared" si="17"/>
        <v>21897957874.110001</v>
      </c>
      <c r="L26" s="159">
        <f t="shared" si="17"/>
        <v>17162384356.409891</v>
      </c>
      <c r="M26" s="159">
        <f t="shared" si="17"/>
        <v>25271600058.990059</v>
      </c>
      <c r="N26" s="159">
        <f>N23+N24</f>
        <v>38505239918.230148</v>
      </c>
      <c r="O26" s="159">
        <f>O23+O24</f>
        <v>10452696975.220001</v>
      </c>
      <c r="P26" s="159">
        <f>P20+P24</f>
        <v>10704682619.160095</v>
      </c>
      <c r="Q26" s="148">
        <f>Q20+Q24</f>
        <v>10887658137.313318</v>
      </c>
      <c r="R26" s="148">
        <f>R20+R24</f>
        <v>11163218967.279663</v>
      </c>
      <c r="S26" s="148">
        <f>SUM(Q26:R26)</f>
        <v>22050877104.592979</v>
      </c>
      <c r="T26" s="148">
        <f>SUM(O26:R26)</f>
        <v>43208256698.973076</v>
      </c>
      <c r="U26" s="148">
        <f t="shared" ref="U26:AD26" si="18">U20+U24</f>
        <v>35315106404.363373</v>
      </c>
      <c r="V26" s="148">
        <f t="shared" si="18"/>
        <v>39182726954.325783</v>
      </c>
      <c r="W26" s="148">
        <f t="shared" si="18"/>
        <v>43381984058.519363</v>
      </c>
      <c r="X26" s="148">
        <f t="shared" si="18"/>
        <v>47974587872.136047</v>
      </c>
      <c r="Y26" s="148">
        <f t="shared" si="18"/>
        <v>53024422644.256706</v>
      </c>
      <c r="Z26" s="148">
        <f t="shared" si="18"/>
        <v>58592701550.084839</v>
      </c>
      <c r="AA26" s="148">
        <f t="shared" si="18"/>
        <v>64736036447.540024</v>
      </c>
      <c r="AB26" s="148">
        <f t="shared" si="18"/>
        <v>71516125489.203598</v>
      </c>
      <c r="AC26" s="148">
        <f t="shared" si="18"/>
        <v>79003279648.330154</v>
      </c>
      <c r="AD26" s="160">
        <f t="shared" si="18"/>
        <v>101898472892.97655</v>
      </c>
      <c r="AE26" s="2"/>
      <c r="AF26" s="2"/>
      <c r="AG26" s="2"/>
      <c r="AH26" s="2"/>
      <c r="AI26" s="2"/>
      <c r="AJ26" s="2"/>
    </row>
    <row r="27" spans="1:36" ht="30" customHeight="1" x14ac:dyDescent="0.25">
      <c r="B27" s="2"/>
      <c r="C27" s="2"/>
      <c r="D27" s="2"/>
      <c r="E27" s="40" t="s">
        <v>117</v>
      </c>
      <c r="F27" s="120">
        <f>'DRE CMN 4.720 - Contas Abertas'!F72</f>
        <v>-1467335147.4400001</v>
      </c>
      <c r="G27" s="120">
        <f>'DRE CMN 4.720 - Contas Abertas'!G72</f>
        <v>-1789684445.54</v>
      </c>
      <c r="H27" s="120">
        <f>'DRE CMN 4.720 - Contas Abertas'!H72</f>
        <v>-918572291.1500001</v>
      </c>
      <c r="I27" s="120">
        <f>'DRE CMN 4.720 - Contas Abertas'!I72</f>
        <v>-1436250621.22</v>
      </c>
      <c r="J27" s="120">
        <f>'DRE CMN 4.720 - Contas Abertas'!J72</f>
        <v>-1714864032.9100001</v>
      </c>
      <c r="K27" s="120">
        <f>'DRE CMN 4.720 - Contas Abertas'!K72</f>
        <v>-2346708800.8299999</v>
      </c>
      <c r="L27" s="120">
        <f>'DRE CMN 4.720 - Contas Abertas'!L72</f>
        <v>-1702045760.8899999</v>
      </c>
      <c r="M27" s="120">
        <f>'DRE CMN 4.720 - Contas Abertas'!M72</f>
        <v>-2644965566.5999999</v>
      </c>
      <c r="N27" s="120">
        <f>'DRE CMN 4.720 - Contas Abertas'!N72</f>
        <v>-4058874999.3099999</v>
      </c>
      <c r="O27" s="120">
        <f>'DRE CMN 4.720 - Contas Abertas'!O72</f>
        <v>-1088878392.8399999</v>
      </c>
      <c r="P27" s="120">
        <f>'DRE CMN 4.720 - Contas Abertas'!P72</f>
        <v>-1119550873.3599999</v>
      </c>
      <c r="Q27" s="151"/>
      <c r="R27" s="151"/>
      <c r="S27" s="151"/>
      <c r="T27" s="151"/>
      <c r="U27" s="151"/>
      <c r="V27" s="151"/>
      <c r="W27" s="151"/>
      <c r="X27" s="151"/>
      <c r="Y27" s="151"/>
      <c r="Z27" s="151"/>
      <c r="AA27" s="151"/>
      <c r="AB27" s="151"/>
      <c r="AC27" s="151"/>
      <c r="AD27" s="167"/>
      <c r="AE27" s="2"/>
      <c r="AF27" s="2"/>
      <c r="AG27" s="2"/>
      <c r="AH27" s="2"/>
      <c r="AI27" s="2"/>
      <c r="AJ27" s="2"/>
    </row>
    <row r="28" spans="1:36" ht="30" customHeight="1" x14ac:dyDescent="0.25">
      <c r="B28" s="2"/>
      <c r="C28" s="2"/>
      <c r="D28" s="2"/>
      <c r="E28" s="40" t="s">
        <v>118</v>
      </c>
      <c r="F28" s="120">
        <f>'DRE CMN 4.720 - Contas Abertas'!F73</f>
        <v>-1475194870.1499999</v>
      </c>
      <c r="G28" s="120">
        <f>'DRE CMN 4.720 - Contas Abertas'!G73</f>
        <v>-1721657962.5</v>
      </c>
      <c r="H28" s="120">
        <f>'DRE CMN 4.720 - Contas Abertas'!H73</f>
        <v>-1675038993.0699999</v>
      </c>
      <c r="I28" s="120">
        <f>'DRE CMN 4.720 - Contas Abertas'!I73</f>
        <v>-1650033429.0699999</v>
      </c>
      <c r="J28" s="120">
        <f>'DRE CMN 4.720 - Contas Abertas'!J73</f>
        <v>-1395848976.3400002</v>
      </c>
      <c r="K28" s="120">
        <f>'DRE CMN 4.720 - Contas Abertas'!K73</f>
        <v>-1703747496.2900002</v>
      </c>
      <c r="L28" s="120">
        <f>'DRE CMN 4.720 - Contas Abertas'!L73</f>
        <v>-1576522070.6500001</v>
      </c>
      <c r="M28" s="120">
        <f>'DRE CMN 4.720 - Contas Abertas'!M73</f>
        <v>-1605513157.4200001</v>
      </c>
      <c r="N28" s="120">
        <f>'DRE CMN 4.720 - Contas Abertas'!N73</f>
        <v>-2631801500.1100001</v>
      </c>
      <c r="O28" s="120">
        <f>'DRE CMN 4.720 - Contas Abertas'!O73</f>
        <v>-814283465.90999997</v>
      </c>
      <c r="P28" s="120">
        <f>'DRE CMN 4.720 - Contas Abertas'!P73</f>
        <v>-851279608.82000005</v>
      </c>
      <c r="Q28" s="151"/>
      <c r="R28" s="151"/>
      <c r="S28" s="151"/>
      <c r="T28" s="151"/>
      <c r="U28" s="151"/>
      <c r="V28" s="151"/>
      <c r="W28" s="151"/>
      <c r="X28" s="151"/>
      <c r="Y28" s="151"/>
      <c r="Z28" s="151"/>
      <c r="AA28" s="151"/>
      <c r="AB28" s="151"/>
      <c r="AC28" s="151"/>
      <c r="AD28" s="167"/>
      <c r="AE28" s="2"/>
      <c r="AF28" s="2"/>
      <c r="AG28" s="2"/>
      <c r="AH28" s="2"/>
      <c r="AI28" s="2"/>
      <c r="AJ28" s="2"/>
    </row>
    <row r="29" spans="1:36" ht="30" customHeight="1" x14ac:dyDescent="0.25">
      <c r="B29" s="2"/>
      <c r="C29" s="2"/>
      <c r="D29" s="2"/>
      <c r="E29" s="34" t="s">
        <v>258</v>
      </c>
      <c r="F29" s="159">
        <f>SUM(F26:F28)</f>
        <v>11342722814.78997</v>
      </c>
      <c r="G29" s="159">
        <f t="shared" ref="G29:L29" si="19">SUM(G26:G28)</f>
        <v>11594345557.565033</v>
      </c>
      <c r="H29" s="159">
        <f t="shared" si="19"/>
        <v>7170837130.6401787</v>
      </c>
      <c r="I29" s="159">
        <f t="shared" si="19"/>
        <v>11059912974.399843</v>
      </c>
      <c r="J29" s="159">
        <f t="shared" si="19"/>
        <v>13513018719.759884</v>
      </c>
      <c r="K29" s="159">
        <f t="shared" si="19"/>
        <v>17847501576.989998</v>
      </c>
      <c r="L29" s="159">
        <f t="shared" si="19"/>
        <v>13883816524.869892</v>
      </c>
      <c r="M29" s="159">
        <f>SUM(M26:M28)</f>
        <v>21021121334.970062</v>
      </c>
      <c r="N29" s="159">
        <f>SUM(N26:N28)</f>
        <v>31814563418.81015</v>
      </c>
      <c r="O29" s="159">
        <f>SUM(O26:O28)</f>
        <v>8549535116.4700012</v>
      </c>
      <c r="P29" s="159">
        <f>SUM(P26:P28)</f>
        <v>8733852136.9800949</v>
      </c>
      <c r="Q29" s="148">
        <f>Q31</f>
        <v>8883140180.0816422</v>
      </c>
      <c r="R29" s="148">
        <f t="shared" ref="R29" si="20">R31</f>
        <v>9107967727.9214878</v>
      </c>
      <c r="S29" s="148">
        <f>SUM(Q29:R29)</f>
        <v>17991107908.003128</v>
      </c>
      <c r="T29" s="148">
        <f>SUM(O29:R29)</f>
        <v>35274495161.453224</v>
      </c>
      <c r="U29" s="148">
        <f t="shared" ref="U29:AD29" si="21">U33*U26</f>
        <v>28830659812.677155</v>
      </c>
      <c r="V29" s="148">
        <f t="shared" si="21"/>
        <v>31988120279.700085</v>
      </c>
      <c r="W29" s="148">
        <f t="shared" si="21"/>
        <v>35416323260.337692</v>
      </c>
      <c r="X29" s="148">
        <f t="shared" si="21"/>
        <v>39165647888.973862</v>
      </c>
      <c r="Y29" s="148">
        <f t="shared" si="21"/>
        <v>43288248193.733253</v>
      </c>
      <c r="Z29" s="148">
        <f t="shared" si="21"/>
        <v>47834097582.883102</v>
      </c>
      <c r="AA29" s="148">
        <f t="shared" si="21"/>
        <v>52849413026.531166</v>
      </c>
      <c r="AB29" s="148">
        <f t="shared" si="21"/>
        <v>58384563860.331596</v>
      </c>
      <c r="AC29" s="148">
        <f t="shared" si="21"/>
        <v>64496950782.098816</v>
      </c>
      <c r="AD29" s="160">
        <f t="shared" si="21"/>
        <v>83188202062.042496</v>
      </c>
      <c r="AE29" s="2"/>
      <c r="AF29" s="2"/>
      <c r="AG29" s="2"/>
      <c r="AH29" s="2"/>
      <c r="AI29" s="2"/>
      <c r="AJ29" s="2"/>
    </row>
    <row r="30" spans="1:36" ht="30" customHeight="1" x14ac:dyDescent="0.25">
      <c r="B30" s="2"/>
      <c r="C30" s="2"/>
      <c r="D30" s="2"/>
      <c r="E30" s="216" t="s">
        <v>254</v>
      </c>
      <c r="F30" s="223">
        <f>'DRE CMN 4.720 - Contas Abertas'!F75</f>
        <v>-97174908.289999992</v>
      </c>
      <c r="G30" s="223">
        <f>'DRE CMN 4.720 - Contas Abertas'!G75</f>
        <v>2805212920.125</v>
      </c>
      <c r="H30" s="223">
        <f>'DRE CMN 4.720 - Contas Abertas'!H75</f>
        <v>862718623.24000013</v>
      </c>
      <c r="I30" s="223">
        <f>'DRE CMN 4.720 - Contas Abertas'!I75</f>
        <v>-49136774.709999993</v>
      </c>
      <c r="J30" s="223">
        <f>'DRE CMN 4.720 - Contas Abertas'!J75</f>
        <v>-650994510.73000002</v>
      </c>
      <c r="K30" s="223">
        <f>'DRE CMN 4.720 - Contas Abertas'!K75</f>
        <v>314567209.80999947</v>
      </c>
      <c r="L30" s="223">
        <f>'DRE CMN 4.720 - Contas Abertas'!L75</f>
        <v>-1186432349.7900002</v>
      </c>
      <c r="M30" s="223">
        <f>'DRE CMN 4.720 - Contas Abertas'!M75</f>
        <v>-1310719474.1199999</v>
      </c>
      <c r="N30" s="223">
        <f>'DRE CMN 4.720 - Contas Abertas'!N75</f>
        <v>-803076460.10000014</v>
      </c>
      <c r="O30" s="223">
        <f>'DRE CMN 4.720 - Contas Abertas'!O75</f>
        <v>-342941303.14000005</v>
      </c>
      <c r="P30" s="223">
        <f>'DRE CMN 4.720 - Contas Abertas'!P75</f>
        <v>-430804777.98999995</v>
      </c>
      <c r="Q30" s="402"/>
      <c r="R30" s="402"/>
      <c r="S30" s="402"/>
      <c r="T30" s="221"/>
      <c r="U30" s="221"/>
      <c r="V30" s="221"/>
      <c r="W30" s="221"/>
      <c r="X30" s="221"/>
      <c r="Y30" s="221"/>
      <c r="Z30" s="221"/>
      <c r="AA30" s="221"/>
      <c r="AB30" s="221"/>
      <c r="AC30" s="221"/>
      <c r="AD30" s="222"/>
      <c r="AE30" s="2"/>
      <c r="AF30" s="2"/>
      <c r="AG30" s="2"/>
      <c r="AH30" s="2"/>
      <c r="AI30" s="2"/>
      <c r="AJ30" s="2"/>
    </row>
    <row r="31" spans="1:36" ht="30" customHeight="1" x14ac:dyDescent="0.25">
      <c r="B31" s="2"/>
      <c r="C31" s="2"/>
      <c r="D31" s="2"/>
      <c r="E31" s="34" t="s">
        <v>259</v>
      </c>
      <c r="F31" s="220">
        <f t="shared" ref="F31:M31" si="22">F29+F30</f>
        <v>11245547906.499969</v>
      </c>
      <c r="G31" s="220">
        <f t="shared" si="22"/>
        <v>14399558477.690033</v>
      </c>
      <c r="H31" s="220">
        <f t="shared" si="22"/>
        <v>8033555753.8801785</v>
      </c>
      <c r="I31" s="220">
        <f t="shared" si="22"/>
        <v>11010776199.689844</v>
      </c>
      <c r="J31" s="220">
        <f t="shared" si="22"/>
        <v>12862024209.029884</v>
      </c>
      <c r="K31" s="220">
        <f t="shared" si="22"/>
        <v>18162068786.799995</v>
      </c>
      <c r="L31" s="220">
        <f t="shared" si="22"/>
        <v>12697384175.079891</v>
      </c>
      <c r="M31" s="220">
        <f t="shared" si="22"/>
        <v>19710401860.850063</v>
      </c>
      <c r="N31" s="220">
        <f>N29+N30</f>
        <v>31011486958.710152</v>
      </c>
      <c r="O31" s="220">
        <f>O29+O30</f>
        <v>8206593813.3300009</v>
      </c>
      <c r="P31" s="220">
        <f>P29+P30</f>
        <v>8303047358.9900951</v>
      </c>
      <c r="Q31" s="221">
        <f t="shared" ref="Q31:R31" si="23">Q33*Q26</f>
        <v>8883140180.0816422</v>
      </c>
      <c r="R31" s="221">
        <f t="shared" si="23"/>
        <v>9107967727.9214878</v>
      </c>
      <c r="S31" s="148">
        <f>SUM(Q31:R31)</f>
        <v>17991107908.003128</v>
      </c>
      <c r="T31" s="148">
        <f>SUM(O31:R31)</f>
        <v>34500749080.323227</v>
      </c>
      <c r="U31" s="221">
        <f t="shared" ref="U31:AD31" si="24">U29</f>
        <v>28830659812.677155</v>
      </c>
      <c r="V31" s="221">
        <f t="shared" si="24"/>
        <v>31988120279.700085</v>
      </c>
      <c r="W31" s="221">
        <f t="shared" si="24"/>
        <v>35416323260.337692</v>
      </c>
      <c r="X31" s="221">
        <f t="shared" si="24"/>
        <v>39165647888.973862</v>
      </c>
      <c r="Y31" s="221">
        <f>Y29</f>
        <v>43288248193.733253</v>
      </c>
      <c r="Z31" s="221">
        <f t="shared" si="24"/>
        <v>47834097582.883102</v>
      </c>
      <c r="AA31" s="221">
        <f t="shared" si="24"/>
        <v>52849413026.531166</v>
      </c>
      <c r="AB31" s="221">
        <f t="shared" si="24"/>
        <v>58384563860.331596</v>
      </c>
      <c r="AC31" s="221">
        <f t="shared" si="24"/>
        <v>64496950782.098816</v>
      </c>
      <c r="AD31" s="222">
        <f t="shared" si="24"/>
        <v>83188202062.042496</v>
      </c>
      <c r="AE31" s="2"/>
      <c r="AF31" s="2"/>
      <c r="AG31" s="2"/>
      <c r="AH31" s="2"/>
      <c r="AI31" s="2"/>
      <c r="AJ31" s="2"/>
    </row>
    <row r="32" spans="1:36" ht="30" customHeight="1" x14ac:dyDescent="0.25">
      <c r="B32" s="2"/>
      <c r="C32" s="2"/>
      <c r="D32" s="2"/>
      <c r="E32" s="40" t="s">
        <v>260</v>
      </c>
      <c r="F32" s="223" t="s">
        <v>157</v>
      </c>
      <c r="G32" s="224">
        <f t="shared" ref="G32:AD32" si="25">G31/F31-1</f>
        <v>0.28046748788176279</v>
      </c>
      <c r="H32" s="224">
        <f t="shared" si="25"/>
        <v>-0.4420970777453368</v>
      </c>
      <c r="I32" s="224">
        <f t="shared" si="25"/>
        <v>0.37059809342478012</v>
      </c>
      <c r="J32" s="224">
        <f t="shared" si="25"/>
        <v>0.16813056371013935</v>
      </c>
      <c r="K32" s="224">
        <f t="shared" si="25"/>
        <v>0.41206924288396007</v>
      </c>
      <c r="L32" s="224">
        <f t="shared" si="25"/>
        <v>-0.30088447939872254</v>
      </c>
      <c r="M32" s="224">
        <f t="shared" si="25"/>
        <v>0.5523198785726311</v>
      </c>
      <c r="N32" s="224">
        <f t="shared" si="25"/>
        <v>0.57335640225108531</v>
      </c>
      <c r="O32" s="224"/>
      <c r="P32" s="423"/>
      <c r="Q32" s="225"/>
      <c r="R32" s="225"/>
      <c r="S32" s="225"/>
      <c r="T32" s="225">
        <f>T31/N31-1</f>
        <v>0.11251515047500971</v>
      </c>
      <c r="U32" s="225">
        <f t="shared" si="25"/>
        <v>-0.16434684517849751</v>
      </c>
      <c r="V32" s="225">
        <f t="shared" si="25"/>
        <v>0.10951745424967907</v>
      </c>
      <c r="W32" s="225">
        <f t="shared" si="25"/>
        <v>0.10717112949000551</v>
      </c>
      <c r="X32" s="225">
        <f t="shared" si="25"/>
        <v>0.105864310111349</v>
      </c>
      <c r="Y32" s="225">
        <f t="shared" si="25"/>
        <v>0.1052606180918052</v>
      </c>
      <c r="Z32" s="225">
        <f t="shared" si="25"/>
        <v>0.10501347545424444</v>
      </c>
      <c r="AA32" s="225">
        <f t="shared" si="25"/>
        <v>0.10484812502123453</v>
      </c>
      <c r="AB32" s="225">
        <f t="shared" si="25"/>
        <v>0.10473438618933573</v>
      </c>
      <c r="AC32" s="225">
        <f t="shared" si="25"/>
        <v>0.10469183149829409</v>
      </c>
      <c r="AD32" s="226">
        <f t="shared" si="25"/>
        <v>0.28980054178206904</v>
      </c>
      <c r="AE32" s="2"/>
      <c r="AF32" s="2"/>
      <c r="AG32" s="2"/>
      <c r="AH32" s="2"/>
      <c r="AI32" s="2"/>
      <c r="AJ32" s="2"/>
    </row>
    <row r="33" spans="1:36" ht="30" customHeight="1" thickBot="1" x14ac:dyDescent="0.3">
      <c r="B33" s="2"/>
      <c r="C33" s="2"/>
      <c r="D33" s="2"/>
      <c r="E33" s="230" t="s">
        <v>199</v>
      </c>
      <c r="F33" s="62">
        <f t="shared" ref="F33:P33" si="26">F29/F26</f>
        <v>0.79401624513636526</v>
      </c>
      <c r="G33" s="62">
        <f t="shared" si="26"/>
        <v>0.76754832907741988</v>
      </c>
      <c r="H33" s="62">
        <f t="shared" si="26"/>
        <v>0.73438220224781248</v>
      </c>
      <c r="I33" s="62">
        <f t="shared" si="26"/>
        <v>0.78182941712861753</v>
      </c>
      <c r="J33" s="62">
        <f t="shared" si="26"/>
        <v>0.81287516786489455</v>
      </c>
      <c r="K33" s="62">
        <f t="shared" si="26"/>
        <v>0.81503040966624263</v>
      </c>
      <c r="L33" s="62">
        <f t="shared" si="26"/>
        <v>0.80896781219589087</v>
      </c>
      <c r="M33" s="62">
        <f t="shared" si="26"/>
        <v>0.83180808836407882</v>
      </c>
      <c r="N33" s="62">
        <f>N29/N26</f>
        <v>0.8262398438854468</v>
      </c>
      <c r="O33" s="62">
        <f t="shared" si="26"/>
        <v>0.81792623824628341</v>
      </c>
      <c r="P33" s="62">
        <f t="shared" si="26"/>
        <v>0.81589080664078251</v>
      </c>
      <c r="Q33" s="76">
        <f t="shared" ref="Q33:R33" si="27">P33</f>
        <v>0.81589080664078251</v>
      </c>
      <c r="R33" s="76">
        <f t="shared" si="27"/>
        <v>0.81589080664078251</v>
      </c>
      <c r="S33" s="76">
        <f>S29/S26</f>
        <v>0.81589080664078251</v>
      </c>
      <c r="T33" s="76">
        <f>T29/T26</f>
        <v>0.81638320673769715</v>
      </c>
      <c r="U33" s="76">
        <f>T33</f>
        <v>0.81638320673769715</v>
      </c>
      <c r="V33" s="76">
        <f t="shared" ref="V33:AC33" si="28">U33</f>
        <v>0.81638320673769715</v>
      </c>
      <c r="W33" s="76">
        <f t="shared" si="28"/>
        <v>0.81638320673769715</v>
      </c>
      <c r="X33" s="76">
        <f t="shared" si="28"/>
        <v>0.81638320673769715</v>
      </c>
      <c r="Y33" s="76">
        <f t="shared" si="28"/>
        <v>0.81638320673769715</v>
      </c>
      <c r="Z33" s="76">
        <f t="shared" si="28"/>
        <v>0.81638320673769715</v>
      </c>
      <c r="AA33" s="76">
        <f t="shared" si="28"/>
        <v>0.81638320673769715</v>
      </c>
      <c r="AB33" s="76">
        <f t="shared" si="28"/>
        <v>0.81638320673769715</v>
      </c>
      <c r="AC33" s="76">
        <f t="shared" si="28"/>
        <v>0.81638320673769715</v>
      </c>
      <c r="AD33" s="168">
        <f>AC33</f>
        <v>0.81638320673769715</v>
      </c>
      <c r="AE33" s="2"/>
      <c r="AF33" s="2"/>
      <c r="AG33" s="2"/>
      <c r="AH33" s="2"/>
      <c r="AI33" s="2"/>
      <c r="AJ33" s="2"/>
    </row>
    <row r="34" spans="1:36" ht="30" customHeight="1" x14ac:dyDescent="0.25">
      <c r="B34" s="2"/>
      <c r="C34" s="2"/>
      <c r="D34" s="2"/>
      <c r="E34" s="212" t="s">
        <v>255</v>
      </c>
      <c r="F34" s="154"/>
      <c r="G34" s="154"/>
      <c r="H34" s="154"/>
      <c r="I34" s="154"/>
      <c r="J34" s="154"/>
      <c r="K34" s="154"/>
      <c r="L34" s="154"/>
      <c r="M34" s="154"/>
      <c r="N34" s="154"/>
      <c r="O34" s="154"/>
      <c r="P34" s="154"/>
      <c r="Q34" s="154"/>
      <c r="R34" s="154"/>
      <c r="S34" s="154"/>
      <c r="T34" s="2"/>
      <c r="U34" s="2"/>
      <c r="V34" s="2"/>
      <c r="W34" s="2"/>
      <c r="X34" s="2"/>
      <c r="Y34" s="2"/>
      <c r="Z34" s="2"/>
      <c r="AA34" s="2"/>
      <c r="AB34" s="2"/>
      <c r="AC34" s="2"/>
      <c r="AD34" s="2"/>
      <c r="AE34" s="2"/>
      <c r="AF34" s="2"/>
      <c r="AG34" s="2"/>
      <c r="AH34" s="2"/>
      <c r="AI34" s="2"/>
      <c r="AJ34" s="2"/>
    </row>
    <row r="35" spans="1:36" ht="30" customHeight="1" thickBot="1" x14ac:dyDescent="0.3">
      <c r="B35" s="2"/>
      <c r="C35" s="2"/>
      <c r="D35" s="2"/>
      <c r="E35" s="79"/>
      <c r="F35" s="12"/>
      <c r="G35" s="12"/>
      <c r="H35" s="12"/>
      <c r="I35" s="12"/>
      <c r="J35" s="12"/>
      <c r="K35" s="12"/>
      <c r="L35" s="12"/>
      <c r="M35" s="12"/>
      <c r="N35" s="12"/>
      <c r="O35" s="12"/>
      <c r="P35" s="12"/>
      <c r="Q35" s="12"/>
      <c r="R35" s="12"/>
      <c r="S35" s="12"/>
      <c r="T35" s="2"/>
      <c r="U35" s="2"/>
      <c r="V35" s="2"/>
      <c r="W35" s="2"/>
      <c r="X35" s="2"/>
      <c r="Y35" s="2"/>
      <c r="Z35" s="2"/>
      <c r="AA35" s="2"/>
      <c r="AB35" s="2"/>
      <c r="AC35" s="2"/>
      <c r="AD35" s="2"/>
      <c r="AE35" s="2"/>
      <c r="AF35" s="2"/>
      <c r="AG35" s="2"/>
      <c r="AH35" s="2"/>
      <c r="AI35" s="2"/>
      <c r="AJ35" s="2"/>
    </row>
    <row r="36" spans="1:36" ht="30" customHeight="1" x14ac:dyDescent="0.25">
      <c r="B36" s="2"/>
      <c r="C36" s="2"/>
      <c r="D36" s="2"/>
      <c r="E36" s="169"/>
      <c r="F36" s="49"/>
      <c r="G36" s="49"/>
      <c r="H36" s="49"/>
      <c r="I36" s="49"/>
      <c r="J36" s="49"/>
      <c r="K36" s="49"/>
      <c r="L36" s="49"/>
      <c r="M36" s="49"/>
      <c r="N36" s="49"/>
      <c r="O36" s="49"/>
      <c r="P36" s="49"/>
      <c r="Q36" s="49"/>
      <c r="R36" s="49"/>
      <c r="S36" s="49"/>
      <c r="T36" s="170"/>
      <c r="U36" s="170"/>
      <c r="V36" s="170"/>
      <c r="W36" s="170"/>
      <c r="X36" s="170"/>
      <c r="Y36" s="170"/>
      <c r="Z36" s="170"/>
      <c r="AA36" s="170"/>
      <c r="AB36" s="170"/>
      <c r="AC36" s="170"/>
      <c r="AD36" s="170"/>
      <c r="AE36" s="170"/>
      <c r="AF36" s="170"/>
      <c r="AG36" s="171"/>
      <c r="AH36" s="2"/>
      <c r="AI36" s="2"/>
      <c r="AJ36" s="2"/>
    </row>
    <row r="37" spans="1:36" ht="30" customHeight="1" x14ac:dyDescent="0.25">
      <c r="B37" s="2"/>
      <c r="C37" s="2"/>
      <c r="D37" s="2"/>
      <c r="E37" s="228"/>
      <c r="F37" s="35">
        <v>2014</v>
      </c>
      <c r="G37" s="35">
        <v>2015</v>
      </c>
      <c r="H37" s="35">
        <v>2016</v>
      </c>
      <c r="I37" s="35">
        <v>2017</v>
      </c>
      <c r="J37" s="35">
        <v>2018</v>
      </c>
      <c r="K37" s="35">
        <v>2019</v>
      </c>
      <c r="L37" s="35">
        <v>2020</v>
      </c>
      <c r="M37" s="35">
        <v>2021</v>
      </c>
      <c r="N37" s="35">
        <v>2022</v>
      </c>
      <c r="O37" s="35" t="s">
        <v>451</v>
      </c>
      <c r="P37" s="114" t="s">
        <v>452</v>
      </c>
      <c r="Q37" s="69" t="s">
        <v>453</v>
      </c>
      <c r="R37" s="69" t="s">
        <v>454</v>
      </c>
      <c r="S37" s="69" t="s">
        <v>455</v>
      </c>
      <c r="T37" s="157">
        <v>2023</v>
      </c>
      <c r="U37" s="157">
        <v>2024</v>
      </c>
      <c r="V37" s="157">
        <v>2025</v>
      </c>
      <c r="W37" s="157">
        <v>2026</v>
      </c>
      <c r="X37" s="157">
        <v>2027</v>
      </c>
      <c r="Y37" s="157">
        <v>2028</v>
      </c>
      <c r="Z37" s="157">
        <v>2029</v>
      </c>
      <c r="AA37" s="157">
        <v>2030</v>
      </c>
      <c r="AB37" s="157">
        <v>2031</v>
      </c>
      <c r="AC37" s="157">
        <v>2032</v>
      </c>
      <c r="AD37" s="157">
        <v>2033</v>
      </c>
      <c r="AE37" s="157" t="s">
        <v>202</v>
      </c>
      <c r="AF37" s="157" t="s">
        <v>204</v>
      </c>
      <c r="AG37" s="158" t="s">
        <v>203</v>
      </c>
      <c r="AH37" s="2"/>
      <c r="AI37" s="2"/>
      <c r="AJ37" s="2"/>
    </row>
    <row r="38" spans="1:36" ht="30" customHeight="1" thickBot="1" x14ac:dyDescent="0.3">
      <c r="B38" s="2"/>
      <c r="C38" s="2"/>
      <c r="D38" s="2"/>
      <c r="E38" s="34" t="s">
        <v>200</v>
      </c>
      <c r="F38" s="172">
        <v>4.04</v>
      </c>
      <c r="G38" s="172">
        <v>5.05</v>
      </c>
      <c r="H38" s="172">
        <v>2.84</v>
      </c>
      <c r="I38" s="172">
        <v>3.91</v>
      </c>
      <c r="J38" s="172">
        <v>4.54</v>
      </c>
      <c r="K38" s="172">
        <v>6.39</v>
      </c>
      <c r="L38" s="172">
        <v>4.3899999999999997</v>
      </c>
      <c r="M38" s="172">
        <v>3.86</v>
      </c>
      <c r="N38" s="172">
        <v>10.79</v>
      </c>
      <c r="O38" s="172">
        <v>2.8640131410959495</v>
      </c>
      <c r="P38" s="173">
        <f>P31/Dashboard!$F$11</f>
        <v>2.9094950839204938</v>
      </c>
      <c r="Q38" s="174">
        <f>Q31/Dashboard!$F$11</f>
        <v>3.1127671042054308</v>
      </c>
      <c r="R38" s="174">
        <f>R31/Dashboard!$F$11</f>
        <v>3.191549582118395</v>
      </c>
      <c r="S38" s="174">
        <f>SUM(Q38:R38)</f>
        <v>6.3043166863238262</v>
      </c>
      <c r="T38" s="174">
        <f>SUM(O38:R38)</f>
        <v>12.077824911340269</v>
      </c>
      <c r="U38" s="174">
        <f>U31/Dashboard!$F$11</f>
        <v>10.102635738954888</v>
      </c>
      <c r="V38" s="174">
        <f>V31/Dashboard!$F$11</f>
        <v>11.209050686297052</v>
      </c>
      <c r="W38" s="174">
        <f>W31/Dashboard!$F$11</f>
        <v>12.410337308858228</v>
      </c>
      <c r="X38" s="174">
        <f>X31/Dashboard!$F$11</f>
        <v>13.724149106309639</v>
      </c>
      <c r="Y38" s="174">
        <f>Y31/Dashboard!$F$11</f>
        <v>15.168761524023887</v>
      </c>
      <c r="Z38" s="174">
        <f>Z31/Dashboard!$F$11</f>
        <v>16.761685889998258</v>
      </c>
      <c r="AA38" s="174">
        <f>AA31/Dashboard!$F$11</f>
        <v>18.519117227759459</v>
      </c>
      <c r="AB38" s="174">
        <f>AB31/Dashboard!$F$11</f>
        <v>20.458705603377201</v>
      </c>
      <c r="AC38" s="174">
        <f>AC31/Dashboard!$F$11</f>
        <v>22.600564963079169</v>
      </c>
      <c r="AD38" s="174">
        <f>AD31/Dashboard!$F$11</f>
        <v>29.150220933960359</v>
      </c>
      <c r="AE38" s="173">
        <f>AD38</f>
        <v>29.150220933960359</v>
      </c>
      <c r="AF38" s="195">
        <f>Ke!P16</f>
        <v>0.15517027521075866</v>
      </c>
      <c r="AG38" s="196">
        <f>AF38*AE40</f>
        <v>9.3102165126455194E-2</v>
      </c>
      <c r="AH38" s="2"/>
      <c r="AI38" s="2"/>
      <c r="AJ38" s="2"/>
    </row>
    <row r="39" spans="1:36" ht="30" customHeight="1" x14ac:dyDescent="0.25">
      <c r="B39" s="2"/>
      <c r="C39" s="2"/>
      <c r="D39" s="14"/>
      <c r="E39" s="175" t="s">
        <v>129</v>
      </c>
      <c r="F39" s="176">
        <f>F41/F38</f>
        <v>0.40019064089121925</v>
      </c>
      <c r="G39" s="176">
        <f t="shared" ref="G39:N39" si="29">G41/G38</f>
        <v>0.40711069097938629</v>
      </c>
      <c r="H39" s="176">
        <f t="shared" si="29"/>
        <v>0.29750970703288243</v>
      </c>
      <c r="I39" s="176">
        <f t="shared" si="29"/>
        <v>0.29653105374618721</v>
      </c>
      <c r="J39" s="176">
        <f t="shared" si="29"/>
        <v>0.40818347311473313</v>
      </c>
      <c r="K39" s="176">
        <f t="shared" si="29"/>
        <v>0.37586021516755952</v>
      </c>
      <c r="L39" s="176">
        <f t="shared" si="29"/>
        <v>0.33511471627866818</v>
      </c>
      <c r="M39" s="176">
        <f t="shared" si="29"/>
        <v>0.68334783971926472</v>
      </c>
      <c r="N39" s="176">
        <f t="shared" si="29"/>
        <v>0.38348526725261123</v>
      </c>
      <c r="O39" s="176">
        <f>O41/O38</f>
        <v>0.39435624626480242</v>
      </c>
      <c r="P39" s="424">
        <f>P41/P38</f>
        <v>0.39079218387449199</v>
      </c>
      <c r="Q39" s="177">
        <f t="shared" ref="Q39" si="30">P39</f>
        <v>0.39079218387449199</v>
      </c>
      <c r="R39" s="177">
        <f>Q39</f>
        <v>0.39079218387449199</v>
      </c>
      <c r="S39" s="177">
        <f>S41/S38</f>
        <v>0.39079218387449194</v>
      </c>
      <c r="T39" s="177">
        <f>T41/T38</f>
        <v>0.39163732955233266</v>
      </c>
      <c r="U39" s="177">
        <v>0.4</v>
      </c>
      <c r="V39" s="177">
        <v>0.4</v>
      </c>
      <c r="W39" s="177">
        <v>0.4</v>
      </c>
      <c r="X39" s="177">
        <v>0.4</v>
      </c>
      <c r="Y39" s="177">
        <v>0.4</v>
      </c>
      <c r="Z39" s="177">
        <v>0.4</v>
      </c>
      <c r="AA39" s="177">
        <v>0.4</v>
      </c>
      <c r="AB39" s="177">
        <v>0.4</v>
      </c>
      <c r="AC39" s="177">
        <v>0.4</v>
      </c>
      <c r="AD39" s="177">
        <v>0.4</v>
      </c>
      <c r="AE39" s="335">
        <f>AD39</f>
        <v>0.4</v>
      </c>
      <c r="AF39" s="208"/>
      <c r="AG39" s="2"/>
      <c r="AH39" s="2"/>
      <c r="AI39" s="2"/>
      <c r="AJ39" s="2"/>
    </row>
    <row r="40" spans="1:36" ht="30" customHeight="1" x14ac:dyDescent="0.25">
      <c r="B40" s="2"/>
      <c r="C40" s="2"/>
      <c r="D40" s="14"/>
      <c r="E40" s="175" t="s">
        <v>226</v>
      </c>
      <c r="F40" s="176">
        <f>1-F39</f>
        <v>0.59980935910878075</v>
      </c>
      <c r="G40" s="176">
        <f t="shared" ref="G40:S40" si="31">1-G39</f>
        <v>0.59288930902061376</v>
      </c>
      <c r="H40" s="176">
        <f t="shared" si="31"/>
        <v>0.70249029296711751</v>
      </c>
      <c r="I40" s="176">
        <f t="shared" si="31"/>
        <v>0.70346894625381284</v>
      </c>
      <c r="J40" s="176">
        <f t="shared" si="31"/>
        <v>0.59181652688526687</v>
      </c>
      <c r="K40" s="176">
        <f t="shared" si="31"/>
        <v>0.62413978483244048</v>
      </c>
      <c r="L40" s="176">
        <f t="shared" si="31"/>
        <v>0.66488528372133182</v>
      </c>
      <c r="M40" s="176">
        <f t="shared" si="31"/>
        <v>0.31665216028073528</v>
      </c>
      <c r="N40" s="176">
        <f t="shared" si="31"/>
        <v>0.61651473274738877</v>
      </c>
      <c r="O40" s="176">
        <f t="shared" si="31"/>
        <v>0.60564375373519752</v>
      </c>
      <c r="P40" s="424">
        <f t="shared" si="31"/>
        <v>0.60920781612550801</v>
      </c>
      <c r="Q40" s="177">
        <f t="shared" si="31"/>
        <v>0.60920781612550801</v>
      </c>
      <c r="R40" s="177">
        <f t="shared" si="31"/>
        <v>0.60920781612550801</v>
      </c>
      <c r="S40" s="177">
        <f t="shared" si="31"/>
        <v>0.60920781612550812</v>
      </c>
      <c r="T40" s="177">
        <f>1-T39</f>
        <v>0.60836267044766734</v>
      </c>
      <c r="U40" s="177">
        <f t="shared" ref="U40:AD40" si="32">1-U39</f>
        <v>0.6</v>
      </c>
      <c r="V40" s="177">
        <f t="shared" si="32"/>
        <v>0.6</v>
      </c>
      <c r="W40" s="177">
        <f t="shared" si="32"/>
        <v>0.6</v>
      </c>
      <c r="X40" s="177">
        <f t="shared" si="32"/>
        <v>0.6</v>
      </c>
      <c r="Y40" s="177">
        <f t="shared" si="32"/>
        <v>0.6</v>
      </c>
      <c r="Z40" s="177">
        <f t="shared" si="32"/>
        <v>0.6</v>
      </c>
      <c r="AA40" s="177">
        <f t="shared" si="32"/>
        <v>0.6</v>
      </c>
      <c r="AB40" s="177">
        <f t="shared" si="32"/>
        <v>0.6</v>
      </c>
      <c r="AC40" s="177">
        <f t="shared" si="32"/>
        <v>0.6</v>
      </c>
      <c r="AD40" s="177">
        <f t="shared" si="32"/>
        <v>0.6</v>
      </c>
      <c r="AE40" s="335">
        <f>AD40</f>
        <v>0.6</v>
      </c>
      <c r="AF40" s="2"/>
      <c r="AG40" s="2"/>
      <c r="AH40" s="2"/>
      <c r="AI40" s="2"/>
      <c r="AJ40" s="2"/>
    </row>
    <row r="41" spans="1:36" ht="30" customHeight="1" x14ac:dyDescent="0.25">
      <c r="B41" s="2"/>
      <c r="C41" s="2"/>
      <c r="D41" s="2"/>
      <c r="E41" s="34" t="s">
        <v>201</v>
      </c>
      <c r="F41" s="172">
        <v>1.6167701892005257</v>
      </c>
      <c r="G41" s="172">
        <v>2.0559089894459008</v>
      </c>
      <c r="H41" s="172">
        <v>0.84492756797338608</v>
      </c>
      <c r="I41" s="172">
        <v>1.159436420147592</v>
      </c>
      <c r="J41" s="173">
        <v>1.8531529679408885</v>
      </c>
      <c r="K41" s="173">
        <v>2.4017467749207051</v>
      </c>
      <c r="L41" s="173">
        <v>1.4711536044633531</v>
      </c>
      <c r="M41" s="173">
        <v>2.6377226613163618</v>
      </c>
      <c r="N41" s="173">
        <v>4.137806033655675</v>
      </c>
      <c r="O41" s="173">
        <v>1.1294414715756647</v>
      </c>
      <c r="P41" s="173">
        <v>1.1370079378173881</v>
      </c>
      <c r="Q41" s="174">
        <f t="shared" ref="Q41:R41" si="33">Q38*Q39</f>
        <v>1.2164450545451186</v>
      </c>
      <c r="R41" s="174">
        <f t="shared" si="33"/>
        <v>1.2472326311397699</v>
      </c>
      <c r="S41" s="174">
        <f>SUM(Q41:R41)</f>
        <v>2.4636776856848885</v>
      </c>
      <c r="T41" s="174">
        <f>SUM(O41:R41)</f>
        <v>4.7301270950779415</v>
      </c>
      <c r="U41" s="174">
        <f t="shared" ref="U41:AD41" si="34">U38*U39</f>
        <v>4.0410542955819553</v>
      </c>
      <c r="V41" s="174">
        <f t="shared" si="34"/>
        <v>4.4836202745188212</v>
      </c>
      <c r="W41" s="174">
        <f t="shared" si="34"/>
        <v>4.9641349235432912</v>
      </c>
      <c r="X41" s="174">
        <f t="shared" si="34"/>
        <v>5.489659642523856</v>
      </c>
      <c r="Y41" s="174">
        <f t="shared" si="34"/>
        <v>6.0675046096095553</v>
      </c>
      <c r="Z41" s="174">
        <f t="shared" si="34"/>
        <v>6.7046743559993036</v>
      </c>
      <c r="AA41" s="174">
        <f t="shared" si="34"/>
        <v>7.4076468911037843</v>
      </c>
      <c r="AB41" s="174">
        <f t="shared" si="34"/>
        <v>8.1834822413508803</v>
      </c>
      <c r="AC41" s="174">
        <f t="shared" si="34"/>
        <v>9.0402259852316682</v>
      </c>
      <c r="AD41" s="174">
        <f t="shared" si="34"/>
        <v>11.660088373584145</v>
      </c>
      <c r="AE41" s="184">
        <f>AE38*AE39*(1+AG38)/(Ke!P16-'DRE + DCF'!AG38)</f>
        <v>205.34970098846165</v>
      </c>
      <c r="AF41" s="2"/>
      <c r="AG41" s="2"/>
      <c r="AH41" s="2"/>
      <c r="AI41" s="2"/>
      <c r="AJ41" s="2"/>
    </row>
    <row r="42" spans="1:36" ht="30" customHeight="1" x14ac:dyDescent="0.25">
      <c r="B42" s="2"/>
      <c r="C42" s="2"/>
      <c r="D42" s="2"/>
      <c r="E42" s="37" t="s">
        <v>219</v>
      </c>
      <c r="F42" s="178"/>
      <c r="G42" s="178"/>
      <c r="H42" s="178"/>
      <c r="I42" s="178"/>
      <c r="J42" s="179"/>
      <c r="K42" s="179"/>
      <c r="L42" s="179"/>
      <c r="M42" s="179"/>
      <c r="N42" s="179"/>
      <c r="O42" s="179"/>
      <c r="P42" s="179"/>
      <c r="Q42" s="180"/>
      <c r="R42" s="180"/>
      <c r="S42" s="180">
        <f>Ke!F17</f>
        <v>1.0862643670906078</v>
      </c>
      <c r="T42" s="180"/>
      <c r="U42" s="180">
        <f>Ke!G17</f>
        <v>1.2746989458014562</v>
      </c>
      <c r="V42" s="180">
        <f>Ke!H17</f>
        <v>1.4848589118066062</v>
      </c>
      <c r="W42" s="180">
        <f>Ke!I17</f>
        <v>1.7250649466187085</v>
      </c>
      <c r="X42" s="180">
        <f>Ke!J17</f>
        <v>2.0020590998537071</v>
      </c>
      <c r="Y42" s="180">
        <f>Ke!K17</f>
        <v>2.32052719185564</v>
      </c>
      <c r="Z42" s="180">
        <f>Ke!L17</f>
        <v>2.686173300110382</v>
      </c>
      <c r="AA42" s="180">
        <f>Ke!M17</f>
        <v>3.1056737236524117</v>
      </c>
      <c r="AB42" s="180">
        <f>Ke!N17</f>
        <v>3.5903770764176657</v>
      </c>
      <c r="AC42" s="180">
        <f>Ke!O17</f>
        <v>4.1500101394292868</v>
      </c>
      <c r="AD42" s="180">
        <f>Ke!P17</f>
        <v>4.7939683548919678</v>
      </c>
      <c r="AE42" s="185"/>
      <c r="AF42" s="2"/>
      <c r="AG42" s="2"/>
      <c r="AH42" s="2"/>
      <c r="AI42" s="2"/>
      <c r="AJ42" s="2"/>
    </row>
    <row r="43" spans="1:36" s="14" customFormat="1" ht="30" customHeight="1" x14ac:dyDescent="0.25">
      <c r="A43" s="267"/>
      <c r="D43" s="2"/>
      <c r="E43" s="37" t="s">
        <v>205</v>
      </c>
      <c r="F43" s="120"/>
      <c r="G43" s="120"/>
      <c r="H43" s="120"/>
      <c r="I43" s="120"/>
      <c r="J43" s="120"/>
      <c r="K43" s="120"/>
      <c r="L43" s="120"/>
      <c r="M43" s="120"/>
      <c r="N43" s="120"/>
      <c r="O43" s="120"/>
      <c r="P43" s="219"/>
      <c r="Q43" s="151"/>
      <c r="R43" s="151"/>
      <c r="S43" s="174">
        <f>S41/S42</f>
        <v>2.2680277106791884</v>
      </c>
      <c r="T43" s="174"/>
      <c r="U43" s="174">
        <f t="shared" ref="U43:AB43" si="35">U41/U42</f>
        <v>3.1702029007650716</v>
      </c>
      <c r="V43" s="174">
        <f t="shared" si="35"/>
        <v>3.0195597971417132</v>
      </c>
      <c r="W43" s="174">
        <f t="shared" si="35"/>
        <v>2.8776510317906978</v>
      </c>
      <c r="X43" s="174">
        <f t="shared" si="35"/>
        <v>2.742006788373526</v>
      </c>
      <c r="Y43" s="174">
        <f t="shared" si="35"/>
        <v>2.6147095500128983</v>
      </c>
      <c r="Z43" s="174">
        <f t="shared" si="35"/>
        <v>2.4959947132687943</v>
      </c>
      <c r="AA43" s="174">
        <f t="shared" si="35"/>
        <v>2.3851980440469642</v>
      </c>
      <c r="AB43" s="174">
        <f t="shared" si="35"/>
        <v>2.2792821108127259</v>
      </c>
      <c r="AC43" s="174">
        <f>AC41/AC42</f>
        <v>2.1783623850313987</v>
      </c>
      <c r="AD43" s="174">
        <f>AD41/AD42</f>
        <v>2.4322414147114046</v>
      </c>
      <c r="AE43" s="184">
        <f>AE41/AD42</f>
        <v>42.835013872987737</v>
      </c>
      <c r="AF43" s="2"/>
      <c r="AG43" s="25"/>
    </row>
    <row r="44" spans="1:36" ht="30" customHeight="1" thickBot="1" x14ac:dyDescent="0.3">
      <c r="B44" s="2"/>
      <c r="C44" s="2"/>
      <c r="D44" s="2"/>
      <c r="E44" s="181" t="s">
        <v>236</v>
      </c>
      <c r="F44" s="182">
        <f>F31/'Balanço Patrimonial'!F98</f>
        <v>0.13950009150546175</v>
      </c>
      <c r="G44" s="182">
        <f>G31/'Balanço Patrimonial'!G98</f>
        <v>0.1766033159236865</v>
      </c>
      <c r="H44" s="182">
        <f>H31/'Balanço Patrimonial'!H98</f>
        <v>9.213453477385454E-2</v>
      </c>
      <c r="I44" s="182">
        <f>I31/'Balanço Patrimonial'!I98</f>
        <v>0.11153157327762817</v>
      </c>
      <c r="J44" s="182">
        <f>J31/'Balanço Patrimonial'!J98</f>
        <v>0.12578642242112925</v>
      </c>
      <c r="K44" s="182">
        <f>K31/'Balanço Patrimonial'!K98</f>
        <v>0.16729228130412024</v>
      </c>
      <c r="L44" s="182">
        <f>L31/'Balanço Patrimonial'!L98</f>
        <v>0.10000215257759743</v>
      </c>
      <c r="M44" s="182">
        <f>M31/'Balanço Patrimonial'!M98</f>
        <v>0.13606782311479682</v>
      </c>
      <c r="N44" s="182">
        <f>N31/'Balanço Patrimonial'!N98</f>
        <v>0.18957042265965571</v>
      </c>
      <c r="O44" s="182">
        <f>O31/'Balanço Patrimonial'!O98</f>
        <v>4.8407163663470421E-2</v>
      </c>
      <c r="P44" s="425"/>
      <c r="Q44" s="183"/>
      <c r="R44" s="183"/>
      <c r="S44" s="183">
        <f>S31/(S50*10^6)</f>
        <v>0.10071120949828823</v>
      </c>
      <c r="T44" s="183">
        <f>T31/(T50*10^6)</f>
        <v>0.1931294162785088</v>
      </c>
      <c r="U44" s="183">
        <f>U31/(U50*10^6)</f>
        <v>0.14714102234228713</v>
      </c>
      <c r="V44" s="183">
        <f t="shared" ref="V44:AC44" si="36">V31/(V50*10^6)</f>
        <v>0.14869077730648206</v>
      </c>
      <c r="W44" s="183">
        <f t="shared" si="36"/>
        <v>0.14982688334388847</v>
      </c>
      <c r="X44" s="183">
        <f t="shared" si="36"/>
        <v>0.15070607203277916</v>
      </c>
      <c r="Y44" s="183">
        <f t="shared" si="36"/>
        <v>0.15143483292582499</v>
      </c>
      <c r="Z44" s="183">
        <f>Z31/(Z50*10^6)</f>
        <v>0.1520693820710198</v>
      </c>
      <c r="AA44" s="183">
        <f t="shared" si="36"/>
        <v>0.15262747893338952</v>
      </c>
      <c r="AB44" s="183">
        <f t="shared" si="36"/>
        <v>0.15312184065074641</v>
      </c>
      <c r="AC44" s="183">
        <f t="shared" si="36"/>
        <v>0.1535667333901197</v>
      </c>
      <c r="AD44" s="183">
        <f>AD31/(AD50*10^6)</f>
        <v>0.17703161616944962</v>
      </c>
      <c r="AE44" s="186">
        <f>AF38</f>
        <v>0.15517027521075866</v>
      </c>
      <c r="AF44" s="2"/>
      <c r="AG44" s="2"/>
      <c r="AH44" s="2"/>
      <c r="AI44" s="2"/>
      <c r="AJ44" s="2"/>
    </row>
    <row r="45" spans="1:36" ht="30" customHeight="1" x14ac:dyDescent="0.25">
      <c r="B45" s="2"/>
      <c r="C45" s="2"/>
      <c r="D45" s="2"/>
      <c r="E45" s="80"/>
      <c r="F45" s="81"/>
      <c r="G45" s="81"/>
      <c r="H45" s="81"/>
      <c r="I45" s="81"/>
      <c r="J45" s="81"/>
      <c r="K45" s="81"/>
      <c r="L45" s="81"/>
      <c r="M45" s="81"/>
      <c r="N45" s="81"/>
      <c r="O45" s="81"/>
      <c r="P45" s="81"/>
      <c r="Q45" s="81"/>
      <c r="R45" s="81"/>
      <c r="S45" s="81"/>
      <c r="T45" s="13"/>
      <c r="U45" s="82"/>
      <c r="V45" s="82"/>
      <c r="W45" s="82"/>
      <c r="X45" s="82"/>
      <c r="Y45" s="82"/>
      <c r="Z45" s="2"/>
      <c r="AA45" s="2"/>
      <c r="AB45" s="2"/>
      <c r="AC45" s="2"/>
      <c r="AD45" s="2"/>
      <c r="AE45" s="2"/>
      <c r="AF45" s="2"/>
      <c r="AG45" s="2"/>
      <c r="AH45" s="2"/>
      <c r="AI45" s="2"/>
      <c r="AJ45" s="2"/>
    </row>
    <row r="46" spans="1:36" ht="30" customHeight="1" x14ac:dyDescent="0.25">
      <c r="B46" s="2"/>
      <c r="C46" s="2"/>
      <c r="D46" s="2"/>
      <c r="E46" s="79"/>
      <c r="F46" s="81"/>
      <c r="G46" s="81"/>
      <c r="H46" s="12"/>
      <c r="I46" s="12"/>
      <c r="J46" s="12"/>
      <c r="K46" s="12"/>
      <c r="L46" s="12"/>
      <c r="M46" s="12"/>
      <c r="N46" s="12"/>
      <c r="O46" s="12"/>
      <c r="P46" s="12"/>
      <c r="Q46" s="12"/>
      <c r="R46" s="12"/>
      <c r="S46" s="12"/>
      <c r="T46" s="83"/>
      <c r="U46" s="82"/>
      <c r="V46" s="82"/>
      <c r="W46" s="82"/>
      <c r="X46" s="82"/>
      <c r="Y46" s="82"/>
      <c r="Z46" s="2"/>
      <c r="AA46" s="2"/>
      <c r="AB46" s="2"/>
      <c r="AC46" s="2"/>
      <c r="AD46" s="2"/>
      <c r="AE46" s="2"/>
      <c r="AF46" s="2"/>
      <c r="AG46" s="2"/>
      <c r="AH46" s="2"/>
      <c r="AI46" s="2"/>
      <c r="AJ46" s="2"/>
    </row>
    <row r="47" spans="1:36" ht="30" customHeight="1" thickBot="1" x14ac:dyDescent="0.3">
      <c r="B47" s="2"/>
      <c r="C47" s="2"/>
      <c r="D47" s="2"/>
      <c r="E47" s="79"/>
      <c r="F47" s="12"/>
      <c r="G47" s="12"/>
      <c r="H47" s="12"/>
      <c r="I47" s="12"/>
      <c r="J47" s="12"/>
      <c r="K47" s="12"/>
      <c r="L47" s="12"/>
      <c r="M47" s="12"/>
      <c r="N47" s="12"/>
      <c r="O47" s="12"/>
      <c r="P47" s="12"/>
      <c r="Q47" s="12"/>
      <c r="R47" s="12"/>
      <c r="S47" s="12"/>
      <c r="T47" s="13"/>
      <c r="U47" s="2"/>
      <c r="V47" s="2"/>
      <c r="W47" s="2"/>
      <c r="X47" s="2"/>
      <c r="Y47" s="2"/>
      <c r="Z47" s="2"/>
      <c r="AA47" s="2"/>
      <c r="AB47" s="2"/>
      <c r="AC47" s="2"/>
      <c r="AD47" s="2"/>
      <c r="AE47" s="2"/>
      <c r="AF47" s="2"/>
      <c r="AG47" s="2"/>
      <c r="AH47" s="2"/>
      <c r="AI47" s="2"/>
      <c r="AJ47" s="2"/>
    </row>
    <row r="48" spans="1:36" ht="30" customHeight="1" x14ac:dyDescent="0.25">
      <c r="B48" s="2"/>
      <c r="C48" s="2"/>
      <c r="D48" s="2"/>
      <c r="E48" s="169"/>
      <c r="F48" s="49"/>
      <c r="G48" s="49"/>
      <c r="H48" s="49"/>
      <c r="I48" s="49"/>
      <c r="J48" s="49"/>
      <c r="K48" s="49"/>
      <c r="L48" s="49"/>
      <c r="M48" s="49"/>
      <c r="N48" s="49"/>
      <c r="O48" s="49"/>
      <c r="P48" s="49"/>
      <c r="Q48" s="49"/>
      <c r="R48" s="49"/>
      <c r="S48" s="49"/>
      <c r="T48" s="170"/>
      <c r="U48" s="170"/>
      <c r="V48" s="170"/>
      <c r="W48" s="170"/>
      <c r="X48" s="170"/>
      <c r="Y48" s="170"/>
      <c r="Z48" s="170"/>
      <c r="AA48" s="170"/>
      <c r="AB48" s="170"/>
      <c r="AC48" s="170"/>
      <c r="AD48" s="170"/>
      <c r="AE48" s="454"/>
      <c r="AF48" s="455"/>
      <c r="AG48" s="456"/>
      <c r="AH48" s="2"/>
      <c r="AI48" s="2"/>
      <c r="AJ48" s="2"/>
    </row>
    <row r="49" spans="2:36" ht="30" customHeight="1" x14ac:dyDescent="0.25">
      <c r="B49" s="2"/>
      <c r="C49" s="2"/>
      <c r="D49" s="2"/>
      <c r="E49" s="34" t="s">
        <v>262</v>
      </c>
      <c r="F49" s="35">
        <v>2014</v>
      </c>
      <c r="G49" s="35">
        <v>2015</v>
      </c>
      <c r="H49" s="35">
        <v>2016</v>
      </c>
      <c r="I49" s="35">
        <v>2017</v>
      </c>
      <c r="J49" s="35">
        <v>2018</v>
      </c>
      <c r="K49" s="35">
        <v>2019</v>
      </c>
      <c r="L49" s="35">
        <v>2020</v>
      </c>
      <c r="M49" s="35">
        <v>2021</v>
      </c>
      <c r="N49" s="35">
        <v>2022</v>
      </c>
      <c r="O49" s="35" t="s">
        <v>451</v>
      </c>
      <c r="P49" s="35" t="s">
        <v>452</v>
      </c>
      <c r="Q49" s="35"/>
      <c r="R49" s="35"/>
      <c r="S49" s="69" t="s">
        <v>455</v>
      </c>
      <c r="T49" s="157">
        <v>2023</v>
      </c>
      <c r="U49" s="157">
        <v>2024</v>
      </c>
      <c r="V49" s="157">
        <v>2025</v>
      </c>
      <c r="W49" s="157">
        <v>2026</v>
      </c>
      <c r="X49" s="157">
        <v>2027</v>
      </c>
      <c r="Y49" s="157">
        <v>2028</v>
      </c>
      <c r="Z49" s="157">
        <v>2029</v>
      </c>
      <c r="AA49" s="157">
        <v>2030</v>
      </c>
      <c r="AB49" s="157">
        <v>2031</v>
      </c>
      <c r="AC49" s="157">
        <v>2032</v>
      </c>
      <c r="AD49" s="157">
        <v>2033</v>
      </c>
      <c r="AE49" s="450" t="s">
        <v>180</v>
      </c>
      <c r="AF49" s="450"/>
      <c r="AG49" s="451"/>
      <c r="AH49" s="2"/>
      <c r="AI49" s="2"/>
      <c r="AJ49" s="2"/>
    </row>
    <row r="50" spans="2:36" ht="30" customHeight="1" x14ac:dyDescent="0.25">
      <c r="B50" s="2"/>
      <c r="C50" s="2"/>
      <c r="D50" s="2"/>
      <c r="E50" s="37" t="s">
        <v>3</v>
      </c>
      <c r="F50" s="178">
        <f>'Balanço Patrimonial'!F98/1000000</f>
        <v>80613.193763100004</v>
      </c>
      <c r="G50" s="178">
        <f>'Balanço Patrimonial'!G98/1000000</f>
        <v>81536.17276310001</v>
      </c>
      <c r="H50" s="178">
        <f>'Balanço Patrimonial'!H98/1000000</f>
        <v>87193.751763100008</v>
      </c>
      <c r="I50" s="178">
        <f>'Balanço Patrimonial'!I98/1000000</f>
        <v>98723.400702700106</v>
      </c>
      <c r="J50" s="178">
        <f>'Balanço Patrimonial'!J98/1000000</f>
        <v>102252.882</v>
      </c>
      <c r="K50" s="178">
        <f>'Balanço Patrimonial'!K98/1000000</f>
        <v>108564.894</v>
      </c>
      <c r="L50" s="178">
        <f>'Balanço Patrimonial'!L98/1000000</f>
        <v>126971.10859916</v>
      </c>
      <c r="M50" s="178">
        <f>'Balanço Patrimonial'!M98/1000000</f>
        <v>144857.18525988999</v>
      </c>
      <c r="N50" s="178">
        <f>'Balanço Patrimonial'!N98/1000000</f>
        <v>163588.21446732999</v>
      </c>
      <c r="O50" s="178">
        <f>'Balanço Patrimonial'!O98/1000000</f>
        <v>169532.63096311004</v>
      </c>
      <c r="P50" s="178">
        <f>'Balanço Patrimonial'!P98/1000000</f>
        <v>167680.2468174099</v>
      </c>
      <c r="Q50" s="178"/>
      <c r="R50" s="178"/>
      <c r="S50" s="180">
        <f>P50+S51</f>
        <v>178640.57037572286</v>
      </c>
      <c r="T50" s="180">
        <f>S50</f>
        <v>178640.57037572286</v>
      </c>
      <c r="U50" s="180">
        <f>U51+T50</f>
        <v>195938.96626332914</v>
      </c>
      <c r="V50" s="180">
        <f t="shared" ref="V50:AD50" si="37">V51+U50</f>
        <v>215131.8384311492</v>
      </c>
      <c r="W50" s="180">
        <f t="shared" si="37"/>
        <v>236381.63238735183</v>
      </c>
      <c r="X50" s="180">
        <f t="shared" si="37"/>
        <v>259881.02112073614</v>
      </c>
      <c r="Y50" s="180">
        <f t="shared" si="37"/>
        <v>285853.9700369761</v>
      </c>
      <c r="Z50" s="180">
        <f t="shared" si="37"/>
        <v>314554.42858670594</v>
      </c>
      <c r="AA50" s="180">
        <f t="shared" si="37"/>
        <v>346264.07640262466</v>
      </c>
      <c r="AB50" s="180">
        <f t="shared" si="37"/>
        <v>381294.81471882365</v>
      </c>
      <c r="AC50" s="180">
        <f t="shared" si="37"/>
        <v>419992.98518808291</v>
      </c>
      <c r="AD50" s="180">
        <f t="shared" si="37"/>
        <v>469905.90642530838</v>
      </c>
      <c r="AE50" s="452" t="s">
        <v>331</v>
      </c>
      <c r="AF50" s="452"/>
      <c r="AG50" s="453"/>
      <c r="AH50" s="2"/>
      <c r="AI50" s="2"/>
      <c r="AJ50" s="2"/>
    </row>
    <row r="51" spans="2:36" ht="30" customHeight="1" x14ac:dyDescent="0.25">
      <c r="B51" s="2"/>
      <c r="C51" s="2"/>
      <c r="D51" s="2"/>
      <c r="E51" s="40" t="s">
        <v>234</v>
      </c>
      <c r="F51" s="178"/>
      <c r="G51" s="178"/>
      <c r="H51" s="178"/>
      <c r="I51" s="178"/>
      <c r="J51" s="178"/>
      <c r="K51" s="178"/>
      <c r="L51" s="178"/>
      <c r="M51" s="178"/>
      <c r="N51" s="178"/>
      <c r="O51" s="178"/>
      <c r="P51" s="178"/>
      <c r="Q51" s="178"/>
      <c r="R51" s="178"/>
      <c r="S51" s="180">
        <f>S40*S31/10^6</f>
        <v>10960.323558312944</v>
      </c>
      <c r="T51" s="180">
        <f>S51</f>
        <v>10960.323558312944</v>
      </c>
      <c r="U51" s="180">
        <f>U40*U31/10^6</f>
        <v>17298.395887606293</v>
      </c>
      <c r="V51" s="180">
        <f t="shared" ref="V51:AD51" si="38">V40*V31/10^6</f>
        <v>19192.872167820049</v>
      </c>
      <c r="W51" s="180">
        <f t="shared" si="38"/>
        <v>21249.793956202615</v>
      </c>
      <c r="X51" s="180">
        <f t="shared" si="38"/>
        <v>23499.388733384316</v>
      </c>
      <c r="Y51" s="180">
        <f t="shared" si="38"/>
        <v>25972.948916239951</v>
      </c>
      <c r="Z51" s="180">
        <f t="shared" si="38"/>
        <v>28700.458549729861</v>
      </c>
      <c r="AA51" s="180">
        <f t="shared" si="38"/>
        <v>31709.647815918699</v>
      </c>
      <c r="AB51" s="180">
        <f t="shared" si="38"/>
        <v>35030.738316198956</v>
      </c>
      <c r="AC51" s="180">
        <f t="shared" si="38"/>
        <v>38698.170469259283</v>
      </c>
      <c r="AD51" s="180">
        <f t="shared" si="38"/>
        <v>49912.921237225491</v>
      </c>
      <c r="AE51" s="452" t="s">
        <v>330</v>
      </c>
      <c r="AF51" s="452"/>
      <c r="AG51" s="453"/>
      <c r="AH51" s="2"/>
      <c r="AI51" s="2"/>
      <c r="AJ51" s="2"/>
    </row>
    <row r="52" spans="2:36" ht="30" customHeight="1" x14ac:dyDescent="0.25">
      <c r="B52" s="2"/>
      <c r="C52" s="2"/>
      <c r="D52" s="2"/>
      <c r="E52" s="37" t="s">
        <v>264</v>
      </c>
      <c r="F52" s="178">
        <v>89538.217999999993</v>
      </c>
      <c r="G52" s="178">
        <v>95713.963000000003</v>
      </c>
      <c r="H52" s="178">
        <v>90283.551000000007</v>
      </c>
      <c r="I52" s="178">
        <v>95227.96</v>
      </c>
      <c r="J52" s="179">
        <v>95289.701000000001</v>
      </c>
      <c r="K52" s="179">
        <v>96380.201000000001</v>
      </c>
      <c r="L52" s="179">
        <v>132247.50599999999</v>
      </c>
      <c r="M52" s="179">
        <v>141352.77900000001</v>
      </c>
      <c r="N52" s="179">
        <v>158152.71799999999</v>
      </c>
      <c r="O52" s="179">
        <v>161656.264</v>
      </c>
      <c r="P52" s="179">
        <v>156767.478</v>
      </c>
      <c r="Q52" s="179"/>
      <c r="R52" s="179"/>
      <c r="S52" s="180">
        <f>P52+S51</f>
        <v>167727.80155831296</v>
      </c>
      <c r="T52" s="180">
        <f t="shared" ref="T52:T53" si="39">S52</f>
        <v>167727.80155831296</v>
      </c>
      <c r="U52" s="180">
        <f>U51+T52</f>
        <v>185026.19744591924</v>
      </c>
      <c r="V52" s="180">
        <f t="shared" ref="V52:AD52" si="40">V51+U52</f>
        <v>204219.0696137393</v>
      </c>
      <c r="W52" s="180">
        <f t="shared" si="40"/>
        <v>225468.8635699419</v>
      </c>
      <c r="X52" s="180">
        <f t="shared" si="40"/>
        <v>248968.25230332621</v>
      </c>
      <c r="Y52" s="180">
        <f t="shared" si="40"/>
        <v>274941.20121956617</v>
      </c>
      <c r="Z52" s="180">
        <f t="shared" si="40"/>
        <v>303641.65976929601</v>
      </c>
      <c r="AA52" s="180">
        <f t="shared" si="40"/>
        <v>335351.30758521473</v>
      </c>
      <c r="AB52" s="180">
        <f t="shared" si="40"/>
        <v>370382.04590141366</v>
      </c>
      <c r="AC52" s="180">
        <f t="shared" si="40"/>
        <v>409080.21637067292</v>
      </c>
      <c r="AD52" s="180">
        <f t="shared" si="40"/>
        <v>458993.13760789839</v>
      </c>
      <c r="AE52" s="452"/>
      <c r="AF52" s="452"/>
      <c r="AG52" s="453"/>
      <c r="AH52" s="2"/>
      <c r="AI52" s="2"/>
      <c r="AJ52" s="2"/>
    </row>
    <row r="53" spans="2:36" ht="40.5" customHeight="1" x14ac:dyDescent="0.25">
      <c r="B53" s="2"/>
      <c r="C53" s="2"/>
      <c r="D53" s="2"/>
      <c r="E53" s="37" t="s">
        <v>231</v>
      </c>
      <c r="F53" s="178">
        <v>126588.485</v>
      </c>
      <c r="G53" s="178">
        <v>135551.196</v>
      </c>
      <c r="H53" s="178">
        <v>130453.208</v>
      </c>
      <c r="I53" s="178">
        <v>135511.42199999999</v>
      </c>
      <c r="J53" s="179">
        <v>134178.484</v>
      </c>
      <c r="K53" s="179">
        <v>132150.432</v>
      </c>
      <c r="L53" s="179">
        <v>161924.48000000001</v>
      </c>
      <c r="M53" s="179">
        <v>165648.21100000001</v>
      </c>
      <c r="N53" s="179">
        <v>178688.546</v>
      </c>
      <c r="O53" s="179">
        <v>179258.40299999999</v>
      </c>
      <c r="P53" s="179">
        <v>174369.617</v>
      </c>
      <c r="Q53" s="179"/>
      <c r="R53" s="179"/>
      <c r="S53" s="180">
        <f>P53+S51</f>
        <v>185329.94055831296</v>
      </c>
      <c r="T53" s="180">
        <f t="shared" si="39"/>
        <v>185329.94055831296</v>
      </c>
      <c r="U53" s="180">
        <f t="shared" ref="U53:AC53" si="41">T53+U51</f>
        <v>202628.33644591924</v>
      </c>
      <c r="V53" s="180">
        <f t="shared" si="41"/>
        <v>221821.20861373929</v>
      </c>
      <c r="W53" s="180">
        <f t="shared" si="41"/>
        <v>243071.00256994192</v>
      </c>
      <c r="X53" s="180">
        <f t="shared" si="41"/>
        <v>266570.39130332624</v>
      </c>
      <c r="Y53" s="180">
        <f>X53+Y51</f>
        <v>292543.34021956619</v>
      </c>
      <c r="Z53" s="180">
        <f t="shared" si="41"/>
        <v>321243.79876929603</v>
      </c>
      <c r="AA53" s="180">
        <f t="shared" si="41"/>
        <v>352953.44658521476</v>
      </c>
      <c r="AB53" s="180">
        <f t="shared" si="41"/>
        <v>387984.18490141374</v>
      </c>
      <c r="AC53" s="180">
        <f t="shared" si="41"/>
        <v>426682.355370673</v>
      </c>
      <c r="AD53" s="180">
        <f>AC53+AD51</f>
        <v>476595.27660789847</v>
      </c>
      <c r="AE53" s="452" t="s">
        <v>329</v>
      </c>
      <c r="AF53" s="452"/>
      <c r="AG53" s="453"/>
      <c r="AH53" s="2"/>
      <c r="AI53" s="2"/>
      <c r="AJ53" s="2"/>
    </row>
    <row r="54" spans="2:36" ht="33" customHeight="1" x14ac:dyDescent="0.25">
      <c r="B54" s="2"/>
      <c r="C54" s="2"/>
      <c r="D54" s="2"/>
      <c r="E54" s="175" t="s">
        <v>228</v>
      </c>
      <c r="F54" s="176">
        <f t="shared" ref="F54:P54" si="42">F50/F53</f>
        <v>0.63681300683154551</v>
      </c>
      <c r="G54" s="176">
        <f t="shared" si="42"/>
        <v>0.6015157015884981</v>
      </c>
      <c r="H54" s="176">
        <f t="shared" si="42"/>
        <v>0.66839101237817022</v>
      </c>
      <c r="I54" s="176">
        <f t="shared" si="42"/>
        <v>0.7285245719191118</v>
      </c>
      <c r="J54" s="176">
        <f t="shared" si="42"/>
        <v>0.76206615957890833</v>
      </c>
      <c r="K54" s="176">
        <f t="shared" si="42"/>
        <v>0.8215250783289153</v>
      </c>
      <c r="L54" s="176">
        <f t="shared" si="42"/>
        <v>0.78413781905713076</v>
      </c>
      <c r="M54" s="176">
        <f t="shared" si="42"/>
        <v>0.87448686819738719</v>
      </c>
      <c r="N54" s="176">
        <f t="shared" si="42"/>
        <v>0.91549356760298439</v>
      </c>
      <c r="O54" s="176">
        <f t="shared" si="42"/>
        <v>0.94574440096462342</v>
      </c>
      <c r="P54" s="176">
        <f t="shared" si="42"/>
        <v>0.96163683617777229</v>
      </c>
      <c r="Q54" s="176"/>
      <c r="R54" s="176"/>
      <c r="S54" s="177">
        <f>S50/S53</f>
        <v>0.96390561523713802</v>
      </c>
      <c r="T54" s="177">
        <f>T50/T53</f>
        <v>0.96390561523713802</v>
      </c>
      <c r="U54" s="177">
        <f>U50/U53</f>
        <v>0.9669869955016116</v>
      </c>
      <c r="V54" s="177">
        <f>V50/V53</f>
        <v>0.96984341477356928</v>
      </c>
      <c r="W54" s="177">
        <f t="shared" ref="W54:AC54" si="43">W50/W53</f>
        <v>0.97247976882530329</v>
      </c>
      <c r="X54" s="177">
        <f t="shared" si="43"/>
        <v>0.97490580199142085</v>
      </c>
      <c r="Y54" s="177">
        <f t="shared" si="43"/>
        <v>0.97713374648156603</v>
      </c>
      <c r="Z54" s="177">
        <f t="shared" si="43"/>
        <v>0.97917665583517111</v>
      </c>
      <c r="AA54" s="177">
        <f t="shared" si="43"/>
        <v>0.98104744337444783</v>
      </c>
      <c r="AB54" s="177">
        <f t="shared" si="43"/>
        <v>0.98275865243247007</v>
      </c>
      <c r="AC54" s="177">
        <f t="shared" si="43"/>
        <v>0.98432236510746074</v>
      </c>
      <c r="AD54" s="177">
        <f>AD50/AD53</f>
        <v>0.98596425413570865</v>
      </c>
      <c r="AE54" s="457"/>
      <c r="AF54" s="457"/>
      <c r="AG54" s="458"/>
      <c r="AH54" s="2"/>
      <c r="AI54" s="2"/>
      <c r="AJ54" s="2"/>
    </row>
    <row r="55" spans="2:36" ht="42.75" customHeight="1" x14ac:dyDescent="0.25">
      <c r="B55" s="2"/>
      <c r="C55" s="2"/>
      <c r="D55" s="2"/>
      <c r="E55" s="37" t="s">
        <v>232</v>
      </c>
      <c r="F55" s="178">
        <v>785973.52071361104</v>
      </c>
      <c r="G55" s="178">
        <v>840508.85634667799</v>
      </c>
      <c r="H55" s="178">
        <v>705851.279356785</v>
      </c>
      <c r="I55" s="178">
        <v>689856.75553111895</v>
      </c>
      <c r="J55" s="179">
        <v>711490.28319940798</v>
      </c>
      <c r="K55" s="179">
        <v>711401.97638043505</v>
      </c>
      <c r="L55" s="179">
        <v>766064.65784793498</v>
      </c>
      <c r="M55" s="179">
        <v>932460.69660576596</v>
      </c>
      <c r="N55" s="179">
        <v>1072894.0439382901</v>
      </c>
      <c r="O55" s="179">
        <v>1107212.6078379136</v>
      </c>
      <c r="P55" s="179">
        <v>1109309.8442088424</v>
      </c>
      <c r="Q55" s="179"/>
      <c r="R55" s="179"/>
      <c r="S55" s="180">
        <f>S56*S57</f>
        <v>1139440.1702720444</v>
      </c>
      <c r="T55" s="180">
        <f>S55</f>
        <v>1139440.1702720444</v>
      </c>
      <c r="U55" s="180">
        <f>U56*U57</f>
        <v>1087560.6857736155</v>
      </c>
      <c r="V55" s="180">
        <f t="shared" ref="V55:AD55" si="44">V56*V57</f>
        <v>1218067.9680664495</v>
      </c>
      <c r="W55" s="180">
        <f t="shared" si="44"/>
        <v>1364236.1242344235</v>
      </c>
      <c r="X55" s="180">
        <f t="shared" si="44"/>
        <v>1527944.4591425546</v>
      </c>
      <c r="Y55" s="180">
        <f t="shared" si="44"/>
        <v>1711297.7942396612</v>
      </c>
      <c r="Z55" s="180">
        <f t="shared" si="44"/>
        <v>1916653.5295484206</v>
      </c>
      <c r="AA55" s="180">
        <f t="shared" si="44"/>
        <v>2146651.9530942314</v>
      </c>
      <c r="AB55" s="180">
        <f t="shared" si="44"/>
        <v>2404250.1874655397</v>
      </c>
      <c r="AC55" s="180">
        <f t="shared" si="44"/>
        <v>2692760.2099614046</v>
      </c>
      <c r="AD55" s="180">
        <f t="shared" si="44"/>
        <v>3558751.8934849924</v>
      </c>
      <c r="AE55" s="452" t="s">
        <v>326</v>
      </c>
      <c r="AF55" s="452"/>
      <c r="AG55" s="453"/>
      <c r="AH55" s="2"/>
      <c r="AI55" s="2"/>
      <c r="AJ55" s="2"/>
    </row>
    <row r="56" spans="2:36" ht="33" customHeight="1" x14ac:dyDescent="0.25">
      <c r="B56" s="2"/>
      <c r="C56" s="2"/>
      <c r="D56" s="2"/>
      <c r="E56" s="37" t="s">
        <v>227</v>
      </c>
      <c r="F56" s="178">
        <f>'Projeções - Receitas'!F34/10^6</f>
        <v>1093207.9294958406</v>
      </c>
      <c r="G56" s="178">
        <f>'Projeções - Receitas'!G34/10^6</f>
        <v>1194742.4623722893</v>
      </c>
      <c r="H56" s="178">
        <f>'Projeções - Receitas'!H34/10^6</f>
        <v>1249380.8338552963</v>
      </c>
      <c r="I56" s="178">
        <f>'Projeções - Receitas'!I34/10^6</f>
        <v>1249909.5699118909</v>
      </c>
      <c r="J56" s="178">
        <f>'Projeções - Receitas'!J34/10^6</f>
        <v>1279762.8678471779</v>
      </c>
      <c r="K56" s="178">
        <f>'Projeções - Receitas'!K34/10^6</f>
        <v>1338242.1513721519</v>
      </c>
      <c r="L56" s="178">
        <f>'Projeções - Receitas'!L34/10^6</f>
        <v>1477760.2931423828</v>
      </c>
      <c r="M56" s="178">
        <f>'Projeções - Receitas'!M34/10^6</f>
        <v>1664271.7937298652</v>
      </c>
      <c r="N56" s="178">
        <f>'Projeções - Receitas'!N34/10^6</f>
        <v>1843182.3219981627</v>
      </c>
      <c r="O56" s="178">
        <f>'Projeções - Receitas'!O34/10^6</f>
        <v>1868826.7026444031</v>
      </c>
      <c r="P56" s="178">
        <f>'Projeções - Receitas'!P34/10^6</f>
        <v>1890718.2391268231</v>
      </c>
      <c r="Q56" s="178"/>
      <c r="R56" s="178"/>
      <c r="S56" s="180">
        <f>'Projeções - Receitas'!S34/10^6</f>
        <v>1942072.6531671705</v>
      </c>
      <c r="T56" s="180">
        <f>S56</f>
        <v>1942072.6531671705</v>
      </c>
      <c r="U56" s="180">
        <f>'Projeções - Receitas'!U34/10^6</f>
        <v>2175121.371547231</v>
      </c>
      <c r="V56" s="180">
        <f>'Projeções - Receitas'!V34/10^6</f>
        <v>2436135.936132899</v>
      </c>
      <c r="W56" s="180">
        <f>'Projeções - Receitas'!W34/10^6</f>
        <v>2728472.248468847</v>
      </c>
      <c r="X56" s="180">
        <f>'Projeções - Receitas'!X34/10^6</f>
        <v>3055888.9182851091</v>
      </c>
      <c r="Y56" s="180">
        <f>'Projeções - Receitas'!Y34/10^6</f>
        <v>3422595.5884793224</v>
      </c>
      <c r="Z56" s="180">
        <f>'Projeções - Receitas'!Z34/10^6</f>
        <v>3833307.0590968411</v>
      </c>
      <c r="AA56" s="180">
        <f>'Projeções - Receitas'!AA34/10^6</f>
        <v>4293303.9061884629</v>
      </c>
      <c r="AB56" s="180">
        <f>'Projeções - Receitas'!AB34/10^6</f>
        <v>4808500.3749310793</v>
      </c>
      <c r="AC56" s="180">
        <f>'Projeções - Receitas'!AC34/10^6</f>
        <v>5385520.4199228091</v>
      </c>
      <c r="AD56" s="180">
        <f>'Projeções - Receitas'!AD34/10^6</f>
        <v>6031782.8703135466</v>
      </c>
      <c r="AE56" s="457"/>
      <c r="AF56" s="457"/>
      <c r="AG56" s="458"/>
      <c r="AH56" s="2"/>
      <c r="AI56" s="2"/>
      <c r="AJ56" s="2"/>
    </row>
    <row r="57" spans="2:36" ht="33" customHeight="1" x14ac:dyDescent="0.25">
      <c r="B57" s="2"/>
      <c r="C57" s="2"/>
      <c r="D57" s="2"/>
      <c r="E57" s="175" t="s">
        <v>235</v>
      </c>
      <c r="F57" s="176">
        <f>F55/F56</f>
        <v>0.71896068397169588</v>
      </c>
      <c r="G57" s="176">
        <f t="shared" ref="G57:M57" si="45">G55/G56</f>
        <v>0.70350630601825059</v>
      </c>
      <c r="H57" s="176">
        <f t="shared" si="45"/>
        <v>0.56496086719906968</v>
      </c>
      <c r="I57" s="176">
        <f t="shared" si="45"/>
        <v>0.55192533295008583</v>
      </c>
      <c r="J57" s="176">
        <f t="shared" si="45"/>
        <v>0.55595477965092055</v>
      </c>
      <c r="K57" s="176">
        <f t="shared" si="45"/>
        <v>0.53159435730746252</v>
      </c>
      <c r="L57" s="176">
        <f t="shared" si="45"/>
        <v>0.51839575159983298</v>
      </c>
      <c r="M57" s="176">
        <f t="shared" si="45"/>
        <v>0.56028149976392472</v>
      </c>
      <c r="N57" s="176">
        <f>N55/N56</f>
        <v>0.58208785486569981</v>
      </c>
      <c r="O57" s="176">
        <f>O55/O56</f>
        <v>0.59246403439719686</v>
      </c>
      <c r="P57" s="176">
        <f>P55/P56</f>
        <v>0.58671346224551524</v>
      </c>
      <c r="Q57" s="176"/>
      <c r="R57" s="176"/>
      <c r="S57" s="177">
        <f>P57</f>
        <v>0.58671346224551524</v>
      </c>
      <c r="T57" s="177">
        <f>S57</f>
        <v>0.58671346224551524</v>
      </c>
      <c r="U57" s="177">
        <v>0.5</v>
      </c>
      <c r="V57" s="177">
        <v>0.5</v>
      </c>
      <c r="W57" s="177">
        <v>0.5</v>
      </c>
      <c r="X57" s="177">
        <v>0.5</v>
      </c>
      <c r="Y57" s="177">
        <v>0.5</v>
      </c>
      <c r="Z57" s="177">
        <v>0.5</v>
      </c>
      <c r="AA57" s="177">
        <v>0.5</v>
      </c>
      <c r="AB57" s="177">
        <v>0.5</v>
      </c>
      <c r="AC57" s="177">
        <v>0.5</v>
      </c>
      <c r="AD57" s="177">
        <v>0.59</v>
      </c>
      <c r="AE57" s="452" t="s">
        <v>328</v>
      </c>
      <c r="AF57" s="452"/>
      <c r="AG57" s="453"/>
      <c r="AH57" s="2"/>
      <c r="AI57" s="2"/>
      <c r="AJ57" s="2"/>
    </row>
    <row r="58" spans="2:36" ht="30" customHeight="1" x14ac:dyDescent="0.25">
      <c r="B58" s="2"/>
      <c r="C58" s="2"/>
      <c r="D58" s="2"/>
      <c r="E58" s="209" t="s">
        <v>233</v>
      </c>
      <c r="F58" s="161">
        <f t="shared" ref="F58:O58" si="46">F53/F55</f>
        <v>0.16105947804076934</v>
      </c>
      <c r="G58" s="161">
        <f t="shared" si="46"/>
        <v>0.16127277538654544</v>
      </c>
      <c r="H58" s="161">
        <f t="shared" si="46"/>
        <v>0.18481684713935345</v>
      </c>
      <c r="I58" s="161">
        <f t="shared" si="46"/>
        <v>0.19643414507939419</v>
      </c>
      <c r="J58" s="161">
        <f t="shared" si="46"/>
        <v>0.18858793601035598</v>
      </c>
      <c r="K58" s="161">
        <f t="shared" si="46"/>
        <v>0.18576056348953712</v>
      </c>
      <c r="L58" s="161">
        <f t="shared" si="46"/>
        <v>0.2113718187377106</v>
      </c>
      <c r="M58" s="161">
        <f t="shared" si="46"/>
        <v>0.1776463196818624</v>
      </c>
      <c r="N58" s="161">
        <f t="shared" si="46"/>
        <v>0.16654817594483512</v>
      </c>
      <c r="O58" s="161">
        <f t="shared" si="46"/>
        <v>0.1619006157724695</v>
      </c>
      <c r="P58" s="161">
        <f>P53/P55</f>
        <v>0.15718747824180726</v>
      </c>
      <c r="Q58" s="161"/>
      <c r="R58" s="161"/>
      <c r="S58" s="229">
        <f>S53/S55</f>
        <v>0.16264999724738943</v>
      </c>
      <c r="T58" s="229">
        <f>T53/T55</f>
        <v>0.16264999724738943</v>
      </c>
      <c r="U58" s="229">
        <f>U53/U55</f>
        <v>0.18631451016619219</v>
      </c>
      <c r="V58" s="229">
        <f t="shared" ref="V58:AD58" si="47">V53/V55</f>
        <v>0.18210905666114538</v>
      </c>
      <c r="W58" s="229">
        <f t="shared" si="47"/>
        <v>0.17817370340222263</v>
      </c>
      <c r="X58" s="229">
        <f t="shared" si="47"/>
        <v>0.1744634038942221</v>
      </c>
      <c r="Y58" s="229">
        <f t="shared" si="47"/>
        <v>0.17094823659814554</v>
      </c>
      <c r="Z58" s="229">
        <f t="shared" si="47"/>
        <v>0.16760660902807181</v>
      </c>
      <c r="AA58" s="229">
        <f t="shared" si="47"/>
        <v>0.16442043437757103</v>
      </c>
      <c r="AB58" s="229">
        <f t="shared" si="47"/>
        <v>0.16137429745213433</v>
      </c>
      <c r="AC58" s="229">
        <f>AC53/AC55</f>
        <v>0.15845538484720428</v>
      </c>
      <c r="AD58" s="229">
        <f t="shared" si="47"/>
        <v>0.13392202965326172</v>
      </c>
      <c r="AE58" s="452"/>
      <c r="AF58" s="452"/>
      <c r="AG58" s="453"/>
      <c r="AH58" s="2"/>
      <c r="AI58" s="2"/>
      <c r="AJ58" s="2"/>
    </row>
    <row r="59" spans="2:36" ht="30" customHeight="1" x14ac:dyDescent="0.25">
      <c r="B59" s="2"/>
      <c r="C59" s="2"/>
      <c r="D59" s="2"/>
      <c r="E59" s="175" t="s">
        <v>229</v>
      </c>
      <c r="F59" s="210"/>
      <c r="G59" s="210"/>
      <c r="H59" s="210"/>
      <c r="I59" s="210"/>
      <c r="J59" s="210"/>
      <c r="K59" s="210"/>
      <c r="L59" s="210"/>
      <c r="M59" s="210"/>
      <c r="N59" s="210"/>
      <c r="O59" s="210"/>
      <c r="P59" s="210"/>
      <c r="Q59" s="210"/>
      <c r="R59" s="210"/>
      <c r="S59" s="211">
        <v>0.115</v>
      </c>
      <c r="T59" s="211">
        <v>0.115</v>
      </c>
      <c r="U59" s="211">
        <v>0.115</v>
      </c>
      <c r="V59" s="211">
        <v>0.115</v>
      </c>
      <c r="W59" s="211">
        <v>0.115</v>
      </c>
      <c r="X59" s="211">
        <v>0.115</v>
      </c>
      <c r="Y59" s="211">
        <v>0.115</v>
      </c>
      <c r="Z59" s="211">
        <v>0.115</v>
      </c>
      <c r="AA59" s="211">
        <v>0.115</v>
      </c>
      <c r="AB59" s="211">
        <v>0.115</v>
      </c>
      <c r="AC59" s="211">
        <v>0.115</v>
      </c>
      <c r="AD59" s="211">
        <v>0.115</v>
      </c>
      <c r="AE59" s="457"/>
      <c r="AF59" s="457"/>
      <c r="AG59" s="458"/>
      <c r="AH59" s="2"/>
      <c r="AI59" s="2"/>
      <c r="AJ59" s="2"/>
    </row>
    <row r="60" spans="2:36" ht="30" customHeight="1" x14ac:dyDescent="0.25">
      <c r="B60" s="2"/>
      <c r="C60" s="2"/>
      <c r="D60" s="2"/>
      <c r="E60" s="175" t="s">
        <v>450</v>
      </c>
      <c r="F60" s="210"/>
      <c r="G60" s="210"/>
      <c r="H60" s="210"/>
      <c r="I60" s="210"/>
      <c r="J60" s="210"/>
      <c r="K60" s="210"/>
      <c r="L60" s="210"/>
      <c r="M60" s="210"/>
      <c r="N60" s="210"/>
      <c r="O60" s="210"/>
      <c r="P60" s="210"/>
      <c r="Q60" s="210"/>
      <c r="R60" s="210"/>
      <c r="S60" s="211">
        <f>P58</f>
        <v>0.15718747824180726</v>
      </c>
      <c r="T60" s="211">
        <f>S60</f>
        <v>0.15718747824180726</v>
      </c>
      <c r="U60" s="211">
        <f>T60</f>
        <v>0.15718747824180726</v>
      </c>
      <c r="V60" s="211">
        <f t="shared" ref="V60:AC60" si="48">U60</f>
        <v>0.15718747824180726</v>
      </c>
      <c r="W60" s="211">
        <f t="shared" si="48"/>
        <v>0.15718747824180726</v>
      </c>
      <c r="X60" s="211">
        <f t="shared" si="48"/>
        <v>0.15718747824180726</v>
      </c>
      <c r="Y60" s="211">
        <f t="shared" si="48"/>
        <v>0.15718747824180726</v>
      </c>
      <c r="Z60" s="211">
        <f t="shared" si="48"/>
        <v>0.15718747824180726</v>
      </c>
      <c r="AA60" s="211">
        <f t="shared" si="48"/>
        <v>0.15718747824180726</v>
      </c>
      <c r="AB60" s="211">
        <f t="shared" si="48"/>
        <v>0.15718747824180726</v>
      </c>
      <c r="AC60" s="211">
        <f t="shared" si="48"/>
        <v>0.15718747824180726</v>
      </c>
      <c r="AD60" s="211">
        <f>AC60</f>
        <v>0.15718747824180726</v>
      </c>
      <c r="AE60" s="452" t="s">
        <v>327</v>
      </c>
      <c r="AF60" s="452"/>
      <c r="AG60" s="453"/>
      <c r="AH60" s="2"/>
      <c r="AI60" s="2"/>
      <c r="AJ60" s="2"/>
    </row>
    <row r="61" spans="2:36" ht="30" customHeight="1" x14ac:dyDescent="0.25">
      <c r="B61" s="2"/>
      <c r="C61" s="2"/>
      <c r="D61" s="2"/>
      <c r="E61" s="40" t="s">
        <v>230</v>
      </c>
      <c r="F61" s="178"/>
      <c r="G61" s="178"/>
      <c r="H61" s="178"/>
      <c r="I61" s="178"/>
      <c r="J61" s="178"/>
      <c r="K61" s="178"/>
      <c r="L61" s="178"/>
      <c r="M61" s="178"/>
      <c r="N61" s="178"/>
      <c r="O61" s="178"/>
      <c r="P61" s="178"/>
      <c r="Q61" s="178"/>
      <c r="R61" s="178"/>
      <c r="S61" s="180">
        <f>S59*S55</f>
        <v>131035.61958128511</v>
      </c>
      <c r="T61" s="180">
        <f>S61</f>
        <v>131035.61958128511</v>
      </c>
      <c r="U61" s="180">
        <f t="shared" ref="U61:AD61" si="49">U59*U55</f>
        <v>125069.47886396579</v>
      </c>
      <c r="V61" s="180">
        <f t="shared" si="49"/>
        <v>140077.81632764169</v>
      </c>
      <c r="W61" s="180">
        <f t="shared" si="49"/>
        <v>156887.15428695871</v>
      </c>
      <c r="X61" s="180">
        <f t="shared" si="49"/>
        <v>175713.61280139379</v>
      </c>
      <c r="Y61" s="180">
        <f t="shared" si="49"/>
        <v>196799.24633756105</v>
      </c>
      <c r="Z61" s="180">
        <f t="shared" si="49"/>
        <v>220415.15589806836</v>
      </c>
      <c r="AA61" s="180">
        <f t="shared" si="49"/>
        <v>246864.97460583661</v>
      </c>
      <c r="AB61" s="180">
        <f t="shared" si="49"/>
        <v>276488.77155853709</v>
      </c>
      <c r="AC61" s="180">
        <f t="shared" si="49"/>
        <v>309667.42414556153</v>
      </c>
      <c r="AD61" s="180">
        <f t="shared" si="49"/>
        <v>409256.46775077417</v>
      </c>
      <c r="AE61" s="457"/>
      <c r="AF61" s="457"/>
      <c r="AG61" s="458"/>
      <c r="AH61" s="2"/>
      <c r="AI61" s="2"/>
      <c r="AJ61" s="2"/>
    </row>
    <row r="62" spans="2:36" ht="30" customHeight="1" x14ac:dyDescent="0.25">
      <c r="B62" s="2"/>
      <c r="C62" s="2"/>
      <c r="D62" s="2"/>
      <c r="E62" s="209" t="s">
        <v>265</v>
      </c>
      <c r="F62" s="161">
        <f t="shared" ref="F62:P62" si="50">F52/F55</f>
        <v>0.11392014570504273</v>
      </c>
      <c r="G62" s="161">
        <f t="shared" si="50"/>
        <v>0.11387620996169685</v>
      </c>
      <c r="H62" s="161">
        <f t="shared" si="50"/>
        <v>0.12790732784712372</v>
      </c>
      <c r="I62" s="161">
        <f t="shared" si="50"/>
        <v>0.13804019346985194</v>
      </c>
      <c r="J62" s="161">
        <f t="shared" si="50"/>
        <v>0.13392972925997548</v>
      </c>
      <c r="K62" s="161">
        <f t="shared" si="50"/>
        <v>0.13547924267848666</v>
      </c>
      <c r="L62" s="161">
        <f t="shared" si="50"/>
        <v>0.17263230282874023</v>
      </c>
      <c r="M62" s="161">
        <f t="shared" si="50"/>
        <v>0.15159113892364129</v>
      </c>
      <c r="N62" s="161">
        <f t="shared" si="50"/>
        <v>0.14740758315654934</v>
      </c>
      <c r="O62" s="161">
        <f t="shared" si="50"/>
        <v>0.14600291114429315</v>
      </c>
      <c r="P62" s="161">
        <f t="shared" si="50"/>
        <v>0.14131982945829374</v>
      </c>
      <c r="Q62" s="161"/>
      <c r="R62" s="161"/>
      <c r="S62" s="227">
        <f>S52/S55</f>
        <v>0.14720193822749597</v>
      </c>
      <c r="T62" s="227">
        <f>S62</f>
        <v>0.14720193822749597</v>
      </c>
      <c r="U62" s="227">
        <f t="shared" ref="U62:AD62" si="51">U52/U55</f>
        <v>0.1701295383938087</v>
      </c>
      <c r="V62" s="227">
        <f t="shared" si="51"/>
        <v>0.16765818900723156</v>
      </c>
      <c r="W62" s="227">
        <f t="shared" si="51"/>
        <v>0.1652711429969424</v>
      </c>
      <c r="X62" s="227">
        <f t="shared" si="51"/>
        <v>0.16294326067522191</v>
      </c>
      <c r="Y62" s="227">
        <f t="shared" si="51"/>
        <v>0.16066239443832395</v>
      </c>
      <c r="Z62" s="227">
        <f t="shared" si="51"/>
        <v>0.15842282138537397</v>
      </c>
      <c r="AA62" s="227">
        <f t="shared" si="51"/>
        <v>0.15622062398230507</v>
      </c>
      <c r="AB62" s="227">
        <f t="shared" si="51"/>
        <v>0.15405303817064686</v>
      </c>
      <c r="AC62" s="227">
        <f t="shared" si="51"/>
        <v>0.15191854620301906</v>
      </c>
      <c r="AD62" s="227">
        <f t="shared" si="51"/>
        <v>0.12897587450481648</v>
      </c>
      <c r="AE62" s="452"/>
      <c r="AF62" s="452"/>
      <c r="AG62" s="453"/>
      <c r="AH62" s="2"/>
      <c r="AI62" s="2"/>
      <c r="AJ62" s="2"/>
    </row>
    <row r="63" spans="2:36" ht="30" customHeight="1" x14ac:dyDescent="0.25">
      <c r="B63" s="2"/>
      <c r="C63" s="2"/>
      <c r="D63" s="2"/>
      <c r="E63" s="175" t="s">
        <v>261</v>
      </c>
      <c r="F63" s="210"/>
      <c r="G63" s="210"/>
      <c r="H63" s="210"/>
      <c r="I63" s="210"/>
      <c r="J63" s="210"/>
      <c r="K63" s="210"/>
      <c r="L63" s="210"/>
      <c r="M63" s="210"/>
      <c r="N63" s="210"/>
      <c r="O63" s="210"/>
      <c r="P63" s="210"/>
      <c r="Q63" s="210"/>
      <c r="R63" s="210"/>
      <c r="S63" s="211">
        <v>9.5000000000000001E-2</v>
      </c>
      <c r="T63" s="211">
        <v>9.5000000000000001E-2</v>
      </c>
      <c r="U63" s="211">
        <v>9.5000000000000001E-2</v>
      </c>
      <c r="V63" s="211">
        <v>9.5000000000000001E-2</v>
      </c>
      <c r="W63" s="211">
        <v>9.5000000000000001E-2</v>
      </c>
      <c r="X63" s="211">
        <v>9.5000000000000001E-2</v>
      </c>
      <c r="Y63" s="211">
        <v>9.5000000000000001E-2</v>
      </c>
      <c r="Z63" s="211">
        <v>9.5000000000000001E-2</v>
      </c>
      <c r="AA63" s="211">
        <v>9.5000000000000001E-2</v>
      </c>
      <c r="AB63" s="211">
        <v>9.5000000000000001E-2</v>
      </c>
      <c r="AC63" s="211">
        <v>9.5000000000000001E-2</v>
      </c>
      <c r="AD63" s="211">
        <v>9.5000000000000001E-2</v>
      </c>
      <c r="AE63" s="457"/>
      <c r="AF63" s="457"/>
      <c r="AG63" s="458"/>
      <c r="AH63" s="2"/>
      <c r="AI63" s="2"/>
      <c r="AJ63" s="2"/>
    </row>
    <row r="64" spans="2:36" ht="30" customHeight="1" x14ac:dyDescent="0.25">
      <c r="B64" s="2"/>
      <c r="C64" s="2"/>
      <c r="D64" s="2"/>
      <c r="E64" s="40" t="s">
        <v>266</v>
      </c>
      <c r="F64" s="178"/>
      <c r="G64" s="178"/>
      <c r="H64" s="178"/>
      <c r="I64" s="178"/>
      <c r="J64" s="178"/>
      <c r="K64" s="178"/>
      <c r="L64" s="178"/>
      <c r="M64" s="178"/>
      <c r="N64" s="178"/>
      <c r="O64" s="178"/>
      <c r="P64" s="178"/>
      <c r="Q64" s="178"/>
      <c r="R64" s="178"/>
      <c r="S64" s="180">
        <f>S63*S55</f>
        <v>108246.81617584421</v>
      </c>
      <c r="T64" s="180">
        <f>S64</f>
        <v>108246.81617584421</v>
      </c>
      <c r="U64" s="180">
        <f t="shared" ref="U64:AD64" si="52">U63*U55</f>
        <v>103318.26514849348</v>
      </c>
      <c r="V64" s="180">
        <f t="shared" si="52"/>
        <v>115716.4569663127</v>
      </c>
      <c r="W64" s="180">
        <f t="shared" si="52"/>
        <v>129602.43180227024</v>
      </c>
      <c r="X64" s="180">
        <f t="shared" si="52"/>
        <v>145154.72361854269</v>
      </c>
      <c r="Y64" s="180">
        <f t="shared" si="52"/>
        <v>162573.2904527678</v>
      </c>
      <c r="Z64" s="180">
        <f t="shared" si="52"/>
        <v>182082.08530709994</v>
      </c>
      <c r="AA64" s="180">
        <f t="shared" si="52"/>
        <v>203931.93554395199</v>
      </c>
      <c r="AB64" s="180">
        <f t="shared" si="52"/>
        <v>228403.76780922626</v>
      </c>
      <c r="AC64" s="180">
        <f t="shared" si="52"/>
        <v>255812.21994633344</v>
      </c>
      <c r="AD64" s="180">
        <f t="shared" si="52"/>
        <v>338081.42988107429</v>
      </c>
      <c r="AE64" s="457"/>
      <c r="AF64" s="457"/>
      <c r="AG64" s="458"/>
      <c r="AH64" s="2"/>
      <c r="AI64" s="2"/>
      <c r="AJ64" s="2"/>
    </row>
    <row r="65" spans="2:36" ht="30.75" customHeight="1" thickBot="1" x14ac:dyDescent="0.3">
      <c r="B65" s="2"/>
      <c r="C65" s="2"/>
      <c r="D65" s="2"/>
      <c r="E65" s="41" t="s">
        <v>267</v>
      </c>
      <c r="F65" s="43">
        <f>F50/F56</f>
        <v>7.3740037542790918E-2</v>
      </c>
      <c r="G65" s="43">
        <f t="shared" ref="G65:M65" si="53">G50/G56</f>
        <v>6.8245814751742559E-2</v>
      </c>
      <c r="H65" s="43">
        <f t="shared" si="53"/>
        <v>6.9789570481916668E-2</v>
      </c>
      <c r="I65" s="43">
        <f t="shared" si="53"/>
        <v>7.8984434617665467E-2</v>
      </c>
      <c r="J65" s="43">
        <f t="shared" si="53"/>
        <v>7.9899866271327433E-2</v>
      </c>
      <c r="K65" s="43">
        <f t="shared" si="53"/>
        <v>8.1124999603908884E-2</v>
      </c>
      <c r="L65" s="43">
        <f>L50/L56</f>
        <v>8.5921315647994809E-2</v>
      </c>
      <c r="M65" s="43">
        <f t="shared" si="53"/>
        <v>8.7039380109450046E-2</v>
      </c>
      <c r="N65" s="43">
        <f>N50/N56</f>
        <v>8.8753137719977032E-2</v>
      </c>
      <c r="O65" s="43">
        <f>O50/O56</f>
        <v>9.0716079090276361E-2</v>
      </c>
      <c r="P65" s="43">
        <f>P50/P56</f>
        <v>8.8686004792997861E-2</v>
      </c>
      <c r="Q65" s="43"/>
      <c r="R65" s="43"/>
      <c r="S65" s="72">
        <f>S50/S56</f>
        <v>9.1984494032389716E-2</v>
      </c>
      <c r="T65" s="72">
        <f>S65</f>
        <v>9.1984494032389716E-2</v>
      </c>
      <c r="U65" s="72">
        <f>U50/U56</f>
        <v>9.0081854201980324E-2</v>
      </c>
      <c r="V65" s="72">
        <f t="shared" ref="V65:AD65" si="54">V50/V56</f>
        <v>8.8308634686719331E-2</v>
      </c>
      <c r="W65" s="72">
        <f t="shared" si="54"/>
        <v>8.6635160947670806E-2</v>
      </c>
      <c r="X65" s="72">
        <f t="shared" si="54"/>
        <v>8.5042692345824886E-2</v>
      </c>
      <c r="Y65" s="72">
        <f t="shared" si="54"/>
        <v>8.3519645440781554E-2</v>
      </c>
      <c r="Z65" s="72">
        <f t="shared" si="54"/>
        <v>8.2058239461990187E-2</v>
      </c>
      <c r="AA65" s="72">
        <f t="shared" si="54"/>
        <v>8.0652123392316116E-2</v>
      </c>
      <c r="AB65" s="72">
        <f t="shared" si="54"/>
        <v>7.9295993550648064E-2</v>
      </c>
      <c r="AC65" s="72">
        <f>AC50/AC56</f>
        <v>7.7985589588406512E-2</v>
      </c>
      <c r="AD65" s="72">
        <f t="shared" si="54"/>
        <v>7.7904977106856885E-2</v>
      </c>
      <c r="AE65" s="459"/>
      <c r="AF65" s="459"/>
      <c r="AG65" s="460"/>
      <c r="AH65" s="2"/>
      <c r="AI65" s="2"/>
      <c r="AJ65" s="2"/>
    </row>
    <row r="66" spans="2:36" x14ac:dyDescent="0.25">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2:36" x14ac:dyDescent="0.25">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spans="2:36" x14ac:dyDescent="0.25">
      <c r="B68" s="2"/>
      <c r="C68" s="2"/>
      <c r="D68" s="2"/>
      <c r="E68" s="2"/>
      <c r="F68" s="2"/>
      <c r="G68" s="208"/>
      <c r="H68" s="208"/>
      <c r="I68" s="208"/>
      <c r="J68" s="208"/>
      <c r="K68" s="208"/>
      <c r="L68" s="208"/>
      <c r="M68" s="208"/>
      <c r="N68" s="208"/>
      <c r="O68" s="208"/>
      <c r="P68" s="208"/>
      <c r="Q68" s="208"/>
      <c r="R68" s="208"/>
      <c r="S68" s="208"/>
      <c r="T68" s="2"/>
      <c r="U68" s="2"/>
      <c r="V68" s="2"/>
      <c r="W68" s="2"/>
      <c r="X68" s="2"/>
      <c r="Y68" s="2"/>
      <c r="Z68" s="2"/>
      <c r="AA68" s="2"/>
      <c r="AB68" s="2"/>
      <c r="AC68" s="2"/>
      <c r="AD68" s="2"/>
      <c r="AE68" s="2"/>
      <c r="AF68" s="2"/>
      <c r="AG68" s="2"/>
      <c r="AH68" s="2"/>
      <c r="AI68" s="2"/>
      <c r="AJ68" s="2"/>
    </row>
    <row r="69" spans="2:36" hidden="1" x14ac:dyDescent="0.25">
      <c r="B69" s="2"/>
      <c r="C69" s="2"/>
      <c r="D69" s="2"/>
      <c r="E69" s="2"/>
      <c r="F69" s="2"/>
      <c r="G69" s="11"/>
      <c r="H69" s="11"/>
      <c r="I69" s="11"/>
      <c r="J69" s="11"/>
      <c r="K69" s="11"/>
      <c r="L69" s="11"/>
      <c r="M69" s="11"/>
      <c r="N69" s="11"/>
      <c r="O69" s="11"/>
      <c r="P69" s="11"/>
      <c r="Q69" s="11"/>
      <c r="R69" s="11"/>
      <c r="S69" s="11"/>
      <c r="T69" s="2"/>
      <c r="U69" s="2"/>
      <c r="V69" s="2"/>
      <c r="W69" s="2"/>
      <c r="X69" s="2"/>
      <c r="Y69" s="2"/>
      <c r="Z69" s="2"/>
      <c r="AA69" s="2"/>
      <c r="AB69" s="2"/>
      <c r="AC69" s="2"/>
      <c r="AD69" s="2"/>
      <c r="AE69" s="2"/>
      <c r="AF69" s="2"/>
      <c r="AG69" s="2"/>
      <c r="AH69" s="2"/>
      <c r="AI69" s="2"/>
      <c r="AJ69" s="2"/>
    </row>
    <row r="70" spans="2:36" hidden="1" x14ac:dyDescent="0.25">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2:36" hidden="1" x14ac:dyDescent="0.25">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2:36" hidden="1" x14ac:dyDescent="0.25">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2:36" hidden="1" x14ac:dyDescent="0.25">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spans="2:36" hidden="1" x14ac:dyDescent="0.25">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spans="2:36" hidden="1" x14ac:dyDescent="0.25">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spans="2:36" hidden="1" x14ac:dyDescent="0.25">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2:36" hidden="1" x14ac:dyDescent="0.25">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2:36" hidden="1" x14ac:dyDescent="0.25">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spans="2:36" hidden="1" x14ac:dyDescent="0.25">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spans="2:36" hidden="1" x14ac:dyDescent="0.2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spans="2:36" hidden="1" x14ac:dyDescent="0.25">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spans="2:36" hidden="1" x14ac:dyDescent="0.25">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2:36" hidden="1" x14ac:dyDescent="0.25">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2:36" hidden="1" x14ac:dyDescent="0.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2:36" hidden="1" x14ac:dyDescent="0.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spans="2:36" hidden="1" x14ac:dyDescent="0.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spans="2:36" hidden="1" x14ac:dyDescent="0.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2:36" hidden="1" x14ac:dyDescent="0.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2:36" hidden="1" x14ac:dyDescent="0.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2:36" hidden="1" x14ac:dyDescent="0.2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2:36" hidden="1" x14ac:dyDescent="0.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sheetData>
  <mergeCells count="19">
    <mergeCell ref="AE64:AG64"/>
    <mergeCell ref="AE65:AG65"/>
    <mergeCell ref="AE57:AG57"/>
    <mergeCell ref="AE58:AG58"/>
    <mergeCell ref="AE59:AG59"/>
    <mergeCell ref="AE61:AG61"/>
    <mergeCell ref="AE62:AG62"/>
    <mergeCell ref="AE53:AG53"/>
    <mergeCell ref="AE54:AG54"/>
    <mergeCell ref="AE55:AG55"/>
    <mergeCell ref="AE56:AG56"/>
    <mergeCell ref="AE63:AG63"/>
    <mergeCell ref="AE60:AG60"/>
    <mergeCell ref="AE49:AG49"/>
    <mergeCell ref="AE50:AG50"/>
    <mergeCell ref="AE51:AG51"/>
    <mergeCell ref="AE52:AG52"/>
    <mergeCell ref="L4:N5"/>
    <mergeCell ref="AE48:AG48"/>
  </mergeCells>
  <conditionalFormatting sqref="F18:R18 F19:AD20">
    <cfRule type="cellIs" dxfId="28" priority="52" operator="equal">
      <formula>0</formula>
    </cfRule>
  </conditionalFormatting>
  <conditionalFormatting sqref="F44:S44">
    <cfRule type="colorScale" priority="34">
      <colorScale>
        <cfvo type="min"/>
        <cfvo type="max"/>
        <color rgb="FFCDF6CE"/>
        <color rgb="FF59BF59"/>
      </colorScale>
    </cfRule>
  </conditionalFormatting>
  <conditionalFormatting sqref="F58:S58">
    <cfRule type="colorScale" priority="31">
      <colorScale>
        <cfvo type="min"/>
        <cfvo type="max"/>
        <color rgb="FFCDF6CE"/>
        <color rgb="FF59BF59"/>
      </colorScale>
    </cfRule>
  </conditionalFormatting>
  <conditionalFormatting sqref="F62:S62">
    <cfRule type="colorScale" priority="7">
      <colorScale>
        <cfvo type="min"/>
        <cfvo type="max"/>
        <color rgb="FFCDF6CE"/>
        <color rgb="FF59BF59"/>
      </colorScale>
    </cfRule>
  </conditionalFormatting>
  <conditionalFormatting sqref="F10:AD10 F12:AD12 F26:AD26 F29:AD32 U33:AD33 F41:AE43 F50:AE57 AE58:AE65">
    <cfRule type="cellIs" dxfId="27" priority="72" operator="equal">
      <formula>0</formula>
    </cfRule>
  </conditionalFormatting>
  <conditionalFormatting sqref="F11:AD11">
    <cfRule type="colorScale" priority="51">
      <colorScale>
        <cfvo type="min"/>
        <cfvo type="max"/>
        <color rgb="FFCEF6CE"/>
        <color rgb="FF59BF59"/>
      </colorScale>
    </cfRule>
  </conditionalFormatting>
  <conditionalFormatting sqref="F13:AD13">
    <cfRule type="colorScale" priority="74">
      <colorScale>
        <cfvo type="min"/>
        <cfvo type="max"/>
        <color rgb="FFCEF6CE"/>
        <color rgb="FF59BF59"/>
      </colorScale>
    </cfRule>
  </conditionalFormatting>
  <conditionalFormatting sqref="F16:AD16">
    <cfRule type="cellIs" dxfId="26" priority="15" operator="equal">
      <formula>0</formula>
    </cfRule>
  </conditionalFormatting>
  <conditionalFormatting sqref="F17:AD17">
    <cfRule type="colorScale" priority="13">
      <colorScale>
        <cfvo type="min"/>
        <cfvo type="max"/>
        <color rgb="FFCEF6CE"/>
        <color rgb="FF59BF59"/>
      </colorScale>
    </cfRule>
  </conditionalFormatting>
  <conditionalFormatting sqref="F21:AD21">
    <cfRule type="colorScale" priority="47">
      <colorScale>
        <cfvo type="min"/>
        <cfvo type="max"/>
        <color rgb="FFCEF6CE"/>
        <color rgb="FF59BF59"/>
      </colorScale>
    </cfRule>
  </conditionalFormatting>
  <conditionalFormatting sqref="F58:AD58">
    <cfRule type="colorScale" priority="5">
      <colorScale>
        <cfvo type="min"/>
        <cfvo type="max"/>
        <color rgb="FFCEF6CE"/>
        <color rgb="FF59BF59"/>
      </colorScale>
    </cfRule>
  </conditionalFormatting>
  <conditionalFormatting sqref="F59:AD61 S62:AD64 F63:S64 F65:AD65">
    <cfRule type="cellIs" dxfId="25" priority="17" operator="equal">
      <formula>0</formula>
    </cfRule>
  </conditionalFormatting>
  <conditionalFormatting sqref="F62:AD62">
    <cfRule type="colorScale" priority="4">
      <colorScale>
        <cfvo type="min"/>
        <cfvo type="max"/>
        <color rgb="FFCEF6CE"/>
        <color rgb="FF59BF59"/>
      </colorScale>
    </cfRule>
  </conditionalFormatting>
  <conditionalFormatting sqref="F65:AD65">
    <cfRule type="colorScale" priority="3">
      <colorScale>
        <cfvo type="min"/>
        <cfvo type="max"/>
        <color rgb="FFCEF6CE"/>
        <color rgb="FF59BF59"/>
      </colorScale>
    </cfRule>
  </conditionalFormatting>
  <conditionalFormatting sqref="F44:AE44">
    <cfRule type="colorScale" priority="6">
      <colorScale>
        <cfvo type="min"/>
        <cfvo type="max"/>
        <color rgb="FFCEF6CE"/>
        <color rgb="FF59BF59"/>
      </colorScale>
    </cfRule>
  </conditionalFormatting>
  <conditionalFormatting sqref="F38:AG40">
    <cfRule type="cellIs" dxfId="24" priority="39" operator="equal">
      <formula>0</formula>
    </cfRule>
  </conditionalFormatting>
  <conditionalFormatting sqref="G32:AD32">
    <cfRule type="colorScale" priority="2">
      <colorScale>
        <cfvo type="min"/>
        <cfvo type="max"/>
        <color rgb="FFCEF6CE"/>
        <color rgb="FF59BF59"/>
      </colorScale>
    </cfRule>
  </conditionalFormatting>
  <conditionalFormatting sqref="S58:AD58">
    <cfRule type="cellIs" dxfId="23" priority="32" operator="equal">
      <formula>0</formula>
    </cfRule>
  </conditionalFormatting>
  <conditionalFormatting sqref="T8:AD8">
    <cfRule type="cellIs" dxfId="22" priority="69" operator="equal">
      <formula>0</formula>
    </cfRule>
  </conditionalFormatting>
  <conditionalFormatting sqref="T14:AD14 U15:AD15">
    <cfRule type="cellIs" dxfId="21" priority="11" operator="equal">
      <formula>0</formula>
    </cfRule>
  </conditionalFormatting>
  <conditionalFormatting sqref="T18:AD18">
    <cfRule type="cellIs" dxfId="20" priority="1" operator="equal">
      <formula>0</formula>
    </cfRule>
  </conditionalFormatting>
  <conditionalFormatting sqref="T22:AD22 T24:AD24">
    <cfRule type="cellIs" dxfId="19" priority="8" operator="equal">
      <formula>0</formula>
    </cfRule>
  </conditionalFormatting>
  <conditionalFormatting sqref="T27:AD28">
    <cfRule type="cellIs" dxfId="18" priority="42" operator="equal">
      <formula>0</formula>
    </cfRule>
  </conditionalFormatting>
  <conditionalFormatting sqref="AD23 U24:AD25">
    <cfRule type="cellIs" dxfId="17" priority="70" operator="equal">
      <formula>0</formula>
    </cfRule>
  </conditionalFormatting>
  <conditionalFormatting sqref="AE23">
    <cfRule type="colorScale" priority="66">
      <colorScale>
        <cfvo type="min"/>
        <cfvo type="max"/>
        <color rgb="FFFCFCFF"/>
        <color rgb="FF63BE7B"/>
      </colorScale>
    </cfRule>
  </conditionalFormatting>
  <hyperlinks>
    <hyperlink ref="A13" location="'Projeções - Receitas'!A1" display="Projeções - Receita" xr:uid="{F8610430-DF49-4F92-AA43-079002859119}"/>
    <hyperlink ref="A12" location="'Balanço Patrimonial'!A1" display="Balanço Patrimonial" xr:uid="{C3937014-F31F-48F4-91C4-A67C7D028A46}"/>
    <hyperlink ref="A11" location="'DRE CMN 4.720 - Contas Abertas'!A1" display="Contas Abertas" xr:uid="{B63F68A2-C669-4A89-91C4-37FAF2AA8DE3}"/>
    <hyperlink ref="A10" location="'DRE + DCF'!A1" display="DRE + DCF" xr:uid="{285C64F4-CB1C-4DB4-9F3C-4C7E80F131A8}"/>
    <hyperlink ref="A9" location="Ke!A1" display="KE" xr:uid="{B1CB188D-7B45-46BD-A845-D6FDD5F1D4B1}"/>
    <hyperlink ref="A8" location="Dashboard!A1" display="Dashboard" xr:uid="{CD3EA33B-1AD6-4A7E-A95B-BCFF95104588}"/>
    <hyperlink ref="A14" location="'Painel de Índices'!A1" display="Painel de Índices" xr:uid="{7C883230-7454-449E-940C-D196A1C80AD5}"/>
    <hyperlink ref="A15" location="'Provisões e Processos'!A1" display="Provisões e Processos" xr:uid="{23CFCE5E-F24D-474A-A067-C53DD2398177}"/>
    <hyperlink ref="A16" location="'Projeções Trimestrais'!A1" display="Projeções Trimestrais" xr:uid="{6BD96003-F740-4A5E-BACE-25055F28BCBF}"/>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B9C6-4740-4318-8C30-64D2C06A2EA7}">
  <dimension ref="A1:EH202"/>
  <sheetViews>
    <sheetView zoomScaleNormal="100" workbookViewId="0">
      <selection activeCell="A12" sqref="A12"/>
    </sheetView>
  </sheetViews>
  <sheetFormatPr defaultColWidth="0" defaultRowHeight="0" customHeight="1" zeroHeight="1" x14ac:dyDescent="0.25"/>
  <cols>
    <col min="1" max="1" width="35.7109375" style="267" customWidth="1"/>
    <col min="2" max="4" width="9.140625" style="4" customWidth="1"/>
    <col min="5" max="5" width="66.28515625" style="4" bestFit="1" customWidth="1"/>
    <col min="6" max="6" width="19.140625" style="4" bestFit="1" customWidth="1"/>
    <col min="7" max="8" width="15.5703125" style="4" bestFit="1" customWidth="1"/>
    <col min="9" max="11" width="15.85546875" style="4" bestFit="1" customWidth="1"/>
    <col min="12" max="12" width="16.42578125" style="4" bestFit="1" customWidth="1"/>
    <col min="13" max="13" width="15.85546875" style="4" bestFit="1" customWidth="1"/>
    <col min="14" max="15" width="16.85546875" style="4" bestFit="1" customWidth="1"/>
    <col min="16" max="16" width="16.85546875" style="4" customWidth="1"/>
    <col min="17" max="17" width="15.28515625" style="4" bestFit="1" customWidth="1"/>
    <col min="18" max="18" width="9.140625" style="4" customWidth="1"/>
    <col min="19" max="61" width="9.140625" style="4" hidden="1" customWidth="1"/>
    <col min="62" max="138" width="0" style="4" hidden="1" customWidth="1"/>
    <col min="139" max="16384" width="9.140625" style="4" hidden="1"/>
  </cols>
  <sheetData>
    <row r="1" spans="1:136"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row>
    <row r="2" spans="1:136"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row>
    <row r="3" spans="1:136" ht="15" customHeight="1" x14ac:dyDescent="0.25">
      <c r="B3" s="2"/>
      <c r="C3" s="2"/>
      <c r="D3" s="2"/>
      <c r="E3" s="2"/>
      <c r="F3" s="2"/>
      <c r="G3" s="2"/>
      <c r="H3" s="3"/>
      <c r="I3" s="3"/>
      <c r="J3" s="3"/>
      <c r="K3" s="3"/>
      <c r="L3" s="3"/>
      <c r="M3" s="3"/>
      <c r="N3" s="3"/>
      <c r="O3" s="3"/>
      <c r="P3" s="3"/>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row>
    <row r="4" spans="1:136" ht="15" customHeight="1" x14ac:dyDescent="0.25">
      <c r="B4" s="2"/>
      <c r="C4" s="2"/>
      <c r="D4" s="2"/>
      <c r="E4" s="2"/>
      <c r="F4" s="2"/>
      <c r="G4" s="3"/>
      <c r="H4" s="440" t="str">
        <f>Dashboard!$I$4</f>
        <v>Banco do Brasil ($BBAS3)</v>
      </c>
      <c r="I4" s="440"/>
      <c r="J4" s="440"/>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row>
    <row r="5" spans="1:136" ht="15" customHeight="1" x14ac:dyDescent="0.25">
      <c r="B5" s="2"/>
      <c r="C5" s="2"/>
      <c r="D5" s="2"/>
      <c r="E5" s="2"/>
      <c r="F5" s="2"/>
      <c r="G5" s="3"/>
      <c r="H5" s="441"/>
      <c r="I5" s="441"/>
      <c r="J5" s="441"/>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row>
    <row r="6" spans="1:136" ht="15" customHeight="1" x14ac:dyDescent="0.25">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row>
    <row r="7" spans="1:136" ht="30" customHeight="1" x14ac:dyDescent="0.25">
      <c r="A7" s="268" t="s">
        <v>317</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row>
    <row r="8" spans="1:136" s="7" customFormat="1" ht="30" customHeight="1" thickBot="1" x14ac:dyDescent="0.3">
      <c r="A8" s="17" t="s">
        <v>318</v>
      </c>
      <c r="B8" s="6"/>
      <c r="C8" s="2"/>
      <c r="D8" s="2"/>
      <c r="E8" s="6"/>
      <c r="F8" s="2"/>
      <c r="G8" s="2"/>
      <c r="H8" s="2"/>
      <c r="I8" s="2"/>
      <c r="J8" s="2"/>
      <c r="K8" s="2"/>
      <c r="L8" s="2"/>
      <c r="M8" s="2"/>
      <c r="N8" s="2"/>
      <c r="O8" s="2"/>
      <c r="P8" s="2"/>
      <c r="Q8" s="6"/>
      <c r="R8" s="6"/>
      <c r="S8" s="6"/>
      <c r="T8" s="6"/>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row>
    <row r="9" spans="1:136" ht="30" customHeight="1" x14ac:dyDescent="0.25">
      <c r="A9" s="17" t="s">
        <v>218</v>
      </c>
      <c r="B9" s="2"/>
      <c r="C9" s="2"/>
      <c r="D9" s="2"/>
      <c r="E9" s="31"/>
      <c r="F9" s="32"/>
      <c r="G9" s="32"/>
      <c r="H9" s="32"/>
      <c r="I9" s="32"/>
      <c r="J9" s="32"/>
      <c r="K9" s="32"/>
      <c r="L9" s="32"/>
      <c r="M9" s="32"/>
      <c r="N9" s="33"/>
      <c r="O9" s="33"/>
      <c r="P9" s="33"/>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row>
    <row r="10" spans="1:136" ht="30" customHeight="1" x14ac:dyDescent="0.25">
      <c r="A10" s="17" t="s">
        <v>319</v>
      </c>
      <c r="B10" s="2"/>
      <c r="C10" s="2"/>
      <c r="D10" s="2"/>
      <c r="E10" s="34"/>
      <c r="F10" s="35">
        <v>2014</v>
      </c>
      <c r="G10" s="35">
        <v>2015</v>
      </c>
      <c r="H10" s="35">
        <v>2016</v>
      </c>
      <c r="I10" s="35">
        <v>2017</v>
      </c>
      <c r="J10" s="35">
        <v>2018</v>
      </c>
      <c r="K10" s="35">
        <v>2019</v>
      </c>
      <c r="L10" s="35">
        <v>2020</v>
      </c>
      <c r="M10" s="35">
        <v>2021</v>
      </c>
      <c r="N10" s="387">
        <v>2022</v>
      </c>
      <c r="O10" s="35" t="s">
        <v>451</v>
      </c>
      <c r="P10" s="36" t="s">
        <v>452</v>
      </c>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row>
    <row r="11" spans="1:136" ht="30" customHeight="1" x14ac:dyDescent="0.25">
      <c r="A11" s="332" t="s">
        <v>320</v>
      </c>
      <c r="B11" s="2"/>
      <c r="C11" s="2"/>
      <c r="D11" s="2"/>
      <c r="E11" s="37" t="s">
        <v>95</v>
      </c>
      <c r="F11" s="38">
        <v>83368570655.110001</v>
      </c>
      <c r="G11" s="38">
        <v>107130716993.60001</v>
      </c>
      <c r="H11" s="38">
        <v>99083821055.010208</v>
      </c>
      <c r="I11" s="38">
        <v>79844264935.689896</v>
      </c>
      <c r="J11" s="38">
        <v>81556883509.579895</v>
      </c>
      <c r="K11" s="38">
        <v>76119538658.300003</v>
      </c>
      <c r="L11" s="38">
        <v>79898418981.249893</v>
      </c>
      <c r="M11" s="38">
        <v>79600624910.479996</v>
      </c>
      <c r="N11" s="388">
        <v>112212913673.2001</v>
      </c>
      <c r="O11" s="38">
        <v>29841208905.169998</v>
      </c>
      <c r="P11" s="39">
        <v>31539651104.180099</v>
      </c>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row>
    <row r="12" spans="1:136" ht="30" customHeight="1" x14ac:dyDescent="0.25">
      <c r="A12" s="17" t="s">
        <v>321</v>
      </c>
      <c r="B12" s="2"/>
      <c r="C12" s="2"/>
      <c r="D12" s="2"/>
      <c r="E12" s="37" t="s">
        <v>21</v>
      </c>
      <c r="F12" s="38">
        <v>139647675.81999999</v>
      </c>
      <c r="G12" s="38">
        <v>180714047.38999999</v>
      </c>
      <c r="H12" s="38">
        <v>145363893.21000001</v>
      </c>
      <c r="I12" s="38">
        <v>108412244.92</v>
      </c>
      <c r="J12" s="38">
        <v>67476868.579999998</v>
      </c>
      <c r="K12" s="38">
        <v>42234264.890000001</v>
      </c>
      <c r="L12" s="38">
        <v>28139079.149999991</v>
      </c>
      <c r="M12" s="38">
        <v>33247442</v>
      </c>
      <c r="N12" s="388">
        <v>58617848.899999999</v>
      </c>
      <c r="O12" s="38">
        <v>20618822.870000001</v>
      </c>
      <c r="P12" s="39">
        <v>350398379.27999997</v>
      </c>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row>
    <row r="13" spans="1:136" ht="30" customHeight="1" x14ac:dyDescent="0.25">
      <c r="A13" s="17" t="s">
        <v>322</v>
      </c>
      <c r="B13" s="2"/>
      <c r="C13" s="2"/>
      <c r="D13" s="2"/>
      <c r="E13" s="37" t="s">
        <v>96</v>
      </c>
      <c r="F13" s="38">
        <v>42192039688.149986</v>
      </c>
      <c r="G13" s="38">
        <v>61847212521.410004</v>
      </c>
      <c r="H13" s="38">
        <v>58124829161.360001</v>
      </c>
      <c r="I13" s="38">
        <v>52240291490.169998</v>
      </c>
      <c r="J13" s="38">
        <v>42045861735.189987</v>
      </c>
      <c r="K13" s="38">
        <v>43197767946.76001</v>
      </c>
      <c r="L13" s="38">
        <v>31828904320.599998</v>
      </c>
      <c r="M13" s="38">
        <v>44018709341.799995</v>
      </c>
      <c r="N13" s="388">
        <v>114016599593.10001</v>
      </c>
      <c r="O13" s="38">
        <v>30002429523.66</v>
      </c>
      <c r="P13" s="39">
        <v>26914963.239999998</v>
      </c>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row>
    <row r="14" spans="1:136" ht="30" customHeight="1" x14ac:dyDescent="0.25">
      <c r="A14" s="17" t="s">
        <v>323</v>
      </c>
      <c r="B14" s="2"/>
      <c r="C14" s="2"/>
      <c r="D14" s="2"/>
      <c r="E14" s="37" t="s">
        <v>97</v>
      </c>
      <c r="F14" s="38">
        <v>130316413.31999895</v>
      </c>
      <c r="G14" s="38">
        <v>1380271661.4600039</v>
      </c>
      <c r="H14" s="38">
        <v>-2179611450.8800011</v>
      </c>
      <c r="I14" s="38">
        <v>-465274306.06999993</v>
      </c>
      <c r="J14" s="38">
        <v>568930516.01999998</v>
      </c>
      <c r="K14" s="38">
        <v>639631521.56999683</v>
      </c>
      <c r="L14" s="38">
        <v>3425739586.4299917</v>
      </c>
      <c r="M14" s="38">
        <v>1610130219.110002</v>
      </c>
      <c r="N14" s="388">
        <v>-740795019.93998384</v>
      </c>
      <c r="O14" s="38">
        <v>389235832.22999799</v>
      </c>
      <c r="P14" s="39">
        <v>30509999534.630001</v>
      </c>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row>
    <row r="15" spans="1:136" ht="30" customHeight="1" x14ac:dyDescent="0.25">
      <c r="A15" s="17" t="s">
        <v>324</v>
      </c>
      <c r="B15" s="2"/>
      <c r="C15" s="2"/>
      <c r="D15" s="2"/>
      <c r="E15" s="37" t="s">
        <v>98</v>
      </c>
      <c r="F15" s="38">
        <v>539793384.29999948</v>
      </c>
      <c r="G15" s="38">
        <v>2755934566.4400039</v>
      </c>
      <c r="H15" s="38">
        <v>1905261679.8500021</v>
      </c>
      <c r="I15" s="38">
        <v>917228627.28999794</v>
      </c>
      <c r="J15" s="38">
        <v>1993003242.6699996</v>
      </c>
      <c r="K15" s="38">
        <v>1089791778.450001</v>
      </c>
      <c r="L15" s="38">
        <v>922986674.32000017</v>
      </c>
      <c r="M15" s="38">
        <v>-16816850.639998943</v>
      </c>
      <c r="N15" s="388">
        <v>1144885485.319998</v>
      </c>
      <c r="O15" s="38">
        <v>-435169725.42999899</v>
      </c>
      <c r="P15" s="39">
        <v>-1141857222.9000001</v>
      </c>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row>
    <row r="16" spans="1:136" ht="30" customHeight="1" x14ac:dyDescent="0.25">
      <c r="A16" s="17" t="s">
        <v>463</v>
      </c>
      <c r="B16" s="2"/>
      <c r="C16" s="2"/>
      <c r="D16" s="2"/>
      <c r="E16" s="37" t="s">
        <v>99</v>
      </c>
      <c r="F16" s="38">
        <v>5668507096.6999998</v>
      </c>
      <c r="G16" s="38">
        <v>5097498929.9899998</v>
      </c>
      <c r="H16" s="38">
        <v>5608445734.2399998</v>
      </c>
      <c r="I16" s="38">
        <v>4103133056.2799997</v>
      </c>
      <c r="J16" s="38">
        <v>2519271890.54</v>
      </c>
      <c r="K16" s="38">
        <v>2328190475.1300001</v>
      </c>
      <c r="L16" s="38">
        <v>1474761402.97</v>
      </c>
      <c r="M16" s="38">
        <v>2128665012.7999997</v>
      </c>
      <c r="N16" s="388">
        <v>6796960922.1400003</v>
      </c>
      <c r="O16" s="38">
        <v>1899237947.53</v>
      </c>
      <c r="P16" s="39">
        <v>265784757.30999899</v>
      </c>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row>
    <row r="17" spans="1:136" ht="30" customHeight="1" x14ac:dyDescent="0.25">
      <c r="A17" s="269"/>
      <c r="B17" s="2"/>
      <c r="C17" s="2"/>
      <c r="D17" s="2"/>
      <c r="E17" s="37" t="s">
        <v>237</v>
      </c>
      <c r="F17" s="38">
        <v>591562445.95999992</v>
      </c>
      <c r="G17" s="38">
        <v>3966240768.4899998</v>
      </c>
      <c r="H17" s="38">
        <v>-2358276827.4999995</v>
      </c>
      <c r="I17" s="38">
        <v>413756167.57949996</v>
      </c>
      <c r="J17" s="38">
        <v>1566674524.77</v>
      </c>
      <c r="K17" s="38">
        <v>538920020.42000008</v>
      </c>
      <c r="L17" s="38">
        <v>4477619663.96</v>
      </c>
      <c r="M17" s="38">
        <v>722623189.03999972</v>
      </c>
      <c r="N17" s="388">
        <v>-1422439764.4799995</v>
      </c>
      <c r="O17" s="38">
        <v>-337698917.62</v>
      </c>
      <c r="P17" s="39">
        <v>1949384787.03</v>
      </c>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row>
    <row r="18" spans="1:136" ht="30" customHeight="1" x14ac:dyDescent="0.25">
      <c r="A18" s="269"/>
      <c r="B18" s="2"/>
      <c r="C18" s="2"/>
      <c r="D18" s="2"/>
      <c r="E18" s="37" t="s">
        <v>238</v>
      </c>
      <c r="F18" s="38">
        <v>398811000.2700001</v>
      </c>
      <c r="G18" s="38">
        <v>3.7252902984619103E-9</v>
      </c>
      <c r="H18" s="38">
        <v>0</v>
      </c>
      <c r="I18" s="38">
        <v>0</v>
      </c>
      <c r="J18" s="38">
        <v>0</v>
      </c>
      <c r="K18" s="38">
        <v>0</v>
      </c>
      <c r="L18" s="38">
        <v>0</v>
      </c>
      <c r="M18" s="38">
        <v>0</v>
      </c>
      <c r="N18" s="388">
        <v>0</v>
      </c>
      <c r="O18" s="38">
        <v>0</v>
      </c>
      <c r="P18" s="39">
        <v>-787835527.05999994</v>
      </c>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row>
    <row r="19" spans="1:136" ht="30" customHeight="1" x14ac:dyDescent="0.25">
      <c r="A19" s="269"/>
      <c r="B19" s="2"/>
      <c r="C19" s="2"/>
      <c r="D19" s="2"/>
      <c r="E19" s="37" t="s">
        <v>239</v>
      </c>
      <c r="F19" s="38">
        <v>531472419.45999998</v>
      </c>
      <c r="G19" s="38">
        <v>3085006275.1399999</v>
      </c>
      <c r="H19" s="38">
        <v>-1862685794.79</v>
      </c>
      <c r="I19" s="38">
        <v>375214929.45999998</v>
      </c>
      <c r="J19" s="38">
        <v>1420739356.6900001</v>
      </c>
      <c r="K19" s="38">
        <v>403083161.55000001</v>
      </c>
      <c r="L19" s="38">
        <v>3813108322.8000002</v>
      </c>
      <c r="M19" s="38">
        <v>483297124.24000013</v>
      </c>
      <c r="N19" s="388">
        <v>-69369112.789999992</v>
      </c>
      <c r="O19" s="38">
        <v>-16468798.810000001</v>
      </c>
      <c r="P19" s="39">
        <v>0</v>
      </c>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row>
    <row r="20" spans="1:136" ht="30" customHeight="1" thickBot="1" x14ac:dyDescent="0.3">
      <c r="A20" s="269"/>
      <c r="B20" s="2"/>
      <c r="C20" s="2"/>
      <c r="D20" s="2"/>
      <c r="E20" s="187" t="s">
        <v>100</v>
      </c>
      <c r="F20" s="188">
        <f>SUM(F11:F19)</f>
        <v>133560720779.09</v>
      </c>
      <c r="G20" s="188">
        <f t="shared" ref="G20:O20" si="0">SUM(G11:G19)</f>
        <v>185443595763.92001</v>
      </c>
      <c r="H20" s="188">
        <f t="shared" si="0"/>
        <v>158467147450.50018</v>
      </c>
      <c r="I20" s="188">
        <f t="shared" si="0"/>
        <v>137537027145.31937</v>
      </c>
      <c r="J20" s="188">
        <f t="shared" si="0"/>
        <v>131738841644.03989</v>
      </c>
      <c r="K20" s="188">
        <f t="shared" si="0"/>
        <v>124359157827.07001</v>
      </c>
      <c r="L20" s="188">
        <f t="shared" si="0"/>
        <v>125869678031.47989</v>
      </c>
      <c r="M20" s="188">
        <f t="shared" si="0"/>
        <v>128580480388.83</v>
      </c>
      <c r="N20" s="389">
        <f t="shared" si="0"/>
        <v>231997373625.45013</v>
      </c>
      <c r="O20" s="188">
        <f t="shared" si="0"/>
        <v>61363393589.599991</v>
      </c>
      <c r="P20" s="189">
        <f t="shared" ref="P20" si="1">SUM(P11:P19)</f>
        <v>62712440775.710098</v>
      </c>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row>
    <row r="21" spans="1:136" ht="30" customHeight="1" x14ac:dyDescent="0.25">
      <c r="B21" s="2"/>
      <c r="C21" s="2"/>
      <c r="D21" s="2"/>
      <c r="E21" s="2"/>
      <c r="F21" s="13"/>
      <c r="G21" s="13"/>
      <c r="H21" s="13"/>
      <c r="I21" s="13"/>
      <c r="J21" s="13"/>
      <c r="K21" s="13"/>
      <c r="L21" s="13"/>
      <c r="M21" s="13"/>
      <c r="N21" s="13"/>
      <c r="O21" s="13"/>
      <c r="P21" s="13"/>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row>
    <row r="22" spans="1:136" ht="30" customHeight="1" thickBot="1" x14ac:dyDescent="0.3">
      <c r="B22" s="2"/>
      <c r="C22" s="2"/>
      <c r="D22" s="14"/>
      <c r="E22" s="6"/>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row>
    <row r="23" spans="1:136" s="15" customFormat="1" ht="30" customHeight="1" x14ac:dyDescent="0.25">
      <c r="A23" s="267"/>
      <c r="B23" s="14"/>
      <c r="C23" s="14"/>
      <c r="D23" s="14"/>
      <c r="E23" s="31"/>
      <c r="F23" s="32"/>
      <c r="G23" s="32"/>
      <c r="H23" s="32"/>
      <c r="I23" s="32"/>
      <c r="J23" s="32"/>
      <c r="K23" s="32"/>
      <c r="L23" s="32"/>
      <c r="M23" s="32"/>
      <c r="N23" s="33"/>
      <c r="O23" s="33"/>
      <c r="P23" s="4"/>
      <c r="Q23" s="14"/>
      <c r="R23" s="14"/>
      <c r="S23" s="14"/>
      <c r="T23" s="14"/>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row>
    <row r="24" spans="1:136" s="15" customFormat="1" ht="30" customHeight="1" x14ac:dyDescent="0.25">
      <c r="A24" s="267"/>
      <c r="B24" s="14"/>
      <c r="C24" s="14"/>
      <c r="D24" s="14"/>
      <c r="E24" s="34"/>
      <c r="F24" s="35">
        <v>2014</v>
      </c>
      <c r="G24" s="35">
        <v>2015</v>
      </c>
      <c r="H24" s="35">
        <v>2016</v>
      </c>
      <c r="I24" s="35">
        <v>2017</v>
      </c>
      <c r="J24" s="35">
        <v>2018</v>
      </c>
      <c r="K24" s="35">
        <v>2019</v>
      </c>
      <c r="L24" s="35">
        <v>2020</v>
      </c>
      <c r="M24" s="35">
        <v>2021</v>
      </c>
      <c r="N24" s="387">
        <v>2022</v>
      </c>
      <c r="O24" s="35" t="s">
        <v>451</v>
      </c>
      <c r="P24" s="36" t="s">
        <v>452</v>
      </c>
      <c r="Q24" s="14"/>
      <c r="R24" s="14"/>
      <c r="S24" s="14"/>
      <c r="T24" s="14"/>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row>
    <row r="25" spans="1:136" s="15" customFormat="1" ht="30" customHeight="1" x14ac:dyDescent="0.25">
      <c r="A25" s="267"/>
      <c r="B25" s="14"/>
      <c r="C25" s="14"/>
      <c r="D25" s="2"/>
      <c r="E25" s="37" t="s">
        <v>101</v>
      </c>
      <c r="F25" s="120">
        <v>-76340288117.360001</v>
      </c>
      <c r="G25" s="120">
        <v>-98250071666.449997</v>
      </c>
      <c r="H25" s="120">
        <v>-112405314585.37</v>
      </c>
      <c r="I25" s="120">
        <v>-76028565896.820007</v>
      </c>
      <c r="J25" s="120">
        <v>-61232821326.440002</v>
      </c>
      <c r="K25" s="120">
        <v>-60572097728.020004</v>
      </c>
      <c r="L25" s="120">
        <v>-35908385971.240005</v>
      </c>
      <c r="M25" s="120">
        <v>-57809134672.839989</v>
      </c>
      <c r="N25" s="391">
        <v>-159559894719.64001</v>
      </c>
      <c r="O25" s="120">
        <v>-40557266898.57</v>
      </c>
      <c r="P25" s="121">
        <v>-42045248725.25</v>
      </c>
      <c r="Q25" s="14"/>
      <c r="R25" s="14"/>
      <c r="S25" s="14"/>
      <c r="T25" s="14"/>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row>
    <row r="26" spans="1:136" s="15" customFormat="1" ht="30" customHeight="1" x14ac:dyDescent="0.25">
      <c r="A26" s="267"/>
      <c r="B26" s="14"/>
      <c r="C26" s="2"/>
      <c r="D26" s="2"/>
      <c r="E26" s="37" t="s">
        <v>102</v>
      </c>
      <c r="F26" s="120">
        <v>-14795233952.240002</v>
      </c>
      <c r="G26" s="120">
        <v>-38177722894.75</v>
      </c>
      <c r="H26" s="120">
        <v>8922220979.5200005</v>
      </c>
      <c r="I26" s="120">
        <v>-8626033779.0494995</v>
      </c>
      <c r="J26" s="120">
        <v>-20361471788.380001</v>
      </c>
      <c r="K26" s="120">
        <v>-9840262952.0199986</v>
      </c>
      <c r="L26" s="120">
        <v>-33422192843.549995</v>
      </c>
      <c r="M26" s="120">
        <v>-11466126440.639999</v>
      </c>
      <c r="N26" s="391">
        <v>959449453.52000892</v>
      </c>
      <c r="O26" s="120">
        <v>354877691.35000002</v>
      </c>
      <c r="P26" s="121">
        <v>2608871236.1399999</v>
      </c>
      <c r="Q26" s="14"/>
      <c r="R26" s="14"/>
      <c r="S26" s="14"/>
      <c r="T26" s="14"/>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row>
    <row r="27" spans="1:136" ht="30" customHeight="1" thickBot="1" x14ac:dyDescent="0.3">
      <c r="B27" s="2"/>
      <c r="C27" s="2"/>
      <c r="D27" s="2"/>
      <c r="E27" s="187" t="s">
        <v>100</v>
      </c>
      <c r="F27" s="190">
        <f>F25+F26</f>
        <v>-91135522069.600006</v>
      </c>
      <c r="G27" s="190">
        <f t="shared" ref="G27:N27" si="2">G25+G26</f>
        <v>-136427794561.2</v>
      </c>
      <c r="H27" s="190">
        <f t="shared" si="2"/>
        <v>-103483093605.84999</v>
      </c>
      <c r="I27" s="190">
        <f t="shared" si="2"/>
        <v>-84654599675.869507</v>
      </c>
      <c r="J27" s="190">
        <f t="shared" si="2"/>
        <v>-81594293114.820007</v>
      </c>
      <c r="K27" s="190">
        <f t="shared" si="2"/>
        <v>-70412360680.040009</v>
      </c>
      <c r="L27" s="190">
        <f t="shared" si="2"/>
        <v>-69330578814.790009</v>
      </c>
      <c r="M27" s="190">
        <f t="shared" si="2"/>
        <v>-69275261113.47998</v>
      </c>
      <c r="N27" s="398">
        <f t="shared" si="2"/>
        <v>-158600445266.12</v>
      </c>
      <c r="O27" s="190">
        <f>O25+O26</f>
        <v>-40202389207.220001</v>
      </c>
      <c r="P27" s="191">
        <f>P25+P26</f>
        <v>-39436377489.110001</v>
      </c>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row>
    <row r="28" spans="1:136" ht="30" customHeight="1" x14ac:dyDescent="0.25">
      <c r="B28" s="2"/>
      <c r="C28" s="2"/>
      <c r="D28" s="2"/>
      <c r="E28" s="2"/>
      <c r="F28" s="13"/>
      <c r="G28" s="13"/>
      <c r="H28" s="13"/>
      <c r="I28" s="13"/>
      <c r="J28" s="13"/>
      <c r="K28" s="13"/>
      <c r="L28" s="13"/>
      <c r="M28" s="13"/>
      <c r="N28" s="13"/>
      <c r="O28" s="13"/>
      <c r="P28" s="13"/>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row>
    <row r="29" spans="1:136" ht="30" customHeight="1" thickBot="1" x14ac:dyDescent="0.3">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row>
    <row r="30" spans="1:136" ht="30" customHeight="1" x14ac:dyDescent="0.25">
      <c r="B30" s="2"/>
      <c r="C30" s="2"/>
      <c r="D30" s="2"/>
      <c r="E30" s="31"/>
      <c r="F30" s="32"/>
      <c r="G30" s="32"/>
      <c r="H30" s="32"/>
      <c r="I30" s="32"/>
      <c r="J30" s="32"/>
      <c r="K30" s="32"/>
      <c r="L30" s="32"/>
      <c r="M30" s="32"/>
      <c r="N30" s="390"/>
      <c r="O30" s="33"/>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row>
    <row r="31" spans="1:136" ht="30" customHeight="1" x14ac:dyDescent="0.25">
      <c r="B31" s="2"/>
      <c r="C31" s="2"/>
      <c r="D31" s="2"/>
      <c r="E31" s="34"/>
      <c r="F31" s="35">
        <v>2014</v>
      </c>
      <c r="G31" s="35">
        <v>2015</v>
      </c>
      <c r="H31" s="35">
        <v>2016</v>
      </c>
      <c r="I31" s="35">
        <v>2017</v>
      </c>
      <c r="J31" s="35">
        <v>2018</v>
      </c>
      <c r="K31" s="35">
        <v>2019</v>
      </c>
      <c r="L31" s="35">
        <v>2020</v>
      </c>
      <c r="M31" s="35">
        <v>2021</v>
      </c>
      <c r="N31" s="387">
        <v>2022</v>
      </c>
      <c r="O31" s="35" t="s">
        <v>451</v>
      </c>
      <c r="P31" s="36" t="s">
        <v>452</v>
      </c>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row>
    <row r="32" spans="1:136" ht="30" customHeight="1" x14ac:dyDescent="0.25">
      <c r="B32" s="2"/>
      <c r="C32" s="2"/>
      <c r="D32" s="2"/>
      <c r="E32" s="37" t="s">
        <v>103</v>
      </c>
      <c r="F32" s="120">
        <f>F20</f>
        <v>133560720779.09</v>
      </c>
      <c r="G32" s="120">
        <f t="shared" ref="G32:N32" si="3">G20</f>
        <v>185443595763.92001</v>
      </c>
      <c r="H32" s="120">
        <f t="shared" si="3"/>
        <v>158467147450.50018</v>
      </c>
      <c r="I32" s="120">
        <f t="shared" si="3"/>
        <v>137537027145.31937</v>
      </c>
      <c r="J32" s="120">
        <f t="shared" si="3"/>
        <v>131738841644.03989</v>
      </c>
      <c r="K32" s="120">
        <f t="shared" si="3"/>
        <v>124359157827.07001</v>
      </c>
      <c r="L32" s="120">
        <f t="shared" si="3"/>
        <v>125869678031.47989</v>
      </c>
      <c r="M32" s="120">
        <f t="shared" si="3"/>
        <v>128580480388.83</v>
      </c>
      <c r="N32" s="391">
        <f t="shared" si="3"/>
        <v>231997373625.45013</v>
      </c>
      <c r="O32" s="120">
        <v>61363393132.07</v>
      </c>
      <c r="P32" s="121">
        <v>62323621471.410103</v>
      </c>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row>
    <row r="33" spans="2:136" ht="30" customHeight="1" x14ac:dyDescent="0.25">
      <c r="B33" s="2"/>
      <c r="C33" s="2"/>
      <c r="D33" s="2"/>
      <c r="E33" s="37" t="s">
        <v>104</v>
      </c>
      <c r="F33" s="120">
        <f>F27</f>
        <v>-91135522069.600006</v>
      </c>
      <c r="G33" s="120">
        <f t="shared" ref="G33:N33" si="4">G27</f>
        <v>-136427794561.2</v>
      </c>
      <c r="H33" s="120">
        <f t="shared" si="4"/>
        <v>-103483093605.84999</v>
      </c>
      <c r="I33" s="120">
        <f t="shared" si="4"/>
        <v>-84654599675.869507</v>
      </c>
      <c r="J33" s="120">
        <f t="shared" si="4"/>
        <v>-81594293114.820007</v>
      </c>
      <c r="K33" s="120">
        <f t="shared" si="4"/>
        <v>-70412360680.040009</v>
      </c>
      <c r="L33" s="120">
        <f t="shared" si="4"/>
        <v>-69330578814.790009</v>
      </c>
      <c r="M33" s="120">
        <f t="shared" si="4"/>
        <v>-69275261113.47998</v>
      </c>
      <c r="N33" s="391">
        <f t="shared" si="4"/>
        <v>-158600445266.12</v>
      </c>
      <c r="O33" s="120">
        <v>-40202387879.400002</v>
      </c>
      <c r="P33" s="121">
        <v>-39436377489.110001</v>
      </c>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row>
    <row r="34" spans="2:136" ht="30" customHeight="1" x14ac:dyDescent="0.25">
      <c r="B34" s="2"/>
      <c r="C34" s="2"/>
      <c r="D34" s="2"/>
      <c r="E34" s="34" t="s">
        <v>105</v>
      </c>
      <c r="F34" s="147">
        <f>F32+F33</f>
        <v>42425198709.48999</v>
      </c>
      <c r="G34" s="147">
        <f t="shared" ref="G34:O34" si="5">G32+G33</f>
        <v>49015801202.720016</v>
      </c>
      <c r="H34" s="147">
        <f t="shared" si="5"/>
        <v>54984053844.650192</v>
      </c>
      <c r="I34" s="147">
        <f t="shared" si="5"/>
        <v>52882427469.44986</v>
      </c>
      <c r="J34" s="147">
        <f t="shared" si="5"/>
        <v>50144548529.219879</v>
      </c>
      <c r="K34" s="147">
        <f t="shared" si="5"/>
        <v>53946797147.029999</v>
      </c>
      <c r="L34" s="147">
        <f t="shared" si="5"/>
        <v>56539099216.68988</v>
      </c>
      <c r="M34" s="147">
        <f t="shared" si="5"/>
        <v>59305219275.350021</v>
      </c>
      <c r="N34" s="392">
        <f t="shared" si="5"/>
        <v>73396928359.330139</v>
      </c>
      <c r="O34" s="147">
        <f t="shared" si="5"/>
        <v>21161005252.669998</v>
      </c>
      <c r="P34" s="185">
        <f t="shared" ref="P34" si="6">P32+P33</f>
        <v>22887243982.300102</v>
      </c>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row>
    <row r="35" spans="2:136" ht="30" customHeight="1" x14ac:dyDescent="0.25">
      <c r="B35" s="2"/>
      <c r="C35" s="2"/>
      <c r="D35" s="2"/>
      <c r="E35" s="55" t="s">
        <v>106</v>
      </c>
      <c r="F35" s="56">
        <f>F34/F32</f>
        <v>0.31764727280606286</v>
      </c>
      <c r="G35" s="56">
        <f t="shared" ref="G35:L35" si="7">G34/G32</f>
        <v>0.26431649473147539</v>
      </c>
      <c r="H35" s="56">
        <f t="shared" si="7"/>
        <v>0.346974465870444</v>
      </c>
      <c r="I35" s="56">
        <f t="shared" si="7"/>
        <v>0.38449593223776135</v>
      </c>
      <c r="J35" s="56">
        <f t="shared" si="7"/>
        <v>0.38063602126327423</v>
      </c>
      <c r="K35" s="56">
        <f t="shared" si="7"/>
        <v>0.43379834738063072</v>
      </c>
      <c r="L35" s="56">
        <f t="shared" si="7"/>
        <v>0.44918760499688815</v>
      </c>
      <c r="M35" s="56">
        <f>M34/M32</f>
        <v>0.46123034457492945</v>
      </c>
      <c r="N35" s="393">
        <f>N34/N32</f>
        <v>0.31636965200229528</v>
      </c>
      <c r="O35" s="56">
        <f>O34/O32</f>
        <v>0.34484737842195273</v>
      </c>
      <c r="P35" s="57">
        <f>P34/P32</f>
        <v>0.36723225387021574</v>
      </c>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row>
    <row r="36" spans="2:136" ht="30" customHeight="1" x14ac:dyDescent="0.25">
      <c r="B36" s="2"/>
      <c r="C36" s="2"/>
      <c r="D36" s="2"/>
      <c r="E36" s="37" t="s">
        <v>119</v>
      </c>
      <c r="F36" s="120">
        <f>SUM(F37:F40)</f>
        <v>-14471849309.190001</v>
      </c>
      <c r="G36" s="120">
        <f t="shared" ref="G36:O36" si="8">SUM(G37:G40)</f>
        <v>-21045428186.259998</v>
      </c>
      <c r="H36" s="120">
        <f t="shared" si="8"/>
        <v>-28508133389.230011</v>
      </c>
      <c r="I36" s="120">
        <f t="shared" si="8"/>
        <v>-21711215155.439999</v>
      </c>
      <c r="J36" s="120">
        <f t="shared" si="8"/>
        <v>-15579955836.050003</v>
      </c>
      <c r="K36" s="120">
        <f t="shared" si="8"/>
        <v>-14931232008.470001</v>
      </c>
      <c r="L36" s="120">
        <f t="shared" si="8"/>
        <v>-21922967543.869999</v>
      </c>
      <c r="M36" s="120">
        <f t="shared" si="8"/>
        <v>-13107745673.080002</v>
      </c>
      <c r="N36" s="391">
        <f t="shared" si="8"/>
        <v>-16746738914.289997</v>
      </c>
      <c r="O36" s="120">
        <f t="shared" si="8"/>
        <v>-5854837254.2600002</v>
      </c>
      <c r="P36" s="121">
        <f t="shared" ref="P36" si="9">SUM(P37:P40)</f>
        <v>-7176325904.2399988</v>
      </c>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row>
    <row r="37" spans="2:136" ht="30" customHeight="1" x14ac:dyDescent="0.25">
      <c r="B37" s="2"/>
      <c r="C37" s="2"/>
      <c r="D37" s="2"/>
      <c r="E37" s="40" t="s">
        <v>240</v>
      </c>
      <c r="F37" s="120">
        <v>-17351559114.549999</v>
      </c>
      <c r="G37" s="120">
        <v>-23670742777.889999</v>
      </c>
      <c r="H37" s="120">
        <v>-31551547310.020012</v>
      </c>
      <c r="I37" s="120">
        <v>-25265336073.679996</v>
      </c>
      <c r="J37" s="120">
        <v>-19649290656.990002</v>
      </c>
      <c r="K37" s="120">
        <v>-19747979802.110001</v>
      </c>
      <c r="L37" s="120">
        <v>-25560797677.019997</v>
      </c>
      <c r="M37" s="120">
        <v>-17883940818.560001</v>
      </c>
      <c r="N37" s="391">
        <v>-23546751715.57</v>
      </c>
      <c r="O37" s="120">
        <v>1889039807.3399999</v>
      </c>
      <c r="P37" s="121">
        <v>2149925784.0999999</v>
      </c>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row>
    <row r="38" spans="2:136" ht="30" customHeight="1" x14ac:dyDescent="0.25">
      <c r="B38" s="2"/>
      <c r="C38" s="2"/>
      <c r="D38" s="2"/>
      <c r="E38" s="40" t="s">
        <v>241</v>
      </c>
      <c r="F38" s="120">
        <v>3491591899.6000009</v>
      </c>
      <c r="G38" s="120">
        <v>3717186114.6999998</v>
      </c>
      <c r="H38" s="120">
        <v>4571414670.0799999</v>
      </c>
      <c r="I38" s="120">
        <v>5171526457.0500011</v>
      </c>
      <c r="J38" s="120">
        <v>6007616354.3000002</v>
      </c>
      <c r="K38" s="120">
        <v>6745421991.1199999</v>
      </c>
      <c r="L38" s="120">
        <v>7359412057.6700001</v>
      </c>
      <c r="M38" s="120">
        <v>7808350943.3299999</v>
      </c>
      <c r="N38" s="391">
        <v>8770630722.1200008</v>
      </c>
      <c r="O38" s="120">
        <v>-4148323000</v>
      </c>
      <c r="P38" s="121">
        <v>-8495466000</v>
      </c>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row>
    <row r="39" spans="2:136" ht="30" customHeight="1" x14ac:dyDescent="0.25">
      <c r="B39" s="2"/>
      <c r="C39" s="2"/>
      <c r="D39" s="2"/>
      <c r="E39" s="40" t="s">
        <v>242</v>
      </c>
      <c r="F39" s="120">
        <v>-581356092.55000019</v>
      </c>
      <c r="G39" s="120">
        <v>-895676908.40000033</v>
      </c>
      <c r="H39" s="120">
        <v>-1314000778.7</v>
      </c>
      <c r="I39" s="120">
        <v>-1441337139.4700003</v>
      </c>
      <c r="J39" s="120">
        <v>-1426678807.3800001</v>
      </c>
      <c r="K39" s="120">
        <v>-1131881640.6499999</v>
      </c>
      <c r="L39" s="120">
        <v>-1086266775.55</v>
      </c>
      <c r="M39" s="120">
        <v>-2134901629.8400002</v>
      </c>
      <c r="N39" s="391">
        <v>-1175773306.54</v>
      </c>
      <c r="O39" s="120">
        <v>-358513786.19999999</v>
      </c>
      <c r="P39" s="121">
        <v>-490832398.94</v>
      </c>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row>
    <row r="40" spans="2:136" ht="30" customHeight="1" x14ac:dyDescent="0.25">
      <c r="B40" s="2"/>
      <c r="C40" s="2"/>
      <c r="D40" s="2"/>
      <c r="E40" s="40" t="s">
        <v>243</v>
      </c>
      <c r="F40" s="120">
        <v>-30526001.689999998</v>
      </c>
      <c r="G40" s="120">
        <v>-196194614.66999996</v>
      </c>
      <c r="H40" s="120">
        <v>-213999970.59</v>
      </c>
      <c r="I40" s="120">
        <v>-176068399.34</v>
      </c>
      <c r="J40" s="120">
        <v>-511602725.98000002</v>
      </c>
      <c r="K40" s="120">
        <v>-796792556.83000016</v>
      </c>
      <c r="L40" s="120">
        <v>-2635315148.9699998</v>
      </c>
      <c r="M40" s="120">
        <v>-897254168.00999999</v>
      </c>
      <c r="N40" s="391">
        <v>-794844614.29999995</v>
      </c>
      <c r="O40" s="120">
        <v>-3237040275.4000001</v>
      </c>
      <c r="P40" s="121">
        <v>-339953289.39999998</v>
      </c>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row>
    <row r="41" spans="2:136" ht="30" customHeight="1" x14ac:dyDescent="0.25">
      <c r="B41" s="2"/>
      <c r="C41" s="2"/>
      <c r="D41" s="2"/>
      <c r="E41" s="34" t="s">
        <v>120</v>
      </c>
      <c r="F41" s="147">
        <f t="shared" ref="F41:O41" si="10">F34+F36</f>
        <v>27953349400.299988</v>
      </c>
      <c r="G41" s="147">
        <f t="shared" si="10"/>
        <v>27970373016.460018</v>
      </c>
      <c r="H41" s="147">
        <f t="shared" si="10"/>
        <v>26475920455.420181</v>
      </c>
      <c r="I41" s="147">
        <f t="shared" si="10"/>
        <v>31171212314.009861</v>
      </c>
      <c r="J41" s="147">
        <f t="shared" si="10"/>
        <v>34564592693.169876</v>
      </c>
      <c r="K41" s="147">
        <f t="shared" si="10"/>
        <v>39015565138.559998</v>
      </c>
      <c r="L41" s="147">
        <f t="shared" si="10"/>
        <v>34616131672.819885</v>
      </c>
      <c r="M41" s="147">
        <f t="shared" si="10"/>
        <v>46197473602.27002</v>
      </c>
      <c r="N41" s="392">
        <f t="shared" si="10"/>
        <v>56650189445.040146</v>
      </c>
      <c r="O41" s="147">
        <f t="shared" si="10"/>
        <v>15306167998.409998</v>
      </c>
      <c r="P41" s="185">
        <f t="shared" ref="P41" si="11">P34+P36</f>
        <v>15710918078.060104</v>
      </c>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row>
    <row r="42" spans="2:136" ht="30" customHeight="1" thickBot="1" x14ac:dyDescent="0.3">
      <c r="B42" s="2"/>
      <c r="C42" s="2"/>
      <c r="D42" s="2"/>
      <c r="E42" s="122" t="s">
        <v>107</v>
      </c>
      <c r="F42" s="123">
        <f t="shared" ref="F42:O42" si="12">F41/F32</f>
        <v>0.20929319067194124</v>
      </c>
      <c r="G42" s="123">
        <f t="shared" si="12"/>
        <v>0.15082954415998195</v>
      </c>
      <c r="H42" s="123">
        <f t="shared" si="12"/>
        <v>0.16707513753720071</v>
      </c>
      <c r="I42" s="123">
        <f t="shared" si="12"/>
        <v>0.22663869476453691</v>
      </c>
      <c r="J42" s="123">
        <f t="shared" si="12"/>
        <v>0.26237207084728942</v>
      </c>
      <c r="K42" s="123">
        <f t="shared" si="12"/>
        <v>0.31373294753904518</v>
      </c>
      <c r="L42" s="123">
        <f t="shared" si="12"/>
        <v>0.27501565281006296</v>
      </c>
      <c r="M42" s="123">
        <f t="shared" si="12"/>
        <v>0.35928838858408302</v>
      </c>
      <c r="N42" s="394">
        <f t="shared" si="12"/>
        <v>0.24418461536766989</v>
      </c>
      <c r="O42" s="123">
        <f t="shared" si="12"/>
        <v>0.24943483756622029</v>
      </c>
      <c r="P42" s="126">
        <f t="shared" ref="P42" si="13">P41/P32</f>
        <v>0.25208609042828523</v>
      </c>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row>
    <row r="43" spans="2:136" ht="30" customHeight="1" x14ac:dyDescent="0.25">
      <c r="B43" s="2"/>
      <c r="C43" s="2"/>
      <c r="D43" s="2"/>
      <c r="E43" s="2"/>
      <c r="F43" s="13"/>
      <c r="G43" s="13"/>
      <c r="H43" s="13"/>
      <c r="I43" s="13"/>
      <c r="J43" s="13"/>
      <c r="K43" s="13"/>
      <c r="L43" s="13"/>
      <c r="M43" s="13"/>
      <c r="N43" s="13"/>
      <c r="O43" s="13"/>
      <c r="P43" s="1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row>
    <row r="44" spans="2:136" ht="30" customHeight="1" thickBot="1" x14ac:dyDescent="0.3">
      <c r="B44" s="2"/>
      <c r="C44" s="2"/>
      <c r="D44" s="2"/>
      <c r="E44" s="2"/>
      <c r="F44" s="13"/>
      <c r="G44" s="13"/>
      <c r="H44" s="13"/>
      <c r="I44" s="13"/>
      <c r="J44" s="13"/>
      <c r="K44" s="13"/>
      <c r="L44" s="13"/>
      <c r="M44" s="13"/>
      <c r="N44" s="13"/>
      <c r="O44" s="13"/>
      <c r="P44" s="1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row>
    <row r="45" spans="2:136" ht="30" customHeight="1" x14ac:dyDescent="0.25">
      <c r="B45" s="2"/>
      <c r="C45" s="2"/>
      <c r="D45" s="2"/>
      <c r="E45" s="31"/>
      <c r="F45" s="32"/>
      <c r="G45" s="32"/>
      <c r="H45" s="32"/>
      <c r="I45" s="32"/>
      <c r="J45" s="32"/>
      <c r="K45" s="32"/>
      <c r="L45" s="32"/>
      <c r="M45" s="32"/>
      <c r="N45" s="395"/>
      <c r="O45" s="50"/>
      <c r="P45" s="411"/>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row>
    <row r="46" spans="2:136" ht="30" customHeight="1" x14ac:dyDescent="0.25">
      <c r="B46" s="2"/>
      <c r="C46" s="2"/>
      <c r="D46" s="2"/>
      <c r="E46" s="34"/>
      <c r="F46" s="35">
        <v>2014</v>
      </c>
      <c r="G46" s="35">
        <v>2015</v>
      </c>
      <c r="H46" s="35">
        <v>2016</v>
      </c>
      <c r="I46" s="35">
        <v>2017</v>
      </c>
      <c r="J46" s="35">
        <v>2018</v>
      </c>
      <c r="K46" s="35">
        <v>2019</v>
      </c>
      <c r="L46" s="35">
        <v>2020</v>
      </c>
      <c r="M46" s="35">
        <v>2021</v>
      </c>
      <c r="N46" s="387">
        <v>2022</v>
      </c>
      <c r="O46" s="35" t="s">
        <v>451</v>
      </c>
      <c r="P46" s="36" t="s">
        <v>452</v>
      </c>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row>
    <row r="47" spans="2:136" ht="30" customHeight="1" x14ac:dyDescent="0.25">
      <c r="B47" s="2"/>
      <c r="C47" s="2"/>
      <c r="D47" s="2"/>
      <c r="E47" s="34" t="s">
        <v>121</v>
      </c>
      <c r="F47" s="147">
        <f>F41</f>
        <v>27953349400.299988</v>
      </c>
      <c r="G47" s="147">
        <f t="shared" ref="G47:O47" si="14">G41</f>
        <v>27970373016.460018</v>
      </c>
      <c r="H47" s="147">
        <f t="shared" si="14"/>
        <v>26475920455.420181</v>
      </c>
      <c r="I47" s="147">
        <f t="shared" si="14"/>
        <v>31171212314.009861</v>
      </c>
      <c r="J47" s="147">
        <f t="shared" si="14"/>
        <v>34564592693.169876</v>
      </c>
      <c r="K47" s="147">
        <f t="shared" si="14"/>
        <v>39015565138.559998</v>
      </c>
      <c r="L47" s="147">
        <f t="shared" si="14"/>
        <v>34616131672.819885</v>
      </c>
      <c r="M47" s="147">
        <f t="shared" si="14"/>
        <v>46197473602.27002</v>
      </c>
      <c r="N47" s="392">
        <f t="shared" si="14"/>
        <v>56650189445.040146</v>
      </c>
      <c r="O47" s="147">
        <f t="shared" si="14"/>
        <v>15306167998.409998</v>
      </c>
      <c r="P47" s="185">
        <f t="shared" ref="P47" si="15">P41</f>
        <v>15710918078.060104</v>
      </c>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row>
    <row r="48" spans="2:136" ht="30" customHeight="1" x14ac:dyDescent="0.25">
      <c r="B48" s="2"/>
      <c r="C48" s="2"/>
      <c r="D48" s="2"/>
      <c r="E48" s="34" t="s">
        <v>113</v>
      </c>
      <c r="F48" s="147">
        <f>SUM(F49:F50)</f>
        <v>21778487137.099991</v>
      </c>
      <c r="G48" s="147">
        <f t="shared" ref="G48:L48" si="16">SUM(G49:G50)</f>
        <v>22047847644.750011</v>
      </c>
      <c r="H48" s="147">
        <f t="shared" si="16"/>
        <v>23794115688.300003</v>
      </c>
      <c r="I48" s="147">
        <f t="shared" si="16"/>
        <v>25941415838.970001</v>
      </c>
      <c r="J48" s="147">
        <f t="shared" si="16"/>
        <v>27452372337.14999</v>
      </c>
      <c r="K48" s="147">
        <f t="shared" si="16"/>
        <v>29208671229.690002</v>
      </c>
      <c r="L48" s="147">
        <f t="shared" si="16"/>
        <v>28701888331.700001</v>
      </c>
      <c r="M48" s="147">
        <f>SUM(M49:M50)</f>
        <v>29343336213.020012</v>
      </c>
      <c r="N48" s="392">
        <f>SUM(N49:N50)</f>
        <v>32333174638.950008</v>
      </c>
      <c r="O48" s="147">
        <f>SUM(O49:O50)</f>
        <v>8131702453.6700001</v>
      </c>
      <c r="P48" s="185">
        <f>SUM(P49:P50)</f>
        <v>8285926556.689991</v>
      </c>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row>
    <row r="49" spans="2:136" ht="30" customHeight="1" x14ac:dyDescent="0.25">
      <c r="B49" s="2"/>
      <c r="C49" s="2"/>
      <c r="D49" s="2"/>
      <c r="E49" s="40" t="s">
        <v>123</v>
      </c>
      <c r="F49" s="120">
        <v>15408448910.80999</v>
      </c>
      <c r="G49" s="120">
        <v>14861772462.140011</v>
      </c>
      <c r="H49" s="120">
        <v>15304166077.810001</v>
      </c>
      <c r="I49" s="120">
        <v>16305667153.610001</v>
      </c>
      <c r="J49" s="120">
        <v>16972352226.919991</v>
      </c>
      <c r="K49" s="120">
        <v>18129473408.300003</v>
      </c>
      <c r="L49" s="120">
        <v>18336443431.98</v>
      </c>
      <c r="M49" s="120">
        <v>20384965035.31002</v>
      </c>
      <c r="N49" s="391">
        <v>23529885943.880009</v>
      </c>
      <c r="O49" s="120">
        <v>6008043167.6199999</v>
      </c>
      <c r="P49" s="121">
        <v>6024426405.9999905</v>
      </c>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row>
    <row r="50" spans="2:136" ht="30" customHeight="1" x14ac:dyDescent="0.25">
      <c r="B50" s="2"/>
      <c r="C50" s="2"/>
      <c r="D50" s="2"/>
      <c r="E50" s="40" t="s">
        <v>108</v>
      </c>
      <c r="F50" s="120">
        <v>6370038226.2900009</v>
      </c>
      <c r="G50" s="120">
        <v>7186075182.6099997</v>
      </c>
      <c r="H50" s="120">
        <v>8489949610.4899998</v>
      </c>
      <c r="I50" s="120">
        <v>9635748685.3600006</v>
      </c>
      <c r="J50" s="120">
        <v>10480020110.23</v>
      </c>
      <c r="K50" s="120">
        <v>11079197821.389999</v>
      </c>
      <c r="L50" s="120">
        <v>10365444899.720001</v>
      </c>
      <c r="M50" s="120">
        <v>8958371177.7099915</v>
      </c>
      <c r="N50" s="391">
        <v>8803288695.0699997</v>
      </c>
      <c r="O50" s="120">
        <v>2123659286.05</v>
      </c>
      <c r="P50" s="121">
        <v>2261500150.6900001</v>
      </c>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row>
    <row r="51" spans="2:136" ht="30" customHeight="1" x14ac:dyDescent="0.25">
      <c r="B51" s="2"/>
      <c r="C51" s="2"/>
      <c r="D51" s="2"/>
      <c r="E51" s="37" t="s">
        <v>244</v>
      </c>
      <c r="F51" s="120">
        <v>-4069747596.1700001</v>
      </c>
      <c r="G51" s="120">
        <v>-4321566663.1000004</v>
      </c>
      <c r="H51" s="120">
        <v>-5115834676.1399994</v>
      </c>
      <c r="I51" s="120">
        <v>-5000549632.0600004</v>
      </c>
      <c r="J51" s="120">
        <v>-4589792268.5900002</v>
      </c>
      <c r="K51" s="120">
        <v>-4457742719.9499998</v>
      </c>
      <c r="L51" s="120">
        <v>-4846243068.6700001</v>
      </c>
      <c r="M51" s="120">
        <v>-5000683362.2600002</v>
      </c>
      <c r="N51" s="391">
        <v>-6071642989.9699993</v>
      </c>
      <c r="O51" s="120">
        <v>-1551919214.51</v>
      </c>
      <c r="P51" s="121">
        <v>-1737391710.5799999</v>
      </c>
      <c r="Q51" s="13"/>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row>
    <row r="52" spans="2:136" ht="30" customHeight="1" x14ac:dyDescent="0.25">
      <c r="B52" s="2"/>
      <c r="C52" s="2"/>
      <c r="D52" s="2"/>
      <c r="E52" s="34" t="s">
        <v>245</v>
      </c>
      <c r="F52" s="147">
        <f t="shared" ref="F52:O52" si="17">SUM(F47:F48,F51)</f>
        <v>45662088941.22998</v>
      </c>
      <c r="G52" s="147">
        <f t="shared" si="17"/>
        <v>45696653998.110031</v>
      </c>
      <c r="H52" s="147">
        <f t="shared" si="17"/>
        <v>45154201467.580185</v>
      </c>
      <c r="I52" s="147">
        <f t="shared" si="17"/>
        <v>52112078520.919861</v>
      </c>
      <c r="J52" s="147">
        <f t="shared" si="17"/>
        <v>57427172761.729874</v>
      </c>
      <c r="K52" s="147">
        <f t="shared" si="17"/>
        <v>63766493648.300003</v>
      </c>
      <c r="L52" s="147">
        <f t="shared" si="17"/>
        <v>58471776935.849884</v>
      </c>
      <c r="M52" s="147">
        <f t="shared" si="17"/>
        <v>70540126453.030045</v>
      </c>
      <c r="N52" s="392">
        <f t="shared" si="17"/>
        <v>82911721094.020157</v>
      </c>
      <c r="O52" s="147">
        <f t="shared" si="17"/>
        <v>21885951237.57</v>
      </c>
      <c r="P52" s="185">
        <f t="shared" ref="P52" si="18">SUM(P47:P48,P51)</f>
        <v>22259452924.170097</v>
      </c>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row>
    <row r="53" spans="2:136" ht="30" customHeight="1" x14ac:dyDescent="0.25">
      <c r="B53" s="2"/>
      <c r="C53" s="2"/>
      <c r="D53" s="2"/>
      <c r="E53" s="37" t="s">
        <v>109</v>
      </c>
      <c r="F53" s="120">
        <f>SUM(F54:F55)</f>
        <v>-29859351833.730011</v>
      </c>
      <c r="G53" s="120">
        <v>-31645553537.099998</v>
      </c>
      <c r="H53" s="120">
        <v>-32817133522.690002</v>
      </c>
      <c r="I53" s="120">
        <v>-30468235175.400002</v>
      </c>
      <c r="J53" s="120">
        <v>-30679200694.549992</v>
      </c>
      <c r="K53" s="120">
        <v>-31536828728.12001</v>
      </c>
      <c r="L53" s="120">
        <v>-31583390274.14999</v>
      </c>
      <c r="M53" s="120">
        <v>-32026217076.889999</v>
      </c>
      <c r="N53" s="391">
        <v>-33828294093.489998</v>
      </c>
      <c r="O53" s="120">
        <f>SUM(O54:O55)</f>
        <v>-8697759369.5499992</v>
      </c>
      <c r="P53" s="121">
        <f>SUM(P54:P55)</f>
        <v>-9034937720.0100002</v>
      </c>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row>
    <row r="54" spans="2:136" ht="30" customHeight="1" x14ac:dyDescent="0.25">
      <c r="B54" s="2"/>
      <c r="C54" s="2"/>
      <c r="D54" s="2"/>
      <c r="E54" s="40" t="s">
        <v>110</v>
      </c>
      <c r="F54" s="120">
        <v>-17537917299.939999</v>
      </c>
      <c r="G54" s="120">
        <v>-19232957192.990002</v>
      </c>
      <c r="H54" s="120">
        <v>-20237926672.849998</v>
      </c>
      <c r="I54" s="120">
        <v>-18975759067.780003</v>
      </c>
      <c r="J54" s="120">
        <v>-19520119067.880001</v>
      </c>
      <c r="K54" s="120">
        <v>-20200282532.300011</v>
      </c>
      <c r="L54" s="120">
        <v>-19973114511.189987</v>
      </c>
      <c r="M54" s="120">
        <v>-20210153326.919998</v>
      </c>
      <c r="N54" s="391">
        <v>-21570030400.02</v>
      </c>
      <c r="O54" s="120">
        <v>-5617693501.6099997</v>
      </c>
      <c r="P54" s="121">
        <v>-5791492604.79</v>
      </c>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row>
    <row r="55" spans="2:136" ht="30" customHeight="1" x14ac:dyDescent="0.25">
      <c r="B55" s="2"/>
      <c r="C55" s="2"/>
      <c r="D55" s="2"/>
      <c r="E55" s="40" t="s">
        <v>111</v>
      </c>
      <c r="F55" s="120">
        <v>-12321434533.79001</v>
      </c>
      <c r="G55" s="120">
        <v>-12412596344.109999</v>
      </c>
      <c r="H55" s="120">
        <v>-12579206849.84</v>
      </c>
      <c r="I55" s="120">
        <v>-11492476107.619999</v>
      </c>
      <c r="J55" s="120">
        <v>-11159081626.669991</v>
      </c>
      <c r="K55" s="120">
        <v>-11336546195.82</v>
      </c>
      <c r="L55" s="120">
        <v>-11610275762.959999</v>
      </c>
      <c r="M55" s="120">
        <v>-11816063749.969999</v>
      </c>
      <c r="N55" s="391">
        <v>-12258263693.470001</v>
      </c>
      <c r="O55" s="120">
        <v>-3080065867.9400001</v>
      </c>
      <c r="P55" s="121">
        <v>-3243445115.2199998</v>
      </c>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row>
    <row r="56" spans="2:136" ht="30" customHeight="1" x14ac:dyDescent="0.25">
      <c r="B56" s="2"/>
      <c r="C56" s="2"/>
      <c r="D56" s="2"/>
      <c r="E56" s="37" t="s">
        <v>112</v>
      </c>
      <c r="F56" s="120">
        <v>-325928774.10999972</v>
      </c>
      <c r="G56" s="120">
        <v>-466963638.96999967</v>
      </c>
      <c r="H56" s="120">
        <v>-425519637.18000036</v>
      </c>
      <c r="I56" s="120">
        <v>-502131522.81999904</v>
      </c>
      <c r="J56" s="120">
        <v>-540346219.46000099</v>
      </c>
      <c r="K56" s="120">
        <v>-498997956.75999802</v>
      </c>
      <c r="L56" s="120">
        <v>-500688496.54000002</v>
      </c>
      <c r="M56" s="120">
        <v>-716237291.95999908</v>
      </c>
      <c r="N56" s="391">
        <v>-921802865.39999902</v>
      </c>
      <c r="O56" s="120">
        <v>-316384916.44</v>
      </c>
      <c r="P56" s="121">
        <v>-335432905.25</v>
      </c>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row>
    <row r="57" spans="2:136" ht="30" customHeight="1" x14ac:dyDescent="0.25">
      <c r="B57" s="2"/>
      <c r="C57" s="2"/>
      <c r="D57" s="2"/>
      <c r="E57" s="34" t="s">
        <v>246</v>
      </c>
      <c r="F57" s="147">
        <f t="shared" ref="F57:O57" si="19">SUM(F52,F53,F56)</f>
        <v>15476808333.389969</v>
      </c>
      <c r="G57" s="147">
        <f t="shared" si="19"/>
        <v>13584136822.040033</v>
      </c>
      <c r="H57" s="147">
        <f t="shared" si="19"/>
        <v>11911548307.710182</v>
      </c>
      <c r="I57" s="147">
        <f t="shared" si="19"/>
        <v>21141711822.69986</v>
      </c>
      <c r="J57" s="147">
        <f t="shared" si="19"/>
        <v>26207625847.719879</v>
      </c>
      <c r="K57" s="147">
        <f t="shared" si="19"/>
        <v>31730666963.419994</v>
      </c>
      <c r="L57" s="147">
        <f t="shared" si="19"/>
        <v>26387698165.159893</v>
      </c>
      <c r="M57" s="147">
        <f t="shared" si="19"/>
        <v>37797672084.180046</v>
      </c>
      <c r="N57" s="392">
        <f t="shared" si="19"/>
        <v>48161624135.130157</v>
      </c>
      <c r="O57" s="147">
        <f t="shared" si="19"/>
        <v>12871806951.58</v>
      </c>
      <c r="P57" s="185">
        <f t="shared" ref="P57" si="20">SUM(P52,P53,P56)</f>
        <v>12889082298.910097</v>
      </c>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row>
    <row r="58" spans="2:136" ht="30" customHeight="1" x14ac:dyDescent="0.25">
      <c r="B58" s="2"/>
      <c r="C58" s="2"/>
      <c r="D58" s="2"/>
      <c r="E58" s="37" t="s">
        <v>263</v>
      </c>
      <c r="F58" s="120">
        <f>SUM(F59:F60)</f>
        <v>-1568884543.99</v>
      </c>
      <c r="G58" s="120">
        <f t="shared" ref="G58:O58" si="21">SUM(G59:G60)</f>
        <v>-1966203399.6399999</v>
      </c>
      <c r="H58" s="120">
        <f t="shared" si="21"/>
        <v>-2747204808.8699999</v>
      </c>
      <c r="I58" s="120">
        <f t="shared" si="21"/>
        <v>-2722288212.3499994</v>
      </c>
      <c r="J58" s="120">
        <f t="shared" si="21"/>
        <v>-4140526458.2200003</v>
      </c>
      <c r="K58" s="120">
        <f t="shared" si="21"/>
        <v>-7155060370.9099998</v>
      </c>
      <c r="L58" s="120">
        <f t="shared" si="21"/>
        <v>-4209408523.7000003</v>
      </c>
      <c r="M58" s="120">
        <f t="shared" si="21"/>
        <v>-6436486388.7399998</v>
      </c>
      <c r="N58" s="391">
        <f t="shared" si="21"/>
        <v>-6033123962.1800003</v>
      </c>
      <c r="O58" s="120">
        <f t="shared" si="21"/>
        <v>-1464682634.7</v>
      </c>
      <c r="P58" s="121">
        <f t="shared" ref="P58" si="22">SUM(P59:P60)</f>
        <v>-970637777.29000008</v>
      </c>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row>
    <row r="59" spans="2:136" ht="30" customHeight="1" x14ac:dyDescent="0.25">
      <c r="B59" s="2"/>
      <c r="C59" s="2"/>
      <c r="D59" s="2"/>
      <c r="E59" s="40" t="s">
        <v>247</v>
      </c>
      <c r="F59" s="120">
        <v>-962937924.52999997</v>
      </c>
      <c r="G59" s="120">
        <v>-1195624754.3</v>
      </c>
      <c r="H59" s="120">
        <v>-1589643188.6099999</v>
      </c>
      <c r="I59" s="120">
        <v>-1115146460.9199998</v>
      </c>
      <c r="J59" s="120">
        <v>-2758037172.3800001</v>
      </c>
      <c r="K59" s="120">
        <v>-5123463082.0299997</v>
      </c>
      <c r="L59" s="120">
        <v>-2034639433.4400001</v>
      </c>
      <c r="M59" s="120">
        <v>-4409745964.1800003</v>
      </c>
      <c r="N59" s="391">
        <v>-3571072941.4800005</v>
      </c>
      <c r="O59" s="120">
        <v>-796230313.10000002</v>
      </c>
      <c r="P59" s="121">
        <v>227100345.41</v>
      </c>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row>
    <row r="60" spans="2:136" ht="30" customHeight="1" x14ac:dyDescent="0.25">
      <c r="B60" s="2"/>
      <c r="C60" s="2"/>
      <c r="D60" s="2"/>
      <c r="E60" s="40" t="s">
        <v>248</v>
      </c>
      <c r="F60" s="120">
        <v>-605946619.46000004</v>
      </c>
      <c r="G60" s="120">
        <v>-770578645.34000003</v>
      </c>
      <c r="H60" s="120">
        <v>-1157561620.26</v>
      </c>
      <c r="I60" s="120">
        <v>-1607141751.4299998</v>
      </c>
      <c r="J60" s="120">
        <v>-1382489285.8399999</v>
      </c>
      <c r="K60" s="120">
        <v>-2031597288.8800001</v>
      </c>
      <c r="L60" s="120">
        <v>-2174769090.2600002</v>
      </c>
      <c r="M60" s="120">
        <v>-2026740424.5599999</v>
      </c>
      <c r="N60" s="391">
        <v>-2462051020.6999998</v>
      </c>
      <c r="O60" s="120">
        <v>-668452321.60000002</v>
      </c>
      <c r="P60" s="121">
        <v>-1197738122.7</v>
      </c>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row>
    <row r="61" spans="2:136" ht="30" customHeight="1" x14ac:dyDescent="0.25">
      <c r="B61" s="2"/>
      <c r="C61" s="2"/>
      <c r="D61" s="2"/>
      <c r="E61" s="37" t="s">
        <v>249</v>
      </c>
      <c r="F61" s="120">
        <f>SUM(F62:F63)</f>
        <v>2669843207.7300019</v>
      </c>
      <c r="G61" s="120">
        <f t="shared" ref="G61:O61" si="23">SUM(G62:G63)</f>
        <v>4149832041.8550034</v>
      </c>
      <c r="H61" s="120">
        <f t="shared" si="23"/>
        <v>1552064583.9900007</v>
      </c>
      <c r="I61" s="120">
        <f t="shared" si="23"/>
        <v>144017957.05998135</v>
      </c>
      <c r="J61" s="120">
        <f t="shared" si="23"/>
        <v>1034345950.8500071</v>
      </c>
      <c r="K61" s="120">
        <f t="shared" si="23"/>
        <v>339634996.69000053</v>
      </c>
      <c r="L61" s="120">
        <f t="shared" si="23"/>
        <v>-2077349747.690001</v>
      </c>
      <c r="M61" s="120">
        <f t="shared" si="23"/>
        <v>-255189600.61999035</v>
      </c>
      <c r="N61" s="391">
        <f t="shared" si="23"/>
        <v>6430692538.2899914</v>
      </c>
      <c r="O61" s="120">
        <f t="shared" si="23"/>
        <v>1503058487.3700004</v>
      </c>
      <c r="P61" s="121">
        <f t="shared" ref="P61" si="24">SUM(P62:P63)</f>
        <v>1120982993.05</v>
      </c>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row>
    <row r="62" spans="2:136" ht="30" customHeight="1" x14ac:dyDescent="0.25">
      <c r="B62" s="2"/>
      <c r="C62" s="2"/>
      <c r="D62" s="2"/>
      <c r="E62" s="40" t="s">
        <v>122</v>
      </c>
      <c r="F62" s="120">
        <v>3391958331.3100019</v>
      </c>
      <c r="G62" s="120">
        <v>3830228863.5849991</v>
      </c>
      <c r="H62" s="120">
        <v>4268994121.6099997</v>
      </c>
      <c r="I62" s="120">
        <v>3962261201.0299997</v>
      </c>
      <c r="J62" s="120">
        <v>3748422298.7399988</v>
      </c>
      <c r="K62" s="120">
        <v>4048925365.710001</v>
      </c>
      <c r="L62" s="120">
        <v>3110398774.48</v>
      </c>
      <c r="M62" s="120">
        <v>3245506371.71</v>
      </c>
      <c r="N62" s="391">
        <v>5487337363.5100002</v>
      </c>
      <c r="O62" s="120">
        <v>1656682247.8800001</v>
      </c>
      <c r="P62" s="121">
        <v>1830667122.51</v>
      </c>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row>
    <row r="63" spans="2:136" ht="30" customHeight="1" x14ac:dyDescent="0.25">
      <c r="B63" s="2"/>
      <c r="C63" s="2"/>
      <c r="D63" s="2"/>
      <c r="E63" s="40" t="s">
        <v>252</v>
      </c>
      <c r="F63" s="120">
        <f>SUM(F64:F67)</f>
        <v>-722115123.57999992</v>
      </c>
      <c r="G63" s="120">
        <f t="shared" ref="G63:O63" si="25">SUM(G64:G67)</f>
        <v>319603178.27000427</v>
      </c>
      <c r="H63" s="120">
        <f t="shared" si="25"/>
        <v>-2716929537.6199989</v>
      </c>
      <c r="I63" s="120">
        <f t="shared" si="25"/>
        <v>-3818243243.9700184</v>
      </c>
      <c r="J63" s="120">
        <f t="shared" si="25"/>
        <v>-2714076347.8899918</v>
      </c>
      <c r="K63" s="120">
        <f t="shared" si="25"/>
        <v>-3709290369.0200005</v>
      </c>
      <c r="L63" s="120">
        <f t="shared" si="25"/>
        <v>-5187748522.170001</v>
      </c>
      <c r="M63" s="120">
        <f t="shared" si="25"/>
        <v>-3500695972.3299904</v>
      </c>
      <c r="N63" s="391">
        <f t="shared" si="25"/>
        <v>943355174.77999115</v>
      </c>
      <c r="O63" s="120">
        <f t="shared" si="25"/>
        <v>-153623760.50999975</v>
      </c>
      <c r="P63" s="121">
        <f t="shared" ref="P63" si="26">SUM(P64:P67)</f>
        <v>-709684129.46000004</v>
      </c>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row>
    <row r="64" spans="2:136" ht="30" customHeight="1" x14ac:dyDescent="0.25">
      <c r="B64" s="2"/>
      <c r="C64" s="2"/>
      <c r="D64" s="2"/>
      <c r="E64" s="213" t="s">
        <v>113</v>
      </c>
      <c r="F64" s="120">
        <v>6609726818.2399998</v>
      </c>
      <c r="G64" s="120">
        <v>8624698427.5800018</v>
      </c>
      <c r="H64" s="120">
        <v>8199866810.79</v>
      </c>
      <c r="I64" s="120">
        <v>7583408188.54</v>
      </c>
      <c r="J64" s="120">
        <v>6407547833.9400005</v>
      </c>
      <c r="K64" s="120">
        <v>6554886448.1899996</v>
      </c>
      <c r="L64" s="120">
        <v>4495840649.7299986</v>
      </c>
      <c r="M64" s="120">
        <v>5119064445.1400013</v>
      </c>
      <c r="N64" s="391">
        <v>9090067172.2600002</v>
      </c>
      <c r="O64" s="120">
        <v>1908747349.9200001</v>
      </c>
      <c r="P64" s="121">
        <v>1538636651.8299999</v>
      </c>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row>
    <row r="65" spans="1:136" ht="30" customHeight="1" x14ac:dyDescent="0.25">
      <c r="B65" s="2"/>
      <c r="C65" s="2"/>
      <c r="D65" s="2"/>
      <c r="E65" s="213" t="s">
        <v>250</v>
      </c>
      <c r="F65" s="120">
        <v>1348060932.5</v>
      </c>
      <c r="G65" s="120">
        <v>357999589.56</v>
      </c>
      <c r="H65" s="120">
        <v>-388991635.46000004</v>
      </c>
      <c r="I65" s="120">
        <v>-250829928.19999999</v>
      </c>
      <c r="J65" s="120">
        <v>643696857.18999994</v>
      </c>
      <c r="K65" s="120">
        <v>50418577.590000011</v>
      </c>
      <c r="L65" s="120">
        <v>-526213479</v>
      </c>
      <c r="M65" s="120">
        <v>1627228531</v>
      </c>
      <c r="N65" s="391">
        <v>2904250476</v>
      </c>
      <c r="O65" s="120">
        <v>884026728</v>
      </c>
      <c r="P65" s="121">
        <v>884026728</v>
      </c>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row>
    <row r="66" spans="1:136" ht="30" customHeight="1" x14ac:dyDescent="0.25">
      <c r="B66" s="2"/>
      <c r="C66" s="2"/>
      <c r="D66" s="2"/>
      <c r="E66" s="213" t="s">
        <v>251</v>
      </c>
      <c r="F66" s="120">
        <v>874308703.00999999</v>
      </c>
      <c r="G66" s="120">
        <v>1336651462.04</v>
      </c>
      <c r="H66" s="120">
        <v>1043592423.35</v>
      </c>
      <c r="I66" s="120">
        <v>637789905.33999991</v>
      </c>
      <c r="J66" s="120">
        <v>796294899.63999999</v>
      </c>
      <c r="K66" s="120">
        <v>893382089.80999994</v>
      </c>
      <c r="L66" s="120">
        <v>961847066.16000009</v>
      </c>
      <c r="M66" s="120">
        <v>1481564375.99</v>
      </c>
      <c r="N66" s="391">
        <v>1158297467.51</v>
      </c>
      <c r="O66" s="120">
        <v>345273799.48000002</v>
      </c>
      <c r="P66" s="121">
        <v>225385856.31</v>
      </c>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row>
    <row r="67" spans="1:136" ht="30" customHeight="1" x14ac:dyDescent="0.25">
      <c r="B67" s="2"/>
      <c r="C67" s="2"/>
      <c r="D67" s="2"/>
      <c r="E67" s="213" t="s">
        <v>114</v>
      </c>
      <c r="F67" s="120">
        <v>-9554211577.3299999</v>
      </c>
      <c r="G67" s="120">
        <v>-9999746300.909996</v>
      </c>
      <c r="H67" s="120">
        <v>-11571397136.299999</v>
      </c>
      <c r="I67" s="120">
        <v>-11788611409.650019</v>
      </c>
      <c r="J67" s="120">
        <v>-10561615938.659992</v>
      </c>
      <c r="K67" s="120">
        <v>-11207977484.610001</v>
      </c>
      <c r="L67" s="120">
        <v>-10119222759.059999</v>
      </c>
      <c r="M67" s="120">
        <v>-11728553324.459991</v>
      </c>
      <c r="N67" s="391">
        <v>-12209259940.990009</v>
      </c>
      <c r="O67" s="120">
        <v>-3291671637.9099998</v>
      </c>
      <c r="P67" s="121">
        <v>-3357733365.5999999</v>
      </c>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row>
    <row r="68" spans="1:136" ht="30" customHeight="1" x14ac:dyDescent="0.25">
      <c r="B68" s="2"/>
      <c r="C68" s="2"/>
      <c r="D68" s="2"/>
      <c r="E68" s="34" t="s">
        <v>115</v>
      </c>
      <c r="F68" s="147">
        <f>SUM(F57,F58,F61)</f>
        <v>16577766997.129971</v>
      </c>
      <c r="G68" s="147">
        <f t="shared" ref="G68:O68" si="27">SUM(G57,G58,G61)</f>
        <v>15767765464.255037</v>
      </c>
      <c r="H68" s="147">
        <f t="shared" si="27"/>
        <v>10716408082.830185</v>
      </c>
      <c r="I68" s="147">
        <f t="shared" si="27"/>
        <v>18563441567.409843</v>
      </c>
      <c r="J68" s="147">
        <f t="shared" si="27"/>
        <v>23101445340.349884</v>
      </c>
      <c r="K68" s="147">
        <f t="shared" si="27"/>
        <v>24915241589.199997</v>
      </c>
      <c r="L68" s="147">
        <f t="shared" si="27"/>
        <v>20100939893.76989</v>
      </c>
      <c r="M68" s="147">
        <f t="shared" si="27"/>
        <v>31105996094.820057</v>
      </c>
      <c r="N68" s="392">
        <f t="shared" si="27"/>
        <v>48559192711.24015</v>
      </c>
      <c r="O68" s="147">
        <f t="shared" si="27"/>
        <v>12910182804.25</v>
      </c>
      <c r="P68" s="185">
        <f t="shared" ref="P68" si="28">SUM(P57,P58,P61)</f>
        <v>13039427514.670095</v>
      </c>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row>
    <row r="69" spans="1:136" ht="30" customHeight="1" x14ac:dyDescent="0.25">
      <c r="B69" s="2"/>
      <c r="C69" s="2"/>
      <c r="D69" s="2"/>
      <c r="E69" s="216" t="s">
        <v>124</v>
      </c>
      <c r="F69" s="343">
        <v>143827253.12</v>
      </c>
      <c r="G69" s="343">
        <v>166063514.6699965</v>
      </c>
      <c r="H69" s="343">
        <v>227131037.36000001</v>
      </c>
      <c r="I69" s="343">
        <v>186274692.39000046</v>
      </c>
      <c r="J69" s="343">
        <v>217930050.48000002</v>
      </c>
      <c r="K69" s="343">
        <v>123212136.53999901</v>
      </c>
      <c r="L69" s="343">
        <v>154901902.3999998</v>
      </c>
      <c r="M69" s="343">
        <v>246057798.83999997</v>
      </c>
      <c r="N69" s="396">
        <v>141163855.78000021</v>
      </c>
      <c r="O69" s="120">
        <v>106861211.44</v>
      </c>
      <c r="P69" s="121">
        <v>51228055.140000001</v>
      </c>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row>
    <row r="70" spans="1:136" ht="30" customHeight="1" x14ac:dyDescent="0.25">
      <c r="B70" s="2"/>
      <c r="C70" s="2"/>
      <c r="D70" s="2"/>
      <c r="E70" s="34" t="s">
        <v>125</v>
      </c>
      <c r="F70" s="147">
        <f>F68+F69</f>
        <v>16721594250.249971</v>
      </c>
      <c r="G70" s="147">
        <f t="shared" ref="G70:O70" si="29">G68+G69</f>
        <v>15933828978.925034</v>
      </c>
      <c r="H70" s="147">
        <f t="shared" si="29"/>
        <v>10943539120.190186</v>
      </c>
      <c r="I70" s="147">
        <f t="shared" si="29"/>
        <v>18749716259.799843</v>
      </c>
      <c r="J70" s="147">
        <f t="shared" si="29"/>
        <v>23319375390.829884</v>
      </c>
      <c r="K70" s="147">
        <f t="shared" si="29"/>
        <v>25038453725.739998</v>
      </c>
      <c r="L70" s="147">
        <f t="shared" si="29"/>
        <v>20255841796.169891</v>
      </c>
      <c r="M70" s="147">
        <f t="shared" si="29"/>
        <v>31352053893.660057</v>
      </c>
      <c r="N70" s="392">
        <f t="shared" si="29"/>
        <v>48700356567.020149</v>
      </c>
      <c r="O70" s="147">
        <f t="shared" si="29"/>
        <v>13017044015.690001</v>
      </c>
      <c r="P70" s="185">
        <f t="shared" ref="P70" si="30">P68+P69</f>
        <v>13090655569.810095</v>
      </c>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row>
    <row r="71" spans="1:136" ht="30" customHeight="1" x14ac:dyDescent="0.25">
      <c r="B71" s="2"/>
      <c r="C71" s="2"/>
      <c r="D71" s="2"/>
      <c r="E71" s="37" t="s">
        <v>116</v>
      </c>
      <c r="F71" s="120">
        <v>-2436341417.8699999</v>
      </c>
      <c r="G71" s="120">
        <v>-828141013.31999886</v>
      </c>
      <c r="H71" s="120">
        <v>-1179090705.3299999</v>
      </c>
      <c r="I71" s="120">
        <v>-4603519235.1100006</v>
      </c>
      <c r="J71" s="120">
        <v>-6695643661.8199997</v>
      </c>
      <c r="K71" s="120">
        <v>-3140495851.6299992</v>
      </c>
      <c r="L71" s="120">
        <v>-3093457439.7600007</v>
      </c>
      <c r="M71" s="120">
        <v>-6080453834.6700001</v>
      </c>
      <c r="N71" s="391">
        <v>-10195116648.790001</v>
      </c>
      <c r="O71" s="120">
        <v>-2564347040.4699998</v>
      </c>
      <c r="P71" s="121">
        <v>-2334744895.5100002</v>
      </c>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row>
    <row r="72" spans="1:136" ht="30" customHeight="1" x14ac:dyDescent="0.25">
      <c r="B72" s="2"/>
      <c r="C72" s="2"/>
      <c r="D72" s="2"/>
      <c r="E72" s="37" t="s">
        <v>117</v>
      </c>
      <c r="F72" s="120">
        <v>-1467335147.4400001</v>
      </c>
      <c r="G72" s="120">
        <v>-1789684445.54</v>
      </c>
      <c r="H72" s="120">
        <v>-918572291.1500001</v>
      </c>
      <c r="I72" s="120">
        <v>-1436250621.22</v>
      </c>
      <c r="J72" s="120">
        <v>-1714864032.9100001</v>
      </c>
      <c r="K72" s="120">
        <v>-2346708800.8299999</v>
      </c>
      <c r="L72" s="120">
        <v>-1702045760.8899999</v>
      </c>
      <c r="M72" s="120">
        <v>-2644965566.5999999</v>
      </c>
      <c r="N72" s="391">
        <v>-4058874999.3099999</v>
      </c>
      <c r="O72" s="120">
        <v>-1088878392.8399999</v>
      </c>
      <c r="P72" s="121">
        <v>-1119550873.3599999</v>
      </c>
      <c r="Q72" s="13"/>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row>
    <row r="73" spans="1:136" ht="30" customHeight="1" x14ac:dyDescent="0.25">
      <c r="B73" s="2"/>
      <c r="C73" s="2"/>
      <c r="D73" s="2"/>
      <c r="E73" s="37" t="s">
        <v>118</v>
      </c>
      <c r="F73" s="120">
        <v>-1475194870.1499999</v>
      </c>
      <c r="G73" s="120">
        <v>-1721657962.5</v>
      </c>
      <c r="H73" s="120">
        <v>-1675038993.0699999</v>
      </c>
      <c r="I73" s="120">
        <v>-1650033429.0699999</v>
      </c>
      <c r="J73" s="120">
        <v>-1395848976.3400002</v>
      </c>
      <c r="K73" s="120">
        <v>-1703747496.2900002</v>
      </c>
      <c r="L73" s="120">
        <v>-1576522070.6500001</v>
      </c>
      <c r="M73" s="120">
        <v>-1605513157.4200001</v>
      </c>
      <c r="N73" s="391">
        <v>-2631801500.1100001</v>
      </c>
      <c r="O73" s="120">
        <v>-814283465.90999997</v>
      </c>
      <c r="P73" s="121">
        <v>-851279608.82000005</v>
      </c>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row>
    <row r="74" spans="1:136" ht="30" customHeight="1" x14ac:dyDescent="0.25">
      <c r="B74" s="2"/>
      <c r="C74" s="2"/>
      <c r="D74" s="2"/>
      <c r="E74" s="217" t="s">
        <v>253</v>
      </c>
      <c r="F74" s="218">
        <f t="shared" ref="F74:O74" si="31">SUM(F70,F71,F72:F73)</f>
        <v>11342722814.78997</v>
      </c>
      <c r="G74" s="218">
        <f t="shared" si="31"/>
        <v>11594345557.565033</v>
      </c>
      <c r="H74" s="218">
        <f t="shared" si="31"/>
        <v>7170837130.6401863</v>
      </c>
      <c r="I74" s="218">
        <f t="shared" si="31"/>
        <v>11059912974.399843</v>
      </c>
      <c r="J74" s="218">
        <f t="shared" si="31"/>
        <v>13513018719.759884</v>
      </c>
      <c r="K74" s="218">
        <f t="shared" si="31"/>
        <v>17847501576.989998</v>
      </c>
      <c r="L74" s="218">
        <f t="shared" si="31"/>
        <v>13883816524.869892</v>
      </c>
      <c r="M74" s="218">
        <f t="shared" si="31"/>
        <v>21021121334.970062</v>
      </c>
      <c r="N74" s="397">
        <f t="shared" si="31"/>
        <v>31814563418.81015</v>
      </c>
      <c r="O74" s="147">
        <f t="shared" si="31"/>
        <v>8549535116.4700012</v>
      </c>
      <c r="P74" s="185">
        <f t="shared" ref="P74" si="32">SUM(P70,P71,P72:P73)</f>
        <v>8785080192.1200943</v>
      </c>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row>
    <row r="75" spans="1:136" ht="30" customHeight="1" x14ac:dyDescent="0.25">
      <c r="B75" s="2"/>
      <c r="C75" s="2"/>
      <c r="D75" s="2"/>
      <c r="E75" s="217" t="s">
        <v>254</v>
      </c>
      <c r="F75" s="218">
        <v>-97174908.289999992</v>
      </c>
      <c r="G75" s="218">
        <v>2805212920.125</v>
      </c>
      <c r="H75" s="218">
        <v>862718623.24000013</v>
      </c>
      <c r="I75" s="218">
        <v>-49136774.709999993</v>
      </c>
      <c r="J75" s="218">
        <v>-650994510.73000002</v>
      </c>
      <c r="K75" s="218">
        <v>314567209.80999947</v>
      </c>
      <c r="L75" s="218">
        <v>-1186432349.7900002</v>
      </c>
      <c r="M75" s="218">
        <v>-1310719474.1199999</v>
      </c>
      <c r="N75" s="397">
        <v>-803076460.10000014</v>
      </c>
      <c r="O75" s="147">
        <v>-342941303.14000005</v>
      </c>
      <c r="P75" s="185">
        <v>-430804777.98999995</v>
      </c>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row>
    <row r="76" spans="1:136" ht="30" customHeight="1" thickBot="1" x14ac:dyDescent="0.3">
      <c r="B76" s="2"/>
      <c r="C76" s="2"/>
      <c r="D76" s="2"/>
      <c r="E76" s="187" t="s">
        <v>126</v>
      </c>
      <c r="F76" s="190">
        <f>F74+F75</f>
        <v>11245547906.499969</v>
      </c>
      <c r="G76" s="190">
        <f t="shared" ref="G76:N76" si="33">G74+G75</f>
        <v>14399558477.690033</v>
      </c>
      <c r="H76" s="190">
        <f t="shared" si="33"/>
        <v>8033555753.8801861</v>
      </c>
      <c r="I76" s="190">
        <f t="shared" si="33"/>
        <v>11010776199.689844</v>
      </c>
      <c r="J76" s="190">
        <f t="shared" si="33"/>
        <v>12862024209.029884</v>
      </c>
      <c r="K76" s="190">
        <f t="shared" si="33"/>
        <v>18162068786.799995</v>
      </c>
      <c r="L76" s="190">
        <f t="shared" si="33"/>
        <v>12697384175.079891</v>
      </c>
      <c r="M76" s="190">
        <f t="shared" si="33"/>
        <v>19710401860.850063</v>
      </c>
      <c r="N76" s="398">
        <f t="shared" si="33"/>
        <v>31011486958.710152</v>
      </c>
      <c r="O76" s="190">
        <f>O74+O75</f>
        <v>8206593813.3300009</v>
      </c>
      <c r="P76" s="191">
        <f>P74+P75</f>
        <v>8354275414.1300945</v>
      </c>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row>
    <row r="77" spans="1:136" s="1" customFormat="1" ht="30" customHeight="1" x14ac:dyDescent="0.25">
      <c r="A77" s="267"/>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row>
    <row r="78" spans="1:136" s="1" customFormat="1" ht="30" customHeight="1" x14ac:dyDescent="0.25">
      <c r="A78" s="267"/>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row>
    <row r="79" spans="1:136" s="1" customFormat="1" ht="30" customHeight="1" x14ac:dyDescent="0.25">
      <c r="A79" s="267"/>
      <c r="B79" s="2"/>
      <c r="C79" s="2"/>
      <c r="D79" s="2"/>
      <c r="E79" s="6"/>
      <c r="F79" s="6"/>
      <c r="G79" s="6"/>
      <c r="H79" s="6"/>
      <c r="I79" s="6"/>
      <c r="J79" s="6"/>
      <c r="K79" s="6"/>
      <c r="L79" s="6"/>
      <c r="M79" s="6"/>
      <c r="N79" s="6"/>
      <c r="O79" s="6"/>
      <c r="P79" s="6"/>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row>
    <row r="80" spans="1:136" ht="30" customHeight="1" x14ac:dyDescent="0.25">
      <c r="B80" s="2"/>
      <c r="C80" s="2"/>
      <c r="D80" s="2"/>
      <c r="E80" s="344"/>
      <c r="F80" s="345">
        <v>2014</v>
      </c>
      <c r="G80" s="345">
        <v>2015</v>
      </c>
      <c r="H80" s="345">
        <v>2016</v>
      </c>
      <c r="I80" s="345">
        <v>2017</v>
      </c>
      <c r="J80" s="345">
        <v>2018</v>
      </c>
      <c r="K80" s="345">
        <v>2019</v>
      </c>
      <c r="L80" s="345">
        <v>2020</v>
      </c>
      <c r="M80" s="345">
        <v>2021</v>
      </c>
      <c r="N80" s="399">
        <v>2022</v>
      </c>
      <c r="O80" s="345" t="s">
        <v>451</v>
      </c>
      <c r="P80" s="346" t="s">
        <v>452</v>
      </c>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row>
    <row r="81" spans="2:136" ht="30" customHeight="1" x14ac:dyDescent="0.25">
      <c r="B81" s="2"/>
      <c r="C81" s="2"/>
      <c r="D81" s="2"/>
      <c r="E81" s="192" t="s">
        <v>127</v>
      </c>
      <c r="F81" s="52">
        <f>F71/F68</f>
        <v>-0.14696439021562988</v>
      </c>
      <c r="G81" s="52">
        <f t="shared" ref="G81:P81" si="34">G71/G68</f>
        <v>-5.2521139739005192E-2</v>
      </c>
      <c r="H81" s="52">
        <f t="shared" si="34"/>
        <v>-0.11002667089723259</v>
      </c>
      <c r="I81" s="52">
        <f t="shared" si="34"/>
        <v>-0.24798845722616344</v>
      </c>
      <c r="J81" s="52">
        <f t="shared" si="34"/>
        <v>-0.28983656923513473</v>
      </c>
      <c r="K81" s="52">
        <f t="shared" si="34"/>
        <v>-0.12604717639949792</v>
      </c>
      <c r="L81" s="52">
        <f t="shared" si="34"/>
        <v>-0.15389615889149497</v>
      </c>
      <c r="M81" s="52">
        <f t="shared" si="34"/>
        <v>-0.19547529730715008</v>
      </c>
      <c r="N81" s="400">
        <f t="shared" si="34"/>
        <v>-0.20995235051405839</v>
      </c>
      <c r="O81" s="52">
        <f t="shared" si="34"/>
        <v>-0.19862980093711943</v>
      </c>
      <c r="P81" s="53">
        <f t="shared" si="34"/>
        <v>-0.17905271476706167</v>
      </c>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row>
    <row r="82" spans="2:136" ht="30" customHeight="1" x14ac:dyDescent="0.25">
      <c r="B82" s="2"/>
      <c r="C82" s="2"/>
      <c r="D82" s="2"/>
      <c r="E82" s="37" t="s">
        <v>128</v>
      </c>
      <c r="F82" s="52">
        <f>F76/(F70+F71)</f>
        <v>0.7872137818247088</v>
      </c>
      <c r="G82" s="52">
        <f>G76/(G70+G71)</f>
        <v>0.95325406631443566</v>
      </c>
      <c r="H82" s="52">
        <f t="shared" ref="H82:N82" si="35">H76/(H70+H71)</f>
        <v>0.82273523424571404</v>
      </c>
      <c r="I82" s="52">
        <f t="shared" si="35"/>
        <v>0.77835592000255327</v>
      </c>
      <c r="J82" s="52">
        <f t="shared" si="35"/>
        <v>0.77371461586958323</v>
      </c>
      <c r="K82" s="52">
        <f t="shared" si="35"/>
        <v>0.82939554871794896</v>
      </c>
      <c r="L82" s="52">
        <f t="shared" si="35"/>
        <v>0.73983800335631167</v>
      </c>
      <c r="M82" s="52">
        <f t="shared" si="35"/>
        <v>0.77994277429372072</v>
      </c>
      <c r="N82" s="400">
        <f t="shared" si="35"/>
        <v>0.80538355362974612</v>
      </c>
      <c r="O82" s="52">
        <f t="shared" ref="O82:P82" si="36">O76/(O70+O71)</f>
        <v>0.78511735610294719</v>
      </c>
      <c r="P82" s="53">
        <f t="shared" si="36"/>
        <v>0.7767148377395503</v>
      </c>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row>
    <row r="83" spans="2:136" ht="36" customHeight="1" thickBot="1" x14ac:dyDescent="0.3">
      <c r="B83" s="2"/>
      <c r="C83" s="2"/>
      <c r="D83" s="2"/>
      <c r="E83" s="41" t="s">
        <v>129</v>
      </c>
      <c r="F83" s="43">
        <f>'DRE + DCF'!F39</f>
        <v>0.40019064089121925</v>
      </c>
      <c r="G83" s="43">
        <f>'DRE + DCF'!G39</f>
        <v>0.40711069097938629</v>
      </c>
      <c r="H83" s="43">
        <f>'DRE + DCF'!H39</f>
        <v>0.29750970703288243</v>
      </c>
      <c r="I83" s="43">
        <f>'DRE + DCF'!I39</f>
        <v>0.29653105374618721</v>
      </c>
      <c r="J83" s="43">
        <f>'DRE + DCF'!J39</f>
        <v>0.40818347311473313</v>
      </c>
      <c r="K83" s="43">
        <f>'DRE + DCF'!K39</f>
        <v>0.37586021516755952</v>
      </c>
      <c r="L83" s="43">
        <f>'DRE + DCF'!L39</f>
        <v>0.33511471627866818</v>
      </c>
      <c r="M83" s="43">
        <f>'DRE + DCF'!M39</f>
        <v>0.68334783971926472</v>
      </c>
      <c r="N83" s="401">
        <f>'DRE + DCF'!N39</f>
        <v>0.38348526725261123</v>
      </c>
      <c r="O83" s="43">
        <f>'DRE + DCF'!O39</f>
        <v>0.39435624626480242</v>
      </c>
      <c r="P83" s="44">
        <f>'DRE + DCF'!P39</f>
        <v>0.39079218387449199</v>
      </c>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row>
    <row r="84" spans="2:136" ht="36" customHeight="1" x14ac:dyDescent="0.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row>
    <row r="85" spans="2:136" ht="36" customHeight="1" x14ac:dyDescent="0.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row>
    <row r="86" spans="2:136" ht="36" customHeight="1" x14ac:dyDescent="0.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row>
    <row r="87" spans="2:136" ht="36" hidden="1" customHeight="1" x14ac:dyDescent="0.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row>
    <row r="88" spans="2:136" ht="36" hidden="1" customHeight="1" x14ac:dyDescent="0.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row>
    <row r="89" spans="2:136" ht="36" hidden="1" customHeight="1" x14ac:dyDescent="0.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row>
    <row r="90" spans="2:136" ht="36" hidden="1" customHeight="1" x14ac:dyDescent="0.2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row>
    <row r="91" spans="2:136" ht="36" hidden="1" customHeight="1" x14ac:dyDescent="0.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row>
    <row r="92" spans="2:136" ht="36" hidden="1" customHeight="1" x14ac:dyDescent="0.25">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row>
    <row r="93" spans="2:136" ht="36" hidden="1" customHeight="1" x14ac:dyDescent="0.25">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row>
    <row r="94" spans="2:136" ht="36" hidden="1" customHeight="1" x14ac:dyDescent="0.25">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row>
    <row r="95" spans="2:136" ht="36" hidden="1" customHeight="1" x14ac:dyDescent="0.2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row>
    <row r="96" spans="2:136" ht="36" hidden="1" customHeight="1" x14ac:dyDescent="0.25">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row>
    <row r="97" spans="2:136" ht="36" hidden="1" customHeight="1" x14ac:dyDescent="0.25">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row>
    <row r="98" spans="2:136" ht="36" hidden="1" customHeight="1" x14ac:dyDescent="0.25">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row>
    <row r="99" spans="2:136" ht="36" hidden="1" customHeight="1" x14ac:dyDescent="0.25">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row>
    <row r="100" spans="2:136" ht="36" hidden="1"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row>
    <row r="101" spans="2:136" ht="36" hidden="1"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row>
    <row r="102" spans="2:136" ht="36" hidden="1"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row>
    <row r="103" spans="2:136" ht="36" hidden="1"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row>
    <row r="104" spans="2:136" ht="36" hidden="1"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row>
    <row r="105" spans="2:136" ht="36" hidden="1"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row>
    <row r="106" spans="2:136" ht="36" hidden="1"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row>
    <row r="107" spans="2:136" ht="36" hidden="1"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row>
    <row r="108" spans="2:136" ht="36" hidden="1"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row>
    <row r="109" spans="2:136" ht="36" hidden="1"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row>
    <row r="110" spans="2:136" ht="36" hidden="1"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row>
    <row r="111" spans="2:136" ht="36" hidden="1"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row>
    <row r="112" spans="2:136" ht="36" hidden="1"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row>
    <row r="113" spans="1:136" ht="36" hidden="1"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row>
    <row r="114" spans="1:136" ht="36" hidden="1"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row>
    <row r="115" spans="1:136" ht="36" hidden="1"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row>
    <row r="116" spans="1:136" ht="36" hidden="1"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row>
    <row r="117" spans="1:136" ht="36" hidden="1"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row>
    <row r="118" spans="1:136" ht="36" hidden="1"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row>
    <row r="119" spans="1:136" ht="36" hidden="1"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row>
    <row r="120" spans="1:136" ht="36" hidden="1"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row>
    <row r="121" spans="1:136" ht="36" hidden="1"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row>
    <row r="122" spans="1:136" s="2" customFormat="1" ht="36" hidden="1" customHeight="1" x14ac:dyDescent="0.25">
      <c r="A122" s="267"/>
    </row>
    <row r="123" spans="1:136" s="2" customFormat="1" ht="36" hidden="1" customHeight="1" x14ac:dyDescent="0.25">
      <c r="A123" s="267"/>
    </row>
    <row r="124" spans="1:136" s="2" customFormat="1" ht="36" hidden="1" customHeight="1" x14ac:dyDescent="0.25">
      <c r="A124" s="267"/>
    </row>
    <row r="125" spans="1:136" s="2" customFormat="1" ht="36" hidden="1" customHeight="1" x14ac:dyDescent="0.25">
      <c r="A125" s="267"/>
    </row>
    <row r="126" spans="1:136" s="2" customFormat="1" ht="36" hidden="1" customHeight="1" x14ac:dyDescent="0.25">
      <c r="A126" s="267"/>
    </row>
    <row r="127" spans="1:136" s="2" customFormat="1" ht="36" hidden="1" customHeight="1" x14ac:dyDescent="0.25">
      <c r="A127" s="267"/>
    </row>
    <row r="128" spans="1:136" s="2" customFormat="1" ht="36" hidden="1" customHeight="1" x14ac:dyDescent="0.25">
      <c r="A128" s="267"/>
    </row>
    <row r="129" spans="1:32" s="2" customFormat="1" ht="36" hidden="1" customHeight="1" x14ac:dyDescent="0.25">
      <c r="A129" s="267"/>
    </row>
    <row r="130" spans="1:32" s="2" customFormat="1" ht="36" hidden="1" customHeight="1" x14ac:dyDescent="0.25">
      <c r="A130" s="267"/>
    </row>
    <row r="131" spans="1:32" ht="36" hidden="1"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36" hidden="1"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36" hidden="1"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36" hidden="1"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36" hidden="1"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36" hidden="1"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36" hidden="1"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36" hidden="1"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36" hidden="1"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36" hidden="1"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36" hidden="1"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36" hidden="1"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36" hidden="1"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36" hidden="1" customHeight="1" x14ac:dyDescent="0.25"/>
    <row r="145" spans="1:138" ht="36" hidden="1" customHeight="1" x14ac:dyDescent="0.25"/>
    <row r="146" spans="1:138" ht="36" hidden="1" customHeight="1" x14ac:dyDescent="0.25"/>
    <row r="147" spans="1:138" ht="36" hidden="1" customHeight="1" x14ac:dyDescent="0.25"/>
    <row r="148" spans="1:138" ht="36" hidden="1" customHeight="1" x14ac:dyDescent="0.25"/>
    <row r="149" spans="1:138" ht="36" hidden="1" customHeight="1" x14ac:dyDescent="0.25"/>
    <row r="150" spans="1:138" ht="36" hidden="1" customHeight="1" x14ac:dyDescent="0.25"/>
    <row r="151" spans="1:138" ht="36" hidden="1" customHeight="1" x14ac:dyDescent="0.25"/>
    <row r="152" spans="1:138" ht="36" hidden="1" customHeight="1" x14ac:dyDescent="0.25"/>
    <row r="153" spans="1:138" ht="36" hidden="1" customHeight="1" x14ac:dyDescent="0.25"/>
    <row r="154" spans="1:138" ht="36" hidden="1" customHeight="1" x14ac:dyDescent="0.25"/>
    <row r="155" spans="1:138" ht="36" hidden="1" customHeight="1" x14ac:dyDescent="0.25"/>
    <row r="156" spans="1:138" ht="36" hidden="1" customHeight="1" x14ac:dyDescent="0.25"/>
    <row r="157" spans="1:138" ht="36" hidden="1" customHeight="1" x14ac:dyDescent="0.25"/>
    <row r="158" spans="1:138" s="16" customFormat="1" ht="36" hidden="1" customHeight="1" x14ac:dyDescent="0.25">
      <c r="A158" s="267"/>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row>
    <row r="159" spans="1:138" s="16" customFormat="1" ht="36" hidden="1" customHeight="1" x14ac:dyDescent="0.25">
      <c r="A159" s="267"/>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row>
    <row r="160" spans="1:138" s="16" customFormat="1" ht="36" hidden="1" customHeight="1" x14ac:dyDescent="0.25">
      <c r="A160" s="267"/>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row>
    <row r="161" spans="1:138" s="16" customFormat="1" ht="36" hidden="1" customHeight="1" x14ac:dyDescent="0.25">
      <c r="A161" s="267"/>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row>
    <row r="162" spans="1:138" s="16" customFormat="1" ht="36" hidden="1" customHeight="1" x14ac:dyDescent="0.25">
      <c r="A162" s="267"/>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row>
    <row r="163" spans="1:138" s="16" customFormat="1" ht="36" hidden="1" customHeight="1" x14ac:dyDescent="0.25">
      <c r="A163" s="267"/>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row>
    <row r="164" spans="1:138" s="16" customFormat="1" ht="36" hidden="1" customHeight="1" x14ac:dyDescent="0.25">
      <c r="A164" s="267"/>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row>
    <row r="165" spans="1:138" s="16" customFormat="1" ht="36" hidden="1" customHeight="1" x14ac:dyDescent="0.25">
      <c r="A165" s="267"/>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row>
    <row r="166" spans="1:138" s="16" customFormat="1" ht="36" hidden="1" customHeight="1" x14ac:dyDescent="0.25">
      <c r="A166" s="267"/>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row>
    <row r="167" spans="1:138" s="16" customFormat="1" ht="36" hidden="1" customHeight="1" x14ac:dyDescent="0.25">
      <c r="A167" s="2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row>
    <row r="168" spans="1:138" s="16" customFormat="1" ht="36" hidden="1" customHeight="1" x14ac:dyDescent="0.25">
      <c r="A168" s="267"/>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row>
    <row r="169" spans="1:138" s="16" customFormat="1" ht="36" hidden="1" customHeight="1" x14ac:dyDescent="0.25">
      <c r="A169" s="267"/>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row>
    <row r="170" spans="1:138" s="16" customFormat="1" ht="36" hidden="1" customHeight="1" x14ac:dyDescent="0.25">
      <c r="A170" s="267"/>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row>
    <row r="171" spans="1:138" s="16" customFormat="1" ht="36" hidden="1" customHeight="1" x14ac:dyDescent="0.25">
      <c r="A171" s="267"/>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row>
    <row r="172" spans="1:138" s="16" customFormat="1" ht="36" hidden="1" customHeight="1" x14ac:dyDescent="0.25">
      <c r="A172" s="267"/>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row>
    <row r="173" spans="1:138" s="16" customFormat="1" ht="36" hidden="1" customHeight="1" x14ac:dyDescent="0.25">
      <c r="A173" s="267"/>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row>
    <row r="174" spans="1:138" s="16" customFormat="1" ht="36" hidden="1" customHeight="1" x14ac:dyDescent="0.25">
      <c r="A174" s="267"/>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row>
    <row r="175" spans="1:138" s="16" customFormat="1" ht="36" hidden="1" customHeight="1" x14ac:dyDescent="0.25">
      <c r="A175" s="267"/>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row>
    <row r="176" spans="1:138" s="16" customFormat="1" ht="36" hidden="1" customHeight="1" x14ac:dyDescent="0.25">
      <c r="A176" s="267"/>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row>
    <row r="177" spans="1:138" s="16" customFormat="1" ht="36" hidden="1" customHeight="1" x14ac:dyDescent="0.25">
      <c r="A177" s="26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row>
    <row r="178" spans="1:138" s="16" customFormat="1" ht="36" hidden="1" customHeight="1" x14ac:dyDescent="0.25">
      <c r="A178" s="267"/>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row>
    <row r="179" spans="1:138" s="16" customFormat="1" ht="36" hidden="1" customHeight="1" x14ac:dyDescent="0.25">
      <c r="A179" s="267"/>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row>
    <row r="180" spans="1:138" s="16" customFormat="1" ht="36" hidden="1" customHeight="1" x14ac:dyDescent="0.25">
      <c r="A180" s="267"/>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row>
    <row r="181" spans="1:138" s="16" customFormat="1" ht="36" hidden="1" customHeight="1" x14ac:dyDescent="0.25">
      <c r="A181" s="267"/>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row>
    <row r="182" spans="1:138" s="16" customFormat="1" ht="36" hidden="1" customHeight="1" x14ac:dyDescent="0.25">
      <c r="A182" s="267"/>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row>
    <row r="183" spans="1:138" s="16" customFormat="1" ht="36" hidden="1" customHeight="1" x14ac:dyDescent="0.25">
      <c r="A183" s="267"/>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row>
    <row r="184" spans="1:138" s="16" customFormat="1" ht="36" hidden="1" customHeight="1" x14ac:dyDescent="0.25">
      <c r="A184" s="267"/>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row>
    <row r="185" spans="1:138" s="16" customFormat="1" ht="36" hidden="1" customHeight="1" x14ac:dyDescent="0.25">
      <c r="A185" s="267"/>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row>
    <row r="186" spans="1:138" s="16" customFormat="1" ht="36" hidden="1" customHeight="1" x14ac:dyDescent="0.25">
      <c r="A186" s="267"/>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row>
    <row r="187" spans="1:138" s="16" customFormat="1" ht="36" hidden="1" customHeight="1" x14ac:dyDescent="0.25">
      <c r="A187" s="26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row>
    <row r="188" spans="1:138" s="16" customFormat="1" ht="36" hidden="1" customHeight="1" x14ac:dyDescent="0.25">
      <c r="A188" s="267"/>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row>
    <row r="189" spans="1:138" s="16" customFormat="1" ht="36" hidden="1" customHeight="1" x14ac:dyDescent="0.25">
      <c r="A189" s="267"/>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row>
    <row r="190" spans="1:138" s="16" customFormat="1" ht="36" hidden="1" customHeight="1" x14ac:dyDescent="0.25">
      <c r="A190" s="267"/>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row>
    <row r="191" spans="1:138" s="16" customFormat="1" ht="36" hidden="1" customHeight="1" x14ac:dyDescent="0.25">
      <c r="A191" s="267"/>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row>
    <row r="192" spans="1:138" s="16" customFormat="1" ht="36" hidden="1" customHeight="1" x14ac:dyDescent="0.25">
      <c r="A192" s="267"/>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row>
    <row r="193" spans="1:138" s="16" customFormat="1" ht="36" hidden="1" customHeight="1" x14ac:dyDescent="0.25">
      <c r="A193" s="267"/>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row>
    <row r="194" spans="1:138" s="16" customFormat="1" ht="36" hidden="1" customHeight="1" x14ac:dyDescent="0.25">
      <c r="A194" s="267"/>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row>
    <row r="195" spans="1:138" s="16" customFormat="1" ht="36" hidden="1" customHeight="1" x14ac:dyDescent="0.25">
      <c r="A195" s="267"/>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row>
    <row r="196" spans="1:138" s="16" customFormat="1" ht="36" hidden="1" customHeight="1" x14ac:dyDescent="0.25">
      <c r="A196" s="267"/>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row>
    <row r="197" spans="1:138" s="16" customFormat="1" ht="36" hidden="1" customHeight="1" x14ac:dyDescent="0.25">
      <c r="A197" s="26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row>
    <row r="198" spans="1:138" s="16" customFormat="1" ht="36" hidden="1" customHeight="1" x14ac:dyDescent="0.25">
      <c r="A198" s="267"/>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row>
    <row r="199" spans="1:138" s="16" customFormat="1" ht="36" hidden="1" customHeight="1" x14ac:dyDescent="0.25">
      <c r="A199" s="267"/>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row>
    <row r="200" spans="1:138" s="16" customFormat="1" ht="36" hidden="1" customHeight="1" x14ac:dyDescent="0.25">
      <c r="A200" s="267"/>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row>
    <row r="201" spans="1:138" s="16" customFormat="1" ht="36" hidden="1" customHeight="1" x14ac:dyDescent="0.25">
      <c r="A201" s="267"/>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row>
    <row r="202" spans="1:138" s="16" customFormat="1" ht="36" hidden="1" customHeight="1" x14ac:dyDescent="0.25">
      <c r="A202" s="267"/>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row>
  </sheetData>
  <mergeCells count="1">
    <mergeCell ref="H4:J5"/>
  </mergeCells>
  <conditionalFormatting sqref="F35:P35">
    <cfRule type="colorScale" priority="2">
      <colorScale>
        <cfvo type="min"/>
        <cfvo type="max"/>
        <color rgb="FFCEF6CE"/>
        <color rgb="FF59BF59"/>
      </colorScale>
    </cfRule>
  </conditionalFormatting>
  <conditionalFormatting sqref="F42:P42">
    <cfRule type="colorScale" priority="1">
      <colorScale>
        <cfvo type="min"/>
        <cfvo type="max"/>
        <color rgb="FFCEF6CE"/>
        <color rgb="FF59BF59"/>
      </colorScale>
    </cfRule>
  </conditionalFormatting>
  <hyperlinks>
    <hyperlink ref="A13" location="'Projeções - Receitas'!A1" display="Projeções - Receita" xr:uid="{7FD6AB6B-AD07-4A57-8CE3-B31825D66EBC}"/>
    <hyperlink ref="A12" location="'Balanço Patrimonial'!A1" display="Balanço Patrimonial" xr:uid="{7BCCFACA-ED5F-4FF3-8017-A6C7321F41FB}"/>
    <hyperlink ref="A11" location="'DRE CMN 4.720 - Contas Abertas'!A1" display="Contas Abertas" xr:uid="{4A38B42F-1465-4111-96ED-3D2915072915}"/>
    <hyperlink ref="A10" location="'DRE + DCF'!A1" display="DRE + DCF" xr:uid="{B7D1B558-D7E3-4EC4-9632-C2307E4A0C52}"/>
    <hyperlink ref="A9" location="Ke!A1" display="KE" xr:uid="{93EFA849-4304-45B8-92AA-94EA5B7A0203}"/>
    <hyperlink ref="A8" location="Dashboard!A1" display="Dashboard" xr:uid="{4281868A-13F7-4BE0-A772-7C7C29FA85FA}"/>
    <hyperlink ref="A14" location="'Painel de Índices'!A1" display="Painel de Índices" xr:uid="{06CDFADE-77BB-4F6A-A34E-7B6AE598260E}"/>
    <hyperlink ref="A15" location="'Provisões e Processos'!A1" display="Provisões e Processos" xr:uid="{50480AB7-1BCC-48F7-9472-45FDC988B064}"/>
    <hyperlink ref="A16" location="'Projeções Trimestrais'!A1" display="Projeções Trimestrais" xr:uid="{A2576FC5-BBEB-4E9E-B769-8C5B5A7BCD88}"/>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4F34-DA18-4EA2-A45C-4FEFDF33878B}">
  <dimension ref="A1:BJ204"/>
  <sheetViews>
    <sheetView zoomScaleNormal="100" workbookViewId="0">
      <selection activeCell="A13" sqref="A13"/>
    </sheetView>
  </sheetViews>
  <sheetFormatPr defaultColWidth="0" defaultRowHeight="0" customHeight="1" zeroHeight="1" x14ac:dyDescent="0.25"/>
  <cols>
    <col min="1" max="1" width="35.7109375" style="267" customWidth="1"/>
    <col min="2" max="4" width="9.140625" style="2" customWidth="1"/>
    <col min="5" max="5" width="73.42578125" style="2" bestFit="1" customWidth="1"/>
    <col min="6" max="13" width="16.5703125" style="2" bestFit="1" customWidth="1"/>
    <col min="14" max="14" width="16.42578125" style="2" bestFit="1" customWidth="1"/>
    <col min="15" max="15" width="15.85546875" style="2" bestFit="1" customWidth="1"/>
    <col min="16" max="16" width="15.85546875" style="2" customWidth="1"/>
    <col min="17" max="18" width="9.140625" style="2" customWidth="1"/>
    <col min="19" max="20" width="9.140625" style="2" hidden="1" customWidth="1"/>
    <col min="21" max="21" width="14.42578125" style="2" hidden="1" customWidth="1"/>
    <col min="22" max="27" width="9.140625" style="2" hidden="1" customWidth="1"/>
    <col min="28" max="62" width="9.140625" style="4" hidden="1" customWidth="1"/>
    <col min="63" max="16384" width="0" style="4" hidden="1"/>
  </cols>
  <sheetData>
    <row r="1" spans="1:29" ht="15" customHeight="1" x14ac:dyDescent="0.25">
      <c r="E1" s="3"/>
      <c r="F1" s="3"/>
      <c r="G1" s="3"/>
      <c r="H1" s="3"/>
      <c r="I1" s="3"/>
      <c r="J1" s="3"/>
      <c r="K1" s="3"/>
      <c r="L1" s="3"/>
      <c r="M1" s="3"/>
      <c r="N1" s="3"/>
      <c r="O1" s="3"/>
    </row>
    <row r="2" spans="1:29" ht="15" customHeight="1" x14ac:dyDescent="0.25">
      <c r="E2" s="3"/>
      <c r="F2" s="3"/>
      <c r="G2" s="3"/>
      <c r="H2" s="3"/>
      <c r="I2" s="3"/>
      <c r="J2" s="3"/>
      <c r="K2" s="3"/>
      <c r="L2" s="3"/>
      <c r="M2" s="3"/>
      <c r="N2" s="3"/>
      <c r="O2" s="3"/>
    </row>
    <row r="3" spans="1:29" ht="15" customHeight="1" x14ac:dyDescent="0.25">
      <c r="E3" s="5"/>
      <c r="F3" s="3"/>
      <c r="G3" s="3"/>
      <c r="H3" s="3"/>
      <c r="I3" s="3"/>
      <c r="J3" s="3"/>
      <c r="K3" s="3"/>
      <c r="L3" s="5"/>
      <c r="M3" s="5"/>
      <c r="N3" s="5"/>
      <c r="O3" s="5"/>
    </row>
    <row r="4" spans="1:29" ht="15" customHeight="1" x14ac:dyDescent="0.25">
      <c r="F4" s="3"/>
      <c r="G4" s="440" t="str">
        <f>Dashboard!$I$4</f>
        <v>Banco do Brasil ($BBAS3)</v>
      </c>
      <c r="H4" s="440"/>
      <c r="I4" s="440"/>
      <c r="J4" s="440"/>
      <c r="K4" s="3"/>
    </row>
    <row r="5" spans="1:29" ht="15" customHeight="1" x14ac:dyDescent="0.25">
      <c r="F5" s="3"/>
      <c r="G5" s="441"/>
      <c r="H5" s="441"/>
      <c r="I5" s="441"/>
      <c r="J5" s="441"/>
      <c r="K5" s="3"/>
    </row>
    <row r="6" spans="1:29" ht="15" customHeight="1" x14ac:dyDescent="0.25">
      <c r="C6" s="6"/>
      <c r="D6" s="6"/>
    </row>
    <row r="7" spans="1:29" ht="30" customHeight="1" x14ac:dyDescent="0.25">
      <c r="A7" s="268" t="s">
        <v>317</v>
      </c>
      <c r="C7" s="6"/>
      <c r="D7" s="6"/>
    </row>
    <row r="8" spans="1:29" s="7" customFormat="1" ht="24.75" customHeight="1" thickBot="1" x14ac:dyDescent="0.3">
      <c r="A8" s="17" t="s">
        <v>318</v>
      </c>
      <c r="B8" s="6"/>
      <c r="C8" s="2"/>
      <c r="D8" s="6"/>
      <c r="E8" s="2"/>
      <c r="F8" s="2"/>
      <c r="G8" s="2"/>
      <c r="H8" s="2"/>
      <c r="I8" s="2"/>
      <c r="J8" s="2"/>
      <c r="K8" s="2"/>
      <c r="L8" s="2"/>
      <c r="M8" s="2"/>
      <c r="N8" s="6"/>
      <c r="O8" s="6"/>
      <c r="P8" s="6"/>
      <c r="Q8" s="6"/>
      <c r="R8" s="6"/>
      <c r="S8" s="6"/>
      <c r="T8" s="6"/>
      <c r="U8" s="6"/>
      <c r="V8" s="6"/>
      <c r="W8" s="6"/>
      <c r="X8" s="6"/>
      <c r="Y8" s="6"/>
      <c r="Z8" s="6"/>
      <c r="AA8" s="6"/>
    </row>
    <row r="9" spans="1:29" ht="30" customHeight="1" x14ac:dyDescent="0.25">
      <c r="A9" s="17" t="s">
        <v>218</v>
      </c>
      <c r="E9" s="31"/>
      <c r="F9" s="32"/>
      <c r="G9" s="32"/>
      <c r="H9" s="32"/>
      <c r="I9" s="32"/>
      <c r="J9" s="32"/>
      <c r="K9" s="32"/>
      <c r="L9" s="32"/>
      <c r="M9" s="32"/>
      <c r="N9" s="33"/>
      <c r="O9" s="33"/>
      <c r="P9" s="33"/>
    </row>
    <row r="10" spans="1:29" ht="30" customHeight="1" x14ac:dyDescent="0.25">
      <c r="A10" s="17" t="s">
        <v>319</v>
      </c>
      <c r="E10" s="37" t="s">
        <v>1</v>
      </c>
      <c r="F10" s="35">
        <v>2014</v>
      </c>
      <c r="G10" s="35">
        <v>2015</v>
      </c>
      <c r="H10" s="35">
        <v>2016</v>
      </c>
      <c r="I10" s="35">
        <v>2017</v>
      </c>
      <c r="J10" s="35">
        <v>2018</v>
      </c>
      <c r="K10" s="35">
        <v>2019</v>
      </c>
      <c r="L10" s="35">
        <v>2020</v>
      </c>
      <c r="M10" s="35">
        <v>2021</v>
      </c>
      <c r="N10" s="387">
        <v>2022</v>
      </c>
      <c r="O10" s="35" t="s">
        <v>451</v>
      </c>
      <c r="P10" s="36" t="s">
        <v>452</v>
      </c>
      <c r="AB10" s="2"/>
      <c r="AC10" s="2"/>
    </row>
    <row r="11" spans="1:29" ht="30" customHeight="1" x14ac:dyDescent="0.25">
      <c r="A11" s="17" t="s">
        <v>320</v>
      </c>
      <c r="E11" s="315" t="s">
        <v>0</v>
      </c>
      <c r="F11" s="316">
        <f>F12+F51</f>
        <v>1290541202419.4497</v>
      </c>
      <c r="G11" s="316">
        <f t="shared" ref="G11:O11" si="0">G12+G51</f>
        <v>1401128759256.6001</v>
      </c>
      <c r="H11" s="316">
        <f t="shared" si="0"/>
        <v>1401376974237.5999</v>
      </c>
      <c r="I11" s="316">
        <f t="shared" si="0"/>
        <v>1369201168658.3301</v>
      </c>
      <c r="J11" s="316">
        <f t="shared" si="0"/>
        <v>1435270223675.45</v>
      </c>
      <c r="K11" s="316">
        <f t="shared" si="0"/>
        <v>1481095165805.3599</v>
      </c>
      <c r="L11" s="316">
        <f t="shared" si="0"/>
        <v>1725671888000</v>
      </c>
      <c r="M11" s="316">
        <f t="shared" si="0"/>
        <v>1932532979471.6897</v>
      </c>
      <c r="N11" s="403">
        <f t="shared" si="0"/>
        <v>2028958136550.55</v>
      </c>
      <c r="O11" s="316">
        <f t="shared" si="0"/>
        <v>2114744203650.9194</v>
      </c>
      <c r="P11" s="317">
        <f t="shared" ref="P11" si="1">P12+P51</f>
        <v>2103152342299.8398</v>
      </c>
    </row>
    <row r="12" spans="1:29" ht="30" customHeight="1" x14ac:dyDescent="0.25">
      <c r="A12" s="332" t="s">
        <v>321</v>
      </c>
      <c r="E12" s="58" t="s">
        <v>49</v>
      </c>
      <c r="F12" s="333">
        <f>SUM(F13:F15,F20,F25:F26,F28,F31,F47)</f>
        <v>1258961758768.3596</v>
      </c>
      <c r="G12" s="333">
        <f t="shared" ref="G12:M12" si="2">SUM(G13:G15,G20,G25:G26,G28,G31,G47)</f>
        <v>1369026030187.4802</v>
      </c>
      <c r="H12" s="333">
        <f t="shared" si="2"/>
        <v>1368249230775.45</v>
      </c>
      <c r="I12" s="333">
        <f t="shared" si="2"/>
        <v>1337369403980.0601</v>
      </c>
      <c r="J12" s="333">
        <f t="shared" si="2"/>
        <v>1404977383635.01</v>
      </c>
      <c r="K12" s="333">
        <f t="shared" si="2"/>
        <v>1452332472548.5198</v>
      </c>
      <c r="L12" s="333">
        <f t="shared" si="2"/>
        <v>1694930129205.3</v>
      </c>
      <c r="M12" s="333">
        <f t="shared" si="2"/>
        <v>1899439216443.2197</v>
      </c>
      <c r="N12" s="404">
        <f>SUM(N13:N15,N20,N25:N26,N28,N31,N47)</f>
        <v>1990687930122.21</v>
      </c>
      <c r="O12" s="333">
        <f>SUM(O13:O15,O20,O25:O26,O28,O31,O47)</f>
        <v>2075861772721.5496</v>
      </c>
      <c r="P12" s="334">
        <f>SUM(P13:P15,P20,P25:P26,P28,P31,P47)</f>
        <v>2062648581691.1899</v>
      </c>
    </row>
    <row r="13" spans="1:29" ht="30" customHeight="1" x14ac:dyDescent="0.25">
      <c r="A13" s="17" t="s">
        <v>322</v>
      </c>
      <c r="E13" s="318" t="s">
        <v>6</v>
      </c>
      <c r="F13" s="319">
        <v>13357279808.200001</v>
      </c>
      <c r="G13" s="319">
        <v>18054422000</v>
      </c>
      <c r="H13" s="319">
        <v>12805771226.74</v>
      </c>
      <c r="I13" s="319">
        <v>13480903385.190001</v>
      </c>
      <c r="J13" s="319">
        <v>13614865637.01</v>
      </c>
      <c r="K13" s="319">
        <v>14187864276.76</v>
      </c>
      <c r="L13" s="319">
        <v>16812686464.049999</v>
      </c>
      <c r="M13" s="319">
        <v>18054191185.279999</v>
      </c>
      <c r="N13" s="405">
        <v>18310545667.52</v>
      </c>
      <c r="O13" s="319">
        <v>24989737750.189999</v>
      </c>
      <c r="P13" s="320">
        <v>22541167711.810001</v>
      </c>
    </row>
    <row r="14" spans="1:29" ht="30" customHeight="1" x14ac:dyDescent="0.25">
      <c r="A14" s="17" t="s">
        <v>323</v>
      </c>
      <c r="E14" s="318" t="s">
        <v>7</v>
      </c>
      <c r="F14" s="319">
        <v>302481577019.92999</v>
      </c>
      <c r="G14" s="319">
        <v>352741787584.77002</v>
      </c>
      <c r="H14" s="319">
        <v>405711672035.07996</v>
      </c>
      <c r="I14" s="319">
        <v>373023327834.14001</v>
      </c>
      <c r="J14" s="319">
        <v>415091597202.01001</v>
      </c>
      <c r="K14" s="319">
        <v>425477357944.60999</v>
      </c>
      <c r="L14" s="319">
        <v>510645790936.80005</v>
      </c>
      <c r="M14" s="319">
        <v>524066172090.45001</v>
      </c>
      <c r="N14" s="405">
        <v>415873438212.26001</v>
      </c>
      <c r="O14" s="319">
        <v>457583936919.64001</v>
      </c>
      <c r="P14" s="320">
        <v>432512501136.84998</v>
      </c>
    </row>
    <row r="15" spans="1:29" ht="30" customHeight="1" x14ac:dyDescent="0.25">
      <c r="A15" s="17" t="s">
        <v>324</v>
      </c>
      <c r="E15" s="318" t="s">
        <v>8</v>
      </c>
      <c r="F15" s="319">
        <v>106418996014.83</v>
      </c>
      <c r="G15" s="319">
        <v>117285050117.16</v>
      </c>
      <c r="H15" s="319">
        <v>121268682108.28</v>
      </c>
      <c r="I15" s="319">
        <v>138922569209.06</v>
      </c>
      <c r="J15" s="319">
        <v>151096464125.23001</v>
      </c>
      <c r="K15" s="319">
        <v>202941704736.24002</v>
      </c>
      <c r="L15" s="319">
        <v>298440184433.78998</v>
      </c>
      <c r="M15" s="319">
        <v>350181266650.09998</v>
      </c>
      <c r="N15" s="405">
        <v>430085166886.78998</v>
      </c>
      <c r="O15" s="319">
        <f>SUM(O16:O19)</f>
        <v>435399950272.47998</v>
      </c>
      <c r="P15" s="320">
        <f>SUM(P16:P19)</f>
        <v>446411881798.21997</v>
      </c>
      <c r="T15" s="9"/>
      <c r="U15" s="10"/>
    </row>
    <row r="16" spans="1:29" ht="30" customHeight="1" x14ac:dyDescent="0.25">
      <c r="A16" s="17" t="s">
        <v>463</v>
      </c>
      <c r="D16" s="6"/>
      <c r="E16" s="321" t="s">
        <v>9</v>
      </c>
      <c r="F16" s="319" t="s">
        <v>50</v>
      </c>
      <c r="G16" s="319">
        <v>7860341000</v>
      </c>
      <c r="H16" s="319">
        <v>6074220000</v>
      </c>
      <c r="I16" s="319">
        <v>7752533000</v>
      </c>
      <c r="J16" s="319">
        <v>6181752000</v>
      </c>
      <c r="K16" s="319">
        <v>5704898000</v>
      </c>
      <c r="L16" s="319">
        <v>17774471000</v>
      </c>
      <c r="M16" s="319">
        <v>16626979431</v>
      </c>
      <c r="N16" s="405">
        <v>10330260396.92</v>
      </c>
      <c r="O16" s="319">
        <v>10849136000</v>
      </c>
      <c r="P16" s="320">
        <v>11624753000</v>
      </c>
    </row>
    <row r="17" spans="1:16" ht="30" customHeight="1" x14ac:dyDescent="0.25">
      <c r="A17" s="269"/>
      <c r="E17" s="321" t="s">
        <v>10</v>
      </c>
      <c r="F17" s="319" t="s">
        <v>50</v>
      </c>
      <c r="G17" s="319">
        <v>102198110942.25</v>
      </c>
      <c r="H17" s="319">
        <v>107986288163.41</v>
      </c>
      <c r="I17" s="319">
        <v>123505120000</v>
      </c>
      <c r="J17" s="319">
        <v>124375558057.62001</v>
      </c>
      <c r="K17" s="319">
        <v>173291613441.89001</v>
      </c>
      <c r="L17" s="319">
        <v>255214817666.89999</v>
      </c>
      <c r="M17" s="319">
        <v>305517872981.14001</v>
      </c>
      <c r="N17" s="405">
        <v>369880437377.44</v>
      </c>
      <c r="O17" s="319">
        <v>371766432000</v>
      </c>
      <c r="P17" s="320">
        <v>376794677000</v>
      </c>
    </row>
    <row r="18" spans="1:16" ht="30" customHeight="1" x14ac:dyDescent="0.25">
      <c r="A18" s="269"/>
      <c r="E18" s="321" t="s">
        <v>11</v>
      </c>
      <c r="F18" s="319" t="s">
        <v>50</v>
      </c>
      <c r="G18" s="319">
        <v>3864566200.0000029</v>
      </c>
      <c r="H18" s="319">
        <v>5595610600.0000019</v>
      </c>
      <c r="I18" s="319">
        <v>7009998842.1500006</v>
      </c>
      <c r="J18" s="319">
        <v>19855992530.34</v>
      </c>
      <c r="K18" s="319">
        <v>23124257918.389999</v>
      </c>
      <c r="L18" s="319">
        <v>21923560172.030003</v>
      </c>
      <c r="M18" s="319">
        <v>25901378803.100002</v>
      </c>
      <c r="N18" s="405">
        <v>48236400206.739998</v>
      </c>
      <c r="O18" s="319">
        <v>48894088000</v>
      </c>
      <c r="P18" s="320">
        <v>53113357000</v>
      </c>
    </row>
    <row r="19" spans="1:16" ht="30" customHeight="1" x14ac:dyDescent="0.25">
      <c r="A19" s="269"/>
      <c r="E19" s="321" t="s">
        <v>12</v>
      </c>
      <c r="F19" s="319">
        <v>1493314916.9400001</v>
      </c>
      <c r="G19" s="319">
        <v>3362031974.9099998</v>
      </c>
      <c r="H19" s="319">
        <v>1612563344.8699999</v>
      </c>
      <c r="I19" s="319">
        <v>654917366.90999997</v>
      </c>
      <c r="J19" s="319">
        <v>683161537.26999998</v>
      </c>
      <c r="K19" s="319">
        <v>820935375.96000004</v>
      </c>
      <c r="L19" s="319">
        <v>3527335594.8600001</v>
      </c>
      <c r="M19" s="319">
        <v>2135035434.8599999</v>
      </c>
      <c r="N19" s="405">
        <v>1638068905.6900001</v>
      </c>
      <c r="O19" s="319">
        <v>3890294272.48</v>
      </c>
      <c r="P19" s="320">
        <v>4879094798.2200003</v>
      </c>
    </row>
    <row r="20" spans="1:16" ht="30" customHeight="1" x14ac:dyDescent="0.25">
      <c r="A20" s="269"/>
      <c r="E20" s="318" t="s">
        <v>13</v>
      </c>
      <c r="F20" s="319">
        <v>67211352825.669998</v>
      </c>
      <c r="G20" s="319">
        <v>65408414629.770004</v>
      </c>
      <c r="H20" s="319">
        <v>68523330043.699997</v>
      </c>
      <c r="I20" s="319">
        <v>78634618000</v>
      </c>
      <c r="J20" s="319">
        <v>68854967745.979996</v>
      </c>
      <c r="K20" s="319">
        <v>74920182233.979996</v>
      </c>
      <c r="L20" s="319">
        <v>69941220796.960007</v>
      </c>
      <c r="M20" s="319">
        <v>90506337716.200012</v>
      </c>
      <c r="N20" s="405">
        <v>112647623598.00002</v>
      </c>
      <c r="O20" s="319">
        <f>SUM(O21,O24)</f>
        <v>118248607817.57001</v>
      </c>
      <c r="P20" s="320">
        <f>SUM(P21,P24)</f>
        <v>120678519498.27</v>
      </c>
    </row>
    <row r="21" spans="1:16" ht="30" customHeight="1" x14ac:dyDescent="0.25">
      <c r="E21" s="321" t="s">
        <v>14</v>
      </c>
      <c r="F21" s="319">
        <v>63224236863.809998</v>
      </c>
      <c r="G21" s="319">
        <v>60810918020.980003</v>
      </c>
      <c r="H21" s="319">
        <v>63451093593.599998</v>
      </c>
      <c r="I21" s="319">
        <v>69081138597.600006</v>
      </c>
      <c r="J21" s="319">
        <v>59115354385.629997</v>
      </c>
      <c r="K21" s="319">
        <v>65124107055.610001</v>
      </c>
      <c r="L21" s="319">
        <v>60308541959.840004</v>
      </c>
      <c r="M21" s="319">
        <v>75504035634.320007</v>
      </c>
      <c r="N21" s="405">
        <v>95119085291.87001</v>
      </c>
      <c r="O21" s="319">
        <f>SUM(O22:O23)</f>
        <v>94994645926.440002</v>
      </c>
      <c r="P21" s="320">
        <f>SUM(P22:P23)</f>
        <v>97135227274.639999</v>
      </c>
    </row>
    <row r="22" spans="1:16" ht="30" customHeight="1" x14ac:dyDescent="0.25">
      <c r="E22" s="322" t="s">
        <v>15</v>
      </c>
      <c r="F22" s="319">
        <v>14087806352.719999</v>
      </c>
      <c r="G22" s="319">
        <v>8018229906.4399996</v>
      </c>
      <c r="H22" s="319">
        <v>11443863969.360001</v>
      </c>
      <c r="I22" s="319">
        <v>11744668021.280001</v>
      </c>
      <c r="J22" s="319">
        <v>10221107152.32</v>
      </c>
      <c r="K22" s="319">
        <v>12955660118.969999</v>
      </c>
      <c r="L22" s="319">
        <v>12908747839.120001</v>
      </c>
      <c r="M22" s="319">
        <v>17617425139.349998</v>
      </c>
      <c r="N22" s="405">
        <v>20204006171.91</v>
      </c>
      <c r="O22" s="319">
        <v>19796954061.619999</v>
      </c>
      <c r="P22" s="320">
        <v>18350370531.84</v>
      </c>
    </row>
    <row r="23" spans="1:16" ht="30" customHeight="1" x14ac:dyDescent="0.25">
      <c r="E23" s="322" t="s">
        <v>16</v>
      </c>
      <c r="F23" s="319">
        <v>49136430511.089996</v>
      </c>
      <c r="G23" s="319">
        <v>52792688114.540001</v>
      </c>
      <c r="H23" s="319">
        <v>52007229624.239998</v>
      </c>
      <c r="I23" s="319">
        <v>57336470576.32</v>
      </c>
      <c r="J23" s="319">
        <v>48894247233.309998</v>
      </c>
      <c r="K23" s="319">
        <v>52168446936.639999</v>
      </c>
      <c r="L23" s="319">
        <v>47399794120.720001</v>
      </c>
      <c r="M23" s="319">
        <v>57886610494.970001</v>
      </c>
      <c r="N23" s="405">
        <v>74915079119.960007</v>
      </c>
      <c r="O23" s="319">
        <v>75197691864.820007</v>
      </c>
      <c r="P23" s="320">
        <v>78784856742.800003</v>
      </c>
    </row>
    <row r="24" spans="1:16" ht="30" customHeight="1" x14ac:dyDescent="0.25">
      <c r="E24" s="321" t="s">
        <v>17</v>
      </c>
      <c r="F24" s="319">
        <v>3987115961.8600001</v>
      </c>
      <c r="G24" s="319">
        <v>4597496608.79</v>
      </c>
      <c r="H24" s="319">
        <v>5072236450.1000004</v>
      </c>
      <c r="I24" s="319">
        <v>9553479402.3999901</v>
      </c>
      <c r="J24" s="319">
        <v>9739613360.3500004</v>
      </c>
      <c r="K24" s="319">
        <v>9796075178.3700008</v>
      </c>
      <c r="L24" s="319">
        <v>9632678837.1200008</v>
      </c>
      <c r="M24" s="319">
        <v>15002302081.879999</v>
      </c>
      <c r="N24" s="405">
        <v>17528538306.130001</v>
      </c>
      <c r="O24" s="319">
        <v>23253961891.130001</v>
      </c>
      <c r="P24" s="320">
        <v>23543292223.630001</v>
      </c>
    </row>
    <row r="25" spans="1:16" ht="30" customHeight="1" x14ac:dyDescent="0.25">
      <c r="E25" s="318" t="s">
        <v>18</v>
      </c>
      <c r="F25" s="319">
        <v>592943036.76999998</v>
      </c>
      <c r="G25" s="319">
        <v>597675594.39999998</v>
      </c>
      <c r="H25" s="319">
        <v>376529593.62</v>
      </c>
      <c r="I25" s="319">
        <v>404869716.22000003</v>
      </c>
      <c r="J25" s="319">
        <v>254746592.90000001</v>
      </c>
      <c r="K25" s="319">
        <v>286943190.33999997</v>
      </c>
      <c r="L25" s="319">
        <v>117153754.84</v>
      </c>
      <c r="M25" s="319">
        <v>38658255.5</v>
      </c>
      <c r="N25" s="405">
        <v>65989378.619999997</v>
      </c>
      <c r="O25" s="319">
        <v>29813124.859999999</v>
      </c>
      <c r="P25" s="320">
        <v>20338827.079999998</v>
      </c>
    </row>
    <row r="26" spans="1:16" ht="30" customHeight="1" x14ac:dyDescent="0.25">
      <c r="E26" s="318" t="s">
        <v>19</v>
      </c>
      <c r="F26" s="319">
        <v>594913088364.31995</v>
      </c>
      <c r="G26" s="319">
        <v>627877787324.34998</v>
      </c>
      <c r="H26" s="319">
        <v>564923340422.54004</v>
      </c>
      <c r="I26" s="319">
        <v>544289766679.59003</v>
      </c>
      <c r="J26" s="319">
        <v>548988119289.32001</v>
      </c>
      <c r="K26" s="319">
        <v>528881558172.99005</v>
      </c>
      <c r="L26" s="319">
        <v>581448459968.2301</v>
      </c>
      <c r="M26" s="319">
        <v>661719287068.45105</v>
      </c>
      <c r="N26" s="405">
        <v>749240296600.27002</v>
      </c>
      <c r="O26" s="319">
        <v>768478291094.14001</v>
      </c>
      <c r="P26" s="320">
        <v>772615949762.49011</v>
      </c>
    </row>
    <row r="27" spans="1:16" ht="30" customHeight="1" x14ac:dyDescent="0.25">
      <c r="E27" s="321" t="s">
        <v>20</v>
      </c>
      <c r="F27" s="319">
        <v>-24454860403.759998</v>
      </c>
      <c r="G27" s="319">
        <v>-32489940861.810001</v>
      </c>
      <c r="H27" s="319">
        <v>-34838451064.559998</v>
      </c>
      <c r="I27" s="319">
        <v>-35444029392.459999</v>
      </c>
      <c r="J27" s="319">
        <v>-32778037112.560001</v>
      </c>
      <c r="K27" s="319">
        <v>-37751310949.059998</v>
      </c>
      <c r="L27" s="319">
        <v>-42968298322.379997</v>
      </c>
      <c r="M27" s="319">
        <v>-42301950371.639999</v>
      </c>
      <c r="N27" s="405">
        <v>-47831412110.650002</v>
      </c>
      <c r="O27" s="319">
        <v>-46223211722.720001</v>
      </c>
      <c r="P27" s="320">
        <v>-48299810635.089996</v>
      </c>
    </row>
    <row r="28" spans="1:16" ht="30" customHeight="1" x14ac:dyDescent="0.25">
      <c r="E28" s="318" t="s">
        <v>21</v>
      </c>
      <c r="F28" s="319">
        <v>845154717.21000004</v>
      </c>
      <c r="G28" s="319">
        <v>825789244.47000003</v>
      </c>
      <c r="H28" s="319">
        <v>562822959.30999994</v>
      </c>
      <c r="I28" s="319">
        <v>378054000</v>
      </c>
      <c r="J28" s="319">
        <v>223460000</v>
      </c>
      <c r="K28" s="319">
        <v>187529002.91</v>
      </c>
      <c r="L28" s="319">
        <v>168776694.03999999</v>
      </c>
      <c r="M28" s="319">
        <v>278332759.10000002</v>
      </c>
      <c r="N28" s="405">
        <v>411320686.96999997</v>
      </c>
      <c r="O28" s="319">
        <f>SUM(O29:O30)</f>
        <v>472163694.48999995</v>
      </c>
      <c r="P28" s="320">
        <f>SUM(P29:P30)</f>
        <v>521525419.75</v>
      </c>
    </row>
    <row r="29" spans="1:16" ht="30" customHeight="1" x14ac:dyDescent="0.25">
      <c r="E29" s="321" t="s">
        <v>22</v>
      </c>
      <c r="F29" s="319">
        <v>874835000</v>
      </c>
      <c r="G29" s="319">
        <v>874835000</v>
      </c>
      <c r="H29" s="319">
        <v>604196000</v>
      </c>
      <c r="I29" s="319">
        <v>398557000</v>
      </c>
      <c r="J29" s="319">
        <v>233714000</v>
      </c>
      <c r="K29" s="319">
        <v>191311374.03</v>
      </c>
      <c r="L29" s="319">
        <v>172477820.44999999</v>
      </c>
      <c r="M29" s="319">
        <v>280971115.16000003</v>
      </c>
      <c r="N29" s="405">
        <v>414726126.76999998</v>
      </c>
      <c r="O29" s="319">
        <v>476342111.14999998</v>
      </c>
      <c r="P29" s="320">
        <v>525537618.41000003</v>
      </c>
    </row>
    <row r="30" spans="1:16" ht="30" customHeight="1" x14ac:dyDescent="0.25">
      <c r="E30" s="321" t="s">
        <v>23</v>
      </c>
      <c r="F30" s="319">
        <v>-29680282.789999999</v>
      </c>
      <c r="G30" s="319">
        <v>-49045755.530000001</v>
      </c>
      <c r="H30" s="319">
        <v>-41373040.689999998</v>
      </c>
      <c r="I30" s="319">
        <v>-20503000</v>
      </c>
      <c r="J30" s="319">
        <v>-10254000</v>
      </c>
      <c r="K30" s="319">
        <v>-3782371.12</v>
      </c>
      <c r="L30" s="319">
        <v>-3701126.41</v>
      </c>
      <c r="M30" s="319">
        <v>-2638356.06</v>
      </c>
      <c r="N30" s="405">
        <v>-3405439.8</v>
      </c>
      <c r="O30" s="319">
        <v>-4178416.66</v>
      </c>
      <c r="P30" s="320">
        <v>-4012198.66</v>
      </c>
    </row>
    <row r="31" spans="1:16" ht="30" customHeight="1" x14ac:dyDescent="0.25">
      <c r="E31" s="318" t="s">
        <v>24</v>
      </c>
      <c r="F31" s="319">
        <v>172609792760.98981</v>
      </c>
      <c r="G31" s="319">
        <v>185738476000</v>
      </c>
      <c r="H31" s="319">
        <v>193605711000</v>
      </c>
      <c r="I31" s="319">
        <v>187694622000</v>
      </c>
      <c r="J31" s="319">
        <v>206186776042.56003</v>
      </c>
      <c r="K31" s="319">
        <v>204537099511.37</v>
      </c>
      <c r="L31" s="319">
        <v>216330360280.60007</v>
      </c>
      <c r="M31" s="319">
        <v>253517709021.67871</v>
      </c>
      <c r="N31" s="405">
        <v>262974655644.91998</v>
      </c>
      <c r="O31" s="319">
        <v>269510105873.95959</v>
      </c>
      <c r="P31" s="320">
        <v>266410726678.73999</v>
      </c>
    </row>
    <row r="32" spans="1:16" ht="30" customHeight="1" x14ac:dyDescent="0.25">
      <c r="E32" s="321" t="s">
        <v>25</v>
      </c>
      <c r="F32" s="319">
        <v>235369169.75</v>
      </c>
      <c r="G32" s="319">
        <v>397550005.31999999</v>
      </c>
      <c r="H32" s="319">
        <v>494543343.39999998</v>
      </c>
      <c r="I32" s="319">
        <v>601738980.51999998</v>
      </c>
      <c r="J32" s="319">
        <v>362737047.56</v>
      </c>
      <c r="K32" s="319">
        <v>446862003.04000002</v>
      </c>
      <c r="L32" s="319">
        <v>223306368.59</v>
      </c>
      <c r="M32" s="319">
        <v>87256061.650000006</v>
      </c>
      <c r="N32" s="405">
        <v>31022869.170000002</v>
      </c>
      <c r="O32" s="319">
        <v>32870740.66</v>
      </c>
      <c r="P32" s="320">
        <v>75686081.629999995</v>
      </c>
    </row>
    <row r="33" spans="5:16" ht="30" customHeight="1" x14ac:dyDescent="0.25">
      <c r="E33" s="321" t="s">
        <v>26</v>
      </c>
      <c r="F33" s="323">
        <v>17508464238.669998</v>
      </c>
      <c r="G33" s="323">
        <v>21420122758.200001</v>
      </c>
      <c r="H33" s="323">
        <v>17471544959.330002</v>
      </c>
      <c r="I33" s="323">
        <v>19057713943.23</v>
      </c>
      <c r="J33" s="323">
        <v>25113540755.380001</v>
      </c>
      <c r="K33" s="323">
        <v>16245613959.370001</v>
      </c>
      <c r="L33" s="323">
        <v>18759182565.900002</v>
      </c>
      <c r="M33" s="323">
        <v>22491780310.84</v>
      </c>
      <c r="N33" s="406">
        <v>28986976401.779999</v>
      </c>
      <c r="O33" s="323">
        <v>28512020676.720001</v>
      </c>
      <c r="P33" s="324">
        <v>31111844321</v>
      </c>
    </row>
    <row r="34" spans="5:16" ht="30" customHeight="1" x14ac:dyDescent="0.25">
      <c r="E34" s="321" t="s">
        <v>27</v>
      </c>
      <c r="F34" s="323">
        <v>3860594537.5500002</v>
      </c>
      <c r="G34" s="323">
        <v>2820834043.7199998</v>
      </c>
      <c r="H34" s="323">
        <v>2676127937.5100002</v>
      </c>
      <c r="I34" s="323">
        <v>2948530748.9000001</v>
      </c>
      <c r="J34" s="323">
        <v>3481404058.4899998</v>
      </c>
      <c r="K34" s="323">
        <v>3674304971.3800001</v>
      </c>
      <c r="L34" s="323">
        <v>4296618511</v>
      </c>
      <c r="M34" s="323">
        <v>4657333147.0200005</v>
      </c>
      <c r="N34" s="406">
        <v>5458198056.8800001</v>
      </c>
      <c r="O34" s="323">
        <v>7650952467.6199999</v>
      </c>
      <c r="P34" s="324">
        <v>5805337218.3299999</v>
      </c>
    </row>
    <row r="35" spans="5:16" ht="30" customHeight="1" x14ac:dyDescent="0.25">
      <c r="E35" s="321" t="s">
        <v>28</v>
      </c>
      <c r="F35" s="323">
        <v>1144825125.6300001</v>
      </c>
      <c r="G35" s="323">
        <v>1653164316.95</v>
      </c>
      <c r="H35" s="323">
        <v>1106801527.6199999</v>
      </c>
      <c r="I35" s="323">
        <v>891172261.42999995</v>
      </c>
      <c r="J35" s="323">
        <v>891963530.12</v>
      </c>
      <c r="K35" s="323">
        <v>1009228789.98</v>
      </c>
      <c r="L35" s="323">
        <v>1514945436.55</v>
      </c>
      <c r="M35" s="323">
        <v>2636319688.5500002</v>
      </c>
      <c r="N35" s="406">
        <v>2368342942.48</v>
      </c>
      <c r="O35" s="323">
        <v>2039697236.24</v>
      </c>
      <c r="P35" s="324">
        <v>2313887689.8299999</v>
      </c>
    </row>
    <row r="36" spans="5:16" ht="30" customHeight="1" x14ac:dyDescent="0.25">
      <c r="E36" s="321" t="s">
        <v>29</v>
      </c>
      <c r="F36" s="323">
        <v>1550087406.3800001</v>
      </c>
      <c r="G36" s="323">
        <v>334603930.18000001</v>
      </c>
      <c r="H36" s="323">
        <v>378238321.85000002</v>
      </c>
      <c r="I36" s="323">
        <v>416801832.60000002</v>
      </c>
      <c r="J36" s="323">
        <v>392907267.64999998</v>
      </c>
      <c r="K36" s="323">
        <v>392907996.42000002</v>
      </c>
      <c r="L36" s="323">
        <v>392908039.83999997</v>
      </c>
      <c r="M36" s="323">
        <v>494026.03</v>
      </c>
      <c r="N36" s="406">
        <v>0</v>
      </c>
      <c r="O36" s="323">
        <v>0</v>
      </c>
      <c r="P36" s="324">
        <v>0</v>
      </c>
    </row>
    <row r="37" spans="5:16" ht="30" customHeight="1" x14ac:dyDescent="0.25">
      <c r="E37" s="321" t="s">
        <v>30</v>
      </c>
      <c r="F37" s="323">
        <v>25137750958.68</v>
      </c>
      <c r="G37" s="323">
        <v>39995482389.760002</v>
      </c>
      <c r="H37" s="323">
        <v>42883504414.669998</v>
      </c>
      <c r="I37" s="323">
        <v>39722335567.949997</v>
      </c>
      <c r="J37" s="323">
        <v>38643120557.059998</v>
      </c>
      <c r="K37" s="323">
        <v>59462932126.330002</v>
      </c>
      <c r="L37" s="323">
        <v>59109146204.739998</v>
      </c>
      <c r="M37" s="323">
        <v>56620005027.940002</v>
      </c>
      <c r="N37" s="406">
        <v>55294023536.400002</v>
      </c>
      <c r="O37" s="323">
        <v>55593777194.559998</v>
      </c>
      <c r="P37" s="324">
        <v>56949152694.639999</v>
      </c>
    </row>
    <row r="38" spans="5:16" ht="30" customHeight="1" x14ac:dyDescent="0.25">
      <c r="E38" s="321" t="s">
        <v>31</v>
      </c>
      <c r="F38" s="323">
        <v>6130485000</v>
      </c>
      <c r="G38" s="323">
        <v>-1475583000</v>
      </c>
      <c r="H38" s="323">
        <v>-2201588000</v>
      </c>
      <c r="I38" s="323">
        <v>4382919000</v>
      </c>
      <c r="J38" s="323">
        <v>3584390000</v>
      </c>
      <c r="K38" s="323">
        <v>-8232135000</v>
      </c>
      <c r="L38" s="323">
        <v>5862263000</v>
      </c>
      <c r="M38" s="323">
        <v>20233055000</v>
      </c>
      <c r="N38" s="406">
        <v>28830245249</v>
      </c>
      <c r="O38" s="323">
        <v>29438405000</v>
      </c>
      <c r="P38" s="324">
        <v>20797413000</v>
      </c>
    </row>
    <row r="39" spans="5:16" ht="30" customHeight="1" x14ac:dyDescent="0.25">
      <c r="E39" s="321" t="s">
        <v>32</v>
      </c>
      <c r="F39" s="323">
        <v>118889000</v>
      </c>
      <c r="G39" s="323">
        <v>120377000</v>
      </c>
      <c r="H39" s="323">
        <v>129900000</v>
      </c>
      <c r="I39" s="323">
        <v>102726000</v>
      </c>
      <c r="J39" s="323">
        <v>0</v>
      </c>
      <c r="K39" s="323">
        <v>0</v>
      </c>
      <c r="L39" s="323">
        <v>0</v>
      </c>
      <c r="M39" s="323">
        <v>0</v>
      </c>
      <c r="N39" s="406">
        <v>0</v>
      </c>
      <c r="O39" s="323">
        <v>0</v>
      </c>
      <c r="P39" s="324">
        <v>0</v>
      </c>
    </row>
    <row r="40" spans="5:16" ht="30" customHeight="1" x14ac:dyDescent="0.25">
      <c r="E40" s="321" t="s">
        <v>33</v>
      </c>
      <c r="F40" s="323">
        <v>36439395289.57</v>
      </c>
      <c r="G40" s="323">
        <v>43819011522.330002</v>
      </c>
      <c r="H40" s="323">
        <v>50626392388.120003</v>
      </c>
      <c r="I40" s="323">
        <v>55337090853.389999</v>
      </c>
      <c r="J40" s="323">
        <v>56374197828.459999</v>
      </c>
      <c r="K40" s="323">
        <v>52630036594.120003</v>
      </c>
      <c r="L40" s="323">
        <v>53761258334.839996</v>
      </c>
      <c r="M40" s="323">
        <v>54692141674.110001</v>
      </c>
      <c r="N40" s="406">
        <v>35713450730.089996</v>
      </c>
      <c r="O40" s="323">
        <v>36479222061.169998</v>
      </c>
      <c r="P40" s="324">
        <v>37070635087.330002</v>
      </c>
    </row>
    <row r="41" spans="5:16" ht="30" customHeight="1" x14ac:dyDescent="0.25">
      <c r="E41" s="321" t="s">
        <v>34</v>
      </c>
      <c r="F41" s="323">
        <v>8155242563.3199997</v>
      </c>
      <c r="G41" s="323">
        <v>8959542969.2800007</v>
      </c>
      <c r="H41" s="323">
        <v>9432109663.7600002</v>
      </c>
      <c r="I41" s="323">
        <v>9499487975.7399998</v>
      </c>
      <c r="J41" s="323">
        <v>9511760941.0400009</v>
      </c>
      <c r="K41" s="323">
        <v>9572385723.5300007</v>
      </c>
      <c r="L41" s="323">
        <v>9912386812.7800007</v>
      </c>
      <c r="M41" s="323">
        <v>10795343463.549999</v>
      </c>
      <c r="N41" s="406">
        <v>11315370967.879999</v>
      </c>
      <c r="O41" s="323">
        <f>O42</f>
        <v>11507012982.24</v>
      </c>
      <c r="P41" s="324">
        <v>11579610609.92</v>
      </c>
    </row>
    <row r="42" spans="5:16" ht="30" customHeight="1" x14ac:dyDescent="0.25">
      <c r="E42" s="322" t="s">
        <v>35</v>
      </c>
      <c r="F42" s="323">
        <v>8155242563.3199997</v>
      </c>
      <c r="G42" s="323">
        <v>8959542969.2800007</v>
      </c>
      <c r="H42" s="323">
        <v>9432109663.7600002</v>
      </c>
      <c r="I42" s="323">
        <v>9499487975.7399998</v>
      </c>
      <c r="J42" s="323">
        <v>9511760941.0400009</v>
      </c>
      <c r="K42" s="323">
        <v>9572385723.5300007</v>
      </c>
      <c r="L42" s="323">
        <v>9912386812.7800007</v>
      </c>
      <c r="M42" s="323">
        <v>10795343463.549999</v>
      </c>
      <c r="N42" s="406">
        <v>11315370967.879999</v>
      </c>
      <c r="O42" s="323">
        <v>11507012982.24</v>
      </c>
      <c r="P42" s="324">
        <v>11579610609.92</v>
      </c>
    </row>
    <row r="43" spans="5:16" ht="30" customHeight="1" x14ac:dyDescent="0.25">
      <c r="E43" s="325" t="s">
        <v>36</v>
      </c>
      <c r="F43" s="323">
        <v>74180495616.139816</v>
      </c>
      <c r="G43" s="323">
        <v>70010583488.059998</v>
      </c>
      <c r="H43" s="323">
        <v>73354916986.349991</v>
      </c>
      <c r="I43" s="323">
        <v>57702067516.19001</v>
      </c>
      <c r="J43" s="323">
        <v>71798399885.210007</v>
      </c>
      <c r="K43" s="323">
        <v>73574867348.099976</v>
      </c>
      <c r="L43" s="323">
        <v>67305932915.060081</v>
      </c>
      <c r="M43" s="323">
        <v>86911927967.748734</v>
      </c>
      <c r="N43" s="406">
        <v>101190591773.67</v>
      </c>
      <c r="O43" s="323">
        <v>104014690784.99966</v>
      </c>
      <c r="P43" s="324">
        <v>106537907237.75999</v>
      </c>
    </row>
    <row r="44" spans="5:16" ht="30" customHeight="1" x14ac:dyDescent="0.25">
      <c r="E44" s="321" t="s">
        <v>37</v>
      </c>
      <c r="F44" s="323">
        <v>-1851806144.7</v>
      </c>
      <c r="G44" s="323">
        <v>-2317213423.7999997</v>
      </c>
      <c r="H44" s="323">
        <v>-2746780542.6100001</v>
      </c>
      <c r="I44" s="323">
        <v>-2967962679.9499998</v>
      </c>
      <c r="J44" s="323">
        <v>-3967645828.4099998</v>
      </c>
      <c r="K44" s="323">
        <v>-4239905000.9000001</v>
      </c>
      <c r="L44" s="323">
        <v>-4807587908.7000008</v>
      </c>
      <c r="M44" s="323">
        <v>-5607947345.7600002</v>
      </c>
      <c r="N44" s="406">
        <v>-6213566882.4300003</v>
      </c>
      <c r="O44" s="323">
        <f>SUM(O45:O46)</f>
        <v>-5758543270.25</v>
      </c>
      <c r="P44" s="324">
        <v>-5830747261.7000008</v>
      </c>
    </row>
    <row r="45" spans="5:16" ht="30" customHeight="1" x14ac:dyDescent="0.25">
      <c r="E45" s="322" t="s">
        <v>38</v>
      </c>
      <c r="F45" s="323">
        <v>-810420264.61000001</v>
      </c>
      <c r="G45" s="323">
        <v>-1029592546.4299999</v>
      </c>
      <c r="H45" s="323">
        <v>-1254846556.8900001</v>
      </c>
      <c r="I45" s="323">
        <v>-1284231621.99</v>
      </c>
      <c r="J45" s="323">
        <v>-1542957642.3199999</v>
      </c>
      <c r="K45" s="323">
        <v>-2044751832.77</v>
      </c>
      <c r="L45" s="323">
        <v>-2196897785.0900002</v>
      </c>
      <c r="M45" s="323">
        <v>-2361129913.27</v>
      </c>
      <c r="N45" s="406">
        <v>-2862259367.8899999</v>
      </c>
      <c r="O45" s="323">
        <v>-2427720786.0100002</v>
      </c>
      <c r="P45" s="324">
        <v>-2371129007.0900002</v>
      </c>
    </row>
    <row r="46" spans="5:16" ht="30" customHeight="1" x14ac:dyDescent="0.25">
      <c r="E46" s="322" t="s">
        <v>39</v>
      </c>
      <c r="F46" s="323">
        <v>-1041385880.09</v>
      </c>
      <c r="G46" s="323">
        <v>-1287620877.3699999</v>
      </c>
      <c r="H46" s="323">
        <v>-1491933985.72</v>
      </c>
      <c r="I46" s="323">
        <v>-1683731057.96</v>
      </c>
      <c r="J46" s="323">
        <v>-2424688186.0900002</v>
      </c>
      <c r="K46" s="323">
        <v>-2195153168.1300001</v>
      </c>
      <c r="L46" s="323">
        <v>-2610690123.6100001</v>
      </c>
      <c r="M46" s="323">
        <v>-3246817432.4899998</v>
      </c>
      <c r="N46" s="406">
        <v>-3351307514.54</v>
      </c>
      <c r="O46" s="323">
        <v>-3330822484.2399998</v>
      </c>
      <c r="P46" s="324">
        <v>-3459618254.6100001</v>
      </c>
    </row>
    <row r="47" spans="5:16" ht="30" customHeight="1" x14ac:dyDescent="0.25">
      <c r="E47" s="318" t="s">
        <v>40</v>
      </c>
      <c r="F47" s="323">
        <v>531574220.44000006</v>
      </c>
      <c r="G47" s="323">
        <v>496627692.56</v>
      </c>
      <c r="H47" s="323">
        <v>471371386.18000007</v>
      </c>
      <c r="I47" s="323">
        <v>540673155.8599999</v>
      </c>
      <c r="J47" s="323">
        <v>666387000</v>
      </c>
      <c r="K47" s="323">
        <v>912233479.31999993</v>
      </c>
      <c r="L47" s="323">
        <v>1025495875.99</v>
      </c>
      <c r="M47" s="323">
        <v>1077261696.46</v>
      </c>
      <c r="N47" s="406">
        <v>1078893446.8600001</v>
      </c>
      <c r="O47" s="323">
        <f>SUM(O48:O50)</f>
        <v>1149166174.22</v>
      </c>
      <c r="P47" s="324">
        <f>SUM(P48:P50)</f>
        <v>935970857.98000002</v>
      </c>
    </row>
    <row r="48" spans="5:16" ht="30" customHeight="1" x14ac:dyDescent="0.25">
      <c r="E48" s="321" t="s">
        <v>41</v>
      </c>
      <c r="F48" s="326">
        <v>316302737.43000001</v>
      </c>
      <c r="G48" s="326">
        <v>332533319.44</v>
      </c>
      <c r="H48" s="326">
        <v>339301803.97000003</v>
      </c>
      <c r="I48" s="326">
        <v>412543151.20999998</v>
      </c>
      <c r="J48" s="326">
        <v>551276335.25</v>
      </c>
      <c r="K48" s="326">
        <v>760044975.87</v>
      </c>
      <c r="L48" s="326">
        <v>848126608.58000004</v>
      </c>
      <c r="M48" s="326">
        <v>846758282.60000002</v>
      </c>
      <c r="N48" s="407">
        <v>672218880.87</v>
      </c>
      <c r="O48" s="326">
        <v>596447706.01999998</v>
      </c>
      <c r="P48" s="327">
        <v>545420317.28999996</v>
      </c>
    </row>
    <row r="49" spans="5:16" ht="30" customHeight="1" x14ac:dyDescent="0.25">
      <c r="E49" s="321" t="s">
        <v>42</v>
      </c>
      <c r="F49" s="323">
        <v>-129327843.95999999</v>
      </c>
      <c r="G49" s="323">
        <v>-120939905.29000001</v>
      </c>
      <c r="H49" s="323">
        <v>-137563935.22999999</v>
      </c>
      <c r="I49" s="323">
        <v>-157586498.44</v>
      </c>
      <c r="J49" s="323">
        <v>-155818022.94</v>
      </c>
      <c r="K49" s="323">
        <v>-156735643.81</v>
      </c>
      <c r="L49" s="323">
        <v>-162231495.71000001</v>
      </c>
      <c r="M49" s="323">
        <v>-175707323.75999999</v>
      </c>
      <c r="N49" s="406">
        <v>-177103487.00999999</v>
      </c>
      <c r="O49" s="323">
        <v>-175530978.93000001</v>
      </c>
      <c r="P49" s="324">
        <v>-176941877.31</v>
      </c>
    </row>
    <row r="50" spans="5:16" ht="30" customHeight="1" x14ac:dyDescent="0.25">
      <c r="E50" s="321" t="s">
        <v>43</v>
      </c>
      <c r="F50" s="323">
        <v>344599326.97000003</v>
      </c>
      <c r="G50" s="323">
        <v>285034278.41000003</v>
      </c>
      <c r="H50" s="323">
        <v>269633517.44</v>
      </c>
      <c r="I50" s="323">
        <v>285716503.08999997</v>
      </c>
      <c r="J50" s="323">
        <v>270928687.69</v>
      </c>
      <c r="K50" s="323">
        <v>308924147.25999999</v>
      </c>
      <c r="L50" s="323">
        <v>339600763.12</v>
      </c>
      <c r="M50" s="323">
        <v>406210737.62</v>
      </c>
      <c r="N50" s="406">
        <v>583778053</v>
      </c>
      <c r="O50" s="323">
        <v>728249447.13</v>
      </c>
      <c r="P50" s="324">
        <v>567492418</v>
      </c>
    </row>
    <row r="51" spans="5:16" ht="30" customHeight="1" x14ac:dyDescent="0.25">
      <c r="E51" s="58" t="s">
        <v>44</v>
      </c>
      <c r="F51" s="333">
        <f>SUM(F52:F55)</f>
        <v>31579443651.089996</v>
      </c>
      <c r="G51" s="333">
        <f t="shared" ref="G51:O51" si="3">SUM(G52:G55)</f>
        <v>32102729069.119995</v>
      </c>
      <c r="H51" s="333">
        <f t="shared" si="3"/>
        <v>33127743462.150002</v>
      </c>
      <c r="I51" s="333">
        <f t="shared" si="3"/>
        <v>31831764678.269997</v>
      </c>
      <c r="J51" s="333">
        <f t="shared" si="3"/>
        <v>30292840040.440002</v>
      </c>
      <c r="K51" s="333">
        <f t="shared" si="3"/>
        <v>28762693256.840004</v>
      </c>
      <c r="L51" s="333">
        <f t="shared" si="3"/>
        <v>30741758794.700001</v>
      </c>
      <c r="M51" s="333">
        <f t="shared" si="3"/>
        <v>33093763028.470005</v>
      </c>
      <c r="N51" s="404">
        <f t="shared" si="3"/>
        <v>38270206428.339996</v>
      </c>
      <c r="O51" s="333">
        <f t="shared" si="3"/>
        <v>38882430929.369995</v>
      </c>
      <c r="P51" s="334">
        <f t="shared" ref="P51" si="4">SUM(P52:P55)</f>
        <v>40503760608.650002</v>
      </c>
    </row>
    <row r="52" spans="5:16" ht="30" customHeight="1" x14ac:dyDescent="0.25">
      <c r="E52" s="318" t="s">
        <v>45</v>
      </c>
      <c r="F52" s="323">
        <v>13635105320.98</v>
      </c>
      <c r="G52" s="323">
        <v>15452247509.619999</v>
      </c>
      <c r="H52" s="323">
        <v>16855005605.08</v>
      </c>
      <c r="I52" s="323">
        <v>17489733415.080002</v>
      </c>
      <c r="J52" s="323">
        <v>16973190872.67</v>
      </c>
      <c r="K52" s="323">
        <v>14959449267.670002</v>
      </c>
      <c r="L52" s="323">
        <v>16290239444.509998</v>
      </c>
      <c r="M52" s="323">
        <v>17521268996.260002</v>
      </c>
      <c r="N52" s="406">
        <v>18353643301.899998</v>
      </c>
      <c r="O52" s="323">
        <v>19488781274.689999</v>
      </c>
      <c r="P52" s="324">
        <v>20011220847.16</v>
      </c>
    </row>
    <row r="53" spans="5:16" ht="30" customHeight="1" x14ac:dyDescent="0.25">
      <c r="E53" s="318" t="s">
        <v>46</v>
      </c>
      <c r="F53" s="323">
        <v>7079542827.7599993</v>
      </c>
      <c r="G53" s="323">
        <v>7323034441.2299995</v>
      </c>
      <c r="H53" s="323">
        <v>7557477603.0300007</v>
      </c>
      <c r="I53" s="323">
        <v>7415301890.7800007</v>
      </c>
      <c r="J53" s="323">
        <v>7537617489.5300026</v>
      </c>
      <c r="K53" s="323">
        <v>7882694528.7900009</v>
      </c>
      <c r="L53" s="323">
        <v>8230853714.7200012</v>
      </c>
      <c r="M53" s="323">
        <v>8541235849.8999996</v>
      </c>
      <c r="N53" s="406">
        <v>8825918341.920002</v>
      </c>
      <c r="O53" s="323">
        <v>8683773263.3599968</v>
      </c>
      <c r="P53" s="324">
        <v>9507481537.920002</v>
      </c>
    </row>
    <row r="54" spans="5:16" ht="30" customHeight="1" x14ac:dyDescent="0.25">
      <c r="E54" s="318" t="s">
        <v>47</v>
      </c>
      <c r="F54" s="323">
        <v>10834838346.92</v>
      </c>
      <c r="G54" s="323">
        <v>9310871603.3500004</v>
      </c>
      <c r="H54" s="323">
        <v>8715260254.039999</v>
      </c>
      <c r="I54" s="323">
        <v>6926729372.4099979</v>
      </c>
      <c r="J54" s="323">
        <v>5782031678.2399998</v>
      </c>
      <c r="K54" s="323">
        <v>5920549460.3800001</v>
      </c>
      <c r="L54" s="323">
        <v>6220665635.4700003</v>
      </c>
      <c r="M54" s="323">
        <v>7031258182.3100014</v>
      </c>
      <c r="N54" s="406">
        <v>11090644784.52</v>
      </c>
      <c r="O54" s="323">
        <v>10709876391.32</v>
      </c>
      <c r="P54" s="324">
        <v>10985058223.57</v>
      </c>
    </row>
    <row r="55" spans="5:16" ht="30" customHeight="1" x14ac:dyDescent="0.25">
      <c r="E55" s="318" t="s">
        <v>48</v>
      </c>
      <c r="F55" s="323">
        <v>29957155.430000067</v>
      </c>
      <c r="G55" s="323">
        <v>16575514.919999838</v>
      </c>
      <c r="H55" s="323">
        <v>0</v>
      </c>
      <c r="I55" s="323">
        <v>0</v>
      </c>
      <c r="J55" s="323">
        <v>0</v>
      </c>
      <c r="K55" s="323">
        <v>0</v>
      </c>
      <c r="L55" s="323">
        <v>0</v>
      </c>
      <c r="M55" s="323">
        <v>0</v>
      </c>
      <c r="N55" s="406">
        <v>0</v>
      </c>
      <c r="O55" s="323">
        <v>0</v>
      </c>
      <c r="P55" s="324">
        <v>0</v>
      </c>
    </row>
    <row r="56" spans="5:16" ht="30" customHeight="1" x14ac:dyDescent="0.25">
      <c r="E56" s="315" t="s">
        <v>2</v>
      </c>
      <c r="F56" s="316">
        <f>F57</f>
        <v>1209502638312.6897</v>
      </c>
      <c r="G56" s="316">
        <f t="shared" ref="G56:P56" si="5">G57</f>
        <v>1319133378269.1501</v>
      </c>
      <c r="H56" s="316">
        <f t="shared" si="5"/>
        <v>1313736959995.2297</v>
      </c>
      <c r="I56" s="316">
        <f t="shared" si="5"/>
        <v>1270048394690.8799</v>
      </c>
      <c r="J56" s="316">
        <f t="shared" si="5"/>
        <v>1332569107239.5701</v>
      </c>
      <c r="K56" s="316">
        <f t="shared" si="5"/>
        <v>1372437773080.6501</v>
      </c>
      <c r="L56" s="316">
        <f t="shared" si="5"/>
        <v>1598496789070.22</v>
      </c>
      <c r="M56" s="316">
        <f t="shared" si="5"/>
        <v>1787483620122.8198</v>
      </c>
      <c r="N56" s="403">
        <f>N57</f>
        <v>1865369922083.2197</v>
      </c>
      <c r="O56" s="316">
        <f t="shared" si="5"/>
        <v>1945211572687.8103</v>
      </c>
      <c r="P56" s="317">
        <f t="shared" si="5"/>
        <v>1935472095482.4299</v>
      </c>
    </row>
    <row r="57" spans="5:16" ht="30" customHeight="1" x14ac:dyDescent="0.25">
      <c r="E57" s="58" t="s">
        <v>51</v>
      </c>
      <c r="F57" s="333">
        <f>SUM(F58,F64,F66,F71:F73,F76,F82:F84)</f>
        <v>1209502638312.6897</v>
      </c>
      <c r="G57" s="333">
        <f t="shared" ref="G57:O57" si="6">SUM(G58,G64,G66,G71:G73,G76,G82:G84)</f>
        <v>1319133378269.1501</v>
      </c>
      <c r="H57" s="333">
        <f t="shared" si="6"/>
        <v>1313736959995.2297</v>
      </c>
      <c r="I57" s="333">
        <f t="shared" si="6"/>
        <v>1270048394690.8799</v>
      </c>
      <c r="J57" s="333">
        <f t="shared" si="6"/>
        <v>1332569107239.5701</v>
      </c>
      <c r="K57" s="333">
        <f t="shared" si="6"/>
        <v>1372437773080.6501</v>
      </c>
      <c r="L57" s="333">
        <f t="shared" si="6"/>
        <v>1598496789070.22</v>
      </c>
      <c r="M57" s="333">
        <f t="shared" si="6"/>
        <v>1787483620122.8198</v>
      </c>
      <c r="N57" s="404">
        <f t="shared" si="6"/>
        <v>1865369922083.2197</v>
      </c>
      <c r="O57" s="333">
        <f t="shared" si="6"/>
        <v>1945211572687.8103</v>
      </c>
      <c r="P57" s="334">
        <f t="shared" ref="P57" si="7">SUM(P58,P64,P66,P71:P73,P76,P82:P84)</f>
        <v>1935472095482.4299</v>
      </c>
    </row>
    <row r="58" spans="5:16" ht="30" customHeight="1" x14ac:dyDescent="0.25">
      <c r="E58" s="318" t="s">
        <v>52</v>
      </c>
      <c r="F58" s="319">
        <v>468176063397.49988</v>
      </c>
      <c r="G58" s="319">
        <v>464419719323.52002</v>
      </c>
      <c r="H58" s="319">
        <v>445980687482.19</v>
      </c>
      <c r="I58" s="319">
        <v>450229361555.27991</v>
      </c>
      <c r="J58" s="319">
        <v>486036771069.3999</v>
      </c>
      <c r="K58" s="319">
        <v>514130779740.3501</v>
      </c>
      <c r="L58" s="319">
        <v>627671154298.3501</v>
      </c>
      <c r="M58" s="319">
        <v>697238359118.85999</v>
      </c>
      <c r="N58" s="405">
        <v>777184332289.62012</v>
      </c>
      <c r="O58" s="319">
        <f>SUM(O59:O63)</f>
        <v>774858653395.72998</v>
      </c>
      <c r="P58" s="320">
        <f>SUM(P59:P63)</f>
        <v>793362342141.73999</v>
      </c>
    </row>
    <row r="59" spans="5:16" ht="30" customHeight="1" x14ac:dyDescent="0.25">
      <c r="E59" s="321" t="s">
        <v>53</v>
      </c>
      <c r="F59" s="319">
        <v>74224354233.249893</v>
      </c>
      <c r="G59" s="319">
        <v>66549760344.379997</v>
      </c>
      <c r="H59" s="319">
        <v>69349186000</v>
      </c>
      <c r="I59" s="319">
        <v>69981063270.049896</v>
      </c>
      <c r="J59" s="319">
        <v>67810696989.999901</v>
      </c>
      <c r="K59" s="319">
        <v>71066575608.830093</v>
      </c>
      <c r="L59" s="319">
        <v>98307410217.390106</v>
      </c>
      <c r="M59" s="319">
        <v>118758342019.97</v>
      </c>
      <c r="N59" s="405">
        <v>107860380548.60001</v>
      </c>
      <c r="O59" s="319">
        <v>101578731274.35001</v>
      </c>
      <c r="P59" s="320">
        <v>105334152172.24001</v>
      </c>
    </row>
    <row r="60" spans="5:16" ht="30" customHeight="1" x14ac:dyDescent="0.25">
      <c r="E60" s="321" t="s">
        <v>54</v>
      </c>
      <c r="F60" s="319">
        <v>148698889664</v>
      </c>
      <c r="G60" s="319">
        <v>151845280882.04999</v>
      </c>
      <c r="H60" s="319">
        <v>151763343549.13</v>
      </c>
      <c r="I60" s="319">
        <v>160289874752.92001</v>
      </c>
      <c r="J60" s="319">
        <v>174854743346.42999</v>
      </c>
      <c r="K60" s="319">
        <v>180942854091.45999</v>
      </c>
      <c r="L60" s="319">
        <v>219396330707.39001</v>
      </c>
      <c r="M60" s="319">
        <v>225452749669.82001</v>
      </c>
      <c r="N60" s="405">
        <v>213435805786.35001</v>
      </c>
      <c r="O60" s="319">
        <v>206768061081.48999</v>
      </c>
      <c r="P60" s="320">
        <v>205952535109.22</v>
      </c>
    </row>
    <row r="61" spans="5:16" ht="30" customHeight="1" x14ac:dyDescent="0.25">
      <c r="E61" s="321" t="s">
        <v>55</v>
      </c>
      <c r="F61" s="319">
        <v>30353882986.93</v>
      </c>
      <c r="G61" s="319">
        <v>41482547631.82</v>
      </c>
      <c r="H61" s="319">
        <v>20664801440.669998</v>
      </c>
      <c r="I61" s="319">
        <v>24152759148.759998</v>
      </c>
      <c r="J61" s="319">
        <v>33668594781.900002</v>
      </c>
      <c r="K61" s="319">
        <v>29128474836.599998</v>
      </c>
      <c r="L61" s="319">
        <v>25686888565.009998</v>
      </c>
      <c r="M61" s="319">
        <v>25968817587.610001</v>
      </c>
      <c r="N61" s="405">
        <v>23921285612.419998</v>
      </c>
      <c r="O61" s="319">
        <v>24135041033.759998</v>
      </c>
      <c r="P61" s="320">
        <v>24831616255.48</v>
      </c>
    </row>
    <row r="62" spans="5:16" ht="30" customHeight="1" x14ac:dyDescent="0.25">
      <c r="E62" s="321" t="s">
        <v>56</v>
      </c>
      <c r="F62" s="319">
        <v>214898936513.32001</v>
      </c>
      <c r="G62" s="319">
        <v>204542130465.26999</v>
      </c>
      <c r="H62" s="319">
        <v>204150245208.23001</v>
      </c>
      <c r="I62" s="319">
        <v>195628822282.69</v>
      </c>
      <c r="J62" s="319">
        <v>209491503999.69</v>
      </c>
      <c r="K62" s="319">
        <v>232749706478.09</v>
      </c>
      <c r="L62" s="319">
        <v>283819600635.21997</v>
      </c>
      <c r="M62" s="319">
        <v>326640088777.5</v>
      </c>
      <c r="N62" s="405">
        <v>431550383896.21002</v>
      </c>
      <c r="O62" s="319">
        <v>442024863993.91998</v>
      </c>
      <c r="P62" s="320">
        <v>456907918334.26001</v>
      </c>
    </row>
    <row r="63" spans="5:16" ht="30" customHeight="1" x14ac:dyDescent="0.25">
      <c r="E63" s="321" t="s">
        <v>57</v>
      </c>
      <c r="F63" s="319">
        <v>0</v>
      </c>
      <c r="G63" s="319">
        <v>0</v>
      </c>
      <c r="H63" s="319">
        <v>53111284.159999996</v>
      </c>
      <c r="I63" s="319">
        <v>176842100.86000001</v>
      </c>
      <c r="J63" s="319">
        <v>211231951.38</v>
      </c>
      <c r="K63" s="319">
        <v>243168725.37</v>
      </c>
      <c r="L63" s="319">
        <v>460924173.33999997</v>
      </c>
      <c r="M63" s="319">
        <v>418361063.95999998</v>
      </c>
      <c r="N63" s="405">
        <v>416476446.04000002</v>
      </c>
      <c r="O63" s="319">
        <v>351956012.20999998</v>
      </c>
      <c r="P63" s="320">
        <v>336120270.54000002</v>
      </c>
    </row>
    <row r="64" spans="5:16" ht="30" customHeight="1" x14ac:dyDescent="0.25">
      <c r="E64" s="318" t="s">
        <v>58</v>
      </c>
      <c r="F64" s="319">
        <v>293920433628.52002</v>
      </c>
      <c r="G64" s="319">
        <v>333521647303.12</v>
      </c>
      <c r="H64" s="319">
        <v>374634031805.32001</v>
      </c>
      <c r="I64" s="319">
        <v>376242694782.82996</v>
      </c>
      <c r="J64" s="319">
        <v>402901202141.75</v>
      </c>
      <c r="K64" s="319">
        <v>404355326847.02002</v>
      </c>
      <c r="L64" s="319">
        <v>503722822449.90002</v>
      </c>
      <c r="M64" s="319">
        <v>621836754589.70996</v>
      </c>
      <c r="N64" s="405">
        <v>564453599003.94006</v>
      </c>
      <c r="O64" s="319">
        <v>641405713024.20996</v>
      </c>
      <c r="P64" s="320">
        <v>574831776038.92993</v>
      </c>
    </row>
    <row r="65" spans="5:16" ht="30" customHeight="1" x14ac:dyDescent="0.25">
      <c r="E65" s="321" t="s">
        <v>59</v>
      </c>
      <c r="F65" s="319">
        <v>48255570618.540001</v>
      </c>
      <c r="G65" s="319">
        <v>52141994264.419998</v>
      </c>
      <c r="H65" s="319">
        <v>25591345181.860001</v>
      </c>
      <c r="I65" s="319">
        <v>23576205016.849998</v>
      </c>
      <c r="J65" s="319">
        <v>17417543900.91</v>
      </c>
      <c r="K65" s="319">
        <v>12957635234.860001</v>
      </c>
      <c r="L65" s="319">
        <v>13675125499.09</v>
      </c>
      <c r="M65" s="319">
        <v>13608116468.709999</v>
      </c>
      <c r="N65" s="405">
        <v>10524493063.83</v>
      </c>
      <c r="O65" s="319">
        <v>7320936366.0799999</v>
      </c>
      <c r="P65" s="320">
        <v>7620141396.1000004</v>
      </c>
    </row>
    <row r="66" spans="5:16" ht="30" customHeight="1" x14ac:dyDescent="0.25">
      <c r="E66" s="318" t="s">
        <v>60</v>
      </c>
      <c r="F66" s="319">
        <v>147590774530.27997</v>
      </c>
      <c r="G66" s="319">
        <v>188561492150.64999</v>
      </c>
      <c r="H66" s="319">
        <v>165166353000</v>
      </c>
      <c r="I66" s="319">
        <v>133765797461.82999</v>
      </c>
      <c r="J66" s="319">
        <v>124818495567.77</v>
      </c>
      <c r="K66" s="319">
        <v>129650920331.11</v>
      </c>
      <c r="L66" s="319">
        <v>124768858846.87999</v>
      </c>
      <c r="M66" s="319">
        <v>132200713326.97</v>
      </c>
      <c r="N66" s="405">
        <v>174913838368.78</v>
      </c>
      <c r="O66" s="319">
        <f>SUM(O67:O70)</f>
        <v>193763387285.52002</v>
      </c>
      <c r="P66" s="320">
        <f>SUM(P67:P70)</f>
        <v>222591919898.67001</v>
      </c>
    </row>
    <row r="67" spans="5:16" ht="30" customHeight="1" x14ac:dyDescent="0.25">
      <c r="E67" s="321" t="s">
        <v>61</v>
      </c>
      <c r="F67" s="319">
        <v>102325297644.34</v>
      </c>
      <c r="G67" s="319">
        <v>134822920539.14999</v>
      </c>
      <c r="H67" s="319">
        <v>124965334183.97</v>
      </c>
      <c r="I67" s="319">
        <v>88897937547.279999</v>
      </c>
      <c r="J67" s="319">
        <v>78937444461.130005</v>
      </c>
      <c r="K67" s="319">
        <v>75882064678.279999</v>
      </c>
      <c r="L67" s="319">
        <v>74210446233.729996</v>
      </c>
      <c r="M67" s="319">
        <v>81396087936.380005</v>
      </c>
      <c r="N67" s="405">
        <v>122248775381.67</v>
      </c>
      <c r="O67" s="319">
        <v>137334827759.23</v>
      </c>
      <c r="P67" s="320">
        <v>161467922014.39001</v>
      </c>
    </row>
    <row r="68" spans="5:16" ht="30" customHeight="1" x14ac:dyDescent="0.25">
      <c r="E68" s="321" t="s">
        <v>62</v>
      </c>
      <c r="F68" s="319">
        <v>14155946465.26</v>
      </c>
      <c r="G68" s="319">
        <v>18121444219.650002</v>
      </c>
      <c r="H68" s="319">
        <v>17073620896.209999</v>
      </c>
      <c r="I68" s="319">
        <v>16885957224.209999</v>
      </c>
      <c r="J68" s="319">
        <v>17264715889.43</v>
      </c>
      <c r="K68" s="319">
        <v>16992680440.35</v>
      </c>
      <c r="L68" s="319">
        <v>12437867619.26</v>
      </c>
      <c r="M68" s="319">
        <v>12547846531.620001</v>
      </c>
      <c r="N68" s="405">
        <v>12197438177.43</v>
      </c>
      <c r="O68" s="319">
        <v>12075309102.15</v>
      </c>
      <c r="P68" s="320">
        <v>13974361618.040001</v>
      </c>
    </row>
    <row r="69" spans="5:16" ht="30" customHeight="1" x14ac:dyDescent="0.25">
      <c r="E69" s="321" t="s">
        <v>63</v>
      </c>
      <c r="F69" s="319">
        <v>2549190420.6799989</v>
      </c>
      <c r="G69" s="319">
        <v>2106047491.45</v>
      </c>
      <c r="H69" s="319">
        <v>2734137919.819994</v>
      </c>
      <c r="I69" s="319">
        <v>3977187690.3399987</v>
      </c>
      <c r="J69" s="319">
        <v>5536800217.2100019</v>
      </c>
      <c r="K69" s="319">
        <v>5302640523.9499998</v>
      </c>
      <c r="L69" s="319">
        <v>380102908.31</v>
      </c>
      <c r="M69" s="319">
        <v>10739966.83</v>
      </c>
      <c r="N69" s="405">
        <v>4524994525.3599997</v>
      </c>
      <c r="O69" s="319">
        <v>7768712222.2200003</v>
      </c>
      <c r="P69" s="320">
        <v>9036307151.8400002</v>
      </c>
    </row>
    <row r="70" spans="5:16" ht="30" customHeight="1" x14ac:dyDescent="0.25">
      <c r="E70" s="321" t="s">
        <v>64</v>
      </c>
      <c r="F70" s="319">
        <v>28560340000</v>
      </c>
      <c r="G70" s="319">
        <v>33511079900.400002</v>
      </c>
      <c r="H70" s="319">
        <v>20393260000</v>
      </c>
      <c r="I70" s="319">
        <v>24004715000</v>
      </c>
      <c r="J70" s="319">
        <v>23079535000</v>
      </c>
      <c r="K70" s="319">
        <v>31473534688.529999</v>
      </c>
      <c r="L70" s="319">
        <v>37740442085.580002</v>
      </c>
      <c r="M70" s="319">
        <v>38246038892.139999</v>
      </c>
      <c r="N70" s="405">
        <v>35942630284.32</v>
      </c>
      <c r="O70" s="319">
        <v>36584538201.919998</v>
      </c>
      <c r="P70" s="320">
        <v>38113329114.400002</v>
      </c>
    </row>
    <row r="71" spans="5:16" ht="30" customHeight="1" x14ac:dyDescent="0.25">
      <c r="E71" s="318" t="s">
        <v>13</v>
      </c>
      <c r="F71" s="319">
        <v>31462660.550000001</v>
      </c>
      <c r="G71" s="319">
        <v>30620518.449999999</v>
      </c>
      <c r="H71" s="319">
        <v>1075481.03</v>
      </c>
      <c r="I71" s="319">
        <v>1148907.82</v>
      </c>
      <c r="J71" s="319">
        <v>1637995.66</v>
      </c>
      <c r="K71" s="319">
        <v>1001268.07</v>
      </c>
      <c r="L71" s="319">
        <v>29951694662.169998</v>
      </c>
      <c r="M71" s="319">
        <v>40647338826.139999</v>
      </c>
      <c r="N71" s="405">
        <v>45648692286.669998</v>
      </c>
      <c r="O71" s="319">
        <v>47442270098.559998</v>
      </c>
      <c r="P71" s="320">
        <v>49141915070.239998</v>
      </c>
    </row>
    <row r="72" spans="5:16" ht="30" customHeight="1" x14ac:dyDescent="0.25">
      <c r="E72" s="318" t="s">
        <v>18</v>
      </c>
      <c r="F72" s="319">
        <v>5272762030.8900003</v>
      </c>
      <c r="G72" s="319">
        <v>5438785448.75</v>
      </c>
      <c r="H72" s="319">
        <v>2450012243.5999999</v>
      </c>
      <c r="I72" s="319">
        <v>2495531872.52</v>
      </c>
      <c r="J72" s="319">
        <v>2490770310.9400001</v>
      </c>
      <c r="K72" s="319">
        <v>2971844764.2600002</v>
      </c>
      <c r="L72" s="319">
        <v>3109934240.1300001</v>
      </c>
      <c r="M72" s="319">
        <v>3659020221.9400001</v>
      </c>
      <c r="N72" s="405">
        <v>5055893973.9700003</v>
      </c>
      <c r="O72" s="319">
        <v>6097568790.54</v>
      </c>
      <c r="P72" s="320">
        <v>5224612935.8699999</v>
      </c>
    </row>
    <row r="73" spans="5:16" ht="30" customHeight="1" x14ac:dyDescent="0.25">
      <c r="E73" s="318" t="s">
        <v>65</v>
      </c>
      <c r="F73" s="319">
        <v>20515565126.32</v>
      </c>
      <c r="G73" s="319">
        <v>29655360354.829998</v>
      </c>
      <c r="H73" s="319">
        <v>20409348014.009998</v>
      </c>
      <c r="I73" s="319">
        <v>19572493785.16</v>
      </c>
      <c r="J73" s="319">
        <v>20986748001.919998</v>
      </c>
      <c r="K73" s="319">
        <v>17966872369.470001</v>
      </c>
      <c r="L73" s="319">
        <v>15552733857.889999</v>
      </c>
      <c r="M73" s="319">
        <v>14887652215.549999</v>
      </c>
      <c r="N73" s="405">
        <v>20395068270.169998</v>
      </c>
      <c r="O73" s="319">
        <f>SUM(O74:O75)</f>
        <v>18751909193.950001</v>
      </c>
      <c r="P73" s="320">
        <f>SUM(P74:P75)</f>
        <v>20253295256.82</v>
      </c>
    </row>
    <row r="74" spans="5:16" ht="30" customHeight="1" x14ac:dyDescent="0.25">
      <c r="E74" s="321" t="s">
        <v>66</v>
      </c>
      <c r="F74" s="319">
        <v>0</v>
      </c>
      <c r="G74" s="319">
        <v>38494482.780000001</v>
      </c>
      <c r="H74" s="319">
        <v>0</v>
      </c>
      <c r="I74" s="319">
        <v>0</v>
      </c>
      <c r="J74" s="319">
        <v>0</v>
      </c>
      <c r="K74" s="319">
        <v>0</v>
      </c>
      <c r="L74" s="319">
        <v>0</v>
      </c>
      <c r="M74" s="319">
        <v>0</v>
      </c>
      <c r="N74" s="405">
        <v>0</v>
      </c>
      <c r="O74" s="319">
        <v>0</v>
      </c>
      <c r="P74" s="320">
        <v>0</v>
      </c>
    </row>
    <row r="75" spans="5:16" ht="30" customHeight="1" x14ac:dyDescent="0.25">
      <c r="E75" s="321" t="s">
        <v>67</v>
      </c>
      <c r="F75" s="319">
        <v>20515565126.32</v>
      </c>
      <c r="G75" s="319">
        <v>29616865872.049999</v>
      </c>
      <c r="H75" s="319">
        <v>20409348014.009998</v>
      </c>
      <c r="I75" s="319">
        <v>19572493785.16</v>
      </c>
      <c r="J75" s="319">
        <v>20986748001.919998</v>
      </c>
      <c r="K75" s="319">
        <v>17966872369.470001</v>
      </c>
      <c r="L75" s="319">
        <v>15552733857.889999</v>
      </c>
      <c r="M75" s="319">
        <v>14887652215.549999</v>
      </c>
      <c r="N75" s="405">
        <v>20395068270.169998</v>
      </c>
      <c r="O75" s="319">
        <v>18751909193.950001</v>
      </c>
      <c r="P75" s="320">
        <v>20253295256.82</v>
      </c>
    </row>
    <row r="76" spans="5:16" ht="30" customHeight="1" x14ac:dyDescent="0.25">
      <c r="E76" s="318" t="s">
        <v>68</v>
      </c>
      <c r="F76" s="319">
        <v>89156866699.210007</v>
      </c>
      <c r="G76" s="319">
        <v>90065407713.470001</v>
      </c>
      <c r="H76" s="319">
        <v>83082693183.749985</v>
      </c>
      <c r="I76" s="319">
        <v>80884738610.700012</v>
      </c>
      <c r="J76" s="319">
        <v>66731063581.230003</v>
      </c>
      <c r="K76" s="319">
        <v>60908741582.510002</v>
      </c>
      <c r="L76" s="319">
        <v>58331324252.670006</v>
      </c>
      <c r="M76" s="319">
        <v>50844697118.230003</v>
      </c>
      <c r="N76" s="405">
        <v>43991197340.499992</v>
      </c>
      <c r="O76" s="319">
        <f>SUM(O77:O81)</f>
        <v>43042032565.069992</v>
      </c>
      <c r="P76" s="320">
        <f>SUM(P77:P81)</f>
        <v>42241753341.920006</v>
      </c>
    </row>
    <row r="77" spans="5:16" ht="30" customHeight="1" x14ac:dyDescent="0.25">
      <c r="E77" s="321" t="s">
        <v>69</v>
      </c>
      <c r="F77" s="319">
        <v>284611823.22000003</v>
      </c>
      <c r="G77" s="319">
        <v>178144632.28</v>
      </c>
      <c r="H77" s="319">
        <v>149248438.78999999</v>
      </c>
      <c r="I77" s="319">
        <v>145264056.41999999</v>
      </c>
      <c r="J77" s="319">
        <v>165556649.62</v>
      </c>
      <c r="K77" s="319">
        <v>167214836.63</v>
      </c>
      <c r="L77" s="319">
        <v>172994719.56</v>
      </c>
      <c r="M77" s="319">
        <v>142968778.62</v>
      </c>
      <c r="N77" s="405">
        <v>132828103.64</v>
      </c>
      <c r="O77" s="319">
        <v>177356967.41999999</v>
      </c>
      <c r="P77" s="320">
        <v>170928761.93000001</v>
      </c>
    </row>
    <row r="78" spans="5:16" ht="30" customHeight="1" x14ac:dyDescent="0.25">
      <c r="E78" s="321" t="s">
        <v>70</v>
      </c>
      <c r="F78" s="323">
        <v>43250643280.68</v>
      </c>
      <c r="G78" s="323">
        <v>37981403329.589996</v>
      </c>
      <c r="H78" s="323">
        <v>32086855660.619999</v>
      </c>
      <c r="I78" s="323">
        <v>26936191447.380001</v>
      </c>
      <c r="J78" s="323">
        <v>21764811537.560001</v>
      </c>
      <c r="K78" s="323">
        <v>17838581109.540001</v>
      </c>
      <c r="L78" s="323">
        <v>19161196095.369999</v>
      </c>
      <c r="M78" s="323">
        <v>16638211958.540001</v>
      </c>
      <c r="N78" s="406">
        <v>13318065710.549999</v>
      </c>
      <c r="O78" s="323">
        <v>13002006076.629999</v>
      </c>
      <c r="P78" s="324">
        <v>12595167465.950001</v>
      </c>
    </row>
    <row r="79" spans="5:16" ht="30" customHeight="1" x14ac:dyDescent="0.25">
      <c r="E79" s="321" t="s">
        <v>71</v>
      </c>
      <c r="F79" s="323">
        <v>12359686489.620001</v>
      </c>
      <c r="G79" s="323">
        <v>19690627286.790001</v>
      </c>
      <c r="H79" s="323">
        <v>23758042725.07</v>
      </c>
      <c r="I79" s="323">
        <v>26558065422.330002</v>
      </c>
      <c r="J79" s="323">
        <v>29413089439.150002</v>
      </c>
      <c r="K79" s="323">
        <v>30936767039.099998</v>
      </c>
      <c r="L79" s="323">
        <v>30259319104.849998</v>
      </c>
      <c r="M79" s="323">
        <v>28303956684.540001</v>
      </c>
      <c r="N79" s="406">
        <v>27332771280.189999</v>
      </c>
      <c r="O79" s="323">
        <v>27125399087.07</v>
      </c>
      <c r="P79" s="324">
        <v>27129286850.299999</v>
      </c>
    </row>
    <row r="80" spans="5:16" ht="30" customHeight="1" x14ac:dyDescent="0.25">
      <c r="E80" s="321" t="s">
        <v>72</v>
      </c>
      <c r="F80" s="323">
        <v>32398036436.400002</v>
      </c>
      <c r="G80" s="323">
        <v>29981345821.57</v>
      </c>
      <c r="H80" s="323">
        <v>24765860331.369999</v>
      </c>
      <c r="I80" s="323">
        <v>19775097454.91</v>
      </c>
      <c r="J80" s="323">
        <v>15138554438.690001</v>
      </c>
      <c r="K80" s="323">
        <v>11932324117.629999</v>
      </c>
      <c r="L80" s="323">
        <v>8587352813.1599998</v>
      </c>
      <c r="M80" s="323">
        <v>5558800463.46</v>
      </c>
      <c r="N80" s="406">
        <v>2933974968.9200001</v>
      </c>
      <c r="O80" s="323">
        <v>2481722036.1700001</v>
      </c>
      <c r="P80" s="324">
        <v>2068963835.8299999</v>
      </c>
    </row>
    <row r="81" spans="5:16" ht="30" customHeight="1" x14ac:dyDescent="0.25">
      <c r="E81" s="321" t="s">
        <v>73</v>
      </c>
      <c r="F81" s="323">
        <v>863888669.28999996</v>
      </c>
      <c r="G81" s="323">
        <v>2233886643.2399998</v>
      </c>
      <c r="H81" s="323">
        <v>2322686027.9000001</v>
      </c>
      <c r="I81" s="323">
        <v>7470120229.6599998</v>
      </c>
      <c r="J81" s="323">
        <v>249051516.21000001</v>
      </c>
      <c r="K81" s="323">
        <v>33854479.609999999</v>
      </c>
      <c r="L81" s="323">
        <v>150461519.72999999</v>
      </c>
      <c r="M81" s="323">
        <v>200759233.06999999</v>
      </c>
      <c r="N81" s="406">
        <v>273557277.19999999</v>
      </c>
      <c r="O81" s="323">
        <v>255548397.78</v>
      </c>
      <c r="P81" s="324">
        <v>277406427.91000003</v>
      </c>
    </row>
    <row r="82" spans="5:16" ht="30" customHeight="1" x14ac:dyDescent="0.25">
      <c r="E82" s="318" t="s">
        <v>74</v>
      </c>
      <c r="F82" s="323">
        <v>477151.22</v>
      </c>
      <c r="G82" s="323">
        <v>10297969.82</v>
      </c>
      <c r="H82" s="323">
        <v>477151.22</v>
      </c>
      <c r="I82" s="323">
        <v>477151.22</v>
      </c>
      <c r="J82" s="323">
        <v>477151.22</v>
      </c>
      <c r="K82" s="323">
        <v>0</v>
      </c>
      <c r="L82" s="323">
        <v>0</v>
      </c>
      <c r="M82" s="323">
        <v>0</v>
      </c>
      <c r="N82" s="406">
        <v>0</v>
      </c>
      <c r="O82" s="323">
        <v>0</v>
      </c>
      <c r="P82" s="324">
        <v>0</v>
      </c>
    </row>
    <row r="83" spans="5:16" ht="30" customHeight="1" x14ac:dyDescent="0.25">
      <c r="E83" s="318" t="s">
        <v>12</v>
      </c>
      <c r="F83" s="323">
        <v>2650184088.1999998</v>
      </c>
      <c r="G83" s="323">
        <v>3289174486.54</v>
      </c>
      <c r="H83" s="323">
        <v>1870391423.8800001</v>
      </c>
      <c r="I83" s="323">
        <v>789887351.35000002</v>
      </c>
      <c r="J83" s="323">
        <v>809201377.12</v>
      </c>
      <c r="K83" s="323">
        <v>961612441.46000004</v>
      </c>
      <c r="L83" s="323">
        <v>3049843001.3899999</v>
      </c>
      <c r="M83" s="323">
        <v>2603926532.96</v>
      </c>
      <c r="N83" s="406">
        <v>3045463131.46</v>
      </c>
      <c r="O83" s="323">
        <v>5038003960.2200003</v>
      </c>
      <c r="P83" s="324">
        <v>5110148048.5600004</v>
      </c>
    </row>
    <row r="84" spans="5:16" ht="30" customHeight="1" x14ac:dyDescent="0.25">
      <c r="E84" s="318" t="s">
        <v>75</v>
      </c>
      <c r="F84" s="323">
        <v>182188048999.99997</v>
      </c>
      <c r="G84" s="323">
        <v>204140873000</v>
      </c>
      <c r="H84" s="323">
        <v>220141890210.22977</v>
      </c>
      <c r="I84" s="323">
        <v>206066263212.17017</v>
      </c>
      <c r="J84" s="323">
        <v>227792740042.56</v>
      </c>
      <c r="K84" s="323">
        <v>241490673736.40009</v>
      </c>
      <c r="L84" s="323">
        <v>232338423460.84058</v>
      </c>
      <c r="M84" s="323">
        <v>223565158172.46008</v>
      </c>
      <c r="N84" s="406">
        <v>230681837418.10999</v>
      </c>
      <c r="O84" s="323">
        <f>SUM(O85:O96)</f>
        <v>214812034374.01019</v>
      </c>
      <c r="P84" s="324">
        <f>SUM(P85:P96)</f>
        <v>222714332749.67999</v>
      </c>
    </row>
    <row r="85" spans="5:16" ht="30" customHeight="1" x14ac:dyDescent="0.25">
      <c r="E85" s="321" t="s">
        <v>76</v>
      </c>
      <c r="F85" s="323">
        <v>346909787.70999998</v>
      </c>
      <c r="G85" s="323">
        <v>398228608.26999998</v>
      </c>
      <c r="H85" s="323">
        <v>427462610.69999999</v>
      </c>
      <c r="I85" s="323">
        <v>493167017.24000001</v>
      </c>
      <c r="J85" s="323">
        <v>426786347.42000002</v>
      </c>
      <c r="K85" s="323">
        <v>449067554.38</v>
      </c>
      <c r="L85" s="323">
        <v>392242195.80000001</v>
      </c>
      <c r="M85" s="323">
        <v>487987286.33999997</v>
      </c>
      <c r="N85" s="406">
        <v>460206110.36000001</v>
      </c>
      <c r="O85" s="323">
        <v>5310320477.3699999</v>
      </c>
      <c r="P85" s="324">
        <v>4296303056.8000002</v>
      </c>
    </row>
    <row r="86" spans="5:16" ht="30" customHeight="1" x14ac:dyDescent="0.25">
      <c r="E86" s="321" t="s">
        <v>26</v>
      </c>
      <c r="F86" s="323">
        <v>21187499724.360001</v>
      </c>
      <c r="G86" s="323">
        <v>15599939826.85</v>
      </c>
      <c r="H86" s="323">
        <v>23201288142.630001</v>
      </c>
      <c r="I86" s="323">
        <v>9740027803.6399994</v>
      </c>
      <c r="J86" s="323">
        <v>32891616805.100002</v>
      </c>
      <c r="K86" s="323">
        <v>31797424590.559998</v>
      </c>
      <c r="L86" s="323">
        <v>51376935586.110001</v>
      </c>
      <c r="M86" s="323">
        <v>38905708239.980003</v>
      </c>
      <c r="N86" s="406">
        <v>55205592057.050003</v>
      </c>
      <c r="O86" s="323">
        <v>39464384238.989998</v>
      </c>
      <c r="P86" s="324">
        <v>52010459241.919998</v>
      </c>
    </row>
    <row r="87" spans="5:16" ht="30" customHeight="1" x14ac:dyDescent="0.25">
      <c r="E87" s="321" t="s">
        <v>77</v>
      </c>
      <c r="F87" s="323">
        <v>2185365297.3699999</v>
      </c>
      <c r="G87" s="323">
        <v>1588380674.49</v>
      </c>
      <c r="H87" s="323">
        <v>1126234604.28</v>
      </c>
      <c r="I87" s="323">
        <v>2177819894.73</v>
      </c>
      <c r="J87" s="323">
        <v>3962735098.9000001</v>
      </c>
      <c r="K87" s="323">
        <v>4790252107.75</v>
      </c>
      <c r="L87" s="323">
        <v>2486198642.3899999</v>
      </c>
      <c r="M87" s="323">
        <v>4460298270.2299995</v>
      </c>
      <c r="N87" s="406">
        <v>5841534405.8800001</v>
      </c>
      <c r="O87" s="323">
        <v>5365703048.71</v>
      </c>
      <c r="P87" s="324">
        <v>5658291724.0699997</v>
      </c>
    </row>
    <row r="88" spans="5:16" ht="30" customHeight="1" x14ac:dyDescent="0.25">
      <c r="E88" s="325" t="s">
        <v>78</v>
      </c>
      <c r="F88" s="323">
        <v>18939192171.759998</v>
      </c>
      <c r="G88" s="323">
        <v>19934157838.130001</v>
      </c>
      <c r="H88" s="323">
        <v>16026047000</v>
      </c>
      <c r="I88" s="323">
        <v>12375968399.879999</v>
      </c>
      <c r="J88" s="323">
        <v>11557116832.530001</v>
      </c>
      <c r="K88" s="323">
        <v>12571121377.34</v>
      </c>
      <c r="L88" s="323">
        <v>14158192091.73</v>
      </c>
      <c r="M88" s="323">
        <v>19238849729.32</v>
      </c>
      <c r="N88" s="406">
        <v>20972583404.700001</v>
      </c>
      <c r="O88" s="323">
        <v>18174827124.790001</v>
      </c>
      <c r="P88" s="324">
        <v>16122072870.639999</v>
      </c>
    </row>
    <row r="89" spans="5:16" ht="30" customHeight="1" x14ac:dyDescent="0.25">
      <c r="E89" s="321" t="s">
        <v>28</v>
      </c>
      <c r="F89" s="323">
        <v>589078112.48000002</v>
      </c>
      <c r="G89" s="323">
        <v>671761382.75</v>
      </c>
      <c r="H89" s="323">
        <v>404593614.54000002</v>
      </c>
      <c r="I89" s="323">
        <v>1205648141.28</v>
      </c>
      <c r="J89" s="323">
        <v>977863484.39999998</v>
      </c>
      <c r="K89" s="323">
        <v>1199659610.8599999</v>
      </c>
      <c r="L89" s="323">
        <v>1196699984.0899999</v>
      </c>
      <c r="M89" s="323">
        <v>1374870041.97</v>
      </c>
      <c r="N89" s="406">
        <v>1252362974.02</v>
      </c>
      <c r="O89" s="323">
        <v>1193270833.1600001</v>
      </c>
      <c r="P89" s="324">
        <v>1417235606.3399999</v>
      </c>
    </row>
    <row r="90" spans="5:16" ht="30" customHeight="1" x14ac:dyDescent="0.25">
      <c r="E90" s="321" t="s">
        <v>79</v>
      </c>
      <c r="F90" s="323">
        <v>10840397426.139999</v>
      </c>
      <c r="G90" s="323">
        <v>15002524130.93</v>
      </c>
      <c r="H90" s="323">
        <v>14790525406.43</v>
      </c>
      <c r="I90" s="323">
        <v>16794749592.65</v>
      </c>
      <c r="J90" s="323">
        <v>15522421041.280001</v>
      </c>
      <c r="K90" s="323">
        <v>17012893142.99</v>
      </c>
      <c r="L90" s="323">
        <v>21650543982.470001</v>
      </c>
      <c r="M90" s="323">
        <v>27029672687.630001</v>
      </c>
      <c r="N90" s="406">
        <v>34475894655.269997</v>
      </c>
      <c r="O90" s="323">
        <v>38983202227.230003</v>
      </c>
      <c r="P90" s="324">
        <v>40143913670.110001</v>
      </c>
    </row>
    <row r="91" spans="5:16" ht="30" customHeight="1" x14ac:dyDescent="0.25">
      <c r="E91" s="321" t="s">
        <v>80</v>
      </c>
      <c r="F91" s="323">
        <v>4865739908.2200003</v>
      </c>
      <c r="G91" s="323">
        <v>7866507265.9700003</v>
      </c>
      <c r="H91" s="323">
        <v>5525338534.9799995</v>
      </c>
      <c r="I91" s="323">
        <v>5607778954.8000002</v>
      </c>
      <c r="J91" s="323">
        <v>4308062991.6000004</v>
      </c>
      <c r="K91" s="323">
        <v>4527219764.5600004</v>
      </c>
      <c r="L91" s="323">
        <v>527712145.99000001</v>
      </c>
      <c r="M91" s="323">
        <v>604817268.78999996</v>
      </c>
      <c r="N91" s="406">
        <v>883353252.32000005</v>
      </c>
      <c r="O91" s="323">
        <v>884877637.28999996</v>
      </c>
      <c r="P91" s="324">
        <v>256971441.43000001</v>
      </c>
    </row>
    <row r="92" spans="5:16" ht="30" customHeight="1" x14ac:dyDescent="0.25">
      <c r="E92" s="321" t="s">
        <v>81</v>
      </c>
      <c r="F92" s="323">
        <v>2152602.79</v>
      </c>
      <c r="G92" s="323">
        <v>2187043.6</v>
      </c>
      <c r="H92" s="323">
        <v>2202692.14</v>
      </c>
      <c r="I92" s="323">
        <v>2215630.52</v>
      </c>
      <c r="J92" s="323">
        <v>2215630.52</v>
      </c>
      <c r="K92" s="323">
        <v>2181127.3199999998</v>
      </c>
      <c r="L92" s="323">
        <v>2181127.3199999998</v>
      </c>
      <c r="M92" s="323">
        <v>2287566.36</v>
      </c>
      <c r="N92" s="406">
        <v>2217792.1</v>
      </c>
      <c r="O92" s="323">
        <v>2229564.02</v>
      </c>
      <c r="P92" s="324">
        <v>2240189.0099999998</v>
      </c>
    </row>
    <row r="93" spans="5:16" ht="30" customHeight="1" x14ac:dyDescent="0.25">
      <c r="E93" s="321" t="s">
        <v>82</v>
      </c>
      <c r="F93" s="326">
        <v>49413216297.720001</v>
      </c>
      <c r="G93" s="326">
        <v>54017755632.889999</v>
      </c>
      <c r="H93" s="326">
        <v>55101546136.720001</v>
      </c>
      <c r="I93" s="326">
        <v>55681826209.290001</v>
      </c>
      <c r="J93" s="326">
        <v>50570148800.639999</v>
      </c>
      <c r="K93" s="326">
        <v>41626845792.150002</v>
      </c>
      <c r="L93" s="326">
        <v>41744973609.349998</v>
      </c>
      <c r="M93" s="326">
        <v>36218805212.470001</v>
      </c>
      <c r="N93" s="407">
        <v>24493892762.459999</v>
      </c>
      <c r="O93" s="326">
        <v>17602138645.84</v>
      </c>
      <c r="P93" s="327">
        <v>17602138645.84</v>
      </c>
    </row>
    <row r="94" spans="5:16" ht="30" customHeight="1" x14ac:dyDescent="0.25">
      <c r="E94" s="321" t="s">
        <v>83</v>
      </c>
      <c r="F94" s="323">
        <v>5830331000</v>
      </c>
      <c r="G94" s="323">
        <v>6248098000</v>
      </c>
      <c r="H94" s="323">
        <v>7948422000</v>
      </c>
      <c r="I94" s="323">
        <v>8724130000</v>
      </c>
      <c r="J94" s="323">
        <v>9152351000</v>
      </c>
      <c r="K94" s="323">
        <v>13072731000</v>
      </c>
      <c r="L94" s="323">
        <v>12278703000</v>
      </c>
      <c r="M94" s="323">
        <v>9212441000</v>
      </c>
      <c r="N94" s="406">
        <v>8808892000</v>
      </c>
      <c r="O94" s="323">
        <v>8876312000</v>
      </c>
      <c r="P94" s="324">
        <v>10508019000</v>
      </c>
    </row>
    <row r="95" spans="5:16" ht="30" customHeight="1" x14ac:dyDescent="0.25">
      <c r="E95" s="321" t="s">
        <v>84</v>
      </c>
      <c r="F95" s="323">
        <v>46737641208.839973</v>
      </c>
      <c r="G95" s="323">
        <v>55518029021.310013</v>
      </c>
      <c r="H95" s="323">
        <v>70873736798.13974</v>
      </c>
      <c r="I95" s="323">
        <v>67491159961.350159</v>
      </c>
      <c r="J95" s="323">
        <v>69335737220.51001</v>
      </c>
      <c r="K95" s="323">
        <v>83915737286.990097</v>
      </c>
      <c r="L95" s="323">
        <v>50373446390.220558</v>
      </c>
      <c r="M95" s="323">
        <v>54895261055.560097</v>
      </c>
      <c r="N95" s="406">
        <v>48830428407.549988</v>
      </c>
      <c r="O95" s="323">
        <v>50116749494.760193</v>
      </c>
      <c r="P95" s="324">
        <v>53135160479.540001</v>
      </c>
    </row>
    <row r="96" spans="5:16" ht="30" customHeight="1" x14ac:dyDescent="0.25">
      <c r="E96" s="321" t="s">
        <v>85</v>
      </c>
      <c r="F96" s="323">
        <v>21250525462.610001</v>
      </c>
      <c r="G96" s="323">
        <v>27293303574.810005</v>
      </c>
      <c r="H96" s="323">
        <v>24714492669.669998</v>
      </c>
      <c r="I96" s="323">
        <v>25771771606.790001</v>
      </c>
      <c r="J96" s="323">
        <v>29085684789.660004</v>
      </c>
      <c r="K96" s="323">
        <v>30525540381.5</v>
      </c>
      <c r="L96" s="323">
        <v>36150594705.370003</v>
      </c>
      <c r="M96" s="323">
        <v>31134159813.810001</v>
      </c>
      <c r="N96" s="406">
        <v>29454879596.400002</v>
      </c>
      <c r="O96" s="323">
        <v>28838019081.849998</v>
      </c>
      <c r="P96" s="324">
        <v>21561526823.98</v>
      </c>
    </row>
    <row r="97" spans="5:16" ht="30" customHeight="1" x14ac:dyDescent="0.25">
      <c r="E97" s="58" t="s">
        <v>86</v>
      </c>
      <c r="F97" s="333">
        <v>425370343.66000003</v>
      </c>
      <c r="G97" s="333">
        <v>459208224.35000002</v>
      </c>
      <c r="H97" s="333">
        <v>446262479.26999998</v>
      </c>
      <c r="I97" s="333">
        <v>429373264.75</v>
      </c>
      <c r="J97" s="333">
        <v>448237422.57999998</v>
      </c>
      <c r="K97" s="333">
        <v>92496597.340000004</v>
      </c>
      <c r="L97" s="333">
        <v>203990330.62</v>
      </c>
      <c r="M97" s="333">
        <v>192174088.97999999</v>
      </c>
      <c r="N97" s="404">
        <v>0</v>
      </c>
      <c r="O97" s="333" t="s">
        <v>157</v>
      </c>
      <c r="P97" s="334" t="s">
        <v>157</v>
      </c>
    </row>
    <row r="98" spans="5:16" ht="30" customHeight="1" x14ac:dyDescent="0.25">
      <c r="E98" s="315" t="s">
        <v>3</v>
      </c>
      <c r="F98" s="316">
        <f>SUM(F99:F104,F106:F108)</f>
        <v>80613193763.100006</v>
      </c>
      <c r="G98" s="316">
        <f t="shared" ref="G98:O98" si="8">SUM(G99:G104,G106:G108)</f>
        <v>81536172763.100006</v>
      </c>
      <c r="H98" s="316">
        <f t="shared" si="8"/>
        <v>87193751763.100006</v>
      </c>
      <c r="I98" s="316">
        <f t="shared" si="8"/>
        <v>98723400702.700104</v>
      </c>
      <c r="J98" s="316">
        <f t="shared" si="8"/>
        <v>102252882000</v>
      </c>
      <c r="K98" s="316">
        <f t="shared" si="8"/>
        <v>108564894000</v>
      </c>
      <c r="L98" s="316">
        <f t="shared" si="8"/>
        <v>126971108599.16</v>
      </c>
      <c r="M98" s="316">
        <f t="shared" si="8"/>
        <v>144857185259.88998</v>
      </c>
      <c r="N98" s="403">
        <f t="shared" si="8"/>
        <v>163588214467.32999</v>
      </c>
      <c r="O98" s="316">
        <f t="shared" si="8"/>
        <v>169532630963.11005</v>
      </c>
      <c r="P98" s="317">
        <f t="shared" ref="P98" si="9">SUM(P99:P104,P106:P108)</f>
        <v>167680246817.40991</v>
      </c>
    </row>
    <row r="99" spans="5:16" ht="30" customHeight="1" x14ac:dyDescent="0.25">
      <c r="E99" s="318" t="s">
        <v>87</v>
      </c>
      <c r="F99" s="323">
        <v>54000000000</v>
      </c>
      <c r="G99" s="323">
        <v>60000000000</v>
      </c>
      <c r="H99" s="323">
        <v>67000000000</v>
      </c>
      <c r="I99" s="323">
        <v>66999998939.600098</v>
      </c>
      <c r="J99" s="323">
        <v>67000000000</v>
      </c>
      <c r="K99" s="323">
        <v>67000000000</v>
      </c>
      <c r="L99" s="323">
        <v>90000023475.339996</v>
      </c>
      <c r="M99" s="323">
        <v>90000023238.440002</v>
      </c>
      <c r="N99" s="406">
        <v>90000023475.339996</v>
      </c>
      <c r="O99" s="323">
        <v>90000023475.339996</v>
      </c>
      <c r="P99" s="324">
        <v>118999999763.10001</v>
      </c>
    </row>
    <row r="100" spans="5:16" ht="30" customHeight="1" x14ac:dyDescent="0.25">
      <c r="E100" s="318" t="s">
        <v>88</v>
      </c>
      <c r="F100" s="323">
        <v>8099999763.1000004</v>
      </c>
      <c r="G100" s="323">
        <v>8099999763.1000004</v>
      </c>
      <c r="H100" s="323">
        <v>8099999763.1000004</v>
      </c>
      <c r="I100" s="323">
        <v>8099999763.1000004</v>
      </c>
      <c r="J100" s="323">
        <v>8100000000</v>
      </c>
      <c r="K100" s="323">
        <v>8100000000</v>
      </c>
      <c r="L100" s="323">
        <v>8100000000</v>
      </c>
      <c r="M100" s="323">
        <v>8100000000</v>
      </c>
      <c r="N100" s="406">
        <v>7099999763.1000004</v>
      </c>
      <c r="O100" s="323">
        <v>7099999763.1000004</v>
      </c>
      <c r="P100" s="324">
        <v>8100000000</v>
      </c>
    </row>
    <row r="101" spans="5:16" ht="30" customHeight="1" x14ac:dyDescent="0.25">
      <c r="E101" s="318" t="s">
        <v>4</v>
      </c>
      <c r="F101" s="323">
        <v>10773000</v>
      </c>
      <c r="G101" s="323">
        <v>14326000</v>
      </c>
      <c r="H101" s="323">
        <v>15509000</v>
      </c>
      <c r="I101" s="323">
        <v>12436000</v>
      </c>
      <c r="J101" s="323">
        <v>14692000</v>
      </c>
      <c r="K101" s="323">
        <v>1366443000</v>
      </c>
      <c r="L101" s="323">
        <v>1399151380.95</v>
      </c>
      <c r="M101" s="323">
        <v>1401176477.6900001</v>
      </c>
      <c r="N101" s="406">
        <v>1404252387.75</v>
      </c>
      <c r="O101" s="323">
        <v>1407902568.1300001</v>
      </c>
      <c r="P101" s="324">
        <v>1407902568.1300001</v>
      </c>
    </row>
    <row r="102" spans="5:16" ht="30" customHeight="1" x14ac:dyDescent="0.25">
      <c r="E102" s="318" t="s">
        <v>89</v>
      </c>
      <c r="F102" s="323">
        <v>2805000</v>
      </c>
      <c r="G102" s="323">
        <v>2730000</v>
      </c>
      <c r="H102" s="323">
        <v>2660000</v>
      </c>
      <c r="I102" s="323">
        <v>2371000</v>
      </c>
      <c r="J102" s="323">
        <v>2240000</v>
      </c>
      <c r="K102" s="323">
        <v>2169000</v>
      </c>
      <c r="L102" s="323">
        <v>2040097.64</v>
      </c>
      <c r="M102" s="323">
        <v>0</v>
      </c>
      <c r="N102" s="406">
        <v>0</v>
      </c>
      <c r="O102" s="323">
        <v>0</v>
      </c>
      <c r="P102" s="324">
        <v>0</v>
      </c>
    </row>
    <row r="103" spans="5:16" ht="30" customHeight="1" x14ac:dyDescent="0.25">
      <c r="E103" s="318" t="s">
        <v>5</v>
      </c>
      <c r="F103" s="323">
        <v>26625511000</v>
      </c>
      <c r="G103" s="323">
        <v>29031090000</v>
      </c>
      <c r="H103" s="323">
        <v>27646569000</v>
      </c>
      <c r="I103" s="323">
        <v>35280691000</v>
      </c>
      <c r="J103" s="323">
        <v>42612582000</v>
      </c>
      <c r="K103" s="323">
        <v>53814656000</v>
      </c>
      <c r="L103" s="323">
        <v>39198467535.580002</v>
      </c>
      <c r="M103" s="323">
        <v>51180289967.550003</v>
      </c>
      <c r="N103" s="406">
        <v>70142172913.979996</v>
      </c>
      <c r="O103" s="323">
        <v>66918999971.82</v>
      </c>
      <c r="P103" s="324">
        <v>50541777250.110001</v>
      </c>
    </row>
    <row r="104" spans="5:16" ht="30" customHeight="1" x14ac:dyDescent="0.25">
      <c r="E104" s="318" t="s">
        <v>90</v>
      </c>
      <c r="F104" s="319">
        <v>-9597840000</v>
      </c>
      <c r="G104" s="319">
        <v>-17042671000</v>
      </c>
      <c r="H104" s="319">
        <v>-16929205000</v>
      </c>
      <c r="I104" s="319">
        <v>-13219725000</v>
      </c>
      <c r="J104" s="319">
        <v>-16154116000</v>
      </c>
      <c r="K104" s="319">
        <v>-23282394000</v>
      </c>
      <c r="L104" s="319">
        <v>-13851389263.83</v>
      </c>
      <c r="M104" s="319">
        <v>-8409559261.0699997</v>
      </c>
      <c r="N104" s="405">
        <v>-8095197660.5900002</v>
      </c>
      <c r="O104" s="319">
        <v>-8270960068.71</v>
      </c>
      <c r="P104" s="320">
        <v>-14853399881.59</v>
      </c>
    </row>
    <row r="105" spans="5:16" ht="30" customHeight="1" x14ac:dyDescent="0.25">
      <c r="E105" s="321" t="s">
        <v>91</v>
      </c>
      <c r="F105" s="319">
        <v>-8680091294.7900009</v>
      </c>
      <c r="G105" s="319">
        <v>-13918186796.469999</v>
      </c>
      <c r="H105" s="319">
        <v>-15492244732.68</v>
      </c>
      <c r="I105" s="319">
        <v>-12442883297.91</v>
      </c>
      <c r="J105" s="319">
        <v>-14085712868.41</v>
      </c>
      <c r="K105" s="319">
        <v>-22162505405.790001</v>
      </c>
      <c r="L105" s="319">
        <v>-13765159014.34</v>
      </c>
      <c r="M105" s="319">
        <v>-4699071504.9700003</v>
      </c>
      <c r="N105" s="405">
        <v>-1846077014.52</v>
      </c>
      <c r="O105" s="319">
        <v>-1846077014.52</v>
      </c>
      <c r="P105" s="320">
        <v>-8074235579.3400002</v>
      </c>
    </row>
    <row r="106" spans="5:16" ht="30" customHeight="1" x14ac:dyDescent="0.25">
      <c r="E106" s="318" t="s">
        <v>92</v>
      </c>
      <c r="F106" s="323">
        <v>0</v>
      </c>
      <c r="G106" s="323">
        <v>0</v>
      </c>
      <c r="H106" s="323">
        <v>0</v>
      </c>
      <c r="I106" s="323">
        <v>0</v>
      </c>
      <c r="J106" s="323">
        <v>0</v>
      </c>
      <c r="K106" s="323">
        <v>0</v>
      </c>
      <c r="L106" s="323">
        <v>0</v>
      </c>
      <c r="M106" s="323">
        <v>0</v>
      </c>
      <c r="N106" s="406">
        <v>0</v>
      </c>
      <c r="O106" s="323">
        <v>8433342622.4700098</v>
      </c>
      <c r="P106" s="324">
        <v>-498.1201171875</v>
      </c>
    </row>
    <row r="107" spans="5:16" ht="30" customHeight="1" x14ac:dyDescent="0.25">
      <c r="E107" s="318" t="s">
        <v>93</v>
      </c>
      <c r="F107" s="323">
        <v>-1621507000</v>
      </c>
      <c r="G107" s="323">
        <v>-1697380000</v>
      </c>
      <c r="H107" s="323">
        <v>-1854749000</v>
      </c>
      <c r="I107" s="323">
        <v>-1850043000</v>
      </c>
      <c r="J107" s="323">
        <v>-1833431000</v>
      </c>
      <c r="K107" s="323">
        <v>-339636000</v>
      </c>
      <c r="L107" s="323">
        <v>-280641621.44</v>
      </c>
      <c r="M107" s="323">
        <v>-276912823.27999997</v>
      </c>
      <c r="N107" s="406">
        <v>-272569785.25999999</v>
      </c>
      <c r="O107" s="323">
        <v>-268255174.08000001</v>
      </c>
      <c r="P107" s="324">
        <v>-268255174.08000001</v>
      </c>
    </row>
    <row r="108" spans="5:16" ht="30" customHeight="1" thickBot="1" x14ac:dyDescent="0.3">
      <c r="E108" s="328" t="s">
        <v>94</v>
      </c>
      <c r="F108" s="329">
        <v>3093452000</v>
      </c>
      <c r="G108" s="329">
        <v>3128078000</v>
      </c>
      <c r="H108" s="329">
        <v>3212968000</v>
      </c>
      <c r="I108" s="329">
        <v>3397672000</v>
      </c>
      <c r="J108" s="329">
        <v>2510915000</v>
      </c>
      <c r="K108" s="329">
        <v>1903656000</v>
      </c>
      <c r="L108" s="329">
        <v>2403456994.9200001</v>
      </c>
      <c r="M108" s="329">
        <v>2862167660.5599999</v>
      </c>
      <c r="N108" s="408">
        <v>3309533373.0100002</v>
      </c>
      <c r="O108" s="329">
        <v>4211577805.04</v>
      </c>
      <c r="P108" s="330">
        <v>3752222789.8600001</v>
      </c>
    </row>
    <row r="109" spans="5:16" ht="30" customHeight="1" x14ac:dyDescent="0.25"/>
    <row r="110" spans="5:16" ht="30" customHeight="1" x14ac:dyDescent="0.25"/>
    <row r="111" spans="5:16" ht="30" customHeight="1" x14ac:dyDescent="0.25"/>
    <row r="112" spans="5:16" ht="30" hidden="1" customHeight="1" x14ac:dyDescent="0.25"/>
    <row r="113" ht="30" hidden="1" customHeight="1" x14ac:dyDescent="0.25"/>
    <row r="114" ht="30" hidden="1" customHeight="1" x14ac:dyDescent="0.25"/>
    <row r="115" ht="30" hidden="1" customHeight="1" x14ac:dyDescent="0.25"/>
    <row r="116" ht="30" hidden="1" customHeight="1" x14ac:dyDescent="0.25"/>
    <row r="117" ht="30" hidden="1" customHeight="1" x14ac:dyDescent="0.25"/>
    <row r="118" ht="30" hidden="1" customHeight="1" x14ac:dyDescent="0.25"/>
    <row r="119" ht="30" hidden="1" customHeight="1" x14ac:dyDescent="0.25"/>
    <row r="120" ht="30" hidden="1" customHeight="1" x14ac:dyDescent="0.25"/>
    <row r="121" ht="30" hidden="1" customHeight="1" x14ac:dyDescent="0.25"/>
    <row r="122" ht="30" hidden="1" customHeight="1" x14ac:dyDescent="0.25"/>
    <row r="123" ht="30" hidden="1" customHeight="1" x14ac:dyDescent="0.25"/>
    <row r="124" ht="30" hidden="1" customHeight="1" x14ac:dyDescent="0.25"/>
    <row r="125" ht="30" hidden="1" customHeight="1" x14ac:dyDescent="0.25"/>
    <row r="126" ht="30" hidden="1" customHeight="1" x14ac:dyDescent="0.25"/>
    <row r="127" ht="30" hidden="1" customHeight="1" x14ac:dyDescent="0.25"/>
    <row r="128" ht="30" hidden="1" customHeight="1" x14ac:dyDescent="0.25"/>
    <row r="129" ht="30" hidden="1" customHeight="1" x14ac:dyDescent="0.25"/>
    <row r="130" ht="30" hidden="1" customHeight="1" x14ac:dyDescent="0.25"/>
    <row r="131" ht="30" hidden="1" customHeight="1" x14ac:dyDescent="0.25"/>
    <row r="132" ht="30" hidden="1" customHeight="1" x14ac:dyDescent="0.25"/>
    <row r="133" ht="30" hidden="1" customHeight="1" x14ac:dyDescent="0.25"/>
    <row r="134" ht="30" hidden="1" customHeight="1" x14ac:dyDescent="0.25"/>
    <row r="135" ht="30" hidden="1" customHeight="1" x14ac:dyDescent="0.25"/>
    <row r="136" ht="30" hidden="1" customHeight="1" x14ac:dyDescent="0.25"/>
    <row r="137" ht="30" hidden="1" customHeight="1" x14ac:dyDescent="0.25"/>
    <row r="138" ht="30" hidden="1" customHeight="1" x14ac:dyDescent="0.25"/>
    <row r="139" ht="30" hidden="1" customHeight="1" x14ac:dyDescent="0.25"/>
    <row r="140" ht="30" hidden="1" customHeight="1" x14ac:dyDescent="0.25"/>
    <row r="141" ht="30" hidden="1" customHeight="1" x14ac:dyDescent="0.25"/>
    <row r="142" ht="30" hidden="1" customHeight="1" x14ac:dyDescent="0.25"/>
    <row r="143" ht="30" hidden="1" customHeight="1" x14ac:dyDescent="0.25"/>
    <row r="144" ht="30" hidden="1" customHeight="1" x14ac:dyDescent="0.25"/>
    <row r="145" ht="30" hidden="1" customHeight="1" x14ac:dyDescent="0.25"/>
    <row r="146" ht="30" hidden="1" customHeight="1" x14ac:dyDescent="0.25"/>
    <row r="147" ht="30" hidden="1" customHeight="1" x14ac:dyDescent="0.25"/>
    <row r="148" ht="30" hidden="1" customHeight="1" x14ac:dyDescent="0.25"/>
    <row r="149" ht="30" hidden="1" customHeight="1" x14ac:dyDescent="0.25"/>
    <row r="150" ht="30" hidden="1" customHeight="1" x14ac:dyDescent="0.25"/>
    <row r="151" ht="30" hidden="1" customHeight="1" x14ac:dyDescent="0.25"/>
    <row r="152" ht="30" hidden="1" customHeight="1" x14ac:dyDescent="0.25"/>
    <row r="153" ht="30" hidden="1" customHeight="1" x14ac:dyDescent="0.25"/>
    <row r="154" ht="30" hidden="1" customHeight="1" x14ac:dyDescent="0.25"/>
    <row r="155" ht="30" hidden="1" customHeight="1" x14ac:dyDescent="0.25"/>
    <row r="156" ht="30" hidden="1" customHeight="1" x14ac:dyDescent="0.25"/>
    <row r="157" ht="30" hidden="1" customHeight="1" x14ac:dyDescent="0.25"/>
    <row r="158" ht="30" hidden="1" customHeight="1" x14ac:dyDescent="0.25"/>
    <row r="159" ht="30" hidden="1" customHeight="1" x14ac:dyDescent="0.25"/>
    <row r="160" ht="30" hidden="1" customHeight="1" x14ac:dyDescent="0.25"/>
    <row r="161" ht="30" hidden="1" customHeight="1" x14ac:dyDescent="0.25"/>
    <row r="162" ht="30" hidden="1" customHeight="1" x14ac:dyDescent="0.25"/>
    <row r="163" ht="30" hidden="1" customHeight="1" x14ac:dyDescent="0.25"/>
    <row r="164" ht="30" hidden="1" customHeight="1" x14ac:dyDescent="0.25"/>
    <row r="165" ht="30" hidden="1" customHeight="1" x14ac:dyDescent="0.25"/>
    <row r="166" ht="30" hidden="1" customHeight="1" x14ac:dyDescent="0.25"/>
    <row r="167" ht="30" hidden="1" customHeight="1" x14ac:dyDescent="0.25"/>
    <row r="168" ht="30" hidden="1" customHeight="1" x14ac:dyDescent="0.25"/>
    <row r="169" ht="30" hidden="1" customHeight="1" x14ac:dyDescent="0.25"/>
    <row r="170" ht="30" hidden="1" customHeight="1" x14ac:dyDescent="0.25"/>
    <row r="171" ht="30" hidden="1" customHeight="1" x14ac:dyDescent="0.25"/>
    <row r="172" ht="30" hidden="1" customHeight="1" x14ac:dyDescent="0.25"/>
    <row r="173" ht="30" hidden="1" customHeight="1" x14ac:dyDescent="0.25"/>
    <row r="174" ht="30" hidden="1" customHeight="1" x14ac:dyDescent="0.25"/>
    <row r="175" ht="30" hidden="1" customHeight="1" x14ac:dyDescent="0.25"/>
    <row r="176" ht="30" hidden="1" customHeight="1" x14ac:dyDescent="0.25"/>
    <row r="177" ht="30" hidden="1" customHeight="1" x14ac:dyDescent="0.25"/>
    <row r="178" ht="30" hidden="1" customHeight="1" x14ac:dyDescent="0.25"/>
    <row r="179" ht="30" hidden="1" customHeight="1" x14ac:dyDescent="0.25"/>
    <row r="180" ht="30" hidden="1" customHeight="1" x14ac:dyDescent="0.25"/>
    <row r="181" ht="30" hidden="1" customHeight="1" x14ac:dyDescent="0.25"/>
    <row r="182" ht="30" hidden="1" customHeight="1" x14ac:dyDescent="0.25"/>
    <row r="183" ht="30" hidden="1" customHeight="1" x14ac:dyDescent="0.25"/>
    <row r="184" ht="30" hidden="1" customHeight="1" x14ac:dyDescent="0.25"/>
    <row r="185" ht="30" hidden="1" customHeight="1" x14ac:dyDescent="0.25"/>
    <row r="186" ht="30" hidden="1" customHeight="1" x14ac:dyDescent="0.25"/>
    <row r="187" ht="30" hidden="1" customHeight="1" x14ac:dyDescent="0.25"/>
    <row r="188" ht="30" hidden="1" customHeight="1" x14ac:dyDescent="0.25"/>
    <row r="189" ht="30" hidden="1" customHeight="1" x14ac:dyDescent="0.25"/>
    <row r="190" ht="30" hidden="1" customHeight="1" x14ac:dyDescent="0.25"/>
    <row r="191" ht="30" hidden="1" customHeight="1" x14ac:dyDescent="0.25"/>
    <row r="192" ht="30" hidden="1" customHeight="1" x14ac:dyDescent="0.25"/>
    <row r="193" ht="30" hidden="1" customHeight="1" x14ac:dyDescent="0.25"/>
    <row r="194" ht="30" hidden="1" customHeight="1" x14ac:dyDescent="0.25"/>
    <row r="195" ht="30" hidden="1" customHeight="1" x14ac:dyDescent="0.25"/>
    <row r="196" ht="30" hidden="1" customHeight="1" x14ac:dyDescent="0.25"/>
    <row r="197" ht="30" hidden="1" customHeight="1" x14ac:dyDescent="0.25"/>
    <row r="198" ht="30" hidden="1" customHeight="1" x14ac:dyDescent="0.25"/>
    <row r="199" ht="30" hidden="1" customHeight="1" x14ac:dyDescent="0.25"/>
    <row r="200" ht="30" hidden="1" customHeight="1" x14ac:dyDescent="0.25"/>
    <row r="201" ht="30" hidden="1" customHeight="1" x14ac:dyDescent="0.25"/>
    <row r="202" ht="30" hidden="1" customHeight="1" x14ac:dyDescent="0.25"/>
    <row r="203" ht="30" hidden="1" customHeight="1" x14ac:dyDescent="0.25"/>
    <row r="204" ht="30" hidden="1" customHeight="1" x14ac:dyDescent="0.25"/>
  </sheetData>
  <mergeCells count="1">
    <mergeCell ref="G4:J5"/>
  </mergeCells>
  <conditionalFormatting sqref="F11:P108">
    <cfRule type="cellIs" dxfId="16" priority="1" operator="equal">
      <formula>0</formula>
    </cfRule>
  </conditionalFormatting>
  <hyperlinks>
    <hyperlink ref="A13" location="'Projeções - Receitas'!A1" display="Projeções - Receita" xr:uid="{E614658B-1E92-4A77-8C99-157DD3CC3C2C}"/>
    <hyperlink ref="A12" location="'Balanço Patrimonial'!A1" display="Balanço Patrimonial" xr:uid="{EBF1E36C-1516-42B1-B37D-EB5F5E8B06BA}"/>
    <hyperlink ref="A11" location="'DRE CMN 4.720 - Contas Abertas'!A1" display="Contas Abertas" xr:uid="{637ABD6D-9291-4F89-A5A5-73689488FF77}"/>
    <hyperlink ref="A10" location="'DRE + DCF'!A1" display="DRE + DCF" xr:uid="{1CC3C14C-82F4-4E5A-A54C-197078D2C80E}"/>
    <hyperlink ref="A9" location="Ke!A1" display="KE" xr:uid="{E4B27828-A867-4F6F-8842-A6E5AB4B4B1B}"/>
    <hyperlink ref="A8" location="Dashboard!A1" display="Dashboard" xr:uid="{A7F209D4-CEEE-4D27-A140-9B40D3B0EEBA}"/>
    <hyperlink ref="A14" location="'Painel de Índices'!A1" display="Painel de Índices" xr:uid="{137EACF7-D7C7-431C-A901-EB3DA258D5F3}"/>
    <hyperlink ref="A15" location="'Provisões e Processos'!A1" display="Provisões e Processos" xr:uid="{6671A187-F811-47C2-AFC5-96D58C5392B8}"/>
    <hyperlink ref="A16" location="'Projeções Trimestrais'!A1" display="Projeções Trimestrais" xr:uid="{E38FB800-5E2D-4E74-B977-ECBECCAB3EB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758A-91BB-4E38-A26D-7B5E40C37B4A}">
  <dimension ref="A1:EM270"/>
  <sheetViews>
    <sheetView topLeftCell="A9" zoomScaleNormal="100" workbookViewId="0">
      <selection activeCell="A15" sqref="A15"/>
    </sheetView>
  </sheetViews>
  <sheetFormatPr defaultColWidth="0" defaultRowHeight="15" zeroHeight="1" x14ac:dyDescent="0.25"/>
  <cols>
    <col min="1" max="1" width="35.7109375" style="267" customWidth="1"/>
    <col min="2" max="4" width="9.140625" style="4" customWidth="1"/>
    <col min="5" max="5" width="66.28515625" style="4" bestFit="1" customWidth="1"/>
    <col min="6" max="6" width="20.7109375" style="4" bestFit="1" customWidth="1"/>
    <col min="7" max="7" width="22" style="4" bestFit="1" customWidth="1"/>
    <col min="8" max="8" width="21.7109375" style="4" bestFit="1" customWidth="1"/>
    <col min="9" max="11" width="20.85546875" style="4" bestFit="1" customWidth="1"/>
    <col min="12" max="12" width="20.42578125" style="4" bestFit="1" customWidth="1"/>
    <col min="13" max="13" width="20.85546875" style="4" bestFit="1" customWidth="1"/>
    <col min="14" max="14" width="22" style="4" bestFit="1" customWidth="1"/>
    <col min="15" max="19" width="22" style="4" customWidth="1"/>
    <col min="20" max="20" width="24.85546875" style="4" bestFit="1" customWidth="1"/>
    <col min="21" max="21" width="20" style="4" bestFit="1" customWidth="1"/>
    <col min="22" max="22" width="19.7109375" style="4" bestFit="1" customWidth="1"/>
    <col min="23" max="23" width="20.28515625" style="4" bestFit="1" customWidth="1"/>
    <col min="24" max="24" width="19.7109375" style="4" bestFit="1" customWidth="1"/>
    <col min="25" max="25" width="20" style="4" bestFit="1" customWidth="1"/>
    <col min="26" max="26" width="20.28515625" style="4" bestFit="1" customWidth="1"/>
    <col min="27" max="27" width="19.5703125" style="4" bestFit="1" customWidth="1"/>
    <col min="28" max="28" width="20" style="4" bestFit="1" customWidth="1"/>
    <col min="29" max="30" width="20.28515625" style="4" bestFit="1" customWidth="1"/>
    <col min="31" max="31" width="20.42578125" style="4" bestFit="1" customWidth="1"/>
    <col min="32" max="32" width="72.5703125" style="4" bestFit="1" customWidth="1"/>
    <col min="33" max="33" width="22.85546875" style="4" bestFit="1" customWidth="1"/>
    <col min="34" max="35" width="9.140625" style="4" customWidth="1"/>
    <col min="36" max="66" width="9.140625" style="4" hidden="1" customWidth="1"/>
    <col min="67" max="143" width="0" style="4" hidden="1" customWidth="1"/>
    <col min="144" max="16384" width="9.140625" style="4" hidden="1"/>
  </cols>
  <sheetData>
    <row r="1" spans="1:141"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row>
    <row r="2" spans="1:141"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row>
    <row r="3" spans="1:141" ht="15" customHeight="1" x14ac:dyDescent="0.2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row>
    <row r="4" spans="1:141" ht="15" customHeight="1" x14ac:dyDescent="0.25">
      <c r="B4" s="2"/>
      <c r="C4" s="2"/>
      <c r="D4" s="2"/>
      <c r="E4" s="2"/>
      <c r="F4" s="2"/>
      <c r="G4" s="2"/>
      <c r="H4" s="2"/>
      <c r="I4" s="2"/>
      <c r="J4" s="2"/>
      <c r="K4" s="2"/>
      <c r="L4" s="2"/>
      <c r="M4" s="3"/>
      <c r="N4" s="3"/>
      <c r="O4" s="440" t="str">
        <f>Dashboard!$I$4</f>
        <v>Banco do Brasil ($BBAS3)</v>
      </c>
      <c r="P4" s="440"/>
      <c r="Q4" s="440"/>
      <c r="R4" s="3"/>
      <c r="S4" s="3"/>
      <c r="T4" s="3"/>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row>
    <row r="5" spans="1:141" ht="15" customHeight="1" x14ac:dyDescent="0.25">
      <c r="B5" s="2"/>
      <c r="C5" s="2"/>
      <c r="D5" s="2"/>
      <c r="E5" s="2"/>
      <c r="F5" s="2"/>
      <c r="G5" s="2"/>
      <c r="H5" s="2"/>
      <c r="I5" s="2"/>
      <c r="J5" s="2"/>
      <c r="K5" s="2"/>
      <c r="L5" s="3"/>
      <c r="M5" s="3"/>
      <c r="N5" s="3"/>
      <c r="O5" s="441"/>
      <c r="P5" s="441"/>
      <c r="Q5" s="441"/>
      <c r="R5" s="3"/>
      <c r="S5" s="3"/>
      <c r="T5" s="3"/>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row>
    <row r="6" spans="1:141" ht="15" customHeight="1" x14ac:dyDescent="0.25">
      <c r="B6" s="2"/>
      <c r="C6" s="2"/>
      <c r="D6" s="2"/>
      <c r="E6" s="2"/>
      <c r="F6" s="2"/>
      <c r="G6" s="2"/>
      <c r="H6" s="440"/>
      <c r="I6" s="440"/>
      <c r="J6" s="440"/>
      <c r="K6" s="3"/>
      <c r="L6" s="3"/>
      <c r="M6" s="3"/>
      <c r="N6" s="3"/>
      <c r="O6" s="3"/>
      <c r="P6" s="3"/>
      <c r="Q6" s="3"/>
      <c r="R6" s="3"/>
      <c r="S6" s="3"/>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row>
    <row r="7" spans="1:141" ht="30" customHeight="1" thickBot="1" x14ac:dyDescent="0.3">
      <c r="A7" s="268" t="s">
        <v>317</v>
      </c>
      <c r="B7" s="2"/>
      <c r="C7" s="2"/>
      <c r="D7" s="2"/>
      <c r="E7" s="2"/>
      <c r="F7" s="2"/>
      <c r="G7" s="2"/>
      <c r="H7" s="440"/>
      <c r="I7" s="440"/>
      <c r="J7" s="440"/>
      <c r="K7" s="3"/>
      <c r="L7" s="3"/>
      <c r="M7" s="3"/>
      <c r="N7" s="3"/>
      <c r="O7" s="3"/>
      <c r="P7" s="3"/>
      <c r="Q7" s="3"/>
      <c r="R7" s="3"/>
      <c r="S7" s="3"/>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row>
    <row r="8" spans="1:141" ht="30" customHeight="1" thickBot="1" x14ac:dyDescent="0.3">
      <c r="A8" s="17" t="s">
        <v>318</v>
      </c>
      <c r="B8" s="2"/>
      <c r="C8" s="2"/>
      <c r="D8" s="2"/>
      <c r="E8" s="45"/>
      <c r="F8" s="46"/>
      <c r="G8" s="46"/>
      <c r="H8" s="46"/>
      <c r="I8" s="46"/>
      <c r="J8" s="46"/>
      <c r="K8" s="46"/>
      <c r="L8" s="46"/>
      <c r="M8" s="46"/>
      <c r="N8" s="47"/>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row>
    <row r="9" spans="1:141" ht="30" customHeight="1" x14ac:dyDescent="0.25">
      <c r="A9" s="17" t="s">
        <v>218</v>
      </c>
      <c r="B9" s="2"/>
      <c r="C9" s="2"/>
      <c r="D9" s="2"/>
      <c r="E9" s="48" t="s">
        <v>130</v>
      </c>
      <c r="F9" s="49">
        <v>2014</v>
      </c>
      <c r="G9" s="49">
        <v>2015</v>
      </c>
      <c r="H9" s="49">
        <v>2016</v>
      </c>
      <c r="I9" s="49">
        <v>2017</v>
      </c>
      <c r="J9" s="49">
        <v>2018</v>
      </c>
      <c r="K9" s="49">
        <v>2019</v>
      </c>
      <c r="L9" s="49">
        <v>2020</v>
      </c>
      <c r="M9" s="49">
        <v>2021</v>
      </c>
      <c r="N9" s="49">
        <v>2022</v>
      </c>
      <c r="O9" s="35" t="s">
        <v>451</v>
      </c>
      <c r="P9" s="114" t="s">
        <v>452</v>
      </c>
      <c r="Q9" s="69" t="s">
        <v>453</v>
      </c>
      <c r="R9" s="69" t="s">
        <v>454</v>
      </c>
      <c r="S9" s="69" t="s">
        <v>455</v>
      </c>
      <c r="T9" s="109">
        <v>2023</v>
      </c>
      <c r="U9" s="109">
        <v>2024</v>
      </c>
      <c r="V9" s="109">
        <v>2025</v>
      </c>
      <c r="W9" s="109">
        <v>2026</v>
      </c>
      <c r="X9" s="109">
        <v>2027</v>
      </c>
      <c r="Y9" s="109">
        <v>2028</v>
      </c>
      <c r="Z9" s="109">
        <v>2029</v>
      </c>
      <c r="AA9" s="109">
        <v>2030</v>
      </c>
      <c r="AB9" s="109">
        <v>2031</v>
      </c>
      <c r="AC9" s="109">
        <v>2032</v>
      </c>
      <c r="AD9" s="110">
        <v>2033</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row>
    <row r="10" spans="1:141" ht="30" customHeight="1" x14ac:dyDescent="0.25">
      <c r="A10" s="17" t="s">
        <v>319</v>
      </c>
      <c r="B10" s="2"/>
      <c r="C10" s="2"/>
      <c r="D10" s="2"/>
      <c r="E10" s="54" t="s">
        <v>145</v>
      </c>
      <c r="F10" s="52">
        <v>0.109</v>
      </c>
      <c r="G10" s="52">
        <v>0.1273</v>
      </c>
      <c r="H10" s="52">
        <v>0.14019999999999999</v>
      </c>
      <c r="I10" s="52">
        <v>9.9400000000000002E-2</v>
      </c>
      <c r="J10" s="52">
        <v>6.4299999999999996E-2</v>
      </c>
      <c r="K10" s="52">
        <v>5.96E-2</v>
      </c>
      <c r="L10" s="52">
        <v>2.76E-2</v>
      </c>
      <c r="M10" s="52">
        <v>4.4200000000000003E-2</v>
      </c>
      <c r="N10" s="52">
        <v>0.12330000000000001</v>
      </c>
      <c r="O10" s="52">
        <f>(1+1.12%)*(1+0.92%)*(1+1.17%)-1</f>
        <v>3.2442925568000103E-2</v>
      </c>
      <c r="P10" s="118">
        <f>(1+0.92%)*(1+1.12%)*(1+1.07%)-1</f>
        <v>3.1422422527999982E-2</v>
      </c>
      <c r="Q10" s="70">
        <f>(1+S10)^(1/2)-1</f>
        <v>2.7326627709026052E-2</v>
      </c>
      <c r="R10" s="70">
        <f>(1+S10)^(1/2)-1</f>
        <v>2.7326627709026052E-2</v>
      </c>
      <c r="S10" s="70">
        <v>5.5399999999999998E-2</v>
      </c>
      <c r="T10" s="70">
        <f>Ke!F10</f>
        <v>0.1145</v>
      </c>
      <c r="U10" s="70">
        <f>Ke!G10</f>
        <v>0.10920000000000001</v>
      </c>
      <c r="V10" s="70">
        <f>Ke!H10</f>
        <v>0.1033</v>
      </c>
      <c r="W10" s="70">
        <f>Ke!I10</f>
        <v>0.10349999999999999</v>
      </c>
      <c r="X10" s="70">
        <f>Ke!J10</f>
        <v>0.106</v>
      </c>
      <c r="Y10" s="70">
        <f>Ke!K10</f>
        <v>0.1085</v>
      </c>
      <c r="Z10" s="70">
        <f>Ke!L10</f>
        <v>0.1104</v>
      </c>
      <c r="AA10" s="70">
        <f>Ke!M10</f>
        <v>0.1119</v>
      </c>
      <c r="AB10" s="70">
        <f>Ke!N10</f>
        <v>0.11310000000000001</v>
      </c>
      <c r="AC10" s="70">
        <f>Ke!O10</f>
        <v>0.1139</v>
      </c>
      <c r="AD10" s="71">
        <f>Ke!P10</f>
        <v>0.11409999999999999</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row>
    <row r="11" spans="1:141" ht="30" customHeight="1" thickBot="1" x14ac:dyDescent="0.3">
      <c r="A11" s="17" t="s">
        <v>320</v>
      </c>
      <c r="B11" s="2"/>
      <c r="C11" s="2"/>
      <c r="D11" s="2"/>
      <c r="E11" s="51" t="s">
        <v>159</v>
      </c>
      <c r="F11" s="43">
        <v>6.4100000000000004E-2</v>
      </c>
      <c r="G11" s="43">
        <v>0.1067</v>
      </c>
      <c r="H11" s="43">
        <v>6.2899999999999998E-2</v>
      </c>
      <c r="I11" s="43">
        <v>2.9499999999999998E-2</v>
      </c>
      <c r="J11" s="43">
        <v>3.7499999999999999E-2</v>
      </c>
      <c r="K11" s="43">
        <v>4.3099999999999999E-2</v>
      </c>
      <c r="L11" s="43">
        <v>4.5199999999999997E-2</v>
      </c>
      <c r="M11" s="43">
        <v>0.10059999999999999</v>
      </c>
      <c r="N11" s="43">
        <v>5.79E-2</v>
      </c>
      <c r="O11" s="43">
        <f>(1+0.53%)*(1+0.84%)*(1+0.71%)-1</f>
        <v>2.0942106092000312E-2</v>
      </c>
      <c r="P11" s="310">
        <f>(1+0.61%)*(1+0.23%)*(1-0.08%)-1</f>
        <v>7.60729877599986E-3</v>
      </c>
      <c r="Q11" s="72">
        <f>(1+S11)^(1/2)-1</f>
        <v>1.3015300970325994E-2</v>
      </c>
      <c r="R11" s="72">
        <f>(1+S11)^(1/2)-1</f>
        <v>1.3015300970325994E-2</v>
      </c>
      <c r="S11" s="72">
        <v>2.6200000000000001E-2</v>
      </c>
      <c r="T11" s="72">
        <f>Ke!F12</f>
        <v>5.67E-2</v>
      </c>
      <c r="U11" s="72">
        <f>Ke!G12</f>
        <v>4.2599999999999999E-2</v>
      </c>
      <c r="V11" s="72">
        <f>Ke!H12</f>
        <v>4.7199999999999999E-2</v>
      </c>
      <c r="W11" s="72">
        <f>Ke!I12</f>
        <v>5.1200000000000002E-2</v>
      </c>
      <c r="X11" s="72">
        <f>Ke!J12</f>
        <v>5.4199999999999998E-2</v>
      </c>
      <c r="Y11" s="72">
        <f>Ke!K12</f>
        <v>5.6300000000000003E-2</v>
      </c>
      <c r="Z11" s="72">
        <f>Ke!L12</f>
        <v>5.7599999999999998E-2</v>
      </c>
      <c r="AA11" s="72">
        <f>Ke!M12</f>
        <v>5.8500000000000003E-2</v>
      </c>
      <c r="AB11" s="72">
        <f>Ke!N12</f>
        <v>5.91E-2</v>
      </c>
      <c r="AC11" s="72">
        <f>Ke!O12</f>
        <v>5.9400000000000001E-2</v>
      </c>
      <c r="AD11" s="73">
        <f>Ke!P12</f>
        <v>5.9400000000000001E-2</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row>
    <row r="12" spans="1:141" ht="30" customHeight="1" x14ac:dyDescent="0.25">
      <c r="A12" s="17" t="s">
        <v>321</v>
      </c>
      <c r="B12" s="2"/>
      <c r="C12" s="2"/>
      <c r="D12" s="2"/>
      <c r="E12" s="29"/>
      <c r="F12" s="30"/>
      <c r="G12" s="30"/>
      <c r="H12" s="30"/>
      <c r="I12" s="30"/>
      <c r="J12" s="30"/>
      <c r="K12" s="30"/>
      <c r="L12" s="30"/>
      <c r="M12" s="30"/>
      <c r="N12" s="30"/>
      <c r="O12" s="30"/>
      <c r="P12" s="30"/>
      <c r="Q12" s="30"/>
      <c r="R12" s="30"/>
      <c r="S12" s="30"/>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row>
    <row r="13" spans="1:141" ht="30" customHeight="1" thickBot="1" x14ac:dyDescent="0.3">
      <c r="A13" s="332" t="s">
        <v>322</v>
      </c>
      <c r="B13" s="2"/>
      <c r="C13" s="2"/>
      <c r="D13" s="2"/>
      <c r="E13" s="29"/>
      <c r="F13" s="30"/>
      <c r="G13" s="30"/>
      <c r="H13" s="30"/>
      <c r="I13" s="30"/>
      <c r="J13" s="30"/>
      <c r="K13" s="30"/>
      <c r="L13" s="30"/>
      <c r="M13" s="30"/>
      <c r="N13" s="30"/>
      <c r="O13" s="30"/>
      <c r="P13" s="30"/>
      <c r="Q13" s="30"/>
      <c r="R13" s="30"/>
      <c r="S13" s="30"/>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row>
    <row r="14" spans="1:141" ht="30" customHeight="1" x14ac:dyDescent="0.25">
      <c r="A14" s="17" t="s">
        <v>323</v>
      </c>
      <c r="B14" s="2"/>
      <c r="C14" s="2"/>
      <c r="D14" s="2"/>
      <c r="E14" s="31"/>
      <c r="F14" s="32"/>
      <c r="G14" s="32"/>
      <c r="H14" s="32"/>
      <c r="I14" s="32"/>
      <c r="J14" s="32"/>
      <c r="K14" s="32"/>
      <c r="L14" s="32"/>
      <c r="M14" s="32"/>
      <c r="N14" s="32"/>
      <c r="O14" s="32"/>
      <c r="P14" s="32"/>
      <c r="Q14" s="32"/>
      <c r="R14" s="32"/>
      <c r="S14" s="32"/>
      <c r="T14" s="111"/>
      <c r="U14" s="111"/>
      <c r="V14" s="111"/>
      <c r="W14" s="111"/>
      <c r="X14" s="111"/>
      <c r="Y14" s="111"/>
      <c r="Z14" s="111"/>
      <c r="AA14" s="111"/>
      <c r="AB14" s="111"/>
      <c r="AC14" s="111"/>
      <c r="AD14" s="111"/>
      <c r="AE14" s="111"/>
      <c r="AF14" s="11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row>
    <row r="15" spans="1:141" ht="30" customHeight="1" x14ac:dyDescent="0.25">
      <c r="A15" s="17" t="s">
        <v>324</v>
      </c>
      <c r="B15" s="2"/>
      <c r="C15" s="2"/>
      <c r="D15" s="2"/>
      <c r="E15" s="34" t="s">
        <v>130</v>
      </c>
      <c r="F15" s="35">
        <v>2014</v>
      </c>
      <c r="G15" s="35">
        <v>2015</v>
      </c>
      <c r="H15" s="35">
        <v>2016</v>
      </c>
      <c r="I15" s="35">
        <v>2017</v>
      </c>
      <c r="J15" s="35">
        <v>2018</v>
      </c>
      <c r="K15" s="35">
        <v>2019</v>
      </c>
      <c r="L15" s="35">
        <v>2020</v>
      </c>
      <c r="M15" s="35">
        <v>2021</v>
      </c>
      <c r="N15" s="35">
        <v>2022</v>
      </c>
      <c r="O15" s="35" t="s">
        <v>451</v>
      </c>
      <c r="P15" s="114" t="s">
        <v>452</v>
      </c>
      <c r="Q15" s="69" t="s">
        <v>453</v>
      </c>
      <c r="R15" s="69" t="s">
        <v>454</v>
      </c>
      <c r="S15" s="69" t="s">
        <v>455</v>
      </c>
      <c r="T15" s="69">
        <v>2023</v>
      </c>
      <c r="U15" s="69">
        <v>2024</v>
      </c>
      <c r="V15" s="69">
        <v>2025</v>
      </c>
      <c r="W15" s="69">
        <v>2026</v>
      </c>
      <c r="X15" s="69">
        <v>2027</v>
      </c>
      <c r="Y15" s="69">
        <v>2028</v>
      </c>
      <c r="Z15" s="69">
        <v>2029</v>
      </c>
      <c r="AA15" s="69">
        <v>2030</v>
      </c>
      <c r="AB15" s="69">
        <v>2031</v>
      </c>
      <c r="AC15" s="69">
        <v>2032</v>
      </c>
      <c r="AD15" s="69">
        <v>2033</v>
      </c>
      <c r="AE15" s="114" t="s">
        <v>325</v>
      </c>
      <c r="AF15" s="36" t="s">
        <v>180</v>
      </c>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row>
    <row r="16" spans="1:141" ht="30" customHeight="1" x14ac:dyDescent="0.25">
      <c r="A16" s="17" t="s">
        <v>463</v>
      </c>
      <c r="B16" s="2"/>
      <c r="C16" s="2"/>
      <c r="D16" s="2"/>
      <c r="E16" s="37" t="s">
        <v>150</v>
      </c>
      <c r="F16" s="38">
        <f>F18+F20</f>
        <v>44467314265.649963</v>
      </c>
      <c r="G16" s="38">
        <f t="shared" ref="G16:M16" si="0">G18+G20</f>
        <v>50508895013.860001</v>
      </c>
      <c r="H16" s="38">
        <f t="shared" si="0"/>
        <v>54668073561.560211</v>
      </c>
      <c r="I16" s="38">
        <f t="shared" si="0"/>
        <v>50990431181.729919</v>
      </c>
      <c r="J16" s="38">
        <f t="shared" si="0"/>
        <v>47930618572.989883</v>
      </c>
      <c r="K16" s="38">
        <f t="shared" si="0"/>
        <v>53159906586.06002</v>
      </c>
      <c r="L16" s="38">
        <f t="shared" si="0"/>
        <v>56019458957.299881</v>
      </c>
      <c r="M16" s="38">
        <f t="shared" si="0"/>
        <v>58356230795.839996</v>
      </c>
      <c r="N16" s="38">
        <f>N18+N20</f>
        <v>72083163670.180084</v>
      </c>
      <c r="O16" s="38">
        <f>O18+O20</f>
        <v>20685170093.199997</v>
      </c>
      <c r="P16" s="412">
        <f>P18+P20</f>
        <v>22948306623.030083</v>
      </c>
      <c r="Q16" s="74">
        <f>Q18+Q20</f>
        <v>23109498033.858963</v>
      </c>
      <c r="R16" s="74">
        <f t="shared" ref="R16" si="1">R18+R20</f>
        <v>23319353864.64212</v>
      </c>
      <c r="S16" s="74">
        <f>S18+S20</f>
        <v>46428851898.501083</v>
      </c>
      <c r="T16" s="74">
        <f>T18+T20</f>
        <v>90062328614.731171</v>
      </c>
      <c r="U16" s="74">
        <f t="shared" ref="U16:AD16" si="2">U18+U20</f>
        <v>85313869009.736206</v>
      </c>
      <c r="V16" s="74">
        <f t="shared" si="2"/>
        <v>95594581367.196503</v>
      </c>
      <c r="W16" s="74">
        <f t="shared" si="2"/>
        <v>107064296763.61786</v>
      </c>
      <c r="X16" s="74">
        <f t="shared" si="2"/>
        <v>119889131228.26019</v>
      </c>
      <c r="Y16" s="74">
        <f t="shared" si="2"/>
        <v>134250200091.02057</v>
      </c>
      <c r="Z16" s="74">
        <f t="shared" si="2"/>
        <v>150338410497.7453</v>
      </c>
      <c r="AA16" s="74">
        <f t="shared" si="2"/>
        <v>168359731939.02618</v>
      </c>
      <c r="AB16" s="74">
        <f t="shared" si="2"/>
        <v>188545617886.37933</v>
      </c>
      <c r="AC16" s="74">
        <f t="shared" si="2"/>
        <v>211158188225.0321</v>
      </c>
      <c r="AD16" s="74">
        <f t="shared" si="2"/>
        <v>236493557745.87653</v>
      </c>
      <c r="AE16" s="118">
        <f>(N16/F16)^(1/8)-1</f>
        <v>6.2243586011484719E-2</v>
      </c>
      <c r="AF16" s="39"/>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row>
    <row r="17" spans="1:141" ht="30" customHeight="1" x14ac:dyDescent="0.25">
      <c r="A17" s="269"/>
      <c r="B17" s="2"/>
      <c r="C17" s="2"/>
      <c r="D17" s="2"/>
      <c r="E17" s="58" t="s">
        <v>154</v>
      </c>
      <c r="F17" s="52">
        <f>F16/F34</f>
        <v>4.0675989503805694E-2</v>
      </c>
      <c r="G17" s="52">
        <f t="shared" ref="G17:M17" si="3">G16/G34</f>
        <v>4.227596875863035E-2</v>
      </c>
      <c r="H17" s="52">
        <f t="shared" si="3"/>
        <v>4.375613270204199E-2</v>
      </c>
      <c r="I17" s="52">
        <f t="shared" si="3"/>
        <v>4.0795296243170902E-2</v>
      </c>
      <c r="J17" s="52">
        <f t="shared" si="3"/>
        <v>3.7452734234756285E-2</v>
      </c>
      <c r="K17" s="52">
        <f t="shared" si="3"/>
        <v>3.9723682691920212E-2</v>
      </c>
      <c r="L17" s="52">
        <f t="shared" si="3"/>
        <v>3.7908353078141874E-2</v>
      </c>
      <c r="M17" s="52">
        <f t="shared" si="3"/>
        <v>3.5064122948965895E-2</v>
      </c>
      <c r="N17" s="52">
        <f>N16/N34</f>
        <v>3.9107994260728342E-2</v>
      </c>
      <c r="O17" s="52">
        <f>O16/O34</f>
        <v>1.1068533034085148E-2</v>
      </c>
      <c r="P17" s="118">
        <f>P16/P34</f>
        <v>1.2137348732420401E-2</v>
      </c>
      <c r="Q17" s="70">
        <f t="shared" ref="Q17:R17" si="4">Q16/Q34</f>
        <v>1.1836402980500893E-2</v>
      </c>
      <c r="R17" s="70">
        <f t="shared" si="4"/>
        <v>1.2007456995294413E-2</v>
      </c>
      <c r="S17" s="70">
        <f>S16/S34</f>
        <v>2.3906856328358261E-2</v>
      </c>
      <c r="T17" s="70">
        <f>T16/T34</f>
        <v>4.63743354131761E-2</v>
      </c>
      <c r="U17" s="70">
        <f t="shared" ref="U17:AD17" si="5">U16/U34</f>
        <v>3.9222578622842466E-2</v>
      </c>
      <c r="V17" s="70">
        <f t="shared" si="5"/>
        <v>3.9240249260861247E-2</v>
      </c>
      <c r="W17" s="70">
        <f t="shared" si="5"/>
        <v>3.9239650256182652E-2</v>
      </c>
      <c r="X17" s="70">
        <f t="shared" si="5"/>
        <v>3.9232162697700114E-2</v>
      </c>
      <c r="Y17" s="70">
        <f t="shared" si="5"/>
        <v>3.9224675139217562E-2</v>
      </c>
      <c r="Z17" s="70">
        <f t="shared" si="5"/>
        <v>3.9218984594770828E-2</v>
      </c>
      <c r="AA17" s="70">
        <f t="shared" si="5"/>
        <v>3.9214492059681298E-2</v>
      </c>
      <c r="AB17" s="70">
        <f t="shared" si="5"/>
        <v>3.9210898031609653E-2</v>
      </c>
      <c r="AC17" s="70">
        <f t="shared" si="5"/>
        <v>3.9208502012895281E-2</v>
      </c>
      <c r="AD17" s="70">
        <f t="shared" si="5"/>
        <v>3.9207903008216707E-2</v>
      </c>
      <c r="AE17" s="118"/>
      <c r="AF17" s="53"/>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row>
    <row r="18" spans="1:141" ht="30" customHeight="1" x14ac:dyDescent="0.25">
      <c r="A18" s="269"/>
      <c r="B18" s="2"/>
      <c r="C18" s="2"/>
      <c r="D18" s="2"/>
      <c r="E18" s="40" t="s">
        <v>151</v>
      </c>
      <c r="F18" s="38">
        <f>F71</f>
        <v>126077777230.34998</v>
      </c>
      <c r="G18" s="38">
        <f t="shared" ref="G18:AD18" si="6">G71</f>
        <v>155689467777.82996</v>
      </c>
      <c r="H18" s="38">
        <f t="shared" si="6"/>
        <v>170643086056.23999</v>
      </c>
      <c r="I18" s="38">
        <f t="shared" si="6"/>
        <v>143711032549.21002</v>
      </c>
      <c r="J18" s="38">
        <f t="shared" si="6"/>
        <v>117645257001.63002</v>
      </c>
      <c r="K18" s="38">
        <f t="shared" si="6"/>
        <v>119877730668.61</v>
      </c>
      <c r="L18" s="38">
        <f t="shared" si="6"/>
        <v>96729830129.76001</v>
      </c>
      <c r="M18" s="38">
        <f t="shared" si="6"/>
        <v>120936871882.99998</v>
      </c>
      <c r="N18" s="38">
        <f>N71</f>
        <v>231112128201.54999</v>
      </c>
      <c r="O18" s="38">
        <f>O71</f>
        <v>64529253948.889992</v>
      </c>
      <c r="P18" s="412">
        <f>P71</f>
        <v>66931444895.979965</v>
      </c>
      <c r="Q18" s="74">
        <f>Q71</f>
        <v>69115293455.100235</v>
      </c>
      <c r="R18" s="74">
        <f t="shared" ref="R18" si="7">R71</f>
        <v>68749391675.344727</v>
      </c>
      <c r="S18" s="74">
        <f>S71</f>
        <v>137864685130.44495</v>
      </c>
      <c r="T18" s="74">
        <f>T71</f>
        <v>269325383975.31491</v>
      </c>
      <c r="U18" s="74">
        <f t="shared" si="6"/>
        <v>253740424207.54871</v>
      </c>
      <c r="V18" s="74">
        <f t="shared" si="6"/>
        <v>275655836599.84924</v>
      </c>
      <c r="W18" s="74">
        <f t="shared" si="6"/>
        <v>309058518386.20807</v>
      </c>
      <c r="X18" s="74">
        <f t="shared" si="6"/>
        <v>350681280113.82935</v>
      </c>
      <c r="Y18" s="74">
        <f t="shared" si="6"/>
        <v>397843061991.31842</v>
      </c>
      <c r="Z18" s="74">
        <f t="shared" si="6"/>
        <v>449908349488.44836</v>
      </c>
      <c r="AA18" s="74">
        <f t="shared" si="6"/>
        <v>507720783899.55084</v>
      </c>
      <c r="AB18" s="74">
        <f t="shared" si="6"/>
        <v>572073073462.8468</v>
      </c>
      <c r="AC18" s="74">
        <f t="shared" si="6"/>
        <v>643279769581.58313</v>
      </c>
      <c r="AD18" s="74">
        <f t="shared" si="6"/>
        <v>721189561576.2677</v>
      </c>
      <c r="AE18" s="118">
        <f>(N18/F18)^(1/8)-1</f>
        <v>7.8693406588946635E-2</v>
      </c>
      <c r="AF18" s="39"/>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row>
    <row r="19" spans="1:141" ht="30" customHeight="1" x14ac:dyDescent="0.25">
      <c r="A19" s="269"/>
      <c r="B19" s="2"/>
      <c r="C19" s="2"/>
      <c r="D19" s="2"/>
      <c r="E19" s="59" t="s">
        <v>147</v>
      </c>
      <c r="F19" s="61">
        <f t="shared" ref="F19:T19" si="8">F71/F34</f>
        <v>0.1153282681442805</v>
      </c>
      <c r="G19" s="61">
        <f t="shared" si="8"/>
        <v>0.13031215737380911</v>
      </c>
      <c r="H19" s="61">
        <f t="shared" si="8"/>
        <v>0.13658212246595416</v>
      </c>
      <c r="I19" s="61">
        <f t="shared" si="8"/>
        <v>0.11497714395397465</v>
      </c>
      <c r="J19" s="61">
        <f t="shared" si="8"/>
        <v>9.1927387453843948E-2</v>
      </c>
      <c r="K19" s="61">
        <f t="shared" si="8"/>
        <v>8.9578504567125378E-2</v>
      </c>
      <c r="L19" s="61">
        <f t="shared" si="8"/>
        <v>6.5457050496375763E-2</v>
      </c>
      <c r="M19" s="61">
        <f t="shared" si="8"/>
        <v>7.2666539406982075E-2</v>
      </c>
      <c r="N19" s="61">
        <f t="shared" si="8"/>
        <v>0.12538755685927222</v>
      </c>
      <c r="O19" s="61">
        <f t="shared" si="8"/>
        <v>3.4529287203345631E-2</v>
      </c>
      <c r="P19" s="119">
        <f t="shared" si="8"/>
        <v>3.5400010171209029E-2</v>
      </c>
      <c r="Q19" s="75">
        <f t="shared" si="8"/>
        <v>3.5400010171209022E-2</v>
      </c>
      <c r="R19" s="75">
        <f t="shared" si="8"/>
        <v>3.5400010171209022E-2</v>
      </c>
      <c r="S19" s="75">
        <f t="shared" si="8"/>
        <v>7.0988428216427688E-2</v>
      </c>
      <c r="T19" s="75">
        <f t="shared" si="8"/>
        <v>0.13867935555144847</v>
      </c>
      <c r="U19" s="75">
        <f t="shared" ref="U19:AD19" si="9">U71/U34</f>
        <v>0.11665575426122328</v>
      </c>
      <c r="V19" s="75">
        <f t="shared" si="9"/>
        <v>0.11315289615464683</v>
      </c>
      <c r="W19" s="75">
        <f t="shared" si="9"/>
        <v>0.11327163710741213</v>
      </c>
      <c r="X19" s="75">
        <f t="shared" si="9"/>
        <v>0.11475589901697841</v>
      </c>
      <c r="Y19" s="75">
        <f t="shared" si="9"/>
        <v>0.11624016092654471</v>
      </c>
      <c r="Z19" s="75">
        <f t="shared" si="9"/>
        <v>0.1173681999778151</v>
      </c>
      <c r="AA19" s="75">
        <f t="shared" si="9"/>
        <v>0.11825875712355487</v>
      </c>
      <c r="AB19" s="75">
        <f t="shared" si="9"/>
        <v>0.11897120284014669</v>
      </c>
      <c r="AC19" s="75">
        <f t="shared" si="9"/>
        <v>0.11944616665120791</v>
      </c>
      <c r="AD19" s="75">
        <f t="shared" si="9"/>
        <v>0.11956490760397323</v>
      </c>
      <c r="AE19" s="309"/>
      <c r="AF19" s="60"/>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row>
    <row r="20" spans="1:141" ht="30" customHeight="1" x14ac:dyDescent="0.25">
      <c r="A20" s="269"/>
      <c r="B20" s="2"/>
      <c r="C20" s="2"/>
      <c r="D20" s="2"/>
      <c r="E20" s="40" t="s">
        <v>152</v>
      </c>
      <c r="F20" s="38">
        <f>F77</f>
        <v>-81610462964.700012</v>
      </c>
      <c r="G20" s="38">
        <f t="shared" ref="G20:AD20" si="10">G77</f>
        <v>-105180572763.96996</v>
      </c>
      <c r="H20" s="38">
        <f t="shared" si="10"/>
        <v>-115975012494.67978</v>
      </c>
      <c r="I20" s="38">
        <f t="shared" si="10"/>
        <v>-92720601367.480103</v>
      </c>
      <c r="J20" s="38">
        <f t="shared" si="10"/>
        <v>-69714638428.640137</v>
      </c>
      <c r="K20" s="38">
        <f t="shared" si="10"/>
        <v>-66717824082.54998</v>
      </c>
      <c r="L20" s="38">
        <f t="shared" si="10"/>
        <v>-40710371172.460129</v>
      </c>
      <c r="M20" s="38">
        <f t="shared" si="10"/>
        <v>-62580641087.159988</v>
      </c>
      <c r="N20" s="38">
        <f t="shared" si="10"/>
        <v>-159028964531.3699</v>
      </c>
      <c r="O20" s="38">
        <f t="shared" si="10"/>
        <v>-43844083855.689995</v>
      </c>
      <c r="P20" s="412">
        <f>P77</f>
        <v>-43983138272.949883</v>
      </c>
      <c r="Q20" s="74">
        <f t="shared" ref="Q20:R20" si="11">Q77</f>
        <v>-46005795421.241272</v>
      </c>
      <c r="R20" s="74">
        <f t="shared" si="11"/>
        <v>-45430037810.702606</v>
      </c>
      <c r="S20" s="74">
        <f>S77</f>
        <v>-91435833231.943863</v>
      </c>
      <c r="T20" s="74">
        <f>T77</f>
        <v>-179263055360.58374</v>
      </c>
      <c r="U20" s="74">
        <f t="shared" si="10"/>
        <v>-168426555197.8125</v>
      </c>
      <c r="V20" s="74">
        <f t="shared" si="10"/>
        <v>-180061255232.65274</v>
      </c>
      <c r="W20" s="74">
        <f t="shared" si="10"/>
        <v>-201994221622.59021</v>
      </c>
      <c r="X20" s="74">
        <f t="shared" si="10"/>
        <v>-230792148885.56915</v>
      </c>
      <c r="Y20" s="74">
        <f t="shared" si="10"/>
        <v>-263592861900.29785</v>
      </c>
      <c r="Z20" s="74">
        <f t="shared" si="10"/>
        <v>-299569938990.70306</v>
      </c>
      <c r="AA20" s="74">
        <f t="shared" si="10"/>
        <v>-339361051960.52466</v>
      </c>
      <c r="AB20" s="74">
        <f t="shared" si="10"/>
        <v>-383527455576.46747</v>
      </c>
      <c r="AC20" s="74">
        <f t="shared" si="10"/>
        <v>-432121581356.55103</v>
      </c>
      <c r="AD20" s="74">
        <f t="shared" si="10"/>
        <v>-484696003830.39117</v>
      </c>
      <c r="AE20" s="118">
        <f>(N20/F20)^(1/8)-1</f>
        <v>8.6966848503478023E-2</v>
      </c>
      <c r="AF20" s="39"/>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row>
    <row r="21" spans="1:141" ht="30" customHeight="1" x14ac:dyDescent="0.25">
      <c r="B21" s="2"/>
      <c r="C21" s="2"/>
      <c r="D21" s="2"/>
      <c r="E21" s="59" t="s">
        <v>148</v>
      </c>
      <c r="F21" s="61">
        <f t="shared" ref="F21:T21" si="12">F77/F44</f>
        <v>-8.0419697101001719E-2</v>
      </c>
      <c r="G21" s="61">
        <f t="shared" si="12"/>
        <v>-9.374038449959933E-2</v>
      </c>
      <c r="H21" s="61">
        <f t="shared" si="12"/>
        <v>-0.10125279841892086</v>
      </c>
      <c r="I21" s="61">
        <f t="shared" si="12"/>
        <v>-8.0631112604890059E-2</v>
      </c>
      <c r="J21" s="61">
        <f t="shared" si="12"/>
        <v>-5.9428443151365543E-2</v>
      </c>
      <c r="K21" s="61">
        <f t="shared" si="12"/>
        <v>-5.5232035401013249E-2</v>
      </c>
      <c r="L21" s="61">
        <f t="shared" si="12"/>
        <v>-3.1114771550154303E-2</v>
      </c>
      <c r="M21" s="61">
        <f t="shared" si="12"/>
        <v>-4.304264375906984E-2</v>
      </c>
      <c r="N21" s="61">
        <f t="shared" si="12"/>
        <v>-9.8840748546160373E-2</v>
      </c>
      <c r="O21" s="61">
        <f>O77/O44</f>
        <v>-2.6780422373199487E-2</v>
      </c>
      <c r="P21" s="119">
        <f t="shared" si="12"/>
        <v>-2.6653595166176887E-2</v>
      </c>
      <c r="Q21" s="75">
        <f>Q77/Q44</f>
        <v>-2.6653595166176887E-2</v>
      </c>
      <c r="R21" s="75">
        <f t="shared" si="12"/>
        <v>-2.665359516617689E-2</v>
      </c>
      <c r="S21" s="75">
        <f t="shared" si="12"/>
        <v>-5.3644984686148645E-2</v>
      </c>
      <c r="T21" s="75">
        <f t="shared" si="12"/>
        <v>-0.10517281376128047</v>
      </c>
      <c r="U21" s="75">
        <f t="shared" ref="U21:AD21" si="13">U77/U44</f>
        <v>-8.822775779866017E-2</v>
      </c>
      <c r="V21" s="75">
        <f t="shared" si="13"/>
        <v>-8.4216449275657898E-2</v>
      </c>
      <c r="W21" s="75">
        <f t="shared" si="13"/>
        <v>-8.4352425835759651E-2</v>
      </c>
      <c r="X21" s="75">
        <f t="shared" si="13"/>
        <v>-8.6052132837031808E-2</v>
      </c>
      <c r="Y21" s="75">
        <f t="shared" si="13"/>
        <v>-8.7751839838303994E-2</v>
      </c>
      <c r="Z21" s="75">
        <f t="shared" si="13"/>
        <v>-8.9043617159270824E-2</v>
      </c>
      <c r="AA21" s="75">
        <f t="shared" si="13"/>
        <v>-9.0063441360034122E-2</v>
      </c>
      <c r="AB21" s="75">
        <f t="shared" si="13"/>
        <v>-9.087930072064479E-2</v>
      </c>
      <c r="AC21" s="75">
        <f t="shared" si="13"/>
        <v>-9.1423206961051856E-2</v>
      </c>
      <c r="AD21" s="75">
        <f t="shared" si="13"/>
        <v>-9.1559183521153609E-2</v>
      </c>
      <c r="AE21" s="309"/>
      <c r="AF21" s="60"/>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row>
    <row r="22" spans="1:141" ht="30" customHeight="1" x14ac:dyDescent="0.25">
      <c r="B22" s="2"/>
      <c r="C22" s="2"/>
      <c r="D22" s="2"/>
      <c r="E22" s="37" t="s">
        <v>105</v>
      </c>
      <c r="F22" s="38">
        <f>'DRE CMN 4.720 - Contas Abertas'!F34</f>
        <v>42425198709.48999</v>
      </c>
      <c r="G22" s="38">
        <f>'DRE CMN 4.720 - Contas Abertas'!G34</f>
        <v>49015801202.720016</v>
      </c>
      <c r="H22" s="38">
        <f>'DRE CMN 4.720 - Contas Abertas'!H34</f>
        <v>54984053844.650192</v>
      </c>
      <c r="I22" s="38">
        <f>'DRE CMN 4.720 - Contas Abertas'!I34</f>
        <v>52882427469.44986</v>
      </c>
      <c r="J22" s="38">
        <f>'DRE CMN 4.720 - Contas Abertas'!J34</f>
        <v>50144548529.219879</v>
      </c>
      <c r="K22" s="38">
        <f>'DRE CMN 4.720 - Contas Abertas'!K34</f>
        <v>53946797147.029999</v>
      </c>
      <c r="L22" s="38">
        <f>'DRE CMN 4.720 - Contas Abertas'!L34</f>
        <v>56539099216.68988</v>
      </c>
      <c r="M22" s="38">
        <f>'DRE CMN 4.720 - Contas Abertas'!M34</f>
        <v>59305219275.350021</v>
      </c>
      <c r="N22" s="38">
        <f>'DRE CMN 4.720 - Contas Abertas'!N34</f>
        <v>73396928359.330139</v>
      </c>
      <c r="O22" s="38">
        <f>'DRE CMN 4.720 - Contas Abertas'!O34</f>
        <v>21161005252.669998</v>
      </c>
      <c r="P22" s="38">
        <f>'DRE CMN 4.720 - Contas Abertas'!P34</f>
        <v>22887243982.300102</v>
      </c>
      <c r="Q22" s="74">
        <f t="shared" ref="Q22:R22" si="14">Q23*Q16</f>
        <v>23109498033.858963</v>
      </c>
      <c r="R22" s="74">
        <f t="shared" si="14"/>
        <v>23319353864.64212</v>
      </c>
      <c r="S22" s="74">
        <f>SUM(Q22:R22)</f>
        <v>46428851898.501083</v>
      </c>
      <c r="T22" s="74">
        <f>SUM(O22:P22,S22)</f>
        <v>90477101133.471191</v>
      </c>
      <c r="U22" s="74">
        <f t="shared" ref="U22:AD22" si="15">U23*U16</f>
        <v>85313869009.736206</v>
      </c>
      <c r="V22" s="74">
        <f t="shared" si="15"/>
        <v>95594581367.196503</v>
      </c>
      <c r="W22" s="74">
        <f t="shared" si="15"/>
        <v>107064296763.61786</v>
      </c>
      <c r="X22" s="74">
        <f t="shared" si="15"/>
        <v>119889131228.26019</v>
      </c>
      <c r="Y22" s="74">
        <f t="shared" si="15"/>
        <v>134250200091.02057</v>
      </c>
      <c r="Z22" s="74">
        <f t="shared" si="15"/>
        <v>150338410497.7453</v>
      </c>
      <c r="AA22" s="74">
        <f t="shared" si="15"/>
        <v>168359731939.02618</v>
      </c>
      <c r="AB22" s="74">
        <f t="shared" si="15"/>
        <v>188545617886.37933</v>
      </c>
      <c r="AC22" s="74">
        <f t="shared" si="15"/>
        <v>211158188225.0321</v>
      </c>
      <c r="AD22" s="74">
        <f t="shared" si="15"/>
        <v>236493557745.87653</v>
      </c>
      <c r="AE22" s="118">
        <f>(N22/F22)^(1/8)-1</f>
        <v>7.0919311243893501E-2</v>
      </c>
      <c r="AF22" s="39"/>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row>
    <row r="23" spans="1:141" ht="30" customHeight="1" x14ac:dyDescent="0.25">
      <c r="B23" s="2"/>
      <c r="C23" s="2"/>
      <c r="D23" s="2"/>
      <c r="E23" s="58" t="s">
        <v>153</v>
      </c>
      <c r="F23" s="61">
        <f t="shared" ref="F23:P23" si="16">F22/F16</f>
        <v>0.95407603112793649</v>
      </c>
      <c r="G23" s="61">
        <f t="shared" si="16"/>
        <v>0.97043899276097267</v>
      </c>
      <c r="H23" s="61">
        <f t="shared" si="16"/>
        <v>1.0057799783768522</v>
      </c>
      <c r="I23" s="61">
        <f t="shared" si="16"/>
        <v>1.0371049281967604</v>
      </c>
      <c r="J23" s="61">
        <f t="shared" si="16"/>
        <v>1.0461903063666615</v>
      </c>
      <c r="K23" s="61">
        <f t="shared" si="16"/>
        <v>1.014802331522086</v>
      </c>
      <c r="L23" s="61">
        <f t="shared" si="16"/>
        <v>1.0092760670856549</v>
      </c>
      <c r="M23" s="61">
        <f t="shared" si="16"/>
        <v>1.0162619906489518</v>
      </c>
      <c r="N23" s="61">
        <f t="shared" si="16"/>
        <v>1.0182256802040661</v>
      </c>
      <c r="O23" s="61">
        <f t="shared" si="16"/>
        <v>1.0230036860865082</v>
      </c>
      <c r="P23" s="61">
        <f t="shared" si="16"/>
        <v>0.99733912215253828</v>
      </c>
      <c r="Q23" s="75">
        <v>1</v>
      </c>
      <c r="R23" s="75">
        <v>1</v>
      </c>
      <c r="S23" s="75">
        <f t="shared" ref="S23:T23" si="17">S22/S16</f>
        <v>1</v>
      </c>
      <c r="T23" s="75">
        <f t="shared" si="17"/>
        <v>1.0046053941211572</v>
      </c>
      <c r="U23" s="75">
        <v>1</v>
      </c>
      <c r="V23" s="75">
        <f t="shared" ref="V23:AD23" si="18">U23</f>
        <v>1</v>
      </c>
      <c r="W23" s="75">
        <f t="shared" si="18"/>
        <v>1</v>
      </c>
      <c r="X23" s="75">
        <f t="shared" si="18"/>
        <v>1</v>
      </c>
      <c r="Y23" s="75">
        <f t="shared" si="18"/>
        <v>1</v>
      </c>
      <c r="Z23" s="75">
        <f t="shared" si="18"/>
        <v>1</v>
      </c>
      <c r="AA23" s="75">
        <f t="shared" si="18"/>
        <v>1</v>
      </c>
      <c r="AB23" s="75">
        <f t="shared" si="18"/>
        <v>1</v>
      </c>
      <c r="AC23" s="75">
        <f t="shared" si="18"/>
        <v>1</v>
      </c>
      <c r="AD23" s="75">
        <f t="shared" si="18"/>
        <v>1</v>
      </c>
      <c r="AE23" s="119"/>
      <c r="AF23" s="67" t="s">
        <v>438</v>
      </c>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row>
    <row r="24" spans="1:141" ht="30" customHeight="1" x14ac:dyDescent="0.25">
      <c r="B24" s="2"/>
      <c r="C24" s="2"/>
      <c r="D24" s="2"/>
      <c r="E24" s="37" t="s">
        <v>333</v>
      </c>
      <c r="F24" s="38">
        <f>'DRE CMN 4.720 - Contas Abertas'!F36</f>
        <v>-14471849309.190001</v>
      </c>
      <c r="G24" s="38">
        <f>'DRE CMN 4.720 - Contas Abertas'!G36</f>
        <v>-21045428186.259998</v>
      </c>
      <c r="H24" s="38">
        <f>'DRE CMN 4.720 - Contas Abertas'!H36</f>
        <v>-28508133389.230011</v>
      </c>
      <c r="I24" s="38">
        <f>'DRE CMN 4.720 - Contas Abertas'!I36</f>
        <v>-21711215155.439999</v>
      </c>
      <c r="J24" s="38">
        <f>'DRE CMN 4.720 - Contas Abertas'!J36</f>
        <v>-15579955836.050003</v>
      </c>
      <c r="K24" s="38">
        <f>'DRE CMN 4.720 - Contas Abertas'!K36</f>
        <v>-14931232008.470001</v>
      </c>
      <c r="L24" s="38">
        <f>'DRE CMN 4.720 - Contas Abertas'!L36</f>
        <v>-21922967543.869999</v>
      </c>
      <c r="M24" s="38">
        <f>'DRE CMN 4.720 - Contas Abertas'!M36</f>
        <v>-13107745673.080002</v>
      </c>
      <c r="N24" s="38">
        <f>'DRE CMN 4.720 - Contas Abertas'!N36</f>
        <v>-16746738914.289997</v>
      </c>
      <c r="O24" s="38">
        <f>'DRE CMN 4.720 - Contas Abertas'!O36</f>
        <v>-5854837254.2600002</v>
      </c>
      <c r="P24" s="38">
        <f>'DRE CMN 4.720 - Contas Abertas'!P36</f>
        <v>-7176325904.2399988</v>
      </c>
      <c r="Q24" s="74">
        <f>($T$24-$O$24)/3</f>
        <v>-7048387581.9133329</v>
      </c>
      <c r="R24" s="74">
        <f t="shared" ref="R24" si="19">($T$24-$O$24)/3</f>
        <v>-7048387581.9133329</v>
      </c>
      <c r="S24" s="74">
        <f>SUM(Q24:R24)</f>
        <v>-14096775163.826666</v>
      </c>
      <c r="T24" s="74">
        <v>-27000000000</v>
      </c>
      <c r="U24" s="74">
        <f t="shared" ref="U24:Z24" si="20">U25*U38</f>
        <v>-30934801858.441715</v>
      </c>
      <c r="V24" s="74">
        <f t="shared" si="20"/>
        <v>-35425156162.909447</v>
      </c>
      <c r="W24" s="74">
        <f t="shared" si="20"/>
        <v>-40547734353.687874</v>
      </c>
      <c r="X24" s="74">
        <f t="shared" si="20"/>
        <v>-46389609061.507217</v>
      </c>
      <c r="Y24" s="74">
        <f t="shared" si="20"/>
        <v>-53049646324.510109</v>
      </c>
      <c r="Z24" s="74">
        <f t="shared" si="20"/>
        <v>-60640082160.147995</v>
      </c>
      <c r="AA24" s="74">
        <f>AA25*AA38</f>
        <v>-69288307689.266022</v>
      </c>
      <c r="AB24" s="74">
        <f>AB25*AB38</f>
        <v>-79138890162.266235</v>
      </c>
      <c r="AC24" s="74">
        <f>AC25*AC38</f>
        <v>-90355860798.061096</v>
      </c>
      <c r="AD24" s="74">
        <f>AD25*AD38</f>
        <v>-80302146846.427628</v>
      </c>
      <c r="AE24" s="118">
        <f>(N24/F24)^(1/8)-1</f>
        <v>1.8417321359471162E-2</v>
      </c>
      <c r="AF24" s="39" t="s">
        <v>225</v>
      </c>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row>
    <row r="25" spans="1:141" ht="30" customHeight="1" x14ac:dyDescent="0.25">
      <c r="B25" s="2"/>
      <c r="C25" s="2"/>
      <c r="D25" s="2"/>
      <c r="E25" s="58" t="s">
        <v>334</v>
      </c>
      <c r="F25" s="61">
        <f t="shared" ref="F25:P25" si="21">F24/F38</f>
        <v>-2.3366546130953229E-2</v>
      </c>
      <c r="G25" s="61">
        <f t="shared" si="21"/>
        <v>-3.1086261967383687E-2</v>
      </c>
      <c r="H25" s="61">
        <f t="shared" si="21"/>
        <v>-4.1597727738307493E-2</v>
      </c>
      <c r="I25" s="61">
        <f t="shared" si="21"/>
        <v>-3.4231718556988977E-2</v>
      </c>
      <c r="J25" s="61">
        <f t="shared" si="21"/>
        <v>-2.4823637662436858E-2</v>
      </c>
      <c r="K25" s="61">
        <f t="shared" si="21"/>
        <v>-2.4083572662983086E-2</v>
      </c>
      <c r="L25" s="61">
        <f t="shared" si="21"/>
        <v>-3.3446890716164537E-2</v>
      </c>
      <c r="M25" s="61">
        <f t="shared" si="21"/>
        <v>-1.8272453907693789E-2</v>
      </c>
      <c r="N25" s="61">
        <f t="shared" si="21"/>
        <v>-2.0567097668482377E-2</v>
      </c>
      <c r="O25" s="61">
        <f t="shared" si="21"/>
        <v>-6.5959634546249382E-3</v>
      </c>
      <c r="P25" s="119">
        <f t="shared" si="21"/>
        <v>-7.9661367417685151E-3</v>
      </c>
      <c r="Q25" s="75">
        <f t="shared" ref="Q25" si="22">Q24/Q38</f>
        <v>-7.576897725373277E-3</v>
      </c>
      <c r="R25" s="75">
        <f t="shared" ref="R25:T25" si="23">R24/R38</f>
        <v>-7.6172239056518116E-3</v>
      </c>
      <c r="S25" s="75">
        <f t="shared" si="23"/>
        <v>-1.5234447811303623E-2</v>
      </c>
      <c r="T25" s="75">
        <f t="shared" si="23"/>
        <v>-2.9179020458572701E-2</v>
      </c>
      <c r="U25" s="75">
        <f t="shared" ref="U25:AC25" si="24">T25+(($AD$25-$N$25)/11)</f>
        <v>-2.9849444983775252E-2</v>
      </c>
      <c r="V25" s="75">
        <f t="shared" si="24"/>
        <v>-3.0519869508977802E-2</v>
      </c>
      <c r="W25" s="75">
        <f t="shared" si="24"/>
        <v>-3.1190294034180353E-2</v>
      </c>
      <c r="X25" s="75">
        <f t="shared" si="24"/>
        <v>-3.1860718559382904E-2</v>
      </c>
      <c r="Y25" s="75">
        <f t="shared" si="24"/>
        <v>-3.2531143084585455E-2</v>
      </c>
      <c r="Z25" s="75">
        <f t="shared" si="24"/>
        <v>-3.3201567609788006E-2</v>
      </c>
      <c r="AA25" s="75">
        <f t="shared" si="24"/>
        <v>-3.3871992134990557E-2</v>
      </c>
      <c r="AB25" s="75">
        <f t="shared" si="24"/>
        <v>-3.4542416660193108E-2</v>
      </c>
      <c r="AC25" s="75">
        <f t="shared" si="24"/>
        <v>-3.5212841185395659E-2</v>
      </c>
      <c r="AD25" s="75">
        <f>AVERAGE($F$25:$N$25)</f>
        <v>-2.7941767445710444E-2</v>
      </c>
      <c r="AE25" s="118"/>
      <c r="AF25" s="347" t="s">
        <v>439</v>
      </c>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row>
    <row r="26" spans="1:141" ht="30" customHeight="1" x14ac:dyDescent="0.25">
      <c r="B26" s="2"/>
      <c r="C26" s="2"/>
      <c r="D26" s="2"/>
      <c r="E26" s="34" t="s">
        <v>155</v>
      </c>
      <c r="F26" s="115">
        <f>F22+F24</f>
        <v>27953349400.299988</v>
      </c>
      <c r="G26" s="115">
        <f t="shared" ref="G26:R26" si="25">G22+G24</f>
        <v>27970373016.460018</v>
      </c>
      <c r="H26" s="115">
        <f t="shared" si="25"/>
        <v>26475920455.420181</v>
      </c>
      <c r="I26" s="115">
        <f t="shared" si="25"/>
        <v>31171212314.009861</v>
      </c>
      <c r="J26" s="115">
        <f t="shared" si="25"/>
        <v>34564592693.169876</v>
      </c>
      <c r="K26" s="115">
        <f t="shared" si="25"/>
        <v>39015565138.559998</v>
      </c>
      <c r="L26" s="115">
        <f t="shared" si="25"/>
        <v>34616131672.819885</v>
      </c>
      <c r="M26" s="115">
        <f t="shared" si="25"/>
        <v>46197473602.27002</v>
      </c>
      <c r="N26" s="115">
        <f t="shared" si="25"/>
        <v>56650189445.040146</v>
      </c>
      <c r="O26" s="115">
        <f t="shared" si="25"/>
        <v>15306167998.409998</v>
      </c>
      <c r="P26" s="117">
        <f t="shared" si="25"/>
        <v>15710918078.060104</v>
      </c>
      <c r="Q26" s="116">
        <f t="shared" si="25"/>
        <v>16061110451.945629</v>
      </c>
      <c r="R26" s="116">
        <f t="shared" si="25"/>
        <v>16270966282.728786</v>
      </c>
      <c r="S26" s="116">
        <f>S22+S24</f>
        <v>32332076734.674416</v>
      </c>
      <c r="T26" s="116">
        <f>T22+T24</f>
        <v>63477101133.471191</v>
      </c>
      <c r="U26" s="116">
        <f t="shared" ref="U26:AB26" si="26">U22+U24</f>
        <v>54379067151.294495</v>
      </c>
      <c r="V26" s="116">
        <f t="shared" si="26"/>
        <v>60169425204.287056</v>
      </c>
      <c r="W26" s="116">
        <f t="shared" si="26"/>
        <v>66516562409.929985</v>
      </c>
      <c r="X26" s="116">
        <f t="shared" si="26"/>
        <v>73499522166.752975</v>
      </c>
      <c r="Y26" s="116">
        <f t="shared" si="26"/>
        <v>81200553766.510468</v>
      </c>
      <c r="Z26" s="116">
        <f t="shared" si="26"/>
        <v>89698328337.597305</v>
      </c>
      <c r="AA26" s="116">
        <f t="shared" si="26"/>
        <v>99071424249.760162</v>
      </c>
      <c r="AB26" s="116">
        <f t="shared" si="26"/>
        <v>109406727724.1131</v>
      </c>
      <c r="AC26" s="116">
        <f>AC22+AC24</f>
        <v>120802327426.97101</v>
      </c>
      <c r="AD26" s="116">
        <f>AD22+AD24</f>
        <v>156191410899.44891</v>
      </c>
      <c r="AE26" s="118">
        <f>(N26/F26)^(1/8)-1</f>
        <v>9.2310074439726497E-2</v>
      </c>
      <c r="AF26" s="39"/>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row>
    <row r="27" spans="1:141" ht="30" customHeight="1" x14ac:dyDescent="0.25">
      <c r="B27" s="2"/>
      <c r="C27" s="2"/>
      <c r="D27" s="2"/>
      <c r="E27" s="58" t="s">
        <v>156</v>
      </c>
      <c r="F27" s="61">
        <f>F26/F22</f>
        <v>0.6588855267764997</v>
      </c>
      <c r="G27" s="61">
        <f t="shared" ref="G27:AD27" si="27">G26/G22</f>
        <v>0.57063992284406173</v>
      </c>
      <c r="H27" s="61">
        <f t="shared" si="27"/>
        <v>0.48151997905109395</v>
      </c>
      <c r="I27" s="61">
        <f t="shared" si="27"/>
        <v>0.58944367355332639</v>
      </c>
      <c r="J27" s="61">
        <f t="shared" si="27"/>
        <v>0.68929911041134695</v>
      </c>
      <c r="K27" s="61">
        <f t="shared" si="27"/>
        <v>0.72322301233610808</v>
      </c>
      <c r="L27" s="61">
        <f t="shared" si="27"/>
        <v>0.61225120584520187</v>
      </c>
      <c r="M27" s="61">
        <f t="shared" si="27"/>
        <v>0.77897821080094742</v>
      </c>
      <c r="N27" s="61">
        <f t="shared" si="27"/>
        <v>0.77183324576877654</v>
      </c>
      <c r="O27" s="61">
        <f t="shared" si="27"/>
        <v>0.72331951226554969</v>
      </c>
      <c r="P27" s="119">
        <f t="shared" si="27"/>
        <v>0.68644866503848934</v>
      </c>
      <c r="Q27" s="75">
        <f t="shared" si="27"/>
        <v>0.69500040322873458</v>
      </c>
      <c r="R27" s="75">
        <f t="shared" si="27"/>
        <v>0.6977451595431885</v>
      </c>
      <c r="S27" s="75">
        <f t="shared" si="27"/>
        <v>0.69637898445897672</v>
      </c>
      <c r="T27" s="75">
        <f>T26/T22</f>
        <v>0.70158195099365761</v>
      </c>
      <c r="U27" s="75">
        <f t="shared" si="27"/>
        <v>0.63740008257143554</v>
      </c>
      <c r="V27" s="75">
        <f t="shared" si="27"/>
        <v>0.62942296878904824</v>
      </c>
      <c r="W27" s="75">
        <f t="shared" si="27"/>
        <v>0.62127678806678877</v>
      </c>
      <c r="X27" s="75">
        <f t="shared" si="27"/>
        <v>0.61306243037840713</v>
      </c>
      <c r="Y27" s="75">
        <f t="shared" si="27"/>
        <v>0.6048449366291978</v>
      </c>
      <c r="Z27" s="75">
        <f t="shared" si="27"/>
        <v>0.59664278769890655</v>
      </c>
      <c r="AA27" s="75">
        <f t="shared" si="27"/>
        <v>0.58845083149479149</v>
      </c>
      <c r="AB27" s="75">
        <f t="shared" si="27"/>
        <v>0.5802666163795086</v>
      </c>
      <c r="AC27" s="75">
        <f t="shared" si="27"/>
        <v>0.57209397581225452</v>
      </c>
      <c r="AD27" s="75">
        <f t="shared" si="27"/>
        <v>0.66044678928330025</v>
      </c>
      <c r="AE27" s="119"/>
      <c r="AF27" s="53"/>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row>
    <row r="28" spans="1:141" ht="30" customHeight="1" thickBot="1" x14ac:dyDescent="0.3">
      <c r="B28" s="2"/>
      <c r="C28" s="2"/>
      <c r="D28" s="2"/>
      <c r="E28" s="51" t="s">
        <v>149</v>
      </c>
      <c r="F28" s="43">
        <f t="shared" ref="F28:S28" si="28">F22/F34</f>
        <v>3.8807986627992543E-2</v>
      </c>
      <c r="G28" s="43">
        <f t="shared" si="28"/>
        <v>4.1026248540119589E-2</v>
      </c>
      <c r="H28" s="43">
        <f t="shared" si="28"/>
        <v>4.4009042202914461E-2</v>
      </c>
      <c r="I28" s="43">
        <f t="shared" si="28"/>
        <v>4.2309002781039329E-2</v>
      </c>
      <c r="J28" s="43">
        <f t="shared" si="28"/>
        <v>3.9182687503328824E-2</v>
      </c>
      <c r="K28" s="43">
        <f t="shared" si="28"/>
        <v>4.0311685812404165E-2</v>
      </c>
      <c r="L28" s="43">
        <f t="shared" si="28"/>
        <v>3.8259993504401402E-2</v>
      </c>
      <c r="M28" s="43">
        <f t="shared" si="28"/>
        <v>3.5634335388475671E-2</v>
      </c>
      <c r="N28" s="43">
        <f t="shared" si="28"/>
        <v>3.982076405754683E-2</v>
      </c>
      <c r="O28" s="43">
        <f t="shared" si="28"/>
        <v>1.1323150093439389E-2</v>
      </c>
      <c r="P28" s="310">
        <f t="shared" si="28"/>
        <v>1.2105052730051387E-2</v>
      </c>
      <c r="Q28" s="72">
        <f t="shared" si="28"/>
        <v>1.1836402980500893E-2</v>
      </c>
      <c r="R28" s="72">
        <f t="shared" si="28"/>
        <v>1.2007456995294413E-2</v>
      </c>
      <c r="S28" s="72">
        <f t="shared" si="28"/>
        <v>2.3906856328358261E-2</v>
      </c>
      <c r="T28" s="72">
        <f>T22/T34</f>
        <v>4.6587907504860512E-2</v>
      </c>
      <c r="U28" s="72">
        <f>U22/U34</f>
        <v>3.9222578622842466E-2</v>
      </c>
      <c r="V28" s="72">
        <f t="shared" ref="V28:AD28" si="29">V22/V34</f>
        <v>3.9240249260861247E-2</v>
      </c>
      <c r="W28" s="72">
        <f t="shared" si="29"/>
        <v>3.9239650256182652E-2</v>
      </c>
      <c r="X28" s="72">
        <f t="shared" si="29"/>
        <v>3.9232162697700114E-2</v>
      </c>
      <c r="Y28" s="72">
        <f t="shared" si="29"/>
        <v>3.9224675139217562E-2</v>
      </c>
      <c r="Z28" s="72">
        <f t="shared" si="29"/>
        <v>3.9218984594770828E-2</v>
      </c>
      <c r="AA28" s="72">
        <f t="shared" si="29"/>
        <v>3.9214492059681298E-2</v>
      </c>
      <c r="AB28" s="72">
        <f t="shared" si="29"/>
        <v>3.9210898031609653E-2</v>
      </c>
      <c r="AC28" s="72">
        <f t="shared" si="29"/>
        <v>3.9208502012895281E-2</v>
      </c>
      <c r="AD28" s="72">
        <f t="shared" si="29"/>
        <v>3.9207903008216707E-2</v>
      </c>
      <c r="AE28" s="310"/>
      <c r="AF28" s="44"/>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row>
    <row r="29" spans="1:141" ht="30" customHeight="1" x14ac:dyDescent="0.25">
      <c r="B29" s="2"/>
      <c r="C29" s="2"/>
      <c r="D29" s="2"/>
      <c r="E29" s="212"/>
      <c r="F29" s="26"/>
      <c r="G29" s="26"/>
      <c r="H29" s="26"/>
      <c r="I29" s="26"/>
      <c r="J29" s="26"/>
      <c r="K29" s="26"/>
      <c r="L29" s="26"/>
      <c r="M29" s="26"/>
      <c r="N29" s="26"/>
      <c r="O29" s="26"/>
      <c r="P29" s="26"/>
      <c r="Q29" s="26"/>
      <c r="R29" s="26"/>
      <c r="S29" s="26"/>
      <c r="T29" s="410"/>
      <c r="U29" s="26"/>
      <c r="V29" s="26"/>
      <c r="W29" s="26"/>
      <c r="X29" s="26"/>
      <c r="Y29" s="26"/>
      <c r="Z29" s="26"/>
      <c r="AA29" s="26"/>
      <c r="AB29" s="26"/>
      <c r="AC29" s="26"/>
      <c r="AD29" s="26"/>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row>
    <row r="30" spans="1:141" ht="30" customHeight="1" x14ac:dyDescent="0.25">
      <c r="B30" s="2"/>
      <c r="C30" s="2"/>
      <c r="D30" s="2"/>
      <c r="E30" s="2"/>
      <c r="F30" s="26"/>
      <c r="G30" s="26"/>
      <c r="H30" s="26"/>
      <c r="I30" s="26"/>
      <c r="J30" s="26"/>
      <c r="K30" s="26"/>
      <c r="L30" s="26"/>
      <c r="M30" s="26"/>
      <c r="N30" s="26"/>
      <c r="O30" s="26"/>
      <c r="P30" s="26"/>
      <c r="Q30" s="26"/>
      <c r="R30" s="26"/>
      <c r="S30" s="26"/>
      <c r="T30" s="11"/>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row>
    <row r="31" spans="1:141" s="7" customFormat="1" ht="30" customHeight="1" thickBot="1" x14ac:dyDescent="0.3">
      <c r="A31" s="267"/>
      <c r="B31" s="6"/>
      <c r="C31" s="2"/>
      <c r="D31" s="2"/>
      <c r="E31" s="6"/>
      <c r="F31" s="2"/>
      <c r="G31" s="2"/>
      <c r="H31" s="2"/>
      <c r="I31" s="2"/>
      <c r="J31" s="2"/>
      <c r="K31" s="2"/>
      <c r="L31" s="2"/>
      <c r="M31" s="2"/>
      <c r="N31" s="2"/>
      <c r="O31" s="2"/>
      <c r="P31" s="2"/>
      <c r="Q31" s="2"/>
      <c r="R31" s="2"/>
      <c r="S31" s="2"/>
      <c r="T31" s="6"/>
      <c r="U31" s="6"/>
      <c r="V31" s="6"/>
      <c r="W31" s="6"/>
      <c r="X31" s="6"/>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row>
    <row r="32" spans="1:141" ht="30" customHeight="1" x14ac:dyDescent="0.25">
      <c r="B32" s="2"/>
      <c r="C32" s="2"/>
      <c r="D32" s="2"/>
      <c r="E32" s="31"/>
      <c r="F32" s="32"/>
      <c r="G32" s="32"/>
      <c r="H32" s="32"/>
      <c r="I32" s="32"/>
      <c r="J32" s="32"/>
      <c r="K32" s="32"/>
      <c r="L32" s="32"/>
      <c r="M32" s="32"/>
      <c r="N32" s="32"/>
      <c r="O32" s="32"/>
      <c r="P32" s="32"/>
      <c r="Q32" s="32"/>
      <c r="R32" s="32"/>
      <c r="S32" s="32"/>
      <c r="T32" s="111"/>
      <c r="U32" s="111"/>
      <c r="V32" s="111"/>
      <c r="W32" s="111"/>
      <c r="X32" s="111"/>
      <c r="Y32" s="111"/>
      <c r="Z32" s="111"/>
      <c r="AA32" s="111"/>
      <c r="AB32" s="111"/>
      <c r="AC32" s="111"/>
      <c r="AD32" s="111"/>
      <c r="AE32" s="111"/>
      <c r="AF32" s="11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row>
    <row r="33" spans="2:141" ht="30" customHeight="1" x14ac:dyDescent="0.25">
      <c r="B33" s="2"/>
      <c r="C33" s="2"/>
      <c r="D33" s="2"/>
      <c r="E33" s="34" t="s">
        <v>130</v>
      </c>
      <c r="F33" s="35">
        <v>2014</v>
      </c>
      <c r="G33" s="35">
        <v>2015</v>
      </c>
      <c r="H33" s="35">
        <v>2016</v>
      </c>
      <c r="I33" s="35">
        <v>2017</v>
      </c>
      <c r="J33" s="35">
        <v>2018</v>
      </c>
      <c r="K33" s="35">
        <v>2019</v>
      </c>
      <c r="L33" s="35">
        <v>2020</v>
      </c>
      <c r="M33" s="35">
        <v>2021</v>
      </c>
      <c r="N33" s="35">
        <v>2022</v>
      </c>
      <c r="O33" s="35" t="s">
        <v>451</v>
      </c>
      <c r="P33" s="114" t="s">
        <v>452</v>
      </c>
      <c r="Q33" s="69" t="s">
        <v>453</v>
      </c>
      <c r="R33" s="69" t="s">
        <v>454</v>
      </c>
      <c r="S33" s="69" t="s">
        <v>455</v>
      </c>
      <c r="T33" s="69">
        <v>2023</v>
      </c>
      <c r="U33" s="69">
        <v>2024</v>
      </c>
      <c r="V33" s="69">
        <v>2025</v>
      </c>
      <c r="W33" s="69">
        <v>2026</v>
      </c>
      <c r="X33" s="69">
        <v>2027</v>
      </c>
      <c r="Y33" s="69">
        <v>2028</v>
      </c>
      <c r="Z33" s="69">
        <v>2029</v>
      </c>
      <c r="AA33" s="69">
        <v>2030</v>
      </c>
      <c r="AB33" s="69">
        <v>2031</v>
      </c>
      <c r="AC33" s="69">
        <v>2032</v>
      </c>
      <c r="AD33" s="69">
        <v>2033</v>
      </c>
      <c r="AE33" s="114" t="s">
        <v>188</v>
      </c>
      <c r="AF33" s="36" t="s">
        <v>180</v>
      </c>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row>
    <row r="34" spans="2:141" ht="30" customHeight="1" x14ac:dyDescent="0.25">
      <c r="B34" s="2"/>
      <c r="C34" s="2"/>
      <c r="D34" s="2"/>
      <c r="E34" s="34" t="s">
        <v>131</v>
      </c>
      <c r="F34" s="115">
        <f>SUM(F36,F38,F40,F42)</f>
        <v>1093207929495.8405</v>
      </c>
      <c r="G34" s="115">
        <f t="shared" ref="G34:M34" si="30">SUM(G36,G38,G40,G42)</f>
        <v>1194742462372.2893</v>
      </c>
      <c r="H34" s="115">
        <f t="shared" si="30"/>
        <v>1249380833855.2961</v>
      </c>
      <c r="I34" s="115">
        <f t="shared" si="30"/>
        <v>1249909569911.8909</v>
      </c>
      <c r="J34" s="115">
        <f t="shared" si="30"/>
        <v>1279762867847.178</v>
      </c>
      <c r="K34" s="115">
        <f t="shared" si="30"/>
        <v>1338242151372.1519</v>
      </c>
      <c r="L34" s="115">
        <f t="shared" si="30"/>
        <v>1477760293142.3828</v>
      </c>
      <c r="M34" s="115">
        <f t="shared" si="30"/>
        <v>1664271793729.8652</v>
      </c>
      <c r="N34" s="115">
        <f>SUM(N36,N38,N40,N42)</f>
        <v>1843182321998.1626</v>
      </c>
      <c r="O34" s="115">
        <f>SUM(O36,O38,O40,O42)</f>
        <v>1868826702644.4031</v>
      </c>
      <c r="P34" s="115">
        <f>SUM(P36,P38,P40,P42)</f>
        <v>1890718239126.8232</v>
      </c>
      <c r="Q34" s="116">
        <f>'Projeções Trimestrais'!H21</f>
        <v>1952408858665.0178</v>
      </c>
      <c r="R34" s="116">
        <f>'Projeções Trimestrais'!I21</f>
        <v>1942072653167.1704</v>
      </c>
      <c r="S34" s="116">
        <f>R34</f>
        <v>1942072653167.1704</v>
      </c>
      <c r="T34" s="116">
        <f>S34</f>
        <v>1942072653167.1704</v>
      </c>
      <c r="U34" s="116">
        <f t="shared" ref="U34:AD34" si="31">T34*(1+U35)</f>
        <v>2175121371547.231</v>
      </c>
      <c r="V34" s="116">
        <f t="shared" si="31"/>
        <v>2436135936132.8989</v>
      </c>
      <c r="W34" s="116">
        <f t="shared" si="31"/>
        <v>2728472248468.8472</v>
      </c>
      <c r="X34" s="116">
        <f t="shared" si="31"/>
        <v>3055888918285.1089</v>
      </c>
      <c r="Y34" s="116">
        <f t="shared" si="31"/>
        <v>3422595588479.3223</v>
      </c>
      <c r="Z34" s="116">
        <f t="shared" si="31"/>
        <v>3833307059096.8413</v>
      </c>
      <c r="AA34" s="116">
        <f t="shared" si="31"/>
        <v>4293303906188.4629</v>
      </c>
      <c r="AB34" s="116">
        <f t="shared" si="31"/>
        <v>4808500374931.0791</v>
      </c>
      <c r="AC34" s="116">
        <f t="shared" si="31"/>
        <v>5385520419922.8096</v>
      </c>
      <c r="AD34" s="116">
        <f t="shared" si="31"/>
        <v>6031782870313.5469</v>
      </c>
      <c r="AE34" s="117"/>
      <c r="AF34" s="36"/>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row>
    <row r="35" spans="2:141" ht="30" customHeight="1" x14ac:dyDescent="0.25">
      <c r="B35" s="2"/>
      <c r="C35" s="2"/>
      <c r="D35" s="2"/>
      <c r="E35" s="55" t="s">
        <v>158</v>
      </c>
      <c r="F35" s="107">
        <v>0</v>
      </c>
      <c r="G35" s="107">
        <f>G34/F34-1</f>
        <v>9.2877603735708414E-2</v>
      </c>
      <c r="H35" s="107">
        <f>H34/G34-1</f>
        <v>4.5732342495399703E-2</v>
      </c>
      <c r="I35" s="107">
        <f>I34/H34-1</f>
        <v>4.2319846940763739E-4</v>
      </c>
      <c r="J35" s="107">
        <f t="shared" ref="J35:R35" si="32">J34/I34-1</f>
        <v>2.3884366240504606E-2</v>
      </c>
      <c r="K35" s="107">
        <f t="shared" si="32"/>
        <v>4.5695405761653207E-2</v>
      </c>
      <c r="L35" s="107">
        <f t="shared" si="32"/>
        <v>0.10425478051724602</v>
      </c>
      <c r="M35" s="107">
        <f t="shared" si="32"/>
        <v>0.12621228317812982</v>
      </c>
      <c r="N35" s="107">
        <f t="shared" si="32"/>
        <v>0.10750078739683122</v>
      </c>
      <c r="O35" s="107">
        <f t="shared" si="32"/>
        <v>1.3913100370038123E-2</v>
      </c>
      <c r="P35" s="413">
        <f t="shared" si="32"/>
        <v>1.171405377044521E-2</v>
      </c>
      <c r="Q35" s="108">
        <f t="shared" si="32"/>
        <v>3.2628140069503209E-2</v>
      </c>
      <c r="R35" s="108">
        <f t="shared" si="32"/>
        <v>-5.2940783647719147E-3</v>
      </c>
      <c r="S35" s="108">
        <f>S34/O34-1</f>
        <v>3.919354877534853E-2</v>
      </c>
      <c r="T35" s="108">
        <f>T34/N34-1</f>
        <v>5.3651952923356117E-2</v>
      </c>
      <c r="U35" s="108">
        <f>VLOOKUP(MIN('G Ativos Rentáveis'!E11:E251),'G Ativos Rentáveis'!E11:P251,12,FALSE)</f>
        <v>0.12000000000000009</v>
      </c>
      <c r="V35" s="108">
        <f>VLOOKUP(MIN('G Ativos Rentáveis'!F11:F251),'G Ativos Rentáveis'!F11:Q251,12,FALSE)</f>
        <v>0.12000000000000009</v>
      </c>
      <c r="W35" s="108">
        <f>VLOOKUP(MIN('G Ativos Rentáveis'!G11:G251),'G Ativos Rentáveis'!G11:R251,12,FALSE)</f>
        <v>0.12000000000000009</v>
      </c>
      <c r="X35" s="108">
        <f>VLOOKUP(MIN('G Ativos Rentáveis'!H11:H251),'G Ativos Rentáveis'!H11:S251,12,FALSE)</f>
        <v>0.12000000000000009</v>
      </c>
      <c r="Y35" s="108">
        <f>VLOOKUP(MIN('G Ativos Rentáveis'!I11:I251),'G Ativos Rentáveis'!I11:T251,12,FALSE)</f>
        <v>0.12000000000000009</v>
      </c>
      <c r="Z35" s="108">
        <f>VLOOKUP(MIN('G Ativos Rentáveis'!J11:J251),'G Ativos Rentáveis'!J11:U251,12,FALSE)</f>
        <v>0.12000000000000009</v>
      </c>
      <c r="AA35" s="108">
        <f>VLOOKUP(MIN('G Ativos Rentáveis'!K11:K251),'G Ativos Rentáveis'!K11:V251,12,FALSE)</f>
        <v>0.12000000000000009</v>
      </c>
      <c r="AB35" s="108">
        <f>VLOOKUP(MIN('G Ativos Rentáveis'!L11:L251),'G Ativos Rentáveis'!L11:W251,12,FALSE)</f>
        <v>0.12000000000000009</v>
      </c>
      <c r="AC35" s="108">
        <f>VLOOKUP(MIN('G Ativos Rentáveis'!M11:M251),'G Ativos Rentáveis'!M11:X251,12,FALSE)</f>
        <v>0.12000000000000009</v>
      </c>
      <c r="AD35" s="108">
        <f>VLOOKUP(MIN('G Ativos Rentáveis'!N11:N251),'G Ativos Rentáveis'!N11:Y251,12,FALSE)</f>
        <v>0.12000000000000009</v>
      </c>
      <c r="AE35" s="118">
        <f>(N34/F34)^(1/8)-1</f>
        <v>6.7476174074317496E-2</v>
      </c>
      <c r="AF35" s="36"/>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row>
    <row r="36" spans="2:141" ht="30" customHeight="1" x14ac:dyDescent="0.25">
      <c r="B36" s="2"/>
      <c r="C36" s="2"/>
      <c r="D36" s="2"/>
      <c r="E36" s="40" t="s">
        <v>132</v>
      </c>
      <c r="F36" s="38">
        <v>401317691900.26672</v>
      </c>
      <c r="G36" s="38">
        <v>458854109059.69977</v>
      </c>
      <c r="H36" s="38">
        <v>502781319485.82574</v>
      </c>
      <c r="I36" s="38">
        <v>553909491437.77075</v>
      </c>
      <c r="J36" s="38">
        <v>590308893627.35999</v>
      </c>
      <c r="K36" s="38">
        <v>660070873302.7478</v>
      </c>
      <c r="L36" s="38">
        <v>763852658490.71033</v>
      </c>
      <c r="M36" s="38">
        <v>882800820820.10229</v>
      </c>
      <c r="N36" s="38">
        <v>947869355960.67676</v>
      </c>
      <c r="O36" s="38">
        <v>891816101192.88</v>
      </c>
      <c r="P36" s="412">
        <v>897788616255.09302</v>
      </c>
      <c r="Q36" s="74">
        <f>Q37*Q$34</f>
        <v>927081788979.0697</v>
      </c>
      <c r="R36" s="74">
        <f>R37*R$34</f>
        <v>922173745337.66162</v>
      </c>
      <c r="S36" s="74">
        <f>S37*S$34</f>
        <v>922173745337.66162</v>
      </c>
      <c r="T36" s="74">
        <f>T37*T$34</f>
        <v>922173745337.66162</v>
      </c>
      <c r="U36" s="74">
        <f t="shared" ref="U36:AD36" si="33">U37*U$34</f>
        <v>1032834594778.181</v>
      </c>
      <c r="V36" s="74">
        <f t="shared" si="33"/>
        <v>1156774746151.563</v>
      </c>
      <c r="W36" s="74">
        <f t="shared" si="33"/>
        <v>1295587715689.7507</v>
      </c>
      <c r="X36" s="74">
        <f t="shared" si="33"/>
        <v>1451058241572.5208</v>
      </c>
      <c r="Y36" s="74">
        <f t="shared" si="33"/>
        <v>1625185230561.2234</v>
      </c>
      <c r="Z36" s="74">
        <f t="shared" si="33"/>
        <v>1820207458228.5703</v>
      </c>
      <c r="AA36" s="74">
        <f t="shared" si="33"/>
        <v>2038632353215.999</v>
      </c>
      <c r="AB36" s="74">
        <f t="shared" si="33"/>
        <v>2283268235601.9194</v>
      </c>
      <c r="AC36" s="74">
        <f t="shared" si="33"/>
        <v>2557260423874.1499</v>
      </c>
      <c r="AD36" s="74">
        <f t="shared" si="33"/>
        <v>2864131674739.0483</v>
      </c>
      <c r="AE36" s="118">
        <f>(N36/F36)^(1/8)-1</f>
        <v>0.11341616469254578</v>
      </c>
      <c r="AF36" s="39"/>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row>
    <row r="37" spans="2:141" ht="30" customHeight="1" x14ac:dyDescent="0.25">
      <c r="B37" s="2"/>
      <c r="C37" s="2"/>
      <c r="D37" s="2"/>
      <c r="E37" s="59" t="s">
        <v>162</v>
      </c>
      <c r="F37" s="61">
        <f>F36/F$34</f>
        <v>0.36710097052199775</v>
      </c>
      <c r="G37" s="61">
        <f t="shared" ref="G37:P37" si="34">G36/G$34</f>
        <v>0.38406110397097271</v>
      </c>
      <c r="H37" s="61">
        <f t="shared" si="34"/>
        <v>0.40242438963495264</v>
      </c>
      <c r="I37" s="61">
        <f t="shared" si="34"/>
        <v>0.44315965312339928</v>
      </c>
      <c r="J37" s="61">
        <f t="shared" si="34"/>
        <v>0.46126427673306375</v>
      </c>
      <c r="K37" s="61">
        <f t="shared" si="34"/>
        <v>0.49323724605890751</v>
      </c>
      <c r="L37" s="61">
        <f t="shared" si="34"/>
        <v>0.51689889221912722</v>
      </c>
      <c r="M37" s="61">
        <f t="shared" si="34"/>
        <v>0.53044269820954093</v>
      </c>
      <c r="N37" s="61">
        <f t="shared" si="34"/>
        <v>0.51425696994158865</v>
      </c>
      <c r="O37" s="61">
        <f t="shared" si="34"/>
        <v>0.47720642044067213</v>
      </c>
      <c r="P37" s="61">
        <f t="shared" si="34"/>
        <v>0.47483998285736762</v>
      </c>
      <c r="Q37" s="75">
        <f>P37</f>
        <v>0.47483998285736762</v>
      </c>
      <c r="R37" s="75">
        <f t="shared" ref="Q37:T43" si="35">Q37</f>
        <v>0.47483998285736762</v>
      </c>
      <c r="S37" s="75">
        <f t="shared" si="35"/>
        <v>0.47483998285736762</v>
      </c>
      <c r="T37" s="75">
        <f t="shared" si="35"/>
        <v>0.47483998285736762</v>
      </c>
      <c r="U37" s="75">
        <f t="shared" ref="U37:AD43" si="36">T37</f>
        <v>0.47483998285736762</v>
      </c>
      <c r="V37" s="75">
        <f t="shared" si="36"/>
        <v>0.47483998285736762</v>
      </c>
      <c r="W37" s="75">
        <f t="shared" si="36"/>
        <v>0.47483998285736762</v>
      </c>
      <c r="X37" s="75">
        <f t="shared" si="36"/>
        <v>0.47483998285736762</v>
      </c>
      <c r="Y37" s="75">
        <f t="shared" si="36"/>
        <v>0.47483998285736762</v>
      </c>
      <c r="Z37" s="75">
        <f t="shared" si="36"/>
        <v>0.47483998285736762</v>
      </c>
      <c r="AA37" s="75">
        <f t="shared" si="36"/>
        <v>0.47483998285736762</v>
      </c>
      <c r="AB37" s="75">
        <f t="shared" si="36"/>
        <v>0.47483998285736762</v>
      </c>
      <c r="AC37" s="75">
        <f t="shared" si="36"/>
        <v>0.47483998285736762</v>
      </c>
      <c r="AD37" s="75">
        <f t="shared" si="36"/>
        <v>0.47483998285736762</v>
      </c>
      <c r="AE37" s="118"/>
      <c r="AF37" s="53" t="s">
        <v>182</v>
      </c>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row>
    <row r="38" spans="2:141" ht="30" customHeight="1" x14ac:dyDescent="0.25">
      <c r="B38" s="2"/>
      <c r="C38" s="2"/>
      <c r="D38" s="2"/>
      <c r="E38" s="40" t="s">
        <v>133</v>
      </c>
      <c r="F38" s="38">
        <v>619340540449.81042</v>
      </c>
      <c r="G38" s="38">
        <v>677000927558.97351</v>
      </c>
      <c r="H38" s="38">
        <v>685329101834.01123</v>
      </c>
      <c r="I38" s="38">
        <v>634242628493.66321</v>
      </c>
      <c r="J38" s="38">
        <v>627625815680.7373</v>
      </c>
      <c r="K38" s="38">
        <v>619975790860.11572</v>
      </c>
      <c r="L38" s="38">
        <v>655456070039.8634</v>
      </c>
      <c r="M38" s="38">
        <v>717350047196.49951</v>
      </c>
      <c r="N38" s="38">
        <v>814249009958.91077</v>
      </c>
      <c r="O38" s="38">
        <v>887639431985.43994</v>
      </c>
      <c r="P38" s="412">
        <v>900853969354.13696</v>
      </c>
      <c r="Q38" s="74">
        <f t="shared" ref="Q38:AD38" si="37">Q39*Q$34</f>
        <v>930247158848.39172</v>
      </c>
      <c r="R38" s="74">
        <f t="shared" si="37"/>
        <v>925322357490.84192</v>
      </c>
      <c r="S38" s="74">
        <f t="shared" si="37"/>
        <v>925322357490.84192</v>
      </c>
      <c r="T38" s="74">
        <f t="shared" si="37"/>
        <v>925322357490.84192</v>
      </c>
      <c r="U38" s="74">
        <f t="shared" si="37"/>
        <v>1036361040389.743</v>
      </c>
      <c r="V38" s="74">
        <f t="shared" si="37"/>
        <v>1160724365236.5122</v>
      </c>
      <c r="W38" s="74">
        <f t="shared" si="37"/>
        <v>1300011289064.894</v>
      </c>
      <c r="X38" s="74">
        <f t="shared" si="37"/>
        <v>1456012643752.6812</v>
      </c>
      <c r="Y38" s="74">
        <f t="shared" si="37"/>
        <v>1630734161003.0032</v>
      </c>
      <c r="Z38" s="74">
        <f t="shared" si="37"/>
        <v>1826422260323.3638</v>
      </c>
      <c r="AA38" s="74">
        <f t="shared" si="37"/>
        <v>2045592931562.1677</v>
      </c>
      <c r="AB38" s="74">
        <f t="shared" si="37"/>
        <v>2291064083349.6279</v>
      </c>
      <c r="AC38" s="74">
        <f t="shared" si="37"/>
        <v>2565991773351.584</v>
      </c>
      <c r="AD38" s="74">
        <f t="shared" si="37"/>
        <v>2873910786153.7739</v>
      </c>
      <c r="AE38" s="118">
        <f>(N38/F38)^(1/8)-1</f>
        <v>3.4792962102369041E-2</v>
      </c>
      <c r="AF38" s="39"/>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row>
    <row r="39" spans="2:141" ht="30" customHeight="1" x14ac:dyDescent="0.25">
      <c r="B39" s="2"/>
      <c r="C39" s="2"/>
      <c r="D39" s="2"/>
      <c r="E39" s="59" t="s">
        <v>162</v>
      </c>
      <c r="F39" s="61">
        <f>F38/F$34</f>
        <v>0.56653498729691287</v>
      </c>
      <c r="G39" s="61">
        <f t="shared" ref="G39:P39" si="38">G38/G$34</f>
        <v>0.56665009312108616</v>
      </c>
      <c r="H39" s="61">
        <f t="shared" si="38"/>
        <v>0.54853498890266017</v>
      </c>
      <c r="I39" s="61">
        <f t="shared" si="38"/>
        <v>0.50743081240539067</v>
      </c>
      <c r="J39" s="61">
        <f t="shared" si="38"/>
        <v>0.49042352411469153</v>
      </c>
      <c r="K39" s="61">
        <f t="shared" si="38"/>
        <v>0.46327623907558912</v>
      </c>
      <c r="L39" s="61">
        <f t="shared" si="38"/>
        <v>0.44354694944879663</v>
      </c>
      <c r="M39" s="61">
        <f t="shared" si="38"/>
        <v>0.43102938468290569</v>
      </c>
      <c r="N39" s="61">
        <f t="shared" si="38"/>
        <v>0.44176259735184376</v>
      </c>
      <c r="O39" s="61">
        <f t="shared" si="38"/>
        <v>0.47497150523878101</v>
      </c>
      <c r="P39" s="61">
        <f t="shared" si="38"/>
        <v>0.47646124669013179</v>
      </c>
      <c r="Q39" s="75">
        <f t="shared" si="35"/>
        <v>0.47646124669013179</v>
      </c>
      <c r="R39" s="75">
        <f t="shared" si="35"/>
        <v>0.47646124669013179</v>
      </c>
      <c r="S39" s="75">
        <f t="shared" si="35"/>
        <v>0.47646124669013179</v>
      </c>
      <c r="T39" s="75">
        <f t="shared" si="35"/>
        <v>0.47646124669013179</v>
      </c>
      <c r="U39" s="75">
        <f t="shared" si="36"/>
        <v>0.47646124669013179</v>
      </c>
      <c r="V39" s="75">
        <f t="shared" si="36"/>
        <v>0.47646124669013179</v>
      </c>
      <c r="W39" s="75">
        <f t="shared" si="36"/>
        <v>0.47646124669013179</v>
      </c>
      <c r="X39" s="75">
        <f t="shared" si="36"/>
        <v>0.47646124669013179</v>
      </c>
      <c r="Y39" s="75">
        <f t="shared" si="36"/>
        <v>0.47646124669013179</v>
      </c>
      <c r="Z39" s="75">
        <f t="shared" si="36"/>
        <v>0.47646124669013179</v>
      </c>
      <c r="AA39" s="75">
        <f t="shared" si="36"/>
        <v>0.47646124669013179</v>
      </c>
      <c r="AB39" s="75">
        <f t="shared" si="36"/>
        <v>0.47646124669013179</v>
      </c>
      <c r="AC39" s="75">
        <f t="shared" si="36"/>
        <v>0.47646124669013179</v>
      </c>
      <c r="AD39" s="75">
        <f t="shared" si="36"/>
        <v>0.47646124669013179</v>
      </c>
      <c r="AE39" s="119"/>
      <c r="AF39" s="53" t="s">
        <v>182</v>
      </c>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row>
    <row r="40" spans="2:141" ht="30" customHeight="1" x14ac:dyDescent="0.25">
      <c r="B40" s="2"/>
      <c r="C40" s="2"/>
      <c r="D40" s="2"/>
      <c r="E40" s="40" t="s">
        <v>134</v>
      </c>
      <c r="F40" s="38">
        <v>67694102885.989182</v>
      </c>
      <c r="G40" s="38">
        <v>48959301364.710846</v>
      </c>
      <c r="H40" s="38">
        <v>53285564261.396683</v>
      </c>
      <c r="I40" s="38">
        <v>53911175324.760002</v>
      </c>
      <c r="J40" s="38">
        <v>53867867727.475853</v>
      </c>
      <c r="K40" s="38">
        <v>49548251128.906677</v>
      </c>
      <c r="L40" s="38">
        <v>48740432201.419174</v>
      </c>
      <c r="M40" s="38">
        <v>52004125997.309998</v>
      </c>
      <c r="N40" s="38">
        <v>69827716879.830032</v>
      </c>
      <c r="O40" s="38">
        <v>74892949624.863297</v>
      </c>
      <c r="P40" s="412">
        <v>77736176382.490005</v>
      </c>
      <c r="Q40" s="74">
        <f t="shared" ref="Q40:AD40" si="39">Q41*Q$34</f>
        <v>80272563233.9655</v>
      </c>
      <c r="R40" s="74">
        <f t="shared" si="39"/>
        <v>79847593993.663773</v>
      </c>
      <c r="S40" s="74">
        <f t="shared" si="39"/>
        <v>79847593993.663773</v>
      </c>
      <c r="T40" s="74">
        <f t="shared" si="39"/>
        <v>79847593993.663773</v>
      </c>
      <c r="U40" s="74">
        <f t="shared" si="39"/>
        <v>89429305272.903442</v>
      </c>
      <c r="V40" s="74">
        <f t="shared" si="39"/>
        <v>100160821905.65186</v>
      </c>
      <c r="W40" s="74">
        <f t="shared" si="39"/>
        <v>112180120534.33009</v>
      </c>
      <c r="X40" s="74">
        <f t="shared" si="39"/>
        <v>125641734998.44971</v>
      </c>
      <c r="Y40" s="74">
        <f t="shared" si="39"/>
        <v>140718743198.2637</v>
      </c>
      <c r="Z40" s="74">
        <f t="shared" si="39"/>
        <v>157604992382.05536</v>
      </c>
      <c r="AA40" s="74">
        <f t="shared" si="39"/>
        <v>176517591467.90201</v>
      </c>
      <c r="AB40" s="74">
        <f t="shared" si="39"/>
        <v>197699702444.05029</v>
      </c>
      <c r="AC40" s="74">
        <f t="shared" si="39"/>
        <v>221423666737.33636</v>
      </c>
      <c r="AD40" s="74">
        <f t="shared" si="39"/>
        <v>247994506745.81674</v>
      </c>
      <c r="AE40" s="118">
        <f>(N40/F40)^(1/8)-1</f>
        <v>3.8865269529795299E-3</v>
      </c>
      <c r="AF40" s="39"/>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row>
    <row r="41" spans="2:141" ht="30" customHeight="1" x14ac:dyDescent="0.25">
      <c r="B41" s="2"/>
      <c r="C41" s="2"/>
      <c r="D41" s="2"/>
      <c r="E41" s="59" t="s">
        <v>162</v>
      </c>
      <c r="F41" s="61">
        <f>F40/F$34</f>
        <v>6.1922440424675637E-2</v>
      </c>
      <c r="G41" s="61">
        <f t="shared" ref="G41:P41" si="40">G40/G$34</f>
        <v>4.0978958149270849E-2</v>
      </c>
      <c r="H41" s="61">
        <f t="shared" si="40"/>
        <v>4.264957714852239E-2</v>
      </c>
      <c r="I41" s="61">
        <f t="shared" si="40"/>
        <v>4.3132060608640936E-2</v>
      </c>
      <c r="J41" s="61">
        <f t="shared" si="40"/>
        <v>4.2092069617625794E-2</v>
      </c>
      <c r="K41" s="61">
        <f t="shared" si="40"/>
        <v>3.702487705838807E-2</v>
      </c>
      <c r="L41" s="61">
        <f t="shared" si="40"/>
        <v>3.2982637595286246E-2</v>
      </c>
      <c r="M41" s="61">
        <f t="shared" si="40"/>
        <v>3.1247375695024848E-2</v>
      </c>
      <c r="N41" s="61">
        <f t="shared" si="40"/>
        <v>3.7884324326706319E-2</v>
      </c>
      <c r="O41" s="61">
        <f t="shared" si="40"/>
        <v>4.0074849914595742E-2</v>
      </c>
      <c r="P41" s="61">
        <f t="shared" si="40"/>
        <v>4.1114627644566616E-2</v>
      </c>
      <c r="Q41" s="75">
        <f t="shared" si="35"/>
        <v>4.1114627644566616E-2</v>
      </c>
      <c r="R41" s="75">
        <f t="shared" si="35"/>
        <v>4.1114627644566616E-2</v>
      </c>
      <c r="S41" s="75">
        <f t="shared" si="35"/>
        <v>4.1114627644566616E-2</v>
      </c>
      <c r="T41" s="75">
        <f t="shared" si="35"/>
        <v>4.1114627644566616E-2</v>
      </c>
      <c r="U41" s="75">
        <f t="shared" si="36"/>
        <v>4.1114627644566616E-2</v>
      </c>
      <c r="V41" s="75">
        <f t="shared" si="36"/>
        <v>4.1114627644566616E-2</v>
      </c>
      <c r="W41" s="75">
        <f t="shared" si="36"/>
        <v>4.1114627644566616E-2</v>
      </c>
      <c r="X41" s="75">
        <f t="shared" si="36"/>
        <v>4.1114627644566616E-2</v>
      </c>
      <c r="Y41" s="75">
        <f t="shared" si="36"/>
        <v>4.1114627644566616E-2</v>
      </c>
      <c r="Z41" s="75">
        <f t="shared" si="36"/>
        <v>4.1114627644566616E-2</v>
      </c>
      <c r="AA41" s="75">
        <f t="shared" si="36"/>
        <v>4.1114627644566616E-2</v>
      </c>
      <c r="AB41" s="75">
        <f t="shared" si="36"/>
        <v>4.1114627644566616E-2</v>
      </c>
      <c r="AC41" s="75">
        <f t="shared" si="36"/>
        <v>4.1114627644566616E-2</v>
      </c>
      <c r="AD41" s="75">
        <f t="shared" si="36"/>
        <v>4.1114627644566616E-2</v>
      </c>
      <c r="AE41" s="119"/>
      <c r="AF41" s="53" t="s">
        <v>182</v>
      </c>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row>
    <row r="42" spans="2:141" ht="30" customHeight="1" x14ac:dyDescent="0.25">
      <c r="B42" s="2"/>
      <c r="C42" s="2"/>
      <c r="D42" s="2"/>
      <c r="E42" s="40" t="s">
        <v>135</v>
      </c>
      <c r="F42" s="38">
        <v>4855594259.7741652</v>
      </c>
      <c r="G42" s="38">
        <v>9928124388.9050102</v>
      </c>
      <c r="H42" s="38">
        <v>7984848274.0625</v>
      </c>
      <c r="I42" s="38">
        <v>7846274655.6966677</v>
      </c>
      <c r="J42" s="38">
        <v>7960290811.6050024</v>
      </c>
      <c r="K42" s="38">
        <v>8647236080.3816643</v>
      </c>
      <c r="L42" s="38">
        <v>9711132410.3899994</v>
      </c>
      <c r="M42" s="38">
        <v>12116799715.95335</v>
      </c>
      <c r="N42" s="38">
        <v>11236239198.745001</v>
      </c>
      <c r="O42" s="38">
        <v>14478219841.219999</v>
      </c>
      <c r="P42" s="412">
        <v>14339477135.1033</v>
      </c>
      <c r="Q42" s="74">
        <f>Q43*Q$34</f>
        <v>14807347603.590889</v>
      </c>
      <c r="R42" s="74">
        <f>R43*R$34</f>
        <v>14728956345.003063</v>
      </c>
      <c r="S42" s="74">
        <f>S43*S$34</f>
        <v>14728956345.003063</v>
      </c>
      <c r="T42" s="74">
        <f>T43*T$34</f>
        <v>14728956345.003063</v>
      </c>
      <c r="U42" s="74">
        <f t="shared" ref="U42:AD42" si="41">U43*U$34</f>
        <v>16496431106.403431</v>
      </c>
      <c r="V42" s="74">
        <f t="shared" si="41"/>
        <v>18476002839.171844</v>
      </c>
      <c r="W42" s="74">
        <f t="shared" si="41"/>
        <v>20693123179.872467</v>
      </c>
      <c r="X42" s="74">
        <f t="shared" si="41"/>
        <v>23176297961.457165</v>
      </c>
      <c r="Y42" s="74">
        <f t="shared" si="41"/>
        <v>25957453716.832027</v>
      </c>
      <c r="Z42" s="74">
        <f t="shared" si="41"/>
        <v>29072348162.851875</v>
      </c>
      <c r="AA42" s="74">
        <f t="shared" si="41"/>
        <v>32561029942.394104</v>
      </c>
      <c r="AB42" s="74">
        <f t="shared" si="41"/>
        <v>36468353535.4814</v>
      </c>
      <c r="AC42" s="74">
        <f t="shared" si="41"/>
        <v>40844555959.739174</v>
      </c>
      <c r="AD42" s="74">
        <f t="shared" si="41"/>
        <v>45745902674.907875</v>
      </c>
      <c r="AE42" s="118">
        <f>(N42/F42)^(1/8)-1</f>
        <v>0.11057354348552106</v>
      </c>
      <c r="AF42" s="39"/>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row>
    <row r="43" spans="2:141" ht="30" customHeight="1" x14ac:dyDescent="0.25">
      <c r="B43" s="2"/>
      <c r="C43" s="2"/>
      <c r="D43" s="2"/>
      <c r="E43" s="59" t="s">
        <v>162</v>
      </c>
      <c r="F43" s="61">
        <f>F42/F$34</f>
        <v>4.441601756413751E-3</v>
      </c>
      <c r="G43" s="61">
        <f t="shared" ref="G43:P43" si="42">G42/G$34</f>
        <v>8.309844758670127E-3</v>
      </c>
      <c r="H43" s="61">
        <f t="shared" si="42"/>
        <v>6.3910443138647573E-3</v>
      </c>
      <c r="I43" s="61">
        <f t="shared" si="42"/>
        <v>6.2774738625689299E-3</v>
      </c>
      <c r="J43" s="61">
        <f t="shared" si="42"/>
        <v>6.2201295346190457E-3</v>
      </c>
      <c r="K43" s="61">
        <f t="shared" si="42"/>
        <v>6.4616378071153382E-3</v>
      </c>
      <c r="L43" s="61">
        <f t="shared" si="42"/>
        <v>6.5715207367899736E-3</v>
      </c>
      <c r="M43" s="61">
        <f t="shared" si="42"/>
        <v>7.2805414125284859E-3</v>
      </c>
      <c r="N43" s="61">
        <f t="shared" si="42"/>
        <v>6.0961083798611879E-3</v>
      </c>
      <c r="O43" s="61">
        <f t="shared" si="42"/>
        <v>7.7472244059511863E-3</v>
      </c>
      <c r="P43" s="61">
        <f t="shared" si="42"/>
        <v>7.5841428079339822E-3</v>
      </c>
      <c r="Q43" s="75">
        <f t="shared" si="35"/>
        <v>7.5841428079339822E-3</v>
      </c>
      <c r="R43" s="75">
        <f t="shared" si="35"/>
        <v>7.5841428079339822E-3</v>
      </c>
      <c r="S43" s="75">
        <f t="shared" si="35"/>
        <v>7.5841428079339822E-3</v>
      </c>
      <c r="T43" s="75">
        <f t="shared" si="35"/>
        <v>7.5841428079339822E-3</v>
      </c>
      <c r="U43" s="75">
        <f t="shared" si="36"/>
        <v>7.5841428079339822E-3</v>
      </c>
      <c r="V43" s="75">
        <f t="shared" si="36"/>
        <v>7.5841428079339822E-3</v>
      </c>
      <c r="W43" s="75">
        <f t="shared" si="36"/>
        <v>7.5841428079339822E-3</v>
      </c>
      <c r="X43" s="75">
        <f t="shared" si="36"/>
        <v>7.5841428079339822E-3</v>
      </c>
      <c r="Y43" s="75">
        <f t="shared" si="36"/>
        <v>7.5841428079339822E-3</v>
      </c>
      <c r="Z43" s="75">
        <f t="shared" si="36"/>
        <v>7.5841428079339822E-3</v>
      </c>
      <c r="AA43" s="75">
        <f t="shared" si="36"/>
        <v>7.5841428079339822E-3</v>
      </c>
      <c r="AB43" s="75">
        <f t="shared" si="36"/>
        <v>7.5841428079339822E-3</v>
      </c>
      <c r="AC43" s="75">
        <f t="shared" si="36"/>
        <v>7.5841428079339822E-3</v>
      </c>
      <c r="AD43" s="75">
        <f t="shared" si="36"/>
        <v>7.5841428079339822E-3</v>
      </c>
      <c r="AE43" s="119"/>
      <c r="AF43" s="53" t="s">
        <v>182</v>
      </c>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row>
    <row r="44" spans="2:141" ht="30" customHeight="1" x14ac:dyDescent="0.25">
      <c r="B44" s="2"/>
      <c r="C44" s="2"/>
      <c r="D44" s="2"/>
      <c r="E44" s="34" t="s">
        <v>136</v>
      </c>
      <c r="F44" s="115">
        <f>SUM(F46,F48,F50,F52,F54,F56,F58,F60,F62,F64)</f>
        <v>1014806893169.5026</v>
      </c>
      <c r="G44" s="115">
        <f t="shared" ref="G44:P44" si="43">SUM(G46,G48,G50,G52,G54,G56,G58,G60,G62,G64)</f>
        <v>1122041192016.0144</v>
      </c>
      <c r="H44" s="115">
        <f t="shared" si="43"/>
        <v>1145400564780.9119</v>
      </c>
      <c r="I44" s="115">
        <f t="shared" si="43"/>
        <v>1149935780023.6636</v>
      </c>
      <c r="J44" s="115">
        <f t="shared" si="43"/>
        <v>1173085390291.5718</v>
      </c>
      <c r="K44" s="115">
        <f t="shared" si="43"/>
        <v>1207955194809.3882</v>
      </c>
      <c r="L44" s="115">
        <f t="shared" si="43"/>
        <v>1308393703191.3782</v>
      </c>
      <c r="M44" s="115">
        <f t="shared" si="43"/>
        <v>1453921869610.3711</v>
      </c>
      <c r="N44" s="115">
        <f t="shared" si="43"/>
        <v>1608941320968.4524</v>
      </c>
      <c r="O44" s="115">
        <f t="shared" si="43"/>
        <v>1637169244185.1467</v>
      </c>
      <c r="P44" s="115">
        <f t="shared" si="43"/>
        <v>1650176570880.1638</v>
      </c>
      <c r="Q44" s="116">
        <v>1726063412249.2454</v>
      </c>
      <c r="R44" s="116">
        <v>1704461913203.8445</v>
      </c>
      <c r="S44" s="116">
        <f>R44</f>
        <v>1704461913203.8445</v>
      </c>
      <c r="T44" s="116">
        <f>S44</f>
        <v>1704461913203.8445</v>
      </c>
      <c r="U44" s="116">
        <f>U66*U34</f>
        <v>1908997342788.3059</v>
      </c>
      <c r="V44" s="116">
        <f t="shared" ref="V44:AD44" si="44">V66*V34</f>
        <v>2138077023922.9028</v>
      </c>
      <c r="W44" s="116">
        <f t="shared" si="44"/>
        <v>2394646266793.6514</v>
      </c>
      <c r="X44" s="116">
        <f t="shared" si="44"/>
        <v>2682003818808.8896</v>
      </c>
      <c r="Y44" s="116">
        <f t="shared" si="44"/>
        <v>3003844277065.9565</v>
      </c>
      <c r="Z44" s="116">
        <f t="shared" si="44"/>
        <v>3364305590313.8721</v>
      </c>
      <c r="AA44" s="116">
        <f t="shared" si="44"/>
        <v>3768022261151.5371</v>
      </c>
      <c r="AB44" s="116">
        <f t="shared" si="44"/>
        <v>4220184932489.7222</v>
      </c>
      <c r="AC44" s="116">
        <f t="shared" si="44"/>
        <v>4726607124388.4893</v>
      </c>
      <c r="AD44" s="116">
        <f t="shared" si="44"/>
        <v>5293799979315.1084</v>
      </c>
      <c r="AE44" s="118"/>
      <c r="AF44" s="461" t="s">
        <v>181</v>
      </c>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row>
    <row r="45" spans="2:141" ht="30" customHeight="1" x14ac:dyDescent="0.25">
      <c r="B45" s="2"/>
      <c r="C45" s="2"/>
      <c r="D45" s="2"/>
      <c r="E45" s="55" t="s">
        <v>160</v>
      </c>
      <c r="F45" s="107">
        <v>0</v>
      </c>
      <c r="G45" s="107">
        <f>G44/F44-1</f>
        <v>0.10566965948722684</v>
      </c>
      <c r="H45" s="107">
        <f>H44/G44-1</f>
        <v>2.0818641000983851E-2</v>
      </c>
      <c r="I45" s="107">
        <f>I44/H44-1</f>
        <v>3.9595014898732295E-3</v>
      </c>
      <c r="J45" s="107">
        <f t="shared" ref="J45:U45" si="45">J44/I44-1</f>
        <v>2.0131220082074242E-2</v>
      </c>
      <c r="K45" s="107">
        <f t="shared" si="45"/>
        <v>2.9724864708398968E-2</v>
      </c>
      <c r="L45" s="107">
        <f t="shared" si="45"/>
        <v>8.3147544555937758E-2</v>
      </c>
      <c r="M45" s="107">
        <f t="shared" si="45"/>
        <v>0.11122658727570056</v>
      </c>
      <c r="N45" s="107">
        <f t="shared" si="45"/>
        <v>0.10662158304257718</v>
      </c>
      <c r="O45" s="107">
        <f t="shared" si="45"/>
        <v>1.7544408145166779E-2</v>
      </c>
      <c r="P45" s="413">
        <f t="shared" si="45"/>
        <v>7.9450104142966271E-3</v>
      </c>
      <c r="Q45" s="108">
        <f>Q44/P44-1</f>
        <v>4.5987103870106072E-2</v>
      </c>
      <c r="R45" s="108">
        <f>R44/Q44-1</f>
        <v>-1.2514893075250222E-2</v>
      </c>
      <c r="S45" s="108">
        <f>S44/O44-1</f>
        <v>4.1103062043039262E-2</v>
      </c>
      <c r="T45" s="108">
        <f>T44/N44-1</f>
        <v>5.9368599084705265E-2</v>
      </c>
      <c r="U45" s="108">
        <f t="shared" si="45"/>
        <v>0.12000000000000011</v>
      </c>
      <c r="V45" s="108">
        <f t="shared" ref="V45:AD45" si="46">V44/U44-1</f>
        <v>0.12000000000000011</v>
      </c>
      <c r="W45" s="108">
        <f t="shared" si="46"/>
        <v>0.12000000000000011</v>
      </c>
      <c r="X45" s="108">
        <f t="shared" si="46"/>
        <v>0.12000000000000011</v>
      </c>
      <c r="Y45" s="108">
        <f t="shared" si="46"/>
        <v>0.12000000000000011</v>
      </c>
      <c r="Z45" s="108">
        <f t="shared" si="46"/>
        <v>0.12000000000000033</v>
      </c>
      <c r="AA45" s="108">
        <f t="shared" si="46"/>
        <v>0.12000000000000011</v>
      </c>
      <c r="AB45" s="108">
        <f t="shared" si="46"/>
        <v>0.12000000000000011</v>
      </c>
      <c r="AC45" s="108">
        <f t="shared" si="46"/>
        <v>0.12000000000000011</v>
      </c>
      <c r="AD45" s="108">
        <f t="shared" si="46"/>
        <v>0.12000000000000011</v>
      </c>
      <c r="AE45" s="118">
        <f>(N44/F44)^(1/8)-1</f>
        <v>5.9301530129392876E-2</v>
      </c>
      <c r="AF45" s="461"/>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row>
    <row r="46" spans="2:141" ht="30" customHeight="1" x14ac:dyDescent="0.25">
      <c r="B46" s="2"/>
      <c r="C46" s="2"/>
      <c r="D46" s="2"/>
      <c r="E46" s="40" t="s">
        <v>54</v>
      </c>
      <c r="F46" s="38">
        <v>146464034122.37076</v>
      </c>
      <c r="G46" s="38">
        <v>147886482407.51501</v>
      </c>
      <c r="H46" s="38">
        <v>149710053239.815</v>
      </c>
      <c r="I46" s="38">
        <v>152402950488.5585</v>
      </c>
      <c r="J46" s="38">
        <v>167730249338.48599</v>
      </c>
      <c r="K46" s="38">
        <v>175594030935.63501</v>
      </c>
      <c r="L46" s="38">
        <v>198983946292.94226</v>
      </c>
      <c r="M46" s="38">
        <v>222568943236.78076</v>
      </c>
      <c r="N46" s="38">
        <v>216679229673.45102</v>
      </c>
      <c r="O46" s="38">
        <v>207712965338.953</v>
      </c>
      <c r="P46" s="412">
        <v>205819579678.423</v>
      </c>
      <c r="Q46" s="74">
        <f>Q47*Q$44</f>
        <v>215284626067.59622</v>
      </c>
      <c r="R46" s="74">
        <f>R47*R$44</f>
        <v>212590361991.61502</v>
      </c>
      <c r="S46" s="74">
        <f>S47*S$44</f>
        <v>212590361991.61502</v>
      </c>
      <c r="T46" s="74">
        <f>T47*T$44</f>
        <v>212590361991.61502</v>
      </c>
      <c r="U46" s="74">
        <f t="shared" ref="U46:AD46" si="47">U47*U$44</f>
        <v>238101205430.60883</v>
      </c>
      <c r="V46" s="74">
        <f t="shared" si="47"/>
        <v>266673350082.28192</v>
      </c>
      <c r="W46" s="74">
        <f t="shared" si="47"/>
        <v>298674152092.15576</v>
      </c>
      <c r="X46" s="74">
        <f t="shared" si="47"/>
        <v>334515050343.21448</v>
      </c>
      <c r="Y46" s="74">
        <f t="shared" si="47"/>
        <v>374656856384.40027</v>
      </c>
      <c r="Z46" s="74">
        <f t="shared" si="47"/>
        <v>419615679150.52838</v>
      </c>
      <c r="AA46" s="74">
        <f t="shared" si="47"/>
        <v>469969560648.5918</v>
      </c>
      <c r="AB46" s="74">
        <f t="shared" si="47"/>
        <v>526365907926.42291</v>
      </c>
      <c r="AC46" s="74">
        <f t="shared" si="47"/>
        <v>589529816877.59375</v>
      </c>
      <c r="AD46" s="74">
        <f t="shared" si="47"/>
        <v>660273394902.90503</v>
      </c>
      <c r="AE46" s="118">
        <f>(N46/F46)^(1/8)-1</f>
        <v>5.017285011192385E-2</v>
      </c>
      <c r="AF46" s="39"/>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row>
    <row r="47" spans="2:141" ht="30" customHeight="1" x14ac:dyDescent="0.25">
      <c r="B47" s="2"/>
      <c r="C47" s="2"/>
      <c r="D47" s="2"/>
      <c r="E47" s="59" t="s">
        <v>161</v>
      </c>
      <c r="F47" s="61">
        <f>F46/F$44</f>
        <v>0.1443269996569751</v>
      </c>
      <c r="G47" s="61">
        <f t="shared" ref="G47:P47" si="48">G46/G$44</f>
        <v>0.13180129522856618</v>
      </c>
      <c r="H47" s="61">
        <f t="shared" si="48"/>
        <v>0.13070541244970577</v>
      </c>
      <c r="I47" s="61">
        <f t="shared" si="48"/>
        <v>0.13253170580136425</v>
      </c>
      <c r="J47" s="61">
        <f t="shared" si="48"/>
        <v>0.14298213133214149</v>
      </c>
      <c r="K47" s="61">
        <f t="shared" si="48"/>
        <v>0.14536468876508557</v>
      </c>
      <c r="L47" s="61">
        <f t="shared" si="48"/>
        <v>0.15208262299611278</v>
      </c>
      <c r="M47" s="61">
        <f t="shared" si="48"/>
        <v>0.15308177687458946</v>
      </c>
      <c r="N47" s="61">
        <f t="shared" si="48"/>
        <v>0.13467192796256092</v>
      </c>
      <c r="O47" s="61">
        <f t="shared" si="48"/>
        <v>0.12687323932861694</v>
      </c>
      <c r="P47" s="61">
        <f t="shared" si="48"/>
        <v>0.12472579196094384</v>
      </c>
      <c r="Q47" s="75">
        <f t="shared" ref="Q47:T65" si="49">P47</f>
        <v>0.12472579196094384</v>
      </c>
      <c r="R47" s="75">
        <f t="shared" si="49"/>
        <v>0.12472579196094384</v>
      </c>
      <c r="S47" s="75">
        <f t="shared" si="49"/>
        <v>0.12472579196094384</v>
      </c>
      <c r="T47" s="75">
        <f t="shared" si="49"/>
        <v>0.12472579196094384</v>
      </c>
      <c r="U47" s="75">
        <f t="shared" ref="U47:AD65" si="50">T47</f>
        <v>0.12472579196094384</v>
      </c>
      <c r="V47" s="75">
        <f t="shared" si="50"/>
        <v>0.12472579196094384</v>
      </c>
      <c r="W47" s="75">
        <f t="shared" si="50"/>
        <v>0.12472579196094384</v>
      </c>
      <c r="X47" s="75">
        <f t="shared" si="50"/>
        <v>0.12472579196094384</v>
      </c>
      <c r="Y47" s="75">
        <f t="shared" si="50"/>
        <v>0.12472579196094384</v>
      </c>
      <c r="Z47" s="75">
        <f t="shared" si="50"/>
        <v>0.12472579196094384</v>
      </c>
      <c r="AA47" s="75">
        <f t="shared" si="50"/>
        <v>0.12472579196094384</v>
      </c>
      <c r="AB47" s="75">
        <f t="shared" si="50"/>
        <v>0.12472579196094384</v>
      </c>
      <c r="AC47" s="75">
        <f t="shared" si="50"/>
        <v>0.12472579196094384</v>
      </c>
      <c r="AD47" s="75">
        <f t="shared" si="50"/>
        <v>0.12472579196094384</v>
      </c>
      <c r="AE47" s="119"/>
      <c r="AF47" s="53" t="s">
        <v>183</v>
      </c>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row>
    <row r="48" spans="2:141" ht="30" customHeight="1" x14ac:dyDescent="0.25">
      <c r="B48" s="2"/>
      <c r="C48" s="2"/>
      <c r="D48" s="2"/>
      <c r="E48" s="40" t="s">
        <v>55</v>
      </c>
      <c r="F48" s="38">
        <v>27207468995.728352</v>
      </c>
      <c r="G48" s="38">
        <v>36568440035.989182</v>
      </c>
      <c r="H48" s="38">
        <v>29887806321.410851</v>
      </c>
      <c r="I48" s="38">
        <v>19343963689.64415</v>
      </c>
      <c r="J48" s="38">
        <v>31443421287.047501</v>
      </c>
      <c r="K48" s="38">
        <v>32646892463.885826</v>
      </c>
      <c r="L48" s="38">
        <v>29581525252.225002</v>
      </c>
      <c r="M48" s="38">
        <v>26126828430.884148</v>
      </c>
      <c r="N48" s="38">
        <v>24956742003.532475</v>
      </c>
      <c r="O48" s="38">
        <v>23927880318.903301</v>
      </c>
      <c r="P48" s="412">
        <v>24995117435.166698</v>
      </c>
      <c r="Q48" s="74">
        <f t="shared" ref="Q48:AD48" si="51">Q49*Q$44</f>
        <v>26144570496.903206</v>
      </c>
      <c r="R48" s="74">
        <f t="shared" si="51"/>
        <v>25817373992.636124</v>
      </c>
      <c r="S48" s="74">
        <f t="shared" si="51"/>
        <v>25817373992.636124</v>
      </c>
      <c r="T48" s="74">
        <f t="shared" si="51"/>
        <v>25817373992.636124</v>
      </c>
      <c r="U48" s="74">
        <f t="shared" si="51"/>
        <v>28915458871.752457</v>
      </c>
      <c r="V48" s="74">
        <f t="shared" si="51"/>
        <v>32385313936.362755</v>
      </c>
      <c r="W48" s="74">
        <f t="shared" si="51"/>
        <v>36271551608.726288</v>
      </c>
      <c r="X48" s="74">
        <f t="shared" si="51"/>
        <v>40624137801.773445</v>
      </c>
      <c r="Y48" s="74">
        <f t="shared" si="51"/>
        <v>45499034337.986259</v>
      </c>
      <c r="Z48" s="74">
        <f t="shared" si="51"/>
        <v>50958918458.544624</v>
      </c>
      <c r="AA48" s="74">
        <f t="shared" si="51"/>
        <v>57073988673.569984</v>
      </c>
      <c r="AB48" s="74">
        <f t="shared" si="51"/>
        <v>63922867314.398392</v>
      </c>
      <c r="AC48" s="74">
        <f t="shared" si="51"/>
        <v>71593611392.126205</v>
      </c>
      <c r="AD48" s="74">
        <f t="shared" si="51"/>
        <v>80184844759.181351</v>
      </c>
      <c r="AE48" s="118">
        <f>(N48/F48)^(1/8)-1</f>
        <v>-1.073540042068688E-2</v>
      </c>
      <c r="AF48" s="39"/>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row>
    <row r="49" spans="1:141" ht="30" customHeight="1" x14ac:dyDescent="0.25">
      <c r="B49" s="2"/>
      <c r="C49" s="2"/>
      <c r="D49" s="2"/>
      <c r="E49" s="59" t="s">
        <v>161</v>
      </c>
      <c r="F49" s="61">
        <f t="shared" ref="F49:P49" si="52">F48/F$44</f>
        <v>2.6810488950023227E-2</v>
      </c>
      <c r="G49" s="61">
        <f t="shared" si="52"/>
        <v>3.2590996031335771E-2</v>
      </c>
      <c r="H49" s="61">
        <f t="shared" si="52"/>
        <v>2.6093759022309967E-2</v>
      </c>
      <c r="I49" s="61">
        <f t="shared" si="52"/>
        <v>1.6821777377208046E-2</v>
      </c>
      <c r="J49" s="61">
        <f t="shared" si="52"/>
        <v>2.6804034512127203E-2</v>
      </c>
      <c r="K49" s="61">
        <f t="shared" si="52"/>
        <v>2.702657565791371E-2</v>
      </c>
      <c r="L49" s="61">
        <f t="shared" si="52"/>
        <v>2.2609039756207178E-2</v>
      </c>
      <c r="M49" s="61">
        <f t="shared" si="52"/>
        <v>1.7969898504852769E-2</v>
      </c>
      <c r="N49" s="61">
        <f t="shared" si="52"/>
        <v>1.5511281659737931E-2</v>
      </c>
      <c r="O49" s="61">
        <f t="shared" si="52"/>
        <v>1.4615398135464428E-2</v>
      </c>
      <c r="P49" s="61">
        <f t="shared" si="52"/>
        <v>1.5146935107577556E-2</v>
      </c>
      <c r="Q49" s="75">
        <f t="shared" si="49"/>
        <v>1.5146935107577556E-2</v>
      </c>
      <c r="R49" s="75">
        <f t="shared" si="49"/>
        <v>1.5146935107577556E-2</v>
      </c>
      <c r="S49" s="75">
        <f t="shared" si="49"/>
        <v>1.5146935107577556E-2</v>
      </c>
      <c r="T49" s="75">
        <f t="shared" si="49"/>
        <v>1.5146935107577556E-2</v>
      </c>
      <c r="U49" s="75">
        <f t="shared" si="50"/>
        <v>1.5146935107577556E-2</v>
      </c>
      <c r="V49" s="75">
        <f t="shared" si="50"/>
        <v>1.5146935107577556E-2</v>
      </c>
      <c r="W49" s="75">
        <f t="shared" si="50"/>
        <v>1.5146935107577556E-2</v>
      </c>
      <c r="X49" s="75">
        <f t="shared" si="50"/>
        <v>1.5146935107577556E-2</v>
      </c>
      <c r="Y49" s="75">
        <f t="shared" si="50"/>
        <v>1.5146935107577556E-2</v>
      </c>
      <c r="Z49" s="75">
        <f t="shared" si="50"/>
        <v>1.5146935107577556E-2</v>
      </c>
      <c r="AA49" s="75">
        <f t="shared" si="50"/>
        <v>1.5146935107577556E-2</v>
      </c>
      <c r="AB49" s="75">
        <f t="shared" si="50"/>
        <v>1.5146935107577556E-2</v>
      </c>
      <c r="AC49" s="75">
        <f t="shared" si="50"/>
        <v>1.5146935107577556E-2</v>
      </c>
      <c r="AD49" s="75">
        <f t="shared" si="50"/>
        <v>1.5146935107577556E-2</v>
      </c>
      <c r="AE49" s="119"/>
      <c r="AF49" s="53" t="s">
        <v>183</v>
      </c>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row>
    <row r="50" spans="1:141" s="15" customFormat="1" ht="30" customHeight="1" x14ac:dyDescent="0.25">
      <c r="A50" s="267"/>
      <c r="B50" s="14"/>
      <c r="C50" s="14"/>
      <c r="D50" s="14"/>
      <c r="E50" s="40" t="s">
        <v>56</v>
      </c>
      <c r="F50" s="38">
        <v>228241820572.30173</v>
      </c>
      <c r="G50" s="38">
        <v>205110060756.93152</v>
      </c>
      <c r="H50" s="38">
        <v>202825734786.29428</v>
      </c>
      <c r="I50" s="38">
        <v>201476914279.07501</v>
      </c>
      <c r="J50" s="38">
        <v>207627904367.4975</v>
      </c>
      <c r="K50" s="38">
        <v>227962724894.27325</v>
      </c>
      <c r="L50" s="38">
        <v>261237230023.32101</v>
      </c>
      <c r="M50" s="38">
        <v>308971141750.39899</v>
      </c>
      <c r="N50" s="38">
        <v>384403841335.70251</v>
      </c>
      <c r="O50" s="38">
        <v>434425952983.46997</v>
      </c>
      <c r="P50" s="412">
        <v>453164150392.44702</v>
      </c>
      <c r="Q50" s="74">
        <f t="shared" ref="Q50:AD50" si="53">Q51*Q$44</f>
        <v>474003857246.75287</v>
      </c>
      <c r="R50" s="74">
        <f t="shared" si="53"/>
        <v>468071749656.05359</v>
      </c>
      <c r="S50" s="74">
        <f t="shared" si="53"/>
        <v>468071749656.05359</v>
      </c>
      <c r="T50" s="74">
        <f t="shared" si="53"/>
        <v>468071749656.05359</v>
      </c>
      <c r="U50" s="74">
        <f t="shared" si="53"/>
        <v>524240359614.78003</v>
      </c>
      <c r="V50" s="74">
        <f t="shared" si="53"/>
        <v>587149202768.55371</v>
      </c>
      <c r="W50" s="74">
        <f t="shared" si="53"/>
        <v>657607107100.78027</v>
      </c>
      <c r="X50" s="74">
        <f t="shared" si="53"/>
        <v>736519959952.8739</v>
      </c>
      <c r="Y50" s="74">
        <f t="shared" si="53"/>
        <v>824902355147.21875</v>
      </c>
      <c r="Z50" s="74">
        <f t="shared" si="53"/>
        <v>923890637764.88525</v>
      </c>
      <c r="AA50" s="74">
        <f t="shared" si="53"/>
        <v>1034757514296.6716</v>
      </c>
      <c r="AB50" s="74">
        <f t="shared" si="53"/>
        <v>1158928416012.2722</v>
      </c>
      <c r="AC50" s="74">
        <f t="shared" si="53"/>
        <v>1297999825933.7451</v>
      </c>
      <c r="AD50" s="74">
        <f t="shared" si="53"/>
        <v>1453759805045.7947</v>
      </c>
      <c r="AE50" s="118">
        <f>(N50/F50)^(1/8)-1</f>
        <v>6.7330849040585283E-2</v>
      </c>
      <c r="AF50" s="39"/>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row>
    <row r="51" spans="1:141" s="15" customFormat="1" ht="30" customHeight="1" x14ac:dyDescent="0.25">
      <c r="A51" s="267"/>
      <c r="B51" s="14"/>
      <c r="C51" s="14"/>
      <c r="D51" s="14"/>
      <c r="E51" s="59" t="s">
        <v>161</v>
      </c>
      <c r="F51" s="61">
        <f t="shared" ref="F51:P51" si="54">F50/F$44</f>
        <v>0.22491157885166102</v>
      </c>
      <c r="G51" s="61">
        <f t="shared" si="54"/>
        <v>0.18280082960983135</v>
      </c>
      <c r="H51" s="61">
        <f t="shared" si="54"/>
        <v>0.1770784309200075</v>
      </c>
      <c r="I51" s="61">
        <f t="shared" si="54"/>
        <v>0.17520710093474001</v>
      </c>
      <c r="J51" s="61">
        <f t="shared" si="54"/>
        <v>0.17699300160569839</v>
      </c>
      <c r="K51" s="61">
        <f t="shared" si="54"/>
        <v>0.18871786459782153</v>
      </c>
      <c r="L51" s="61">
        <f t="shared" si="54"/>
        <v>0.19966255522792742</v>
      </c>
      <c r="M51" s="61">
        <f t="shared" si="54"/>
        <v>0.21250876557293863</v>
      </c>
      <c r="N51" s="61">
        <f t="shared" si="54"/>
        <v>0.23891725342992778</v>
      </c>
      <c r="O51" s="61">
        <f t="shared" si="54"/>
        <v>0.26535188987116165</v>
      </c>
      <c r="P51" s="61">
        <f t="shared" si="54"/>
        <v>0.27461555229252854</v>
      </c>
      <c r="Q51" s="75">
        <f t="shared" si="49"/>
        <v>0.27461555229252854</v>
      </c>
      <c r="R51" s="75">
        <f t="shared" si="49"/>
        <v>0.27461555229252854</v>
      </c>
      <c r="S51" s="75">
        <f t="shared" si="49"/>
        <v>0.27461555229252854</v>
      </c>
      <c r="T51" s="75">
        <f t="shared" si="49"/>
        <v>0.27461555229252854</v>
      </c>
      <c r="U51" s="75">
        <f t="shared" si="50"/>
        <v>0.27461555229252854</v>
      </c>
      <c r="V51" s="75">
        <f t="shared" si="50"/>
        <v>0.27461555229252854</v>
      </c>
      <c r="W51" s="75">
        <f t="shared" si="50"/>
        <v>0.27461555229252854</v>
      </c>
      <c r="X51" s="75">
        <f t="shared" si="50"/>
        <v>0.27461555229252854</v>
      </c>
      <c r="Y51" s="75">
        <f t="shared" si="50"/>
        <v>0.27461555229252854</v>
      </c>
      <c r="Z51" s="75">
        <f t="shared" si="50"/>
        <v>0.27461555229252854</v>
      </c>
      <c r="AA51" s="75">
        <f t="shared" si="50"/>
        <v>0.27461555229252854</v>
      </c>
      <c r="AB51" s="75">
        <f t="shared" si="50"/>
        <v>0.27461555229252854</v>
      </c>
      <c r="AC51" s="75">
        <f t="shared" si="50"/>
        <v>0.27461555229252854</v>
      </c>
      <c r="AD51" s="75">
        <f t="shared" si="50"/>
        <v>0.27461555229252854</v>
      </c>
      <c r="AE51" s="119"/>
      <c r="AF51" s="53" t="s">
        <v>183</v>
      </c>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row>
    <row r="52" spans="1:141" s="15" customFormat="1" ht="30" customHeight="1" x14ac:dyDescent="0.25">
      <c r="A52" s="267"/>
      <c r="B52" s="14"/>
      <c r="C52" s="14"/>
      <c r="D52" s="2"/>
      <c r="E52" s="40" t="s">
        <v>58</v>
      </c>
      <c r="F52" s="120">
        <v>284148578328.42999</v>
      </c>
      <c r="G52" s="120">
        <v>327789695907.98926</v>
      </c>
      <c r="H52" s="120">
        <v>368633958277.96826</v>
      </c>
      <c r="I52" s="120">
        <v>421009867532.13751</v>
      </c>
      <c r="J52" s="120">
        <v>430458395807.578</v>
      </c>
      <c r="K52" s="120">
        <v>460907921450.75256</v>
      </c>
      <c r="L52" s="120">
        <v>510697863120.53076</v>
      </c>
      <c r="M52" s="120">
        <v>603874904206.30322</v>
      </c>
      <c r="N52" s="120">
        <v>669763194751.07153</v>
      </c>
      <c r="O52" s="120">
        <v>635324054757.22998</v>
      </c>
      <c r="P52" s="412">
        <v>606468218969.14697</v>
      </c>
      <c r="Q52" s="74">
        <f t="shared" ref="Q52:AD52" si="55">Q53*Q$44</f>
        <v>634357935948.79944</v>
      </c>
      <c r="R52" s="74">
        <f t="shared" si="55"/>
        <v>626419014208.96375</v>
      </c>
      <c r="S52" s="74">
        <f t="shared" si="55"/>
        <v>626419014208.96375</v>
      </c>
      <c r="T52" s="74">
        <f t="shared" si="55"/>
        <v>626419014208.96375</v>
      </c>
      <c r="U52" s="74">
        <f t="shared" si="55"/>
        <v>701589295914.03943</v>
      </c>
      <c r="V52" s="74">
        <f t="shared" si="55"/>
        <v>785780011423.72424</v>
      </c>
      <c r="W52" s="74">
        <f t="shared" si="55"/>
        <v>880073612794.57117</v>
      </c>
      <c r="X52" s="74">
        <f t="shared" si="55"/>
        <v>985682446329.9198</v>
      </c>
      <c r="Y52" s="74">
        <f t="shared" si="55"/>
        <v>1103964339889.5103</v>
      </c>
      <c r="Z52" s="74">
        <f t="shared" si="55"/>
        <v>1236440060676.2517</v>
      </c>
      <c r="AA52" s="74">
        <f t="shared" si="55"/>
        <v>1384812867957.4021</v>
      </c>
      <c r="AB52" s="74">
        <f t="shared" si="55"/>
        <v>1550990412112.2905</v>
      </c>
      <c r="AC52" s="74">
        <f t="shared" si="55"/>
        <v>1737109261565.7656</v>
      </c>
      <c r="AD52" s="74">
        <f t="shared" si="55"/>
        <v>1945562372953.6575</v>
      </c>
      <c r="AE52" s="118">
        <f>(N52/F52)^(1/8)-1</f>
        <v>0.11313278414629901</v>
      </c>
      <c r="AF52" s="121"/>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row>
    <row r="53" spans="1:141" s="15" customFormat="1" ht="30" customHeight="1" x14ac:dyDescent="0.25">
      <c r="A53" s="267"/>
      <c r="B53" s="14"/>
      <c r="C53" s="14"/>
      <c r="D53" s="2"/>
      <c r="E53" s="59" t="s">
        <v>161</v>
      </c>
      <c r="F53" s="61">
        <f t="shared" ref="F53:P53" si="56">F52/F$44</f>
        <v>0.28000260960088774</v>
      </c>
      <c r="G53" s="61">
        <f t="shared" si="56"/>
        <v>0.29213695383057814</v>
      </c>
      <c r="H53" s="61">
        <f t="shared" si="56"/>
        <v>0.3218384638639315</v>
      </c>
      <c r="I53" s="61">
        <f t="shared" si="56"/>
        <v>0.36611598216682489</v>
      </c>
      <c r="J53" s="61">
        <f t="shared" si="56"/>
        <v>0.36694549209293881</v>
      </c>
      <c r="K53" s="61">
        <f t="shared" si="56"/>
        <v>0.38156044481722889</v>
      </c>
      <c r="L53" s="61">
        <f t="shared" si="56"/>
        <v>0.39032430519564432</v>
      </c>
      <c r="M53" s="61">
        <f t="shared" si="56"/>
        <v>0.41534205986469719</v>
      </c>
      <c r="N53" s="61">
        <f t="shared" si="56"/>
        <v>0.41627571249641865</v>
      </c>
      <c r="O53" s="61">
        <f t="shared" si="56"/>
        <v>0.38806253966335902</v>
      </c>
      <c r="P53" s="61">
        <f t="shared" si="56"/>
        <v>0.36751716735723117</v>
      </c>
      <c r="Q53" s="75">
        <f t="shared" si="49"/>
        <v>0.36751716735723117</v>
      </c>
      <c r="R53" s="75">
        <f t="shared" si="49"/>
        <v>0.36751716735723117</v>
      </c>
      <c r="S53" s="75">
        <f t="shared" si="49"/>
        <v>0.36751716735723117</v>
      </c>
      <c r="T53" s="75">
        <f t="shared" si="49"/>
        <v>0.36751716735723117</v>
      </c>
      <c r="U53" s="75">
        <f t="shared" si="50"/>
        <v>0.36751716735723117</v>
      </c>
      <c r="V53" s="75">
        <f t="shared" si="50"/>
        <v>0.36751716735723117</v>
      </c>
      <c r="W53" s="75">
        <f t="shared" si="50"/>
        <v>0.36751716735723117</v>
      </c>
      <c r="X53" s="75">
        <f t="shared" si="50"/>
        <v>0.36751716735723117</v>
      </c>
      <c r="Y53" s="75">
        <f t="shared" si="50"/>
        <v>0.36751716735723117</v>
      </c>
      <c r="Z53" s="75">
        <f t="shared" si="50"/>
        <v>0.36751716735723117</v>
      </c>
      <c r="AA53" s="75">
        <f t="shared" si="50"/>
        <v>0.36751716735723117</v>
      </c>
      <c r="AB53" s="75">
        <f t="shared" si="50"/>
        <v>0.36751716735723117</v>
      </c>
      <c r="AC53" s="75">
        <f t="shared" si="50"/>
        <v>0.36751716735723117</v>
      </c>
      <c r="AD53" s="75">
        <f t="shared" si="50"/>
        <v>0.36751716735723117</v>
      </c>
      <c r="AE53" s="119"/>
      <c r="AF53" s="53" t="s">
        <v>183</v>
      </c>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row>
    <row r="54" spans="1:141" s="15" customFormat="1" ht="30" customHeight="1" x14ac:dyDescent="0.25">
      <c r="A54" s="267"/>
      <c r="B54" s="14"/>
      <c r="C54" s="2"/>
      <c r="D54" s="2"/>
      <c r="E54" s="40" t="s">
        <v>137</v>
      </c>
      <c r="F54" s="120">
        <v>106203155498.27165</v>
      </c>
      <c r="G54" s="120">
        <v>115759299401.04163</v>
      </c>
      <c r="H54" s="120">
        <v>110272762613.10664</v>
      </c>
      <c r="I54" s="120">
        <v>100092231265.34419</v>
      </c>
      <c r="J54" s="120">
        <v>95885776936.40332</v>
      </c>
      <c r="K54" s="120">
        <v>81897435369.52832</v>
      </c>
      <c r="L54" s="120">
        <v>75997612245.309174</v>
      </c>
      <c r="M54" s="120">
        <v>69265208467.685883</v>
      </c>
      <c r="N54" s="120">
        <v>65095156009.563324</v>
      </c>
      <c r="O54" s="120">
        <v>62917614841.056702</v>
      </c>
      <c r="P54" s="412">
        <v>63138169570.906601</v>
      </c>
      <c r="Q54" s="74">
        <f t="shared" ref="Q54:AD54" si="57">Q55*Q$44</f>
        <v>66041711133.132256</v>
      </c>
      <c r="R54" s="74">
        <f t="shared" si="57"/>
        <v>65215206179.79454</v>
      </c>
      <c r="S54" s="74">
        <f t="shared" si="57"/>
        <v>65215206179.79454</v>
      </c>
      <c r="T54" s="74">
        <f t="shared" si="57"/>
        <v>65215206179.79454</v>
      </c>
      <c r="U54" s="74">
        <f t="shared" si="57"/>
        <v>73041030921.369888</v>
      </c>
      <c r="V54" s="74">
        <f t="shared" si="57"/>
        <v>81805954631.93428</v>
      </c>
      <c r="W54" s="74">
        <f t="shared" si="57"/>
        <v>91622669187.766403</v>
      </c>
      <c r="X54" s="74">
        <f t="shared" si="57"/>
        <v>102617389490.29839</v>
      </c>
      <c r="Y54" s="74">
        <f t="shared" si="57"/>
        <v>114931476229.1342</v>
      </c>
      <c r="Z54" s="74">
        <f t="shared" si="57"/>
        <v>128723253376.63033</v>
      </c>
      <c r="AA54" s="74">
        <f t="shared" si="57"/>
        <v>144170043781.82599</v>
      </c>
      <c r="AB54" s="74">
        <f t="shared" si="57"/>
        <v>161470449035.64511</v>
      </c>
      <c r="AC54" s="74">
        <f t="shared" si="57"/>
        <v>180846902919.92255</v>
      </c>
      <c r="AD54" s="74">
        <f t="shared" si="57"/>
        <v>202548531270.31326</v>
      </c>
      <c r="AE54" s="118">
        <f>(N54/F54)^(1/8)-1</f>
        <v>-5.935358111420963E-2</v>
      </c>
      <c r="AF54" s="121"/>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row>
    <row r="55" spans="1:141" s="15" customFormat="1" ht="30" customHeight="1" x14ac:dyDescent="0.25">
      <c r="A55" s="267"/>
      <c r="B55" s="14"/>
      <c r="C55" s="2"/>
      <c r="D55" s="2"/>
      <c r="E55" s="59" t="s">
        <v>161</v>
      </c>
      <c r="F55" s="61">
        <f t="shared" ref="F55:P55" si="58">F54/F$44</f>
        <v>0.10465356139488954</v>
      </c>
      <c r="G55" s="61">
        <f t="shared" si="58"/>
        <v>0.10316849347843679</v>
      </c>
      <c r="H55" s="61">
        <f t="shared" si="58"/>
        <v>9.6274409148906975E-2</v>
      </c>
      <c r="I55" s="61">
        <f t="shared" si="58"/>
        <v>8.704158354241702E-2</v>
      </c>
      <c r="J55" s="61">
        <f t="shared" si="58"/>
        <v>8.1738105111487921E-2</v>
      </c>
      <c r="K55" s="61">
        <f t="shared" si="58"/>
        <v>6.7798404875812873E-2</v>
      </c>
      <c r="L55" s="61">
        <f t="shared" si="58"/>
        <v>5.8084666763481847E-2</v>
      </c>
      <c r="M55" s="61">
        <f t="shared" si="58"/>
        <v>4.7640254896398185E-2</v>
      </c>
      <c r="N55" s="61">
        <f t="shared" si="58"/>
        <v>4.045837791671688E-2</v>
      </c>
      <c r="O55" s="61">
        <f t="shared" si="58"/>
        <v>3.8430733453200257E-2</v>
      </c>
      <c r="P55" s="61">
        <f t="shared" si="58"/>
        <v>3.8261462854990269E-2</v>
      </c>
      <c r="Q55" s="75">
        <f t="shared" si="49"/>
        <v>3.8261462854990269E-2</v>
      </c>
      <c r="R55" s="75">
        <f t="shared" si="49"/>
        <v>3.8261462854990269E-2</v>
      </c>
      <c r="S55" s="75">
        <f t="shared" si="49"/>
        <v>3.8261462854990269E-2</v>
      </c>
      <c r="T55" s="75">
        <f t="shared" si="49"/>
        <v>3.8261462854990269E-2</v>
      </c>
      <c r="U55" s="75">
        <f t="shared" si="50"/>
        <v>3.8261462854990269E-2</v>
      </c>
      <c r="V55" s="75">
        <f t="shared" si="50"/>
        <v>3.8261462854990269E-2</v>
      </c>
      <c r="W55" s="75">
        <f t="shared" si="50"/>
        <v>3.8261462854990269E-2</v>
      </c>
      <c r="X55" s="75">
        <f t="shared" si="50"/>
        <v>3.8261462854990269E-2</v>
      </c>
      <c r="Y55" s="75">
        <f t="shared" si="50"/>
        <v>3.8261462854990269E-2</v>
      </c>
      <c r="Z55" s="75">
        <f t="shared" si="50"/>
        <v>3.8261462854990269E-2</v>
      </c>
      <c r="AA55" s="75">
        <f t="shared" si="50"/>
        <v>3.8261462854990269E-2</v>
      </c>
      <c r="AB55" s="75">
        <f t="shared" si="50"/>
        <v>3.8261462854990269E-2</v>
      </c>
      <c r="AC55" s="75">
        <f t="shared" si="50"/>
        <v>3.8261462854990269E-2</v>
      </c>
      <c r="AD55" s="75">
        <f t="shared" si="50"/>
        <v>3.8261462854990269E-2</v>
      </c>
      <c r="AE55" s="119"/>
      <c r="AF55" s="53" t="s">
        <v>183</v>
      </c>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row>
    <row r="56" spans="1:141" ht="30" customHeight="1" x14ac:dyDescent="0.25">
      <c r="B56" s="2"/>
      <c r="C56" s="2"/>
      <c r="D56" s="2"/>
      <c r="E56" s="40" t="s">
        <v>138</v>
      </c>
      <c r="F56" s="120">
        <v>8782452357.519165</v>
      </c>
      <c r="G56" s="120">
        <v>12994434128.607525</v>
      </c>
      <c r="H56" s="120">
        <v>14567127402.625824</v>
      </c>
      <c r="I56" s="120">
        <v>15287879062.33</v>
      </c>
      <c r="J56" s="120">
        <v>15714588562.330027</v>
      </c>
      <c r="K56" s="120">
        <v>16022815083.7575</v>
      </c>
      <c r="L56" s="120">
        <v>21311470004.726677</v>
      </c>
      <c r="M56" s="120">
        <v>26389050941.928326</v>
      </c>
      <c r="N56" s="120">
        <v>32310660700.299175</v>
      </c>
      <c r="O56" s="120">
        <v>38289205753.176697</v>
      </c>
      <c r="P56" s="412">
        <v>39836320691.589996</v>
      </c>
      <c r="Q56" s="74">
        <f t="shared" ref="Q56:AD56" si="59">Q57*Q$44</f>
        <v>41668277709.037003</v>
      </c>
      <c r="R56" s="74">
        <f t="shared" si="59"/>
        <v>41146803668.878571</v>
      </c>
      <c r="S56" s="74">
        <f t="shared" si="59"/>
        <v>41146803668.878571</v>
      </c>
      <c r="T56" s="74">
        <f t="shared" si="59"/>
        <v>41146803668.878571</v>
      </c>
      <c r="U56" s="74">
        <f t="shared" si="59"/>
        <v>46084420109.143997</v>
      </c>
      <c r="V56" s="74">
        <f t="shared" si="59"/>
        <v>51614550522.24128</v>
      </c>
      <c r="W56" s="74">
        <f t="shared" si="59"/>
        <v>57808296584.91024</v>
      </c>
      <c r="X56" s="74">
        <f t="shared" si="59"/>
        <v>64745292175.099472</v>
      </c>
      <c r="Y56" s="74">
        <f t="shared" si="59"/>
        <v>72514727236.11142</v>
      </c>
      <c r="Z56" s="74">
        <f t="shared" si="59"/>
        <v>81216494504.444809</v>
      </c>
      <c r="AA56" s="74">
        <f t="shared" si="59"/>
        <v>90962473844.97818</v>
      </c>
      <c r="AB56" s="74">
        <f t="shared" si="59"/>
        <v>101877970706.37558</v>
      </c>
      <c r="AC56" s="74">
        <f t="shared" si="59"/>
        <v>114103327191.14067</v>
      </c>
      <c r="AD56" s="74">
        <f t="shared" si="59"/>
        <v>127795726454.07756</v>
      </c>
      <c r="AE56" s="118">
        <f>(N56/F56)^(1/8)-1</f>
        <v>0.17683683817295526</v>
      </c>
      <c r="AF56" s="121"/>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row>
    <row r="57" spans="1:141" ht="30" customHeight="1" x14ac:dyDescent="0.25">
      <c r="B57" s="2"/>
      <c r="C57" s="2"/>
      <c r="D57" s="2"/>
      <c r="E57" s="59" t="s">
        <v>161</v>
      </c>
      <c r="F57" s="61">
        <f t="shared" ref="F57:P57" si="60">F56/F$44</f>
        <v>8.6543089297406242E-3</v>
      </c>
      <c r="G57" s="61">
        <f t="shared" si="60"/>
        <v>1.1581066917213554E-2</v>
      </c>
      <c r="H57" s="61">
        <f t="shared" si="60"/>
        <v>1.2717932791845769E-2</v>
      </c>
      <c r="I57" s="61">
        <f t="shared" si="60"/>
        <v>1.3294550293943722E-2</v>
      </c>
      <c r="J57" s="61">
        <f t="shared" si="60"/>
        <v>1.3395946017556443E-2</v>
      </c>
      <c r="K57" s="61">
        <f t="shared" si="60"/>
        <v>1.3264411753521912E-2</v>
      </c>
      <c r="L57" s="61">
        <f t="shared" si="60"/>
        <v>1.6288270077075919E-2</v>
      </c>
      <c r="M57" s="61">
        <f t="shared" si="60"/>
        <v>1.8150253802152513E-2</v>
      </c>
      <c r="N57" s="61">
        <f t="shared" si="60"/>
        <v>2.0081938526416099E-2</v>
      </c>
      <c r="O57" s="61">
        <f t="shared" si="60"/>
        <v>2.3387445060534369E-2</v>
      </c>
      <c r="P57" s="61">
        <f t="shared" si="60"/>
        <v>2.4140641307458556E-2</v>
      </c>
      <c r="Q57" s="75">
        <f t="shared" si="49"/>
        <v>2.4140641307458556E-2</v>
      </c>
      <c r="R57" s="75">
        <f t="shared" si="49"/>
        <v>2.4140641307458556E-2</v>
      </c>
      <c r="S57" s="75">
        <f t="shared" si="49"/>
        <v>2.4140641307458556E-2</v>
      </c>
      <c r="T57" s="75">
        <f t="shared" si="49"/>
        <v>2.4140641307458556E-2</v>
      </c>
      <c r="U57" s="75">
        <f t="shared" si="50"/>
        <v>2.4140641307458556E-2</v>
      </c>
      <c r="V57" s="75">
        <f t="shared" si="50"/>
        <v>2.4140641307458556E-2</v>
      </c>
      <c r="W57" s="75">
        <f t="shared" si="50"/>
        <v>2.4140641307458556E-2</v>
      </c>
      <c r="X57" s="75">
        <f t="shared" si="50"/>
        <v>2.4140641307458556E-2</v>
      </c>
      <c r="Y57" s="75">
        <f t="shared" si="50"/>
        <v>2.4140641307458556E-2</v>
      </c>
      <c r="Z57" s="75">
        <f t="shared" si="50"/>
        <v>2.4140641307458556E-2</v>
      </c>
      <c r="AA57" s="75">
        <f t="shared" si="50"/>
        <v>2.4140641307458556E-2</v>
      </c>
      <c r="AB57" s="75">
        <f t="shared" si="50"/>
        <v>2.4140641307458556E-2</v>
      </c>
      <c r="AC57" s="75">
        <f t="shared" si="50"/>
        <v>2.4140641307458556E-2</v>
      </c>
      <c r="AD57" s="75">
        <f t="shared" si="50"/>
        <v>2.4140641307458556E-2</v>
      </c>
      <c r="AE57" s="119"/>
      <c r="AF57" s="53" t="s">
        <v>183</v>
      </c>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row>
    <row r="58" spans="1:141" ht="30" customHeight="1" x14ac:dyDescent="0.25">
      <c r="B58" s="2"/>
      <c r="C58" s="2"/>
      <c r="D58" s="2"/>
      <c r="E58" s="40" t="s">
        <v>139</v>
      </c>
      <c r="F58" s="38">
        <v>75700804801.943359</v>
      </c>
      <c r="G58" s="38">
        <v>92102772173.108353</v>
      </c>
      <c r="H58" s="38">
        <v>93219606764.041672</v>
      </c>
      <c r="I58" s="38">
        <v>93409505123.975006</v>
      </c>
      <c r="J58" s="38">
        <v>92401515924.523346</v>
      </c>
      <c r="K58" s="38">
        <v>81144328780.432526</v>
      </c>
      <c r="L58" s="38">
        <v>82900856884.106659</v>
      </c>
      <c r="M58" s="38">
        <v>69677622674.21582</v>
      </c>
      <c r="N58" s="38">
        <v>53839466731.565002</v>
      </c>
      <c r="O58" s="38">
        <v>47650716535.5233</v>
      </c>
      <c r="P58" s="412">
        <v>40062139590.376701</v>
      </c>
      <c r="Q58" s="74">
        <f t="shared" ref="Q58:AD58" si="61">Q59*Q$44</f>
        <v>41904481364.978043</v>
      </c>
      <c r="R58" s="74">
        <f t="shared" si="61"/>
        <v>41380051261.321526</v>
      </c>
      <c r="S58" s="74">
        <f t="shared" si="61"/>
        <v>41380051261.321526</v>
      </c>
      <c r="T58" s="74">
        <f t="shared" si="61"/>
        <v>41380051261.321526</v>
      </c>
      <c r="U58" s="74">
        <f t="shared" si="61"/>
        <v>46345657412.680107</v>
      </c>
      <c r="V58" s="74">
        <f t="shared" si="61"/>
        <v>51907136302.201729</v>
      </c>
      <c r="W58" s="74">
        <f t="shared" si="61"/>
        <v>58135992658.465942</v>
      </c>
      <c r="X58" s="74">
        <f t="shared" si="61"/>
        <v>65112311777.481857</v>
      </c>
      <c r="Y58" s="74">
        <f t="shared" si="61"/>
        <v>72925789190.779678</v>
      </c>
      <c r="Z58" s="74">
        <f t="shared" si="61"/>
        <v>81676883893.673264</v>
      </c>
      <c r="AA58" s="74">
        <f t="shared" si="61"/>
        <v>91478109960.914063</v>
      </c>
      <c r="AB58" s="74">
        <f t="shared" si="61"/>
        <v>102455483156.22377</v>
      </c>
      <c r="AC58" s="74">
        <f t="shared" si="61"/>
        <v>114750141134.97063</v>
      </c>
      <c r="AD58" s="74">
        <f t="shared" si="61"/>
        <v>128520158071.16711</v>
      </c>
      <c r="AE58" s="118">
        <f>(N58/F58)^(1/8)-1</f>
        <v>-4.1703213916508552E-2</v>
      </c>
      <c r="AF58" s="39"/>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row>
    <row r="59" spans="1:141" ht="30" customHeight="1" x14ac:dyDescent="0.25">
      <c r="B59" s="2"/>
      <c r="C59" s="2"/>
      <c r="D59" s="2"/>
      <c r="E59" s="59" t="s">
        <v>161</v>
      </c>
      <c r="F59" s="61">
        <f t="shared" ref="F59:P59" si="62">F58/F$44</f>
        <v>7.4596265862473893E-2</v>
      </c>
      <c r="G59" s="61">
        <f t="shared" si="62"/>
        <v>8.2085018650361469E-2</v>
      </c>
      <c r="H59" s="61">
        <f t="shared" si="62"/>
        <v>8.1386031778212353E-2</v>
      </c>
      <c r="I59" s="61">
        <f t="shared" si="62"/>
        <v>8.1230192804378001E-2</v>
      </c>
      <c r="J59" s="61">
        <f t="shared" si="62"/>
        <v>7.876793683497911E-2</v>
      </c>
      <c r="K59" s="61">
        <f t="shared" si="62"/>
        <v>6.7174949144729545E-2</v>
      </c>
      <c r="L59" s="61">
        <f t="shared" si="62"/>
        <v>6.336078863869371E-2</v>
      </c>
      <c r="M59" s="61">
        <f t="shared" si="62"/>
        <v>4.7923911271028866E-2</v>
      </c>
      <c r="N59" s="61">
        <f t="shared" si="62"/>
        <v>3.3462666431587448E-2</v>
      </c>
      <c r="O59" s="61">
        <f t="shared" si="62"/>
        <v>2.9105553200909327E-2</v>
      </c>
      <c r="P59" s="61">
        <f t="shared" si="62"/>
        <v>2.4277486601938927E-2</v>
      </c>
      <c r="Q59" s="75">
        <f t="shared" si="49"/>
        <v>2.4277486601938927E-2</v>
      </c>
      <c r="R59" s="75">
        <f t="shared" si="49"/>
        <v>2.4277486601938927E-2</v>
      </c>
      <c r="S59" s="75">
        <f t="shared" si="49"/>
        <v>2.4277486601938927E-2</v>
      </c>
      <c r="T59" s="75">
        <f t="shared" si="49"/>
        <v>2.4277486601938927E-2</v>
      </c>
      <c r="U59" s="75">
        <f t="shared" si="50"/>
        <v>2.4277486601938927E-2</v>
      </c>
      <c r="V59" s="75">
        <f t="shared" si="50"/>
        <v>2.4277486601938927E-2</v>
      </c>
      <c r="W59" s="75">
        <f t="shared" si="50"/>
        <v>2.4277486601938927E-2</v>
      </c>
      <c r="X59" s="75">
        <f t="shared" si="50"/>
        <v>2.4277486601938927E-2</v>
      </c>
      <c r="Y59" s="75">
        <f t="shared" si="50"/>
        <v>2.4277486601938927E-2</v>
      </c>
      <c r="Z59" s="75">
        <f t="shared" si="50"/>
        <v>2.4277486601938927E-2</v>
      </c>
      <c r="AA59" s="75">
        <f t="shared" si="50"/>
        <v>2.4277486601938927E-2</v>
      </c>
      <c r="AB59" s="75">
        <f t="shared" si="50"/>
        <v>2.4277486601938927E-2</v>
      </c>
      <c r="AC59" s="75">
        <f t="shared" si="50"/>
        <v>2.4277486601938927E-2</v>
      </c>
      <c r="AD59" s="75">
        <f t="shared" si="50"/>
        <v>2.4277486601938927E-2</v>
      </c>
      <c r="AE59" s="119"/>
      <c r="AF59" s="53" t="s">
        <v>183</v>
      </c>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row>
    <row r="60" spans="1:141" ht="30" customHeight="1" x14ac:dyDescent="0.25">
      <c r="B60" s="2"/>
      <c r="C60" s="2"/>
      <c r="D60" s="2"/>
      <c r="E60" s="40" t="s">
        <v>140</v>
      </c>
      <c r="F60" s="38">
        <v>30274893442.505001</v>
      </c>
      <c r="G60" s="38">
        <v>35804834951.716675</v>
      </c>
      <c r="H60" s="38">
        <v>22673441068.874149</v>
      </c>
      <c r="I60" s="38">
        <v>22500459541.743324</v>
      </c>
      <c r="J60" s="38">
        <v>25452649123.838352</v>
      </c>
      <c r="K60" s="38">
        <v>29146882348.246651</v>
      </c>
      <c r="L60" s="38">
        <v>39669236955.603325</v>
      </c>
      <c r="M60" s="38">
        <v>39862163616.065002</v>
      </c>
      <c r="N60" s="38">
        <v>37727985830.938354</v>
      </c>
      <c r="O60" s="38">
        <v>37342978499.186699</v>
      </c>
      <c r="P60" s="412">
        <v>40562571318.120003</v>
      </c>
      <c r="Q60" s="74">
        <f t="shared" ref="Q60:AD60" si="63">Q61*Q$44</f>
        <v>42427926498.564972</v>
      </c>
      <c r="R60" s="74">
        <f t="shared" si="63"/>
        <v>41896945535.030861</v>
      </c>
      <c r="S60" s="74">
        <f t="shared" si="63"/>
        <v>41896945535.030861</v>
      </c>
      <c r="T60" s="74">
        <f t="shared" si="63"/>
        <v>41896945535.030861</v>
      </c>
      <c r="U60" s="74">
        <f t="shared" si="63"/>
        <v>46924578999.234566</v>
      </c>
      <c r="V60" s="74">
        <f t="shared" si="63"/>
        <v>52555528479.142715</v>
      </c>
      <c r="W60" s="74">
        <f t="shared" si="63"/>
        <v>58862191896.639847</v>
      </c>
      <c r="X60" s="74">
        <f t="shared" si="63"/>
        <v>65925654924.236633</v>
      </c>
      <c r="Y60" s="74">
        <f t="shared" si="63"/>
        <v>73836733515.145035</v>
      </c>
      <c r="Z60" s="74">
        <f t="shared" si="63"/>
        <v>82697141536.962448</v>
      </c>
      <c r="AA60" s="74">
        <f t="shared" si="63"/>
        <v>92620798521.397949</v>
      </c>
      <c r="AB60" s="74">
        <f t="shared" si="63"/>
        <v>103735294343.96573</v>
      </c>
      <c r="AC60" s="74">
        <f t="shared" si="63"/>
        <v>116183529665.24162</v>
      </c>
      <c r="AD60" s="74">
        <f t="shared" si="63"/>
        <v>130125553225.07063</v>
      </c>
      <c r="AE60" s="118">
        <f>(N60/F60)^(1/8)-1</f>
        <v>2.7892328132873123E-2</v>
      </c>
      <c r="AF60" s="39"/>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row>
    <row r="61" spans="1:141" ht="30" customHeight="1" x14ac:dyDescent="0.25">
      <c r="B61" s="2"/>
      <c r="C61" s="2"/>
      <c r="D61" s="2"/>
      <c r="E61" s="59" t="s">
        <v>161</v>
      </c>
      <c r="F61" s="61">
        <f t="shared" ref="F61:P61" si="64">F60/F$44</f>
        <v>2.9833157072818785E-2</v>
      </c>
      <c r="G61" s="61">
        <f t="shared" si="64"/>
        <v>3.1910446074965175E-2</v>
      </c>
      <c r="H61" s="61">
        <f t="shared" si="64"/>
        <v>1.9795206817635056E-2</v>
      </c>
      <c r="I61" s="61">
        <f t="shared" si="64"/>
        <v>1.95667096655435E-2</v>
      </c>
      <c r="J61" s="61">
        <f t="shared" si="64"/>
        <v>2.1697183627452786E-2</v>
      </c>
      <c r="K61" s="61">
        <f t="shared" si="64"/>
        <v>2.4129108822489021E-2</v>
      </c>
      <c r="L61" s="61">
        <f t="shared" si="64"/>
        <v>3.0319036891452329E-2</v>
      </c>
      <c r="M61" s="61">
        <f t="shared" si="64"/>
        <v>2.7416991551786379E-2</v>
      </c>
      <c r="N61" s="61">
        <f t="shared" si="64"/>
        <v>2.3448950772318511E-2</v>
      </c>
      <c r="O61" s="61">
        <f t="shared" si="64"/>
        <v>2.2809479613558878E-2</v>
      </c>
      <c r="P61" s="61">
        <f t="shared" si="64"/>
        <v>2.4580746105542464E-2</v>
      </c>
      <c r="Q61" s="75">
        <f t="shared" si="49"/>
        <v>2.4580746105542464E-2</v>
      </c>
      <c r="R61" s="75">
        <f t="shared" si="49"/>
        <v>2.4580746105542464E-2</v>
      </c>
      <c r="S61" s="75">
        <f t="shared" si="49"/>
        <v>2.4580746105542464E-2</v>
      </c>
      <c r="T61" s="75">
        <f t="shared" si="49"/>
        <v>2.4580746105542464E-2</v>
      </c>
      <c r="U61" s="75">
        <f t="shared" si="50"/>
        <v>2.4580746105542464E-2</v>
      </c>
      <c r="V61" s="75">
        <f t="shared" si="50"/>
        <v>2.4580746105542464E-2</v>
      </c>
      <c r="W61" s="75">
        <f t="shared" si="50"/>
        <v>2.4580746105542464E-2</v>
      </c>
      <c r="X61" s="75">
        <f t="shared" si="50"/>
        <v>2.4580746105542464E-2</v>
      </c>
      <c r="Y61" s="75">
        <f t="shared" si="50"/>
        <v>2.4580746105542464E-2</v>
      </c>
      <c r="Z61" s="75">
        <f t="shared" si="50"/>
        <v>2.4580746105542464E-2</v>
      </c>
      <c r="AA61" s="75">
        <f t="shared" si="50"/>
        <v>2.4580746105542464E-2</v>
      </c>
      <c r="AB61" s="75">
        <f t="shared" si="50"/>
        <v>2.4580746105542464E-2</v>
      </c>
      <c r="AC61" s="75">
        <f t="shared" si="50"/>
        <v>2.4580746105542464E-2</v>
      </c>
      <c r="AD61" s="75">
        <f t="shared" si="50"/>
        <v>2.4580746105542464E-2</v>
      </c>
      <c r="AE61" s="119"/>
      <c r="AF61" s="53" t="s">
        <v>183</v>
      </c>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row>
    <row r="62" spans="1:141" ht="30" customHeight="1" x14ac:dyDescent="0.25">
      <c r="B62" s="2"/>
      <c r="C62" s="2"/>
      <c r="D62" s="2"/>
      <c r="E62" s="40" t="s">
        <v>141</v>
      </c>
      <c r="F62" s="120">
        <v>96559420338.471756</v>
      </c>
      <c r="G62" s="120">
        <v>127910684081.19998</v>
      </c>
      <c r="H62" s="120">
        <v>133360334505.1825</v>
      </c>
      <c r="I62" s="120">
        <v>102026537255.94749</v>
      </c>
      <c r="J62" s="120">
        <v>84024304323.872498</v>
      </c>
      <c r="K62" s="120">
        <v>81204160766.259186</v>
      </c>
      <c r="L62" s="120">
        <v>73749374042.0625</v>
      </c>
      <c r="M62" s="120">
        <v>74470098792.785797</v>
      </c>
      <c r="N62" s="120">
        <v>107582064359.61107</v>
      </c>
      <c r="O62" s="120">
        <v>131358864106.02699</v>
      </c>
      <c r="P62" s="412">
        <v>153994211654.56699</v>
      </c>
      <c r="Q62" s="74">
        <f t="shared" ref="Q62:AD62" si="65">Q63*Q$44</f>
        <v>161075959461.32065</v>
      </c>
      <c r="R62" s="74">
        <f t="shared" si="65"/>
        <v>159060111051.66888</v>
      </c>
      <c r="S62" s="74">
        <f t="shared" si="65"/>
        <v>159060111051.66888</v>
      </c>
      <c r="T62" s="74">
        <f t="shared" si="65"/>
        <v>159060111051.66888</v>
      </c>
      <c r="U62" s="74">
        <f t="shared" si="65"/>
        <v>178147324377.86914</v>
      </c>
      <c r="V62" s="74">
        <f t="shared" si="65"/>
        <v>199525003303.21347</v>
      </c>
      <c r="W62" s="74">
        <f t="shared" si="65"/>
        <v>223468003699.59909</v>
      </c>
      <c r="X62" s="74">
        <f t="shared" si="65"/>
        <v>250284164143.55099</v>
      </c>
      <c r="Y62" s="74">
        <f t="shared" si="65"/>
        <v>280318263840.77716</v>
      </c>
      <c r="Z62" s="74">
        <f t="shared" si="65"/>
        <v>313956455501.67047</v>
      </c>
      <c r="AA62" s="74">
        <f t="shared" si="65"/>
        <v>351631230161.87097</v>
      </c>
      <c r="AB62" s="74">
        <f t="shared" si="65"/>
        <v>393826977781.29553</v>
      </c>
      <c r="AC62" s="74">
        <f t="shared" si="65"/>
        <v>441086215115.05103</v>
      </c>
      <c r="AD62" s="74">
        <f t="shared" si="65"/>
        <v>494016560928.85718</v>
      </c>
      <c r="AE62" s="118">
        <f>(N62/F62)^(1/8)-1</f>
        <v>1.3603620063544097E-2</v>
      </c>
      <c r="AF62" s="121"/>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row>
    <row r="63" spans="1:141" ht="30" customHeight="1" x14ac:dyDescent="0.25">
      <c r="B63" s="2"/>
      <c r="C63" s="2"/>
      <c r="D63" s="2"/>
      <c r="E63" s="59" t="s">
        <v>161</v>
      </c>
      <c r="F63" s="61">
        <f t="shared" ref="F63:P63" si="66">F62/F$44</f>
        <v>9.5150536509356856E-2</v>
      </c>
      <c r="G63" s="61">
        <f t="shared" si="66"/>
        <v>0.11399820701001</v>
      </c>
      <c r="H63" s="61">
        <f t="shared" si="66"/>
        <v>0.11643117578756493</v>
      </c>
      <c r="I63" s="61">
        <f t="shared" si="66"/>
        <v>8.8723682685869623E-2</v>
      </c>
      <c r="J63" s="61">
        <f t="shared" si="66"/>
        <v>7.1626758818459202E-2</v>
      </c>
      <c r="K63" s="61">
        <f t="shared" si="66"/>
        <v>6.7224480771468489E-2</v>
      </c>
      <c r="L63" s="61">
        <f t="shared" si="66"/>
        <v>5.636634742446113E-2</v>
      </c>
      <c r="M63" s="61">
        <f t="shared" si="66"/>
        <v>5.1220151749105096E-2</v>
      </c>
      <c r="N63" s="61">
        <f t="shared" si="66"/>
        <v>6.6865126128313607E-2</v>
      </c>
      <c r="O63" s="61">
        <f t="shared" si="66"/>
        <v>8.0235360255260013E-2</v>
      </c>
      <c r="P63" s="61">
        <f t="shared" si="66"/>
        <v>9.3319838841506658E-2</v>
      </c>
      <c r="Q63" s="75">
        <f t="shared" si="49"/>
        <v>9.3319838841506658E-2</v>
      </c>
      <c r="R63" s="75">
        <f t="shared" si="49"/>
        <v>9.3319838841506658E-2</v>
      </c>
      <c r="S63" s="75">
        <f t="shared" si="49"/>
        <v>9.3319838841506658E-2</v>
      </c>
      <c r="T63" s="75">
        <f t="shared" si="49"/>
        <v>9.3319838841506658E-2</v>
      </c>
      <c r="U63" s="75">
        <f t="shared" si="50"/>
        <v>9.3319838841506658E-2</v>
      </c>
      <c r="V63" s="75">
        <f t="shared" si="50"/>
        <v>9.3319838841506658E-2</v>
      </c>
      <c r="W63" s="75">
        <f t="shared" si="50"/>
        <v>9.3319838841506658E-2</v>
      </c>
      <c r="X63" s="75">
        <f t="shared" si="50"/>
        <v>9.3319838841506658E-2</v>
      </c>
      <c r="Y63" s="75">
        <f t="shared" si="50"/>
        <v>9.3319838841506658E-2</v>
      </c>
      <c r="Z63" s="75">
        <f t="shared" si="50"/>
        <v>9.3319838841506658E-2</v>
      </c>
      <c r="AA63" s="75">
        <f t="shared" si="50"/>
        <v>9.3319838841506658E-2</v>
      </c>
      <c r="AB63" s="75">
        <f t="shared" si="50"/>
        <v>9.3319838841506658E-2</v>
      </c>
      <c r="AC63" s="75">
        <f t="shared" si="50"/>
        <v>9.3319838841506658E-2</v>
      </c>
      <c r="AD63" s="75">
        <f t="shared" si="50"/>
        <v>9.3319838841506658E-2</v>
      </c>
      <c r="AE63" s="119"/>
      <c r="AF63" s="53" t="s">
        <v>183</v>
      </c>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row>
    <row r="64" spans="1:141" ht="30" customHeight="1" x14ac:dyDescent="0.25">
      <c r="B64" s="2"/>
      <c r="C64" s="2"/>
      <c r="D64" s="2"/>
      <c r="E64" s="40" t="s">
        <v>63</v>
      </c>
      <c r="F64" s="38">
        <v>11224264711.960827</v>
      </c>
      <c r="G64" s="38">
        <v>20114488171.915001</v>
      </c>
      <c r="H64" s="38">
        <v>20249739801.592499</v>
      </c>
      <c r="I64" s="38">
        <v>22385471784.908325</v>
      </c>
      <c r="J64" s="38">
        <v>22346584619.994999</v>
      </c>
      <c r="K64" s="38">
        <v>21428002716.617477</v>
      </c>
      <c r="L64" s="38">
        <v>14264588370.550825</v>
      </c>
      <c r="M64" s="38">
        <v>12715907493.323349</v>
      </c>
      <c r="N64" s="38">
        <v>16582979572.718349</v>
      </c>
      <c r="O64" s="38">
        <v>18219011051.619999</v>
      </c>
      <c r="P64" s="412">
        <v>22136091579.419998</v>
      </c>
      <c r="Q64" s="74">
        <f t="shared" ref="Q64:AD64" si="67">Q65*Q$44</f>
        <v>23154066322.160965</v>
      </c>
      <c r="R64" s="74">
        <f t="shared" si="67"/>
        <v>22864295657.88187</v>
      </c>
      <c r="S64" s="74">
        <f t="shared" si="67"/>
        <v>22864295657.88187</v>
      </c>
      <c r="T64" s="74">
        <f t="shared" si="67"/>
        <v>22864295657.88187</v>
      </c>
      <c r="U64" s="74">
        <f t="shared" si="67"/>
        <v>25608011136.827694</v>
      </c>
      <c r="V64" s="74">
        <f t="shared" si="67"/>
        <v>28680972473.247021</v>
      </c>
      <c r="W64" s="74">
        <f t="shared" si="67"/>
        <v>32122689170.036667</v>
      </c>
      <c r="X64" s="74">
        <f t="shared" si="67"/>
        <v>35977411870.441071</v>
      </c>
      <c r="Y64" s="74">
        <f t="shared" si="67"/>
        <v>40294701294.893997</v>
      </c>
      <c r="Z64" s="74">
        <f t="shared" si="67"/>
        <v>45130065450.281288</v>
      </c>
      <c r="AA64" s="74">
        <f t="shared" si="67"/>
        <v>50545673304.315048</v>
      </c>
      <c r="AB64" s="74">
        <f t="shared" si="67"/>
        <v>56611154100.832863</v>
      </c>
      <c r="AC64" s="74">
        <f t="shared" si="67"/>
        <v>63404492592.932808</v>
      </c>
      <c r="AD64" s="74">
        <f t="shared" si="67"/>
        <v>71013031704.084747</v>
      </c>
      <c r="AE64" s="118">
        <f>(N64/F64)^(1/8)-1</f>
        <v>4.9997060276417038E-2</v>
      </c>
      <c r="AF64" s="39"/>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row>
    <row r="65" spans="2:141" ht="30" customHeight="1" x14ac:dyDescent="0.25">
      <c r="B65" s="2"/>
      <c r="C65" s="2"/>
      <c r="D65" s="2"/>
      <c r="E65" s="59" t="s">
        <v>161</v>
      </c>
      <c r="F65" s="61">
        <f t="shared" ref="F65:P65" si="68">F64/F$44</f>
        <v>1.1060493171173252E-2</v>
      </c>
      <c r="G65" s="61">
        <f t="shared" si="68"/>
        <v>1.7926693168701345E-2</v>
      </c>
      <c r="H65" s="61">
        <f t="shared" si="68"/>
        <v>1.7679177419880003E-2</v>
      </c>
      <c r="I65" s="61">
        <f t="shared" si="68"/>
        <v>1.9466714727710856E-2</v>
      </c>
      <c r="J65" s="61">
        <f t="shared" si="68"/>
        <v>1.9049410047158398E-2</v>
      </c>
      <c r="K65" s="61">
        <f t="shared" si="68"/>
        <v>1.773907079392854E-2</v>
      </c>
      <c r="L65" s="61">
        <f t="shared" si="68"/>
        <v>1.0902367028943391E-2</v>
      </c>
      <c r="M65" s="61">
        <f t="shared" si="68"/>
        <v>8.7459359124510711E-3</v>
      </c>
      <c r="N65" s="61">
        <f t="shared" si="68"/>
        <v>1.0306764676002441E-2</v>
      </c>
      <c r="O65" s="61">
        <f t="shared" si="68"/>
        <v>1.1128361417935127E-2</v>
      </c>
      <c r="P65" s="61">
        <f t="shared" si="68"/>
        <v>1.341437757028216E-2</v>
      </c>
      <c r="Q65" s="75">
        <f t="shared" si="49"/>
        <v>1.341437757028216E-2</v>
      </c>
      <c r="R65" s="75">
        <f t="shared" si="49"/>
        <v>1.341437757028216E-2</v>
      </c>
      <c r="S65" s="75">
        <f t="shared" si="49"/>
        <v>1.341437757028216E-2</v>
      </c>
      <c r="T65" s="75">
        <f t="shared" si="49"/>
        <v>1.341437757028216E-2</v>
      </c>
      <c r="U65" s="75">
        <f t="shared" si="50"/>
        <v>1.341437757028216E-2</v>
      </c>
      <c r="V65" s="75">
        <f t="shared" si="50"/>
        <v>1.341437757028216E-2</v>
      </c>
      <c r="W65" s="75">
        <f t="shared" si="50"/>
        <v>1.341437757028216E-2</v>
      </c>
      <c r="X65" s="75">
        <f t="shared" si="50"/>
        <v>1.341437757028216E-2</v>
      </c>
      <c r="Y65" s="75">
        <f t="shared" si="50"/>
        <v>1.341437757028216E-2</v>
      </c>
      <c r="Z65" s="75">
        <f t="shared" si="50"/>
        <v>1.341437757028216E-2</v>
      </c>
      <c r="AA65" s="75">
        <f t="shared" si="50"/>
        <v>1.341437757028216E-2</v>
      </c>
      <c r="AB65" s="75">
        <f t="shared" si="50"/>
        <v>1.341437757028216E-2</v>
      </c>
      <c r="AC65" s="75">
        <f t="shared" si="50"/>
        <v>1.341437757028216E-2</v>
      </c>
      <c r="AD65" s="75">
        <f t="shared" si="50"/>
        <v>1.341437757028216E-2</v>
      </c>
      <c r="AE65" s="119"/>
      <c r="AF65" s="53" t="s">
        <v>183</v>
      </c>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row>
    <row r="66" spans="2:141" ht="30" customHeight="1" thickBot="1" x14ac:dyDescent="0.3">
      <c r="B66" s="2"/>
      <c r="C66" s="2"/>
      <c r="D66" s="2"/>
      <c r="E66" s="122" t="s">
        <v>146</v>
      </c>
      <c r="F66" s="123">
        <f t="shared" ref="F66:T66" si="69">F44/F34</f>
        <v>0.92828350928400749</v>
      </c>
      <c r="G66" s="123">
        <f t="shared" si="69"/>
        <v>0.93914900269643153</v>
      </c>
      <c r="H66" s="123">
        <f t="shared" si="69"/>
        <v>0.91677456044085004</v>
      </c>
      <c r="I66" s="123">
        <f t="shared" si="69"/>
        <v>0.9200151816620824</v>
      </c>
      <c r="J66" s="123">
        <f t="shared" si="69"/>
        <v>0.91664277794287041</v>
      </c>
      <c r="K66" s="123">
        <f t="shared" si="69"/>
        <v>0.9026432126434103</v>
      </c>
      <c r="L66" s="123">
        <f t="shared" si="69"/>
        <v>0.88538967332052543</v>
      </c>
      <c r="M66" s="123">
        <f t="shared" si="69"/>
        <v>0.87360843047873171</v>
      </c>
      <c r="N66" s="123">
        <f t="shared" si="69"/>
        <v>0.8729149047090613</v>
      </c>
      <c r="O66" s="123">
        <f t="shared" si="69"/>
        <v>0.87604123050496907</v>
      </c>
      <c r="P66" s="125">
        <f t="shared" si="69"/>
        <v>0.87277762319691432</v>
      </c>
      <c r="Q66" s="124">
        <f t="shared" si="69"/>
        <v>0.88406862353076043</v>
      </c>
      <c r="R66" s="124">
        <f>R44/R34</f>
        <v>0.8776509521537077</v>
      </c>
      <c r="S66" s="124">
        <f>S44/S34</f>
        <v>0.8776509521537077</v>
      </c>
      <c r="T66" s="124">
        <f t="shared" si="69"/>
        <v>0.8776509521537077</v>
      </c>
      <c r="U66" s="124">
        <f>T66</f>
        <v>0.8776509521537077</v>
      </c>
      <c r="V66" s="124">
        <f>U66</f>
        <v>0.8776509521537077</v>
      </c>
      <c r="W66" s="124">
        <f t="shared" ref="W66:AD66" si="70">V66</f>
        <v>0.8776509521537077</v>
      </c>
      <c r="X66" s="124">
        <f t="shared" si="70"/>
        <v>0.8776509521537077</v>
      </c>
      <c r="Y66" s="124">
        <f t="shared" si="70"/>
        <v>0.8776509521537077</v>
      </c>
      <c r="Z66" s="124">
        <f t="shared" si="70"/>
        <v>0.8776509521537077</v>
      </c>
      <c r="AA66" s="124">
        <f t="shared" si="70"/>
        <v>0.8776509521537077</v>
      </c>
      <c r="AB66" s="124">
        <f t="shared" si="70"/>
        <v>0.8776509521537077</v>
      </c>
      <c r="AC66" s="124">
        <f t="shared" si="70"/>
        <v>0.8776509521537077</v>
      </c>
      <c r="AD66" s="124">
        <f t="shared" si="70"/>
        <v>0.8776509521537077</v>
      </c>
      <c r="AE66" s="125"/>
      <c r="AF66" s="126" t="s">
        <v>184</v>
      </c>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row>
    <row r="67" spans="2:141" ht="30" customHeight="1" x14ac:dyDescent="0.25">
      <c r="B67" s="2"/>
      <c r="C67" s="2"/>
      <c r="D67" s="2"/>
      <c r="E67" s="2"/>
      <c r="F67" s="13"/>
      <c r="G67" s="13"/>
      <c r="H67" s="13"/>
      <c r="I67" s="13"/>
      <c r="J67" s="13"/>
      <c r="K67" s="13"/>
      <c r="L67" s="13"/>
      <c r="M67" s="13"/>
      <c r="N67" s="13"/>
      <c r="O67" s="13"/>
      <c r="P67" s="13"/>
      <c r="Q67" s="13"/>
      <c r="R67" s="13"/>
      <c r="S67" s="13"/>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row>
    <row r="68" spans="2:141" ht="30" customHeight="1" thickBot="1" x14ac:dyDescent="0.3">
      <c r="B68" s="2"/>
      <c r="C68" s="2"/>
      <c r="D68" s="2"/>
      <c r="E68" s="2"/>
      <c r="F68" s="13"/>
      <c r="G68" s="13"/>
      <c r="H68" s="13"/>
      <c r="I68" s="13"/>
      <c r="J68" s="13"/>
      <c r="K68" s="13"/>
      <c r="L68" s="13"/>
      <c r="M68" s="13"/>
      <c r="N68" s="13"/>
      <c r="O68" s="13"/>
      <c r="P68" s="13"/>
      <c r="Q68" s="13"/>
      <c r="R68" s="13"/>
      <c r="S68" s="13"/>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row>
    <row r="69" spans="2:141" ht="30" customHeight="1" x14ac:dyDescent="0.25">
      <c r="B69" s="2"/>
      <c r="C69" s="2"/>
      <c r="D69" s="2"/>
      <c r="E69" s="18"/>
      <c r="F69" s="19"/>
      <c r="G69" s="19"/>
      <c r="H69" s="19"/>
      <c r="I69" s="19"/>
      <c r="J69" s="19"/>
      <c r="K69" s="19"/>
      <c r="L69" s="19"/>
      <c r="M69" s="19"/>
      <c r="N69" s="19"/>
      <c r="O69" s="19"/>
      <c r="P69" s="19"/>
      <c r="Q69" s="19"/>
      <c r="R69" s="19"/>
      <c r="S69" s="19"/>
      <c r="T69" s="127"/>
      <c r="U69" s="127"/>
      <c r="V69" s="127"/>
      <c r="W69" s="127"/>
      <c r="X69" s="127"/>
      <c r="Y69" s="127"/>
      <c r="Z69" s="127"/>
      <c r="AA69" s="127"/>
      <c r="AB69" s="127"/>
      <c r="AC69" s="127"/>
      <c r="AD69" s="127"/>
      <c r="AE69" s="128"/>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row>
    <row r="70" spans="2:141" ht="30" customHeight="1" x14ac:dyDescent="0.25">
      <c r="B70" s="2"/>
      <c r="C70" s="2"/>
      <c r="D70" s="2"/>
      <c r="E70" s="8" t="s">
        <v>130</v>
      </c>
      <c r="F70" s="20">
        <v>2014</v>
      </c>
      <c r="G70" s="20">
        <v>2015</v>
      </c>
      <c r="H70" s="20">
        <v>2016</v>
      </c>
      <c r="I70" s="20">
        <v>2017</v>
      </c>
      <c r="J70" s="20">
        <v>2018</v>
      </c>
      <c r="K70" s="20">
        <v>2019</v>
      </c>
      <c r="L70" s="20">
        <v>2020</v>
      </c>
      <c r="M70" s="20">
        <v>2021</v>
      </c>
      <c r="N70" s="20">
        <v>2022</v>
      </c>
      <c r="O70" s="35" t="s">
        <v>451</v>
      </c>
      <c r="P70" s="114" t="s">
        <v>452</v>
      </c>
      <c r="Q70" s="69" t="s">
        <v>453</v>
      </c>
      <c r="R70" s="69" t="s">
        <v>454</v>
      </c>
      <c r="S70" s="69" t="s">
        <v>455</v>
      </c>
      <c r="T70" s="129">
        <v>2023</v>
      </c>
      <c r="U70" s="129">
        <v>2024</v>
      </c>
      <c r="V70" s="129">
        <v>2025</v>
      </c>
      <c r="W70" s="129">
        <v>2026</v>
      </c>
      <c r="X70" s="129">
        <v>2027</v>
      </c>
      <c r="Y70" s="129">
        <v>2028</v>
      </c>
      <c r="Z70" s="129">
        <v>2029</v>
      </c>
      <c r="AA70" s="129">
        <v>2030</v>
      </c>
      <c r="AB70" s="129">
        <v>2031</v>
      </c>
      <c r="AC70" s="129">
        <v>2032</v>
      </c>
      <c r="AD70" s="129">
        <v>2033</v>
      </c>
      <c r="AE70" s="383" t="s">
        <v>188</v>
      </c>
      <c r="AF70" s="311"/>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row>
    <row r="71" spans="2:141" ht="30" customHeight="1" x14ac:dyDescent="0.25">
      <c r="B71" s="2"/>
      <c r="C71" s="2"/>
      <c r="D71" s="2"/>
      <c r="E71" s="8" t="s">
        <v>131</v>
      </c>
      <c r="F71" s="130">
        <f t="shared" ref="F71:O71" si="71">SUM(F73:F76)</f>
        <v>126077777230.34998</v>
      </c>
      <c r="G71" s="130">
        <f t="shared" si="71"/>
        <v>155689467777.82996</v>
      </c>
      <c r="H71" s="130">
        <f t="shared" si="71"/>
        <v>170643086056.23999</v>
      </c>
      <c r="I71" s="130">
        <f t="shared" si="71"/>
        <v>143711032549.21002</v>
      </c>
      <c r="J71" s="130">
        <f t="shared" si="71"/>
        <v>117645257001.63002</v>
      </c>
      <c r="K71" s="130">
        <f t="shared" si="71"/>
        <v>119877730668.61</v>
      </c>
      <c r="L71" s="130">
        <f t="shared" si="71"/>
        <v>96729830129.76001</v>
      </c>
      <c r="M71" s="130">
        <f t="shared" si="71"/>
        <v>120936871882.99998</v>
      </c>
      <c r="N71" s="130">
        <f t="shared" si="71"/>
        <v>231112128201.54999</v>
      </c>
      <c r="O71" s="130">
        <f t="shared" si="71"/>
        <v>64529253948.889992</v>
      </c>
      <c r="P71" s="414">
        <f>SUM(P73:P76)</f>
        <v>66931444895.979965</v>
      </c>
      <c r="Q71" s="131">
        <f t="shared" ref="Q71:R71" si="72">SUM(Q73:Q76)</f>
        <v>69115293455.100235</v>
      </c>
      <c r="R71" s="131">
        <f t="shared" si="72"/>
        <v>68749391675.344727</v>
      </c>
      <c r="S71" s="131">
        <f>SUM(S73:S76)</f>
        <v>137864685130.44495</v>
      </c>
      <c r="T71" s="131">
        <f>SUM(T73:T76)</f>
        <v>269325383975.31491</v>
      </c>
      <c r="U71" s="131">
        <f>SUM(U73:U76)</f>
        <v>253740424207.54871</v>
      </c>
      <c r="V71" s="131">
        <f t="shared" ref="V71:AD71" si="73">SUM(V73:V76)</f>
        <v>275655836599.84924</v>
      </c>
      <c r="W71" s="131">
        <f t="shared" si="73"/>
        <v>309058518386.20807</v>
      </c>
      <c r="X71" s="131">
        <f t="shared" si="73"/>
        <v>350681280113.82935</v>
      </c>
      <c r="Y71" s="131">
        <f t="shared" si="73"/>
        <v>397843061991.31842</v>
      </c>
      <c r="Z71" s="131">
        <f t="shared" si="73"/>
        <v>449908349488.44836</v>
      </c>
      <c r="AA71" s="131">
        <f t="shared" si="73"/>
        <v>507720783899.55084</v>
      </c>
      <c r="AB71" s="131">
        <f t="shared" si="73"/>
        <v>572073073462.8468</v>
      </c>
      <c r="AC71" s="131">
        <f t="shared" si="73"/>
        <v>643279769581.58313</v>
      </c>
      <c r="AD71" s="131">
        <f t="shared" si="73"/>
        <v>721189561576.2677</v>
      </c>
      <c r="AE71" s="384"/>
      <c r="AF71" s="381"/>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row>
    <row r="72" spans="2:141" ht="30" customHeight="1" x14ac:dyDescent="0.25">
      <c r="B72" s="2"/>
      <c r="C72" s="2"/>
      <c r="D72" s="2"/>
      <c r="E72" s="22" t="s">
        <v>189</v>
      </c>
      <c r="F72" s="132">
        <v>0</v>
      </c>
      <c r="G72" s="132">
        <f t="shared" ref="G72:N72" si="74">G71/F71-1</f>
        <v>0.23486843754691233</v>
      </c>
      <c r="H72" s="132">
        <f t="shared" si="74"/>
        <v>9.6047719167162704E-2</v>
      </c>
      <c r="I72" s="132">
        <f t="shared" si="74"/>
        <v>-0.15782680757516188</v>
      </c>
      <c r="J72" s="132">
        <f t="shared" si="74"/>
        <v>-0.18137630135427818</v>
      </c>
      <c r="K72" s="132">
        <f t="shared" si="74"/>
        <v>1.8976316800846771E-2</v>
      </c>
      <c r="L72" s="132">
        <f t="shared" si="74"/>
        <v>-0.19309591873106147</v>
      </c>
      <c r="M72" s="132">
        <f t="shared" si="74"/>
        <v>0.25025415345780089</v>
      </c>
      <c r="N72" s="132">
        <f t="shared" si="74"/>
        <v>0.91101460293382419</v>
      </c>
      <c r="O72" s="132"/>
      <c r="P72" s="415"/>
      <c r="Q72" s="133"/>
      <c r="R72" s="133"/>
      <c r="S72" s="133"/>
      <c r="T72" s="133">
        <f>T71/N71-1</f>
        <v>0.16534509058927283</v>
      </c>
      <c r="U72" s="133">
        <f t="shared" ref="U72:AD72" si="75">U71/T71-1</f>
        <v>-5.7866657563902857E-2</v>
      </c>
      <c r="V72" s="133">
        <f t="shared" si="75"/>
        <v>8.636941654347785E-2</v>
      </c>
      <c r="W72" s="133">
        <f t="shared" si="75"/>
        <v>0.12117531120825564</v>
      </c>
      <c r="X72" s="133">
        <f t="shared" si="75"/>
        <v>0.13467598934001335</v>
      </c>
      <c r="Y72" s="133">
        <f t="shared" si="75"/>
        <v>0.13448616892860832</v>
      </c>
      <c r="Z72" s="133">
        <f t="shared" si="75"/>
        <v>0.13086890905305282</v>
      </c>
      <c r="AA72" s="133">
        <f t="shared" si="75"/>
        <v>0.12849824742491656</v>
      </c>
      <c r="AB72" s="133">
        <f t="shared" si="75"/>
        <v>0.12674740054767519</v>
      </c>
      <c r="AC72" s="133">
        <f t="shared" si="75"/>
        <v>0.12447132966372831</v>
      </c>
      <c r="AD72" s="133">
        <f t="shared" si="75"/>
        <v>0.121113387485138</v>
      </c>
      <c r="AE72" s="385">
        <f>(N71/F71)^(1/8)-1</f>
        <v>7.8693406588946635E-2</v>
      </c>
      <c r="AF72" s="381"/>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row>
    <row r="73" spans="2:141" ht="30" customHeight="1" x14ac:dyDescent="0.25">
      <c r="B73" s="2"/>
      <c r="C73" s="2"/>
      <c r="D73" s="2"/>
      <c r="E73" s="23" t="s">
        <v>132</v>
      </c>
      <c r="F73" s="134">
        <v>38769041643.720001</v>
      </c>
      <c r="G73" s="134">
        <v>52411660710.130005</v>
      </c>
      <c r="H73" s="134">
        <v>62898912143.76001</v>
      </c>
      <c r="I73" s="134">
        <v>52074471132.520012</v>
      </c>
      <c r="J73" s="134">
        <v>39095470454.090019</v>
      </c>
      <c r="K73" s="134">
        <v>42632129921.160004</v>
      </c>
      <c r="L73" s="134">
        <v>25786695650.280003</v>
      </c>
      <c r="M73" s="134">
        <v>42329669025.240005</v>
      </c>
      <c r="N73" s="134">
        <v>114452358646.11998</v>
      </c>
      <c r="O73" s="134">
        <v>30325867839.249992</v>
      </c>
      <c r="P73" s="416">
        <v>31367955679.349976</v>
      </c>
      <c r="Q73" s="135">
        <f t="shared" ref="Q73:R73" si="76">Q36*Q94</f>
        <v>32391433730.949776</v>
      </c>
      <c r="R73" s="135">
        <f t="shared" si="76"/>
        <v>32219950942.430817</v>
      </c>
      <c r="S73" s="135">
        <f>SUM(Q73:R73)</f>
        <v>64611384673.380592</v>
      </c>
      <c r="T73" s="135">
        <f>SUM(O73:R73)</f>
        <v>126305208191.98056</v>
      </c>
      <c r="U73" s="135">
        <f>U36*U94</f>
        <v>105129316318.23357</v>
      </c>
      <c r="V73" s="135">
        <f t="shared" ref="V73:AD73" si="77">V36*V94</f>
        <v>112192172664.14131</v>
      </c>
      <c r="W73" s="135">
        <f t="shared" si="77"/>
        <v>125866046299.28758</v>
      </c>
      <c r="X73" s="135">
        <f t="shared" si="77"/>
        <v>143921352671.4921</v>
      </c>
      <c r="Y73" s="135">
        <f t="shared" si="77"/>
        <v>164497461506.31595</v>
      </c>
      <c r="Z73" s="135">
        <f t="shared" si="77"/>
        <v>187050838079.99905</v>
      </c>
      <c r="AA73" s="135">
        <f t="shared" si="77"/>
        <v>211984825178.0802</v>
      </c>
      <c r="AB73" s="135">
        <f t="shared" si="77"/>
        <v>239652150528.96902</v>
      </c>
      <c r="AC73" s="135">
        <f t="shared" si="77"/>
        <v>270074837851.81961</v>
      </c>
      <c r="AD73" s="135">
        <f t="shared" si="77"/>
        <v>302949858586.66284</v>
      </c>
      <c r="AE73" s="385">
        <f>(N73/F73)^(1/8)-1</f>
        <v>0.14489974909138903</v>
      </c>
      <c r="AF73" s="28"/>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row>
    <row r="74" spans="2:141" ht="30" customHeight="1" x14ac:dyDescent="0.25">
      <c r="B74" s="2"/>
      <c r="C74" s="2"/>
      <c r="D74" s="2"/>
      <c r="E74" s="23" t="s">
        <v>133</v>
      </c>
      <c r="F74" s="134">
        <v>81384422726.539978</v>
      </c>
      <c r="G74" s="134">
        <v>97936730211.099991</v>
      </c>
      <c r="H74" s="134">
        <v>101791540396.06</v>
      </c>
      <c r="I74" s="134">
        <v>87332361906.269989</v>
      </c>
      <c r="J74" s="134">
        <v>75776473559.340012</v>
      </c>
      <c r="K74" s="134">
        <v>74694146097.159988</v>
      </c>
      <c r="L74" s="134">
        <v>69221473866.040009</v>
      </c>
      <c r="M74" s="134">
        <v>76478537844.959991</v>
      </c>
      <c r="N74" s="134">
        <v>109862808633.28998</v>
      </c>
      <c r="O74" s="134">
        <v>32304148162.110001</v>
      </c>
      <c r="P74" s="416">
        <v>33614104429.599987</v>
      </c>
      <c r="Q74" s="135">
        <f t="shared" ref="Q74:R74" si="78">Q38*Q95</f>
        <v>34710870137.239883</v>
      </c>
      <c r="R74" s="135">
        <f t="shared" si="78"/>
        <v>34527108070.623917</v>
      </c>
      <c r="S74" s="135">
        <f t="shared" ref="S74:S76" si="79">SUM(Q74:R74)</f>
        <v>69237978207.8638</v>
      </c>
      <c r="T74" s="135">
        <f t="shared" ref="T74:T76" si="80">SUM(O74:R74)</f>
        <v>135156230799.57379</v>
      </c>
      <c r="U74" s="135">
        <f t="shared" ref="U74:AD74" si="81">U38*U95</f>
        <v>140522865965.39728</v>
      </c>
      <c r="V74" s="135">
        <f t="shared" si="81"/>
        <v>154846010840.32706</v>
      </c>
      <c r="W74" s="135">
        <f t="shared" si="81"/>
        <v>173523950816.61816</v>
      </c>
      <c r="X74" s="135">
        <f t="shared" si="81"/>
        <v>195696686370.93747</v>
      </c>
      <c r="Y74" s="135">
        <f t="shared" si="81"/>
        <v>220692133566.53421</v>
      </c>
      <c r="Z74" s="135">
        <f t="shared" si="81"/>
        <v>248462071914.73721</v>
      </c>
      <c r="AA74" s="135">
        <f t="shared" si="81"/>
        <v>279415395438.17291</v>
      </c>
      <c r="AB74" s="135">
        <f t="shared" si="81"/>
        <v>313964778795.47949</v>
      </c>
      <c r="AC74" s="135">
        <f t="shared" si="81"/>
        <v>352401805726.46576</v>
      </c>
      <c r="AD74" s="135">
        <f t="shared" si="81"/>
        <v>394903173386.78967</v>
      </c>
      <c r="AE74" s="385">
        <f>(N74/F74)^(1/8)-1</f>
        <v>3.8218291969190243E-2</v>
      </c>
      <c r="AF74" s="28"/>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row>
    <row r="75" spans="2:141" ht="30" customHeight="1" x14ac:dyDescent="0.25">
      <c r="B75" s="2"/>
      <c r="C75" s="2"/>
      <c r="D75" s="2"/>
      <c r="E75" s="23" t="s">
        <v>134</v>
      </c>
      <c r="F75" s="134">
        <v>5668507096.6999989</v>
      </c>
      <c r="G75" s="134">
        <v>5097498929.9899998</v>
      </c>
      <c r="H75" s="134">
        <v>5608445734.2400017</v>
      </c>
      <c r="I75" s="134">
        <v>4103133056.2499995</v>
      </c>
      <c r="J75" s="134">
        <v>2519271890.54</v>
      </c>
      <c r="K75" s="134">
        <v>2328190475.1300001</v>
      </c>
      <c r="L75" s="134">
        <v>1474761402.9700003</v>
      </c>
      <c r="M75" s="134">
        <v>1933977600.0100002</v>
      </c>
      <c r="N75" s="134">
        <v>6451135279.1000004</v>
      </c>
      <c r="O75" s="134">
        <v>1810199206.1399996</v>
      </c>
      <c r="P75" s="416">
        <v>1911775974.5000002</v>
      </c>
      <c r="Q75" s="135">
        <f t="shared" ref="Q75:R75" si="82">Q40*Q96</f>
        <v>1974153668.7774973</v>
      </c>
      <c r="R75" s="135">
        <f t="shared" si="82"/>
        <v>1963702344.5508871</v>
      </c>
      <c r="S75" s="135">
        <f t="shared" si="79"/>
        <v>3937856013.3283844</v>
      </c>
      <c r="T75" s="135">
        <f t="shared" si="80"/>
        <v>7659831193.9683847</v>
      </c>
      <c r="U75" s="135">
        <f t="shared" ref="U75:AD75" si="83">U40*U96</f>
        <v>7532680084.2523251</v>
      </c>
      <c r="V75" s="135">
        <f t="shared" si="83"/>
        <v>8011174268.2051105</v>
      </c>
      <c r="W75" s="135">
        <f t="shared" si="83"/>
        <v>8988667001.3150272</v>
      </c>
      <c r="X75" s="135">
        <f t="shared" si="83"/>
        <v>10293432534.42705</v>
      </c>
      <c r="Y75" s="135">
        <f t="shared" si="83"/>
        <v>11781904990.667025</v>
      </c>
      <c r="Z75" s="135">
        <f t="shared" si="83"/>
        <v>13411308971.502016</v>
      </c>
      <c r="AA75" s="135">
        <f t="shared" si="83"/>
        <v>15211280070.02137</v>
      </c>
      <c r="AB75" s="135">
        <f t="shared" si="83"/>
        <v>17207423842.081383</v>
      </c>
      <c r="AC75" s="135">
        <f t="shared" si="83"/>
        <v>19399838025.328709</v>
      </c>
      <c r="AD75" s="135">
        <f t="shared" si="83"/>
        <v>21763525118.583473</v>
      </c>
      <c r="AE75" s="385">
        <f>(N75/F75)^(1/8)-1</f>
        <v>1.6297674436619669E-2</v>
      </c>
      <c r="AF75" s="28"/>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row>
    <row r="76" spans="2:141" ht="30" customHeight="1" x14ac:dyDescent="0.25">
      <c r="B76" s="2"/>
      <c r="C76" s="2"/>
      <c r="D76" s="2"/>
      <c r="E76" s="23" t="s">
        <v>135</v>
      </c>
      <c r="F76" s="134">
        <v>255805763.38999999</v>
      </c>
      <c r="G76" s="134">
        <v>243577926.61000001</v>
      </c>
      <c r="H76" s="134">
        <v>344187782.18000001</v>
      </c>
      <c r="I76" s="134">
        <v>201066454.17000002</v>
      </c>
      <c r="J76" s="134">
        <v>254041097.66</v>
      </c>
      <c r="K76" s="134">
        <v>223264175.16</v>
      </c>
      <c r="L76" s="134">
        <v>246899210.47000003</v>
      </c>
      <c r="M76" s="134">
        <v>194687412.78999999</v>
      </c>
      <c r="N76" s="134">
        <v>345825643.04000002</v>
      </c>
      <c r="O76" s="134">
        <v>89038741.390000001</v>
      </c>
      <c r="P76" s="416">
        <v>37608812.530000001</v>
      </c>
      <c r="Q76" s="135">
        <f t="shared" ref="Q76:R76" si="84">Q42*Q97</f>
        <v>38835918.133076526</v>
      </c>
      <c r="R76" s="135">
        <f t="shared" si="84"/>
        <v>38630317.739112161</v>
      </c>
      <c r="S76" s="135">
        <f t="shared" si="79"/>
        <v>77466235.872188687</v>
      </c>
      <c r="T76" s="135">
        <f t="shared" si="80"/>
        <v>204113789.7921887</v>
      </c>
      <c r="U76" s="135">
        <f t="shared" ref="U76:AD76" si="85">U42*U97</f>
        <v>555561839.66552782</v>
      </c>
      <c r="V76" s="135">
        <f t="shared" si="85"/>
        <v>606478827.17569792</v>
      </c>
      <c r="W76" s="135">
        <f t="shared" si="85"/>
        <v>679854268.98727858</v>
      </c>
      <c r="X76" s="135">
        <f t="shared" si="85"/>
        <v>769808536.97270763</v>
      </c>
      <c r="Y76" s="135">
        <f t="shared" si="85"/>
        <v>871561927.80122292</v>
      </c>
      <c r="Z76" s="135">
        <f t="shared" si="85"/>
        <v>984130522.21006155</v>
      </c>
      <c r="AA76" s="135">
        <f t="shared" si="85"/>
        <v>1109283213.276386</v>
      </c>
      <c r="AB76" s="135">
        <f t="shared" si="85"/>
        <v>1248720296.3169537</v>
      </c>
      <c r="AC76" s="135">
        <f t="shared" si="85"/>
        <v>1403287977.9690473</v>
      </c>
      <c r="AD76" s="135">
        <f t="shared" si="85"/>
        <v>1573004484.2316697</v>
      </c>
      <c r="AE76" s="385">
        <f>(N76/F76)^(1/8)-1</f>
        <v>3.8408796676700607E-2</v>
      </c>
      <c r="AF76" s="28"/>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row>
    <row r="77" spans="2:141" ht="30" customHeight="1" x14ac:dyDescent="0.25">
      <c r="B77" s="2"/>
      <c r="C77" s="2"/>
      <c r="D77" s="2"/>
      <c r="E77" s="8" t="s">
        <v>136</v>
      </c>
      <c r="F77" s="130">
        <f t="shared" ref="F77:O77" si="86">SUM(F79:F88)</f>
        <v>-81610462964.700012</v>
      </c>
      <c r="G77" s="130">
        <f t="shared" si="86"/>
        <v>-105180572763.96996</v>
      </c>
      <c r="H77" s="130">
        <f t="shared" si="86"/>
        <v>-115975012494.67978</v>
      </c>
      <c r="I77" s="130">
        <f t="shared" si="86"/>
        <v>-92720601367.480103</v>
      </c>
      <c r="J77" s="130">
        <f t="shared" si="86"/>
        <v>-69714638428.640137</v>
      </c>
      <c r="K77" s="130">
        <f t="shared" si="86"/>
        <v>-66717824082.54998</v>
      </c>
      <c r="L77" s="130">
        <f t="shared" si="86"/>
        <v>-40710371172.460129</v>
      </c>
      <c r="M77" s="130">
        <f t="shared" si="86"/>
        <v>-62580641087.159988</v>
      </c>
      <c r="N77" s="130">
        <f t="shared" si="86"/>
        <v>-159028964531.3699</v>
      </c>
      <c r="O77" s="130">
        <f t="shared" si="86"/>
        <v>-43844083855.689995</v>
      </c>
      <c r="P77" s="414">
        <f>SUM(P79:P88)</f>
        <v>-43983138272.949883</v>
      </c>
      <c r="Q77" s="131">
        <f t="shared" ref="Q77:R77" si="87">SUM(Q79:Q88)</f>
        <v>-46005795421.241272</v>
      </c>
      <c r="R77" s="131">
        <f t="shared" si="87"/>
        <v>-45430037810.702606</v>
      </c>
      <c r="S77" s="131">
        <f>SUM(S79:S88)</f>
        <v>-91435833231.943863</v>
      </c>
      <c r="T77" s="131">
        <f>SUM(T79:T88)</f>
        <v>-179263055360.58374</v>
      </c>
      <c r="U77" s="131">
        <f t="shared" ref="U77:AD77" si="88">SUM(U79:U88)</f>
        <v>-168426555197.8125</v>
      </c>
      <c r="V77" s="131">
        <f t="shared" si="88"/>
        <v>-180061255232.65274</v>
      </c>
      <c r="W77" s="131">
        <f t="shared" si="88"/>
        <v>-201994221622.59021</v>
      </c>
      <c r="X77" s="131">
        <f t="shared" si="88"/>
        <v>-230792148885.56915</v>
      </c>
      <c r="Y77" s="131">
        <f t="shared" si="88"/>
        <v>-263592861900.29785</v>
      </c>
      <c r="Z77" s="131">
        <f t="shared" si="88"/>
        <v>-299569938990.70306</v>
      </c>
      <c r="AA77" s="131">
        <f t="shared" si="88"/>
        <v>-339361051960.52466</v>
      </c>
      <c r="AB77" s="131">
        <f t="shared" si="88"/>
        <v>-383527455576.46747</v>
      </c>
      <c r="AC77" s="131">
        <f t="shared" si="88"/>
        <v>-432121581356.55103</v>
      </c>
      <c r="AD77" s="131">
        <f t="shared" si="88"/>
        <v>-484696003830.39117</v>
      </c>
      <c r="AE77" s="384"/>
      <c r="AF77" s="381"/>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row>
    <row r="78" spans="2:141" ht="30" customHeight="1" x14ac:dyDescent="0.25">
      <c r="B78" s="2"/>
      <c r="C78" s="2"/>
      <c r="D78" s="2"/>
      <c r="E78" s="22" t="s">
        <v>190</v>
      </c>
      <c r="F78" s="132">
        <v>0</v>
      </c>
      <c r="G78" s="132">
        <f t="shared" ref="G78:N78" si="89">G77/F77-1</f>
        <v>0.28881235252231097</v>
      </c>
      <c r="H78" s="132">
        <f t="shared" si="89"/>
        <v>0.10262769489697532</v>
      </c>
      <c r="I78" s="132">
        <f t="shared" si="89"/>
        <v>-0.20051225369142722</v>
      </c>
      <c r="J78" s="132">
        <f t="shared" si="89"/>
        <v>-0.24812137323894501</v>
      </c>
      <c r="K78" s="132">
        <f t="shared" si="89"/>
        <v>-4.2986873541023818E-2</v>
      </c>
      <c r="L78" s="132">
        <f t="shared" si="89"/>
        <v>-0.38981266652088087</v>
      </c>
      <c r="M78" s="132">
        <f t="shared" si="89"/>
        <v>0.53721617575166514</v>
      </c>
      <c r="N78" s="132">
        <f t="shared" si="89"/>
        <v>1.5411846502160351</v>
      </c>
      <c r="O78" s="132"/>
      <c r="P78" s="415"/>
      <c r="Q78" s="133"/>
      <c r="R78" s="133"/>
      <c r="S78" s="133"/>
      <c r="T78" s="133">
        <f>T77/N77-1</f>
        <v>0.12723525484077758</v>
      </c>
      <c r="U78" s="133">
        <f t="shared" ref="U78:AD78" si="90">U77/T77-1</f>
        <v>-6.045027036370576E-2</v>
      </c>
      <c r="V78" s="133">
        <f t="shared" si="90"/>
        <v>6.9078774550578315E-2</v>
      </c>
      <c r="W78" s="133">
        <f t="shared" si="90"/>
        <v>0.12180836105801007</v>
      </c>
      <c r="X78" s="133">
        <f t="shared" si="90"/>
        <v>0.14256807462931054</v>
      </c>
      <c r="Y78" s="133">
        <f t="shared" si="90"/>
        <v>0.14212230863620867</v>
      </c>
      <c r="Z78" s="133">
        <f t="shared" si="90"/>
        <v>0.13648729647320001</v>
      </c>
      <c r="AA78" s="133">
        <f t="shared" si="90"/>
        <v>0.13282745626575188</v>
      </c>
      <c r="AB78" s="133">
        <f t="shared" si="90"/>
        <v>0.1301457646974773</v>
      </c>
      <c r="AC78" s="133">
        <f t="shared" si="90"/>
        <v>0.12670312144157525</v>
      </c>
      <c r="AD78" s="133">
        <f t="shared" si="90"/>
        <v>0.1216658106007904</v>
      </c>
      <c r="AE78" s="385">
        <f>(N77/F77)^(1/8)-1</f>
        <v>8.6966848503478023E-2</v>
      </c>
      <c r="AF78" s="381"/>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row>
    <row r="79" spans="2:141" ht="30" customHeight="1" x14ac:dyDescent="0.25">
      <c r="B79" s="2"/>
      <c r="C79" s="2"/>
      <c r="D79" s="2"/>
      <c r="E79" s="23" t="s">
        <v>54</v>
      </c>
      <c r="F79" s="134">
        <v>-9666772677.6500015</v>
      </c>
      <c r="G79" s="134">
        <v>-10912156101.500002</v>
      </c>
      <c r="H79" s="134">
        <v>-11467022591.180002</v>
      </c>
      <c r="I79" s="134">
        <v>-9420959065.7199993</v>
      </c>
      <c r="J79" s="134">
        <v>-7781067262.7000008</v>
      </c>
      <c r="K79" s="134">
        <v>-7637773018.8599997</v>
      </c>
      <c r="L79" s="134">
        <v>-5101850450.8499994</v>
      </c>
      <c r="M79" s="134">
        <v>-7286796020.5599995</v>
      </c>
      <c r="N79" s="134">
        <v>-15935594131.380001</v>
      </c>
      <c r="O79" s="134">
        <v>-4009135758.2399998</v>
      </c>
      <c r="P79" s="416">
        <v>-3879065859.1599998</v>
      </c>
      <c r="Q79" s="135">
        <f t="shared" ref="Q79:R79" si="91">Q46*Q99</f>
        <v>-4057452863.744173</v>
      </c>
      <c r="R79" s="135">
        <f t="shared" si="91"/>
        <v>-4006674274.9965467</v>
      </c>
      <c r="S79" s="135">
        <f>SUM(Q79:R79)</f>
        <v>-8064127138.7407198</v>
      </c>
      <c r="T79" s="135">
        <f>SUM(O79:R79)</f>
        <v>-15952328756.14072</v>
      </c>
      <c r="U79" s="135">
        <f>U46*U99</f>
        <v>-15559499567.130037</v>
      </c>
      <c r="V79" s="135">
        <f t="shared" ref="V79:AD79" si="92">V46*V99</f>
        <v>-16688735247.146229</v>
      </c>
      <c r="W79" s="135">
        <f t="shared" si="92"/>
        <v>-18719398825.285271</v>
      </c>
      <c r="X79" s="135">
        <f t="shared" si="92"/>
        <v>-21357941563.060455</v>
      </c>
      <c r="Y79" s="135">
        <f t="shared" si="92"/>
        <v>-24360175214.817577</v>
      </c>
      <c r="Z79" s="135">
        <f t="shared" si="92"/>
        <v>-27657311941.954102</v>
      </c>
      <c r="AA79" s="135">
        <f t="shared" si="92"/>
        <v>-31306809574.084457</v>
      </c>
      <c r="AB79" s="135">
        <f t="shared" si="92"/>
        <v>-35359862421.364494</v>
      </c>
      <c r="AC79" s="135">
        <f t="shared" si="92"/>
        <v>-39824235233.392685</v>
      </c>
      <c r="AD79" s="135">
        <f t="shared" si="92"/>
        <v>-44665076471.409859</v>
      </c>
      <c r="AE79" s="385">
        <f>(N79/F79)^(1/8)-1</f>
        <v>6.4475926755287905E-2</v>
      </c>
      <c r="AF79" s="28"/>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row>
    <row r="80" spans="2:141" ht="30" customHeight="1" x14ac:dyDescent="0.25">
      <c r="B80" s="2"/>
      <c r="C80" s="2"/>
      <c r="D80" s="2"/>
      <c r="E80" s="23" t="s">
        <v>55</v>
      </c>
      <c r="F80" s="134">
        <v>-684414775.16000009</v>
      </c>
      <c r="G80" s="134">
        <v>-816344522.41000009</v>
      </c>
      <c r="H80" s="134">
        <v>-915341254.7300005</v>
      </c>
      <c r="I80" s="134">
        <v>-649642548.30000007</v>
      </c>
      <c r="J80" s="134">
        <v>-881141816.30999994</v>
      </c>
      <c r="K80" s="134">
        <v>-1068880195.3899999</v>
      </c>
      <c r="L80" s="134">
        <v>-610625078.58999991</v>
      </c>
      <c r="M80" s="134">
        <v>-433375514.39999998</v>
      </c>
      <c r="N80" s="134">
        <v>-853199865.5</v>
      </c>
      <c r="O80" s="134">
        <v>-311941250.56000018</v>
      </c>
      <c r="P80" s="416">
        <v>-367508016.78999972</v>
      </c>
      <c r="Q80" s="135">
        <f t="shared" ref="Q80:R80" si="93">Q48*Q100</f>
        <v>-384408646.13121808</v>
      </c>
      <c r="R80" s="135">
        <f t="shared" si="93"/>
        <v>-379597813.02768427</v>
      </c>
      <c r="S80" s="135">
        <f t="shared" ref="S80:S82" si="94">SUM(Q80:R80)</f>
        <v>-764006459.15890241</v>
      </c>
      <c r="T80" s="135">
        <f t="shared" ref="T80:T82" si="95">SUM(O80:R80)</f>
        <v>-1443455726.5089023</v>
      </c>
      <c r="U80" s="135">
        <f t="shared" ref="U80:AD80" si="96">U48*U100</f>
        <v>-827466412.49896991</v>
      </c>
      <c r="V80" s="135">
        <f t="shared" si="96"/>
        <v>-912849739.29013443</v>
      </c>
      <c r="W80" s="135">
        <f t="shared" si="96"/>
        <v>-1022919916.8128746</v>
      </c>
      <c r="X80" s="135">
        <f t="shared" si="96"/>
        <v>-1153065230.1413553</v>
      </c>
      <c r="Y80" s="135">
        <f t="shared" si="96"/>
        <v>-1299715371.8665659</v>
      </c>
      <c r="Z80" s="135">
        <f t="shared" si="96"/>
        <v>-1462731122.259495</v>
      </c>
      <c r="AA80" s="135">
        <f t="shared" si="96"/>
        <v>-1644492457.8210664</v>
      </c>
      <c r="AB80" s="135">
        <f t="shared" si="96"/>
        <v>-1847416859.1574218</v>
      </c>
      <c r="AC80" s="135">
        <f t="shared" si="96"/>
        <v>-2073277244.3666897</v>
      </c>
      <c r="AD80" s="135">
        <f t="shared" si="96"/>
        <v>-2323238215.0815983</v>
      </c>
      <c r="AE80" s="385">
        <f>(N80/F80)^(1/8)-1</f>
        <v>2.7936826512182433E-2</v>
      </c>
      <c r="AF80" s="28"/>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row>
    <row r="81" spans="2:141" ht="30" customHeight="1" x14ac:dyDescent="0.25">
      <c r="B81" s="2"/>
      <c r="C81" s="2"/>
      <c r="D81" s="2"/>
      <c r="E81" s="23" t="s">
        <v>56</v>
      </c>
      <c r="F81" s="21">
        <v>-19791368227.120003</v>
      </c>
      <c r="G81" s="21">
        <v>-20037639641.509998</v>
      </c>
      <c r="H81" s="21">
        <v>-20240720554.420002</v>
      </c>
      <c r="I81" s="21">
        <v>-16336812695.949999</v>
      </c>
      <c r="J81" s="21">
        <v>-13323664542.659998</v>
      </c>
      <c r="K81" s="21">
        <v>-13722026581.35</v>
      </c>
      <c r="L81" s="21">
        <v>-7994158876.6599998</v>
      </c>
      <c r="M81" s="21">
        <v>-13923756806.889997</v>
      </c>
      <c r="N81" s="21">
        <v>-37140357988.790001</v>
      </c>
      <c r="O81" s="21">
        <v>-11636987386.790001</v>
      </c>
      <c r="P81" s="417">
        <v>-12384638041.120001</v>
      </c>
      <c r="Q81" s="77">
        <f t="shared" ref="Q81:R81" si="97">Q50*Q101</f>
        <v>-12954171677.110655</v>
      </c>
      <c r="R81" s="77">
        <f t="shared" si="97"/>
        <v>-12792051603.69318</v>
      </c>
      <c r="S81" s="135">
        <f t="shared" si="94"/>
        <v>-25746223280.803833</v>
      </c>
      <c r="T81" s="135">
        <f t="shared" si="95"/>
        <v>-49767848708.713837</v>
      </c>
      <c r="U81" s="77">
        <f t="shared" ref="U81:AD81" si="98">U50*U101</f>
        <v>-45230176709.695435</v>
      </c>
      <c r="V81" s="77">
        <f t="shared" si="98"/>
        <v>-48545634665.440742</v>
      </c>
      <c r="W81" s="77">
        <f t="shared" si="98"/>
        <v>-54451301430.017311</v>
      </c>
      <c r="X81" s="77">
        <f t="shared" si="98"/>
        <v>-62108126067.750793</v>
      </c>
      <c r="Y81" s="77">
        <f t="shared" si="98"/>
        <v>-70818489877.948074</v>
      </c>
      <c r="Z81" s="77">
        <f t="shared" si="98"/>
        <v>-80386997909.477448</v>
      </c>
      <c r="AA81" s="77">
        <f t="shared" si="98"/>
        <v>-90979798676.285782</v>
      </c>
      <c r="AB81" s="77">
        <f t="shared" si="98"/>
        <v>-102745313989.27335</v>
      </c>
      <c r="AC81" s="77">
        <f t="shared" si="98"/>
        <v>-115707879806.95499</v>
      </c>
      <c r="AD81" s="77">
        <f t="shared" si="98"/>
        <v>-129770101262.70087</v>
      </c>
      <c r="AE81" s="385">
        <f>(N81/F81)^(1/8)-1</f>
        <v>8.1860546878137486E-2</v>
      </c>
      <c r="AF81" s="38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row>
    <row r="82" spans="2:141" ht="30" customHeight="1" x14ac:dyDescent="0.25">
      <c r="B82" s="2"/>
      <c r="C82" s="2"/>
      <c r="D82" s="2"/>
      <c r="E82" s="23" t="s">
        <v>58</v>
      </c>
      <c r="F82" s="21">
        <v>-29804924668.210007</v>
      </c>
      <c r="G82" s="21">
        <v>-41733902575.809959</v>
      </c>
      <c r="H82" s="21">
        <v>-48809616053.749794</v>
      </c>
      <c r="I82" s="21">
        <v>-40412451510.400108</v>
      </c>
      <c r="J82" s="21">
        <v>-27602422663.050144</v>
      </c>
      <c r="K82" s="21">
        <v>-27533392607.919971</v>
      </c>
      <c r="L82" s="21">
        <v>-13858932740.030123</v>
      </c>
      <c r="M82" s="21">
        <v>-27510114997.279991</v>
      </c>
      <c r="N82" s="21">
        <v>-81197833077.799866</v>
      </c>
      <c r="O82" s="21">
        <v>-20586074215.009998</v>
      </c>
      <c r="P82" s="417">
        <v>-19498704026.219879</v>
      </c>
      <c r="Q82" s="77">
        <f t="shared" ref="Q82:R82" si="99">Q52*Q102</f>
        <v>-20395392953.60611</v>
      </c>
      <c r="R82" s="77">
        <f t="shared" si="99"/>
        <v>-20140146791.564018</v>
      </c>
      <c r="S82" s="135">
        <f t="shared" si="94"/>
        <v>-40535539745.170128</v>
      </c>
      <c r="T82" s="135">
        <f t="shared" si="95"/>
        <v>-80620317986.399994</v>
      </c>
      <c r="U82" s="77">
        <f>U52*U102</f>
        <v>-74618171851.944641</v>
      </c>
      <c r="V82" s="77">
        <f t="shared" ref="V82:AD82" si="100">V52*V102</f>
        <v>-79160566770.560974</v>
      </c>
      <c r="W82" s="77">
        <f t="shared" si="100"/>
        <v>-88827333087.707977</v>
      </c>
      <c r="X82" s="77">
        <f t="shared" si="100"/>
        <v>-101831589323.74872</v>
      </c>
      <c r="Y82" s="77">
        <f t="shared" si="100"/>
        <v>-116677753459.97624</v>
      </c>
      <c r="Z82" s="77">
        <f t="shared" si="100"/>
        <v>-132914652928.04527</v>
      </c>
      <c r="AA82" s="77">
        <f t="shared" si="100"/>
        <v>-150841124968.26587</v>
      </c>
      <c r="AB82" s="77">
        <f t="shared" si="100"/>
        <v>-170713195429.672</v>
      </c>
      <c r="AC82" s="77">
        <f t="shared" si="100"/>
        <v>-192521226695.25925</v>
      </c>
      <c r="AD82" s="77">
        <f t="shared" si="100"/>
        <v>-215994059286.61777</v>
      </c>
      <c r="AE82" s="385">
        <f>(N82/F82)^(1/8)-1</f>
        <v>0.133462226128928</v>
      </c>
      <c r="AF82" s="379"/>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row>
    <row r="83" spans="2:141" ht="30" customHeight="1" x14ac:dyDescent="0.25">
      <c r="B83" s="2"/>
      <c r="C83" s="2"/>
      <c r="D83" s="2"/>
      <c r="E83" s="23" t="s">
        <v>137</v>
      </c>
      <c r="F83" s="21">
        <v>-6111393426.3299971</v>
      </c>
      <c r="G83" s="21">
        <v>-7003390096.6699982</v>
      </c>
      <c r="H83" s="21">
        <v>-7757674856.1400032</v>
      </c>
      <c r="I83" s="21">
        <v>-7079471592.9200001</v>
      </c>
      <c r="J83" s="21">
        <v>-6592103829.8500004</v>
      </c>
      <c r="K83" s="21">
        <v>-5992881801.0499992</v>
      </c>
      <c r="L83" s="21">
        <v>-5056281205.9100018</v>
      </c>
      <c r="M83" s="21">
        <v>-4107157074.3799992</v>
      </c>
      <c r="N83" s="21">
        <v>-5392915081.2299995</v>
      </c>
      <c r="O83" s="21">
        <v>-1547886363.1899998</v>
      </c>
      <c r="P83" s="417">
        <v>-1550978076.7100012</v>
      </c>
      <c r="Q83" s="77">
        <f t="shared" ref="Q83:R83" si="101">Q54*Q103</f>
        <v>-1622303066.6239216</v>
      </c>
      <c r="R83" s="77">
        <f t="shared" si="101"/>
        <v>-1602000117.2094727</v>
      </c>
      <c r="S83" s="135">
        <f>SUM(Q83:R83)</f>
        <v>-3224303183.8333941</v>
      </c>
      <c r="T83" s="135">
        <f>SUM(O83:R83)</f>
        <v>-6323167623.7333956</v>
      </c>
      <c r="U83" s="77">
        <f t="shared" ref="U83:AD83" si="102">U54*U103</f>
        <v>-5003289192.7802181</v>
      </c>
      <c r="V83" s="77">
        <f t="shared" si="102"/>
        <v>-5586283148.4827232</v>
      </c>
      <c r="W83" s="77">
        <f t="shared" si="102"/>
        <v>-6257297764.847187</v>
      </c>
      <c r="X83" s="77">
        <f t="shared" si="102"/>
        <v>-7017422436.2803764</v>
      </c>
      <c r="Y83" s="77">
        <f t="shared" si="102"/>
        <v>-7869871941.0437307</v>
      </c>
      <c r="Z83" s="77">
        <f t="shared" si="102"/>
        <v>-8823073995.092123</v>
      </c>
      <c r="AA83" s="77">
        <f t="shared" si="102"/>
        <v>-9889639331.075222</v>
      </c>
      <c r="AB83" s="77">
        <f t="shared" si="102"/>
        <v>-11083381675.892799</v>
      </c>
      <c r="AC83" s="77">
        <f t="shared" si="102"/>
        <v>-12418603410.399389</v>
      </c>
      <c r="AD83" s="77">
        <f t="shared" si="102"/>
        <v>-13910296280.999161</v>
      </c>
      <c r="AE83" s="385">
        <f t="shared" ref="AE83:AE88" si="103">(N83/F83)^(1/8)-1</f>
        <v>-1.551202147397357E-2</v>
      </c>
      <c r="AF83" s="379"/>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row>
    <row r="84" spans="2:141" ht="30" customHeight="1" x14ac:dyDescent="0.25">
      <c r="B84" s="2"/>
      <c r="C84" s="2"/>
      <c r="D84" s="2"/>
      <c r="E84" s="23" t="s">
        <v>138</v>
      </c>
      <c r="F84" s="21">
        <v>-401873804.88999999</v>
      </c>
      <c r="G84" s="21">
        <v>-1012959280.41</v>
      </c>
      <c r="H84" s="21">
        <v>-2195829047.6500001</v>
      </c>
      <c r="I84" s="21">
        <v>-2385837010.79</v>
      </c>
      <c r="J84" s="21">
        <v>-2470846607.96</v>
      </c>
      <c r="K84" s="21">
        <v>-645387203.38999999</v>
      </c>
      <c r="L84" s="21">
        <v>-474512190.92000008</v>
      </c>
      <c r="M84" s="21">
        <v>-834532258.23000002</v>
      </c>
      <c r="N84" s="21">
        <v>-641044957.13999987</v>
      </c>
      <c r="O84" s="21">
        <v>-243657951.94999999</v>
      </c>
      <c r="P84" s="417">
        <v>-265213141.68000001</v>
      </c>
      <c r="Q84" s="77">
        <f t="shared" ref="Q84:R84" si="104">Q56*Q104</f>
        <v>-277409525.97415531</v>
      </c>
      <c r="R84" s="77">
        <f t="shared" si="104"/>
        <v>-273937775.41853291</v>
      </c>
      <c r="S84" s="135">
        <f t="shared" ref="S84:S86" si="105">SUM(Q84:R84)</f>
        <v>-551347301.39268827</v>
      </c>
      <c r="T84" s="135">
        <f t="shared" ref="T84:T86" si="106">SUM(O84:R84)</f>
        <v>-1060218395.0226882</v>
      </c>
      <c r="U84" s="77">
        <f t="shared" ref="U84:AD84" si="107">U56*U104</f>
        <v>-4077044167.3712811</v>
      </c>
      <c r="V84" s="77">
        <f t="shared" si="107"/>
        <v>-4413186713.638979</v>
      </c>
      <c r="W84" s="77">
        <f t="shared" si="107"/>
        <v>-4948581833.9968386</v>
      </c>
      <c r="X84" s="77">
        <f t="shared" si="107"/>
        <v>-5623789660.1730127</v>
      </c>
      <c r="Y84" s="77">
        <f t="shared" si="107"/>
        <v>-6389787786.2219152</v>
      </c>
      <c r="Z84" s="77">
        <f t="shared" si="107"/>
        <v>-7234143554.4126577</v>
      </c>
      <c r="AA84" s="77">
        <f t="shared" si="107"/>
        <v>-8170838924.5517073</v>
      </c>
      <c r="AB84" s="77">
        <f t="shared" si="107"/>
        <v>-9212803532.1720543</v>
      </c>
      <c r="AC84" s="77">
        <f t="shared" si="107"/>
        <v>-10364233028.749393</v>
      </c>
      <c r="AD84" s="77">
        <f t="shared" si="107"/>
        <v>-11620791052.559994</v>
      </c>
      <c r="AE84" s="385">
        <f t="shared" si="103"/>
        <v>6.0107357500831737E-2</v>
      </c>
      <c r="AF84" s="379"/>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row>
    <row r="85" spans="2:141" ht="30" customHeight="1" x14ac:dyDescent="0.25">
      <c r="B85" s="2"/>
      <c r="C85" s="2"/>
      <c r="D85" s="2"/>
      <c r="E85" s="23" t="s">
        <v>139</v>
      </c>
      <c r="F85" s="134">
        <v>-4588626500.9099998</v>
      </c>
      <c r="G85" s="134">
        <v>-6593151002.4099998</v>
      </c>
      <c r="H85" s="134">
        <v>-6420024934.1799994</v>
      </c>
      <c r="I85" s="134">
        <v>-5394787009.3999996</v>
      </c>
      <c r="J85" s="134">
        <v>-4442313352.3400002</v>
      </c>
      <c r="K85" s="134">
        <v>-3722078728.6199999</v>
      </c>
      <c r="L85" s="134">
        <v>-3833230302.2800002</v>
      </c>
      <c r="M85" s="134">
        <v>-3395098153.0999999</v>
      </c>
      <c r="N85" s="134">
        <v>-3208627455.5899997</v>
      </c>
      <c r="O85" s="134">
        <v>-847887709.43000007</v>
      </c>
      <c r="P85" s="416">
        <v>-783852455.16000009</v>
      </c>
      <c r="Q85" s="135">
        <f t="shared" ref="Q85:R85" si="108">Q58*Q105</f>
        <v>-819899559.43428075</v>
      </c>
      <c r="R85" s="135">
        <f t="shared" si="108"/>
        <v>-809638604.11551595</v>
      </c>
      <c r="S85" s="135">
        <f t="shared" si="105"/>
        <v>-1629538163.5497966</v>
      </c>
      <c r="T85" s="135">
        <f t="shared" si="106"/>
        <v>-3261278328.1397972</v>
      </c>
      <c r="U85" s="135">
        <f t="shared" ref="U85:AD85" si="109">U58*U105</f>
        <v>-2828820205.0993061</v>
      </c>
      <c r="V85" s="135">
        <f t="shared" si="109"/>
        <v>-3099814257.5908751</v>
      </c>
      <c r="W85" s="135">
        <f t="shared" si="109"/>
        <v>-3474391293.8161798</v>
      </c>
      <c r="X85" s="135">
        <f t="shared" si="109"/>
        <v>-3927708803.4757171</v>
      </c>
      <c r="Y85" s="135">
        <f t="shared" si="109"/>
        <v>-4439791280.8225899</v>
      </c>
      <c r="Z85" s="135">
        <f t="shared" si="109"/>
        <v>-5007258951.2167368</v>
      </c>
      <c r="AA85" s="135">
        <f t="shared" si="109"/>
        <v>-5638805690.6513405</v>
      </c>
      <c r="AB85" s="135">
        <f t="shared" si="109"/>
        <v>-6342947769.6280832</v>
      </c>
      <c r="AC85" s="135">
        <f t="shared" si="109"/>
        <v>-7124623931.0703945</v>
      </c>
      <c r="AD85" s="135">
        <f t="shared" si="109"/>
        <v>-7985325082.9431849</v>
      </c>
      <c r="AE85" s="385">
        <f t="shared" si="103"/>
        <v>-4.3732109532235164E-2</v>
      </c>
      <c r="AF85" s="28"/>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row>
    <row r="86" spans="2:141" ht="30" customHeight="1" x14ac:dyDescent="0.25">
      <c r="B86" s="2"/>
      <c r="C86" s="2"/>
      <c r="D86" s="2"/>
      <c r="E86" s="23" t="s">
        <v>140</v>
      </c>
      <c r="F86" s="134">
        <v>-1041395471.0000001</v>
      </c>
      <c r="G86" s="134">
        <v>-1109335568.6700001</v>
      </c>
      <c r="H86" s="134">
        <v>-845827144.45000005</v>
      </c>
      <c r="I86" s="134">
        <v>-862791427.99000001</v>
      </c>
      <c r="J86" s="134">
        <v>-1127588609.6400001</v>
      </c>
      <c r="K86" s="134">
        <v>-1408937471.6499999</v>
      </c>
      <c r="L86" s="134">
        <v>-1573408916.9400001</v>
      </c>
      <c r="M86" s="134">
        <v>-1552329578.5900002</v>
      </c>
      <c r="N86" s="134">
        <v>-1642995639.3900001</v>
      </c>
      <c r="O86" s="134">
        <v>-516427901.83999997</v>
      </c>
      <c r="P86" s="416">
        <v>-562964598.50000012</v>
      </c>
      <c r="Q86" s="135">
        <f t="shared" ref="Q86:R86" si="110">Q60*Q106</f>
        <v>-588853709.96641219</v>
      </c>
      <c r="R86" s="135">
        <f t="shared" si="110"/>
        <v>-581484268.74921823</v>
      </c>
      <c r="S86" s="135">
        <f t="shared" si="105"/>
        <v>-1170337978.7156305</v>
      </c>
      <c r="T86" s="135">
        <f t="shared" si="106"/>
        <v>-2249730479.0556307</v>
      </c>
      <c r="U86" s="135">
        <f t="shared" ref="U86:AD86" si="111">U60*U106</f>
        <v>-1796750330.5024605</v>
      </c>
      <c r="V86" s="135">
        <f t="shared" si="111"/>
        <v>-2030866424.3627136</v>
      </c>
      <c r="W86" s="135">
        <f t="shared" si="111"/>
        <v>-2273867792.5505123</v>
      </c>
      <c r="X86" s="135">
        <f t="shared" si="111"/>
        <v>-2536895489.3563929</v>
      </c>
      <c r="Y86" s="135">
        <f t="shared" si="111"/>
        <v>-2830306137.1829576</v>
      </c>
      <c r="Z86" s="135">
        <f t="shared" si="111"/>
        <v>-3160565364.2100654</v>
      </c>
      <c r="AA86" s="135">
        <f t="shared" si="111"/>
        <v>-3531541515.3623552</v>
      </c>
      <c r="AB86" s="135">
        <f t="shared" si="111"/>
        <v>-3947897140.6784244</v>
      </c>
      <c r="AC86" s="135">
        <f t="shared" si="111"/>
        <v>-4416097544.6860332</v>
      </c>
      <c r="AD86" s="135">
        <f t="shared" si="111"/>
        <v>-4944476019.2436924</v>
      </c>
      <c r="AE86" s="385">
        <f t="shared" si="103"/>
        <v>5.865046052022227E-2</v>
      </c>
      <c r="AF86" s="28"/>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row>
    <row r="87" spans="2:141" ht="30" customHeight="1" x14ac:dyDescent="0.25">
      <c r="B87" s="2"/>
      <c r="C87" s="2"/>
      <c r="D87" s="2"/>
      <c r="E87" s="23" t="s">
        <v>141</v>
      </c>
      <c r="F87" s="21">
        <v>-8833145296.960001</v>
      </c>
      <c r="G87" s="21">
        <v>-14151741696.41</v>
      </c>
      <c r="H87" s="21">
        <v>-15487656877.809999</v>
      </c>
      <c r="I87" s="21">
        <v>-8778104561.7900009</v>
      </c>
      <c r="J87" s="21">
        <v>-4666751434.8099995</v>
      </c>
      <c r="K87" s="21">
        <v>-4233720507.5899997</v>
      </c>
      <c r="L87" s="21">
        <v>-1862262179.8699999</v>
      </c>
      <c r="M87" s="21">
        <v>-3047657260.8800001</v>
      </c>
      <c r="N87" s="21">
        <v>-11731278542.91</v>
      </c>
      <c r="O87" s="21">
        <v>-3820470244.9200001</v>
      </c>
      <c r="P87" s="417">
        <v>-4353477591.8099995</v>
      </c>
      <c r="Q87" s="77">
        <f t="shared" ref="Q87:R87" si="112">Q62*Q107</f>
        <v>-4553681418.0207453</v>
      </c>
      <c r="R87" s="77">
        <f t="shared" si="112"/>
        <v>-4496692581.975462</v>
      </c>
      <c r="S87" s="135">
        <f t="shared" ref="S87:S88" si="113">SUM(Q87:R87)</f>
        <v>-9050373999.9962082</v>
      </c>
      <c r="T87" s="135">
        <f t="shared" ref="T87:T88" si="114">SUM(O87:R87)</f>
        <v>-17224321836.726204</v>
      </c>
      <c r="U87" s="77">
        <f t="shared" ref="U87:AD87" si="115">U62*U107</f>
        <v>-16694574432.158634</v>
      </c>
      <c r="V87" s="77">
        <f t="shared" si="115"/>
        <v>-17719178208.232361</v>
      </c>
      <c r="W87" s="77">
        <f t="shared" si="115"/>
        <v>-19882638731.338196</v>
      </c>
      <c r="X87" s="77">
        <f t="shared" si="115"/>
        <v>-22788783312.750092</v>
      </c>
      <c r="Y87" s="77">
        <f t="shared" si="115"/>
        <v>-26106092595.969578</v>
      </c>
      <c r="Z87" s="77">
        <f t="shared" si="115"/>
        <v>-29734779886.664806</v>
      </c>
      <c r="AA87" s="77">
        <f t="shared" si="115"/>
        <v>-33741483147.285912</v>
      </c>
      <c r="AB87" s="77">
        <f t="shared" si="115"/>
        <v>-38183383713.062531</v>
      </c>
      <c r="AC87" s="77">
        <f t="shared" si="115"/>
        <v>-43058771957.746422</v>
      </c>
      <c r="AD87" s="77">
        <f t="shared" si="115"/>
        <v>-48307971608.428581</v>
      </c>
      <c r="AE87" s="385">
        <f t="shared" si="103"/>
        <v>3.6104945220053031E-2</v>
      </c>
      <c r="AF87" s="379"/>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row>
    <row r="88" spans="2:141" ht="30" customHeight="1" thickBot="1" x14ac:dyDescent="0.3">
      <c r="B88" s="2"/>
      <c r="C88" s="2"/>
      <c r="D88" s="2"/>
      <c r="E88" s="24" t="s">
        <v>63</v>
      </c>
      <c r="F88" s="136">
        <v>-686548116.47000003</v>
      </c>
      <c r="G88" s="136">
        <v>-1809952278.1700001</v>
      </c>
      <c r="H88" s="136">
        <v>-1835299180.3699999</v>
      </c>
      <c r="I88" s="136">
        <v>-1399743944.2199998</v>
      </c>
      <c r="J88" s="136">
        <v>-826738309.31999993</v>
      </c>
      <c r="K88" s="136">
        <v>-752745966.7299999</v>
      </c>
      <c r="L88" s="136">
        <v>-345109230.40999997</v>
      </c>
      <c r="M88" s="136">
        <v>-489823422.85000002</v>
      </c>
      <c r="N88" s="136">
        <v>-1285117791.6399999</v>
      </c>
      <c r="O88" s="136">
        <v>-323615073.75999999</v>
      </c>
      <c r="P88" s="418">
        <v>-336736465.80000001</v>
      </c>
      <c r="Q88" s="137">
        <f t="shared" ref="Q88:R88" si="116">Q64*Q108</f>
        <v>-352222000.62959701</v>
      </c>
      <c r="R88" s="137">
        <f t="shared" si="116"/>
        <v>-347813979.95296693</v>
      </c>
      <c r="S88" s="137">
        <f t="shared" si="113"/>
        <v>-700035980.58256388</v>
      </c>
      <c r="T88" s="137">
        <f t="shared" si="114"/>
        <v>-1360387520.1425638</v>
      </c>
      <c r="U88" s="137">
        <f t="shared" ref="U88:AD88" si="117">U64*U108</f>
        <v>-1790762328.631546</v>
      </c>
      <c r="V88" s="137">
        <f t="shared" si="117"/>
        <v>-1904140057.9070113</v>
      </c>
      <c r="W88" s="137">
        <f t="shared" si="117"/>
        <v>-2136490946.2178714</v>
      </c>
      <c r="X88" s="137">
        <f t="shared" si="117"/>
        <v>-2446826998.8322811</v>
      </c>
      <c r="Y88" s="137">
        <f t="shared" si="117"/>
        <v>-2800878234.4486122</v>
      </c>
      <c r="Z88" s="137">
        <f t="shared" si="117"/>
        <v>-3188423337.3703427</v>
      </c>
      <c r="AA88" s="137">
        <f t="shared" si="117"/>
        <v>-3616517675.140924</v>
      </c>
      <c r="AB88" s="137">
        <f t="shared" si="117"/>
        <v>-4091253045.5662174</v>
      </c>
      <c r="AC88" s="137">
        <f t="shared" si="117"/>
        <v>-4612632503.9257555</v>
      </c>
      <c r="AD88" s="137">
        <f t="shared" si="117"/>
        <v>-5174668550.4064913</v>
      </c>
      <c r="AE88" s="386">
        <f t="shared" si="103"/>
        <v>8.1518604149142249E-2</v>
      </c>
      <c r="AF88" s="28"/>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row>
    <row r="89" spans="2:141" ht="30" customHeight="1" x14ac:dyDescent="0.25">
      <c r="B89" s="2"/>
      <c r="C89" s="2"/>
      <c r="D89" s="2"/>
      <c r="E89" s="27"/>
      <c r="F89" s="28"/>
      <c r="G89" s="28"/>
      <c r="H89" s="28"/>
      <c r="I89" s="28"/>
      <c r="J89" s="28"/>
      <c r="K89" s="28"/>
      <c r="L89" s="28"/>
      <c r="M89" s="28"/>
      <c r="N89" s="28"/>
      <c r="O89" s="28"/>
      <c r="P89" s="28"/>
      <c r="Q89" s="28"/>
      <c r="R89" s="28"/>
      <c r="S89" s="28"/>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row>
    <row r="90" spans="2:141" ht="30" customHeight="1" thickBot="1" x14ac:dyDescent="0.3">
      <c r="B90" s="2"/>
      <c r="C90" s="2"/>
      <c r="D90" s="2"/>
      <c r="E90" s="2"/>
      <c r="F90" s="13"/>
      <c r="G90" s="13"/>
      <c r="H90" s="13"/>
      <c r="I90" s="13"/>
      <c r="J90" s="13"/>
      <c r="K90" s="13"/>
      <c r="L90" s="13"/>
      <c r="M90" s="13"/>
      <c r="N90" s="13"/>
      <c r="O90" s="13"/>
      <c r="P90" s="13"/>
      <c r="Q90" s="13"/>
      <c r="R90" s="13"/>
      <c r="S90" s="13"/>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row>
    <row r="91" spans="2:141" ht="30" customHeight="1" x14ac:dyDescent="0.25">
      <c r="B91" s="2"/>
      <c r="C91" s="2"/>
      <c r="D91" s="2"/>
      <c r="E91" s="31"/>
      <c r="F91" s="32"/>
      <c r="G91" s="32"/>
      <c r="H91" s="32"/>
      <c r="I91" s="32"/>
      <c r="J91" s="32"/>
      <c r="K91" s="32"/>
      <c r="L91" s="32"/>
      <c r="M91" s="32"/>
      <c r="N91" s="32"/>
      <c r="O91" s="32"/>
      <c r="P91" s="32"/>
      <c r="Q91" s="32"/>
      <c r="R91" s="32"/>
      <c r="S91" s="32"/>
      <c r="T91" s="111"/>
      <c r="U91" s="111"/>
      <c r="V91" s="111"/>
      <c r="W91" s="111"/>
      <c r="X91" s="111"/>
      <c r="Y91" s="111"/>
      <c r="Z91" s="111"/>
      <c r="AA91" s="111"/>
      <c r="AB91" s="111"/>
      <c r="AC91" s="111"/>
      <c r="AD91" s="11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row>
    <row r="92" spans="2:141" ht="30" customHeight="1" x14ac:dyDescent="0.25">
      <c r="B92" s="2"/>
      <c r="C92" s="2"/>
      <c r="D92" s="2"/>
      <c r="E92" s="34" t="s">
        <v>130</v>
      </c>
      <c r="F92" s="35">
        <v>2014</v>
      </c>
      <c r="G92" s="35">
        <v>2015</v>
      </c>
      <c r="H92" s="35">
        <v>2016</v>
      </c>
      <c r="I92" s="35">
        <v>2017</v>
      </c>
      <c r="J92" s="35">
        <v>2018</v>
      </c>
      <c r="K92" s="35">
        <v>2019</v>
      </c>
      <c r="L92" s="35">
        <v>2020</v>
      </c>
      <c r="M92" s="35">
        <v>2021</v>
      </c>
      <c r="N92" s="35">
        <v>2022</v>
      </c>
      <c r="O92" s="35" t="s">
        <v>451</v>
      </c>
      <c r="P92" s="114" t="s">
        <v>452</v>
      </c>
      <c r="Q92" s="69" t="s">
        <v>453</v>
      </c>
      <c r="R92" s="69" t="s">
        <v>454</v>
      </c>
      <c r="S92" s="69" t="s">
        <v>455</v>
      </c>
      <c r="T92" s="69">
        <v>2023</v>
      </c>
      <c r="U92" s="69">
        <v>2024</v>
      </c>
      <c r="V92" s="69">
        <v>2025</v>
      </c>
      <c r="W92" s="69">
        <v>2026</v>
      </c>
      <c r="X92" s="69">
        <v>2027</v>
      </c>
      <c r="Y92" s="69">
        <v>2028</v>
      </c>
      <c r="Z92" s="69">
        <v>2029</v>
      </c>
      <c r="AA92" s="69">
        <v>2030</v>
      </c>
      <c r="AB92" s="69">
        <v>2031</v>
      </c>
      <c r="AC92" s="69">
        <v>2032</v>
      </c>
      <c r="AD92" s="313">
        <v>2033</v>
      </c>
      <c r="AE92" s="311"/>
      <c r="AF92" s="311"/>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row>
    <row r="93" spans="2:141" ht="30" customHeight="1" x14ac:dyDescent="0.25">
      <c r="B93" s="2"/>
      <c r="C93" s="2"/>
      <c r="D93" s="2"/>
      <c r="E93" s="34" t="s">
        <v>131</v>
      </c>
      <c r="F93" s="56">
        <f t="shared" ref="F93:T93" si="118">F71/F34</f>
        <v>0.1153282681442805</v>
      </c>
      <c r="G93" s="56">
        <f t="shared" si="118"/>
        <v>0.13031215737380911</v>
      </c>
      <c r="H93" s="56">
        <f t="shared" si="118"/>
        <v>0.13658212246595416</v>
      </c>
      <c r="I93" s="56">
        <f t="shared" si="118"/>
        <v>0.11497714395397465</v>
      </c>
      <c r="J93" s="56">
        <f t="shared" si="118"/>
        <v>9.1927387453843948E-2</v>
      </c>
      <c r="K93" s="56">
        <f t="shared" si="118"/>
        <v>8.9578504567125378E-2</v>
      </c>
      <c r="L93" s="56">
        <f t="shared" si="118"/>
        <v>6.5457050496375763E-2</v>
      </c>
      <c r="M93" s="56">
        <f t="shared" si="118"/>
        <v>7.2666539406982075E-2</v>
      </c>
      <c r="N93" s="56">
        <f>N71/N34</f>
        <v>0.12538755685927222</v>
      </c>
      <c r="O93" s="56">
        <f>O71/O34</f>
        <v>3.4529287203345631E-2</v>
      </c>
      <c r="P93" s="419">
        <f t="shared" si="118"/>
        <v>3.5400010171209029E-2</v>
      </c>
      <c r="Q93" s="78">
        <f t="shared" si="118"/>
        <v>3.5400010171209022E-2</v>
      </c>
      <c r="R93" s="78">
        <f t="shared" si="118"/>
        <v>3.5400010171209022E-2</v>
      </c>
      <c r="S93" s="78">
        <f t="shared" si="118"/>
        <v>7.0988428216427688E-2</v>
      </c>
      <c r="T93" s="78">
        <f t="shared" si="118"/>
        <v>0.13867935555144847</v>
      </c>
      <c r="U93" s="78">
        <f t="shared" ref="U93:AC93" si="119">U71/U34</f>
        <v>0.11665575426122328</v>
      </c>
      <c r="V93" s="78">
        <f t="shared" si="119"/>
        <v>0.11315289615464683</v>
      </c>
      <c r="W93" s="78">
        <f t="shared" si="119"/>
        <v>0.11327163710741213</v>
      </c>
      <c r="X93" s="78">
        <f t="shared" si="119"/>
        <v>0.11475589901697841</v>
      </c>
      <c r="Y93" s="78">
        <f>Y71/Y34</f>
        <v>0.11624016092654471</v>
      </c>
      <c r="Z93" s="78">
        <f t="shared" si="119"/>
        <v>0.1173681999778151</v>
      </c>
      <c r="AA93" s="78">
        <f t="shared" si="119"/>
        <v>0.11825875712355487</v>
      </c>
      <c r="AB93" s="78">
        <f t="shared" si="119"/>
        <v>0.11897120284014669</v>
      </c>
      <c r="AC93" s="78">
        <f t="shared" si="119"/>
        <v>0.11944616665120791</v>
      </c>
      <c r="AD93" s="314">
        <f>AD71/AD34</f>
        <v>0.11956490760397323</v>
      </c>
      <c r="AE93" s="312"/>
      <c r="AF93" s="30"/>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row>
    <row r="94" spans="2:141" ht="30" customHeight="1" x14ac:dyDescent="0.25">
      <c r="B94" s="2"/>
      <c r="C94" s="2"/>
      <c r="D94" s="2"/>
      <c r="E94" s="40" t="s">
        <v>132</v>
      </c>
      <c r="F94" s="52">
        <f t="shared" ref="F94:M94" si="120">F73/F36</f>
        <v>9.6604367129059121E-2</v>
      </c>
      <c r="G94" s="52">
        <f t="shared" si="120"/>
        <v>0.11422292984917112</v>
      </c>
      <c r="H94" s="52">
        <f t="shared" si="120"/>
        <v>0.12510192743056603</v>
      </c>
      <c r="I94" s="52">
        <f t="shared" si="120"/>
        <v>9.4012599418275805E-2</v>
      </c>
      <c r="J94" s="52">
        <f t="shared" si="120"/>
        <v>6.6228835235488642E-2</v>
      </c>
      <c r="K94" s="52">
        <f t="shared" si="120"/>
        <v>6.4587200625661256E-2</v>
      </c>
      <c r="L94" s="52">
        <f t="shared" si="120"/>
        <v>3.3758729990194317E-2</v>
      </c>
      <c r="M94" s="52">
        <f t="shared" si="120"/>
        <v>4.7949285984936765E-2</v>
      </c>
      <c r="N94" s="52">
        <f>N73/N36</f>
        <v>0.1207469762856941</v>
      </c>
      <c r="O94" s="52">
        <f>O73/O36</f>
        <v>3.4004620233573445E-2</v>
      </c>
      <c r="P94" s="52">
        <f>P73/P36</f>
        <v>3.4939132788510706E-2</v>
      </c>
      <c r="Q94" s="70">
        <f>P94</f>
        <v>3.4939132788510706E-2</v>
      </c>
      <c r="R94" s="70">
        <f>Q94</f>
        <v>3.4939132788510706E-2</v>
      </c>
      <c r="S94" s="70">
        <f>S73/S36</f>
        <v>7.0064220544169359E-2</v>
      </c>
      <c r="T94" s="70">
        <f>T73/T36</f>
        <v>0.13696465425366547</v>
      </c>
      <c r="U94" s="70">
        <f t="shared" ref="U94:AD94" si="121">$F114+$G114*U$10</f>
        <v>0.10178717565208192</v>
      </c>
      <c r="V94" s="70">
        <f t="shared" si="121"/>
        <v>9.6987052178818631E-2</v>
      </c>
      <c r="W94" s="70">
        <f t="shared" si="121"/>
        <v>9.7149768228759759E-2</v>
      </c>
      <c r="X94" s="70">
        <f t="shared" si="121"/>
        <v>9.9183718853023864E-2</v>
      </c>
      <c r="Y94" s="70">
        <f t="shared" si="121"/>
        <v>0.10121766947728797</v>
      </c>
      <c r="Z94" s="70">
        <f t="shared" si="121"/>
        <v>0.10276347195172869</v>
      </c>
      <c r="AA94" s="70">
        <f t="shared" si="121"/>
        <v>0.10398384232628716</v>
      </c>
      <c r="AB94" s="70">
        <f t="shared" si="121"/>
        <v>0.10496013862593392</v>
      </c>
      <c r="AC94" s="70">
        <f t="shared" si="121"/>
        <v>0.10561100282569844</v>
      </c>
      <c r="AD94" s="71">
        <f t="shared" si="121"/>
        <v>0.10577371887563956</v>
      </c>
      <c r="AE94" s="30"/>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row>
    <row r="95" spans="2:141" ht="30" customHeight="1" x14ac:dyDescent="0.25">
      <c r="B95" s="2"/>
      <c r="C95" s="2"/>
      <c r="D95" s="2"/>
      <c r="E95" s="40" t="s">
        <v>133</v>
      </c>
      <c r="F95" s="52">
        <f t="shared" ref="F95:N95" si="122">F74/F38</f>
        <v>0.13140496610706712</v>
      </c>
      <c r="G95" s="52">
        <f t="shared" si="122"/>
        <v>0.1446626233795946</v>
      </c>
      <c r="H95" s="52">
        <f t="shared" si="122"/>
        <v>0.14852942932622495</v>
      </c>
      <c r="I95" s="52">
        <f t="shared" si="122"/>
        <v>0.1376955095460641</v>
      </c>
      <c r="J95" s="52">
        <f t="shared" si="122"/>
        <v>0.12073511265171767</v>
      </c>
      <c r="K95" s="52">
        <f t="shared" si="122"/>
        <v>0.12047913353767248</v>
      </c>
      <c r="L95" s="52">
        <f t="shared" si="122"/>
        <v>0.10560810560779475</v>
      </c>
      <c r="M95" s="52">
        <f t="shared" si="122"/>
        <v>0.1066125779789775</v>
      </c>
      <c r="N95" s="52">
        <f t="shared" si="122"/>
        <v>0.13492532049726896</v>
      </c>
      <c r="O95" s="52">
        <f>O74/O38</f>
        <v>3.6393322556494863E-2</v>
      </c>
      <c r="P95" s="52">
        <f>P74/P38</f>
        <v>3.7313599732151329E-2</v>
      </c>
      <c r="Q95" s="70">
        <f t="shared" ref="Q95:R95" si="123">P95</f>
        <v>3.7313599732151329E-2</v>
      </c>
      <c r="R95" s="70">
        <f t="shared" si="123"/>
        <v>3.7313599732151329E-2</v>
      </c>
      <c r="S95" s="70">
        <f>S74/S38</f>
        <v>7.4825791949535883E-2</v>
      </c>
      <c r="T95" s="70">
        <f>T74/T38</f>
        <v>0.14606394161497546</v>
      </c>
      <c r="U95" s="70">
        <f t="shared" ref="U95:AD95" si="124">$F115+$G115*U$10</f>
        <v>0.1355925787335184</v>
      </c>
      <c r="V95" s="70">
        <f t="shared" si="124"/>
        <v>0.13340463548275325</v>
      </c>
      <c r="W95" s="70">
        <f t="shared" si="124"/>
        <v>0.1334788030505758</v>
      </c>
      <c r="X95" s="70">
        <f t="shared" si="124"/>
        <v>0.13440589764835764</v>
      </c>
      <c r="Y95" s="70">
        <f t="shared" si="124"/>
        <v>0.13533299224613948</v>
      </c>
      <c r="Z95" s="70">
        <f t="shared" si="124"/>
        <v>0.13603758414045369</v>
      </c>
      <c r="AA95" s="70">
        <f t="shared" si="124"/>
        <v>0.1365938408991228</v>
      </c>
      <c r="AB95" s="70">
        <f t="shared" si="124"/>
        <v>0.13703884630605809</v>
      </c>
      <c r="AC95" s="70">
        <f t="shared" si="124"/>
        <v>0.13733551657734827</v>
      </c>
      <c r="AD95" s="71">
        <f t="shared" si="124"/>
        <v>0.13740968414517082</v>
      </c>
      <c r="AE95" s="30"/>
      <c r="AF95" s="30"/>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row>
    <row r="96" spans="2:141" ht="30" customHeight="1" x14ac:dyDescent="0.25">
      <c r="B96" s="2"/>
      <c r="C96" s="2"/>
      <c r="D96" s="2"/>
      <c r="E96" s="40" t="s">
        <v>134</v>
      </c>
      <c r="F96" s="52">
        <f t="shared" ref="F96:N96" si="125">F75/F40</f>
        <v>8.3737088683292438E-2</v>
      </c>
      <c r="G96" s="52">
        <f t="shared" si="125"/>
        <v>0.10411706842010215</v>
      </c>
      <c r="H96" s="52">
        <f t="shared" si="125"/>
        <v>0.10525262914975084</v>
      </c>
      <c r="I96" s="52">
        <f t="shared" si="125"/>
        <v>7.6109137512450728E-2</v>
      </c>
      <c r="J96" s="52">
        <f t="shared" si="125"/>
        <v>4.6767618560387525E-2</v>
      </c>
      <c r="K96" s="52">
        <f t="shared" si="125"/>
        <v>4.6988348167383107E-2</v>
      </c>
      <c r="L96" s="52">
        <f t="shared" si="125"/>
        <v>3.0257454363054655E-2</v>
      </c>
      <c r="M96" s="52">
        <f t="shared" si="125"/>
        <v>3.7188926126939206E-2</v>
      </c>
      <c r="N96" s="52">
        <f t="shared" si="125"/>
        <v>9.2386455799522677E-2</v>
      </c>
      <c r="O96" s="52">
        <f>O75/O40</f>
        <v>2.4170488880558678E-2</v>
      </c>
      <c r="P96" s="52">
        <f>P75/P40</f>
        <v>2.4593131068003312E-2</v>
      </c>
      <c r="Q96" s="70">
        <f t="shared" ref="Q96:R96" si="126">P96</f>
        <v>2.4593131068003312E-2</v>
      </c>
      <c r="R96" s="70">
        <f t="shared" si="126"/>
        <v>2.4593131068003312E-2</v>
      </c>
      <c r="S96" s="70">
        <f>S75/S40</f>
        <v>4.9317153045849688E-2</v>
      </c>
      <c r="T96" s="70">
        <f>T75/T40</f>
        <v>9.59306450057371E-2</v>
      </c>
      <c r="U96" s="70">
        <f t="shared" ref="U96:AD96" si="127">$F116+$G116*U$10</f>
        <v>8.4230555758713729E-2</v>
      </c>
      <c r="V96" s="70">
        <f t="shared" si="127"/>
        <v>7.9983112316623847E-2</v>
      </c>
      <c r="W96" s="70">
        <f t="shared" si="127"/>
        <v>8.0127093450254011E-2</v>
      </c>
      <c r="X96" s="70">
        <f t="shared" si="127"/>
        <v>8.192685762063108E-2</v>
      </c>
      <c r="Y96" s="70">
        <f t="shared" si="127"/>
        <v>8.3726621791008149E-2</v>
      </c>
      <c r="Z96" s="70">
        <f t="shared" si="127"/>
        <v>8.5094442560494712E-2</v>
      </c>
      <c r="AA96" s="70">
        <f t="shared" si="127"/>
        <v>8.6174301062720948E-2</v>
      </c>
      <c r="AB96" s="70">
        <f t="shared" si="127"/>
        <v>8.7038187864501945E-2</v>
      </c>
      <c r="AC96" s="70">
        <f t="shared" si="127"/>
        <v>8.7614112399022601E-2</v>
      </c>
      <c r="AD96" s="71">
        <f t="shared" si="127"/>
        <v>8.7758093532652764E-2</v>
      </c>
      <c r="AE96" s="30"/>
      <c r="AF96" s="30"/>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row>
    <row r="97" spans="1:141" ht="30" customHeight="1" x14ac:dyDescent="0.25">
      <c r="B97" s="2"/>
      <c r="C97" s="2"/>
      <c r="D97" s="2"/>
      <c r="E97" s="40" t="s">
        <v>135</v>
      </c>
      <c r="F97" s="52">
        <f t="shared" ref="F97:N97" si="128">F76/F42</f>
        <v>5.2682689224922509E-2</v>
      </c>
      <c r="G97" s="52">
        <f t="shared" si="128"/>
        <v>2.4534133242952311E-2</v>
      </c>
      <c r="H97" s="52">
        <f t="shared" si="128"/>
        <v>4.3105112378658321E-2</v>
      </c>
      <c r="I97" s="52">
        <f t="shared" si="128"/>
        <v>2.5625722141146154E-2</v>
      </c>
      <c r="J97" s="52">
        <f t="shared" si="128"/>
        <v>3.1913544827990858E-2</v>
      </c>
      <c r="K97" s="52">
        <f t="shared" si="128"/>
        <v>2.5819137246238542E-2</v>
      </c>
      <c r="L97" s="52">
        <f t="shared" si="128"/>
        <v>2.5424348061183995E-2</v>
      </c>
      <c r="M97" s="52">
        <f t="shared" si="128"/>
        <v>1.6067560523730418E-2</v>
      </c>
      <c r="N97" s="52">
        <f t="shared" si="128"/>
        <v>3.0777703902799259E-2</v>
      </c>
      <c r="O97" s="52">
        <f>O76/O42</f>
        <v>6.1498404062427332E-3</v>
      </c>
      <c r="P97" s="52">
        <f>P76/P42</f>
        <v>2.6227464345916036E-3</v>
      </c>
      <c r="Q97" s="70">
        <f t="shared" ref="Q97:R97" si="129">P97</f>
        <v>2.6227464345916036E-3</v>
      </c>
      <c r="R97" s="70">
        <f t="shared" si="129"/>
        <v>2.6227464345916036E-3</v>
      </c>
      <c r="S97" s="70">
        <f>S76/S42</f>
        <v>5.2594517939806261E-3</v>
      </c>
      <c r="T97" s="70">
        <f>T76/T42</f>
        <v>1.3857994077186346E-2</v>
      </c>
      <c r="U97" s="70">
        <f t="shared" ref="U97:AD97" si="130">$F117+$G117*U$10</f>
        <v>3.3677698896331279E-2</v>
      </c>
      <c r="V97" s="70">
        <f t="shared" si="130"/>
        <v>3.2825218336180031E-2</v>
      </c>
      <c r="W97" s="70">
        <f t="shared" si="130"/>
        <v>3.2854115982286852E-2</v>
      </c>
      <c r="X97" s="70">
        <f t="shared" si="130"/>
        <v>3.3215336558622126E-2</v>
      </c>
      <c r="Y97" s="70">
        <f t="shared" si="130"/>
        <v>3.3576557134957399E-2</v>
      </c>
      <c r="Z97" s="70">
        <f t="shared" si="130"/>
        <v>3.3851084772972204E-2</v>
      </c>
      <c r="AA97" s="70">
        <f t="shared" si="130"/>
        <v>3.4067817118773366E-2</v>
      </c>
      <c r="AB97" s="70">
        <f t="shared" si="130"/>
        <v>3.4241202995414305E-2</v>
      </c>
      <c r="AC97" s="70">
        <f t="shared" si="130"/>
        <v>3.4356793579841588E-2</v>
      </c>
      <c r="AD97" s="71">
        <f t="shared" si="130"/>
        <v>3.4385691225948409E-2</v>
      </c>
      <c r="AE97" s="30"/>
      <c r="AF97" s="30"/>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row>
    <row r="98" spans="1:141" ht="30" customHeight="1" x14ac:dyDescent="0.25">
      <c r="B98" s="2"/>
      <c r="C98" s="2"/>
      <c r="D98" s="2"/>
      <c r="E98" s="34" t="s">
        <v>136</v>
      </c>
      <c r="F98" s="56">
        <f t="shared" ref="F98:N98" si="131">F77/F44</f>
        <v>-8.0419697101001719E-2</v>
      </c>
      <c r="G98" s="56">
        <f t="shared" si="131"/>
        <v>-9.374038449959933E-2</v>
      </c>
      <c r="H98" s="56">
        <f t="shared" si="131"/>
        <v>-0.10125279841892086</v>
      </c>
      <c r="I98" s="56">
        <f t="shared" si="131"/>
        <v>-8.0631112604890059E-2</v>
      </c>
      <c r="J98" s="56">
        <f t="shared" si="131"/>
        <v>-5.9428443151365543E-2</v>
      </c>
      <c r="K98" s="56">
        <f t="shared" si="131"/>
        <v>-5.5232035401013249E-2</v>
      </c>
      <c r="L98" s="56">
        <f t="shared" si="131"/>
        <v>-3.1114771550154303E-2</v>
      </c>
      <c r="M98" s="56">
        <f t="shared" si="131"/>
        <v>-4.304264375906984E-2</v>
      </c>
      <c r="N98" s="56">
        <f t="shared" si="131"/>
        <v>-9.8840748546160373E-2</v>
      </c>
      <c r="O98" s="56">
        <f>O77/O44</f>
        <v>-2.6780422373199487E-2</v>
      </c>
      <c r="P98" s="419">
        <f t="shared" ref="P98:S98" si="132">P77/P44</f>
        <v>-2.6653595166176887E-2</v>
      </c>
      <c r="Q98" s="78">
        <f t="shared" si="132"/>
        <v>-2.6653595166176887E-2</v>
      </c>
      <c r="R98" s="78">
        <f t="shared" si="132"/>
        <v>-2.665359516617689E-2</v>
      </c>
      <c r="S98" s="78">
        <f t="shared" si="132"/>
        <v>-5.3644984686148645E-2</v>
      </c>
      <c r="T98" s="78">
        <f t="shared" ref="T98:AD98" si="133">T77/T44</f>
        <v>-0.10517281376128047</v>
      </c>
      <c r="U98" s="78">
        <f t="shared" si="133"/>
        <v>-8.822775779866017E-2</v>
      </c>
      <c r="V98" s="78">
        <f t="shared" si="133"/>
        <v>-8.4216449275657898E-2</v>
      </c>
      <c r="W98" s="78">
        <f t="shared" si="133"/>
        <v>-8.4352425835759651E-2</v>
      </c>
      <c r="X98" s="78">
        <f t="shared" si="133"/>
        <v>-8.6052132837031808E-2</v>
      </c>
      <c r="Y98" s="78">
        <f t="shared" si="133"/>
        <v>-8.7751839838303994E-2</v>
      </c>
      <c r="Z98" s="78">
        <f t="shared" si="133"/>
        <v>-8.9043617159270824E-2</v>
      </c>
      <c r="AA98" s="78">
        <f t="shared" si="133"/>
        <v>-9.0063441360034122E-2</v>
      </c>
      <c r="AB98" s="78">
        <f t="shared" si="133"/>
        <v>-9.087930072064479E-2</v>
      </c>
      <c r="AC98" s="78">
        <f t="shared" si="133"/>
        <v>-9.1423206961051856E-2</v>
      </c>
      <c r="AD98" s="314">
        <f t="shared" si="133"/>
        <v>-9.1559183521153609E-2</v>
      </c>
      <c r="AE98" s="312"/>
      <c r="AF98" s="30"/>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row>
    <row r="99" spans="1:141" ht="30" customHeight="1" x14ac:dyDescent="0.25">
      <c r="B99" s="2"/>
      <c r="C99" s="2"/>
      <c r="D99" s="2"/>
      <c r="E99" s="40" t="s">
        <v>54</v>
      </c>
      <c r="F99" s="52">
        <f t="shared" ref="F99:N99" si="134">F79/F46</f>
        <v>-6.6000999737405905E-2</v>
      </c>
      <c r="G99" s="52">
        <f t="shared" si="134"/>
        <v>-7.3787380184150542E-2</v>
      </c>
      <c r="H99" s="52">
        <f t="shared" si="134"/>
        <v>-7.6594873510674677E-2</v>
      </c>
      <c r="I99" s="52">
        <f t="shared" si="134"/>
        <v>-6.1816119934156186E-2</v>
      </c>
      <c r="J99" s="52">
        <f t="shared" si="134"/>
        <v>-4.6390363654665014E-2</v>
      </c>
      <c r="K99" s="52">
        <f t="shared" si="134"/>
        <v>-4.3496769099512667E-2</v>
      </c>
      <c r="L99" s="52">
        <f t="shared" si="134"/>
        <v>-2.5639507839185699E-2</v>
      </c>
      <c r="M99" s="52">
        <f t="shared" si="134"/>
        <v>-3.27395004648421E-2</v>
      </c>
      <c r="N99" s="52">
        <f t="shared" si="134"/>
        <v>-7.3544631644647834E-2</v>
      </c>
      <c r="O99" s="52">
        <f>O79/O46</f>
        <v>-1.9301326480500421E-2</v>
      </c>
      <c r="P99" s="52">
        <f>P79/P46</f>
        <v>-1.8846923432749872E-2</v>
      </c>
      <c r="Q99" s="70">
        <f>P99</f>
        <v>-1.8846923432749872E-2</v>
      </c>
      <c r="R99" s="70">
        <f>Q99</f>
        <v>-1.8846923432749872E-2</v>
      </c>
      <c r="S99" s="70">
        <f>S79/S46</f>
        <v>-3.7932703360553967E-2</v>
      </c>
      <c r="T99" s="70">
        <f>T79/T46</f>
        <v>-7.5037873809020147E-2</v>
      </c>
      <c r="U99" s="70">
        <f t="shared" ref="U99:AD99" si="135">$F119+$G119*U$10</f>
        <v>-6.5348260371006939E-2</v>
      </c>
      <c r="V99" s="70">
        <f t="shared" si="135"/>
        <v>-6.2581188716446273E-2</v>
      </c>
      <c r="W99" s="70">
        <f t="shared" si="135"/>
        <v>-6.2674987755583916E-2</v>
      </c>
      <c r="X99" s="70">
        <f t="shared" si="135"/>
        <v>-6.3847475744804538E-2</v>
      </c>
      <c r="Y99" s="70">
        <f t="shared" si="135"/>
        <v>-6.501996373402516E-2</v>
      </c>
      <c r="Z99" s="70">
        <f t="shared" si="135"/>
        <v>-6.5911054605832825E-2</v>
      </c>
      <c r="AA99" s="70">
        <f t="shared" si="135"/>
        <v>-6.6614547399365204E-2</v>
      </c>
      <c r="AB99" s="70">
        <f t="shared" si="135"/>
        <v>-6.7177341634191104E-2</v>
      </c>
      <c r="AC99" s="70">
        <f t="shared" si="135"/>
        <v>-6.7552537790741704E-2</v>
      </c>
      <c r="AD99" s="71">
        <f t="shared" si="135"/>
        <v>-6.7646336829879347E-2</v>
      </c>
      <c r="AE99" s="30"/>
      <c r="AF99" s="30"/>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row>
    <row r="100" spans="1:141" ht="30" customHeight="1" x14ac:dyDescent="0.25">
      <c r="B100" s="2"/>
      <c r="C100" s="2"/>
      <c r="D100" s="2"/>
      <c r="E100" s="40" t="s">
        <v>55</v>
      </c>
      <c r="F100" s="52">
        <f t="shared" ref="F100:N100" si="136">F80/F48</f>
        <v>-2.5155400352287641E-2</v>
      </c>
      <c r="G100" s="52">
        <f t="shared" si="136"/>
        <v>-2.2323744781198945E-2</v>
      </c>
      <c r="H100" s="52">
        <f t="shared" si="136"/>
        <v>-3.0625909606295652E-2</v>
      </c>
      <c r="I100" s="52">
        <f t="shared" si="136"/>
        <v>-3.3583734891302973E-2</v>
      </c>
      <c r="J100" s="52">
        <f t="shared" si="136"/>
        <v>-2.8023089735243568E-2</v>
      </c>
      <c r="K100" s="52">
        <f t="shared" si="136"/>
        <v>-3.2740641289899217E-2</v>
      </c>
      <c r="L100" s="52">
        <f t="shared" si="136"/>
        <v>-2.0642109336267953E-2</v>
      </c>
      <c r="M100" s="52">
        <f t="shared" si="136"/>
        <v>-1.658737552269119E-2</v>
      </c>
      <c r="N100" s="52">
        <f t="shared" si="136"/>
        <v>-3.418714932338663E-2</v>
      </c>
      <c r="O100" s="52">
        <f>O80/O48</f>
        <v>-1.303672729897278E-2</v>
      </c>
      <c r="P100" s="52">
        <f>P80/P48</f>
        <v>-1.4703192243175341E-2</v>
      </c>
      <c r="Q100" s="70">
        <f t="shared" ref="Q100:R100" si="137">P100</f>
        <v>-1.4703192243175341E-2</v>
      </c>
      <c r="R100" s="70">
        <f t="shared" si="137"/>
        <v>-1.4703192243175341E-2</v>
      </c>
      <c r="S100" s="70">
        <f>S80/S48</f>
        <v>-2.9592725401770898E-2</v>
      </c>
      <c r="T100" s="70">
        <f>T80/T48</f>
        <v>-5.5910245825954975E-2</v>
      </c>
      <c r="U100" s="70">
        <f t="shared" ref="U100:AD100" si="138">$F120+$G120*U$10</f>
        <v>-2.8616748437885687E-2</v>
      </c>
      <c r="V100" s="70">
        <f t="shared" si="138"/>
        <v>-2.8187151160056285E-2</v>
      </c>
      <c r="W100" s="70">
        <f t="shared" si="138"/>
        <v>-2.8201713779643721E-2</v>
      </c>
      <c r="X100" s="70">
        <f t="shared" si="138"/>
        <v>-2.8383746524486688E-2</v>
      </c>
      <c r="Y100" s="70">
        <f t="shared" si="138"/>
        <v>-2.8565779269329655E-2</v>
      </c>
      <c r="Z100" s="70">
        <f t="shared" si="138"/>
        <v>-2.8704124155410311E-2</v>
      </c>
      <c r="AA100" s="70">
        <f t="shared" si="138"/>
        <v>-2.881334380231609E-2</v>
      </c>
      <c r="AB100" s="70">
        <f t="shared" si="138"/>
        <v>-2.8900719519840717E-2</v>
      </c>
      <c r="AC100" s="70">
        <f t="shared" si="138"/>
        <v>-2.8958969998190462E-2</v>
      </c>
      <c r="AD100" s="71">
        <f t="shared" si="138"/>
        <v>-2.8973532617777902E-2</v>
      </c>
      <c r="AE100" s="30"/>
      <c r="AF100" s="30"/>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row>
    <row r="101" spans="1:141" ht="30" customHeight="1" x14ac:dyDescent="0.25">
      <c r="B101" s="2"/>
      <c r="C101" s="2"/>
      <c r="D101" s="2"/>
      <c r="E101" s="40" t="s">
        <v>56</v>
      </c>
      <c r="F101" s="52">
        <f t="shared" ref="F101:N101" si="139">F81/F50</f>
        <v>-8.671227813331675E-2</v>
      </c>
      <c r="G101" s="52">
        <f t="shared" si="139"/>
        <v>-9.769213449386023E-2</v>
      </c>
      <c r="H101" s="52">
        <f t="shared" si="139"/>
        <v>-9.9793650819243795E-2</v>
      </c>
      <c r="I101" s="52">
        <f t="shared" si="139"/>
        <v>-8.108528341525581E-2</v>
      </c>
      <c r="J101" s="52">
        <f t="shared" si="139"/>
        <v>-6.4170876179905773E-2</v>
      </c>
      <c r="K101" s="52">
        <f t="shared" si="139"/>
        <v>-6.0194168093551846E-2</v>
      </c>
      <c r="L101" s="52">
        <f t="shared" si="139"/>
        <v>-3.0601146995573144E-2</v>
      </c>
      <c r="M101" s="52">
        <f t="shared" si="139"/>
        <v>-4.5064910360263499E-2</v>
      </c>
      <c r="N101" s="52">
        <f t="shared" si="139"/>
        <v>-9.6618071920761772E-2</v>
      </c>
      <c r="O101" s="52">
        <f>O81/O50</f>
        <v>-2.6787044620312523E-2</v>
      </c>
      <c r="P101" s="52">
        <f>P81/P50</f>
        <v>-2.7329253716108649E-2</v>
      </c>
      <c r="Q101" s="70">
        <f t="shared" ref="Q101:R101" si="140">P101</f>
        <v>-2.7329253716108649E-2</v>
      </c>
      <c r="R101" s="70">
        <f t="shared" si="140"/>
        <v>-2.7329253716108649E-2</v>
      </c>
      <c r="S101" s="70">
        <f>S81/S50</f>
        <v>-5.5004864745036547E-2</v>
      </c>
      <c r="T101" s="70">
        <f>T81/T50</f>
        <v>-0.10632525621399716</v>
      </c>
      <c r="U101" s="70">
        <f t="shared" ref="U101:AD101" si="141">$F121+$G121*U$10</f>
        <v>-8.627755547652087E-2</v>
      </c>
      <c r="V101" s="70">
        <f t="shared" si="141"/>
        <v>-8.2680236022694184E-2</v>
      </c>
      <c r="W101" s="70">
        <f t="shared" si="141"/>
        <v>-8.2802179055027278E-2</v>
      </c>
      <c r="X101" s="70">
        <f t="shared" si="141"/>
        <v>-8.4326466959191132E-2</v>
      </c>
      <c r="Y101" s="70">
        <f t="shared" si="141"/>
        <v>-8.5850754863354986E-2</v>
      </c>
      <c r="Z101" s="70">
        <f t="shared" si="141"/>
        <v>-8.7009213670519517E-2</v>
      </c>
      <c r="AA101" s="70">
        <f t="shared" si="141"/>
        <v>-8.7923786413017818E-2</v>
      </c>
      <c r="AB101" s="70">
        <f t="shared" si="141"/>
        <v>-8.8655444607016479E-2</v>
      </c>
      <c r="AC101" s="70">
        <f t="shared" si="141"/>
        <v>-8.9143216736348896E-2</v>
      </c>
      <c r="AD101" s="71">
        <f t="shared" si="141"/>
        <v>-8.9265159768682004E-2</v>
      </c>
      <c r="AE101" s="30"/>
      <c r="AF101" s="30"/>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row>
    <row r="102" spans="1:141" ht="30" customHeight="1" x14ac:dyDescent="0.25">
      <c r="B102" s="2"/>
      <c r="C102" s="2"/>
      <c r="D102" s="2"/>
      <c r="E102" s="40" t="s">
        <v>58</v>
      </c>
      <c r="F102" s="52">
        <f t="shared" ref="F102:N102" si="142">F82/F52</f>
        <v>-0.10489204219688304</v>
      </c>
      <c r="G102" s="52">
        <f t="shared" si="142"/>
        <v>-0.12731914119571558</v>
      </c>
      <c r="H102" s="52">
        <f t="shared" si="142"/>
        <v>-0.13240672748044804</v>
      </c>
      <c r="I102" s="52">
        <f t="shared" si="142"/>
        <v>-9.5989321455310667E-2</v>
      </c>
      <c r="J102" s="52">
        <f t="shared" si="142"/>
        <v>-6.4123322792358509E-2</v>
      </c>
      <c r="K102" s="52">
        <f t="shared" si="142"/>
        <v>-5.9737295295893236E-2</v>
      </c>
      <c r="L102" s="52">
        <f t="shared" si="142"/>
        <v>-2.713724442735577E-2</v>
      </c>
      <c r="M102" s="52">
        <f t="shared" si="142"/>
        <v>-4.5555983210525411E-2</v>
      </c>
      <c r="N102" s="52">
        <f t="shared" si="142"/>
        <v>-0.12123364453906484</v>
      </c>
      <c r="O102" s="52">
        <f>O82/O52</f>
        <v>-3.2402478799384273E-2</v>
      </c>
      <c r="P102" s="52">
        <f>P82/P52</f>
        <v>-3.2151237964889702E-2</v>
      </c>
      <c r="Q102" s="70">
        <f t="shared" ref="Q102:R102" si="143">P102</f>
        <v>-3.2151237964889702E-2</v>
      </c>
      <c r="R102" s="70">
        <f t="shared" si="143"/>
        <v>-3.2151237964889702E-2</v>
      </c>
      <c r="S102" s="70">
        <f>S82/S52</f>
        <v>-6.4709944662771829E-2</v>
      </c>
      <c r="T102" s="70">
        <f>T82/T52</f>
        <v>-0.12870030468057647</v>
      </c>
      <c r="U102" s="70">
        <f t="shared" ref="U102:AD102" si="144">$F122+$G122*U$10</f>
        <v>-0.10635591547150267</v>
      </c>
      <c r="V102" s="70">
        <f t="shared" si="144"/>
        <v>-0.10074138514561222</v>
      </c>
      <c r="W102" s="70">
        <f t="shared" si="144"/>
        <v>-0.1009317082075068</v>
      </c>
      <c r="X102" s="70">
        <f t="shared" si="144"/>
        <v>-0.10331074648118919</v>
      </c>
      <c r="Y102" s="70">
        <f t="shared" si="144"/>
        <v>-0.10568978475487159</v>
      </c>
      <c r="Z102" s="70">
        <f t="shared" si="144"/>
        <v>-0.10749785384287021</v>
      </c>
      <c r="AA102" s="70">
        <f t="shared" si="144"/>
        <v>-0.10892527680707965</v>
      </c>
      <c r="AB102" s="70">
        <f t="shared" si="144"/>
        <v>-0.11006721517844721</v>
      </c>
      <c r="AC102" s="70">
        <f t="shared" si="144"/>
        <v>-0.11082850742602557</v>
      </c>
      <c r="AD102" s="71">
        <f t="shared" si="144"/>
        <v>-0.11101883048792015</v>
      </c>
      <c r="AE102" s="30"/>
      <c r="AF102" s="30"/>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row>
    <row r="103" spans="1:141" ht="30" customHeight="1" x14ac:dyDescent="0.25">
      <c r="B103" s="2"/>
      <c r="C103" s="2"/>
      <c r="D103" s="2"/>
      <c r="E103" s="40" t="s">
        <v>137</v>
      </c>
      <c r="F103" s="52">
        <f t="shared" ref="F103:N103" si="145">F83/F54</f>
        <v>-5.7544367657036834E-2</v>
      </c>
      <c r="G103" s="52">
        <f t="shared" si="145"/>
        <v>-6.049958951813577E-2</v>
      </c>
      <c r="H103" s="52">
        <f t="shared" si="145"/>
        <v>-7.0349873099288363E-2</v>
      </c>
      <c r="I103" s="52">
        <f t="shared" si="145"/>
        <v>-7.0729481233686789E-2</v>
      </c>
      <c r="J103" s="52">
        <f t="shared" si="145"/>
        <v>-6.8749548060941759E-2</v>
      </c>
      <c r="K103" s="52">
        <f t="shared" si="145"/>
        <v>-7.3175451392459331E-2</v>
      </c>
      <c r="L103" s="52">
        <f t="shared" si="145"/>
        <v>-6.6532106161297094E-2</v>
      </c>
      <c r="M103" s="52">
        <f t="shared" si="145"/>
        <v>-5.9296105003366885E-2</v>
      </c>
      <c r="N103" s="52">
        <f t="shared" si="145"/>
        <v>-8.2846641928897291E-2</v>
      </c>
      <c r="O103" s="52">
        <f>O83/O54</f>
        <v>-2.4601796604977643E-2</v>
      </c>
      <c r="P103" s="52">
        <f>P83/P54</f>
        <v>-2.456482484764138E-2</v>
      </c>
      <c r="Q103" s="70">
        <f t="shared" ref="Q103:R103" si="146">P103</f>
        <v>-2.456482484764138E-2</v>
      </c>
      <c r="R103" s="70">
        <f t="shared" si="146"/>
        <v>-2.456482484764138E-2</v>
      </c>
      <c r="S103" s="70">
        <f>S83/S54</f>
        <v>-4.9440972017234401E-2</v>
      </c>
      <c r="T103" s="70">
        <f>T83/T54</f>
        <v>-9.6958485514878068E-2</v>
      </c>
      <c r="U103" s="70">
        <f t="shared" ref="U103:AD103" si="147">$F123+$G123*U$10</f>
        <v>-6.8499706667152022E-2</v>
      </c>
      <c r="V103" s="70">
        <f t="shared" si="147"/>
        <v>-6.8286999077473348E-2</v>
      </c>
      <c r="W103" s="70">
        <f t="shared" si="147"/>
        <v>-6.8294209504242115E-2</v>
      </c>
      <c r="X103" s="70">
        <f t="shared" si="147"/>
        <v>-6.8384339838851727E-2</v>
      </c>
      <c r="Y103" s="70">
        <f t="shared" si="147"/>
        <v>-6.8474470173461338E-2</v>
      </c>
      <c r="Z103" s="70">
        <f t="shared" si="147"/>
        <v>-6.8542969227764636E-2</v>
      </c>
      <c r="AA103" s="70">
        <f t="shared" si="147"/>
        <v>-6.85970474285304E-2</v>
      </c>
      <c r="AB103" s="70">
        <f t="shared" si="147"/>
        <v>-6.8640309989143014E-2</v>
      </c>
      <c r="AC103" s="70">
        <f t="shared" si="147"/>
        <v>-6.8669151696218095E-2</v>
      </c>
      <c r="AD103" s="71">
        <f t="shared" si="147"/>
        <v>-6.8676362122986861E-2</v>
      </c>
      <c r="AE103" s="30"/>
      <c r="AF103" s="30"/>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row>
    <row r="104" spans="1:141" ht="30" customHeight="1" x14ac:dyDescent="0.25">
      <c r="B104" s="2"/>
      <c r="C104" s="2"/>
      <c r="D104" s="2"/>
      <c r="E104" s="40" t="s">
        <v>138</v>
      </c>
      <c r="F104" s="52">
        <f t="shared" ref="F104:N104" si="148">F84/F56</f>
        <v>-4.5758723022952988E-2</v>
      </c>
      <c r="G104" s="52">
        <f t="shared" si="148"/>
        <v>-7.7953319889470865E-2</v>
      </c>
      <c r="H104" s="52">
        <f t="shared" si="148"/>
        <v>-0.15073864509856535</v>
      </c>
      <c r="I104" s="52">
        <f t="shared" si="148"/>
        <v>-0.15606069364250835</v>
      </c>
      <c r="J104" s="52">
        <f t="shared" si="148"/>
        <v>-0.15723266302262284</v>
      </c>
      <c r="K104" s="52">
        <f t="shared" si="148"/>
        <v>-4.0279264287599245E-2</v>
      </c>
      <c r="L104" s="52">
        <f t="shared" si="148"/>
        <v>-2.2265577682569898E-2</v>
      </c>
      <c r="M104" s="52">
        <f t="shared" si="148"/>
        <v>-3.1624186109097653E-2</v>
      </c>
      <c r="N104" s="52">
        <f t="shared" si="148"/>
        <v>-1.9840044841115373E-2</v>
      </c>
      <c r="O104" s="52">
        <f>O84/O56</f>
        <v>-6.3636199068920277E-3</v>
      </c>
      <c r="P104" s="52">
        <f>P84/P56</f>
        <v>-6.6575712082765264E-3</v>
      </c>
      <c r="Q104" s="70">
        <f t="shared" ref="Q104:R104" si="149">P104</f>
        <v>-6.6575712082765264E-3</v>
      </c>
      <c r="R104" s="70">
        <f t="shared" si="149"/>
        <v>-6.6575712082765264E-3</v>
      </c>
      <c r="S104" s="70">
        <f>S84/S56</f>
        <v>-1.339951714912185E-2</v>
      </c>
      <c r="T104" s="70">
        <f>T84/T56</f>
        <v>-2.5766725492327499E-2</v>
      </c>
      <c r="U104" s="70">
        <f t="shared" ref="U104:AD104" si="150">$F124+$G124*U$10</f>
        <v>-8.8469034821647252E-2</v>
      </c>
      <c r="V104" s="70">
        <f t="shared" si="150"/>
        <v>-8.5502763639049573E-2</v>
      </c>
      <c r="W104" s="70">
        <f t="shared" si="150"/>
        <v>-8.5603315204561353E-2</v>
      </c>
      <c r="X104" s="70">
        <f t="shared" si="150"/>
        <v>-8.686020977345868E-2</v>
      </c>
      <c r="Y104" s="70">
        <f t="shared" si="150"/>
        <v>-8.8117104342356006E-2</v>
      </c>
      <c r="Z104" s="70">
        <f t="shared" si="150"/>
        <v>-8.9072344214717963E-2</v>
      </c>
      <c r="AA104" s="70">
        <f t="shared" si="150"/>
        <v>-8.9826480956056359E-2</v>
      </c>
      <c r="AB104" s="70">
        <f t="shared" si="150"/>
        <v>-9.0429790349127084E-2</v>
      </c>
      <c r="AC104" s="70">
        <f t="shared" si="150"/>
        <v>-9.0831996611174221E-2</v>
      </c>
      <c r="AD104" s="71">
        <f t="shared" si="150"/>
        <v>-9.0932548176686001E-2</v>
      </c>
      <c r="AE104" s="30"/>
      <c r="AF104" s="30"/>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row>
    <row r="105" spans="1:141" ht="30" customHeight="1" x14ac:dyDescent="0.25">
      <c r="B105" s="2"/>
      <c r="C105" s="2"/>
      <c r="D105" s="2"/>
      <c r="E105" s="40" t="s">
        <v>139</v>
      </c>
      <c r="F105" s="52">
        <f t="shared" ref="F105:N105" si="151">F85/F58</f>
        <v>-6.0615293495429295E-2</v>
      </c>
      <c r="G105" s="52">
        <f t="shared" si="151"/>
        <v>-7.1584718318989216E-2</v>
      </c>
      <c r="H105" s="52">
        <f t="shared" si="151"/>
        <v>-6.8869899338134158E-2</v>
      </c>
      <c r="I105" s="52">
        <f t="shared" si="151"/>
        <v>-5.7754154700208803E-2</v>
      </c>
      <c r="J105" s="52">
        <f t="shared" si="151"/>
        <v>-4.8076195589351917E-2</v>
      </c>
      <c r="K105" s="52">
        <f t="shared" si="151"/>
        <v>-4.5869856643851584E-2</v>
      </c>
      <c r="L105" s="52">
        <f t="shared" si="151"/>
        <v>-4.6238729566315112E-2</v>
      </c>
      <c r="M105" s="52">
        <f t="shared" si="151"/>
        <v>-4.8725803533425587E-2</v>
      </c>
      <c r="N105" s="52">
        <f t="shared" si="151"/>
        <v>-5.9596196812046906E-2</v>
      </c>
      <c r="O105" s="52">
        <f>O85/O58</f>
        <v>-1.7793808174907617E-2</v>
      </c>
      <c r="P105" s="52">
        <f>P85/P58</f>
        <v>-1.9565915928970723E-2</v>
      </c>
      <c r="Q105" s="70">
        <f t="shared" ref="Q105:R105" si="152">P105</f>
        <v>-1.9565915928970723E-2</v>
      </c>
      <c r="R105" s="70">
        <f t="shared" si="152"/>
        <v>-1.9565915928970723E-2</v>
      </c>
      <c r="S105" s="70">
        <f>S85/S58</f>
        <v>-3.9379800504813468E-2</v>
      </c>
      <c r="T105" s="70">
        <f>T85/T58</f>
        <v>-7.8812815081941587E-2</v>
      </c>
      <c r="U105" s="70">
        <f t="shared" ref="U105:AD105" si="153">$F125+$G125*U$10</f>
        <v>-6.1037438306471084E-2</v>
      </c>
      <c r="V105" s="70">
        <f t="shared" si="153"/>
        <v>-5.9718460281527636E-2</v>
      </c>
      <c r="W105" s="70">
        <f t="shared" si="153"/>
        <v>-5.9763171401017237E-2</v>
      </c>
      <c r="X105" s="70">
        <f t="shared" si="153"/>
        <v>-6.0322060394637347E-2</v>
      </c>
      <c r="Y105" s="70">
        <f t="shared" si="153"/>
        <v>-6.0880949388257451E-2</v>
      </c>
      <c r="Z105" s="70">
        <f t="shared" si="153"/>
        <v>-6.1305705023408735E-2</v>
      </c>
      <c r="AA105" s="70">
        <f t="shared" si="153"/>
        <v>-6.1641038419580796E-2</v>
      </c>
      <c r="AB105" s="70">
        <f t="shared" si="153"/>
        <v>-6.1909305136518447E-2</v>
      </c>
      <c r="AC105" s="70">
        <f t="shared" si="153"/>
        <v>-6.2088149614476881E-2</v>
      </c>
      <c r="AD105" s="71">
        <f t="shared" si="153"/>
        <v>-6.2132860733966483E-2</v>
      </c>
      <c r="AE105" s="30"/>
      <c r="AF105" s="30"/>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row>
    <row r="106" spans="1:141" ht="30" customHeight="1" x14ac:dyDescent="0.25">
      <c r="B106" s="2"/>
      <c r="C106" s="2"/>
      <c r="D106" s="2"/>
      <c r="E106" s="40" t="s">
        <v>140</v>
      </c>
      <c r="F106" s="52">
        <f t="shared" ref="F106:N106" si="154">F86/F60</f>
        <v>-3.4397989640416488E-2</v>
      </c>
      <c r="G106" s="52">
        <f t="shared" si="154"/>
        <v>-3.0982842684960137E-2</v>
      </c>
      <c r="H106" s="52">
        <f t="shared" si="154"/>
        <v>-3.7304754134172523E-2</v>
      </c>
      <c r="I106" s="52">
        <f t="shared" si="154"/>
        <v>-3.8345502516929988E-2</v>
      </c>
      <c r="J106" s="52">
        <f t="shared" si="154"/>
        <v>-4.4301424348946343E-2</v>
      </c>
      <c r="K106" s="52">
        <f t="shared" si="154"/>
        <v>-4.8339217032409482E-2</v>
      </c>
      <c r="L106" s="52">
        <f t="shared" si="154"/>
        <v>-3.9663200950926139E-2</v>
      </c>
      <c r="M106" s="52">
        <f t="shared" si="154"/>
        <v>-3.8942431563458585E-2</v>
      </c>
      <c r="N106" s="52">
        <f t="shared" si="154"/>
        <v>-4.3548458874862132E-2</v>
      </c>
      <c r="O106" s="52">
        <f>O86/O60</f>
        <v>-1.3829317386968675E-2</v>
      </c>
      <c r="P106" s="52">
        <f>P86/P60</f>
        <v>-1.387891793360038E-2</v>
      </c>
      <c r="Q106" s="70">
        <f t="shared" ref="Q106:R106" si="155">P106</f>
        <v>-1.387891793360038E-2</v>
      </c>
      <c r="R106" s="70">
        <f t="shared" si="155"/>
        <v>-1.387891793360038E-2</v>
      </c>
      <c r="S106" s="70">
        <f>S86/S60</f>
        <v>-2.7933730341680587E-2</v>
      </c>
      <c r="T106" s="70">
        <f>T86/T60</f>
        <v>-5.3696765965303768E-2</v>
      </c>
      <c r="U106" s="70">
        <f t="shared" ref="U106:AD106" si="156">$F126+$G126*U$10</f>
        <v>-3.8290174761754794E-2</v>
      </c>
      <c r="V106" s="70">
        <f t="shared" si="156"/>
        <v>-3.8642298596020912E-2</v>
      </c>
      <c r="W106" s="70">
        <f t="shared" si="156"/>
        <v>-3.8630362194859352E-2</v>
      </c>
      <c r="X106" s="70">
        <f t="shared" si="156"/>
        <v>-3.8481157180339808E-2</v>
      </c>
      <c r="Y106" s="70">
        <f t="shared" si="156"/>
        <v>-3.833195216582027E-2</v>
      </c>
      <c r="Z106" s="70">
        <f t="shared" si="156"/>
        <v>-3.8218556354785417E-2</v>
      </c>
      <c r="AA106" s="70">
        <f t="shared" si="156"/>
        <v>-3.812903334607369E-2</v>
      </c>
      <c r="AB106" s="70">
        <f t="shared" si="156"/>
        <v>-3.8057414939104313E-2</v>
      </c>
      <c r="AC106" s="70">
        <f t="shared" si="156"/>
        <v>-3.8009669334458061E-2</v>
      </c>
      <c r="AD106" s="71">
        <f t="shared" si="156"/>
        <v>-3.7997732933296495E-2</v>
      </c>
      <c r="AE106" s="30"/>
      <c r="AF106" s="30"/>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row>
    <row r="107" spans="1:141" ht="30" customHeight="1" x14ac:dyDescent="0.25">
      <c r="B107" s="2"/>
      <c r="C107" s="2"/>
      <c r="D107" s="2"/>
      <c r="E107" s="40" t="s">
        <v>141</v>
      </c>
      <c r="F107" s="52">
        <f t="shared" ref="F107:N107" si="157">F87/F62</f>
        <v>-9.147885587959198E-2</v>
      </c>
      <c r="G107" s="52">
        <f t="shared" si="157"/>
        <v>-0.11063768283364213</v>
      </c>
      <c r="H107" s="52">
        <f t="shared" si="157"/>
        <v>-0.11613390844642892</v>
      </c>
      <c r="I107" s="52">
        <f t="shared" si="157"/>
        <v>-8.6037464348799053E-2</v>
      </c>
      <c r="J107" s="52">
        <f t="shared" si="157"/>
        <v>-5.5540494769489086E-2</v>
      </c>
      <c r="K107" s="52">
        <f t="shared" si="157"/>
        <v>-5.2136743581113837E-2</v>
      </c>
      <c r="L107" s="52">
        <f t="shared" si="157"/>
        <v>-2.5251226929843093E-2</v>
      </c>
      <c r="M107" s="52">
        <f t="shared" si="157"/>
        <v>-4.0924576578851513E-2</v>
      </c>
      <c r="N107" s="52">
        <f t="shared" si="157"/>
        <v>-0.10904492875035597</v>
      </c>
      <c r="O107" s="52">
        <f>O87/O62</f>
        <v>-2.9084221083369659E-2</v>
      </c>
      <c r="P107" s="52">
        <f>P87/P62</f>
        <v>-2.8270397601537961E-2</v>
      </c>
      <c r="Q107" s="70">
        <f t="shared" ref="Q107:R108" si="158">P107</f>
        <v>-2.8270397601537961E-2</v>
      </c>
      <c r="R107" s="70">
        <f t="shared" si="158"/>
        <v>-2.8270397601537961E-2</v>
      </c>
      <c r="S107" s="70">
        <f>S87/S62</f>
        <v>-5.6899080103472936E-2</v>
      </c>
      <c r="T107" s="70">
        <f>T87/T62</f>
        <v>-0.10828812907801301</v>
      </c>
      <c r="U107" s="70">
        <f t="shared" ref="U107:AD107" si="159">$F127+$G127*U$10</f>
        <v>-9.3712181703878378E-2</v>
      </c>
      <c r="V107" s="70">
        <f t="shared" si="159"/>
        <v>-8.8806805738050498E-2</v>
      </c>
      <c r="W107" s="70">
        <f t="shared" si="159"/>
        <v>-8.8973089669095506E-2</v>
      </c>
      <c r="X107" s="70">
        <f t="shared" si="159"/>
        <v>-9.1051638807158164E-2</v>
      </c>
      <c r="Y107" s="70">
        <f t="shared" si="159"/>
        <v>-9.3130187945220835E-2</v>
      </c>
      <c r="Z107" s="70">
        <f t="shared" si="159"/>
        <v>-9.4709885290148454E-2</v>
      </c>
      <c r="AA107" s="70">
        <f t="shared" si="159"/>
        <v>-9.5957014772986057E-2</v>
      </c>
      <c r="AB107" s="70">
        <f t="shared" si="159"/>
        <v>-9.6954718359256134E-2</v>
      </c>
      <c r="AC107" s="70">
        <f t="shared" si="159"/>
        <v>-9.7619854083436181E-2</v>
      </c>
      <c r="AD107" s="71">
        <f t="shared" si="159"/>
        <v>-9.7786138014481189E-2</v>
      </c>
      <c r="AE107" s="30"/>
      <c r="AF107" s="30"/>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row>
    <row r="108" spans="1:141" ht="30" customHeight="1" thickBot="1" x14ac:dyDescent="0.3">
      <c r="B108" s="2"/>
      <c r="C108" s="2"/>
      <c r="D108" s="2"/>
      <c r="E108" s="138" t="s">
        <v>63</v>
      </c>
      <c r="F108" s="43">
        <f t="shared" ref="F108:N108" si="160">F88/F64</f>
        <v>-6.1166422397219394E-2</v>
      </c>
      <c r="G108" s="43">
        <f t="shared" si="160"/>
        <v>-8.9982517213495844E-2</v>
      </c>
      <c r="H108" s="43">
        <f t="shared" si="160"/>
        <v>-9.0633222863716334E-2</v>
      </c>
      <c r="I108" s="43">
        <f t="shared" si="160"/>
        <v>-6.2529124142188905E-2</v>
      </c>
      <c r="J108" s="43">
        <f t="shared" si="160"/>
        <v>-3.6996181894402839E-2</v>
      </c>
      <c r="K108" s="43">
        <f t="shared" si="160"/>
        <v>-3.5129077435959222E-2</v>
      </c>
      <c r="L108" s="43">
        <f t="shared" si="160"/>
        <v>-2.4193423703867706E-2</v>
      </c>
      <c r="M108" s="43">
        <f t="shared" si="160"/>
        <v>-3.8520524241560272E-2</v>
      </c>
      <c r="N108" s="43">
        <f t="shared" si="160"/>
        <v>-7.7496193371318134E-2</v>
      </c>
      <c r="O108" s="43">
        <f>O88/O64</f>
        <v>-1.7762493959913635E-2</v>
      </c>
      <c r="P108" s="43">
        <f>P88/P64</f>
        <v>-1.5212101223554075E-2</v>
      </c>
      <c r="Q108" s="72">
        <f t="shared" si="158"/>
        <v>-1.5212101223554075E-2</v>
      </c>
      <c r="R108" s="72">
        <f t="shared" si="158"/>
        <v>-1.5212101223554075E-2</v>
      </c>
      <c r="S108" s="72">
        <f>S88/S64</f>
        <v>-3.0616993020786305E-2</v>
      </c>
      <c r="T108" s="72">
        <f>T88/T64</f>
        <v>-5.9498334892883774E-2</v>
      </c>
      <c r="U108" s="72">
        <f t="shared" ref="U108:AD108" si="161">$F128+$G128*U$10</f>
        <v>-6.9929769987337825E-2</v>
      </c>
      <c r="V108" s="72">
        <f t="shared" si="161"/>
        <v>-6.6390358963007656E-2</v>
      </c>
      <c r="W108" s="72">
        <f t="shared" si="161"/>
        <v>-6.6510338997730706E-2</v>
      </c>
      <c r="X108" s="72">
        <f t="shared" si="161"/>
        <v>-6.8010089431768894E-2</v>
      </c>
      <c r="Y108" s="72">
        <f t="shared" si="161"/>
        <v>-6.950983986580711E-2</v>
      </c>
      <c r="Z108" s="72">
        <f t="shared" si="161"/>
        <v>-7.064965019567615E-2</v>
      </c>
      <c r="AA108" s="72">
        <f t="shared" si="161"/>
        <v>-7.1549500456099063E-2</v>
      </c>
      <c r="AB108" s="72">
        <f t="shared" si="161"/>
        <v>-7.2269380664437416E-2</v>
      </c>
      <c r="AC108" s="72">
        <f t="shared" si="161"/>
        <v>-7.2749300803329642E-2</v>
      </c>
      <c r="AD108" s="73">
        <f t="shared" si="161"/>
        <v>-7.2869280838052691E-2</v>
      </c>
      <c r="AE108" s="30"/>
      <c r="AF108" s="30"/>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row>
    <row r="109" spans="1:141" s="1" customFormat="1" ht="30" customHeight="1" x14ac:dyDescent="0.25">
      <c r="A109" s="26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row>
    <row r="110" spans="1:141" s="1" customFormat="1" ht="30" customHeight="1" thickBot="1" x14ac:dyDescent="0.3">
      <c r="A110" s="267"/>
      <c r="B110" s="2"/>
      <c r="C110" s="2"/>
      <c r="D110" s="2"/>
      <c r="E110" s="2"/>
      <c r="F110" s="2"/>
      <c r="G110" s="2"/>
      <c r="H110" s="2"/>
      <c r="I110" s="2"/>
      <c r="J110" s="2"/>
      <c r="K110" s="2"/>
      <c r="L110" s="2"/>
      <c r="M110" s="2"/>
      <c r="N110" s="2"/>
      <c r="O110" s="2"/>
      <c r="P110" s="2"/>
      <c r="Q110" s="2"/>
      <c r="R110" s="2"/>
      <c r="S110" s="2"/>
      <c r="T110" s="197"/>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row>
    <row r="111" spans="1:141" s="1" customFormat="1" ht="30" customHeight="1" x14ac:dyDescent="0.25">
      <c r="A111" s="267"/>
      <c r="B111" s="2"/>
      <c r="C111" s="2"/>
      <c r="D111" s="2"/>
      <c r="E111" s="31"/>
      <c r="F111" s="139"/>
      <c r="G111" s="139"/>
      <c r="H111" s="140"/>
      <c r="I111" s="2"/>
      <c r="J111" s="31"/>
      <c r="K111" s="139"/>
      <c r="L111" s="139"/>
      <c r="M111" s="140"/>
      <c r="N111" s="2"/>
      <c r="O111" s="2"/>
      <c r="P111" s="2"/>
      <c r="Q111" s="2"/>
      <c r="R111" s="2"/>
      <c r="S111" s="2"/>
      <c r="T111" s="197"/>
      <c r="U111" s="197"/>
      <c r="V111" s="197"/>
      <c r="W111" s="197"/>
      <c r="X111" s="197"/>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row>
    <row r="112" spans="1:141" ht="30" customHeight="1" x14ac:dyDescent="0.25">
      <c r="B112" s="2"/>
      <c r="C112" s="2"/>
      <c r="D112" s="2"/>
      <c r="E112" s="34"/>
      <c r="F112" s="35" t="s">
        <v>142</v>
      </c>
      <c r="G112" s="35" t="s">
        <v>143</v>
      </c>
      <c r="H112" s="36" t="s">
        <v>144</v>
      </c>
      <c r="I112" s="2"/>
      <c r="J112" s="34"/>
      <c r="K112" s="35" t="s">
        <v>142</v>
      </c>
      <c r="L112" s="35" t="s">
        <v>143</v>
      </c>
      <c r="M112" s="36" t="s">
        <v>144</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row>
    <row r="113" spans="2:141" ht="30" customHeight="1" x14ac:dyDescent="0.25">
      <c r="B113" s="2"/>
      <c r="C113" s="2"/>
      <c r="D113" s="2"/>
      <c r="E113" s="34" t="s">
        <v>131</v>
      </c>
      <c r="F113" s="141">
        <f>INTERCEPT(F93:N93,$F$10:$N$10)</f>
        <v>4.8748122880064686E-2</v>
      </c>
      <c r="G113" s="141">
        <f>SLOPE(F93:N93,$F$10:$N$10)</f>
        <v>0.63339240759974302</v>
      </c>
      <c r="H113" s="53">
        <f>RSQ(F93:N93,$F$10:$N$10)</f>
        <v>0.98988095858936342</v>
      </c>
      <c r="I113" s="2"/>
      <c r="J113" s="144" t="s">
        <v>158</v>
      </c>
      <c r="K113" s="141"/>
      <c r="L113" s="141"/>
      <c r="M113" s="53"/>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row>
    <row r="114" spans="2:141" ht="30" customHeight="1" x14ac:dyDescent="0.25">
      <c r="B114" s="2"/>
      <c r="C114" s="2"/>
      <c r="D114" s="2"/>
      <c r="E114" s="40" t="s">
        <v>132</v>
      </c>
      <c r="F114" s="142">
        <f>INTERCEPT(F94:N94,$F$10:$N$10)</f>
        <v>1.2944212384225801E-2</v>
      </c>
      <c r="G114" s="142">
        <f>SLOPE(F94:N94,$F$10:$N$10)</f>
        <v>0.81358024970564213</v>
      </c>
      <c r="H114" s="53">
        <f>RSQ(F94:N94,$F$10:$N$10)</f>
        <v>0.98799888998952345</v>
      </c>
      <c r="I114" s="2"/>
      <c r="J114" s="145" t="s">
        <v>163</v>
      </c>
      <c r="K114" s="142">
        <f>INTERCEPT($G$35:$N$35,G10:N10)</f>
        <v>8.6204996475593099E-2</v>
      </c>
      <c r="L114" s="142">
        <f>SLOPE($G$35:$N$35,G10:N10)</f>
        <v>-0.20857151772833382</v>
      </c>
      <c r="M114" s="53">
        <f>RSQ($G$35:$N$35,G10:N10)</f>
        <v>3.7913500566003448E-2</v>
      </c>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row>
    <row r="115" spans="2:141" ht="30" customHeight="1" x14ac:dyDescent="0.25">
      <c r="B115" s="2"/>
      <c r="C115" s="2"/>
      <c r="D115" s="2"/>
      <c r="E115" s="40" t="s">
        <v>133</v>
      </c>
      <c r="F115" s="142">
        <f t="shared" ref="F115:F117" si="162">INTERCEPT(F95:N95,$F$10:$N$10)</f>
        <v>9.5097086702407324E-2</v>
      </c>
      <c r="G115" s="142">
        <f t="shared" ref="G115:G117" si="163">SLOPE(F95:N95,$F$10:$N$10)</f>
        <v>0.37083783911273888</v>
      </c>
      <c r="H115" s="53">
        <f t="shared" ref="H115:H117" si="164">RSQ(F95:N95,$F$10:$N$10)</f>
        <v>0.93228415411355081</v>
      </c>
      <c r="I115" s="2"/>
      <c r="J115" s="145" t="s">
        <v>164</v>
      </c>
      <c r="K115" s="142">
        <f>INTERCEPT($G$35:$N$35,G11:N11)</f>
        <v>2.7883996352802004E-3</v>
      </c>
      <c r="L115" s="142">
        <f>SLOPE($G$35:$N$35,G11:N11)</f>
        <v>1.0845543457026046</v>
      </c>
      <c r="M115" s="53">
        <f>RSQ($G$35:$N$35,G11:N11)</f>
        <v>0.4726886232318257</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row>
    <row r="116" spans="2:141" ht="30" customHeight="1" x14ac:dyDescent="0.25">
      <c r="B116" s="2"/>
      <c r="C116" s="2"/>
      <c r="D116" s="2"/>
      <c r="E116" s="40" t="s">
        <v>134</v>
      </c>
      <c r="F116" s="142">
        <f t="shared" si="162"/>
        <v>5.6168567966435323E-3</v>
      </c>
      <c r="G116" s="142">
        <f t="shared" si="163"/>
        <v>0.71990566815082591</v>
      </c>
      <c r="H116" s="53">
        <f t="shared" si="164"/>
        <v>0.9846040239899404</v>
      </c>
      <c r="I116" s="2"/>
      <c r="J116" s="144" t="s">
        <v>165</v>
      </c>
      <c r="K116" s="141"/>
      <c r="L116" s="141"/>
      <c r="M116" s="53"/>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row>
    <row r="117" spans="2:141" ht="30" customHeight="1" x14ac:dyDescent="0.25">
      <c r="B117" s="2"/>
      <c r="C117" s="2"/>
      <c r="D117" s="2"/>
      <c r="E117" s="40" t="s">
        <v>135</v>
      </c>
      <c r="F117" s="142">
        <f t="shared" si="162"/>
        <v>1.7899584122006575E-2</v>
      </c>
      <c r="G117" s="142">
        <f t="shared" si="163"/>
        <v>0.14448823053410897</v>
      </c>
      <c r="H117" s="53">
        <f t="shared" si="164"/>
        <v>0.28077370262415052</v>
      </c>
      <c r="I117" s="2"/>
      <c r="J117" s="145" t="s">
        <v>163</v>
      </c>
      <c r="K117" s="142">
        <f>INTERCEPT($G$45:$N$45,G10:N10)</f>
        <v>6.7531657073020349E-2</v>
      </c>
      <c r="L117" s="142">
        <f>SLOPE($G$45:$N$45,G10:N10)</f>
        <v>-8.5950801780711725E-2</v>
      </c>
      <c r="M117" s="53">
        <f>RSQ($G$45:$N$45,G10:N10)</f>
        <v>6.3444455024396261E-3</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row>
    <row r="118" spans="2:141" ht="30" customHeight="1" thickBot="1" x14ac:dyDescent="0.3">
      <c r="B118" s="2"/>
      <c r="C118" s="2"/>
      <c r="D118" s="2"/>
      <c r="E118" s="34" t="s">
        <v>136</v>
      </c>
      <c r="F118" s="141">
        <f t="shared" ref="F118:F119" si="165">INTERCEPT(F98:N98,$F$10:$N$10)</f>
        <v>-1.6458585389757634E-2</v>
      </c>
      <c r="G118" s="141">
        <f t="shared" ref="G118:G119" si="166">SLOPE(F98:N98,$F$10:$N$10)</f>
        <v>-0.62344366149749231</v>
      </c>
      <c r="H118" s="57">
        <f t="shared" ref="H118:H119" si="167">RSQ(F98:N98,$F$10:$N$10)</f>
        <v>0.98430092197096486</v>
      </c>
      <c r="I118" s="2"/>
      <c r="J118" s="146" t="s">
        <v>166</v>
      </c>
      <c r="K118" s="143">
        <f>INTERCEPT($G$45:$N$45,G11:N11)</f>
        <v>-1.0651443551170856E-2</v>
      </c>
      <c r="L118" s="143">
        <f>SLOPE($G$45:$N$45,G11:N11)</f>
        <v>1.1719303890197341</v>
      </c>
      <c r="M118" s="44">
        <f>RSQ($G$45:$N$45,G11:N11)</f>
        <v>0.54385868541167881</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row>
    <row r="119" spans="2:141" ht="30" customHeight="1" x14ac:dyDescent="0.25">
      <c r="B119" s="2"/>
      <c r="C119" s="2"/>
      <c r="D119" s="2"/>
      <c r="E119" s="40" t="s">
        <v>54</v>
      </c>
      <c r="F119" s="142">
        <f t="shared" si="165"/>
        <v>-1.4133985001850299E-2</v>
      </c>
      <c r="G119" s="142">
        <f t="shared" si="166"/>
        <v>-0.4689951956882476</v>
      </c>
      <c r="H119" s="53">
        <f t="shared" si="167"/>
        <v>0.99031094915897877</v>
      </c>
      <c r="I119" s="2"/>
      <c r="J119" s="2"/>
      <c r="K119" s="2"/>
      <c r="L119" s="2"/>
      <c r="M119" s="11"/>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row>
    <row r="120" spans="2:141" ht="30" customHeight="1" x14ac:dyDescent="0.25">
      <c r="B120" s="2"/>
      <c r="C120" s="2"/>
      <c r="D120" s="2"/>
      <c r="E120" s="40" t="s">
        <v>55</v>
      </c>
      <c r="F120" s="142">
        <f t="shared" ref="F120:F127" si="168">INTERCEPT(F100:N100,$F$10:$N$10)</f>
        <v>-2.0665558143144885E-2</v>
      </c>
      <c r="G120" s="142">
        <f t="shared" ref="G120:G127" si="169">SLOPE(F100:N100,$F$10:$N$10)</f>
        <v>-7.2813097937186821E-2</v>
      </c>
      <c r="H120" s="53">
        <f t="shared" ref="H120:H126" si="170">RSQ(F100:N100,$F$10:$N$10)</f>
        <v>0.21832526348705619</v>
      </c>
      <c r="I120" s="2"/>
      <c r="J120" s="2"/>
      <c r="K120" s="2"/>
      <c r="L120" s="2"/>
      <c r="M120" s="68"/>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row>
    <row r="121" spans="2:141" ht="30" customHeight="1" x14ac:dyDescent="0.25">
      <c r="B121" s="2"/>
      <c r="C121" s="2"/>
      <c r="D121" s="2"/>
      <c r="E121" s="40" t="s">
        <v>56</v>
      </c>
      <c r="F121" s="142">
        <f t="shared" si="168"/>
        <v>-1.9696659822643875E-2</v>
      </c>
      <c r="G121" s="142">
        <f t="shared" si="169"/>
        <v>-0.60971516166554018</v>
      </c>
      <c r="H121" s="53">
        <f t="shared" si="170"/>
        <v>0.97664367676233355</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row>
    <row r="122" spans="2:141" ht="30" customHeight="1" x14ac:dyDescent="0.25">
      <c r="B122" s="2"/>
      <c r="C122" s="2"/>
      <c r="D122" s="2"/>
      <c r="E122" s="40" t="s">
        <v>58</v>
      </c>
      <c r="F122" s="142">
        <f t="shared" si="168"/>
        <v>-2.4395236770556744E-3</v>
      </c>
      <c r="G122" s="142">
        <f t="shared" si="169"/>
        <v>-0.9516153094729578</v>
      </c>
      <c r="H122" s="53">
        <f t="shared" si="170"/>
        <v>0.99705172497662053</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row>
    <row r="123" spans="2:141" ht="30" customHeight="1" x14ac:dyDescent="0.25">
      <c r="B123" s="2"/>
      <c r="C123" s="2"/>
      <c r="D123" s="2"/>
      <c r="E123" s="40" t="s">
        <v>137</v>
      </c>
      <c r="F123" s="142">
        <f t="shared" si="168"/>
        <v>-6.4562813651404358E-2</v>
      </c>
      <c r="G123" s="142">
        <f t="shared" si="169"/>
        <v>-3.6052133843843127E-2</v>
      </c>
      <c r="H123" s="53">
        <f t="shared" si="170"/>
        <v>3.3600816932329372E-2</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row>
    <row r="124" spans="2:141" ht="30" customHeight="1" x14ac:dyDescent="0.25">
      <c r="B124" s="2"/>
      <c r="C124" s="2"/>
      <c r="D124" s="2"/>
      <c r="E124" s="40" t="s">
        <v>138</v>
      </c>
      <c r="F124" s="142">
        <f t="shared" si="168"/>
        <v>-3.3567880052212132E-2</v>
      </c>
      <c r="G124" s="142">
        <f t="shared" si="169"/>
        <v>-0.50275782755892973</v>
      </c>
      <c r="H124" s="53">
        <f t="shared" si="170"/>
        <v>0.11441598271273376</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row>
    <row r="125" spans="2:141" ht="30" customHeight="1" x14ac:dyDescent="0.25">
      <c r="B125" s="2"/>
      <c r="C125" s="2"/>
      <c r="D125" s="2"/>
      <c r="E125" s="40" t="s">
        <v>139</v>
      </c>
      <c r="F125" s="142">
        <f t="shared" si="168"/>
        <v>-3.6625167065144862E-2</v>
      </c>
      <c r="G125" s="142">
        <f t="shared" si="169"/>
        <v>-0.22355559744804229</v>
      </c>
      <c r="H125" s="53">
        <f t="shared" si="170"/>
        <v>0.85824056507475255</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row>
    <row r="126" spans="2:141" ht="30" customHeight="1" x14ac:dyDescent="0.25">
      <c r="B126" s="2"/>
      <c r="C126" s="2"/>
      <c r="D126" s="2"/>
      <c r="E126" s="40" t="s">
        <v>140</v>
      </c>
      <c r="F126" s="142">
        <f t="shared" si="168"/>
        <v>-4.4807449795968367E-2</v>
      </c>
      <c r="G126" s="142">
        <f t="shared" si="169"/>
        <v>5.9682005807816574E-2</v>
      </c>
      <c r="H126" s="53">
        <f t="shared" si="170"/>
        <v>0.20832074434259043</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row>
    <row r="127" spans="2:141" ht="30" customHeight="1" x14ac:dyDescent="0.25">
      <c r="B127" s="2"/>
      <c r="C127" s="2"/>
      <c r="D127" s="2"/>
      <c r="E127" s="40" t="s">
        <v>141</v>
      </c>
      <c r="F127" s="142">
        <f t="shared" si="168"/>
        <v>-2.9211553533012441E-3</v>
      </c>
      <c r="G127" s="142">
        <f t="shared" si="169"/>
        <v>-0.83141965522506533</v>
      </c>
      <c r="H127" s="53">
        <f>RSQ(F107:N107,$F$10:$N$10)</f>
        <v>0.99611942890479266</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row>
    <row r="128" spans="2:141" ht="30" customHeight="1" thickBot="1" x14ac:dyDescent="0.3">
      <c r="B128" s="2"/>
      <c r="C128" s="2"/>
      <c r="D128" s="2"/>
      <c r="E128" s="138" t="s">
        <v>63</v>
      </c>
      <c r="F128" s="143">
        <f t="shared" ref="F128" si="171">INTERCEPT(F108:N108,$F$10:$N$10)</f>
        <v>-4.4206710285489906E-3</v>
      </c>
      <c r="G128" s="143">
        <f t="shared" ref="G128" si="172">SLOPE(F108:N108,$F$10:$N$10)</f>
        <v>-0.59990017361528225</v>
      </c>
      <c r="H128" s="44">
        <f>RSQ(F108:N108,$F$10:$N$10)</f>
        <v>0.94056564116289909</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row>
    <row r="129" spans="2:141" ht="30"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row>
    <row r="130" spans="2:141" ht="30" customHeight="1" thickBot="1" x14ac:dyDescent="0.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row>
    <row r="131" spans="2:141" ht="30" customHeight="1" x14ac:dyDescent="0.25">
      <c r="B131" s="2"/>
      <c r="C131" s="2"/>
      <c r="D131" s="2"/>
      <c r="E131" s="31"/>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3"/>
      <c r="AG131" s="2"/>
      <c r="AH131" s="2"/>
      <c r="AI131" s="2"/>
      <c r="AJ131" s="2"/>
      <c r="AK131" s="2"/>
    </row>
    <row r="132" spans="2:141" ht="30" customHeight="1" x14ac:dyDescent="0.25">
      <c r="B132" s="2"/>
      <c r="C132" s="2"/>
      <c r="D132" s="2"/>
      <c r="E132" s="34"/>
      <c r="F132" s="35">
        <v>2014</v>
      </c>
      <c r="G132" s="35">
        <v>2015</v>
      </c>
      <c r="H132" s="35">
        <v>2016</v>
      </c>
      <c r="I132" s="35">
        <v>2017</v>
      </c>
      <c r="J132" s="35">
        <v>2018</v>
      </c>
      <c r="K132" s="35">
        <v>2019</v>
      </c>
      <c r="L132" s="35">
        <v>2020</v>
      </c>
      <c r="M132" s="35">
        <v>2021</v>
      </c>
      <c r="N132" s="35">
        <v>2022</v>
      </c>
      <c r="O132" s="35" t="s">
        <v>451</v>
      </c>
      <c r="P132" s="114" t="s">
        <v>452</v>
      </c>
      <c r="Q132" s="69" t="s">
        <v>453</v>
      </c>
      <c r="R132" s="69" t="s">
        <v>454</v>
      </c>
      <c r="S132" s="69" t="s">
        <v>455</v>
      </c>
      <c r="T132" s="69">
        <v>2023</v>
      </c>
      <c r="U132" s="69">
        <v>2024</v>
      </c>
      <c r="V132" s="69">
        <v>2025</v>
      </c>
      <c r="W132" s="69">
        <v>2026</v>
      </c>
      <c r="X132" s="69">
        <v>2027</v>
      </c>
      <c r="Y132" s="69">
        <v>2028</v>
      </c>
      <c r="Z132" s="69">
        <v>2029</v>
      </c>
      <c r="AA132" s="69">
        <v>2030</v>
      </c>
      <c r="AB132" s="69">
        <v>2031</v>
      </c>
      <c r="AC132" s="69">
        <v>2032</v>
      </c>
      <c r="AD132" s="69">
        <v>2033</v>
      </c>
      <c r="AE132" s="69" t="s">
        <v>188</v>
      </c>
      <c r="AF132" s="36" t="s">
        <v>180</v>
      </c>
      <c r="AG132" s="2"/>
      <c r="AH132" s="2"/>
      <c r="AI132" s="2"/>
      <c r="AJ132" s="2"/>
      <c r="AK132" s="2"/>
    </row>
    <row r="133" spans="2:141" ht="30" customHeight="1" x14ac:dyDescent="0.25">
      <c r="B133" s="2"/>
      <c r="C133" s="2"/>
      <c r="D133" s="2"/>
      <c r="E133" s="34" t="s">
        <v>113</v>
      </c>
      <c r="F133" s="147">
        <f>'DRE CMN 4.720 - Contas Abertas'!F48</f>
        <v>21778487137.099991</v>
      </c>
      <c r="G133" s="147">
        <f>'DRE CMN 4.720 - Contas Abertas'!G48</f>
        <v>22047847644.750011</v>
      </c>
      <c r="H133" s="147">
        <f>'DRE CMN 4.720 - Contas Abertas'!H48</f>
        <v>23794115688.300003</v>
      </c>
      <c r="I133" s="147">
        <f>'DRE CMN 4.720 - Contas Abertas'!I48</f>
        <v>25941415838.970001</v>
      </c>
      <c r="J133" s="147">
        <f>'DRE CMN 4.720 - Contas Abertas'!J48</f>
        <v>27452372337.14999</v>
      </c>
      <c r="K133" s="147">
        <f>'DRE CMN 4.720 - Contas Abertas'!K48</f>
        <v>29208671229.690002</v>
      </c>
      <c r="L133" s="147">
        <f>'DRE CMN 4.720 - Contas Abertas'!L48</f>
        <v>28701888331.700001</v>
      </c>
      <c r="M133" s="147">
        <f>'DRE CMN 4.720 - Contas Abertas'!M48</f>
        <v>29343336213.020012</v>
      </c>
      <c r="N133" s="147">
        <f>'DRE CMN 4.720 - Contas Abertas'!N48</f>
        <v>32333174638.950008</v>
      </c>
      <c r="O133" s="147">
        <f>'DRE CMN 4.720 - Contas Abertas'!O48</f>
        <v>8131702453.6700001</v>
      </c>
      <c r="P133" s="147">
        <f>'DRE CMN 4.720 - Contas Abertas'!P48</f>
        <v>8285926556.689991</v>
      </c>
      <c r="Q133" s="148">
        <f>SUM(Q135,Q137)</f>
        <v>8638411281.5029373</v>
      </c>
      <c r="R133" s="148">
        <f t="shared" ref="R133" si="173">SUM(R135,R137)</f>
        <v>8955398536.4513607</v>
      </c>
      <c r="S133" s="148">
        <f>SUM(Q133:R133)</f>
        <v>17593809817.9543</v>
      </c>
      <c r="T133" s="148">
        <f>T135+T137</f>
        <v>34011438828.314285</v>
      </c>
      <c r="U133" s="148">
        <f t="shared" ref="U133:AD133" si="174">U135+U137</f>
        <v>35312483708.915932</v>
      </c>
      <c r="V133" s="148">
        <f t="shared" si="174"/>
        <v>36784864024.387985</v>
      </c>
      <c r="W133" s="148">
        <f t="shared" si="174"/>
        <v>38430722825.156082</v>
      </c>
      <c r="X133" s="148">
        <f t="shared" si="174"/>
        <v>40240617845.555428</v>
      </c>
      <c r="Y133" s="148">
        <f t="shared" si="174"/>
        <v>42204908327.92231</v>
      </c>
      <c r="Z133" s="148">
        <f t="shared" si="174"/>
        <v>44313383073.320984</v>
      </c>
      <c r="AA133" s="148">
        <f t="shared" si="174"/>
        <v>46565228728.708786</v>
      </c>
      <c r="AB133" s="148">
        <f t="shared" si="174"/>
        <v>48961315811.931076</v>
      </c>
      <c r="AC133" s="148">
        <f t="shared" si="174"/>
        <v>51501028231.780357</v>
      </c>
      <c r="AD133" s="148">
        <f t="shared" si="174"/>
        <v>54181929494.303452</v>
      </c>
      <c r="AE133" s="149"/>
      <c r="AF133" s="36"/>
      <c r="AG133" s="2"/>
      <c r="AH133" s="2"/>
      <c r="AI133" s="2"/>
      <c r="AJ133" s="2"/>
      <c r="AK133" s="2"/>
    </row>
    <row r="134" spans="2:141" ht="30" customHeight="1" x14ac:dyDescent="0.25">
      <c r="B134" s="2"/>
      <c r="C134" s="2"/>
      <c r="D134" s="2"/>
      <c r="E134" s="58" t="s">
        <v>185</v>
      </c>
      <c r="F134" s="150" t="s">
        <v>157</v>
      </c>
      <c r="G134" s="61">
        <f t="shared" ref="G134:AD134" si="175">G133/F133-1</f>
        <v>1.2368191874593482E-2</v>
      </c>
      <c r="H134" s="61">
        <f t="shared" si="175"/>
        <v>7.9203560895696246E-2</v>
      </c>
      <c r="I134" s="61">
        <f t="shared" si="175"/>
        <v>9.0245007580839198E-2</v>
      </c>
      <c r="J134" s="61">
        <f t="shared" si="175"/>
        <v>5.8244951145271839E-2</v>
      </c>
      <c r="K134" s="61">
        <f t="shared" si="175"/>
        <v>6.3976215642510992E-2</v>
      </c>
      <c r="L134" s="61">
        <f t="shared" si="175"/>
        <v>-1.7350426317061185E-2</v>
      </c>
      <c r="M134" s="61">
        <f t="shared" si="175"/>
        <v>2.2348629954481503E-2</v>
      </c>
      <c r="N134" s="61">
        <f t="shared" si="175"/>
        <v>0.10189156421154899</v>
      </c>
      <c r="O134" s="61"/>
      <c r="P134" s="119"/>
      <c r="Q134" s="75"/>
      <c r="R134" s="75"/>
      <c r="S134" s="75"/>
      <c r="T134" s="75">
        <f>T133/N133-1</f>
        <v>5.1905332776774893E-2</v>
      </c>
      <c r="U134" s="75">
        <f t="shared" si="175"/>
        <v>3.8253156156349943E-2</v>
      </c>
      <c r="V134" s="75">
        <f t="shared" si="175"/>
        <v>4.1695744983814231E-2</v>
      </c>
      <c r="W134" s="75">
        <f t="shared" si="175"/>
        <v>4.4742826823470416E-2</v>
      </c>
      <c r="X134" s="75">
        <f t="shared" si="175"/>
        <v>4.7095003355352549E-2</v>
      </c>
      <c r="Y134" s="75">
        <f t="shared" si="175"/>
        <v>4.8813626319205161E-2</v>
      </c>
      <c r="Z134" s="75">
        <f t="shared" si="175"/>
        <v>4.9958045851357324E-2</v>
      </c>
      <c r="AA134" s="75">
        <f t="shared" si="175"/>
        <v>5.0816378692231545E-2</v>
      </c>
      <c r="AB134" s="75">
        <f t="shared" si="175"/>
        <v>5.1456572825659297E-2</v>
      </c>
      <c r="AC134" s="75">
        <f t="shared" si="175"/>
        <v>5.1871817122006281E-2</v>
      </c>
      <c r="AD134" s="75">
        <f t="shared" si="175"/>
        <v>5.2055295875991003E-2</v>
      </c>
      <c r="AE134" s="78">
        <f>(N133/F133)^(1/8)-1</f>
        <v>5.0636731123325118E-2</v>
      </c>
      <c r="AF134" s="193" t="s">
        <v>440</v>
      </c>
      <c r="AG134" s="2"/>
      <c r="AH134" s="2"/>
      <c r="AI134" s="2"/>
      <c r="AJ134" s="2"/>
      <c r="AK134" s="2"/>
    </row>
    <row r="135" spans="2:141" ht="30" customHeight="1" x14ac:dyDescent="0.25">
      <c r="B135" s="2"/>
      <c r="C135" s="2"/>
      <c r="D135" s="2"/>
      <c r="E135" s="40" t="s">
        <v>123</v>
      </c>
      <c r="F135" s="120">
        <v>15814483219.939991</v>
      </c>
      <c r="G135" s="120">
        <v>15174731341.890009</v>
      </c>
      <c r="H135" s="120">
        <v>15304166077.810001</v>
      </c>
      <c r="I135" s="120">
        <v>16305667153.610001</v>
      </c>
      <c r="J135" s="120">
        <v>16934672082.759991</v>
      </c>
      <c r="K135" s="120">
        <f>'DRE CMN 4.720 - Contas Abertas'!K49</f>
        <v>18129473408.300003</v>
      </c>
      <c r="L135" s="120">
        <f>'DRE CMN 4.720 - Contas Abertas'!L49</f>
        <v>18336443431.98</v>
      </c>
      <c r="M135" s="120">
        <f>'DRE CMN 4.720 - Contas Abertas'!M49</f>
        <v>20384965035.31002</v>
      </c>
      <c r="N135" s="120">
        <f>'DRE CMN 4.720 - Contas Abertas'!N49</f>
        <v>23529885943.880009</v>
      </c>
      <c r="O135" s="120">
        <f>'DRE CMN 4.720 - Contas Abertas'!O49</f>
        <v>6008043167.6199999</v>
      </c>
      <c r="P135" s="120">
        <f>'DRE CMN 4.720 - Contas Abertas'!P49</f>
        <v>6024426405.9999905</v>
      </c>
      <c r="Q135" s="151">
        <f>'Projeções Trimestrais'!H49</f>
        <v>6329954320.8624144</v>
      </c>
      <c r="R135" s="151">
        <f>'Projeções Trimestrais'!I49</f>
        <v>6614769016.1175861</v>
      </c>
      <c r="S135" s="151">
        <f>SUM(Q135:R135)</f>
        <v>12944723336.98</v>
      </c>
      <c r="T135" s="151">
        <f>SUM(O135:R135)</f>
        <v>24977192910.599991</v>
      </c>
      <c r="U135" s="151">
        <f t="shared" ref="U135:AD135" si="176">T135*(1+U136)</f>
        <v>26041221328.591549</v>
      </c>
      <c r="V135" s="151">
        <f t="shared" si="176"/>
        <v>27270366975.301067</v>
      </c>
      <c r="W135" s="151">
        <f t="shared" si="176"/>
        <v>28666609764.436481</v>
      </c>
      <c r="X135" s="151">
        <f t="shared" si="176"/>
        <v>30220340013.668938</v>
      </c>
      <c r="Y135" s="151">
        <f t="shared" si="176"/>
        <v>31921745156.438499</v>
      </c>
      <c r="Z135" s="151">
        <f t="shared" si="176"/>
        <v>33760437677.44936</v>
      </c>
      <c r="AA135" s="151">
        <f t="shared" si="176"/>
        <v>35735423281.580147</v>
      </c>
      <c r="AB135" s="151">
        <f t="shared" si="176"/>
        <v>37847386797.52153</v>
      </c>
      <c r="AC135" s="151">
        <f t="shared" si="176"/>
        <v>40095521573.294304</v>
      </c>
      <c r="AD135" s="151">
        <f t="shared" si="176"/>
        <v>42477195554.747978</v>
      </c>
      <c r="AE135" s="149"/>
      <c r="AF135" s="113"/>
      <c r="AG135" s="2"/>
      <c r="AH135" s="2"/>
      <c r="AI135" s="2"/>
      <c r="AJ135" s="2"/>
      <c r="AK135" s="2"/>
    </row>
    <row r="136" spans="2:141" ht="30" customHeight="1" x14ac:dyDescent="0.25">
      <c r="B136" s="2"/>
      <c r="C136" s="2"/>
      <c r="D136" s="2"/>
      <c r="E136" s="59" t="s">
        <v>186</v>
      </c>
      <c r="F136" s="150" t="s">
        <v>157</v>
      </c>
      <c r="G136" s="61">
        <f t="shared" ref="G136:N136" si="177">G135/F135-1</f>
        <v>-4.0453543068883713E-2</v>
      </c>
      <c r="H136" s="61">
        <f t="shared" si="177"/>
        <v>8.5296228976843302E-3</v>
      </c>
      <c r="I136" s="61">
        <f t="shared" si="177"/>
        <v>6.5439767884648559E-2</v>
      </c>
      <c r="J136" s="61">
        <f t="shared" si="177"/>
        <v>3.8575847478324876E-2</v>
      </c>
      <c r="K136" s="61">
        <f t="shared" si="177"/>
        <v>7.0553555433550796E-2</v>
      </c>
      <c r="L136" s="61">
        <f t="shared" si="177"/>
        <v>1.1416218166890646E-2</v>
      </c>
      <c r="M136" s="61">
        <f t="shared" si="177"/>
        <v>0.11171858986335703</v>
      </c>
      <c r="N136" s="61">
        <f t="shared" si="177"/>
        <v>0.15427649265635157</v>
      </c>
      <c r="O136" s="61"/>
      <c r="P136" s="119"/>
      <c r="Q136" s="75"/>
      <c r="R136" s="75"/>
      <c r="S136" s="75"/>
      <c r="T136" s="75">
        <f>T135/N135-1</f>
        <v>6.1509306512232298E-2</v>
      </c>
      <c r="U136" s="75">
        <f>U11</f>
        <v>4.2599999999999999E-2</v>
      </c>
      <c r="V136" s="75">
        <f t="shared" ref="V136:AD136" si="178">V11</f>
        <v>4.7199999999999999E-2</v>
      </c>
      <c r="W136" s="75">
        <f t="shared" si="178"/>
        <v>5.1200000000000002E-2</v>
      </c>
      <c r="X136" s="75">
        <f t="shared" si="178"/>
        <v>5.4199999999999998E-2</v>
      </c>
      <c r="Y136" s="75">
        <f t="shared" si="178"/>
        <v>5.6300000000000003E-2</v>
      </c>
      <c r="Z136" s="75">
        <f t="shared" si="178"/>
        <v>5.7599999999999998E-2</v>
      </c>
      <c r="AA136" s="75">
        <f t="shared" si="178"/>
        <v>5.8500000000000003E-2</v>
      </c>
      <c r="AB136" s="75">
        <f t="shared" si="178"/>
        <v>5.91E-2</v>
      </c>
      <c r="AC136" s="75">
        <f t="shared" si="178"/>
        <v>5.9400000000000001E-2</v>
      </c>
      <c r="AD136" s="75">
        <f t="shared" si="178"/>
        <v>5.9400000000000001E-2</v>
      </c>
      <c r="AE136" s="70">
        <f>(N135/F135)^(1/8)-1</f>
        <v>5.0922286764734759E-2</v>
      </c>
      <c r="AF136" s="194" t="s">
        <v>440</v>
      </c>
      <c r="AG136" s="2"/>
      <c r="AH136" s="2"/>
      <c r="AI136" s="2"/>
      <c r="AJ136" s="2"/>
      <c r="AK136" s="2"/>
    </row>
    <row r="137" spans="2:141" ht="30" customHeight="1" x14ac:dyDescent="0.25">
      <c r="B137" s="2"/>
      <c r="C137" s="2"/>
      <c r="D137" s="2"/>
      <c r="E137" s="40" t="s">
        <v>108</v>
      </c>
      <c r="F137" s="120">
        <v>6370038226.2900009</v>
      </c>
      <c r="G137" s="120">
        <v>7185887289.5900002</v>
      </c>
      <c r="H137" s="120">
        <v>8489949610.4899998</v>
      </c>
      <c r="I137" s="120">
        <v>9635748685.3600006</v>
      </c>
      <c r="J137" s="120">
        <v>10480020110.23</v>
      </c>
      <c r="K137" s="120">
        <f>'DRE CMN 4.720 - Contas Abertas'!K50</f>
        <v>11079197821.389999</v>
      </c>
      <c r="L137" s="120">
        <f>'DRE CMN 4.720 - Contas Abertas'!L50</f>
        <v>10365444899.720001</v>
      </c>
      <c r="M137" s="120">
        <f>'DRE CMN 4.720 - Contas Abertas'!M50</f>
        <v>8958371177.7099915</v>
      </c>
      <c r="N137" s="120">
        <f>'DRE CMN 4.720 - Contas Abertas'!N50</f>
        <v>8803288695.0699997</v>
      </c>
      <c r="O137" s="120">
        <f>'DRE CMN 4.720 - Contas Abertas'!O50</f>
        <v>2123659286.05</v>
      </c>
      <c r="P137" s="120">
        <f>'DRE CMN 4.720 - Contas Abertas'!P50</f>
        <v>2261500150.6900001</v>
      </c>
      <c r="Q137" s="151">
        <f>'Projeções Trimestrais'!H63</f>
        <v>2308456960.640523</v>
      </c>
      <c r="R137" s="151">
        <f>'Projeções Trimestrais'!I63</f>
        <v>2340629520.3337741</v>
      </c>
      <c r="S137" s="151">
        <f>SUM(Q137:R137)</f>
        <v>4649086480.9742966</v>
      </c>
      <c r="T137" s="151">
        <f>SUM(O137:R137)</f>
        <v>9034245917.7142963</v>
      </c>
      <c r="U137" s="151">
        <f t="shared" ref="U137:AD137" si="179">T137*(1+U138)</f>
        <v>9271262380.3243847</v>
      </c>
      <c r="V137" s="151">
        <f t="shared" si="179"/>
        <v>9514497049.0869141</v>
      </c>
      <c r="W137" s="151">
        <f t="shared" si="179"/>
        <v>9764113060.7195988</v>
      </c>
      <c r="X137" s="151">
        <f t="shared" si="179"/>
        <v>10020277831.886492</v>
      </c>
      <c r="Y137" s="151">
        <f t="shared" si="179"/>
        <v>10283163171.483812</v>
      </c>
      <c r="Z137" s="151">
        <f t="shared" si="179"/>
        <v>10552945395.87162</v>
      </c>
      <c r="AA137" s="151">
        <f t="shared" si="179"/>
        <v>10829805447.128641</v>
      </c>
      <c r="AB137" s="151">
        <f t="shared" si="179"/>
        <v>11113929014.409542</v>
      </c>
      <c r="AC137" s="151">
        <f t="shared" si="179"/>
        <v>11405506658.486053</v>
      </c>
      <c r="AD137" s="151">
        <f t="shared" si="179"/>
        <v>11704733939.555475</v>
      </c>
      <c r="AE137" s="149"/>
      <c r="AF137" s="39"/>
      <c r="AG137" s="2"/>
      <c r="AH137" s="2"/>
      <c r="AI137" s="2"/>
      <c r="AJ137" s="2"/>
      <c r="AK137" s="2"/>
    </row>
    <row r="138" spans="2:141" ht="30" customHeight="1" thickBot="1" x14ac:dyDescent="0.3">
      <c r="B138" s="2"/>
      <c r="C138" s="2"/>
      <c r="D138" s="2"/>
      <c r="E138" s="152" t="s">
        <v>187</v>
      </c>
      <c r="F138" s="153" t="s">
        <v>157</v>
      </c>
      <c r="G138" s="62">
        <f t="shared" ref="G138:N138" si="180">G137/F137-1</f>
        <v>0.12807600744574521</v>
      </c>
      <c r="H138" s="62">
        <f t="shared" si="180"/>
        <v>0.18147547663169705</v>
      </c>
      <c r="I138" s="62">
        <f t="shared" si="180"/>
        <v>0.13495946706848239</v>
      </c>
      <c r="J138" s="62">
        <f t="shared" si="180"/>
        <v>8.7618663835923316E-2</v>
      </c>
      <c r="K138" s="62">
        <f t="shared" si="180"/>
        <v>5.7173336010597708E-2</v>
      </c>
      <c r="L138" s="62">
        <f t="shared" si="180"/>
        <v>-6.4422797857440095E-2</v>
      </c>
      <c r="M138" s="62">
        <f t="shared" si="180"/>
        <v>-0.13574658257534311</v>
      </c>
      <c r="N138" s="62">
        <f t="shared" si="180"/>
        <v>-1.7311459813795671E-2</v>
      </c>
      <c r="O138" s="62"/>
      <c r="P138" s="420"/>
      <c r="Q138" s="76"/>
      <c r="R138" s="76"/>
      <c r="S138" s="76"/>
      <c r="T138" s="76">
        <f>T137/N137-1</f>
        <v>2.6235334389707932E-2</v>
      </c>
      <c r="U138" s="76">
        <f>T138</f>
        <v>2.6235334389707932E-2</v>
      </c>
      <c r="V138" s="76">
        <f t="shared" ref="V138:AD138" si="181">U138</f>
        <v>2.6235334389707932E-2</v>
      </c>
      <c r="W138" s="76">
        <f t="shared" si="181"/>
        <v>2.6235334389707932E-2</v>
      </c>
      <c r="X138" s="76">
        <f t="shared" si="181"/>
        <v>2.6235334389707932E-2</v>
      </c>
      <c r="Y138" s="76">
        <f t="shared" si="181"/>
        <v>2.6235334389707932E-2</v>
      </c>
      <c r="Z138" s="76">
        <f t="shared" si="181"/>
        <v>2.6235334389707932E-2</v>
      </c>
      <c r="AA138" s="76">
        <f t="shared" si="181"/>
        <v>2.6235334389707932E-2</v>
      </c>
      <c r="AB138" s="76">
        <f t="shared" si="181"/>
        <v>2.6235334389707932E-2</v>
      </c>
      <c r="AC138" s="76">
        <f t="shared" si="181"/>
        <v>2.6235334389707932E-2</v>
      </c>
      <c r="AD138" s="76">
        <f t="shared" si="181"/>
        <v>2.6235334389707932E-2</v>
      </c>
      <c r="AE138" s="72">
        <f>(N137/F137)^(1/8)-1</f>
        <v>4.1268818222366166E-2</v>
      </c>
      <c r="AF138" s="42"/>
      <c r="AG138" s="2"/>
      <c r="AH138" s="2"/>
      <c r="AI138" s="2"/>
      <c r="AJ138" s="2"/>
      <c r="AK138" s="2"/>
    </row>
    <row r="139" spans="2:141" ht="30"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spans="2:141" ht="30"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spans="2:141" ht="30"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spans="2:141" ht="30" hidden="1"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spans="2:141" ht="30" hidden="1"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spans="2:141" ht="30" hidden="1"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2:35" ht="30" hidden="1"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2:35" ht="30" hidden="1"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2:35" ht="30" hidden="1"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2:35" ht="30" hidden="1"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2:35" ht="30" hidden="1"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2:35" ht="30" hidden="1"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2:35" ht="30" hidden="1"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2:35" ht="30" hidden="1"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2:35" ht="30" hidden="1"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2:35" ht="30" hidden="1"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2:35" ht="30" hidden="1"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2:35" ht="30" hidden="1"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2:35" ht="30" hidden="1"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2:35" ht="30" hidden="1"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2:35" ht="30" hidden="1"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2:35" ht="30" hidden="1"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2:35" ht="30" hidden="1"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2:35" ht="30" hidden="1"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2:35" ht="30" hidden="1"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2:35" ht="30" hidden="1"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2:35" ht="30" hidden="1"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2:35" ht="30" hidden="1"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2:35" ht="30" hidden="1"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2:35" ht="30" hidden="1"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2:35" ht="30" hidden="1"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2:35" ht="30" hidden="1"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2:35" ht="30" hidden="1"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2:35" ht="30" hidden="1"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2:35" ht="30" hidden="1"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2:35" ht="30" hidden="1"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2:35" ht="30" hidden="1"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2:35" ht="30" hidden="1"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2:35" ht="30" hidden="1"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2:35" ht="30" hidden="1"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2:35" ht="30" hidden="1"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2:35" ht="30" hidden="1"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2:35" ht="30" hidden="1"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2:35" ht="30" hidden="1"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2:35" ht="30" hidden="1"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2:35" ht="30" hidden="1"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2:35" ht="30" hidden="1"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2:35" ht="30" hidden="1"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2:35" ht="30" hidden="1"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2:35" ht="30" hidden="1"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2:35" ht="30" hidden="1"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2:35" ht="30" hidden="1"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2:35" ht="30" hidden="1"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2:35" ht="30" hidden="1"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2:35" ht="30" hidden="1"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2:35" ht="30" hidden="1"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2:35" ht="30" hidden="1"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2:35" ht="30" hidden="1"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2:35" ht="30" hidden="1"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2:35" ht="30" hidden="1"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2:35" ht="30" hidden="1"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2:35" ht="30" hidden="1"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2:35" ht="30" hidden="1"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2:35" ht="30" hidden="1"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2:35" ht="30" hidden="1"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2:35" ht="30" hidden="1"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2:35" ht="30" hidden="1"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2:35" ht="30" hidden="1"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2:35" ht="30" hidden="1"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2:35" ht="30" hidden="1"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2:35" ht="30" hidden="1"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2:35" ht="30" hidden="1"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2:35" ht="30" hidden="1"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2:35" ht="30" hidden="1"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2:35" ht="30" hidden="1" customHeight="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2:35" ht="30" hidden="1" customHeight="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2:35" ht="30" hidden="1" customHeight="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2:35" ht="30" hidden="1" customHeight="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2:35" ht="30" hidden="1" customHeight="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2:35" ht="30" hidden="1" customHeight="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2:35" ht="30" hidden="1" customHeight="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2:35" ht="30" hidden="1" customHeight="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2:35" ht="30" hidden="1" customHeight="1" x14ac:dyDescent="0.2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2:35" ht="30" hidden="1" customHeight="1" x14ac:dyDescent="0.2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2:35" ht="30" hidden="1" customHeight="1" x14ac:dyDescent="0.2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2:35" hidden="1" x14ac:dyDescent="0.2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2:35" hidden="1" x14ac:dyDescent="0.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2:35" hidden="1" x14ac:dyDescent="0.2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2:35" hidden="1" x14ac:dyDescent="0.2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2:35" hidden="1" x14ac:dyDescent="0.2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2:35" hidden="1" x14ac:dyDescent="0.2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2:35" hidden="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2:35" hidden="1" x14ac:dyDescent="0.2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2:35" hidden="1" x14ac:dyDescent="0.2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2:35" hidden="1" x14ac:dyDescent="0.2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2:35" hidden="1" x14ac:dyDescent="0.2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2:35" hidden="1" x14ac:dyDescent="0.2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2:35" hidden="1" x14ac:dyDescent="0.2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2:35" hidden="1" x14ac:dyDescent="0.2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2:35" hidden="1" x14ac:dyDescent="0.2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2:35" hidden="1" x14ac:dyDescent="0.2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2:35" hidden="1" x14ac:dyDescent="0.2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2:35" hidden="1" x14ac:dyDescent="0.2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2:35" hidden="1" x14ac:dyDescent="0.2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2:35" hidden="1" x14ac:dyDescent="0.2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2:35" hidden="1" x14ac:dyDescent="0.2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2:35" hidden="1" x14ac:dyDescent="0.2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2:35" hidden="1" x14ac:dyDescent="0.2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2:35" hidden="1" x14ac:dyDescent="0.2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2:35" hidden="1" x14ac:dyDescent="0.2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2:35" hidden="1" x14ac:dyDescent="0.2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2:35" hidden="1" x14ac:dyDescent="0.2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2:35" hidden="1" x14ac:dyDescent="0.2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2:35" hidden="1" x14ac:dyDescent="0.2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2:35" hidden="1" x14ac:dyDescent="0.2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2:35" hidden="1" x14ac:dyDescent="0.2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2:35" hidden="1" x14ac:dyDescent="0.2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2:35" hidden="1" x14ac:dyDescent="0.2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2:35" hidden="1" x14ac:dyDescent="0.2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2:35" hidden="1" x14ac:dyDescent="0.2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2:35" hidden="1" x14ac:dyDescent="0.2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2:35" hidden="1" x14ac:dyDescent="0.2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2:35" hidden="1" x14ac:dyDescent="0.2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2:35" hidden="1" x14ac:dyDescent="0.2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2:35" hidden="1" x14ac:dyDescent="0.2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2:35" hidden="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2:35" hidden="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2:35" hidden="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2:35" hidden="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2:35" hidden="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2:35" hidden="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2:35" hidden="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sheetData>
  <mergeCells count="3">
    <mergeCell ref="H6:J7"/>
    <mergeCell ref="AF44:AF45"/>
    <mergeCell ref="O4:Q5"/>
  </mergeCells>
  <conditionalFormatting sqref="F10:S11">
    <cfRule type="colorScale" priority="30">
      <colorScale>
        <cfvo type="min"/>
        <cfvo type="max"/>
        <color rgb="FFCEF6CE"/>
        <color rgb="FF59BF59"/>
      </colorScale>
    </cfRule>
  </conditionalFormatting>
  <conditionalFormatting sqref="F12:S13">
    <cfRule type="colorScale" priority="28">
      <colorScale>
        <cfvo type="min"/>
        <cfvo type="max"/>
        <color rgb="FFCEF6CE"/>
        <color rgb="FF59BF59"/>
      </colorScale>
    </cfRule>
  </conditionalFormatting>
  <conditionalFormatting sqref="F35:AD35">
    <cfRule type="colorScale" priority="2">
      <colorScale>
        <cfvo type="min"/>
        <cfvo type="max"/>
        <color rgb="FFCEF6CE"/>
        <color rgb="FF59BF59"/>
      </colorScale>
    </cfRule>
  </conditionalFormatting>
  <conditionalFormatting sqref="F45:AD45">
    <cfRule type="colorScale" priority="1">
      <colorScale>
        <cfvo type="min"/>
        <cfvo type="max"/>
        <color rgb="FFCEF6CE"/>
        <color rgb="FF59BF59"/>
      </colorScale>
    </cfRule>
  </conditionalFormatting>
  <conditionalFormatting sqref="F72:AD72">
    <cfRule type="colorScale" priority="4">
      <colorScale>
        <cfvo type="min"/>
        <cfvo type="max"/>
        <color rgb="FFCEF6CE"/>
        <color rgb="FF59BF59"/>
      </colorScale>
    </cfRule>
  </conditionalFormatting>
  <conditionalFormatting sqref="F78:AD78">
    <cfRule type="colorScale" priority="3">
      <colorScale>
        <cfvo type="min"/>
        <cfvo type="max"/>
        <color rgb="FFCEF6CE"/>
        <color rgb="FF59BF59"/>
      </colorScale>
    </cfRule>
  </conditionalFormatting>
  <conditionalFormatting sqref="F17:AF17">
    <cfRule type="colorScale" priority="13">
      <colorScale>
        <cfvo type="min"/>
        <cfvo type="max"/>
        <color rgb="FFCEF6CE"/>
        <color rgb="FF59BF59"/>
      </colorScale>
    </cfRule>
  </conditionalFormatting>
  <conditionalFormatting sqref="F28:AF28">
    <cfRule type="colorScale" priority="12">
      <colorScale>
        <cfvo type="min"/>
        <cfvo type="max"/>
        <color rgb="FFCEF6CE"/>
        <color rgb="FF59BF59"/>
      </colorScale>
    </cfRule>
  </conditionalFormatting>
  <conditionalFormatting sqref="F66:AF66">
    <cfRule type="colorScale" priority="16">
      <colorScale>
        <cfvo type="min"/>
        <cfvo type="max"/>
        <color rgb="FFCEF6CE"/>
        <color rgb="FF59BF59"/>
      </colorScale>
    </cfRule>
  </conditionalFormatting>
  <conditionalFormatting sqref="T10:AB11">
    <cfRule type="colorScale" priority="7">
      <colorScale>
        <cfvo type="min"/>
        <cfvo type="max"/>
        <color rgb="FFCEF6CE"/>
        <color rgb="FF59BF59"/>
      </colorScale>
    </cfRule>
  </conditionalFormatting>
  <conditionalFormatting sqref="AC10:AD11">
    <cfRule type="colorScale" priority="6">
      <colorScale>
        <cfvo type="min"/>
        <cfvo type="max"/>
        <color rgb="FFCEF6CE"/>
        <color rgb="FF59BF59"/>
      </colorScale>
    </cfRule>
  </conditionalFormatting>
  <conditionalFormatting sqref="AF44">
    <cfRule type="colorScale" priority="5">
      <colorScale>
        <cfvo type="min"/>
        <cfvo type="max"/>
        <color rgb="FFCEF6CE"/>
        <color rgb="FF59BF59"/>
      </colorScale>
    </cfRule>
  </conditionalFormatting>
  <hyperlinks>
    <hyperlink ref="A13" location="'Projeções - Receitas'!A1" display="Projeções - Receita" xr:uid="{ABE13BC4-91BA-4E39-87DA-CFA00B8681BC}"/>
    <hyperlink ref="A12" location="'Balanço Patrimonial'!A1" display="Balanço Patrimonial" xr:uid="{DE35F8B0-78F9-4F02-A604-25832739AA71}"/>
    <hyperlink ref="A11" location="'DRE CMN 4.720 - Contas Abertas'!A1" display="Contas Abertas" xr:uid="{6471231A-9F94-49C0-B8C4-5B91D9FC57F2}"/>
    <hyperlink ref="A10" location="'DRE + DCF'!A1" display="DRE + DCF" xr:uid="{32F22C22-C27B-49C0-8CD8-D1A38308F372}"/>
    <hyperlink ref="A9" location="Ke!A1" display="KE" xr:uid="{FE8423AE-3932-4470-B81D-71941AB53302}"/>
    <hyperlink ref="A8" location="Dashboard!A1" display="Dashboard" xr:uid="{5F5FA44D-E64A-4A05-997C-C851F320AB1E}"/>
    <hyperlink ref="A14" location="'Painel de Índices'!A1" display="Painel de Índices" xr:uid="{534ACFFF-A460-48BB-8A7C-962E789879E6}"/>
    <hyperlink ref="A15" location="'Provisões e Processos'!A1" display="Provisões e Processos" xr:uid="{62762714-9D29-4B11-B688-65D0BDFC2FF1}"/>
    <hyperlink ref="A16" location="'Projeções Trimestrais'!A1" display="Projeções Trimestrais" xr:uid="{12912DA0-9023-436D-81E4-A739B138DB4E}"/>
  </hyperlink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C780-E775-4D0B-8683-B16558836CCE}">
  <dimension ref="A1:DK251"/>
  <sheetViews>
    <sheetView zoomScale="85" zoomScaleNormal="85" workbookViewId="0">
      <selection activeCell="A16" sqref="A16"/>
    </sheetView>
  </sheetViews>
  <sheetFormatPr defaultRowHeight="30" customHeight="1" x14ac:dyDescent="0.25"/>
  <cols>
    <col min="1" max="1" width="35.7109375" style="267" customWidth="1"/>
    <col min="2" max="3" width="9.140625" style="12"/>
    <col min="4" max="14" width="8.140625" style="12" bestFit="1" customWidth="1"/>
    <col min="15" max="15" width="14.7109375" style="12" customWidth="1"/>
    <col min="16" max="25" width="14.7109375" style="12" bestFit="1" customWidth="1"/>
    <col min="26" max="36" width="10.28515625" style="12" bestFit="1" customWidth="1"/>
    <col min="37" max="58" width="20.7109375" style="12" bestFit="1" customWidth="1"/>
    <col min="59" max="64" width="18.140625" style="12" bestFit="1" customWidth="1"/>
    <col min="65" max="69" width="19.140625" style="12" bestFit="1" customWidth="1"/>
    <col min="70" max="80" width="18.140625" style="12" bestFit="1" customWidth="1"/>
    <col min="81" max="91" width="19.140625" style="12" bestFit="1" customWidth="1"/>
    <col min="92" max="102" width="20.7109375" style="12" bestFit="1" customWidth="1"/>
    <col min="103" max="103" width="9.140625" style="12"/>
    <col min="104" max="104" width="54.5703125" style="12" bestFit="1" customWidth="1"/>
    <col min="105" max="115" width="7.85546875" style="12" bestFit="1" customWidth="1"/>
    <col min="116" max="16384" width="9.140625" style="12"/>
  </cols>
  <sheetData>
    <row r="1" spans="1:115" ht="15" x14ac:dyDescent="0.25"/>
    <row r="2" spans="1:115" ht="15" x14ac:dyDescent="0.25"/>
    <row r="3" spans="1:115" ht="15" x14ac:dyDescent="0.25"/>
    <row r="4" spans="1:115" ht="15" x14ac:dyDescent="0.25">
      <c r="BF4" s="440" t="str">
        <f>Dashboard!I4</f>
        <v>Banco do Brasil ($BBAS3)</v>
      </c>
      <c r="BG4" s="440"/>
      <c r="BH4" s="440"/>
      <c r="BI4" s="440"/>
    </row>
    <row r="5" spans="1:115" ht="15" x14ac:dyDescent="0.25">
      <c r="BF5" s="441"/>
      <c r="BG5" s="441"/>
      <c r="BH5" s="441"/>
      <c r="BI5" s="441"/>
    </row>
    <row r="6" spans="1:115" ht="15" x14ac:dyDescent="0.25"/>
    <row r="7" spans="1:115" ht="30" customHeight="1" x14ac:dyDescent="0.25">
      <c r="A7" s="268" t="s">
        <v>317</v>
      </c>
    </row>
    <row r="8" spans="1:115" ht="30" customHeight="1" thickBot="1" x14ac:dyDescent="0.3">
      <c r="A8" s="332" t="s">
        <v>318</v>
      </c>
    </row>
    <row r="9" spans="1:115" ht="30" customHeight="1" x14ac:dyDescent="0.25">
      <c r="A9" s="17" t="s">
        <v>218</v>
      </c>
      <c r="D9" s="462" t="s">
        <v>441</v>
      </c>
      <c r="E9" s="463"/>
      <c r="F9" s="463"/>
      <c r="G9" s="463"/>
      <c r="H9" s="463"/>
      <c r="I9" s="463"/>
      <c r="J9" s="463"/>
      <c r="K9" s="463"/>
      <c r="L9" s="463"/>
      <c r="M9" s="463"/>
      <c r="N9" s="463"/>
      <c r="O9" s="463" t="s">
        <v>442</v>
      </c>
      <c r="P9" s="463"/>
      <c r="Q9" s="463"/>
      <c r="R9" s="463"/>
      <c r="S9" s="463"/>
      <c r="T9" s="463"/>
      <c r="U9" s="463"/>
      <c r="V9" s="463"/>
      <c r="W9" s="463"/>
      <c r="X9" s="463"/>
      <c r="Y9" s="463"/>
      <c r="Z9" s="463" t="s">
        <v>443</v>
      </c>
      <c r="AA9" s="463"/>
      <c r="AB9" s="463"/>
      <c r="AC9" s="463"/>
      <c r="AD9" s="463"/>
      <c r="AE9" s="463"/>
      <c r="AF9" s="463"/>
      <c r="AG9" s="463"/>
      <c r="AH9" s="463"/>
      <c r="AI9" s="463"/>
      <c r="AJ9" s="463"/>
      <c r="AK9" s="463" t="s">
        <v>445</v>
      </c>
      <c r="AL9" s="463"/>
      <c r="AM9" s="463"/>
      <c r="AN9" s="463"/>
      <c r="AO9" s="463"/>
      <c r="AP9" s="463"/>
      <c r="AQ9" s="463"/>
      <c r="AR9" s="463"/>
      <c r="AS9" s="463"/>
      <c r="AT9" s="463"/>
      <c r="AU9" s="463"/>
      <c r="AV9" s="463" t="s">
        <v>444</v>
      </c>
      <c r="AW9" s="463"/>
      <c r="AX9" s="463"/>
      <c r="AY9" s="463"/>
      <c r="AZ9" s="463"/>
      <c r="BA9" s="463"/>
      <c r="BB9" s="463"/>
      <c r="BC9" s="463"/>
      <c r="BD9" s="463"/>
      <c r="BE9" s="463"/>
      <c r="BF9" s="463"/>
      <c r="BG9" s="463" t="s">
        <v>446</v>
      </c>
      <c r="BH9" s="463"/>
      <c r="BI9" s="463"/>
      <c r="BJ9" s="463"/>
      <c r="BK9" s="463"/>
      <c r="BL9" s="463"/>
      <c r="BM9" s="463"/>
      <c r="BN9" s="463"/>
      <c r="BO9" s="463"/>
      <c r="BP9" s="463"/>
      <c r="BQ9" s="463"/>
      <c r="BR9" s="463" t="s">
        <v>447</v>
      </c>
      <c r="BS9" s="463"/>
      <c r="BT9" s="463"/>
      <c r="BU9" s="463"/>
      <c r="BV9" s="463"/>
      <c r="BW9" s="463"/>
      <c r="BX9" s="463"/>
      <c r="BY9" s="463"/>
      <c r="BZ9" s="463"/>
      <c r="CA9" s="463"/>
      <c r="CB9" s="463"/>
      <c r="CC9" s="463" t="s">
        <v>448</v>
      </c>
      <c r="CD9" s="463"/>
      <c r="CE9" s="463"/>
      <c r="CF9" s="463"/>
      <c r="CG9" s="463"/>
      <c r="CH9" s="463"/>
      <c r="CI9" s="463"/>
      <c r="CJ9" s="463"/>
      <c r="CK9" s="463"/>
      <c r="CL9" s="463"/>
      <c r="CM9" s="463"/>
      <c r="CN9" s="463" t="s">
        <v>449</v>
      </c>
      <c r="CO9" s="463"/>
      <c r="CP9" s="463"/>
      <c r="CQ9" s="463"/>
      <c r="CR9" s="463"/>
      <c r="CS9" s="463"/>
      <c r="CT9" s="463"/>
      <c r="CU9" s="463"/>
      <c r="CV9" s="463"/>
      <c r="CW9" s="463"/>
      <c r="CX9" s="464"/>
      <c r="CZ9" s="352"/>
      <c r="DA9" s="353">
        <v>2023</v>
      </c>
      <c r="DB9" s="353">
        <v>2024</v>
      </c>
      <c r="DC9" s="353">
        <v>2025</v>
      </c>
      <c r="DD9" s="353">
        <v>2026</v>
      </c>
      <c r="DE9" s="353">
        <v>2027</v>
      </c>
      <c r="DF9" s="353">
        <v>2028</v>
      </c>
      <c r="DG9" s="353">
        <v>2029</v>
      </c>
      <c r="DH9" s="353">
        <v>2030</v>
      </c>
      <c r="DI9" s="353">
        <v>2031</v>
      </c>
      <c r="DJ9" s="353">
        <v>2032</v>
      </c>
      <c r="DK9" s="354">
        <v>2033</v>
      </c>
    </row>
    <row r="10" spans="1:115" ht="30" customHeight="1" x14ac:dyDescent="0.25">
      <c r="A10" s="17" t="s">
        <v>319</v>
      </c>
      <c r="D10" s="204" t="s">
        <v>338</v>
      </c>
      <c r="E10" s="206" t="s">
        <v>339</v>
      </c>
      <c r="F10" s="206" t="s">
        <v>340</v>
      </c>
      <c r="G10" s="206" t="s">
        <v>341</v>
      </c>
      <c r="H10" s="206" t="s">
        <v>342</v>
      </c>
      <c r="I10" s="206" t="s">
        <v>343</v>
      </c>
      <c r="J10" s="206" t="s">
        <v>344</v>
      </c>
      <c r="K10" s="206" t="s">
        <v>345</v>
      </c>
      <c r="L10" s="206" t="s">
        <v>346</v>
      </c>
      <c r="M10" s="206" t="s">
        <v>347</v>
      </c>
      <c r="N10" s="206" t="s">
        <v>348</v>
      </c>
      <c r="O10" s="297" t="s">
        <v>349</v>
      </c>
      <c r="P10" s="297" t="s">
        <v>350</v>
      </c>
      <c r="Q10" s="297" t="s">
        <v>351</v>
      </c>
      <c r="R10" s="297" t="s">
        <v>352</v>
      </c>
      <c r="S10" s="297" t="s">
        <v>353</v>
      </c>
      <c r="T10" s="297" t="s">
        <v>354</v>
      </c>
      <c r="U10" s="297" t="s">
        <v>355</v>
      </c>
      <c r="V10" s="297" t="s">
        <v>356</v>
      </c>
      <c r="W10" s="297" t="s">
        <v>357</v>
      </c>
      <c r="X10" s="297" t="s">
        <v>358</v>
      </c>
      <c r="Y10" s="297" t="s">
        <v>359</v>
      </c>
      <c r="Z10" s="297" t="s">
        <v>360</v>
      </c>
      <c r="AA10" s="297" t="s">
        <v>361</v>
      </c>
      <c r="AB10" s="297" t="s">
        <v>362</v>
      </c>
      <c r="AC10" s="297" t="s">
        <v>363</v>
      </c>
      <c r="AD10" s="297" t="s">
        <v>364</v>
      </c>
      <c r="AE10" s="297" t="s">
        <v>365</v>
      </c>
      <c r="AF10" s="297" t="s">
        <v>366</v>
      </c>
      <c r="AG10" s="297" t="s">
        <v>367</v>
      </c>
      <c r="AH10" s="297" t="s">
        <v>368</v>
      </c>
      <c r="AI10" s="297" t="s">
        <v>369</v>
      </c>
      <c r="AJ10" s="297" t="s">
        <v>370</v>
      </c>
      <c r="AK10" s="206" t="s">
        <v>371</v>
      </c>
      <c r="AL10" s="206" t="s">
        <v>372</v>
      </c>
      <c r="AM10" s="206" t="s">
        <v>373</v>
      </c>
      <c r="AN10" s="206" t="s">
        <v>374</v>
      </c>
      <c r="AO10" s="206" t="s">
        <v>375</v>
      </c>
      <c r="AP10" s="206" t="s">
        <v>376</v>
      </c>
      <c r="AQ10" s="206" t="s">
        <v>377</v>
      </c>
      <c r="AR10" s="206" t="s">
        <v>378</v>
      </c>
      <c r="AS10" s="206" t="s">
        <v>379</v>
      </c>
      <c r="AT10" s="206" t="s">
        <v>380</v>
      </c>
      <c r="AU10" s="206" t="s">
        <v>381</v>
      </c>
      <c r="AV10" s="206" t="s">
        <v>382</v>
      </c>
      <c r="AW10" s="206" t="s">
        <v>383</v>
      </c>
      <c r="AX10" s="206" t="s">
        <v>384</v>
      </c>
      <c r="AY10" s="206" t="s">
        <v>385</v>
      </c>
      <c r="AZ10" s="206" t="s">
        <v>386</v>
      </c>
      <c r="BA10" s="206" t="s">
        <v>387</v>
      </c>
      <c r="BB10" s="206" t="s">
        <v>388</v>
      </c>
      <c r="BC10" s="206" t="s">
        <v>389</v>
      </c>
      <c r="BD10" s="206" t="s">
        <v>390</v>
      </c>
      <c r="BE10" s="206" t="s">
        <v>391</v>
      </c>
      <c r="BF10" s="206" t="s">
        <v>392</v>
      </c>
      <c r="BG10" s="206" t="s">
        <v>393</v>
      </c>
      <c r="BH10" s="206" t="s">
        <v>394</v>
      </c>
      <c r="BI10" s="206" t="s">
        <v>395</v>
      </c>
      <c r="BJ10" s="206" t="s">
        <v>396</v>
      </c>
      <c r="BK10" s="206" t="s">
        <v>397</v>
      </c>
      <c r="BL10" s="206" t="s">
        <v>398</v>
      </c>
      <c r="BM10" s="206" t="s">
        <v>399</v>
      </c>
      <c r="BN10" s="206" t="s">
        <v>400</v>
      </c>
      <c r="BO10" s="206" t="s">
        <v>401</v>
      </c>
      <c r="BP10" s="206" t="s">
        <v>402</v>
      </c>
      <c r="BQ10" s="206" t="s">
        <v>403</v>
      </c>
      <c r="BR10" s="206" t="s">
        <v>404</v>
      </c>
      <c r="BS10" s="206" t="s">
        <v>405</v>
      </c>
      <c r="BT10" s="206" t="s">
        <v>406</v>
      </c>
      <c r="BU10" s="206" t="s">
        <v>407</v>
      </c>
      <c r="BV10" s="206" t="s">
        <v>408</v>
      </c>
      <c r="BW10" s="206" t="s">
        <v>409</v>
      </c>
      <c r="BX10" s="206" t="s">
        <v>410</v>
      </c>
      <c r="BY10" s="206" t="s">
        <v>411</v>
      </c>
      <c r="BZ10" s="206" t="s">
        <v>412</v>
      </c>
      <c r="CA10" s="206" t="s">
        <v>413</v>
      </c>
      <c r="CB10" s="206" t="s">
        <v>414</v>
      </c>
      <c r="CC10" s="206" t="s">
        <v>415</v>
      </c>
      <c r="CD10" s="206" t="s">
        <v>416</v>
      </c>
      <c r="CE10" s="206" t="s">
        <v>417</v>
      </c>
      <c r="CF10" s="206" t="s">
        <v>418</v>
      </c>
      <c r="CG10" s="206" t="s">
        <v>419</v>
      </c>
      <c r="CH10" s="206" t="s">
        <v>420</v>
      </c>
      <c r="CI10" s="206" t="s">
        <v>421</v>
      </c>
      <c r="CJ10" s="206" t="s">
        <v>422</v>
      </c>
      <c r="CK10" s="206" t="s">
        <v>423</v>
      </c>
      <c r="CL10" s="206" t="s">
        <v>424</v>
      </c>
      <c r="CM10" s="206" t="s">
        <v>425</v>
      </c>
      <c r="CN10" s="206" t="s">
        <v>426</v>
      </c>
      <c r="CO10" s="206" t="s">
        <v>427</v>
      </c>
      <c r="CP10" s="206" t="s">
        <v>428</v>
      </c>
      <c r="CQ10" s="206" t="s">
        <v>429</v>
      </c>
      <c r="CR10" s="206" t="s">
        <v>430</v>
      </c>
      <c r="CS10" s="206" t="s">
        <v>431</v>
      </c>
      <c r="CT10" s="206" t="s">
        <v>432</v>
      </c>
      <c r="CU10" s="206" t="s">
        <v>433</v>
      </c>
      <c r="CV10" s="206" t="s">
        <v>434</v>
      </c>
      <c r="CW10" s="206" t="s">
        <v>435</v>
      </c>
      <c r="CX10" s="364" t="s">
        <v>436</v>
      </c>
      <c r="CZ10" s="365" t="s">
        <v>132</v>
      </c>
      <c r="DA10" s="366">
        <f>'Projeções - Receitas'!T37</f>
        <v>0.47483998285736762</v>
      </c>
      <c r="DB10" s="366">
        <f>'Projeções - Receitas'!U37</f>
        <v>0.47483998285736762</v>
      </c>
      <c r="DC10" s="366">
        <f>'Projeções - Receitas'!V37</f>
        <v>0.47483998285736762</v>
      </c>
      <c r="DD10" s="366">
        <f>'Projeções - Receitas'!W37</f>
        <v>0.47483998285736762</v>
      </c>
      <c r="DE10" s="366">
        <f>'Projeções - Receitas'!X37</f>
        <v>0.47483998285736762</v>
      </c>
      <c r="DF10" s="366">
        <f>'Projeções - Receitas'!Y37</f>
        <v>0.47483998285736762</v>
      </c>
      <c r="DG10" s="366">
        <f>'Projeções - Receitas'!Z37</f>
        <v>0.47483998285736762</v>
      </c>
      <c r="DH10" s="366">
        <f>'Projeções - Receitas'!AA37</f>
        <v>0.47483998285736762</v>
      </c>
      <c r="DI10" s="366">
        <f>'Projeções - Receitas'!AB37</f>
        <v>0.47483998285736762</v>
      </c>
      <c r="DJ10" s="366">
        <f>'Projeções - Receitas'!AC37</f>
        <v>0.47483998285736762</v>
      </c>
      <c r="DK10" s="367">
        <f>'Projeções - Receitas'!AD37</f>
        <v>0.47483998285736762</v>
      </c>
    </row>
    <row r="11" spans="1:115" ht="30" customHeight="1" x14ac:dyDescent="0.25">
      <c r="A11" s="17" t="s">
        <v>320</v>
      </c>
      <c r="D11" s="355">
        <f>ABS(Z11-DA$46)</f>
        <v>2.823823460155836E-2</v>
      </c>
      <c r="E11" s="64">
        <f t="shared" ref="E11:E74" si="0">ABS(AA11-DB$46)</f>
        <v>1.8787574395630641E-2</v>
      </c>
      <c r="F11" s="64">
        <f t="shared" ref="F11:F74" si="1">ABS(AB11-DC$46)</f>
        <v>4.4625015769110377E-2</v>
      </c>
      <c r="G11" s="64">
        <f t="shared" ref="G11:G74" si="2">ABS(AC11-DD$46)</f>
        <v>4.0247685831086927E-2</v>
      </c>
      <c r="H11" s="64">
        <f t="shared" ref="H11:H74" si="3">ABS(AD11-DE$46)</f>
        <v>3.612295095080939E-2</v>
      </c>
      <c r="I11" s="64">
        <f t="shared" ref="I11:I74" si="4">ABS(AE11-DF$46)</f>
        <v>3.2216699460194981E-2</v>
      </c>
      <c r="J11" s="64">
        <f t="shared" ref="J11:J74" si="5">ABS(AF11-DG$46)</f>
        <v>2.8504592083277075E-2</v>
      </c>
      <c r="K11" s="64">
        <f t="shared" ref="K11:K74" si="6">ABS(AG11-DH$46)</f>
        <v>2.4966423968201201E-2</v>
      </c>
      <c r="L11" s="64">
        <f t="shared" ref="L11:L74" si="7">ABS(AH11-DI$46)</f>
        <v>2.1584956342053874E-2</v>
      </c>
      <c r="M11" s="64">
        <f t="shared" ref="M11:M74" si="8">ABS(AI11-DJ$46)</f>
        <v>1.8345812598684702E-2</v>
      </c>
      <c r="N11" s="64">
        <f t="shared" ref="N11:N74" si="9">ABS(AJ11-DK$46)</f>
        <v>1.7616185360786685E-2</v>
      </c>
      <c r="O11" s="64">
        <v>0</v>
      </c>
      <c r="P11" s="64">
        <v>0</v>
      </c>
      <c r="Q11" s="64">
        <v>0</v>
      </c>
      <c r="R11" s="64">
        <v>0</v>
      </c>
      <c r="S11" s="64">
        <v>0</v>
      </c>
      <c r="T11" s="64">
        <v>0</v>
      </c>
      <c r="U11" s="64">
        <v>0</v>
      </c>
      <c r="V11" s="64">
        <v>0</v>
      </c>
      <c r="W11" s="64">
        <v>0</v>
      </c>
      <c r="X11" s="64">
        <v>0</v>
      </c>
      <c r="Y11" s="64">
        <v>0</v>
      </c>
      <c r="Z11" s="64">
        <f>CC11/CN11</f>
        <v>0.18542571284336562</v>
      </c>
      <c r="AA11" s="64">
        <f>CD11/CO11</f>
        <v>0.1759750526374379</v>
      </c>
      <c r="AB11" s="64">
        <f t="shared" ref="AB11:AB74" si="10">CE11/CP11</f>
        <v>0.20181249401091764</v>
      </c>
      <c r="AC11" s="64">
        <f t="shared" ref="AC11:AC74" si="11">CF11/CQ11</f>
        <v>0.19743516407289419</v>
      </c>
      <c r="AD11" s="64">
        <f t="shared" ref="AD11:AD74" si="12">CG11/CR11</f>
        <v>0.19331042919261665</v>
      </c>
      <c r="AE11" s="64">
        <f t="shared" ref="AE11:AE74" si="13">CH11/CS11</f>
        <v>0.18940417770200224</v>
      </c>
      <c r="AF11" s="64">
        <f t="shared" ref="AF11:AF74" si="14">CI11/CT11</f>
        <v>0.18569207032508434</v>
      </c>
      <c r="AG11" s="64">
        <f t="shared" ref="AG11:AG74" si="15">CJ11/CU11</f>
        <v>0.18215390221000846</v>
      </c>
      <c r="AH11" s="64">
        <f t="shared" ref="AH11:AH74" si="16">CK11/CV11</f>
        <v>0.17877243458386113</v>
      </c>
      <c r="AI11" s="64">
        <f t="shared" ref="AI11:AI74" si="17">CL11/CW11</f>
        <v>0.17553329084049196</v>
      </c>
      <c r="AJ11" s="64">
        <f t="shared" ref="AJ11:AJ74" si="18">CM11/CX11</f>
        <v>0.17480366360259394</v>
      </c>
      <c r="AK11" s="356">
        <f>(1+O11)*'Projeções - Receitas'!N$34</f>
        <v>1843182321998.1626</v>
      </c>
      <c r="AL11" s="356">
        <f>(1+P11)*'Projeções - Receitas'!T$34</f>
        <v>1942072653167.1704</v>
      </c>
      <c r="AM11" s="356">
        <f>(1+Q11)*'Projeções - Receitas'!U$34</f>
        <v>2175121371547.231</v>
      </c>
      <c r="AN11" s="356">
        <f>(1+R11)*'Projeções - Receitas'!V$34</f>
        <v>2436135936132.8989</v>
      </c>
      <c r="AO11" s="356">
        <f>(1+S11)*'Projeções - Receitas'!W$34</f>
        <v>2728472248468.8472</v>
      </c>
      <c r="AP11" s="356">
        <f>(1+T11)*'Projeções - Receitas'!X$34</f>
        <v>3055888918285.1089</v>
      </c>
      <c r="AQ11" s="356">
        <f>(1+U11)*'Projeções - Receitas'!Y$34</f>
        <v>3422595588479.3223</v>
      </c>
      <c r="AR11" s="356">
        <f>(1+V11)*'Projeções - Receitas'!Z$34</f>
        <v>3833307059096.8413</v>
      </c>
      <c r="AS11" s="356">
        <f>(1+W11)*'Projeções - Receitas'!AA$34</f>
        <v>4293303906188.4629</v>
      </c>
      <c r="AT11" s="356">
        <f>(1+X11)*'Projeções - Receitas'!AB$34</f>
        <v>4808500374931.0791</v>
      </c>
      <c r="AU11" s="356">
        <f>(1+Y11)*'Projeções - Receitas'!AC$34</f>
        <v>5385520419922.8096</v>
      </c>
      <c r="AV11" s="357">
        <f t="shared" ref="AV11:AV74" si="19">AK11*DA$49</f>
        <v>1617670719894.5693</v>
      </c>
      <c r="AW11" s="357">
        <f t="shared" ref="AW11:AW74" si="20">AL11*DB$49</f>
        <v>1704461913203.8445</v>
      </c>
      <c r="AX11" s="357">
        <f t="shared" ref="AX11:AX74" si="21">AM11*DC$49</f>
        <v>1908997342788.3059</v>
      </c>
      <c r="AY11" s="357">
        <f t="shared" ref="AY11:AY74" si="22">AN11*DD$49</f>
        <v>2138077023922.9028</v>
      </c>
      <c r="AZ11" s="357">
        <f t="shared" ref="AZ11:AZ74" si="23">AO11*DE$49</f>
        <v>2394646266793.6514</v>
      </c>
      <c r="BA11" s="357">
        <f t="shared" ref="BA11:BA74" si="24">AP11*DF$49</f>
        <v>2682003818808.8896</v>
      </c>
      <c r="BB11" s="357">
        <f t="shared" ref="BB11:BB74" si="25">AQ11*DG$49</f>
        <v>3003844277065.9565</v>
      </c>
      <c r="BC11" s="357">
        <f t="shared" ref="BC11:BC74" si="26">AR11*DH$49</f>
        <v>3364305590313.8721</v>
      </c>
      <c r="BD11" s="357">
        <f t="shared" ref="BD11:BD74" si="27">AS11*DI$49</f>
        <v>3768022261151.5371</v>
      </c>
      <c r="BE11" s="357">
        <f t="shared" ref="BE11:BE74" si="28">AT11*DJ$49</f>
        <v>4220184932489.7222</v>
      </c>
      <c r="BF11" s="357">
        <f t="shared" ref="BF11:BF74" si="29">AU11*DK$49</f>
        <v>4726607124388.4893</v>
      </c>
      <c r="BG11" s="356">
        <f>(AK11*SUMPRODUCT(DA$10:DA$13,DA$28:DA$31)+AV11*SUMPRODUCT(DA$14:DA$23,DA$32:DA$41))*'Projeções - Receitas'!T$23+(AK11*DA$11*'Projeções - Receitas'!T$25)</f>
        <v>60244847416.031563</v>
      </c>
      <c r="BH11" s="356">
        <f>(AL11*SUMPRODUCT(DB$10:DB$13,DB$28:DB$31)+AW11*SUMPRODUCT(DB$14:DB$23,DB$32:DB$41))*'Projeções - Receitas'!U$23+(AL11*DB$11*'Projeções - Receitas'!U$25)</f>
        <v>48552738527.941452</v>
      </c>
      <c r="BI11" s="356">
        <f>(AM11*SUMPRODUCT(DC$10:DC$13,DC$28:DC$31)+AX11*SUMPRODUCT(DC$14:DC$23,DC$32:DC$41))*'Projeções - Receitas'!V$23+(AM11*DC$11*'Projeções - Receitas'!V$25)</f>
        <v>53722701075.256248</v>
      </c>
      <c r="BJ11" s="356">
        <f>(AN11*SUMPRODUCT(DD$10:DD$13,DD$28:DD$31)+AY11*SUMPRODUCT(DD$14:DD$23,DD$32:DD$41))*'Projeções - Receitas'!W$23+(AN11*DD$11*'Projeções - Receitas'!W$25)</f>
        <v>59389787866.008881</v>
      </c>
      <c r="BK11" s="356">
        <f>(AO11*SUMPRODUCT(DE$10:DE$13,DE$28:DE$31)+AZ11*SUMPRODUCT(DE$14:DE$23,DE$32:DE$41))*'Projeções - Receitas'!X$23+(AO11*DE$11*'Projeções - Receitas'!X$25)</f>
        <v>65624573363.172226</v>
      </c>
      <c r="BL11" s="356">
        <f>(AP11*SUMPRODUCT(DF$10:DF$13,DF$28:DF$31)+BA11*SUMPRODUCT(DF$14:DF$23,DF$32:DF$41))*'Projeções - Receitas'!Y$23+(AP11*DF$11*'Projeções - Receitas'!Y$25)</f>
        <v>72500494434.384232</v>
      </c>
      <c r="BM11" s="356">
        <f>(AQ11*SUMPRODUCT(DG$10:DG$13,DG$28:DG$31)+BB11*SUMPRODUCT(DG$14:DG$23,DG$32:DG$41))*'Projeções - Receitas'!Z$23+(AQ11*DG$11*'Projeções - Receitas'!Z$25)</f>
        <v>80087793158.569046</v>
      </c>
      <c r="BN11" s="356">
        <f>(AR11*SUMPRODUCT(DH$10:DH$13,DH$28:DH$31)+BC11*SUMPRODUCT(DH$14:DH$23,DH$32:DH$41))*'Projeções - Receitas'!AA$23+(AR11*DH$11*'Projeções - Receitas'!AA$25)</f>
        <v>88456628794.428787</v>
      </c>
      <c r="BO11" s="356">
        <f>(AS11*SUMPRODUCT(DI$10:DI$13,DI$28:DI$31)+BD11*SUMPRODUCT(DI$14:DI$23,DI$32:DI$41))*'Projeções - Receitas'!AB$23+(AS11*DI$11*'Projeções - Receitas'!AB$25)</f>
        <v>97684578325.10112</v>
      </c>
      <c r="BP11" s="356">
        <f>(AT11*SUMPRODUCT(DJ$10:DJ$13,DJ$28:DJ$31)+BE11*SUMPRODUCT(DJ$14:DJ$23,DJ$32:DJ$41))*'Projeções - Receitas'!AC$23+(AT11*DJ$11*'Projeções - Receitas'!AC$25)</f>
        <v>107859220916.93839</v>
      </c>
      <c r="BQ11" s="356">
        <f>(AU11*SUMPRODUCT(DK$10:DK$13,DK$28:DK$31)+BF11*SUMPRODUCT(DK$14:DK$23,DK$32:DK$41))*'Projeções - Receitas'!AD$23+(AU11*DK$11*'Projeções - Receitas'!AD$25)</f>
        <v>139456616874.50784</v>
      </c>
      <c r="BR11" s="357">
        <f>((BG11+'DRE + DCF'!T$12)*(1+'DRE + DCF'!T$15)+'DRE + DCF'!T$18)*(1+'DRE + DCF'!T$25)*'DRE + DCF'!T$33</f>
        <v>33291978430.81815</v>
      </c>
      <c r="BS11" s="357">
        <f>((BH11+'DRE + DCF'!U$12)*(1+'DRE + DCF'!U$15)+'DRE + DCF'!U$18)*(1+'DRE + DCF'!U$25)*'DRE + DCF'!U$33</f>
        <v>25305172304.201992</v>
      </c>
      <c r="BT11" s="357">
        <f>((BI11+'DRE + DCF'!V$12)*(1+'DRE + DCF'!V$15)+'DRE + DCF'!V$18)*(1+'DRE + DCF'!V$25)*'DRE + DCF'!V$33</f>
        <v>28091663230.463367</v>
      </c>
      <c r="BU11" s="357">
        <f>((BJ11+'DRE + DCF'!W$12)*(1+'DRE + DCF'!W$15)+'DRE + DCF'!W$18)*(1+'DRE + DCF'!W$25)*'DRE + DCF'!W$33</f>
        <v>31113734188.994995</v>
      </c>
      <c r="BV11" s="357">
        <f>((BK11+'DRE + DCF'!X$12)*(1+'DRE + DCF'!X$15)+'DRE + DCF'!X$18)*(1+'DRE + DCF'!X$25)*'DRE + DCF'!X$33</f>
        <v>34416780209.810638</v>
      </c>
      <c r="BW11" s="357">
        <f>((BL11+'DRE + DCF'!Y$12)*(1+'DRE + DCF'!Y$15)+'DRE + DCF'!Y$18)*(1+'DRE + DCF'!Y$25)*'DRE + DCF'!Y$33</f>
        <v>38047787591.499748</v>
      </c>
      <c r="BX11" s="357">
        <f>((BM11+'DRE + DCF'!Z$12)*(1+'DRE + DCF'!Z$15)+'DRE + DCF'!Z$18)*(1+'DRE + DCF'!Z$25)*'DRE + DCF'!Z$33</f>
        <v>42051816892.577774</v>
      </c>
      <c r="BY11" s="357">
        <f>((BN11+'DRE + DCF'!AA$12)*(1+'DRE + DCF'!AA$15)+'DRE + DCF'!AA$18)*(1+'DRE + DCF'!AA$25)*'DRE + DCF'!AA$33</f>
        <v>46470201370.89093</v>
      </c>
      <c r="BZ11" s="357">
        <f>((BO11+'DRE + DCF'!AB$12)*(1+'DRE + DCF'!AB$15)+'DRE + DCF'!AB$18)*(1+'DRE + DCF'!AB$25)*'DRE + DCF'!AB$33</f>
        <v>51347915456.069054</v>
      </c>
      <c r="CA11" s="357">
        <f>((BP11+'DRE + DCF'!AC$12)*(1+'DRE + DCF'!AC$15)+'DRE + DCF'!AC$18)*(1+'DRE + DCF'!AC$25)*'DRE + DCF'!AC$33</f>
        <v>56736270847.136841</v>
      </c>
      <c r="CB11" s="357">
        <f>((BQ11+'DRE + DCF'!AD$12)*(1+'DRE + DCF'!AD$15)+'DRE + DCF'!AD$18)*(1+'DRE + DCF'!AD$25)*'DRE + DCF'!AD$33</f>
        <v>73369990889.784485</v>
      </c>
      <c r="CC11" s="357">
        <f>BR11*(1-DA$47)+('DRE + DCF'!N$53*10^6)</f>
        <v>198942142902.65866</v>
      </c>
      <c r="CD11" s="357">
        <f>BS11*(1-DB$47)+('DRE + DCF'!T$53*10^6)</f>
        <v>200513043940.83417</v>
      </c>
      <c r="CE11" s="357">
        <f>BT11*(1-DC$47)+('DRE + DCF'!U$53*10^6)</f>
        <v>219483334384.19727</v>
      </c>
      <c r="CF11" s="357">
        <f>BU11*(1-DD$47)+('DRE + DCF'!V$53*10^6)</f>
        <v>240489449127.13629</v>
      </c>
      <c r="CG11" s="357">
        <f>BV11*(1-DE$47)+('DRE + DCF'!W$53*10^6)</f>
        <v>263721070695.82831</v>
      </c>
      <c r="CH11" s="357">
        <f>BW11*(1-DF$47)+('DRE + DCF'!X$53*10^6)</f>
        <v>289399063858.22607</v>
      </c>
      <c r="CI11" s="357">
        <f>BX11*(1-DG$47)+('DRE + DCF'!Y$53*10^6)</f>
        <v>317774430355.11285</v>
      </c>
      <c r="CJ11" s="357">
        <f>BY11*(1-DH$47)+('DRE + DCF'!Z$53*10^6)</f>
        <v>349125919591.83057</v>
      </c>
      <c r="CK11" s="357">
        <f>BZ11*(1-DI$47)+('DRE + DCF'!AA$53*10^6)</f>
        <v>383762195858.8562</v>
      </c>
      <c r="CL11" s="357">
        <f>CA11*(1-DJ$47)+('DRE + DCF'!AB$53*10^6)</f>
        <v>422025947409.69586</v>
      </c>
      <c r="CM11" s="357">
        <f>CB11*(1-DK$47)+('DRE + DCF'!AC$53*10^6)</f>
        <v>470704349904.54364</v>
      </c>
      <c r="CN11" s="357">
        <f t="shared" ref="CN11:CN74" si="30">AK11*DA$48</f>
        <v>1072894043938.29</v>
      </c>
      <c r="CO11" s="357">
        <f t="shared" ref="CO11:CO74" si="31">AL11*DB$48</f>
        <v>1139440170272.0442</v>
      </c>
      <c r="CP11" s="357">
        <f t="shared" ref="CP11:CP74" si="32">AM11*DC$48</f>
        <v>1087560685773.6155</v>
      </c>
      <c r="CQ11" s="357">
        <f t="shared" ref="CQ11:CQ74" si="33">AN11*DD$48</f>
        <v>1218067968066.4495</v>
      </c>
      <c r="CR11" s="357">
        <f t="shared" ref="CR11:CR74" si="34">AO11*DE$48</f>
        <v>1364236124234.4236</v>
      </c>
      <c r="CS11" s="357">
        <f t="shared" ref="CS11:CS74" si="35">AP11*DF$48</f>
        <v>1527944459142.5544</v>
      </c>
      <c r="CT11" s="357">
        <f t="shared" ref="CT11:CT74" si="36">AQ11*DG$48</f>
        <v>1711297794239.6611</v>
      </c>
      <c r="CU11" s="357">
        <f t="shared" ref="CU11:CU74" si="37">AR11*DH$48</f>
        <v>1916653529548.4207</v>
      </c>
      <c r="CV11" s="357">
        <f t="shared" ref="CV11:CV74" si="38">AS11*DI$48</f>
        <v>2146651953094.2314</v>
      </c>
      <c r="CW11" s="357">
        <f t="shared" ref="CW11:CW74" si="39">AT11*DJ$48</f>
        <v>2404250187465.5396</v>
      </c>
      <c r="CX11" s="358">
        <f t="shared" ref="CX11:CX74" si="40">AU11*DK$48</f>
        <v>2692760209961.4048</v>
      </c>
      <c r="CZ11" s="365" t="s">
        <v>133</v>
      </c>
      <c r="DA11" s="366">
        <f>'Projeções - Receitas'!T39</f>
        <v>0.47646124669013179</v>
      </c>
      <c r="DB11" s="366">
        <f>'Projeções - Receitas'!U39</f>
        <v>0.47646124669013179</v>
      </c>
      <c r="DC11" s="366">
        <f>'Projeções - Receitas'!V39</f>
        <v>0.47646124669013179</v>
      </c>
      <c r="DD11" s="366">
        <f>'Projeções - Receitas'!W39</f>
        <v>0.47646124669013179</v>
      </c>
      <c r="DE11" s="366">
        <f>'Projeções - Receitas'!X39</f>
        <v>0.47646124669013179</v>
      </c>
      <c r="DF11" s="366">
        <f>'Projeções - Receitas'!Y39</f>
        <v>0.47646124669013179</v>
      </c>
      <c r="DG11" s="366">
        <f>'Projeções - Receitas'!Z39</f>
        <v>0.47646124669013179</v>
      </c>
      <c r="DH11" s="366">
        <f>'Projeções - Receitas'!AA39</f>
        <v>0.47646124669013179</v>
      </c>
      <c r="DI11" s="366">
        <f>'Projeções - Receitas'!AB39</f>
        <v>0.47646124669013179</v>
      </c>
      <c r="DJ11" s="366">
        <f>'Projeções - Receitas'!AC39</f>
        <v>0.47646124669013179</v>
      </c>
      <c r="DK11" s="367">
        <f>'Projeções - Receitas'!AD39</f>
        <v>0.47646124669013179</v>
      </c>
    </row>
    <row r="12" spans="1:115" ht="30" customHeight="1" x14ac:dyDescent="0.25">
      <c r="A12" s="17" t="s">
        <v>321</v>
      </c>
      <c r="D12" s="355">
        <f t="shared" ref="D12:D74" si="41">ABS(Z12-DA$46)</f>
        <v>2.81560226395213E-2</v>
      </c>
      <c r="E12" s="64">
        <f t="shared" si="0"/>
        <v>1.8707362106270081E-2</v>
      </c>
      <c r="F12" s="64">
        <f t="shared" si="1"/>
        <v>4.4533112346522769E-2</v>
      </c>
      <c r="G12" s="64">
        <f t="shared" si="2"/>
        <v>4.0157843935571536E-2</v>
      </c>
      <c r="H12" s="64">
        <f t="shared" si="3"/>
        <v>3.6035042120498684E-2</v>
      </c>
      <c r="I12" s="64">
        <f t="shared" si="4"/>
        <v>3.2130614777385075E-2</v>
      </c>
      <c r="J12" s="64">
        <f t="shared" si="5"/>
        <v>2.8420235442211533E-2</v>
      </c>
      <c r="K12" s="64">
        <f t="shared" si="6"/>
        <v>2.4883709142396071E-2</v>
      </c>
      <c r="L12" s="64">
        <f t="shared" si="7"/>
        <v>2.1503805610804783E-2</v>
      </c>
      <c r="M12" s="64">
        <f t="shared" si="8"/>
        <v>1.8266155532582401E-2</v>
      </c>
      <c r="N12" s="64">
        <f t="shared" si="9"/>
        <v>1.753793803093015E-2</v>
      </c>
      <c r="O12" s="64">
        <f>O11+0.0005</f>
        <v>5.0000000000000001E-4</v>
      </c>
      <c r="P12" s="64">
        <f>P11+0.0005</f>
        <v>5.0000000000000001E-4</v>
      </c>
      <c r="Q12" s="64">
        <f t="shared" ref="Q12:Y27" si="42">Q11+0.0005</f>
        <v>5.0000000000000001E-4</v>
      </c>
      <c r="R12" s="64">
        <f t="shared" si="42"/>
        <v>5.0000000000000001E-4</v>
      </c>
      <c r="S12" s="64">
        <f t="shared" si="42"/>
        <v>5.0000000000000001E-4</v>
      </c>
      <c r="T12" s="64">
        <f t="shared" si="42"/>
        <v>5.0000000000000001E-4</v>
      </c>
      <c r="U12" s="64">
        <f t="shared" si="42"/>
        <v>5.0000000000000001E-4</v>
      </c>
      <c r="V12" s="64">
        <f t="shared" si="42"/>
        <v>5.0000000000000001E-4</v>
      </c>
      <c r="W12" s="64">
        <f t="shared" si="42"/>
        <v>5.0000000000000001E-4</v>
      </c>
      <c r="X12" s="64">
        <f t="shared" si="42"/>
        <v>5.0000000000000001E-4</v>
      </c>
      <c r="Y12" s="64">
        <f t="shared" si="42"/>
        <v>5.0000000000000001E-4</v>
      </c>
      <c r="Z12" s="64">
        <f t="shared" ref="Z12:Z74" si="43">CC12/CN12</f>
        <v>0.18534350088132856</v>
      </c>
      <c r="AA12" s="64">
        <f t="shared" ref="AA12:AA75" si="44">CD12/CO12</f>
        <v>0.17589484034807734</v>
      </c>
      <c r="AB12" s="64">
        <f t="shared" si="10"/>
        <v>0.20172059058833003</v>
      </c>
      <c r="AC12" s="64">
        <f t="shared" si="11"/>
        <v>0.1973453221773788</v>
      </c>
      <c r="AD12" s="64">
        <f t="shared" si="12"/>
        <v>0.19322252036230594</v>
      </c>
      <c r="AE12" s="64">
        <f t="shared" si="13"/>
        <v>0.18931809301919234</v>
      </c>
      <c r="AF12" s="64">
        <f t="shared" si="14"/>
        <v>0.18560771368401879</v>
      </c>
      <c r="AG12" s="64">
        <f t="shared" si="15"/>
        <v>0.18207118738420333</v>
      </c>
      <c r="AH12" s="64">
        <f t="shared" si="16"/>
        <v>0.17869128385261204</v>
      </c>
      <c r="AI12" s="64">
        <f t="shared" si="17"/>
        <v>0.17545363377438966</v>
      </c>
      <c r="AJ12" s="64">
        <f t="shared" si="18"/>
        <v>0.17472541627273741</v>
      </c>
      <c r="AK12" s="356">
        <f>(1+O12)*'Projeções - Receitas'!N$34</f>
        <v>1844103913159.1616</v>
      </c>
      <c r="AL12" s="356">
        <f>(1+P12)*'Projeções - Receitas'!T$34</f>
        <v>1943043689493.7539</v>
      </c>
      <c r="AM12" s="356">
        <f>(1+Q12)*'Projeções - Receitas'!U$34</f>
        <v>2176208932233.0044</v>
      </c>
      <c r="AN12" s="356">
        <f>(1+R12)*'Projeções - Receitas'!V$34</f>
        <v>2437354004100.9653</v>
      </c>
      <c r="AO12" s="356">
        <f>(1+S12)*'Projeções - Receitas'!W$34</f>
        <v>2729836484593.0815</v>
      </c>
      <c r="AP12" s="356">
        <f>(1+T12)*'Projeções - Receitas'!X$34</f>
        <v>3057416862744.2515</v>
      </c>
      <c r="AQ12" s="356">
        <f>(1+U12)*'Projeções - Receitas'!Y$34</f>
        <v>3424306886273.5615</v>
      </c>
      <c r="AR12" s="356">
        <f>(1+V12)*'Projeções - Receitas'!Z$34</f>
        <v>3835223712626.3896</v>
      </c>
      <c r="AS12" s="356">
        <f>(1+W12)*'Projeções - Receitas'!AA$34</f>
        <v>4295450558141.5571</v>
      </c>
      <c r="AT12" s="356">
        <f>(1+X12)*'Projeções - Receitas'!AB$34</f>
        <v>4810904625118.5439</v>
      </c>
      <c r="AU12" s="356">
        <f>(1+Y12)*'Projeções - Receitas'!AC$34</f>
        <v>5388213180132.7705</v>
      </c>
      <c r="AV12" s="357">
        <f t="shared" si="19"/>
        <v>1618479555254.5166</v>
      </c>
      <c r="AW12" s="357">
        <f t="shared" si="20"/>
        <v>1705314144160.4463</v>
      </c>
      <c r="AX12" s="357">
        <f t="shared" si="21"/>
        <v>1909951841459.7</v>
      </c>
      <c r="AY12" s="357">
        <f t="shared" si="22"/>
        <v>2139146062434.8643</v>
      </c>
      <c r="AZ12" s="357">
        <f t="shared" si="23"/>
        <v>2395843589927.0483</v>
      </c>
      <c r="BA12" s="357">
        <f t="shared" si="24"/>
        <v>2683344820718.2939</v>
      </c>
      <c r="BB12" s="357">
        <f t="shared" si="25"/>
        <v>3005346199204.4893</v>
      </c>
      <c r="BC12" s="357">
        <f t="shared" si="26"/>
        <v>3365987743109.0288</v>
      </c>
      <c r="BD12" s="357">
        <f t="shared" si="27"/>
        <v>3769906272282.1128</v>
      </c>
      <c r="BE12" s="357">
        <f t="shared" si="28"/>
        <v>4222295024955.9663</v>
      </c>
      <c r="BF12" s="357">
        <f t="shared" si="29"/>
        <v>4728970427950.6836</v>
      </c>
      <c r="BG12" s="356">
        <f>(AK12*SUMPRODUCT(DA$10:DA$13,DA$28:DA$31)+AV12*SUMPRODUCT(DA$14:DA$23,DA$32:DA$41))*'Projeções - Receitas'!T$23+(AK12*DA$11*'Projeções - Receitas'!T$25)</f>
        <v>60274969839.739594</v>
      </c>
      <c r="BH12" s="356">
        <f>(AL12*SUMPRODUCT(DB$10:DB$13,DB$28:DB$31)+AW12*SUMPRODUCT(DB$14:DB$23,DB$32:DB$41))*'Projeções - Receitas'!U$23+(AL12*DB$11*'Projeções - Receitas'!U$25)</f>
        <v>48577014897.205429</v>
      </c>
      <c r="BI12" s="356">
        <f>(AM12*SUMPRODUCT(DC$10:DC$13,DC$28:DC$31)+AX12*SUMPRODUCT(DC$14:DC$23,DC$32:DC$41))*'Projeções - Receitas'!V$23+(AM12*DC$11*'Projeções - Receitas'!V$25)</f>
        <v>53749562425.793869</v>
      </c>
      <c r="BJ12" s="356">
        <f>(AN12*SUMPRODUCT(DD$10:DD$13,DD$28:DD$31)+AY12*SUMPRODUCT(DD$14:DD$23,DD$32:DD$41))*'Projeções - Receitas'!W$23+(AN12*DD$11*'Projeções - Receitas'!W$25)</f>
        <v>59419482759.941872</v>
      </c>
      <c r="BK12" s="356">
        <f>(AO12*SUMPRODUCT(DE$10:DE$13,DE$28:DE$31)+AZ12*SUMPRODUCT(DE$14:DE$23,DE$32:DE$41))*'Projeções - Receitas'!X$23+(AO12*DE$11*'Projeções - Receitas'!X$25)</f>
        <v>65657385649.853783</v>
      </c>
      <c r="BL12" s="356">
        <f>(AP12*SUMPRODUCT(DF$10:DF$13,DF$28:DF$31)+BA12*SUMPRODUCT(DF$14:DF$23,DF$32:DF$41))*'Projeções - Receitas'!Y$23+(AP12*DF$11*'Projeções - Receitas'!Y$25)</f>
        <v>72536744681.60144</v>
      </c>
      <c r="BM12" s="356">
        <f>(AQ12*SUMPRODUCT(DG$10:DG$13,DG$28:DG$31)+BB12*SUMPRODUCT(DG$14:DG$23,DG$32:DG$41))*'Projeções - Receitas'!Z$23+(AQ12*DG$11*'Projeções - Receitas'!Z$25)</f>
        <v>80127837055.1483</v>
      </c>
      <c r="BN12" s="356">
        <f>(AR12*SUMPRODUCT(DH$10:DH$13,DH$28:DH$31)+BC12*SUMPRODUCT(DH$14:DH$23,DH$32:DH$41))*'Projeções - Receitas'!AA$23+(AR12*DH$11*'Projeções - Receitas'!AA$25)</f>
        <v>88500857108.825958</v>
      </c>
      <c r="BO12" s="356">
        <f>(AS12*SUMPRODUCT(DI$10:DI$13,DI$28:DI$31)+BD12*SUMPRODUCT(DI$14:DI$23,DI$32:DI$41))*'Projeções - Receitas'!AB$23+(AS12*DI$11*'Projeções - Receitas'!AB$25)</f>
        <v>97733420614.263641</v>
      </c>
      <c r="BP12" s="356">
        <f>(AT12*SUMPRODUCT(DJ$10:DJ$13,DJ$28:DJ$31)+BE12*SUMPRODUCT(DJ$14:DJ$23,DJ$32:DJ$41))*'Projeções - Receitas'!AC$23+(AT12*DJ$11*'Projeções - Receitas'!AC$25)</f>
        <v>107913150527.3968</v>
      </c>
      <c r="BQ12" s="356">
        <f>(AU12*SUMPRODUCT(DK$10:DK$13,DK$28:DK$31)+BF12*SUMPRODUCT(DK$14:DK$23,DK$32:DK$41))*'Projeções - Receitas'!AD$23+(AU12*DK$11*'Projeções - Receitas'!AD$25)</f>
        <v>139526345182.94504</v>
      </c>
      <c r="BR12" s="357">
        <f>((BG12+'DRE + DCF'!T$12)*(1+'DRE + DCF'!T$15)+'DRE + DCF'!T$18)*(1+'DRE + DCF'!T$25)*'DRE + DCF'!T$33</f>
        <v>33310425066.721695</v>
      </c>
      <c r="BS12" s="357">
        <f>((BH12+'DRE + DCF'!U$12)*(1+'DRE + DCF'!U$15)+'DRE + DCF'!U$18)*(1+'DRE + DCF'!U$25)*'DRE + DCF'!U$33</f>
        <v>25319861835.487309</v>
      </c>
      <c r="BT12" s="357">
        <f>((BI12+'DRE + DCF'!V$12)*(1+'DRE + DCF'!V$15)+'DRE + DCF'!V$18)*(1+'DRE + DCF'!V$25)*'DRE + DCF'!V$33</f>
        <v>28107898468.168518</v>
      </c>
      <c r="BU12" s="357">
        <f>((BJ12+'DRE + DCF'!W$12)*(1+'DRE + DCF'!W$15)+'DRE + DCF'!W$18)*(1+'DRE + DCF'!W$25)*'DRE + DCF'!W$33</f>
        <v>31131661643.458923</v>
      </c>
      <c r="BV12" s="357">
        <f>((BK12+'DRE + DCF'!X$12)*(1+'DRE + DCF'!X$15)+'DRE + DCF'!X$18)*(1+'DRE + DCF'!X$25)*'DRE + DCF'!X$33</f>
        <v>34436567158.473793</v>
      </c>
      <c r="BW12" s="357">
        <f>((BL12+'DRE + DCF'!Y$12)*(1+'DRE + DCF'!Y$15)+'DRE + DCF'!Y$18)*(1+'DRE + DCF'!Y$25)*'DRE + DCF'!Y$33</f>
        <v>38069622844.009056</v>
      </c>
      <c r="BX12" s="357">
        <f>((BM12+'DRE + DCF'!Z$12)*(1+'DRE + DCF'!Z$15)+'DRE + DCF'!Z$18)*(1+'DRE + DCF'!Z$25)*'DRE + DCF'!Z$33</f>
        <v>42075909728.787369</v>
      </c>
      <c r="BY12" s="357">
        <f>((BN12+'DRE + DCF'!AA$12)*(1+'DRE + DCF'!AA$15)+'DRE + DCF'!AA$18)*(1+'DRE + DCF'!AA$25)*'DRE + DCF'!AA$33</f>
        <v>46496781419.45607</v>
      </c>
      <c r="BZ12" s="357">
        <f>((BO12+'DRE + DCF'!AB$12)*(1+'DRE + DCF'!AB$15)+'DRE + DCF'!AB$18)*(1+'DRE + DCF'!AB$25)*'DRE + DCF'!AB$33</f>
        <v>51377234824.42012</v>
      </c>
      <c r="CA12" s="357">
        <f>((BP12+'DRE + DCF'!AC$12)*(1+'DRE + DCF'!AC$15)+'DRE + DCF'!AC$18)*(1+'DRE + DCF'!AC$25)*'DRE + DCF'!AC$33</f>
        <v>56768607013.532463</v>
      </c>
      <c r="CB12" s="357">
        <f>((BQ12+'DRE + DCF'!AD$12)*(1+'DRE + DCF'!AD$15)+'DRE + DCF'!AD$18)*(1+'DRE + DCF'!AD$25)*'DRE + DCF'!AD$33</f>
        <v>73410900103.002182</v>
      </c>
      <c r="CC12" s="357">
        <f>BR12*(1-DA$47)+('DRE + DCF'!N$53*10^6)</f>
        <v>198953365147.33774</v>
      </c>
      <c r="CD12" s="357">
        <f>BS12*(1-DB$47)+('DRE + DCF'!T$53*10^6)</f>
        <v>200521857659.60535</v>
      </c>
      <c r="CE12" s="357">
        <f>BT12*(1-DC$47)+('DRE + DCF'!U$53*10^6)</f>
        <v>219493075526.82037</v>
      </c>
      <c r="CF12" s="357">
        <f>BU12*(1-DD$47)+('DRE + DCF'!V$53*10^6)</f>
        <v>240500205599.81464</v>
      </c>
      <c r="CG12" s="357">
        <f>BV12*(1-DE$47)+('DRE + DCF'!W$53*10^6)</f>
        <v>263732942865.02618</v>
      </c>
      <c r="CH12" s="357">
        <f>BW12*(1-DF$47)+('DRE + DCF'!X$53*10^6)</f>
        <v>289412165009.73169</v>
      </c>
      <c r="CI12" s="357">
        <f>BX12*(1-DG$47)+('DRE + DCF'!Y$53*10^6)</f>
        <v>317788886056.83856</v>
      </c>
      <c r="CJ12" s="357">
        <f>BY12*(1-DH$47)+('DRE + DCF'!Z$53*10^6)</f>
        <v>349141867620.96967</v>
      </c>
      <c r="CK12" s="357">
        <f>BZ12*(1-DI$47)+('DRE + DCF'!AA$53*10^6)</f>
        <v>383779787479.86688</v>
      </c>
      <c r="CL12" s="357">
        <f>CA12*(1-DJ$47)+('DRE + DCF'!AB$53*10^6)</f>
        <v>422045349109.5332</v>
      </c>
      <c r="CM12" s="357">
        <f>CB12*(1-DK$47)+('DRE + DCF'!AC$53*10^6)</f>
        <v>470728895432.4743</v>
      </c>
      <c r="CN12" s="357">
        <f t="shared" si="30"/>
        <v>1073430490960.2592</v>
      </c>
      <c r="CO12" s="357">
        <f t="shared" si="31"/>
        <v>1140009890357.1802</v>
      </c>
      <c r="CP12" s="357">
        <f t="shared" si="32"/>
        <v>1088104466116.5022</v>
      </c>
      <c r="CQ12" s="357">
        <f t="shared" si="33"/>
        <v>1218677002050.4827</v>
      </c>
      <c r="CR12" s="357">
        <f t="shared" si="34"/>
        <v>1364918242296.5408</v>
      </c>
      <c r="CS12" s="357">
        <f t="shared" si="35"/>
        <v>1528708431372.1257</v>
      </c>
      <c r="CT12" s="357">
        <f t="shared" si="36"/>
        <v>1712153443136.7808</v>
      </c>
      <c r="CU12" s="357">
        <f t="shared" si="37"/>
        <v>1917611856313.1948</v>
      </c>
      <c r="CV12" s="357">
        <f t="shared" si="38"/>
        <v>2147725279070.7786</v>
      </c>
      <c r="CW12" s="357">
        <f t="shared" si="39"/>
        <v>2405452312559.272</v>
      </c>
      <c r="CX12" s="358">
        <f t="shared" si="40"/>
        <v>2694106590066.3853</v>
      </c>
      <c r="CZ12" s="365" t="s">
        <v>134</v>
      </c>
      <c r="DA12" s="366">
        <f>'Projeções - Receitas'!T41</f>
        <v>4.1114627644566616E-2</v>
      </c>
      <c r="DB12" s="366">
        <f>'Projeções - Receitas'!U41</f>
        <v>4.1114627644566616E-2</v>
      </c>
      <c r="DC12" s="366">
        <f>'Projeções - Receitas'!V41</f>
        <v>4.1114627644566616E-2</v>
      </c>
      <c r="DD12" s="366">
        <f>'Projeções - Receitas'!W41</f>
        <v>4.1114627644566616E-2</v>
      </c>
      <c r="DE12" s="366">
        <f>'Projeções - Receitas'!X41</f>
        <v>4.1114627644566616E-2</v>
      </c>
      <c r="DF12" s="366">
        <f>'Projeções - Receitas'!Y41</f>
        <v>4.1114627644566616E-2</v>
      </c>
      <c r="DG12" s="366">
        <f>'Projeções - Receitas'!Z41</f>
        <v>4.1114627644566616E-2</v>
      </c>
      <c r="DH12" s="366">
        <f>'Projeções - Receitas'!AA41</f>
        <v>4.1114627644566616E-2</v>
      </c>
      <c r="DI12" s="366">
        <f>'Projeções - Receitas'!AB41</f>
        <v>4.1114627644566616E-2</v>
      </c>
      <c r="DJ12" s="366">
        <f>'Projeções - Receitas'!AC41</f>
        <v>4.1114627644566616E-2</v>
      </c>
      <c r="DK12" s="367">
        <f>'Projeções - Receitas'!AD41</f>
        <v>4.1114627644566616E-2</v>
      </c>
    </row>
    <row r="13" spans="1:115" ht="30" customHeight="1" x14ac:dyDescent="0.25">
      <c r="A13" s="17" t="s">
        <v>322</v>
      </c>
      <c r="D13" s="355">
        <f t="shared" si="41"/>
        <v>2.8073892807316425E-2</v>
      </c>
      <c r="E13" s="64">
        <f t="shared" si="0"/>
        <v>1.8627229949066709E-2</v>
      </c>
      <c r="F13" s="64">
        <f t="shared" si="1"/>
        <v>4.4441300735546113E-2</v>
      </c>
      <c r="G13" s="64">
        <f t="shared" si="2"/>
        <v>4.0068091792199556E-2</v>
      </c>
      <c r="H13" s="64">
        <f t="shared" si="3"/>
        <v>3.5947221111197331E-2</v>
      </c>
      <c r="I13" s="64">
        <f t="shared" si="4"/>
        <v>3.2044616093259287E-2</v>
      </c>
      <c r="J13" s="64">
        <f t="shared" si="5"/>
        <v>2.8335963073514714E-2</v>
      </c>
      <c r="K13" s="64">
        <f t="shared" si="6"/>
        <v>2.4801076948784556E-2</v>
      </c>
      <c r="L13" s="64">
        <f t="shared" si="7"/>
        <v>2.1422735949217259E-2</v>
      </c>
      <c r="M13" s="64">
        <f t="shared" si="8"/>
        <v>1.8186578043968726E-2</v>
      </c>
      <c r="N13" s="64">
        <f t="shared" si="9"/>
        <v>1.7459768870234316E-2</v>
      </c>
      <c r="O13" s="64">
        <f t="shared" ref="O13:P76" si="45">O12+0.0005</f>
        <v>1E-3</v>
      </c>
      <c r="P13" s="64">
        <f t="shared" si="45"/>
        <v>1E-3</v>
      </c>
      <c r="Q13" s="64">
        <f t="shared" si="42"/>
        <v>1E-3</v>
      </c>
      <c r="R13" s="64">
        <f t="shared" si="42"/>
        <v>1E-3</v>
      </c>
      <c r="S13" s="64">
        <f t="shared" si="42"/>
        <v>1E-3</v>
      </c>
      <c r="T13" s="64">
        <f t="shared" si="42"/>
        <v>1E-3</v>
      </c>
      <c r="U13" s="64">
        <f t="shared" si="42"/>
        <v>1E-3</v>
      </c>
      <c r="V13" s="64">
        <f t="shared" si="42"/>
        <v>1E-3</v>
      </c>
      <c r="W13" s="64">
        <f t="shared" si="42"/>
        <v>1E-3</v>
      </c>
      <c r="X13" s="64">
        <f t="shared" si="42"/>
        <v>1E-3</v>
      </c>
      <c r="Y13" s="64">
        <f t="shared" si="42"/>
        <v>1E-3</v>
      </c>
      <c r="Z13" s="64">
        <f t="shared" si="43"/>
        <v>0.18526137104912369</v>
      </c>
      <c r="AA13" s="64">
        <f t="shared" si="44"/>
        <v>0.17581470819087397</v>
      </c>
      <c r="AB13" s="64">
        <f t="shared" si="10"/>
        <v>0.20162877897735337</v>
      </c>
      <c r="AC13" s="64">
        <f t="shared" si="11"/>
        <v>0.19725557003400682</v>
      </c>
      <c r="AD13" s="64">
        <f t="shared" si="12"/>
        <v>0.19313469935300459</v>
      </c>
      <c r="AE13" s="64">
        <f t="shared" si="13"/>
        <v>0.18923209433506655</v>
      </c>
      <c r="AF13" s="64">
        <f t="shared" si="14"/>
        <v>0.18552344131532197</v>
      </c>
      <c r="AG13" s="64">
        <f t="shared" si="15"/>
        <v>0.18198855519059182</v>
      </c>
      <c r="AH13" s="64">
        <f t="shared" si="16"/>
        <v>0.17861021419102452</v>
      </c>
      <c r="AI13" s="64">
        <f t="shared" si="17"/>
        <v>0.17537405628577599</v>
      </c>
      <c r="AJ13" s="64">
        <f t="shared" si="18"/>
        <v>0.17464724711204158</v>
      </c>
      <c r="AK13" s="356">
        <f>(1+O13)*'Projeções - Receitas'!N$34</f>
        <v>1845025504320.1606</v>
      </c>
      <c r="AL13" s="356">
        <f>(1+P13)*'Projeções - Receitas'!T$34</f>
        <v>1944014725820.3374</v>
      </c>
      <c r="AM13" s="356">
        <f>(1+Q13)*'Projeções - Receitas'!U$34</f>
        <v>2177296492918.7778</v>
      </c>
      <c r="AN13" s="356">
        <f>(1+R13)*'Projeções - Receitas'!V$34</f>
        <v>2438572072069.0317</v>
      </c>
      <c r="AO13" s="356">
        <f>(1+S13)*'Projeções - Receitas'!W$34</f>
        <v>2731200720717.3159</v>
      </c>
      <c r="AP13" s="356">
        <f>(1+T13)*'Projeções - Receitas'!X$34</f>
        <v>3058944807203.3936</v>
      </c>
      <c r="AQ13" s="356">
        <f>(1+U13)*'Projeções - Receitas'!Y$34</f>
        <v>3426018184067.8013</v>
      </c>
      <c r="AR13" s="356">
        <f>(1+V13)*'Projeções - Receitas'!Z$34</f>
        <v>3837140366155.9375</v>
      </c>
      <c r="AS13" s="356">
        <f>(1+W13)*'Projeções - Receitas'!AA$34</f>
        <v>4297597210094.6509</v>
      </c>
      <c r="AT13" s="356">
        <f>(1+X13)*'Projeções - Receitas'!AB$34</f>
        <v>4813308875306.0098</v>
      </c>
      <c r="AU13" s="356">
        <f>(1+Y13)*'Projeções - Receitas'!AC$34</f>
        <v>5390905940342.7314</v>
      </c>
      <c r="AV13" s="357">
        <f t="shared" si="19"/>
        <v>1619288390614.4636</v>
      </c>
      <c r="AW13" s="357">
        <f t="shared" si="20"/>
        <v>1706166375117.0481</v>
      </c>
      <c r="AX13" s="357">
        <f t="shared" si="21"/>
        <v>1910906340131.0938</v>
      </c>
      <c r="AY13" s="357">
        <f t="shared" si="22"/>
        <v>2140215100946.8257</v>
      </c>
      <c r="AZ13" s="357">
        <f t="shared" si="23"/>
        <v>2397040913060.4448</v>
      </c>
      <c r="BA13" s="357">
        <f t="shared" si="24"/>
        <v>2684685822627.6982</v>
      </c>
      <c r="BB13" s="357">
        <f t="shared" si="25"/>
        <v>3006848121343.0225</v>
      </c>
      <c r="BC13" s="357">
        <f t="shared" si="26"/>
        <v>3367669895904.1851</v>
      </c>
      <c r="BD13" s="357">
        <f t="shared" si="27"/>
        <v>3771790283412.688</v>
      </c>
      <c r="BE13" s="357">
        <f t="shared" si="28"/>
        <v>4224405117422.2114</v>
      </c>
      <c r="BF13" s="357">
        <f t="shared" si="29"/>
        <v>4731333731512.877</v>
      </c>
      <c r="BG13" s="356">
        <f>(AK13*SUMPRODUCT(DA$10:DA$13,DA$28:DA$31)+AV13*SUMPRODUCT(DA$14:DA$23,DA$32:DA$41))*'Projeções - Receitas'!T$23+(AK13*DA$11*'Projeções - Receitas'!T$25)</f>
        <v>60305092263.447609</v>
      </c>
      <c r="BH13" s="356">
        <f>(AL13*SUMPRODUCT(DB$10:DB$13,DB$28:DB$31)+AW13*SUMPRODUCT(DB$14:DB$23,DB$32:DB$41))*'Projeções - Receitas'!U$23+(AL13*DB$11*'Projeções - Receitas'!U$25)</f>
        <v>48601291266.469383</v>
      </c>
      <c r="BI13" s="356">
        <f>(AM13*SUMPRODUCT(DC$10:DC$13,DC$28:DC$31)+AX13*SUMPRODUCT(DC$14:DC$23,DC$32:DC$41))*'Projeções - Receitas'!V$23+(AM13*DC$11*'Projeções - Receitas'!V$25)</f>
        <v>53776423776.331512</v>
      </c>
      <c r="BJ13" s="356">
        <f>(AN13*SUMPRODUCT(DD$10:DD$13,DD$28:DD$31)+AY13*SUMPRODUCT(DD$14:DD$23,DD$32:DD$41))*'Projeções - Receitas'!W$23+(AN13*DD$11*'Projeções - Receitas'!W$25)</f>
        <v>59449177653.874901</v>
      </c>
      <c r="BK13" s="356">
        <f>(AO13*SUMPRODUCT(DE$10:DE$13,DE$28:DE$31)+AZ13*SUMPRODUCT(DE$14:DE$23,DE$32:DE$41))*'Projeções - Receitas'!X$23+(AO13*DE$11*'Projeções - Receitas'!X$25)</f>
        <v>65690197936.5354</v>
      </c>
      <c r="BL13" s="356">
        <f>(AP13*SUMPRODUCT(DF$10:DF$13,DF$28:DF$31)+BA13*SUMPRODUCT(DF$14:DF$23,DF$32:DF$41))*'Projeções - Receitas'!Y$23+(AP13*DF$11*'Projeções - Receitas'!Y$25)</f>
        <v>72572994928.818604</v>
      </c>
      <c r="BM13" s="356">
        <f>(AQ13*SUMPRODUCT(DG$10:DG$13,DG$28:DG$31)+BB13*SUMPRODUCT(DG$14:DG$23,DG$32:DG$41))*'Projeções - Receitas'!Z$23+(AQ13*DG$11*'Projeções - Receitas'!Z$25)</f>
        <v>80167880951.7276</v>
      </c>
      <c r="BN13" s="356">
        <f>(AR13*SUMPRODUCT(DH$10:DH$13,DH$28:DH$31)+BC13*SUMPRODUCT(DH$14:DH$23,DH$32:DH$41))*'Projeções - Receitas'!AA$23+(AR13*DH$11*'Projeções - Receitas'!AA$25)</f>
        <v>88545085423.223145</v>
      </c>
      <c r="BO13" s="356">
        <f>(AS13*SUMPRODUCT(DI$10:DI$13,DI$28:DI$31)+BD13*SUMPRODUCT(DI$14:DI$23,DI$32:DI$41))*'Projeções - Receitas'!AB$23+(AS13*DI$11*'Projeções - Receitas'!AB$25)</f>
        <v>97782262903.426224</v>
      </c>
      <c r="BP13" s="356">
        <f>(AT13*SUMPRODUCT(DJ$10:DJ$13,DJ$28:DJ$31)+BE13*SUMPRODUCT(DJ$14:DJ$23,DJ$32:DJ$41))*'Projeções - Receitas'!AC$23+(AT13*DJ$11*'Projeções - Receitas'!AC$25)</f>
        <v>107967080137.85529</v>
      </c>
      <c r="BQ13" s="356">
        <f>(AU13*SUMPRODUCT(DK$10:DK$13,DK$28:DK$31)+BF13*SUMPRODUCT(DK$14:DK$23,DK$32:DK$41))*'Projeções - Receitas'!AD$23+(AU13*DK$11*'Projeções - Receitas'!AD$25)</f>
        <v>139596073491.38226</v>
      </c>
      <c r="BR13" s="357">
        <f>((BG13+'DRE + DCF'!T$12)*(1+'DRE + DCF'!T$15)+'DRE + DCF'!T$18)*(1+'DRE + DCF'!T$25)*'DRE + DCF'!T$33</f>
        <v>33328871702.625256</v>
      </c>
      <c r="BS13" s="357">
        <f>((BH13+'DRE + DCF'!U$12)*(1+'DRE + DCF'!U$15)+'DRE + DCF'!U$18)*(1+'DRE + DCF'!U$25)*'DRE + DCF'!U$33</f>
        <v>25334551366.772614</v>
      </c>
      <c r="BT13" s="357">
        <f>((BI13+'DRE + DCF'!V$12)*(1+'DRE + DCF'!V$15)+'DRE + DCF'!V$18)*(1+'DRE + DCF'!V$25)*'DRE + DCF'!V$33</f>
        <v>28124133705.873684</v>
      </c>
      <c r="BU13" s="357">
        <f>((BJ13+'DRE + DCF'!W$12)*(1+'DRE + DCF'!W$15)+'DRE + DCF'!W$18)*(1+'DRE + DCF'!W$25)*'DRE + DCF'!W$33</f>
        <v>31149589097.922855</v>
      </c>
      <c r="BV13" s="357">
        <f>((BK13+'DRE + DCF'!X$12)*(1+'DRE + DCF'!X$15)+'DRE + DCF'!X$18)*(1+'DRE + DCF'!X$25)*'DRE + DCF'!X$33</f>
        <v>34456354107.136986</v>
      </c>
      <c r="BW13" s="357">
        <f>((BL13+'DRE + DCF'!Y$12)*(1+'DRE + DCF'!Y$15)+'DRE + DCF'!Y$18)*(1+'DRE + DCF'!Y$25)*'DRE + DCF'!Y$33</f>
        <v>38091458096.518341</v>
      </c>
      <c r="BX13" s="357">
        <f>((BM13+'DRE + DCF'!Z$12)*(1+'DRE + DCF'!Z$15)+'DRE + DCF'!Z$18)*(1+'DRE + DCF'!Z$25)*'DRE + DCF'!Z$33</f>
        <v>42100002564.996979</v>
      </c>
      <c r="BY13" s="357">
        <f>((BN13+'DRE + DCF'!AA$12)*(1+'DRE + DCF'!AA$15)+'DRE + DCF'!AA$18)*(1+'DRE + DCF'!AA$25)*'DRE + DCF'!AA$33</f>
        <v>46523361468.021225</v>
      </c>
      <c r="BZ13" s="357">
        <f>((BO13+'DRE + DCF'!AB$12)*(1+'DRE + DCF'!AB$15)+'DRE + DCF'!AB$18)*(1+'DRE + DCF'!AB$25)*'DRE + DCF'!AB$33</f>
        <v>51406554192.77124</v>
      </c>
      <c r="CA13" s="357">
        <f>((BP13+'DRE + DCF'!AC$12)*(1+'DRE + DCF'!AC$15)+'DRE + DCF'!AC$18)*(1+'DRE + DCF'!AC$25)*'DRE + DCF'!AC$33</f>
        <v>56800943179.928169</v>
      </c>
      <c r="CB13" s="357">
        <f>((BQ13+'DRE + DCF'!AD$12)*(1+'DRE + DCF'!AD$15)+'DRE + DCF'!AD$18)*(1+'DRE + DCF'!AD$25)*'DRE + DCF'!AD$33</f>
        <v>73451809316.219925</v>
      </c>
      <c r="CC13" s="357">
        <f>BR13*(1-DA$47)+('DRE + DCF'!N$53*10^6)</f>
        <v>198964587392.01678</v>
      </c>
      <c r="CD13" s="357">
        <f>BS13*(1-DB$47)+('DRE + DCF'!T$53*10^6)</f>
        <v>200530671378.37653</v>
      </c>
      <c r="CE13" s="357">
        <f>BT13*(1-DC$47)+('DRE + DCF'!U$53*10^6)</f>
        <v>219502816669.44345</v>
      </c>
      <c r="CF13" s="357">
        <f>BU13*(1-DD$47)+('DRE + DCF'!V$53*10^6)</f>
        <v>240510962072.49301</v>
      </c>
      <c r="CG13" s="357">
        <f>BV13*(1-DE$47)+('DRE + DCF'!W$53*10^6)</f>
        <v>263744815034.22412</v>
      </c>
      <c r="CH13" s="357">
        <f>BW13*(1-DF$47)+('DRE + DCF'!X$53*10^6)</f>
        <v>289425266161.23724</v>
      </c>
      <c r="CI13" s="357">
        <f>BX13*(1-DG$47)+('DRE + DCF'!Y$53*10^6)</f>
        <v>317803341758.56433</v>
      </c>
      <c r="CJ13" s="357">
        <f>BY13*(1-DH$47)+('DRE + DCF'!Z$53*10^6)</f>
        <v>349157815650.10876</v>
      </c>
      <c r="CK13" s="357">
        <f>BZ13*(1-DI$47)+('DRE + DCF'!AA$53*10^6)</f>
        <v>383797379100.8775</v>
      </c>
      <c r="CL13" s="357">
        <f>CA13*(1-DJ$47)+('DRE + DCF'!AB$53*10^6)</f>
        <v>422064750809.37067</v>
      </c>
      <c r="CM13" s="357">
        <f>CB13*(1-DK$47)+('DRE + DCF'!AC$53*10^6)</f>
        <v>470753440960.40491</v>
      </c>
      <c r="CN13" s="357">
        <f t="shared" si="30"/>
        <v>1073966937982.2283</v>
      </c>
      <c r="CO13" s="357">
        <f t="shared" si="31"/>
        <v>1140579610442.3162</v>
      </c>
      <c r="CP13" s="357">
        <f t="shared" si="32"/>
        <v>1088648246459.3889</v>
      </c>
      <c r="CQ13" s="357">
        <f t="shared" si="33"/>
        <v>1219286036034.5159</v>
      </c>
      <c r="CR13" s="357">
        <f t="shared" si="34"/>
        <v>1365600360358.658</v>
      </c>
      <c r="CS13" s="357">
        <f t="shared" si="35"/>
        <v>1529472403601.6968</v>
      </c>
      <c r="CT13" s="357">
        <f t="shared" si="36"/>
        <v>1713009092033.9006</v>
      </c>
      <c r="CU13" s="357">
        <f t="shared" si="37"/>
        <v>1918570183077.9688</v>
      </c>
      <c r="CV13" s="357">
        <f t="shared" si="38"/>
        <v>2148798605047.3254</v>
      </c>
      <c r="CW13" s="357">
        <f t="shared" si="39"/>
        <v>2406654437653.0049</v>
      </c>
      <c r="CX13" s="358">
        <f t="shared" si="40"/>
        <v>2695452970171.3657</v>
      </c>
      <c r="CZ13" s="365" t="s">
        <v>135</v>
      </c>
      <c r="DA13" s="366">
        <f>'Projeções - Receitas'!T43</f>
        <v>7.5841428079339822E-3</v>
      </c>
      <c r="DB13" s="366">
        <f>'Projeções - Receitas'!U43</f>
        <v>7.5841428079339822E-3</v>
      </c>
      <c r="DC13" s="366">
        <f>'Projeções - Receitas'!V43</f>
        <v>7.5841428079339822E-3</v>
      </c>
      <c r="DD13" s="366">
        <f>'Projeções - Receitas'!W43</f>
        <v>7.5841428079339822E-3</v>
      </c>
      <c r="DE13" s="366">
        <f>'Projeções - Receitas'!X43</f>
        <v>7.5841428079339822E-3</v>
      </c>
      <c r="DF13" s="366">
        <f>'Projeções - Receitas'!Y43</f>
        <v>7.5841428079339822E-3</v>
      </c>
      <c r="DG13" s="366">
        <f>'Projeções - Receitas'!Z43</f>
        <v>7.5841428079339822E-3</v>
      </c>
      <c r="DH13" s="366">
        <f>'Projeções - Receitas'!AA43</f>
        <v>7.5841428079339822E-3</v>
      </c>
      <c r="DI13" s="366">
        <f>'Projeções - Receitas'!AB43</f>
        <v>7.5841428079339822E-3</v>
      </c>
      <c r="DJ13" s="366">
        <f>'Projeções - Receitas'!AC43</f>
        <v>7.5841428079339822E-3</v>
      </c>
      <c r="DK13" s="367">
        <f>'Projeções - Receitas'!AD43</f>
        <v>7.5841428079339822E-3</v>
      </c>
    </row>
    <row r="14" spans="1:115" ht="30" customHeight="1" x14ac:dyDescent="0.25">
      <c r="A14" s="17" t="s">
        <v>323</v>
      </c>
      <c r="D14" s="355">
        <f t="shared" si="41"/>
        <v>2.7991844981933522E-2</v>
      </c>
      <c r="E14" s="64">
        <f t="shared" si="0"/>
        <v>1.8547177804002307E-2</v>
      </c>
      <c r="F14" s="64">
        <f t="shared" si="1"/>
        <v>4.4349580798669214E-2</v>
      </c>
      <c r="G14" s="64">
        <f t="shared" si="2"/>
        <v>3.9978429266544296E-2</v>
      </c>
      <c r="H14" s="64">
        <f t="shared" si="3"/>
        <v>3.5859487791370992E-2</v>
      </c>
      <c r="I14" s="64">
        <f t="shared" si="4"/>
        <v>3.1958703279012762E-2</v>
      </c>
      <c r="J14" s="64">
        <f t="shared" si="5"/>
        <v>2.8251774850967332E-2</v>
      </c>
      <c r="K14" s="64">
        <f t="shared" si="6"/>
        <v>2.4718527263603962E-2</v>
      </c>
      <c r="L14" s="64">
        <f t="shared" si="7"/>
        <v>2.1341747235868957E-2</v>
      </c>
      <c r="M14" s="64">
        <f t="shared" si="8"/>
        <v>1.8107080013656213E-2</v>
      </c>
      <c r="N14" s="64">
        <f t="shared" si="9"/>
        <v>1.7381677761620973E-2</v>
      </c>
      <c r="O14" s="64">
        <f t="shared" si="45"/>
        <v>1.5E-3</v>
      </c>
      <c r="P14" s="64">
        <f t="shared" si="45"/>
        <v>1.5E-3</v>
      </c>
      <c r="Q14" s="64">
        <f t="shared" si="42"/>
        <v>1.5E-3</v>
      </c>
      <c r="R14" s="64">
        <f t="shared" si="42"/>
        <v>1.5E-3</v>
      </c>
      <c r="S14" s="64">
        <f t="shared" si="42"/>
        <v>1.5E-3</v>
      </c>
      <c r="T14" s="64">
        <f t="shared" si="42"/>
        <v>1.5E-3</v>
      </c>
      <c r="U14" s="64">
        <f t="shared" si="42"/>
        <v>1.5E-3</v>
      </c>
      <c r="V14" s="64">
        <f t="shared" si="42"/>
        <v>1.5E-3</v>
      </c>
      <c r="W14" s="64">
        <f t="shared" si="42"/>
        <v>1.5E-3</v>
      </c>
      <c r="X14" s="64">
        <f t="shared" si="42"/>
        <v>1.5E-3</v>
      </c>
      <c r="Y14" s="64">
        <f t="shared" si="42"/>
        <v>1.5E-3</v>
      </c>
      <c r="Z14" s="64">
        <f t="shared" si="43"/>
        <v>0.18517932322374078</v>
      </c>
      <c r="AA14" s="64">
        <f t="shared" si="44"/>
        <v>0.17573465604580957</v>
      </c>
      <c r="AB14" s="64">
        <f t="shared" si="10"/>
        <v>0.20153705904047647</v>
      </c>
      <c r="AC14" s="64">
        <f t="shared" si="11"/>
        <v>0.19716590750835156</v>
      </c>
      <c r="AD14" s="64">
        <f t="shared" si="12"/>
        <v>0.19304696603317825</v>
      </c>
      <c r="AE14" s="64">
        <f t="shared" si="13"/>
        <v>0.18914618152082002</v>
      </c>
      <c r="AF14" s="64">
        <f t="shared" si="14"/>
        <v>0.18543925309277459</v>
      </c>
      <c r="AG14" s="64">
        <f t="shared" si="15"/>
        <v>0.18190600550541122</v>
      </c>
      <c r="AH14" s="64">
        <f t="shared" si="16"/>
        <v>0.17852922547767622</v>
      </c>
      <c r="AI14" s="64">
        <f t="shared" si="17"/>
        <v>0.17529455825546347</v>
      </c>
      <c r="AJ14" s="64">
        <f t="shared" si="18"/>
        <v>0.17456915600342823</v>
      </c>
      <c r="AK14" s="356">
        <f>(1+O14)*'Projeções - Receitas'!N$34</f>
        <v>1845947095481.1599</v>
      </c>
      <c r="AL14" s="356">
        <f>(1+P14)*'Projeções - Receitas'!T$34</f>
        <v>1944985762146.9214</v>
      </c>
      <c r="AM14" s="356">
        <f>(1+Q14)*'Projeções - Receitas'!U$34</f>
        <v>2178384053604.552</v>
      </c>
      <c r="AN14" s="356">
        <f>(1+R14)*'Projeções - Receitas'!V$34</f>
        <v>2439790140037.0986</v>
      </c>
      <c r="AO14" s="356">
        <f>(1+S14)*'Projeções - Receitas'!W$34</f>
        <v>2732564956841.5508</v>
      </c>
      <c r="AP14" s="356">
        <f>(1+T14)*'Projeções - Receitas'!X$34</f>
        <v>3060472751662.5366</v>
      </c>
      <c r="AQ14" s="356">
        <f>(1+U14)*'Projeções - Receitas'!Y$34</f>
        <v>3427729481862.0415</v>
      </c>
      <c r="AR14" s="356">
        <f>(1+V14)*'Projeções - Receitas'!Z$34</f>
        <v>3839057019685.4868</v>
      </c>
      <c r="AS14" s="356">
        <f>(1+W14)*'Projeções - Receitas'!AA$34</f>
        <v>4299743862047.7456</v>
      </c>
      <c r="AT14" s="356">
        <f>(1+X14)*'Projeções - Receitas'!AB$34</f>
        <v>4815713125493.4756</v>
      </c>
      <c r="AU14" s="356">
        <f>(1+Y14)*'Projeções - Receitas'!AC$34</f>
        <v>5393598700552.6943</v>
      </c>
      <c r="AV14" s="357">
        <f t="shared" si="19"/>
        <v>1620097225974.4111</v>
      </c>
      <c r="AW14" s="357">
        <f t="shared" si="20"/>
        <v>1707018606073.6504</v>
      </c>
      <c r="AX14" s="357">
        <f t="shared" si="21"/>
        <v>1911860838802.4885</v>
      </c>
      <c r="AY14" s="357">
        <f t="shared" si="22"/>
        <v>2141284139458.7874</v>
      </c>
      <c r="AZ14" s="357">
        <f t="shared" si="23"/>
        <v>2398238236193.8423</v>
      </c>
      <c r="BA14" s="357">
        <f t="shared" si="24"/>
        <v>2686026824537.103</v>
      </c>
      <c r="BB14" s="357">
        <f t="shared" si="25"/>
        <v>3008350043481.5557</v>
      </c>
      <c r="BC14" s="357">
        <f t="shared" si="26"/>
        <v>3369352048699.3428</v>
      </c>
      <c r="BD14" s="357">
        <f t="shared" si="27"/>
        <v>3773674294543.2642</v>
      </c>
      <c r="BE14" s="357">
        <f t="shared" si="28"/>
        <v>4226515209888.4565</v>
      </c>
      <c r="BF14" s="357">
        <f t="shared" si="29"/>
        <v>4733697035075.0723</v>
      </c>
      <c r="BG14" s="356">
        <f>(AK14*SUMPRODUCT(DA$10:DA$13,DA$28:DA$31)+AV14*SUMPRODUCT(DA$14:DA$23,DA$32:DA$41))*'Projeções - Receitas'!T$23+(AK14*DA$11*'Projeções - Receitas'!T$25)</f>
        <v>60335214687.15564</v>
      </c>
      <c r="BH14" s="356">
        <f>(AL14*SUMPRODUCT(DB$10:DB$13,DB$28:DB$31)+AW14*SUMPRODUCT(DB$14:DB$23,DB$32:DB$41))*'Projeções - Receitas'!U$23+(AL14*DB$11*'Projeções - Receitas'!U$25)</f>
        <v>48625567635.733353</v>
      </c>
      <c r="BI14" s="356">
        <f>(AM14*SUMPRODUCT(DC$10:DC$13,DC$28:DC$31)+AX14*SUMPRODUCT(DC$14:DC$23,DC$32:DC$41))*'Projeções - Receitas'!V$23+(AM14*DC$11*'Projeções - Receitas'!V$25)</f>
        <v>53803285126.869125</v>
      </c>
      <c r="BJ14" s="356">
        <f>(AN14*SUMPRODUCT(DD$10:DD$13,DD$28:DD$31)+AY14*SUMPRODUCT(DD$14:DD$23,DD$32:DD$41))*'Projeções - Receitas'!W$23+(AN14*DD$11*'Projeções - Receitas'!W$25)</f>
        <v>59478872547.807915</v>
      </c>
      <c r="BK14" s="356">
        <f>(AO14*SUMPRODUCT(DE$10:DE$13,DE$28:DE$31)+AZ14*SUMPRODUCT(DE$14:DE$23,DE$32:DE$41))*'Projeções - Receitas'!X$23+(AO14*DE$11*'Projeções - Receitas'!X$25)</f>
        <v>65723010223.21698</v>
      </c>
      <c r="BL14" s="356">
        <f>(AP14*SUMPRODUCT(DF$10:DF$13,DF$28:DF$31)+BA14*SUMPRODUCT(DF$14:DF$23,DF$32:DF$41))*'Projeções - Receitas'!Y$23+(AP14*DF$11*'Projeções - Receitas'!Y$25)</f>
        <v>72609245176.035858</v>
      </c>
      <c r="BM14" s="356">
        <f>(AQ14*SUMPRODUCT(DG$10:DG$13,DG$28:DG$31)+BB14*SUMPRODUCT(DG$14:DG$23,DG$32:DG$41))*'Projeções - Receitas'!Z$23+(AQ14*DG$11*'Projeções - Receitas'!Z$25)</f>
        <v>80207924848.306915</v>
      </c>
      <c r="BN14" s="356">
        <f>(AR14*SUMPRODUCT(DH$10:DH$13,DH$28:DH$31)+BC14*SUMPRODUCT(DH$14:DH$23,DH$32:DH$41))*'Projeções - Receitas'!AA$23+(AR14*DH$11*'Projeções - Receitas'!AA$25)</f>
        <v>88589313737.620377</v>
      </c>
      <c r="BO14" s="356">
        <f>(AS14*SUMPRODUCT(DI$10:DI$13,DI$28:DI$31)+BD14*SUMPRODUCT(DI$14:DI$23,DI$32:DI$41))*'Projeções - Receitas'!AB$23+(AS14*DI$11*'Projeções - Receitas'!AB$25)</f>
        <v>97831105192.588791</v>
      </c>
      <c r="BP14" s="356">
        <f>(AT14*SUMPRODUCT(DJ$10:DJ$13,DJ$28:DJ$31)+BE14*SUMPRODUCT(DJ$14:DJ$23,DJ$32:DJ$41))*'Projeções - Receitas'!AC$23+(AT14*DJ$11*'Projeções - Receitas'!AC$25)</f>
        <v>108021009748.31377</v>
      </c>
      <c r="BQ14" s="356">
        <f>(AU14*SUMPRODUCT(DK$10:DK$13,DK$28:DK$31)+BF14*SUMPRODUCT(DK$14:DK$23,DK$32:DK$41))*'Projeções - Receitas'!AD$23+(AU14*DK$11*'Projeções - Receitas'!AD$25)</f>
        <v>139665801799.81961</v>
      </c>
      <c r="BR14" s="357">
        <f>((BG14+'DRE + DCF'!T$12)*(1+'DRE + DCF'!T$15)+'DRE + DCF'!T$18)*(1+'DRE + DCF'!T$25)*'DRE + DCF'!T$33</f>
        <v>33347318338.528801</v>
      </c>
      <c r="BS14" s="357">
        <f>((BH14+'DRE + DCF'!U$12)*(1+'DRE + DCF'!U$15)+'DRE + DCF'!U$18)*(1+'DRE + DCF'!U$25)*'DRE + DCF'!U$33</f>
        <v>25349240898.057922</v>
      </c>
      <c r="BT14" s="357">
        <f>((BI14+'DRE + DCF'!V$12)*(1+'DRE + DCF'!V$15)+'DRE + DCF'!V$18)*(1+'DRE + DCF'!V$25)*'DRE + DCF'!V$33</f>
        <v>28140368943.578823</v>
      </c>
      <c r="BU14" s="357">
        <f>((BJ14+'DRE + DCF'!W$12)*(1+'DRE + DCF'!W$15)+'DRE + DCF'!W$18)*(1+'DRE + DCF'!W$25)*'DRE + DCF'!W$33</f>
        <v>31167516552.38678</v>
      </c>
      <c r="BV14" s="357">
        <f>((BK14+'DRE + DCF'!X$12)*(1+'DRE + DCF'!X$15)+'DRE + DCF'!X$18)*(1+'DRE + DCF'!X$25)*'DRE + DCF'!X$33</f>
        <v>34476141055.800163</v>
      </c>
      <c r="BW14" s="357">
        <f>((BL14+'DRE + DCF'!Y$12)*(1+'DRE + DCF'!Y$15)+'DRE + DCF'!Y$18)*(1+'DRE + DCF'!Y$25)*'DRE + DCF'!Y$33</f>
        <v>38113293349.027687</v>
      </c>
      <c r="BX14" s="357">
        <f>((BM14+'DRE + DCF'!Z$12)*(1+'DRE + DCF'!Z$15)+'DRE + DCF'!Z$18)*(1+'DRE + DCF'!Z$25)*'DRE + DCF'!Z$33</f>
        <v>42124095401.206596</v>
      </c>
      <c r="BY14" s="357">
        <f>((BN14+'DRE + DCF'!AA$12)*(1+'DRE + DCF'!AA$15)+'DRE + DCF'!AA$18)*(1+'DRE + DCF'!AA$25)*'DRE + DCF'!AA$33</f>
        <v>46549941516.586395</v>
      </c>
      <c r="BZ14" s="357">
        <f>((BO14+'DRE + DCF'!AB$12)*(1+'DRE + DCF'!AB$15)+'DRE + DCF'!AB$18)*(1+'DRE + DCF'!AB$25)*'DRE + DCF'!AB$33</f>
        <v>51435873561.122345</v>
      </c>
      <c r="CA14" s="357">
        <f>((BP14+'DRE + DCF'!AC$12)*(1+'DRE + DCF'!AC$15)+'DRE + DCF'!AC$18)*(1+'DRE + DCF'!AC$25)*'DRE + DCF'!AC$33</f>
        <v>56833279346.32383</v>
      </c>
      <c r="CB14" s="357">
        <f>((BQ14+'DRE + DCF'!AD$12)*(1+'DRE + DCF'!AD$15)+'DRE + DCF'!AD$18)*(1+'DRE + DCF'!AD$25)*'DRE + DCF'!AD$33</f>
        <v>73492718529.437714</v>
      </c>
      <c r="CC14" s="357">
        <f>BR14*(1-DA$47)+('DRE + DCF'!N$53*10^6)</f>
        <v>198975809636.69586</v>
      </c>
      <c r="CD14" s="357">
        <f>BS14*(1-DB$47)+('DRE + DCF'!T$53*10^6)</f>
        <v>200539485097.14771</v>
      </c>
      <c r="CE14" s="357">
        <f>BT14*(1-DC$47)+('DRE + DCF'!U$53*10^6)</f>
        <v>219512557812.06653</v>
      </c>
      <c r="CF14" s="357">
        <f>BU14*(1-DD$47)+('DRE + DCF'!V$53*10^6)</f>
        <v>240521718545.17136</v>
      </c>
      <c r="CG14" s="357">
        <f>BV14*(1-DE$47)+('DRE + DCF'!W$53*10^6)</f>
        <v>263756687203.42203</v>
      </c>
      <c r="CH14" s="357">
        <f>BW14*(1-DF$47)+('DRE + DCF'!X$53*10^6)</f>
        <v>289438367312.74286</v>
      </c>
      <c r="CI14" s="357">
        <f>BX14*(1-DG$47)+('DRE + DCF'!Y$53*10^6)</f>
        <v>317817797460.2901</v>
      </c>
      <c r="CJ14" s="357">
        <f>BY14*(1-DH$47)+('DRE + DCF'!Z$53*10^6)</f>
        <v>349173763679.24786</v>
      </c>
      <c r="CK14" s="357">
        <f>BZ14*(1-DI$47)+('DRE + DCF'!AA$53*10^6)</f>
        <v>383814970721.88818</v>
      </c>
      <c r="CL14" s="357">
        <f>CA14*(1-DJ$47)+('DRE + DCF'!AB$53*10^6)</f>
        <v>422084152509.20807</v>
      </c>
      <c r="CM14" s="357">
        <f>CB14*(1-DK$47)+('DRE + DCF'!AC$53*10^6)</f>
        <v>470777986488.33557</v>
      </c>
      <c r="CN14" s="357">
        <f t="shared" si="30"/>
        <v>1074503385004.1975</v>
      </c>
      <c r="CO14" s="357">
        <f t="shared" si="31"/>
        <v>1141149330527.4524</v>
      </c>
      <c r="CP14" s="357">
        <f t="shared" si="32"/>
        <v>1089192026802.276</v>
      </c>
      <c r="CQ14" s="357">
        <f t="shared" si="33"/>
        <v>1219895070018.5493</v>
      </c>
      <c r="CR14" s="357">
        <f t="shared" si="34"/>
        <v>1366282478420.7754</v>
      </c>
      <c r="CS14" s="357">
        <f t="shared" si="35"/>
        <v>1530236375831.2683</v>
      </c>
      <c r="CT14" s="357">
        <f t="shared" si="36"/>
        <v>1713864740931.0208</v>
      </c>
      <c r="CU14" s="357">
        <f t="shared" si="37"/>
        <v>1919528509842.7434</v>
      </c>
      <c r="CV14" s="357">
        <f t="shared" si="38"/>
        <v>2149871931023.8728</v>
      </c>
      <c r="CW14" s="357">
        <f t="shared" si="39"/>
        <v>2407856562746.7378</v>
      </c>
      <c r="CX14" s="358">
        <f t="shared" si="40"/>
        <v>2696799350276.3472</v>
      </c>
      <c r="CZ14" s="365" t="s">
        <v>54</v>
      </c>
      <c r="DA14" s="366">
        <f>'Projeções - Receitas'!T47</f>
        <v>0.12472579196094384</v>
      </c>
      <c r="DB14" s="366">
        <f>'Projeções - Receitas'!U47</f>
        <v>0.12472579196094384</v>
      </c>
      <c r="DC14" s="366">
        <f>'Projeções - Receitas'!V47</f>
        <v>0.12472579196094384</v>
      </c>
      <c r="DD14" s="366">
        <f>'Projeções - Receitas'!W47</f>
        <v>0.12472579196094384</v>
      </c>
      <c r="DE14" s="366">
        <f>'Projeções - Receitas'!X47</f>
        <v>0.12472579196094384</v>
      </c>
      <c r="DF14" s="366">
        <f>'Projeções - Receitas'!Y47</f>
        <v>0.12472579196094384</v>
      </c>
      <c r="DG14" s="366">
        <f>'Projeções - Receitas'!Z47</f>
        <v>0.12472579196094384</v>
      </c>
      <c r="DH14" s="366">
        <f>'Projeções - Receitas'!AA47</f>
        <v>0.12472579196094384</v>
      </c>
      <c r="DI14" s="366">
        <f>'Projeções - Receitas'!AB47</f>
        <v>0.12472579196094384</v>
      </c>
      <c r="DJ14" s="366">
        <f>'Projeções - Receitas'!AC47</f>
        <v>0.12472579196094384</v>
      </c>
      <c r="DK14" s="367">
        <f>'Projeções - Receitas'!AD47</f>
        <v>0.12472579196094384</v>
      </c>
    </row>
    <row r="15" spans="1:115" ht="30" customHeight="1" x14ac:dyDescent="0.25">
      <c r="A15" s="17" t="s">
        <v>324</v>
      </c>
      <c r="D15" s="355">
        <f t="shared" si="41"/>
        <v>2.7909879040607877E-2</v>
      </c>
      <c r="E15" s="64">
        <f t="shared" si="0"/>
        <v>1.8467205551298327E-2</v>
      </c>
      <c r="F15" s="64">
        <f t="shared" si="1"/>
        <v>4.4257952398655542E-2</v>
      </c>
      <c r="G15" s="64">
        <f t="shared" si="2"/>
        <v>3.9888856224447711E-2</v>
      </c>
      <c r="H15" s="64">
        <f t="shared" si="3"/>
        <v>3.5771842029748147E-2</v>
      </c>
      <c r="I15" s="64">
        <f t="shared" si="4"/>
        <v>3.1872876206097828E-2</v>
      </c>
      <c r="J15" s="64">
        <f t="shared" si="5"/>
        <v>2.8167670648602178E-2</v>
      </c>
      <c r="K15" s="64">
        <f t="shared" si="6"/>
        <v>2.463605996333873E-2</v>
      </c>
      <c r="L15" s="64">
        <f t="shared" si="7"/>
        <v>2.1260839349579896E-2</v>
      </c>
      <c r="M15" s="64">
        <f t="shared" si="8"/>
        <v>1.8027661322695288E-2</v>
      </c>
      <c r="N15" s="64">
        <f t="shared" si="9"/>
        <v>1.7303664588245865E-2</v>
      </c>
      <c r="O15" s="64">
        <f t="shared" si="45"/>
        <v>2E-3</v>
      </c>
      <c r="P15" s="64">
        <f t="shared" si="45"/>
        <v>2E-3</v>
      </c>
      <c r="Q15" s="64">
        <f t="shared" si="42"/>
        <v>2E-3</v>
      </c>
      <c r="R15" s="64">
        <f t="shared" si="42"/>
        <v>2E-3</v>
      </c>
      <c r="S15" s="64">
        <f t="shared" si="42"/>
        <v>2E-3</v>
      </c>
      <c r="T15" s="64">
        <f t="shared" si="42"/>
        <v>2E-3</v>
      </c>
      <c r="U15" s="64">
        <f t="shared" si="42"/>
        <v>2E-3</v>
      </c>
      <c r="V15" s="64">
        <f t="shared" si="42"/>
        <v>2E-3</v>
      </c>
      <c r="W15" s="64">
        <f t="shared" si="42"/>
        <v>2E-3</v>
      </c>
      <c r="X15" s="64">
        <f t="shared" si="42"/>
        <v>2E-3</v>
      </c>
      <c r="Y15" s="64">
        <f t="shared" si="42"/>
        <v>2E-3</v>
      </c>
      <c r="Z15" s="64">
        <f t="shared" si="43"/>
        <v>0.18509735728241514</v>
      </c>
      <c r="AA15" s="64">
        <f t="shared" si="44"/>
        <v>0.17565468379310559</v>
      </c>
      <c r="AB15" s="64">
        <f t="shared" si="10"/>
        <v>0.2014454306404628</v>
      </c>
      <c r="AC15" s="64">
        <f t="shared" si="11"/>
        <v>0.19707633446625497</v>
      </c>
      <c r="AD15" s="64">
        <f t="shared" si="12"/>
        <v>0.19295932027155541</v>
      </c>
      <c r="AE15" s="64">
        <f t="shared" si="13"/>
        <v>0.18906035444790509</v>
      </c>
      <c r="AF15" s="64">
        <f t="shared" si="14"/>
        <v>0.18535514889040944</v>
      </c>
      <c r="AG15" s="64">
        <f t="shared" si="15"/>
        <v>0.18182353820514599</v>
      </c>
      <c r="AH15" s="64">
        <f t="shared" si="16"/>
        <v>0.17844831759138716</v>
      </c>
      <c r="AI15" s="64">
        <f t="shared" si="17"/>
        <v>0.17521513956450255</v>
      </c>
      <c r="AJ15" s="64">
        <f t="shared" si="18"/>
        <v>0.17449114283005313</v>
      </c>
      <c r="AK15" s="356">
        <f>(1+O15)*'Projeções - Receitas'!N$34</f>
        <v>1846868686642.1589</v>
      </c>
      <c r="AL15" s="356">
        <f>(1+P15)*'Projeções - Receitas'!T$34</f>
        <v>1945956798473.5046</v>
      </c>
      <c r="AM15" s="356">
        <f>(1+Q15)*'Projeções - Receitas'!U$34</f>
        <v>2179471614290.3254</v>
      </c>
      <c r="AN15" s="356">
        <f>(1+R15)*'Projeções - Receitas'!V$34</f>
        <v>2441008208005.1646</v>
      </c>
      <c r="AO15" s="356">
        <f>(1+S15)*'Projeções - Receitas'!W$34</f>
        <v>2733929192965.7847</v>
      </c>
      <c r="AP15" s="356">
        <f>(1+T15)*'Projeções - Receitas'!X$34</f>
        <v>3062000696121.6792</v>
      </c>
      <c r="AQ15" s="356">
        <f>(1+U15)*'Projeções - Receitas'!Y$34</f>
        <v>3429440779656.2808</v>
      </c>
      <c r="AR15" s="356">
        <f>(1+V15)*'Projeções - Receitas'!Z$34</f>
        <v>3840973673215.0352</v>
      </c>
      <c r="AS15" s="356">
        <f>(1+W15)*'Projeções - Receitas'!AA$34</f>
        <v>4301890514000.8398</v>
      </c>
      <c r="AT15" s="356">
        <f>(1+X15)*'Projeções - Receitas'!AB$34</f>
        <v>4818117375680.9414</v>
      </c>
      <c r="AU15" s="356">
        <f>(1+Y15)*'Projeções - Receitas'!AC$34</f>
        <v>5396291460762.6553</v>
      </c>
      <c r="AV15" s="357">
        <f t="shared" si="19"/>
        <v>1620906061334.3584</v>
      </c>
      <c r="AW15" s="357">
        <f t="shared" si="20"/>
        <v>1707870837030.252</v>
      </c>
      <c r="AX15" s="357">
        <f t="shared" si="21"/>
        <v>1912815337473.8826</v>
      </c>
      <c r="AY15" s="357">
        <f t="shared" si="22"/>
        <v>2142353177970.7485</v>
      </c>
      <c r="AZ15" s="357">
        <f t="shared" si="23"/>
        <v>2399435559327.2388</v>
      </c>
      <c r="BA15" s="357">
        <f t="shared" si="24"/>
        <v>2687367826446.5073</v>
      </c>
      <c r="BB15" s="357">
        <f t="shared" si="25"/>
        <v>3009851965620.0884</v>
      </c>
      <c r="BC15" s="357">
        <f t="shared" si="26"/>
        <v>3371034201494.4995</v>
      </c>
      <c r="BD15" s="357">
        <f t="shared" si="27"/>
        <v>3775558305673.8403</v>
      </c>
      <c r="BE15" s="357">
        <f t="shared" si="28"/>
        <v>4228625302354.7017</v>
      </c>
      <c r="BF15" s="357">
        <f t="shared" si="29"/>
        <v>4736060338637.2666</v>
      </c>
      <c r="BG15" s="356">
        <f>(AK15*SUMPRODUCT(DA$10:DA$13,DA$28:DA$31)+AV15*SUMPRODUCT(DA$14:DA$23,DA$32:DA$41))*'Projeções - Receitas'!T$23+(AK15*DA$11*'Projeções - Receitas'!T$25)</f>
        <v>60365337110.863655</v>
      </c>
      <c r="BH15" s="356">
        <f>(AL15*SUMPRODUCT(DB$10:DB$13,DB$28:DB$31)+AW15*SUMPRODUCT(DB$14:DB$23,DB$32:DB$41))*'Projeções - Receitas'!U$23+(AL15*DB$11*'Projeções - Receitas'!U$25)</f>
        <v>48649844004.997337</v>
      </c>
      <c r="BI15" s="356">
        <f>(AM15*SUMPRODUCT(DC$10:DC$13,DC$28:DC$31)+AX15*SUMPRODUCT(DC$14:DC$23,DC$32:DC$41))*'Projeções - Receitas'!V$23+(AM15*DC$11*'Projeções - Receitas'!V$25)</f>
        <v>53830146477.406738</v>
      </c>
      <c r="BJ15" s="356">
        <f>(AN15*SUMPRODUCT(DD$10:DD$13,DD$28:DD$31)+AY15*SUMPRODUCT(DD$14:DD$23,DD$32:DD$41))*'Projeções - Receitas'!W$23+(AN15*DD$11*'Projeções - Receitas'!W$25)</f>
        <v>59508567441.740913</v>
      </c>
      <c r="BK15" s="356">
        <f>(AO15*SUMPRODUCT(DE$10:DE$13,DE$28:DE$31)+AZ15*SUMPRODUCT(DE$14:DE$23,DE$32:DE$41))*'Projeções - Receitas'!X$23+(AO15*DE$11*'Projeções - Receitas'!X$25)</f>
        <v>65755822509.898544</v>
      </c>
      <c r="BL15" s="356">
        <f>(AP15*SUMPRODUCT(DF$10:DF$13,DF$28:DF$31)+BA15*SUMPRODUCT(DF$14:DF$23,DF$32:DF$41))*'Projeções - Receitas'!Y$23+(AP15*DF$11*'Projeções - Receitas'!Y$25)</f>
        <v>72645495423.252991</v>
      </c>
      <c r="BM15" s="356">
        <f>(AQ15*SUMPRODUCT(DG$10:DG$13,DG$28:DG$31)+BB15*SUMPRODUCT(DG$14:DG$23,DG$32:DG$41))*'Projeções - Receitas'!Z$23+(AQ15*DG$11*'Projeções - Receitas'!Z$25)</f>
        <v>80247968744.886169</v>
      </c>
      <c r="BN15" s="356">
        <f>(AR15*SUMPRODUCT(DH$10:DH$13,DH$28:DH$31)+BC15*SUMPRODUCT(DH$14:DH$23,DH$32:DH$41))*'Projeções - Receitas'!AA$23+(AR15*DH$11*'Projeções - Receitas'!AA$25)</f>
        <v>88633542052.01767</v>
      </c>
      <c r="BO15" s="356">
        <f>(AS15*SUMPRODUCT(DI$10:DI$13,DI$28:DI$31)+BD15*SUMPRODUCT(DI$14:DI$23,DI$32:DI$41))*'Projeções - Receitas'!AB$23+(AS15*DI$11*'Projeções - Receitas'!AB$25)</f>
        <v>97879947481.751312</v>
      </c>
      <c r="BP15" s="356">
        <f>(AT15*SUMPRODUCT(DJ$10:DJ$13,DJ$28:DJ$31)+BE15*SUMPRODUCT(DJ$14:DJ$23,DJ$32:DJ$41))*'Projeções - Receitas'!AC$23+(AT15*DJ$11*'Projeções - Receitas'!AC$25)</f>
        <v>108074939358.77223</v>
      </c>
      <c r="BQ15" s="356">
        <f>(AU15*SUMPRODUCT(DK$10:DK$13,DK$28:DK$31)+BF15*SUMPRODUCT(DK$14:DK$23,DK$32:DK$41))*'Projeções - Receitas'!AD$23+(AU15*DK$11*'Projeções - Receitas'!AD$25)</f>
        <v>139735530108.2569</v>
      </c>
      <c r="BR15" s="357">
        <f>((BG15+'DRE + DCF'!T$12)*(1+'DRE + DCF'!T$15)+'DRE + DCF'!T$18)*(1+'DRE + DCF'!T$25)*'DRE + DCF'!T$33</f>
        <v>33365764974.432358</v>
      </c>
      <c r="BS15" s="357">
        <f>((BH15+'DRE + DCF'!U$12)*(1+'DRE + DCF'!U$15)+'DRE + DCF'!U$18)*(1+'DRE + DCF'!U$25)*'DRE + DCF'!U$33</f>
        <v>25363930429.343243</v>
      </c>
      <c r="BT15" s="357">
        <f>((BI15+'DRE + DCF'!V$12)*(1+'DRE + DCF'!V$15)+'DRE + DCF'!V$18)*(1+'DRE + DCF'!V$25)*'DRE + DCF'!V$33</f>
        <v>28156604181.28397</v>
      </c>
      <c r="BU15" s="357">
        <f>((BJ15+'DRE + DCF'!W$12)*(1+'DRE + DCF'!W$15)+'DRE + DCF'!W$18)*(1+'DRE + DCF'!W$25)*'DRE + DCF'!W$33</f>
        <v>31185444006.850723</v>
      </c>
      <c r="BV15" s="357">
        <f>((BK15+'DRE + DCF'!X$12)*(1+'DRE + DCF'!X$15)+'DRE + DCF'!X$18)*(1+'DRE + DCF'!X$25)*'DRE + DCF'!X$33</f>
        <v>34495928004.463341</v>
      </c>
      <c r="BW15" s="357">
        <f>((BL15+'DRE + DCF'!Y$12)*(1+'DRE + DCF'!Y$15)+'DRE + DCF'!Y$18)*(1+'DRE + DCF'!Y$25)*'DRE + DCF'!Y$33</f>
        <v>38135128601.536957</v>
      </c>
      <c r="BX15" s="357">
        <f>((BM15+'DRE + DCF'!Z$12)*(1+'DRE + DCF'!Z$15)+'DRE + DCF'!Z$18)*(1+'DRE + DCF'!Z$25)*'DRE + DCF'!Z$33</f>
        <v>42148188237.416183</v>
      </c>
      <c r="BY15" s="357">
        <f>((BN15+'DRE + DCF'!AA$12)*(1+'DRE + DCF'!AA$15)+'DRE + DCF'!AA$18)*(1+'DRE + DCF'!AA$25)*'DRE + DCF'!AA$33</f>
        <v>46576521565.151619</v>
      </c>
      <c r="BZ15" s="357">
        <f>((BO15+'DRE + DCF'!AB$12)*(1+'DRE + DCF'!AB$15)+'DRE + DCF'!AB$18)*(1+'DRE + DCF'!AB$25)*'DRE + DCF'!AB$33</f>
        <v>51465192929.473412</v>
      </c>
      <c r="CA15" s="357">
        <f>((BP15+'DRE + DCF'!AC$12)*(1+'DRE + DCF'!AC$15)+'DRE + DCF'!AC$18)*(1+'DRE + DCF'!AC$25)*'DRE + DCF'!AC$33</f>
        <v>56865615512.719505</v>
      </c>
      <c r="CB15" s="357">
        <f>((BQ15+'DRE + DCF'!AD$12)*(1+'DRE + DCF'!AD$15)+'DRE + DCF'!AD$18)*(1+'DRE + DCF'!AD$25)*'DRE + DCF'!AD$33</f>
        <v>73533627742.655487</v>
      </c>
      <c r="CC15" s="357">
        <f>BR15*(1-DA$47)+('DRE + DCF'!N$53*10^6)</f>
        <v>198987031881.37491</v>
      </c>
      <c r="CD15" s="357">
        <f>BS15*(1-DB$47)+('DRE + DCF'!T$53*10^6)</f>
        <v>200548298815.91891</v>
      </c>
      <c r="CE15" s="357">
        <f>BT15*(1-DC$47)+('DRE + DCF'!U$53*10^6)</f>
        <v>219522298954.68964</v>
      </c>
      <c r="CF15" s="357">
        <f>BU15*(1-DD$47)+('DRE + DCF'!V$53*10^6)</f>
        <v>240532475017.84973</v>
      </c>
      <c r="CG15" s="357">
        <f>BV15*(1-DE$47)+('DRE + DCF'!W$53*10^6)</f>
        <v>263768559372.61993</v>
      </c>
      <c r="CH15" s="357">
        <f>BW15*(1-DF$47)+('DRE + DCF'!X$53*10^6)</f>
        <v>289451468464.24841</v>
      </c>
      <c r="CI15" s="357">
        <f>BX15*(1-DG$47)+('DRE + DCF'!Y$53*10^6)</f>
        <v>317832253162.01587</v>
      </c>
      <c r="CJ15" s="357">
        <f>BY15*(1-DH$47)+('DRE + DCF'!Z$53*10^6)</f>
        <v>349189711708.38696</v>
      </c>
      <c r="CK15" s="357">
        <f>BZ15*(1-DI$47)+('DRE + DCF'!AA$53*10^6)</f>
        <v>383832562342.8988</v>
      </c>
      <c r="CL15" s="357">
        <f>CA15*(1-DJ$47)+('DRE + DCF'!AB$53*10^6)</f>
        <v>422103554209.04547</v>
      </c>
      <c r="CM15" s="357">
        <f>CB15*(1-DK$47)+('DRE + DCF'!AC$53*10^6)</f>
        <v>470802532016.26624</v>
      </c>
      <c r="CN15" s="357">
        <f t="shared" si="30"/>
        <v>1075039832026.1666</v>
      </c>
      <c r="CO15" s="357">
        <f t="shared" si="31"/>
        <v>1141719050612.5884</v>
      </c>
      <c r="CP15" s="357">
        <f t="shared" si="32"/>
        <v>1089735807145.1627</v>
      </c>
      <c r="CQ15" s="357">
        <f t="shared" si="33"/>
        <v>1220504104002.5823</v>
      </c>
      <c r="CR15" s="357">
        <f t="shared" si="34"/>
        <v>1366964596482.8923</v>
      </c>
      <c r="CS15" s="357">
        <f t="shared" si="35"/>
        <v>1531000348060.8396</v>
      </c>
      <c r="CT15" s="357">
        <f t="shared" si="36"/>
        <v>1714720389828.1404</v>
      </c>
      <c r="CU15" s="357">
        <f t="shared" si="37"/>
        <v>1920486836607.5176</v>
      </c>
      <c r="CV15" s="357">
        <f t="shared" si="38"/>
        <v>2150945257000.4199</v>
      </c>
      <c r="CW15" s="357">
        <f t="shared" si="39"/>
        <v>2409058687840.4707</v>
      </c>
      <c r="CX15" s="358">
        <f t="shared" si="40"/>
        <v>2698145730381.3276</v>
      </c>
      <c r="CZ15" s="365" t="s">
        <v>55</v>
      </c>
      <c r="DA15" s="366">
        <f>'Projeções - Receitas'!T49</f>
        <v>1.5146935107577556E-2</v>
      </c>
      <c r="DB15" s="366">
        <f>'Projeções - Receitas'!U49</f>
        <v>1.5146935107577556E-2</v>
      </c>
      <c r="DC15" s="366">
        <f>'Projeções - Receitas'!V49</f>
        <v>1.5146935107577556E-2</v>
      </c>
      <c r="DD15" s="366">
        <f>'Projeções - Receitas'!W49</f>
        <v>1.5146935107577556E-2</v>
      </c>
      <c r="DE15" s="366">
        <f>'Projeções - Receitas'!X49</f>
        <v>1.5146935107577556E-2</v>
      </c>
      <c r="DF15" s="366">
        <f>'Projeções - Receitas'!Y49</f>
        <v>1.5146935107577556E-2</v>
      </c>
      <c r="DG15" s="366">
        <f>'Projeções - Receitas'!Z49</f>
        <v>1.5146935107577556E-2</v>
      </c>
      <c r="DH15" s="366">
        <f>'Projeções - Receitas'!AA49</f>
        <v>1.5146935107577556E-2</v>
      </c>
      <c r="DI15" s="366">
        <f>'Projeções - Receitas'!AB49</f>
        <v>1.5146935107577556E-2</v>
      </c>
      <c r="DJ15" s="366">
        <f>'Projeções - Receitas'!AC49</f>
        <v>1.5146935107577556E-2</v>
      </c>
      <c r="DK15" s="367">
        <f>'Projeções - Receitas'!AD49</f>
        <v>1.5146935107577556E-2</v>
      </c>
    </row>
    <row r="16" spans="1:115" ht="30" customHeight="1" x14ac:dyDescent="0.25">
      <c r="A16" s="17" t="s">
        <v>463</v>
      </c>
      <c r="D16" s="355">
        <f t="shared" si="41"/>
        <v>2.7827994860819716E-2</v>
      </c>
      <c r="E16" s="64">
        <f t="shared" si="0"/>
        <v>1.8387313071415001E-2</v>
      </c>
      <c r="F16" s="64">
        <f t="shared" si="1"/>
        <v>4.416641539854213E-2</v>
      </c>
      <c r="G16" s="64">
        <f t="shared" si="2"/>
        <v>3.9799372532018928E-2</v>
      </c>
      <c r="H16" s="64">
        <f t="shared" si="3"/>
        <v>3.5684283695318925E-2</v>
      </c>
      <c r="I16" s="64">
        <f t="shared" si="4"/>
        <v>3.1787134746223245E-2</v>
      </c>
      <c r="J16" s="64">
        <f t="shared" si="5"/>
        <v>2.8083650340703203E-2</v>
      </c>
      <c r="K16" s="64">
        <f t="shared" si="6"/>
        <v>2.4553674924719715E-2</v>
      </c>
      <c r="L16" s="64">
        <f t="shared" si="7"/>
        <v>2.1180012169411871E-2</v>
      </c>
      <c r="M16" s="64">
        <f t="shared" si="8"/>
        <v>1.7948321852373772E-2</v>
      </c>
      <c r="N16" s="64">
        <f t="shared" si="9"/>
        <v>1.722572923349755E-2</v>
      </c>
      <c r="O16" s="64">
        <f t="shared" si="45"/>
        <v>2.5000000000000001E-3</v>
      </c>
      <c r="P16" s="64">
        <f t="shared" si="45"/>
        <v>2.5000000000000001E-3</v>
      </c>
      <c r="Q16" s="64">
        <f t="shared" si="42"/>
        <v>2.5000000000000001E-3</v>
      </c>
      <c r="R16" s="64">
        <f t="shared" si="42"/>
        <v>2.5000000000000001E-3</v>
      </c>
      <c r="S16" s="64">
        <f t="shared" si="42"/>
        <v>2.5000000000000001E-3</v>
      </c>
      <c r="T16" s="64">
        <f t="shared" si="42"/>
        <v>2.5000000000000001E-3</v>
      </c>
      <c r="U16" s="64">
        <f t="shared" si="42"/>
        <v>2.5000000000000001E-3</v>
      </c>
      <c r="V16" s="64">
        <f t="shared" si="42"/>
        <v>2.5000000000000001E-3</v>
      </c>
      <c r="W16" s="64">
        <f t="shared" si="42"/>
        <v>2.5000000000000001E-3</v>
      </c>
      <c r="X16" s="64">
        <f t="shared" si="42"/>
        <v>2.5000000000000001E-3</v>
      </c>
      <c r="Y16" s="64">
        <f t="shared" si="42"/>
        <v>2.5000000000000001E-3</v>
      </c>
      <c r="Z16" s="64">
        <f t="shared" si="43"/>
        <v>0.18501547310262698</v>
      </c>
      <c r="AA16" s="64">
        <f t="shared" si="44"/>
        <v>0.17557479131322226</v>
      </c>
      <c r="AB16" s="64">
        <f t="shared" si="10"/>
        <v>0.20135389364034939</v>
      </c>
      <c r="AC16" s="64">
        <f t="shared" si="11"/>
        <v>0.19698685077382619</v>
      </c>
      <c r="AD16" s="64">
        <f t="shared" si="12"/>
        <v>0.19287176193712618</v>
      </c>
      <c r="AE16" s="64">
        <f t="shared" si="13"/>
        <v>0.1889746129880305</v>
      </c>
      <c r="AF16" s="64">
        <f t="shared" si="14"/>
        <v>0.18527112858251046</v>
      </c>
      <c r="AG16" s="64">
        <f t="shared" si="15"/>
        <v>0.18174115316652698</v>
      </c>
      <c r="AH16" s="64">
        <f t="shared" si="16"/>
        <v>0.17836749041121913</v>
      </c>
      <c r="AI16" s="64">
        <f t="shared" si="17"/>
        <v>0.17513580009418103</v>
      </c>
      <c r="AJ16" s="64">
        <f t="shared" si="18"/>
        <v>0.17441320747530481</v>
      </c>
      <c r="AK16" s="356">
        <f>(1+O16)*'Projeções - Receitas'!N$34</f>
        <v>1847790277803.158</v>
      </c>
      <c r="AL16" s="356">
        <f>(1+P16)*'Projeções - Receitas'!T$34</f>
        <v>1946927834800.0881</v>
      </c>
      <c r="AM16" s="356">
        <f>(1+Q16)*'Projeções - Receitas'!U$34</f>
        <v>2180559174976.0989</v>
      </c>
      <c r="AN16" s="356">
        <f>(1+R16)*'Projeções - Receitas'!V$34</f>
        <v>2442226275973.231</v>
      </c>
      <c r="AO16" s="356">
        <f>(1+S16)*'Projeções - Receitas'!W$34</f>
        <v>2735293429090.019</v>
      </c>
      <c r="AP16" s="356">
        <f>(1+T16)*'Projeções - Receitas'!X$34</f>
        <v>3063528640580.8213</v>
      </c>
      <c r="AQ16" s="356">
        <f>(1+U16)*'Projeções - Receitas'!Y$34</f>
        <v>3431152077450.5205</v>
      </c>
      <c r="AR16" s="356">
        <f>(1+V16)*'Projeções - Receitas'!Z$34</f>
        <v>3842890326744.583</v>
      </c>
      <c r="AS16" s="356">
        <f>(1+W16)*'Projeções - Receitas'!AA$34</f>
        <v>4304037165953.9336</v>
      </c>
      <c r="AT16" s="356">
        <f>(1+X16)*'Projeções - Receitas'!AB$34</f>
        <v>4820521625868.4063</v>
      </c>
      <c r="AU16" s="356">
        <f>(1+Y16)*'Projeções - Receitas'!AC$34</f>
        <v>5398984220972.6162</v>
      </c>
      <c r="AV16" s="357">
        <f t="shared" si="19"/>
        <v>1621714896694.3057</v>
      </c>
      <c r="AW16" s="357">
        <f t="shared" si="20"/>
        <v>1708723067986.8538</v>
      </c>
      <c r="AX16" s="357">
        <f t="shared" si="21"/>
        <v>1913769836145.2764</v>
      </c>
      <c r="AY16" s="357">
        <f t="shared" si="22"/>
        <v>2143422216482.71</v>
      </c>
      <c r="AZ16" s="357">
        <f t="shared" si="23"/>
        <v>2400632882460.6353</v>
      </c>
      <c r="BA16" s="357">
        <f t="shared" si="24"/>
        <v>2688708828355.9116</v>
      </c>
      <c r="BB16" s="357">
        <f t="shared" si="25"/>
        <v>3011353887758.6216</v>
      </c>
      <c r="BC16" s="357">
        <f t="shared" si="26"/>
        <v>3372716354289.6563</v>
      </c>
      <c r="BD16" s="357">
        <f t="shared" si="27"/>
        <v>3777442316804.4155</v>
      </c>
      <c r="BE16" s="357">
        <f t="shared" si="28"/>
        <v>4230735394820.9458</v>
      </c>
      <c r="BF16" s="357">
        <f t="shared" si="29"/>
        <v>4738423642199.46</v>
      </c>
      <c r="BG16" s="356">
        <f>(AK16*SUMPRODUCT(DA$10:DA$13,DA$28:DA$31)+AV16*SUMPRODUCT(DA$14:DA$23,DA$32:DA$41))*'Projeções - Receitas'!T$23+(AK16*DA$11*'Projeções - Receitas'!T$25)</f>
        <v>60395459534.571632</v>
      </c>
      <c r="BH16" s="356">
        <f>(AL16*SUMPRODUCT(DB$10:DB$13,DB$28:DB$31)+AW16*SUMPRODUCT(DB$14:DB$23,DB$32:DB$41))*'Projeções - Receitas'!U$23+(AL16*DB$11*'Projeções - Receitas'!U$25)</f>
        <v>48674120374.261292</v>
      </c>
      <c r="BI16" s="356">
        <f>(AM16*SUMPRODUCT(DC$10:DC$13,DC$28:DC$31)+AX16*SUMPRODUCT(DC$14:DC$23,DC$32:DC$41))*'Projeções - Receitas'!V$23+(AM16*DC$11*'Projeções - Receitas'!V$25)</f>
        <v>53857007827.944389</v>
      </c>
      <c r="BJ16" s="356">
        <f>(AN16*SUMPRODUCT(DD$10:DD$13,DD$28:DD$31)+AY16*SUMPRODUCT(DD$14:DD$23,DD$32:DD$41))*'Projeções - Receitas'!W$23+(AN16*DD$11*'Projeções - Receitas'!W$25)</f>
        <v>59538262335.673882</v>
      </c>
      <c r="BK16" s="356">
        <f>(AO16*SUMPRODUCT(DE$10:DE$13,DE$28:DE$31)+AZ16*SUMPRODUCT(DE$14:DE$23,DE$32:DE$41))*'Projeções - Receitas'!X$23+(AO16*DE$11*'Projeções - Receitas'!X$25)</f>
        <v>65788634796.580162</v>
      </c>
      <c r="BL16" s="356">
        <f>(AP16*SUMPRODUCT(DF$10:DF$13,DF$28:DF$31)+BA16*SUMPRODUCT(DF$14:DF$23,DF$32:DF$41))*'Projeções - Receitas'!Y$23+(AP16*DF$11*'Projeções - Receitas'!Y$25)</f>
        <v>72681745670.470154</v>
      </c>
      <c r="BM16" s="356">
        <f>(AQ16*SUMPRODUCT(DG$10:DG$13,DG$28:DG$31)+BB16*SUMPRODUCT(DG$14:DG$23,DG$32:DG$41))*'Projeções - Receitas'!Z$23+(AQ16*DG$11*'Projeções - Receitas'!Z$25)</f>
        <v>80288012641.465469</v>
      </c>
      <c r="BN16" s="356">
        <f>(AR16*SUMPRODUCT(DH$10:DH$13,DH$28:DH$31)+BC16*SUMPRODUCT(DH$14:DH$23,DH$32:DH$41))*'Projeções - Receitas'!AA$23+(AR16*DH$11*'Projeções - Receitas'!AA$25)</f>
        <v>88677770366.41481</v>
      </c>
      <c r="BO16" s="356">
        <f>(AS16*SUMPRODUCT(DI$10:DI$13,DI$28:DI$31)+BD16*SUMPRODUCT(DI$14:DI$23,DI$32:DI$41))*'Projeções - Receitas'!AB$23+(AS16*DI$11*'Projeções - Receitas'!AB$25)</f>
        <v>97928789770.913849</v>
      </c>
      <c r="BP16" s="356">
        <f>(AT16*SUMPRODUCT(DJ$10:DJ$13,DJ$28:DJ$31)+BE16*SUMPRODUCT(DJ$14:DJ$23,DJ$32:DJ$41))*'Projeções - Receitas'!AC$23+(AT16*DJ$11*'Projeções - Receitas'!AC$25)</f>
        <v>108128868969.23079</v>
      </c>
      <c r="BQ16" s="356">
        <f>(AU16*SUMPRODUCT(DK$10:DK$13,DK$28:DK$31)+BF16*SUMPRODUCT(DK$14:DK$23,DK$32:DK$41))*'Projeções - Receitas'!AD$23+(AU16*DK$11*'Projeções - Receitas'!AD$25)</f>
        <v>139805258416.69415</v>
      </c>
      <c r="BR16" s="357">
        <f>((BG16+'DRE + DCF'!T$12)*(1+'DRE + DCF'!T$15)+'DRE + DCF'!T$18)*(1+'DRE + DCF'!T$25)*'DRE + DCF'!T$33</f>
        <v>33384211610.335884</v>
      </c>
      <c r="BS16" s="357">
        <f>((BH16+'DRE + DCF'!U$12)*(1+'DRE + DCF'!U$15)+'DRE + DCF'!U$18)*(1+'DRE + DCF'!U$25)*'DRE + DCF'!U$33</f>
        <v>25378619960.628544</v>
      </c>
      <c r="BT16" s="357">
        <f>((BI16+'DRE + DCF'!V$12)*(1+'DRE + DCF'!V$15)+'DRE + DCF'!V$18)*(1+'DRE + DCF'!V$25)*'DRE + DCF'!V$33</f>
        <v>28172839418.989128</v>
      </c>
      <c r="BU16" s="357">
        <f>((BJ16+'DRE + DCF'!W$12)*(1+'DRE + DCF'!W$15)+'DRE + DCF'!W$18)*(1+'DRE + DCF'!W$25)*'DRE + DCF'!W$33</f>
        <v>31203371461.314613</v>
      </c>
      <c r="BV16" s="357">
        <f>((BK16+'DRE + DCF'!X$12)*(1+'DRE + DCF'!X$15)+'DRE + DCF'!X$18)*(1+'DRE + DCF'!X$25)*'DRE + DCF'!X$33</f>
        <v>34515714953.126534</v>
      </c>
      <c r="BW16" s="357">
        <f>((BL16+'DRE + DCF'!Y$12)*(1+'DRE + DCF'!Y$15)+'DRE + DCF'!Y$18)*(1+'DRE + DCF'!Y$25)*'DRE + DCF'!Y$33</f>
        <v>38156963854.046242</v>
      </c>
      <c r="BX16" s="357">
        <f>((BM16+'DRE + DCF'!Z$12)*(1+'DRE + DCF'!Z$15)+'DRE + DCF'!Z$18)*(1+'DRE + DCF'!Z$25)*'DRE + DCF'!Z$33</f>
        <v>42172281073.625809</v>
      </c>
      <c r="BY16" s="357">
        <f>((BN16+'DRE + DCF'!AA$12)*(1+'DRE + DCF'!AA$15)+'DRE + DCF'!AA$18)*(1+'DRE + DCF'!AA$25)*'DRE + DCF'!AA$33</f>
        <v>46603101613.716728</v>
      </c>
      <c r="BZ16" s="357">
        <f>((BO16+'DRE + DCF'!AB$12)*(1+'DRE + DCF'!AB$15)+'DRE + DCF'!AB$18)*(1+'DRE + DCF'!AB$25)*'DRE + DCF'!AB$33</f>
        <v>51494512297.824493</v>
      </c>
      <c r="CA16" s="357">
        <f>((BP16+'DRE + DCF'!AC$12)*(1+'DRE + DCF'!AC$15)+'DRE + DCF'!AC$18)*(1+'DRE + DCF'!AC$25)*'DRE + DCF'!AC$33</f>
        <v>56897951679.115234</v>
      </c>
      <c r="CB16" s="357">
        <f>((BQ16+'DRE + DCF'!AD$12)*(1+'DRE + DCF'!AD$15)+'DRE + DCF'!AD$18)*(1+'DRE + DCF'!AD$25)*'DRE + DCF'!AD$33</f>
        <v>73574536955.87323</v>
      </c>
      <c r="CC16" s="357">
        <f>BR16*(1-DA$47)+('DRE + DCF'!N$53*10^6)</f>
        <v>198998254126.05396</v>
      </c>
      <c r="CD16" s="357">
        <f>BS16*(1-DB$47)+('DRE + DCF'!T$53*10^6)</f>
        <v>200557112534.69009</v>
      </c>
      <c r="CE16" s="357">
        <f>BT16*(1-DC$47)+('DRE + DCF'!U$53*10^6)</f>
        <v>219532040097.31271</v>
      </c>
      <c r="CF16" s="357">
        <f>BU16*(1-DD$47)+('DRE + DCF'!V$53*10^6)</f>
        <v>240543231490.52805</v>
      </c>
      <c r="CG16" s="357">
        <f>BV16*(1-DE$47)+('DRE + DCF'!W$53*10^6)</f>
        <v>263780431541.81784</v>
      </c>
      <c r="CH16" s="357">
        <f>BW16*(1-DF$47)+('DRE + DCF'!X$53*10^6)</f>
        <v>289464569615.75397</v>
      </c>
      <c r="CI16" s="357">
        <f>BX16*(1-DG$47)+('DRE + DCF'!Y$53*10^6)</f>
        <v>317846708863.74164</v>
      </c>
      <c r="CJ16" s="357">
        <f>BY16*(1-DH$47)+('DRE + DCF'!Z$53*10^6)</f>
        <v>349205659737.52606</v>
      </c>
      <c r="CK16" s="357">
        <f>BZ16*(1-DI$47)+('DRE + DCF'!AA$53*10^6)</f>
        <v>383850153963.90948</v>
      </c>
      <c r="CL16" s="357">
        <f>CA16*(1-DJ$47)+('DRE + DCF'!AB$53*10^6)</f>
        <v>422122955908.88287</v>
      </c>
      <c r="CM16" s="357">
        <f>CB16*(1-DK$47)+('DRE + DCF'!AC$53*10^6)</f>
        <v>470827077544.1969</v>
      </c>
      <c r="CN16" s="357">
        <f t="shared" si="30"/>
        <v>1075576279048.1357</v>
      </c>
      <c r="CO16" s="357">
        <f t="shared" si="31"/>
        <v>1142288770697.7241</v>
      </c>
      <c r="CP16" s="357">
        <f t="shared" si="32"/>
        <v>1090279587488.0494</v>
      </c>
      <c r="CQ16" s="357">
        <f t="shared" si="33"/>
        <v>1221113137986.6155</v>
      </c>
      <c r="CR16" s="357">
        <f t="shared" si="34"/>
        <v>1367646714545.0095</v>
      </c>
      <c r="CS16" s="357">
        <f t="shared" si="35"/>
        <v>1531764320290.4106</v>
      </c>
      <c r="CT16" s="357">
        <f t="shared" si="36"/>
        <v>1715576038725.2603</v>
      </c>
      <c r="CU16" s="357">
        <f t="shared" si="37"/>
        <v>1921445163372.2915</v>
      </c>
      <c r="CV16" s="357">
        <f t="shared" si="38"/>
        <v>2152018582976.9668</v>
      </c>
      <c r="CW16" s="357">
        <f t="shared" si="39"/>
        <v>2410260812934.2031</v>
      </c>
      <c r="CX16" s="358">
        <f t="shared" si="40"/>
        <v>2699492110486.3081</v>
      </c>
      <c r="CZ16" s="365" t="s">
        <v>56</v>
      </c>
      <c r="DA16" s="366">
        <f>'Projeções - Receitas'!T51</f>
        <v>0.27461555229252854</v>
      </c>
      <c r="DB16" s="366">
        <f>'Projeções - Receitas'!U51</f>
        <v>0.27461555229252854</v>
      </c>
      <c r="DC16" s="366">
        <f>'Projeções - Receitas'!V51</f>
        <v>0.27461555229252854</v>
      </c>
      <c r="DD16" s="366">
        <f>'Projeções - Receitas'!W51</f>
        <v>0.27461555229252854</v>
      </c>
      <c r="DE16" s="366">
        <f>'Projeções - Receitas'!X51</f>
        <v>0.27461555229252854</v>
      </c>
      <c r="DF16" s="366">
        <f>'Projeções - Receitas'!Y51</f>
        <v>0.27461555229252854</v>
      </c>
      <c r="DG16" s="366">
        <f>'Projeções - Receitas'!Z51</f>
        <v>0.27461555229252854</v>
      </c>
      <c r="DH16" s="366">
        <f>'Projeções - Receitas'!AA51</f>
        <v>0.27461555229252854</v>
      </c>
      <c r="DI16" s="366">
        <f>'Projeções - Receitas'!AB51</f>
        <v>0.27461555229252854</v>
      </c>
      <c r="DJ16" s="366">
        <f>'Projeções - Receitas'!AC51</f>
        <v>0.27461555229252854</v>
      </c>
      <c r="DK16" s="367">
        <f>'Projeções - Receitas'!AD51</f>
        <v>0.27461555229252854</v>
      </c>
    </row>
    <row r="17" spans="1:115" ht="30" customHeight="1" x14ac:dyDescent="0.25">
      <c r="A17" s="269"/>
      <c r="D17" s="355">
        <f t="shared" si="41"/>
        <v>2.7746192320293572E-2</v>
      </c>
      <c r="E17" s="64">
        <f t="shared" si="0"/>
        <v>1.8307500245050956E-2</v>
      </c>
      <c r="F17" s="64">
        <f t="shared" si="1"/>
        <v>4.4074969661639207E-2</v>
      </c>
      <c r="G17" s="64">
        <f t="shared" si="2"/>
        <v>3.9709978055634504E-2</v>
      </c>
      <c r="H17" s="64">
        <f t="shared" si="3"/>
        <v>3.5596812657334775E-2</v>
      </c>
      <c r="I17" s="64">
        <f t="shared" si="4"/>
        <v>3.1701478771353542E-2</v>
      </c>
      <c r="J17" s="64">
        <f t="shared" si="5"/>
        <v>2.7999713801805159E-2</v>
      </c>
      <c r="K17" s="64">
        <f t="shared" si="6"/>
        <v>2.4471372024723409E-2</v>
      </c>
      <c r="L17" s="64">
        <f t="shared" si="7"/>
        <v>2.1099265574667708E-2</v>
      </c>
      <c r="M17" s="64">
        <f t="shared" si="8"/>
        <v>1.7869061484216076E-2</v>
      </c>
      <c r="N17" s="64">
        <f t="shared" si="9"/>
        <v>1.7147871580997232E-2</v>
      </c>
      <c r="O17" s="64">
        <f t="shared" si="45"/>
        <v>3.0000000000000001E-3</v>
      </c>
      <c r="P17" s="64">
        <f t="shared" si="45"/>
        <v>3.0000000000000001E-3</v>
      </c>
      <c r="Q17" s="64">
        <f t="shared" si="42"/>
        <v>3.0000000000000001E-3</v>
      </c>
      <c r="R17" s="64">
        <f t="shared" si="42"/>
        <v>3.0000000000000001E-3</v>
      </c>
      <c r="S17" s="64">
        <f t="shared" si="42"/>
        <v>3.0000000000000001E-3</v>
      </c>
      <c r="T17" s="64">
        <f t="shared" si="42"/>
        <v>3.0000000000000001E-3</v>
      </c>
      <c r="U17" s="64">
        <f t="shared" si="42"/>
        <v>3.0000000000000001E-3</v>
      </c>
      <c r="V17" s="64">
        <f t="shared" si="42"/>
        <v>3.0000000000000001E-3</v>
      </c>
      <c r="W17" s="64">
        <f t="shared" si="42"/>
        <v>3.0000000000000001E-3</v>
      </c>
      <c r="X17" s="64">
        <f t="shared" si="42"/>
        <v>3.0000000000000001E-3</v>
      </c>
      <c r="Y17" s="64">
        <f t="shared" si="42"/>
        <v>3.0000000000000001E-3</v>
      </c>
      <c r="Z17" s="64">
        <f t="shared" si="43"/>
        <v>0.18493367056210083</v>
      </c>
      <c r="AA17" s="64">
        <f t="shared" si="44"/>
        <v>0.17549497848685822</v>
      </c>
      <c r="AB17" s="64">
        <f t="shared" si="10"/>
        <v>0.20126244790344647</v>
      </c>
      <c r="AC17" s="64">
        <f t="shared" si="11"/>
        <v>0.19689745629744176</v>
      </c>
      <c r="AD17" s="64">
        <f t="shared" si="12"/>
        <v>0.19278429089914204</v>
      </c>
      <c r="AE17" s="64">
        <f t="shared" si="13"/>
        <v>0.1888889570131608</v>
      </c>
      <c r="AF17" s="64">
        <f t="shared" si="14"/>
        <v>0.18518719204361242</v>
      </c>
      <c r="AG17" s="64">
        <f t="shared" si="15"/>
        <v>0.18165885026653067</v>
      </c>
      <c r="AH17" s="64">
        <f t="shared" si="16"/>
        <v>0.17828674381647497</v>
      </c>
      <c r="AI17" s="64">
        <f t="shared" si="17"/>
        <v>0.17505653972602334</v>
      </c>
      <c r="AJ17" s="64">
        <f t="shared" si="18"/>
        <v>0.17433534982280449</v>
      </c>
      <c r="AK17" s="356">
        <f>(1+O17)*'Projeções - Receitas'!N$34</f>
        <v>1848711868964.157</v>
      </c>
      <c r="AL17" s="356">
        <f>(1+P17)*'Projeções - Receitas'!T$34</f>
        <v>1947898871126.6716</v>
      </c>
      <c r="AM17" s="356">
        <f>(1+Q17)*'Projeções - Receitas'!U$34</f>
        <v>2181646735661.8723</v>
      </c>
      <c r="AN17" s="356">
        <f>(1+R17)*'Projeções - Receitas'!V$34</f>
        <v>2443444343941.2974</v>
      </c>
      <c r="AO17" s="356">
        <f>(1+S17)*'Projeções - Receitas'!W$34</f>
        <v>2736657665214.2534</v>
      </c>
      <c r="AP17" s="356">
        <f>(1+T17)*'Projeções - Receitas'!X$34</f>
        <v>3065056585039.9639</v>
      </c>
      <c r="AQ17" s="356">
        <f>(1+U17)*'Projeções - Receitas'!Y$34</f>
        <v>3432863375244.7598</v>
      </c>
      <c r="AR17" s="356">
        <f>(1+V17)*'Projeções - Receitas'!Z$34</f>
        <v>3844806980274.1313</v>
      </c>
      <c r="AS17" s="356">
        <f>(1+W17)*'Projeções - Receitas'!AA$34</f>
        <v>4306183817907.0278</v>
      </c>
      <c r="AT17" s="356">
        <f>(1+X17)*'Projeções - Receitas'!AB$34</f>
        <v>4822925876055.8721</v>
      </c>
      <c r="AU17" s="356">
        <f>(1+Y17)*'Projeções - Receitas'!AC$34</f>
        <v>5401676981182.5771</v>
      </c>
      <c r="AV17" s="357">
        <f t="shared" si="19"/>
        <v>1622523732054.2529</v>
      </c>
      <c r="AW17" s="357">
        <f t="shared" si="20"/>
        <v>1709575298943.4558</v>
      </c>
      <c r="AX17" s="357">
        <f t="shared" si="21"/>
        <v>1914724334816.6704</v>
      </c>
      <c r="AY17" s="357">
        <f t="shared" si="22"/>
        <v>2144491254994.6714</v>
      </c>
      <c r="AZ17" s="357">
        <f t="shared" si="23"/>
        <v>2401830205594.0322</v>
      </c>
      <c r="BA17" s="357">
        <f t="shared" si="24"/>
        <v>2690049830265.3159</v>
      </c>
      <c r="BB17" s="357">
        <f t="shared" si="25"/>
        <v>3012855809897.1543</v>
      </c>
      <c r="BC17" s="357">
        <f t="shared" si="26"/>
        <v>3374398507084.813</v>
      </c>
      <c r="BD17" s="357">
        <f t="shared" si="27"/>
        <v>3779326327934.9912</v>
      </c>
      <c r="BE17" s="357">
        <f t="shared" si="28"/>
        <v>4232845487287.1909</v>
      </c>
      <c r="BF17" s="357">
        <f t="shared" si="29"/>
        <v>4740786945761.6543</v>
      </c>
      <c r="BG17" s="356">
        <f>(AK17*SUMPRODUCT(DA$10:DA$13,DA$28:DA$31)+AV17*SUMPRODUCT(DA$14:DA$23,DA$32:DA$41))*'Projeções - Receitas'!T$23+(AK17*DA$11*'Projeções - Receitas'!T$25)</f>
        <v>60425581958.279678</v>
      </c>
      <c r="BH17" s="356">
        <f>(AL17*SUMPRODUCT(DB$10:DB$13,DB$28:DB$31)+AW17*SUMPRODUCT(DB$14:DB$23,DB$32:DB$41))*'Projeções - Receitas'!U$23+(AL17*DB$11*'Projeções - Receitas'!U$25)</f>
        <v>48698396743.525269</v>
      </c>
      <c r="BI17" s="356">
        <f>(AM17*SUMPRODUCT(DC$10:DC$13,DC$28:DC$31)+AX17*SUMPRODUCT(DC$14:DC$23,DC$32:DC$41))*'Projeções - Receitas'!V$23+(AM17*DC$11*'Projeções - Receitas'!V$25)</f>
        <v>53883869178.48201</v>
      </c>
      <c r="BJ17" s="356">
        <f>(AN17*SUMPRODUCT(DD$10:DD$13,DD$28:DD$31)+AY17*SUMPRODUCT(DD$14:DD$23,DD$32:DD$41))*'Projeções - Receitas'!W$23+(AN17*DD$11*'Projeções - Receitas'!W$25)</f>
        <v>59567957229.606911</v>
      </c>
      <c r="BK17" s="356">
        <f>(AO17*SUMPRODUCT(DE$10:DE$13,DE$28:DE$31)+AZ17*SUMPRODUCT(DE$14:DE$23,DE$32:DE$41))*'Projeções - Receitas'!X$23+(AO17*DE$11*'Projeções - Receitas'!X$25)</f>
        <v>65821447083.261757</v>
      </c>
      <c r="BL17" s="356">
        <f>(AP17*SUMPRODUCT(DF$10:DF$13,DF$28:DF$31)+BA17*SUMPRODUCT(DF$14:DF$23,DF$32:DF$41))*'Projeções - Receitas'!Y$23+(AP17*DF$11*'Projeções - Receitas'!Y$25)</f>
        <v>72717995917.687378</v>
      </c>
      <c r="BM17" s="356">
        <f>(AQ17*SUMPRODUCT(DG$10:DG$13,DG$28:DG$31)+BB17*SUMPRODUCT(DG$14:DG$23,DG$32:DG$41))*'Projeções - Receitas'!Z$23+(AQ17*DG$11*'Projeções - Receitas'!Z$25)</f>
        <v>80328056538.044708</v>
      </c>
      <c r="BN17" s="356">
        <f>(AR17*SUMPRODUCT(DH$10:DH$13,DH$28:DH$31)+BC17*SUMPRODUCT(DH$14:DH$23,DH$32:DH$41))*'Projeções - Receitas'!AA$23+(AR17*DH$11*'Projeções - Receitas'!AA$25)</f>
        <v>88721998680.812042</v>
      </c>
      <c r="BO17" s="356">
        <f>(AS17*SUMPRODUCT(DI$10:DI$13,DI$28:DI$31)+BD17*SUMPRODUCT(DI$14:DI$23,DI$32:DI$41))*'Projeções - Receitas'!AB$23+(AS17*DI$11*'Projeções - Receitas'!AB$25)</f>
        <v>97977632060.076416</v>
      </c>
      <c r="BP17" s="356">
        <f>(AT17*SUMPRODUCT(DJ$10:DJ$13,DJ$28:DJ$31)+BE17*SUMPRODUCT(DJ$14:DJ$23,DJ$32:DJ$41))*'Projeções - Receitas'!AC$23+(AT17*DJ$11*'Projeções - Receitas'!AC$25)</f>
        <v>108182798579.68927</v>
      </c>
      <c r="BQ17" s="356">
        <f>(AU17*SUMPRODUCT(DK$10:DK$13,DK$28:DK$31)+BF17*SUMPRODUCT(DK$14:DK$23,DK$32:DK$41))*'Projeções - Receitas'!AD$23+(AU17*DK$11*'Projeções - Receitas'!AD$25)</f>
        <v>139874986725.13135</v>
      </c>
      <c r="BR17" s="357">
        <f>((BG17+'DRE + DCF'!T$12)*(1+'DRE + DCF'!T$15)+'DRE + DCF'!T$18)*(1+'DRE + DCF'!T$25)*'DRE + DCF'!T$33</f>
        <v>33402658246.239445</v>
      </c>
      <c r="BS17" s="357">
        <f>((BH17+'DRE + DCF'!U$12)*(1+'DRE + DCF'!U$15)+'DRE + DCF'!U$18)*(1+'DRE + DCF'!U$25)*'DRE + DCF'!U$33</f>
        <v>25393309491.913857</v>
      </c>
      <c r="BT17" s="357">
        <f>((BI17+'DRE + DCF'!V$12)*(1+'DRE + DCF'!V$15)+'DRE + DCF'!V$18)*(1+'DRE + DCF'!V$25)*'DRE + DCF'!V$33</f>
        <v>28189074656.694286</v>
      </c>
      <c r="BU17" s="357">
        <f>((BJ17+'DRE + DCF'!W$12)*(1+'DRE + DCF'!W$15)+'DRE + DCF'!W$18)*(1+'DRE + DCF'!W$25)*'DRE + DCF'!W$33</f>
        <v>31221298915.778572</v>
      </c>
      <c r="BV17" s="357">
        <f>((BK17+'DRE + DCF'!X$12)*(1+'DRE + DCF'!X$15)+'DRE + DCF'!X$18)*(1+'DRE + DCF'!X$25)*'DRE + DCF'!X$33</f>
        <v>34535501901.789719</v>
      </c>
      <c r="BW17" s="357">
        <f>((BL17+'DRE + DCF'!Y$12)*(1+'DRE + DCF'!Y$15)+'DRE + DCF'!Y$18)*(1+'DRE + DCF'!Y$25)*'DRE + DCF'!Y$33</f>
        <v>38178799106.555573</v>
      </c>
      <c r="BX17" s="357">
        <f>((BM17+'DRE + DCF'!Z$12)*(1+'DRE + DCF'!Z$15)+'DRE + DCF'!Z$18)*(1+'DRE + DCF'!Z$25)*'DRE + DCF'!Z$33</f>
        <v>42196373909.835373</v>
      </c>
      <c r="BY17" s="357">
        <f>((BN17+'DRE + DCF'!AA$12)*(1+'DRE + DCF'!AA$15)+'DRE + DCF'!AA$18)*(1+'DRE + DCF'!AA$25)*'DRE + DCF'!AA$33</f>
        <v>46629681662.281921</v>
      </c>
      <c r="BZ17" s="357">
        <f>((BO17+'DRE + DCF'!AB$12)*(1+'DRE + DCF'!AB$15)+'DRE + DCF'!AB$18)*(1+'DRE + DCF'!AB$25)*'DRE + DCF'!AB$33</f>
        <v>51523831666.175613</v>
      </c>
      <c r="CA17" s="357">
        <f>((BP17+'DRE + DCF'!AC$12)*(1+'DRE + DCF'!AC$15)+'DRE + DCF'!AC$18)*(1+'DRE + DCF'!AC$25)*'DRE + DCF'!AC$33</f>
        <v>56930287845.510918</v>
      </c>
      <c r="CB17" s="357">
        <f>((BQ17+'DRE + DCF'!AD$12)*(1+'DRE + DCF'!AD$15)+'DRE + DCF'!AD$18)*(1+'DRE + DCF'!AD$25)*'DRE + DCF'!AD$33</f>
        <v>73615446169.090942</v>
      </c>
      <c r="CC17" s="357">
        <f>BR17*(1-DA$47)+('DRE + DCF'!N$53*10^6)</f>
        <v>199009476370.73303</v>
      </c>
      <c r="CD17" s="357">
        <f>BS17*(1-DB$47)+('DRE + DCF'!T$53*10^6)</f>
        <v>200565926253.46127</v>
      </c>
      <c r="CE17" s="357">
        <f>BT17*(1-DC$47)+('DRE + DCF'!U$53*10^6)</f>
        <v>219541781239.93582</v>
      </c>
      <c r="CF17" s="357">
        <f>BU17*(1-DD$47)+('DRE + DCF'!V$53*10^6)</f>
        <v>240553987963.20642</v>
      </c>
      <c r="CG17" s="357">
        <f>BV17*(1-DE$47)+('DRE + DCF'!W$53*10^6)</f>
        <v>263792303711.01575</v>
      </c>
      <c r="CH17" s="357">
        <f>BW17*(1-DF$47)+('DRE + DCF'!X$53*10^6)</f>
        <v>289477670767.25958</v>
      </c>
      <c r="CI17" s="357">
        <f>BX17*(1-DG$47)+('DRE + DCF'!Y$53*10^6)</f>
        <v>317861164565.46741</v>
      </c>
      <c r="CJ17" s="357">
        <f>BY17*(1-DH$47)+('DRE + DCF'!Z$53*10^6)</f>
        <v>349221607766.66516</v>
      </c>
      <c r="CK17" s="357">
        <f>BZ17*(1-DI$47)+('DRE + DCF'!AA$53*10^6)</f>
        <v>383867745584.92017</v>
      </c>
      <c r="CL17" s="357">
        <f>CA17*(1-DJ$47)+('DRE + DCF'!AB$53*10^6)</f>
        <v>422142357608.72034</v>
      </c>
      <c r="CM17" s="357">
        <f>CB17*(1-DK$47)+('DRE + DCF'!AC$53*10^6)</f>
        <v>470851623072.12756</v>
      </c>
      <c r="CN17" s="357">
        <f t="shared" si="30"/>
        <v>1076112726070.1049</v>
      </c>
      <c r="CO17" s="357">
        <f t="shared" si="31"/>
        <v>1142858490782.8601</v>
      </c>
      <c r="CP17" s="357">
        <f t="shared" si="32"/>
        <v>1090823367830.9362</v>
      </c>
      <c r="CQ17" s="357">
        <f t="shared" si="33"/>
        <v>1221722171970.6487</v>
      </c>
      <c r="CR17" s="357">
        <f t="shared" si="34"/>
        <v>1368328832607.1267</v>
      </c>
      <c r="CS17" s="357">
        <f t="shared" si="35"/>
        <v>1532528292519.9819</v>
      </c>
      <c r="CT17" s="357">
        <f t="shared" si="36"/>
        <v>1716431687622.3799</v>
      </c>
      <c r="CU17" s="357">
        <f t="shared" si="37"/>
        <v>1922403490137.0657</v>
      </c>
      <c r="CV17" s="357">
        <f t="shared" si="38"/>
        <v>2153091908953.5139</v>
      </c>
      <c r="CW17" s="357">
        <f t="shared" si="39"/>
        <v>2411462938027.936</v>
      </c>
      <c r="CX17" s="358">
        <f t="shared" si="40"/>
        <v>2700838490591.2886</v>
      </c>
      <c r="CZ17" s="365" t="s">
        <v>58</v>
      </c>
      <c r="DA17" s="366">
        <f>'Projeções - Receitas'!T53</f>
        <v>0.36751716735723117</v>
      </c>
      <c r="DB17" s="366">
        <f>'Projeções - Receitas'!U53</f>
        <v>0.36751716735723117</v>
      </c>
      <c r="DC17" s="366">
        <f>'Projeções - Receitas'!V53</f>
        <v>0.36751716735723117</v>
      </c>
      <c r="DD17" s="366">
        <f>'Projeções - Receitas'!W53</f>
        <v>0.36751716735723117</v>
      </c>
      <c r="DE17" s="366">
        <f>'Projeções - Receitas'!X53</f>
        <v>0.36751716735723117</v>
      </c>
      <c r="DF17" s="366">
        <f>'Projeções - Receitas'!Y53</f>
        <v>0.36751716735723117</v>
      </c>
      <c r="DG17" s="366">
        <f>'Projeções - Receitas'!Z53</f>
        <v>0.36751716735723117</v>
      </c>
      <c r="DH17" s="366">
        <f>'Projeções - Receitas'!AA53</f>
        <v>0.36751716735723117</v>
      </c>
      <c r="DI17" s="366">
        <f>'Projeções - Receitas'!AB53</f>
        <v>0.36751716735723117</v>
      </c>
      <c r="DJ17" s="366">
        <f>'Projeções - Receitas'!AC53</f>
        <v>0.36751716735723117</v>
      </c>
      <c r="DK17" s="367">
        <f>'Projeções - Receitas'!AD53</f>
        <v>0.36751716735723117</v>
      </c>
    </row>
    <row r="18" spans="1:115" ht="30" customHeight="1" x14ac:dyDescent="0.25">
      <c r="A18" s="269"/>
      <c r="D18" s="355">
        <f t="shared" si="41"/>
        <v>2.7664471296997617E-2</v>
      </c>
      <c r="E18" s="64">
        <f t="shared" si="0"/>
        <v>1.8227766953142599E-2</v>
      </c>
      <c r="F18" s="64">
        <f t="shared" si="1"/>
        <v>4.398361505152934E-2</v>
      </c>
      <c r="G18" s="64">
        <f t="shared" si="2"/>
        <v>3.9620672661937001E-2</v>
      </c>
      <c r="H18" s="64">
        <f t="shared" si="3"/>
        <v>3.5509428785307745E-2</v>
      </c>
      <c r="I18" s="64">
        <f t="shared" si="4"/>
        <v>3.1615908153708377E-2</v>
      </c>
      <c r="J18" s="64">
        <f t="shared" si="5"/>
        <v>2.791586090669268E-2</v>
      </c>
      <c r="K18" s="64">
        <f t="shared" si="6"/>
        <v>2.438915114057158E-2</v>
      </c>
      <c r="L18" s="64">
        <f t="shared" si="7"/>
        <v>2.1018599444890845E-2</v>
      </c>
      <c r="M18" s="64">
        <f t="shared" si="8"/>
        <v>1.778988009998278E-2</v>
      </c>
      <c r="N18" s="64">
        <f t="shared" si="9"/>
        <v>1.7070091514597985E-2</v>
      </c>
      <c r="O18" s="64">
        <f t="shared" si="45"/>
        <v>3.5000000000000001E-3</v>
      </c>
      <c r="P18" s="64">
        <f t="shared" si="45"/>
        <v>3.5000000000000001E-3</v>
      </c>
      <c r="Q18" s="64">
        <f t="shared" si="42"/>
        <v>3.5000000000000001E-3</v>
      </c>
      <c r="R18" s="64">
        <f t="shared" si="42"/>
        <v>3.5000000000000001E-3</v>
      </c>
      <c r="S18" s="64">
        <f t="shared" si="42"/>
        <v>3.5000000000000001E-3</v>
      </c>
      <c r="T18" s="64">
        <f t="shared" si="42"/>
        <v>3.5000000000000001E-3</v>
      </c>
      <c r="U18" s="64">
        <f t="shared" si="42"/>
        <v>3.5000000000000001E-3</v>
      </c>
      <c r="V18" s="64">
        <f t="shared" si="42"/>
        <v>3.5000000000000001E-3</v>
      </c>
      <c r="W18" s="64">
        <f t="shared" si="42"/>
        <v>3.5000000000000001E-3</v>
      </c>
      <c r="X18" s="64">
        <f t="shared" si="42"/>
        <v>3.5000000000000001E-3</v>
      </c>
      <c r="Y18" s="64">
        <f t="shared" si="42"/>
        <v>3.5000000000000001E-3</v>
      </c>
      <c r="Z18" s="64">
        <f t="shared" si="43"/>
        <v>0.18485194953880488</v>
      </c>
      <c r="AA18" s="64">
        <f t="shared" si="44"/>
        <v>0.17541524519494986</v>
      </c>
      <c r="AB18" s="64">
        <f t="shared" si="10"/>
        <v>0.2011710932933366</v>
      </c>
      <c r="AC18" s="64">
        <f t="shared" si="11"/>
        <v>0.19680815090374426</v>
      </c>
      <c r="AD18" s="64">
        <f t="shared" si="12"/>
        <v>0.19269690702711501</v>
      </c>
      <c r="AE18" s="64">
        <f t="shared" si="13"/>
        <v>0.18880338639551564</v>
      </c>
      <c r="AF18" s="64">
        <f t="shared" si="14"/>
        <v>0.18510333914849994</v>
      </c>
      <c r="AG18" s="64">
        <f t="shared" si="15"/>
        <v>0.18157662938237884</v>
      </c>
      <c r="AH18" s="64">
        <f t="shared" si="16"/>
        <v>0.17820607768669811</v>
      </c>
      <c r="AI18" s="64">
        <f t="shared" si="17"/>
        <v>0.17497735834179004</v>
      </c>
      <c r="AJ18" s="64">
        <f t="shared" si="18"/>
        <v>0.17425756975640525</v>
      </c>
      <c r="AK18" s="356">
        <f>(1+O18)*'Projeções - Receitas'!N$34</f>
        <v>1849633460125.1563</v>
      </c>
      <c r="AL18" s="356">
        <f>(1+P18)*'Projeções - Receitas'!T$34</f>
        <v>1948869907453.2556</v>
      </c>
      <c r="AM18" s="356">
        <f>(1+Q18)*'Projeções - Receitas'!U$34</f>
        <v>2182734296347.6465</v>
      </c>
      <c r="AN18" s="356">
        <f>(1+R18)*'Projeções - Receitas'!V$34</f>
        <v>2444662411909.3643</v>
      </c>
      <c r="AO18" s="356">
        <f>(1+S18)*'Projeções - Receitas'!W$34</f>
        <v>2738021901338.4883</v>
      </c>
      <c r="AP18" s="356">
        <f>(1+T18)*'Projeções - Receitas'!X$34</f>
        <v>3066584529499.1069</v>
      </c>
      <c r="AQ18" s="356">
        <f>(1+U18)*'Projeções - Receitas'!Y$34</f>
        <v>3434574673039</v>
      </c>
      <c r="AR18" s="356">
        <f>(1+V18)*'Projeções - Receitas'!Z$34</f>
        <v>3846723633803.6807</v>
      </c>
      <c r="AS18" s="356">
        <f>(1+W18)*'Projeções - Receitas'!AA$34</f>
        <v>4308330469860.1226</v>
      </c>
      <c r="AT18" s="356">
        <f>(1+X18)*'Projeções - Receitas'!AB$34</f>
        <v>4825330126243.3379</v>
      </c>
      <c r="AU18" s="356">
        <f>(1+Y18)*'Projeções - Receitas'!AC$34</f>
        <v>5404369741392.54</v>
      </c>
      <c r="AV18" s="357">
        <f t="shared" si="19"/>
        <v>1623332567414.2004</v>
      </c>
      <c r="AW18" s="357">
        <f t="shared" si="20"/>
        <v>1710427529900.0581</v>
      </c>
      <c r="AX18" s="357">
        <f t="shared" si="21"/>
        <v>1915678833488.0652</v>
      </c>
      <c r="AY18" s="357">
        <f t="shared" si="22"/>
        <v>2145560293506.6331</v>
      </c>
      <c r="AZ18" s="357">
        <f t="shared" si="23"/>
        <v>2403027528727.4292</v>
      </c>
      <c r="BA18" s="357">
        <f t="shared" si="24"/>
        <v>2691390832174.7207</v>
      </c>
      <c r="BB18" s="357">
        <f t="shared" si="25"/>
        <v>3014357732035.6875</v>
      </c>
      <c r="BC18" s="357">
        <f t="shared" si="26"/>
        <v>3376080659879.9707</v>
      </c>
      <c r="BD18" s="357">
        <f t="shared" si="27"/>
        <v>3781210339065.5674</v>
      </c>
      <c r="BE18" s="357">
        <f t="shared" si="28"/>
        <v>4234955579753.436</v>
      </c>
      <c r="BF18" s="357">
        <f t="shared" si="29"/>
        <v>4743150249323.8496</v>
      </c>
      <c r="BG18" s="356">
        <f>(AK18*SUMPRODUCT(DA$10:DA$13,DA$28:DA$31)+AV18*SUMPRODUCT(DA$14:DA$23,DA$32:DA$41))*'Projeções - Receitas'!T$23+(AK18*DA$11*'Projeções - Receitas'!T$25)</f>
        <v>60455704381.987679</v>
      </c>
      <c r="BH18" s="356">
        <f>(AL18*SUMPRODUCT(DB$10:DB$13,DB$28:DB$31)+AW18*SUMPRODUCT(DB$14:DB$23,DB$32:DB$41))*'Projeções - Receitas'!U$23+(AL18*DB$11*'Projeções - Receitas'!U$25)</f>
        <v>48722673112.789215</v>
      </c>
      <c r="BI18" s="356">
        <f>(AM18*SUMPRODUCT(DC$10:DC$13,DC$28:DC$31)+AX18*SUMPRODUCT(DC$14:DC$23,DC$32:DC$41))*'Projeções - Receitas'!V$23+(AM18*DC$11*'Projeções - Receitas'!V$25)</f>
        <v>53910730529.019615</v>
      </c>
      <c r="BJ18" s="356">
        <f>(AN18*SUMPRODUCT(DD$10:DD$13,DD$28:DD$31)+AY18*SUMPRODUCT(DD$14:DD$23,DD$32:DD$41))*'Projeções - Receitas'!W$23+(AN18*DD$11*'Projeções - Receitas'!W$25)</f>
        <v>59597652123.539925</v>
      </c>
      <c r="BK18" s="356">
        <f>(AO18*SUMPRODUCT(DE$10:DE$13,DE$28:DE$31)+AZ18*SUMPRODUCT(DE$14:DE$23,DE$32:DE$41))*'Projeções - Receitas'!X$23+(AO18*DE$11*'Projeções - Receitas'!X$25)</f>
        <v>65854259369.943367</v>
      </c>
      <c r="BL18" s="356">
        <f>(AP18*SUMPRODUCT(DF$10:DF$13,DF$28:DF$31)+BA18*SUMPRODUCT(DF$14:DF$23,DF$32:DF$41))*'Projeções - Receitas'!Y$23+(AP18*DF$11*'Projeções - Receitas'!Y$25)</f>
        <v>72754246164.904617</v>
      </c>
      <c r="BM18" s="356">
        <f>(AQ18*SUMPRODUCT(DG$10:DG$13,DG$28:DG$31)+BB18*SUMPRODUCT(DG$14:DG$23,DG$32:DG$41))*'Projeções - Receitas'!Z$23+(AQ18*DG$11*'Projeções - Receitas'!Z$25)</f>
        <v>80368100434.624054</v>
      </c>
      <c r="BN18" s="356">
        <f>(AR18*SUMPRODUCT(DH$10:DH$13,DH$28:DH$31)+BC18*SUMPRODUCT(DH$14:DH$23,DH$32:DH$41))*'Projeções - Receitas'!AA$23+(AR18*DH$11*'Projeções - Receitas'!AA$25)</f>
        <v>88766226995.209274</v>
      </c>
      <c r="BO18" s="356">
        <f>(AS18*SUMPRODUCT(DI$10:DI$13,DI$28:DI$31)+BD18*SUMPRODUCT(DI$14:DI$23,DI$32:DI$41))*'Projeções - Receitas'!AB$23+(AS18*DI$11*'Projeções - Receitas'!AB$25)</f>
        <v>98026474349.238937</v>
      </c>
      <c r="BP18" s="356">
        <f>(AT18*SUMPRODUCT(DJ$10:DJ$13,DJ$28:DJ$31)+BE18*SUMPRODUCT(DJ$14:DJ$23,DJ$32:DJ$41))*'Projeções - Receitas'!AC$23+(AT18*DJ$11*'Projeções - Receitas'!AC$25)</f>
        <v>108236728190.14777</v>
      </c>
      <c r="BQ18" s="356">
        <f>(AU18*SUMPRODUCT(DK$10:DK$13,DK$28:DK$31)+BF18*SUMPRODUCT(DK$14:DK$23,DK$32:DK$41))*'Projeções - Receitas'!AD$23+(AU18*DK$11*'Projeções - Receitas'!AD$25)</f>
        <v>139944715033.5686</v>
      </c>
      <c r="BR18" s="357">
        <f>((BG18+'DRE + DCF'!T$12)*(1+'DRE + DCF'!T$15)+'DRE + DCF'!T$18)*(1+'DRE + DCF'!T$25)*'DRE + DCF'!T$33</f>
        <v>33421104882.14299</v>
      </c>
      <c r="BS18" s="357">
        <f>((BH18+'DRE + DCF'!U$12)*(1+'DRE + DCF'!U$15)+'DRE + DCF'!U$18)*(1+'DRE + DCF'!U$25)*'DRE + DCF'!U$33</f>
        <v>25407999023.199154</v>
      </c>
      <c r="BT18" s="357">
        <f>((BI18+'DRE + DCF'!V$12)*(1+'DRE + DCF'!V$15)+'DRE + DCF'!V$18)*(1+'DRE + DCF'!V$25)*'DRE + DCF'!V$33</f>
        <v>28205309894.399418</v>
      </c>
      <c r="BU18" s="357">
        <f>((BJ18+'DRE + DCF'!W$12)*(1+'DRE + DCF'!W$15)+'DRE + DCF'!W$18)*(1+'DRE + DCF'!W$25)*'DRE + DCF'!W$33</f>
        <v>31239226370.242496</v>
      </c>
      <c r="BV18" s="357">
        <f>((BK18+'DRE + DCF'!X$12)*(1+'DRE + DCF'!X$15)+'DRE + DCF'!X$18)*(1+'DRE + DCF'!X$25)*'DRE + DCF'!X$33</f>
        <v>34555288850.452919</v>
      </c>
      <c r="BW18" s="357">
        <f>((BL18+'DRE + DCF'!Y$12)*(1+'DRE + DCF'!Y$15)+'DRE + DCF'!Y$18)*(1+'DRE + DCF'!Y$25)*'DRE + DCF'!Y$33</f>
        <v>38200634359.064919</v>
      </c>
      <c r="BX18" s="357">
        <f>((BM18+'DRE + DCF'!Z$12)*(1+'DRE + DCF'!Z$15)+'DRE + DCF'!Z$18)*(1+'DRE + DCF'!Z$25)*'DRE + DCF'!Z$33</f>
        <v>42220466746.045029</v>
      </c>
      <c r="BY18" s="357">
        <f>((BN18+'DRE + DCF'!AA$12)*(1+'DRE + DCF'!AA$15)+'DRE + DCF'!AA$18)*(1+'DRE + DCF'!AA$25)*'DRE + DCF'!AA$33</f>
        <v>46656261710.847099</v>
      </c>
      <c r="BZ18" s="357">
        <f>((BO18+'DRE + DCF'!AB$12)*(1+'DRE + DCF'!AB$15)+'DRE + DCF'!AB$18)*(1+'DRE + DCF'!AB$25)*'DRE + DCF'!AB$33</f>
        <v>51553151034.526695</v>
      </c>
      <c r="CA18" s="357">
        <f>((BP18+'DRE + DCF'!AC$12)*(1+'DRE + DCF'!AC$15)+'DRE + DCF'!AC$18)*(1+'DRE + DCF'!AC$25)*'DRE + DCF'!AC$33</f>
        <v>56962624011.906609</v>
      </c>
      <c r="CB18" s="357">
        <f>((BQ18+'DRE + DCF'!AD$12)*(1+'DRE + DCF'!AD$15)+'DRE + DCF'!AD$18)*(1+'DRE + DCF'!AD$25)*'DRE + DCF'!AD$33</f>
        <v>73656355382.308685</v>
      </c>
      <c r="CC18" s="357">
        <f>BR18*(1-DA$47)+('DRE + DCF'!N$53*10^6)</f>
        <v>199020698615.41208</v>
      </c>
      <c r="CD18" s="357">
        <f>BS18*(1-DB$47)+('DRE + DCF'!T$53*10^6)</f>
        <v>200574739972.23245</v>
      </c>
      <c r="CE18" s="357">
        <f>BT18*(1-DC$47)+('DRE + DCF'!U$53*10^6)</f>
        <v>219551522382.5589</v>
      </c>
      <c r="CF18" s="357">
        <f>BU18*(1-DD$47)+('DRE + DCF'!V$53*10^6)</f>
        <v>240564744435.8848</v>
      </c>
      <c r="CG18" s="357">
        <f>BV18*(1-DE$47)+('DRE + DCF'!W$53*10^6)</f>
        <v>263804175880.21368</v>
      </c>
      <c r="CH18" s="357">
        <f>BW18*(1-DF$47)+('DRE + DCF'!X$53*10^6)</f>
        <v>289490771918.7652</v>
      </c>
      <c r="CI18" s="357">
        <f>BX18*(1-DG$47)+('DRE + DCF'!Y$53*10^6)</f>
        <v>317875620267.19318</v>
      </c>
      <c r="CJ18" s="357">
        <f>BY18*(1-DH$47)+('DRE + DCF'!Z$53*10^6)</f>
        <v>349237555795.80426</v>
      </c>
      <c r="CK18" s="357">
        <f>BZ18*(1-DI$47)+('DRE + DCF'!AA$53*10^6)</f>
        <v>383885337205.93079</v>
      </c>
      <c r="CL18" s="357">
        <f>CA18*(1-DJ$47)+('DRE + DCF'!AB$53*10^6)</f>
        <v>422161759308.55774</v>
      </c>
      <c r="CM18" s="357">
        <f>CB18*(1-DK$47)+('DRE + DCF'!AC$53*10^6)</f>
        <v>470876168600.05817</v>
      </c>
      <c r="CN18" s="357">
        <f t="shared" si="30"/>
        <v>1076649173092.0741</v>
      </c>
      <c r="CO18" s="357">
        <f t="shared" si="31"/>
        <v>1143428210867.9966</v>
      </c>
      <c r="CP18" s="357">
        <f t="shared" si="32"/>
        <v>1091367148173.8232</v>
      </c>
      <c r="CQ18" s="357">
        <f t="shared" si="33"/>
        <v>1222331205954.6821</v>
      </c>
      <c r="CR18" s="357">
        <f t="shared" si="34"/>
        <v>1369010950669.2441</v>
      </c>
      <c r="CS18" s="357">
        <f t="shared" si="35"/>
        <v>1533292264749.5535</v>
      </c>
      <c r="CT18" s="357">
        <f t="shared" si="36"/>
        <v>1717287336519.5</v>
      </c>
      <c r="CU18" s="357">
        <f t="shared" si="37"/>
        <v>1923361816901.8403</v>
      </c>
      <c r="CV18" s="357">
        <f t="shared" si="38"/>
        <v>2154165234930.0613</v>
      </c>
      <c r="CW18" s="357">
        <f t="shared" si="39"/>
        <v>2412665063121.6689</v>
      </c>
      <c r="CX18" s="358">
        <f t="shared" si="40"/>
        <v>2702184870696.27</v>
      </c>
      <c r="CZ18" s="365" t="s">
        <v>137</v>
      </c>
      <c r="DA18" s="366">
        <f>'Projeções - Receitas'!T55</f>
        <v>3.8261462854990269E-2</v>
      </c>
      <c r="DB18" s="366">
        <f>'Projeções - Receitas'!U55</f>
        <v>3.8261462854990269E-2</v>
      </c>
      <c r="DC18" s="366">
        <f>'Projeções - Receitas'!V55</f>
        <v>3.8261462854990269E-2</v>
      </c>
      <c r="DD18" s="366">
        <f>'Projeções - Receitas'!W55</f>
        <v>3.8261462854990269E-2</v>
      </c>
      <c r="DE18" s="366">
        <f>'Projeções - Receitas'!X55</f>
        <v>3.8261462854990269E-2</v>
      </c>
      <c r="DF18" s="366">
        <f>'Projeções - Receitas'!Y55</f>
        <v>3.8261462854990269E-2</v>
      </c>
      <c r="DG18" s="366">
        <f>'Projeções - Receitas'!Z55</f>
        <v>3.8261462854990269E-2</v>
      </c>
      <c r="DH18" s="366">
        <f>'Projeções - Receitas'!AA55</f>
        <v>3.8261462854990269E-2</v>
      </c>
      <c r="DI18" s="366">
        <f>'Projeções - Receitas'!AB55</f>
        <v>3.8261462854990269E-2</v>
      </c>
      <c r="DJ18" s="366">
        <f>'Projeções - Receitas'!AC55</f>
        <v>3.8261462854990269E-2</v>
      </c>
      <c r="DK18" s="367">
        <f>'Projeções - Receitas'!AD55</f>
        <v>3.8261462854990269E-2</v>
      </c>
    </row>
    <row r="19" spans="1:115" ht="30" customHeight="1" x14ac:dyDescent="0.25">
      <c r="A19" s="269"/>
      <c r="D19" s="355">
        <f t="shared" si="41"/>
        <v>2.7582831669143215E-2</v>
      </c>
      <c r="E19" s="64">
        <f t="shared" si="0"/>
        <v>1.8148113076863759E-2</v>
      </c>
      <c r="F19" s="64">
        <f t="shared" si="1"/>
        <v>4.3892351432067073E-2</v>
      </c>
      <c r="G19" s="64">
        <f t="shared" si="2"/>
        <v>3.9531456217834826E-2</v>
      </c>
      <c r="H19" s="64">
        <f t="shared" si="3"/>
        <v>3.5422131949009866E-2</v>
      </c>
      <c r="I19" s="64">
        <f t="shared" si="4"/>
        <v>3.153042276576204E-2</v>
      </c>
      <c r="J19" s="64">
        <f t="shared" si="5"/>
        <v>2.7832091530400088E-2</v>
      </c>
      <c r="K19" s="64">
        <f t="shared" si="6"/>
        <v>2.4307012149730745E-2</v>
      </c>
      <c r="L19" s="64">
        <f t="shared" si="7"/>
        <v>2.0938013659864835E-2</v>
      </c>
      <c r="M19" s="64">
        <f t="shared" si="8"/>
        <v>1.7710777581670029E-2</v>
      </c>
      <c r="N19" s="64">
        <f t="shared" si="9"/>
        <v>1.6992388918384449E-2</v>
      </c>
      <c r="O19" s="64">
        <f t="shared" si="45"/>
        <v>4.0000000000000001E-3</v>
      </c>
      <c r="P19" s="64">
        <f t="shared" si="45"/>
        <v>4.0000000000000001E-3</v>
      </c>
      <c r="Q19" s="64">
        <f t="shared" si="42"/>
        <v>4.0000000000000001E-3</v>
      </c>
      <c r="R19" s="64">
        <f t="shared" si="42"/>
        <v>4.0000000000000001E-3</v>
      </c>
      <c r="S19" s="64">
        <f t="shared" si="42"/>
        <v>4.0000000000000001E-3</v>
      </c>
      <c r="T19" s="64">
        <f t="shared" si="42"/>
        <v>4.0000000000000001E-3</v>
      </c>
      <c r="U19" s="64">
        <f t="shared" si="42"/>
        <v>4.0000000000000001E-3</v>
      </c>
      <c r="V19" s="64">
        <f t="shared" si="42"/>
        <v>4.0000000000000001E-3</v>
      </c>
      <c r="W19" s="64">
        <f t="shared" si="42"/>
        <v>4.0000000000000001E-3</v>
      </c>
      <c r="X19" s="64">
        <f t="shared" si="42"/>
        <v>4.0000000000000001E-3</v>
      </c>
      <c r="Y19" s="64">
        <f t="shared" si="42"/>
        <v>4.0000000000000001E-3</v>
      </c>
      <c r="Z19" s="64">
        <f t="shared" si="43"/>
        <v>0.18477030991095048</v>
      </c>
      <c r="AA19" s="64">
        <f t="shared" si="44"/>
        <v>0.17533559131867102</v>
      </c>
      <c r="AB19" s="64">
        <f t="shared" si="10"/>
        <v>0.20107982967387433</v>
      </c>
      <c r="AC19" s="64">
        <f t="shared" si="11"/>
        <v>0.19671893445964209</v>
      </c>
      <c r="AD19" s="64">
        <f t="shared" si="12"/>
        <v>0.19260961019081713</v>
      </c>
      <c r="AE19" s="64">
        <f t="shared" si="13"/>
        <v>0.1887179010075693</v>
      </c>
      <c r="AF19" s="64">
        <f t="shared" si="14"/>
        <v>0.18501956977220735</v>
      </c>
      <c r="AG19" s="64">
        <f t="shared" si="15"/>
        <v>0.181494490391538</v>
      </c>
      <c r="AH19" s="64">
        <f t="shared" si="16"/>
        <v>0.1781254919016721</v>
      </c>
      <c r="AI19" s="64">
        <f t="shared" si="17"/>
        <v>0.17489825582347729</v>
      </c>
      <c r="AJ19" s="64">
        <f t="shared" si="18"/>
        <v>0.17417986716019171</v>
      </c>
      <c r="AK19" s="356">
        <f>(1+O19)*'Projeções - Receitas'!N$34</f>
        <v>1850555051286.1553</v>
      </c>
      <c r="AL19" s="356">
        <f>(1+P19)*'Projeções - Receitas'!T$34</f>
        <v>1949840943779.8391</v>
      </c>
      <c r="AM19" s="356">
        <f>(1+Q19)*'Projeções - Receitas'!U$34</f>
        <v>2183821857033.4199</v>
      </c>
      <c r="AN19" s="356">
        <f>(1+R19)*'Projeções - Receitas'!V$34</f>
        <v>2445880479877.4307</v>
      </c>
      <c r="AO19" s="356">
        <f>(1+S19)*'Projeções - Receitas'!W$34</f>
        <v>2739386137462.7227</v>
      </c>
      <c r="AP19" s="356">
        <f>(1+T19)*'Projeções - Receitas'!X$34</f>
        <v>3068112473958.2495</v>
      </c>
      <c r="AQ19" s="356">
        <f>(1+U19)*'Projeções - Receitas'!Y$34</f>
        <v>3436285970833.2397</v>
      </c>
      <c r="AR19" s="356">
        <f>(1+V19)*'Projeções - Receitas'!Z$34</f>
        <v>3848640287333.2285</v>
      </c>
      <c r="AS19" s="356">
        <f>(1+W19)*'Projeções - Receitas'!AA$34</f>
        <v>4310477121813.2168</v>
      </c>
      <c r="AT19" s="356">
        <f>(1+X19)*'Projeções - Receitas'!AB$34</f>
        <v>4827734376430.8037</v>
      </c>
      <c r="AU19" s="356">
        <f>(1+Y19)*'Projeções - Receitas'!AC$34</f>
        <v>5407062501602.501</v>
      </c>
      <c r="AV19" s="357">
        <f t="shared" si="19"/>
        <v>1624141402774.1475</v>
      </c>
      <c r="AW19" s="357">
        <f t="shared" si="20"/>
        <v>1711279760856.6599</v>
      </c>
      <c r="AX19" s="357">
        <f t="shared" si="21"/>
        <v>1916633332159.4592</v>
      </c>
      <c r="AY19" s="357">
        <f t="shared" si="22"/>
        <v>2146629332018.5945</v>
      </c>
      <c r="AZ19" s="357">
        <f t="shared" si="23"/>
        <v>2404224851860.8262</v>
      </c>
      <c r="BA19" s="357">
        <f t="shared" si="24"/>
        <v>2692731834084.1255</v>
      </c>
      <c r="BB19" s="357">
        <f t="shared" si="25"/>
        <v>3015859654174.2207</v>
      </c>
      <c r="BC19" s="357">
        <f t="shared" si="26"/>
        <v>3377762812675.127</v>
      </c>
      <c r="BD19" s="357">
        <f t="shared" si="27"/>
        <v>3783094350196.1431</v>
      </c>
      <c r="BE19" s="357">
        <f t="shared" si="28"/>
        <v>4237065672219.6812</v>
      </c>
      <c r="BF19" s="357">
        <f t="shared" si="29"/>
        <v>4745513552886.0439</v>
      </c>
      <c r="BG19" s="356">
        <f>(AK19*SUMPRODUCT(DA$10:DA$13,DA$28:DA$31)+AV19*SUMPRODUCT(DA$14:DA$23,DA$32:DA$41))*'Projeções - Receitas'!T$23+(AK19*DA$11*'Projeções - Receitas'!T$25)</f>
        <v>60485826805.695686</v>
      </c>
      <c r="BH19" s="356">
        <f>(AL19*SUMPRODUCT(DB$10:DB$13,DB$28:DB$31)+AW19*SUMPRODUCT(DB$14:DB$23,DB$32:DB$41))*'Projeções - Receitas'!U$23+(AL19*DB$11*'Projeções - Receitas'!U$25)</f>
        <v>48746949482.053192</v>
      </c>
      <c r="BI19" s="356">
        <f>(AM19*SUMPRODUCT(DC$10:DC$13,DC$28:DC$31)+AX19*SUMPRODUCT(DC$14:DC$23,DC$32:DC$41))*'Projeções - Receitas'!V$23+(AM19*DC$11*'Projeções - Receitas'!V$25)</f>
        <v>53937591879.557266</v>
      </c>
      <c r="BJ19" s="356">
        <f>(AN19*SUMPRODUCT(DD$10:DD$13,DD$28:DD$31)+AY19*SUMPRODUCT(DD$14:DD$23,DD$32:DD$41))*'Projeções - Receitas'!W$23+(AN19*DD$11*'Projeções - Receitas'!W$25)</f>
        <v>59627347017.472885</v>
      </c>
      <c r="BK19" s="356">
        <f>(AO19*SUMPRODUCT(DE$10:DE$13,DE$28:DE$31)+AZ19*SUMPRODUCT(DE$14:DE$23,DE$32:DE$41))*'Projeções - Receitas'!X$23+(AO19*DE$11*'Projeções - Receitas'!X$25)</f>
        <v>65887071656.624947</v>
      </c>
      <c r="BL19" s="356">
        <f>(AP19*SUMPRODUCT(DF$10:DF$13,DF$28:DF$31)+BA19*SUMPRODUCT(DF$14:DF$23,DF$32:DF$41))*'Projeções - Receitas'!Y$23+(AP19*DF$11*'Projeções - Receitas'!Y$25)</f>
        <v>72790496412.121765</v>
      </c>
      <c r="BM19" s="356">
        <f>(AQ19*SUMPRODUCT(DG$10:DG$13,DG$28:DG$31)+BB19*SUMPRODUCT(DG$14:DG$23,DG$32:DG$41))*'Projeções - Receitas'!Z$23+(AQ19*DG$11*'Projeções - Receitas'!Z$25)</f>
        <v>80408144331.203308</v>
      </c>
      <c r="BN19" s="356">
        <f>(AR19*SUMPRODUCT(DH$10:DH$13,DH$28:DH$31)+BC19*SUMPRODUCT(DH$14:DH$23,DH$32:DH$41))*'Projeções - Receitas'!AA$23+(AR19*DH$11*'Projeções - Receitas'!AA$25)</f>
        <v>88810455309.606522</v>
      </c>
      <c r="BO19" s="356">
        <f>(AS19*SUMPRODUCT(DI$10:DI$13,DI$28:DI$31)+BD19*SUMPRODUCT(DI$14:DI$23,DI$32:DI$41))*'Projeções - Receitas'!AB$23+(AS19*DI$11*'Projeções - Receitas'!AB$25)</f>
        <v>98075316638.40152</v>
      </c>
      <c r="BP19" s="356">
        <f>(AT19*SUMPRODUCT(DJ$10:DJ$13,DJ$28:DJ$31)+BE19*SUMPRODUCT(DJ$14:DJ$23,DJ$32:DJ$41))*'Projeções - Receitas'!AC$23+(AT19*DJ$11*'Projeções - Receitas'!AC$25)</f>
        <v>108290657800.60622</v>
      </c>
      <c r="BQ19" s="356">
        <f>(AU19*SUMPRODUCT(DK$10:DK$13,DK$28:DK$31)+BF19*SUMPRODUCT(DK$14:DK$23,DK$32:DK$41))*'Projeções - Receitas'!AD$23+(AU19*DK$11*'Projeções - Receitas'!AD$25)</f>
        <v>140014443342.0058</v>
      </c>
      <c r="BR19" s="357">
        <f>((BG19+'DRE + DCF'!T$12)*(1+'DRE + DCF'!T$15)+'DRE + DCF'!T$18)*(1+'DRE + DCF'!T$25)*'DRE + DCF'!T$33</f>
        <v>33439551518.046528</v>
      </c>
      <c r="BS19" s="357">
        <f>((BH19+'DRE + DCF'!U$12)*(1+'DRE + DCF'!U$15)+'DRE + DCF'!U$18)*(1+'DRE + DCF'!U$25)*'DRE + DCF'!U$33</f>
        <v>25422688554.484478</v>
      </c>
      <c r="BT19" s="357">
        <f>((BI19+'DRE + DCF'!V$12)*(1+'DRE + DCF'!V$15)+'DRE + DCF'!V$18)*(1+'DRE + DCF'!V$25)*'DRE + DCF'!V$33</f>
        <v>28221545132.104576</v>
      </c>
      <c r="BU19" s="357">
        <f>((BJ19+'DRE + DCF'!W$12)*(1+'DRE + DCF'!W$15)+'DRE + DCF'!W$18)*(1+'DRE + DCF'!W$25)*'DRE + DCF'!W$33</f>
        <v>31257153824.706398</v>
      </c>
      <c r="BV19" s="357">
        <f>((BK19+'DRE + DCF'!X$12)*(1+'DRE + DCF'!X$15)+'DRE + DCF'!X$18)*(1+'DRE + DCF'!X$25)*'DRE + DCF'!X$33</f>
        <v>34575075799.116089</v>
      </c>
      <c r="BW19" s="357">
        <f>((BL19+'DRE + DCF'!Y$12)*(1+'DRE + DCF'!Y$15)+'DRE + DCF'!Y$18)*(1+'DRE + DCF'!Y$25)*'DRE + DCF'!Y$33</f>
        <v>38222469611.574188</v>
      </c>
      <c r="BX19" s="357">
        <f>((BM19+'DRE + DCF'!Z$12)*(1+'DRE + DCF'!Z$15)+'DRE + DCF'!Z$18)*(1+'DRE + DCF'!Z$25)*'DRE + DCF'!Z$33</f>
        <v>42244559582.254608</v>
      </c>
      <c r="BY19" s="357">
        <f>((BN19+'DRE + DCF'!AA$12)*(1+'DRE + DCF'!AA$15)+'DRE + DCF'!AA$18)*(1+'DRE + DCF'!AA$25)*'DRE + DCF'!AA$33</f>
        <v>46682841759.412277</v>
      </c>
      <c r="BZ19" s="357">
        <f>((BO19+'DRE + DCF'!AB$12)*(1+'DRE + DCF'!AB$15)+'DRE + DCF'!AB$18)*(1+'DRE + DCF'!AB$25)*'DRE + DCF'!AB$33</f>
        <v>51582470402.8778</v>
      </c>
      <c r="CA19" s="357">
        <f>((BP19+'DRE + DCF'!AC$12)*(1+'DRE + DCF'!AC$15)+'DRE + DCF'!AC$18)*(1+'DRE + DCF'!AC$25)*'DRE + DCF'!AC$33</f>
        <v>56994960178.302277</v>
      </c>
      <c r="CB19" s="357">
        <f>((BQ19+'DRE + DCF'!AD$12)*(1+'DRE + DCF'!AD$15)+'DRE + DCF'!AD$18)*(1+'DRE + DCF'!AD$25)*'DRE + DCF'!AD$33</f>
        <v>73697264595.526382</v>
      </c>
      <c r="CC19" s="357">
        <f>BR19*(1-DA$47)+('DRE + DCF'!N$53*10^6)</f>
        <v>199031920860.09113</v>
      </c>
      <c r="CD19" s="357">
        <f>BS19*(1-DB$47)+('DRE + DCF'!T$53*10^6)</f>
        <v>200583553691.00363</v>
      </c>
      <c r="CE19" s="357">
        <f>BT19*(1-DC$47)+('DRE + DCF'!U$53*10^6)</f>
        <v>219561263525.18201</v>
      </c>
      <c r="CF19" s="357">
        <f>BU19*(1-DD$47)+('DRE + DCF'!V$53*10^6)</f>
        <v>240575500908.56311</v>
      </c>
      <c r="CG19" s="357">
        <f>BV19*(1-DE$47)+('DRE + DCF'!W$53*10^6)</f>
        <v>263816048049.41159</v>
      </c>
      <c r="CH19" s="357">
        <f>BW19*(1-DF$47)+('DRE + DCF'!X$53*10^6)</f>
        <v>289503873070.27075</v>
      </c>
      <c r="CI19" s="357">
        <f>BX19*(1-DG$47)+('DRE + DCF'!Y$53*10^6)</f>
        <v>317890075968.91895</v>
      </c>
      <c r="CJ19" s="357">
        <f>BY19*(1-DH$47)+('DRE + DCF'!Z$53*10^6)</f>
        <v>349253503824.94336</v>
      </c>
      <c r="CK19" s="357">
        <f>BZ19*(1-DI$47)+('DRE + DCF'!AA$53*10^6)</f>
        <v>383902928826.94147</v>
      </c>
      <c r="CL19" s="357">
        <f>CA19*(1-DJ$47)+('DRE + DCF'!AB$53*10^6)</f>
        <v>422181161008.39514</v>
      </c>
      <c r="CM19" s="357">
        <f>CB19*(1-DK$47)+('DRE + DCF'!AC$53*10^6)</f>
        <v>470900714127.98877</v>
      </c>
      <c r="CN19" s="357">
        <f t="shared" si="30"/>
        <v>1077185620114.0432</v>
      </c>
      <c r="CO19" s="357">
        <f t="shared" si="31"/>
        <v>1143997930953.1323</v>
      </c>
      <c r="CP19" s="357">
        <f t="shared" si="32"/>
        <v>1091910928516.71</v>
      </c>
      <c r="CQ19" s="357">
        <f t="shared" si="33"/>
        <v>1222940239938.7153</v>
      </c>
      <c r="CR19" s="357">
        <f t="shared" si="34"/>
        <v>1369693068731.3613</v>
      </c>
      <c r="CS19" s="357">
        <f t="shared" si="35"/>
        <v>1534056236979.1248</v>
      </c>
      <c r="CT19" s="357">
        <f t="shared" si="36"/>
        <v>1718142985416.6199</v>
      </c>
      <c r="CU19" s="357">
        <f t="shared" si="37"/>
        <v>1924320143666.6143</v>
      </c>
      <c r="CV19" s="357">
        <f t="shared" si="38"/>
        <v>2155238560906.6084</v>
      </c>
      <c r="CW19" s="357">
        <f t="shared" si="39"/>
        <v>2413867188215.4019</v>
      </c>
      <c r="CX19" s="358">
        <f t="shared" si="40"/>
        <v>2703531250801.2505</v>
      </c>
      <c r="CZ19" s="365" t="s">
        <v>138</v>
      </c>
      <c r="DA19" s="366">
        <f>'Projeções - Receitas'!T57</f>
        <v>2.4140641307458556E-2</v>
      </c>
      <c r="DB19" s="366">
        <f>'Projeções - Receitas'!U57</f>
        <v>2.4140641307458556E-2</v>
      </c>
      <c r="DC19" s="366">
        <f>'Projeções - Receitas'!V57</f>
        <v>2.4140641307458556E-2</v>
      </c>
      <c r="DD19" s="366">
        <f>'Projeções - Receitas'!W57</f>
        <v>2.4140641307458556E-2</v>
      </c>
      <c r="DE19" s="366">
        <f>'Projeções - Receitas'!X57</f>
        <v>2.4140641307458556E-2</v>
      </c>
      <c r="DF19" s="366">
        <f>'Projeções - Receitas'!Y57</f>
        <v>2.4140641307458556E-2</v>
      </c>
      <c r="DG19" s="366">
        <f>'Projeções - Receitas'!Z57</f>
        <v>2.4140641307458556E-2</v>
      </c>
      <c r="DH19" s="366">
        <f>'Projeções - Receitas'!AA57</f>
        <v>2.4140641307458556E-2</v>
      </c>
      <c r="DI19" s="366">
        <f>'Projeções - Receitas'!AB57</f>
        <v>2.4140641307458556E-2</v>
      </c>
      <c r="DJ19" s="366">
        <f>'Projeções - Receitas'!AC57</f>
        <v>2.4140641307458556E-2</v>
      </c>
      <c r="DK19" s="367">
        <f>'Projeções - Receitas'!AD57</f>
        <v>2.4140641307458556E-2</v>
      </c>
    </row>
    <row r="20" spans="1:115" ht="30" customHeight="1" x14ac:dyDescent="0.25">
      <c r="A20" s="269"/>
      <c r="D20" s="355">
        <f t="shared" si="41"/>
        <v>2.7501273315184149E-2</v>
      </c>
      <c r="E20" s="64">
        <f t="shared" si="0"/>
        <v>1.8068538497624492E-2</v>
      </c>
      <c r="F20" s="64">
        <f t="shared" si="1"/>
        <v>4.380117866737776E-2</v>
      </c>
      <c r="G20" s="64">
        <f t="shared" si="2"/>
        <v>3.9442328590501369E-2</v>
      </c>
      <c r="H20" s="64">
        <f t="shared" si="3"/>
        <v>3.5334922018472298E-2</v>
      </c>
      <c r="I20" s="64">
        <f t="shared" si="4"/>
        <v>3.1445022480242835E-2</v>
      </c>
      <c r="J20" s="64">
        <f t="shared" si="5"/>
        <v>2.7748405548210314E-2</v>
      </c>
      <c r="K20" s="64">
        <f t="shared" si="6"/>
        <v>2.4224954929911141E-2</v>
      </c>
      <c r="L20" s="64">
        <f t="shared" si="7"/>
        <v>2.0857508099612343E-2</v>
      </c>
      <c r="M20" s="64">
        <f t="shared" si="8"/>
        <v>1.7631753811508943E-2</v>
      </c>
      <c r="N20" s="64">
        <f t="shared" si="9"/>
        <v>1.6914763676671912E-2</v>
      </c>
      <c r="O20" s="64">
        <f t="shared" si="45"/>
        <v>4.5000000000000005E-3</v>
      </c>
      <c r="P20" s="64">
        <f t="shared" si="45"/>
        <v>4.5000000000000005E-3</v>
      </c>
      <c r="Q20" s="64">
        <f t="shared" si="42"/>
        <v>4.5000000000000005E-3</v>
      </c>
      <c r="R20" s="64">
        <f t="shared" si="42"/>
        <v>4.5000000000000005E-3</v>
      </c>
      <c r="S20" s="64">
        <f t="shared" si="42"/>
        <v>4.5000000000000005E-3</v>
      </c>
      <c r="T20" s="64">
        <f t="shared" si="42"/>
        <v>4.5000000000000005E-3</v>
      </c>
      <c r="U20" s="64">
        <f t="shared" si="42"/>
        <v>4.5000000000000005E-3</v>
      </c>
      <c r="V20" s="64">
        <f t="shared" si="42"/>
        <v>4.5000000000000005E-3</v>
      </c>
      <c r="W20" s="64">
        <f t="shared" si="42"/>
        <v>4.5000000000000005E-3</v>
      </c>
      <c r="X20" s="64">
        <f t="shared" si="42"/>
        <v>4.5000000000000005E-3</v>
      </c>
      <c r="Y20" s="64">
        <f t="shared" si="42"/>
        <v>4.5000000000000005E-3</v>
      </c>
      <c r="Z20" s="64">
        <f t="shared" si="43"/>
        <v>0.18468875155699141</v>
      </c>
      <c r="AA20" s="64">
        <f t="shared" si="44"/>
        <v>0.17525601673943175</v>
      </c>
      <c r="AB20" s="64">
        <f t="shared" si="10"/>
        <v>0.20098865690918502</v>
      </c>
      <c r="AC20" s="64">
        <f t="shared" si="11"/>
        <v>0.19662980683230863</v>
      </c>
      <c r="AD20" s="64">
        <f t="shared" si="12"/>
        <v>0.19252240026027956</v>
      </c>
      <c r="AE20" s="64">
        <f t="shared" si="13"/>
        <v>0.18863250072205009</v>
      </c>
      <c r="AF20" s="64">
        <f t="shared" si="14"/>
        <v>0.18493588379001757</v>
      </c>
      <c r="AG20" s="64">
        <f t="shared" si="15"/>
        <v>0.1814124331717184</v>
      </c>
      <c r="AH20" s="64">
        <f t="shared" si="16"/>
        <v>0.1780449863414196</v>
      </c>
      <c r="AI20" s="64">
        <f t="shared" si="17"/>
        <v>0.1748192320533162</v>
      </c>
      <c r="AJ20" s="64">
        <f t="shared" si="18"/>
        <v>0.17410224191847917</v>
      </c>
      <c r="AK20" s="356">
        <f>(1+O20)*'Projeções - Receitas'!N$34</f>
        <v>1851476642447.1543</v>
      </c>
      <c r="AL20" s="356">
        <f>(1+P20)*'Projeções - Receitas'!T$34</f>
        <v>1950811980106.4226</v>
      </c>
      <c r="AM20" s="356">
        <f>(1+Q20)*'Projeções - Receitas'!U$34</f>
        <v>2184909417719.1934</v>
      </c>
      <c r="AN20" s="356">
        <f>(1+R20)*'Projeções - Receitas'!V$34</f>
        <v>2447098547845.4971</v>
      </c>
      <c r="AO20" s="356">
        <f>(1+S20)*'Projeções - Receitas'!W$34</f>
        <v>2740750373586.957</v>
      </c>
      <c r="AP20" s="356">
        <f>(1+T20)*'Projeções - Receitas'!X$34</f>
        <v>3069640418417.3916</v>
      </c>
      <c r="AQ20" s="356">
        <f>(1+U20)*'Projeções - Receitas'!Y$34</f>
        <v>3437997268627.479</v>
      </c>
      <c r="AR20" s="356">
        <f>(1+V20)*'Projeções - Receitas'!Z$34</f>
        <v>3850556940862.7769</v>
      </c>
      <c r="AS20" s="356">
        <f>(1+W20)*'Projeções - Receitas'!AA$34</f>
        <v>4312623773766.3105</v>
      </c>
      <c r="AT20" s="356">
        <f>(1+X20)*'Projeções - Receitas'!AB$34</f>
        <v>4830138626618.2686</v>
      </c>
      <c r="AU20" s="356">
        <f>(1+Y20)*'Projeções - Receitas'!AC$34</f>
        <v>5409755261812.4619</v>
      </c>
      <c r="AV20" s="357">
        <f t="shared" si="19"/>
        <v>1624950238134.0947</v>
      </c>
      <c r="AW20" s="357">
        <f t="shared" si="20"/>
        <v>1712131991813.2617</v>
      </c>
      <c r="AX20" s="357">
        <f t="shared" si="21"/>
        <v>1917587830830.853</v>
      </c>
      <c r="AY20" s="357">
        <f t="shared" si="22"/>
        <v>2147698370530.5559</v>
      </c>
      <c r="AZ20" s="357">
        <f t="shared" si="23"/>
        <v>2405422174994.2231</v>
      </c>
      <c r="BA20" s="357">
        <f t="shared" si="24"/>
        <v>2694072835993.5293</v>
      </c>
      <c r="BB20" s="357">
        <f t="shared" si="25"/>
        <v>3017361576312.7534</v>
      </c>
      <c r="BC20" s="357">
        <f t="shared" si="26"/>
        <v>3379444965470.2842</v>
      </c>
      <c r="BD20" s="357">
        <f t="shared" si="27"/>
        <v>3784978361326.7188</v>
      </c>
      <c r="BE20" s="357">
        <f t="shared" si="28"/>
        <v>4239175764685.9253</v>
      </c>
      <c r="BF20" s="357">
        <f t="shared" si="29"/>
        <v>4747876856448.2373</v>
      </c>
      <c r="BG20" s="356">
        <f>(AK20*SUMPRODUCT(DA$10:DA$13,DA$28:DA$31)+AV20*SUMPRODUCT(DA$14:DA$23,DA$32:DA$41))*'Projeções - Receitas'!T$23+(AK20*DA$11*'Projeções - Receitas'!T$25)</f>
        <v>60515949229.403748</v>
      </c>
      <c r="BH20" s="356">
        <f>(AL20*SUMPRODUCT(DB$10:DB$13,DB$28:DB$31)+AW20*SUMPRODUCT(DB$14:DB$23,DB$32:DB$41))*'Projeções - Receitas'!U$23+(AL20*DB$11*'Projeções - Receitas'!U$25)</f>
        <v>48771225851.317177</v>
      </c>
      <c r="BI20" s="356">
        <f>(AM20*SUMPRODUCT(DC$10:DC$13,DC$28:DC$31)+AX20*SUMPRODUCT(DC$14:DC$23,DC$32:DC$41))*'Projeções - Receitas'!V$23+(AM20*DC$11*'Projeções - Receitas'!V$25)</f>
        <v>53964453230.094879</v>
      </c>
      <c r="BJ20" s="356">
        <f>(AN20*SUMPRODUCT(DD$10:DD$13,DD$28:DD$31)+AY20*SUMPRODUCT(DD$14:DD$23,DD$32:DD$41))*'Projeções - Receitas'!W$23+(AN20*DD$11*'Projeções - Receitas'!W$25)</f>
        <v>59657041911.405945</v>
      </c>
      <c r="BK20" s="356">
        <f>(AO20*SUMPRODUCT(DE$10:DE$13,DE$28:DE$31)+AZ20*SUMPRODUCT(DE$14:DE$23,DE$32:DE$41))*'Projeções - Receitas'!X$23+(AO20*DE$11*'Projeções - Receitas'!X$25)</f>
        <v>65919883943.306442</v>
      </c>
      <c r="BL20" s="356">
        <f>(AP20*SUMPRODUCT(DF$10:DF$13,DF$28:DF$31)+BA20*SUMPRODUCT(DF$14:DF$23,DF$32:DF$41))*'Projeções - Receitas'!Y$23+(AP20*DF$11*'Projeções - Receitas'!Y$25)</f>
        <v>72826746659.338989</v>
      </c>
      <c r="BM20" s="356">
        <f>(AQ20*SUMPRODUCT(DG$10:DG$13,DG$28:DG$31)+BB20*SUMPRODUCT(DG$14:DG$23,DG$32:DG$41))*'Projeções - Receitas'!Z$23+(AQ20*DG$11*'Projeções - Receitas'!Z$25)</f>
        <v>80448188227.782562</v>
      </c>
      <c r="BN20" s="356">
        <f>(AR20*SUMPRODUCT(DH$10:DH$13,DH$28:DH$31)+BC20*SUMPRODUCT(DH$14:DH$23,DH$32:DH$41))*'Projeções - Receitas'!AA$23+(AR20*DH$11*'Projeções - Receitas'!AA$25)</f>
        <v>88854683624.003693</v>
      </c>
      <c r="BO20" s="356">
        <f>(AS20*SUMPRODUCT(DI$10:DI$13,DI$28:DI$31)+BD20*SUMPRODUCT(DI$14:DI$23,DI$32:DI$41))*'Projeções - Receitas'!AB$23+(AS20*DI$11*'Projeções - Receitas'!AB$25)</f>
        <v>98124158927.564041</v>
      </c>
      <c r="BP20" s="356">
        <f>(AT20*SUMPRODUCT(DJ$10:DJ$13,DJ$28:DJ$31)+BE20*SUMPRODUCT(DJ$14:DJ$23,DJ$32:DJ$41))*'Projeções - Receitas'!AC$23+(AT20*DJ$11*'Projeções - Receitas'!AC$25)</f>
        <v>108344587411.06467</v>
      </c>
      <c r="BQ20" s="356">
        <f>(AU20*SUMPRODUCT(DK$10:DK$13,DK$28:DK$31)+BF20*SUMPRODUCT(DK$14:DK$23,DK$32:DK$41))*'Projeções - Receitas'!AD$23+(AU20*DK$11*'Projeções - Receitas'!AD$25)</f>
        <v>140084171650.44305</v>
      </c>
      <c r="BR20" s="357">
        <f>((BG20+'DRE + DCF'!T$12)*(1+'DRE + DCF'!T$15)+'DRE + DCF'!T$18)*(1+'DRE + DCF'!T$25)*'DRE + DCF'!T$33</f>
        <v>33457998153.950104</v>
      </c>
      <c r="BS20" s="357">
        <f>((BH20+'DRE + DCF'!U$12)*(1+'DRE + DCF'!U$15)+'DRE + DCF'!U$18)*(1+'DRE + DCF'!U$25)*'DRE + DCF'!U$33</f>
        <v>25437378085.769794</v>
      </c>
      <c r="BT20" s="357">
        <f>((BI20+'DRE + DCF'!V$12)*(1+'DRE + DCF'!V$15)+'DRE + DCF'!V$18)*(1+'DRE + DCF'!V$25)*'DRE + DCF'!V$33</f>
        <v>28237780369.809723</v>
      </c>
      <c r="BU20" s="357">
        <f>((BJ20+'DRE + DCF'!W$12)*(1+'DRE + DCF'!W$15)+'DRE + DCF'!W$18)*(1+'DRE + DCF'!W$25)*'DRE + DCF'!W$33</f>
        <v>31275081279.170361</v>
      </c>
      <c r="BV20" s="357">
        <f>((BK20+'DRE + DCF'!X$12)*(1+'DRE + DCF'!X$15)+'DRE + DCF'!X$18)*(1+'DRE + DCF'!X$25)*'DRE + DCF'!X$33</f>
        <v>34594862747.779213</v>
      </c>
      <c r="BW20" s="357">
        <f>((BL20+'DRE + DCF'!Y$12)*(1+'DRE + DCF'!Y$15)+'DRE + DCF'!Y$18)*(1+'DRE + DCF'!Y$25)*'DRE + DCF'!Y$33</f>
        <v>38244304864.083519</v>
      </c>
      <c r="BX20" s="357">
        <f>((BM20+'DRE + DCF'!Z$12)*(1+'DRE + DCF'!Z$15)+'DRE + DCF'!Z$18)*(1+'DRE + DCF'!Z$25)*'DRE + DCF'!Z$33</f>
        <v>42268652418.464195</v>
      </c>
      <c r="BY20" s="357">
        <f>((BN20+'DRE + DCF'!AA$12)*(1+'DRE + DCF'!AA$15)+'DRE + DCF'!AA$18)*(1+'DRE + DCF'!AA$25)*'DRE + DCF'!AA$33</f>
        <v>46709421807.977432</v>
      </c>
      <c r="BZ20" s="357">
        <f>((BO20+'DRE + DCF'!AB$12)*(1+'DRE + DCF'!AB$15)+'DRE + DCF'!AB$18)*(1+'DRE + DCF'!AB$25)*'DRE + DCF'!AB$33</f>
        <v>51611789771.228882</v>
      </c>
      <c r="CA20" s="357">
        <f>((BP20+'DRE + DCF'!AC$12)*(1+'DRE + DCF'!AC$15)+'DRE + DCF'!AC$18)*(1+'DRE + DCF'!AC$25)*'DRE + DCF'!AC$33</f>
        <v>57027296344.697937</v>
      </c>
      <c r="CB20" s="357">
        <f>((BQ20+'DRE + DCF'!AD$12)*(1+'DRE + DCF'!AD$15)+'DRE + DCF'!AD$18)*(1+'DRE + DCF'!AD$25)*'DRE + DCF'!AD$33</f>
        <v>73738173808.744125</v>
      </c>
      <c r="CC20" s="357">
        <f>BR20*(1-DA$47)+('DRE + DCF'!N$53*10^6)</f>
        <v>199043143104.7702</v>
      </c>
      <c r="CD20" s="357">
        <f>BS20*(1-DB$47)+('DRE + DCF'!T$53*10^6)</f>
        <v>200592367409.77484</v>
      </c>
      <c r="CE20" s="357">
        <f>BT20*(1-DC$47)+('DRE + DCF'!U$53*10^6)</f>
        <v>219571004667.80508</v>
      </c>
      <c r="CF20" s="357">
        <f>BU20*(1-DD$47)+('DRE + DCF'!V$53*10^6)</f>
        <v>240586257381.24152</v>
      </c>
      <c r="CG20" s="357">
        <f>BV20*(1-DE$47)+('DRE + DCF'!W$53*10^6)</f>
        <v>263827920218.60944</v>
      </c>
      <c r="CH20" s="357">
        <f>BW20*(1-DF$47)+('DRE + DCF'!X$53*10^6)</f>
        <v>289516974221.77637</v>
      </c>
      <c r="CI20" s="357">
        <f>BX20*(1-DG$47)+('DRE + DCF'!Y$53*10^6)</f>
        <v>317904531670.64465</v>
      </c>
      <c r="CJ20" s="357">
        <f>BY20*(1-DH$47)+('DRE + DCF'!Z$53*10^6)</f>
        <v>349269451854.08246</v>
      </c>
      <c r="CK20" s="357">
        <f>BZ20*(1-DI$47)+('DRE + DCF'!AA$53*10^6)</f>
        <v>383920520447.95209</v>
      </c>
      <c r="CL20" s="357">
        <f>CA20*(1-DJ$47)+('DRE + DCF'!AB$53*10^6)</f>
        <v>422200562708.23254</v>
      </c>
      <c r="CM20" s="357">
        <f>CB20*(1-DK$47)+('DRE + DCF'!AC$53*10^6)</f>
        <v>470925259655.91943</v>
      </c>
      <c r="CN20" s="357">
        <f t="shared" si="30"/>
        <v>1077722067136.0123</v>
      </c>
      <c r="CO20" s="357">
        <f t="shared" si="31"/>
        <v>1144567651038.2683</v>
      </c>
      <c r="CP20" s="357">
        <f t="shared" si="32"/>
        <v>1092454708859.5967</v>
      </c>
      <c r="CQ20" s="357">
        <f t="shared" si="33"/>
        <v>1223549273922.7485</v>
      </c>
      <c r="CR20" s="357">
        <f t="shared" si="34"/>
        <v>1370375186793.4785</v>
      </c>
      <c r="CS20" s="357">
        <f t="shared" si="35"/>
        <v>1534820209208.6958</v>
      </c>
      <c r="CT20" s="357">
        <f t="shared" si="36"/>
        <v>1718998634313.7395</v>
      </c>
      <c r="CU20" s="357">
        <f t="shared" si="37"/>
        <v>1925278470431.3884</v>
      </c>
      <c r="CV20" s="357">
        <f t="shared" si="38"/>
        <v>2156311886883.1553</v>
      </c>
      <c r="CW20" s="357">
        <f t="shared" si="39"/>
        <v>2415069313309.1343</v>
      </c>
      <c r="CX20" s="358">
        <f t="shared" si="40"/>
        <v>2704877630906.231</v>
      </c>
      <c r="CZ20" s="365" t="s">
        <v>139</v>
      </c>
      <c r="DA20" s="366">
        <f>'Projeções - Receitas'!T59</f>
        <v>2.4277486601938927E-2</v>
      </c>
      <c r="DB20" s="366">
        <f>'Projeções - Receitas'!U59</f>
        <v>2.4277486601938927E-2</v>
      </c>
      <c r="DC20" s="366">
        <f>'Projeções - Receitas'!V59</f>
        <v>2.4277486601938927E-2</v>
      </c>
      <c r="DD20" s="366">
        <f>'Projeções - Receitas'!W59</f>
        <v>2.4277486601938927E-2</v>
      </c>
      <c r="DE20" s="366">
        <f>'Projeções - Receitas'!X59</f>
        <v>2.4277486601938927E-2</v>
      </c>
      <c r="DF20" s="366">
        <f>'Projeções - Receitas'!Y59</f>
        <v>2.4277486601938927E-2</v>
      </c>
      <c r="DG20" s="366">
        <f>'Projeções - Receitas'!Z59</f>
        <v>2.4277486601938927E-2</v>
      </c>
      <c r="DH20" s="366">
        <f>'Projeções - Receitas'!AA59</f>
        <v>2.4277486601938927E-2</v>
      </c>
      <c r="DI20" s="366">
        <f>'Projeções - Receitas'!AB59</f>
        <v>2.4277486601938927E-2</v>
      </c>
      <c r="DJ20" s="366">
        <f>'Projeções - Receitas'!AC59</f>
        <v>2.4277486601938927E-2</v>
      </c>
      <c r="DK20" s="367">
        <f>'Projeções - Receitas'!AD59</f>
        <v>2.4277486601938927E-2</v>
      </c>
    </row>
    <row r="21" spans="1:115" ht="30" customHeight="1" x14ac:dyDescent="0.25">
      <c r="D21" s="355">
        <f t="shared" si="41"/>
        <v>2.7419796113816064E-2</v>
      </c>
      <c r="E21" s="64">
        <f t="shared" si="0"/>
        <v>1.7989043097071028E-2</v>
      </c>
      <c r="F21" s="64">
        <f t="shared" si="1"/>
        <v>4.3710096621857319E-2</v>
      </c>
      <c r="G21" s="64">
        <f t="shared" si="2"/>
        <v>3.9353289647374196E-2</v>
      </c>
      <c r="H21" s="64">
        <f t="shared" si="3"/>
        <v>3.524779886398513E-2</v>
      </c>
      <c r="I21" s="64">
        <f t="shared" si="4"/>
        <v>3.1359707170131951E-2</v>
      </c>
      <c r="J21" s="64">
        <f t="shared" si="5"/>
        <v>2.7664802835654617E-2</v>
      </c>
      <c r="K21" s="64">
        <f t="shared" si="6"/>
        <v>2.4142979359066452E-2</v>
      </c>
      <c r="L21" s="64">
        <f t="shared" si="7"/>
        <v>2.0777082644394929E-2</v>
      </c>
      <c r="M21" s="64">
        <f t="shared" si="8"/>
        <v>1.7552808671964903E-2</v>
      </c>
      <c r="N21" s="64">
        <f t="shared" si="9"/>
        <v>1.683721567400584E-2</v>
      </c>
      <c r="O21" s="64">
        <f t="shared" si="45"/>
        <v>5.000000000000001E-3</v>
      </c>
      <c r="P21" s="64">
        <f t="shared" si="45"/>
        <v>5.000000000000001E-3</v>
      </c>
      <c r="Q21" s="64">
        <f t="shared" si="42"/>
        <v>5.000000000000001E-3</v>
      </c>
      <c r="R21" s="64">
        <f t="shared" si="42"/>
        <v>5.000000000000001E-3</v>
      </c>
      <c r="S21" s="64">
        <f t="shared" si="42"/>
        <v>5.000000000000001E-3</v>
      </c>
      <c r="T21" s="64">
        <f t="shared" si="42"/>
        <v>5.000000000000001E-3</v>
      </c>
      <c r="U21" s="64">
        <f t="shared" si="42"/>
        <v>5.000000000000001E-3</v>
      </c>
      <c r="V21" s="64">
        <f t="shared" si="42"/>
        <v>5.000000000000001E-3</v>
      </c>
      <c r="W21" s="64">
        <f t="shared" si="42"/>
        <v>5.000000000000001E-3</v>
      </c>
      <c r="X21" s="64">
        <f t="shared" si="42"/>
        <v>5.000000000000001E-3</v>
      </c>
      <c r="Y21" s="64">
        <f t="shared" si="42"/>
        <v>5.000000000000001E-3</v>
      </c>
      <c r="Z21" s="64">
        <f t="shared" si="43"/>
        <v>0.18460727435562332</v>
      </c>
      <c r="AA21" s="64">
        <f t="shared" si="44"/>
        <v>0.17517652133887829</v>
      </c>
      <c r="AB21" s="64">
        <f t="shared" si="10"/>
        <v>0.20089757486366458</v>
      </c>
      <c r="AC21" s="64">
        <f t="shared" si="11"/>
        <v>0.19654076788918146</v>
      </c>
      <c r="AD21" s="64">
        <f t="shared" si="12"/>
        <v>0.19243527710579239</v>
      </c>
      <c r="AE21" s="64">
        <f t="shared" si="13"/>
        <v>0.18854718541193921</v>
      </c>
      <c r="AF21" s="64">
        <f t="shared" si="14"/>
        <v>0.18485228107746188</v>
      </c>
      <c r="AG21" s="64">
        <f t="shared" si="15"/>
        <v>0.18133045760087371</v>
      </c>
      <c r="AH21" s="64">
        <f t="shared" si="16"/>
        <v>0.17796456088620219</v>
      </c>
      <c r="AI21" s="64">
        <f t="shared" si="17"/>
        <v>0.17474028691377216</v>
      </c>
      <c r="AJ21" s="64">
        <f t="shared" si="18"/>
        <v>0.1740246939158131</v>
      </c>
      <c r="AK21" s="356">
        <f>(1+O21)*'Projeções - Receitas'!N$34</f>
        <v>1852398233608.1533</v>
      </c>
      <c r="AL21" s="356">
        <f>(1+P21)*'Projeções - Receitas'!T$34</f>
        <v>1951783016433.0061</v>
      </c>
      <c r="AM21" s="356">
        <f>(1+Q21)*'Projeções - Receitas'!U$34</f>
        <v>2185996978404.9668</v>
      </c>
      <c r="AN21" s="356">
        <f>(1+R21)*'Projeções - Receitas'!V$34</f>
        <v>2448316615813.563</v>
      </c>
      <c r="AO21" s="356">
        <f>(1+S21)*'Projeções - Receitas'!W$34</f>
        <v>2742114609711.1909</v>
      </c>
      <c r="AP21" s="356">
        <f>(1+T21)*'Projeções - Receitas'!X$34</f>
        <v>3071168362876.5342</v>
      </c>
      <c r="AQ21" s="356">
        <f>(1+U21)*'Projeções - Receitas'!Y$34</f>
        <v>3439708566421.7188</v>
      </c>
      <c r="AR21" s="356">
        <f>(1+V21)*'Projeções - Receitas'!Z$34</f>
        <v>3852473594392.3252</v>
      </c>
      <c r="AS21" s="356">
        <f>(1+W21)*'Projeções - Receitas'!AA$34</f>
        <v>4314770425719.4048</v>
      </c>
      <c r="AT21" s="356">
        <f>(1+X21)*'Projeções - Receitas'!AB$34</f>
        <v>4832542876805.7344</v>
      </c>
      <c r="AU21" s="356">
        <f>(1+Y21)*'Projeções - Receitas'!AC$34</f>
        <v>5412448022022.4229</v>
      </c>
      <c r="AV21" s="357">
        <f t="shared" si="19"/>
        <v>1625759073494.042</v>
      </c>
      <c r="AW21" s="357">
        <f t="shared" si="20"/>
        <v>1712984222769.8635</v>
      </c>
      <c r="AX21" s="357">
        <f t="shared" si="21"/>
        <v>1918542329502.2471</v>
      </c>
      <c r="AY21" s="357">
        <f t="shared" si="22"/>
        <v>2148767409042.5168</v>
      </c>
      <c r="AZ21" s="357">
        <f t="shared" si="23"/>
        <v>2406619498127.6191</v>
      </c>
      <c r="BA21" s="357">
        <f t="shared" si="24"/>
        <v>2695413837902.9341</v>
      </c>
      <c r="BB21" s="357">
        <f t="shared" si="25"/>
        <v>3018863498451.2866</v>
      </c>
      <c r="BC21" s="357">
        <f t="shared" si="26"/>
        <v>3381127118265.4409</v>
      </c>
      <c r="BD21" s="357">
        <f t="shared" si="27"/>
        <v>3786862372457.2944</v>
      </c>
      <c r="BE21" s="357">
        <f t="shared" si="28"/>
        <v>4241285857152.1704</v>
      </c>
      <c r="BF21" s="357">
        <f t="shared" si="29"/>
        <v>4750240160010.4316</v>
      </c>
      <c r="BG21" s="356">
        <f>(AK21*SUMPRODUCT(DA$10:DA$13,DA$28:DA$31)+AV21*SUMPRODUCT(DA$14:DA$23,DA$32:DA$41))*'Projeções - Receitas'!T$23+(AK21*DA$11*'Projeções - Receitas'!T$25)</f>
        <v>60546071653.111755</v>
      </c>
      <c r="BH21" s="356">
        <f>(AL21*SUMPRODUCT(DB$10:DB$13,DB$28:DB$31)+AW21*SUMPRODUCT(DB$14:DB$23,DB$32:DB$41))*'Projeções - Receitas'!U$23+(AL21*DB$11*'Projeções - Receitas'!U$25)</f>
        <v>48795502220.581161</v>
      </c>
      <c r="BI21" s="356">
        <f>(AM21*SUMPRODUCT(DC$10:DC$13,DC$28:DC$31)+AX21*SUMPRODUCT(DC$14:DC$23,DC$32:DC$41))*'Projeções - Receitas'!V$23+(AM21*DC$11*'Projeções - Receitas'!V$25)</f>
        <v>53991314580.63253</v>
      </c>
      <c r="BJ21" s="356">
        <f>(AN21*SUMPRODUCT(DD$10:DD$13,DD$28:DD$31)+AY21*SUMPRODUCT(DD$14:DD$23,DD$32:DD$41))*'Projeções - Receitas'!W$23+(AN21*DD$11*'Projeções - Receitas'!W$25)</f>
        <v>59686736805.338951</v>
      </c>
      <c r="BK21" s="356">
        <f>(AO21*SUMPRODUCT(DE$10:DE$13,DE$28:DE$31)+AZ21*SUMPRODUCT(DE$14:DE$23,DE$32:DE$41))*'Projeções - Receitas'!X$23+(AO21*DE$11*'Projeções - Receitas'!X$25)</f>
        <v>65952696229.988068</v>
      </c>
      <c r="BL21" s="356">
        <f>(AP21*SUMPRODUCT(DF$10:DF$13,DF$28:DF$31)+BA21*SUMPRODUCT(DF$14:DF$23,DF$32:DF$41))*'Projeções - Receitas'!Y$23+(AP21*DF$11*'Projeções - Receitas'!Y$25)</f>
        <v>72862996906.556091</v>
      </c>
      <c r="BM21" s="356">
        <f>(AQ21*SUMPRODUCT(DG$10:DG$13,DG$28:DG$31)+BB21*SUMPRODUCT(DG$14:DG$23,DG$32:DG$41))*'Projeções - Receitas'!Z$23+(AQ21*DG$11*'Projeções - Receitas'!Z$25)</f>
        <v>80488232124.361877</v>
      </c>
      <c r="BN21" s="356">
        <f>(AR21*SUMPRODUCT(DH$10:DH$13,DH$28:DH$31)+BC21*SUMPRODUCT(DH$14:DH$23,DH$32:DH$41))*'Projeções - Receitas'!AA$23+(AR21*DH$11*'Projeções - Receitas'!AA$25)</f>
        <v>88898911938.400879</v>
      </c>
      <c r="BO21" s="356">
        <f>(AS21*SUMPRODUCT(DI$10:DI$13,DI$28:DI$31)+BD21*SUMPRODUCT(DI$14:DI$23,DI$32:DI$41))*'Projeções - Receitas'!AB$23+(AS21*DI$11*'Projeções - Receitas'!AB$25)</f>
        <v>98173001216.726624</v>
      </c>
      <c r="BP21" s="356">
        <f>(AT21*SUMPRODUCT(DJ$10:DJ$13,DJ$28:DJ$31)+BE21*SUMPRODUCT(DJ$14:DJ$23,DJ$32:DJ$41))*'Projeções - Receitas'!AC$23+(AT21*DJ$11*'Projeções - Receitas'!AC$25)</f>
        <v>108398517021.52315</v>
      </c>
      <c r="BQ21" s="356">
        <f>(AU21*SUMPRODUCT(DK$10:DK$13,DK$28:DK$31)+BF21*SUMPRODUCT(DK$14:DK$23,DK$32:DK$41))*'Projeções - Receitas'!AD$23+(AU21*DK$11*'Projeções - Receitas'!AD$25)</f>
        <v>140153899958.88037</v>
      </c>
      <c r="BR21" s="357">
        <f>((BG21+'DRE + DCF'!T$12)*(1+'DRE + DCF'!T$15)+'DRE + DCF'!T$18)*(1+'DRE + DCF'!T$25)*'DRE + DCF'!T$33</f>
        <v>33476444789.853642</v>
      </c>
      <c r="BS21" s="357">
        <f>((BH21+'DRE + DCF'!U$12)*(1+'DRE + DCF'!U$15)+'DRE + DCF'!U$18)*(1+'DRE + DCF'!U$25)*'DRE + DCF'!U$33</f>
        <v>25452067617.055126</v>
      </c>
      <c r="BT21" s="357">
        <f>((BI21+'DRE + DCF'!V$12)*(1+'DRE + DCF'!V$15)+'DRE + DCF'!V$18)*(1+'DRE + DCF'!V$25)*'DRE + DCF'!V$33</f>
        <v>28254015607.514889</v>
      </c>
      <c r="BU21" s="357">
        <f>((BJ21+'DRE + DCF'!W$12)*(1+'DRE + DCF'!W$15)+'DRE + DCF'!W$18)*(1+'DRE + DCF'!W$25)*'DRE + DCF'!W$33</f>
        <v>31293008733.634277</v>
      </c>
      <c r="BV21" s="357">
        <f>((BK21+'DRE + DCF'!X$12)*(1+'DRE + DCF'!X$15)+'DRE + DCF'!X$18)*(1+'DRE + DCF'!X$25)*'DRE + DCF'!X$33</f>
        <v>34614649696.442413</v>
      </c>
      <c r="BW21" s="357">
        <f>((BL21+'DRE + DCF'!Y$12)*(1+'DRE + DCF'!Y$15)+'DRE + DCF'!Y$18)*(1+'DRE + DCF'!Y$25)*'DRE + DCF'!Y$33</f>
        <v>38266140116.592766</v>
      </c>
      <c r="BX21" s="357">
        <f>((BM21+'DRE + DCF'!Z$12)*(1+'DRE + DCF'!Z$15)+'DRE + DCF'!Z$18)*(1+'DRE + DCF'!Z$25)*'DRE + DCF'!Z$33</f>
        <v>42292745254.673828</v>
      </c>
      <c r="BY21" s="357">
        <f>((BN21+'DRE + DCF'!AA$12)*(1+'DRE + DCF'!AA$15)+'DRE + DCF'!AA$18)*(1+'DRE + DCF'!AA$25)*'DRE + DCF'!AA$33</f>
        <v>46736001856.542564</v>
      </c>
      <c r="BZ21" s="357">
        <f>((BO21+'DRE + DCF'!AB$12)*(1+'DRE + DCF'!AB$15)+'DRE + DCF'!AB$18)*(1+'DRE + DCF'!AB$25)*'DRE + DCF'!AB$33</f>
        <v>51641109139.580009</v>
      </c>
      <c r="CA21" s="357">
        <f>((BP21+'DRE + DCF'!AC$12)*(1+'DRE + DCF'!AC$15)+'DRE + DCF'!AC$18)*(1+'DRE + DCF'!AC$25)*'DRE + DCF'!AC$33</f>
        <v>57059632511.09362</v>
      </c>
      <c r="CB21" s="357">
        <f>((BQ21+'DRE + DCF'!AD$12)*(1+'DRE + DCF'!AD$15)+'DRE + DCF'!AD$18)*(1+'DRE + DCF'!AD$25)*'DRE + DCF'!AD$33</f>
        <v>73779083021.961914</v>
      </c>
      <c r="CC21" s="357">
        <f>BR21*(1-DA$47)+('DRE + DCF'!N$53*10^6)</f>
        <v>199054365349.44925</v>
      </c>
      <c r="CD21" s="357">
        <f>BS21*(1-DB$47)+('DRE + DCF'!T$53*10^6)</f>
        <v>200601181128.54602</v>
      </c>
      <c r="CE21" s="357">
        <f>BT21*(1-DC$47)+('DRE + DCF'!U$53*10^6)</f>
        <v>219580745810.42819</v>
      </c>
      <c r="CF21" s="357">
        <f>BU21*(1-DD$47)+('DRE + DCF'!V$53*10^6)</f>
        <v>240597013853.91986</v>
      </c>
      <c r="CG21" s="357">
        <f>BV21*(1-DE$47)+('DRE + DCF'!W$53*10^6)</f>
        <v>263839792387.80737</v>
      </c>
      <c r="CH21" s="357">
        <f>BW21*(1-DF$47)+('DRE + DCF'!X$53*10^6)</f>
        <v>289530075373.28186</v>
      </c>
      <c r="CI21" s="357">
        <f>BX21*(1-DG$47)+('DRE + DCF'!Y$53*10^6)</f>
        <v>317918987372.37048</v>
      </c>
      <c r="CJ21" s="357">
        <f>BY21*(1-DH$47)+('DRE + DCF'!Z$53*10^6)</f>
        <v>349285399883.22156</v>
      </c>
      <c r="CK21" s="357">
        <f>BZ21*(1-DI$47)+('DRE + DCF'!AA$53*10^6)</f>
        <v>383938112068.96277</v>
      </c>
      <c r="CL21" s="357">
        <f>CA21*(1-DJ$47)+('DRE + DCF'!AB$53*10^6)</f>
        <v>422219964408.06995</v>
      </c>
      <c r="CM21" s="357">
        <f>CB21*(1-DK$47)+('DRE + DCF'!AC$53*10^6)</f>
        <v>470949805183.8501</v>
      </c>
      <c r="CN21" s="357">
        <f t="shared" si="30"/>
        <v>1078258514157.9814</v>
      </c>
      <c r="CO21" s="357">
        <f t="shared" si="31"/>
        <v>1145137371123.4043</v>
      </c>
      <c r="CP21" s="357">
        <f t="shared" si="32"/>
        <v>1092998489202.4834</v>
      </c>
      <c r="CQ21" s="357">
        <f t="shared" si="33"/>
        <v>1224158307906.7815</v>
      </c>
      <c r="CR21" s="357">
        <f t="shared" si="34"/>
        <v>1371057304855.5955</v>
      </c>
      <c r="CS21" s="357">
        <f t="shared" si="35"/>
        <v>1535584181438.2671</v>
      </c>
      <c r="CT21" s="357">
        <f t="shared" si="36"/>
        <v>1719854283210.8594</v>
      </c>
      <c r="CU21" s="357">
        <f t="shared" si="37"/>
        <v>1926236797196.1626</v>
      </c>
      <c r="CV21" s="357">
        <f t="shared" si="38"/>
        <v>2157385212859.7024</v>
      </c>
      <c r="CW21" s="357">
        <f t="shared" si="39"/>
        <v>2416271438402.8672</v>
      </c>
      <c r="CX21" s="358">
        <f t="shared" si="40"/>
        <v>2706224011011.2114</v>
      </c>
      <c r="CZ21" s="365" t="s">
        <v>140</v>
      </c>
      <c r="DA21" s="366">
        <f>'Projeções - Receitas'!T61</f>
        <v>2.4580746105542464E-2</v>
      </c>
      <c r="DB21" s="366">
        <f>'Projeções - Receitas'!U61</f>
        <v>2.4580746105542464E-2</v>
      </c>
      <c r="DC21" s="366">
        <f>'Projeções - Receitas'!V61</f>
        <v>2.4580746105542464E-2</v>
      </c>
      <c r="DD21" s="366">
        <f>'Projeções - Receitas'!W61</f>
        <v>2.4580746105542464E-2</v>
      </c>
      <c r="DE21" s="366">
        <f>'Projeções - Receitas'!X61</f>
        <v>2.4580746105542464E-2</v>
      </c>
      <c r="DF21" s="366">
        <f>'Projeções - Receitas'!Y61</f>
        <v>2.4580746105542464E-2</v>
      </c>
      <c r="DG21" s="366">
        <f>'Projeções - Receitas'!Z61</f>
        <v>2.4580746105542464E-2</v>
      </c>
      <c r="DH21" s="366">
        <f>'Projeções - Receitas'!AA61</f>
        <v>2.4580746105542464E-2</v>
      </c>
      <c r="DI21" s="366">
        <f>'Projeções - Receitas'!AB61</f>
        <v>2.4580746105542464E-2</v>
      </c>
      <c r="DJ21" s="366">
        <f>'Projeções - Receitas'!AC61</f>
        <v>2.4580746105542464E-2</v>
      </c>
      <c r="DK21" s="367">
        <f>'Projeções - Receitas'!AD61</f>
        <v>2.4580746105542464E-2</v>
      </c>
    </row>
    <row r="22" spans="1:115" ht="30" customHeight="1" x14ac:dyDescent="0.25">
      <c r="D22" s="355">
        <f t="shared" si="41"/>
        <v>2.7338399943975966E-2</v>
      </c>
      <c r="E22" s="64">
        <f t="shared" si="0"/>
        <v>1.7909626757084962E-2</v>
      </c>
      <c r="F22" s="64">
        <f t="shared" si="1"/>
        <v>4.3619105160171229E-2</v>
      </c>
      <c r="G22" s="64">
        <f t="shared" si="2"/>
        <v>3.9264339256154579E-2</v>
      </c>
      <c r="H22" s="64">
        <f t="shared" si="3"/>
        <v>3.5160762356096054E-2</v>
      </c>
      <c r="I22" s="64">
        <f t="shared" si="4"/>
        <v>3.1274476708663734E-2</v>
      </c>
      <c r="J22" s="64">
        <f t="shared" si="5"/>
        <v>2.7581283268511614E-2</v>
      </c>
      <c r="K22" s="64">
        <f t="shared" si="6"/>
        <v>2.4061085315393166E-2</v>
      </c>
      <c r="L22" s="64">
        <f t="shared" si="7"/>
        <v>2.0696737174712265E-2</v>
      </c>
      <c r="M22" s="64">
        <f t="shared" si="8"/>
        <v>1.7473942045737156E-2</v>
      </c>
      <c r="N22" s="64">
        <f t="shared" si="9"/>
        <v>1.6759744795161347E-2</v>
      </c>
      <c r="O22" s="64">
        <f t="shared" si="45"/>
        <v>5.5000000000000014E-3</v>
      </c>
      <c r="P22" s="64">
        <f t="shared" si="45"/>
        <v>5.5000000000000014E-3</v>
      </c>
      <c r="Q22" s="64">
        <f t="shared" si="42"/>
        <v>5.5000000000000014E-3</v>
      </c>
      <c r="R22" s="64">
        <f t="shared" si="42"/>
        <v>5.5000000000000014E-3</v>
      </c>
      <c r="S22" s="64">
        <f t="shared" si="42"/>
        <v>5.5000000000000014E-3</v>
      </c>
      <c r="T22" s="64">
        <f t="shared" si="42"/>
        <v>5.5000000000000014E-3</v>
      </c>
      <c r="U22" s="64">
        <f t="shared" si="42"/>
        <v>5.5000000000000014E-3</v>
      </c>
      <c r="V22" s="64">
        <f t="shared" si="42"/>
        <v>5.5000000000000014E-3</v>
      </c>
      <c r="W22" s="64">
        <f t="shared" si="42"/>
        <v>5.5000000000000014E-3</v>
      </c>
      <c r="X22" s="64">
        <f t="shared" si="42"/>
        <v>5.5000000000000014E-3</v>
      </c>
      <c r="Y22" s="64">
        <f t="shared" si="42"/>
        <v>5.5000000000000014E-3</v>
      </c>
      <c r="Z22" s="64">
        <f t="shared" si="43"/>
        <v>0.18452587818578323</v>
      </c>
      <c r="AA22" s="64">
        <f t="shared" si="44"/>
        <v>0.17509710499889222</v>
      </c>
      <c r="AB22" s="64">
        <f t="shared" si="10"/>
        <v>0.20080658340197849</v>
      </c>
      <c r="AC22" s="64">
        <f t="shared" si="11"/>
        <v>0.19645181749796184</v>
      </c>
      <c r="AD22" s="64">
        <f t="shared" si="12"/>
        <v>0.19234824059790331</v>
      </c>
      <c r="AE22" s="64">
        <f t="shared" si="13"/>
        <v>0.18846195495047099</v>
      </c>
      <c r="AF22" s="64">
        <f t="shared" si="14"/>
        <v>0.18476876151031887</v>
      </c>
      <c r="AG22" s="64">
        <f t="shared" si="15"/>
        <v>0.18124856355720043</v>
      </c>
      <c r="AH22" s="64">
        <f t="shared" si="16"/>
        <v>0.17788421541651953</v>
      </c>
      <c r="AI22" s="64">
        <f t="shared" si="17"/>
        <v>0.17466142028754442</v>
      </c>
      <c r="AJ22" s="64">
        <f t="shared" si="18"/>
        <v>0.17394722303696861</v>
      </c>
      <c r="AK22" s="356">
        <f>(1+O22)*'Projeções - Receitas'!N$34</f>
        <v>1853319824769.1526</v>
      </c>
      <c r="AL22" s="356">
        <f>(1+P22)*'Projeções - Receitas'!T$34</f>
        <v>1952754052759.5898</v>
      </c>
      <c r="AM22" s="356">
        <f>(1+Q22)*'Projeções - Receitas'!U$34</f>
        <v>2187084539090.741</v>
      </c>
      <c r="AN22" s="356">
        <f>(1+R22)*'Projeções - Receitas'!V$34</f>
        <v>2449534683781.6299</v>
      </c>
      <c r="AO22" s="356">
        <f>(1+S22)*'Projeções - Receitas'!W$34</f>
        <v>2743478845835.4258</v>
      </c>
      <c r="AP22" s="356">
        <f>(1+T22)*'Projeções - Receitas'!X$34</f>
        <v>3072696307335.6772</v>
      </c>
      <c r="AQ22" s="356">
        <f>(1+U22)*'Projeções - Receitas'!Y$34</f>
        <v>3441419864215.959</v>
      </c>
      <c r="AR22" s="356">
        <f>(1+V22)*'Projeções - Receitas'!Z$34</f>
        <v>3854390247921.874</v>
      </c>
      <c r="AS22" s="356">
        <f>(1+W22)*'Projeções - Receitas'!AA$34</f>
        <v>4316917077672.4995</v>
      </c>
      <c r="AT22" s="356">
        <f>(1+X22)*'Projeções - Receitas'!AB$34</f>
        <v>4834947126993.2002</v>
      </c>
      <c r="AU22" s="356">
        <f>(1+Y22)*'Projeções - Receitas'!AC$34</f>
        <v>5415140782232.3857</v>
      </c>
      <c r="AV22" s="357">
        <f t="shared" si="19"/>
        <v>1626567908853.9895</v>
      </c>
      <c r="AW22" s="357">
        <f t="shared" si="20"/>
        <v>1713836453726.4656</v>
      </c>
      <c r="AX22" s="357">
        <f t="shared" si="21"/>
        <v>1919496828173.6418</v>
      </c>
      <c r="AY22" s="357">
        <f t="shared" si="22"/>
        <v>2149836447554.4788</v>
      </c>
      <c r="AZ22" s="357">
        <f t="shared" si="23"/>
        <v>2407816821261.0166</v>
      </c>
      <c r="BA22" s="357">
        <f t="shared" si="24"/>
        <v>2696754839812.3389</v>
      </c>
      <c r="BB22" s="357">
        <f t="shared" si="25"/>
        <v>3020365420589.8198</v>
      </c>
      <c r="BC22" s="357">
        <f t="shared" si="26"/>
        <v>3382809271060.5981</v>
      </c>
      <c r="BD22" s="357">
        <f t="shared" si="27"/>
        <v>3788746383587.8706</v>
      </c>
      <c r="BE22" s="357">
        <f t="shared" si="28"/>
        <v>4243395949618.4155</v>
      </c>
      <c r="BF22" s="357">
        <f t="shared" si="29"/>
        <v>4752603463572.627</v>
      </c>
      <c r="BG22" s="356">
        <f>(AK22*SUMPRODUCT(DA$10:DA$13,DA$28:DA$31)+AV22*SUMPRODUCT(DA$14:DA$23,DA$32:DA$41))*'Projeções - Receitas'!T$23+(AK22*DA$11*'Projeções - Receitas'!T$25)</f>
        <v>60576194076.819763</v>
      </c>
      <c r="BH22" s="356">
        <f>(AL22*SUMPRODUCT(DB$10:DB$13,DB$28:DB$31)+AW22*SUMPRODUCT(DB$14:DB$23,DB$32:DB$41))*'Projeções - Receitas'!U$23+(AL22*DB$11*'Projeções - Receitas'!U$25)</f>
        <v>48819778589.845131</v>
      </c>
      <c r="BI22" s="356">
        <f>(AM22*SUMPRODUCT(DC$10:DC$13,DC$28:DC$31)+AX22*SUMPRODUCT(DC$14:DC$23,DC$32:DC$41))*'Projeções - Receitas'!V$23+(AM22*DC$11*'Projeções - Receitas'!V$25)</f>
        <v>54018175931.170166</v>
      </c>
      <c r="BJ22" s="356">
        <f>(AN22*SUMPRODUCT(DD$10:DD$13,DD$28:DD$31)+AY22*SUMPRODUCT(DD$14:DD$23,DD$32:DD$41))*'Projeções - Receitas'!W$23+(AN22*DD$11*'Projeções - Receitas'!W$25)</f>
        <v>59716431699.271927</v>
      </c>
      <c r="BK22" s="356">
        <f>(AO22*SUMPRODUCT(DE$10:DE$13,DE$28:DE$31)+AZ22*SUMPRODUCT(DE$14:DE$23,DE$32:DE$41))*'Projeções - Receitas'!X$23+(AO22*DE$11*'Projeções - Receitas'!X$25)</f>
        <v>65985508516.669655</v>
      </c>
      <c r="BL22" s="356">
        <f>(AP22*SUMPRODUCT(DF$10:DF$13,DF$28:DF$31)+BA22*SUMPRODUCT(DF$14:DF$23,DF$32:DF$41))*'Projeções - Receitas'!Y$23+(AP22*DF$11*'Projeções - Receitas'!Y$25)</f>
        <v>72899247153.773315</v>
      </c>
      <c r="BM22" s="356">
        <f>(AQ22*SUMPRODUCT(DG$10:DG$13,DG$28:DG$31)+BB22*SUMPRODUCT(DG$14:DG$23,DG$32:DG$41))*'Projeções - Receitas'!Z$23+(AQ22*DG$11*'Projeções - Receitas'!Z$25)</f>
        <v>80528276020.941177</v>
      </c>
      <c r="BN22" s="356">
        <f>(AR22*SUMPRODUCT(DH$10:DH$13,DH$28:DH$31)+BC22*SUMPRODUCT(DH$14:DH$23,DH$32:DH$41))*'Projeções - Receitas'!AA$23+(AR22*DH$11*'Projeções - Receitas'!AA$25)</f>
        <v>88943140252.798111</v>
      </c>
      <c r="BO22" s="356">
        <f>(AS22*SUMPRODUCT(DI$10:DI$13,DI$28:DI$31)+BD22*SUMPRODUCT(DI$14:DI$23,DI$32:DI$41))*'Projeções - Receitas'!AB$23+(AS22*DI$11*'Projeções - Receitas'!AB$25)</f>
        <v>98221843505.889191</v>
      </c>
      <c r="BP22" s="356">
        <f>(AT22*SUMPRODUCT(DJ$10:DJ$13,DJ$28:DJ$31)+BE22*SUMPRODUCT(DJ$14:DJ$23,DJ$32:DJ$41))*'Projeções - Receitas'!AC$23+(AT22*DJ$11*'Projeções - Receitas'!AC$25)</f>
        <v>108452446631.98161</v>
      </c>
      <c r="BQ22" s="356">
        <f>(AU22*SUMPRODUCT(DK$10:DK$13,DK$28:DK$31)+BF22*SUMPRODUCT(DK$14:DK$23,DK$32:DK$41))*'Projeções - Receitas'!AD$23+(AU22*DK$11*'Projeções - Receitas'!AD$25)</f>
        <v>140223628267.31769</v>
      </c>
      <c r="BR22" s="357">
        <f>((BG22+'DRE + DCF'!T$12)*(1+'DRE + DCF'!T$15)+'DRE + DCF'!T$18)*(1+'DRE + DCF'!T$25)*'DRE + DCF'!T$33</f>
        <v>33494891425.757195</v>
      </c>
      <c r="BS22" s="357">
        <f>((BH22+'DRE + DCF'!U$12)*(1+'DRE + DCF'!U$15)+'DRE + DCF'!U$18)*(1+'DRE + DCF'!U$25)*'DRE + DCF'!U$33</f>
        <v>25466757148.340427</v>
      </c>
      <c r="BT22" s="357">
        <f>((BI22+'DRE + DCF'!V$12)*(1+'DRE + DCF'!V$15)+'DRE + DCF'!V$18)*(1+'DRE + DCF'!V$25)*'DRE + DCF'!V$33</f>
        <v>28270250845.220047</v>
      </c>
      <c r="BU22" s="357">
        <f>((BJ22+'DRE + DCF'!W$12)*(1+'DRE + DCF'!W$15)+'DRE + DCF'!W$18)*(1+'DRE + DCF'!W$25)*'DRE + DCF'!W$33</f>
        <v>31310936188.098198</v>
      </c>
      <c r="BV22" s="357">
        <f>((BK22+'DRE + DCF'!X$12)*(1+'DRE + DCF'!X$15)+'DRE + DCF'!X$18)*(1+'DRE + DCF'!X$25)*'DRE + DCF'!X$33</f>
        <v>34634436645.105591</v>
      </c>
      <c r="BW22" s="357">
        <f>((BL22+'DRE + DCF'!Y$12)*(1+'DRE + DCF'!Y$15)+'DRE + DCF'!Y$18)*(1+'DRE + DCF'!Y$25)*'DRE + DCF'!Y$33</f>
        <v>38287975369.102089</v>
      </c>
      <c r="BX22" s="357">
        <f>((BM22+'DRE + DCF'!Z$12)*(1+'DRE + DCF'!Z$15)+'DRE + DCF'!Z$18)*(1+'DRE + DCF'!Z$25)*'DRE + DCF'!Z$33</f>
        <v>42316838090.883438</v>
      </c>
      <c r="BY22" s="357">
        <f>((BN22+'DRE + DCF'!AA$12)*(1+'DRE + DCF'!AA$15)+'DRE + DCF'!AA$18)*(1+'DRE + DCF'!AA$25)*'DRE + DCF'!AA$33</f>
        <v>46762581905.107742</v>
      </c>
      <c r="BZ22" s="357">
        <f>((BO22+'DRE + DCF'!AB$12)*(1+'DRE + DCF'!AB$15)+'DRE + DCF'!AB$18)*(1+'DRE + DCF'!AB$25)*'DRE + DCF'!AB$33</f>
        <v>51670428507.931091</v>
      </c>
      <c r="CA22" s="357">
        <f>((BP22+'DRE + DCF'!AC$12)*(1+'DRE + DCF'!AC$15)+'DRE + DCF'!AC$18)*(1+'DRE + DCF'!AC$25)*'DRE + DCF'!AC$33</f>
        <v>57091968677.489281</v>
      </c>
      <c r="CB22" s="357">
        <f>((BQ22+'DRE + DCF'!AD$12)*(1+'DRE + DCF'!AD$15)+'DRE + DCF'!AD$18)*(1+'DRE + DCF'!AD$25)*'DRE + DCF'!AD$33</f>
        <v>73819992235.179688</v>
      </c>
      <c r="CC22" s="357">
        <f>BR22*(1-DA$47)+('DRE + DCF'!N$53*10^6)</f>
        <v>199065587594.12833</v>
      </c>
      <c r="CD22" s="357">
        <f>BS22*(1-DB$47)+('DRE + DCF'!T$53*10^6)</f>
        <v>200609994847.3172</v>
      </c>
      <c r="CE22" s="357">
        <f>BT22*(1-DC$47)+('DRE + DCF'!U$53*10^6)</f>
        <v>219590486953.05127</v>
      </c>
      <c r="CF22" s="357">
        <f>BU22*(1-DD$47)+('DRE + DCF'!V$53*10^6)</f>
        <v>240607770326.59821</v>
      </c>
      <c r="CG22" s="357">
        <f>BV22*(1-DE$47)+('DRE + DCF'!W$53*10^6)</f>
        <v>263851664557.00528</v>
      </c>
      <c r="CH22" s="357">
        <f>BW22*(1-DF$47)+('DRE + DCF'!X$53*10^6)</f>
        <v>289543176524.78748</v>
      </c>
      <c r="CI22" s="357">
        <f>BX22*(1-DG$47)+('DRE + DCF'!Y$53*10^6)</f>
        <v>317933443074.09625</v>
      </c>
      <c r="CJ22" s="357">
        <f>BY22*(1-DH$47)+('DRE + DCF'!Z$53*10^6)</f>
        <v>349301347912.36066</v>
      </c>
      <c r="CK22" s="357">
        <f>BZ22*(1-DI$47)+('DRE + DCF'!AA$53*10^6)</f>
        <v>383955703689.97345</v>
      </c>
      <c r="CL22" s="357">
        <f>CA22*(1-DJ$47)+('DRE + DCF'!AB$53*10^6)</f>
        <v>422239366107.90735</v>
      </c>
      <c r="CM22" s="357">
        <f>CB22*(1-DK$47)+('DRE + DCF'!AC$53*10^6)</f>
        <v>470974350711.78076</v>
      </c>
      <c r="CN22" s="357">
        <f t="shared" si="30"/>
        <v>1078794961179.9507</v>
      </c>
      <c r="CO22" s="357">
        <f t="shared" si="31"/>
        <v>1145707091208.5405</v>
      </c>
      <c r="CP22" s="357">
        <f t="shared" si="32"/>
        <v>1093542269545.3705</v>
      </c>
      <c r="CQ22" s="357">
        <f t="shared" si="33"/>
        <v>1224767341890.8149</v>
      </c>
      <c r="CR22" s="357">
        <f t="shared" si="34"/>
        <v>1371739422917.7129</v>
      </c>
      <c r="CS22" s="357">
        <f t="shared" si="35"/>
        <v>1536348153667.8386</v>
      </c>
      <c r="CT22" s="357">
        <f t="shared" si="36"/>
        <v>1720709932107.9795</v>
      </c>
      <c r="CU22" s="357">
        <f t="shared" si="37"/>
        <v>1927195123960.937</v>
      </c>
      <c r="CV22" s="357">
        <f t="shared" si="38"/>
        <v>2158458538836.2498</v>
      </c>
      <c r="CW22" s="357">
        <f t="shared" si="39"/>
        <v>2417473563496.6001</v>
      </c>
      <c r="CX22" s="358">
        <f t="shared" si="40"/>
        <v>2707570391116.1929</v>
      </c>
      <c r="CZ22" s="365" t="s">
        <v>141</v>
      </c>
      <c r="DA22" s="366">
        <f>'Projeções - Receitas'!T63</f>
        <v>9.3319838841506658E-2</v>
      </c>
      <c r="DB22" s="366">
        <f>'Projeções - Receitas'!U63</f>
        <v>9.3319838841506658E-2</v>
      </c>
      <c r="DC22" s="366">
        <f>'Projeções - Receitas'!V63</f>
        <v>9.3319838841506658E-2</v>
      </c>
      <c r="DD22" s="366">
        <f>'Projeções - Receitas'!W63</f>
        <v>9.3319838841506658E-2</v>
      </c>
      <c r="DE22" s="366">
        <f>'Projeções - Receitas'!X63</f>
        <v>9.3319838841506658E-2</v>
      </c>
      <c r="DF22" s="366">
        <f>'Projeções - Receitas'!Y63</f>
        <v>9.3319838841506658E-2</v>
      </c>
      <c r="DG22" s="366">
        <f>'Projeções - Receitas'!Z63</f>
        <v>9.3319838841506658E-2</v>
      </c>
      <c r="DH22" s="366">
        <f>'Projeções - Receitas'!AA63</f>
        <v>9.3319838841506658E-2</v>
      </c>
      <c r="DI22" s="366">
        <f>'Projeções - Receitas'!AB63</f>
        <v>9.3319838841506658E-2</v>
      </c>
      <c r="DJ22" s="366">
        <f>'Projeções - Receitas'!AC63</f>
        <v>9.3319838841506658E-2</v>
      </c>
      <c r="DK22" s="367">
        <f>'Projeções - Receitas'!AD63</f>
        <v>9.3319838841506658E-2</v>
      </c>
    </row>
    <row r="23" spans="1:115" ht="30" customHeight="1" thickBot="1" x14ac:dyDescent="0.3">
      <c r="D23" s="355">
        <f t="shared" si="41"/>
        <v>2.7257084684841448E-2</v>
      </c>
      <c r="E23" s="64">
        <f t="shared" si="0"/>
        <v>1.7830289359782814E-2</v>
      </c>
      <c r="F23" s="64">
        <f t="shared" si="1"/>
        <v>4.3528204147254279E-2</v>
      </c>
      <c r="G23" s="64">
        <f t="shared" si="2"/>
        <v>3.9175477284806998E-2</v>
      </c>
      <c r="H23" s="64">
        <f t="shared" si="3"/>
        <v>3.5073812365610496E-2</v>
      </c>
      <c r="I23" s="64">
        <f t="shared" si="4"/>
        <v>3.1189330969324247E-2</v>
      </c>
      <c r="J23" s="64">
        <f t="shared" si="5"/>
        <v>2.7497846722807168E-2</v>
      </c>
      <c r="K23" s="64">
        <f t="shared" si="6"/>
        <v>2.397927267732991E-2</v>
      </c>
      <c r="L23" s="64">
        <f t="shared" si="7"/>
        <v>2.0616471571301698E-2</v>
      </c>
      <c r="M23" s="64">
        <f t="shared" si="8"/>
        <v>1.7395153815758152E-2</v>
      </c>
      <c r="N23" s="64">
        <f t="shared" si="9"/>
        <v>1.6682350925142836E-2</v>
      </c>
      <c r="O23" s="64">
        <f t="shared" si="45"/>
        <v>6.0000000000000019E-3</v>
      </c>
      <c r="P23" s="64">
        <f t="shared" si="45"/>
        <v>6.0000000000000019E-3</v>
      </c>
      <c r="Q23" s="64">
        <f t="shared" si="42"/>
        <v>6.0000000000000019E-3</v>
      </c>
      <c r="R23" s="64">
        <f t="shared" si="42"/>
        <v>6.0000000000000019E-3</v>
      </c>
      <c r="S23" s="64">
        <f t="shared" si="42"/>
        <v>6.0000000000000019E-3</v>
      </c>
      <c r="T23" s="64">
        <f t="shared" si="42"/>
        <v>6.0000000000000019E-3</v>
      </c>
      <c r="U23" s="64">
        <f t="shared" si="42"/>
        <v>6.0000000000000019E-3</v>
      </c>
      <c r="V23" s="64">
        <f t="shared" si="42"/>
        <v>6.0000000000000019E-3</v>
      </c>
      <c r="W23" s="64">
        <f t="shared" si="42"/>
        <v>6.0000000000000019E-3</v>
      </c>
      <c r="X23" s="64">
        <f t="shared" si="42"/>
        <v>6.0000000000000019E-3</v>
      </c>
      <c r="Y23" s="64">
        <f t="shared" si="42"/>
        <v>6.0000000000000019E-3</v>
      </c>
      <c r="Z23" s="64">
        <f t="shared" si="43"/>
        <v>0.18444456292664871</v>
      </c>
      <c r="AA23" s="64">
        <f t="shared" si="44"/>
        <v>0.17501776760159007</v>
      </c>
      <c r="AB23" s="64">
        <f t="shared" si="10"/>
        <v>0.20071568238906154</v>
      </c>
      <c r="AC23" s="64">
        <f t="shared" si="11"/>
        <v>0.19636295552661426</v>
      </c>
      <c r="AD23" s="64">
        <f t="shared" si="12"/>
        <v>0.19226129060741776</v>
      </c>
      <c r="AE23" s="64">
        <f t="shared" si="13"/>
        <v>0.18837680921113151</v>
      </c>
      <c r="AF23" s="64">
        <f t="shared" si="14"/>
        <v>0.18468532496461443</v>
      </c>
      <c r="AG23" s="64">
        <f t="shared" si="15"/>
        <v>0.18116675091913717</v>
      </c>
      <c r="AH23" s="64">
        <f t="shared" si="16"/>
        <v>0.17780394981310896</v>
      </c>
      <c r="AI23" s="64">
        <f t="shared" si="17"/>
        <v>0.17458263205756541</v>
      </c>
      <c r="AJ23" s="64">
        <f t="shared" si="18"/>
        <v>0.1738698291669501</v>
      </c>
      <c r="AK23" s="356">
        <f>(1+O23)*'Projeções - Receitas'!N$34</f>
        <v>1854241415930.1516</v>
      </c>
      <c r="AL23" s="356">
        <f>(1+P23)*'Projeções - Receitas'!T$34</f>
        <v>1953725089086.1733</v>
      </c>
      <c r="AM23" s="356">
        <f>(1+Q23)*'Projeções - Receitas'!U$34</f>
        <v>2188172099776.5144</v>
      </c>
      <c r="AN23" s="356">
        <f>(1+R23)*'Projeções - Receitas'!V$34</f>
        <v>2450752751749.6963</v>
      </c>
      <c r="AO23" s="356">
        <f>(1+S23)*'Projeções - Receitas'!W$34</f>
        <v>2744843081959.6602</v>
      </c>
      <c r="AP23" s="356">
        <f>(1+T23)*'Projeções - Receitas'!X$34</f>
        <v>3074224251794.8193</v>
      </c>
      <c r="AQ23" s="356">
        <f>(1+U23)*'Projeções - Receitas'!Y$34</f>
        <v>3443131162010.1982</v>
      </c>
      <c r="AR23" s="356">
        <f>(1+V23)*'Projeções - Receitas'!Z$34</f>
        <v>3856306901451.4224</v>
      </c>
      <c r="AS23" s="356">
        <f>(1+W23)*'Projeções - Receitas'!AA$34</f>
        <v>4319063729625.5938</v>
      </c>
      <c r="AT23" s="356">
        <f>(1+X23)*'Projeções - Receitas'!AB$34</f>
        <v>4837351377180.666</v>
      </c>
      <c r="AU23" s="356">
        <f>(1+Y23)*'Projeções - Receitas'!AC$34</f>
        <v>5417833542442.3467</v>
      </c>
      <c r="AV23" s="357">
        <f t="shared" si="19"/>
        <v>1627376744213.9368</v>
      </c>
      <c r="AW23" s="357">
        <f t="shared" si="20"/>
        <v>1714688684683.0674</v>
      </c>
      <c r="AX23" s="357">
        <f t="shared" si="21"/>
        <v>1920451326845.0356</v>
      </c>
      <c r="AY23" s="357">
        <f t="shared" si="22"/>
        <v>2150905486066.4402</v>
      </c>
      <c r="AZ23" s="357">
        <f t="shared" si="23"/>
        <v>2409014144394.4131</v>
      </c>
      <c r="BA23" s="357">
        <f t="shared" si="24"/>
        <v>2698095841721.7427</v>
      </c>
      <c r="BB23" s="357">
        <f t="shared" si="25"/>
        <v>3021867342728.3525</v>
      </c>
      <c r="BC23" s="357">
        <f t="shared" si="26"/>
        <v>3384491423855.7549</v>
      </c>
      <c r="BD23" s="357">
        <f t="shared" si="27"/>
        <v>3790630394718.4463</v>
      </c>
      <c r="BE23" s="357">
        <f t="shared" si="28"/>
        <v>4245506042084.6606</v>
      </c>
      <c r="BF23" s="357">
        <f t="shared" si="29"/>
        <v>4754966767134.8203</v>
      </c>
      <c r="BG23" s="356">
        <f>(AK23*SUMPRODUCT(DA$10:DA$13,DA$28:DA$31)+AV23*SUMPRODUCT(DA$14:DA$23,DA$32:DA$41))*'Projeções - Receitas'!T$23+(AK23*DA$11*'Projeções - Receitas'!T$25)</f>
        <v>60606316500.527771</v>
      </c>
      <c r="BH23" s="356">
        <f>(AL23*SUMPRODUCT(DB$10:DB$13,DB$28:DB$31)+AW23*SUMPRODUCT(DB$14:DB$23,DB$32:DB$41))*'Projeções - Receitas'!U$23+(AL23*DB$11*'Projeções - Receitas'!U$25)</f>
        <v>48844054959.109085</v>
      </c>
      <c r="BI23" s="356">
        <f>(AM23*SUMPRODUCT(DC$10:DC$13,DC$28:DC$31)+AX23*SUMPRODUCT(DC$14:DC$23,DC$32:DC$41))*'Projeções - Receitas'!V$23+(AM23*DC$11*'Projeções - Receitas'!V$25)</f>
        <v>54045037281.707779</v>
      </c>
      <c r="BJ23" s="356">
        <f>(AN23*SUMPRODUCT(DD$10:DD$13,DD$28:DD$31)+AY23*SUMPRODUCT(DD$14:DD$23,DD$32:DD$41))*'Projeções - Receitas'!W$23+(AN23*DD$11*'Projeções - Receitas'!W$25)</f>
        <v>59746126593.204926</v>
      </c>
      <c r="BK23" s="356">
        <f>(AO23*SUMPRODUCT(DE$10:DE$13,DE$28:DE$31)+AZ23*SUMPRODUCT(DE$14:DE$23,DE$32:DE$41))*'Projeções - Receitas'!X$23+(AO23*DE$11*'Projeções - Receitas'!X$25)</f>
        <v>66018320803.351273</v>
      </c>
      <c r="BL23" s="356">
        <f>(AP23*SUMPRODUCT(DF$10:DF$13,DF$28:DF$31)+BA23*SUMPRODUCT(DF$14:DF$23,DF$32:DF$41))*'Projeções - Receitas'!Y$23+(AP23*DF$11*'Projeções - Receitas'!Y$25)</f>
        <v>72935497400.99054</v>
      </c>
      <c r="BM23" s="356">
        <f>(AQ23*SUMPRODUCT(DG$10:DG$13,DG$28:DG$31)+BB23*SUMPRODUCT(DG$14:DG$23,DG$32:DG$41))*'Projeções - Receitas'!Z$23+(AQ23*DG$11*'Projeções - Receitas'!Z$25)</f>
        <v>80568319917.520447</v>
      </c>
      <c r="BN23" s="356">
        <f>(AR23*SUMPRODUCT(DH$10:DH$13,DH$28:DH$31)+BC23*SUMPRODUCT(DH$14:DH$23,DH$32:DH$41))*'Projeções - Receitas'!AA$23+(AR23*DH$11*'Projeções - Receitas'!AA$25)</f>
        <v>88987368567.195343</v>
      </c>
      <c r="BO23" s="356">
        <f>(AS23*SUMPRODUCT(DI$10:DI$13,DI$28:DI$31)+BD23*SUMPRODUCT(DI$14:DI$23,DI$32:DI$41))*'Projeções - Receitas'!AB$23+(AS23*DI$11*'Projeções - Receitas'!AB$25)</f>
        <v>98270685795.051758</v>
      </c>
      <c r="BP23" s="356">
        <f>(AT23*SUMPRODUCT(DJ$10:DJ$13,DJ$28:DJ$31)+BE23*SUMPRODUCT(DJ$14:DJ$23,DJ$32:DJ$41))*'Projeções - Receitas'!AC$23+(AT23*DJ$11*'Projeções - Receitas'!AC$25)</f>
        <v>108506376242.44009</v>
      </c>
      <c r="BQ23" s="356">
        <f>(AU23*SUMPRODUCT(DK$10:DK$13,DK$28:DK$31)+BF23*SUMPRODUCT(DK$14:DK$23,DK$32:DK$41))*'Projeções - Receitas'!AD$23+(AU23*DK$11*'Projeções - Receitas'!AD$25)</f>
        <v>140293356575.75494</v>
      </c>
      <c r="BR23" s="357">
        <f>((BG23+'DRE + DCF'!T$12)*(1+'DRE + DCF'!T$15)+'DRE + DCF'!T$18)*(1+'DRE + DCF'!T$25)*'DRE + DCF'!T$33</f>
        <v>33513338061.660736</v>
      </c>
      <c r="BS23" s="357">
        <f>((BH23+'DRE + DCF'!U$12)*(1+'DRE + DCF'!U$15)+'DRE + DCF'!U$18)*(1+'DRE + DCF'!U$25)*'DRE + DCF'!U$33</f>
        <v>25481446679.625736</v>
      </c>
      <c r="BT23" s="357">
        <f>((BI23+'DRE + DCF'!V$12)*(1+'DRE + DCF'!V$15)+'DRE + DCF'!V$18)*(1+'DRE + DCF'!V$25)*'DRE + DCF'!V$33</f>
        <v>28286486082.925194</v>
      </c>
      <c r="BU23" s="357">
        <f>((BJ23+'DRE + DCF'!W$12)*(1+'DRE + DCF'!W$15)+'DRE + DCF'!W$18)*(1+'DRE + DCF'!W$25)*'DRE + DCF'!W$33</f>
        <v>31328863642.562122</v>
      </c>
      <c r="BV23" s="357">
        <f>((BK23+'DRE + DCF'!X$12)*(1+'DRE + DCF'!X$15)+'DRE + DCF'!X$18)*(1+'DRE + DCF'!X$25)*'DRE + DCF'!X$33</f>
        <v>34654223593.768806</v>
      </c>
      <c r="BW23" s="357">
        <f>((BL23+'DRE + DCF'!Y$12)*(1+'DRE + DCF'!Y$15)+'DRE + DCF'!Y$18)*(1+'DRE + DCF'!Y$25)*'DRE + DCF'!Y$33</f>
        <v>38309810621.61142</v>
      </c>
      <c r="BX23" s="357">
        <f>((BM23+'DRE + DCF'!Z$12)*(1+'DRE + DCF'!Z$15)+'DRE + DCF'!Z$18)*(1+'DRE + DCF'!Z$25)*'DRE + DCF'!Z$33</f>
        <v>42340930927.09304</v>
      </c>
      <c r="BY23" s="357">
        <f>((BN23+'DRE + DCF'!AA$12)*(1+'DRE + DCF'!AA$15)+'DRE + DCF'!AA$18)*(1+'DRE + DCF'!AA$25)*'DRE + DCF'!AA$33</f>
        <v>46789161953.672935</v>
      </c>
      <c r="BZ23" s="357">
        <f>((BO23+'DRE + DCF'!AB$12)*(1+'DRE + DCF'!AB$15)+'DRE + DCF'!AB$18)*(1+'DRE + DCF'!AB$25)*'DRE + DCF'!AB$33</f>
        <v>51699747876.282211</v>
      </c>
      <c r="CA23" s="357">
        <f>((BP23+'DRE + DCF'!AC$12)*(1+'DRE + DCF'!AC$15)+'DRE + DCF'!AC$18)*(1+'DRE + DCF'!AC$25)*'DRE + DCF'!AC$33</f>
        <v>57124304843.884987</v>
      </c>
      <c r="CB23" s="357">
        <f>((BQ23+'DRE + DCF'!AD$12)*(1+'DRE + DCF'!AD$15)+'DRE + DCF'!AD$18)*(1+'DRE + DCF'!AD$25)*'DRE + DCF'!AD$33</f>
        <v>73860901448.39743</v>
      </c>
      <c r="CC23" s="357">
        <f>BR23*(1-DA$47)+('DRE + DCF'!N$53*10^6)</f>
        <v>199076809838.80737</v>
      </c>
      <c r="CD23" s="357">
        <f>BS23*(1-DB$47)+('DRE + DCF'!T$53*10^6)</f>
        <v>200618808566.08841</v>
      </c>
      <c r="CE23" s="357">
        <f>BT23*(1-DC$47)+('DRE + DCF'!U$53*10^6)</f>
        <v>219600228095.67438</v>
      </c>
      <c r="CF23" s="357">
        <f>BU23*(1-DD$47)+('DRE + DCF'!V$53*10^6)</f>
        <v>240618526799.27655</v>
      </c>
      <c r="CG23" s="357">
        <f>BV23*(1-DE$47)+('DRE + DCF'!W$53*10^6)</f>
        <v>263863536726.20322</v>
      </c>
      <c r="CH23" s="357">
        <f>BW23*(1-DF$47)+('DRE + DCF'!X$53*10^6)</f>
        <v>289556277676.29309</v>
      </c>
      <c r="CI23" s="357">
        <f>BX23*(1-DG$47)+('DRE + DCF'!Y$53*10^6)</f>
        <v>317947898775.82196</v>
      </c>
      <c r="CJ23" s="357">
        <f>BY23*(1-DH$47)+('DRE + DCF'!Z$53*10^6)</f>
        <v>349317295941.49976</v>
      </c>
      <c r="CK23" s="357">
        <f>BZ23*(1-DI$47)+('DRE + DCF'!AA$53*10^6)</f>
        <v>383973295310.98413</v>
      </c>
      <c r="CL23" s="357">
        <f>CA23*(1-DJ$47)+('DRE + DCF'!AB$53*10^6)</f>
        <v>422258767807.74475</v>
      </c>
      <c r="CM23" s="357">
        <f>CB23*(1-DK$47)+('DRE + DCF'!AC$53*10^6)</f>
        <v>470998896239.71143</v>
      </c>
      <c r="CN23" s="357">
        <f t="shared" si="30"/>
        <v>1079331408201.9198</v>
      </c>
      <c r="CO23" s="357">
        <f t="shared" si="31"/>
        <v>1146276811293.6765</v>
      </c>
      <c r="CP23" s="357">
        <f t="shared" si="32"/>
        <v>1094086049888.2572</v>
      </c>
      <c r="CQ23" s="357">
        <f t="shared" si="33"/>
        <v>1225376375874.8481</v>
      </c>
      <c r="CR23" s="357">
        <f t="shared" si="34"/>
        <v>1372421540979.8301</v>
      </c>
      <c r="CS23" s="357">
        <f t="shared" si="35"/>
        <v>1537112125897.4097</v>
      </c>
      <c r="CT23" s="357">
        <f t="shared" si="36"/>
        <v>1721565581005.0991</v>
      </c>
      <c r="CU23" s="357">
        <f t="shared" si="37"/>
        <v>1928153450725.7112</v>
      </c>
      <c r="CV23" s="357">
        <f t="shared" si="38"/>
        <v>2159531864812.7969</v>
      </c>
      <c r="CW23" s="357">
        <f t="shared" si="39"/>
        <v>2418675688590.333</v>
      </c>
      <c r="CX23" s="358">
        <f t="shared" si="40"/>
        <v>2708916771221.1733</v>
      </c>
      <c r="CZ23" s="368" t="s">
        <v>63</v>
      </c>
      <c r="DA23" s="369">
        <f>'Projeções - Receitas'!T65</f>
        <v>1.341437757028216E-2</v>
      </c>
      <c r="DB23" s="369">
        <f>'Projeções - Receitas'!U65</f>
        <v>1.341437757028216E-2</v>
      </c>
      <c r="DC23" s="369">
        <f>'Projeções - Receitas'!V65</f>
        <v>1.341437757028216E-2</v>
      </c>
      <c r="DD23" s="369">
        <f>'Projeções - Receitas'!W65</f>
        <v>1.341437757028216E-2</v>
      </c>
      <c r="DE23" s="369">
        <f>'Projeções - Receitas'!X65</f>
        <v>1.341437757028216E-2</v>
      </c>
      <c r="DF23" s="369">
        <f>'Projeções - Receitas'!Y65</f>
        <v>1.341437757028216E-2</v>
      </c>
      <c r="DG23" s="369">
        <f>'Projeções - Receitas'!Z65</f>
        <v>1.341437757028216E-2</v>
      </c>
      <c r="DH23" s="369">
        <f>'Projeções - Receitas'!AA65</f>
        <v>1.341437757028216E-2</v>
      </c>
      <c r="DI23" s="369">
        <f>'Projeções - Receitas'!AB65</f>
        <v>1.341437757028216E-2</v>
      </c>
      <c r="DJ23" s="369">
        <f>'Projeções - Receitas'!AC65</f>
        <v>1.341437757028216E-2</v>
      </c>
      <c r="DK23" s="370">
        <f>'Projeções - Receitas'!AD65</f>
        <v>1.341437757028216E-2</v>
      </c>
    </row>
    <row r="24" spans="1:115" ht="30" customHeight="1" x14ac:dyDescent="0.25">
      <c r="D24" s="355">
        <f t="shared" si="41"/>
        <v>2.7175850215830272E-2</v>
      </c>
      <c r="E24" s="64">
        <f t="shared" si="0"/>
        <v>1.7751030787515248E-2</v>
      </c>
      <c r="F24" s="64">
        <f t="shared" si="1"/>
        <v>4.3437393448309408E-2</v>
      </c>
      <c r="G24" s="64">
        <f t="shared" si="2"/>
        <v>3.9086703601558137E-2</v>
      </c>
      <c r="H24" s="64">
        <f t="shared" si="3"/>
        <v>3.4986948763590375E-2</v>
      </c>
      <c r="I24" s="64">
        <f t="shared" si="4"/>
        <v>3.1104269825850905E-2</v>
      </c>
      <c r="J24" s="64">
        <f t="shared" si="5"/>
        <v>2.7414493074813334E-2</v>
      </c>
      <c r="K24" s="64">
        <f t="shared" si="6"/>
        <v>2.3897541323556842E-2</v>
      </c>
      <c r="L24" s="64">
        <f t="shared" si="7"/>
        <v>2.0536285715137409E-2</v>
      </c>
      <c r="M24" s="64">
        <f t="shared" si="8"/>
        <v>1.731644386519296E-2</v>
      </c>
      <c r="N24" s="64">
        <f t="shared" si="9"/>
        <v>1.6605033949182918E-2</v>
      </c>
      <c r="O24" s="64">
        <f t="shared" si="45"/>
        <v>6.5000000000000023E-3</v>
      </c>
      <c r="P24" s="64">
        <f t="shared" si="45"/>
        <v>6.5000000000000023E-3</v>
      </c>
      <c r="Q24" s="64">
        <f t="shared" si="42"/>
        <v>6.5000000000000023E-3</v>
      </c>
      <c r="R24" s="64">
        <f t="shared" si="42"/>
        <v>6.5000000000000023E-3</v>
      </c>
      <c r="S24" s="64">
        <f t="shared" si="42"/>
        <v>6.5000000000000023E-3</v>
      </c>
      <c r="T24" s="64">
        <f t="shared" si="42"/>
        <v>6.5000000000000023E-3</v>
      </c>
      <c r="U24" s="64">
        <f t="shared" si="42"/>
        <v>6.5000000000000023E-3</v>
      </c>
      <c r="V24" s="64">
        <f t="shared" si="42"/>
        <v>6.5000000000000023E-3</v>
      </c>
      <c r="W24" s="64">
        <f t="shared" si="42"/>
        <v>6.5000000000000023E-3</v>
      </c>
      <c r="X24" s="64">
        <f t="shared" si="42"/>
        <v>6.5000000000000023E-3</v>
      </c>
      <c r="Y24" s="64">
        <f t="shared" si="42"/>
        <v>6.5000000000000023E-3</v>
      </c>
      <c r="Z24" s="64">
        <f t="shared" si="43"/>
        <v>0.18436332845763753</v>
      </c>
      <c r="AA24" s="64">
        <f t="shared" si="44"/>
        <v>0.17493850902932251</v>
      </c>
      <c r="AB24" s="64">
        <f t="shared" si="10"/>
        <v>0.20062487169011667</v>
      </c>
      <c r="AC24" s="64">
        <f t="shared" si="11"/>
        <v>0.1962741818433654</v>
      </c>
      <c r="AD24" s="64">
        <f t="shared" si="12"/>
        <v>0.19217442700539764</v>
      </c>
      <c r="AE24" s="64">
        <f t="shared" si="13"/>
        <v>0.18829174806765817</v>
      </c>
      <c r="AF24" s="64">
        <f t="shared" si="14"/>
        <v>0.18460197131662059</v>
      </c>
      <c r="AG24" s="64">
        <f t="shared" si="15"/>
        <v>0.1810850195653641</v>
      </c>
      <c r="AH24" s="64">
        <f t="shared" si="16"/>
        <v>0.17772376395694467</v>
      </c>
      <c r="AI24" s="64">
        <f t="shared" si="17"/>
        <v>0.17450392210700022</v>
      </c>
      <c r="AJ24" s="64">
        <f t="shared" si="18"/>
        <v>0.17379251219099018</v>
      </c>
      <c r="AK24" s="356">
        <f>(1+O24)*'Projeções - Receitas'!N$34</f>
        <v>1855163007091.1506</v>
      </c>
      <c r="AL24" s="356">
        <f>(1+P24)*'Projeções - Receitas'!T$34</f>
        <v>1954696125412.7568</v>
      </c>
      <c r="AM24" s="356">
        <f>(1+Q24)*'Projeções - Receitas'!U$34</f>
        <v>2189259660462.2878</v>
      </c>
      <c r="AN24" s="356">
        <f>(1+R24)*'Projeções - Receitas'!V$34</f>
        <v>2451970819717.7627</v>
      </c>
      <c r="AO24" s="356">
        <f>(1+S24)*'Projeções - Receitas'!W$34</f>
        <v>2746207318083.8945</v>
      </c>
      <c r="AP24" s="356">
        <f>(1+T24)*'Projeções - Receitas'!X$34</f>
        <v>3075752196253.9619</v>
      </c>
      <c r="AQ24" s="356">
        <f>(1+U24)*'Projeções - Receitas'!Y$34</f>
        <v>3444842459804.4375</v>
      </c>
      <c r="AR24" s="356">
        <f>(1+V24)*'Projeções - Receitas'!Z$34</f>
        <v>3858223554980.9707</v>
      </c>
      <c r="AS24" s="356">
        <f>(1+W24)*'Projeções - Receitas'!AA$34</f>
        <v>4321210381578.6875</v>
      </c>
      <c r="AT24" s="356">
        <f>(1+X24)*'Projeções - Receitas'!AB$34</f>
        <v>4839755627368.1309</v>
      </c>
      <c r="AU24" s="356">
        <f>(1+Y24)*'Projeções - Receitas'!AC$34</f>
        <v>5420526302652.3076</v>
      </c>
      <c r="AV24" s="357">
        <f t="shared" si="19"/>
        <v>1628185579573.884</v>
      </c>
      <c r="AW24" s="357">
        <f t="shared" si="20"/>
        <v>1715540915639.6692</v>
      </c>
      <c r="AX24" s="357">
        <f t="shared" si="21"/>
        <v>1921405825516.4297</v>
      </c>
      <c r="AY24" s="357">
        <f t="shared" si="22"/>
        <v>2151974524578.4016</v>
      </c>
      <c r="AZ24" s="357">
        <f t="shared" si="23"/>
        <v>2410211467527.8101</v>
      </c>
      <c r="BA24" s="357">
        <f t="shared" si="24"/>
        <v>2699436843631.1475</v>
      </c>
      <c r="BB24" s="357">
        <f t="shared" si="25"/>
        <v>3023369264866.8853</v>
      </c>
      <c r="BC24" s="357">
        <f t="shared" si="26"/>
        <v>3386173576650.9121</v>
      </c>
      <c r="BD24" s="357">
        <f t="shared" si="27"/>
        <v>3792514405849.0215</v>
      </c>
      <c r="BE24" s="357">
        <f t="shared" si="28"/>
        <v>4247616134550.9048</v>
      </c>
      <c r="BF24" s="357">
        <f t="shared" si="29"/>
        <v>4757330070697.0146</v>
      </c>
      <c r="BG24" s="356">
        <f>(AK24*SUMPRODUCT(DA$10:DA$13,DA$28:DA$31)+AV24*SUMPRODUCT(DA$14:DA$23,DA$32:DA$41))*'Projeções - Receitas'!T$23+(AK24*DA$11*'Projeções - Receitas'!T$25)</f>
        <v>60636438924.235779</v>
      </c>
      <c r="BH24" s="356">
        <f>(AL24*SUMPRODUCT(DB$10:DB$13,DB$28:DB$31)+AW24*SUMPRODUCT(DB$14:DB$23,DB$32:DB$41))*'Projeções - Receitas'!U$23+(AL24*DB$11*'Projeções - Receitas'!U$25)</f>
        <v>48868331328.373062</v>
      </c>
      <c r="BI24" s="356">
        <f>(AM24*SUMPRODUCT(DC$10:DC$13,DC$28:DC$31)+AX24*SUMPRODUCT(DC$14:DC$23,DC$32:DC$41))*'Projeções - Receitas'!V$23+(AM24*DC$11*'Projeções - Receitas'!V$25)</f>
        <v>54071898632.245407</v>
      </c>
      <c r="BJ24" s="356">
        <f>(AN24*SUMPRODUCT(DD$10:DD$13,DD$28:DD$31)+AY24*SUMPRODUCT(DD$14:DD$23,DD$32:DD$41))*'Projeções - Receitas'!W$23+(AN24*DD$11*'Projeções - Receitas'!W$25)</f>
        <v>59775821487.137955</v>
      </c>
      <c r="BK24" s="356">
        <f>(AO24*SUMPRODUCT(DE$10:DE$13,DE$28:DE$31)+AZ24*SUMPRODUCT(DE$14:DE$23,DE$32:DE$41))*'Projeções - Receitas'!X$23+(AO24*DE$11*'Projeções - Receitas'!X$25)</f>
        <v>66051133090.032829</v>
      </c>
      <c r="BL24" s="356">
        <f>(AP24*SUMPRODUCT(DF$10:DF$13,DF$28:DF$31)+BA24*SUMPRODUCT(DF$14:DF$23,DF$32:DF$41))*'Projeções - Receitas'!Y$23+(AP24*DF$11*'Projeções - Receitas'!Y$25)</f>
        <v>72971747648.207718</v>
      </c>
      <c r="BM24" s="356">
        <f>(AQ24*SUMPRODUCT(DG$10:DG$13,DG$28:DG$31)+BB24*SUMPRODUCT(DG$14:DG$23,DG$32:DG$41))*'Projeções - Receitas'!Z$23+(AQ24*DG$11*'Projeções - Receitas'!Z$25)</f>
        <v>80608363814.099716</v>
      </c>
      <c r="BN24" s="356">
        <f>(AR24*SUMPRODUCT(DH$10:DH$13,DH$28:DH$31)+BC24*SUMPRODUCT(DH$14:DH$23,DH$32:DH$41))*'Projeções - Receitas'!AA$23+(AR24*DH$11*'Projeções - Receitas'!AA$25)</f>
        <v>89031596881.592529</v>
      </c>
      <c r="BO24" s="356">
        <f>(AS24*SUMPRODUCT(DI$10:DI$13,DI$28:DI$31)+BD24*SUMPRODUCT(DI$14:DI$23,DI$32:DI$41))*'Projeções - Receitas'!AB$23+(AS24*DI$11*'Projeções - Receitas'!AB$25)</f>
        <v>98319528084.214233</v>
      </c>
      <c r="BP24" s="356">
        <f>(AT24*SUMPRODUCT(DJ$10:DJ$13,DJ$28:DJ$31)+BE24*SUMPRODUCT(DJ$14:DJ$23,DJ$32:DJ$41))*'Projeções - Receitas'!AC$23+(AT24*DJ$11*'Projeções - Receitas'!AC$25)</f>
        <v>108560305852.89853</v>
      </c>
      <c r="BQ24" s="356">
        <f>(AU24*SUMPRODUCT(DK$10:DK$13,DK$28:DK$31)+BF24*SUMPRODUCT(DK$14:DK$23,DK$32:DK$41))*'Projeções - Receitas'!AD$23+(AU24*DK$11*'Projeções - Receitas'!AD$25)</f>
        <v>140363084884.19214</v>
      </c>
      <c r="BR24" s="357">
        <f>((BG24+'DRE + DCF'!T$12)*(1+'DRE + DCF'!T$15)+'DRE + DCF'!T$18)*(1+'DRE + DCF'!T$25)*'DRE + DCF'!T$33</f>
        <v>33531784697.564274</v>
      </c>
      <c r="BS24" s="357">
        <f>((BH24+'DRE + DCF'!U$12)*(1+'DRE + DCF'!U$15)+'DRE + DCF'!U$18)*(1+'DRE + DCF'!U$25)*'DRE + DCF'!U$33</f>
        <v>25496136210.91106</v>
      </c>
      <c r="BT24" s="357">
        <f>((BI24+'DRE + DCF'!V$12)*(1+'DRE + DCF'!V$15)+'DRE + DCF'!V$18)*(1+'DRE + DCF'!V$25)*'DRE + DCF'!V$33</f>
        <v>28302721320.630344</v>
      </c>
      <c r="BU24" s="357">
        <f>((BJ24+'DRE + DCF'!W$12)*(1+'DRE + DCF'!W$15)+'DRE + DCF'!W$18)*(1+'DRE + DCF'!W$25)*'DRE + DCF'!W$33</f>
        <v>31346791097.02607</v>
      </c>
      <c r="BV24" s="357">
        <f>((BK24+'DRE + DCF'!X$12)*(1+'DRE + DCF'!X$15)+'DRE + DCF'!X$18)*(1+'DRE + DCF'!X$25)*'DRE + DCF'!X$33</f>
        <v>34674010542.431953</v>
      </c>
      <c r="BW24" s="357">
        <f>((BL24+'DRE + DCF'!Y$12)*(1+'DRE + DCF'!Y$15)+'DRE + DCF'!Y$18)*(1+'DRE + DCF'!Y$25)*'DRE + DCF'!Y$33</f>
        <v>38331645874.120728</v>
      </c>
      <c r="BX24" s="357">
        <f>((BM24+'DRE + DCF'!Z$12)*(1+'DRE + DCF'!Z$15)+'DRE + DCF'!Z$18)*(1+'DRE + DCF'!Z$25)*'DRE + DCF'!Z$33</f>
        <v>42365023763.302628</v>
      </c>
      <c r="BY24" s="357">
        <f>((BN24+'DRE + DCF'!AA$12)*(1+'DRE + DCF'!AA$15)+'DRE + DCF'!AA$18)*(1+'DRE + DCF'!AA$25)*'DRE + DCF'!AA$33</f>
        <v>46815742002.238075</v>
      </c>
      <c r="BZ24" s="357">
        <f>((BO24+'DRE + DCF'!AB$12)*(1+'DRE + DCF'!AB$15)+'DRE + DCF'!AB$18)*(1+'DRE + DCF'!AB$25)*'DRE + DCF'!AB$33</f>
        <v>51729067244.633255</v>
      </c>
      <c r="CA24" s="357">
        <f>((BP24+'DRE + DCF'!AC$12)*(1+'DRE + DCF'!AC$15)+'DRE + DCF'!AC$18)*(1+'DRE + DCF'!AC$25)*'DRE + DCF'!AC$33</f>
        <v>57156641010.280624</v>
      </c>
      <c r="CB24" s="357">
        <f>((BQ24+'DRE + DCF'!AD$12)*(1+'DRE + DCF'!AD$15)+'DRE + DCF'!AD$18)*(1+'DRE + DCF'!AD$25)*'DRE + DCF'!AD$33</f>
        <v>73901810661.615128</v>
      </c>
      <c r="CC24" s="357">
        <f>BR24*(1-DA$47)+('DRE + DCF'!N$53*10^6)</f>
        <v>199088032083.48642</v>
      </c>
      <c r="CD24" s="357">
        <f>BS24*(1-DB$47)+('DRE + DCF'!T$53*10^6)</f>
        <v>200627622284.85959</v>
      </c>
      <c r="CE24" s="357">
        <f>BT24*(1-DC$47)+('DRE + DCF'!U$53*10^6)</f>
        <v>219609969238.29745</v>
      </c>
      <c r="CF24" s="357">
        <f>BU24*(1-DD$47)+('DRE + DCF'!V$53*10^6)</f>
        <v>240629283271.95493</v>
      </c>
      <c r="CG24" s="357">
        <f>BV24*(1-DE$47)+('DRE + DCF'!W$53*10^6)</f>
        <v>263875408895.40109</v>
      </c>
      <c r="CH24" s="357">
        <f>BW24*(1-DF$47)+('DRE + DCF'!X$53*10^6)</f>
        <v>289569378827.79865</v>
      </c>
      <c r="CI24" s="357">
        <f>BX24*(1-DG$47)+('DRE + DCF'!Y$53*10^6)</f>
        <v>317962354477.54773</v>
      </c>
      <c r="CJ24" s="357">
        <f>BY24*(1-DH$47)+('DRE + DCF'!Z$53*10^6)</f>
        <v>349333243970.63885</v>
      </c>
      <c r="CK24" s="357">
        <f>BZ24*(1-DI$47)+('DRE + DCF'!AA$53*10^6)</f>
        <v>383990886931.99475</v>
      </c>
      <c r="CL24" s="357">
        <f>CA24*(1-DJ$47)+('DRE + DCF'!AB$53*10^6)</f>
        <v>422278169507.58215</v>
      </c>
      <c r="CM24" s="357">
        <f>CB24*(1-DK$47)+('DRE + DCF'!AC$53*10^6)</f>
        <v>471023441767.64203</v>
      </c>
      <c r="CN24" s="357">
        <f t="shared" si="30"/>
        <v>1079867855223.8889</v>
      </c>
      <c r="CO24" s="357">
        <f t="shared" si="31"/>
        <v>1146846531378.8125</v>
      </c>
      <c r="CP24" s="357">
        <f t="shared" si="32"/>
        <v>1094629830231.1439</v>
      </c>
      <c r="CQ24" s="357">
        <f t="shared" si="33"/>
        <v>1225985409858.8813</v>
      </c>
      <c r="CR24" s="357">
        <f t="shared" si="34"/>
        <v>1373103659041.9473</v>
      </c>
      <c r="CS24" s="357">
        <f t="shared" si="35"/>
        <v>1537876098126.981</v>
      </c>
      <c r="CT24" s="357">
        <f t="shared" si="36"/>
        <v>1722421229902.2188</v>
      </c>
      <c r="CU24" s="357">
        <f t="shared" si="37"/>
        <v>1929111777490.4854</v>
      </c>
      <c r="CV24" s="357">
        <f t="shared" si="38"/>
        <v>2160605190789.3438</v>
      </c>
      <c r="CW24" s="357">
        <f t="shared" si="39"/>
        <v>2419877813684.0654</v>
      </c>
      <c r="CX24" s="358">
        <f t="shared" si="40"/>
        <v>2710263151326.1538</v>
      </c>
    </row>
    <row r="25" spans="1:115" ht="30" customHeight="1" x14ac:dyDescent="0.25">
      <c r="D25" s="355">
        <f t="shared" si="41"/>
        <v>2.7094696416599673E-2</v>
      </c>
      <c r="E25" s="64">
        <f t="shared" si="0"/>
        <v>1.7671850922866605E-2</v>
      </c>
      <c r="F25" s="64">
        <f t="shared" si="1"/>
        <v>4.3346672928807395E-2</v>
      </c>
      <c r="G25" s="64">
        <f t="shared" si="2"/>
        <v>3.899801807489639E-2</v>
      </c>
      <c r="H25" s="64">
        <f t="shared" si="3"/>
        <v>3.4900171421353793E-2</v>
      </c>
      <c r="I25" s="64">
        <f t="shared" si="4"/>
        <v>3.1019293152232091E-2</v>
      </c>
      <c r="J25" s="64">
        <f t="shared" si="5"/>
        <v>2.7331222201047861E-2</v>
      </c>
      <c r="K25" s="64">
        <f t="shared" si="6"/>
        <v>2.3815891132995065E-2</v>
      </c>
      <c r="L25" s="64">
        <f t="shared" si="7"/>
        <v>2.0456179487430087E-2</v>
      </c>
      <c r="M25" s="64">
        <f t="shared" si="8"/>
        <v>1.7237812077438658E-2</v>
      </c>
      <c r="N25" s="64">
        <f t="shared" si="9"/>
        <v>1.6527793752742354E-2</v>
      </c>
      <c r="O25" s="64">
        <f t="shared" si="45"/>
        <v>7.0000000000000027E-3</v>
      </c>
      <c r="P25" s="64">
        <f t="shared" si="45"/>
        <v>7.0000000000000027E-3</v>
      </c>
      <c r="Q25" s="64">
        <f t="shared" si="42"/>
        <v>7.0000000000000027E-3</v>
      </c>
      <c r="R25" s="64">
        <f t="shared" si="42"/>
        <v>7.0000000000000027E-3</v>
      </c>
      <c r="S25" s="64">
        <f t="shared" si="42"/>
        <v>7.0000000000000027E-3</v>
      </c>
      <c r="T25" s="64">
        <f t="shared" si="42"/>
        <v>7.0000000000000027E-3</v>
      </c>
      <c r="U25" s="64">
        <f t="shared" si="42"/>
        <v>7.0000000000000027E-3</v>
      </c>
      <c r="V25" s="64">
        <f t="shared" si="42"/>
        <v>7.0000000000000027E-3</v>
      </c>
      <c r="W25" s="64">
        <f t="shared" si="42"/>
        <v>7.0000000000000027E-3</v>
      </c>
      <c r="X25" s="64">
        <f t="shared" si="42"/>
        <v>7.0000000000000027E-3</v>
      </c>
      <c r="Y25" s="64">
        <f t="shared" si="42"/>
        <v>7.0000000000000027E-3</v>
      </c>
      <c r="Z25" s="64">
        <f t="shared" si="43"/>
        <v>0.18428217465840693</v>
      </c>
      <c r="AA25" s="64">
        <f t="shared" si="44"/>
        <v>0.17485932916467387</v>
      </c>
      <c r="AB25" s="64">
        <f t="shared" si="10"/>
        <v>0.20053415117061466</v>
      </c>
      <c r="AC25" s="64">
        <f t="shared" si="11"/>
        <v>0.19618549631670365</v>
      </c>
      <c r="AD25" s="64">
        <f t="shared" si="12"/>
        <v>0.19208764966316105</v>
      </c>
      <c r="AE25" s="64">
        <f t="shared" si="13"/>
        <v>0.18820677139403935</v>
      </c>
      <c r="AF25" s="64">
        <f t="shared" si="14"/>
        <v>0.18451870044285512</v>
      </c>
      <c r="AG25" s="64">
        <f t="shared" si="15"/>
        <v>0.18100336937480233</v>
      </c>
      <c r="AH25" s="64">
        <f t="shared" si="16"/>
        <v>0.17764365772923735</v>
      </c>
      <c r="AI25" s="64">
        <f t="shared" si="17"/>
        <v>0.17442529031924592</v>
      </c>
      <c r="AJ25" s="64">
        <f t="shared" si="18"/>
        <v>0.17371527199454961</v>
      </c>
      <c r="AK25" s="356">
        <f>(1+O25)*'Projeções - Receitas'!N$34</f>
        <v>1856084598252.1497</v>
      </c>
      <c r="AL25" s="356">
        <f>(1+P25)*'Projeções - Receitas'!T$34</f>
        <v>1955667161739.3403</v>
      </c>
      <c r="AM25" s="356">
        <f>(1+Q25)*'Projeções - Receitas'!U$34</f>
        <v>2190347221148.0613</v>
      </c>
      <c r="AN25" s="356">
        <f>(1+R25)*'Projeções - Receitas'!V$34</f>
        <v>2453188887685.8291</v>
      </c>
      <c r="AO25" s="356">
        <f>(1+S25)*'Projeções - Receitas'!W$34</f>
        <v>2747571554208.1289</v>
      </c>
      <c r="AP25" s="356">
        <f>(1+T25)*'Projeções - Receitas'!X$34</f>
        <v>3077280140713.1045</v>
      </c>
      <c r="AQ25" s="356">
        <f>(1+U25)*'Projeções - Receitas'!Y$34</f>
        <v>3446553757598.6772</v>
      </c>
      <c r="AR25" s="356">
        <f>(1+V25)*'Projeções - Receitas'!Z$34</f>
        <v>3860140208510.5186</v>
      </c>
      <c r="AS25" s="356">
        <f>(1+W25)*'Projeções - Receitas'!AA$34</f>
        <v>4323357033531.7817</v>
      </c>
      <c r="AT25" s="356">
        <f>(1+X25)*'Projeções - Receitas'!AB$34</f>
        <v>4842159877555.5957</v>
      </c>
      <c r="AU25" s="356">
        <f>(1+Y25)*'Projeções - Receitas'!AC$34</f>
        <v>5423219062862.2686</v>
      </c>
      <c r="AV25" s="357">
        <f t="shared" si="19"/>
        <v>1628994414933.8311</v>
      </c>
      <c r="AW25" s="357">
        <f t="shared" si="20"/>
        <v>1716393146596.271</v>
      </c>
      <c r="AX25" s="357">
        <f t="shared" si="21"/>
        <v>1922360324187.8237</v>
      </c>
      <c r="AY25" s="357">
        <f t="shared" si="22"/>
        <v>2153043563090.363</v>
      </c>
      <c r="AZ25" s="357">
        <f t="shared" si="23"/>
        <v>2411408790661.207</v>
      </c>
      <c r="BA25" s="357">
        <f t="shared" si="24"/>
        <v>2700777845540.5518</v>
      </c>
      <c r="BB25" s="357">
        <f t="shared" si="25"/>
        <v>3024871187005.418</v>
      </c>
      <c r="BC25" s="357">
        <f t="shared" si="26"/>
        <v>3387855729446.0684</v>
      </c>
      <c r="BD25" s="357">
        <f t="shared" si="27"/>
        <v>3794398416979.5977</v>
      </c>
      <c r="BE25" s="357">
        <f t="shared" si="28"/>
        <v>4249726227017.1494</v>
      </c>
      <c r="BF25" s="357">
        <f t="shared" si="29"/>
        <v>4759693374259.208</v>
      </c>
      <c r="BG25" s="356">
        <f>(AK25*SUMPRODUCT(DA$10:DA$13,DA$28:DA$31)+AV25*SUMPRODUCT(DA$14:DA$23,DA$32:DA$41))*'Projeções - Receitas'!T$23+(AK25*DA$11*'Projeções - Receitas'!T$25)</f>
        <v>60666561347.943817</v>
      </c>
      <c r="BH25" s="356">
        <f>(AL25*SUMPRODUCT(DB$10:DB$13,DB$28:DB$31)+AW25*SUMPRODUCT(DB$14:DB$23,DB$32:DB$41))*'Projeções - Receitas'!U$23+(AL25*DB$11*'Projeções - Receitas'!U$25)</f>
        <v>48892607697.637039</v>
      </c>
      <c r="BI25" s="356">
        <f>(AM25*SUMPRODUCT(DC$10:DC$13,DC$28:DC$31)+AX25*SUMPRODUCT(DC$14:DC$23,DC$32:DC$41))*'Projeções - Receitas'!V$23+(AM25*DC$11*'Projeções - Receitas'!V$25)</f>
        <v>54098759982.78302</v>
      </c>
      <c r="BJ25" s="356">
        <f>(AN25*SUMPRODUCT(DD$10:DD$13,DD$28:DD$31)+AY25*SUMPRODUCT(DD$14:DD$23,DD$32:DD$41))*'Projeções - Receitas'!W$23+(AN25*DD$11*'Projeções - Receitas'!W$25)</f>
        <v>59805516381.070915</v>
      </c>
      <c r="BK25" s="356">
        <f>(AO25*SUMPRODUCT(DE$10:DE$13,DE$28:DE$31)+AZ25*SUMPRODUCT(DE$14:DE$23,DE$32:DE$41))*'Projeções - Receitas'!X$23+(AO25*DE$11*'Projeções - Receitas'!X$25)</f>
        <v>66083945376.714417</v>
      </c>
      <c r="BL25" s="356">
        <f>(AP25*SUMPRODUCT(DF$10:DF$13,DF$28:DF$31)+BA25*SUMPRODUCT(DF$14:DF$23,DF$32:DF$41))*'Projeções - Receitas'!Y$23+(AP25*DF$11*'Projeções - Receitas'!Y$25)</f>
        <v>73007997895.424927</v>
      </c>
      <c r="BM25" s="356">
        <f>(AQ25*SUMPRODUCT(DG$10:DG$13,DG$28:DG$31)+BB25*SUMPRODUCT(DG$14:DG$23,DG$32:DG$41))*'Projeções - Receitas'!Z$23+(AQ25*DG$11*'Projeções - Receitas'!Z$25)</f>
        <v>80648407710.678986</v>
      </c>
      <c r="BN25" s="356">
        <f>(AR25*SUMPRODUCT(DH$10:DH$13,DH$28:DH$31)+BC25*SUMPRODUCT(DH$14:DH$23,DH$32:DH$41))*'Projeções - Receitas'!AA$23+(AR25*DH$11*'Projeções - Receitas'!AA$25)</f>
        <v>89075825195.989716</v>
      </c>
      <c r="BO25" s="356">
        <f>(AS25*SUMPRODUCT(DI$10:DI$13,DI$28:DI$31)+BD25*SUMPRODUCT(DI$14:DI$23,DI$32:DI$41))*'Projeções - Receitas'!AB$23+(AS25*DI$11*'Projeções - Receitas'!AB$25)</f>
        <v>98368370373.376755</v>
      </c>
      <c r="BP25" s="356">
        <f>(AT25*SUMPRODUCT(DJ$10:DJ$13,DJ$28:DJ$31)+BE25*SUMPRODUCT(DJ$14:DJ$23,DJ$32:DJ$41))*'Projeções - Receitas'!AC$23+(AT25*DJ$11*'Projeções - Receitas'!AC$25)</f>
        <v>108614235463.35695</v>
      </c>
      <c r="BQ25" s="356">
        <f>(AU25*SUMPRODUCT(DK$10:DK$13,DK$28:DK$31)+BF25*SUMPRODUCT(DK$14:DK$23,DK$32:DK$41))*'Projeções - Receitas'!AD$23+(AU25*DK$11*'Projeções - Receitas'!AD$25)</f>
        <v>140432813192.62933</v>
      </c>
      <c r="BR25" s="357">
        <f>((BG25+'DRE + DCF'!T$12)*(1+'DRE + DCF'!T$15)+'DRE + DCF'!T$18)*(1+'DRE + DCF'!T$25)*'DRE + DCF'!T$33</f>
        <v>33550231333.467846</v>
      </c>
      <c r="BS25" s="357">
        <f>((BH25+'DRE + DCF'!U$12)*(1+'DRE + DCF'!U$15)+'DRE + DCF'!U$18)*(1+'DRE + DCF'!U$25)*'DRE + DCF'!U$33</f>
        <v>25510825742.196373</v>
      </c>
      <c r="BT25" s="357">
        <f>((BI25+'DRE + DCF'!V$12)*(1+'DRE + DCF'!V$15)+'DRE + DCF'!V$18)*(1+'DRE + DCF'!V$25)*'DRE + DCF'!V$33</f>
        <v>28318956558.335491</v>
      </c>
      <c r="BU25" s="357">
        <f>((BJ25+'DRE + DCF'!W$12)*(1+'DRE + DCF'!W$15)+'DRE + DCF'!W$18)*(1+'DRE + DCF'!W$25)*'DRE + DCF'!W$33</f>
        <v>31364718551.48996</v>
      </c>
      <c r="BV25" s="357">
        <f>((BK25+'DRE + DCF'!X$12)*(1+'DRE + DCF'!X$15)+'DRE + DCF'!X$18)*(1+'DRE + DCF'!X$25)*'DRE + DCF'!X$33</f>
        <v>34693797491.095131</v>
      </c>
      <c r="BW25" s="357">
        <f>((BL25+'DRE + DCF'!Y$12)*(1+'DRE + DCF'!Y$15)+'DRE + DCF'!Y$18)*(1+'DRE + DCF'!Y$25)*'DRE + DCF'!Y$33</f>
        <v>38353481126.630028</v>
      </c>
      <c r="BX25" s="357">
        <f>((BM25+'DRE + DCF'!Z$12)*(1+'DRE + DCF'!Z$15)+'DRE + DCF'!Z$18)*(1+'DRE + DCF'!Z$25)*'DRE + DCF'!Z$33</f>
        <v>42389116599.512222</v>
      </c>
      <c r="BY25" s="357">
        <f>((BN25+'DRE + DCF'!AA$12)*(1+'DRE + DCF'!AA$15)+'DRE + DCF'!AA$18)*(1+'DRE + DCF'!AA$25)*'DRE + DCF'!AA$33</f>
        <v>46842322050.80323</v>
      </c>
      <c r="BZ25" s="357">
        <f>((BO25+'DRE + DCF'!AB$12)*(1+'DRE + DCF'!AB$15)+'DRE + DCF'!AB$18)*(1+'DRE + DCF'!AB$25)*'DRE + DCF'!AB$33</f>
        <v>51758386612.984337</v>
      </c>
      <c r="CA25" s="357">
        <f>((BP25+'DRE + DCF'!AC$12)*(1+'DRE + DCF'!AC$15)+'DRE + DCF'!AC$18)*(1+'DRE + DCF'!AC$25)*'DRE + DCF'!AC$33</f>
        <v>57188977176.67627</v>
      </c>
      <c r="CB25" s="357">
        <f>((BQ25+'DRE + DCF'!AD$12)*(1+'DRE + DCF'!AD$15)+'DRE + DCF'!AD$18)*(1+'DRE + DCF'!AD$25)*'DRE + DCF'!AD$33</f>
        <v>73942719874.832855</v>
      </c>
      <c r="CC25" s="357">
        <f>BR25*(1-DA$47)+('DRE + DCF'!N$53*10^6)</f>
        <v>199099254328.1655</v>
      </c>
      <c r="CD25" s="357">
        <f>BS25*(1-DB$47)+('DRE + DCF'!T$53*10^6)</f>
        <v>200636436003.63077</v>
      </c>
      <c r="CE25" s="357">
        <f>BT25*(1-DC$47)+('DRE + DCF'!U$53*10^6)</f>
        <v>219619710380.92053</v>
      </c>
      <c r="CF25" s="357">
        <f>BU25*(1-DD$47)+('DRE + DCF'!V$53*10^6)</f>
        <v>240640039744.63327</v>
      </c>
      <c r="CG25" s="357">
        <f>BV25*(1-DE$47)+('DRE + DCF'!W$53*10^6)</f>
        <v>263887281064.599</v>
      </c>
      <c r="CH25" s="357">
        <f>BW25*(1-DF$47)+('DRE + DCF'!X$53*10^6)</f>
        <v>289582479979.30426</v>
      </c>
      <c r="CI25" s="357">
        <f>BX25*(1-DG$47)+('DRE + DCF'!Y$53*10^6)</f>
        <v>317976810179.2735</v>
      </c>
      <c r="CJ25" s="357">
        <f>BY25*(1-DH$47)+('DRE + DCF'!Z$53*10^6)</f>
        <v>349349191999.77795</v>
      </c>
      <c r="CK25" s="357">
        <f>BZ25*(1-DI$47)+('DRE + DCF'!AA$53*10^6)</f>
        <v>384008478553.00537</v>
      </c>
      <c r="CL25" s="357">
        <f>CA25*(1-DJ$47)+('DRE + DCF'!AB$53*10^6)</f>
        <v>422297571207.41949</v>
      </c>
      <c r="CM25" s="357">
        <f>CB25*(1-DK$47)+('DRE + DCF'!AC$53*10^6)</f>
        <v>471047987295.57269</v>
      </c>
      <c r="CN25" s="357">
        <f t="shared" si="30"/>
        <v>1080404302245.858</v>
      </c>
      <c r="CO25" s="357">
        <f t="shared" si="31"/>
        <v>1147416251463.9485</v>
      </c>
      <c r="CP25" s="357">
        <f t="shared" si="32"/>
        <v>1095173610574.0306</v>
      </c>
      <c r="CQ25" s="357">
        <f t="shared" si="33"/>
        <v>1226594443842.9146</v>
      </c>
      <c r="CR25" s="357">
        <f t="shared" si="34"/>
        <v>1373785777104.0645</v>
      </c>
      <c r="CS25" s="357">
        <f t="shared" si="35"/>
        <v>1538640070356.5522</v>
      </c>
      <c r="CT25" s="357">
        <f t="shared" si="36"/>
        <v>1723276878799.3386</v>
      </c>
      <c r="CU25" s="357">
        <f t="shared" si="37"/>
        <v>1930070104255.2593</v>
      </c>
      <c r="CV25" s="357">
        <f t="shared" si="38"/>
        <v>2161678516765.8909</v>
      </c>
      <c r="CW25" s="357">
        <f t="shared" si="39"/>
        <v>2421079938777.7979</v>
      </c>
      <c r="CX25" s="358">
        <f t="shared" si="40"/>
        <v>2711609531431.1343</v>
      </c>
    </row>
    <row r="26" spans="1:115" ht="30" customHeight="1" thickBot="1" x14ac:dyDescent="0.3">
      <c r="D26" s="355">
        <f t="shared" si="41"/>
        <v>2.7013623167045697E-2</v>
      </c>
      <c r="E26" s="64">
        <f t="shared" si="0"/>
        <v>1.7592749648654316E-2</v>
      </c>
      <c r="F26" s="64">
        <f t="shared" si="1"/>
        <v>4.3256042454485999E-2</v>
      </c>
      <c r="G26" s="64">
        <f t="shared" si="2"/>
        <v>3.8909420573571274E-2</v>
      </c>
      <c r="H26" s="64">
        <f t="shared" si="3"/>
        <v>3.4813480210474285E-2</v>
      </c>
      <c r="I26" s="64">
        <f t="shared" si="4"/>
        <v>3.0934400822706154E-2</v>
      </c>
      <c r="J26" s="64">
        <f t="shared" si="5"/>
        <v>2.7248033978273689E-2</v>
      </c>
      <c r="K26" s="64">
        <f t="shared" si="6"/>
        <v>2.3734321984806017E-2</v>
      </c>
      <c r="L26" s="64">
        <f t="shared" si="7"/>
        <v>2.0376152769626205E-2</v>
      </c>
      <c r="M26" s="64">
        <f t="shared" si="8"/>
        <v>1.7159258336123778E-2</v>
      </c>
      <c r="N26" s="64">
        <f t="shared" si="9"/>
        <v>1.6450630221509083E-2</v>
      </c>
      <c r="O26" s="64">
        <f t="shared" si="45"/>
        <v>7.5000000000000032E-3</v>
      </c>
      <c r="P26" s="64">
        <f t="shared" si="45"/>
        <v>7.5000000000000032E-3</v>
      </c>
      <c r="Q26" s="64">
        <f t="shared" si="42"/>
        <v>7.5000000000000032E-3</v>
      </c>
      <c r="R26" s="64">
        <f t="shared" si="42"/>
        <v>7.5000000000000032E-3</v>
      </c>
      <c r="S26" s="64">
        <f t="shared" si="42"/>
        <v>7.5000000000000032E-3</v>
      </c>
      <c r="T26" s="64">
        <f t="shared" si="42"/>
        <v>7.5000000000000032E-3</v>
      </c>
      <c r="U26" s="64">
        <f t="shared" si="42"/>
        <v>7.5000000000000032E-3</v>
      </c>
      <c r="V26" s="64">
        <f t="shared" si="42"/>
        <v>7.5000000000000032E-3</v>
      </c>
      <c r="W26" s="64">
        <f t="shared" si="42"/>
        <v>7.5000000000000032E-3</v>
      </c>
      <c r="X26" s="64">
        <f t="shared" si="42"/>
        <v>7.5000000000000032E-3</v>
      </c>
      <c r="Y26" s="64">
        <f t="shared" si="42"/>
        <v>7.5000000000000032E-3</v>
      </c>
      <c r="Z26" s="64">
        <f t="shared" si="43"/>
        <v>0.18420110140885296</v>
      </c>
      <c r="AA26" s="64">
        <f t="shared" si="44"/>
        <v>0.17478022789046158</v>
      </c>
      <c r="AB26" s="64">
        <f t="shared" si="10"/>
        <v>0.20044352069629326</v>
      </c>
      <c r="AC26" s="64">
        <f t="shared" si="11"/>
        <v>0.19609689881537853</v>
      </c>
      <c r="AD26" s="64">
        <f t="shared" si="12"/>
        <v>0.19200095845228154</v>
      </c>
      <c r="AE26" s="64">
        <f t="shared" si="13"/>
        <v>0.18812187906451341</v>
      </c>
      <c r="AF26" s="64">
        <f t="shared" si="14"/>
        <v>0.18443551222008095</v>
      </c>
      <c r="AG26" s="64">
        <f t="shared" si="15"/>
        <v>0.18092180022661328</v>
      </c>
      <c r="AH26" s="64">
        <f t="shared" si="16"/>
        <v>0.17756363101143346</v>
      </c>
      <c r="AI26" s="64">
        <f t="shared" si="17"/>
        <v>0.17434673657793104</v>
      </c>
      <c r="AJ26" s="64">
        <f t="shared" si="18"/>
        <v>0.17363810846331634</v>
      </c>
      <c r="AK26" s="356">
        <f>(1+O26)*'Projeções - Receitas'!N$34</f>
        <v>1857006189413.1489</v>
      </c>
      <c r="AL26" s="356">
        <f>(1+P26)*'Projeções - Receitas'!T$34</f>
        <v>1956638198065.9243</v>
      </c>
      <c r="AM26" s="356">
        <f>(1+Q26)*'Projeções - Receitas'!U$34</f>
        <v>2191434781833.8352</v>
      </c>
      <c r="AN26" s="356">
        <f>(1+R26)*'Projeções - Receitas'!V$34</f>
        <v>2454406955653.896</v>
      </c>
      <c r="AO26" s="356">
        <f>(1+S26)*'Projeções - Receitas'!W$34</f>
        <v>2748935790332.3638</v>
      </c>
      <c r="AP26" s="356">
        <f>(1+T26)*'Projeções - Receitas'!X$34</f>
        <v>3078808085172.2476</v>
      </c>
      <c r="AQ26" s="356">
        <f>(1+U26)*'Projeções - Receitas'!Y$34</f>
        <v>3448265055392.9175</v>
      </c>
      <c r="AR26" s="356">
        <f>(1+V26)*'Projeções - Receitas'!Z$34</f>
        <v>3862056862040.0679</v>
      </c>
      <c r="AS26" s="356">
        <f>(1+W26)*'Projeções - Receitas'!AA$34</f>
        <v>4325503685484.8765</v>
      </c>
      <c r="AT26" s="356">
        <f>(1+X26)*'Projeções - Receitas'!AB$34</f>
        <v>4844564127743.0625</v>
      </c>
      <c r="AU26" s="356">
        <f>(1+Y26)*'Projeções - Receitas'!AC$34</f>
        <v>5425911823072.2314</v>
      </c>
      <c r="AV26" s="357">
        <f t="shared" si="19"/>
        <v>1629803250293.7786</v>
      </c>
      <c r="AW26" s="357">
        <f t="shared" si="20"/>
        <v>1717245377552.8733</v>
      </c>
      <c r="AX26" s="357">
        <f t="shared" si="21"/>
        <v>1923314822859.2183</v>
      </c>
      <c r="AY26" s="357">
        <f t="shared" si="22"/>
        <v>2154112601602.325</v>
      </c>
      <c r="AZ26" s="357">
        <f t="shared" si="23"/>
        <v>2412606113794.604</v>
      </c>
      <c r="BA26" s="357">
        <f t="shared" si="24"/>
        <v>2702118847449.9565</v>
      </c>
      <c r="BB26" s="357">
        <f t="shared" si="25"/>
        <v>3026373109143.9517</v>
      </c>
      <c r="BC26" s="357">
        <f t="shared" si="26"/>
        <v>3389537882241.2261</v>
      </c>
      <c r="BD26" s="357">
        <f t="shared" si="27"/>
        <v>3796282428110.1738</v>
      </c>
      <c r="BE26" s="357">
        <f t="shared" si="28"/>
        <v>4251836319483.395</v>
      </c>
      <c r="BF26" s="357">
        <f t="shared" si="29"/>
        <v>4762056677821.4043</v>
      </c>
      <c r="BG26" s="356">
        <f>(AK26*SUMPRODUCT(DA$10:DA$13,DA$28:DA$31)+AV26*SUMPRODUCT(DA$14:DA$23,DA$32:DA$41))*'Projeções - Receitas'!T$23+(AK26*DA$11*'Projeções - Receitas'!T$25)</f>
        <v>60696683771.651825</v>
      </c>
      <c r="BH26" s="356">
        <f>(AL26*SUMPRODUCT(DB$10:DB$13,DB$28:DB$31)+AW26*SUMPRODUCT(DB$14:DB$23,DB$32:DB$41))*'Projeções - Receitas'!U$23+(AL26*DB$11*'Projeções - Receitas'!U$25)</f>
        <v>48916884066.901016</v>
      </c>
      <c r="BI26" s="356">
        <f>(AM26*SUMPRODUCT(DC$10:DC$13,DC$28:DC$31)+AX26*SUMPRODUCT(DC$14:DC$23,DC$32:DC$41))*'Projeções - Receitas'!V$23+(AM26*DC$11*'Projeções - Receitas'!V$25)</f>
        <v>54125621333.320663</v>
      </c>
      <c r="BJ26" s="356">
        <f>(AN26*SUMPRODUCT(DD$10:DD$13,DD$28:DD$31)+AY26*SUMPRODUCT(DD$14:DD$23,DD$32:DD$41))*'Projeções - Receitas'!W$23+(AN26*DD$11*'Projeções - Receitas'!W$25)</f>
        <v>59835211275.00396</v>
      </c>
      <c r="BK26" s="356">
        <f>(AO26*SUMPRODUCT(DE$10:DE$13,DE$28:DE$31)+AZ26*SUMPRODUCT(DE$14:DE$23,DE$32:DE$41))*'Projeções - Receitas'!X$23+(AO26*DE$11*'Projeções - Receitas'!X$25)</f>
        <v>66116757663.396019</v>
      </c>
      <c r="BL26" s="356">
        <f>(AP26*SUMPRODUCT(DF$10:DF$13,DF$28:DF$31)+BA26*SUMPRODUCT(DF$14:DF$23,DF$32:DF$41))*'Projeções - Receitas'!Y$23+(AP26*DF$11*'Projeções - Receitas'!Y$25)</f>
        <v>73044248142.642151</v>
      </c>
      <c r="BM26" s="356">
        <f>(AQ26*SUMPRODUCT(DG$10:DG$13,DG$28:DG$31)+BB26*SUMPRODUCT(DG$14:DG$23,DG$32:DG$41))*'Projeções - Receitas'!Z$23+(AQ26*DG$11*'Projeções - Receitas'!Z$25)</f>
        <v>80688451607.258331</v>
      </c>
      <c r="BN26" s="356">
        <f>(AR26*SUMPRODUCT(DH$10:DH$13,DH$28:DH$31)+BC26*SUMPRODUCT(DH$14:DH$23,DH$32:DH$41))*'Projeções - Receitas'!AA$23+(AR26*DH$11*'Projeções - Receitas'!AA$25)</f>
        <v>89120053510.386948</v>
      </c>
      <c r="BO26" s="356">
        <f>(AS26*SUMPRODUCT(DI$10:DI$13,DI$28:DI$31)+BD26*SUMPRODUCT(DI$14:DI$23,DI$32:DI$41))*'Projeções - Receitas'!AB$23+(AS26*DI$11*'Projeções - Receitas'!AB$25)</f>
        <v>98417212662.539383</v>
      </c>
      <c r="BP26" s="356">
        <f>(AT26*SUMPRODUCT(DJ$10:DJ$13,DJ$28:DJ$31)+BE26*SUMPRODUCT(DJ$14:DJ$23,DJ$32:DJ$41))*'Projeções - Receitas'!AC$23+(AT26*DJ$11*'Projeções - Receitas'!AC$25)</f>
        <v>108668165073.81548</v>
      </c>
      <c r="BQ26" s="356">
        <f>(AU26*SUMPRODUCT(DK$10:DK$13,DK$28:DK$31)+BF26*SUMPRODUCT(DK$14:DK$23,DK$32:DK$41))*'Projeções - Receitas'!AD$23+(AU26*DK$11*'Projeções - Receitas'!AD$25)</f>
        <v>140502541501.06659</v>
      </c>
      <c r="BR26" s="357">
        <f>((BG26+'DRE + DCF'!T$12)*(1+'DRE + DCF'!T$15)+'DRE + DCF'!T$18)*(1+'DRE + DCF'!T$25)*'DRE + DCF'!T$33</f>
        <v>33568677969.371384</v>
      </c>
      <c r="BS26" s="357">
        <f>((BH26+'DRE + DCF'!U$12)*(1+'DRE + DCF'!U$15)+'DRE + DCF'!U$18)*(1+'DRE + DCF'!U$25)*'DRE + DCF'!U$33</f>
        <v>25525515273.481689</v>
      </c>
      <c r="BT26" s="357">
        <f>((BI26+'DRE + DCF'!V$12)*(1+'DRE + DCF'!V$15)+'DRE + DCF'!V$18)*(1+'DRE + DCF'!V$25)*'DRE + DCF'!V$33</f>
        <v>28335191796.040649</v>
      </c>
      <c r="BU26" s="357">
        <f>((BJ26+'DRE + DCF'!W$12)*(1+'DRE + DCF'!W$15)+'DRE + DCF'!W$18)*(1+'DRE + DCF'!W$25)*'DRE + DCF'!W$33</f>
        <v>31382646005.953922</v>
      </c>
      <c r="BV26" s="357">
        <f>((BK26+'DRE + DCF'!X$12)*(1+'DRE + DCF'!X$15)+'DRE + DCF'!X$18)*(1+'DRE + DCF'!X$25)*'DRE + DCF'!X$33</f>
        <v>34713584439.758331</v>
      </c>
      <c r="BW26" s="357">
        <f>((BL26+'DRE + DCF'!Y$12)*(1+'DRE + DCF'!Y$15)+'DRE + DCF'!Y$18)*(1+'DRE + DCF'!Y$25)*'DRE + DCF'!Y$33</f>
        <v>38375316379.139351</v>
      </c>
      <c r="BX26" s="357">
        <f>((BM26+'DRE + DCF'!Z$12)*(1+'DRE + DCF'!Z$15)+'DRE + DCF'!Z$18)*(1+'DRE + DCF'!Z$25)*'DRE + DCF'!Z$33</f>
        <v>42413209435.72187</v>
      </c>
      <c r="BY26" s="357">
        <f>((BN26+'DRE + DCF'!AA$12)*(1+'DRE + DCF'!AA$15)+'DRE + DCF'!AA$18)*(1+'DRE + DCF'!AA$25)*'DRE + DCF'!AA$33</f>
        <v>46868902099.368408</v>
      </c>
      <c r="BZ26" s="357">
        <f>((BO26+'DRE + DCF'!AB$12)*(1+'DRE + DCF'!AB$15)+'DRE + DCF'!AB$18)*(1+'DRE + DCF'!AB$25)*'DRE + DCF'!AB$33</f>
        <v>51787705981.335464</v>
      </c>
      <c r="CA26" s="357">
        <f>((BP26+'DRE + DCF'!AC$12)*(1+'DRE + DCF'!AC$15)+'DRE + DCF'!AC$18)*(1+'DRE + DCF'!AC$25)*'DRE + DCF'!AC$33</f>
        <v>57221313343.071983</v>
      </c>
      <c r="CB26" s="357">
        <f>((BQ26+'DRE + DCF'!AD$12)*(1+'DRE + DCF'!AD$15)+'DRE + DCF'!AD$18)*(1+'DRE + DCF'!AD$25)*'DRE + DCF'!AD$33</f>
        <v>73983629088.050583</v>
      </c>
      <c r="CC26" s="357">
        <f>BR26*(1-DA$47)+('DRE + DCF'!N$53*10^6)</f>
        <v>199110476572.84454</v>
      </c>
      <c r="CD26" s="357">
        <f>BS26*(1-DB$47)+('DRE + DCF'!T$53*10^6)</f>
        <v>200645249722.40198</v>
      </c>
      <c r="CE26" s="357">
        <f>BT26*(1-DC$47)+('DRE + DCF'!U$53*10^6)</f>
        <v>219629451523.54364</v>
      </c>
      <c r="CF26" s="357">
        <f>BU26*(1-DD$47)+('DRE + DCF'!V$53*10^6)</f>
        <v>240650796217.31165</v>
      </c>
      <c r="CG26" s="357">
        <f>BV26*(1-DE$47)+('DRE + DCF'!W$53*10^6)</f>
        <v>263899153233.79694</v>
      </c>
      <c r="CH26" s="357">
        <f>BW26*(1-DF$47)+('DRE + DCF'!X$53*10^6)</f>
        <v>289595581130.80981</v>
      </c>
      <c r="CI26" s="357">
        <f>BX26*(1-DG$47)+('DRE + DCF'!Y$53*10^6)</f>
        <v>317991265880.99927</v>
      </c>
      <c r="CJ26" s="357">
        <f>BY26*(1-DH$47)+('DRE + DCF'!Z$53*10^6)</f>
        <v>349365140028.91705</v>
      </c>
      <c r="CK26" s="357">
        <f>BZ26*(1-DI$47)+('DRE + DCF'!AA$53*10^6)</f>
        <v>384026070174.01605</v>
      </c>
      <c r="CL26" s="357">
        <f>CA26*(1-DJ$47)+('DRE + DCF'!AB$53*10^6)</f>
        <v>422316972907.25696</v>
      </c>
      <c r="CM26" s="357">
        <f>CB26*(1-DK$47)+('DRE + DCF'!AC$53*10^6)</f>
        <v>471072532823.5033</v>
      </c>
      <c r="CN26" s="357">
        <f t="shared" si="30"/>
        <v>1080940749267.8273</v>
      </c>
      <c r="CO26" s="357">
        <f t="shared" si="31"/>
        <v>1147985971549.0847</v>
      </c>
      <c r="CP26" s="357">
        <f t="shared" si="32"/>
        <v>1095717390916.9176</v>
      </c>
      <c r="CQ26" s="357">
        <f t="shared" si="33"/>
        <v>1227203477826.948</v>
      </c>
      <c r="CR26" s="357">
        <f t="shared" si="34"/>
        <v>1374467895166.1819</v>
      </c>
      <c r="CS26" s="357">
        <f t="shared" si="35"/>
        <v>1539404042586.1238</v>
      </c>
      <c r="CT26" s="357">
        <f t="shared" si="36"/>
        <v>1724132527696.4587</v>
      </c>
      <c r="CU26" s="357">
        <f t="shared" si="37"/>
        <v>1931028431020.0339</v>
      </c>
      <c r="CV26" s="357">
        <f t="shared" si="38"/>
        <v>2162751842742.4382</v>
      </c>
      <c r="CW26" s="357">
        <f t="shared" si="39"/>
        <v>2422282063871.5313</v>
      </c>
      <c r="CX26" s="358">
        <f t="shared" si="40"/>
        <v>2712955911536.1157</v>
      </c>
    </row>
    <row r="27" spans="1:115" ht="30" customHeight="1" x14ac:dyDescent="0.25">
      <c r="D27" s="355">
        <f t="shared" si="41"/>
        <v>2.6932630347302811E-2</v>
      </c>
      <c r="E27" s="64">
        <f t="shared" si="0"/>
        <v>1.7513726847928346E-2</v>
      </c>
      <c r="F27" s="64">
        <f t="shared" si="1"/>
        <v>4.3165501891349461E-2</v>
      </c>
      <c r="G27" s="64">
        <f t="shared" si="2"/>
        <v>3.8820910966592737E-2</v>
      </c>
      <c r="H27" s="64">
        <f t="shared" si="3"/>
        <v>3.4726875002780155E-2</v>
      </c>
      <c r="I27" s="64">
        <f t="shared" si="4"/>
        <v>3.0849592711761159E-2</v>
      </c>
      <c r="J27" s="64">
        <f t="shared" si="5"/>
        <v>2.7164928283498369E-2</v>
      </c>
      <c r="K27" s="64">
        <f t="shared" si="6"/>
        <v>2.3652833758391029E-2</v>
      </c>
      <c r="L27" s="64">
        <f t="shared" si="7"/>
        <v>2.0296205443407433E-2</v>
      </c>
      <c r="M27" s="64">
        <f t="shared" si="8"/>
        <v>1.7080782525107835E-2</v>
      </c>
      <c r="N27" s="64">
        <f t="shared" si="9"/>
        <v>1.6373543241398142E-2</v>
      </c>
      <c r="O27" s="64">
        <f t="shared" si="45"/>
        <v>8.0000000000000036E-3</v>
      </c>
      <c r="P27" s="64">
        <f t="shared" si="45"/>
        <v>8.0000000000000036E-3</v>
      </c>
      <c r="Q27" s="64">
        <f t="shared" si="42"/>
        <v>8.0000000000000036E-3</v>
      </c>
      <c r="R27" s="64">
        <f t="shared" si="42"/>
        <v>8.0000000000000036E-3</v>
      </c>
      <c r="S27" s="64">
        <f t="shared" si="42"/>
        <v>8.0000000000000036E-3</v>
      </c>
      <c r="T27" s="64">
        <f t="shared" si="42"/>
        <v>8.0000000000000036E-3</v>
      </c>
      <c r="U27" s="64">
        <f t="shared" si="42"/>
        <v>8.0000000000000036E-3</v>
      </c>
      <c r="V27" s="64">
        <f t="shared" si="42"/>
        <v>8.0000000000000036E-3</v>
      </c>
      <c r="W27" s="64">
        <f t="shared" si="42"/>
        <v>8.0000000000000036E-3</v>
      </c>
      <c r="X27" s="64">
        <f t="shared" si="42"/>
        <v>8.0000000000000036E-3</v>
      </c>
      <c r="Y27" s="64">
        <f t="shared" si="42"/>
        <v>8.0000000000000036E-3</v>
      </c>
      <c r="Z27" s="64">
        <f t="shared" si="43"/>
        <v>0.18412010858911007</v>
      </c>
      <c r="AA27" s="64">
        <f t="shared" si="44"/>
        <v>0.17470120508973561</v>
      </c>
      <c r="AB27" s="64">
        <f t="shared" si="10"/>
        <v>0.20035298013315672</v>
      </c>
      <c r="AC27" s="64">
        <f t="shared" si="11"/>
        <v>0.1960083892084</v>
      </c>
      <c r="AD27" s="64">
        <f t="shared" si="12"/>
        <v>0.19191435324458742</v>
      </c>
      <c r="AE27" s="64">
        <f t="shared" si="13"/>
        <v>0.18803707095356842</v>
      </c>
      <c r="AF27" s="64">
        <f t="shared" si="14"/>
        <v>0.18435240652530563</v>
      </c>
      <c r="AG27" s="64">
        <f t="shared" si="15"/>
        <v>0.18084031200019829</v>
      </c>
      <c r="AH27" s="64">
        <f t="shared" si="16"/>
        <v>0.17748368368521469</v>
      </c>
      <c r="AI27" s="64">
        <f t="shared" si="17"/>
        <v>0.1742682607669151</v>
      </c>
      <c r="AJ27" s="64">
        <f t="shared" si="18"/>
        <v>0.1735610214832054</v>
      </c>
      <c r="AK27" s="356">
        <f>(1+O27)*'Projeções - Receitas'!N$34</f>
        <v>1857927780574.1479</v>
      </c>
      <c r="AL27" s="356">
        <f>(1+P27)*'Projeções - Receitas'!T$34</f>
        <v>1957609234392.5078</v>
      </c>
      <c r="AM27" s="356">
        <f>(1+Q27)*'Projeções - Receitas'!U$34</f>
        <v>2192522342519.6089</v>
      </c>
      <c r="AN27" s="356">
        <f>(1+R27)*'Projeções - Receitas'!V$34</f>
        <v>2455625023621.9619</v>
      </c>
      <c r="AO27" s="356">
        <f>(1+S27)*'Projeções - Receitas'!W$34</f>
        <v>2750300026456.5981</v>
      </c>
      <c r="AP27" s="356">
        <f>(1+T27)*'Projeções - Receitas'!X$34</f>
        <v>3080336029631.3896</v>
      </c>
      <c r="AQ27" s="356">
        <f>(1+U27)*'Projeções - Receitas'!Y$34</f>
        <v>3449976353187.1567</v>
      </c>
      <c r="AR27" s="356">
        <f>(1+V27)*'Projeções - Receitas'!Z$34</f>
        <v>3863973515569.6162</v>
      </c>
      <c r="AS27" s="356">
        <f>(1+W27)*'Projeções - Receitas'!AA$34</f>
        <v>4327650337437.9707</v>
      </c>
      <c r="AT27" s="356">
        <f>(1+X27)*'Projeções - Receitas'!AB$34</f>
        <v>4846968377930.5273</v>
      </c>
      <c r="AU27" s="356">
        <f>(1+Y27)*'Projeções - Receitas'!AC$34</f>
        <v>5428604583282.1924</v>
      </c>
      <c r="AV27" s="357">
        <f t="shared" si="19"/>
        <v>1630612085653.7258</v>
      </c>
      <c r="AW27" s="357">
        <f t="shared" si="20"/>
        <v>1718097608509.4753</v>
      </c>
      <c r="AX27" s="357">
        <f t="shared" si="21"/>
        <v>1924269321530.6123</v>
      </c>
      <c r="AY27" s="357">
        <f t="shared" si="22"/>
        <v>2155181640114.2859</v>
      </c>
      <c r="AZ27" s="357">
        <f t="shared" si="23"/>
        <v>2413803436928.001</v>
      </c>
      <c r="BA27" s="357">
        <f t="shared" si="24"/>
        <v>2703459849359.3608</v>
      </c>
      <c r="BB27" s="357">
        <f t="shared" si="25"/>
        <v>3027875031282.4844</v>
      </c>
      <c r="BC27" s="357">
        <f t="shared" si="26"/>
        <v>3391220035036.3828</v>
      </c>
      <c r="BD27" s="357">
        <f t="shared" si="27"/>
        <v>3798166439240.7495</v>
      </c>
      <c r="BE27" s="357">
        <f t="shared" si="28"/>
        <v>4253946411949.6396</v>
      </c>
      <c r="BF27" s="357">
        <f t="shared" si="29"/>
        <v>4764419981383.5977</v>
      </c>
      <c r="BG27" s="356">
        <f>(AK27*SUMPRODUCT(DA$10:DA$13,DA$28:DA$31)+AV27*SUMPRODUCT(DA$14:DA$23,DA$32:DA$41))*'Projeções - Receitas'!T$23+(AK27*DA$11*'Projeções - Receitas'!T$25)</f>
        <v>60726806195.359833</v>
      </c>
      <c r="BH27" s="356">
        <f>(AL27*SUMPRODUCT(DB$10:DB$13,DB$28:DB$31)+AW27*SUMPRODUCT(DB$14:DB$23,DB$32:DB$41))*'Projeções - Receitas'!U$23+(AL27*DB$11*'Projeções - Receitas'!U$25)</f>
        <v>48941160436.16494</v>
      </c>
      <c r="BI27" s="356">
        <f>(AM27*SUMPRODUCT(DC$10:DC$13,DC$28:DC$31)+AX27*SUMPRODUCT(DC$14:DC$23,DC$32:DC$41))*'Projeções - Receitas'!V$23+(AM27*DC$11*'Projeções - Receitas'!V$25)</f>
        <v>54152482683.858276</v>
      </c>
      <c r="BJ27" s="356">
        <f>(AN27*SUMPRODUCT(DD$10:DD$13,DD$28:DD$31)+AY27*SUMPRODUCT(DD$14:DD$23,DD$32:DD$41))*'Projeções - Receitas'!W$23+(AN27*DD$11*'Projeções - Receitas'!W$25)</f>
        <v>59864906168.936935</v>
      </c>
      <c r="BK27" s="356">
        <f>(AO27*SUMPRODUCT(DE$10:DE$13,DE$28:DE$31)+AZ27*SUMPRODUCT(DE$14:DE$23,DE$32:DE$41))*'Projeções - Receitas'!X$23+(AO27*DE$11*'Projeções - Receitas'!X$25)</f>
        <v>66149569950.077614</v>
      </c>
      <c r="BL27" s="356">
        <f>(AP27*SUMPRODUCT(DF$10:DF$13,DF$28:DF$31)+BA27*SUMPRODUCT(DF$14:DF$23,DF$32:DF$41))*'Projeções - Receitas'!Y$23+(AP27*DF$11*'Projeções - Receitas'!Y$25)</f>
        <v>73080498389.859283</v>
      </c>
      <c r="BM27" s="356">
        <f>(AQ27*SUMPRODUCT(DG$10:DG$13,DG$28:DG$31)+BB27*SUMPRODUCT(DG$14:DG$23,DG$32:DG$41))*'Projeções - Receitas'!Z$23+(AQ27*DG$11*'Projeções - Receitas'!Z$25)</f>
        <v>80728495503.837555</v>
      </c>
      <c r="BN27" s="356">
        <f>(AR27*SUMPRODUCT(DH$10:DH$13,DH$28:DH$31)+BC27*SUMPRODUCT(DH$14:DH$23,DH$32:DH$41))*'Projeções - Receitas'!AA$23+(AR27*DH$11*'Projeções - Receitas'!AA$25)</f>
        <v>89164281824.784241</v>
      </c>
      <c r="BO27" s="356">
        <f>(AS27*SUMPRODUCT(DI$10:DI$13,DI$28:DI$31)+BD27*SUMPRODUCT(DI$14:DI$23,DI$32:DI$41))*'Projeções - Receitas'!AB$23+(AS27*DI$11*'Projeções - Receitas'!AB$25)</f>
        <v>98466054951.701904</v>
      </c>
      <c r="BP27" s="356">
        <f>(AT27*SUMPRODUCT(DJ$10:DJ$13,DJ$28:DJ$31)+BE27*SUMPRODUCT(DJ$14:DJ$23,DJ$32:DJ$41))*'Projeções - Receitas'!AC$23+(AT27*DJ$11*'Projeções - Receitas'!AC$25)</f>
        <v>108722094684.27385</v>
      </c>
      <c r="BQ27" s="356">
        <f>(AU27*SUMPRODUCT(DK$10:DK$13,DK$28:DK$31)+BF27*SUMPRODUCT(DK$14:DK$23,DK$32:DK$41))*'Projeções - Receitas'!AD$23+(AU27*DK$11*'Projeções - Receitas'!AD$25)</f>
        <v>140572269809.50394</v>
      </c>
      <c r="BR27" s="357">
        <f>((BG27+'DRE + DCF'!T$12)*(1+'DRE + DCF'!T$15)+'DRE + DCF'!T$18)*(1+'DRE + DCF'!T$25)*'DRE + DCF'!T$33</f>
        <v>33587124605.274929</v>
      </c>
      <c r="BS27" s="357">
        <f>((BH27+'DRE + DCF'!U$12)*(1+'DRE + DCF'!U$15)+'DRE + DCF'!U$18)*(1+'DRE + DCF'!U$25)*'DRE + DCF'!U$33</f>
        <v>25540204804.766972</v>
      </c>
      <c r="BT27" s="357">
        <f>((BI27+'DRE + DCF'!V$12)*(1+'DRE + DCF'!V$15)+'DRE + DCF'!V$18)*(1+'DRE + DCF'!V$25)*'DRE + DCF'!V$33</f>
        <v>28351427033.745796</v>
      </c>
      <c r="BU27" s="357">
        <f>((BJ27+'DRE + DCF'!W$12)*(1+'DRE + DCF'!W$15)+'DRE + DCF'!W$18)*(1+'DRE + DCF'!W$25)*'DRE + DCF'!W$33</f>
        <v>31400573460.417828</v>
      </c>
      <c r="BV27" s="357">
        <f>((BK27+'DRE + DCF'!X$12)*(1+'DRE + DCF'!X$15)+'DRE + DCF'!X$18)*(1+'DRE + DCF'!X$25)*'DRE + DCF'!X$33</f>
        <v>34733371388.421516</v>
      </c>
      <c r="BW27" s="357">
        <f>((BL27+'DRE + DCF'!Y$12)*(1+'DRE + DCF'!Y$15)+'DRE + DCF'!Y$18)*(1+'DRE + DCF'!Y$25)*'DRE + DCF'!Y$33</f>
        <v>38397151631.648621</v>
      </c>
      <c r="BX27" s="357">
        <f>((BM27+'DRE + DCF'!Z$12)*(1+'DRE + DCF'!Z$15)+'DRE + DCF'!Z$18)*(1+'DRE + DCF'!Z$25)*'DRE + DCF'!Z$33</f>
        <v>42437302271.931442</v>
      </c>
      <c r="BY27" s="357">
        <f>((BN27+'DRE + DCF'!AA$12)*(1+'DRE + DCF'!AA$15)+'DRE + DCF'!AA$18)*(1+'DRE + DCF'!AA$25)*'DRE + DCF'!AA$33</f>
        <v>46895482147.933617</v>
      </c>
      <c r="BZ27" s="357">
        <f>((BO27+'DRE + DCF'!AB$12)*(1+'DRE + DCF'!AB$15)+'DRE + DCF'!AB$18)*(1+'DRE + DCF'!AB$25)*'DRE + DCF'!AB$33</f>
        <v>51817025349.686562</v>
      </c>
      <c r="CA27" s="357">
        <f>((BP27+'DRE + DCF'!AC$12)*(1+'DRE + DCF'!AC$15)+'DRE + DCF'!AC$18)*(1+'DRE + DCF'!AC$25)*'DRE + DCF'!AC$33</f>
        <v>57253649509.467606</v>
      </c>
      <c r="CB27" s="357">
        <f>((BQ27+'DRE + DCF'!AD$12)*(1+'DRE + DCF'!AD$15)+'DRE + DCF'!AD$18)*(1+'DRE + DCF'!AD$25)*'DRE + DCF'!AD$33</f>
        <v>74024538301.268356</v>
      </c>
      <c r="CC27" s="357">
        <f>BR27*(1-DA$47)+('DRE + DCF'!N$53*10^6)</f>
        <v>199121698817.52362</v>
      </c>
      <c r="CD27" s="357">
        <f>BS27*(1-DB$47)+('DRE + DCF'!T$53*10^6)</f>
        <v>200654063441.17313</v>
      </c>
      <c r="CE27" s="357">
        <f>BT27*(1-DC$47)+('DRE + DCF'!U$53*10^6)</f>
        <v>219639192666.16672</v>
      </c>
      <c r="CF27" s="357">
        <f>BU27*(1-DD$47)+('DRE + DCF'!V$53*10^6)</f>
        <v>240661552689.98999</v>
      </c>
      <c r="CG27" s="357">
        <f>BV27*(1-DE$47)+('DRE + DCF'!W$53*10^6)</f>
        <v>263911025402.99484</v>
      </c>
      <c r="CH27" s="357">
        <f>BW27*(1-DF$47)+('DRE + DCF'!X$53*10^6)</f>
        <v>289608682282.31543</v>
      </c>
      <c r="CI27" s="357">
        <f>BX27*(1-DG$47)+('DRE + DCF'!Y$53*10^6)</f>
        <v>318005721582.72504</v>
      </c>
      <c r="CJ27" s="357">
        <f>BY27*(1-DH$47)+('DRE + DCF'!Z$53*10^6)</f>
        <v>349381088058.05621</v>
      </c>
      <c r="CK27" s="357">
        <f>BZ27*(1-DI$47)+('DRE + DCF'!AA$53*10^6)</f>
        <v>384043661795.02673</v>
      </c>
      <c r="CL27" s="357">
        <f>CA27*(1-DJ$47)+('DRE + DCF'!AB$53*10^6)</f>
        <v>422336374607.0943</v>
      </c>
      <c r="CM27" s="357">
        <f>CB27*(1-DK$47)+('DRE + DCF'!AC$53*10^6)</f>
        <v>471097078351.43396</v>
      </c>
      <c r="CN27" s="357">
        <f t="shared" si="30"/>
        <v>1081477196289.7964</v>
      </c>
      <c r="CO27" s="357">
        <f t="shared" si="31"/>
        <v>1148555691634.2207</v>
      </c>
      <c r="CP27" s="357">
        <f t="shared" si="32"/>
        <v>1096261171259.8044</v>
      </c>
      <c r="CQ27" s="357">
        <f t="shared" si="33"/>
        <v>1227812511810.981</v>
      </c>
      <c r="CR27" s="357">
        <f t="shared" si="34"/>
        <v>1375150013228.2991</v>
      </c>
      <c r="CS27" s="357">
        <f t="shared" si="35"/>
        <v>1540168014815.6948</v>
      </c>
      <c r="CT27" s="357">
        <f t="shared" si="36"/>
        <v>1724988176593.5784</v>
      </c>
      <c r="CU27" s="357">
        <f t="shared" si="37"/>
        <v>1931986757784.8081</v>
      </c>
      <c r="CV27" s="357">
        <f t="shared" si="38"/>
        <v>2163825168718.9854</v>
      </c>
      <c r="CW27" s="357">
        <f t="shared" si="39"/>
        <v>2423484188965.2637</v>
      </c>
      <c r="CX27" s="358">
        <f t="shared" si="40"/>
        <v>2714302291641.0962</v>
      </c>
      <c r="CZ27" s="352"/>
      <c r="DA27" s="353">
        <v>2023</v>
      </c>
      <c r="DB27" s="353">
        <v>2024</v>
      </c>
      <c r="DC27" s="353">
        <v>2025</v>
      </c>
      <c r="DD27" s="353">
        <v>2026</v>
      </c>
      <c r="DE27" s="353">
        <v>2027</v>
      </c>
      <c r="DF27" s="353">
        <v>2028</v>
      </c>
      <c r="DG27" s="353">
        <v>2029</v>
      </c>
      <c r="DH27" s="353">
        <v>2030</v>
      </c>
      <c r="DI27" s="353">
        <v>2031</v>
      </c>
      <c r="DJ27" s="353">
        <v>2032</v>
      </c>
      <c r="DK27" s="354">
        <v>2033</v>
      </c>
    </row>
    <row r="28" spans="1:115" ht="30" customHeight="1" x14ac:dyDescent="0.25">
      <c r="D28" s="355">
        <f t="shared" si="41"/>
        <v>2.6851717837743122E-2</v>
      </c>
      <c r="E28" s="64">
        <f t="shared" si="0"/>
        <v>1.7434782403970644E-2</v>
      </c>
      <c r="F28" s="64">
        <f t="shared" si="1"/>
        <v>4.3075051105667728E-2</v>
      </c>
      <c r="G28" s="64">
        <f t="shared" si="2"/>
        <v>3.8732489123230462E-2</v>
      </c>
      <c r="H28" s="64">
        <f t="shared" si="3"/>
        <v>3.4640355670353978E-2</v>
      </c>
      <c r="I28" s="64">
        <f t="shared" si="4"/>
        <v>3.0764868694133862E-2</v>
      </c>
      <c r="J28" s="64">
        <f t="shared" si="5"/>
        <v>2.7081904993973144E-2</v>
      </c>
      <c r="K28" s="64">
        <f t="shared" si="6"/>
        <v>2.3571426333390377E-2</v>
      </c>
      <c r="L28" s="64">
        <f t="shared" si="7"/>
        <v>2.0216337390690176E-2</v>
      </c>
      <c r="M28" s="64">
        <f t="shared" si="8"/>
        <v>1.700238452848063E-2</v>
      </c>
      <c r="N28" s="64">
        <f t="shared" si="9"/>
        <v>1.6296532698550581E-2</v>
      </c>
      <c r="O28" s="64">
        <f t="shared" si="45"/>
        <v>8.5000000000000041E-3</v>
      </c>
      <c r="P28" s="64">
        <f t="shared" si="45"/>
        <v>8.5000000000000041E-3</v>
      </c>
      <c r="Q28" s="64">
        <f t="shared" ref="Q28:Q91" si="46">Q27+0.0005</f>
        <v>8.5000000000000041E-3</v>
      </c>
      <c r="R28" s="64">
        <f t="shared" ref="R28:R91" si="47">R27+0.0005</f>
        <v>8.5000000000000041E-3</v>
      </c>
      <c r="S28" s="64">
        <f t="shared" ref="S28:S91" si="48">S27+0.0005</f>
        <v>8.5000000000000041E-3</v>
      </c>
      <c r="T28" s="64">
        <f t="shared" ref="T28:T91" si="49">T27+0.0005</f>
        <v>8.5000000000000041E-3</v>
      </c>
      <c r="U28" s="64">
        <f t="shared" ref="U28:U91" si="50">U27+0.0005</f>
        <v>8.5000000000000041E-3</v>
      </c>
      <c r="V28" s="64">
        <f t="shared" ref="V28:V91" si="51">V27+0.0005</f>
        <v>8.5000000000000041E-3</v>
      </c>
      <c r="W28" s="64">
        <f t="shared" ref="W28:W91" si="52">W27+0.0005</f>
        <v>8.5000000000000041E-3</v>
      </c>
      <c r="X28" s="64">
        <f t="shared" ref="X28:X91" si="53">X27+0.0005</f>
        <v>8.5000000000000041E-3</v>
      </c>
      <c r="Y28" s="64">
        <f t="shared" ref="Y28:Y91" si="54">Y27+0.0005</f>
        <v>8.5000000000000041E-3</v>
      </c>
      <c r="Z28" s="64">
        <f t="shared" si="43"/>
        <v>0.18403919607955038</v>
      </c>
      <c r="AA28" s="64">
        <f t="shared" si="44"/>
        <v>0.1746222606457779</v>
      </c>
      <c r="AB28" s="64">
        <f t="shared" si="10"/>
        <v>0.20026252934747499</v>
      </c>
      <c r="AC28" s="64">
        <f t="shared" si="11"/>
        <v>0.19591996736503772</v>
      </c>
      <c r="AD28" s="64">
        <f t="shared" si="12"/>
        <v>0.19182783391216124</v>
      </c>
      <c r="AE28" s="64">
        <f t="shared" si="13"/>
        <v>0.18795234693594112</v>
      </c>
      <c r="AF28" s="64">
        <f t="shared" si="14"/>
        <v>0.1842693832357804</v>
      </c>
      <c r="AG28" s="64">
        <f t="shared" si="15"/>
        <v>0.18075890457519764</v>
      </c>
      <c r="AH28" s="64">
        <f t="shared" si="16"/>
        <v>0.17740381563249744</v>
      </c>
      <c r="AI28" s="64">
        <f t="shared" si="17"/>
        <v>0.17418986277028789</v>
      </c>
      <c r="AJ28" s="64">
        <f t="shared" si="18"/>
        <v>0.17348401094035784</v>
      </c>
      <c r="AK28" s="356">
        <f>(1+O28)*'Projeções - Receitas'!N$34</f>
        <v>1858849371735.147</v>
      </c>
      <c r="AL28" s="356">
        <f>(1+P28)*'Projeções - Receitas'!T$34</f>
        <v>1958580270719.0913</v>
      </c>
      <c r="AM28" s="356">
        <f>(1+Q28)*'Projeções - Receitas'!U$34</f>
        <v>2193609903205.3823</v>
      </c>
      <c r="AN28" s="356">
        <f>(1+R28)*'Projeções - Receitas'!V$34</f>
        <v>2456843091590.0283</v>
      </c>
      <c r="AO28" s="356">
        <f>(1+S28)*'Projeções - Receitas'!W$34</f>
        <v>2751664262580.832</v>
      </c>
      <c r="AP28" s="356">
        <f>(1+T28)*'Projeções - Receitas'!X$34</f>
        <v>3081863974090.5322</v>
      </c>
      <c r="AQ28" s="356">
        <f>(1+U28)*'Projeções - Receitas'!Y$34</f>
        <v>3451687650981.3965</v>
      </c>
      <c r="AR28" s="356">
        <f>(1+V28)*'Projeções - Receitas'!Z$34</f>
        <v>3865890169099.1641</v>
      </c>
      <c r="AS28" s="356">
        <f>(1+W28)*'Projeções - Receitas'!AA$34</f>
        <v>4329796989391.0645</v>
      </c>
      <c r="AT28" s="356">
        <f>(1+X28)*'Projeções - Receitas'!AB$34</f>
        <v>4849372628117.9932</v>
      </c>
      <c r="AU28" s="356">
        <f>(1+Y28)*'Projeções - Receitas'!AC$34</f>
        <v>5431297343492.1533</v>
      </c>
      <c r="AV28" s="357">
        <f t="shared" si="19"/>
        <v>1631420921013.6731</v>
      </c>
      <c r="AW28" s="357">
        <f t="shared" si="20"/>
        <v>1718949839466.0771</v>
      </c>
      <c r="AX28" s="357">
        <f t="shared" si="21"/>
        <v>1925223820202.0063</v>
      </c>
      <c r="AY28" s="357">
        <f t="shared" si="22"/>
        <v>2156250678626.2473</v>
      </c>
      <c r="AZ28" s="357">
        <f t="shared" si="23"/>
        <v>2415000760061.397</v>
      </c>
      <c r="BA28" s="357">
        <f t="shared" si="24"/>
        <v>2704800851268.7651</v>
      </c>
      <c r="BB28" s="357">
        <f t="shared" si="25"/>
        <v>3029376953421.0171</v>
      </c>
      <c r="BC28" s="357">
        <f t="shared" si="26"/>
        <v>3392902187831.5396</v>
      </c>
      <c r="BD28" s="357">
        <f t="shared" si="27"/>
        <v>3800050450371.3247</v>
      </c>
      <c r="BE28" s="357">
        <f t="shared" si="28"/>
        <v>4256056504415.8848</v>
      </c>
      <c r="BF28" s="357">
        <f t="shared" si="29"/>
        <v>4766783284945.792</v>
      </c>
      <c r="BG28" s="356">
        <f>(AK28*SUMPRODUCT(DA$10:DA$13,DA$28:DA$31)+AV28*SUMPRODUCT(DA$14:DA$23,DA$32:DA$41))*'Projeções - Receitas'!T$23+(AK28*DA$11*'Projeções - Receitas'!T$25)</f>
        <v>60756928619.067871</v>
      </c>
      <c r="BH28" s="356">
        <f>(AL28*SUMPRODUCT(DB$10:DB$13,DB$28:DB$31)+AW28*SUMPRODUCT(DB$14:DB$23,DB$32:DB$41))*'Projeções - Receitas'!U$23+(AL28*DB$11*'Projeções - Receitas'!U$25)</f>
        <v>48965436805.428925</v>
      </c>
      <c r="BI28" s="356">
        <f>(AM28*SUMPRODUCT(DC$10:DC$13,DC$28:DC$31)+AX28*SUMPRODUCT(DC$14:DC$23,DC$32:DC$41))*'Projeções - Receitas'!V$23+(AM28*DC$11*'Projeções - Receitas'!V$25)</f>
        <v>54179344034.395889</v>
      </c>
      <c r="BJ28" s="356">
        <f>(AN28*SUMPRODUCT(DD$10:DD$13,DD$28:DD$31)+AY28*SUMPRODUCT(DD$14:DD$23,DD$32:DD$41))*'Projeções - Receitas'!W$23+(AN28*DD$11*'Projeções - Receitas'!W$25)</f>
        <v>59894601062.869965</v>
      </c>
      <c r="BK28" s="356">
        <f>(AO28*SUMPRODUCT(DE$10:DE$13,DE$28:DE$31)+AZ28*SUMPRODUCT(DE$14:DE$23,DE$32:DE$41))*'Projeções - Receitas'!X$23+(AO28*DE$11*'Projeções - Receitas'!X$25)</f>
        <v>66182382236.759209</v>
      </c>
      <c r="BL28" s="356">
        <f>(AP28*SUMPRODUCT(DF$10:DF$13,DF$28:DF$31)+BA28*SUMPRODUCT(DF$14:DF$23,DF$32:DF$41))*'Projeções - Receitas'!Y$23+(AP28*DF$11*'Projeções - Receitas'!Y$25)</f>
        <v>73116748637.076477</v>
      </c>
      <c r="BM28" s="356">
        <f>(AQ28*SUMPRODUCT(DG$10:DG$13,DG$28:DG$31)+BB28*SUMPRODUCT(DG$14:DG$23,DG$32:DG$41))*'Projeções - Receitas'!Z$23+(AQ28*DG$11*'Projeções - Receitas'!Z$25)</f>
        <v>80768539400.416931</v>
      </c>
      <c r="BN28" s="356">
        <f>(AR28*SUMPRODUCT(DH$10:DH$13,DH$28:DH$31)+BC28*SUMPRODUCT(DH$14:DH$23,DH$32:DH$41))*'Projeções - Receitas'!AA$23+(AR28*DH$11*'Projeções - Receitas'!AA$25)</f>
        <v>89208510139.181366</v>
      </c>
      <c r="BO28" s="356">
        <f>(AS28*SUMPRODUCT(DI$10:DI$13,DI$28:DI$31)+BD28*SUMPRODUCT(DI$14:DI$23,DI$32:DI$41))*'Projeções - Receitas'!AB$23+(AS28*DI$11*'Projeções - Receitas'!AB$25)</f>
        <v>98514897240.864502</v>
      </c>
      <c r="BP28" s="356">
        <f>(AT28*SUMPRODUCT(DJ$10:DJ$13,DJ$28:DJ$31)+BE28*SUMPRODUCT(DJ$14:DJ$23,DJ$32:DJ$41))*'Projeções - Receitas'!AC$23+(AT28*DJ$11*'Projeções - Receitas'!AC$25)</f>
        <v>108776024294.73244</v>
      </c>
      <c r="BQ28" s="356">
        <f>(AU28*SUMPRODUCT(DK$10:DK$13,DK$28:DK$31)+BF28*SUMPRODUCT(DK$14:DK$23,DK$32:DK$41))*'Projeções - Receitas'!AD$23+(AU28*DK$11*'Projeções - Receitas'!AD$25)</f>
        <v>140641998117.94113</v>
      </c>
      <c r="BR28" s="357">
        <f>((BG28+'DRE + DCF'!T$12)*(1+'DRE + DCF'!T$15)+'DRE + DCF'!T$18)*(1+'DRE + DCF'!T$25)*'DRE + DCF'!T$33</f>
        <v>33605571241.178497</v>
      </c>
      <c r="BS28" s="357">
        <f>((BH28+'DRE + DCF'!U$12)*(1+'DRE + DCF'!U$15)+'DRE + DCF'!U$18)*(1+'DRE + DCF'!U$25)*'DRE + DCF'!U$33</f>
        <v>25554894336.052292</v>
      </c>
      <c r="BT28" s="357">
        <f>((BI28+'DRE + DCF'!V$12)*(1+'DRE + DCF'!V$15)+'DRE + DCF'!V$18)*(1+'DRE + DCF'!V$25)*'DRE + DCF'!V$33</f>
        <v>28367662271.450943</v>
      </c>
      <c r="BU28" s="357">
        <f>((BJ28+'DRE + DCF'!W$12)*(1+'DRE + DCF'!W$15)+'DRE + DCF'!W$18)*(1+'DRE + DCF'!W$25)*'DRE + DCF'!W$33</f>
        <v>31418500914.881775</v>
      </c>
      <c r="BV28" s="357">
        <f>((BK28+'DRE + DCF'!X$12)*(1+'DRE + DCF'!X$15)+'DRE + DCF'!X$18)*(1+'DRE + DCF'!X$25)*'DRE + DCF'!X$33</f>
        <v>34753158337.084694</v>
      </c>
      <c r="BW28" s="357">
        <f>((BL28+'DRE + DCF'!Y$12)*(1+'DRE + DCF'!Y$15)+'DRE + DCF'!Y$18)*(1+'DRE + DCF'!Y$25)*'DRE + DCF'!Y$33</f>
        <v>38418986884.157928</v>
      </c>
      <c r="BX28" s="357">
        <f>((BM28+'DRE + DCF'!Z$12)*(1+'DRE + DCF'!Z$15)+'DRE + DCF'!Z$18)*(1+'DRE + DCF'!Z$25)*'DRE + DCF'!Z$33</f>
        <v>42461395108.141098</v>
      </c>
      <c r="BY28" s="357">
        <f>((BN28+'DRE + DCF'!AA$12)*(1+'DRE + DCF'!AA$15)+'DRE + DCF'!AA$18)*(1+'DRE + DCF'!AA$25)*'DRE + DCF'!AA$33</f>
        <v>46922062196.498741</v>
      </c>
      <c r="BZ28" s="357">
        <f>((BO28+'DRE + DCF'!AB$12)*(1+'DRE + DCF'!AB$15)+'DRE + DCF'!AB$18)*(1+'DRE + DCF'!AB$25)*'DRE + DCF'!AB$33</f>
        <v>51846344718.037682</v>
      </c>
      <c r="CA28" s="357">
        <f>((BP28+'DRE + DCF'!AC$12)*(1+'DRE + DCF'!AC$15)+'DRE + DCF'!AC$18)*(1+'DRE + DCF'!AC$25)*'DRE + DCF'!AC$33</f>
        <v>57285985675.86335</v>
      </c>
      <c r="CB28" s="357">
        <f>((BQ28+'DRE + DCF'!AD$12)*(1+'DRE + DCF'!AD$15)+'DRE + DCF'!AD$18)*(1+'DRE + DCF'!AD$25)*'DRE + DCF'!AD$33</f>
        <v>74065447514.486069</v>
      </c>
      <c r="CC28" s="357">
        <f>BR28*(1-DA$47)+('DRE + DCF'!N$53*10^6)</f>
        <v>199132921062.2027</v>
      </c>
      <c r="CD28" s="357">
        <f>BS28*(1-DB$47)+('DRE + DCF'!T$53*10^6)</f>
        <v>200662877159.94434</v>
      </c>
      <c r="CE28" s="357">
        <f>BT28*(1-DC$47)+('DRE + DCF'!U$53*10^6)</f>
        <v>219648933808.78983</v>
      </c>
      <c r="CF28" s="357">
        <f>BU28*(1-DD$47)+('DRE + DCF'!V$53*10^6)</f>
        <v>240672309162.66837</v>
      </c>
      <c r="CG28" s="357">
        <f>BV28*(1-DE$47)+('DRE + DCF'!W$53*10^6)</f>
        <v>263922897572.19275</v>
      </c>
      <c r="CH28" s="357">
        <f>BW28*(1-DF$47)+('DRE + DCF'!X$53*10^6)</f>
        <v>289621783433.82098</v>
      </c>
      <c r="CI28" s="357">
        <f>BX28*(1-DG$47)+('DRE + DCF'!Y$53*10^6)</f>
        <v>318020177284.45081</v>
      </c>
      <c r="CJ28" s="357">
        <f>BY28*(1-DH$47)+('DRE + DCF'!Z$53*10^6)</f>
        <v>349397036087.19525</v>
      </c>
      <c r="CK28" s="357">
        <f>BZ28*(1-DI$47)+('DRE + DCF'!AA$53*10^6)</f>
        <v>384061253416.03741</v>
      </c>
      <c r="CL28" s="357">
        <f>CA28*(1-DJ$47)+('DRE + DCF'!AB$53*10^6)</f>
        <v>422355776306.93176</v>
      </c>
      <c r="CM28" s="357">
        <f>CB28*(1-DK$47)+('DRE + DCF'!AC$53*10^6)</f>
        <v>471121623879.36462</v>
      </c>
      <c r="CN28" s="357">
        <f t="shared" si="30"/>
        <v>1082013643311.7655</v>
      </c>
      <c r="CO28" s="357">
        <f t="shared" si="31"/>
        <v>1149125411719.3567</v>
      </c>
      <c r="CP28" s="357">
        <f t="shared" si="32"/>
        <v>1096804951602.6912</v>
      </c>
      <c r="CQ28" s="357">
        <f t="shared" si="33"/>
        <v>1228421545795.0142</v>
      </c>
      <c r="CR28" s="357">
        <f t="shared" si="34"/>
        <v>1375832131290.416</v>
      </c>
      <c r="CS28" s="357">
        <f t="shared" si="35"/>
        <v>1540931987045.2661</v>
      </c>
      <c r="CT28" s="357">
        <f t="shared" si="36"/>
        <v>1725843825490.6982</v>
      </c>
      <c r="CU28" s="357">
        <f t="shared" si="37"/>
        <v>1932945084549.582</v>
      </c>
      <c r="CV28" s="357">
        <f t="shared" si="38"/>
        <v>2164898494695.5322</v>
      </c>
      <c r="CW28" s="357">
        <f t="shared" si="39"/>
        <v>2424686314058.9966</v>
      </c>
      <c r="CX28" s="358">
        <f t="shared" si="40"/>
        <v>2715648671746.0767</v>
      </c>
      <c r="CZ28" s="365" t="s">
        <v>132</v>
      </c>
      <c r="DA28" s="366">
        <f>'Projeções - Receitas'!T94</f>
        <v>0.13696465425366547</v>
      </c>
      <c r="DB28" s="366">
        <f>'Projeções - Receitas'!U94</f>
        <v>0.10178717565208192</v>
      </c>
      <c r="DC28" s="366">
        <f>'Projeções - Receitas'!V94</f>
        <v>9.6987052178818631E-2</v>
      </c>
      <c r="DD28" s="366">
        <f>'Projeções - Receitas'!W94</f>
        <v>9.7149768228759759E-2</v>
      </c>
      <c r="DE28" s="366">
        <f>'Projeções - Receitas'!X94</f>
        <v>9.9183718853023864E-2</v>
      </c>
      <c r="DF28" s="366">
        <f>'Projeções - Receitas'!Y94</f>
        <v>0.10121766947728797</v>
      </c>
      <c r="DG28" s="366">
        <f>'Projeções - Receitas'!Z94</f>
        <v>0.10276347195172869</v>
      </c>
      <c r="DH28" s="366">
        <f>'Projeções - Receitas'!AA94</f>
        <v>0.10398384232628716</v>
      </c>
      <c r="DI28" s="366">
        <f>'Projeções - Receitas'!AB94</f>
        <v>0.10496013862593392</v>
      </c>
      <c r="DJ28" s="366">
        <f>'Projeções - Receitas'!AC94</f>
        <v>0.10561100282569844</v>
      </c>
      <c r="DK28" s="367">
        <f>'Projeções - Receitas'!AD94</f>
        <v>0.10577371887563956</v>
      </c>
    </row>
    <row r="29" spans="1:115" ht="30" customHeight="1" x14ac:dyDescent="0.25">
      <c r="D29" s="355">
        <f t="shared" si="41"/>
        <v>2.6770885518975829E-2</v>
      </c>
      <c r="E29" s="64">
        <f t="shared" si="0"/>
        <v>1.7355916200294308E-2</v>
      </c>
      <c r="F29" s="64">
        <f t="shared" si="1"/>
        <v>4.2984689963975753E-2</v>
      </c>
      <c r="G29" s="64">
        <f t="shared" si="2"/>
        <v>3.8644154913013207E-2</v>
      </c>
      <c r="H29" s="64">
        <f t="shared" si="3"/>
        <v>3.4553922085531763E-2</v>
      </c>
      <c r="I29" s="64">
        <f t="shared" si="4"/>
        <v>3.0680228644809487E-2</v>
      </c>
      <c r="J29" s="64">
        <f t="shared" si="5"/>
        <v>2.6998963987192787E-2</v>
      </c>
      <c r="K29" s="64">
        <f t="shared" si="6"/>
        <v>2.3490099589683122E-2</v>
      </c>
      <c r="L29" s="64">
        <f t="shared" si="7"/>
        <v>2.0136548493624701E-2</v>
      </c>
      <c r="M29" s="64">
        <f t="shared" si="8"/>
        <v>1.692406423056167E-2</v>
      </c>
      <c r="N29" s="64">
        <f t="shared" si="9"/>
        <v>1.6219598479333214E-2</v>
      </c>
      <c r="O29" s="64">
        <f t="shared" si="45"/>
        <v>9.0000000000000045E-3</v>
      </c>
      <c r="P29" s="64">
        <f t="shared" si="45"/>
        <v>9.0000000000000045E-3</v>
      </c>
      <c r="Q29" s="64">
        <f t="shared" si="46"/>
        <v>9.0000000000000045E-3</v>
      </c>
      <c r="R29" s="64">
        <f t="shared" si="47"/>
        <v>9.0000000000000045E-3</v>
      </c>
      <c r="S29" s="64">
        <f t="shared" si="48"/>
        <v>9.0000000000000045E-3</v>
      </c>
      <c r="T29" s="64">
        <f t="shared" si="49"/>
        <v>9.0000000000000045E-3</v>
      </c>
      <c r="U29" s="64">
        <f t="shared" si="50"/>
        <v>9.0000000000000045E-3</v>
      </c>
      <c r="V29" s="64">
        <f t="shared" si="51"/>
        <v>9.0000000000000045E-3</v>
      </c>
      <c r="W29" s="64">
        <f t="shared" si="52"/>
        <v>9.0000000000000045E-3</v>
      </c>
      <c r="X29" s="64">
        <f t="shared" si="53"/>
        <v>9.0000000000000045E-3</v>
      </c>
      <c r="Y29" s="64">
        <f t="shared" si="54"/>
        <v>9.0000000000000045E-3</v>
      </c>
      <c r="Z29" s="64">
        <f t="shared" si="43"/>
        <v>0.18395836376078309</v>
      </c>
      <c r="AA29" s="64">
        <f t="shared" si="44"/>
        <v>0.17454339444210157</v>
      </c>
      <c r="AB29" s="64">
        <f t="shared" si="10"/>
        <v>0.20017216820578301</v>
      </c>
      <c r="AC29" s="64">
        <f t="shared" si="11"/>
        <v>0.19583163315482047</v>
      </c>
      <c r="AD29" s="64">
        <f t="shared" si="12"/>
        <v>0.19174140032733902</v>
      </c>
      <c r="AE29" s="64">
        <f t="shared" si="13"/>
        <v>0.18786770688661675</v>
      </c>
      <c r="AF29" s="64">
        <f t="shared" si="14"/>
        <v>0.18418644222900005</v>
      </c>
      <c r="AG29" s="64">
        <f t="shared" si="15"/>
        <v>0.18067757783149038</v>
      </c>
      <c r="AH29" s="64">
        <f t="shared" si="16"/>
        <v>0.17732402673543196</v>
      </c>
      <c r="AI29" s="64">
        <f t="shared" si="17"/>
        <v>0.17411154247236893</v>
      </c>
      <c r="AJ29" s="64">
        <f t="shared" si="18"/>
        <v>0.17340707672114047</v>
      </c>
      <c r="AK29" s="356">
        <f>(1+O29)*'Projeções - Receitas'!N$34</f>
        <v>1859770962896.1458</v>
      </c>
      <c r="AL29" s="356">
        <f>(1+P29)*'Projeções - Receitas'!T$34</f>
        <v>1959551307045.6748</v>
      </c>
      <c r="AM29" s="356">
        <f>(1+Q29)*'Projeções - Receitas'!U$34</f>
        <v>2194697463891.1558</v>
      </c>
      <c r="AN29" s="356">
        <f>(1+R29)*'Projeções - Receitas'!V$34</f>
        <v>2458061159558.0947</v>
      </c>
      <c r="AO29" s="356">
        <f>(1+S29)*'Projeções - Receitas'!W$34</f>
        <v>2753028498705.0664</v>
      </c>
      <c r="AP29" s="356">
        <f>(1+T29)*'Projeções - Receitas'!X$34</f>
        <v>3083391918549.6743</v>
      </c>
      <c r="AQ29" s="356">
        <f>(1+U29)*'Projeções - Receitas'!Y$34</f>
        <v>3453398948775.6357</v>
      </c>
      <c r="AR29" s="356">
        <f>(1+V29)*'Projeções - Receitas'!Z$34</f>
        <v>3867806822628.7124</v>
      </c>
      <c r="AS29" s="356">
        <f>(1+W29)*'Projeções - Receitas'!AA$34</f>
        <v>4331943641344.1587</v>
      </c>
      <c r="AT29" s="356">
        <f>(1+X29)*'Projeções - Receitas'!AB$34</f>
        <v>4851776878305.458</v>
      </c>
      <c r="AU29" s="356">
        <f>(1+Y29)*'Projeções - Receitas'!AC$34</f>
        <v>5433990103702.1143</v>
      </c>
      <c r="AV29" s="357">
        <f t="shared" si="19"/>
        <v>1632229756373.6201</v>
      </c>
      <c r="AW29" s="357">
        <f t="shared" si="20"/>
        <v>1719802070422.679</v>
      </c>
      <c r="AX29" s="357">
        <f t="shared" si="21"/>
        <v>1926178318873.4004</v>
      </c>
      <c r="AY29" s="357">
        <f t="shared" si="22"/>
        <v>2157319717138.2087</v>
      </c>
      <c r="AZ29" s="357">
        <f t="shared" si="23"/>
        <v>2416198083194.7939</v>
      </c>
      <c r="BA29" s="357">
        <f t="shared" si="24"/>
        <v>2706141853178.1694</v>
      </c>
      <c r="BB29" s="357">
        <f t="shared" si="25"/>
        <v>3030878875559.5498</v>
      </c>
      <c r="BC29" s="357">
        <f t="shared" si="26"/>
        <v>3394584340626.6963</v>
      </c>
      <c r="BD29" s="357">
        <f t="shared" si="27"/>
        <v>3801934461501.9004</v>
      </c>
      <c r="BE29" s="357">
        <f t="shared" si="28"/>
        <v>4258166596882.1289</v>
      </c>
      <c r="BF29" s="357">
        <f t="shared" si="29"/>
        <v>4769146588507.9854</v>
      </c>
      <c r="BG29" s="356">
        <f>(AK29*SUMPRODUCT(DA$10:DA$13,DA$28:DA$31)+AV29*SUMPRODUCT(DA$14:DA$23,DA$32:DA$41))*'Projeções - Receitas'!T$23+(AK29*DA$11*'Projeções - Receitas'!T$25)</f>
        <v>60787051042.775848</v>
      </c>
      <c r="BH29" s="356">
        <f>(AL29*SUMPRODUCT(DB$10:DB$13,DB$28:DB$31)+AW29*SUMPRODUCT(DB$14:DB$23,DB$32:DB$41))*'Projeções - Receitas'!U$23+(AL29*DB$11*'Projeções - Receitas'!U$25)</f>
        <v>48989713174.692902</v>
      </c>
      <c r="BI29" s="356">
        <f>(AM29*SUMPRODUCT(DC$10:DC$13,DC$28:DC$31)+AX29*SUMPRODUCT(DC$14:DC$23,DC$32:DC$41))*'Projeções - Receitas'!V$23+(AM29*DC$11*'Projeções - Receitas'!V$25)</f>
        <v>54206205384.93354</v>
      </c>
      <c r="BJ29" s="356">
        <f>(AN29*SUMPRODUCT(DD$10:DD$13,DD$28:DD$31)+AY29*SUMPRODUCT(DD$14:DD$23,DD$32:DD$41))*'Projeções - Receitas'!W$23+(AN29*DD$11*'Projeções - Receitas'!W$25)</f>
        <v>59924295956.802948</v>
      </c>
      <c r="BK29" s="356">
        <f>(AO29*SUMPRODUCT(DE$10:DE$13,DE$28:DE$31)+AZ29*SUMPRODUCT(DE$14:DE$23,DE$32:DE$41))*'Projeções - Receitas'!X$23+(AO29*DE$11*'Projeções - Receitas'!X$25)</f>
        <v>66215194523.440796</v>
      </c>
      <c r="BL29" s="356">
        <f>(AP29*SUMPRODUCT(DF$10:DF$13,DF$28:DF$31)+BA29*SUMPRODUCT(DF$14:DF$23,DF$32:DF$41))*'Projeções - Receitas'!Y$23+(AP29*DF$11*'Projeções - Receitas'!Y$25)</f>
        <v>73152998884.29364</v>
      </c>
      <c r="BM29" s="356">
        <f>(AQ29*SUMPRODUCT(DG$10:DG$13,DG$28:DG$31)+BB29*SUMPRODUCT(DG$14:DG$23,DG$32:DG$41))*'Projeções - Receitas'!Z$23+(AQ29*DG$11*'Projeções - Receitas'!Z$25)</f>
        <v>80808583296.99614</v>
      </c>
      <c r="BN29" s="356">
        <f>(AR29*SUMPRODUCT(DH$10:DH$13,DH$28:DH$31)+BC29*SUMPRODUCT(DH$14:DH$23,DH$32:DH$41))*'Projeções - Receitas'!AA$23+(AR29*DH$11*'Projeções - Receitas'!AA$25)</f>
        <v>89252738453.578613</v>
      </c>
      <c r="BO29" s="356">
        <f>(AS29*SUMPRODUCT(DI$10:DI$13,DI$28:DI$31)+BD29*SUMPRODUCT(DI$14:DI$23,DI$32:DI$41))*'Projeções - Receitas'!AB$23+(AS29*DI$11*'Projeções - Receitas'!AB$25)</f>
        <v>98563739530.027069</v>
      </c>
      <c r="BP29" s="356">
        <f>(AT29*SUMPRODUCT(DJ$10:DJ$13,DJ$28:DJ$31)+BE29*SUMPRODUCT(DJ$14:DJ$23,DJ$32:DJ$41))*'Projeções - Receitas'!AC$23+(AT29*DJ$11*'Projeções - Receitas'!AC$25)</f>
        <v>108829953905.19087</v>
      </c>
      <c r="BQ29" s="356">
        <f>(AU29*SUMPRODUCT(DK$10:DK$13,DK$28:DK$31)+BF29*SUMPRODUCT(DK$14:DK$23,DK$32:DK$41))*'Projeções - Receitas'!AD$23+(AU29*DK$11*'Projeções - Receitas'!AD$25)</f>
        <v>140711726426.37842</v>
      </c>
      <c r="BR29" s="357">
        <f>((BG29+'DRE + DCF'!T$12)*(1+'DRE + DCF'!T$15)+'DRE + DCF'!T$18)*(1+'DRE + DCF'!T$25)*'DRE + DCF'!T$33</f>
        <v>33624017877.082008</v>
      </c>
      <c r="BS29" s="357">
        <f>((BH29+'DRE + DCF'!U$12)*(1+'DRE + DCF'!U$15)+'DRE + DCF'!U$18)*(1+'DRE + DCF'!U$25)*'DRE + DCF'!U$33</f>
        <v>25569583867.337601</v>
      </c>
      <c r="BT29" s="357">
        <f>((BI29+'DRE + DCF'!V$12)*(1+'DRE + DCF'!V$15)+'DRE + DCF'!V$18)*(1+'DRE + DCF'!V$25)*'DRE + DCF'!V$33</f>
        <v>28383897509.156113</v>
      </c>
      <c r="BU29" s="357">
        <f>((BJ29+'DRE + DCF'!W$12)*(1+'DRE + DCF'!W$15)+'DRE + DCF'!W$18)*(1+'DRE + DCF'!W$25)*'DRE + DCF'!W$33</f>
        <v>31436428369.345688</v>
      </c>
      <c r="BV29" s="357">
        <f>((BK29+'DRE + DCF'!X$12)*(1+'DRE + DCF'!X$15)+'DRE + DCF'!X$18)*(1+'DRE + DCF'!X$25)*'DRE + DCF'!X$33</f>
        <v>34772945285.747871</v>
      </c>
      <c r="BW29" s="357">
        <f>((BL29+'DRE + DCF'!Y$12)*(1+'DRE + DCF'!Y$15)+'DRE + DCF'!Y$18)*(1+'DRE + DCF'!Y$25)*'DRE + DCF'!Y$33</f>
        <v>38440822136.667213</v>
      </c>
      <c r="BX29" s="357">
        <f>((BM29+'DRE + DCF'!Z$12)*(1+'DRE + DCF'!Z$15)+'DRE + DCF'!Z$18)*(1+'DRE + DCF'!Z$25)*'DRE + DCF'!Z$33</f>
        <v>42485487944.350662</v>
      </c>
      <c r="BY29" s="357">
        <f>((BN29+'DRE + DCF'!AA$12)*(1+'DRE + DCF'!AA$15)+'DRE + DCF'!AA$18)*(1+'DRE + DCF'!AA$25)*'DRE + DCF'!AA$33</f>
        <v>46948642245.063934</v>
      </c>
      <c r="BZ29" s="357">
        <f>((BO29+'DRE + DCF'!AB$12)*(1+'DRE + DCF'!AB$15)+'DRE + DCF'!AB$18)*(1+'DRE + DCF'!AB$25)*'DRE + DCF'!AB$33</f>
        <v>51875664086.388771</v>
      </c>
      <c r="CA29" s="357">
        <f>((BP29+'DRE + DCF'!AC$12)*(1+'DRE + DCF'!AC$15)+'DRE + DCF'!AC$18)*(1+'DRE + DCF'!AC$25)*'DRE + DCF'!AC$33</f>
        <v>57318321842.25898</v>
      </c>
      <c r="CB29" s="357">
        <f>((BQ29+'DRE + DCF'!AD$12)*(1+'DRE + DCF'!AD$15)+'DRE + DCF'!AD$18)*(1+'DRE + DCF'!AD$25)*'DRE + DCF'!AD$33</f>
        <v>74106356727.703842</v>
      </c>
      <c r="CC29" s="357">
        <f>BR29*(1-DA$47)+('DRE + DCF'!N$53*10^6)</f>
        <v>199144143306.88171</v>
      </c>
      <c r="CD29" s="357">
        <f>BS29*(1-DB$47)+('DRE + DCF'!T$53*10^6)</f>
        <v>200671690878.71552</v>
      </c>
      <c r="CE29" s="357">
        <f>BT29*(1-DC$47)+('DRE + DCF'!U$53*10^6)</f>
        <v>219658674951.4129</v>
      </c>
      <c r="CF29" s="357">
        <f>BU29*(1-DD$47)+('DRE + DCF'!V$53*10^6)</f>
        <v>240683065635.34671</v>
      </c>
      <c r="CG29" s="357">
        <f>BV29*(1-DE$47)+('DRE + DCF'!W$53*10^6)</f>
        <v>263934769741.39066</v>
      </c>
      <c r="CH29" s="357">
        <f>BW29*(1-DF$47)+('DRE + DCF'!X$53*10^6)</f>
        <v>289634884585.32654</v>
      </c>
      <c r="CI29" s="357">
        <f>BX29*(1-DG$47)+('DRE + DCF'!Y$53*10^6)</f>
        <v>318034632986.17657</v>
      </c>
      <c r="CJ29" s="357">
        <f>BY29*(1-DH$47)+('DRE + DCF'!Z$53*10^6)</f>
        <v>349412984116.33435</v>
      </c>
      <c r="CK29" s="357">
        <f>BZ29*(1-DI$47)+('DRE + DCF'!AA$53*10^6)</f>
        <v>384078845037.04803</v>
      </c>
      <c r="CL29" s="357">
        <f>CA29*(1-DJ$47)+('DRE + DCF'!AB$53*10^6)</f>
        <v>422375178006.76917</v>
      </c>
      <c r="CM29" s="357">
        <f>CB29*(1-DK$47)+('DRE + DCF'!AC$53*10^6)</f>
        <v>471146169407.29529</v>
      </c>
      <c r="CN29" s="357">
        <f t="shared" si="30"/>
        <v>1082550090333.7345</v>
      </c>
      <c r="CO29" s="357">
        <f t="shared" si="31"/>
        <v>1149695131804.4927</v>
      </c>
      <c r="CP29" s="357">
        <f t="shared" si="32"/>
        <v>1097348731945.5779</v>
      </c>
      <c r="CQ29" s="357">
        <f t="shared" si="33"/>
        <v>1229030579779.0474</v>
      </c>
      <c r="CR29" s="357">
        <f t="shared" si="34"/>
        <v>1376514249352.5332</v>
      </c>
      <c r="CS29" s="357">
        <f t="shared" si="35"/>
        <v>1541695959274.8372</v>
      </c>
      <c r="CT29" s="357">
        <f t="shared" si="36"/>
        <v>1726699474387.8179</v>
      </c>
      <c r="CU29" s="357">
        <f t="shared" si="37"/>
        <v>1933903411314.3562</v>
      </c>
      <c r="CV29" s="357">
        <f t="shared" si="38"/>
        <v>2165971820672.0793</v>
      </c>
      <c r="CW29" s="357">
        <f t="shared" si="39"/>
        <v>2425888439152.729</v>
      </c>
      <c r="CX29" s="358">
        <f t="shared" si="40"/>
        <v>2716995051851.0571</v>
      </c>
      <c r="CZ29" s="365" t="s">
        <v>133</v>
      </c>
      <c r="DA29" s="366">
        <f>'Projeções - Receitas'!T95</f>
        <v>0.14606394161497546</v>
      </c>
      <c r="DB29" s="366">
        <f>'Projeções - Receitas'!U95</f>
        <v>0.1355925787335184</v>
      </c>
      <c r="DC29" s="366">
        <f>'Projeções - Receitas'!V95</f>
        <v>0.13340463548275325</v>
      </c>
      <c r="DD29" s="366">
        <f>'Projeções - Receitas'!W95</f>
        <v>0.1334788030505758</v>
      </c>
      <c r="DE29" s="366">
        <f>'Projeções - Receitas'!X95</f>
        <v>0.13440589764835764</v>
      </c>
      <c r="DF29" s="366">
        <f>'Projeções - Receitas'!Y95</f>
        <v>0.13533299224613948</v>
      </c>
      <c r="DG29" s="366">
        <f>'Projeções - Receitas'!Z95</f>
        <v>0.13603758414045369</v>
      </c>
      <c r="DH29" s="366">
        <f>'Projeções - Receitas'!AA95</f>
        <v>0.1365938408991228</v>
      </c>
      <c r="DI29" s="366">
        <f>'Projeções - Receitas'!AB95</f>
        <v>0.13703884630605809</v>
      </c>
      <c r="DJ29" s="366">
        <f>'Projeções - Receitas'!AC95</f>
        <v>0.13733551657734827</v>
      </c>
      <c r="DK29" s="367">
        <f>'Projeções - Receitas'!AD95</f>
        <v>0.13740968414517082</v>
      </c>
    </row>
    <row r="30" spans="1:115" ht="30" customHeight="1" x14ac:dyDescent="0.25">
      <c r="D30" s="355">
        <f t="shared" si="41"/>
        <v>2.6690133271846717E-2</v>
      </c>
      <c r="E30" s="64">
        <f t="shared" si="0"/>
        <v>1.7277128120643442E-2</v>
      </c>
      <c r="F30" s="64">
        <f t="shared" si="1"/>
        <v>4.2894418333072948E-2</v>
      </c>
      <c r="G30" s="64">
        <f t="shared" si="2"/>
        <v>3.8555908205728295E-2</v>
      </c>
      <c r="H30" s="64">
        <f t="shared" si="3"/>
        <v>3.4467574120902511E-2</v>
      </c>
      <c r="I30" s="64">
        <f t="shared" si="4"/>
        <v>3.0595672439020838E-2</v>
      </c>
      <c r="J30" s="64">
        <f t="shared" si="5"/>
        <v>2.691610514089457E-2</v>
      </c>
      <c r="K30" s="64">
        <f t="shared" si="6"/>
        <v>2.3408853407386132E-2</v>
      </c>
      <c r="L30" s="64">
        <f t="shared" si="7"/>
        <v>2.0056838634594953E-2</v>
      </c>
      <c r="M30" s="64">
        <f t="shared" si="8"/>
        <v>1.6845821515899639E-2</v>
      </c>
      <c r="N30" s="64">
        <f t="shared" si="9"/>
        <v>1.6142740470337896E-2</v>
      </c>
      <c r="O30" s="64">
        <f t="shared" si="45"/>
        <v>9.500000000000005E-3</v>
      </c>
      <c r="P30" s="64">
        <f t="shared" si="45"/>
        <v>9.500000000000005E-3</v>
      </c>
      <c r="Q30" s="64">
        <f t="shared" si="46"/>
        <v>9.500000000000005E-3</v>
      </c>
      <c r="R30" s="64">
        <f t="shared" si="47"/>
        <v>9.500000000000005E-3</v>
      </c>
      <c r="S30" s="64">
        <f t="shared" si="48"/>
        <v>9.500000000000005E-3</v>
      </c>
      <c r="T30" s="64">
        <f t="shared" si="49"/>
        <v>9.500000000000005E-3</v>
      </c>
      <c r="U30" s="64">
        <f t="shared" si="50"/>
        <v>9.500000000000005E-3</v>
      </c>
      <c r="V30" s="64">
        <f t="shared" si="51"/>
        <v>9.500000000000005E-3</v>
      </c>
      <c r="W30" s="64">
        <f t="shared" si="52"/>
        <v>9.500000000000005E-3</v>
      </c>
      <c r="X30" s="64">
        <f t="shared" si="53"/>
        <v>9.500000000000005E-3</v>
      </c>
      <c r="Y30" s="64">
        <f t="shared" si="54"/>
        <v>9.500000000000005E-3</v>
      </c>
      <c r="Z30" s="64">
        <f t="shared" si="43"/>
        <v>0.18387761151365398</v>
      </c>
      <c r="AA30" s="64">
        <f t="shared" si="44"/>
        <v>0.1744646063624507</v>
      </c>
      <c r="AB30" s="64">
        <f t="shared" si="10"/>
        <v>0.20008189657488021</v>
      </c>
      <c r="AC30" s="64">
        <f t="shared" si="11"/>
        <v>0.19574338644753556</v>
      </c>
      <c r="AD30" s="64">
        <f t="shared" si="12"/>
        <v>0.19165505236270977</v>
      </c>
      <c r="AE30" s="64">
        <f t="shared" si="13"/>
        <v>0.1877831506808281</v>
      </c>
      <c r="AF30" s="64">
        <f t="shared" si="14"/>
        <v>0.18410358338270183</v>
      </c>
      <c r="AG30" s="64">
        <f t="shared" si="15"/>
        <v>0.18059633164919339</v>
      </c>
      <c r="AH30" s="64">
        <f t="shared" si="16"/>
        <v>0.17724431687640221</v>
      </c>
      <c r="AI30" s="64">
        <f t="shared" si="17"/>
        <v>0.1740332997577069</v>
      </c>
      <c r="AJ30" s="64">
        <f t="shared" si="18"/>
        <v>0.17333021871214516</v>
      </c>
      <c r="AK30" s="356">
        <f>(1+O30)*'Projeções - Receitas'!N$34</f>
        <v>1860692554057.1453</v>
      </c>
      <c r="AL30" s="356">
        <f>(1+P30)*'Projeções - Receitas'!T$34</f>
        <v>1960522343372.2585</v>
      </c>
      <c r="AM30" s="356">
        <f>(1+Q30)*'Projeções - Receitas'!U$34</f>
        <v>2195785024576.9297</v>
      </c>
      <c r="AN30" s="356">
        <f>(1+R30)*'Projeções - Receitas'!V$34</f>
        <v>2459279227526.1616</v>
      </c>
      <c r="AO30" s="356">
        <f>(1+S30)*'Projeções - Receitas'!W$34</f>
        <v>2754392734829.3013</v>
      </c>
      <c r="AP30" s="356">
        <f>(1+T30)*'Projeções - Receitas'!X$34</f>
        <v>3084919863008.8174</v>
      </c>
      <c r="AQ30" s="356">
        <f>(1+U30)*'Projeções - Receitas'!Y$34</f>
        <v>3455110246569.876</v>
      </c>
      <c r="AR30" s="356">
        <f>(1+V30)*'Projeções - Receitas'!Z$34</f>
        <v>3869723476158.2617</v>
      </c>
      <c r="AS30" s="356">
        <f>(1+W30)*'Projeções - Receitas'!AA$34</f>
        <v>4334090293297.2534</v>
      </c>
      <c r="AT30" s="356">
        <f>(1+X30)*'Projeções - Receitas'!AB$34</f>
        <v>4854181128492.9248</v>
      </c>
      <c r="AU30" s="356">
        <f>(1+Y30)*'Projeções - Receitas'!AC$34</f>
        <v>5436682863912.0762</v>
      </c>
      <c r="AV30" s="357">
        <f t="shared" si="19"/>
        <v>1633038591733.5679</v>
      </c>
      <c r="AW30" s="357">
        <f t="shared" si="20"/>
        <v>1720654301379.281</v>
      </c>
      <c r="AX30" s="357">
        <f t="shared" si="21"/>
        <v>1927132817544.7947</v>
      </c>
      <c r="AY30" s="357">
        <f t="shared" si="22"/>
        <v>2158388755650.1704</v>
      </c>
      <c r="AZ30" s="357">
        <f t="shared" si="23"/>
        <v>2417395406328.1914</v>
      </c>
      <c r="BA30" s="357">
        <f t="shared" si="24"/>
        <v>2707482855087.5742</v>
      </c>
      <c r="BB30" s="357">
        <f t="shared" si="25"/>
        <v>3032380797698.0835</v>
      </c>
      <c r="BC30" s="357">
        <f t="shared" si="26"/>
        <v>3396266493421.854</v>
      </c>
      <c r="BD30" s="357">
        <f t="shared" si="27"/>
        <v>3803818472632.4766</v>
      </c>
      <c r="BE30" s="357">
        <f t="shared" si="28"/>
        <v>4260276689348.375</v>
      </c>
      <c r="BF30" s="357">
        <f t="shared" si="29"/>
        <v>4771509892070.1797</v>
      </c>
      <c r="BG30" s="356">
        <f>(AK30*SUMPRODUCT(DA$10:DA$13,DA$28:DA$31)+AV30*SUMPRODUCT(DA$14:DA$23,DA$32:DA$41))*'Projeções - Receitas'!T$23+(AK30*DA$11*'Projeções - Receitas'!T$25)</f>
        <v>60817173466.483856</v>
      </c>
      <c r="BH30" s="356">
        <f>(AL30*SUMPRODUCT(DB$10:DB$13,DB$28:DB$31)+AW30*SUMPRODUCT(DB$14:DB$23,DB$32:DB$41))*'Projeções - Receitas'!U$23+(AL30*DB$11*'Projeções - Receitas'!U$25)</f>
        <v>49013989543.956879</v>
      </c>
      <c r="BI30" s="356">
        <f>(AM30*SUMPRODUCT(DC$10:DC$13,DC$28:DC$31)+AX30*SUMPRODUCT(DC$14:DC$23,DC$32:DC$41))*'Projeções - Receitas'!V$23+(AM30*DC$11*'Projeções - Receitas'!V$25)</f>
        <v>54233066735.471191</v>
      </c>
      <c r="BJ30" s="356">
        <f>(AN30*SUMPRODUCT(DD$10:DD$13,DD$28:DD$31)+AY30*SUMPRODUCT(DD$14:DD$23,DD$32:DD$41))*'Projeções - Receitas'!W$23+(AN30*DD$11*'Projeções - Receitas'!W$25)</f>
        <v>59953990850.736</v>
      </c>
      <c r="BK30" s="356">
        <f>(AO30*SUMPRODUCT(DE$10:DE$13,DE$28:DE$31)+AZ30*SUMPRODUCT(DE$14:DE$23,DE$32:DE$41))*'Projeções - Receitas'!X$23+(AO30*DE$11*'Projeções - Receitas'!X$25)</f>
        <v>66248006810.122375</v>
      </c>
      <c r="BL30" s="356">
        <f>(AP30*SUMPRODUCT(DF$10:DF$13,DF$28:DF$31)+BA30*SUMPRODUCT(DF$14:DF$23,DF$32:DF$41))*'Projeções - Receitas'!Y$23+(AP30*DF$11*'Projeções - Receitas'!Y$25)</f>
        <v>73189249131.510864</v>
      </c>
      <c r="BM30" s="356">
        <f>(AQ30*SUMPRODUCT(DG$10:DG$13,DG$28:DG$31)+BB30*SUMPRODUCT(DG$14:DG$23,DG$32:DG$41))*'Projeções - Receitas'!Z$23+(AQ30*DG$11*'Projeções - Receitas'!Z$25)</f>
        <v>80848627193.575409</v>
      </c>
      <c r="BN30" s="356">
        <f>(AR30*SUMPRODUCT(DH$10:DH$13,DH$28:DH$31)+BC30*SUMPRODUCT(DH$14:DH$23,DH$32:DH$41))*'Projeções - Receitas'!AA$23+(AR30*DH$11*'Projeções - Receitas'!AA$25)</f>
        <v>89296966767.97583</v>
      </c>
      <c r="BO30" s="356">
        <f>(AS30*SUMPRODUCT(DI$10:DI$13,DI$28:DI$31)+BD30*SUMPRODUCT(DI$14:DI$23,DI$32:DI$41))*'Projeções - Receitas'!AB$23+(AS30*DI$11*'Projeções - Receitas'!AB$25)</f>
        <v>98612581819.189575</v>
      </c>
      <c r="BP30" s="356">
        <f>(AT30*SUMPRODUCT(DJ$10:DJ$13,DJ$28:DJ$31)+BE30*SUMPRODUCT(DJ$14:DJ$23,DJ$32:DJ$41))*'Projeções - Receitas'!AC$23+(AT30*DJ$11*'Projeções - Receitas'!AC$25)</f>
        <v>108883883515.6494</v>
      </c>
      <c r="BQ30" s="356">
        <f>(AU30*SUMPRODUCT(DK$10:DK$13,DK$28:DK$31)+BF30*SUMPRODUCT(DK$14:DK$23,DK$32:DK$41))*'Projeções - Receitas'!AD$23+(AU30*DK$11*'Projeções - Receitas'!AD$25)</f>
        <v>140781454734.81573</v>
      </c>
      <c r="BR30" s="357">
        <f>((BG30+'DRE + DCF'!T$12)*(1+'DRE + DCF'!T$15)+'DRE + DCF'!T$18)*(1+'DRE + DCF'!T$25)*'DRE + DCF'!T$33</f>
        <v>33642464512.985561</v>
      </c>
      <c r="BS30" s="357">
        <f>((BH30+'DRE + DCF'!U$12)*(1+'DRE + DCF'!U$15)+'DRE + DCF'!U$18)*(1+'DRE + DCF'!U$25)*'DRE + DCF'!U$33</f>
        <v>25584273398.622925</v>
      </c>
      <c r="BT30" s="357">
        <f>((BI30+'DRE + DCF'!V$12)*(1+'DRE + DCF'!V$15)+'DRE + DCF'!V$18)*(1+'DRE + DCF'!V$25)*'DRE + DCF'!V$33</f>
        <v>28400132746.861279</v>
      </c>
      <c r="BU30" s="357">
        <f>((BJ30+'DRE + DCF'!W$12)*(1+'DRE + DCF'!W$15)+'DRE + DCF'!W$18)*(1+'DRE + DCF'!W$25)*'DRE + DCF'!W$33</f>
        <v>31454355823.809643</v>
      </c>
      <c r="BV30" s="357">
        <f>((BK30+'DRE + DCF'!X$12)*(1+'DRE + DCF'!X$15)+'DRE + DCF'!X$18)*(1+'DRE + DCF'!X$25)*'DRE + DCF'!X$33</f>
        <v>34792732234.411049</v>
      </c>
      <c r="BW30" s="357">
        <f>((BL30+'DRE + DCF'!Y$12)*(1+'DRE + DCF'!Y$15)+'DRE + DCF'!Y$18)*(1+'DRE + DCF'!Y$25)*'DRE + DCF'!Y$33</f>
        <v>38462657389.176544</v>
      </c>
      <c r="BX30" s="357">
        <f>((BM30+'DRE + DCF'!Z$12)*(1+'DRE + DCF'!Z$15)+'DRE + DCF'!Z$18)*(1+'DRE + DCF'!Z$25)*'DRE + DCF'!Z$33</f>
        <v>42509580780.560265</v>
      </c>
      <c r="BY30" s="357">
        <f>((BN30+'DRE + DCF'!AA$12)*(1+'DRE + DCF'!AA$15)+'DRE + DCF'!AA$18)*(1+'DRE + DCF'!AA$25)*'DRE + DCF'!AA$33</f>
        <v>46975222293.629089</v>
      </c>
      <c r="BZ30" s="357">
        <f>((BO30+'DRE + DCF'!AB$12)*(1+'DRE + DCF'!AB$15)+'DRE + DCF'!AB$18)*(1+'DRE + DCF'!AB$25)*'DRE + DCF'!AB$33</f>
        <v>51904983454.739853</v>
      </c>
      <c r="CA30" s="357">
        <f>((BP30+'DRE + DCF'!AC$12)*(1+'DRE + DCF'!AC$15)+'DRE + DCF'!AC$18)*(1+'DRE + DCF'!AC$25)*'DRE + DCF'!AC$33</f>
        <v>57350658008.654716</v>
      </c>
      <c r="CB30" s="357">
        <f>((BQ30+'DRE + DCF'!AD$12)*(1+'DRE + DCF'!AD$15)+'DRE + DCF'!AD$18)*(1+'DRE + DCF'!AD$25)*'DRE + DCF'!AD$33</f>
        <v>74147265940.921631</v>
      </c>
      <c r="CC30" s="357">
        <f>BR30*(1-DA$47)+('DRE + DCF'!N$53*10^6)</f>
        <v>199155365551.56079</v>
      </c>
      <c r="CD30" s="357">
        <f>BS30*(1-DB$47)+('DRE + DCF'!T$53*10^6)</f>
        <v>200680504597.48672</v>
      </c>
      <c r="CE30" s="357">
        <f>BT30*(1-DC$47)+('DRE + DCF'!U$53*10^6)</f>
        <v>219668416094.03601</v>
      </c>
      <c r="CF30" s="357">
        <f>BU30*(1-DD$47)+('DRE + DCF'!V$53*10^6)</f>
        <v>240693822108.02509</v>
      </c>
      <c r="CG30" s="357">
        <f>BV30*(1-DE$47)+('DRE + DCF'!W$53*10^6)</f>
        <v>263946641910.58856</v>
      </c>
      <c r="CH30" s="357">
        <f>BW30*(1-DF$47)+('DRE + DCF'!X$53*10^6)</f>
        <v>289647985736.83215</v>
      </c>
      <c r="CI30" s="357">
        <f>BX30*(1-DG$47)+('DRE + DCF'!Y$53*10^6)</f>
        <v>318049088687.90234</v>
      </c>
      <c r="CJ30" s="357">
        <f>BY30*(1-DH$47)+('DRE + DCF'!Z$53*10^6)</f>
        <v>349428932145.47345</v>
      </c>
      <c r="CK30" s="357">
        <f>BZ30*(1-DI$47)+('DRE + DCF'!AA$53*10^6)</f>
        <v>384096436658.05872</v>
      </c>
      <c r="CL30" s="357">
        <f>CA30*(1-DJ$47)+('DRE + DCF'!AB$53*10^6)</f>
        <v>422394579706.60657</v>
      </c>
      <c r="CM30" s="357">
        <f>CB30*(1-DK$47)+('DRE + DCF'!AC$53*10^6)</f>
        <v>471170714935.22595</v>
      </c>
      <c r="CN30" s="357">
        <f t="shared" si="30"/>
        <v>1083086537355.7039</v>
      </c>
      <c r="CO30" s="357">
        <f t="shared" si="31"/>
        <v>1150264851889.6287</v>
      </c>
      <c r="CP30" s="357">
        <f t="shared" si="32"/>
        <v>1097892512288.4648</v>
      </c>
      <c r="CQ30" s="357">
        <f t="shared" si="33"/>
        <v>1229639613763.0808</v>
      </c>
      <c r="CR30" s="357">
        <f t="shared" si="34"/>
        <v>1377196367414.6506</v>
      </c>
      <c r="CS30" s="357">
        <f t="shared" si="35"/>
        <v>1542459931504.4087</v>
      </c>
      <c r="CT30" s="357">
        <f t="shared" si="36"/>
        <v>1727555123284.938</v>
      </c>
      <c r="CU30" s="357">
        <f t="shared" si="37"/>
        <v>1934861738079.1309</v>
      </c>
      <c r="CV30" s="357">
        <f t="shared" si="38"/>
        <v>2167045146648.6267</v>
      </c>
      <c r="CW30" s="357">
        <f t="shared" si="39"/>
        <v>2427090564246.4624</v>
      </c>
      <c r="CX30" s="358">
        <f t="shared" si="40"/>
        <v>2718341431956.0381</v>
      </c>
      <c r="CZ30" s="365" t="s">
        <v>134</v>
      </c>
      <c r="DA30" s="366">
        <f>'Projeções - Receitas'!T96</f>
        <v>9.59306450057371E-2</v>
      </c>
      <c r="DB30" s="366">
        <f>'Projeções - Receitas'!U96</f>
        <v>8.4230555758713729E-2</v>
      </c>
      <c r="DC30" s="366">
        <f>'Projeções - Receitas'!V96</f>
        <v>7.9983112316623847E-2</v>
      </c>
      <c r="DD30" s="366">
        <f>'Projeções - Receitas'!W96</f>
        <v>8.0127093450254011E-2</v>
      </c>
      <c r="DE30" s="366">
        <f>'Projeções - Receitas'!X96</f>
        <v>8.192685762063108E-2</v>
      </c>
      <c r="DF30" s="366">
        <f>'Projeções - Receitas'!Y96</f>
        <v>8.3726621791008149E-2</v>
      </c>
      <c r="DG30" s="366">
        <f>'Projeções - Receitas'!Z96</f>
        <v>8.5094442560494712E-2</v>
      </c>
      <c r="DH30" s="366">
        <f>'Projeções - Receitas'!AA96</f>
        <v>8.6174301062720948E-2</v>
      </c>
      <c r="DI30" s="366">
        <f>'Projeções - Receitas'!AB96</f>
        <v>8.7038187864501945E-2</v>
      </c>
      <c r="DJ30" s="366">
        <f>'Projeções - Receitas'!AC96</f>
        <v>8.7614112399022601E-2</v>
      </c>
      <c r="DK30" s="367">
        <f>'Projeções - Receitas'!AD96</f>
        <v>8.7758093532652764E-2</v>
      </c>
    </row>
    <row r="31" spans="1:115" ht="30" customHeight="1" x14ac:dyDescent="0.25">
      <c r="D31" s="355">
        <f t="shared" si="41"/>
        <v>2.6609460977437577E-2</v>
      </c>
      <c r="E31" s="64">
        <f t="shared" si="0"/>
        <v>1.719841804899222E-2</v>
      </c>
      <c r="F31" s="64">
        <f t="shared" si="1"/>
        <v>4.280423608002254E-2</v>
      </c>
      <c r="G31" s="64">
        <f t="shared" si="2"/>
        <v>3.8467748871420904E-2</v>
      </c>
      <c r="H31" s="64">
        <f t="shared" si="3"/>
        <v>3.4381311649307578E-2</v>
      </c>
      <c r="I31" s="64">
        <f t="shared" si="4"/>
        <v>3.0511199952247825E-2</v>
      </c>
      <c r="J31" s="64">
        <f t="shared" si="5"/>
        <v>2.6833328333058071E-2</v>
      </c>
      <c r="K31" s="64">
        <f t="shared" si="6"/>
        <v>2.3327687666853864E-2</v>
      </c>
      <c r="L31" s="64">
        <f t="shared" si="7"/>
        <v>1.9977207696217719E-2</v>
      </c>
      <c r="M31" s="64">
        <f t="shared" si="8"/>
        <v>1.6767656269271985E-2</v>
      </c>
      <c r="N31" s="64">
        <f t="shared" si="9"/>
        <v>1.6065958558381194E-2</v>
      </c>
      <c r="O31" s="64">
        <f t="shared" si="45"/>
        <v>1.0000000000000005E-2</v>
      </c>
      <c r="P31" s="64">
        <f t="shared" si="45"/>
        <v>1.0000000000000005E-2</v>
      </c>
      <c r="Q31" s="64">
        <f t="shared" si="46"/>
        <v>1.0000000000000005E-2</v>
      </c>
      <c r="R31" s="64">
        <f t="shared" si="47"/>
        <v>1.0000000000000005E-2</v>
      </c>
      <c r="S31" s="64">
        <f t="shared" si="48"/>
        <v>1.0000000000000005E-2</v>
      </c>
      <c r="T31" s="64">
        <f t="shared" si="49"/>
        <v>1.0000000000000005E-2</v>
      </c>
      <c r="U31" s="64">
        <f t="shared" si="50"/>
        <v>1.0000000000000005E-2</v>
      </c>
      <c r="V31" s="64">
        <f t="shared" si="51"/>
        <v>1.0000000000000005E-2</v>
      </c>
      <c r="W31" s="64">
        <f t="shared" si="52"/>
        <v>1.0000000000000005E-2</v>
      </c>
      <c r="X31" s="64">
        <f t="shared" si="53"/>
        <v>1.0000000000000005E-2</v>
      </c>
      <c r="Y31" s="64">
        <f t="shared" si="54"/>
        <v>1.0000000000000005E-2</v>
      </c>
      <c r="Z31" s="64">
        <f t="shared" si="43"/>
        <v>0.18379693921924484</v>
      </c>
      <c r="AA31" s="64">
        <f t="shared" si="44"/>
        <v>0.17438589629079948</v>
      </c>
      <c r="AB31" s="64">
        <f t="shared" si="10"/>
        <v>0.1999917143218298</v>
      </c>
      <c r="AC31" s="64">
        <f t="shared" si="11"/>
        <v>0.19565522711322816</v>
      </c>
      <c r="AD31" s="64">
        <f t="shared" si="12"/>
        <v>0.19156878989111484</v>
      </c>
      <c r="AE31" s="64">
        <f t="shared" si="13"/>
        <v>0.18769867819405509</v>
      </c>
      <c r="AF31" s="64">
        <f t="shared" si="14"/>
        <v>0.18402080657486533</v>
      </c>
      <c r="AG31" s="64">
        <f t="shared" si="15"/>
        <v>0.18051516590866112</v>
      </c>
      <c r="AH31" s="64">
        <f t="shared" si="16"/>
        <v>0.17716468593802498</v>
      </c>
      <c r="AI31" s="64">
        <f t="shared" si="17"/>
        <v>0.17395513451107925</v>
      </c>
      <c r="AJ31" s="64">
        <f t="shared" si="18"/>
        <v>0.17325343680018845</v>
      </c>
      <c r="AK31" s="356">
        <f>(1+O31)*'Projeções - Receitas'!N$34</f>
        <v>1861614145218.1443</v>
      </c>
      <c r="AL31" s="356">
        <f>(1+P31)*'Projeções - Receitas'!T$34</f>
        <v>1961493379698.842</v>
      </c>
      <c r="AM31" s="356">
        <f>(1+Q31)*'Projeções - Receitas'!U$34</f>
        <v>2196872585262.7034</v>
      </c>
      <c r="AN31" s="356">
        <f>(1+R31)*'Projeções - Receitas'!V$34</f>
        <v>2460497295494.228</v>
      </c>
      <c r="AO31" s="356">
        <f>(1+S31)*'Projeções - Receitas'!W$34</f>
        <v>2755756970953.5356</v>
      </c>
      <c r="AP31" s="356">
        <f>(1+T31)*'Projeções - Receitas'!X$34</f>
        <v>3086447807467.96</v>
      </c>
      <c r="AQ31" s="356">
        <f>(1+U31)*'Projeções - Receitas'!Y$34</f>
        <v>3456821544364.1157</v>
      </c>
      <c r="AR31" s="356">
        <f>(1+V31)*'Projeções - Receitas'!Z$34</f>
        <v>3871640129687.8096</v>
      </c>
      <c r="AS31" s="356">
        <f>(1+W31)*'Projeções - Receitas'!AA$34</f>
        <v>4336236945250.3477</v>
      </c>
      <c r="AT31" s="356">
        <f>(1+X31)*'Projeções - Receitas'!AB$34</f>
        <v>4856585378680.3896</v>
      </c>
      <c r="AU31" s="356">
        <f>(1+Y31)*'Projeções - Receitas'!AC$34</f>
        <v>5439375624122.0381</v>
      </c>
      <c r="AV31" s="357">
        <f t="shared" si="19"/>
        <v>1633847427093.5149</v>
      </c>
      <c r="AW31" s="357">
        <f t="shared" si="20"/>
        <v>1721506532335.8828</v>
      </c>
      <c r="AX31" s="357">
        <f t="shared" si="21"/>
        <v>1928087316216.189</v>
      </c>
      <c r="AY31" s="357">
        <f t="shared" si="22"/>
        <v>2159457794162.1318</v>
      </c>
      <c r="AZ31" s="357">
        <f t="shared" si="23"/>
        <v>2418592729461.5879</v>
      </c>
      <c r="BA31" s="357">
        <f t="shared" si="24"/>
        <v>2708823856996.9785</v>
      </c>
      <c r="BB31" s="357">
        <f t="shared" si="25"/>
        <v>3033882719836.6167</v>
      </c>
      <c r="BC31" s="357">
        <f t="shared" si="26"/>
        <v>3397948646217.0103</v>
      </c>
      <c r="BD31" s="357">
        <f t="shared" si="27"/>
        <v>3805702483763.0527</v>
      </c>
      <c r="BE31" s="357">
        <f t="shared" si="28"/>
        <v>4262386781814.6191</v>
      </c>
      <c r="BF31" s="357">
        <f t="shared" si="29"/>
        <v>4773873195632.375</v>
      </c>
      <c r="BG31" s="356">
        <f>(AK31*SUMPRODUCT(DA$10:DA$13,DA$28:DA$31)+AV31*SUMPRODUCT(DA$14:DA$23,DA$32:DA$41))*'Projeções - Receitas'!T$23+(AK31*DA$11*'Projeções - Receitas'!T$25)</f>
        <v>60847295890.191925</v>
      </c>
      <c r="BH31" s="356">
        <f>(AL31*SUMPRODUCT(DB$10:DB$13,DB$28:DB$31)+AW31*SUMPRODUCT(DB$14:DB$23,DB$32:DB$41))*'Projeções - Receitas'!U$23+(AL31*DB$11*'Projeções - Receitas'!U$25)</f>
        <v>49038265913.220856</v>
      </c>
      <c r="BI31" s="356">
        <f>(AM31*SUMPRODUCT(DC$10:DC$13,DC$28:DC$31)+AX31*SUMPRODUCT(DC$14:DC$23,DC$32:DC$41))*'Projeções - Receitas'!V$23+(AM31*DC$11*'Projeções - Receitas'!V$25)</f>
        <v>54259928086.008835</v>
      </c>
      <c r="BJ31" s="356">
        <f>(AN31*SUMPRODUCT(DD$10:DD$13,DD$28:DD$31)+AY31*SUMPRODUCT(DD$14:DD$23,DD$32:DD$41))*'Projeções - Receitas'!W$23+(AN31*DD$11*'Projeções - Receitas'!W$25)</f>
        <v>59983685744.668999</v>
      </c>
      <c r="BK31" s="356">
        <f>(AO31*SUMPRODUCT(DE$10:DE$13,DE$28:DE$31)+AZ31*SUMPRODUCT(DE$14:DE$23,DE$32:DE$41))*'Projeções - Receitas'!X$23+(AO31*DE$11*'Projeções - Receitas'!X$25)</f>
        <v>66280819096.803932</v>
      </c>
      <c r="BL31" s="356">
        <f>(AP31*SUMPRODUCT(DF$10:DF$13,DF$28:DF$31)+BA31*SUMPRODUCT(DF$14:DF$23,DF$32:DF$41))*'Projeções - Receitas'!Y$23+(AP31*DF$11*'Projeções - Receitas'!Y$25)</f>
        <v>73225499378.728104</v>
      </c>
      <c r="BM31" s="356">
        <f>(AQ31*SUMPRODUCT(DG$10:DG$13,DG$28:DG$31)+BB31*SUMPRODUCT(DG$14:DG$23,DG$32:DG$41))*'Projeções - Receitas'!Z$23+(AQ31*DG$11*'Projeções - Receitas'!Z$25)</f>
        <v>80888671090.154724</v>
      </c>
      <c r="BN31" s="356">
        <f>(AR31*SUMPRODUCT(DH$10:DH$13,DH$28:DH$31)+BC31*SUMPRODUCT(DH$14:DH$23,DH$32:DH$41))*'Projeções - Receitas'!AA$23+(AR31*DH$11*'Projeções - Receitas'!AA$25)</f>
        <v>89341195082.373093</v>
      </c>
      <c r="BO31" s="356">
        <f>(AS31*SUMPRODUCT(DI$10:DI$13,DI$28:DI$31)+BD31*SUMPRODUCT(DI$14:DI$23,DI$32:DI$41))*'Projeções - Receitas'!AB$23+(AS31*DI$11*'Projeções - Receitas'!AB$25)</f>
        <v>98661424108.352112</v>
      </c>
      <c r="BP31" s="356">
        <f>(AT31*SUMPRODUCT(DJ$10:DJ$13,DJ$28:DJ$31)+BE31*SUMPRODUCT(DJ$14:DJ$23,DJ$32:DJ$41))*'Projeções - Receitas'!AC$23+(AT31*DJ$11*'Projeções - Receitas'!AC$25)</f>
        <v>108937813126.10783</v>
      </c>
      <c r="BQ31" s="356">
        <f>(AU31*SUMPRODUCT(DK$10:DK$13,DK$28:DK$31)+BF31*SUMPRODUCT(DK$14:DK$23,DK$32:DK$41))*'Projeções - Receitas'!AD$23+(AU31*DK$11*'Projeções - Receitas'!AD$25)</f>
        <v>140851183043.2529</v>
      </c>
      <c r="BR31" s="357">
        <f>((BG31+'DRE + DCF'!T$12)*(1+'DRE + DCF'!T$15)+'DRE + DCF'!T$18)*(1+'DRE + DCF'!T$25)*'DRE + DCF'!T$33</f>
        <v>33660911148.889137</v>
      </c>
      <c r="BS31" s="357">
        <f>((BH31+'DRE + DCF'!U$12)*(1+'DRE + DCF'!U$15)+'DRE + DCF'!U$18)*(1+'DRE + DCF'!U$25)*'DRE + DCF'!U$33</f>
        <v>25598962929.908234</v>
      </c>
      <c r="BT31" s="357">
        <f>((BI31+'DRE + DCF'!V$12)*(1+'DRE + DCF'!V$15)+'DRE + DCF'!V$18)*(1+'DRE + DCF'!V$25)*'DRE + DCF'!V$33</f>
        <v>28416367984.566437</v>
      </c>
      <c r="BU31" s="357">
        <f>((BJ31+'DRE + DCF'!W$12)*(1+'DRE + DCF'!W$15)+'DRE + DCF'!W$18)*(1+'DRE + DCF'!W$25)*'DRE + DCF'!W$33</f>
        <v>31472283278.273563</v>
      </c>
      <c r="BV31" s="357">
        <f>((BK31+'DRE + DCF'!X$12)*(1+'DRE + DCF'!X$15)+'DRE + DCF'!X$18)*(1+'DRE + DCF'!X$25)*'DRE + DCF'!X$33</f>
        <v>34812519183.074219</v>
      </c>
      <c r="BW31" s="357">
        <f>((BL31+'DRE + DCF'!Y$12)*(1+'DRE + DCF'!Y$15)+'DRE + DCF'!Y$18)*(1+'DRE + DCF'!Y$25)*'DRE + DCF'!Y$33</f>
        <v>38484492641.68589</v>
      </c>
      <c r="BX31" s="357">
        <f>((BM31+'DRE + DCF'!Z$12)*(1+'DRE + DCF'!Z$15)+'DRE + DCF'!Z$18)*(1+'DRE + DCF'!Z$25)*'DRE + DCF'!Z$33</f>
        <v>42533673616.769882</v>
      </c>
      <c r="BY31" s="357">
        <f>((BN31+'DRE + DCF'!AA$12)*(1+'DRE + DCF'!AA$15)+'DRE + DCF'!AA$18)*(1+'DRE + DCF'!AA$25)*'DRE + DCF'!AA$33</f>
        <v>47001802342.194305</v>
      </c>
      <c r="BZ31" s="357">
        <f>((BO31+'DRE + DCF'!AB$12)*(1+'DRE + DCF'!AB$15)+'DRE + DCF'!AB$18)*(1+'DRE + DCF'!AB$25)*'DRE + DCF'!AB$33</f>
        <v>51934302823.090935</v>
      </c>
      <c r="CA31" s="357">
        <f>((BP31+'DRE + DCF'!AC$12)*(1+'DRE + DCF'!AC$15)+'DRE + DCF'!AC$18)*(1+'DRE + DCF'!AC$25)*'DRE + DCF'!AC$33</f>
        <v>57382994175.050354</v>
      </c>
      <c r="CB31" s="357">
        <f>((BQ31+'DRE + DCF'!AD$12)*(1+'DRE + DCF'!AD$15)+'DRE + DCF'!AD$18)*(1+'DRE + DCF'!AD$25)*'DRE + DCF'!AD$33</f>
        <v>74188175154.139297</v>
      </c>
      <c r="CC31" s="357">
        <f>BR31*(1-DA$47)+('DRE + DCF'!N$53*10^6)</f>
        <v>199166587796.23987</v>
      </c>
      <c r="CD31" s="357">
        <f>BS31*(1-DB$47)+('DRE + DCF'!T$53*10^6)</f>
        <v>200689318316.2579</v>
      </c>
      <c r="CE31" s="357">
        <f>BT31*(1-DC$47)+('DRE + DCF'!U$53*10^6)</f>
        <v>219678157236.65912</v>
      </c>
      <c r="CF31" s="357">
        <f>BU31*(1-DD$47)+('DRE + DCF'!V$53*10^6)</f>
        <v>240704578580.70343</v>
      </c>
      <c r="CG31" s="357">
        <f>BV31*(1-DE$47)+('DRE + DCF'!W$53*10^6)</f>
        <v>263958514079.78647</v>
      </c>
      <c r="CH31" s="357">
        <f>BW31*(1-DF$47)+('DRE + DCF'!X$53*10^6)</f>
        <v>289661086888.33777</v>
      </c>
      <c r="CI31" s="357">
        <f>BX31*(1-DG$47)+('DRE + DCF'!Y$53*10^6)</f>
        <v>318063544389.62811</v>
      </c>
      <c r="CJ31" s="357">
        <f>BY31*(1-DH$47)+('DRE + DCF'!Z$53*10^6)</f>
        <v>349444880174.61261</v>
      </c>
      <c r="CK31" s="357">
        <f>BZ31*(1-DI$47)+('DRE + DCF'!AA$53*10^6)</f>
        <v>384114028279.06934</v>
      </c>
      <c r="CL31" s="357">
        <f>CA31*(1-DJ$47)+('DRE + DCF'!AB$53*10^6)</f>
        <v>422413981406.44397</v>
      </c>
      <c r="CM31" s="357">
        <f>CB31*(1-DK$47)+('DRE + DCF'!AC$53*10^6)</f>
        <v>471195260463.15656</v>
      </c>
      <c r="CN31" s="357">
        <f t="shared" si="30"/>
        <v>1083622984377.673</v>
      </c>
      <c r="CO31" s="357">
        <f t="shared" si="31"/>
        <v>1150834571974.7646</v>
      </c>
      <c r="CP31" s="357">
        <f t="shared" si="32"/>
        <v>1098436292631.3517</v>
      </c>
      <c r="CQ31" s="357">
        <f t="shared" si="33"/>
        <v>1230248647747.114</v>
      </c>
      <c r="CR31" s="357">
        <f t="shared" si="34"/>
        <v>1377878485476.7678</v>
      </c>
      <c r="CS31" s="357">
        <f t="shared" si="35"/>
        <v>1543223903733.98</v>
      </c>
      <c r="CT31" s="357">
        <f t="shared" si="36"/>
        <v>1728410772182.0579</v>
      </c>
      <c r="CU31" s="357">
        <f t="shared" si="37"/>
        <v>1935820064843.9048</v>
      </c>
      <c r="CV31" s="357">
        <f t="shared" si="38"/>
        <v>2168118472625.1738</v>
      </c>
      <c r="CW31" s="357">
        <f t="shared" si="39"/>
        <v>2428292689340.1948</v>
      </c>
      <c r="CX31" s="358">
        <f t="shared" si="40"/>
        <v>2719687812061.019</v>
      </c>
      <c r="CZ31" s="365" t="s">
        <v>135</v>
      </c>
      <c r="DA31" s="366">
        <f>'Projeções - Receitas'!T97</f>
        <v>1.3857994077186346E-2</v>
      </c>
      <c r="DB31" s="366">
        <f>'Projeções - Receitas'!U97</f>
        <v>3.3677698896331279E-2</v>
      </c>
      <c r="DC31" s="366">
        <f>'Projeções - Receitas'!V97</f>
        <v>3.2825218336180031E-2</v>
      </c>
      <c r="DD31" s="366">
        <f>'Projeções - Receitas'!W97</f>
        <v>3.2854115982286852E-2</v>
      </c>
      <c r="DE31" s="366">
        <f>'Projeções - Receitas'!X97</f>
        <v>3.3215336558622126E-2</v>
      </c>
      <c r="DF31" s="366">
        <f>'Projeções - Receitas'!Y97</f>
        <v>3.3576557134957399E-2</v>
      </c>
      <c r="DG31" s="366">
        <f>'Projeções - Receitas'!Z97</f>
        <v>3.3851084772972204E-2</v>
      </c>
      <c r="DH31" s="366">
        <f>'Projeções - Receitas'!AA97</f>
        <v>3.4067817118773366E-2</v>
      </c>
      <c r="DI31" s="366">
        <f>'Projeções - Receitas'!AB97</f>
        <v>3.4241202995414305E-2</v>
      </c>
      <c r="DJ31" s="366">
        <f>'Projeções - Receitas'!AC97</f>
        <v>3.4356793579841588E-2</v>
      </c>
      <c r="DK31" s="367">
        <f>'Projeções - Receitas'!AD97</f>
        <v>3.4385691225948409E-2</v>
      </c>
    </row>
    <row r="32" spans="1:115" ht="30" customHeight="1" x14ac:dyDescent="0.25">
      <c r="D32" s="355">
        <f t="shared" si="41"/>
        <v>2.6528868517065457E-2</v>
      </c>
      <c r="E32" s="64">
        <f t="shared" si="0"/>
        <v>1.711978586954449E-2</v>
      </c>
      <c r="F32" s="64">
        <f t="shared" si="1"/>
        <v>4.2714143072150795E-2</v>
      </c>
      <c r="G32" s="64">
        <f t="shared" si="2"/>
        <v>3.8379676780393418E-2</v>
      </c>
      <c r="H32" s="64">
        <f t="shared" si="3"/>
        <v>3.4295134543839895E-2</v>
      </c>
      <c r="I32" s="64">
        <f t="shared" si="4"/>
        <v>3.0426811060216774E-2</v>
      </c>
      <c r="J32" s="64">
        <f t="shared" si="5"/>
        <v>2.6750633441904259E-2</v>
      </c>
      <c r="K32" s="64">
        <f t="shared" si="6"/>
        <v>2.3246602248677362E-2</v>
      </c>
      <c r="L32" s="64">
        <f t="shared" si="7"/>
        <v>1.9897655561342126E-2</v>
      </c>
      <c r="M32" s="64">
        <f t="shared" si="8"/>
        <v>1.6689568375684027E-2</v>
      </c>
      <c r="N32" s="64">
        <f t="shared" si="9"/>
        <v>1.5989252630503659E-2</v>
      </c>
      <c r="O32" s="64">
        <f t="shared" si="45"/>
        <v>1.0500000000000006E-2</v>
      </c>
      <c r="P32" s="64">
        <f t="shared" si="45"/>
        <v>1.0500000000000006E-2</v>
      </c>
      <c r="Q32" s="64">
        <f t="shared" si="46"/>
        <v>1.0500000000000006E-2</v>
      </c>
      <c r="R32" s="64">
        <f t="shared" si="47"/>
        <v>1.0500000000000006E-2</v>
      </c>
      <c r="S32" s="64">
        <f t="shared" si="48"/>
        <v>1.0500000000000006E-2</v>
      </c>
      <c r="T32" s="64">
        <f t="shared" si="49"/>
        <v>1.0500000000000006E-2</v>
      </c>
      <c r="U32" s="64">
        <f t="shared" si="50"/>
        <v>1.0500000000000006E-2</v>
      </c>
      <c r="V32" s="64">
        <f t="shared" si="51"/>
        <v>1.0500000000000006E-2</v>
      </c>
      <c r="W32" s="64">
        <f t="shared" si="52"/>
        <v>1.0500000000000006E-2</v>
      </c>
      <c r="X32" s="64">
        <f t="shared" si="53"/>
        <v>1.0500000000000006E-2</v>
      </c>
      <c r="Y32" s="64">
        <f t="shared" si="54"/>
        <v>1.0500000000000006E-2</v>
      </c>
      <c r="Z32" s="64">
        <f t="shared" si="43"/>
        <v>0.18371634675887272</v>
      </c>
      <c r="AA32" s="64">
        <f t="shared" si="44"/>
        <v>0.17430726411135175</v>
      </c>
      <c r="AB32" s="64">
        <f t="shared" si="10"/>
        <v>0.19990162131395806</v>
      </c>
      <c r="AC32" s="64">
        <f t="shared" si="11"/>
        <v>0.19556715502220068</v>
      </c>
      <c r="AD32" s="64">
        <f t="shared" si="12"/>
        <v>0.19148261278564715</v>
      </c>
      <c r="AE32" s="64">
        <f t="shared" si="13"/>
        <v>0.18761428930202403</v>
      </c>
      <c r="AF32" s="64">
        <f t="shared" si="14"/>
        <v>0.18393811168371152</v>
      </c>
      <c r="AG32" s="64">
        <f t="shared" si="15"/>
        <v>0.18043408049048462</v>
      </c>
      <c r="AH32" s="64">
        <f t="shared" si="16"/>
        <v>0.17708513380314939</v>
      </c>
      <c r="AI32" s="64">
        <f t="shared" si="17"/>
        <v>0.17387704661749129</v>
      </c>
      <c r="AJ32" s="64">
        <f t="shared" si="18"/>
        <v>0.17317673087231092</v>
      </c>
      <c r="AK32" s="356">
        <f>(1+O32)*'Projeções - Receitas'!N$34</f>
        <v>1862535736379.1433</v>
      </c>
      <c r="AL32" s="356">
        <f>(1+P32)*'Projeções - Receitas'!T$34</f>
        <v>1962464416025.4255</v>
      </c>
      <c r="AM32" s="356">
        <f>(1+Q32)*'Projeções - Receitas'!U$34</f>
        <v>2197960145948.4768</v>
      </c>
      <c r="AN32" s="356">
        <f>(1+R32)*'Projeções - Receitas'!V$34</f>
        <v>2461715363462.2944</v>
      </c>
      <c r="AO32" s="356">
        <f>(1+S32)*'Projeções - Receitas'!W$34</f>
        <v>2757121207077.77</v>
      </c>
      <c r="AP32" s="356">
        <f>(1+T32)*'Projeções - Receitas'!X$34</f>
        <v>3087975751927.1025</v>
      </c>
      <c r="AQ32" s="356">
        <f>(1+U32)*'Projeções - Receitas'!Y$34</f>
        <v>3458532842158.355</v>
      </c>
      <c r="AR32" s="356">
        <f>(1+V32)*'Projeções - Receitas'!Z$34</f>
        <v>3873556783217.3579</v>
      </c>
      <c r="AS32" s="356">
        <f>(1+W32)*'Projeções - Receitas'!AA$34</f>
        <v>4338383597203.4414</v>
      </c>
      <c r="AT32" s="356">
        <f>(1+X32)*'Projeções - Receitas'!AB$34</f>
        <v>4858989628867.8555</v>
      </c>
      <c r="AU32" s="356">
        <f>(1+Y32)*'Projeções - Receitas'!AC$34</f>
        <v>5442068384331.999</v>
      </c>
      <c r="AV32" s="357">
        <f t="shared" si="19"/>
        <v>1634656262453.4622</v>
      </c>
      <c r="AW32" s="357">
        <f t="shared" si="20"/>
        <v>1722358763292.4846</v>
      </c>
      <c r="AX32" s="357">
        <f t="shared" si="21"/>
        <v>1929041814887.583</v>
      </c>
      <c r="AY32" s="357">
        <f t="shared" si="22"/>
        <v>2160526832674.0933</v>
      </c>
      <c r="AZ32" s="357">
        <f t="shared" si="23"/>
        <v>2419790052594.9849</v>
      </c>
      <c r="BA32" s="357">
        <f t="shared" si="24"/>
        <v>2710164858906.3828</v>
      </c>
      <c r="BB32" s="357">
        <f t="shared" si="25"/>
        <v>3035384641975.1489</v>
      </c>
      <c r="BC32" s="357">
        <f t="shared" si="26"/>
        <v>3399630799012.1675</v>
      </c>
      <c r="BD32" s="357">
        <f t="shared" si="27"/>
        <v>3807586494893.6279</v>
      </c>
      <c r="BE32" s="357">
        <f t="shared" si="28"/>
        <v>4264496874280.8643</v>
      </c>
      <c r="BF32" s="357">
        <f t="shared" si="29"/>
        <v>4776236499194.5684</v>
      </c>
      <c r="BG32" s="356">
        <f>(AK32*SUMPRODUCT(DA$10:DA$13,DA$28:DA$31)+AV32*SUMPRODUCT(DA$14:DA$23,DA$32:DA$41))*'Projeções - Receitas'!T$23+(AK32*DA$11*'Projeções - Receitas'!T$25)</f>
        <v>60877418313.899933</v>
      </c>
      <c r="BH32" s="356">
        <f>(AL32*SUMPRODUCT(DB$10:DB$13,DB$28:DB$31)+AW32*SUMPRODUCT(DB$14:DB$23,DB$32:DB$41))*'Projeções - Receitas'!U$23+(AL32*DB$11*'Projeções - Receitas'!U$25)</f>
        <v>49062542282.484802</v>
      </c>
      <c r="BI32" s="356">
        <f>(AM32*SUMPRODUCT(DC$10:DC$13,DC$28:DC$31)+AX32*SUMPRODUCT(DC$14:DC$23,DC$32:DC$41))*'Projeções - Receitas'!V$23+(AM32*DC$11*'Projeções - Receitas'!V$25)</f>
        <v>54286789436.546417</v>
      </c>
      <c r="BJ32" s="356">
        <f>(AN32*SUMPRODUCT(DD$10:DD$13,DD$28:DD$31)+AY32*SUMPRODUCT(DD$14:DD$23,DD$32:DD$41))*'Projeções - Receitas'!W$23+(AN32*DD$11*'Projeções - Receitas'!W$25)</f>
        <v>60013380638.602028</v>
      </c>
      <c r="BK32" s="356">
        <f>(AO32*SUMPRODUCT(DE$10:DE$13,DE$28:DE$31)+AZ32*SUMPRODUCT(DE$14:DE$23,DE$32:DE$41))*'Projeções - Receitas'!X$23+(AO32*DE$11*'Projeções - Receitas'!X$25)</f>
        <v>66313631383.485489</v>
      </c>
      <c r="BL32" s="356">
        <f>(AP32*SUMPRODUCT(DF$10:DF$13,DF$28:DF$31)+BA32*SUMPRODUCT(DF$14:DF$23,DF$32:DF$41))*'Projeções - Receitas'!Y$23+(AP32*DF$11*'Projeções - Receitas'!Y$25)</f>
        <v>73261749625.945313</v>
      </c>
      <c r="BM32" s="356">
        <f>(AQ32*SUMPRODUCT(DG$10:DG$13,DG$28:DG$31)+BB32*SUMPRODUCT(DG$14:DG$23,DG$32:DG$41))*'Projeções - Receitas'!Z$23+(AQ32*DG$11*'Projeções - Receitas'!Z$25)</f>
        <v>80928714986.734009</v>
      </c>
      <c r="BN32" s="356">
        <f>(AR32*SUMPRODUCT(DH$10:DH$13,DH$28:DH$31)+BC32*SUMPRODUCT(DH$14:DH$23,DH$32:DH$41))*'Projeções - Receitas'!AA$23+(AR32*DH$11*'Projeções - Receitas'!AA$25)</f>
        <v>89385423396.770264</v>
      </c>
      <c r="BO32" s="356">
        <f>(AS32*SUMPRODUCT(DI$10:DI$13,DI$28:DI$31)+BD32*SUMPRODUCT(DI$14:DI$23,DI$32:DI$41))*'Projeções - Receitas'!AB$23+(AS32*DI$11*'Projeções - Receitas'!AB$25)</f>
        <v>98710266397.514633</v>
      </c>
      <c r="BP32" s="356">
        <f>(AT32*SUMPRODUCT(DJ$10:DJ$13,DJ$28:DJ$31)+BE32*SUMPRODUCT(DJ$14:DJ$23,DJ$32:DJ$41))*'Projeções - Receitas'!AC$23+(AT32*DJ$11*'Projeções - Receitas'!AC$25)</f>
        <v>108991742736.5663</v>
      </c>
      <c r="BQ32" s="356">
        <f>(AU32*SUMPRODUCT(DK$10:DK$13,DK$28:DK$31)+BF32*SUMPRODUCT(DK$14:DK$23,DK$32:DK$41))*'Projeções - Receitas'!AD$23+(AU32*DK$11*'Projeções - Receitas'!AD$25)</f>
        <v>140920911351.69012</v>
      </c>
      <c r="BR32" s="357">
        <f>((BG32+'DRE + DCF'!T$12)*(1+'DRE + DCF'!T$15)+'DRE + DCF'!T$18)*(1+'DRE + DCF'!T$25)*'DRE + DCF'!T$33</f>
        <v>33679357784.792686</v>
      </c>
      <c r="BS32" s="357">
        <f>((BH32+'DRE + DCF'!U$12)*(1+'DRE + DCF'!U$15)+'DRE + DCF'!U$18)*(1+'DRE + DCF'!U$25)*'DRE + DCF'!U$33</f>
        <v>25613652461.193535</v>
      </c>
      <c r="BT32" s="357">
        <f>((BI32+'DRE + DCF'!V$12)*(1+'DRE + DCF'!V$15)+'DRE + DCF'!V$18)*(1+'DRE + DCF'!V$25)*'DRE + DCF'!V$33</f>
        <v>28432603222.271564</v>
      </c>
      <c r="BU32" s="357">
        <f>((BJ32+'DRE + DCF'!W$12)*(1+'DRE + DCF'!W$15)+'DRE + DCF'!W$18)*(1+'DRE + DCF'!W$25)*'DRE + DCF'!W$33</f>
        <v>31490210732.737514</v>
      </c>
      <c r="BV32" s="357">
        <f>((BK32+'DRE + DCF'!X$12)*(1+'DRE + DCF'!X$15)+'DRE + DCF'!X$18)*(1+'DRE + DCF'!X$25)*'DRE + DCF'!X$33</f>
        <v>34832306131.737389</v>
      </c>
      <c r="BW32" s="357">
        <f>((BL32+'DRE + DCF'!Y$12)*(1+'DRE + DCF'!Y$15)+'DRE + DCF'!Y$18)*(1+'DRE + DCF'!Y$25)*'DRE + DCF'!Y$33</f>
        <v>38506327894.195198</v>
      </c>
      <c r="BX32" s="357">
        <f>((BM32+'DRE + DCF'!Z$12)*(1+'DRE + DCF'!Z$15)+'DRE + DCF'!Z$18)*(1+'DRE + DCF'!Z$25)*'DRE + DCF'!Z$33</f>
        <v>42557766452.979485</v>
      </c>
      <c r="BY32" s="357">
        <f>((BN32+'DRE + DCF'!AA$12)*(1+'DRE + DCF'!AA$15)+'DRE + DCF'!AA$18)*(1+'DRE + DCF'!AA$25)*'DRE + DCF'!AA$33</f>
        <v>47028382390.759438</v>
      </c>
      <c r="BZ32" s="357">
        <f>((BO32+'DRE + DCF'!AB$12)*(1+'DRE + DCF'!AB$15)+'DRE + DCF'!AB$18)*(1+'DRE + DCF'!AB$25)*'DRE + DCF'!AB$33</f>
        <v>51963622191.441994</v>
      </c>
      <c r="CA32" s="357">
        <f>((BP32+'DRE + DCF'!AC$12)*(1+'DRE + DCF'!AC$15)+'DRE + DCF'!AC$18)*(1+'DRE + DCF'!AC$25)*'DRE + DCF'!AC$33</f>
        <v>57415330341.446037</v>
      </c>
      <c r="CB32" s="357">
        <f>((BQ32+'DRE + DCF'!AD$12)*(1+'DRE + DCF'!AD$15)+'DRE + DCF'!AD$18)*(1+'DRE + DCF'!AD$25)*'DRE + DCF'!AD$33</f>
        <v>74229084367.35704</v>
      </c>
      <c r="CC32" s="357">
        <f>BR32*(1-DA$47)+('DRE + DCF'!N$53*10^6)</f>
        <v>199177810040.91891</v>
      </c>
      <c r="CD32" s="357">
        <f>BS32*(1-DB$47)+('DRE + DCF'!T$53*10^6)</f>
        <v>200698132035.02908</v>
      </c>
      <c r="CE32" s="357">
        <f>BT32*(1-DC$47)+('DRE + DCF'!U$53*10^6)</f>
        <v>219687898379.2822</v>
      </c>
      <c r="CF32" s="357">
        <f>BU32*(1-DD$47)+('DRE + DCF'!V$53*10^6)</f>
        <v>240715335053.38181</v>
      </c>
      <c r="CG32" s="357">
        <f>BV32*(1-DE$47)+('DRE + DCF'!W$53*10^6)</f>
        <v>263970386248.98434</v>
      </c>
      <c r="CH32" s="357">
        <f>BW32*(1-DF$47)+('DRE + DCF'!X$53*10^6)</f>
        <v>289674188039.84332</v>
      </c>
      <c r="CI32" s="357">
        <f>BX32*(1-DG$47)+('DRE + DCF'!Y$53*10^6)</f>
        <v>318078000091.35388</v>
      </c>
      <c r="CJ32" s="357">
        <f>BY32*(1-DH$47)+('DRE + DCF'!Z$53*10^6)</f>
        <v>349460828203.75171</v>
      </c>
      <c r="CK32" s="357">
        <f>BZ32*(1-DI$47)+('DRE + DCF'!AA$53*10^6)</f>
        <v>384131619900.07996</v>
      </c>
      <c r="CL32" s="357">
        <f>CA32*(1-DJ$47)+('DRE + DCF'!AB$53*10^6)</f>
        <v>422433383106.28137</v>
      </c>
      <c r="CM32" s="357">
        <f>CB32*(1-DK$47)+('DRE + DCF'!AC$53*10^6)</f>
        <v>471219805991.08722</v>
      </c>
      <c r="CN32" s="357">
        <f t="shared" si="30"/>
        <v>1084159431399.6421</v>
      </c>
      <c r="CO32" s="357">
        <f t="shared" si="31"/>
        <v>1151404292059.9006</v>
      </c>
      <c r="CP32" s="357">
        <f t="shared" si="32"/>
        <v>1098980072974.2384</v>
      </c>
      <c r="CQ32" s="357">
        <f t="shared" si="33"/>
        <v>1230857681731.1472</v>
      </c>
      <c r="CR32" s="357">
        <f t="shared" si="34"/>
        <v>1378560603538.885</v>
      </c>
      <c r="CS32" s="357">
        <f t="shared" si="35"/>
        <v>1543987875963.5513</v>
      </c>
      <c r="CT32" s="357">
        <f t="shared" si="36"/>
        <v>1729266421079.1775</v>
      </c>
      <c r="CU32" s="357">
        <f t="shared" si="37"/>
        <v>1936778391608.679</v>
      </c>
      <c r="CV32" s="357">
        <f t="shared" si="38"/>
        <v>2169191798601.7207</v>
      </c>
      <c r="CW32" s="357">
        <f t="shared" si="39"/>
        <v>2429494814433.9277</v>
      </c>
      <c r="CX32" s="358">
        <f t="shared" si="40"/>
        <v>2721034192165.9995</v>
      </c>
      <c r="CZ32" s="365" t="s">
        <v>54</v>
      </c>
      <c r="DA32" s="366">
        <f>'Projeções - Receitas'!T99</f>
        <v>-7.5037873809020147E-2</v>
      </c>
      <c r="DB32" s="366">
        <f>'Projeções - Receitas'!U99</f>
        <v>-6.5348260371006939E-2</v>
      </c>
      <c r="DC32" s="366">
        <f>'Projeções - Receitas'!V99</f>
        <v>-6.2581188716446273E-2</v>
      </c>
      <c r="DD32" s="366">
        <f>'Projeções - Receitas'!W99</f>
        <v>-6.2674987755583916E-2</v>
      </c>
      <c r="DE32" s="366">
        <f>'Projeções - Receitas'!X99</f>
        <v>-6.3847475744804538E-2</v>
      </c>
      <c r="DF32" s="366">
        <f>'Projeções - Receitas'!Y99</f>
        <v>-6.501996373402516E-2</v>
      </c>
      <c r="DG32" s="366">
        <f>'Projeções - Receitas'!Z99</f>
        <v>-6.5911054605832825E-2</v>
      </c>
      <c r="DH32" s="366">
        <f>'Projeções - Receitas'!AA99</f>
        <v>-6.6614547399365204E-2</v>
      </c>
      <c r="DI32" s="366">
        <f>'Projeções - Receitas'!AB99</f>
        <v>-6.7177341634191104E-2</v>
      </c>
      <c r="DJ32" s="366">
        <f>'Projeções - Receitas'!AC99</f>
        <v>-6.7552537790741704E-2</v>
      </c>
      <c r="DK32" s="367">
        <f>'Projeções - Receitas'!AD99</f>
        <v>-6.7646336829879347E-2</v>
      </c>
    </row>
    <row r="33" spans="4:115" ht="30" customHeight="1" x14ac:dyDescent="0.25">
      <c r="D33" s="355">
        <f t="shared" si="41"/>
        <v>2.6448355772282217E-2</v>
      </c>
      <c r="E33" s="64">
        <f t="shared" si="0"/>
        <v>1.7041231466733225E-2</v>
      </c>
      <c r="F33" s="64">
        <f t="shared" si="1"/>
        <v>4.2624139177046466E-2</v>
      </c>
      <c r="G33" s="64">
        <f t="shared" si="2"/>
        <v>3.8291691803204714E-2</v>
      </c>
      <c r="H33" s="64">
        <f t="shared" si="3"/>
        <v>3.4209042677843499E-2</v>
      </c>
      <c r="I33" s="64">
        <f t="shared" si="4"/>
        <v>3.0342505638899925E-2</v>
      </c>
      <c r="J33" s="64">
        <f t="shared" si="5"/>
        <v>2.6668020345894994E-2</v>
      </c>
      <c r="K33" s="64">
        <f t="shared" si="6"/>
        <v>2.316559703368401E-2</v>
      </c>
      <c r="L33" s="64">
        <f t="shared" si="7"/>
        <v>1.9818182113048977E-2</v>
      </c>
      <c r="M33" s="64">
        <f t="shared" si="8"/>
        <v>1.661155772036868E-2</v>
      </c>
      <c r="N33" s="64">
        <f t="shared" si="9"/>
        <v>1.5912622573969221E-2</v>
      </c>
      <c r="O33" s="64">
        <f t="shared" si="45"/>
        <v>1.1000000000000006E-2</v>
      </c>
      <c r="P33" s="64">
        <f t="shared" si="45"/>
        <v>1.1000000000000006E-2</v>
      </c>
      <c r="Q33" s="64">
        <f t="shared" si="46"/>
        <v>1.1000000000000006E-2</v>
      </c>
      <c r="R33" s="64">
        <f t="shared" si="47"/>
        <v>1.1000000000000006E-2</v>
      </c>
      <c r="S33" s="64">
        <f t="shared" si="48"/>
        <v>1.1000000000000006E-2</v>
      </c>
      <c r="T33" s="64">
        <f t="shared" si="49"/>
        <v>1.1000000000000006E-2</v>
      </c>
      <c r="U33" s="64">
        <f t="shared" si="50"/>
        <v>1.1000000000000006E-2</v>
      </c>
      <c r="V33" s="64">
        <f t="shared" si="51"/>
        <v>1.1000000000000006E-2</v>
      </c>
      <c r="W33" s="64">
        <f t="shared" si="52"/>
        <v>1.1000000000000006E-2</v>
      </c>
      <c r="X33" s="64">
        <f t="shared" si="53"/>
        <v>1.1000000000000006E-2</v>
      </c>
      <c r="Y33" s="64">
        <f t="shared" si="54"/>
        <v>1.1000000000000006E-2</v>
      </c>
      <c r="Z33" s="64">
        <f t="shared" si="43"/>
        <v>0.18363583401408948</v>
      </c>
      <c r="AA33" s="64">
        <f t="shared" si="44"/>
        <v>0.17422870970854049</v>
      </c>
      <c r="AB33" s="64">
        <f t="shared" si="10"/>
        <v>0.19981161741885373</v>
      </c>
      <c r="AC33" s="64">
        <f t="shared" si="11"/>
        <v>0.19547917004501197</v>
      </c>
      <c r="AD33" s="64">
        <f t="shared" si="12"/>
        <v>0.19139652091965076</v>
      </c>
      <c r="AE33" s="64">
        <f t="shared" si="13"/>
        <v>0.18752998388070719</v>
      </c>
      <c r="AF33" s="64">
        <f t="shared" si="14"/>
        <v>0.18385549858770225</v>
      </c>
      <c r="AG33" s="64">
        <f t="shared" si="15"/>
        <v>0.18035307527549127</v>
      </c>
      <c r="AH33" s="64">
        <f t="shared" si="16"/>
        <v>0.17700566035485624</v>
      </c>
      <c r="AI33" s="64">
        <f t="shared" si="17"/>
        <v>0.17379903596217594</v>
      </c>
      <c r="AJ33" s="64">
        <f t="shared" si="18"/>
        <v>0.17310010081577648</v>
      </c>
      <c r="AK33" s="356">
        <f>(1+O33)*'Projeções - Receitas'!N$34</f>
        <v>1863457327540.1421</v>
      </c>
      <c r="AL33" s="356">
        <f>(1+P33)*'Projeções - Receitas'!T$34</f>
        <v>1963435452352.009</v>
      </c>
      <c r="AM33" s="356">
        <f>(1+Q33)*'Projeções - Receitas'!U$34</f>
        <v>2199047706634.2505</v>
      </c>
      <c r="AN33" s="356">
        <f>(1+R33)*'Projeções - Receitas'!V$34</f>
        <v>2462933431430.3604</v>
      </c>
      <c r="AO33" s="356">
        <f>(1+S33)*'Projeções - Receitas'!W$34</f>
        <v>2758485443202.0044</v>
      </c>
      <c r="AP33" s="356">
        <f>(1+T33)*'Projeções - Receitas'!X$34</f>
        <v>3089503696386.2446</v>
      </c>
      <c r="AQ33" s="356">
        <f>(1+U33)*'Projeções - Receitas'!Y$34</f>
        <v>3460244139952.5942</v>
      </c>
      <c r="AR33" s="356">
        <f>(1+V33)*'Projeções - Receitas'!Z$34</f>
        <v>3875473436746.9063</v>
      </c>
      <c r="AS33" s="356">
        <f>(1+W33)*'Projeções - Receitas'!AA$34</f>
        <v>4340530249156.5356</v>
      </c>
      <c r="AT33" s="356">
        <f>(1+X33)*'Projeções - Receitas'!AB$34</f>
        <v>4861393879055.3203</v>
      </c>
      <c r="AU33" s="356">
        <f>(1+Y33)*'Projeções - Receitas'!AC$34</f>
        <v>5444761144541.96</v>
      </c>
      <c r="AV33" s="357">
        <f t="shared" si="19"/>
        <v>1635465097813.4092</v>
      </c>
      <c r="AW33" s="357">
        <f t="shared" si="20"/>
        <v>1723210994249.0864</v>
      </c>
      <c r="AX33" s="357">
        <f t="shared" si="21"/>
        <v>1929996313558.9773</v>
      </c>
      <c r="AY33" s="357">
        <f t="shared" si="22"/>
        <v>2161595871186.0542</v>
      </c>
      <c r="AZ33" s="357">
        <f t="shared" si="23"/>
        <v>2420987375728.3813</v>
      </c>
      <c r="BA33" s="357">
        <f t="shared" si="24"/>
        <v>2711505860815.7871</v>
      </c>
      <c r="BB33" s="357">
        <f t="shared" si="25"/>
        <v>3036886564113.6816</v>
      </c>
      <c r="BC33" s="357">
        <f t="shared" si="26"/>
        <v>3401312951807.3242</v>
      </c>
      <c r="BD33" s="357">
        <f t="shared" si="27"/>
        <v>3809470506024.2036</v>
      </c>
      <c r="BE33" s="357">
        <f t="shared" si="28"/>
        <v>4266606966747.1084</v>
      </c>
      <c r="BF33" s="357">
        <f t="shared" si="29"/>
        <v>4778599802756.7627</v>
      </c>
      <c r="BG33" s="356">
        <f>(AK33*SUMPRODUCT(DA$10:DA$13,DA$28:DA$31)+AV33*SUMPRODUCT(DA$14:DA$23,DA$32:DA$41))*'Projeções - Receitas'!T$23+(AK33*DA$11*'Projeções - Receitas'!T$25)</f>
        <v>60907540737.607918</v>
      </c>
      <c r="BH33" s="356">
        <f>(AL33*SUMPRODUCT(DB$10:DB$13,DB$28:DB$31)+AW33*SUMPRODUCT(DB$14:DB$23,DB$32:DB$41))*'Projeções - Receitas'!U$23+(AL33*DB$11*'Projeções - Receitas'!U$25)</f>
        <v>49086818651.748795</v>
      </c>
      <c r="BI33" s="356">
        <f>(AM33*SUMPRODUCT(DC$10:DC$13,DC$28:DC$31)+AX33*SUMPRODUCT(DC$14:DC$23,DC$32:DC$41))*'Projeções - Receitas'!V$23+(AM33*DC$11*'Projeções - Receitas'!V$25)</f>
        <v>54313650787.08403</v>
      </c>
      <c r="BJ33" s="356">
        <f>(AN33*SUMPRODUCT(DD$10:DD$13,DD$28:DD$31)+AY33*SUMPRODUCT(DD$14:DD$23,DD$32:DD$41))*'Projeções - Receitas'!W$23+(AN33*DD$11*'Projeções - Receitas'!W$25)</f>
        <v>60043075532.534988</v>
      </c>
      <c r="BK33" s="356">
        <f>(AO33*SUMPRODUCT(DE$10:DE$13,DE$28:DE$31)+AZ33*SUMPRODUCT(DE$14:DE$23,DE$32:DE$41))*'Projeções - Receitas'!X$23+(AO33*DE$11*'Projeções - Receitas'!X$25)</f>
        <v>66346443670.167107</v>
      </c>
      <c r="BL33" s="356">
        <f>(AP33*SUMPRODUCT(DF$10:DF$13,DF$28:DF$31)+BA33*SUMPRODUCT(DF$14:DF$23,DF$32:DF$41))*'Projeções - Receitas'!Y$23+(AP33*DF$11*'Projeções - Receitas'!Y$25)</f>
        <v>73297999873.162399</v>
      </c>
      <c r="BM33" s="356">
        <f>(AQ33*SUMPRODUCT(DG$10:DG$13,DG$28:DG$31)+BB33*SUMPRODUCT(DG$14:DG$23,DG$32:DG$41))*'Projeções - Receitas'!Z$23+(AQ33*DG$11*'Projeções - Receitas'!Z$25)</f>
        <v>80968758883.313293</v>
      </c>
      <c r="BN33" s="356">
        <f>(AR33*SUMPRODUCT(DH$10:DH$13,DH$28:DH$31)+BC33*SUMPRODUCT(DH$14:DH$23,DH$32:DH$41))*'Projeções - Receitas'!AA$23+(AR33*DH$11*'Projeções - Receitas'!AA$25)</f>
        <v>89429651711.16745</v>
      </c>
      <c r="BO33" s="356">
        <f>(AS33*SUMPRODUCT(DI$10:DI$13,DI$28:DI$31)+BD33*SUMPRODUCT(DI$14:DI$23,DI$32:DI$41))*'Projeções - Receitas'!AB$23+(AS33*DI$11*'Projeções - Receitas'!AB$25)</f>
        <v>98759108686.677216</v>
      </c>
      <c r="BP33" s="356">
        <f>(AT33*SUMPRODUCT(DJ$10:DJ$13,DJ$28:DJ$31)+BE33*SUMPRODUCT(DJ$14:DJ$23,DJ$32:DJ$41))*'Projeções - Receitas'!AC$23+(AT33*DJ$11*'Projeções - Receitas'!AC$25)</f>
        <v>109045672347.02473</v>
      </c>
      <c r="BQ33" s="356">
        <f>(AU33*SUMPRODUCT(DK$10:DK$13,DK$28:DK$31)+BF33*SUMPRODUCT(DK$14:DK$23,DK$32:DK$41))*'Projeções - Receitas'!AD$23+(AU33*DK$11*'Projeções - Receitas'!AD$25)</f>
        <v>140990639660.12744</v>
      </c>
      <c r="BR33" s="357">
        <f>((BG33+'DRE + DCF'!T$12)*(1+'DRE + DCF'!T$15)+'DRE + DCF'!T$18)*(1+'DRE + DCF'!T$25)*'DRE + DCF'!T$33</f>
        <v>33697804420.696224</v>
      </c>
      <c r="BS33" s="357">
        <f>((BH33+'DRE + DCF'!U$12)*(1+'DRE + DCF'!U$15)+'DRE + DCF'!U$18)*(1+'DRE + DCF'!U$25)*'DRE + DCF'!U$33</f>
        <v>25628341992.478874</v>
      </c>
      <c r="BT33" s="357">
        <f>((BI33+'DRE + DCF'!V$12)*(1+'DRE + DCF'!V$15)+'DRE + DCF'!V$18)*(1+'DRE + DCF'!V$25)*'DRE + DCF'!V$33</f>
        <v>28448838459.976704</v>
      </c>
      <c r="BU33" s="357">
        <f>((BJ33+'DRE + DCF'!W$12)*(1+'DRE + DCF'!W$15)+'DRE + DCF'!W$18)*(1+'DRE + DCF'!W$25)*'DRE + DCF'!W$33</f>
        <v>31508138187.201412</v>
      </c>
      <c r="BV33" s="357">
        <f>((BK33+'DRE + DCF'!X$12)*(1+'DRE + DCF'!X$15)+'DRE + DCF'!X$18)*(1+'DRE + DCF'!X$25)*'DRE + DCF'!X$33</f>
        <v>34852093080.400574</v>
      </c>
      <c r="BW33" s="357">
        <f>((BL33+'DRE + DCF'!Y$12)*(1+'DRE + DCF'!Y$15)+'DRE + DCF'!Y$18)*(1+'DRE + DCF'!Y$25)*'DRE + DCF'!Y$33</f>
        <v>38528163146.704445</v>
      </c>
      <c r="BX33" s="357">
        <f>((BM33+'DRE + DCF'!Z$12)*(1+'DRE + DCF'!Z$15)+'DRE + DCF'!Z$18)*(1+'DRE + DCF'!Z$25)*'DRE + DCF'!Z$33</f>
        <v>42581859289.189087</v>
      </c>
      <c r="BY33" s="357">
        <f>((BN33+'DRE + DCF'!AA$12)*(1+'DRE + DCF'!AA$15)+'DRE + DCF'!AA$18)*(1+'DRE + DCF'!AA$25)*'DRE + DCF'!AA$33</f>
        <v>47054962439.3246</v>
      </c>
      <c r="BZ33" s="357">
        <f>((BO33+'DRE + DCF'!AB$12)*(1+'DRE + DCF'!AB$15)+'DRE + DCF'!AB$18)*(1+'DRE + DCF'!AB$25)*'DRE + DCF'!AB$33</f>
        <v>51992941559.793098</v>
      </c>
      <c r="CA33" s="357">
        <f>((BP33+'DRE + DCF'!AC$12)*(1+'DRE + DCF'!AC$15)+'DRE + DCF'!AC$18)*(1+'DRE + DCF'!AC$25)*'DRE + DCF'!AC$33</f>
        <v>57447666507.841682</v>
      </c>
      <c r="CB33" s="357">
        <f>((BQ33+'DRE + DCF'!AD$12)*(1+'DRE + DCF'!AD$15)+'DRE + DCF'!AD$18)*(1+'DRE + DCF'!AD$25)*'DRE + DCF'!AD$33</f>
        <v>74269993580.574814</v>
      </c>
      <c r="CC33" s="357">
        <f>BR33*(1-DA$47)+('DRE + DCF'!N$53*10^6)</f>
        <v>199189032285.59796</v>
      </c>
      <c r="CD33" s="357">
        <f>BS33*(1-DB$47)+('DRE + DCF'!T$53*10^6)</f>
        <v>200706945753.80029</v>
      </c>
      <c r="CE33" s="357">
        <f>BT33*(1-DC$47)+('DRE + DCF'!U$53*10^6)</f>
        <v>219697639521.90527</v>
      </c>
      <c r="CF33" s="357">
        <f>BU33*(1-DD$47)+('DRE + DCF'!V$53*10^6)</f>
        <v>240726091526.06012</v>
      </c>
      <c r="CG33" s="357">
        <f>BV33*(1-DE$47)+('DRE + DCF'!W$53*10^6)</f>
        <v>263982258418.18228</v>
      </c>
      <c r="CH33" s="357">
        <f>BW33*(1-DF$47)+('DRE + DCF'!X$53*10^6)</f>
        <v>289687289191.34888</v>
      </c>
      <c r="CI33" s="357">
        <f>BX33*(1-DG$47)+('DRE + DCF'!Y$53*10^6)</f>
        <v>318092455793.07959</v>
      </c>
      <c r="CJ33" s="357">
        <f>BY33*(1-DH$47)+('DRE + DCF'!Z$53*10^6)</f>
        <v>349476776232.89081</v>
      </c>
      <c r="CK33" s="357">
        <f>BZ33*(1-DI$47)+('DRE + DCF'!AA$53*10^6)</f>
        <v>384149211521.09064</v>
      </c>
      <c r="CL33" s="357">
        <f>CA33*(1-DJ$47)+('DRE + DCF'!AB$53*10^6)</f>
        <v>422452784806.11877</v>
      </c>
      <c r="CM33" s="357">
        <f>CB33*(1-DK$47)+('DRE + DCF'!AC$53*10^6)</f>
        <v>471244351519.01788</v>
      </c>
      <c r="CN33" s="357">
        <f t="shared" si="30"/>
        <v>1084695878421.6111</v>
      </c>
      <c r="CO33" s="357">
        <f t="shared" si="31"/>
        <v>1151974012145.0366</v>
      </c>
      <c r="CP33" s="357">
        <f t="shared" si="32"/>
        <v>1099523853317.1252</v>
      </c>
      <c r="CQ33" s="357">
        <f t="shared" si="33"/>
        <v>1231466715715.1802</v>
      </c>
      <c r="CR33" s="357">
        <f t="shared" si="34"/>
        <v>1379242721601.0022</v>
      </c>
      <c r="CS33" s="357">
        <f t="shared" si="35"/>
        <v>1544751848193.1223</v>
      </c>
      <c r="CT33" s="357">
        <f t="shared" si="36"/>
        <v>1730122069976.2971</v>
      </c>
      <c r="CU33" s="357">
        <f t="shared" si="37"/>
        <v>1937736718373.4531</v>
      </c>
      <c r="CV33" s="357">
        <f t="shared" si="38"/>
        <v>2170265124578.2678</v>
      </c>
      <c r="CW33" s="357">
        <f t="shared" si="39"/>
        <v>2430696939527.6602</v>
      </c>
      <c r="CX33" s="358">
        <f t="shared" si="40"/>
        <v>2722380572270.98</v>
      </c>
      <c r="CZ33" s="365" t="s">
        <v>55</v>
      </c>
      <c r="DA33" s="366">
        <f>'Projeções - Receitas'!T100</f>
        <v>-5.5910245825954975E-2</v>
      </c>
      <c r="DB33" s="366">
        <f>'Projeções - Receitas'!U100</f>
        <v>-2.8616748437885687E-2</v>
      </c>
      <c r="DC33" s="366">
        <f>'Projeções - Receitas'!V100</f>
        <v>-2.8187151160056285E-2</v>
      </c>
      <c r="DD33" s="366">
        <f>'Projeções - Receitas'!W100</f>
        <v>-2.8201713779643721E-2</v>
      </c>
      <c r="DE33" s="366">
        <f>'Projeções - Receitas'!X100</f>
        <v>-2.8383746524486688E-2</v>
      </c>
      <c r="DF33" s="366">
        <f>'Projeções - Receitas'!Y100</f>
        <v>-2.8565779269329655E-2</v>
      </c>
      <c r="DG33" s="366">
        <f>'Projeções - Receitas'!Z100</f>
        <v>-2.8704124155410311E-2</v>
      </c>
      <c r="DH33" s="366">
        <f>'Projeções - Receitas'!AA100</f>
        <v>-2.881334380231609E-2</v>
      </c>
      <c r="DI33" s="366">
        <f>'Projeções - Receitas'!AB100</f>
        <v>-2.8900719519840717E-2</v>
      </c>
      <c r="DJ33" s="366">
        <f>'Projeções - Receitas'!AC100</f>
        <v>-2.8958969998190462E-2</v>
      </c>
      <c r="DK33" s="367">
        <f>'Projeções - Receitas'!AD100</f>
        <v>-2.8973532617777902E-2</v>
      </c>
    </row>
    <row r="34" spans="4:115" ht="30" customHeight="1" x14ac:dyDescent="0.25">
      <c r="D34" s="355">
        <f t="shared" si="41"/>
        <v>2.6367922624873946E-2</v>
      </c>
      <c r="E34" s="64">
        <f t="shared" si="0"/>
        <v>1.6962754725219825E-2</v>
      </c>
      <c r="F34" s="64">
        <f t="shared" si="1"/>
        <v>4.253422426256015E-2</v>
      </c>
      <c r="G34" s="64">
        <f t="shared" si="2"/>
        <v>3.8203793810669656E-2</v>
      </c>
      <c r="H34" s="64">
        <f t="shared" si="3"/>
        <v>3.4123035924912837E-2</v>
      </c>
      <c r="I34" s="64">
        <f t="shared" si="4"/>
        <v>3.0258283564514682E-2</v>
      </c>
      <c r="J34" s="64">
        <f t="shared" si="5"/>
        <v>2.658548892373247E-2</v>
      </c>
      <c r="K34" s="64">
        <f t="shared" si="6"/>
        <v>2.3084671902936782E-2</v>
      </c>
      <c r="L34" s="64">
        <f t="shared" si="7"/>
        <v>1.9738787234650335E-2</v>
      </c>
      <c r="M34" s="64">
        <f t="shared" si="8"/>
        <v>1.6533624188785651E-2</v>
      </c>
      <c r="N34" s="64">
        <f t="shared" si="9"/>
        <v>1.5836068276264742E-2</v>
      </c>
      <c r="O34" s="64">
        <f t="shared" si="45"/>
        <v>1.1500000000000007E-2</v>
      </c>
      <c r="P34" s="64">
        <f t="shared" si="45"/>
        <v>1.1500000000000007E-2</v>
      </c>
      <c r="Q34" s="64">
        <f t="shared" si="46"/>
        <v>1.1500000000000007E-2</v>
      </c>
      <c r="R34" s="64">
        <f t="shared" si="47"/>
        <v>1.1500000000000007E-2</v>
      </c>
      <c r="S34" s="64">
        <f t="shared" si="48"/>
        <v>1.1500000000000007E-2</v>
      </c>
      <c r="T34" s="64">
        <f t="shared" si="49"/>
        <v>1.1500000000000007E-2</v>
      </c>
      <c r="U34" s="64">
        <f t="shared" si="50"/>
        <v>1.1500000000000007E-2</v>
      </c>
      <c r="V34" s="64">
        <f t="shared" si="51"/>
        <v>1.1500000000000007E-2</v>
      </c>
      <c r="W34" s="64">
        <f t="shared" si="52"/>
        <v>1.1500000000000007E-2</v>
      </c>
      <c r="X34" s="64">
        <f t="shared" si="53"/>
        <v>1.1500000000000007E-2</v>
      </c>
      <c r="Y34" s="64">
        <f t="shared" si="54"/>
        <v>1.1500000000000007E-2</v>
      </c>
      <c r="Z34" s="64">
        <f t="shared" si="43"/>
        <v>0.18355540086668121</v>
      </c>
      <c r="AA34" s="64">
        <f t="shared" si="44"/>
        <v>0.17415023296702709</v>
      </c>
      <c r="AB34" s="64">
        <f t="shared" si="10"/>
        <v>0.19972170250436741</v>
      </c>
      <c r="AC34" s="64">
        <f t="shared" si="11"/>
        <v>0.19539127205247692</v>
      </c>
      <c r="AD34" s="64">
        <f t="shared" si="12"/>
        <v>0.1913105141667201</v>
      </c>
      <c r="AE34" s="64">
        <f t="shared" si="13"/>
        <v>0.18744576180632194</v>
      </c>
      <c r="AF34" s="64">
        <f t="shared" si="14"/>
        <v>0.18377296716553973</v>
      </c>
      <c r="AG34" s="64">
        <f t="shared" si="15"/>
        <v>0.18027215014474404</v>
      </c>
      <c r="AH34" s="64">
        <f t="shared" si="16"/>
        <v>0.17692626547645759</v>
      </c>
      <c r="AI34" s="64">
        <f t="shared" si="17"/>
        <v>0.17372110243059291</v>
      </c>
      <c r="AJ34" s="64">
        <f t="shared" si="18"/>
        <v>0.173023546518072</v>
      </c>
      <c r="AK34" s="356">
        <f>(1+O34)*'Projeções - Receitas'!N$34</f>
        <v>1864378918701.1416</v>
      </c>
      <c r="AL34" s="356">
        <f>(1+P34)*'Projeções - Receitas'!T$34</f>
        <v>1964406488678.593</v>
      </c>
      <c r="AM34" s="356">
        <f>(1+Q34)*'Projeções - Receitas'!U$34</f>
        <v>2200135267320.0244</v>
      </c>
      <c r="AN34" s="356">
        <f>(1+R34)*'Projeções - Receitas'!V$34</f>
        <v>2464151499398.4272</v>
      </c>
      <c r="AO34" s="356">
        <f>(1+S34)*'Projeções - Receitas'!W$34</f>
        <v>2759849679326.2393</v>
      </c>
      <c r="AP34" s="356">
        <f>(1+T34)*'Projeções - Receitas'!X$34</f>
        <v>3091031640845.3877</v>
      </c>
      <c r="AQ34" s="356">
        <f>(1+U34)*'Projeções - Receitas'!Y$34</f>
        <v>3461955437746.8345</v>
      </c>
      <c r="AR34" s="356">
        <f>(1+V34)*'Projeções - Receitas'!Z$34</f>
        <v>3877390090276.4551</v>
      </c>
      <c r="AS34" s="356">
        <f>(1+W34)*'Projeções - Receitas'!AA$34</f>
        <v>4342676901109.6304</v>
      </c>
      <c r="AT34" s="356">
        <f>(1+X34)*'Projeções - Receitas'!AB$34</f>
        <v>4863798129242.7871</v>
      </c>
      <c r="AU34" s="356">
        <f>(1+Y34)*'Projeções - Receitas'!AC$34</f>
        <v>5447453904751.9219</v>
      </c>
      <c r="AV34" s="357">
        <f t="shared" si="19"/>
        <v>1636273933173.3569</v>
      </c>
      <c r="AW34" s="357">
        <f t="shared" si="20"/>
        <v>1724063225205.6887</v>
      </c>
      <c r="AX34" s="357">
        <f t="shared" si="21"/>
        <v>1930950812230.3716</v>
      </c>
      <c r="AY34" s="357">
        <f t="shared" si="22"/>
        <v>2162664909698.0161</v>
      </c>
      <c r="AZ34" s="357">
        <f t="shared" si="23"/>
        <v>2422184698861.7788</v>
      </c>
      <c r="BA34" s="357">
        <f t="shared" si="24"/>
        <v>2712846862725.1919</v>
      </c>
      <c r="BB34" s="357">
        <f t="shared" si="25"/>
        <v>3038388486252.2153</v>
      </c>
      <c r="BC34" s="357">
        <f t="shared" si="26"/>
        <v>3402995104602.4814</v>
      </c>
      <c r="BD34" s="357">
        <f t="shared" si="27"/>
        <v>3811354517154.7798</v>
      </c>
      <c r="BE34" s="357">
        <f t="shared" si="28"/>
        <v>4268717059213.3545</v>
      </c>
      <c r="BF34" s="357">
        <f t="shared" si="29"/>
        <v>4780963106318.957</v>
      </c>
      <c r="BG34" s="356">
        <f>(AK34*SUMPRODUCT(DA$10:DA$13,DA$28:DA$31)+AV34*SUMPRODUCT(DA$14:DA$23,DA$32:DA$41))*'Projeções - Receitas'!T$23+(AK34*DA$11*'Projeções - Receitas'!T$25)</f>
        <v>60937663161.315948</v>
      </c>
      <c r="BH34" s="356">
        <f>(AL34*SUMPRODUCT(DB$10:DB$13,DB$28:DB$31)+AW34*SUMPRODUCT(DB$14:DB$23,DB$32:DB$41))*'Projeções - Receitas'!U$23+(AL34*DB$11*'Projeções - Receitas'!U$25)</f>
        <v>49111095021.012794</v>
      </c>
      <c r="BI34" s="356">
        <f>(AM34*SUMPRODUCT(DC$10:DC$13,DC$28:DC$31)+AX34*SUMPRODUCT(DC$14:DC$23,DC$32:DC$41))*'Projeções - Receitas'!V$23+(AM34*DC$11*'Projeções - Receitas'!V$25)</f>
        <v>54340512137.621704</v>
      </c>
      <c r="BJ34" s="356">
        <f>(AN34*SUMPRODUCT(DD$10:DD$13,DD$28:DD$31)+AY34*SUMPRODUCT(DD$14:DD$23,DD$32:DD$41))*'Projeções - Receitas'!W$23+(AN34*DD$11*'Projeções - Receitas'!W$25)</f>
        <v>60072770426.467979</v>
      </c>
      <c r="BK34" s="356">
        <f>(AO34*SUMPRODUCT(DE$10:DE$13,DE$28:DE$31)+AZ34*SUMPRODUCT(DE$14:DE$23,DE$32:DE$41))*'Projeções - Receitas'!X$23+(AO34*DE$11*'Projeções - Receitas'!X$25)</f>
        <v>66379255956.848686</v>
      </c>
      <c r="BL34" s="356">
        <f>(AP34*SUMPRODUCT(DF$10:DF$13,DF$28:DF$31)+BA34*SUMPRODUCT(DF$14:DF$23,DF$32:DF$41))*'Projeções - Receitas'!Y$23+(AP34*DF$11*'Projeções - Receitas'!Y$25)</f>
        <v>73334250120.379639</v>
      </c>
      <c r="BM34" s="356">
        <f>(AQ34*SUMPRODUCT(DG$10:DG$13,DG$28:DG$31)+BB34*SUMPRODUCT(DG$14:DG$23,DG$32:DG$41))*'Projeções - Receitas'!Z$23+(AQ34*DG$11*'Projeções - Receitas'!Z$25)</f>
        <v>81008802779.892578</v>
      </c>
      <c r="BN34" s="356">
        <f>(AR34*SUMPRODUCT(DH$10:DH$13,DH$28:DH$31)+BC34*SUMPRODUCT(DH$14:DH$23,DH$32:DH$41))*'Projeções - Receitas'!AA$23+(AR34*DH$11*'Projeções - Receitas'!AA$25)</f>
        <v>89473880025.564728</v>
      </c>
      <c r="BO34" s="356">
        <f>(AS34*SUMPRODUCT(DI$10:DI$13,DI$28:DI$31)+BD34*SUMPRODUCT(DI$14:DI$23,DI$32:DI$41))*'Projeções - Receitas'!AB$23+(AS34*DI$11*'Projeções - Receitas'!AB$25)</f>
        <v>98807950975.839783</v>
      </c>
      <c r="BP34" s="356">
        <f>(AT34*SUMPRODUCT(DJ$10:DJ$13,DJ$28:DJ$31)+BE34*SUMPRODUCT(DJ$14:DJ$23,DJ$32:DJ$41))*'Projeções - Receitas'!AC$23+(AT34*DJ$11*'Projeções - Receitas'!AC$25)</f>
        <v>109099601957.48326</v>
      </c>
      <c r="BQ34" s="356">
        <f>(AU34*SUMPRODUCT(DK$10:DK$13,DK$28:DK$31)+BF34*SUMPRODUCT(DK$14:DK$23,DK$32:DK$41))*'Projeções - Receitas'!AD$23+(AU34*DK$11*'Projeções - Receitas'!AD$25)</f>
        <v>141060367968.56476</v>
      </c>
      <c r="BR34" s="357">
        <f>((BG34+'DRE + DCF'!T$12)*(1+'DRE + DCF'!T$15)+'DRE + DCF'!T$18)*(1+'DRE + DCF'!T$25)*'DRE + DCF'!T$33</f>
        <v>33716251056.59977</v>
      </c>
      <c r="BS34" s="357">
        <f>((BH34+'DRE + DCF'!U$12)*(1+'DRE + DCF'!U$15)+'DRE + DCF'!U$18)*(1+'DRE + DCF'!U$25)*'DRE + DCF'!U$33</f>
        <v>25643031523.764198</v>
      </c>
      <c r="BT34" s="357">
        <f>((BI34+'DRE + DCF'!V$12)*(1+'DRE + DCF'!V$15)+'DRE + DCF'!V$18)*(1+'DRE + DCF'!V$25)*'DRE + DCF'!V$33</f>
        <v>28465073697.681885</v>
      </c>
      <c r="BU34" s="357">
        <f>((BJ34+'DRE + DCF'!W$12)*(1+'DRE + DCF'!W$15)+'DRE + DCF'!W$18)*(1+'DRE + DCF'!W$25)*'DRE + DCF'!W$33</f>
        <v>31526065641.665325</v>
      </c>
      <c r="BV34" s="357">
        <f>((BK34+'DRE + DCF'!X$12)*(1+'DRE + DCF'!X$15)+'DRE + DCF'!X$18)*(1+'DRE + DCF'!X$25)*'DRE + DCF'!X$33</f>
        <v>34871880029.063751</v>
      </c>
      <c r="BW34" s="357">
        <f>((BL34+'DRE + DCF'!Y$12)*(1+'DRE + DCF'!Y$15)+'DRE + DCF'!Y$18)*(1+'DRE + DCF'!Y$25)*'DRE + DCF'!Y$33</f>
        <v>38549998399.213776</v>
      </c>
      <c r="BX34" s="357">
        <f>((BM34+'DRE + DCF'!Z$12)*(1+'DRE + DCF'!Z$15)+'DRE + DCF'!Z$18)*(1+'DRE + DCF'!Z$25)*'DRE + DCF'!Z$33</f>
        <v>42605952125.398705</v>
      </c>
      <c r="BY34" s="357">
        <f>((BN34+'DRE + DCF'!AA$12)*(1+'DRE + DCF'!AA$15)+'DRE + DCF'!AA$18)*(1+'DRE + DCF'!AA$25)*'DRE + DCF'!AA$33</f>
        <v>47081542487.889793</v>
      </c>
      <c r="BZ34" s="357">
        <f>((BO34+'DRE + DCF'!AB$12)*(1+'DRE + DCF'!AB$15)+'DRE + DCF'!AB$18)*(1+'DRE + DCF'!AB$25)*'DRE + DCF'!AB$33</f>
        <v>52022260928.144226</v>
      </c>
      <c r="CA34" s="357">
        <f>((BP34+'DRE + DCF'!AC$12)*(1+'DRE + DCF'!AC$15)+'DRE + DCF'!AC$18)*(1+'DRE + DCF'!AC$25)*'DRE + DCF'!AC$33</f>
        <v>57480002674.237389</v>
      </c>
      <c r="CB34" s="357">
        <f>((BQ34+'DRE + DCF'!AD$12)*(1+'DRE + DCF'!AD$15)+'DRE + DCF'!AD$18)*(1+'DRE + DCF'!AD$25)*'DRE + DCF'!AD$33</f>
        <v>74310902793.792603</v>
      </c>
      <c r="CC34" s="357">
        <f>BR34*(1-DA$47)+('DRE + DCF'!N$53*10^6)</f>
        <v>199200254530.27704</v>
      </c>
      <c r="CD34" s="357">
        <f>BS34*(1-DB$47)+('DRE + DCF'!T$53*10^6)</f>
        <v>200715759472.57147</v>
      </c>
      <c r="CE34" s="357">
        <f>BT34*(1-DC$47)+('DRE + DCF'!U$53*10^6)</f>
        <v>219707380664.52838</v>
      </c>
      <c r="CF34" s="357">
        <f>BU34*(1-DD$47)+('DRE + DCF'!V$53*10^6)</f>
        <v>240736847998.73849</v>
      </c>
      <c r="CG34" s="357">
        <f>BV34*(1-DE$47)+('DRE + DCF'!W$53*10^6)</f>
        <v>263994130587.38019</v>
      </c>
      <c r="CH34" s="357">
        <f>BW34*(1-DF$47)+('DRE + DCF'!X$53*10^6)</f>
        <v>289700390342.85449</v>
      </c>
      <c r="CI34" s="357">
        <f>BX34*(1-DG$47)+('DRE + DCF'!Y$53*10^6)</f>
        <v>318106911494.80536</v>
      </c>
      <c r="CJ34" s="357">
        <f>BY34*(1-DH$47)+('DRE + DCF'!Z$53*10^6)</f>
        <v>349492724262.02991</v>
      </c>
      <c r="CK34" s="357">
        <f>BZ34*(1-DI$47)+('DRE + DCF'!AA$53*10^6)</f>
        <v>384166803142.10132</v>
      </c>
      <c r="CL34" s="357">
        <f>CA34*(1-DJ$47)+('DRE + DCF'!AB$53*10^6)</f>
        <v>422472186505.95618</v>
      </c>
      <c r="CM34" s="357">
        <f>CB34*(1-DK$47)+('DRE + DCF'!AC$53*10^6)</f>
        <v>471268897046.94855</v>
      </c>
      <c r="CN34" s="357">
        <f t="shared" si="30"/>
        <v>1085232325443.5804</v>
      </c>
      <c r="CO34" s="357">
        <f t="shared" si="31"/>
        <v>1152543732230.1729</v>
      </c>
      <c r="CP34" s="357">
        <f t="shared" si="32"/>
        <v>1100067633660.0122</v>
      </c>
      <c r="CQ34" s="357">
        <f t="shared" si="33"/>
        <v>1232075749699.2136</v>
      </c>
      <c r="CR34" s="357">
        <f t="shared" si="34"/>
        <v>1379924839663.1196</v>
      </c>
      <c r="CS34" s="357">
        <f t="shared" si="35"/>
        <v>1545515820422.6938</v>
      </c>
      <c r="CT34" s="357">
        <f t="shared" si="36"/>
        <v>1730977718873.4172</v>
      </c>
      <c r="CU34" s="357">
        <f t="shared" si="37"/>
        <v>1938695045138.2275</v>
      </c>
      <c r="CV34" s="357">
        <f t="shared" si="38"/>
        <v>2171338450554.8152</v>
      </c>
      <c r="CW34" s="357">
        <f t="shared" si="39"/>
        <v>2431899064621.3936</v>
      </c>
      <c r="CX34" s="358">
        <f t="shared" si="40"/>
        <v>2723726952375.9609</v>
      </c>
      <c r="CZ34" s="365" t="s">
        <v>56</v>
      </c>
      <c r="DA34" s="366">
        <f>'Projeções - Receitas'!T101</f>
        <v>-0.10632525621399716</v>
      </c>
      <c r="DB34" s="366">
        <f>'Projeções - Receitas'!U101</f>
        <v>-8.627755547652087E-2</v>
      </c>
      <c r="DC34" s="366">
        <f>'Projeções - Receitas'!V101</f>
        <v>-8.2680236022694184E-2</v>
      </c>
      <c r="DD34" s="366">
        <f>'Projeções - Receitas'!W101</f>
        <v>-8.2802179055027278E-2</v>
      </c>
      <c r="DE34" s="366">
        <f>'Projeções - Receitas'!X101</f>
        <v>-8.4326466959191132E-2</v>
      </c>
      <c r="DF34" s="366">
        <f>'Projeções - Receitas'!Y101</f>
        <v>-8.5850754863354986E-2</v>
      </c>
      <c r="DG34" s="366">
        <f>'Projeções - Receitas'!Z101</f>
        <v>-8.7009213670519517E-2</v>
      </c>
      <c r="DH34" s="366">
        <f>'Projeções - Receitas'!AA101</f>
        <v>-8.7923786413017818E-2</v>
      </c>
      <c r="DI34" s="366">
        <f>'Projeções - Receitas'!AB101</f>
        <v>-8.8655444607016479E-2</v>
      </c>
      <c r="DJ34" s="366">
        <f>'Projeções - Receitas'!AC101</f>
        <v>-8.9143216736348896E-2</v>
      </c>
      <c r="DK34" s="367">
        <f>'Projeções - Receitas'!AD101</f>
        <v>-8.9265159768682004E-2</v>
      </c>
    </row>
    <row r="35" spans="4:115" ht="30" customHeight="1" x14ac:dyDescent="0.25">
      <c r="D35" s="355">
        <f t="shared" si="41"/>
        <v>2.6287568956860324E-2</v>
      </c>
      <c r="E35" s="64">
        <f t="shared" si="0"/>
        <v>1.688435552989373E-2</v>
      </c>
      <c r="F35" s="64">
        <f t="shared" si="1"/>
        <v>4.2444398196803568E-2</v>
      </c>
      <c r="G35" s="64">
        <f t="shared" si="2"/>
        <v>3.8115982673858489E-2</v>
      </c>
      <c r="H35" s="64">
        <f t="shared" si="3"/>
        <v>3.4037114158892212E-2</v>
      </c>
      <c r="I35" s="64">
        <f t="shared" si="4"/>
        <v>3.0174144713523088E-2</v>
      </c>
      <c r="J35" s="64">
        <f t="shared" si="5"/>
        <v>2.6503039054358662E-2</v>
      </c>
      <c r="K35" s="64">
        <f t="shared" si="6"/>
        <v>2.3003826737733823E-2</v>
      </c>
      <c r="L35" s="64">
        <f t="shared" si="7"/>
        <v>1.9659470809688828E-2</v>
      </c>
      <c r="M35" s="64">
        <f t="shared" si="8"/>
        <v>1.645576766662124E-2</v>
      </c>
      <c r="N35" s="64">
        <f t="shared" si="9"/>
        <v>1.5759589625099463E-2</v>
      </c>
      <c r="O35" s="64">
        <f t="shared" si="45"/>
        <v>1.2000000000000007E-2</v>
      </c>
      <c r="P35" s="64">
        <f t="shared" si="45"/>
        <v>1.2000000000000007E-2</v>
      </c>
      <c r="Q35" s="64">
        <f t="shared" si="46"/>
        <v>1.2000000000000007E-2</v>
      </c>
      <c r="R35" s="64">
        <f t="shared" si="47"/>
        <v>1.2000000000000007E-2</v>
      </c>
      <c r="S35" s="64">
        <f t="shared" si="48"/>
        <v>1.2000000000000007E-2</v>
      </c>
      <c r="T35" s="64">
        <f t="shared" si="49"/>
        <v>1.2000000000000007E-2</v>
      </c>
      <c r="U35" s="64">
        <f t="shared" si="50"/>
        <v>1.2000000000000007E-2</v>
      </c>
      <c r="V35" s="64">
        <f t="shared" si="51"/>
        <v>1.2000000000000007E-2</v>
      </c>
      <c r="W35" s="64">
        <f t="shared" si="52"/>
        <v>1.2000000000000007E-2</v>
      </c>
      <c r="X35" s="64">
        <f t="shared" si="53"/>
        <v>1.2000000000000007E-2</v>
      </c>
      <c r="Y35" s="64">
        <f t="shared" si="54"/>
        <v>1.2000000000000007E-2</v>
      </c>
      <c r="Z35" s="64">
        <f t="shared" si="43"/>
        <v>0.18347504719866758</v>
      </c>
      <c r="AA35" s="64">
        <f t="shared" si="44"/>
        <v>0.17407183377170099</v>
      </c>
      <c r="AB35" s="64">
        <f t="shared" si="10"/>
        <v>0.19963187643861083</v>
      </c>
      <c r="AC35" s="64">
        <f t="shared" si="11"/>
        <v>0.19530346091566575</v>
      </c>
      <c r="AD35" s="64">
        <f t="shared" si="12"/>
        <v>0.19122459240069947</v>
      </c>
      <c r="AE35" s="64">
        <f t="shared" si="13"/>
        <v>0.18736162295533035</v>
      </c>
      <c r="AF35" s="64">
        <f t="shared" si="14"/>
        <v>0.18369051729616592</v>
      </c>
      <c r="AG35" s="64">
        <f t="shared" si="15"/>
        <v>0.18019130497954108</v>
      </c>
      <c r="AH35" s="64">
        <f t="shared" si="16"/>
        <v>0.17684694905149609</v>
      </c>
      <c r="AI35" s="64">
        <f t="shared" si="17"/>
        <v>0.1736432459084285</v>
      </c>
      <c r="AJ35" s="64">
        <f t="shared" si="18"/>
        <v>0.17294706786690672</v>
      </c>
      <c r="AK35" s="356">
        <f>(1+O35)*'Projeções - Receitas'!N$34</f>
        <v>1865300509862.1406</v>
      </c>
      <c r="AL35" s="356">
        <f>(1+P35)*'Projeções - Receitas'!T$34</f>
        <v>1965377525005.1765</v>
      </c>
      <c r="AM35" s="356">
        <f>(1+Q35)*'Projeções - Receitas'!U$34</f>
        <v>2201222828005.7979</v>
      </c>
      <c r="AN35" s="356">
        <f>(1+R35)*'Projeções - Receitas'!V$34</f>
        <v>2465369567366.4937</v>
      </c>
      <c r="AO35" s="356">
        <f>(1+S35)*'Projeções - Receitas'!W$34</f>
        <v>2761213915450.4731</v>
      </c>
      <c r="AP35" s="356">
        <f>(1+T35)*'Projeções - Receitas'!X$34</f>
        <v>3092559585304.5303</v>
      </c>
      <c r="AQ35" s="356">
        <f>(1+U35)*'Projeções - Receitas'!Y$34</f>
        <v>3463666735541.0742</v>
      </c>
      <c r="AR35" s="356">
        <f>(1+V35)*'Projeções - Receitas'!Z$34</f>
        <v>3879306743806.0034</v>
      </c>
      <c r="AS35" s="356">
        <f>(1+W35)*'Projeções - Receitas'!AA$34</f>
        <v>4344823553062.7246</v>
      </c>
      <c r="AT35" s="356">
        <f>(1+X35)*'Projeções - Receitas'!AB$34</f>
        <v>4866202379430.252</v>
      </c>
      <c r="AU35" s="356">
        <f>(1+Y35)*'Projeções - Receitas'!AC$34</f>
        <v>5450146664961.8838</v>
      </c>
      <c r="AV35" s="357">
        <f t="shared" si="19"/>
        <v>1637082768533.3042</v>
      </c>
      <c r="AW35" s="357">
        <f t="shared" si="20"/>
        <v>1724915456162.2905</v>
      </c>
      <c r="AX35" s="357">
        <f t="shared" si="21"/>
        <v>1931905310901.7656</v>
      </c>
      <c r="AY35" s="357">
        <f t="shared" si="22"/>
        <v>2163733948209.9775</v>
      </c>
      <c r="AZ35" s="357">
        <f t="shared" si="23"/>
        <v>2423382021995.1753</v>
      </c>
      <c r="BA35" s="357">
        <f t="shared" si="24"/>
        <v>2714187864634.5962</v>
      </c>
      <c r="BB35" s="357">
        <f t="shared" si="25"/>
        <v>3039890408390.748</v>
      </c>
      <c r="BC35" s="357">
        <f t="shared" si="26"/>
        <v>3404677257397.6382</v>
      </c>
      <c r="BD35" s="357">
        <f t="shared" si="27"/>
        <v>3813238528285.3555</v>
      </c>
      <c r="BE35" s="357">
        <f t="shared" si="28"/>
        <v>4270827151679.5986</v>
      </c>
      <c r="BF35" s="357">
        <f t="shared" si="29"/>
        <v>4783326409881.1514</v>
      </c>
      <c r="BG35" s="356">
        <f>(AK35*SUMPRODUCT(DA$10:DA$13,DA$28:DA$31)+AV35*SUMPRODUCT(DA$14:DA$23,DA$32:DA$41))*'Projeções - Receitas'!T$23+(AK35*DA$11*'Projeções - Receitas'!T$25)</f>
        <v>60967785585.023956</v>
      </c>
      <c r="BH35" s="356">
        <f>(AL35*SUMPRODUCT(DB$10:DB$13,DB$28:DB$31)+AW35*SUMPRODUCT(DB$14:DB$23,DB$32:DB$41))*'Projeções - Receitas'!U$23+(AL35*DB$11*'Projeções - Receitas'!U$25)</f>
        <v>49135371390.276779</v>
      </c>
      <c r="BI35" s="356">
        <f>(AM35*SUMPRODUCT(DC$10:DC$13,DC$28:DC$31)+AX35*SUMPRODUCT(DC$14:DC$23,DC$32:DC$41))*'Projeções - Receitas'!V$23+(AM35*DC$11*'Projeções - Receitas'!V$25)</f>
        <v>54367373488.159317</v>
      </c>
      <c r="BJ35" s="356">
        <f>(AN35*SUMPRODUCT(DD$10:DD$13,DD$28:DD$31)+AY35*SUMPRODUCT(DD$14:DD$23,DD$32:DD$41))*'Projeções - Receitas'!W$23+(AN35*DD$11*'Projeções - Receitas'!W$25)</f>
        <v>60102465320.401009</v>
      </c>
      <c r="BK35" s="356">
        <f>(AO35*SUMPRODUCT(DE$10:DE$13,DE$28:DE$31)+AZ35*SUMPRODUCT(DE$14:DE$23,DE$32:DE$41))*'Projeções - Receitas'!X$23+(AO35*DE$11*'Projeções - Receitas'!X$25)</f>
        <v>66412068243.530251</v>
      </c>
      <c r="BL35" s="356">
        <f>(AP35*SUMPRODUCT(DF$10:DF$13,DF$28:DF$31)+BA35*SUMPRODUCT(DF$14:DF$23,DF$32:DF$41))*'Projeções - Receitas'!Y$23+(AP35*DF$11*'Projeções - Receitas'!Y$25)</f>
        <v>73370500367.596863</v>
      </c>
      <c r="BM35" s="356">
        <f>(AQ35*SUMPRODUCT(DG$10:DG$13,DG$28:DG$31)+BB35*SUMPRODUCT(DG$14:DG$23,DG$32:DG$41))*'Projeções - Receitas'!Z$23+(AQ35*DG$11*'Projeções - Receitas'!Z$25)</f>
        <v>81048846676.471863</v>
      </c>
      <c r="BN35" s="356">
        <f>(AR35*SUMPRODUCT(DH$10:DH$13,DH$28:DH$31)+BC35*SUMPRODUCT(DH$14:DH$23,DH$32:DH$41))*'Projeções - Receitas'!AA$23+(AR35*DH$11*'Projeções - Receitas'!AA$25)</f>
        <v>89518108339.961914</v>
      </c>
      <c r="BO35" s="356">
        <f>(AS35*SUMPRODUCT(DI$10:DI$13,DI$28:DI$31)+BD35*SUMPRODUCT(DI$14:DI$23,DI$32:DI$41))*'Projeções - Receitas'!AB$23+(AS35*DI$11*'Projeções - Receitas'!AB$25)</f>
        <v>98856793265.00235</v>
      </c>
      <c r="BP35" s="356">
        <f>(AT35*SUMPRODUCT(DJ$10:DJ$13,DJ$28:DJ$31)+BE35*SUMPRODUCT(DJ$14:DJ$23,DJ$32:DJ$41))*'Projeções - Receitas'!AC$23+(AT35*DJ$11*'Projeções - Receitas'!AC$25)</f>
        <v>109153531567.94168</v>
      </c>
      <c r="BQ35" s="356">
        <f>(AU35*SUMPRODUCT(DK$10:DK$13,DK$28:DK$31)+BF35*SUMPRODUCT(DK$14:DK$23,DK$32:DK$41))*'Projeções - Receitas'!AD$23+(AU35*DK$11*'Projeções - Receitas'!AD$25)</f>
        <v>141130096277.00201</v>
      </c>
      <c r="BR35" s="357">
        <f>((BG35+'DRE + DCF'!T$12)*(1+'DRE + DCF'!T$15)+'DRE + DCF'!T$18)*(1+'DRE + DCF'!T$25)*'DRE + DCF'!T$33</f>
        <v>33734697692.503315</v>
      </c>
      <c r="BS35" s="357">
        <f>((BH35+'DRE + DCF'!U$12)*(1+'DRE + DCF'!U$15)+'DRE + DCF'!U$18)*(1+'DRE + DCF'!U$25)*'DRE + DCF'!U$33</f>
        <v>25657721055.049526</v>
      </c>
      <c r="BT35" s="357">
        <f>((BI35+'DRE + DCF'!V$12)*(1+'DRE + DCF'!V$15)+'DRE + DCF'!V$18)*(1+'DRE + DCF'!V$25)*'DRE + DCF'!V$33</f>
        <v>28481308935.387032</v>
      </c>
      <c r="BU35" s="357">
        <f>((BJ35+'DRE + DCF'!W$12)*(1+'DRE + DCF'!W$15)+'DRE + DCF'!W$18)*(1+'DRE + DCF'!W$25)*'DRE + DCF'!W$33</f>
        <v>31543993096.129288</v>
      </c>
      <c r="BV35" s="357">
        <f>((BK35+'DRE + DCF'!X$12)*(1+'DRE + DCF'!X$15)+'DRE + DCF'!X$18)*(1+'DRE + DCF'!X$25)*'DRE + DCF'!X$33</f>
        <v>34891666977.726929</v>
      </c>
      <c r="BW35" s="357">
        <f>((BL35+'DRE + DCF'!Y$12)*(1+'DRE + DCF'!Y$15)+'DRE + DCF'!Y$18)*(1+'DRE + DCF'!Y$25)*'DRE + DCF'!Y$33</f>
        <v>38571833651.723099</v>
      </c>
      <c r="BX35" s="357">
        <f>((BM35+'DRE + DCF'!Z$12)*(1+'DRE + DCF'!Z$15)+'DRE + DCF'!Z$18)*(1+'DRE + DCF'!Z$25)*'DRE + DCF'!Z$33</f>
        <v>42630044961.608299</v>
      </c>
      <c r="BY35" s="357">
        <f>((BN35+'DRE + DCF'!AA$12)*(1+'DRE + DCF'!AA$15)+'DRE + DCF'!AA$18)*(1+'DRE + DCF'!AA$25)*'DRE + DCF'!AA$33</f>
        <v>47108122536.454948</v>
      </c>
      <c r="BZ35" s="357">
        <f>((BO35+'DRE + DCF'!AB$12)*(1+'DRE + DCF'!AB$15)+'DRE + DCF'!AB$18)*(1+'DRE + DCF'!AB$25)*'DRE + DCF'!AB$33</f>
        <v>52051580296.495308</v>
      </c>
      <c r="CA35" s="357">
        <f>((BP35+'DRE + DCF'!AC$12)*(1+'DRE + DCF'!AC$15)+'DRE + DCF'!AC$18)*(1+'DRE + DCF'!AC$25)*'DRE + DCF'!AC$33</f>
        <v>57512338840.633049</v>
      </c>
      <c r="CB35" s="357">
        <f>((BQ35+'DRE + DCF'!AD$12)*(1+'DRE + DCF'!AD$15)+'DRE + DCF'!AD$18)*(1+'DRE + DCF'!AD$25)*'DRE + DCF'!AD$33</f>
        <v>74351812007.010345</v>
      </c>
      <c r="CC35" s="357">
        <f>BR35*(1-DA$47)+('DRE + DCF'!N$53*10^6)</f>
        <v>199211476774.95609</v>
      </c>
      <c r="CD35" s="357">
        <f>BS35*(1-DB$47)+('DRE + DCF'!T$53*10^6)</f>
        <v>200724573191.34268</v>
      </c>
      <c r="CE35" s="357">
        <f>BT35*(1-DC$47)+('DRE + DCF'!U$53*10^6)</f>
        <v>219717121807.15146</v>
      </c>
      <c r="CF35" s="357">
        <f>BU35*(1-DD$47)+('DRE + DCF'!V$53*10^6)</f>
        <v>240747604471.41687</v>
      </c>
      <c r="CG35" s="357">
        <f>BV35*(1-DE$47)+('DRE + DCF'!W$53*10^6)</f>
        <v>264006002756.57809</v>
      </c>
      <c r="CH35" s="357">
        <f>BW35*(1-DF$47)+('DRE + DCF'!X$53*10^6)</f>
        <v>289713491494.36011</v>
      </c>
      <c r="CI35" s="357">
        <f>BX35*(1-DG$47)+('DRE + DCF'!Y$53*10^6)</f>
        <v>318121367196.53113</v>
      </c>
      <c r="CJ35" s="357">
        <f>BY35*(1-DH$47)+('DRE + DCF'!Z$53*10^6)</f>
        <v>349508672291.16901</v>
      </c>
      <c r="CK35" s="357">
        <f>BZ35*(1-DI$47)+('DRE + DCF'!AA$53*10^6)</f>
        <v>384184394763.11194</v>
      </c>
      <c r="CL35" s="357">
        <f>CA35*(1-DJ$47)+('DRE + DCF'!AB$53*10^6)</f>
        <v>422491588205.79358</v>
      </c>
      <c r="CM35" s="357">
        <f>CB35*(1-DK$47)+('DRE + DCF'!AC$53*10^6)</f>
        <v>471293442574.87915</v>
      </c>
      <c r="CN35" s="357">
        <f t="shared" si="30"/>
        <v>1085768772465.5496</v>
      </c>
      <c r="CO35" s="357">
        <f t="shared" si="31"/>
        <v>1153113452315.3088</v>
      </c>
      <c r="CP35" s="357">
        <f t="shared" si="32"/>
        <v>1100611414002.8989</v>
      </c>
      <c r="CQ35" s="357">
        <f t="shared" si="33"/>
        <v>1232684783683.2468</v>
      </c>
      <c r="CR35" s="357">
        <f t="shared" si="34"/>
        <v>1380606957725.2366</v>
      </c>
      <c r="CS35" s="357">
        <f t="shared" si="35"/>
        <v>1546279792652.2651</v>
      </c>
      <c r="CT35" s="357">
        <f t="shared" si="36"/>
        <v>1731833367770.5371</v>
      </c>
      <c r="CU35" s="357">
        <f t="shared" si="37"/>
        <v>1939653371903.0017</v>
      </c>
      <c r="CV35" s="357">
        <f t="shared" si="38"/>
        <v>2172411776531.3623</v>
      </c>
      <c r="CW35" s="357">
        <f t="shared" si="39"/>
        <v>2433101189715.126</v>
      </c>
      <c r="CX35" s="358">
        <f t="shared" si="40"/>
        <v>2725073332480.9419</v>
      </c>
      <c r="CZ35" s="365" t="s">
        <v>58</v>
      </c>
      <c r="DA35" s="366">
        <f>'Projeções - Receitas'!T102</f>
        <v>-0.12870030468057647</v>
      </c>
      <c r="DB35" s="366">
        <f>'Projeções - Receitas'!U102</f>
        <v>-0.10635591547150267</v>
      </c>
      <c r="DC35" s="366">
        <f>'Projeções - Receitas'!V102</f>
        <v>-0.10074138514561222</v>
      </c>
      <c r="DD35" s="366">
        <f>'Projeções - Receitas'!W102</f>
        <v>-0.1009317082075068</v>
      </c>
      <c r="DE35" s="366">
        <f>'Projeções - Receitas'!X102</f>
        <v>-0.10331074648118919</v>
      </c>
      <c r="DF35" s="366">
        <f>'Projeções - Receitas'!Y102</f>
        <v>-0.10568978475487159</v>
      </c>
      <c r="DG35" s="366">
        <f>'Projeções - Receitas'!Z102</f>
        <v>-0.10749785384287021</v>
      </c>
      <c r="DH35" s="366">
        <f>'Projeções - Receitas'!AA102</f>
        <v>-0.10892527680707965</v>
      </c>
      <c r="DI35" s="366">
        <f>'Projeções - Receitas'!AB102</f>
        <v>-0.11006721517844721</v>
      </c>
      <c r="DJ35" s="366">
        <f>'Projeções - Receitas'!AC102</f>
        <v>-0.11082850742602557</v>
      </c>
      <c r="DK35" s="367">
        <f>'Projeções - Receitas'!AD102</f>
        <v>-0.11101883048792015</v>
      </c>
    </row>
    <row r="36" spans="4:115" ht="30" customHeight="1" x14ac:dyDescent="0.25">
      <c r="D36" s="355">
        <f t="shared" si="41"/>
        <v>2.6207294650494151E-2</v>
      </c>
      <c r="E36" s="64">
        <f t="shared" si="0"/>
        <v>1.6806033765871586E-2</v>
      </c>
      <c r="F36" s="64">
        <f t="shared" si="1"/>
        <v>4.2354660848148984E-2</v>
      </c>
      <c r="G36" s="64">
        <f t="shared" si="2"/>
        <v>3.8028258264095949E-2</v>
      </c>
      <c r="H36" s="64">
        <f t="shared" si="3"/>
        <v>3.3951277253875062E-2</v>
      </c>
      <c r="I36" s="64">
        <f t="shared" si="4"/>
        <v>3.009008896263124E-2</v>
      </c>
      <c r="J36" s="64">
        <f t="shared" si="5"/>
        <v>2.6420670616954633E-2</v>
      </c>
      <c r="K36" s="64">
        <f t="shared" si="6"/>
        <v>2.2923061419607593E-2</v>
      </c>
      <c r="L36" s="64">
        <f t="shared" si="7"/>
        <v>1.9580232721937207E-2</v>
      </c>
      <c r="M36" s="64">
        <f t="shared" si="8"/>
        <v>1.637798803978735E-2</v>
      </c>
      <c r="N36" s="64">
        <f t="shared" si="9"/>
        <v>1.5683186508404556E-2</v>
      </c>
      <c r="O36" s="64">
        <f t="shared" si="45"/>
        <v>1.2500000000000008E-2</v>
      </c>
      <c r="P36" s="64">
        <f t="shared" si="45"/>
        <v>1.2500000000000008E-2</v>
      </c>
      <c r="Q36" s="64">
        <f t="shared" si="46"/>
        <v>1.2500000000000008E-2</v>
      </c>
      <c r="R36" s="64">
        <f t="shared" si="47"/>
        <v>1.2500000000000008E-2</v>
      </c>
      <c r="S36" s="64">
        <f t="shared" si="48"/>
        <v>1.2500000000000008E-2</v>
      </c>
      <c r="T36" s="64">
        <f t="shared" si="49"/>
        <v>1.2500000000000008E-2</v>
      </c>
      <c r="U36" s="64">
        <f t="shared" si="50"/>
        <v>1.2500000000000008E-2</v>
      </c>
      <c r="V36" s="64">
        <f t="shared" si="51"/>
        <v>1.2500000000000008E-2</v>
      </c>
      <c r="W36" s="64">
        <f t="shared" si="52"/>
        <v>1.2500000000000008E-2</v>
      </c>
      <c r="X36" s="64">
        <f t="shared" si="53"/>
        <v>1.2500000000000008E-2</v>
      </c>
      <c r="Y36" s="64">
        <f t="shared" si="54"/>
        <v>1.2500000000000008E-2</v>
      </c>
      <c r="Z36" s="64">
        <f t="shared" si="43"/>
        <v>0.18339477289230141</v>
      </c>
      <c r="AA36" s="64">
        <f t="shared" si="44"/>
        <v>0.17399351200767885</v>
      </c>
      <c r="AB36" s="64">
        <f t="shared" si="10"/>
        <v>0.19954213908995624</v>
      </c>
      <c r="AC36" s="64">
        <f t="shared" si="11"/>
        <v>0.19521573650590321</v>
      </c>
      <c r="AD36" s="64">
        <f t="shared" si="12"/>
        <v>0.19113875549568232</v>
      </c>
      <c r="AE36" s="64">
        <f t="shared" si="13"/>
        <v>0.1872775672044385</v>
      </c>
      <c r="AF36" s="64">
        <f t="shared" si="14"/>
        <v>0.18360814885876189</v>
      </c>
      <c r="AG36" s="64">
        <f t="shared" si="15"/>
        <v>0.18011053966141485</v>
      </c>
      <c r="AH36" s="64">
        <f t="shared" si="16"/>
        <v>0.17676771096374447</v>
      </c>
      <c r="AI36" s="64">
        <f t="shared" si="17"/>
        <v>0.17356546628159461</v>
      </c>
      <c r="AJ36" s="64">
        <f t="shared" si="18"/>
        <v>0.17287066475021182</v>
      </c>
      <c r="AK36" s="356">
        <f>(1+O36)*'Projeções - Receitas'!N$34</f>
        <v>1866222101023.1396</v>
      </c>
      <c r="AL36" s="356">
        <f>(1+P36)*'Projeções - Receitas'!T$34</f>
        <v>1966348561331.76</v>
      </c>
      <c r="AM36" s="356">
        <f>(1+Q36)*'Projeções - Receitas'!U$34</f>
        <v>2202310388691.5713</v>
      </c>
      <c r="AN36" s="356">
        <f>(1+R36)*'Projeções - Receitas'!V$34</f>
        <v>2466587635334.5601</v>
      </c>
      <c r="AO36" s="356">
        <f>(1+S36)*'Projeções - Receitas'!W$34</f>
        <v>2762578151574.7075</v>
      </c>
      <c r="AP36" s="356">
        <f>(1+T36)*'Projeções - Receitas'!X$34</f>
        <v>3094087529763.6729</v>
      </c>
      <c r="AQ36" s="356">
        <f>(1+U36)*'Projeções - Receitas'!Y$34</f>
        <v>3465378033335.3135</v>
      </c>
      <c r="AR36" s="356">
        <f>(1+V36)*'Projeções - Receitas'!Z$34</f>
        <v>3881223397335.5518</v>
      </c>
      <c r="AS36" s="356">
        <f>(1+W36)*'Projeções - Receitas'!AA$34</f>
        <v>4346970205015.8184</v>
      </c>
      <c r="AT36" s="356">
        <f>(1+X36)*'Projeções - Receitas'!AB$34</f>
        <v>4868606629617.7178</v>
      </c>
      <c r="AU36" s="356">
        <f>(1+Y36)*'Projeções - Receitas'!AC$34</f>
        <v>5452839425171.8447</v>
      </c>
      <c r="AV36" s="357">
        <f t="shared" si="19"/>
        <v>1637891603893.2515</v>
      </c>
      <c r="AW36" s="357">
        <f t="shared" si="20"/>
        <v>1725767687118.8926</v>
      </c>
      <c r="AX36" s="357">
        <f t="shared" si="21"/>
        <v>1932859809573.1597</v>
      </c>
      <c r="AY36" s="357">
        <f t="shared" si="22"/>
        <v>2164802986721.939</v>
      </c>
      <c r="AZ36" s="357">
        <f t="shared" si="23"/>
        <v>2424579345128.5718</v>
      </c>
      <c r="BA36" s="357">
        <f t="shared" si="24"/>
        <v>2715528866544.001</v>
      </c>
      <c r="BB36" s="357">
        <f t="shared" si="25"/>
        <v>3041392330529.2808</v>
      </c>
      <c r="BC36" s="357">
        <f t="shared" si="26"/>
        <v>3406359410192.7954</v>
      </c>
      <c r="BD36" s="357">
        <f t="shared" si="27"/>
        <v>3815122539415.9312</v>
      </c>
      <c r="BE36" s="357">
        <f t="shared" si="28"/>
        <v>4272937244145.8438</v>
      </c>
      <c r="BF36" s="357">
        <f t="shared" si="29"/>
        <v>4785689713443.3457</v>
      </c>
      <c r="BG36" s="356">
        <f>(AK36*SUMPRODUCT(DA$10:DA$13,DA$28:DA$31)+AV36*SUMPRODUCT(DA$14:DA$23,DA$32:DA$41))*'Projeções - Receitas'!T$23+(AK36*DA$11*'Projeções - Receitas'!T$25)</f>
        <v>60997908008.731934</v>
      </c>
      <c r="BH36" s="356">
        <f>(AL36*SUMPRODUCT(DB$10:DB$13,DB$28:DB$31)+AW36*SUMPRODUCT(DB$14:DB$23,DB$32:DB$41))*'Projeções - Receitas'!U$23+(AL36*DB$11*'Projeções - Receitas'!U$25)</f>
        <v>49159647759.540695</v>
      </c>
      <c r="BI36" s="356">
        <f>(AM36*SUMPRODUCT(DC$10:DC$13,DC$28:DC$31)+AX36*SUMPRODUCT(DC$14:DC$23,DC$32:DC$41))*'Projeções - Receitas'!V$23+(AM36*DC$11*'Projeções - Receitas'!V$25)</f>
        <v>54394234838.696945</v>
      </c>
      <c r="BJ36" s="356">
        <f>(AN36*SUMPRODUCT(DD$10:DD$13,DD$28:DD$31)+AY36*SUMPRODUCT(DD$14:DD$23,DD$32:DD$41))*'Projeções - Receitas'!W$23+(AN36*DD$11*'Projeções - Receitas'!W$25)</f>
        <v>60132160214.333961</v>
      </c>
      <c r="BK36" s="356">
        <f>(AO36*SUMPRODUCT(DE$10:DE$13,DE$28:DE$31)+AZ36*SUMPRODUCT(DE$14:DE$23,DE$32:DE$41))*'Projeções - Receitas'!X$23+(AO36*DE$11*'Projeções - Receitas'!X$25)</f>
        <v>66444880530.211868</v>
      </c>
      <c r="BL36" s="356">
        <f>(AP36*SUMPRODUCT(DF$10:DF$13,DF$28:DF$31)+BA36*SUMPRODUCT(DF$14:DF$23,DF$32:DF$41))*'Projeções - Receitas'!Y$23+(AP36*DF$11*'Projeções - Receitas'!Y$25)</f>
        <v>73406750614.814011</v>
      </c>
      <c r="BM36" s="356">
        <f>(AQ36*SUMPRODUCT(DG$10:DG$13,DG$28:DG$31)+BB36*SUMPRODUCT(DG$14:DG$23,DG$32:DG$41))*'Projeções - Receitas'!Z$23+(AQ36*DG$11*'Projeções - Receitas'!Z$25)</f>
        <v>81088890573.051163</v>
      </c>
      <c r="BN36" s="356">
        <f>(AR36*SUMPRODUCT(DH$10:DH$13,DH$28:DH$31)+BC36*SUMPRODUCT(DH$14:DH$23,DH$32:DH$41))*'Projeções - Receitas'!AA$23+(AR36*DH$11*'Projeções - Receitas'!AA$25)</f>
        <v>89562336654.3591</v>
      </c>
      <c r="BO36" s="356">
        <f>(AS36*SUMPRODUCT(DI$10:DI$13,DI$28:DI$31)+BD36*SUMPRODUCT(DI$14:DI$23,DI$32:DI$41))*'Projeções - Receitas'!AB$23+(AS36*DI$11*'Projeções - Receitas'!AB$25)</f>
        <v>98905635554.164825</v>
      </c>
      <c r="BP36" s="356">
        <f>(AT36*SUMPRODUCT(DJ$10:DJ$13,DJ$28:DJ$31)+BE36*SUMPRODUCT(DJ$14:DJ$23,DJ$32:DJ$41))*'Projeções - Receitas'!AC$23+(AT36*DJ$11*'Projeções - Receitas'!AC$25)</f>
        <v>109207461178.40016</v>
      </c>
      <c r="BQ36" s="356">
        <f>(AU36*SUMPRODUCT(DK$10:DK$13,DK$28:DK$31)+BF36*SUMPRODUCT(DK$14:DK$23,DK$32:DK$41))*'Projeções - Receitas'!AD$23+(AU36*DK$11*'Projeções - Receitas'!AD$25)</f>
        <v>141199824585.43921</v>
      </c>
      <c r="BR36" s="357">
        <f>((BG36+'DRE + DCF'!T$12)*(1+'DRE + DCF'!T$15)+'DRE + DCF'!T$18)*(1+'DRE + DCF'!T$25)*'DRE + DCF'!T$33</f>
        <v>33753144328.406845</v>
      </c>
      <c r="BS36" s="357">
        <f>((BH36+'DRE + DCF'!U$12)*(1+'DRE + DCF'!U$15)+'DRE + DCF'!U$18)*(1+'DRE + DCF'!U$25)*'DRE + DCF'!U$33</f>
        <v>25672410586.334808</v>
      </c>
      <c r="BT36" s="357">
        <f>((BI36+'DRE + DCF'!V$12)*(1+'DRE + DCF'!V$15)+'DRE + DCF'!V$18)*(1+'DRE + DCF'!V$25)*'DRE + DCF'!V$33</f>
        <v>28497544173.092186</v>
      </c>
      <c r="BU36" s="357">
        <f>((BJ36+'DRE + DCF'!W$12)*(1+'DRE + DCF'!W$15)+'DRE + DCF'!W$18)*(1+'DRE + DCF'!W$25)*'DRE + DCF'!W$33</f>
        <v>31561920550.593174</v>
      </c>
      <c r="BV36" s="357">
        <f>((BK36+'DRE + DCF'!X$12)*(1+'DRE + DCF'!X$15)+'DRE + DCF'!X$18)*(1+'DRE + DCF'!X$25)*'DRE + DCF'!X$33</f>
        <v>34911453926.390121</v>
      </c>
      <c r="BW36" s="357">
        <f>((BL36+'DRE + DCF'!Y$12)*(1+'DRE + DCF'!Y$15)+'DRE + DCF'!Y$18)*(1+'DRE + DCF'!Y$25)*'DRE + DCF'!Y$33</f>
        <v>38593668904.232391</v>
      </c>
      <c r="BX36" s="357">
        <f>((BM36+'DRE + DCF'!Z$12)*(1+'DRE + DCF'!Z$15)+'DRE + DCF'!Z$18)*(1+'DRE + DCF'!Z$25)*'DRE + DCF'!Z$33</f>
        <v>42654137797.817924</v>
      </c>
      <c r="BY36" s="357">
        <f>((BN36+'DRE + DCF'!AA$12)*(1+'DRE + DCF'!AA$15)+'DRE + DCF'!AA$18)*(1+'DRE + DCF'!AA$25)*'DRE + DCF'!AA$33</f>
        <v>47134702585.020111</v>
      </c>
      <c r="BZ36" s="357">
        <f>((BO36+'DRE + DCF'!AB$12)*(1+'DRE + DCF'!AB$15)+'DRE + DCF'!AB$18)*(1+'DRE + DCF'!AB$25)*'DRE + DCF'!AB$33</f>
        <v>52080899664.846367</v>
      </c>
      <c r="CA36" s="357">
        <f>((BP36+'DRE + DCF'!AC$12)*(1+'DRE + DCF'!AC$15)+'DRE + DCF'!AC$18)*(1+'DRE + DCF'!AC$25)*'DRE + DCF'!AC$33</f>
        <v>57544675007.028709</v>
      </c>
      <c r="CB36" s="357">
        <f>((BQ36+'DRE + DCF'!AD$12)*(1+'DRE + DCF'!AD$15)+'DRE + DCF'!AD$18)*(1+'DRE + DCF'!AD$25)*'DRE + DCF'!AD$33</f>
        <v>74392721220.228043</v>
      </c>
      <c r="CC36" s="357">
        <f>BR36*(1-DA$47)+('DRE + DCF'!N$53*10^6)</f>
        <v>199222699019.63513</v>
      </c>
      <c r="CD36" s="357">
        <f>BS36*(1-DB$47)+('DRE + DCF'!T$53*10^6)</f>
        <v>200733386910.11383</v>
      </c>
      <c r="CE36" s="357">
        <f>BT36*(1-DC$47)+('DRE + DCF'!U$53*10^6)</f>
        <v>219726862949.77457</v>
      </c>
      <c r="CF36" s="357">
        <f>BU36*(1-DD$47)+('DRE + DCF'!V$53*10^6)</f>
        <v>240758360944.09518</v>
      </c>
      <c r="CG36" s="357">
        <f>BV36*(1-DE$47)+('DRE + DCF'!W$53*10^6)</f>
        <v>264017874925.776</v>
      </c>
      <c r="CH36" s="357">
        <f>BW36*(1-DF$47)+('DRE + DCF'!X$53*10^6)</f>
        <v>289726592645.86566</v>
      </c>
      <c r="CI36" s="357">
        <f>BX36*(1-DG$47)+('DRE + DCF'!Y$53*10^6)</f>
        <v>318135822898.2569</v>
      </c>
      <c r="CJ36" s="357">
        <f>BY36*(1-DH$47)+('DRE + DCF'!Z$53*10^6)</f>
        <v>349524620320.30811</v>
      </c>
      <c r="CK36" s="357">
        <f>BZ36*(1-DI$47)+('DRE + DCF'!AA$53*10^6)</f>
        <v>384201986384.12262</v>
      </c>
      <c r="CL36" s="357">
        <f>CA36*(1-DJ$47)+('DRE + DCF'!AB$53*10^6)</f>
        <v>422510989905.63098</v>
      </c>
      <c r="CM36" s="357">
        <f>CB36*(1-DK$47)+('DRE + DCF'!AC$53*10^6)</f>
        <v>471317988102.80981</v>
      </c>
      <c r="CN36" s="357">
        <f t="shared" si="30"/>
        <v>1086305219487.5187</v>
      </c>
      <c r="CO36" s="357">
        <f t="shared" si="31"/>
        <v>1153683172400.4448</v>
      </c>
      <c r="CP36" s="357">
        <f t="shared" si="32"/>
        <v>1101155194345.7856</v>
      </c>
      <c r="CQ36" s="357">
        <f t="shared" si="33"/>
        <v>1233293817667.28</v>
      </c>
      <c r="CR36" s="357">
        <f t="shared" si="34"/>
        <v>1381289075787.3538</v>
      </c>
      <c r="CS36" s="357">
        <f t="shared" si="35"/>
        <v>1547043764881.8364</v>
      </c>
      <c r="CT36" s="357">
        <f t="shared" si="36"/>
        <v>1732689016667.6567</v>
      </c>
      <c r="CU36" s="357">
        <f t="shared" si="37"/>
        <v>1940611698667.7759</v>
      </c>
      <c r="CV36" s="357">
        <f t="shared" si="38"/>
        <v>2173485102507.9092</v>
      </c>
      <c r="CW36" s="357">
        <f t="shared" si="39"/>
        <v>2434303314808.8589</v>
      </c>
      <c r="CX36" s="358">
        <f t="shared" si="40"/>
        <v>2726419712585.9224</v>
      </c>
      <c r="CZ36" s="365" t="s">
        <v>137</v>
      </c>
      <c r="DA36" s="366">
        <f>'Projeções - Receitas'!T103</f>
        <v>-9.6958485514878068E-2</v>
      </c>
      <c r="DB36" s="366">
        <f>'Projeções - Receitas'!U103</f>
        <v>-6.8499706667152022E-2</v>
      </c>
      <c r="DC36" s="366">
        <f>'Projeções - Receitas'!V103</f>
        <v>-6.8286999077473348E-2</v>
      </c>
      <c r="DD36" s="366">
        <f>'Projeções - Receitas'!W103</f>
        <v>-6.8294209504242115E-2</v>
      </c>
      <c r="DE36" s="366">
        <f>'Projeções - Receitas'!X103</f>
        <v>-6.8384339838851727E-2</v>
      </c>
      <c r="DF36" s="366">
        <f>'Projeções - Receitas'!Y103</f>
        <v>-6.8474470173461338E-2</v>
      </c>
      <c r="DG36" s="366">
        <f>'Projeções - Receitas'!Z103</f>
        <v>-6.8542969227764636E-2</v>
      </c>
      <c r="DH36" s="366">
        <f>'Projeções - Receitas'!AA103</f>
        <v>-6.85970474285304E-2</v>
      </c>
      <c r="DI36" s="366">
        <f>'Projeções - Receitas'!AB103</f>
        <v>-6.8640309989143014E-2</v>
      </c>
      <c r="DJ36" s="366">
        <f>'Projeções - Receitas'!AC103</f>
        <v>-6.8669151696218095E-2</v>
      </c>
      <c r="DK36" s="367">
        <f>'Projeções - Receitas'!AD103</f>
        <v>-6.8676362122986861E-2</v>
      </c>
    </row>
    <row r="37" spans="4:115" ht="30" customHeight="1" x14ac:dyDescent="0.25">
      <c r="D37" s="355">
        <f t="shared" si="41"/>
        <v>2.6127099588260677E-2</v>
      </c>
      <c r="E37" s="64">
        <f t="shared" si="0"/>
        <v>1.6727789318497138E-2</v>
      </c>
      <c r="F37" s="64">
        <f t="shared" si="1"/>
        <v>4.2265012085228509E-2</v>
      </c>
      <c r="G37" s="64">
        <f t="shared" si="2"/>
        <v>3.7940620452961094E-2</v>
      </c>
      <c r="H37" s="64">
        <f t="shared" si="3"/>
        <v>3.3865525084203402E-2</v>
      </c>
      <c r="I37" s="64">
        <f t="shared" si="4"/>
        <v>3.0006116188788678E-2</v>
      </c>
      <c r="J37" s="64">
        <f t="shared" si="5"/>
        <v>2.6338383490939921E-2</v>
      </c>
      <c r="K37" s="64">
        <f t="shared" si="6"/>
        <v>2.2842375830324502E-2</v>
      </c>
      <c r="L37" s="64">
        <f t="shared" si="7"/>
        <v>1.9501072855397567E-2</v>
      </c>
      <c r="M37" s="64">
        <f t="shared" si="8"/>
        <v>1.6300285194421227E-2</v>
      </c>
      <c r="N37" s="64">
        <f t="shared" si="9"/>
        <v>1.5606858814332214E-2</v>
      </c>
      <c r="O37" s="64">
        <f t="shared" si="45"/>
        <v>1.3000000000000008E-2</v>
      </c>
      <c r="P37" s="64">
        <f t="shared" si="45"/>
        <v>1.3000000000000008E-2</v>
      </c>
      <c r="Q37" s="64">
        <f t="shared" si="46"/>
        <v>1.3000000000000008E-2</v>
      </c>
      <c r="R37" s="64">
        <f t="shared" si="47"/>
        <v>1.3000000000000008E-2</v>
      </c>
      <c r="S37" s="64">
        <f t="shared" si="48"/>
        <v>1.3000000000000008E-2</v>
      </c>
      <c r="T37" s="64">
        <f t="shared" si="49"/>
        <v>1.3000000000000008E-2</v>
      </c>
      <c r="U37" s="64">
        <f t="shared" si="50"/>
        <v>1.3000000000000008E-2</v>
      </c>
      <c r="V37" s="64">
        <f t="shared" si="51"/>
        <v>1.3000000000000008E-2</v>
      </c>
      <c r="W37" s="64">
        <f t="shared" si="52"/>
        <v>1.3000000000000008E-2</v>
      </c>
      <c r="X37" s="64">
        <f t="shared" si="53"/>
        <v>1.3000000000000008E-2</v>
      </c>
      <c r="Y37" s="64">
        <f t="shared" si="54"/>
        <v>1.3000000000000008E-2</v>
      </c>
      <c r="Z37" s="64">
        <f t="shared" si="43"/>
        <v>0.18331457783006794</v>
      </c>
      <c r="AA37" s="64">
        <f t="shared" si="44"/>
        <v>0.1739152675603044</v>
      </c>
      <c r="AB37" s="64">
        <f t="shared" si="10"/>
        <v>0.19945249032703577</v>
      </c>
      <c r="AC37" s="64">
        <f t="shared" si="11"/>
        <v>0.19512809869476835</v>
      </c>
      <c r="AD37" s="64">
        <f t="shared" si="12"/>
        <v>0.19105300332601066</v>
      </c>
      <c r="AE37" s="64">
        <f t="shared" si="13"/>
        <v>0.18719359443059594</v>
      </c>
      <c r="AF37" s="64">
        <f t="shared" si="14"/>
        <v>0.18352586173274718</v>
      </c>
      <c r="AG37" s="64">
        <f t="shared" si="15"/>
        <v>0.18002985407213176</v>
      </c>
      <c r="AH37" s="64">
        <f t="shared" si="16"/>
        <v>0.17668855109720483</v>
      </c>
      <c r="AI37" s="64">
        <f t="shared" si="17"/>
        <v>0.17348776343622849</v>
      </c>
      <c r="AJ37" s="64">
        <f t="shared" si="18"/>
        <v>0.17279433705613947</v>
      </c>
      <c r="AK37" s="356">
        <f>(1+O37)*'Projeções - Receitas'!N$34</f>
        <v>1867143692184.1384</v>
      </c>
      <c r="AL37" s="356">
        <f>(1+P37)*'Projeções - Receitas'!T$34</f>
        <v>1967319597658.3435</v>
      </c>
      <c r="AM37" s="356">
        <f>(1+Q37)*'Projeções - Receitas'!U$34</f>
        <v>2203397949377.3447</v>
      </c>
      <c r="AN37" s="356">
        <f>(1+R37)*'Projeções - Receitas'!V$34</f>
        <v>2467805703302.6265</v>
      </c>
      <c r="AO37" s="356">
        <f>(1+S37)*'Projeções - Receitas'!W$34</f>
        <v>2763942387698.9419</v>
      </c>
      <c r="AP37" s="356">
        <f>(1+T37)*'Projeções - Receitas'!X$34</f>
        <v>3095615474222.8149</v>
      </c>
      <c r="AQ37" s="356">
        <f>(1+U37)*'Projeções - Receitas'!Y$34</f>
        <v>3467089331129.5532</v>
      </c>
      <c r="AR37" s="356">
        <f>(1+V37)*'Projeções - Receitas'!Z$34</f>
        <v>3883140050865.1001</v>
      </c>
      <c r="AS37" s="356">
        <f>(1+W37)*'Projeções - Receitas'!AA$34</f>
        <v>4349116856968.9126</v>
      </c>
      <c r="AT37" s="356">
        <f>(1+X37)*'Projeções - Receitas'!AB$34</f>
        <v>4871010879805.1826</v>
      </c>
      <c r="AU37" s="356">
        <f>(1+Y37)*'Projeções - Receitas'!AC$34</f>
        <v>5455532185381.8057</v>
      </c>
      <c r="AV37" s="357">
        <f t="shared" si="19"/>
        <v>1638700439253.1985</v>
      </c>
      <c r="AW37" s="357">
        <f t="shared" si="20"/>
        <v>1726619918075.4944</v>
      </c>
      <c r="AX37" s="357">
        <f t="shared" si="21"/>
        <v>1933814308244.5537</v>
      </c>
      <c r="AY37" s="357">
        <f t="shared" si="22"/>
        <v>2165872025233.9004</v>
      </c>
      <c r="AZ37" s="357">
        <f t="shared" si="23"/>
        <v>2425776668261.9688</v>
      </c>
      <c r="BA37" s="357">
        <f t="shared" si="24"/>
        <v>2716869868453.4048</v>
      </c>
      <c r="BB37" s="357">
        <f t="shared" si="25"/>
        <v>3042894252667.814</v>
      </c>
      <c r="BC37" s="357">
        <f t="shared" si="26"/>
        <v>3408041562987.9521</v>
      </c>
      <c r="BD37" s="357">
        <f t="shared" si="27"/>
        <v>3817006550546.5068</v>
      </c>
      <c r="BE37" s="357">
        <f t="shared" si="28"/>
        <v>4275047336612.0879</v>
      </c>
      <c r="BF37" s="357">
        <f t="shared" si="29"/>
        <v>4788053017005.5391</v>
      </c>
      <c r="BG37" s="356">
        <f>(AK37*SUMPRODUCT(DA$10:DA$13,DA$28:DA$31)+AV37*SUMPRODUCT(DA$14:DA$23,DA$32:DA$41))*'Projeções - Receitas'!T$23+(AK37*DA$11*'Projeções - Receitas'!T$25)</f>
        <v>61028030432.43998</v>
      </c>
      <c r="BH37" s="356">
        <f>(AL37*SUMPRODUCT(DB$10:DB$13,DB$28:DB$31)+AW37*SUMPRODUCT(DB$14:DB$23,DB$32:DB$41))*'Projeções - Receitas'!U$23+(AL37*DB$11*'Projeções - Receitas'!U$25)</f>
        <v>49183924128.804672</v>
      </c>
      <c r="BI37" s="356">
        <f>(AM37*SUMPRODUCT(DC$10:DC$13,DC$28:DC$31)+AX37*SUMPRODUCT(DC$14:DC$23,DC$32:DC$41))*'Projeções - Receitas'!V$23+(AM37*DC$11*'Projeções - Receitas'!V$25)</f>
        <v>54421096189.234558</v>
      </c>
      <c r="BJ37" s="356">
        <f>(AN37*SUMPRODUCT(DD$10:DD$13,DD$28:DD$31)+AY37*SUMPRODUCT(DD$14:DD$23,DD$32:DD$41))*'Projeções - Receitas'!W$23+(AN37*DD$11*'Projeções - Receitas'!W$25)</f>
        <v>60161855108.267021</v>
      </c>
      <c r="BK37" s="356">
        <f>(AO37*SUMPRODUCT(DE$10:DE$13,DE$28:DE$31)+AZ37*SUMPRODUCT(DE$14:DE$23,DE$32:DE$41))*'Projeções - Receitas'!X$23+(AO37*DE$11*'Projeções - Receitas'!X$25)</f>
        <v>66477692816.893456</v>
      </c>
      <c r="BL37" s="356">
        <f>(AP37*SUMPRODUCT(DF$10:DF$13,DF$28:DF$31)+BA37*SUMPRODUCT(DF$14:DF$23,DF$32:DF$41))*'Projeções - Receitas'!Y$23+(AP37*DF$11*'Projeções - Receitas'!Y$25)</f>
        <v>73443000862.031235</v>
      </c>
      <c r="BM37" s="356">
        <f>(AQ37*SUMPRODUCT(DG$10:DG$13,DG$28:DG$31)+BB37*SUMPRODUCT(DG$14:DG$23,DG$32:DG$41))*'Projeções - Receitas'!Z$23+(AQ37*DG$11*'Projeções - Receitas'!Z$25)</f>
        <v>81128934469.630402</v>
      </c>
      <c r="BN37" s="356">
        <f>(AR37*SUMPRODUCT(DH$10:DH$13,DH$28:DH$31)+BC37*SUMPRODUCT(DH$14:DH$23,DH$32:DH$41))*'Projeções - Receitas'!AA$23+(AR37*DH$11*'Projeções - Receitas'!AA$25)</f>
        <v>89606564968.756287</v>
      </c>
      <c r="BO37" s="356">
        <f>(AS37*SUMPRODUCT(DI$10:DI$13,DI$28:DI$31)+BD37*SUMPRODUCT(DI$14:DI$23,DI$32:DI$41))*'Projeções - Receitas'!AB$23+(AS37*DI$11*'Projeções - Receitas'!AB$25)</f>
        <v>98954477843.327408</v>
      </c>
      <c r="BP37" s="356">
        <f>(AT37*SUMPRODUCT(DJ$10:DJ$13,DJ$28:DJ$31)+BE37*SUMPRODUCT(DJ$14:DJ$23,DJ$32:DJ$41))*'Projeções - Receitas'!AC$23+(AT37*DJ$11*'Projeções - Receitas'!AC$25)</f>
        <v>109261390788.8586</v>
      </c>
      <c r="BQ37" s="356">
        <f>(AU37*SUMPRODUCT(DK$10:DK$13,DK$28:DK$31)+BF37*SUMPRODUCT(DK$14:DK$23,DK$32:DK$41))*'Projeções - Receitas'!AD$23+(AU37*DK$11*'Projeções - Receitas'!AD$25)</f>
        <v>141269552893.87646</v>
      </c>
      <c r="BR37" s="357">
        <f>((BG37+'DRE + DCF'!T$12)*(1+'DRE + DCF'!T$15)+'DRE + DCF'!T$18)*(1+'DRE + DCF'!T$25)*'DRE + DCF'!T$33</f>
        <v>33771590964.31041</v>
      </c>
      <c r="BS37" s="357">
        <f>((BH37+'DRE + DCF'!U$12)*(1+'DRE + DCF'!U$15)+'DRE + DCF'!U$18)*(1+'DRE + DCF'!U$25)*'DRE + DCF'!U$33</f>
        <v>25687100117.620117</v>
      </c>
      <c r="BT37" s="357">
        <f>((BI37+'DRE + DCF'!V$12)*(1+'DRE + DCF'!V$15)+'DRE + DCF'!V$18)*(1+'DRE + DCF'!V$25)*'DRE + DCF'!V$33</f>
        <v>28513779410.797329</v>
      </c>
      <c r="BU37" s="357">
        <f>((BJ37+'DRE + DCF'!W$12)*(1+'DRE + DCF'!W$15)+'DRE + DCF'!W$18)*(1+'DRE + DCF'!W$25)*'DRE + DCF'!W$33</f>
        <v>31579848005.057125</v>
      </c>
      <c r="BV37" s="357">
        <f>((BK37+'DRE + DCF'!X$12)*(1+'DRE + DCF'!X$15)+'DRE + DCF'!X$18)*(1+'DRE + DCF'!X$25)*'DRE + DCF'!X$33</f>
        <v>34931240875.053307</v>
      </c>
      <c r="BW37" s="357">
        <f>((BL37+'DRE + DCF'!Y$12)*(1+'DRE + DCF'!Y$15)+'DRE + DCF'!Y$18)*(1+'DRE + DCF'!Y$25)*'DRE + DCF'!Y$33</f>
        <v>38615504156.741714</v>
      </c>
      <c r="BX37" s="357">
        <f>((BM37+'DRE + DCF'!Z$12)*(1+'DRE + DCF'!Z$15)+'DRE + DCF'!Z$18)*(1+'DRE + DCF'!Z$25)*'DRE + DCF'!Z$33</f>
        <v>42678230634.027496</v>
      </c>
      <c r="BY37" s="357">
        <f>((BN37+'DRE + DCF'!AA$12)*(1+'DRE + DCF'!AA$15)+'DRE + DCF'!AA$18)*(1+'DRE + DCF'!AA$25)*'DRE + DCF'!AA$33</f>
        <v>47161282633.585243</v>
      </c>
      <c r="BZ37" s="357">
        <f>((BO37+'DRE + DCF'!AB$12)*(1+'DRE + DCF'!AB$15)+'DRE + DCF'!AB$18)*(1+'DRE + DCF'!AB$25)*'DRE + DCF'!AB$33</f>
        <v>52110219033.197495</v>
      </c>
      <c r="CA37" s="357">
        <f>((BP37+'DRE + DCF'!AC$12)*(1+'DRE + DCF'!AC$15)+'DRE + DCF'!AC$18)*(1+'DRE + DCF'!AC$25)*'DRE + DCF'!AC$33</f>
        <v>57577011173.424385</v>
      </c>
      <c r="CB37" s="357">
        <f>((BQ37+'DRE + DCF'!AD$12)*(1+'DRE + DCF'!AD$15)+'DRE + DCF'!AD$18)*(1+'DRE + DCF'!AD$25)*'DRE + DCF'!AD$33</f>
        <v>74433630433.445786</v>
      </c>
      <c r="CC37" s="357">
        <f>BR37*(1-DA$47)+('DRE + DCF'!N$53*10^6)</f>
        <v>199233921264.31421</v>
      </c>
      <c r="CD37" s="357">
        <f>BS37*(1-DB$47)+('DRE + DCF'!T$53*10^6)</f>
        <v>200742200628.88504</v>
      </c>
      <c r="CE37" s="357">
        <f>BT37*(1-DC$47)+('DRE + DCF'!U$53*10^6)</f>
        <v>219736604092.39764</v>
      </c>
      <c r="CF37" s="357">
        <f>BU37*(1-DD$47)+('DRE + DCF'!V$53*10^6)</f>
        <v>240769117416.77356</v>
      </c>
      <c r="CG37" s="357">
        <f>BV37*(1-DE$47)+('DRE + DCF'!W$53*10^6)</f>
        <v>264029747094.97391</v>
      </c>
      <c r="CH37" s="357">
        <f>BW37*(1-DF$47)+('DRE + DCF'!X$53*10^6)</f>
        <v>289739693797.37128</v>
      </c>
      <c r="CI37" s="357">
        <f>BX37*(1-DG$47)+('DRE + DCF'!Y$53*10^6)</f>
        <v>318150278599.98267</v>
      </c>
      <c r="CJ37" s="357">
        <f>BY37*(1-DH$47)+('DRE + DCF'!Z$53*10^6)</f>
        <v>349540568349.44714</v>
      </c>
      <c r="CK37" s="357">
        <f>BZ37*(1-DI$47)+('DRE + DCF'!AA$53*10^6)</f>
        <v>384219578005.1333</v>
      </c>
      <c r="CL37" s="357">
        <f>CA37*(1-DJ$47)+('DRE + DCF'!AB$53*10^6)</f>
        <v>422530391605.46838</v>
      </c>
      <c r="CM37" s="357">
        <f>CB37*(1-DK$47)+('DRE + DCF'!AC$53*10^6)</f>
        <v>471342533630.74042</v>
      </c>
      <c r="CN37" s="357">
        <f t="shared" si="30"/>
        <v>1086841666509.4877</v>
      </c>
      <c r="CO37" s="357">
        <f t="shared" si="31"/>
        <v>1154252892485.5808</v>
      </c>
      <c r="CP37" s="357">
        <f t="shared" si="32"/>
        <v>1101698974688.6724</v>
      </c>
      <c r="CQ37" s="357">
        <f t="shared" si="33"/>
        <v>1233902851651.3132</v>
      </c>
      <c r="CR37" s="357">
        <f t="shared" si="34"/>
        <v>1381971193849.4709</v>
      </c>
      <c r="CS37" s="357">
        <f t="shared" si="35"/>
        <v>1547807737111.4075</v>
      </c>
      <c r="CT37" s="357">
        <f t="shared" si="36"/>
        <v>1733544665564.7766</v>
      </c>
      <c r="CU37" s="357">
        <f t="shared" si="37"/>
        <v>1941570025432.55</v>
      </c>
      <c r="CV37" s="357">
        <f t="shared" si="38"/>
        <v>2174558428484.4563</v>
      </c>
      <c r="CW37" s="357">
        <f t="shared" si="39"/>
        <v>2435505439902.5913</v>
      </c>
      <c r="CX37" s="358">
        <f t="shared" si="40"/>
        <v>2727766092690.9028</v>
      </c>
      <c r="CZ37" s="365" t="s">
        <v>138</v>
      </c>
      <c r="DA37" s="366">
        <f>'Projeções - Receitas'!T104</f>
        <v>-2.5766725492327499E-2</v>
      </c>
      <c r="DB37" s="366">
        <f>'Projeções - Receitas'!U104</f>
        <v>-8.8469034821647252E-2</v>
      </c>
      <c r="DC37" s="366">
        <f>'Projeções - Receitas'!V104</f>
        <v>-8.5502763639049573E-2</v>
      </c>
      <c r="DD37" s="366">
        <f>'Projeções - Receitas'!W104</f>
        <v>-8.5603315204561353E-2</v>
      </c>
      <c r="DE37" s="366">
        <f>'Projeções - Receitas'!X104</f>
        <v>-8.686020977345868E-2</v>
      </c>
      <c r="DF37" s="366">
        <f>'Projeções - Receitas'!Y104</f>
        <v>-8.8117104342356006E-2</v>
      </c>
      <c r="DG37" s="366">
        <f>'Projeções - Receitas'!Z104</f>
        <v>-8.9072344214717963E-2</v>
      </c>
      <c r="DH37" s="366">
        <f>'Projeções - Receitas'!AA104</f>
        <v>-8.9826480956056359E-2</v>
      </c>
      <c r="DI37" s="366">
        <f>'Projeções - Receitas'!AB104</f>
        <v>-9.0429790349127084E-2</v>
      </c>
      <c r="DJ37" s="366">
        <f>'Projeções - Receitas'!AC104</f>
        <v>-9.0831996611174221E-2</v>
      </c>
      <c r="DK37" s="367">
        <f>'Projeções - Receitas'!AD104</f>
        <v>-9.0932548176686001E-2</v>
      </c>
    </row>
    <row r="38" spans="4:115" ht="30" customHeight="1" x14ac:dyDescent="0.25">
      <c r="D38" s="355">
        <f t="shared" si="41"/>
        <v>2.6046983652876859E-2</v>
      </c>
      <c r="E38" s="64">
        <f t="shared" si="0"/>
        <v>1.6649622073340059E-2</v>
      </c>
      <c r="F38" s="64">
        <f t="shared" si="1"/>
        <v>4.2175451776933465E-2</v>
      </c>
      <c r="G38" s="64">
        <f t="shared" si="2"/>
        <v>3.7853069112286086E-2</v>
      </c>
      <c r="H38" s="64">
        <f t="shared" si="3"/>
        <v>3.3779857524467272E-2</v>
      </c>
      <c r="I38" s="64">
        <f t="shared" si="4"/>
        <v>2.9922226269187613E-2</v>
      </c>
      <c r="J38" s="64">
        <f t="shared" si="5"/>
        <v>2.6256177555972093E-2</v>
      </c>
      <c r="K38" s="64">
        <f t="shared" si="6"/>
        <v>2.2761769851884356E-2</v>
      </c>
      <c r="L38" s="64">
        <f t="shared" si="7"/>
        <v>1.9421991094300955E-2</v>
      </c>
      <c r="M38" s="64">
        <f t="shared" si="8"/>
        <v>1.6222659016884716E-2</v>
      </c>
      <c r="N38" s="64">
        <f t="shared" si="9"/>
        <v>1.553060643125545E-2</v>
      </c>
      <c r="O38" s="64">
        <f t="shared" si="45"/>
        <v>1.3500000000000009E-2</v>
      </c>
      <c r="P38" s="64">
        <f t="shared" si="45"/>
        <v>1.3500000000000009E-2</v>
      </c>
      <c r="Q38" s="64">
        <f t="shared" si="46"/>
        <v>1.3500000000000009E-2</v>
      </c>
      <c r="R38" s="64">
        <f t="shared" si="47"/>
        <v>1.3500000000000009E-2</v>
      </c>
      <c r="S38" s="64">
        <f t="shared" si="48"/>
        <v>1.3500000000000009E-2</v>
      </c>
      <c r="T38" s="64">
        <f t="shared" si="49"/>
        <v>1.3500000000000009E-2</v>
      </c>
      <c r="U38" s="64">
        <f t="shared" si="50"/>
        <v>1.3500000000000009E-2</v>
      </c>
      <c r="V38" s="64">
        <f t="shared" si="51"/>
        <v>1.3500000000000009E-2</v>
      </c>
      <c r="W38" s="64">
        <f t="shared" si="52"/>
        <v>1.3500000000000009E-2</v>
      </c>
      <c r="X38" s="64">
        <f t="shared" si="53"/>
        <v>1.3500000000000009E-2</v>
      </c>
      <c r="Y38" s="64">
        <f t="shared" si="54"/>
        <v>1.3500000000000009E-2</v>
      </c>
      <c r="Z38" s="64">
        <f t="shared" si="43"/>
        <v>0.18323446189468412</v>
      </c>
      <c r="AA38" s="64">
        <f t="shared" si="44"/>
        <v>0.17383710031514732</v>
      </c>
      <c r="AB38" s="64">
        <f t="shared" si="10"/>
        <v>0.19936293001874072</v>
      </c>
      <c r="AC38" s="64">
        <f t="shared" si="11"/>
        <v>0.19504054735409335</v>
      </c>
      <c r="AD38" s="64">
        <f t="shared" si="12"/>
        <v>0.19096733576627453</v>
      </c>
      <c r="AE38" s="64">
        <f t="shared" si="13"/>
        <v>0.18710970451099487</v>
      </c>
      <c r="AF38" s="64">
        <f t="shared" si="14"/>
        <v>0.18344365579777935</v>
      </c>
      <c r="AG38" s="64">
        <f t="shared" si="15"/>
        <v>0.17994924809369162</v>
      </c>
      <c r="AH38" s="64">
        <f t="shared" si="16"/>
        <v>0.17660946933610822</v>
      </c>
      <c r="AI38" s="64">
        <f t="shared" si="17"/>
        <v>0.17341013725869198</v>
      </c>
      <c r="AJ38" s="64">
        <f t="shared" si="18"/>
        <v>0.17271808467306271</v>
      </c>
      <c r="AK38" s="356">
        <f>(1+O38)*'Projeções - Receitas'!N$34</f>
        <v>1868065283345.1379</v>
      </c>
      <c r="AL38" s="356">
        <f>(1+P38)*'Projeções - Receitas'!T$34</f>
        <v>1968290633984.9272</v>
      </c>
      <c r="AM38" s="356">
        <f>(1+Q38)*'Projeções - Receitas'!U$34</f>
        <v>2204485510063.1187</v>
      </c>
      <c r="AN38" s="356">
        <f>(1+R38)*'Projeções - Receitas'!V$34</f>
        <v>2469023771270.6934</v>
      </c>
      <c r="AO38" s="356">
        <f>(1+S38)*'Projeções - Receitas'!W$34</f>
        <v>2765306623823.1768</v>
      </c>
      <c r="AP38" s="356">
        <f>(1+T38)*'Projeções - Receitas'!X$34</f>
        <v>3097143418681.958</v>
      </c>
      <c r="AQ38" s="356">
        <f>(1+U38)*'Projeções - Receitas'!Y$34</f>
        <v>3468800628923.7935</v>
      </c>
      <c r="AR38" s="356">
        <f>(1+V38)*'Projeções - Receitas'!Z$34</f>
        <v>3885056704394.6489</v>
      </c>
      <c r="AS38" s="356">
        <f>(1+W38)*'Projeções - Receitas'!AA$34</f>
        <v>4351263508922.0073</v>
      </c>
      <c r="AT38" s="356">
        <f>(1+X38)*'Projeções - Receitas'!AB$34</f>
        <v>4873415129992.6494</v>
      </c>
      <c r="AU38" s="356">
        <f>(1+Y38)*'Projeções - Receitas'!AC$34</f>
        <v>5458224945591.7676</v>
      </c>
      <c r="AV38" s="357">
        <f t="shared" si="19"/>
        <v>1639509274613.146</v>
      </c>
      <c r="AW38" s="357">
        <f t="shared" si="20"/>
        <v>1727472149032.0964</v>
      </c>
      <c r="AX38" s="357">
        <f t="shared" si="21"/>
        <v>1934768806915.948</v>
      </c>
      <c r="AY38" s="357">
        <f t="shared" si="22"/>
        <v>2166941063745.8623</v>
      </c>
      <c r="AZ38" s="357">
        <f t="shared" si="23"/>
        <v>2426973991395.3657</v>
      </c>
      <c r="BA38" s="357">
        <f t="shared" si="24"/>
        <v>2718210870362.8096</v>
      </c>
      <c r="BB38" s="357">
        <f t="shared" si="25"/>
        <v>3044396174806.3477</v>
      </c>
      <c r="BC38" s="357">
        <f t="shared" si="26"/>
        <v>3409723715783.1094</v>
      </c>
      <c r="BD38" s="357">
        <f t="shared" si="27"/>
        <v>3818890561677.083</v>
      </c>
      <c r="BE38" s="357">
        <f t="shared" si="28"/>
        <v>4277157429078.334</v>
      </c>
      <c r="BF38" s="357">
        <f t="shared" si="29"/>
        <v>4790416320567.7344</v>
      </c>
      <c r="BG38" s="356">
        <f>(AK38*SUMPRODUCT(DA$10:DA$13,DA$28:DA$31)+AV38*SUMPRODUCT(DA$14:DA$23,DA$32:DA$41))*'Projeções - Receitas'!T$23+(AK38*DA$11*'Projeções - Receitas'!T$25)</f>
        <v>61058152856.14801</v>
      </c>
      <c r="BH38" s="356">
        <f>(AL38*SUMPRODUCT(DB$10:DB$13,DB$28:DB$31)+AW38*SUMPRODUCT(DB$14:DB$23,DB$32:DB$41))*'Projeções - Receitas'!U$23+(AL38*DB$11*'Projeções - Receitas'!U$25)</f>
        <v>49208200498.068649</v>
      </c>
      <c r="BI38" s="356">
        <f>(AM38*SUMPRODUCT(DC$10:DC$13,DC$28:DC$31)+AX38*SUMPRODUCT(DC$14:DC$23,DC$32:DC$41))*'Projeções - Receitas'!V$23+(AM38*DC$11*'Projeções - Receitas'!V$25)</f>
        <v>54447957539.772202</v>
      </c>
      <c r="BJ38" s="356">
        <f>(AN38*SUMPRODUCT(DD$10:DD$13,DD$28:DD$31)+AY38*SUMPRODUCT(DD$14:DD$23,DD$32:DD$41))*'Projeções - Receitas'!W$23+(AN38*DD$11*'Projeções - Receitas'!W$25)</f>
        <v>60191550002.200012</v>
      </c>
      <c r="BK38" s="356">
        <f>(AO38*SUMPRODUCT(DE$10:DE$13,DE$28:DE$31)+AZ38*SUMPRODUCT(DE$14:DE$23,DE$32:DE$41))*'Projeções - Receitas'!X$23+(AO38*DE$11*'Projeções - Receitas'!X$25)</f>
        <v>66510505103.575073</v>
      </c>
      <c r="BL38" s="356">
        <f>(AP38*SUMPRODUCT(DF$10:DF$13,DF$28:DF$31)+BA38*SUMPRODUCT(DF$14:DF$23,DF$32:DF$41))*'Projeções - Receitas'!Y$23+(AP38*DF$11*'Projeções - Receitas'!Y$25)</f>
        <v>73479251109.248459</v>
      </c>
      <c r="BM38" s="356">
        <f>(AQ38*SUMPRODUCT(DG$10:DG$13,DG$28:DG$31)+BB38*SUMPRODUCT(DG$14:DG$23,DG$32:DG$41))*'Projeções - Receitas'!Z$23+(AQ38*DG$11*'Projeções - Receitas'!Z$25)</f>
        <v>81168978366.209686</v>
      </c>
      <c r="BN38" s="356">
        <f>(AR38*SUMPRODUCT(DH$10:DH$13,DH$28:DH$31)+BC38*SUMPRODUCT(DH$14:DH$23,DH$32:DH$41))*'Projeções - Receitas'!AA$23+(AR38*DH$11*'Projeções - Receitas'!AA$25)</f>
        <v>89650793283.153564</v>
      </c>
      <c r="BO38" s="356">
        <f>(AS38*SUMPRODUCT(DI$10:DI$13,DI$28:DI$31)+BD38*SUMPRODUCT(DI$14:DI$23,DI$32:DI$41))*'Projeções - Receitas'!AB$23+(AS38*DI$11*'Projeções - Receitas'!AB$25)</f>
        <v>99003320132.489975</v>
      </c>
      <c r="BP38" s="356">
        <f>(AT38*SUMPRODUCT(DJ$10:DJ$13,DJ$28:DJ$31)+BE38*SUMPRODUCT(DJ$14:DJ$23,DJ$32:DJ$41))*'Projeções - Receitas'!AC$23+(AT38*DJ$11*'Projeções - Receitas'!AC$25)</f>
        <v>109315320399.31705</v>
      </c>
      <c r="BQ38" s="356">
        <f>(AU38*SUMPRODUCT(DK$10:DK$13,DK$28:DK$31)+BF38*SUMPRODUCT(DK$14:DK$23,DK$32:DK$41))*'Projeções - Receitas'!AD$23+(AU38*DK$11*'Projeções - Receitas'!AD$25)</f>
        <v>141339281202.3136</v>
      </c>
      <c r="BR38" s="357">
        <f>((BG38+'DRE + DCF'!T$12)*(1+'DRE + DCF'!T$15)+'DRE + DCF'!T$18)*(1+'DRE + DCF'!T$25)*'DRE + DCF'!T$33</f>
        <v>33790037600.21397</v>
      </c>
      <c r="BS38" s="357">
        <f>((BH38+'DRE + DCF'!U$12)*(1+'DRE + DCF'!U$15)+'DRE + DCF'!U$18)*(1+'DRE + DCF'!U$25)*'DRE + DCF'!U$33</f>
        <v>25701789648.905441</v>
      </c>
      <c r="BT38" s="357">
        <f>((BI38+'DRE + DCF'!V$12)*(1+'DRE + DCF'!V$15)+'DRE + DCF'!V$18)*(1+'DRE + DCF'!V$25)*'DRE + DCF'!V$33</f>
        <v>28530014648.502491</v>
      </c>
      <c r="BU38" s="357">
        <f>((BJ38+'DRE + DCF'!W$12)*(1+'DRE + DCF'!W$15)+'DRE + DCF'!W$18)*(1+'DRE + DCF'!W$25)*'DRE + DCF'!W$33</f>
        <v>31597775459.521053</v>
      </c>
      <c r="BV38" s="357">
        <f>((BK38+'DRE + DCF'!X$12)*(1+'DRE + DCF'!X$15)+'DRE + DCF'!X$18)*(1+'DRE + DCF'!X$25)*'DRE + DCF'!X$33</f>
        <v>34951027823.716492</v>
      </c>
      <c r="BW38" s="357">
        <f>((BL38+'DRE + DCF'!Y$12)*(1+'DRE + DCF'!Y$15)+'DRE + DCF'!Y$18)*(1+'DRE + DCF'!Y$25)*'DRE + DCF'!Y$33</f>
        <v>38637339409.251038</v>
      </c>
      <c r="BX38" s="357">
        <f>((BM38+'DRE + DCF'!Z$12)*(1+'DRE + DCF'!Z$15)+'DRE + DCF'!Z$18)*(1+'DRE + DCF'!Z$25)*'DRE + DCF'!Z$33</f>
        <v>42702323470.237099</v>
      </c>
      <c r="BY38" s="357">
        <f>((BN38+'DRE + DCF'!AA$12)*(1+'DRE + DCF'!AA$15)+'DRE + DCF'!AA$18)*(1+'DRE + DCF'!AA$25)*'DRE + DCF'!AA$33</f>
        <v>47187862682.150452</v>
      </c>
      <c r="BZ38" s="357">
        <f>((BO38+'DRE + DCF'!AB$12)*(1+'DRE + DCF'!AB$15)+'DRE + DCF'!AB$18)*(1+'DRE + DCF'!AB$25)*'DRE + DCF'!AB$33</f>
        <v>52139538401.548592</v>
      </c>
      <c r="CA38" s="357">
        <f>((BP38+'DRE + DCF'!AC$12)*(1+'DRE + DCF'!AC$15)+'DRE + DCF'!AC$18)*(1+'DRE + DCF'!AC$25)*'DRE + DCF'!AC$33</f>
        <v>57609347339.820045</v>
      </c>
      <c r="CB38" s="357">
        <f>((BQ38+'DRE + DCF'!AD$12)*(1+'DRE + DCF'!AD$15)+'DRE + DCF'!AD$18)*(1+'DRE + DCF'!AD$25)*'DRE + DCF'!AD$33</f>
        <v>74474539646.663467</v>
      </c>
      <c r="CC38" s="357">
        <f>BR38*(1-DA$47)+('DRE + DCF'!N$53*10^6)</f>
        <v>199245143508.99326</v>
      </c>
      <c r="CD38" s="357">
        <f>BS38*(1-DB$47)+('DRE + DCF'!T$53*10^6)</f>
        <v>200751014347.65622</v>
      </c>
      <c r="CE38" s="357">
        <f>BT38*(1-DC$47)+('DRE + DCF'!U$53*10^6)</f>
        <v>219746345235.02075</v>
      </c>
      <c r="CF38" s="357">
        <f>BU38*(1-DD$47)+('DRE + DCF'!V$53*10^6)</f>
        <v>240779873889.4519</v>
      </c>
      <c r="CG38" s="357">
        <f>BV38*(1-DE$47)+('DRE + DCF'!W$53*10^6)</f>
        <v>264041619264.17181</v>
      </c>
      <c r="CH38" s="357">
        <f>BW38*(1-DF$47)+('DRE + DCF'!X$53*10^6)</f>
        <v>289752794948.87683</v>
      </c>
      <c r="CI38" s="357">
        <f>BX38*(1-DG$47)+('DRE + DCF'!Y$53*10^6)</f>
        <v>318164734301.70844</v>
      </c>
      <c r="CJ38" s="357">
        <f>BY38*(1-DH$47)+('DRE + DCF'!Z$53*10^6)</f>
        <v>349556516378.5863</v>
      </c>
      <c r="CK38" s="357">
        <f>BZ38*(1-DI$47)+('DRE + DCF'!AA$53*10^6)</f>
        <v>384237169626.14392</v>
      </c>
      <c r="CL38" s="357">
        <f>CA38*(1-DJ$47)+('DRE + DCF'!AB$53*10^6)</f>
        <v>422549793305.30579</v>
      </c>
      <c r="CM38" s="357">
        <f>CB38*(1-DK$47)+('DRE + DCF'!AC$53*10^6)</f>
        <v>471367079158.67102</v>
      </c>
      <c r="CN38" s="357">
        <f t="shared" si="30"/>
        <v>1087378113531.457</v>
      </c>
      <c r="CO38" s="357">
        <f t="shared" si="31"/>
        <v>1154822612570.7168</v>
      </c>
      <c r="CP38" s="357">
        <f t="shared" si="32"/>
        <v>1102242755031.5593</v>
      </c>
      <c r="CQ38" s="357">
        <f t="shared" si="33"/>
        <v>1234511885635.3467</v>
      </c>
      <c r="CR38" s="357">
        <f t="shared" si="34"/>
        <v>1382653311911.5884</v>
      </c>
      <c r="CS38" s="357">
        <f t="shared" si="35"/>
        <v>1548571709340.979</v>
      </c>
      <c r="CT38" s="357">
        <f t="shared" si="36"/>
        <v>1734400314461.8967</v>
      </c>
      <c r="CU38" s="357">
        <f t="shared" si="37"/>
        <v>1942528352197.3245</v>
      </c>
      <c r="CV38" s="357">
        <f t="shared" si="38"/>
        <v>2175631754461.0037</v>
      </c>
      <c r="CW38" s="357">
        <f t="shared" si="39"/>
        <v>2436707564996.3247</v>
      </c>
      <c r="CX38" s="358">
        <f t="shared" si="40"/>
        <v>2729112472795.8838</v>
      </c>
      <c r="CZ38" s="365" t="s">
        <v>139</v>
      </c>
      <c r="DA38" s="366">
        <f>'Projeções - Receitas'!T105</f>
        <v>-7.8812815081941587E-2</v>
      </c>
      <c r="DB38" s="366">
        <f>'Projeções - Receitas'!U105</f>
        <v>-6.1037438306471084E-2</v>
      </c>
      <c r="DC38" s="366">
        <f>'Projeções - Receitas'!V105</f>
        <v>-5.9718460281527636E-2</v>
      </c>
      <c r="DD38" s="366">
        <f>'Projeções - Receitas'!W105</f>
        <v>-5.9763171401017237E-2</v>
      </c>
      <c r="DE38" s="366">
        <f>'Projeções - Receitas'!X105</f>
        <v>-6.0322060394637347E-2</v>
      </c>
      <c r="DF38" s="366">
        <f>'Projeções - Receitas'!Y105</f>
        <v>-6.0880949388257451E-2</v>
      </c>
      <c r="DG38" s="366">
        <f>'Projeções - Receitas'!Z105</f>
        <v>-6.1305705023408735E-2</v>
      </c>
      <c r="DH38" s="366">
        <f>'Projeções - Receitas'!AA105</f>
        <v>-6.1641038419580796E-2</v>
      </c>
      <c r="DI38" s="366">
        <f>'Projeções - Receitas'!AB105</f>
        <v>-6.1909305136518447E-2</v>
      </c>
      <c r="DJ38" s="366">
        <f>'Projeções - Receitas'!AC105</f>
        <v>-6.2088149614476881E-2</v>
      </c>
      <c r="DK38" s="367">
        <f>'Projeções - Receitas'!AD105</f>
        <v>-6.2132860733966483E-2</v>
      </c>
    </row>
    <row r="39" spans="4:115" ht="30" customHeight="1" x14ac:dyDescent="0.25">
      <c r="D39" s="355">
        <f t="shared" si="41"/>
        <v>2.5966946727291274E-2</v>
      </c>
      <c r="E39" s="64">
        <f t="shared" si="0"/>
        <v>1.6571531916195981E-2</v>
      </c>
      <c r="F39" s="64">
        <f t="shared" si="1"/>
        <v>4.2085979792413908E-2</v>
      </c>
      <c r="G39" s="64">
        <f t="shared" si="2"/>
        <v>3.7765604114156193E-2</v>
      </c>
      <c r="H39" s="64">
        <f t="shared" si="3"/>
        <v>3.3694274449504097E-2</v>
      </c>
      <c r="I39" s="64">
        <f t="shared" si="4"/>
        <v>2.9838419081262724E-2</v>
      </c>
      <c r="J39" s="64">
        <f t="shared" si="5"/>
        <v>2.6174052691946059E-2</v>
      </c>
      <c r="K39" s="64">
        <f t="shared" si="6"/>
        <v>2.2681243366519582E-2</v>
      </c>
      <c r="L39" s="64">
        <f t="shared" si="7"/>
        <v>1.9342987323106825E-2</v>
      </c>
      <c r="M39" s="64">
        <f t="shared" si="8"/>
        <v>1.6145109393763984E-2</v>
      </c>
      <c r="N39" s="64">
        <f t="shared" si="9"/>
        <v>1.5454429247767604E-2</v>
      </c>
      <c r="O39" s="64">
        <f t="shared" si="45"/>
        <v>1.4000000000000009E-2</v>
      </c>
      <c r="P39" s="64">
        <f t="shared" si="45"/>
        <v>1.4000000000000009E-2</v>
      </c>
      <c r="Q39" s="64">
        <f t="shared" si="46"/>
        <v>1.4000000000000009E-2</v>
      </c>
      <c r="R39" s="64">
        <f t="shared" si="47"/>
        <v>1.4000000000000009E-2</v>
      </c>
      <c r="S39" s="64">
        <f t="shared" si="48"/>
        <v>1.4000000000000009E-2</v>
      </c>
      <c r="T39" s="64">
        <f t="shared" si="49"/>
        <v>1.4000000000000009E-2</v>
      </c>
      <c r="U39" s="64">
        <f t="shared" si="50"/>
        <v>1.4000000000000009E-2</v>
      </c>
      <c r="V39" s="64">
        <f t="shared" si="51"/>
        <v>1.4000000000000009E-2</v>
      </c>
      <c r="W39" s="64">
        <f t="shared" si="52"/>
        <v>1.4000000000000009E-2</v>
      </c>
      <c r="X39" s="64">
        <f t="shared" si="53"/>
        <v>1.4000000000000009E-2</v>
      </c>
      <c r="Y39" s="64">
        <f t="shared" si="54"/>
        <v>1.4000000000000009E-2</v>
      </c>
      <c r="Z39" s="64">
        <f t="shared" si="43"/>
        <v>0.18315442496909853</v>
      </c>
      <c r="AA39" s="64">
        <f t="shared" si="44"/>
        <v>0.17375901015800324</v>
      </c>
      <c r="AB39" s="64">
        <f t="shared" si="10"/>
        <v>0.19927345803422117</v>
      </c>
      <c r="AC39" s="64">
        <f t="shared" si="11"/>
        <v>0.19495308235596345</v>
      </c>
      <c r="AD39" s="64">
        <f t="shared" si="12"/>
        <v>0.19088175269131136</v>
      </c>
      <c r="AE39" s="64">
        <f t="shared" si="13"/>
        <v>0.18702589732306998</v>
      </c>
      <c r="AF39" s="64">
        <f t="shared" si="14"/>
        <v>0.18336153093375332</v>
      </c>
      <c r="AG39" s="64">
        <f t="shared" si="15"/>
        <v>0.17986872160832684</v>
      </c>
      <c r="AH39" s="64">
        <f t="shared" si="16"/>
        <v>0.17653046556491409</v>
      </c>
      <c r="AI39" s="64">
        <f t="shared" si="17"/>
        <v>0.17333258763557124</v>
      </c>
      <c r="AJ39" s="64">
        <f t="shared" si="18"/>
        <v>0.17264190748957486</v>
      </c>
      <c r="AK39" s="356">
        <f>(1+O39)*'Projeções - Receitas'!N$34</f>
        <v>1868986874506.137</v>
      </c>
      <c r="AL39" s="356">
        <f>(1+P39)*'Projeções - Receitas'!T$34</f>
        <v>1969261670311.5107</v>
      </c>
      <c r="AM39" s="356">
        <f>(1+Q39)*'Projeções - Receitas'!U$34</f>
        <v>2205573070748.8921</v>
      </c>
      <c r="AN39" s="356">
        <f>(1+R39)*'Projeções - Receitas'!V$34</f>
        <v>2470241839238.7598</v>
      </c>
      <c r="AO39" s="356">
        <f>(1+S39)*'Projeções - Receitas'!W$34</f>
        <v>2766670859947.4111</v>
      </c>
      <c r="AP39" s="356">
        <f>(1+T39)*'Projeções - Receitas'!X$34</f>
        <v>3098671363141.1006</v>
      </c>
      <c r="AQ39" s="356">
        <f>(1+U39)*'Projeções - Receitas'!Y$34</f>
        <v>3470511926718.0327</v>
      </c>
      <c r="AR39" s="356">
        <f>(1+V39)*'Projeções - Receitas'!Z$34</f>
        <v>3886973357924.1973</v>
      </c>
      <c r="AS39" s="356">
        <f>(1+W39)*'Projeções - Receitas'!AA$34</f>
        <v>4353410160875.1016</v>
      </c>
      <c r="AT39" s="356">
        <f>(1+X39)*'Projeções - Receitas'!AB$34</f>
        <v>4875819380180.1143</v>
      </c>
      <c r="AU39" s="356">
        <f>(1+Y39)*'Projeções - Receitas'!AC$34</f>
        <v>5460917705801.7285</v>
      </c>
      <c r="AV39" s="357">
        <f t="shared" si="19"/>
        <v>1640318109973.0933</v>
      </c>
      <c r="AW39" s="357">
        <f t="shared" si="20"/>
        <v>1728324379988.6982</v>
      </c>
      <c r="AX39" s="357">
        <f t="shared" si="21"/>
        <v>1935723305587.342</v>
      </c>
      <c r="AY39" s="357">
        <f t="shared" si="22"/>
        <v>2168010102257.8237</v>
      </c>
      <c r="AZ39" s="357">
        <f t="shared" si="23"/>
        <v>2428171314528.7627</v>
      </c>
      <c r="BA39" s="357">
        <f t="shared" si="24"/>
        <v>2719551872272.2144</v>
      </c>
      <c r="BB39" s="357">
        <f t="shared" si="25"/>
        <v>3045898096944.8799</v>
      </c>
      <c r="BC39" s="357">
        <f t="shared" si="26"/>
        <v>3411405868578.2661</v>
      </c>
      <c r="BD39" s="357">
        <f t="shared" si="27"/>
        <v>3820774572807.6587</v>
      </c>
      <c r="BE39" s="357">
        <f t="shared" si="28"/>
        <v>4279267521544.5781</v>
      </c>
      <c r="BF39" s="357">
        <f t="shared" si="29"/>
        <v>4792779624129.9277</v>
      </c>
      <c r="BG39" s="356">
        <f>(AK39*SUMPRODUCT(DA$10:DA$13,DA$28:DA$31)+AV39*SUMPRODUCT(DA$14:DA$23,DA$32:DA$41))*'Projeções - Receitas'!T$23+(AK39*DA$11*'Projeções - Receitas'!T$25)</f>
        <v>61088275279.856026</v>
      </c>
      <c r="BH39" s="356">
        <f>(AL39*SUMPRODUCT(DB$10:DB$13,DB$28:DB$31)+AW39*SUMPRODUCT(DB$14:DB$23,DB$32:DB$41))*'Projeções - Receitas'!U$23+(AL39*DB$11*'Projeções - Receitas'!U$25)</f>
        <v>49232476867.332626</v>
      </c>
      <c r="BI39" s="356">
        <f>(AM39*SUMPRODUCT(DC$10:DC$13,DC$28:DC$31)+AX39*SUMPRODUCT(DC$14:DC$23,DC$32:DC$41))*'Projeções - Receitas'!V$23+(AM39*DC$11*'Projeções - Receitas'!V$25)</f>
        <v>54474818890.309814</v>
      </c>
      <c r="BJ39" s="356">
        <f>(AN39*SUMPRODUCT(DD$10:DD$13,DD$28:DD$31)+AY39*SUMPRODUCT(DD$14:DD$23,DD$32:DD$41))*'Projeções - Receitas'!W$23+(AN39*DD$11*'Projeções - Receitas'!W$25)</f>
        <v>60221244896.133041</v>
      </c>
      <c r="BK39" s="356">
        <f>(AO39*SUMPRODUCT(DE$10:DE$13,DE$28:DE$31)+AZ39*SUMPRODUCT(DE$14:DE$23,DE$32:DE$41))*'Projeções - Receitas'!X$23+(AO39*DE$11*'Projeções - Receitas'!X$25)</f>
        <v>66543317390.256653</v>
      </c>
      <c r="BL39" s="356">
        <f>(AP39*SUMPRODUCT(DF$10:DF$13,DF$28:DF$31)+BA39*SUMPRODUCT(DF$14:DF$23,DF$32:DF$41))*'Projeções - Receitas'!Y$23+(AP39*DF$11*'Projeções - Receitas'!Y$25)</f>
        <v>73515501356.465576</v>
      </c>
      <c r="BM39" s="356">
        <f>(AQ39*SUMPRODUCT(DG$10:DG$13,DG$28:DG$31)+BB39*SUMPRODUCT(DG$14:DG$23,DG$32:DG$41))*'Projeções - Receitas'!Z$23+(AQ39*DG$11*'Projeções - Receitas'!Z$25)</f>
        <v>81209022262.789032</v>
      </c>
      <c r="BN39" s="356">
        <f>(AR39*SUMPRODUCT(DH$10:DH$13,DH$28:DH$31)+BC39*SUMPRODUCT(DH$14:DH$23,DH$32:DH$41))*'Projeções - Receitas'!AA$23+(AR39*DH$11*'Projeções - Receitas'!AA$25)</f>
        <v>89695021597.550812</v>
      </c>
      <c r="BO39" s="356">
        <f>(AS39*SUMPRODUCT(DI$10:DI$13,DI$28:DI$31)+BD39*SUMPRODUCT(DI$14:DI$23,DI$32:DI$41))*'Projeções - Receitas'!AB$23+(AS39*DI$11*'Projeções - Receitas'!AB$25)</f>
        <v>99052162421.652557</v>
      </c>
      <c r="BP39" s="356">
        <f>(AT39*SUMPRODUCT(DJ$10:DJ$13,DJ$28:DJ$31)+BE39*SUMPRODUCT(DJ$14:DJ$23,DJ$32:DJ$41))*'Projeções - Receitas'!AC$23+(AT39*DJ$11*'Projeções - Receitas'!AC$25)</f>
        <v>109369250009.77554</v>
      </c>
      <c r="BQ39" s="356">
        <f>(AU39*SUMPRODUCT(DK$10:DK$13,DK$28:DK$31)+BF39*SUMPRODUCT(DK$14:DK$23,DK$32:DK$41))*'Projeções - Receitas'!AD$23+(AU39*DK$11*'Projeções - Receitas'!AD$25)</f>
        <v>141409009510.75092</v>
      </c>
      <c r="BR39" s="357">
        <f>((BG39+'DRE + DCF'!T$12)*(1+'DRE + DCF'!T$15)+'DRE + DCF'!T$18)*(1+'DRE + DCF'!T$25)*'DRE + DCF'!T$33</f>
        <v>33808484236.117516</v>
      </c>
      <c r="BS39" s="357">
        <f>((BH39+'DRE + DCF'!U$12)*(1+'DRE + DCF'!U$15)+'DRE + DCF'!U$18)*(1+'DRE + DCF'!U$25)*'DRE + DCF'!U$33</f>
        <v>25716479180.19075</v>
      </c>
      <c r="BT39" s="357">
        <f>((BI39+'DRE + DCF'!V$12)*(1+'DRE + DCF'!V$15)+'DRE + DCF'!V$18)*(1+'DRE + DCF'!V$25)*'DRE + DCF'!V$33</f>
        <v>28546249886.207634</v>
      </c>
      <c r="BU39" s="357">
        <f>((BJ39+'DRE + DCF'!W$12)*(1+'DRE + DCF'!W$15)+'DRE + DCF'!W$18)*(1+'DRE + DCF'!W$25)*'DRE + DCF'!W$33</f>
        <v>31615702913.984993</v>
      </c>
      <c r="BV39" s="357">
        <f>((BK39+'DRE + DCF'!X$12)*(1+'DRE + DCF'!X$15)+'DRE + DCF'!X$18)*(1+'DRE + DCF'!X$25)*'DRE + DCF'!X$33</f>
        <v>34970814772.379669</v>
      </c>
      <c r="BW39" s="357">
        <f>((BL39+'DRE + DCF'!Y$12)*(1+'DRE + DCF'!Y$15)+'DRE + DCF'!Y$18)*(1+'DRE + DCF'!Y$25)*'DRE + DCF'!Y$33</f>
        <v>38659174661.760292</v>
      </c>
      <c r="BX39" s="357">
        <f>((BM39+'DRE + DCF'!Z$12)*(1+'DRE + DCF'!Z$15)+'DRE + DCF'!Z$18)*(1+'DRE + DCF'!Z$25)*'DRE + DCF'!Z$33</f>
        <v>42726416306.446739</v>
      </c>
      <c r="BY39" s="357">
        <f>((BN39+'DRE + DCF'!AA$12)*(1+'DRE + DCF'!AA$15)+'DRE + DCF'!AA$18)*(1+'DRE + DCF'!AA$25)*'DRE + DCF'!AA$33</f>
        <v>47214442730.715652</v>
      </c>
      <c r="BZ39" s="357">
        <f>((BO39+'DRE + DCF'!AB$12)*(1+'DRE + DCF'!AB$15)+'DRE + DCF'!AB$18)*(1+'DRE + DCF'!AB$25)*'DRE + DCF'!AB$33</f>
        <v>52168857769.899696</v>
      </c>
      <c r="CA39" s="357">
        <f>((BP39+'DRE + DCF'!AC$12)*(1+'DRE + DCF'!AC$15)+'DRE + DCF'!AC$18)*(1+'DRE + DCF'!AC$25)*'DRE + DCF'!AC$33</f>
        <v>57641683506.215752</v>
      </c>
      <c r="CB39" s="357">
        <f>((BQ39+'DRE + DCF'!AD$12)*(1+'DRE + DCF'!AD$15)+'DRE + DCF'!AD$18)*(1+'DRE + DCF'!AD$25)*'DRE + DCF'!AD$33</f>
        <v>74515448859.881241</v>
      </c>
      <c r="CC39" s="357">
        <f>BR39*(1-DA$47)+('DRE + DCF'!N$53*10^6)</f>
        <v>199256365753.6723</v>
      </c>
      <c r="CD39" s="357">
        <f>BS39*(1-DB$47)+('DRE + DCF'!T$53*10^6)</f>
        <v>200759828066.4274</v>
      </c>
      <c r="CE39" s="357">
        <f>BT39*(1-DC$47)+('DRE + DCF'!U$53*10^6)</f>
        <v>219756086377.64383</v>
      </c>
      <c r="CF39" s="357">
        <f>BU39*(1-DD$47)+('DRE + DCF'!V$53*10^6)</f>
        <v>240790630362.13028</v>
      </c>
      <c r="CG39" s="357">
        <f>BV39*(1-DE$47)+('DRE + DCF'!W$53*10^6)</f>
        <v>264053491433.36972</v>
      </c>
      <c r="CH39" s="357">
        <f>BW39*(1-DF$47)+('DRE + DCF'!X$53*10^6)</f>
        <v>289765896100.38239</v>
      </c>
      <c r="CI39" s="357">
        <f>BX39*(1-DG$47)+('DRE + DCF'!Y$53*10^6)</f>
        <v>318179190003.4342</v>
      </c>
      <c r="CJ39" s="357">
        <f>BY39*(1-DH$47)+('DRE + DCF'!Z$53*10^6)</f>
        <v>349572464407.7254</v>
      </c>
      <c r="CK39" s="357">
        <f>BZ39*(1-DI$47)+('DRE + DCF'!AA$53*10^6)</f>
        <v>384254761247.1546</v>
      </c>
      <c r="CL39" s="357">
        <f>CA39*(1-DJ$47)+('DRE + DCF'!AB$53*10^6)</f>
        <v>422569195005.14319</v>
      </c>
      <c r="CM39" s="357">
        <f>CB39*(1-DK$47)+('DRE + DCF'!AC$53*10^6)</f>
        <v>471391624686.60168</v>
      </c>
      <c r="CN39" s="357">
        <f t="shared" si="30"/>
        <v>1087914560553.4261</v>
      </c>
      <c r="CO39" s="357">
        <f t="shared" si="31"/>
        <v>1155392332655.8528</v>
      </c>
      <c r="CP39" s="357">
        <f t="shared" si="32"/>
        <v>1102786535374.446</v>
      </c>
      <c r="CQ39" s="357">
        <f t="shared" si="33"/>
        <v>1235120919619.3799</v>
      </c>
      <c r="CR39" s="357">
        <f t="shared" si="34"/>
        <v>1383335429973.7056</v>
      </c>
      <c r="CS39" s="357">
        <f t="shared" si="35"/>
        <v>1549335681570.5503</v>
      </c>
      <c r="CT39" s="357">
        <f t="shared" si="36"/>
        <v>1735255963359.0164</v>
      </c>
      <c r="CU39" s="357">
        <f t="shared" si="37"/>
        <v>1943486678962.0986</v>
      </c>
      <c r="CV39" s="357">
        <f t="shared" si="38"/>
        <v>2176705080437.5508</v>
      </c>
      <c r="CW39" s="357">
        <f t="shared" si="39"/>
        <v>2437909690090.0571</v>
      </c>
      <c r="CX39" s="358">
        <f t="shared" si="40"/>
        <v>2730458852900.8643</v>
      </c>
      <c r="CZ39" s="365" t="s">
        <v>140</v>
      </c>
      <c r="DA39" s="366">
        <f>'Projeções - Receitas'!T106</f>
        <v>-5.3696765965303768E-2</v>
      </c>
      <c r="DB39" s="366">
        <f>'Projeções - Receitas'!U106</f>
        <v>-3.8290174761754794E-2</v>
      </c>
      <c r="DC39" s="366">
        <f>'Projeções - Receitas'!V106</f>
        <v>-3.8642298596020912E-2</v>
      </c>
      <c r="DD39" s="366">
        <f>'Projeções - Receitas'!W106</f>
        <v>-3.8630362194859352E-2</v>
      </c>
      <c r="DE39" s="366">
        <f>'Projeções - Receitas'!X106</f>
        <v>-3.8481157180339808E-2</v>
      </c>
      <c r="DF39" s="366">
        <f>'Projeções - Receitas'!Y106</f>
        <v>-3.833195216582027E-2</v>
      </c>
      <c r="DG39" s="366">
        <f>'Projeções - Receitas'!Z106</f>
        <v>-3.8218556354785417E-2</v>
      </c>
      <c r="DH39" s="366">
        <f>'Projeções - Receitas'!AA106</f>
        <v>-3.812903334607369E-2</v>
      </c>
      <c r="DI39" s="366">
        <f>'Projeções - Receitas'!AB106</f>
        <v>-3.8057414939104313E-2</v>
      </c>
      <c r="DJ39" s="366">
        <f>'Projeções - Receitas'!AC106</f>
        <v>-3.8009669334458061E-2</v>
      </c>
      <c r="DK39" s="367">
        <f>'Projeções - Receitas'!AD106</f>
        <v>-3.7997732933296495E-2</v>
      </c>
    </row>
    <row r="40" spans="4:115" ht="30" customHeight="1" x14ac:dyDescent="0.25">
      <c r="D40" s="355">
        <f t="shared" si="41"/>
        <v>2.5886988694683144E-2</v>
      </c>
      <c r="E40" s="64">
        <f t="shared" si="0"/>
        <v>1.6493518733085605E-2</v>
      </c>
      <c r="F40" s="64">
        <f t="shared" si="1"/>
        <v>4.1996596001077718E-2</v>
      </c>
      <c r="G40" s="64">
        <f t="shared" si="2"/>
        <v>3.7678225330908643E-2</v>
      </c>
      <c r="H40" s="64">
        <f t="shared" si="3"/>
        <v>3.3608775734397939E-2</v>
      </c>
      <c r="I40" s="64">
        <f t="shared" si="4"/>
        <v>2.9754694502690193E-2</v>
      </c>
      <c r="J40" s="64">
        <f t="shared" si="5"/>
        <v>2.6092008778993481E-2</v>
      </c>
      <c r="K40" s="64">
        <f t="shared" si="6"/>
        <v>2.2600796256694866E-2</v>
      </c>
      <c r="L40" s="64">
        <f t="shared" si="7"/>
        <v>1.9264061426502332E-2</v>
      </c>
      <c r="M40" s="64">
        <f t="shared" si="8"/>
        <v>1.606763621186863E-2</v>
      </c>
      <c r="N40" s="64">
        <f t="shared" si="9"/>
        <v>1.5378327152681365E-2</v>
      </c>
      <c r="O40" s="64">
        <f t="shared" si="45"/>
        <v>1.4500000000000009E-2</v>
      </c>
      <c r="P40" s="64">
        <f t="shared" si="45"/>
        <v>1.4500000000000009E-2</v>
      </c>
      <c r="Q40" s="64">
        <f t="shared" si="46"/>
        <v>1.4500000000000009E-2</v>
      </c>
      <c r="R40" s="64">
        <f t="shared" si="47"/>
        <v>1.4500000000000009E-2</v>
      </c>
      <c r="S40" s="64">
        <f t="shared" si="48"/>
        <v>1.4500000000000009E-2</v>
      </c>
      <c r="T40" s="64">
        <f t="shared" si="49"/>
        <v>1.4500000000000009E-2</v>
      </c>
      <c r="U40" s="64">
        <f t="shared" si="50"/>
        <v>1.4500000000000009E-2</v>
      </c>
      <c r="V40" s="64">
        <f t="shared" si="51"/>
        <v>1.4500000000000009E-2</v>
      </c>
      <c r="W40" s="64">
        <f t="shared" si="52"/>
        <v>1.4500000000000009E-2</v>
      </c>
      <c r="X40" s="64">
        <f t="shared" si="53"/>
        <v>1.4500000000000009E-2</v>
      </c>
      <c r="Y40" s="64">
        <f t="shared" si="54"/>
        <v>1.4500000000000009E-2</v>
      </c>
      <c r="Z40" s="64">
        <f t="shared" si="43"/>
        <v>0.1830744669364904</v>
      </c>
      <c r="AA40" s="64">
        <f t="shared" si="44"/>
        <v>0.17368099697489287</v>
      </c>
      <c r="AB40" s="64">
        <f t="shared" si="10"/>
        <v>0.19918407424288498</v>
      </c>
      <c r="AC40" s="64">
        <f t="shared" si="11"/>
        <v>0.1948657035727159</v>
      </c>
      <c r="AD40" s="64">
        <f t="shared" si="12"/>
        <v>0.1907962539762052</v>
      </c>
      <c r="AE40" s="64">
        <f t="shared" si="13"/>
        <v>0.18694217274449745</v>
      </c>
      <c r="AF40" s="64">
        <f t="shared" si="14"/>
        <v>0.18327948702080074</v>
      </c>
      <c r="AG40" s="64">
        <f t="shared" si="15"/>
        <v>0.17978827449850213</v>
      </c>
      <c r="AH40" s="64">
        <f t="shared" si="16"/>
        <v>0.17645153966830959</v>
      </c>
      <c r="AI40" s="64">
        <f t="shared" si="17"/>
        <v>0.17325511445367589</v>
      </c>
      <c r="AJ40" s="64">
        <f t="shared" si="18"/>
        <v>0.17256580539448862</v>
      </c>
      <c r="AK40" s="356">
        <f>(1+O40)*'Projeções - Receitas'!N$34</f>
        <v>1869908465667.136</v>
      </c>
      <c r="AL40" s="356">
        <f>(1+P40)*'Projeções - Receitas'!T$34</f>
        <v>1970232706638.0942</v>
      </c>
      <c r="AM40" s="356">
        <f>(1+Q40)*'Projeções - Receitas'!U$34</f>
        <v>2206660631434.6655</v>
      </c>
      <c r="AN40" s="356">
        <f>(1+R40)*'Projeções - Receitas'!V$34</f>
        <v>2471459907206.8257</v>
      </c>
      <c r="AO40" s="356">
        <f>(1+S40)*'Projeções - Receitas'!W$34</f>
        <v>2768035096071.6455</v>
      </c>
      <c r="AP40" s="356">
        <f>(1+T40)*'Projeções - Receitas'!X$34</f>
        <v>3100199307600.2427</v>
      </c>
      <c r="AQ40" s="356">
        <f>(1+U40)*'Projeções - Receitas'!Y$34</f>
        <v>3472223224512.2725</v>
      </c>
      <c r="AR40" s="356">
        <f>(1+V40)*'Projeções - Receitas'!Z$34</f>
        <v>3888890011453.7451</v>
      </c>
      <c r="AS40" s="356">
        <f>(1+W40)*'Projeções - Receitas'!AA$34</f>
        <v>4355556812828.1953</v>
      </c>
      <c r="AT40" s="356">
        <f>(1+X40)*'Projeções - Receitas'!AB$34</f>
        <v>4878223630367.5791</v>
      </c>
      <c r="AU40" s="356">
        <f>(1+Y40)*'Projeções - Receitas'!AC$34</f>
        <v>5463610466011.6904</v>
      </c>
      <c r="AV40" s="357">
        <f t="shared" si="19"/>
        <v>1641126945333.0405</v>
      </c>
      <c r="AW40" s="357">
        <f t="shared" si="20"/>
        <v>1729176610945.3</v>
      </c>
      <c r="AX40" s="357">
        <f t="shared" si="21"/>
        <v>1936677804258.7361</v>
      </c>
      <c r="AY40" s="357">
        <f t="shared" si="22"/>
        <v>2169079140769.7847</v>
      </c>
      <c r="AZ40" s="357">
        <f t="shared" si="23"/>
        <v>2429368637662.1597</v>
      </c>
      <c r="BA40" s="357">
        <f t="shared" si="24"/>
        <v>2720892874181.6182</v>
      </c>
      <c r="BB40" s="357">
        <f t="shared" si="25"/>
        <v>3047400019083.4131</v>
      </c>
      <c r="BC40" s="357">
        <f t="shared" si="26"/>
        <v>3413088021373.4229</v>
      </c>
      <c r="BD40" s="357">
        <f t="shared" si="27"/>
        <v>3822658583938.2339</v>
      </c>
      <c r="BE40" s="357">
        <f t="shared" si="28"/>
        <v>4281377614010.8223</v>
      </c>
      <c r="BF40" s="357">
        <f t="shared" si="29"/>
        <v>4795142927692.123</v>
      </c>
      <c r="BG40" s="356">
        <f>(AK40*SUMPRODUCT(DA$10:DA$13,DA$28:DA$31)+AV40*SUMPRODUCT(DA$14:DA$23,DA$32:DA$41))*'Projeções - Receitas'!T$23+(AK40*DA$11*'Projeções - Receitas'!T$25)</f>
        <v>61118397703.564034</v>
      </c>
      <c r="BH40" s="356">
        <f>(AL40*SUMPRODUCT(DB$10:DB$13,DB$28:DB$31)+AW40*SUMPRODUCT(DB$14:DB$23,DB$32:DB$41))*'Projeções - Receitas'!U$23+(AL40*DB$11*'Projeções - Receitas'!U$25)</f>
        <v>49256753236.596619</v>
      </c>
      <c r="BI40" s="356">
        <f>(AM40*SUMPRODUCT(DC$10:DC$13,DC$28:DC$31)+AX40*SUMPRODUCT(DC$14:DC$23,DC$32:DC$41))*'Projeções - Receitas'!V$23+(AM40*DC$11*'Projeções - Receitas'!V$25)</f>
        <v>54501680240.847466</v>
      </c>
      <c r="BJ40" s="356">
        <f>(AN40*SUMPRODUCT(DD$10:DD$13,DD$28:DD$31)+AY40*SUMPRODUCT(DD$14:DD$23,DD$32:DD$41))*'Projeções - Receitas'!W$23+(AN40*DD$11*'Projeções - Receitas'!W$25)</f>
        <v>60250939790.066002</v>
      </c>
      <c r="BK40" s="356">
        <f>(AO40*SUMPRODUCT(DE$10:DE$13,DE$28:DE$31)+AZ40*SUMPRODUCT(DE$14:DE$23,DE$32:DE$41))*'Projeções - Receitas'!X$23+(AO40*DE$11*'Projeções - Receitas'!X$25)</f>
        <v>66576129676.93821</v>
      </c>
      <c r="BL40" s="356">
        <f>(AP40*SUMPRODUCT(DF$10:DF$13,DF$28:DF$31)+BA40*SUMPRODUCT(DF$14:DF$23,DF$32:DF$41))*'Projeções - Receitas'!Y$23+(AP40*DF$11*'Projeções - Receitas'!Y$25)</f>
        <v>73551751603.6828</v>
      </c>
      <c r="BM40" s="356">
        <f>(AQ40*SUMPRODUCT(DG$10:DG$13,DG$28:DG$31)+BB40*SUMPRODUCT(DG$14:DG$23,DG$32:DG$41))*'Projeções - Receitas'!Z$23+(AQ40*DG$11*'Projeções - Receitas'!Z$25)</f>
        <v>81249066159.368286</v>
      </c>
      <c r="BN40" s="356">
        <f>(AR40*SUMPRODUCT(DH$10:DH$13,DH$28:DH$31)+BC40*SUMPRODUCT(DH$14:DH$23,DH$32:DH$41))*'Projeções - Receitas'!AA$23+(AR40*DH$11*'Projeções - Receitas'!AA$25)</f>
        <v>89739249911.947937</v>
      </c>
      <c r="BO40" s="356">
        <f>(AS40*SUMPRODUCT(DI$10:DI$13,DI$28:DI$31)+BD40*SUMPRODUCT(DI$14:DI$23,DI$32:DI$41))*'Projeções - Receitas'!AB$23+(AS40*DI$11*'Projeções - Receitas'!AB$25)</f>
        <v>99101004710.815094</v>
      </c>
      <c r="BP40" s="356">
        <f>(AT40*SUMPRODUCT(DJ$10:DJ$13,DJ$28:DJ$31)+BE40*SUMPRODUCT(DJ$14:DJ$23,DJ$32:DJ$41))*'Projeções - Receitas'!AC$23+(AT40*DJ$11*'Projeções - Receitas'!AC$25)</f>
        <v>109423179620.23398</v>
      </c>
      <c r="BQ40" s="356">
        <f>(AU40*SUMPRODUCT(DK$10:DK$13,DK$28:DK$31)+BF40*SUMPRODUCT(DK$14:DK$23,DK$32:DK$41))*'Projeções - Receitas'!AD$23+(AU40*DK$11*'Projeções - Receitas'!AD$25)</f>
        <v>141478737819.18823</v>
      </c>
      <c r="BR40" s="357">
        <f>((BG40+'DRE + DCF'!T$12)*(1+'DRE + DCF'!T$15)+'DRE + DCF'!T$18)*(1+'DRE + DCF'!T$25)*'DRE + DCF'!T$33</f>
        <v>33826930872.021065</v>
      </c>
      <c r="BS40" s="357">
        <f>((BH40+'DRE + DCF'!U$12)*(1+'DRE + DCF'!U$15)+'DRE + DCF'!U$18)*(1+'DRE + DCF'!U$25)*'DRE + DCF'!U$33</f>
        <v>25731168711.47607</v>
      </c>
      <c r="BT40" s="357">
        <f>((BI40+'DRE + DCF'!V$12)*(1+'DRE + DCF'!V$15)+'DRE + DCF'!V$18)*(1+'DRE + DCF'!V$25)*'DRE + DCF'!V$33</f>
        <v>28562485123.9128</v>
      </c>
      <c r="BU40" s="357">
        <f>((BJ40+'DRE + DCF'!W$12)*(1+'DRE + DCF'!W$15)+'DRE + DCF'!W$18)*(1+'DRE + DCF'!W$25)*'DRE + DCF'!W$33</f>
        <v>31633630368.448891</v>
      </c>
      <c r="BV40" s="357">
        <f>((BK40+'DRE + DCF'!X$12)*(1+'DRE + DCF'!X$15)+'DRE + DCF'!X$18)*(1+'DRE + DCF'!X$25)*'DRE + DCF'!X$33</f>
        <v>34990601721.042847</v>
      </c>
      <c r="BW40" s="357">
        <f>((BL40+'DRE + DCF'!Y$12)*(1+'DRE + DCF'!Y$15)+'DRE + DCF'!Y$18)*(1+'DRE + DCF'!Y$25)*'DRE + DCF'!Y$33</f>
        <v>38681009914.269608</v>
      </c>
      <c r="BX40" s="357">
        <f>((BM40+'DRE + DCF'!Z$12)*(1+'DRE + DCF'!Z$15)+'DRE + DCF'!Z$18)*(1+'DRE + DCF'!Z$25)*'DRE + DCF'!Z$33</f>
        <v>42750509142.656334</v>
      </c>
      <c r="BY40" s="357">
        <f>((BN40+'DRE + DCF'!AA$12)*(1+'DRE + DCF'!AA$15)+'DRE + DCF'!AA$18)*(1+'DRE + DCF'!AA$25)*'DRE + DCF'!AA$33</f>
        <v>47241022779.280754</v>
      </c>
      <c r="BZ40" s="357">
        <f>((BO40+'DRE + DCF'!AB$12)*(1+'DRE + DCF'!AB$15)+'DRE + DCF'!AB$18)*(1+'DRE + DCF'!AB$25)*'DRE + DCF'!AB$33</f>
        <v>52198177138.250778</v>
      </c>
      <c r="CA40" s="357">
        <f>((BP40+'DRE + DCF'!AC$12)*(1+'DRE + DCF'!AC$15)+'DRE + DCF'!AC$18)*(1+'DRE + DCF'!AC$25)*'DRE + DCF'!AC$33</f>
        <v>57674019672.611389</v>
      </c>
      <c r="CB40" s="357">
        <f>((BQ40+'DRE + DCF'!AD$12)*(1+'DRE + DCF'!AD$15)+'DRE + DCF'!AD$18)*(1+'DRE + DCF'!AD$25)*'DRE + DCF'!AD$33</f>
        <v>74556358073.099014</v>
      </c>
      <c r="CC40" s="357">
        <f>BR40*(1-DA$47)+('DRE + DCF'!N$53*10^6)</f>
        <v>199267587998.35138</v>
      </c>
      <c r="CD40" s="357">
        <f>BS40*(1-DB$47)+('DRE + DCF'!T$53*10^6)</f>
        <v>200768641785.19861</v>
      </c>
      <c r="CE40" s="357">
        <f>BT40*(1-DC$47)+('DRE + DCF'!U$53*10^6)</f>
        <v>219765827520.26694</v>
      </c>
      <c r="CF40" s="357">
        <f>BU40*(1-DD$47)+('DRE + DCF'!V$53*10^6)</f>
        <v>240801386834.80862</v>
      </c>
      <c r="CG40" s="357">
        <f>BV40*(1-DE$47)+('DRE + DCF'!W$53*10^6)</f>
        <v>264065363602.56763</v>
      </c>
      <c r="CH40" s="357">
        <f>BW40*(1-DF$47)+('DRE + DCF'!X$53*10^6)</f>
        <v>289778997251.888</v>
      </c>
      <c r="CI40" s="357">
        <f>BX40*(1-DG$47)+('DRE + DCF'!Y$53*10^6)</f>
        <v>318193645705.15997</v>
      </c>
      <c r="CJ40" s="357">
        <f>BY40*(1-DH$47)+('DRE + DCF'!Z$53*10^6)</f>
        <v>349588412436.8645</v>
      </c>
      <c r="CK40" s="357">
        <f>BZ40*(1-DI$47)+('DRE + DCF'!AA$53*10^6)</f>
        <v>384272352868.16522</v>
      </c>
      <c r="CL40" s="357">
        <f>CA40*(1-DJ$47)+('DRE + DCF'!AB$53*10^6)</f>
        <v>422588596704.98059</v>
      </c>
      <c r="CM40" s="357">
        <f>CB40*(1-DK$47)+('DRE + DCF'!AC$53*10^6)</f>
        <v>471416170214.53235</v>
      </c>
      <c r="CN40" s="357">
        <f t="shared" si="30"/>
        <v>1088451007575.3953</v>
      </c>
      <c r="CO40" s="357">
        <f t="shared" si="31"/>
        <v>1155962052740.9888</v>
      </c>
      <c r="CP40" s="357">
        <f t="shared" si="32"/>
        <v>1103330315717.3328</v>
      </c>
      <c r="CQ40" s="357">
        <f t="shared" si="33"/>
        <v>1235729953603.4128</v>
      </c>
      <c r="CR40" s="357">
        <f t="shared" si="34"/>
        <v>1384017548035.8228</v>
      </c>
      <c r="CS40" s="357">
        <f t="shared" si="35"/>
        <v>1550099653800.1213</v>
      </c>
      <c r="CT40" s="357">
        <f t="shared" si="36"/>
        <v>1736111612256.1362</v>
      </c>
      <c r="CU40" s="357">
        <f t="shared" si="37"/>
        <v>1944445005726.8726</v>
      </c>
      <c r="CV40" s="357">
        <f t="shared" si="38"/>
        <v>2177778406414.0977</v>
      </c>
      <c r="CW40" s="357">
        <f t="shared" si="39"/>
        <v>2439111815183.7896</v>
      </c>
      <c r="CX40" s="358">
        <f t="shared" si="40"/>
        <v>2731805233005.8452</v>
      </c>
      <c r="CZ40" s="365" t="s">
        <v>141</v>
      </c>
      <c r="DA40" s="366">
        <f>'Projeções - Receitas'!T107</f>
        <v>-0.10828812907801301</v>
      </c>
      <c r="DB40" s="366">
        <f>'Projeções - Receitas'!U107</f>
        <v>-9.3712181703878378E-2</v>
      </c>
      <c r="DC40" s="366">
        <f>'Projeções - Receitas'!V107</f>
        <v>-8.8806805738050498E-2</v>
      </c>
      <c r="DD40" s="366">
        <f>'Projeções - Receitas'!W107</f>
        <v>-8.8973089669095506E-2</v>
      </c>
      <c r="DE40" s="366">
        <f>'Projeções - Receitas'!X107</f>
        <v>-9.1051638807158164E-2</v>
      </c>
      <c r="DF40" s="366">
        <f>'Projeções - Receitas'!Y107</f>
        <v>-9.3130187945220835E-2</v>
      </c>
      <c r="DG40" s="366">
        <f>'Projeções - Receitas'!Z107</f>
        <v>-9.4709885290148454E-2</v>
      </c>
      <c r="DH40" s="366">
        <f>'Projeções - Receitas'!AA107</f>
        <v>-9.5957014772986057E-2</v>
      </c>
      <c r="DI40" s="366">
        <f>'Projeções - Receitas'!AB107</f>
        <v>-9.6954718359256134E-2</v>
      </c>
      <c r="DJ40" s="366">
        <f>'Projeções - Receitas'!AC107</f>
        <v>-9.7619854083436181E-2</v>
      </c>
      <c r="DK40" s="367">
        <f>'Projeções - Receitas'!AD107</f>
        <v>-9.7786138014481189E-2</v>
      </c>
    </row>
    <row r="41" spans="4:115" ht="30" customHeight="1" thickBot="1" x14ac:dyDescent="0.3">
      <c r="D41" s="355">
        <f t="shared" si="41"/>
        <v>2.5807109438461817E-2</v>
      </c>
      <c r="E41" s="64">
        <f t="shared" si="0"/>
        <v>1.6415582410254093E-2</v>
      </c>
      <c r="F41" s="64">
        <f t="shared" si="1"/>
        <v>4.190730027259007E-2</v>
      </c>
      <c r="G41" s="64">
        <f t="shared" si="2"/>
        <v>3.7590932635132274E-2</v>
      </c>
      <c r="H41" s="64">
        <f t="shared" si="3"/>
        <v>3.3523361254479161E-2</v>
      </c>
      <c r="I41" s="64">
        <f t="shared" si="4"/>
        <v>2.967105241138715E-2</v>
      </c>
      <c r="J41" s="64">
        <f t="shared" si="5"/>
        <v>2.6010045697482248E-2</v>
      </c>
      <c r="K41" s="64">
        <f t="shared" si="6"/>
        <v>2.2520428405106402E-2</v>
      </c>
      <c r="L41" s="64">
        <f t="shared" si="7"/>
        <v>1.9185213289401898E-2</v>
      </c>
      <c r="M41" s="64">
        <f t="shared" si="8"/>
        <v>1.5990239358231267E-2</v>
      </c>
      <c r="N41" s="64">
        <f t="shared" si="9"/>
        <v>1.5302300035028749E-2</v>
      </c>
      <c r="O41" s="64">
        <f t="shared" si="45"/>
        <v>1.500000000000001E-2</v>
      </c>
      <c r="P41" s="64">
        <f t="shared" si="45"/>
        <v>1.500000000000001E-2</v>
      </c>
      <c r="Q41" s="64">
        <f t="shared" si="46"/>
        <v>1.500000000000001E-2</v>
      </c>
      <c r="R41" s="64">
        <f t="shared" si="47"/>
        <v>1.500000000000001E-2</v>
      </c>
      <c r="S41" s="64">
        <f t="shared" si="48"/>
        <v>1.500000000000001E-2</v>
      </c>
      <c r="T41" s="64">
        <f t="shared" si="49"/>
        <v>1.500000000000001E-2</v>
      </c>
      <c r="U41" s="64">
        <f t="shared" si="50"/>
        <v>1.500000000000001E-2</v>
      </c>
      <c r="V41" s="64">
        <f t="shared" si="51"/>
        <v>1.500000000000001E-2</v>
      </c>
      <c r="W41" s="64">
        <f t="shared" si="52"/>
        <v>1.500000000000001E-2</v>
      </c>
      <c r="X41" s="64">
        <f t="shared" si="53"/>
        <v>1.500000000000001E-2</v>
      </c>
      <c r="Y41" s="64">
        <f t="shared" si="54"/>
        <v>1.500000000000001E-2</v>
      </c>
      <c r="Z41" s="64">
        <f t="shared" si="43"/>
        <v>0.18299458768026908</v>
      </c>
      <c r="AA41" s="64">
        <f t="shared" si="44"/>
        <v>0.17360306065206135</v>
      </c>
      <c r="AB41" s="64">
        <f t="shared" si="10"/>
        <v>0.19909477851439733</v>
      </c>
      <c r="AC41" s="64">
        <f t="shared" si="11"/>
        <v>0.19477841087693953</v>
      </c>
      <c r="AD41" s="64">
        <f t="shared" si="12"/>
        <v>0.19071083949628642</v>
      </c>
      <c r="AE41" s="64">
        <f t="shared" si="13"/>
        <v>0.18685853065319441</v>
      </c>
      <c r="AF41" s="64">
        <f t="shared" si="14"/>
        <v>0.18319752393928951</v>
      </c>
      <c r="AG41" s="64">
        <f t="shared" si="15"/>
        <v>0.17970790664691366</v>
      </c>
      <c r="AH41" s="64">
        <f t="shared" si="16"/>
        <v>0.17637269153120916</v>
      </c>
      <c r="AI41" s="64">
        <f t="shared" si="17"/>
        <v>0.17317771760003853</v>
      </c>
      <c r="AJ41" s="64">
        <f t="shared" si="18"/>
        <v>0.17248977827683601</v>
      </c>
      <c r="AK41" s="356">
        <f>(1+O41)*'Projeções - Receitas'!N$34</f>
        <v>1870830056828.1348</v>
      </c>
      <c r="AL41" s="356">
        <f>(1+P41)*'Projeções - Receitas'!T$34</f>
        <v>1971203742964.6777</v>
      </c>
      <c r="AM41" s="356">
        <f>(1+Q41)*'Projeções - Receitas'!U$34</f>
        <v>2207748192120.4395</v>
      </c>
      <c r="AN41" s="356">
        <f>(1+R41)*'Projeções - Receitas'!V$34</f>
        <v>2472677975174.8921</v>
      </c>
      <c r="AO41" s="356">
        <f>(1+S41)*'Projeções - Receitas'!W$34</f>
        <v>2769399332195.8794</v>
      </c>
      <c r="AP41" s="356">
        <f>(1+T41)*'Projeções - Receitas'!X$34</f>
        <v>3101727252059.3853</v>
      </c>
      <c r="AQ41" s="356">
        <f>(1+U41)*'Projeções - Receitas'!Y$34</f>
        <v>3473934522306.5117</v>
      </c>
      <c r="AR41" s="356">
        <f>(1+V41)*'Projeções - Receitas'!Z$34</f>
        <v>3890806664983.2935</v>
      </c>
      <c r="AS41" s="356">
        <f>(1+W41)*'Projeções - Receitas'!AA$34</f>
        <v>4357703464781.2896</v>
      </c>
      <c r="AT41" s="356">
        <f>(1+X41)*'Projeções - Receitas'!AB$34</f>
        <v>4880627880555.0449</v>
      </c>
      <c r="AU41" s="356">
        <f>(1+Y41)*'Projeções - Receitas'!AC$34</f>
        <v>5466303226221.6514</v>
      </c>
      <c r="AV41" s="357">
        <f t="shared" si="19"/>
        <v>1641935780692.9875</v>
      </c>
      <c r="AW41" s="357">
        <f t="shared" si="20"/>
        <v>1730028841901.9019</v>
      </c>
      <c r="AX41" s="357">
        <f t="shared" si="21"/>
        <v>1937632302930.1304</v>
      </c>
      <c r="AY41" s="357">
        <f t="shared" si="22"/>
        <v>2170148179281.7461</v>
      </c>
      <c r="AZ41" s="357">
        <f t="shared" si="23"/>
        <v>2430565960795.5557</v>
      </c>
      <c r="BA41" s="357">
        <f t="shared" si="24"/>
        <v>2722233876091.0229</v>
      </c>
      <c r="BB41" s="357">
        <f t="shared" si="25"/>
        <v>3048901941221.9458</v>
      </c>
      <c r="BC41" s="357">
        <f t="shared" si="26"/>
        <v>3414770174168.5796</v>
      </c>
      <c r="BD41" s="357">
        <f t="shared" si="27"/>
        <v>3824542595068.8096</v>
      </c>
      <c r="BE41" s="357">
        <f t="shared" si="28"/>
        <v>4283487706477.0674</v>
      </c>
      <c r="BF41" s="357">
        <f t="shared" si="29"/>
        <v>4797506231254.3164</v>
      </c>
      <c r="BG41" s="356">
        <f>(AK41*SUMPRODUCT(DA$10:DA$13,DA$28:DA$31)+AV41*SUMPRODUCT(DA$14:DA$23,DA$32:DA$41))*'Projeções - Receitas'!T$23+(AK41*DA$11*'Projeções - Receitas'!T$25)</f>
        <v>61148520127.272049</v>
      </c>
      <c r="BH41" s="356">
        <f>(AL41*SUMPRODUCT(DB$10:DB$13,DB$28:DB$31)+AW41*SUMPRODUCT(DB$14:DB$23,DB$32:DB$41))*'Projeções - Receitas'!U$23+(AL41*DB$11*'Projeções - Receitas'!U$25)</f>
        <v>49281029605.860565</v>
      </c>
      <c r="BI41" s="356">
        <f>(AM41*SUMPRODUCT(DC$10:DC$13,DC$28:DC$31)+AX41*SUMPRODUCT(DC$14:DC$23,DC$32:DC$41))*'Projeções - Receitas'!V$23+(AM41*DC$11*'Projeções - Receitas'!V$25)</f>
        <v>54528541591.385071</v>
      </c>
      <c r="BJ41" s="356">
        <f>(AN41*SUMPRODUCT(DD$10:DD$13,DD$28:DD$31)+AY41*SUMPRODUCT(DD$14:DD$23,DD$32:DD$41))*'Projeções - Receitas'!W$23+(AN41*DD$11*'Projeções - Receitas'!W$25)</f>
        <v>60280634683.999031</v>
      </c>
      <c r="BK41" s="356">
        <f>(AO41*SUMPRODUCT(DE$10:DE$13,DE$28:DE$31)+AZ41*SUMPRODUCT(DE$14:DE$23,DE$32:DE$41))*'Projeções - Receitas'!X$23+(AO41*DE$11*'Projeções - Receitas'!X$25)</f>
        <v>66608941963.619835</v>
      </c>
      <c r="BL41" s="356">
        <f>(AP41*SUMPRODUCT(DF$10:DF$13,DF$28:DF$31)+BA41*SUMPRODUCT(DF$14:DF$23,DF$32:DF$41))*'Projeções - Receitas'!Y$23+(AP41*DF$11*'Projeções - Receitas'!Y$25)</f>
        <v>73588001850.899963</v>
      </c>
      <c r="BM41" s="356">
        <f>(AQ41*SUMPRODUCT(DG$10:DG$13,DG$28:DG$31)+BB41*SUMPRODUCT(DG$14:DG$23,DG$32:DG$41))*'Projeções - Receitas'!Z$23+(AQ41*DG$11*'Projeções - Receitas'!Z$25)</f>
        <v>81289110055.947556</v>
      </c>
      <c r="BN41" s="356">
        <f>(AR41*SUMPRODUCT(DH$10:DH$13,DH$28:DH$31)+BC41*SUMPRODUCT(DH$14:DH$23,DH$32:DH$41))*'Projeções - Receitas'!AA$23+(AR41*DH$11*'Projeções - Receitas'!AA$25)</f>
        <v>89783478226.345184</v>
      </c>
      <c r="BO41" s="356">
        <f>(AS41*SUMPRODUCT(DI$10:DI$13,DI$28:DI$31)+BD41*SUMPRODUCT(DI$14:DI$23,DI$32:DI$41))*'Projeções - Receitas'!AB$23+(AS41*DI$11*'Projeções - Receitas'!AB$25)</f>
        <v>99149846999.977661</v>
      </c>
      <c r="BP41" s="356">
        <f>(AT41*SUMPRODUCT(DJ$10:DJ$13,DJ$28:DJ$31)+BE41*SUMPRODUCT(DJ$14:DJ$23,DJ$32:DJ$41))*'Projeções - Receitas'!AC$23+(AT41*DJ$11*'Projeções - Receitas'!AC$25)</f>
        <v>109477109230.69257</v>
      </c>
      <c r="BQ41" s="356">
        <f>(AU41*SUMPRODUCT(DK$10:DK$13,DK$28:DK$31)+BF41*SUMPRODUCT(DK$14:DK$23,DK$32:DK$41))*'Projeções - Receitas'!AD$23+(AU41*DK$11*'Projeções - Receitas'!AD$25)</f>
        <v>141548466127.62549</v>
      </c>
      <c r="BR41" s="357">
        <f>((BG41+'DRE + DCF'!T$12)*(1+'DRE + DCF'!T$15)+'DRE + DCF'!T$18)*(1+'DRE + DCF'!T$25)*'DRE + DCF'!T$33</f>
        <v>33845377507.924599</v>
      </c>
      <c r="BS41" s="357">
        <f>((BH41+'DRE + DCF'!U$12)*(1+'DRE + DCF'!U$15)+'DRE + DCF'!U$18)*(1+'DRE + DCF'!U$25)*'DRE + DCF'!U$33</f>
        <v>25745858242.761372</v>
      </c>
      <c r="BT41" s="357">
        <f>((BI41+'DRE + DCF'!V$12)*(1+'DRE + DCF'!V$15)+'DRE + DCF'!V$18)*(1+'DRE + DCF'!V$25)*'DRE + DCF'!V$33</f>
        <v>28578720361.617939</v>
      </c>
      <c r="BU41" s="357">
        <f>((BJ41+'DRE + DCF'!W$12)*(1+'DRE + DCF'!W$15)+'DRE + DCF'!W$18)*(1+'DRE + DCF'!W$25)*'DRE + DCF'!W$33</f>
        <v>31651557822.912842</v>
      </c>
      <c r="BV41" s="357">
        <f>((BK41+'DRE + DCF'!X$12)*(1+'DRE + DCF'!X$15)+'DRE + DCF'!X$18)*(1+'DRE + DCF'!X$25)*'DRE + DCF'!X$33</f>
        <v>35010388669.706039</v>
      </c>
      <c r="BW41" s="357">
        <f>((BL41+'DRE + DCF'!Y$12)*(1+'DRE + DCF'!Y$15)+'DRE + DCF'!Y$18)*(1+'DRE + DCF'!Y$25)*'DRE + DCF'!Y$33</f>
        <v>38702845166.778908</v>
      </c>
      <c r="BX41" s="357">
        <f>((BM41+'DRE + DCF'!Z$12)*(1+'DRE + DCF'!Z$15)+'DRE + DCF'!Z$18)*(1+'DRE + DCF'!Z$25)*'DRE + DCF'!Z$33</f>
        <v>42774601978.865936</v>
      </c>
      <c r="BY41" s="357">
        <f>((BN41+'DRE + DCF'!AA$12)*(1+'DRE + DCF'!AA$15)+'DRE + DCF'!AA$18)*(1+'DRE + DCF'!AA$25)*'DRE + DCF'!AA$33</f>
        <v>47267602827.845947</v>
      </c>
      <c r="BZ41" s="357">
        <f>((BO41+'DRE + DCF'!AB$12)*(1+'DRE + DCF'!AB$15)+'DRE + DCF'!AB$18)*(1+'DRE + DCF'!AB$25)*'DRE + DCF'!AB$33</f>
        <v>52227496506.601906</v>
      </c>
      <c r="CA41" s="357">
        <f>((BP41+'DRE + DCF'!AC$12)*(1+'DRE + DCF'!AC$15)+'DRE + DCF'!AC$18)*(1+'DRE + DCF'!AC$25)*'DRE + DCF'!AC$33</f>
        <v>57706355839.007133</v>
      </c>
      <c r="CB41" s="357">
        <f>((BQ41+'DRE + DCF'!AD$12)*(1+'DRE + DCF'!AD$15)+'DRE + DCF'!AD$18)*(1+'DRE + DCF'!AD$25)*'DRE + DCF'!AD$33</f>
        <v>74597267286.316757</v>
      </c>
      <c r="CC41" s="357">
        <f>BR41*(1-DA$47)+('DRE + DCF'!N$53*10^6)</f>
        <v>199278810243.03043</v>
      </c>
      <c r="CD41" s="357">
        <f>BS41*(1-DB$47)+('DRE + DCF'!T$53*10^6)</f>
        <v>200777455503.96979</v>
      </c>
      <c r="CE41" s="357">
        <f>BT41*(1-DC$47)+('DRE + DCF'!U$53*10^6)</f>
        <v>219775568662.89001</v>
      </c>
      <c r="CF41" s="357">
        <f>BU41*(1-DD$47)+('DRE + DCF'!V$53*10^6)</f>
        <v>240812143307.487</v>
      </c>
      <c r="CG41" s="357">
        <f>BV41*(1-DE$47)+('DRE + DCF'!W$53*10^6)</f>
        <v>264077235771.76556</v>
      </c>
      <c r="CH41" s="357">
        <f>BW41*(1-DF$47)+('DRE + DCF'!X$53*10^6)</f>
        <v>289792098403.39355</v>
      </c>
      <c r="CI41" s="357">
        <f>BX41*(1-DG$47)+('DRE + DCF'!Y$53*10^6)</f>
        <v>318208101406.88574</v>
      </c>
      <c r="CJ41" s="357">
        <f>BY41*(1-DH$47)+('DRE + DCF'!Z$53*10^6)</f>
        <v>349604360466.0036</v>
      </c>
      <c r="CK41" s="357">
        <f>BZ41*(1-DI$47)+('DRE + DCF'!AA$53*10^6)</f>
        <v>384289944489.1759</v>
      </c>
      <c r="CL41" s="357">
        <f>CA41*(1-DJ$47)+('DRE + DCF'!AB$53*10^6)</f>
        <v>422607998404.81805</v>
      </c>
      <c r="CM41" s="357">
        <f>CB41*(1-DK$47)+('DRE + DCF'!AC$53*10^6)</f>
        <v>471440715742.46301</v>
      </c>
      <c r="CN41" s="357">
        <f t="shared" si="30"/>
        <v>1088987454597.3643</v>
      </c>
      <c r="CO41" s="357">
        <f t="shared" si="31"/>
        <v>1156531772826.1248</v>
      </c>
      <c r="CP41" s="357">
        <f t="shared" si="32"/>
        <v>1103874096060.2197</v>
      </c>
      <c r="CQ41" s="357">
        <f t="shared" si="33"/>
        <v>1236338987587.446</v>
      </c>
      <c r="CR41" s="357">
        <f t="shared" si="34"/>
        <v>1384699666097.9397</v>
      </c>
      <c r="CS41" s="357">
        <f t="shared" si="35"/>
        <v>1550863626029.6926</v>
      </c>
      <c r="CT41" s="357">
        <f t="shared" si="36"/>
        <v>1736967261153.2559</v>
      </c>
      <c r="CU41" s="357">
        <f t="shared" si="37"/>
        <v>1945403332491.6467</v>
      </c>
      <c r="CV41" s="357">
        <f t="shared" si="38"/>
        <v>2178851732390.6448</v>
      </c>
      <c r="CW41" s="357">
        <f t="shared" si="39"/>
        <v>2440313940277.5225</v>
      </c>
      <c r="CX41" s="358">
        <f t="shared" si="40"/>
        <v>2733151613110.8257</v>
      </c>
      <c r="CZ41" s="368" t="s">
        <v>63</v>
      </c>
      <c r="DA41" s="369">
        <f>'Projeções - Receitas'!T108</f>
        <v>-5.9498334892883774E-2</v>
      </c>
      <c r="DB41" s="369">
        <f>'Projeções - Receitas'!U108</f>
        <v>-6.9929769987337825E-2</v>
      </c>
      <c r="DC41" s="369">
        <f>'Projeções - Receitas'!V108</f>
        <v>-6.6390358963007656E-2</v>
      </c>
      <c r="DD41" s="369">
        <f>'Projeções - Receitas'!W108</f>
        <v>-6.6510338997730706E-2</v>
      </c>
      <c r="DE41" s="369">
        <f>'Projeções - Receitas'!X108</f>
        <v>-6.8010089431768894E-2</v>
      </c>
      <c r="DF41" s="369">
        <f>'Projeções - Receitas'!Y108</f>
        <v>-6.950983986580711E-2</v>
      </c>
      <c r="DG41" s="369">
        <f>'Projeções - Receitas'!Z108</f>
        <v>-7.064965019567615E-2</v>
      </c>
      <c r="DH41" s="369">
        <f>'Projeções - Receitas'!AA108</f>
        <v>-7.1549500456099063E-2</v>
      </c>
      <c r="DI41" s="369">
        <f>'Projeções - Receitas'!AB108</f>
        <v>-7.2269380664437416E-2</v>
      </c>
      <c r="DJ41" s="369">
        <f>'Projeções - Receitas'!AC108</f>
        <v>-7.2749300803329642E-2</v>
      </c>
      <c r="DK41" s="370">
        <f>'Projeções - Receitas'!AD108</f>
        <v>-7.2869280838052691E-2</v>
      </c>
    </row>
    <row r="42" spans="4:115" ht="30" customHeight="1" x14ac:dyDescent="0.25">
      <c r="D42" s="355">
        <f t="shared" si="41"/>
        <v>2.5727308842266261E-2</v>
      </c>
      <c r="E42" s="64">
        <f t="shared" si="0"/>
        <v>1.6337722834170815E-2</v>
      </c>
      <c r="F42" s="64">
        <f t="shared" si="1"/>
        <v>4.1818092476872987E-2</v>
      </c>
      <c r="G42" s="64">
        <f t="shared" si="2"/>
        <v>3.7503725899666773E-2</v>
      </c>
      <c r="H42" s="64">
        <f t="shared" si="3"/>
        <v>3.343803088532335E-2</v>
      </c>
      <c r="I42" s="64">
        <f t="shared" si="4"/>
        <v>2.958749268551128E-2</v>
      </c>
      <c r="J42" s="64">
        <f t="shared" si="5"/>
        <v>2.5928163328015813E-2</v>
      </c>
      <c r="K42" s="64">
        <f t="shared" si="6"/>
        <v>2.2440139694681449E-2</v>
      </c>
      <c r="L42" s="64">
        <f t="shared" si="7"/>
        <v>1.9106442796946538E-2</v>
      </c>
      <c r="M42" s="64">
        <f t="shared" si="8"/>
        <v>1.5912918720107055E-2</v>
      </c>
      <c r="N42" s="64">
        <f t="shared" si="9"/>
        <v>1.5226347784060151E-2</v>
      </c>
      <c r="O42" s="64">
        <f t="shared" si="45"/>
        <v>1.550000000000001E-2</v>
      </c>
      <c r="P42" s="64">
        <f t="shared" si="45"/>
        <v>1.550000000000001E-2</v>
      </c>
      <c r="Q42" s="64">
        <f t="shared" si="46"/>
        <v>1.550000000000001E-2</v>
      </c>
      <c r="R42" s="64">
        <f t="shared" si="47"/>
        <v>1.550000000000001E-2</v>
      </c>
      <c r="S42" s="64">
        <f t="shared" si="48"/>
        <v>1.550000000000001E-2</v>
      </c>
      <c r="T42" s="64">
        <f t="shared" si="49"/>
        <v>1.550000000000001E-2</v>
      </c>
      <c r="U42" s="64">
        <f t="shared" si="50"/>
        <v>1.550000000000001E-2</v>
      </c>
      <c r="V42" s="64">
        <f t="shared" si="51"/>
        <v>1.550000000000001E-2</v>
      </c>
      <c r="W42" s="64">
        <f t="shared" si="52"/>
        <v>1.550000000000001E-2</v>
      </c>
      <c r="X42" s="64">
        <f t="shared" si="53"/>
        <v>1.550000000000001E-2</v>
      </c>
      <c r="Y42" s="64">
        <f t="shared" si="54"/>
        <v>1.550000000000001E-2</v>
      </c>
      <c r="Z42" s="64">
        <f t="shared" si="43"/>
        <v>0.18291478708407352</v>
      </c>
      <c r="AA42" s="64">
        <f t="shared" si="44"/>
        <v>0.17352520107597807</v>
      </c>
      <c r="AB42" s="64">
        <f t="shared" si="10"/>
        <v>0.19900557071868025</v>
      </c>
      <c r="AC42" s="64">
        <f t="shared" si="11"/>
        <v>0.19469120414147403</v>
      </c>
      <c r="AD42" s="64">
        <f t="shared" si="12"/>
        <v>0.19062550912713061</v>
      </c>
      <c r="AE42" s="64">
        <f t="shared" si="13"/>
        <v>0.18677497092731854</v>
      </c>
      <c r="AF42" s="64">
        <f t="shared" si="14"/>
        <v>0.18311564156982307</v>
      </c>
      <c r="AG42" s="64">
        <f t="shared" si="15"/>
        <v>0.17962761793648871</v>
      </c>
      <c r="AH42" s="64">
        <f t="shared" si="16"/>
        <v>0.1762939210387538</v>
      </c>
      <c r="AI42" s="64">
        <f t="shared" si="17"/>
        <v>0.17310039696191432</v>
      </c>
      <c r="AJ42" s="64">
        <f t="shared" si="18"/>
        <v>0.17241382602586741</v>
      </c>
      <c r="AK42" s="356">
        <f>(1+O42)*'Projeções - Receitas'!N$34</f>
        <v>1871751647989.1343</v>
      </c>
      <c r="AL42" s="356">
        <f>(1+P42)*'Projeções - Receitas'!T$34</f>
        <v>1972174779291.2617</v>
      </c>
      <c r="AM42" s="356">
        <f>(1+Q42)*'Projeções - Receitas'!U$34</f>
        <v>2208835752806.2134</v>
      </c>
      <c r="AN42" s="356">
        <f>(1+R42)*'Projeções - Receitas'!V$34</f>
        <v>2473896043142.959</v>
      </c>
      <c r="AO42" s="356">
        <f>(1+S42)*'Projeções - Receitas'!W$34</f>
        <v>2770763568320.1143</v>
      </c>
      <c r="AP42" s="356">
        <f>(1+T42)*'Projeções - Receitas'!X$34</f>
        <v>3103255196518.5283</v>
      </c>
      <c r="AQ42" s="356">
        <f>(1+U42)*'Projeções - Receitas'!Y$34</f>
        <v>3475645820100.752</v>
      </c>
      <c r="AR42" s="356">
        <f>(1+V42)*'Projeções - Receitas'!Z$34</f>
        <v>3892723318512.8428</v>
      </c>
      <c r="AS42" s="356">
        <f>(1+W42)*'Projeções - Receitas'!AA$34</f>
        <v>4359850116734.3843</v>
      </c>
      <c r="AT42" s="356">
        <f>(1+X42)*'Projeções - Receitas'!AB$34</f>
        <v>4883032130742.5107</v>
      </c>
      <c r="AU42" s="356">
        <f>(1+Y42)*'Projeções - Receitas'!AC$34</f>
        <v>5468995986431.6133</v>
      </c>
      <c r="AV42" s="357">
        <f t="shared" si="19"/>
        <v>1642744616052.9353</v>
      </c>
      <c r="AW42" s="357">
        <f t="shared" si="20"/>
        <v>1730881072858.5042</v>
      </c>
      <c r="AX42" s="357">
        <f t="shared" si="21"/>
        <v>1938586801601.5249</v>
      </c>
      <c r="AY42" s="357">
        <f t="shared" si="22"/>
        <v>2171217217793.708</v>
      </c>
      <c r="AZ42" s="357">
        <f t="shared" si="23"/>
        <v>2431763283928.9531</v>
      </c>
      <c r="BA42" s="357">
        <f t="shared" si="24"/>
        <v>2723574878000.4277</v>
      </c>
      <c r="BB42" s="357">
        <f t="shared" si="25"/>
        <v>3050403863360.479</v>
      </c>
      <c r="BC42" s="357">
        <f t="shared" si="26"/>
        <v>3416452326963.7373</v>
      </c>
      <c r="BD42" s="357">
        <f t="shared" si="27"/>
        <v>3826426606199.3862</v>
      </c>
      <c r="BE42" s="357">
        <f t="shared" si="28"/>
        <v>4285597798943.3125</v>
      </c>
      <c r="BF42" s="357">
        <f t="shared" si="29"/>
        <v>4799869534816.5117</v>
      </c>
      <c r="BG42" s="356">
        <f>(AK42*SUMPRODUCT(DA$10:DA$13,DA$28:DA$31)+AV42*SUMPRODUCT(DA$14:DA$23,DA$32:DA$41))*'Projeções - Receitas'!T$23+(AK42*DA$11*'Projeções - Receitas'!T$25)</f>
        <v>61178642550.980072</v>
      </c>
      <c r="BH42" s="356">
        <f>(AL42*SUMPRODUCT(DB$10:DB$13,DB$28:DB$31)+AW42*SUMPRODUCT(DB$14:DB$23,DB$32:DB$41))*'Projeções - Receitas'!U$23+(AL42*DB$11*'Projeções - Receitas'!U$25)</f>
        <v>49305305975.124542</v>
      </c>
      <c r="BI42" s="356">
        <f>(AM42*SUMPRODUCT(DC$10:DC$13,DC$28:DC$31)+AX42*SUMPRODUCT(DC$14:DC$23,DC$32:DC$41))*'Projeções - Receitas'!V$23+(AM42*DC$11*'Projeções - Receitas'!V$25)</f>
        <v>54555402941.922714</v>
      </c>
      <c r="BJ42" s="356">
        <f>(AN42*SUMPRODUCT(DD$10:DD$13,DD$28:DD$31)+AY42*SUMPRODUCT(DD$14:DD$23,DD$32:DD$41))*'Projeções - Receitas'!W$23+(AN42*DD$11*'Projeções - Receitas'!W$25)</f>
        <v>60310329577.932022</v>
      </c>
      <c r="BK42" s="356">
        <f>(AO42*SUMPRODUCT(DE$10:DE$13,DE$28:DE$31)+AZ42*SUMPRODUCT(DE$14:DE$23,DE$32:DE$41))*'Projeções - Receitas'!X$23+(AO42*DE$11*'Projeções - Receitas'!X$25)</f>
        <v>66641754250.301353</v>
      </c>
      <c r="BL42" s="356">
        <f>(AP42*SUMPRODUCT(DF$10:DF$13,DF$28:DF$31)+BA42*SUMPRODUCT(DF$14:DF$23,DF$32:DF$41))*'Projeções - Receitas'!Y$23+(AP42*DF$11*'Projeções - Receitas'!Y$25)</f>
        <v>73624252098.117188</v>
      </c>
      <c r="BM42" s="356">
        <f>(AQ42*SUMPRODUCT(DG$10:DG$13,DG$28:DG$31)+BB42*SUMPRODUCT(DG$14:DG$23,DG$32:DG$41))*'Projeções - Receitas'!Z$23+(AQ42*DG$11*'Projeções - Receitas'!Z$25)</f>
        <v>81329153952.526855</v>
      </c>
      <c r="BN42" s="356">
        <f>(AR42*SUMPRODUCT(DH$10:DH$13,DH$28:DH$31)+BC42*SUMPRODUCT(DH$14:DH$23,DH$32:DH$41))*'Projeções - Receitas'!AA$23+(AR42*DH$11*'Projeções - Receitas'!AA$25)</f>
        <v>89827706540.742462</v>
      </c>
      <c r="BO42" s="356">
        <f>(AS42*SUMPRODUCT(DI$10:DI$13,DI$28:DI$31)+BD42*SUMPRODUCT(DI$14:DI$23,DI$32:DI$41))*'Projeções - Receitas'!AB$23+(AS42*DI$11*'Projeções - Receitas'!AB$25)</f>
        <v>99198689289.140106</v>
      </c>
      <c r="BP42" s="356">
        <f>(AT42*SUMPRODUCT(DJ$10:DJ$13,DJ$28:DJ$31)+BE42*SUMPRODUCT(DJ$14:DJ$23,DJ$32:DJ$41))*'Projeções - Receitas'!AC$23+(AT42*DJ$11*'Projeções - Receitas'!AC$25)</f>
        <v>109531038841.15105</v>
      </c>
      <c r="BQ42" s="356">
        <f>(AU42*SUMPRODUCT(DK$10:DK$13,DK$28:DK$31)+BF42*SUMPRODUCT(DK$14:DK$23,DK$32:DK$41))*'Projeções - Receitas'!AD$23+(AU42*DK$11*'Projeções - Receitas'!AD$25)</f>
        <v>141618194436.06268</v>
      </c>
      <c r="BR42" s="357">
        <f>((BG42+'DRE + DCF'!T$12)*(1+'DRE + DCF'!T$15)+'DRE + DCF'!T$18)*(1+'DRE + DCF'!T$25)*'DRE + DCF'!T$33</f>
        <v>33863824143.828156</v>
      </c>
      <c r="BS42" s="357">
        <f>((BH42+'DRE + DCF'!U$12)*(1+'DRE + DCF'!U$15)+'DRE + DCF'!U$18)*(1+'DRE + DCF'!U$25)*'DRE + DCF'!U$33</f>
        <v>25760547774.04668</v>
      </c>
      <c r="BT42" s="357">
        <f>((BI42+'DRE + DCF'!V$12)*(1+'DRE + DCF'!V$15)+'DRE + DCF'!V$18)*(1+'DRE + DCF'!V$25)*'DRE + DCF'!V$33</f>
        <v>28594955599.323105</v>
      </c>
      <c r="BU42" s="357">
        <f>((BJ42+'DRE + DCF'!W$12)*(1+'DRE + DCF'!W$15)+'DRE + DCF'!W$18)*(1+'DRE + DCF'!W$25)*'DRE + DCF'!W$33</f>
        <v>31669485277.376759</v>
      </c>
      <c r="BV42" s="357">
        <f>((BK42+'DRE + DCF'!X$12)*(1+'DRE + DCF'!X$15)+'DRE + DCF'!X$18)*(1+'DRE + DCF'!X$25)*'DRE + DCF'!X$33</f>
        <v>35030175618.369186</v>
      </c>
      <c r="BW42" s="357">
        <f>((BL42+'DRE + DCF'!Y$12)*(1+'DRE + DCF'!Y$15)+'DRE + DCF'!Y$18)*(1+'DRE + DCF'!Y$25)*'DRE + DCF'!Y$33</f>
        <v>38724680419.288223</v>
      </c>
      <c r="BX42" s="357">
        <f>((BM42+'DRE + DCF'!Z$12)*(1+'DRE + DCF'!Z$15)+'DRE + DCF'!Z$18)*(1+'DRE + DCF'!Z$25)*'DRE + DCF'!Z$33</f>
        <v>42798694815.075539</v>
      </c>
      <c r="BY42" s="357">
        <f>((BN42+'DRE + DCF'!AA$12)*(1+'DRE + DCF'!AA$15)+'DRE + DCF'!AA$18)*(1+'DRE + DCF'!AA$25)*'DRE + DCF'!AA$33</f>
        <v>47294182876.411163</v>
      </c>
      <c r="BZ42" s="357">
        <f>((BO42+'DRE + DCF'!AB$12)*(1+'DRE + DCF'!AB$15)+'DRE + DCF'!AB$18)*(1+'DRE + DCF'!AB$25)*'DRE + DCF'!AB$33</f>
        <v>52256815874.952927</v>
      </c>
      <c r="CA42" s="357">
        <f>((BP42+'DRE + DCF'!AC$12)*(1+'DRE + DCF'!AC$15)+'DRE + DCF'!AC$18)*(1+'DRE + DCF'!AC$25)*'DRE + DCF'!AC$33</f>
        <v>57738692005.402817</v>
      </c>
      <c r="CB42" s="357">
        <f>((BQ42+'DRE + DCF'!AD$12)*(1+'DRE + DCF'!AD$15)+'DRE + DCF'!AD$18)*(1+'DRE + DCF'!AD$25)*'DRE + DCF'!AD$33</f>
        <v>74638176499.534454</v>
      </c>
      <c r="CC42" s="357">
        <f>BR42*(1-DA$47)+('DRE + DCF'!N$53*10^6)</f>
        <v>199290032487.70947</v>
      </c>
      <c r="CD42" s="357">
        <f>BS42*(1-DB$47)+('DRE + DCF'!T$53*10^6)</f>
        <v>200786269222.74097</v>
      </c>
      <c r="CE42" s="357">
        <f>BT42*(1-DC$47)+('DRE + DCF'!U$53*10^6)</f>
        <v>219785309805.51312</v>
      </c>
      <c r="CF42" s="357">
        <f>BU42*(1-DD$47)+('DRE + DCF'!V$53*10^6)</f>
        <v>240822899780.16534</v>
      </c>
      <c r="CG42" s="357">
        <f>BV42*(1-DE$47)+('DRE + DCF'!W$53*10^6)</f>
        <v>264089107940.96344</v>
      </c>
      <c r="CH42" s="357">
        <f>BW42*(1-DF$47)+('DRE + DCF'!X$53*10^6)</f>
        <v>289805199554.89917</v>
      </c>
      <c r="CI42" s="357">
        <f>BX42*(1-DG$47)+('DRE + DCF'!Y$53*10^6)</f>
        <v>318222557108.61151</v>
      </c>
      <c r="CJ42" s="357">
        <f>BY42*(1-DH$47)+('DRE + DCF'!Z$53*10^6)</f>
        <v>349620308495.1427</v>
      </c>
      <c r="CK42" s="357">
        <f>BZ42*(1-DI$47)+('DRE + DCF'!AA$53*10^6)</f>
        <v>384307536110.18652</v>
      </c>
      <c r="CL42" s="357">
        <f>CA42*(1-DJ$47)+('DRE + DCF'!AB$53*10^6)</f>
        <v>422627400104.65546</v>
      </c>
      <c r="CM42" s="357">
        <f>CB42*(1-DK$47)+('DRE + DCF'!AC$53*10^6)</f>
        <v>471465261270.39368</v>
      </c>
      <c r="CN42" s="357">
        <f t="shared" si="30"/>
        <v>1089523901619.3336</v>
      </c>
      <c r="CO42" s="357">
        <f t="shared" si="31"/>
        <v>1157101492911.261</v>
      </c>
      <c r="CP42" s="357">
        <f t="shared" si="32"/>
        <v>1104417876403.1067</v>
      </c>
      <c r="CQ42" s="357">
        <f t="shared" si="33"/>
        <v>1236948021571.4795</v>
      </c>
      <c r="CR42" s="357">
        <f t="shared" si="34"/>
        <v>1385381784160.0571</v>
      </c>
      <c r="CS42" s="357">
        <f t="shared" si="35"/>
        <v>1551627598259.2642</v>
      </c>
      <c r="CT42" s="357">
        <f t="shared" si="36"/>
        <v>1737822910050.376</v>
      </c>
      <c r="CU42" s="357">
        <f t="shared" si="37"/>
        <v>1946361659256.4214</v>
      </c>
      <c r="CV42" s="357">
        <f t="shared" si="38"/>
        <v>2179925058367.1921</v>
      </c>
      <c r="CW42" s="357">
        <f t="shared" si="39"/>
        <v>2441516065371.2554</v>
      </c>
      <c r="CX42" s="358">
        <f t="shared" si="40"/>
        <v>2734497993215.8066</v>
      </c>
    </row>
    <row r="43" spans="4:115" ht="30" customHeight="1" x14ac:dyDescent="0.25">
      <c r="D43" s="355">
        <f t="shared" si="41"/>
        <v>2.5647586789964649E-2</v>
      </c>
      <c r="E43" s="64">
        <f t="shared" si="0"/>
        <v>1.6259939891528574E-2</v>
      </c>
      <c r="F43" s="64">
        <f t="shared" si="1"/>
        <v>4.1728972484104482E-2</v>
      </c>
      <c r="G43" s="64">
        <f t="shared" si="2"/>
        <v>3.741660499760241E-2</v>
      </c>
      <c r="H43" s="64">
        <f t="shared" si="3"/>
        <v>3.3352784502751393E-2</v>
      </c>
      <c r="I43" s="64">
        <f t="shared" si="4"/>
        <v>2.9504015203460132E-2</v>
      </c>
      <c r="J43" s="64">
        <f t="shared" si="5"/>
        <v>2.5846361551432662E-2</v>
      </c>
      <c r="K43" s="64">
        <f t="shared" si="6"/>
        <v>2.2359930008577861E-2</v>
      </c>
      <c r="L43" s="64">
        <f t="shared" si="7"/>
        <v>1.9027749834503449E-2</v>
      </c>
      <c r="M43" s="64">
        <f t="shared" si="8"/>
        <v>1.5835674184973142E-2</v>
      </c>
      <c r="N43" s="64">
        <f t="shared" si="9"/>
        <v>1.51504702892441E-2</v>
      </c>
      <c r="O43" s="64">
        <f t="shared" si="45"/>
        <v>1.6000000000000011E-2</v>
      </c>
      <c r="P43" s="64">
        <f t="shared" si="45"/>
        <v>1.6000000000000011E-2</v>
      </c>
      <c r="Q43" s="64">
        <f t="shared" si="46"/>
        <v>1.6000000000000011E-2</v>
      </c>
      <c r="R43" s="64">
        <f t="shared" si="47"/>
        <v>1.6000000000000011E-2</v>
      </c>
      <c r="S43" s="64">
        <f t="shared" si="48"/>
        <v>1.6000000000000011E-2</v>
      </c>
      <c r="T43" s="64">
        <f t="shared" si="49"/>
        <v>1.6000000000000011E-2</v>
      </c>
      <c r="U43" s="64">
        <f t="shared" si="50"/>
        <v>1.6000000000000011E-2</v>
      </c>
      <c r="V43" s="64">
        <f t="shared" si="51"/>
        <v>1.6000000000000011E-2</v>
      </c>
      <c r="W43" s="64">
        <f t="shared" si="52"/>
        <v>1.6000000000000011E-2</v>
      </c>
      <c r="X43" s="64">
        <f t="shared" si="53"/>
        <v>1.6000000000000011E-2</v>
      </c>
      <c r="Y43" s="64">
        <f t="shared" si="54"/>
        <v>1.6000000000000011E-2</v>
      </c>
      <c r="Z43" s="64">
        <f t="shared" si="43"/>
        <v>0.18283506503177191</v>
      </c>
      <c r="AA43" s="64">
        <f t="shared" si="44"/>
        <v>0.17344741813333583</v>
      </c>
      <c r="AB43" s="64">
        <f t="shared" si="10"/>
        <v>0.19891645072591174</v>
      </c>
      <c r="AC43" s="64">
        <f t="shared" si="11"/>
        <v>0.19460408323940967</v>
      </c>
      <c r="AD43" s="64">
        <f t="shared" si="12"/>
        <v>0.19054026274455865</v>
      </c>
      <c r="AE43" s="64">
        <f t="shared" si="13"/>
        <v>0.18669149344526739</v>
      </c>
      <c r="AF43" s="64">
        <f t="shared" si="14"/>
        <v>0.18303383979323992</v>
      </c>
      <c r="AG43" s="64">
        <f t="shared" si="15"/>
        <v>0.17954740825038512</v>
      </c>
      <c r="AH43" s="64">
        <f t="shared" si="16"/>
        <v>0.17621522807631071</v>
      </c>
      <c r="AI43" s="64">
        <f t="shared" si="17"/>
        <v>0.1730231524267804</v>
      </c>
      <c r="AJ43" s="64">
        <f t="shared" si="18"/>
        <v>0.17233794853105136</v>
      </c>
      <c r="AK43" s="356">
        <f>(1+O43)*'Projeções - Receitas'!N$34</f>
        <v>1872673239150.1333</v>
      </c>
      <c r="AL43" s="356">
        <f>(1+P43)*'Projeções - Receitas'!T$34</f>
        <v>1973145815617.8452</v>
      </c>
      <c r="AM43" s="356">
        <f>(1+Q43)*'Projeções - Receitas'!U$34</f>
        <v>2209923313491.9868</v>
      </c>
      <c r="AN43" s="356">
        <f>(1+R43)*'Projeções - Receitas'!V$34</f>
        <v>2475114111111.0254</v>
      </c>
      <c r="AO43" s="356">
        <f>(1+S43)*'Projeções - Receitas'!W$34</f>
        <v>2772127804444.3486</v>
      </c>
      <c r="AP43" s="356">
        <f>(1+T43)*'Projeções - Receitas'!X$34</f>
        <v>3104783140977.6709</v>
      </c>
      <c r="AQ43" s="356">
        <f>(1+U43)*'Projeções - Receitas'!Y$34</f>
        <v>3477357117894.9917</v>
      </c>
      <c r="AR43" s="356">
        <f>(1+V43)*'Projeções - Receitas'!Z$34</f>
        <v>3894639972042.3906</v>
      </c>
      <c r="AS43" s="356">
        <f>(1+W43)*'Projeções - Receitas'!AA$34</f>
        <v>4361996768687.4785</v>
      </c>
      <c r="AT43" s="356">
        <f>(1+X43)*'Projeções - Receitas'!AB$34</f>
        <v>4885436380929.9766</v>
      </c>
      <c r="AU43" s="356">
        <f>(1+Y43)*'Projeções - Receitas'!AC$34</f>
        <v>5471688746641.5742</v>
      </c>
      <c r="AV43" s="357">
        <f t="shared" si="19"/>
        <v>1643553451412.8826</v>
      </c>
      <c r="AW43" s="357">
        <f t="shared" si="20"/>
        <v>1731733303815.106</v>
      </c>
      <c r="AX43" s="357">
        <f t="shared" si="21"/>
        <v>1939541300272.9189</v>
      </c>
      <c r="AY43" s="357">
        <f t="shared" si="22"/>
        <v>2172286256305.6692</v>
      </c>
      <c r="AZ43" s="357">
        <f t="shared" si="23"/>
        <v>2432960607062.3496</v>
      </c>
      <c r="BA43" s="357">
        <f t="shared" si="24"/>
        <v>2724915879909.832</v>
      </c>
      <c r="BB43" s="357">
        <f t="shared" si="25"/>
        <v>3051905785499.0122</v>
      </c>
      <c r="BC43" s="357">
        <f t="shared" si="26"/>
        <v>3418134479758.8936</v>
      </c>
      <c r="BD43" s="357">
        <f t="shared" si="27"/>
        <v>3828310617329.9619</v>
      </c>
      <c r="BE43" s="357">
        <f t="shared" si="28"/>
        <v>4287707891409.5576</v>
      </c>
      <c r="BF43" s="357">
        <f t="shared" si="29"/>
        <v>4802232838378.7051</v>
      </c>
      <c r="BG43" s="356">
        <f>(AK43*SUMPRODUCT(DA$10:DA$13,DA$28:DA$31)+AV43*SUMPRODUCT(DA$14:DA$23,DA$32:DA$41))*'Projeções - Receitas'!T$23+(AK43*DA$11*'Projeções - Receitas'!T$25)</f>
        <v>61208764974.688072</v>
      </c>
      <c r="BH43" s="356">
        <f>(AL43*SUMPRODUCT(DB$10:DB$13,DB$28:DB$31)+AW43*SUMPRODUCT(DB$14:DB$23,DB$32:DB$41))*'Projeções - Receitas'!U$23+(AL43*DB$11*'Projeções - Receitas'!U$25)</f>
        <v>49329582344.388519</v>
      </c>
      <c r="BI43" s="356">
        <f>(AM43*SUMPRODUCT(DC$10:DC$13,DC$28:DC$31)+AX43*SUMPRODUCT(DC$14:DC$23,DC$32:DC$41))*'Projeções - Receitas'!V$23+(AM43*DC$11*'Projeções - Receitas'!V$25)</f>
        <v>54582264292.460335</v>
      </c>
      <c r="BJ43" s="356">
        <f>(AN43*SUMPRODUCT(DD$10:DD$13,DD$28:DD$31)+AY43*SUMPRODUCT(DD$14:DD$23,DD$32:DD$41))*'Projeções - Receitas'!W$23+(AN43*DD$11*'Projeções - Receitas'!W$25)</f>
        <v>60340024471.865074</v>
      </c>
      <c r="BK43" s="356">
        <f>(AO43*SUMPRODUCT(DE$10:DE$13,DE$28:DE$31)+AZ43*SUMPRODUCT(DE$14:DE$23,DE$32:DE$41))*'Projeções - Receitas'!X$23+(AO43*DE$11*'Projeções - Receitas'!X$25)</f>
        <v>66674566536.982979</v>
      </c>
      <c r="BL43" s="356">
        <f>(AP43*SUMPRODUCT(DF$10:DF$13,DF$28:DF$31)+BA43*SUMPRODUCT(DF$14:DF$23,DF$32:DF$41))*'Projeções - Receitas'!Y$23+(AP43*DF$11*'Projeções - Receitas'!Y$25)</f>
        <v>73660502345.334396</v>
      </c>
      <c r="BM43" s="356">
        <f>(AQ43*SUMPRODUCT(DG$10:DG$13,DG$28:DG$31)+BB43*SUMPRODUCT(DG$14:DG$23,DG$32:DG$41))*'Projeções - Receitas'!Z$23+(AQ43*DG$11*'Projeções - Receitas'!Z$25)</f>
        <v>81369197849.10611</v>
      </c>
      <c r="BN43" s="356">
        <f>(AR43*SUMPRODUCT(DH$10:DH$13,DH$28:DH$31)+BC43*SUMPRODUCT(DH$14:DH$23,DH$32:DH$41))*'Projeções - Receitas'!AA$23+(AR43*DH$11*'Projeções - Receitas'!AA$25)</f>
        <v>89871934855.139648</v>
      </c>
      <c r="BO43" s="356">
        <f>(AS43*SUMPRODUCT(DI$10:DI$13,DI$28:DI$31)+BD43*SUMPRODUCT(DI$14:DI$23,DI$32:DI$41))*'Projeções - Receitas'!AB$23+(AS43*DI$11*'Projeções - Receitas'!AB$25)</f>
        <v>99247531578.302689</v>
      </c>
      <c r="BP43" s="356">
        <f>(AT43*SUMPRODUCT(DJ$10:DJ$13,DJ$28:DJ$31)+BE43*SUMPRODUCT(DJ$14:DJ$23,DJ$32:DJ$41))*'Projeções - Receitas'!AC$23+(AT43*DJ$11*'Projeções - Receitas'!AC$25)</f>
        <v>109584968451.60953</v>
      </c>
      <c r="BQ43" s="356">
        <f>(AU43*SUMPRODUCT(DK$10:DK$13,DK$28:DK$31)+BF43*SUMPRODUCT(DK$14:DK$23,DK$32:DK$41))*'Projeções - Receitas'!AD$23+(AU43*DK$11*'Projeções - Receitas'!AD$25)</f>
        <v>141687922744.49994</v>
      </c>
      <c r="BR43" s="357">
        <f>((BG43+'DRE + DCF'!T$12)*(1+'DRE + DCF'!T$15)+'DRE + DCF'!T$18)*(1+'DRE + DCF'!T$25)*'DRE + DCF'!T$33</f>
        <v>33882270779.731693</v>
      </c>
      <c r="BS43" s="357">
        <f>((BH43+'DRE + DCF'!U$12)*(1+'DRE + DCF'!U$15)+'DRE + DCF'!U$18)*(1+'DRE + DCF'!U$25)*'DRE + DCF'!U$33</f>
        <v>25775237305.332005</v>
      </c>
      <c r="BT43" s="357">
        <f>((BI43+'DRE + DCF'!V$12)*(1+'DRE + DCF'!V$15)+'DRE + DCF'!V$18)*(1+'DRE + DCF'!V$25)*'DRE + DCF'!V$33</f>
        <v>28611190837.028255</v>
      </c>
      <c r="BU43" s="357">
        <f>((BJ43+'DRE + DCF'!W$12)*(1+'DRE + DCF'!W$15)+'DRE + DCF'!W$18)*(1+'DRE + DCF'!W$25)*'DRE + DCF'!W$33</f>
        <v>31687412731.84071</v>
      </c>
      <c r="BV43" s="357">
        <f>((BK43+'DRE + DCF'!X$12)*(1+'DRE + DCF'!X$15)+'DRE + DCF'!X$18)*(1+'DRE + DCF'!X$25)*'DRE + DCF'!X$33</f>
        <v>35049962567.032387</v>
      </c>
      <c r="BW43" s="357">
        <f>((BL43+'DRE + DCF'!Y$12)*(1+'DRE + DCF'!Y$15)+'DRE + DCF'!Y$18)*(1+'DRE + DCF'!Y$25)*'DRE + DCF'!Y$33</f>
        <v>38746515671.797546</v>
      </c>
      <c r="BX43" s="357">
        <f>((BM43+'DRE + DCF'!Z$12)*(1+'DRE + DCF'!Z$15)+'DRE + DCF'!Z$18)*(1+'DRE + DCF'!Z$25)*'DRE + DCF'!Z$33</f>
        <v>42822787651.285126</v>
      </c>
      <c r="BY43" s="357">
        <f>((BN43+'DRE + DCF'!AA$12)*(1+'DRE + DCF'!AA$15)+'DRE + DCF'!AA$18)*(1+'DRE + DCF'!AA$25)*'DRE + DCF'!AA$33</f>
        <v>47320762924.976295</v>
      </c>
      <c r="BZ43" s="357">
        <f>((BO43+'DRE + DCF'!AB$12)*(1+'DRE + DCF'!AB$15)+'DRE + DCF'!AB$18)*(1+'DRE + DCF'!AB$25)*'DRE + DCF'!AB$33</f>
        <v>52286135243.304054</v>
      </c>
      <c r="CA43" s="357">
        <f>((BP43+'DRE + DCF'!AC$12)*(1+'DRE + DCF'!AC$15)+'DRE + DCF'!AC$18)*(1+'DRE + DCF'!AC$25)*'DRE + DCF'!AC$33</f>
        <v>57771028171.7985</v>
      </c>
      <c r="CB43" s="357">
        <f>((BQ43+'DRE + DCF'!AD$12)*(1+'DRE + DCF'!AD$15)+'DRE + DCF'!AD$18)*(1+'DRE + DCF'!AD$25)*'DRE + DCF'!AD$33</f>
        <v>74679085712.752197</v>
      </c>
      <c r="CC43" s="357">
        <f>BR43*(1-DA$47)+('DRE + DCF'!N$53*10^6)</f>
        <v>199301254732.38855</v>
      </c>
      <c r="CD43" s="357">
        <f>BS43*(1-DB$47)+('DRE + DCF'!T$53*10^6)</f>
        <v>200795082941.51215</v>
      </c>
      <c r="CE43" s="357">
        <f>BT43*(1-DC$47)+('DRE + DCF'!U$53*10^6)</f>
        <v>219795050948.1362</v>
      </c>
      <c r="CF43" s="357">
        <f>BU43*(1-DD$47)+('DRE + DCF'!V$53*10^6)</f>
        <v>240833656252.84372</v>
      </c>
      <c r="CG43" s="357">
        <f>BV43*(1-DE$47)+('DRE + DCF'!W$53*10^6)</f>
        <v>264100980110.16135</v>
      </c>
      <c r="CH43" s="357">
        <f>BW43*(1-DF$47)+('DRE + DCF'!X$53*10^6)</f>
        <v>289818300706.40479</v>
      </c>
      <c r="CI43" s="357">
        <f>BX43*(1-DG$47)+('DRE + DCF'!Y$53*10^6)</f>
        <v>318237012810.33722</v>
      </c>
      <c r="CJ43" s="357">
        <f>BY43*(1-DH$47)+('DRE + DCF'!Z$53*10^6)</f>
        <v>349636256524.2818</v>
      </c>
      <c r="CK43" s="357">
        <f>BZ43*(1-DI$47)+('DRE + DCF'!AA$53*10^6)</f>
        <v>384325127731.1972</v>
      </c>
      <c r="CL43" s="357">
        <f>CA43*(1-DJ$47)+('DRE + DCF'!AB$53*10^6)</f>
        <v>422646801804.49286</v>
      </c>
      <c r="CM43" s="357">
        <f>CB43*(1-DK$47)+('DRE + DCF'!AC$53*10^6)</f>
        <v>471489806798.32428</v>
      </c>
      <c r="CN43" s="357">
        <f t="shared" si="30"/>
        <v>1090060348641.3027</v>
      </c>
      <c r="CO43" s="357">
        <f t="shared" si="31"/>
        <v>1157671212996.397</v>
      </c>
      <c r="CP43" s="357">
        <f t="shared" si="32"/>
        <v>1104961656745.9934</v>
      </c>
      <c r="CQ43" s="357">
        <f t="shared" si="33"/>
        <v>1237557055555.5127</v>
      </c>
      <c r="CR43" s="357">
        <f t="shared" si="34"/>
        <v>1386063902222.1743</v>
      </c>
      <c r="CS43" s="357">
        <f t="shared" si="35"/>
        <v>1552391570488.8354</v>
      </c>
      <c r="CT43" s="357">
        <f t="shared" si="36"/>
        <v>1738678558947.4958</v>
      </c>
      <c r="CU43" s="357">
        <f t="shared" si="37"/>
        <v>1947319986021.1953</v>
      </c>
      <c r="CV43" s="357">
        <f t="shared" si="38"/>
        <v>2180998384343.7393</v>
      </c>
      <c r="CW43" s="357">
        <f t="shared" si="39"/>
        <v>2442718190464.9883</v>
      </c>
      <c r="CX43" s="358">
        <f t="shared" si="40"/>
        <v>2735844373320.7871</v>
      </c>
    </row>
    <row r="44" spans="4:115" ht="30" customHeight="1" thickBot="1" x14ac:dyDescent="0.3">
      <c r="D44" s="355">
        <f t="shared" si="41"/>
        <v>2.5567943165653501E-2</v>
      </c>
      <c r="E44" s="64">
        <f t="shared" si="0"/>
        <v>1.6182233469243107E-2</v>
      </c>
      <c r="F44" s="64">
        <f t="shared" si="1"/>
        <v>4.163994016471792E-2</v>
      </c>
      <c r="G44" s="64">
        <f t="shared" si="2"/>
        <v>3.7329569802278834E-2</v>
      </c>
      <c r="H44" s="64">
        <f t="shared" si="3"/>
        <v>3.3267621982828316E-2</v>
      </c>
      <c r="I44" s="64">
        <f t="shared" si="4"/>
        <v>2.9420619843870427E-2</v>
      </c>
      <c r="J44" s="64">
        <f t="shared" si="5"/>
        <v>2.5764640248805898E-2</v>
      </c>
      <c r="K44" s="64">
        <f t="shared" si="6"/>
        <v>2.2279799230183139E-2</v>
      </c>
      <c r="L44" s="64">
        <f t="shared" si="7"/>
        <v>1.894913428766537E-2</v>
      </c>
      <c r="M44" s="64">
        <f t="shared" si="8"/>
        <v>1.5758505640527998E-2</v>
      </c>
      <c r="N44" s="64">
        <f t="shared" si="9"/>
        <v>1.5074667440266531E-2</v>
      </c>
      <c r="O44" s="64">
        <f t="shared" si="45"/>
        <v>1.6500000000000011E-2</v>
      </c>
      <c r="P44" s="64">
        <f t="shared" si="45"/>
        <v>1.6500000000000011E-2</v>
      </c>
      <c r="Q44" s="64">
        <f t="shared" si="46"/>
        <v>1.6500000000000011E-2</v>
      </c>
      <c r="R44" s="64">
        <f t="shared" si="47"/>
        <v>1.6500000000000011E-2</v>
      </c>
      <c r="S44" s="64">
        <f t="shared" si="48"/>
        <v>1.6500000000000011E-2</v>
      </c>
      <c r="T44" s="64">
        <f t="shared" si="49"/>
        <v>1.6500000000000011E-2</v>
      </c>
      <c r="U44" s="64">
        <f t="shared" si="50"/>
        <v>1.6500000000000011E-2</v>
      </c>
      <c r="V44" s="64">
        <f t="shared" si="51"/>
        <v>1.6500000000000011E-2</v>
      </c>
      <c r="W44" s="64">
        <f t="shared" si="52"/>
        <v>1.6500000000000011E-2</v>
      </c>
      <c r="X44" s="64">
        <f t="shared" si="53"/>
        <v>1.6500000000000011E-2</v>
      </c>
      <c r="Y44" s="64">
        <f t="shared" si="54"/>
        <v>1.6500000000000011E-2</v>
      </c>
      <c r="Z44" s="64">
        <f t="shared" si="43"/>
        <v>0.18275542140746076</v>
      </c>
      <c r="AA44" s="64">
        <f t="shared" si="44"/>
        <v>0.17336971171105037</v>
      </c>
      <c r="AB44" s="64">
        <f t="shared" si="10"/>
        <v>0.19882741840652518</v>
      </c>
      <c r="AC44" s="64">
        <f t="shared" si="11"/>
        <v>0.19451704804408609</v>
      </c>
      <c r="AD44" s="64">
        <f t="shared" si="12"/>
        <v>0.19045510022463558</v>
      </c>
      <c r="AE44" s="64">
        <f t="shared" si="13"/>
        <v>0.18660809808567769</v>
      </c>
      <c r="AF44" s="64">
        <f t="shared" si="14"/>
        <v>0.18295211849061316</v>
      </c>
      <c r="AG44" s="64">
        <f t="shared" si="15"/>
        <v>0.1794672774719904</v>
      </c>
      <c r="AH44" s="64">
        <f t="shared" si="16"/>
        <v>0.17613661252947263</v>
      </c>
      <c r="AI44" s="64">
        <f t="shared" si="17"/>
        <v>0.17294598388233526</v>
      </c>
      <c r="AJ44" s="64">
        <f t="shared" si="18"/>
        <v>0.17226214568207379</v>
      </c>
      <c r="AK44" s="356">
        <f>(1+O44)*'Projeções - Receitas'!N$34</f>
        <v>1873594830311.1323</v>
      </c>
      <c r="AL44" s="356">
        <f>(1+P44)*'Projeções - Receitas'!T$34</f>
        <v>1974116851944.4287</v>
      </c>
      <c r="AM44" s="356">
        <f>(1+Q44)*'Projeções - Receitas'!U$34</f>
        <v>2211010874177.7603</v>
      </c>
      <c r="AN44" s="356">
        <f>(1+R44)*'Projeções - Receitas'!V$34</f>
        <v>2476332179079.0918</v>
      </c>
      <c r="AO44" s="356">
        <f>(1+S44)*'Projeções - Receitas'!W$34</f>
        <v>2773492040568.583</v>
      </c>
      <c r="AP44" s="356">
        <f>(1+T44)*'Projeções - Receitas'!X$34</f>
        <v>3106311085436.813</v>
      </c>
      <c r="AQ44" s="356">
        <f>(1+U44)*'Projeções - Receitas'!Y$34</f>
        <v>3479068415689.231</v>
      </c>
      <c r="AR44" s="356">
        <f>(1+V44)*'Projeções - Receitas'!Z$34</f>
        <v>3896556625571.939</v>
      </c>
      <c r="AS44" s="356">
        <f>(1+W44)*'Projeções - Receitas'!AA$34</f>
        <v>4364143420640.5723</v>
      </c>
      <c r="AT44" s="356">
        <f>(1+X44)*'Projeções - Receitas'!AB$34</f>
        <v>4887840631117.4414</v>
      </c>
      <c r="AU44" s="356">
        <f>(1+Y44)*'Projeções - Receitas'!AC$34</f>
        <v>5474381506851.5361</v>
      </c>
      <c r="AV44" s="357">
        <f t="shared" si="19"/>
        <v>1644362286772.8296</v>
      </c>
      <c r="AW44" s="357">
        <f t="shared" si="20"/>
        <v>1732585534771.7078</v>
      </c>
      <c r="AX44" s="357">
        <f t="shared" si="21"/>
        <v>1940495798944.313</v>
      </c>
      <c r="AY44" s="357">
        <f t="shared" si="22"/>
        <v>2173355294817.6306</v>
      </c>
      <c r="AZ44" s="357">
        <f t="shared" si="23"/>
        <v>2434157930195.7466</v>
      </c>
      <c r="BA44" s="357">
        <f t="shared" si="24"/>
        <v>2726256881819.2363</v>
      </c>
      <c r="BB44" s="357">
        <f t="shared" si="25"/>
        <v>3053407707637.5449</v>
      </c>
      <c r="BC44" s="357">
        <f t="shared" si="26"/>
        <v>3419816632554.0503</v>
      </c>
      <c r="BD44" s="357">
        <f t="shared" si="27"/>
        <v>3830194628460.5371</v>
      </c>
      <c r="BE44" s="357">
        <f t="shared" si="28"/>
        <v>4289817983875.8022</v>
      </c>
      <c r="BF44" s="357">
        <f t="shared" si="29"/>
        <v>4804596141940.8994</v>
      </c>
      <c r="BG44" s="356">
        <f>(AK44*SUMPRODUCT(DA$10:DA$13,DA$28:DA$31)+AV44*SUMPRODUCT(DA$14:DA$23,DA$32:DA$41))*'Projeções - Receitas'!T$23+(AK44*DA$11*'Projeções - Receitas'!T$25)</f>
        <v>61238887398.396118</v>
      </c>
      <c r="BH44" s="356">
        <f>(AL44*SUMPRODUCT(DB$10:DB$13,DB$28:DB$31)+AW44*SUMPRODUCT(DB$14:DB$23,DB$32:DB$41))*'Projeções - Receitas'!U$23+(AL44*DB$11*'Projeções - Receitas'!U$25)</f>
        <v>49353858713.652496</v>
      </c>
      <c r="BI44" s="356">
        <f>(AM44*SUMPRODUCT(DC$10:DC$13,DC$28:DC$31)+AX44*SUMPRODUCT(DC$14:DC$23,DC$32:DC$41))*'Projeções - Receitas'!V$23+(AM44*DC$11*'Projeções - Receitas'!V$25)</f>
        <v>54609125642.997955</v>
      </c>
      <c r="BJ44" s="356">
        <f>(AN44*SUMPRODUCT(DD$10:DD$13,DD$28:DD$31)+AY44*SUMPRODUCT(DD$14:DD$23,DD$32:DD$41))*'Projeções - Receitas'!W$23+(AN44*DD$11*'Projeções - Receitas'!W$25)</f>
        <v>60369719365.798035</v>
      </c>
      <c r="BK44" s="356">
        <f>(AO44*SUMPRODUCT(DE$10:DE$13,DE$28:DE$31)+AZ44*SUMPRODUCT(DE$14:DE$23,DE$32:DE$41))*'Projeções - Receitas'!X$23+(AO44*DE$11*'Projeções - Receitas'!X$25)</f>
        <v>66707378823.664536</v>
      </c>
      <c r="BL44" s="356">
        <f>(AP44*SUMPRODUCT(DF$10:DF$13,DF$28:DF$31)+BA44*SUMPRODUCT(DF$14:DF$23,DF$32:DF$41))*'Projeções - Receitas'!Y$23+(AP44*DF$11*'Projeções - Receitas'!Y$25)</f>
        <v>73696752592.551559</v>
      </c>
      <c r="BM44" s="356">
        <f>(AQ44*SUMPRODUCT(DG$10:DG$13,DG$28:DG$31)+BB44*SUMPRODUCT(DG$14:DG$23,DG$32:DG$41))*'Projeções - Receitas'!Z$23+(AQ44*DG$11*'Projeções - Receitas'!Z$25)</f>
        <v>81409241745.685425</v>
      </c>
      <c r="BN44" s="356">
        <f>(AR44*SUMPRODUCT(DH$10:DH$13,DH$28:DH$31)+BC44*SUMPRODUCT(DH$14:DH$23,DH$32:DH$41))*'Projeções - Receitas'!AA$23+(AR44*DH$11*'Projeções - Receitas'!AA$25)</f>
        <v>89916163169.536835</v>
      </c>
      <c r="BO44" s="356">
        <f>(AS44*SUMPRODUCT(DI$10:DI$13,DI$28:DI$31)+BD44*SUMPRODUCT(DI$14:DI$23,DI$32:DI$41))*'Projeções - Receitas'!AB$23+(AS44*DI$11*'Projeções - Receitas'!AB$25)</f>
        <v>99296373867.465286</v>
      </c>
      <c r="BP44" s="356">
        <f>(AT44*SUMPRODUCT(DJ$10:DJ$13,DJ$28:DJ$31)+BE44*SUMPRODUCT(DJ$14:DJ$23,DJ$32:DJ$41))*'Projeções - Receitas'!AC$23+(AT44*DJ$11*'Projeções - Receitas'!AC$25)</f>
        <v>109638898062.0679</v>
      </c>
      <c r="BQ44" s="356">
        <f>(AU44*SUMPRODUCT(DK$10:DK$13,DK$28:DK$31)+BF44*SUMPRODUCT(DK$14:DK$23,DK$32:DK$41))*'Projeções - Receitas'!AD$23+(AU44*DK$11*'Projeções - Receitas'!AD$25)</f>
        <v>141757651052.93723</v>
      </c>
      <c r="BR44" s="357">
        <f>((BG44+'DRE + DCF'!T$12)*(1+'DRE + DCF'!T$15)+'DRE + DCF'!T$18)*(1+'DRE + DCF'!T$25)*'DRE + DCF'!T$33</f>
        <v>33900717415.635262</v>
      </c>
      <c r="BS44" s="357">
        <f>((BH44+'DRE + DCF'!U$12)*(1+'DRE + DCF'!U$15)+'DRE + DCF'!U$18)*(1+'DRE + DCF'!U$25)*'DRE + DCF'!U$33</f>
        <v>25789926836.617325</v>
      </c>
      <c r="BT44" s="357">
        <f>((BI44+'DRE + DCF'!V$12)*(1+'DRE + DCF'!V$15)+'DRE + DCF'!V$18)*(1+'DRE + DCF'!V$25)*'DRE + DCF'!V$33</f>
        <v>28627426074.733402</v>
      </c>
      <c r="BU44" s="357">
        <f>((BJ44+'DRE + DCF'!W$12)*(1+'DRE + DCF'!W$15)+'DRE + DCF'!W$18)*(1+'DRE + DCF'!W$25)*'DRE + DCF'!W$33</f>
        <v>31705340186.304623</v>
      </c>
      <c r="BV44" s="357">
        <f>((BK44+'DRE + DCF'!X$12)*(1+'DRE + DCF'!X$15)+'DRE + DCF'!X$18)*(1+'DRE + DCF'!X$25)*'DRE + DCF'!X$33</f>
        <v>35069749515.695557</v>
      </c>
      <c r="BW44" s="357">
        <f>((BL44+'DRE + DCF'!Y$12)*(1+'DRE + DCF'!Y$15)+'DRE + DCF'!Y$18)*(1+'DRE + DCF'!Y$25)*'DRE + DCF'!Y$33</f>
        <v>38768350924.306839</v>
      </c>
      <c r="BX44" s="357">
        <f>((BM44+'DRE + DCF'!Z$12)*(1+'DRE + DCF'!Z$15)+'DRE + DCF'!Z$18)*(1+'DRE + DCF'!Z$25)*'DRE + DCF'!Z$33</f>
        <v>42846880487.494751</v>
      </c>
      <c r="BY44" s="357">
        <f>((BN44+'DRE + DCF'!AA$12)*(1+'DRE + DCF'!AA$15)+'DRE + DCF'!AA$18)*(1+'DRE + DCF'!AA$25)*'DRE + DCF'!AA$33</f>
        <v>47347342973.541451</v>
      </c>
      <c r="BZ44" s="357">
        <f>((BO44+'DRE + DCF'!AB$12)*(1+'DRE + DCF'!AB$15)+'DRE + DCF'!AB$18)*(1+'DRE + DCF'!AB$25)*'DRE + DCF'!AB$33</f>
        <v>52315454611.655174</v>
      </c>
      <c r="CA44" s="357">
        <f>((BP44+'DRE + DCF'!AC$12)*(1+'DRE + DCF'!AC$15)+'DRE + DCF'!AC$18)*(1+'DRE + DCF'!AC$25)*'DRE + DCF'!AC$33</f>
        <v>57803364338.194122</v>
      </c>
      <c r="CB44" s="357">
        <f>((BQ44+'DRE + DCF'!AD$12)*(1+'DRE + DCF'!AD$15)+'DRE + DCF'!AD$18)*(1+'DRE + DCF'!AD$25)*'DRE + DCF'!AD$33</f>
        <v>74719994925.96994</v>
      </c>
      <c r="CC44" s="357">
        <f>BR44*(1-DA$47)+('DRE + DCF'!N$53*10^6)</f>
        <v>199312476977.06763</v>
      </c>
      <c r="CD44" s="357">
        <f>BS44*(1-DB$47)+('DRE + DCF'!T$53*10^6)</f>
        <v>200803896660.28336</v>
      </c>
      <c r="CE44" s="357">
        <f>BT44*(1-DC$47)+('DRE + DCF'!U$53*10^6)</f>
        <v>219804792090.75928</v>
      </c>
      <c r="CF44" s="357">
        <f>BU44*(1-DD$47)+('DRE + DCF'!V$53*10^6)</f>
        <v>240844412725.52206</v>
      </c>
      <c r="CG44" s="357">
        <f>BV44*(1-DE$47)+('DRE + DCF'!W$53*10^6)</f>
        <v>264112852279.35925</v>
      </c>
      <c r="CH44" s="357">
        <f>BW44*(1-DF$47)+('DRE + DCF'!X$53*10^6)</f>
        <v>289831401857.91034</v>
      </c>
      <c r="CI44" s="357">
        <f>BX44*(1-DG$47)+('DRE + DCF'!Y$53*10^6)</f>
        <v>318251468512.06299</v>
      </c>
      <c r="CJ44" s="357">
        <f>BY44*(1-DH$47)+('DRE + DCF'!Z$53*10^6)</f>
        <v>349652204553.4209</v>
      </c>
      <c r="CK44" s="357">
        <f>BZ44*(1-DI$47)+('DRE + DCF'!AA$53*10^6)</f>
        <v>384342719352.20789</v>
      </c>
      <c r="CL44" s="357">
        <f>CA44*(1-DJ$47)+('DRE + DCF'!AB$53*10^6)</f>
        <v>422666203504.3302</v>
      </c>
      <c r="CM44" s="357">
        <f>CB44*(1-DK$47)+('DRE + DCF'!AC$53*10^6)</f>
        <v>471514352326.25494</v>
      </c>
      <c r="CN44" s="357">
        <f t="shared" si="30"/>
        <v>1090596795663.2719</v>
      </c>
      <c r="CO44" s="357">
        <f t="shared" si="31"/>
        <v>1158240933081.533</v>
      </c>
      <c r="CP44" s="357">
        <f t="shared" si="32"/>
        <v>1105505437088.8801</v>
      </c>
      <c r="CQ44" s="357">
        <f t="shared" si="33"/>
        <v>1238166089539.5459</v>
      </c>
      <c r="CR44" s="357">
        <f t="shared" si="34"/>
        <v>1386746020284.2915</v>
      </c>
      <c r="CS44" s="357">
        <f t="shared" si="35"/>
        <v>1553155542718.4065</v>
      </c>
      <c r="CT44" s="357">
        <f t="shared" si="36"/>
        <v>1739534207844.6155</v>
      </c>
      <c r="CU44" s="357">
        <f t="shared" si="37"/>
        <v>1948278312785.9695</v>
      </c>
      <c r="CV44" s="357">
        <f t="shared" si="38"/>
        <v>2182071710320.2861</v>
      </c>
      <c r="CW44" s="357">
        <f t="shared" si="39"/>
        <v>2443920315558.7207</v>
      </c>
      <c r="CX44" s="358">
        <f t="shared" si="40"/>
        <v>2737190753425.7681</v>
      </c>
    </row>
    <row r="45" spans="4:115" ht="30" customHeight="1" x14ac:dyDescent="0.25">
      <c r="D45" s="355">
        <f t="shared" si="41"/>
        <v>2.5488377853657318E-2</v>
      </c>
      <c r="E45" s="64">
        <f t="shared" si="0"/>
        <v>1.6104603454452499E-2</v>
      </c>
      <c r="F45" s="64">
        <f t="shared" si="1"/>
        <v>4.1550995389401602E-2</v>
      </c>
      <c r="G45" s="64">
        <f t="shared" si="2"/>
        <v>3.7242620187285025E-2</v>
      </c>
      <c r="H45" s="64">
        <f t="shared" si="3"/>
        <v>3.3182543201862869E-2</v>
      </c>
      <c r="I45" s="64">
        <f t="shared" si="4"/>
        <v>2.9337306485617526E-2</v>
      </c>
      <c r="J45" s="64">
        <f t="shared" si="5"/>
        <v>2.5682999301442272E-2</v>
      </c>
      <c r="K45" s="64">
        <f t="shared" si="6"/>
        <v>2.2199747243114298E-2</v>
      </c>
      <c r="L45" s="64">
        <f t="shared" si="7"/>
        <v>1.8870596042249915E-2</v>
      </c>
      <c r="M45" s="64">
        <f t="shared" si="8"/>
        <v>1.5681412974690973E-2</v>
      </c>
      <c r="N45" s="64">
        <f t="shared" si="9"/>
        <v>1.499893912703032E-2</v>
      </c>
      <c r="O45" s="64">
        <f t="shared" si="45"/>
        <v>1.7000000000000012E-2</v>
      </c>
      <c r="P45" s="64">
        <f t="shared" si="45"/>
        <v>1.7000000000000012E-2</v>
      </c>
      <c r="Q45" s="64">
        <f t="shared" si="46"/>
        <v>1.7000000000000012E-2</v>
      </c>
      <c r="R45" s="64">
        <f t="shared" si="47"/>
        <v>1.7000000000000012E-2</v>
      </c>
      <c r="S45" s="64">
        <f t="shared" si="48"/>
        <v>1.7000000000000012E-2</v>
      </c>
      <c r="T45" s="64">
        <f t="shared" si="49"/>
        <v>1.7000000000000012E-2</v>
      </c>
      <c r="U45" s="64">
        <f t="shared" si="50"/>
        <v>1.7000000000000012E-2</v>
      </c>
      <c r="V45" s="64">
        <f t="shared" si="51"/>
        <v>1.7000000000000012E-2</v>
      </c>
      <c r="W45" s="64">
        <f t="shared" si="52"/>
        <v>1.7000000000000012E-2</v>
      </c>
      <c r="X45" s="64">
        <f t="shared" si="53"/>
        <v>1.7000000000000012E-2</v>
      </c>
      <c r="Y45" s="64">
        <f t="shared" si="54"/>
        <v>1.7000000000000012E-2</v>
      </c>
      <c r="Z45" s="64">
        <f t="shared" si="43"/>
        <v>0.18267585609546458</v>
      </c>
      <c r="AA45" s="64">
        <f t="shared" si="44"/>
        <v>0.17329208169625976</v>
      </c>
      <c r="AB45" s="64">
        <f t="shared" si="10"/>
        <v>0.19873847363120886</v>
      </c>
      <c r="AC45" s="64">
        <f t="shared" si="11"/>
        <v>0.19443009842909229</v>
      </c>
      <c r="AD45" s="64">
        <f t="shared" si="12"/>
        <v>0.19037002144367013</v>
      </c>
      <c r="AE45" s="64">
        <f t="shared" si="13"/>
        <v>0.18652478472742479</v>
      </c>
      <c r="AF45" s="64">
        <f t="shared" si="14"/>
        <v>0.18287047754324953</v>
      </c>
      <c r="AG45" s="64">
        <f t="shared" si="15"/>
        <v>0.17938722548492156</v>
      </c>
      <c r="AH45" s="64">
        <f t="shared" si="16"/>
        <v>0.17605807428405718</v>
      </c>
      <c r="AI45" s="64">
        <f t="shared" si="17"/>
        <v>0.17286889121649823</v>
      </c>
      <c r="AJ45" s="64">
        <f t="shared" si="18"/>
        <v>0.17218641736883758</v>
      </c>
      <c r="AK45" s="356">
        <f>(1+O45)*'Projeções - Receitas'!N$34</f>
        <v>1874516421472.1311</v>
      </c>
      <c r="AL45" s="356">
        <f>(1+P45)*'Projeções - Receitas'!T$34</f>
        <v>1975087888271.0122</v>
      </c>
      <c r="AM45" s="356">
        <f>(1+Q45)*'Projeções - Receitas'!U$34</f>
        <v>2212098434863.5337</v>
      </c>
      <c r="AN45" s="356">
        <f>(1+R45)*'Projeções - Receitas'!V$34</f>
        <v>2477550247047.1582</v>
      </c>
      <c r="AO45" s="356">
        <f>(1+S45)*'Projeções - Receitas'!W$34</f>
        <v>2774856276692.8174</v>
      </c>
      <c r="AP45" s="356">
        <f>(1+T45)*'Projeções - Receitas'!X$34</f>
        <v>3107839029895.9556</v>
      </c>
      <c r="AQ45" s="356">
        <f>(1+U45)*'Projeções - Receitas'!Y$34</f>
        <v>3480779713483.4702</v>
      </c>
      <c r="AR45" s="356">
        <f>(1+V45)*'Projeções - Receitas'!Z$34</f>
        <v>3898473279101.4873</v>
      </c>
      <c r="AS45" s="356">
        <f>(1+W45)*'Projeções - Receitas'!AA$34</f>
        <v>4366290072593.6665</v>
      </c>
      <c r="AT45" s="356">
        <f>(1+X45)*'Projeções - Receitas'!AB$34</f>
        <v>4890244881304.9072</v>
      </c>
      <c r="AU45" s="356">
        <f>(1+Y45)*'Projeções - Receitas'!AC$34</f>
        <v>5477074267061.4971</v>
      </c>
      <c r="AV45" s="357">
        <f t="shared" si="19"/>
        <v>1645171122132.7766</v>
      </c>
      <c r="AW45" s="357">
        <f t="shared" si="20"/>
        <v>1733437765728.3098</v>
      </c>
      <c r="AX45" s="357">
        <f t="shared" si="21"/>
        <v>1941450297615.7068</v>
      </c>
      <c r="AY45" s="357">
        <f t="shared" si="22"/>
        <v>2174424333329.592</v>
      </c>
      <c r="AZ45" s="357">
        <f t="shared" si="23"/>
        <v>2435355253329.1436</v>
      </c>
      <c r="BA45" s="357">
        <f t="shared" si="24"/>
        <v>2727597883728.6406</v>
      </c>
      <c r="BB45" s="357">
        <f t="shared" si="25"/>
        <v>3054909629776.0776</v>
      </c>
      <c r="BC45" s="357">
        <f t="shared" si="26"/>
        <v>3421498785349.2075</v>
      </c>
      <c r="BD45" s="357">
        <f t="shared" si="27"/>
        <v>3832078639591.1128</v>
      </c>
      <c r="BE45" s="357">
        <f t="shared" si="28"/>
        <v>4291928076342.0469</v>
      </c>
      <c r="BF45" s="357">
        <f t="shared" si="29"/>
        <v>4806959445503.0938</v>
      </c>
      <c r="BG45" s="356">
        <f>(AK45*SUMPRODUCT(DA$10:DA$13,DA$28:DA$31)+AV45*SUMPRODUCT(DA$14:DA$23,DA$32:DA$41))*'Projeções - Receitas'!T$23+(AK45*DA$11*'Projeções - Receitas'!T$25)</f>
        <v>61269009822.104126</v>
      </c>
      <c r="BH45" s="356">
        <f>(AL45*SUMPRODUCT(DB$10:DB$13,DB$28:DB$31)+AW45*SUMPRODUCT(DB$14:DB$23,DB$32:DB$41))*'Projeções - Receitas'!U$23+(AL45*DB$11*'Projeções - Receitas'!U$25)</f>
        <v>49378135082.91642</v>
      </c>
      <c r="BI45" s="356">
        <f>(AM45*SUMPRODUCT(DC$10:DC$13,DC$28:DC$31)+AX45*SUMPRODUCT(DC$14:DC$23,DC$32:DC$41))*'Projeções - Receitas'!V$23+(AM45*DC$11*'Projeções - Receitas'!V$25)</f>
        <v>54635986993.535599</v>
      </c>
      <c r="BJ45" s="356">
        <f>(AN45*SUMPRODUCT(DD$10:DD$13,DD$28:DD$31)+AY45*SUMPRODUCT(DD$14:DD$23,DD$32:DD$41))*'Projeções - Receitas'!W$23+(AN45*DD$11*'Projeções - Receitas'!W$25)</f>
        <v>60399414259.731064</v>
      </c>
      <c r="BK45" s="356">
        <f>(AO45*SUMPRODUCT(DE$10:DE$13,DE$28:DE$31)+AZ45*SUMPRODUCT(DE$14:DE$23,DE$32:DE$41))*'Projeções - Receitas'!X$23+(AO45*DE$11*'Projeções - Receitas'!X$25)</f>
        <v>66740191110.346123</v>
      </c>
      <c r="BL45" s="356">
        <f>(AP45*SUMPRODUCT(DF$10:DF$13,DF$28:DF$31)+BA45*SUMPRODUCT(DF$14:DF$23,DF$32:DF$41))*'Projeções - Receitas'!Y$23+(AP45*DF$11*'Projeções - Receitas'!Y$25)</f>
        <v>73733002839.768738</v>
      </c>
      <c r="BM45" s="356">
        <f>(AQ45*SUMPRODUCT(DG$10:DG$13,DG$28:DG$31)+BB45*SUMPRODUCT(DG$14:DG$23,DG$32:DG$41))*'Projeções - Receitas'!Z$23+(AQ45*DG$11*'Projeções - Receitas'!Z$25)</f>
        <v>81449285642.264648</v>
      </c>
      <c r="BN45" s="356">
        <f>(AR45*SUMPRODUCT(DH$10:DH$13,DH$28:DH$31)+BC45*SUMPRODUCT(DH$14:DH$23,DH$32:DH$41))*'Projeções - Receitas'!AA$23+(AR45*DH$11*'Projeções - Receitas'!AA$25)</f>
        <v>89960391483.934067</v>
      </c>
      <c r="BO45" s="356">
        <f>(AS45*SUMPRODUCT(DI$10:DI$13,DI$28:DI$31)+BD45*SUMPRODUCT(DI$14:DI$23,DI$32:DI$41))*'Projeções - Receitas'!AB$23+(AS45*DI$11*'Projeções - Receitas'!AB$25)</f>
        <v>99345216156.627869</v>
      </c>
      <c r="BP45" s="356">
        <f>(AT45*SUMPRODUCT(DJ$10:DJ$13,DJ$28:DJ$31)+BE45*SUMPRODUCT(DJ$14:DJ$23,DJ$32:DJ$41))*'Projeções - Receitas'!AC$23+(AT45*DJ$11*'Projeções - Receitas'!AC$25)</f>
        <v>109692827672.52643</v>
      </c>
      <c r="BQ45" s="356">
        <f>(AU45*SUMPRODUCT(DK$10:DK$13,DK$28:DK$31)+BF45*SUMPRODUCT(DK$14:DK$23,DK$32:DK$41))*'Projeções - Receitas'!AD$23+(AU45*DK$11*'Projeções - Receitas'!AD$25)</f>
        <v>141827379361.37442</v>
      </c>
      <c r="BR45" s="357">
        <f>((BG45+'DRE + DCF'!T$12)*(1+'DRE + DCF'!T$15)+'DRE + DCF'!T$18)*(1+'DRE + DCF'!T$25)*'DRE + DCF'!T$33</f>
        <v>33919164051.538815</v>
      </c>
      <c r="BS45" s="357">
        <f>((BH45+'DRE + DCF'!U$12)*(1+'DRE + DCF'!U$15)+'DRE + DCF'!U$18)*(1+'DRE + DCF'!U$25)*'DRE + DCF'!U$33</f>
        <v>25804616367.902615</v>
      </c>
      <c r="BT45" s="357">
        <f>((BI45+'DRE + DCF'!V$12)*(1+'DRE + DCF'!V$15)+'DRE + DCF'!V$18)*(1+'DRE + DCF'!V$25)*'DRE + DCF'!V$33</f>
        <v>28643661312.438557</v>
      </c>
      <c r="BU45" s="357">
        <f>((BJ45+'DRE + DCF'!W$12)*(1+'DRE + DCF'!W$15)+'DRE + DCF'!W$18)*(1+'DRE + DCF'!W$25)*'DRE + DCF'!W$33</f>
        <v>31723267640.768559</v>
      </c>
      <c r="BV45" s="357">
        <f>((BK45+'DRE + DCF'!X$12)*(1+'DRE + DCF'!X$15)+'DRE + DCF'!X$18)*(1+'DRE + DCF'!X$25)*'DRE + DCF'!X$33</f>
        <v>35089536464.358734</v>
      </c>
      <c r="BW45" s="357">
        <f>((BL45+'DRE + DCF'!Y$12)*(1+'DRE + DCF'!Y$15)+'DRE + DCF'!Y$18)*(1+'DRE + DCF'!Y$25)*'DRE + DCF'!Y$33</f>
        <v>38790186176.816124</v>
      </c>
      <c r="BX45" s="357">
        <f>((BM45+'DRE + DCF'!Z$12)*(1+'DRE + DCF'!Z$15)+'DRE + DCF'!Z$18)*(1+'DRE + DCF'!Z$25)*'DRE + DCF'!Z$33</f>
        <v>42870973323.704323</v>
      </c>
      <c r="BY45" s="357">
        <f>((BN45+'DRE + DCF'!AA$12)*(1+'DRE + DCF'!AA$15)+'DRE + DCF'!AA$18)*(1+'DRE + DCF'!AA$25)*'DRE + DCF'!AA$33</f>
        <v>47373923022.106628</v>
      </c>
      <c r="BZ45" s="357">
        <f>((BO45+'DRE + DCF'!AB$12)*(1+'DRE + DCF'!AB$15)+'DRE + DCF'!AB$18)*(1+'DRE + DCF'!AB$25)*'DRE + DCF'!AB$33</f>
        <v>52344773980.006294</v>
      </c>
      <c r="CA45" s="357">
        <f>((BP45+'DRE + DCF'!AC$12)*(1+'DRE + DCF'!AC$15)+'DRE + DCF'!AC$18)*(1+'DRE + DCF'!AC$25)*'DRE + DCF'!AC$33</f>
        <v>57835700504.589828</v>
      </c>
      <c r="CB45" s="357">
        <f>((BQ45+'DRE + DCF'!AD$12)*(1+'DRE + DCF'!AD$15)+'DRE + DCF'!AD$18)*(1+'DRE + DCF'!AD$25)*'DRE + DCF'!AD$33</f>
        <v>74760904139.187653</v>
      </c>
      <c r="CC45" s="357">
        <f>BR45*(1-DA$47)+('DRE + DCF'!N$53*10^6)</f>
        <v>199323699221.74667</v>
      </c>
      <c r="CD45" s="357">
        <f>BS45*(1-DB$47)+('DRE + DCF'!T$53*10^6)</f>
        <v>200812710379.05453</v>
      </c>
      <c r="CE45" s="357">
        <f>BT45*(1-DC$47)+('DRE + DCF'!U$53*10^6)</f>
        <v>219814533233.38239</v>
      </c>
      <c r="CF45" s="357">
        <f>BU45*(1-DD$47)+('DRE + DCF'!V$53*10^6)</f>
        <v>240855169198.20044</v>
      </c>
      <c r="CG45" s="357">
        <f>BV45*(1-DE$47)+('DRE + DCF'!W$53*10^6)</f>
        <v>264124724448.55716</v>
      </c>
      <c r="CH45" s="357">
        <f>BW45*(1-DF$47)+('DRE + DCF'!X$53*10^6)</f>
        <v>289844503009.41589</v>
      </c>
      <c r="CI45" s="357">
        <f>BX45*(1-DG$47)+('DRE + DCF'!Y$53*10^6)</f>
        <v>318265924213.78876</v>
      </c>
      <c r="CJ45" s="357">
        <f>BY45*(1-DH$47)+('DRE + DCF'!Z$53*10^6)</f>
        <v>349668152582.56</v>
      </c>
      <c r="CK45" s="357">
        <f>BZ45*(1-DI$47)+('DRE + DCF'!AA$53*10^6)</f>
        <v>384360310973.21857</v>
      </c>
      <c r="CL45" s="357">
        <f>CA45*(1-DJ$47)+('DRE + DCF'!AB$53*10^6)</f>
        <v>422685605204.16766</v>
      </c>
      <c r="CM45" s="357">
        <f>CB45*(1-DK$47)+('DRE + DCF'!AC$53*10^6)</f>
        <v>471538897854.18555</v>
      </c>
      <c r="CN45" s="357">
        <f t="shared" si="30"/>
        <v>1091133242685.2408</v>
      </c>
      <c r="CO45" s="357">
        <f t="shared" si="31"/>
        <v>1158810653166.6689</v>
      </c>
      <c r="CP45" s="357">
        <f t="shared" si="32"/>
        <v>1106049217431.7668</v>
      </c>
      <c r="CQ45" s="357">
        <f t="shared" si="33"/>
        <v>1238775123523.5791</v>
      </c>
      <c r="CR45" s="357">
        <f t="shared" si="34"/>
        <v>1387428138346.4087</v>
      </c>
      <c r="CS45" s="357">
        <f t="shared" si="35"/>
        <v>1553919514947.9778</v>
      </c>
      <c r="CT45" s="357">
        <f t="shared" si="36"/>
        <v>1740389856741.7351</v>
      </c>
      <c r="CU45" s="357">
        <f t="shared" si="37"/>
        <v>1949236639550.7437</v>
      </c>
      <c r="CV45" s="357">
        <f t="shared" si="38"/>
        <v>2183145036296.8333</v>
      </c>
      <c r="CW45" s="357">
        <f t="shared" si="39"/>
        <v>2445122440652.4536</v>
      </c>
      <c r="CX45" s="358">
        <f t="shared" si="40"/>
        <v>2738537133530.7485</v>
      </c>
      <c r="CZ45" s="352"/>
      <c r="DA45" s="353">
        <v>2023</v>
      </c>
      <c r="DB45" s="353">
        <v>2024</v>
      </c>
      <c r="DC45" s="353">
        <v>2025</v>
      </c>
      <c r="DD45" s="353">
        <v>2026</v>
      </c>
      <c r="DE45" s="353">
        <v>2027</v>
      </c>
      <c r="DF45" s="353">
        <v>2028</v>
      </c>
      <c r="DG45" s="353">
        <v>2029</v>
      </c>
      <c r="DH45" s="353">
        <v>2030</v>
      </c>
      <c r="DI45" s="353">
        <v>2031</v>
      </c>
      <c r="DJ45" s="353">
        <v>2032</v>
      </c>
      <c r="DK45" s="354">
        <v>2033</v>
      </c>
    </row>
    <row r="46" spans="4:115" ht="30" customHeight="1" x14ac:dyDescent="0.25">
      <c r="D46" s="355">
        <f t="shared" si="41"/>
        <v>2.5408890738527867E-2</v>
      </c>
      <c r="E46" s="64">
        <f t="shared" si="0"/>
        <v>1.6027049734516741E-2</v>
      </c>
      <c r="F46" s="64">
        <f t="shared" si="1"/>
        <v>4.1462138029097789E-2</v>
      </c>
      <c r="G46" s="64">
        <f t="shared" si="2"/>
        <v>3.7155756026458264E-2</v>
      </c>
      <c r="H46" s="64">
        <f t="shared" si="3"/>
        <v>3.3097548036406965E-2</v>
      </c>
      <c r="I46" s="64">
        <f t="shared" si="4"/>
        <v>2.9254075007815017E-2</v>
      </c>
      <c r="J46" s="64">
        <f t="shared" si="5"/>
        <v>2.5601438590881931E-2</v>
      </c>
      <c r="K46" s="64">
        <f t="shared" si="6"/>
        <v>2.2119773931216974E-2</v>
      </c>
      <c r="L46" s="64">
        <f t="shared" si="7"/>
        <v>1.8792134984299186E-2</v>
      </c>
      <c r="M46" s="64">
        <f t="shared" si="8"/>
        <v>1.5604396075601684E-2</v>
      </c>
      <c r="N46" s="64">
        <f t="shared" si="9"/>
        <v>1.4923285239654804E-2</v>
      </c>
      <c r="O46" s="64">
        <f t="shared" si="45"/>
        <v>1.7500000000000012E-2</v>
      </c>
      <c r="P46" s="64">
        <f t="shared" si="45"/>
        <v>1.7500000000000012E-2</v>
      </c>
      <c r="Q46" s="64">
        <f t="shared" si="46"/>
        <v>1.7500000000000012E-2</v>
      </c>
      <c r="R46" s="64">
        <f t="shared" si="47"/>
        <v>1.7500000000000012E-2</v>
      </c>
      <c r="S46" s="64">
        <f t="shared" si="48"/>
        <v>1.7500000000000012E-2</v>
      </c>
      <c r="T46" s="64">
        <f t="shared" si="49"/>
        <v>1.7500000000000012E-2</v>
      </c>
      <c r="U46" s="64">
        <f t="shared" si="50"/>
        <v>1.7500000000000012E-2</v>
      </c>
      <c r="V46" s="64">
        <f t="shared" si="51"/>
        <v>1.7500000000000012E-2</v>
      </c>
      <c r="W46" s="64">
        <f t="shared" si="52"/>
        <v>1.7500000000000012E-2</v>
      </c>
      <c r="X46" s="64">
        <f t="shared" si="53"/>
        <v>1.7500000000000012E-2</v>
      </c>
      <c r="Y46" s="64">
        <f t="shared" si="54"/>
        <v>1.7500000000000012E-2</v>
      </c>
      <c r="Z46" s="64">
        <f t="shared" si="43"/>
        <v>0.18259636898033513</v>
      </c>
      <c r="AA46" s="64">
        <f t="shared" si="44"/>
        <v>0.173214527976324</v>
      </c>
      <c r="AB46" s="64">
        <f t="shared" si="10"/>
        <v>0.19864961627090505</v>
      </c>
      <c r="AC46" s="64">
        <f t="shared" si="11"/>
        <v>0.19434323426826552</v>
      </c>
      <c r="AD46" s="64">
        <f t="shared" si="12"/>
        <v>0.19028502627821423</v>
      </c>
      <c r="AE46" s="64">
        <f t="shared" si="13"/>
        <v>0.18644155324962228</v>
      </c>
      <c r="AF46" s="64">
        <f t="shared" si="14"/>
        <v>0.18278891683268919</v>
      </c>
      <c r="AG46" s="64">
        <f t="shared" si="15"/>
        <v>0.17930725217302423</v>
      </c>
      <c r="AH46" s="64">
        <f t="shared" si="16"/>
        <v>0.17597961322610645</v>
      </c>
      <c r="AI46" s="64">
        <f t="shared" si="17"/>
        <v>0.17279187431740894</v>
      </c>
      <c r="AJ46" s="64">
        <f t="shared" si="18"/>
        <v>0.17211076348146206</v>
      </c>
      <c r="AK46" s="356">
        <f>(1+O46)*'Projeções - Receitas'!N$34</f>
        <v>1875438012633.1306</v>
      </c>
      <c r="AL46" s="356">
        <f>(1+P46)*'Projeções - Receitas'!T$34</f>
        <v>1976058924597.5959</v>
      </c>
      <c r="AM46" s="356">
        <f>(1+Q46)*'Projeções - Receitas'!U$34</f>
        <v>2213185995549.3076</v>
      </c>
      <c r="AN46" s="356">
        <f>(1+R46)*'Projeções - Receitas'!V$34</f>
        <v>2478768315015.2246</v>
      </c>
      <c r="AO46" s="356">
        <f>(1+S46)*'Projeções - Receitas'!W$34</f>
        <v>2776220512817.0522</v>
      </c>
      <c r="AP46" s="356">
        <f>(1+T46)*'Projeções - Receitas'!X$34</f>
        <v>3109366974355.0986</v>
      </c>
      <c r="AQ46" s="356">
        <f>(1+U46)*'Projeções - Receitas'!Y$34</f>
        <v>3482491011277.7104</v>
      </c>
      <c r="AR46" s="356">
        <f>(1+V46)*'Projeções - Receitas'!Z$34</f>
        <v>3900389932631.0361</v>
      </c>
      <c r="AS46" s="356">
        <f>(1+W46)*'Projeções - Receitas'!AA$34</f>
        <v>4368436724546.7612</v>
      </c>
      <c r="AT46" s="356">
        <f>(1+X46)*'Projeções - Receitas'!AB$34</f>
        <v>4892649131492.373</v>
      </c>
      <c r="AU46" s="356">
        <f>(1+Y46)*'Projeções - Receitas'!AC$34</f>
        <v>5479767027271.459</v>
      </c>
      <c r="AV46" s="357">
        <f t="shared" si="19"/>
        <v>1645979957492.7244</v>
      </c>
      <c r="AW46" s="357">
        <f t="shared" si="20"/>
        <v>1734289996684.9119</v>
      </c>
      <c r="AX46" s="357">
        <f t="shared" si="21"/>
        <v>1942404796287.1013</v>
      </c>
      <c r="AY46" s="357">
        <f t="shared" si="22"/>
        <v>2175493371841.5535</v>
      </c>
      <c r="AZ46" s="357">
        <f t="shared" si="23"/>
        <v>2436552576462.5405</v>
      </c>
      <c r="BA46" s="357">
        <f t="shared" si="24"/>
        <v>2728938885638.0454</v>
      </c>
      <c r="BB46" s="357">
        <f t="shared" si="25"/>
        <v>3056411551914.6108</v>
      </c>
      <c r="BC46" s="357">
        <f t="shared" si="26"/>
        <v>3423180938144.3647</v>
      </c>
      <c r="BD46" s="357">
        <f t="shared" si="27"/>
        <v>3833962650721.689</v>
      </c>
      <c r="BE46" s="357">
        <f t="shared" si="28"/>
        <v>4294038168808.292</v>
      </c>
      <c r="BF46" s="357">
        <f t="shared" si="29"/>
        <v>4809322749065.2881</v>
      </c>
      <c r="BG46" s="356">
        <f>(AK46*SUMPRODUCT(DA$10:DA$13,DA$28:DA$31)+AV46*SUMPRODUCT(DA$14:DA$23,DA$32:DA$41))*'Projeções - Receitas'!T$23+(AK46*DA$11*'Projeções - Receitas'!T$25)</f>
        <v>61299132245.812134</v>
      </c>
      <c r="BH46" s="356">
        <f>(AL46*SUMPRODUCT(DB$10:DB$13,DB$28:DB$31)+AW46*SUMPRODUCT(DB$14:DB$23,DB$32:DB$41))*'Projeções - Receitas'!U$23+(AL46*DB$11*'Projeções - Receitas'!U$25)</f>
        <v>49402411452.180397</v>
      </c>
      <c r="BI46" s="356">
        <f>(AM46*SUMPRODUCT(DC$10:DC$13,DC$28:DC$31)+AX46*SUMPRODUCT(DC$14:DC$23,DC$32:DC$41))*'Projeções - Receitas'!V$23+(AM46*DC$11*'Projeções - Receitas'!V$25)</f>
        <v>54662848344.073212</v>
      </c>
      <c r="BJ46" s="356">
        <f>(AN46*SUMPRODUCT(DD$10:DD$13,DD$28:DD$31)+AY46*SUMPRODUCT(DD$14:DD$23,DD$32:DD$41))*'Projeções - Receitas'!W$23+(AN46*DD$11*'Projeções - Receitas'!W$25)</f>
        <v>60429109153.664063</v>
      </c>
      <c r="BK46" s="356">
        <f>(AO46*SUMPRODUCT(DE$10:DE$13,DE$28:DE$31)+AZ46*SUMPRODUCT(DE$14:DE$23,DE$32:DE$41))*'Projeções - Receitas'!X$23+(AO46*DE$11*'Projeções - Receitas'!X$25)</f>
        <v>66773003397.027725</v>
      </c>
      <c r="BL46" s="356">
        <f>(AP46*SUMPRODUCT(DF$10:DF$13,DF$28:DF$31)+BA46*SUMPRODUCT(DF$14:DF$23,DF$32:DF$41))*'Projeções - Receitas'!Y$23+(AP46*DF$11*'Projeções - Receitas'!Y$25)</f>
        <v>73769253086.985962</v>
      </c>
      <c r="BM46" s="356">
        <f>(AQ46*SUMPRODUCT(DG$10:DG$13,DG$28:DG$31)+BB46*SUMPRODUCT(DG$14:DG$23,DG$32:DG$41))*'Projeções - Receitas'!Z$23+(AQ46*DG$11*'Projeções - Receitas'!Z$25)</f>
        <v>81489329538.844025</v>
      </c>
      <c r="BN46" s="356">
        <f>(AR46*SUMPRODUCT(DH$10:DH$13,DH$28:DH$31)+BC46*SUMPRODUCT(DH$14:DH$23,DH$32:DH$41))*'Projeções - Receitas'!AA$23+(AR46*DH$11*'Projeções - Receitas'!AA$25)</f>
        <v>90004619798.331299</v>
      </c>
      <c r="BO46" s="356">
        <f>(AS46*SUMPRODUCT(DI$10:DI$13,DI$28:DI$31)+BD46*SUMPRODUCT(DI$14:DI$23,DI$32:DI$41))*'Projeções - Receitas'!AB$23+(AS46*DI$11*'Projeções - Receitas'!AB$25)</f>
        <v>99394058445.790436</v>
      </c>
      <c r="BP46" s="356">
        <f>(AT46*SUMPRODUCT(DJ$10:DJ$13,DJ$28:DJ$31)+BE46*SUMPRODUCT(DJ$14:DJ$23,DJ$32:DJ$41))*'Projeções - Receitas'!AC$23+(AT46*DJ$11*'Projeções - Receitas'!AC$25)</f>
        <v>109746757282.98491</v>
      </c>
      <c r="BQ46" s="356">
        <f>(AU46*SUMPRODUCT(DK$10:DK$13,DK$28:DK$31)+BF46*SUMPRODUCT(DK$14:DK$23,DK$32:DK$41))*'Projeções - Receitas'!AD$23+(AU46*DK$11*'Projeções - Receitas'!AD$25)</f>
        <v>141897107669.81183</v>
      </c>
      <c r="BR46" s="357">
        <f>((BG46+'DRE + DCF'!T$12)*(1+'DRE + DCF'!T$15)+'DRE + DCF'!T$18)*(1+'DRE + DCF'!T$25)*'DRE + DCF'!T$33</f>
        <v>33937610687.442345</v>
      </c>
      <c r="BS46" s="357">
        <f>((BH46+'DRE + DCF'!U$12)*(1+'DRE + DCF'!U$15)+'DRE + DCF'!U$18)*(1+'DRE + DCF'!U$25)*'DRE + DCF'!U$33</f>
        <v>25819305899.187923</v>
      </c>
      <c r="BT46" s="357">
        <f>((BI46+'DRE + DCF'!V$12)*(1+'DRE + DCF'!V$15)+'DRE + DCF'!V$18)*(1+'DRE + DCF'!V$25)*'DRE + DCF'!V$33</f>
        <v>28659896550.143696</v>
      </c>
      <c r="BU46" s="357">
        <f>((BJ46+'DRE + DCF'!W$12)*(1+'DRE + DCF'!W$15)+'DRE + DCF'!W$18)*(1+'DRE + DCF'!W$25)*'DRE + DCF'!W$33</f>
        <v>31741195095.232483</v>
      </c>
      <c r="BV46" s="357">
        <f>((BK46+'DRE + DCF'!X$12)*(1+'DRE + DCF'!X$15)+'DRE + DCF'!X$18)*(1+'DRE + DCF'!X$25)*'DRE + DCF'!X$33</f>
        <v>35109323413.021927</v>
      </c>
      <c r="BW46" s="357">
        <f>((BL46+'DRE + DCF'!Y$12)*(1+'DRE + DCF'!Y$15)+'DRE + DCF'!Y$18)*(1+'DRE + DCF'!Y$25)*'DRE + DCF'!Y$33</f>
        <v>38812021429.325455</v>
      </c>
      <c r="BX46" s="357">
        <f>((BM46+'DRE + DCF'!Z$12)*(1+'DRE + DCF'!Z$15)+'DRE + DCF'!Z$18)*(1+'DRE + DCF'!Z$25)*'DRE + DCF'!Z$33</f>
        <v>42895066159.913979</v>
      </c>
      <c r="BY46" s="357">
        <f>((BN46+'DRE + DCF'!AA$12)*(1+'DRE + DCF'!AA$15)+'DRE + DCF'!AA$18)*(1+'DRE + DCF'!AA$25)*'DRE + DCF'!AA$33</f>
        <v>47400503070.671806</v>
      </c>
      <c r="BZ46" s="357">
        <f>((BO46+'DRE + DCF'!AB$12)*(1+'DRE + DCF'!AB$15)+'DRE + DCF'!AB$18)*(1+'DRE + DCF'!AB$25)*'DRE + DCF'!AB$33</f>
        <v>52374093348.357376</v>
      </c>
      <c r="CA46" s="357">
        <f>((BP46+'DRE + DCF'!AC$12)*(1+'DRE + DCF'!AC$15)+'DRE + DCF'!AC$18)*(1+'DRE + DCF'!AC$25)*'DRE + DCF'!AC$33</f>
        <v>57868036670.985519</v>
      </c>
      <c r="CB46" s="357">
        <f>((BQ46+'DRE + DCF'!AD$12)*(1+'DRE + DCF'!AD$15)+'DRE + DCF'!AD$18)*(1+'DRE + DCF'!AD$25)*'DRE + DCF'!AD$33</f>
        <v>74801813352.405502</v>
      </c>
      <c r="CC46" s="357">
        <f>BR46*(1-DA$47)+('DRE + DCF'!N$53*10^6)</f>
        <v>199334921466.42572</v>
      </c>
      <c r="CD46" s="357">
        <f>BS46*(1-DB$47)+('DRE + DCF'!T$53*10^6)</f>
        <v>200821524097.82571</v>
      </c>
      <c r="CE46" s="357">
        <f>BT46*(1-DC$47)+('DRE + DCF'!U$53*10^6)</f>
        <v>219824274376.00546</v>
      </c>
      <c r="CF46" s="357">
        <f>BU46*(1-DD$47)+('DRE + DCF'!V$53*10^6)</f>
        <v>240865925670.87878</v>
      </c>
      <c r="CG46" s="357">
        <f>BV46*(1-DE$47)+('DRE + DCF'!W$53*10^6)</f>
        <v>264136596617.75507</v>
      </c>
      <c r="CH46" s="357">
        <f>BW46*(1-DF$47)+('DRE + DCF'!X$53*10^6)</f>
        <v>289857604160.92151</v>
      </c>
      <c r="CI46" s="357">
        <f>BX46*(1-DG$47)+('DRE + DCF'!Y$53*10^6)</f>
        <v>318280379915.51453</v>
      </c>
      <c r="CJ46" s="357">
        <f>BY46*(1-DH$47)+('DRE + DCF'!Z$53*10^6)</f>
        <v>349684100611.6991</v>
      </c>
      <c r="CK46" s="357">
        <f>BZ46*(1-DI$47)+('DRE + DCF'!AA$53*10^6)</f>
        <v>384377902594.22919</v>
      </c>
      <c r="CL46" s="357">
        <f>CA46*(1-DJ$47)+('DRE + DCF'!AB$53*10^6)</f>
        <v>422705006904.00507</v>
      </c>
      <c r="CM46" s="357">
        <f>CB46*(1-DK$47)+('DRE + DCF'!AC$53*10^6)</f>
        <v>471563443382.11627</v>
      </c>
      <c r="CN46" s="357">
        <f t="shared" si="30"/>
        <v>1091669689707.2102</v>
      </c>
      <c r="CO46" s="357">
        <f t="shared" si="31"/>
        <v>1159380373251.8049</v>
      </c>
      <c r="CP46" s="357">
        <f t="shared" si="32"/>
        <v>1106592997774.6538</v>
      </c>
      <c r="CQ46" s="357">
        <f t="shared" si="33"/>
        <v>1239384157507.6123</v>
      </c>
      <c r="CR46" s="357">
        <f t="shared" si="34"/>
        <v>1388110256408.5261</v>
      </c>
      <c r="CS46" s="357">
        <f t="shared" si="35"/>
        <v>1554683487177.5493</v>
      </c>
      <c r="CT46" s="357">
        <f t="shared" si="36"/>
        <v>1741245505638.8552</v>
      </c>
      <c r="CU46" s="357">
        <f t="shared" si="37"/>
        <v>1950194966315.5181</v>
      </c>
      <c r="CV46" s="357">
        <f t="shared" si="38"/>
        <v>2184218362273.3806</v>
      </c>
      <c r="CW46" s="357">
        <f t="shared" si="39"/>
        <v>2446324565746.1865</v>
      </c>
      <c r="CX46" s="358">
        <f t="shared" si="40"/>
        <v>2739883513635.7295</v>
      </c>
      <c r="CZ46" s="365" t="s">
        <v>335</v>
      </c>
      <c r="DA46" s="351">
        <f>'DRE + DCF'!T60</f>
        <v>0.15718747824180726</v>
      </c>
      <c r="DB46" s="351">
        <f>'DRE + DCF'!U60</f>
        <v>0.15718747824180726</v>
      </c>
      <c r="DC46" s="351">
        <f>'DRE + DCF'!V60</f>
        <v>0.15718747824180726</v>
      </c>
      <c r="DD46" s="351">
        <f>'DRE + DCF'!W60</f>
        <v>0.15718747824180726</v>
      </c>
      <c r="DE46" s="351">
        <f>'DRE + DCF'!X60</f>
        <v>0.15718747824180726</v>
      </c>
      <c r="DF46" s="351">
        <f>'DRE + DCF'!Y60</f>
        <v>0.15718747824180726</v>
      </c>
      <c r="DG46" s="351">
        <f>'DRE + DCF'!Z60</f>
        <v>0.15718747824180726</v>
      </c>
      <c r="DH46" s="351">
        <f>'DRE + DCF'!AA60</f>
        <v>0.15718747824180726</v>
      </c>
      <c r="DI46" s="351">
        <f>'DRE + DCF'!AB60</f>
        <v>0.15718747824180726</v>
      </c>
      <c r="DJ46" s="351">
        <f>'DRE + DCF'!AC60</f>
        <v>0.15718747824180726</v>
      </c>
      <c r="DK46" s="371">
        <f>'DRE + DCF'!AD60</f>
        <v>0.15718747824180726</v>
      </c>
    </row>
    <row r="47" spans="4:115" ht="30" customHeight="1" x14ac:dyDescent="0.25">
      <c r="D47" s="355">
        <f t="shared" si="41"/>
        <v>2.5329481705043982E-2</v>
      </c>
      <c r="E47" s="64">
        <f t="shared" si="0"/>
        <v>1.5949572197017065E-2</v>
      </c>
      <c r="F47" s="64">
        <f t="shared" si="1"/>
        <v>4.1373367955002599E-2</v>
      </c>
      <c r="G47" s="64">
        <f t="shared" si="2"/>
        <v>3.7068977193883773E-2</v>
      </c>
      <c r="H47" s="64">
        <f t="shared" si="3"/>
        <v>3.3012636363255049E-2</v>
      </c>
      <c r="I47" s="64">
        <f t="shared" si="4"/>
        <v>2.9170925289813909E-2</v>
      </c>
      <c r="J47" s="64">
        <f t="shared" si="5"/>
        <v>2.551995799889778E-2</v>
      </c>
      <c r="K47" s="64">
        <f t="shared" si="6"/>
        <v>2.2039879178565147E-2</v>
      </c>
      <c r="L47" s="64">
        <f t="shared" si="7"/>
        <v>1.8713751000079326E-2</v>
      </c>
      <c r="M47" s="64">
        <f t="shared" si="8"/>
        <v>1.5527454831619547E-2</v>
      </c>
      <c r="N47" s="64">
        <f t="shared" si="9"/>
        <v>1.4847705668475125E-2</v>
      </c>
      <c r="O47" s="64">
        <f t="shared" si="45"/>
        <v>1.8000000000000013E-2</v>
      </c>
      <c r="P47" s="64">
        <f t="shared" si="45"/>
        <v>1.8000000000000013E-2</v>
      </c>
      <c r="Q47" s="64">
        <f t="shared" si="46"/>
        <v>1.8000000000000013E-2</v>
      </c>
      <c r="R47" s="64">
        <f t="shared" si="47"/>
        <v>1.8000000000000013E-2</v>
      </c>
      <c r="S47" s="64">
        <f t="shared" si="48"/>
        <v>1.8000000000000013E-2</v>
      </c>
      <c r="T47" s="64">
        <f t="shared" si="49"/>
        <v>1.8000000000000013E-2</v>
      </c>
      <c r="U47" s="64">
        <f t="shared" si="50"/>
        <v>1.8000000000000013E-2</v>
      </c>
      <c r="V47" s="64">
        <f t="shared" si="51"/>
        <v>1.8000000000000013E-2</v>
      </c>
      <c r="W47" s="64">
        <f t="shared" si="52"/>
        <v>1.8000000000000013E-2</v>
      </c>
      <c r="X47" s="64">
        <f t="shared" si="53"/>
        <v>1.8000000000000013E-2</v>
      </c>
      <c r="Y47" s="64">
        <f t="shared" si="54"/>
        <v>1.8000000000000013E-2</v>
      </c>
      <c r="Z47" s="64">
        <f t="shared" si="43"/>
        <v>0.18251695994685124</v>
      </c>
      <c r="AA47" s="64">
        <f t="shared" si="44"/>
        <v>0.17313705043882432</v>
      </c>
      <c r="AB47" s="64">
        <f t="shared" si="10"/>
        <v>0.19856084619680986</v>
      </c>
      <c r="AC47" s="64">
        <f t="shared" si="11"/>
        <v>0.19425645543569103</v>
      </c>
      <c r="AD47" s="64">
        <f t="shared" si="12"/>
        <v>0.19020011460506231</v>
      </c>
      <c r="AE47" s="64">
        <f t="shared" si="13"/>
        <v>0.18635840353162117</v>
      </c>
      <c r="AF47" s="64">
        <f t="shared" si="14"/>
        <v>0.18270743624070504</v>
      </c>
      <c r="AG47" s="64">
        <f t="shared" si="15"/>
        <v>0.17922735742037241</v>
      </c>
      <c r="AH47" s="64">
        <f t="shared" si="16"/>
        <v>0.17590122924188659</v>
      </c>
      <c r="AI47" s="64">
        <f t="shared" si="17"/>
        <v>0.17271493307342681</v>
      </c>
      <c r="AJ47" s="64">
        <f t="shared" si="18"/>
        <v>0.17203518391028239</v>
      </c>
      <c r="AK47" s="356">
        <f>(1+O47)*'Projeções - Receitas'!N$34</f>
        <v>1876359603794.1296</v>
      </c>
      <c r="AL47" s="356">
        <f>(1+P47)*'Projeções - Receitas'!T$34</f>
        <v>1977029960924.1794</v>
      </c>
      <c r="AM47" s="356">
        <f>(1+Q47)*'Projeções - Receitas'!U$34</f>
        <v>2214273556235.0811</v>
      </c>
      <c r="AN47" s="356">
        <f>(1+R47)*'Projeções - Receitas'!V$34</f>
        <v>2479986382983.291</v>
      </c>
      <c r="AO47" s="356">
        <f>(1+S47)*'Projeções - Receitas'!W$34</f>
        <v>2777584748941.2866</v>
      </c>
      <c r="AP47" s="356">
        <f>(1+T47)*'Projeções - Receitas'!X$34</f>
        <v>3110894918814.2407</v>
      </c>
      <c r="AQ47" s="356">
        <f>(1+U47)*'Projeções - Receitas'!Y$34</f>
        <v>3484202309071.9502</v>
      </c>
      <c r="AR47" s="356">
        <f>(1+V47)*'Projeções - Receitas'!Z$34</f>
        <v>3902306586160.5845</v>
      </c>
      <c r="AS47" s="356">
        <f>(1+W47)*'Projeções - Receitas'!AA$34</f>
        <v>4370583376499.8555</v>
      </c>
      <c r="AT47" s="356">
        <f>(1+X47)*'Projeções - Receitas'!AB$34</f>
        <v>4895053381679.8389</v>
      </c>
      <c r="AU47" s="356">
        <f>(1+Y47)*'Projeções - Receitas'!AC$34</f>
        <v>5482459787481.4199</v>
      </c>
      <c r="AV47" s="357">
        <f t="shared" si="19"/>
        <v>1646788792852.6716</v>
      </c>
      <c r="AW47" s="357">
        <f t="shared" si="20"/>
        <v>1735142227641.5137</v>
      </c>
      <c r="AX47" s="357">
        <f t="shared" si="21"/>
        <v>1943359294958.4954</v>
      </c>
      <c r="AY47" s="357">
        <f t="shared" si="22"/>
        <v>2176562410353.5149</v>
      </c>
      <c r="AZ47" s="357">
        <f t="shared" si="23"/>
        <v>2437749899595.9375</v>
      </c>
      <c r="BA47" s="357">
        <f t="shared" si="24"/>
        <v>2730279887547.4497</v>
      </c>
      <c r="BB47" s="357">
        <f t="shared" si="25"/>
        <v>3057913474053.144</v>
      </c>
      <c r="BC47" s="357">
        <f t="shared" si="26"/>
        <v>3424863090939.5215</v>
      </c>
      <c r="BD47" s="357">
        <f t="shared" si="27"/>
        <v>3835846661852.2646</v>
      </c>
      <c r="BE47" s="357">
        <f t="shared" si="28"/>
        <v>4296148261274.5371</v>
      </c>
      <c r="BF47" s="357">
        <f t="shared" si="29"/>
        <v>4811686052627.4824</v>
      </c>
      <c r="BG47" s="356">
        <f>(AK47*SUMPRODUCT(DA$10:DA$13,DA$28:DA$31)+AV47*SUMPRODUCT(DA$14:DA$23,DA$32:DA$41))*'Projeções - Receitas'!T$23+(AK47*DA$11*'Projeções - Receitas'!T$25)</f>
        <v>61329254669.520134</v>
      </c>
      <c r="BH47" s="356">
        <f>(AL47*SUMPRODUCT(DB$10:DB$13,DB$28:DB$31)+AW47*SUMPRODUCT(DB$14:DB$23,DB$32:DB$41))*'Projeções - Receitas'!U$23+(AL47*DB$11*'Projeções - Receitas'!U$25)</f>
        <v>49426687821.444382</v>
      </c>
      <c r="BI47" s="356">
        <f>(AM47*SUMPRODUCT(DC$10:DC$13,DC$28:DC$31)+AX47*SUMPRODUCT(DC$14:DC$23,DC$32:DC$41))*'Projeções - Receitas'!V$23+(AM47*DC$11*'Projeções - Receitas'!V$25)</f>
        <v>54689709694.610832</v>
      </c>
      <c r="BJ47" s="356">
        <f>(AN47*SUMPRODUCT(DD$10:DD$13,DD$28:DD$31)+AY47*SUMPRODUCT(DD$14:DD$23,DD$32:DD$41))*'Projeções - Receitas'!W$23+(AN47*DD$11*'Projeções - Receitas'!W$25)</f>
        <v>60458804047.597015</v>
      </c>
      <c r="BK47" s="356">
        <f>(AO47*SUMPRODUCT(DE$10:DE$13,DE$28:DE$31)+AZ47*SUMPRODUCT(DE$14:DE$23,DE$32:DE$41))*'Projeções - Receitas'!X$23+(AO47*DE$11*'Projeções - Receitas'!X$25)</f>
        <v>66805815683.709312</v>
      </c>
      <c r="BL47" s="356">
        <f>(AP47*SUMPRODUCT(DF$10:DF$13,DF$28:DF$31)+BA47*SUMPRODUCT(DF$14:DF$23,DF$32:DF$41))*'Projeções - Receitas'!Y$23+(AP47*DF$11*'Projeções - Receitas'!Y$25)</f>
        <v>73805503334.203125</v>
      </c>
      <c r="BM47" s="356">
        <f>(AQ47*SUMPRODUCT(DG$10:DG$13,DG$28:DG$31)+BB47*SUMPRODUCT(DG$14:DG$23,DG$32:DG$41))*'Projeções - Receitas'!Z$23+(AQ47*DG$11*'Projeções - Receitas'!Z$25)</f>
        <v>81529373435.423248</v>
      </c>
      <c r="BN47" s="356">
        <f>(AR47*SUMPRODUCT(DH$10:DH$13,DH$28:DH$31)+BC47*SUMPRODUCT(DH$14:DH$23,DH$32:DH$41))*'Projeções - Receitas'!AA$23+(AR47*DH$11*'Projeções - Receitas'!AA$25)</f>
        <v>90048848112.728485</v>
      </c>
      <c r="BO47" s="356">
        <f>(AS47*SUMPRODUCT(DI$10:DI$13,DI$28:DI$31)+BD47*SUMPRODUCT(DI$14:DI$23,DI$32:DI$41))*'Projeções - Receitas'!AB$23+(AS47*DI$11*'Projeções - Receitas'!AB$25)</f>
        <v>99442900734.953003</v>
      </c>
      <c r="BP47" s="356">
        <f>(AT47*SUMPRODUCT(DJ$10:DJ$13,DJ$28:DJ$31)+BE47*SUMPRODUCT(DJ$14:DJ$23,DJ$32:DJ$41))*'Projeções - Receitas'!AC$23+(AT47*DJ$11*'Projeções - Receitas'!AC$25)</f>
        <v>109800686893.44333</v>
      </c>
      <c r="BQ47" s="356">
        <f>(AU47*SUMPRODUCT(DK$10:DK$13,DK$28:DK$31)+BF47*SUMPRODUCT(DK$14:DK$23,DK$32:DK$41))*'Projeções - Receitas'!AD$23+(AU47*DK$11*'Projeções - Receitas'!AD$25)</f>
        <v>141966835978.24902</v>
      </c>
      <c r="BR47" s="357">
        <f>((BG47+'DRE + DCF'!T$12)*(1+'DRE + DCF'!T$15)+'DRE + DCF'!T$18)*(1+'DRE + DCF'!T$25)*'DRE + DCF'!T$33</f>
        <v>33956057323.345882</v>
      </c>
      <c r="BS47" s="357">
        <f>((BH47+'DRE + DCF'!U$12)*(1+'DRE + DCF'!U$15)+'DRE + DCF'!U$18)*(1+'DRE + DCF'!U$25)*'DRE + DCF'!U$33</f>
        <v>25833995430.473255</v>
      </c>
      <c r="BT47" s="357">
        <f>((BI47+'DRE + DCF'!V$12)*(1+'DRE + DCF'!V$15)+'DRE + DCF'!V$18)*(1+'DRE + DCF'!V$25)*'DRE + DCF'!V$33</f>
        <v>28676131787.848854</v>
      </c>
      <c r="BU47" s="357">
        <f>((BJ47+'DRE + DCF'!W$12)*(1+'DRE + DCF'!W$15)+'DRE + DCF'!W$18)*(1+'DRE + DCF'!W$25)*'DRE + DCF'!W$33</f>
        <v>31759122549.696377</v>
      </c>
      <c r="BV47" s="357">
        <f>((BK47+'DRE + DCF'!X$12)*(1+'DRE + DCF'!X$15)+'DRE + DCF'!X$18)*(1+'DRE + DCF'!X$25)*'DRE + DCF'!X$33</f>
        <v>35129110361.685097</v>
      </c>
      <c r="BW47" s="357">
        <f>((BL47+'DRE + DCF'!Y$12)*(1+'DRE + DCF'!Y$15)+'DRE + DCF'!Y$18)*(1+'DRE + DCF'!Y$25)*'DRE + DCF'!Y$33</f>
        <v>38833856681.83474</v>
      </c>
      <c r="BX47" s="357">
        <f>((BM47+'DRE + DCF'!Z$12)*(1+'DRE + DCF'!Z$15)+'DRE + DCF'!Z$18)*(1+'DRE + DCF'!Z$25)*'DRE + DCF'!Z$33</f>
        <v>42919158996.12355</v>
      </c>
      <c r="BY47" s="357">
        <f>((BN47+'DRE + DCF'!AA$12)*(1+'DRE + DCF'!AA$15)+'DRE + DCF'!AA$18)*(1+'DRE + DCF'!AA$25)*'DRE + DCF'!AA$33</f>
        <v>47427083119.236961</v>
      </c>
      <c r="BZ47" s="357">
        <f>((BO47+'DRE + DCF'!AB$12)*(1+'DRE + DCF'!AB$15)+'DRE + DCF'!AB$18)*(1+'DRE + DCF'!AB$25)*'DRE + DCF'!AB$33</f>
        <v>52403412716.708504</v>
      </c>
      <c r="CA47" s="357">
        <f>((BP47+'DRE + DCF'!AC$12)*(1+'DRE + DCF'!AC$15)+'DRE + DCF'!AC$18)*(1+'DRE + DCF'!AC$25)*'DRE + DCF'!AC$33</f>
        <v>57900372837.381149</v>
      </c>
      <c r="CB47" s="357">
        <f>((BQ47+'DRE + DCF'!AD$12)*(1+'DRE + DCF'!AD$15)+'DRE + DCF'!AD$18)*(1+'DRE + DCF'!AD$25)*'DRE + DCF'!AD$33</f>
        <v>74842722565.623215</v>
      </c>
      <c r="CC47" s="357">
        <f>BR47*(1-DA$47)+('DRE + DCF'!N$53*10^6)</f>
        <v>199346143711.10477</v>
      </c>
      <c r="CD47" s="357">
        <f>BS47*(1-DB$47)+('DRE + DCF'!T$53*10^6)</f>
        <v>200830337816.59692</v>
      </c>
      <c r="CE47" s="357">
        <f>BT47*(1-DC$47)+('DRE + DCF'!U$53*10^6)</f>
        <v>219834015518.62857</v>
      </c>
      <c r="CF47" s="357">
        <f>BU47*(1-DD$47)+('DRE + DCF'!V$53*10^6)</f>
        <v>240876682143.55713</v>
      </c>
      <c r="CG47" s="357">
        <f>BV47*(1-DE$47)+('DRE + DCF'!W$53*10^6)</f>
        <v>264148468786.95297</v>
      </c>
      <c r="CH47" s="357">
        <f>BW47*(1-DF$47)+('DRE + DCF'!X$53*10^6)</f>
        <v>289870705312.42706</v>
      </c>
      <c r="CI47" s="357">
        <f>BX47*(1-DG$47)+('DRE + DCF'!Y$53*10^6)</f>
        <v>318294835617.2403</v>
      </c>
      <c r="CJ47" s="357">
        <f>BY47*(1-DH$47)+('DRE + DCF'!Z$53*10^6)</f>
        <v>349700048640.8382</v>
      </c>
      <c r="CK47" s="357">
        <f>BZ47*(1-DI$47)+('DRE + DCF'!AA$53*10^6)</f>
        <v>384395494215.23987</v>
      </c>
      <c r="CL47" s="357">
        <f>CA47*(1-DJ$47)+('DRE + DCF'!AB$53*10^6)</f>
        <v>422724408603.84247</v>
      </c>
      <c r="CM47" s="357">
        <f>CB47*(1-DK$47)+('DRE + DCF'!AC$53*10^6)</f>
        <v>471587988910.04688</v>
      </c>
      <c r="CN47" s="357">
        <f t="shared" si="30"/>
        <v>1092206136729.1793</v>
      </c>
      <c r="CO47" s="357">
        <f t="shared" si="31"/>
        <v>1159950093336.9409</v>
      </c>
      <c r="CP47" s="357">
        <f t="shared" si="32"/>
        <v>1107136778117.5405</v>
      </c>
      <c r="CQ47" s="357">
        <f t="shared" si="33"/>
        <v>1239993191491.6455</v>
      </c>
      <c r="CR47" s="357">
        <f t="shared" si="34"/>
        <v>1388792374470.6433</v>
      </c>
      <c r="CS47" s="357">
        <f t="shared" si="35"/>
        <v>1555447459407.1204</v>
      </c>
      <c r="CT47" s="357">
        <f t="shared" si="36"/>
        <v>1742101154535.9751</v>
      </c>
      <c r="CU47" s="357">
        <f t="shared" si="37"/>
        <v>1951153293080.2922</v>
      </c>
      <c r="CV47" s="357">
        <f t="shared" si="38"/>
        <v>2185291688249.9277</v>
      </c>
      <c r="CW47" s="357">
        <f t="shared" si="39"/>
        <v>2447526690839.9194</v>
      </c>
      <c r="CX47" s="358">
        <f t="shared" si="40"/>
        <v>2741229893740.71</v>
      </c>
      <c r="CZ47" s="372" t="s">
        <v>336</v>
      </c>
      <c r="DA47" s="373">
        <f>'DRE + DCF'!T39</f>
        <v>0.39163732955233266</v>
      </c>
      <c r="DB47" s="373">
        <f>'DRE + DCF'!U39</f>
        <v>0.4</v>
      </c>
      <c r="DC47" s="373">
        <f>'DRE + DCF'!V39</f>
        <v>0.4</v>
      </c>
      <c r="DD47" s="373">
        <f>'DRE + DCF'!W39</f>
        <v>0.4</v>
      </c>
      <c r="DE47" s="373">
        <f>'DRE + DCF'!X39</f>
        <v>0.4</v>
      </c>
      <c r="DF47" s="373">
        <f>'DRE + DCF'!Y39</f>
        <v>0.4</v>
      </c>
      <c r="DG47" s="373">
        <f>'DRE + DCF'!Z39</f>
        <v>0.4</v>
      </c>
      <c r="DH47" s="373">
        <f>'DRE + DCF'!AA39</f>
        <v>0.4</v>
      </c>
      <c r="DI47" s="373">
        <f>'DRE + DCF'!AB39</f>
        <v>0.4</v>
      </c>
      <c r="DJ47" s="373">
        <f>'DRE + DCF'!AC39</f>
        <v>0.4</v>
      </c>
      <c r="DK47" s="374">
        <v>0.4</v>
      </c>
    </row>
    <row r="48" spans="4:115" ht="30" customHeight="1" x14ac:dyDescent="0.25">
      <c r="D48" s="355">
        <f t="shared" si="41"/>
        <v>2.5250150638210622E-2</v>
      </c>
      <c r="E48" s="64">
        <f t="shared" si="0"/>
        <v>1.5872170729755469E-2</v>
      </c>
      <c r="F48" s="64">
        <f t="shared" si="1"/>
        <v>4.1284685038564833E-2</v>
      </c>
      <c r="G48" s="64">
        <f t="shared" si="2"/>
        <v>3.6982283563894047E-2</v>
      </c>
      <c r="H48" s="64">
        <f t="shared" si="3"/>
        <v>3.2927808059443564E-2</v>
      </c>
      <c r="I48" s="64">
        <f t="shared" si="4"/>
        <v>2.9087857211202106E-2</v>
      </c>
      <c r="J48" s="64">
        <f t="shared" si="5"/>
        <v>2.5438557407494872E-2</v>
      </c>
      <c r="K48" s="64">
        <f t="shared" si="6"/>
        <v>2.1960062869460367E-2</v>
      </c>
      <c r="L48" s="64">
        <f t="shared" si="7"/>
        <v>1.863544397607958E-2</v>
      </c>
      <c r="M48" s="64">
        <f t="shared" si="8"/>
        <v>1.5450589131323217E-2</v>
      </c>
      <c r="N48" s="64">
        <f t="shared" si="9"/>
        <v>1.4772200304041833E-2</v>
      </c>
      <c r="O48" s="64">
        <f t="shared" si="45"/>
        <v>1.8500000000000013E-2</v>
      </c>
      <c r="P48" s="64">
        <f t="shared" si="45"/>
        <v>1.8500000000000013E-2</v>
      </c>
      <c r="Q48" s="64">
        <f t="shared" si="46"/>
        <v>1.8500000000000013E-2</v>
      </c>
      <c r="R48" s="64">
        <f t="shared" si="47"/>
        <v>1.8500000000000013E-2</v>
      </c>
      <c r="S48" s="64">
        <f t="shared" si="48"/>
        <v>1.8500000000000013E-2</v>
      </c>
      <c r="T48" s="64">
        <f t="shared" si="49"/>
        <v>1.8500000000000013E-2</v>
      </c>
      <c r="U48" s="64">
        <f t="shared" si="50"/>
        <v>1.8500000000000013E-2</v>
      </c>
      <c r="V48" s="64">
        <f t="shared" si="51"/>
        <v>1.8500000000000013E-2</v>
      </c>
      <c r="W48" s="64">
        <f t="shared" si="52"/>
        <v>1.8500000000000013E-2</v>
      </c>
      <c r="X48" s="64">
        <f t="shared" si="53"/>
        <v>1.8500000000000013E-2</v>
      </c>
      <c r="Y48" s="64">
        <f t="shared" si="54"/>
        <v>1.8500000000000013E-2</v>
      </c>
      <c r="Z48" s="64">
        <f t="shared" si="43"/>
        <v>0.18243762888001788</v>
      </c>
      <c r="AA48" s="64">
        <f t="shared" si="44"/>
        <v>0.17305964897156273</v>
      </c>
      <c r="AB48" s="64">
        <f t="shared" si="10"/>
        <v>0.19847216328037209</v>
      </c>
      <c r="AC48" s="64">
        <f t="shared" si="11"/>
        <v>0.19416976180570131</v>
      </c>
      <c r="AD48" s="64">
        <f t="shared" si="12"/>
        <v>0.19011528630125082</v>
      </c>
      <c r="AE48" s="64">
        <f t="shared" si="13"/>
        <v>0.18627533545300937</v>
      </c>
      <c r="AF48" s="64">
        <f t="shared" si="14"/>
        <v>0.18262603564930213</v>
      </c>
      <c r="AG48" s="64">
        <f t="shared" si="15"/>
        <v>0.17914754111126763</v>
      </c>
      <c r="AH48" s="64">
        <f t="shared" si="16"/>
        <v>0.17582292221788684</v>
      </c>
      <c r="AI48" s="64">
        <f t="shared" si="17"/>
        <v>0.17263806737313048</v>
      </c>
      <c r="AJ48" s="64">
        <f t="shared" si="18"/>
        <v>0.17195967854584909</v>
      </c>
      <c r="AK48" s="356">
        <f>(1+O48)*'Projeções - Receitas'!N$34</f>
        <v>1877281194955.1284</v>
      </c>
      <c r="AL48" s="356">
        <f>(1+P48)*'Projeções - Receitas'!T$34</f>
        <v>1978000997250.7629</v>
      </c>
      <c r="AM48" s="356">
        <f>(1+Q48)*'Projeções - Receitas'!U$34</f>
        <v>2215361116920.8545</v>
      </c>
      <c r="AN48" s="356">
        <f>(1+R48)*'Projeções - Receitas'!V$34</f>
        <v>2481204450951.3574</v>
      </c>
      <c r="AO48" s="356">
        <f>(1+S48)*'Projeções - Receitas'!W$34</f>
        <v>2778948985065.5205</v>
      </c>
      <c r="AP48" s="356">
        <f>(1+T48)*'Projeções - Receitas'!X$34</f>
        <v>3112422863273.3833</v>
      </c>
      <c r="AQ48" s="356">
        <f>(1+U48)*'Projeções - Receitas'!Y$34</f>
        <v>3485913606866.1895</v>
      </c>
      <c r="AR48" s="356">
        <f>(1+V48)*'Projeções - Receitas'!Z$34</f>
        <v>3904223239690.1328</v>
      </c>
      <c r="AS48" s="356">
        <f>(1+W48)*'Projeções - Receitas'!AA$34</f>
        <v>4372730028452.9492</v>
      </c>
      <c r="AT48" s="356">
        <f>(1+X48)*'Projeções - Receitas'!AB$34</f>
        <v>4897457631867.3037</v>
      </c>
      <c r="AU48" s="356">
        <f>(1+Y48)*'Projeções - Receitas'!AC$34</f>
        <v>5485152547691.3809</v>
      </c>
      <c r="AV48" s="357">
        <f t="shared" si="19"/>
        <v>1647597628212.6187</v>
      </c>
      <c r="AW48" s="357">
        <f t="shared" si="20"/>
        <v>1735994458598.1155</v>
      </c>
      <c r="AX48" s="357">
        <f t="shared" si="21"/>
        <v>1944313793629.8894</v>
      </c>
      <c r="AY48" s="357">
        <f t="shared" si="22"/>
        <v>2177631448865.4763</v>
      </c>
      <c r="AZ48" s="357">
        <f t="shared" si="23"/>
        <v>2438947222729.3335</v>
      </c>
      <c r="BA48" s="357">
        <f t="shared" si="24"/>
        <v>2731620889456.854</v>
      </c>
      <c r="BB48" s="357">
        <f t="shared" si="25"/>
        <v>3059415396191.6768</v>
      </c>
      <c r="BC48" s="357">
        <f t="shared" si="26"/>
        <v>3426545243734.6782</v>
      </c>
      <c r="BD48" s="357">
        <f t="shared" si="27"/>
        <v>3837730672982.8403</v>
      </c>
      <c r="BE48" s="357">
        <f t="shared" si="28"/>
        <v>4298258353740.7817</v>
      </c>
      <c r="BF48" s="357">
        <f t="shared" si="29"/>
        <v>4814049356189.6758</v>
      </c>
      <c r="BG48" s="356">
        <f>(AK48*SUMPRODUCT(DA$10:DA$13,DA$28:DA$31)+AV48*SUMPRODUCT(DA$14:DA$23,DA$32:DA$41))*'Projeções - Receitas'!T$23+(AK48*DA$11*'Projeções - Receitas'!T$25)</f>
        <v>61359377093.22818</v>
      </c>
      <c r="BH48" s="356">
        <f>(AL48*SUMPRODUCT(DB$10:DB$13,DB$28:DB$31)+AW48*SUMPRODUCT(DB$14:DB$23,DB$32:DB$41))*'Projeções - Receitas'!U$23+(AL48*DB$11*'Projeções - Receitas'!U$25)</f>
        <v>49450964190.708359</v>
      </c>
      <c r="BI48" s="356">
        <f>(AM48*SUMPRODUCT(DC$10:DC$13,DC$28:DC$31)+AX48*SUMPRODUCT(DC$14:DC$23,DC$32:DC$41))*'Projeções - Receitas'!V$23+(AM48*DC$11*'Projeções - Receitas'!V$25)</f>
        <v>54716571045.148483</v>
      </c>
      <c r="BJ48" s="356">
        <f>(AN48*SUMPRODUCT(DD$10:DD$13,DD$28:DD$31)+AY48*SUMPRODUCT(DD$14:DD$23,DD$32:DD$41))*'Projeções - Receitas'!W$23+(AN48*DD$11*'Projeções - Receitas'!W$25)</f>
        <v>60488498941.530045</v>
      </c>
      <c r="BK48" s="356">
        <f>(AO48*SUMPRODUCT(DE$10:DE$13,DE$28:DE$31)+AZ48*SUMPRODUCT(DE$14:DE$23,DE$32:DE$41))*'Projeções - Receitas'!X$23+(AO48*DE$11*'Projeções - Receitas'!X$25)</f>
        <v>66838627970.390915</v>
      </c>
      <c r="BL48" s="356">
        <f>(AP48*SUMPRODUCT(DF$10:DF$13,DF$28:DF$31)+BA48*SUMPRODUCT(DF$14:DF$23,DF$32:DF$41))*'Projeções - Receitas'!Y$23+(AP48*DF$11*'Projeções - Receitas'!Y$25)</f>
        <v>73841753581.420349</v>
      </c>
      <c r="BM48" s="356">
        <f>(AQ48*SUMPRODUCT(DG$10:DG$13,DG$28:DG$31)+BB48*SUMPRODUCT(DG$14:DG$23,DG$32:DG$41))*'Projeções - Receitas'!Z$23+(AQ48*DG$11*'Projeções - Receitas'!Z$25)</f>
        <v>81569417332.002579</v>
      </c>
      <c r="BN48" s="356">
        <f>(AR48*SUMPRODUCT(DH$10:DH$13,DH$28:DH$31)+BC48*SUMPRODUCT(DH$14:DH$23,DH$32:DH$41))*'Projeções - Receitas'!AA$23+(AR48*DH$11*'Projeções - Receitas'!AA$25)</f>
        <v>90093076427.125732</v>
      </c>
      <c r="BO48" s="356">
        <f>(AS48*SUMPRODUCT(DI$10:DI$13,DI$28:DI$31)+BD48*SUMPRODUCT(DI$14:DI$23,DI$32:DI$41))*'Projeções - Receitas'!AB$23+(AS48*DI$11*'Projeções - Receitas'!AB$25)</f>
        <v>99491743024.115417</v>
      </c>
      <c r="BP48" s="356">
        <f>(AT48*SUMPRODUCT(DJ$10:DJ$13,DJ$28:DJ$31)+BE48*SUMPRODUCT(DJ$14:DJ$23,DJ$32:DJ$41))*'Projeções - Receitas'!AC$23+(AT48*DJ$11*'Projeções - Receitas'!AC$25)</f>
        <v>109854616503.90175</v>
      </c>
      <c r="BQ48" s="356">
        <f>(AU48*SUMPRODUCT(DK$10:DK$13,DK$28:DK$31)+BF48*SUMPRODUCT(DK$14:DK$23,DK$32:DK$41))*'Projeções - Receitas'!AD$23+(AU48*DK$11*'Projeções - Receitas'!AD$25)</f>
        <v>142036564286.68625</v>
      </c>
      <c r="BR48" s="357">
        <f>((BG48+'DRE + DCF'!T$12)*(1+'DRE + DCF'!T$15)+'DRE + DCF'!T$18)*(1+'DRE + DCF'!T$25)*'DRE + DCF'!T$33</f>
        <v>33974503959.249454</v>
      </c>
      <c r="BS48" s="357">
        <f>((BH48+'DRE + DCF'!U$12)*(1+'DRE + DCF'!U$15)+'DRE + DCF'!U$18)*(1+'DRE + DCF'!U$25)*'DRE + DCF'!U$33</f>
        <v>25848684961.758568</v>
      </c>
      <c r="BT48" s="357">
        <f>((BI48+'DRE + DCF'!V$12)*(1+'DRE + DCF'!V$15)+'DRE + DCF'!V$18)*(1+'DRE + DCF'!V$25)*'DRE + DCF'!V$33</f>
        <v>28692367025.554012</v>
      </c>
      <c r="BU48" s="357">
        <f>((BJ48+'DRE + DCF'!W$12)*(1+'DRE + DCF'!W$15)+'DRE + DCF'!W$18)*(1+'DRE + DCF'!W$25)*'DRE + DCF'!W$33</f>
        <v>31777050004.16032</v>
      </c>
      <c r="BV48" s="357">
        <f>((BK48+'DRE + DCF'!X$12)*(1+'DRE + DCF'!X$15)+'DRE + DCF'!X$18)*(1+'DRE + DCF'!X$25)*'DRE + DCF'!X$33</f>
        <v>35148897310.348297</v>
      </c>
      <c r="BW48" s="357">
        <f>((BL48+'DRE + DCF'!Y$12)*(1+'DRE + DCF'!Y$15)+'DRE + DCF'!Y$18)*(1+'DRE + DCF'!Y$25)*'DRE + DCF'!Y$33</f>
        <v>38855691934.34407</v>
      </c>
      <c r="BX48" s="357">
        <f>((BM48+'DRE + DCF'!Z$12)*(1+'DRE + DCF'!Z$15)+'DRE + DCF'!Z$18)*(1+'DRE + DCF'!Z$25)*'DRE + DCF'!Z$33</f>
        <v>42943251832.333183</v>
      </c>
      <c r="BY48" s="357">
        <f>((BN48+'DRE + DCF'!AA$12)*(1+'DRE + DCF'!AA$15)+'DRE + DCF'!AA$18)*(1+'DRE + DCF'!AA$25)*'DRE + DCF'!AA$33</f>
        <v>47453663167.802155</v>
      </c>
      <c r="BZ48" s="357">
        <f>((BO48+'DRE + DCF'!AB$12)*(1+'DRE + DCF'!AB$15)+'DRE + DCF'!AB$18)*(1+'DRE + DCF'!AB$25)*'DRE + DCF'!AB$33</f>
        <v>52432732085.059509</v>
      </c>
      <c r="CA48" s="357">
        <f>((BP48+'DRE + DCF'!AC$12)*(1+'DRE + DCF'!AC$15)+'DRE + DCF'!AC$18)*(1+'DRE + DCF'!AC$25)*'DRE + DCF'!AC$33</f>
        <v>57932709003.776794</v>
      </c>
      <c r="CB48" s="357">
        <f>((BQ48+'DRE + DCF'!AD$12)*(1+'DRE + DCF'!AD$15)+'DRE + DCF'!AD$18)*(1+'DRE + DCF'!AD$25)*'DRE + DCF'!AD$33</f>
        <v>74883631778.840912</v>
      </c>
      <c r="CC48" s="357">
        <f>BR48*(1-DA$47)+('DRE + DCF'!N$53*10^6)</f>
        <v>199357365955.78384</v>
      </c>
      <c r="CD48" s="357">
        <f>BS48*(1-DB$47)+('DRE + DCF'!T$53*10^6)</f>
        <v>200839151535.3681</v>
      </c>
      <c r="CE48" s="357">
        <f>BT48*(1-DC$47)+('DRE + DCF'!U$53*10^6)</f>
        <v>219843756661.25165</v>
      </c>
      <c r="CF48" s="357">
        <f>BU48*(1-DD$47)+('DRE + DCF'!V$53*10^6)</f>
        <v>240887438616.23547</v>
      </c>
      <c r="CG48" s="357">
        <f>BV48*(1-DE$47)+('DRE + DCF'!W$53*10^6)</f>
        <v>264160340956.15091</v>
      </c>
      <c r="CH48" s="357">
        <f>BW48*(1-DF$47)+('DRE + DCF'!X$53*10^6)</f>
        <v>289883806463.93268</v>
      </c>
      <c r="CI48" s="357">
        <f>BX48*(1-DG$47)+('DRE + DCF'!Y$53*10^6)</f>
        <v>318309291318.96606</v>
      </c>
      <c r="CJ48" s="357">
        <f>BY48*(1-DH$47)+('DRE + DCF'!Z$53*10^6)</f>
        <v>349715996669.97729</v>
      </c>
      <c r="CK48" s="357">
        <f>BZ48*(1-DI$47)+('DRE + DCF'!AA$53*10^6)</f>
        <v>384413085836.25049</v>
      </c>
      <c r="CL48" s="357">
        <f>CA48*(1-DJ$47)+('DRE + DCF'!AB$53*10^6)</f>
        <v>422743810303.67981</v>
      </c>
      <c r="CM48" s="357">
        <f>CB48*(1-DK$47)+('DRE + DCF'!AC$53*10^6)</f>
        <v>471612534437.97754</v>
      </c>
      <c r="CN48" s="357">
        <f t="shared" si="30"/>
        <v>1092742583751.1483</v>
      </c>
      <c r="CO48" s="357">
        <f t="shared" si="31"/>
        <v>1160519813422.0769</v>
      </c>
      <c r="CP48" s="357">
        <f t="shared" si="32"/>
        <v>1107680558460.4272</v>
      </c>
      <c r="CQ48" s="357">
        <f t="shared" si="33"/>
        <v>1240602225475.6787</v>
      </c>
      <c r="CR48" s="357">
        <f t="shared" si="34"/>
        <v>1389474492532.7603</v>
      </c>
      <c r="CS48" s="357">
        <f t="shared" si="35"/>
        <v>1556211431636.6917</v>
      </c>
      <c r="CT48" s="357">
        <f t="shared" si="36"/>
        <v>1742956803433.0947</v>
      </c>
      <c r="CU48" s="357">
        <f t="shared" si="37"/>
        <v>1952111619845.0664</v>
      </c>
      <c r="CV48" s="357">
        <f t="shared" si="38"/>
        <v>2186365014226.4746</v>
      </c>
      <c r="CW48" s="357">
        <f t="shared" si="39"/>
        <v>2448728815933.6519</v>
      </c>
      <c r="CX48" s="358">
        <f t="shared" si="40"/>
        <v>2742576273845.6904</v>
      </c>
      <c r="CZ48" s="365" t="s">
        <v>337</v>
      </c>
      <c r="DA48" s="375">
        <f>'DRE + DCF'!N57</f>
        <v>0.58208785486569981</v>
      </c>
      <c r="DB48" s="375">
        <f>'DRE + DCF'!T57</f>
        <v>0.58671346224551524</v>
      </c>
      <c r="DC48" s="375">
        <f>'DRE + DCF'!U57</f>
        <v>0.5</v>
      </c>
      <c r="DD48" s="375">
        <f>'DRE + DCF'!V57</f>
        <v>0.5</v>
      </c>
      <c r="DE48" s="375">
        <f>'DRE + DCF'!W57</f>
        <v>0.5</v>
      </c>
      <c r="DF48" s="375">
        <f>'DRE + DCF'!X57</f>
        <v>0.5</v>
      </c>
      <c r="DG48" s="375">
        <f>'DRE + DCF'!Y57</f>
        <v>0.5</v>
      </c>
      <c r="DH48" s="375">
        <f>'DRE + DCF'!Z57</f>
        <v>0.5</v>
      </c>
      <c r="DI48" s="375">
        <f>'DRE + DCF'!AA57</f>
        <v>0.5</v>
      </c>
      <c r="DJ48" s="375">
        <f>'DRE + DCF'!AB57</f>
        <v>0.5</v>
      </c>
      <c r="DK48" s="376">
        <f>'DRE + DCF'!AC57</f>
        <v>0.5</v>
      </c>
    </row>
    <row r="49" spans="4:115" ht="30" customHeight="1" thickBot="1" x14ac:dyDescent="0.3">
      <c r="D49" s="355">
        <f t="shared" si="41"/>
        <v>2.5170897423258287E-2</v>
      </c>
      <c r="E49" s="64">
        <f t="shared" si="0"/>
        <v>1.5794845220754195E-2</v>
      </c>
      <c r="F49" s="64">
        <f t="shared" si="1"/>
        <v>4.1196089151485704E-2</v>
      </c>
      <c r="G49" s="64">
        <f t="shared" si="2"/>
        <v>3.6895675011068219E-2</v>
      </c>
      <c r="H49" s="64">
        <f t="shared" si="3"/>
        <v>3.2843063002250067E-2</v>
      </c>
      <c r="I49" s="64">
        <f t="shared" si="4"/>
        <v>2.9004870651803849E-2</v>
      </c>
      <c r="J49" s="64">
        <f t="shared" si="5"/>
        <v>2.5357236698909824E-2</v>
      </c>
      <c r="K49" s="64">
        <f t="shared" si="6"/>
        <v>2.1880324888431252E-2</v>
      </c>
      <c r="L49" s="64">
        <f t="shared" si="7"/>
        <v>1.8557213799012123E-2</v>
      </c>
      <c r="M49" s="64">
        <f t="shared" si="8"/>
        <v>1.5373798863510008E-2</v>
      </c>
      <c r="N49" s="64">
        <f t="shared" si="9"/>
        <v>1.4696769037120222E-2</v>
      </c>
      <c r="O49" s="64">
        <f t="shared" si="45"/>
        <v>1.9000000000000013E-2</v>
      </c>
      <c r="P49" s="64">
        <f t="shared" si="45"/>
        <v>1.9000000000000013E-2</v>
      </c>
      <c r="Q49" s="64">
        <f t="shared" si="46"/>
        <v>1.9000000000000013E-2</v>
      </c>
      <c r="R49" s="64">
        <f t="shared" si="47"/>
        <v>1.9000000000000013E-2</v>
      </c>
      <c r="S49" s="64">
        <f t="shared" si="48"/>
        <v>1.9000000000000013E-2</v>
      </c>
      <c r="T49" s="64">
        <f t="shared" si="49"/>
        <v>1.9000000000000013E-2</v>
      </c>
      <c r="U49" s="64">
        <f t="shared" si="50"/>
        <v>1.9000000000000013E-2</v>
      </c>
      <c r="V49" s="64">
        <f t="shared" si="51"/>
        <v>1.9000000000000013E-2</v>
      </c>
      <c r="W49" s="64">
        <f t="shared" si="52"/>
        <v>1.9000000000000013E-2</v>
      </c>
      <c r="X49" s="64">
        <f t="shared" si="53"/>
        <v>1.9000000000000013E-2</v>
      </c>
      <c r="Y49" s="64">
        <f t="shared" si="54"/>
        <v>1.9000000000000013E-2</v>
      </c>
      <c r="Z49" s="64">
        <f t="shared" si="43"/>
        <v>0.18235837566506555</v>
      </c>
      <c r="AA49" s="64">
        <f t="shared" si="44"/>
        <v>0.17298232346256145</v>
      </c>
      <c r="AB49" s="64">
        <f t="shared" si="10"/>
        <v>0.19838356739329296</v>
      </c>
      <c r="AC49" s="64">
        <f t="shared" si="11"/>
        <v>0.19408315325287548</v>
      </c>
      <c r="AD49" s="64">
        <f t="shared" si="12"/>
        <v>0.19003054124405733</v>
      </c>
      <c r="AE49" s="64">
        <f t="shared" si="13"/>
        <v>0.18619234889361111</v>
      </c>
      <c r="AF49" s="64">
        <f t="shared" si="14"/>
        <v>0.18254471494071708</v>
      </c>
      <c r="AG49" s="64">
        <f t="shared" si="15"/>
        <v>0.17906780313023851</v>
      </c>
      <c r="AH49" s="64">
        <f t="shared" si="16"/>
        <v>0.17574469204081938</v>
      </c>
      <c r="AI49" s="64">
        <f t="shared" si="17"/>
        <v>0.17256127710531727</v>
      </c>
      <c r="AJ49" s="64">
        <f t="shared" si="18"/>
        <v>0.17188424727892748</v>
      </c>
      <c r="AK49" s="356">
        <f>(1+O49)*'Projeções - Receitas'!N$34</f>
        <v>1878202786116.1274</v>
      </c>
      <c r="AL49" s="356">
        <f>(1+P49)*'Projeções - Receitas'!T$34</f>
        <v>1978972033577.3464</v>
      </c>
      <c r="AM49" s="356">
        <f>(1+Q49)*'Projeções - Receitas'!U$34</f>
        <v>2216448677606.6279</v>
      </c>
      <c r="AN49" s="356">
        <f>(1+R49)*'Projeções - Receitas'!V$34</f>
        <v>2482422518919.4238</v>
      </c>
      <c r="AO49" s="356">
        <f>(1+S49)*'Projeções - Receitas'!W$34</f>
        <v>2780313221189.7549</v>
      </c>
      <c r="AP49" s="356">
        <f>(1+T49)*'Projeções - Receitas'!X$34</f>
        <v>3113950807732.5259</v>
      </c>
      <c r="AQ49" s="356">
        <f>(1+U49)*'Projeções - Receitas'!Y$34</f>
        <v>3487624904660.4292</v>
      </c>
      <c r="AR49" s="356">
        <f>(1+V49)*'Projeções - Receitas'!Z$34</f>
        <v>3906139893219.6812</v>
      </c>
      <c r="AS49" s="356">
        <f>(1+W49)*'Projeções - Receitas'!AA$34</f>
        <v>4374876680406.0435</v>
      </c>
      <c r="AT49" s="356">
        <f>(1+X49)*'Projeções - Receitas'!AB$34</f>
        <v>4899861882054.7695</v>
      </c>
      <c r="AU49" s="356">
        <f>(1+Y49)*'Projeções - Receitas'!AC$34</f>
        <v>5487845307901.3428</v>
      </c>
      <c r="AV49" s="357">
        <f t="shared" si="19"/>
        <v>1648406463572.5659</v>
      </c>
      <c r="AW49" s="357">
        <f t="shared" si="20"/>
        <v>1736846689554.7173</v>
      </c>
      <c r="AX49" s="357">
        <f t="shared" si="21"/>
        <v>1945268292301.2832</v>
      </c>
      <c r="AY49" s="357">
        <f t="shared" si="22"/>
        <v>2178700487377.4377</v>
      </c>
      <c r="AZ49" s="357">
        <f t="shared" si="23"/>
        <v>2440144545862.7305</v>
      </c>
      <c r="BA49" s="357">
        <f t="shared" si="24"/>
        <v>2732961891366.2583</v>
      </c>
      <c r="BB49" s="357">
        <f t="shared" si="25"/>
        <v>3060917318330.21</v>
      </c>
      <c r="BC49" s="357">
        <f t="shared" si="26"/>
        <v>3428227396529.8354</v>
      </c>
      <c r="BD49" s="357">
        <f t="shared" si="27"/>
        <v>3839614684113.416</v>
      </c>
      <c r="BE49" s="357">
        <f t="shared" si="28"/>
        <v>4300368446207.0269</v>
      </c>
      <c r="BF49" s="357">
        <f t="shared" si="29"/>
        <v>4816412659751.8711</v>
      </c>
      <c r="BG49" s="356">
        <f>(AK49*SUMPRODUCT(DA$10:DA$13,DA$28:DA$31)+AV49*SUMPRODUCT(DA$14:DA$23,DA$32:DA$41))*'Projeções - Receitas'!T$23+(AK49*DA$11*'Projeções - Receitas'!T$25)</f>
        <v>61389499516.936157</v>
      </c>
      <c r="BH49" s="356">
        <f>(AL49*SUMPRODUCT(DB$10:DB$13,DB$28:DB$31)+AW49*SUMPRODUCT(DB$14:DB$23,DB$32:DB$41))*'Projeções - Receitas'!U$23+(AL49*DB$11*'Projeções - Receitas'!U$25)</f>
        <v>49475240559.972336</v>
      </c>
      <c r="BI49" s="356">
        <f>(AM49*SUMPRODUCT(DC$10:DC$13,DC$28:DC$31)+AX49*SUMPRODUCT(DC$14:DC$23,DC$32:DC$41))*'Projeções - Receitas'!V$23+(AM49*DC$11*'Projeções - Receitas'!V$25)</f>
        <v>54743432395.686096</v>
      </c>
      <c r="BJ49" s="356">
        <f>(AN49*SUMPRODUCT(DD$10:DD$13,DD$28:DD$31)+AY49*SUMPRODUCT(DD$14:DD$23,DD$32:DD$41))*'Projeções - Receitas'!W$23+(AN49*DD$11*'Projeções - Receitas'!W$25)</f>
        <v>60518193835.463043</v>
      </c>
      <c r="BK49" s="356">
        <f>(AO49*SUMPRODUCT(DE$10:DE$13,DE$28:DE$31)+AZ49*SUMPRODUCT(DE$14:DE$23,DE$32:DE$41))*'Projeções - Receitas'!X$23+(AO49*DE$11*'Projeções - Receitas'!X$25)</f>
        <v>66871440257.072502</v>
      </c>
      <c r="BL49" s="356">
        <f>(AP49*SUMPRODUCT(DF$10:DF$13,DF$28:DF$31)+BA49*SUMPRODUCT(DF$14:DF$23,DF$32:DF$41))*'Projeções - Receitas'!Y$23+(AP49*DF$11*'Projeções - Receitas'!Y$25)</f>
        <v>73878003828.637558</v>
      </c>
      <c r="BM49" s="356">
        <f>(AQ49*SUMPRODUCT(DG$10:DG$13,DG$28:DG$31)+BB49*SUMPRODUCT(DG$14:DG$23,DG$32:DG$41))*'Projeções - Receitas'!Z$23+(AQ49*DG$11*'Projeções - Receitas'!Z$25)</f>
        <v>81609461228.581818</v>
      </c>
      <c r="BN49" s="356">
        <f>(AR49*SUMPRODUCT(DH$10:DH$13,DH$28:DH$31)+BC49*SUMPRODUCT(DH$14:DH$23,DH$32:DH$41))*'Projeções - Receitas'!AA$23+(AR49*DH$11*'Projeções - Receitas'!AA$25)</f>
        <v>90137304741.522903</v>
      </c>
      <c r="BO49" s="356">
        <f>(AS49*SUMPRODUCT(DI$10:DI$13,DI$28:DI$31)+BD49*SUMPRODUCT(DI$14:DI$23,DI$32:DI$41))*'Projeções - Receitas'!AB$23+(AS49*DI$11*'Projeções - Receitas'!AB$25)</f>
        <v>99540585313.278</v>
      </c>
      <c r="BP49" s="356">
        <f>(AT49*SUMPRODUCT(DJ$10:DJ$13,DJ$28:DJ$31)+BE49*SUMPRODUCT(DJ$14:DJ$23,DJ$32:DJ$41))*'Projeções - Receitas'!AC$23+(AT49*DJ$11*'Projeções - Receitas'!AC$25)</f>
        <v>109908546114.36023</v>
      </c>
      <c r="BQ49" s="356">
        <f>(AU49*SUMPRODUCT(DK$10:DK$13,DK$28:DK$31)+BF49*SUMPRODUCT(DK$14:DK$23,DK$32:DK$41))*'Projeções - Receitas'!AD$23+(AU49*DK$11*'Projeções - Receitas'!AD$25)</f>
        <v>142106292595.12341</v>
      </c>
      <c r="BR49" s="357">
        <f>((BG49+'DRE + DCF'!T$12)*(1+'DRE + DCF'!T$15)+'DRE + DCF'!T$18)*(1+'DRE + DCF'!T$25)*'DRE + DCF'!T$33</f>
        <v>33992950595.152977</v>
      </c>
      <c r="BS49" s="357">
        <f>((BH49+'DRE + DCF'!U$12)*(1+'DRE + DCF'!U$15)+'DRE + DCF'!U$18)*(1+'DRE + DCF'!U$25)*'DRE + DCF'!U$33</f>
        <v>25863374493.043888</v>
      </c>
      <c r="BT49" s="357">
        <f>((BI49+'DRE + DCF'!V$12)*(1+'DRE + DCF'!V$15)+'DRE + DCF'!V$18)*(1+'DRE + DCF'!V$25)*'DRE + DCF'!V$33</f>
        <v>28708602263.259159</v>
      </c>
      <c r="BU49" s="357">
        <f>((BJ49+'DRE + DCF'!W$12)*(1+'DRE + DCF'!W$15)+'DRE + DCF'!W$18)*(1+'DRE + DCF'!W$25)*'DRE + DCF'!W$33</f>
        <v>31794977458.624252</v>
      </c>
      <c r="BV49" s="357">
        <f>((BK49+'DRE + DCF'!X$12)*(1+'DRE + DCF'!X$15)+'DRE + DCF'!X$18)*(1+'DRE + DCF'!X$25)*'DRE + DCF'!X$33</f>
        <v>35168684259.011475</v>
      </c>
      <c r="BW49" s="357">
        <f>((BL49+'DRE + DCF'!Y$12)*(1+'DRE + DCF'!Y$15)+'DRE + DCF'!Y$18)*(1+'DRE + DCF'!Y$25)*'DRE + DCF'!Y$33</f>
        <v>38877527186.853394</v>
      </c>
      <c r="BX49" s="357">
        <f>((BM49+'DRE + DCF'!Z$12)*(1+'DRE + DCF'!Z$15)+'DRE + DCF'!Z$18)*(1+'DRE + DCF'!Z$25)*'DRE + DCF'!Z$33</f>
        <v>42967344668.542755</v>
      </c>
      <c r="BY49" s="357">
        <f>((BN49+'DRE + DCF'!AA$12)*(1+'DRE + DCF'!AA$15)+'DRE + DCF'!AA$18)*(1+'DRE + DCF'!AA$25)*'DRE + DCF'!AA$33</f>
        <v>47480243216.367287</v>
      </c>
      <c r="BZ49" s="357">
        <f>((BO49+'DRE + DCF'!AB$12)*(1+'DRE + DCF'!AB$15)+'DRE + DCF'!AB$18)*(1+'DRE + DCF'!AB$25)*'DRE + DCF'!AB$33</f>
        <v>52462051453.410606</v>
      </c>
      <c r="CA49" s="357">
        <f>((BP49+'DRE + DCF'!AC$12)*(1+'DRE + DCF'!AC$15)+'DRE + DCF'!AC$18)*(1+'DRE + DCF'!AC$25)*'DRE + DCF'!AC$33</f>
        <v>57965045170.172485</v>
      </c>
      <c r="CB49" s="357">
        <f>((BQ49+'DRE + DCF'!AD$12)*(1+'DRE + DCF'!AD$15)+'DRE + DCF'!AD$18)*(1+'DRE + DCF'!AD$25)*'DRE + DCF'!AD$33</f>
        <v>74924540992.058624</v>
      </c>
      <c r="CC49" s="357">
        <f>BR49*(1-DA$47)+('DRE + DCF'!N$53*10^6)</f>
        <v>199368588200.46289</v>
      </c>
      <c r="CD49" s="357">
        <f>BS49*(1-DB$47)+('DRE + DCF'!T$53*10^6)</f>
        <v>200847965254.13928</v>
      </c>
      <c r="CE49" s="357">
        <f>BT49*(1-DC$47)+('DRE + DCF'!U$53*10^6)</f>
        <v>219853497803.87476</v>
      </c>
      <c r="CF49" s="357">
        <f>BU49*(1-DD$47)+('DRE + DCF'!V$53*10^6)</f>
        <v>240898195088.91385</v>
      </c>
      <c r="CG49" s="357">
        <f>BV49*(1-DE$47)+('DRE + DCF'!W$53*10^6)</f>
        <v>264172213125.34882</v>
      </c>
      <c r="CH49" s="357">
        <f>BW49*(1-DF$47)+('DRE + DCF'!X$53*10^6)</f>
        <v>289896907615.43829</v>
      </c>
      <c r="CI49" s="357">
        <f>BX49*(1-DG$47)+('DRE + DCF'!Y$53*10^6)</f>
        <v>318323747020.69183</v>
      </c>
      <c r="CJ49" s="357">
        <f>BY49*(1-DH$47)+('DRE + DCF'!Z$53*10^6)</f>
        <v>349731944699.11639</v>
      </c>
      <c r="CK49" s="357">
        <f>BZ49*(1-DI$47)+('DRE + DCF'!AA$53*10^6)</f>
        <v>384430677457.26117</v>
      </c>
      <c r="CL49" s="357">
        <f>CA49*(1-DJ$47)+('DRE + DCF'!AB$53*10^6)</f>
        <v>422763212003.51727</v>
      </c>
      <c r="CM49" s="357">
        <f>CB49*(1-DK$47)+('DRE + DCF'!AC$53*10^6)</f>
        <v>471637079965.90814</v>
      </c>
      <c r="CN49" s="357">
        <f t="shared" si="30"/>
        <v>1093279030773.1174</v>
      </c>
      <c r="CO49" s="357">
        <f t="shared" si="31"/>
        <v>1161089533507.2129</v>
      </c>
      <c r="CP49" s="357">
        <f t="shared" si="32"/>
        <v>1108224338803.314</v>
      </c>
      <c r="CQ49" s="357">
        <f t="shared" si="33"/>
        <v>1241211259459.7119</v>
      </c>
      <c r="CR49" s="357">
        <f t="shared" si="34"/>
        <v>1390156610594.8774</v>
      </c>
      <c r="CS49" s="357">
        <f t="shared" si="35"/>
        <v>1556975403866.2629</v>
      </c>
      <c r="CT49" s="357">
        <f t="shared" si="36"/>
        <v>1743812452330.2146</v>
      </c>
      <c r="CU49" s="357">
        <f t="shared" si="37"/>
        <v>1953069946609.8406</v>
      </c>
      <c r="CV49" s="357">
        <f t="shared" si="38"/>
        <v>2187438340203.0217</v>
      </c>
      <c r="CW49" s="357">
        <f t="shared" si="39"/>
        <v>2449930941027.3848</v>
      </c>
      <c r="CX49" s="358">
        <f t="shared" si="40"/>
        <v>2743922653950.6714</v>
      </c>
      <c r="CZ49" s="368" t="s">
        <v>437</v>
      </c>
      <c r="DA49" s="369">
        <f>'Projeções - Receitas'!T66</f>
        <v>0.8776509521537077</v>
      </c>
      <c r="DB49" s="369">
        <f>'Projeções - Receitas'!U66</f>
        <v>0.8776509521537077</v>
      </c>
      <c r="DC49" s="369">
        <f>'Projeções - Receitas'!V66</f>
        <v>0.8776509521537077</v>
      </c>
      <c r="DD49" s="369">
        <f>'Projeções - Receitas'!W66</f>
        <v>0.8776509521537077</v>
      </c>
      <c r="DE49" s="369">
        <f>'Projeções - Receitas'!X66</f>
        <v>0.8776509521537077</v>
      </c>
      <c r="DF49" s="369">
        <f>'Projeções - Receitas'!Y66</f>
        <v>0.8776509521537077</v>
      </c>
      <c r="DG49" s="369">
        <f>'Projeções - Receitas'!Z66</f>
        <v>0.8776509521537077</v>
      </c>
      <c r="DH49" s="369">
        <f>'Projeções - Receitas'!AA66</f>
        <v>0.8776509521537077</v>
      </c>
      <c r="DI49" s="369">
        <f>'Projeções - Receitas'!AB66</f>
        <v>0.8776509521537077</v>
      </c>
      <c r="DJ49" s="369">
        <f>'Projeções - Receitas'!AC66</f>
        <v>0.8776509521537077</v>
      </c>
      <c r="DK49" s="370">
        <f>'Projeções - Receitas'!AD66</f>
        <v>0.8776509521537077</v>
      </c>
    </row>
    <row r="50" spans="4:115" ht="30" customHeight="1" x14ac:dyDescent="0.25">
      <c r="D50" s="355">
        <f t="shared" si="41"/>
        <v>2.5091721945642798E-2</v>
      </c>
      <c r="E50" s="64">
        <f t="shared" si="0"/>
        <v>1.5717595558255082E-2</v>
      </c>
      <c r="F50" s="64">
        <f t="shared" si="1"/>
        <v>4.1107580165717944E-2</v>
      </c>
      <c r="G50" s="64">
        <f t="shared" si="2"/>
        <v>3.6809151410231389E-2</v>
      </c>
      <c r="H50" s="64">
        <f t="shared" si="3"/>
        <v>3.2758401069193088E-2</v>
      </c>
      <c r="I50" s="64">
        <f t="shared" si="4"/>
        <v>2.8921965491679108E-2</v>
      </c>
      <c r="J50" s="64">
        <f t="shared" si="5"/>
        <v>2.5275995755610264E-2</v>
      </c>
      <c r="K50" s="64">
        <f t="shared" si="6"/>
        <v>2.1800665120232959E-2</v>
      </c>
      <c r="L50" s="64">
        <f t="shared" si="7"/>
        <v>1.8479060355811316E-2</v>
      </c>
      <c r="M50" s="64">
        <f t="shared" si="8"/>
        <v>1.5297083917195392E-2</v>
      </c>
      <c r="N50" s="64">
        <f t="shared" si="9"/>
        <v>1.4621411758689945E-2</v>
      </c>
      <c r="O50" s="64">
        <f t="shared" si="45"/>
        <v>1.9500000000000014E-2</v>
      </c>
      <c r="P50" s="64">
        <f t="shared" si="45"/>
        <v>1.9500000000000014E-2</v>
      </c>
      <c r="Q50" s="64">
        <f t="shared" si="46"/>
        <v>1.9500000000000014E-2</v>
      </c>
      <c r="R50" s="64">
        <f t="shared" si="47"/>
        <v>1.9500000000000014E-2</v>
      </c>
      <c r="S50" s="64">
        <f t="shared" si="48"/>
        <v>1.9500000000000014E-2</v>
      </c>
      <c r="T50" s="64">
        <f t="shared" si="49"/>
        <v>1.9500000000000014E-2</v>
      </c>
      <c r="U50" s="64">
        <f t="shared" si="50"/>
        <v>1.9500000000000014E-2</v>
      </c>
      <c r="V50" s="64">
        <f t="shared" si="51"/>
        <v>1.9500000000000014E-2</v>
      </c>
      <c r="W50" s="64">
        <f t="shared" si="52"/>
        <v>1.9500000000000014E-2</v>
      </c>
      <c r="X50" s="64">
        <f t="shared" si="53"/>
        <v>1.9500000000000014E-2</v>
      </c>
      <c r="Y50" s="64">
        <f t="shared" si="54"/>
        <v>1.9500000000000014E-2</v>
      </c>
      <c r="Z50" s="64">
        <f t="shared" si="43"/>
        <v>0.18227920018745006</v>
      </c>
      <c r="AA50" s="64">
        <f t="shared" si="44"/>
        <v>0.17290507380006234</v>
      </c>
      <c r="AB50" s="64">
        <f t="shared" si="10"/>
        <v>0.1982950584075252</v>
      </c>
      <c r="AC50" s="64">
        <f t="shared" si="11"/>
        <v>0.19399662965203865</v>
      </c>
      <c r="AD50" s="64">
        <f t="shared" si="12"/>
        <v>0.18994587931100035</v>
      </c>
      <c r="AE50" s="64">
        <f t="shared" si="13"/>
        <v>0.18610944373348637</v>
      </c>
      <c r="AF50" s="64">
        <f t="shared" si="14"/>
        <v>0.18246347399741752</v>
      </c>
      <c r="AG50" s="64">
        <f t="shared" si="15"/>
        <v>0.17898814336204022</v>
      </c>
      <c r="AH50" s="64">
        <f t="shared" si="16"/>
        <v>0.17566653859761858</v>
      </c>
      <c r="AI50" s="64">
        <f t="shared" si="17"/>
        <v>0.17248456215900265</v>
      </c>
      <c r="AJ50" s="64">
        <f t="shared" si="18"/>
        <v>0.17180889000049721</v>
      </c>
      <c r="AK50" s="356">
        <f>(1+O50)*'Projeções - Receitas'!N$34</f>
        <v>1879124377277.127</v>
      </c>
      <c r="AL50" s="356">
        <f>(1+P50)*'Projeções - Receitas'!T$34</f>
        <v>1979943069903.9304</v>
      </c>
      <c r="AM50" s="356">
        <f>(1+Q50)*'Projeções - Receitas'!U$34</f>
        <v>2217536238292.4023</v>
      </c>
      <c r="AN50" s="356">
        <f>(1+R50)*'Projeções - Receitas'!V$34</f>
        <v>2483640586887.4907</v>
      </c>
      <c r="AO50" s="356">
        <f>(1+S50)*'Projeções - Receitas'!W$34</f>
        <v>2781677457313.9897</v>
      </c>
      <c r="AP50" s="356">
        <f>(1+T50)*'Projeções - Receitas'!X$34</f>
        <v>3115478752191.6689</v>
      </c>
      <c r="AQ50" s="356">
        <f>(1+U50)*'Projeções - Receitas'!Y$34</f>
        <v>3489336202454.6694</v>
      </c>
      <c r="AR50" s="356">
        <f>(1+V50)*'Projeções - Receitas'!Z$34</f>
        <v>3908056546749.23</v>
      </c>
      <c r="AS50" s="356">
        <f>(1+W50)*'Projeções - Receitas'!AA$34</f>
        <v>4377023332359.1382</v>
      </c>
      <c r="AT50" s="356">
        <f>(1+X50)*'Projeções - Receitas'!AB$34</f>
        <v>4902266132242.2354</v>
      </c>
      <c r="AU50" s="356">
        <f>(1+Y50)*'Projeções - Receitas'!AC$34</f>
        <v>5490538068111.3047</v>
      </c>
      <c r="AV50" s="357">
        <f t="shared" si="19"/>
        <v>1649215298932.5134</v>
      </c>
      <c r="AW50" s="357">
        <f t="shared" si="20"/>
        <v>1737698920511.3196</v>
      </c>
      <c r="AX50" s="357">
        <f t="shared" si="21"/>
        <v>1946222790972.6782</v>
      </c>
      <c r="AY50" s="357">
        <f t="shared" si="22"/>
        <v>2179769525889.3997</v>
      </c>
      <c r="AZ50" s="357">
        <f t="shared" si="23"/>
        <v>2441341868996.1279</v>
      </c>
      <c r="BA50" s="357">
        <f t="shared" si="24"/>
        <v>2734302893275.6636</v>
      </c>
      <c r="BB50" s="357">
        <f t="shared" si="25"/>
        <v>3062419240468.7432</v>
      </c>
      <c r="BC50" s="357">
        <f t="shared" si="26"/>
        <v>3429909549324.9927</v>
      </c>
      <c r="BD50" s="357">
        <f t="shared" si="27"/>
        <v>3841498695243.9922</v>
      </c>
      <c r="BE50" s="357">
        <f t="shared" si="28"/>
        <v>4302478538673.272</v>
      </c>
      <c r="BF50" s="357">
        <f t="shared" si="29"/>
        <v>4818775963314.0654</v>
      </c>
      <c r="BG50" s="356">
        <f>(AK50*SUMPRODUCT(DA$10:DA$13,DA$28:DA$31)+AV50*SUMPRODUCT(DA$14:DA$23,DA$32:DA$41))*'Projeções - Receitas'!T$23+(AK50*DA$11*'Projeções - Receitas'!T$25)</f>
        <v>61419621940.644226</v>
      </c>
      <c r="BH50" s="356">
        <f>(AL50*SUMPRODUCT(DB$10:DB$13,DB$28:DB$31)+AW50*SUMPRODUCT(DB$14:DB$23,DB$32:DB$41))*'Projeções - Receitas'!U$23+(AL50*DB$11*'Projeções - Receitas'!U$25)</f>
        <v>49499516929.236282</v>
      </c>
      <c r="BI50" s="356">
        <f>(AM50*SUMPRODUCT(DC$10:DC$13,DC$28:DC$31)+AX50*SUMPRODUCT(DC$14:DC$23,DC$32:DC$41))*'Projeções - Receitas'!V$23+(AM50*DC$11*'Projeções - Receitas'!V$25)</f>
        <v>54770293746.223732</v>
      </c>
      <c r="BJ50" s="356">
        <f>(AN50*SUMPRODUCT(DD$10:DD$13,DD$28:DD$31)+AY50*SUMPRODUCT(DD$14:DD$23,DD$32:DD$41))*'Projeções - Receitas'!W$23+(AN50*DD$11*'Projeções - Receitas'!W$25)</f>
        <v>60547888729.396088</v>
      </c>
      <c r="BK50" s="356">
        <f>(AO50*SUMPRODUCT(DE$10:DE$13,DE$28:DE$31)+AZ50*SUMPRODUCT(DE$14:DE$23,DE$32:DE$41))*'Projeções - Receitas'!X$23+(AO50*DE$11*'Projeções - Receitas'!X$25)</f>
        <v>66904252543.754082</v>
      </c>
      <c r="BL50" s="356">
        <f>(AP50*SUMPRODUCT(DF$10:DF$13,DF$28:DF$31)+BA50*SUMPRODUCT(DF$14:DF$23,DF$32:DF$41))*'Projeções - Receitas'!Y$23+(AP50*DF$11*'Projeções - Receitas'!Y$25)</f>
        <v>73914254075.854736</v>
      </c>
      <c r="BM50" s="356">
        <f>(AQ50*SUMPRODUCT(DG$10:DG$13,DG$28:DG$31)+BB50*SUMPRODUCT(DG$14:DG$23,DG$32:DG$41))*'Projeções - Receitas'!Z$23+(AQ50*DG$11*'Projeções - Receitas'!Z$25)</f>
        <v>81649505125.161133</v>
      </c>
      <c r="BN50" s="356">
        <f>(AR50*SUMPRODUCT(DH$10:DH$13,DH$28:DH$31)+BC50*SUMPRODUCT(DH$14:DH$23,DH$32:DH$41))*'Projeções - Receitas'!AA$23+(AR50*DH$11*'Projeções - Receitas'!AA$25)</f>
        <v>90181533055.920135</v>
      </c>
      <c r="BO50" s="356">
        <f>(AS50*SUMPRODUCT(DI$10:DI$13,DI$28:DI$31)+BD50*SUMPRODUCT(DI$14:DI$23,DI$32:DI$41))*'Projeções - Receitas'!AB$23+(AS50*DI$11*'Projeções - Receitas'!AB$25)</f>
        <v>99589427602.440567</v>
      </c>
      <c r="BP50" s="356">
        <f>(AT50*SUMPRODUCT(DJ$10:DJ$13,DJ$28:DJ$31)+BE50*SUMPRODUCT(DJ$14:DJ$23,DJ$32:DJ$41))*'Projeções - Receitas'!AC$23+(AT50*DJ$11*'Projeções - Receitas'!AC$25)</f>
        <v>109962475724.81871</v>
      </c>
      <c r="BQ50" s="356">
        <f>(AU50*SUMPRODUCT(DK$10:DK$13,DK$28:DK$31)+BF50*SUMPRODUCT(DK$14:DK$23,DK$32:DK$41))*'Projeções - Receitas'!AD$23+(AU50*DK$11*'Projeções - Receitas'!AD$25)</f>
        <v>142176020903.56073</v>
      </c>
      <c r="BR50" s="357">
        <f>((BG50+'DRE + DCF'!T$12)*(1+'DRE + DCF'!T$15)+'DRE + DCF'!T$18)*(1+'DRE + DCF'!T$25)*'DRE + DCF'!T$33</f>
        <v>34011397231.056568</v>
      </c>
      <c r="BS50" s="357">
        <f>((BH50+'DRE + DCF'!U$12)*(1+'DRE + DCF'!U$15)+'DRE + DCF'!U$18)*(1+'DRE + DCF'!U$25)*'DRE + DCF'!U$33</f>
        <v>25878064024.329189</v>
      </c>
      <c r="BT50" s="357">
        <f>((BI50+'DRE + DCF'!V$12)*(1+'DRE + DCF'!V$15)+'DRE + DCF'!V$18)*(1+'DRE + DCF'!V$25)*'DRE + DCF'!V$33</f>
        <v>28724837500.964321</v>
      </c>
      <c r="BU50" s="357">
        <f>((BJ50+'DRE + DCF'!W$12)*(1+'DRE + DCF'!W$15)+'DRE + DCF'!W$18)*(1+'DRE + DCF'!W$25)*'DRE + DCF'!W$33</f>
        <v>31812904913.0882</v>
      </c>
      <c r="BV50" s="357">
        <f>((BK50+'DRE + DCF'!X$12)*(1+'DRE + DCF'!X$15)+'DRE + DCF'!X$18)*(1+'DRE + DCF'!X$25)*'DRE + DCF'!X$33</f>
        <v>35188471207.674652</v>
      </c>
      <c r="BW50" s="357">
        <f>((BL50+'DRE + DCF'!Y$12)*(1+'DRE + DCF'!Y$15)+'DRE + DCF'!Y$18)*(1+'DRE + DCF'!Y$25)*'DRE + DCF'!Y$33</f>
        <v>38899362439.362686</v>
      </c>
      <c r="BX50" s="357">
        <f>((BM50+'DRE + DCF'!Z$12)*(1+'DRE + DCF'!Z$15)+'DRE + DCF'!Z$18)*(1+'DRE + DCF'!Z$25)*'DRE + DCF'!Z$33</f>
        <v>42991437504.752388</v>
      </c>
      <c r="BY50" s="357">
        <f>((BN50+'DRE + DCF'!AA$12)*(1+'DRE + DCF'!AA$15)+'DRE + DCF'!AA$18)*(1+'DRE + DCF'!AA$25)*'DRE + DCF'!AA$33</f>
        <v>47506823264.932465</v>
      </c>
      <c r="BZ50" s="357">
        <f>((BO50+'DRE + DCF'!AB$12)*(1+'DRE + DCF'!AB$15)+'DRE + DCF'!AB$18)*(1+'DRE + DCF'!AB$25)*'DRE + DCF'!AB$33</f>
        <v>52491370821.761711</v>
      </c>
      <c r="CA50" s="357">
        <f>((BP50+'DRE + DCF'!AC$12)*(1+'DRE + DCF'!AC$15)+'DRE + DCF'!AC$18)*(1+'DRE + DCF'!AC$25)*'DRE + DCF'!AC$33</f>
        <v>57997381336.568169</v>
      </c>
      <c r="CB50" s="357">
        <f>((BQ50+'DRE + DCF'!AD$12)*(1+'DRE + DCF'!AD$15)+'DRE + DCF'!AD$18)*(1+'DRE + DCF'!AD$25)*'DRE + DCF'!AD$33</f>
        <v>74965450205.276398</v>
      </c>
      <c r="CC50" s="357">
        <f>BR50*(1-DA$47)+('DRE + DCF'!N$53*10^6)</f>
        <v>199379810445.14197</v>
      </c>
      <c r="CD50" s="357">
        <f>BS50*(1-DB$47)+('DRE + DCF'!T$53*10^6)</f>
        <v>200856778972.91046</v>
      </c>
      <c r="CE50" s="357">
        <f>BT50*(1-DC$47)+('DRE + DCF'!U$53*10^6)</f>
        <v>219863238946.49783</v>
      </c>
      <c r="CF50" s="357">
        <f>BU50*(1-DD$47)+('DRE + DCF'!V$53*10^6)</f>
        <v>240908951561.59222</v>
      </c>
      <c r="CG50" s="357">
        <f>BV50*(1-DE$47)+('DRE + DCF'!W$53*10^6)</f>
        <v>264184085294.54672</v>
      </c>
      <c r="CH50" s="357">
        <f>BW50*(1-DF$47)+('DRE + DCF'!X$53*10^6)</f>
        <v>289910008766.94385</v>
      </c>
      <c r="CI50" s="357">
        <f>BX50*(1-DG$47)+('DRE + DCF'!Y$53*10^6)</f>
        <v>318338202722.4176</v>
      </c>
      <c r="CJ50" s="357">
        <f>BY50*(1-DH$47)+('DRE + DCF'!Z$53*10^6)</f>
        <v>349747892728.25549</v>
      </c>
      <c r="CK50" s="357">
        <f>BZ50*(1-DI$47)+('DRE + DCF'!AA$53*10^6)</f>
        <v>384448269078.27179</v>
      </c>
      <c r="CL50" s="357">
        <f>CA50*(1-DJ$47)+('DRE + DCF'!AB$53*10^6)</f>
        <v>422782613703.35468</v>
      </c>
      <c r="CM50" s="357">
        <f>CB50*(1-DK$47)+('DRE + DCF'!AC$53*10^6)</f>
        <v>471661625493.83881</v>
      </c>
      <c r="CN50" s="357">
        <f t="shared" si="30"/>
        <v>1093815477795.0868</v>
      </c>
      <c r="CO50" s="357">
        <f t="shared" si="31"/>
        <v>1161659253592.3491</v>
      </c>
      <c r="CP50" s="357">
        <f t="shared" si="32"/>
        <v>1108768119146.2012</v>
      </c>
      <c r="CQ50" s="357">
        <f t="shared" si="33"/>
        <v>1241820293443.7454</v>
      </c>
      <c r="CR50" s="357">
        <f t="shared" si="34"/>
        <v>1390838728656.9949</v>
      </c>
      <c r="CS50" s="357">
        <f t="shared" si="35"/>
        <v>1557739376095.8345</v>
      </c>
      <c r="CT50" s="357">
        <f t="shared" si="36"/>
        <v>1744668101227.3347</v>
      </c>
      <c r="CU50" s="357">
        <f t="shared" si="37"/>
        <v>1954028273374.615</v>
      </c>
      <c r="CV50" s="357">
        <f t="shared" si="38"/>
        <v>2188511666179.5691</v>
      </c>
      <c r="CW50" s="357">
        <f t="shared" si="39"/>
        <v>2451133066121.1177</v>
      </c>
      <c r="CX50" s="358">
        <f t="shared" si="40"/>
        <v>2745269034055.6523</v>
      </c>
    </row>
    <row r="51" spans="4:115" ht="30" customHeight="1" x14ac:dyDescent="0.25">
      <c r="D51" s="355">
        <f t="shared" si="41"/>
        <v>2.5012624091044627E-2</v>
      </c>
      <c r="E51" s="64">
        <f t="shared" si="0"/>
        <v>1.5640421630719242E-2</v>
      </c>
      <c r="F51" s="64">
        <f t="shared" si="1"/>
        <v>4.1019157953465751E-2</v>
      </c>
      <c r="G51" s="64">
        <f t="shared" si="2"/>
        <v>3.6722712636454213E-2</v>
      </c>
      <c r="H51" s="64">
        <f t="shared" si="3"/>
        <v>3.26738221380313E-2</v>
      </c>
      <c r="I51" s="64">
        <f t="shared" si="4"/>
        <v>2.8839141611123165E-2</v>
      </c>
      <c r="J51" s="64">
        <f t="shared" si="5"/>
        <v>2.5194834460294385E-2</v>
      </c>
      <c r="K51" s="64">
        <f t="shared" si="6"/>
        <v>2.1721083449846634E-2</v>
      </c>
      <c r="L51" s="64">
        <f t="shared" si="7"/>
        <v>1.8400983533633286E-2</v>
      </c>
      <c r="M51" s="64">
        <f t="shared" si="8"/>
        <v>1.5220444181612419E-2</v>
      </c>
      <c r="N51" s="64">
        <f t="shared" si="9"/>
        <v>1.4546128359944427E-2</v>
      </c>
      <c r="O51" s="64">
        <f t="shared" si="45"/>
        <v>2.0000000000000014E-2</v>
      </c>
      <c r="P51" s="64">
        <f t="shared" si="45"/>
        <v>2.0000000000000014E-2</v>
      </c>
      <c r="Q51" s="64">
        <f t="shared" si="46"/>
        <v>2.0000000000000014E-2</v>
      </c>
      <c r="R51" s="64">
        <f t="shared" si="47"/>
        <v>2.0000000000000014E-2</v>
      </c>
      <c r="S51" s="64">
        <f t="shared" si="48"/>
        <v>2.0000000000000014E-2</v>
      </c>
      <c r="T51" s="64">
        <f t="shared" si="49"/>
        <v>2.0000000000000014E-2</v>
      </c>
      <c r="U51" s="64">
        <f t="shared" si="50"/>
        <v>2.0000000000000014E-2</v>
      </c>
      <c r="V51" s="64">
        <f t="shared" si="51"/>
        <v>2.0000000000000014E-2</v>
      </c>
      <c r="W51" s="64">
        <f t="shared" si="52"/>
        <v>2.0000000000000014E-2</v>
      </c>
      <c r="X51" s="64">
        <f t="shared" si="53"/>
        <v>2.0000000000000014E-2</v>
      </c>
      <c r="Y51" s="64">
        <f t="shared" si="54"/>
        <v>2.0000000000000014E-2</v>
      </c>
      <c r="Z51" s="64">
        <f t="shared" si="43"/>
        <v>0.18220010233285189</v>
      </c>
      <c r="AA51" s="64">
        <f t="shared" si="44"/>
        <v>0.1728278998725265</v>
      </c>
      <c r="AB51" s="64">
        <f t="shared" si="10"/>
        <v>0.19820663619527301</v>
      </c>
      <c r="AC51" s="64">
        <f t="shared" si="11"/>
        <v>0.19391019087826147</v>
      </c>
      <c r="AD51" s="64">
        <f t="shared" si="12"/>
        <v>0.18986130037983856</v>
      </c>
      <c r="AE51" s="64">
        <f t="shared" si="13"/>
        <v>0.18602661985293042</v>
      </c>
      <c r="AF51" s="64">
        <f t="shared" si="14"/>
        <v>0.18238231270210165</v>
      </c>
      <c r="AG51" s="64">
        <f t="shared" si="15"/>
        <v>0.17890856169165389</v>
      </c>
      <c r="AH51" s="64">
        <f t="shared" si="16"/>
        <v>0.17558846177544055</v>
      </c>
      <c r="AI51" s="64">
        <f t="shared" si="17"/>
        <v>0.17240792242341968</v>
      </c>
      <c r="AJ51" s="64">
        <f t="shared" si="18"/>
        <v>0.17173360660175169</v>
      </c>
      <c r="AK51" s="356">
        <f>(1+O51)*'Projeções - Receitas'!N$34</f>
        <v>1880045968438.126</v>
      </c>
      <c r="AL51" s="356">
        <f>(1+P51)*'Projeções - Receitas'!T$34</f>
        <v>1980914106230.5139</v>
      </c>
      <c r="AM51" s="356">
        <f>(1+Q51)*'Projeções - Receitas'!U$34</f>
        <v>2218623798978.1758</v>
      </c>
      <c r="AN51" s="356">
        <f>(1+R51)*'Projeções - Receitas'!V$34</f>
        <v>2484858654855.5571</v>
      </c>
      <c r="AO51" s="356">
        <f>(1+S51)*'Projeções - Receitas'!W$34</f>
        <v>2783041693438.2241</v>
      </c>
      <c r="AP51" s="356">
        <f>(1+T51)*'Projeções - Receitas'!X$34</f>
        <v>3117006696650.811</v>
      </c>
      <c r="AQ51" s="356">
        <f>(1+U51)*'Projeções - Receitas'!Y$34</f>
        <v>3491047500248.9087</v>
      </c>
      <c r="AR51" s="356">
        <f>(1+V51)*'Projeções - Receitas'!Z$34</f>
        <v>3909973200278.7783</v>
      </c>
      <c r="AS51" s="356">
        <f>(1+W51)*'Projeções - Receitas'!AA$34</f>
        <v>4379169984312.2324</v>
      </c>
      <c r="AT51" s="356">
        <f>(1+X51)*'Projeções - Receitas'!AB$34</f>
        <v>4904670382429.7012</v>
      </c>
      <c r="AU51" s="356">
        <f>(1+Y51)*'Projeções - Receitas'!AC$34</f>
        <v>5493230828321.2656</v>
      </c>
      <c r="AV51" s="357">
        <f t="shared" si="19"/>
        <v>1650024134292.4607</v>
      </c>
      <c r="AW51" s="357">
        <f t="shared" si="20"/>
        <v>1738551151467.9214</v>
      </c>
      <c r="AX51" s="357">
        <f t="shared" si="21"/>
        <v>1947177289644.0723</v>
      </c>
      <c r="AY51" s="357">
        <f t="shared" si="22"/>
        <v>2180838564401.3611</v>
      </c>
      <c r="AZ51" s="357">
        <f t="shared" si="23"/>
        <v>2442539192129.5244</v>
      </c>
      <c r="BA51" s="357">
        <f t="shared" si="24"/>
        <v>2735643895185.0674</v>
      </c>
      <c r="BB51" s="357">
        <f t="shared" si="25"/>
        <v>3063921162607.2759</v>
      </c>
      <c r="BC51" s="357">
        <f t="shared" si="26"/>
        <v>3431591702120.1494</v>
      </c>
      <c r="BD51" s="357">
        <f t="shared" si="27"/>
        <v>3843382706374.5679</v>
      </c>
      <c r="BE51" s="357">
        <f t="shared" si="28"/>
        <v>4304588631139.5171</v>
      </c>
      <c r="BF51" s="357">
        <f t="shared" si="29"/>
        <v>4821139266876.2588</v>
      </c>
      <c r="BG51" s="356">
        <f>(AK51*SUMPRODUCT(DA$10:DA$13,DA$28:DA$31)+AV51*SUMPRODUCT(DA$14:DA$23,DA$32:DA$41))*'Projeções - Receitas'!T$23+(AK51*DA$11*'Projeções - Receitas'!T$25)</f>
        <v>61449744364.352234</v>
      </c>
      <c r="BH51" s="356">
        <f>(AL51*SUMPRODUCT(DB$10:DB$13,DB$28:DB$31)+AW51*SUMPRODUCT(DB$14:DB$23,DB$32:DB$41))*'Projeções - Receitas'!U$23+(AL51*DB$11*'Projeções - Receitas'!U$25)</f>
        <v>49523793298.500259</v>
      </c>
      <c r="BI51" s="356">
        <f>(AM51*SUMPRODUCT(DC$10:DC$13,DC$28:DC$31)+AX51*SUMPRODUCT(DC$14:DC$23,DC$32:DC$41))*'Projeções - Receitas'!V$23+(AM51*DC$11*'Projeções - Receitas'!V$25)</f>
        <v>54797155096.761353</v>
      </c>
      <c r="BJ51" s="356">
        <f>(AN51*SUMPRODUCT(DD$10:DD$13,DD$28:DD$31)+AY51*SUMPRODUCT(DD$14:DD$23,DD$32:DD$41))*'Projeções - Receitas'!W$23+(AN51*DD$11*'Projeções - Receitas'!W$25)</f>
        <v>60577583623.329048</v>
      </c>
      <c r="BK51" s="356">
        <f>(AO51*SUMPRODUCT(DE$10:DE$13,DE$28:DE$31)+AZ51*SUMPRODUCT(DE$14:DE$23,DE$32:DE$41))*'Projeções - Receitas'!X$23+(AO51*DE$11*'Projeções - Receitas'!X$25)</f>
        <v>66937064830.435699</v>
      </c>
      <c r="BL51" s="356">
        <f>(AP51*SUMPRODUCT(DF$10:DF$13,DF$28:DF$31)+BA51*SUMPRODUCT(DF$14:DF$23,DF$32:DF$41))*'Projeções - Receitas'!Y$23+(AP51*DF$11*'Projeções - Receitas'!Y$25)</f>
        <v>73950504323.071884</v>
      </c>
      <c r="BM51" s="356">
        <f>(AQ51*SUMPRODUCT(DG$10:DG$13,DG$28:DG$31)+BB51*SUMPRODUCT(DG$14:DG$23,DG$32:DG$41))*'Projeções - Receitas'!Z$23+(AQ51*DG$11*'Projeções - Receitas'!Z$25)</f>
        <v>81689549021.740417</v>
      </c>
      <c r="BN51" s="356">
        <f>(AR51*SUMPRODUCT(DH$10:DH$13,DH$28:DH$31)+BC51*SUMPRODUCT(DH$14:DH$23,DH$32:DH$41))*'Projeções - Receitas'!AA$23+(AR51*DH$11*'Projeções - Receitas'!AA$25)</f>
        <v>90225761370.317322</v>
      </c>
      <c r="BO51" s="356">
        <f>(AS51*SUMPRODUCT(DI$10:DI$13,DI$28:DI$31)+BD51*SUMPRODUCT(DI$14:DI$23,DI$32:DI$41))*'Projeções - Receitas'!AB$23+(AS51*DI$11*'Projeções - Receitas'!AB$25)</f>
        <v>99638269891.603149</v>
      </c>
      <c r="BP51" s="356">
        <f>(AT51*SUMPRODUCT(DJ$10:DJ$13,DJ$28:DJ$31)+BE51*SUMPRODUCT(DJ$14:DJ$23,DJ$32:DJ$41))*'Projeções - Receitas'!AC$23+(AT51*DJ$11*'Projeções - Receitas'!AC$25)</f>
        <v>110016405335.27711</v>
      </c>
      <c r="BQ51" s="356">
        <f>(AU51*SUMPRODUCT(DK$10:DK$13,DK$28:DK$31)+BF51*SUMPRODUCT(DK$14:DK$23,DK$32:DK$41))*'Projeções - Receitas'!AD$23+(AU51*DK$11*'Projeções - Receitas'!AD$25)</f>
        <v>142245749211.99796</v>
      </c>
      <c r="BR51" s="357">
        <f>((BG51+'DRE + DCF'!T$12)*(1+'DRE + DCF'!T$15)+'DRE + DCF'!T$18)*(1+'DRE + DCF'!T$25)*'DRE + DCF'!T$33</f>
        <v>34029843866.960106</v>
      </c>
      <c r="BS51" s="357">
        <f>((BH51+'DRE + DCF'!U$12)*(1+'DRE + DCF'!U$15)+'DRE + DCF'!U$18)*(1+'DRE + DCF'!U$25)*'DRE + DCF'!U$33</f>
        <v>25892753555.614498</v>
      </c>
      <c r="BT51" s="357">
        <f>((BI51+'DRE + DCF'!V$12)*(1+'DRE + DCF'!V$15)+'DRE + DCF'!V$18)*(1+'DRE + DCF'!V$25)*'DRE + DCF'!V$33</f>
        <v>28741072738.66946</v>
      </c>
      <c r="BU51" s="357">
        <f>((BJ51+'DRE + DCF'!W$12)*(1+'DRE + DCF'!W$15)+'DRE + DCF'!W$18)*(1+'DRE + DCF'!W$25)*'DRE + DCF'!W$33</f>
        <v>31830832367.552109</v>
      </c>
      <c r="BV51" s="357">
        <f>((BK51+'DRE + DCF'!X$12)*(1+'DRE + DCF'!X$15)+'DRE + DCF'!X$18)*(1+'DRE + DCF'!X$25)*'DRE + DCF'!X$33</f>
        <v>35208258156.337837</v>
      </c>
      <c r="BW51" s="357">
        <f>((BL51+'DRE + DCF'!Y$12)*(1+'DRE + DCF'!Y$15)+'DRE + DCF'!Y$18)*(1+'DRE + DCF'!Y$25)*'DRE + DCF'!Y$33</f>
        <v>38921197691.871971</v>
      </c>
      <c r="BX51" s="357">
        <f>((BM51+'DRE + DCF'!Z$12)*(1+'DRE + DCF'!Z$15)+'DRE + DCF'!Z$18)*(1+'DRE + DCF'!Z$25)*'DRE + DCF'!Z$33</f>
        <v>43015530340.96199</v>
      </c>
      <c r="BY51" s="357">
        <f>((BN51+'DRE + DCF'!AA$12)*(1+'DRE + DCF'!AA$15)+'DRE + DCF'!AA$18)*(1+'DRE + DCF'!AA$25)*'DRE + DCF'!AA$33</f>
        <v>47533403313.49762</v>
      </c>
      <c r="BZ51" s="357">
        <f>((BO51+'DRE + DCF'!AB$12)*(1+'DRE + DCF'!AB$15)+'DRE + DCF'!AB$18)*(1+'DRE + DCF'!AB$25)*'DRE + DCF'!AB$33</f>
        <v>52520690190.112839</v>
      </c>
      <c r="CA51" s="357">
        <f>((BP51+'DRE + DCF'!AC$12)*(1+'DRE + DCF'!AC$15)+'DRE + DCF'!AC$18)*(1+'DRE + DCF'!AC$25)*'DRE + DCF'!AC$33</f>
        <v>58029717502.963791</v>
      </c>
      <c r="CB51" s="357">
        <f>((BQ51+'DRE + DCF'!AD$12)*(1+'DRE + DCF'!AD$15)+'DRE + DCF'!AD$18)*(1+'DRE + DCF'!AD$25)*'DRE + DCF'!AD$33</f>
        <v>75006359418.49411</v>
      </c>
      <c r="CC51" s="357">
        <f>BR51*(1-DA$47)+('DRE + DCF'!N$53*10^6)</f>
        <v>199391032689.82101</v>
      </c>
      <c r="CD51" s="357">
        <f>BS51*(1-DB$47)+('DRE + DCF'!T$53*10^6)</f>
        <v>200865592691.68164</v>
      </c>
      <c r="CE51" s="357">
        <f>BT51*(1-DC$47)+('DRE + DCF'!U$53*10^6)</f>
        <v>219872980089.12091</v>
      </c>
      <c r="CF51" s="357">
        <f>BU51*(1-DD$47)+('DRE + DCF'!V$53*10^6)</f>
        <v>240919708034.27057</v>
      </c>
      <c r="CG51" s="357">
        <f>BV51*(1-DE$47)+('DRE + DCF'!W$53*10^6)</f>
        <v>264195957463.74463</v>
      </c>
      <c r="CH51" s="357">
        <f>BW51*(1-DF$47)+('DRE + DCF'!X$53*10^6)</f>
        <v>289923109918.4494</v>
      </c>
      <c r="CI51" s="357">
        <f>BX51*(1-DG$47)+('DRE + DCF'!Y$53*10^6)</f>
        <v>318352658424.14337</v>
      </c>
      <c r="CJ51" s="357">
        <f>BY51*(1-DH$47)+('DRE + DCF'!Z$53*10^6)</f>
        <v>349763840757.39459</v>
      </c>
      <c r="CK51" s="357">
        <f>BZ51*(1-DI$47)+('DRE + DCF'!AA$53*10^6)</f>
        <v>384465860699.28247</v>
      </c>
      <c r="CL51" s="357">
        <f>CA51*(1-DJ$47)+('DRE + DCF'!AB$53*10^6)</f>
        <v>422802015403.19202</v>
      </c>
      <c r="CM51" s="357">
        <f>CB51*(1-DK$47)+('DRE + DCF'!AC$53*10^6)</f>
        <v>471686171021.76941</v>
      </c>
      <c r="CN51" s="357">
        <f t="shared" si="30"/>
        <v>1094351924817.0559</v>
      </c>
      <c r="CO51" s="357">
        <f t="shared" si="31"/>
        <v>1162228973677.4851</v>
      </c>
      <c r="CP51" s="357">
        <f t="shared" si="32"/>
        <v>1109311899489.0879</v>
      </c>
      <c r="CQ51" s="357">
        <f t="shared" si="33"/>
        <v>1242429327427.7786</v>
      </c>
      <c r="CR51" s="357">
        <f t="shared" si="34"/>
        <v>1391520846719.1121</v>
      </c>
      <c r="CS51" s="357">
        <f t="shared" si="35"/>
        <v>1558503348325.4055</v>
      </c>
      <c r="CT51" s="357">
        <f t="shared" si="36"/>
        <v>1745523750124.4543</v>
      </c>
      <c r="CU51" s="357">
        <f t="shared" si="37"/>
        <v>1954986600139.3892</v>
      </c>
      <c r="CV51" s="357">
        <f t="shared" si="38"/>
        <v>2189584992156.1162</v>
      </c>
      <c r="CW51" s="357">
        <f t="shared" si="39"/>
        <v>2452335191214.8506</v>
      </c>
      <c r="CX51" s="358">
        <f t="shared" si="40"/>
        <v>2746615414160.6328</v>
      </c>
    </row>
    <row r="52" spans="4:115" ht="30" customHeight="1" x14ac:dyDescent="0.25">
      <c r="D52" s="355">
        <f t="shared" si="41"/>
        <v>2.4933603745368155E-2</v>
      </c>
      <c r="E52" s="64">
        <f t="shared" si="0"/>
        <v>1.5563323326826306E-2</v>
      </c>
      <c r="F52" s="64">
        <f t="shared" si="1"/>
        <v>4.0930822387183458E-2</v>
      </c>
      <c r="G52" s="64">
        <f t="shared" si="2"/>
        <v>3.6636358565052179E-2</v>
      </c>
      <c r="H52" s="64">
        <f t="shared" si="3"/>
        <v>3.2589326086762849E-2</v>
      </c>
      <c r="I52" s="64">
        <f t="shared" si="4"/>
        <v>2.8756398890665752E-2</v>
      </c>
      <c r="J52" s="64">
        <f t="shared" si="5"/>
        <v>2.5113752695890112E-2</v>
      </c>
      <c r="K52" s="64">
        <f t="shared" si="6"/>
        <v>2.1641579762478824E-2</v>
      </c>
      <c r="L52" s="64">
        <f t="shared" si="7"/>
        <v>1.8322983219855232E-2</v>
      </c>
      <c r="M52" s="64">
        <f t="shared" si="8"/>
        <v>1.5143879546211381E-2</v>
      </c>
      <c r="N52" s="64">
        <f t="shared" si="9"/>
        <v>1.4470918732290311E-2</v>
      </c>
      <c r="O52" s="64">
        <f t="shared" si="45"/>
        <v>2.0500000000000015E-2</v>
      </c>
      <c r="P52" s="64">
        <f t="shared" si="45"/>
        <v>2.0500000000000015E-2</v>
      </c>
      <c r="Q52" s="64">
        <f t="shared" si="46"/>
        <v>2.0500000000000015E-2</v>
      </c>
      <c r="R52" s="64">
        <f t="shared" si="47"/>
        <v>2.0500000000000015E-2</v>
      </c>
      <c r="S52" s="64">
        <f t="shared" si="48"/>
        <v>2.0500000000000015E-2</v>
      </c>
      <c r="T52" s="64">
        <f t="shared" si="49"/>
        <v>2.0500000000000015E-2</v>
      </c>
      <c r="U52" s="64">
        <f t="shared" si="50"/>
        <v>2.0500000000000015E-2</v>
      </c>
      <c r="V52" s="64">
        <f t="shared" si="51"/>
        <v>2.0500000000000015E-2</v>
      </c>
      <c r="W52" s="64">
        <f t="shared" si="52"/>
        <v>2.0500000000000015E-2</v>
      </c>
      <c r="X52" s="64">
        <f t="shared" si="53"/>
        <v>2.0500000000000015E-2</v>
      </c>
      <c r="Y52" s="64">
        <f t="shared" si="54"/>
        <v>2.0500000000000015E-2</v>
      </c>
      <c r="Z52" s="64">
        <f t="shared" si="43"/>
        <v>0.18212108198717541</v>
      </c>
      <c r="AA52" s="64">
        <f t="shared" si="44"/>
        <v>0.17275080156863357</v>
      </c>
      <c r="AB52" s="64">
        <f t="shared" si="10"/>
        <v>0.19811830062899072</v>
      </c>
      <c r="AC52" s="64">
        <f t="shared" si="11"/>
        <v>0.19382383680685944</v>
      </c>
      <c r="AD52" s="64">
        <f t="shared" si="12"/>
        <v>0.18977680432857011</v>
      </c>
      <c r="AE52" s="64">
        <f t="shared" si="13"/>
        <v>0.18594387713247301</v>
      </c>
      <c r="AF52" s="64">
        <f t="shared" si="14"/>
        <v>0.18230123093769737</v>
      </c>
      <c r="AG52" s="64">
        <f t="shared" si="15"/>
        <v>0.17882905800428608</v>
      </c>
      <c r="AH52" s="64">
        <f t="shared" si="16"/>
        <v>0.17551046146166249</v>
      </c>
      <c r="AI52" s="64">
        <f t="shared" si="17"/>
        <v>0.17233135778801864</v>
      </c>
      <c r="AJ52" s="64">
        <f t="shared" si="18"/>
        <v>0.17165839697409757</v>
      </c>
      <c r="AK52" s="356">
        <f>(1+O52)*'Projeções - Receitas'!N$34</f>
        <v>1880967559599.1248</v>
      </c>
      <c r="AL52" s="356">
        <f>(1+P52)*'Projeções - Receitas'!T$34</f>
        <v>1981885142557.0974</v>
      </c>
      <c r="AM52" s="356">
        <f>(1+Q52)*'Projeções - Receitas'!U$34</f>
        <v>2219711359663.9492</v>
      </c>
      <c r="AN52" s="356">
        <f>(1+R52)*'Projeções - Receitas'!V$34</f>
        <v>2486076722823.623</v>
      </c>
      <c r="AO52" s="356">
        <f>(1+S52)*'Projeções - Receitas'!W$34</f>
        <v>2784405929562.4585</v>
      </c>
      <c r="AP52" s="356">
        <f>(1+T52)*'Projeções - Receitas'!X$34</f>
        <v>3118534641109.9536</v>
      </c>
      <c r="AQ52" s="356">
        <f>(1+U52)*'Projeções - Receitas'!Y$34</f>
        <v>3492758798043.1484</v>
      </c>
      <c r="AR52" s="356">
        <f>(1+V52)*'Projeções - Receitas'!Z$34</f>
        <v>3911889853808.3262</v>
      </c>
      <c r="AS52" s="356">
        <f>(1+W52)*'Projeções - Receitas'!AA$34</f>
        <v>4381316636265.3262</v>
      </c>
      <c r="AT52" s="356">
        <f>(1+X52)*'Projeções - Receitas'!AB$34</f>
        <v>4907074632617.166</v>
      </c>
      <c r="AU52" s="356">
        <f>(1+Y52)*'Projeções - Receitas'!AC$34</f>
        <v>5495923588531.2266</v>
      </c>
      <c r="AV52" s="357">
        <f t="shared" si="19"/>
        <v>1650832969652.4077</v>
      </c>
      <c r="AW52" s="357">
        <f t="shared" si="20"/>
        <v>1739403382424.5232</v>
      </c>
      <c r="AX52" s="357">
        <f t="shared" si="21"/>
        <v>1948131788315.4661</v>
      </c>
      <c r="AY52" s="357">
        <f t="shared" si="22"/>
        <v>2181907602913.322</v>
      </c>
      <c r="AZ52" s="357">
        <f t="shared" si="23"/>
        <v>2443736515262.9214</v>
      </c>
      <c r="BA52" s="357">
        <f t="shared" si="24"/>
        <v>2736984897094.4717</v>
      </c>
      <c r="BB52" s="357">
        <f t="shared" si="25"/>
        <v>3065423084745.8091</v>
      </c>
      <c r="BC52" s="357">
        <f t="shared" si="26"/>
        <v>3433273854915.3057</v>
      </c>
      <c r="BD52" s="357">
        <f t="shared" si="27"/>
        <v>3845266717505.1436</v>
      </c>
      <c r="BE52" s="357">
        <f t="shared" si="28"/>
        <v>4306698723605.7612</v>
      </c>
      <c r="BF52" s="357">
        <f t="shared" si="29"/>
        <v>4823502570438.4531</v>
      </c>
      <c r="BG52" s="356">
        <f>(AK52*SUMPRODUCT(DA$10:DA$13,DA$28:DA$31)+AV52*SUMPRODUCT(DA$14:DA$23,DA$32:DA$41))*'Projeções - Receitas'!T$23+(AK52*DA$11*'Projeções - Receitas'!T$25)</f>
        <v>61479866788.060211</v>
      </c>
      <c r="BH52" s="356">
        <f>(AL52*SUMPRODUCT(DB$10:DB$13,DB$28:DB$31)+AW52*SUMPRODUCT(DB$14:DB$23,DB$32:DB$41))*'Projeções - Receitas'!U$23+(AL52*DB$11*'Projeções - Receitas'!U$25)</f>
        <v>49548069667.764244</v>
      </c>
      <c r="BI52" s="356">
        <f>(AM52*SUMPRODUCT(DC$10:DC$13,DC$28:DC$31)+AX52*SUMPRODUCT(DC$14:DC$23,DC$32:DC$41))*'Projeções - Receitas'!V$23+(AM52*DC$11*'Projeções - Receitas'!V$25)</f>
        <v>54824016447.298996</v>
      </c>
      <c r="BJ52" s="356">
        <f>(AN52*SUMPRODUCT(DD$10:DD$13,DD$28:DD$31)+AY52*SUMPRODUCT(DD$14:DD$23,DD$32:DD$41))*'Projeções - Receitas'!W$23+(AN52*DD$11*'Projeções - Receitas'!W$25)</f>
        <v>60607278517.262085</v>
      </c>
      <c r="BK52" s="356">
        <f>(AO52*SUMPRODUCT(DE$10:DE$13,DE$28:DE$31)+AZ52*SUMPRODUCT(DE$14:DE$23,DE$32:DE$41))*'Projeções - Receitas'!X$23+(AO52*DE$11*'Projeções - Receitas'!X$25)</f>
        <v>66969877117.117256</v>
      </c>
      <c r="BL52" s="356">
        <f>(AP52*SUMPRODUCT(DF$10:DF$13,DF$28:DF$31)+BA52*SUMPRODUCT(DF$14:DF$23,DF$32:DF$41))*'Projeções - Receitas'!Y$23+(AP52*DF$11*'Projeções - Receitas'!Y$25)</f>
        <v>73986754570.289124</v>
      </c>
      <c r="BM52" s="356">
        <f>(AQ52*SUMPRODUCT(DG$10:DG$13,DG$28:DG$31)+BB52*SUMPRODUCT(DG$14:DG$23,DG$32:DG$41))*'Projeções - Receitas'!Z$23+(AQ52*DG$11*'Projeções - Receitas'!Z$25)</f>
        <v>81729592918.319702</v>
      </c>
      <c r="BN52" s="356">
        <f>(AR52*SUMPRODUCT(DH$10:DH$13,DH$28:DH$31)+BC52*SUMPRODUCT(DH$14:DH$23,DH$32:DH$41))*'Projeções - Receitas'!AA$23+(AR52*DH$11*'Projeções - Receitas'!AA$25)</f>
        <v>90269989684.714569</v>
      </c>
      <c r="BO52" s="356">
        <f>(AS52*SUMPRODUCT(DI$10:DI$13,DI$28:DI$31)+BD52*SUMPRODUCT(DI$14:DI$23,DI$32:DI$41))*'Projeções - Receitas'!AB$23+(AS52*DI$11*'Projeções - Receitas'!AB$25)</f>
        <v>99687112180.765686</v>
      </c>
      <c r="BP52" s="356">
        <f>(AT52*SUMPRODUCT(DJ$10:DJ$13,DJ$28:DJ$31)+BE52*SUMPRODUCT(DJ$14:DJ$23,DJ$32:DJ$41))*'Projeções - Receitas'!AC$23+(AT52*DJ$11*'Projeções - Receitas'!AC$25)</f>
        <v>110070334945.73563</v>
      </c>
      <c r="BQ52" s="356">
        <f>(AU52*SUMPRODUCT(DK$10:DK$13,DK$28:DK$31)+BF52*SUMPRODUCT(DK$14:DK$23,DK$32:DK$41))*'Projeções - Receitas'!AD$23+(AU52*DK$11*'Projeções - Receitas'!AD$25)</f>
        <v>142315477520.43527</v>
      </c>
      <c r="BR52" s="357">
        <f>((BG52+'DRE + DCF'!T$12)*(1+'DRE + DCF'!T$15)+'DRE + DCF'!T$18)*(1+'DRE + DCF'!T$25)*'DRE + DCF'!T$33</f>
        <v>34048290502.863632</v>
      </c>
      <c r="BS52" s="357">
        <f>((BH52+'DRE + DCF'!U$12)*(1+'DRE + DCF'!U$15)+'DRE + DCF'!U$18)*(1+'DRE + DCF'!U$25)*'DRE + DCF'!U$33</f>
        <v>25907443086.899818</v>
      </c>
      <c r="BT52" s="357">
        <f>((BI52+'DRE + DCF'!V$12)*(1+'DRE + DCF'!V$15)+'DRE + DCF'!V$18)*(1+'DRE + DCF'!V$25)*'DRE + DCF'!V$33</f>
        <v>28757307976.374626</v>
      </c>
      <c r="BU52" s="357">
        <f>((BJ52+'DRE + DCF'!W$12)*(1+'DRE + DCF'!W$15)+'DRE + DCF'!W$18)*(1+'DRE + DCF'!W$25)*'DRE + DCF'!W$33</f>
        <v>31848759822.016052</v>
      </c>
      <c r="BV52" s="357">
        <f>((BK52+'DRE + DCF'!X$12)*(1+'DRE + DCF'!X$15)+'DRE + DCF'!X$18)*(1+'DRE + DCF'!X$25)*'DRE + DCF'!X$33</f>
        <v>35228045105.001007</v>
      </c>
      <c r="BW52" s="357">
        <f>((BL52+'DRE + DCF'!Y$12)*(1+'DRE + DCF'!Y$15)+'DRE + DCF'!Y$18)*(1+'DRE + DCF'!Y$25)*'DRE + DCF'!Y$33</f>
        <v>38943032944.381302</v>
      </c>
      <c r="BX52" s="357">
        <f>((BM52+'DRE + DCF'!Z$12)*(1+'DRE + DCF'!Z$15)+'DRE + DCF'!Z$18)*(1+'DRE + DCF'!Z$25)*'DRE + DCF'!Z$33</f>
        <v>43039623177.1716</v>
      </c>
      <c r="BY52" s="357">
        <f>((BN52+'DRE + DCF'!AA$12)*(1+'DRE + DCF'!AA$15)+'DRE + DCF'!AA$18)*(1+'DRE + DCF'!AA$25)*'DRE + DCF'!AA$33</f>
        <v>47559983362.06282</v>
      </c>
      <c r="BZ52" s="357">
        <f>((BO52+'DRE + DCF'!AB$12)*(1+'DRE + DCF'!AB$15)+'DRE + DCF'!AB$18)*(1+'DRE + DCF'!AB$25)*'DRE + DCF'!AB$33</f>
        <v>52550009558.463913</v>
      </c>
      <c r="CA52" s="357">
        <f>((BP52+'DRE + DCF'!AC$12)*(1+'DRE + DCF'!AC$15)+'DRE + DCF'!AC$18)*(1+'DRE + DCF'!AC$25)*'DRE + DCF'!AC$33</f>
        <v>58062053669.359512</v>
      </c>
      <c r="CB52" s="357">
        <f>((BQ52+'DRE + DCF'!AD$12)*(1+'DRE + DCF'!AD$15)+'DRE + DCF'!AD$18)*(1+'DRE + DCF'!AD$25)*'DRE + DCF'!AD$33</f>
        <v>75047268631.711884</v>
      </c>
      <c r="CC52" s="357">
        <f>BR52*(1-DA$47)+('DRE + DCF'!N$53*10^6)</f>
        <v>199402254934.50006</v>
      </c>
      <c r="CD52" s="357">
        <f>BS52*(1-DB$47)+('DRE + DCF'!T$53*10^6)</f>
        <v>200874406410.45285</v>
      </c>
      <c r="CE52" s="357">
        <f>BT52*(1-DC$47)+('DRE + DCF'!U$53*10^6)</f>
        <v>219882721231.74402</v>
      </c>
      <c r="CF52" s="357">
        <f>BU52*(1-DD$47)+('DRE + DCF'!V$53*10^6)</f>
        <v>240930464506.94891</v>
      </c>
      <c r="CG52" s="357">
        <f>BV52*(1-DE$47)+('DRE + DCF'!W$53*10^6)</f>
        <v>264207829632.94254</v>
      </c>
      <c r="CH52" s="357">
        <f>BW52*(1-DF$47)+('DRE + DCF'!X$53*10^6)</f>
        <v>289936211069.95502</v>
      </c>
      <c r="CI52" s="357">
        <f>BX52*(1-DG$47)+('DRE + DCF'!Y$53*10^6)</f>
        <v>318367114125.86914</v>
      </c>
      <c r="CJ52" s="357">
        <f>BY52*(1-DH$47)+('DRE + DCF'!Z$53*10^6)</f>
        <v>349779788786.53369</v>
      </c>
      <c r="CK52" s="357">
        <f>BZ52*(1-DI$47)+('DRE + DCF'!AA$53*10^6)</f>
        <v>384483452320.29315</v>
      </c>
      <c r="CL52" s="357">
        <f>CA52*(1-DJ$47)+('DRE + DCF'!AB$53*10^6)</f>
        <v>422821417103.02948</v>
      </c>
      <c r="CM52" s="357">
        <f>CB52*(1-DK$47)+('DRE + DCF'!AC$53*10^6)</f>
        <v>471710716549.70007</v>
      </c>
      <c r="CN52" s="357">
        <f t="shared" si="30"/>
        <v>1094888371839.0249</v>
      </c>
      <c r="CO52" s="357">
        <f t="shared" si="31"/>
        <v>1162798693762.6211</v>
      </c>
      <c r="CP52" s="357">
        <f t="shared" si="32"/>
        <v>1109855679831.9746</v>
      </c>
      <c r="CQ52" s="357">
        <f t="shared" si="33"/>
        <v>1243038361411.8115</v>
      </c>
      <c r="CR52" s="357">
        <f t="shared" si="34"/>
        <v>1392202964781.2292</v>
      </c>
      <c r="CS52" s="357">
        <f t="shared" si="35"/>
        <v>1559267320554.9768</v>
      </c>
      <c r="CT52" s="357">
        <f t="shared" si="36"/>
        <v>1746379399021.5742</v>
      </c>
      <c r="CU52" s="357">
        <f t="shared" si="37"/>
        <v>1955944926904.1631</v>
      </c>
      <c r="CV52" s="357">
        <f t="shared" si="38"/>
        <v>2190658318132.6631</v>
      </c>
      <c r="CW52" s="357">
        <f t="shared" si="39"/>
        <v>2453537316308.583</v>
      </c>
      <c r="CX52" s="358">
        <f t="shared" si="40"/>
        <v>2747961794265.6133</v>
      </c>
    </row>
    <row r="53" spans="4:115" ht="30" customHeight="1" x14ac:dyDescent="0.25">
      <c r="D53" s="355">
        <f t="shared" si="41"/>
        <v>2.4854660794741329E-2</v>
      </c>
      <c r="E53" s="64">
        <f t="shared" si="0"/>
        <v>1.5486300535473868E-2</v>
      </c>
      <c r="F53" s="64">
        <f t="shared" si="1"/>
        <v>4.0842573339575278E-2</v>
      </c>
      <c r="G53" s="64">
        <f t="shared" si="2"/>
        <v>3.6550089071584857E-2</v>
      </c>
      <c r="H53" s="64">
        <f t="shared" si="3"/>
        <v>3.250491279362494E-2</v>
      </c>
      <c r="I53" s="64">
        <f t="shared" si="4"/>
        <v>2.8673737211070693E-2</v>
      </c>
      <c r="J53" s="64">
        <f t="shared" si="5"/>
        <v>2.5032750345554799E-2</v>
      </c>
      <c r="K53" s="64">
        <f t="shared" si="6"/>
        <v>2.1562153943560924E-2</v>
      </c>
      <c r="L53" s="64">
        <f t="shared" si="7"/>
        <v>1.8245059302074984E-2</v>
      </c>
      <c r="M53" s="64">
        <f t="shared" si="8"/>
        <v>1.5067389900658867E-2</v>
      </c>
      <c r="N53" s="64">
        <f t="shared" si="9"/>
        <v>1.4395782767346904E-2</v>
      </c>
      <c r="O53" s="64">
        <f t="shared" si="45"/>
        <v>2.1000000000000015E-2</v>
      </c>
      <c r="P53" s="64">
        <f t="shared" si="45"/>
        <v>2.1000000000000015E-2</v>
      </c>
      <c r="Q53" s="64">
        <f t="shared" si="46"/>
        <v>2.1000000000000015E-2</v>
      </c>
      <c r="R53" s="64">
        <f t="shared" si="47"/>
        <v>2.1000000000000015E-2</v>
      </c>
      <c r="S53" s="64">
        <f t="shared" si="48"/>
        <v>2.1000000000000015E-2</v>
      </c>
      <c r="T53" s="64">
        <f t="shared" si="49"/>
        <v>2.1000000000000015E-2</v>
      </c>
      <c r="U53" s="64">
        <f t="shared" si="50"/>
        <v>2.1000000000000015E-2</v>
      </c>
      <c r="V53" s="64">
        <f t="shared" si="51"/>
        <v>2.1000000000000015E-2</v>
      </c>
      <c r="W53" s="64">
        <f t="shared" si="52"/>
        <v>2.1000000000000015E-2</v>
      </c>
      <c r="X53" s="64">
        <f t="shared" si="53"/>
        <v>2.1000000000000015E-2</v>
      </c>
      <c r="Y53" s="64">
        <f t="shared" si="54"/>
        <v>2.1000000000000015E-2</v>
      </c>
      <c r="Z53" s="64">
        <f t="shared" si="43"/>
        <v>0.18204213903654859</v>
      </c>
      <c r="AA53" s="64">
        <f t="shared" si="44"/>
        <v>0.17267377877728113</v>
      </c>
      <c r="AB53" s="64">
        <f t="shared" si="10"/>
        <v>0.19803005158138254</v>
      </c>
      <c r="AC53" s="64">
        <f t="shared" si="11"/>
        <v>0.19373756731339212</v>
      </c>
      <c r="AD53" s="64">
        <f t="shared" si="12"/>
        <v>0.1896923910354322</v>
      </c>
      <c r="AE53" s="64">
        <f t="shared" si="13"/>
        <v>0.18586121545287795</v>
      </c>
      <c r="AF53" s="64">
        <f t="shared" si="14"/>
        <v>0.18222022858736206</v>
      </c>
      <c r="AG53" s="64">
        <f t="shared" si="15"/>
        <v>0.17874963218536818</v>
      </c>
      <c r="AH53" s="64">
        <f t="shared" si="16"/>
        <v>0.17543253754388224</v>
      </c>
      <c r="AI53" s="64">
        <f t="shared" si="17"/>
        <v>0.17225486814246613</v>
      </c>
      <c r="AJ53" s="64">
        <f t="shared" si="18"/>
        <v>0.17158326100915416</v>
      </c>
      <c r="AK53" s="356">
        <f>(1+O53)*'Projeções - Receitas'!N$34</f>
        <v>1881889150760.1238</v>
      </c>
      <c r="AL53" s="356">
        <f>(1+P53)*'Projeções - Receitas'!T$34</f>
        <v>1982856178883.6809</v>
      </c>
      <c r="AM53" s="356">
        <f>(1+Q53)*'Projeções - Receitas'!U$34</f>
        <v>2220798920349.7227</v>
      </c>
      <c r="AN53" s="356">
        <f>(1+R53)*'Projeções - Receitas'!V$34</f>
        <v>2487294790791.6895</v>
      </c>
      <c r="AO53" s="356">
        <f>(1+S53)*'Projeções - Receitas'!W$34</f>
        <v>2785770165686.6929</v>
      </c>
      <c r="AP53" s="356">
        <f>(1+T53)*'Projeções - Receitas'!X$34</f>
        <v>3120062585569.0957</v>
      </c>
      <c r="AQ53" s="356">
        <f>(1+U53)*'Projeções - Receitas'!Y$34</f>
        <v>3494470095837.3877</v>
      </c>
      <c r="AR53" s="356">
        <f>(1+V53)*'Projeções - Receitas'!Z$34</f>
        <v>3913806507337.8745</v>
      </c>
      <c r="AS53" s="356">
        <f>(1+W53)*'Projeções - Receitas'!AA$34</f>
        <v>4383463288218.4204</v>
      </c>
      <c r="AT53" s="356">
        <f>(1+X53)*'Projeções - Receitas'!AB$34</f>
        <v>4909478882804.6309</v>
      </c>
      <c r="AU53" s="356">
        <f>(1+Y53)*'Projeções - Receitas'!AC$34</f>
        <v>5498616348741.1885</v>
      </c>
      <c r="AV53" s="357">
        <f t="shared" si="19"/>
        <v>1651641805012.355</v>
      </c>
      <c r="AW53" s="357">
        <f t="shared" si="20"/>
        <v>1740255613381.125</v>
      </c>
      <c r="AX53" s="357">
        <f t="shared" si="21"/>
        <v>1949086286986.8601</v>
      </c>
      <c r="AY53" s="357">
        <f t="shared" si="22"/>
        <v>2182976641425.2834</v>
      </c>
      <c r="AZ53" s="357">
        <f t="shared" si="23"/>
        <v>2444933838396.3179</v>
      </c>
      <c r="BA53" s="357">
        <f t="shared" si="24"/>
        <v>2738325899003.876</v>
      </c>
      <c r="BB53" s="357">
        <f t="shared" si="25"/>
        <v>3066925006884.3413</v>
      </c>
      <c r="BC53" s="357">
        <f t="shared" si="26"/>
        <v>3434956007710.4629</v>
      </c>
      <c r="BD53" s="357">
        <f t="shared" si="27"/>
        <v>3847150728635.7192</v>
      </c>
      <c r="BE53" s="357">
        <f t="shared" si="28"/>
        <v>4308808816072.0054</v>
      </c>
      <c r="BF53" s="357">
        <f t="shared" si="29"/>
        <v>4825865874000.6475</v>
      </c>
      <c r="BG53" s="356">
        <f>(AK53*SUMPRODUCT(DA$10:DA$13,DA$28:DA$31)+AV53*SUMPRODUCT(DA$14:DA$23,DA$32:DA$41))*'Projeções - Receitas'!T$23+(AK53*DA$11*'Projeções - Receitas'!T$25)</f>
        <v>61509989211.768219</v>
      </c>
      <c r="BH53" s="356">
        <f>(AL53*SUMPRODUCT(DB$10:DB$13,DB$28:DB$31)+AW53*SUMPRODUCT(DB$14:DB$23,DB$32:DB$41))*'Projeções - Receitas'!U$23+(AL53*DB$11*'Projeções - Receitas'!U$25)</f>
        <v>49572346037.028229</v>
      </c>
      <c r="BI53" s="356">
        <f>(AM53*SUMPRODUCT(DC$10:DC$13,DC$28:DC$31)+AX53*SUMPRODUCT(DC$14:DC$23,DC$32:DC$41))*'Projeções - Receitas'!V$23+(AM53*DC$11*'Projeções - Receitas'!V$25)</f>
        <v>54850877797.836617</v>
      </c>
      <c r="BJ53" s="356">
        <f>(AN53*SUMPRODUCT(DD$10:DD$13,DD$28:DD$31)+AY53*SUMPRODUCT(DD$14:DD$23,DD$32:DD$41))*'Projeções - Receitas'!W$23+(AN53*DD$11*'Projeções - Receitas'!W$25)</f>
        <v>60636973411.195045</v>
      </c>
      <c r="BK53" s="356">
        <f>(AO53*SUMPRODUCT(DE$10:DE$13,DE$28:DE$31)+AZ53*SUMPRODUCT(DE$14:DE$23,DE$32:DE$41))*'Projeções - Receitas'!X$23+(AO53*DE$11*'Projeções - Receitas'!X$25)</f>
        <v>67002689403.798813</v>
      </c>
      <c r="BL53" s="356">
        <f>(AP53*SUMPRODUCT(DF$10:DF$13,DF$28:DF$31)+BA53*SUMPRODUCT(DF$14:DF$23,DF$32:DF$41))*'Projeções - Receitas'!Y$23+(AP53*DF$11*'Projeções - Receitas'!Y$25)</f>
        <v>74023004817.506271</v>
      </c>
      <c r="BM53" s="356">
        <f>(AQ53*SUMPRODUCT(DG$10:DG$13,DG$28:DG$31)+BB53*SUMPRODUCT(DG$14:DG$23,DG$32:DG$41))*'Projeções - Receitas'!Z$23+(AQ53*DG$11*'Projeções - Receitas'!Z$25)</f>
        <v>81769636814.899002</v>
      </c>
      <c r="BN53" s="356">
        <f>(AR53*SUMPRODUCT(DH$10:DH$13,DH$28:DH$31)+BC53*SUMPRODUCT(DH$14:DH$23,DH$32:DH$41))*'Projeções - Receitas'!AA$23+(AR53*DH$11*'Projeções - Receitas'!AA$25)</f>
        <v>90314217999.111755</v>
      </c>
      <c r="BO53" s="356">
        <f>(AS53*SUMPRODUCT(DI$10:DI$13,DI$28:DI$31)+BD53*SUMPRODUCT(DI$14:DI$23,DI$32:DI$41))*'Projeções - Receitas'!AB$23+(AS53*DI$11*'Projeções - Receitas'!AB$25)</f>
        <v>99735954469.928253</v>
      </c>
      <c r="BP53" s="356">
        <f>(AT53*SUMPRODUCT(DJ$10:DJ$13,DJ$28:DJ$31)+BE53*SUMPRODUCT(DJ$14:DJ$23,DJ$32:DJ$41))*'Projeções - Receitas'!AC$23+(AT53*DJ$11*'Projeções - Receitas'!AC$25)</f>
        <v>110124264556.19406</v>
      </c>
      <c r="BQ53" s="356">
        <f>(AU53*SUMPRODUCT(DK$10:DK$13,DK$28:DK$31)+BF53*SUMPRODUCT(DK$14:DK$23,DK$32:DK$41))*'Projeções - Receitas'!AD$23+(AU53*DK$11*'Projeções - Receitas'!AD$25)</f>
        <v>142385205828.87256</v>
      </c>
      <c r="BR53" s="357">
        <f>((BG53+'DRE + DCF'!T$12)*(1+'DRE + DCF'!T$15)+'DRE + DCF'!T$18)*(1+'DRE + DCF'!T$25)*'DRE + DCF'!T$33</f>
        <v>34066737138.767181</v>
      </c>
      <c r="BS53" s="357">
        <f>((BH53+'DRE + DCF'!U$12)*(1+'DRE + DCF'!U$15)+'DRE + DCF'!U$18)*(1+'DRE + DCF'!U$25)*'DRE + DCF'!U$33</f>
        <v>25922132618.185143</v>
      </c>
      <c r="BT53" s="357">
        <f>((BI53+'DRE + DCF'!V$12)*(1+'DRE + DCF'!V$15)+'DRE + DCF'!V$18)*(1+'DRE + DCF'!V$25)*'DRE + DCF'!V$33</f>
        <v>28773543214.079781</v>
      </c>
      <c r="BU53" s="357">
        <f>((BJ53+'DRE + DCF'!W$12)*(1+'DRE + DCF'!W$15)+'DRE + DCF'!W$18)*(1+'DRE + DCF'!W$25)*'DRE + DCF'!W$33</f>
        <v>31866687276.479958</v>
      </c>
      <c r="BV53" s="357">
        <f>((BK53+'DRE + DCF'!X$12)*(1+'DRE + DCF'!X$15)+'DRE + DCF'!X$18)*(1+'DRE + DCF'!X$25)*'DRE + DCF'!X$33</f>
        <v>35247832053.664177</v>
      </c>
      <c r="BW53" s="357">
        <f>((BL53+'DRE + DCF'!Y$12)*(1+'DRE + DCF'!Y$15)+'DRE + DCF'!Y$18)*(1+'DRE + DCF'!Y$25)*'DRE + DCF'!Y$33</f>
        <v>38964868196.890587</v>
      </c>
      <c r="BX53" s="357">
        <f>((BM53+'DRE + DCF'!Z$12)*(1+'DRE + DCF'!Z$15)+'DRE + DCF'!Z$18)*(1+'DRE + DCF'!Z$25)*'DRE + DCF'!Z$33</f>
        <v>43063716013.38121</v>
      </c>
      <c r="BY53" s="357">
        <f>((BN53+'DRE + DCF'!AA$12)*(1+'DRE + DCF'!AA$15)+'DRE + DCF'!AA$18)*(1+'DRE + DCF'!AA$25)*'DRE + DCF'!AA$33</f>
        <v>47586563410.627953</v>
      </c>
      <c r="BZ53" s="357">
        <f>((BO53+'DRE + DCF'!AB$12)*(1+'DRE + DCF'!AB$15)+'DRE + DCF'!AB$18)*(1+'DRE + DCF'!AB$25)*'DRE + DCF'!AB$33</f>
        <v>52579328926.815025</v>
      </c>
      <c r="CA53" s="357">
        <f>((BP53+'DRE + DCF'!AC$12)*(1+'DRE + DCF'!AC$15)+'DRE + DCF'!AC$18)*(1+'DRE + DCF'!AC$25)*'DRE + DCF'!AC$33</f>
        <v>58094389835.755157</v>
      </c>
      <c r="CB53" s="357">
        <f>((BQ53+'DRE + DCF'!AD$12)*(1+'DRE + DCF'!AD$15)+'DRE + DCF'!AD$18)*(1+'DRE + DCF'!AD$25)*'DRE + DCF'!AD$33</f>
        <v>75088177844.929688</v>
      </c>
      <c r="CC53" s="357">
        <f>BR53*(1-DA$47)+('DRE + DCF'!N$53*10^6)</f>
        <v>199413477179.17914</v>
      </c>
      <c r="CD53" s="357">
        <f>BS53*(1-DB$47)+('DRE + DCF'!T$53*10^6)</f>
        <v>200883220129.22403</v>
      </c>
      <c r="CE53" s="357">
        <f>BT53*(1-DC$47)+('DRE + DCF'!U$53*10^6)</f>
        <v>219892462374.36713</v>
      </c>
      <c r="CF53" s="357">
        <f>BU53*(1-DD$47)+('DRE + DCF'!V$53*10^6)</f>
        <v>240941220979.62726</v>
      </c>
      <c r="CG53" s="357">
        <f>BV53*(1-DE$47)+('DRE + DCF'!W$53*10^6)</f>
        <v>264219701802.14044</v>
      </c>
      <c r="CH53" s="357">
        <f>BW53*(1-DF$47)+('DRE + DCF'!X$53*10^6)</f>
        <v>289949312221.46057</v>
      </c>
      <c r="CI53" s="357">
        <f>BX53*(1-DG$47)+('DRE + DCF'!Y$53*10^6)</f>
        <v>318381569827.59491</v>
      </c>
      <c r="CJ53" s="357">
        <f>BY53*(1-DH$47)+('DRE + DCF'!Z$53*10^6)</f>
        <v>349795736815.67279</v>
      </c>
      <c r="CK53" s="357">
        <f>BZ53*(1-DI$47)+('DRE + DCF'!AA$53*10^6)</f>
        <v>384501043941.30377</v>
      </c>
      <c r="CL53" s="357">
        <f>CA53*(1-DJ$47)+('DRE + DCF'!AB$53*10^6)</f>
        <v>422840818802.86682</v>
      </c>
      <c r="CM53" s="357">
        <f>CB53*(1-DK$47)+('DRE + DCF'!AC$53*10^6)</f>
        <v>471735262077.6308</v>
      </c>
      <c r="CN53" s="357">
        <f t="shared" si="30"/>
        <v>1095424818860.994</v>
      </c>
      <c r="CO53" s="357">
        <f t="shared" si="31"/>
        <v>1163368413847.7571</v>
      </c>
      <c r="CP53" s="357">
        <f t="shared" si="32"/>
        <v>1110399460174.8613</v>
      </c>
      <c r="CQ53" s="357">
        <f t="shared" si="33"/>
        <v>1243647395395.8447</v>
      </c>
      <c r="CR53" s="357">
        <f t="shared" si="34"/>
        <v>1392885082843.3464</v>
      </c>
      <c r="CS53" s="357">
        <f t="shared" si="35"/>
        <v>1560031292784.5479</v>
      </c>
      <c r="CT53" s="357">
        <f t="shared" si="36"/>
        <v>1747235047918.6938</v>
      </c>
      <c r="CU53" s="357">
        <f t="shared" si="37"/>
        <v>1956903253668.9373</v>
      </c>
      <c r="CV53" s="357">
        <f t="shared" si="38"/>
        <v>2191731644109.2102</v>
      </c>
      <c r="CW53" s="357">
        <f t="shared" si="39"/>
        <v>2454739441402.3154</v>
      </c>
      <c r="CX53" s="358">
        <f t="shared" si="40"/>
        <v>2749308174370.5942</v>
      </c>
    </row>
    <row r="54" spans="4:115" ht="30" customHeight="1" x14ac:dyDescent="0.25">
      <c r="D54" s="355">
        <f t="shared" si="41"/>
        <v>2.4775795125514977E-2</v>
      </c>
      <c r="E54" s="64">
        <f t="shared" si="0"/>
        <v>1.5409353145777127E-2</v>
      </c>
      <c r="F54" s="64">
        <f t="shared" si="1"/>
        <v>4.0754410683594672E-2</v>
      </c>
      <c r="G54" s="64">
        <f t="shared" si="2"/>
        <v>3.6463904031855648E-2</v>
      </c>
      <c r="H54" s="64">
        <f t="shared" si="3"/>
        <v>3.242058213709309E-2</v>
      </c>
      <c r="I54" s="64">
        <f t="shared" si="4"/>
        <v>2.8591156453335237E-2</v>
      </c>
      <c r="J54" s="64">
        <f t="shared" si="5"/>
        <v>2.4951827292674505E-2</v>
      </c>
      <c r="K54" s="64">
        <f t="shared" si="6"/>
        <v>2.1482805878748623E-2</v>
      </c>
      <c r="L54" s="64">
        <f t="shared" si="7"/>
        <v>1.8167211668110472E-2</v>
      </c>
      <c r="M54" s="64">
        <f t="shared" si="8"/>
        <v>1.4990975134837659E-2</v>
      </c>
      <c r="N54" s="64">
        <f t="shared" si="9"/>
        <v>1.4320720356945732E-2</v>
      </c>
      <c r="O54" s="64">
        <f t="shared" si="45"/>
        <v>2.1500000000000016E-2</v>
      </c>
      <c r="P54" s="64">
        <f t="shared" si="45"/>
        <v>2.1500000000000016E-2</v>
      </c>
      <c r="Q54" s="64">
        <f t="shared" si="46"/>
        <v>2.1500000000000016E-2</v>
      </c>
      <c r="R54" s="64">
        <f t="shared" si="47"/>
        <v>2.1500000000000016E-2</v>
      </c>
      <c r="S54" s="64">
        <f t="shared" si="48"/>
        <v>2.1500000000000016E-2</v>
      </c>
      <c r="T54" s="64">
        <f t="shared" si="49"/>
        <v>2.1500000000000016E-2</v>
      </c>
      <c r="U54" s="64">
        <f t="shared" si="50"/>
        <v>2.1500000000000016E-2</v>
      </c>
      <c r="V54" s="64">
        <f t="shared" si="51"/>
        <v>2.1500000000000016E-2</v>
      </c>
      <c r="W54" s="64">
        <f t="shared" si="52"/>
        <v>2.1500000000000016E-2</v>
      </c>
      <c r="X54" s="64">
        <f t="shared" si="53"/>
        <v>2.1500000000000016E-2</v>
      </c>
      <c r="Y54" s="64">
        <f t="shared" si="54"/>
        <v>2.1500000000000016E-2</v>
      </c>
      <c r="Z54" s="64">
        <f t="shared" si="43"/>
        <v>0.18196327336732224</v>
      </c>
      <c r="AA54" s="64">
        <f t="shared" si="44"/>
        <v>0.17259683138758439</v>
      </c>
      <c r="AB54" s="64">
        <f t="shared" si="10"/>
        <v>0.19794188892540193</v>
      </c>
      <c r="AC54" s="64">
        <f t="shared" si="11"/>
        <v>0.19365138227366291</v>
      </c>
      <c r="AD54" s="64">
        <f t="shared" si="12"/>
        <v>0.18960806037890035</v>
      </c>
      <c r="AE54" s="64">
        <f t="shared" si="13"/>
        <v>0.1857786346951425</v>
      </c>
      <c r="AF54" s="64">
        <f t="shared" si="14"/>
        <v>0.18213930553448177</v>
      </c>
      <c r="AG54" s="64">
        <f t="shared" si="15"/>
        <v>0.17867028412055588</v>
      </c>
      <c r="AH54" s="64">
        <f t="shared" si="16"/>
        <v>0.17535468990991773</v>
      </c>
      <c r="AI54" s="64">
        <f t="shared" si="17"/>
        <v>0.17217845337664492</v>
      </c>
      <c r="AJ54" s="64">
        <f t="shared" si="18"/>
        <v>0.17150819859875299</v>
      </c>
      <c r="AK54" s="356">
        <f>(1+O54)*'Projeções - Receitas'!N$34</f>
        <v>1882810741921.1233</v>
      </c>
      <c r="AL54" s="356">
        <f>(1+P54)*'Projeções - Receitas'!T$34</f>
        <v>1983827215210.2646</v>
      </c>
      <c r="AM54" s="356">
        <f>(1+Q54)*'Projeções - Receitas'!U$34</f>
        <v>2221886481035.4966</v>
      </c>
      <c r="AN54" s="356">
        <f>(1+R54)*'Projeções - Receitas'!V$34</f>
        <v>2488512858759.7563</v>
      </c>
      <c r="AO54" s="356">
        <f>(1+S54)*'Projeções - Receitas'!W$34</f>
        <v>2787134401810.9277</v>
      </c>
      <c r="AP54" s="356">
        <f>(1+T54)*'Projeções - Receitas'!X$34</f>
        <v>3121590530028.2388</v>
      </c>
      <c r="AQ54" s="356">
        <f>(1+U54)*'Projeções - Receitas'!Y$34</f>
        <v>3496181393631.6279</v>
      </c>
      <c r="AR54" s="356">
        <f>(1+V54)*'Projeções - Receitas'!Z$34</f>
        <v>3915723160867.4238</v>
      </c>
      <c r="AS54" s="356">
        <f>(1+W54)*'Projeções - Receitas'!AA$34</f>
        <v>4385609940171.5151</v>
      </c>
      <c r="AT54" s="356">
        <f>(1+X54)*'Projeções - Receitas'!AB$34</f>
        <v>4911883132992.0977</v>
      </c>
      <c r="AU54" s="356">
        <f>(1+Y54)*'Projeções - Receitas'!AC$34</f>
        <v>5501309108951.1504</v>
      </c>
      <c r="AV54" s="357">
        <f t="shared" si="19"/>
        <v>1652450640372.3027</v>
      </c>
      <c r="AW54" s="357">
        <f t="shared" si="20"/>
        <v>1741107844337.7271</v>
      </c>
      <c r="AX54" s="357">
        <f t="shared" si="21"/>
        <v>1950040785658.2546</v>
      </c>
      <c r="AY54" s="357">
        <f t="shared" si="22"/>
        <v>2184045679937.2454</v>
      </c>
      <c r="AZ54" s="357">
        <f t="shared" si="23"/>
        <v>2446131161529.7153</v>
      </c>
      <c r="BA54" s="357">
        <f t="shared" si="24"/>
        <v>2739666900913.2808</v>
      </c>
      <c r="BB54" s="357">
        <f t="shared" si="25"/>
        <v>3068426929022.875</v>
      </c>
      <c r="BC54" s="357">
        <f t="shared" si="26"/>
        <v>3436638160505.6206</v>
      </c>
      <c r="BD54" s="357">
        <f t="shared" si="27"/>
        <v>3849034739766.2954</v>
      </c>
      <c r="BE54" s="357">
        <f t="shared" si="28"/>
        <v>4310918908538.2515</v>
      </c>
      <c r="BF54" s="357">
        <f t="shared" si="29"/>
        <v>4828229177562.8428</v>
      </c>
      <c r="BG54" s="356">
        <f>(AK54*SUMPRODUCT(DA$10:DA$13,DA$28:DA$31)+AV54*SUMPRODUCT(DA$14:DA$23,DA$32:DA$41))*'Projeções - Receitas'!T$23+(AK54*DA$11*'Projeções - Receitas'!T$25)</f>
        <v>61540111635.476257</v>
      </c>
      <c r="BH54" s="356">
        <f>(AL54*SUMPRODUCT(DB$10:DB$13,DB$28:DB$31)+AW54*SUMPRODUCT(DB$14:DB$23,DB$32:DB$41))*'Projeções - Receitas'!U$23+(AL54*DB$11*'Projeções - Receitas'!U$25)</f>
        <v>49596622406.292175</v>
      </c>
      <c r="BI54" s="356">
        <f>(AM54*SUMPRODUCT(DC$10:DC$13,DC$28:DC$31)+AX54*SUMPRODUCT(DC$14:DC$23,DC$32:DC$41))*'Projeções - Receitas'!V$23+(AM54*DC$11*'Projeções - Receitas'!V$25)</f>
        <v>54877739148.37426</v>
      </c>
      <c r="BJ54" s="356">
        <f>(AN54*SUMPRODUCT(DD$10:DD$13,DD$28:DD$31)+AY54*SUMPRODUCT(DD$14:DD$23,DD$32:DD$41))*'Projeções - Receitas'!W$23+(AN54*DD$11*'Projeções - Receitas'!W$25)</f>
        <v>60666668305.128098</v>
      </c>
      <c r="BK54" s="356">
        <f>(AO54*SUMPRODUCT(DE$10:DE$13,DE$28:DE$31)+AZ54*SUMPRODUCT(DE$14:DE$23,DE$32:DE$41))*'Projeções - Receitas'!X$23+(AO54*DE$11*'Projeções - Receitas'!X$25)</f>
        <v>67035501690.480423</v>
      </c>
      <c r="BL54" s="356">
        <f>(AP54*SUMPRODUCT(DF$10:DF$13,DF$28:DF$31)+BA54*SUMPRODUCT(DF$14:DF$23,DF$32:DF$41))*'Projeções - Receitas'!Y$23+(AP54*DF$11*'Projeções - Receitas'!Y$25)</f>
        <v>74059255064.723511</v>
      </c>
      <c r="BM54" s="356">
        <f>(AQ54*SUMPRODUCT(DG$10:DG$13,DG$28:DG$31)+BB54*SUMPRODUCT(DG$14:DG$23,DG$32:DG$41))*'Projeções - Receitas'!Z$23+(AQ54*DG$11*'Projeções - Receitas'!Z$25)</f>
        <v>81809680711.478271</v>
      </c>
      <c r="BN54" s="356">
        <f>(AR54*SUMPRODUCT(DH$10:DH$13,DH$28:DH$31)+BC54*SUMPRODUCT(DH$14:DH$23,DH$32:DH$41))*'Projeções - Receitas'!AA$23+(AR54*DH$11*'Projeções - Receitas'!AA$25)</f>
        <v>90358446313.508972</v>
      </c>
      <c r="BO54" s="356">
        <f>(AS54*SUMPRODUCT(DI$10:DI$13,DI$28:DI$31)+BD54*SUMPRODUCT(DI$14:DI$23,DI$32:DI$41))*'Projeções - Receitas'!AB$23+(AS54*DI$11*'Projeções - Receitas'!AB$25)</f>
        <v>99784796759.090759</v>
      </c>
      <c r="BP54" s="356">
        <f>(AT54*SUMPRODUCT(DJ$10:DJ$13,DJ$28:DJ$31)+BE54*SUMPRODUCT(DJ$14:DJ$23,DJ$32:DJ$41))*'Projeções - Receitas'!AC$23+(AT54*DJ$11*'Projeções - Receitas'!AC$25)</f>
        <v>110178194166.65253</v>
      </c>
      <c r="BQ54" s="356">
        <f>(AU54*SUMPRODUCT(DK$10:DK$13,DK$28:DK$31)+BF54*SUMPRODUCT(DK$14:DK$23,DK$32:DK$41))*'Projeções - Receitas'!AD$23+(AU54*DK$11*'Projeções - Receitas'!AD$25)</f>
        <v>142454934137.30978</v>
      </c>
      <c r="BR54" s="357">
        <f>((BG54+'DRE + DCF'!T$12)*(1+'DRE + DCF'!T$15)+'DRE + DCF'!T$18)*(1+'DRE + DCF'!T$25)*'DRE + DCF'!T$33</f>
        <v>34085183774.670738</v>
      </c>
      <c r="BS54" s="357">
        <f>((BH54+'DRE + DCF'!U$12)*(1+'DRE + DCF'!U$15)+'DRE + DCF'!U$18)*(1+'DRE + DCF'!U$25)*'DRE + DCF'!U$33</f>
        <v>25936822149.470432</v>
      </c>
      <c r="BT54" s="357">
        <f>((BI54+'DRE + DCF'!V$12)*(1+'DRE + DCF'!V$15)+'DRE + DCF'!V$18)*(1+'DRE + DCF'!V$25)*'DRE + DCF'!V$33</f>
        <v>28789778451.784931</v>
      </c>
      <c r="BU54" s="357">
        <f>((BJ54+'DRE + DCF'!W$12)*(1+'DRE + DCF'!W$15)+'DRE + DCF'!W$18)*(1+'DRE + DCF'!W$25)*'DRE + DCF'!W$33</f>
        <v>31884614730.943905</v>
      </c>
      <c r="BV54" s="357">
        <f>((BK54+'DRE + DCF'!X$12)*(1+'DRE + DCF'!X$15)+'DRE + DCF'!X$18)*(1+'DRE + DCF'!X$25)*'DRE + DCF'!X$33</f>
        <v>35267619002.327362</v>
      </c>
      <c r="BW54" s="357">
        <f>((BL54+'DRE + DCF'!Y$12)*(1+'DRE + DCF'!Y$15)+'DRE + DCF'!Y$18)*(1+'DRE + DCF'!Y$25)*'DRE + DCF'!Y$33</f>
        <v>38986703449.399902</v>
      </c>
      <c r="BX54" s="357">
        <f>((BM54+'DRE + DCF'!Z$12)*(1+'DRE + DCF'!Z$15)+'DRE + DCF'!Z$18)*(1+'DRE + DCF'!Z$25)*'DRE + DCF'!Z$33</f>
        <v>43087808849.590813</v>
      </c>
      <c r="BY54" s="357">
        <f>((BN54+'DRE + DCF'!AA$12)*(1+'DRE + DCF'!AA$15)+'DRE + DCF'!AA$18)*(1+'DRE + DCF'!AA$25)*'DRE + DCF'!AA$33</f>
        <v>47613143459.193123</v>
      </c>
      <c r="BZ54" s="357">
        <f>((BO54+'DRE + DCF'!AB$12)*(1+'DRE + DCF'!AB$15)+'DRE + DCF'!AB$18)*(1+'DRE + DCF'!AB$25)*'DRE + DCF'!AB$33</f>
        <v>52608648295.1661</v>
      </c>
      <c r="CA54" s="357">
        <f>((BP54+'DRE + DCF'!AC$12)*(1+'DRE + DCF'!AC$15)+'DRE + DCF'!AC$18)*(1+'DRE + DCF'!AC$25)*'DRE + DCF'!AC$33</f>
        <v>58126726002.150818</v>
      </c>
      <c r="CB54" s="357">
        <f>((BQ54+'DRE + DCF'!AD$12)*(1+'DRE + DCF'!AD$15)+'DRE + DCF'!AD$18)*(1+'DRE + DCF'!AD$25)*'DRE + DCF'!AD$33</f>
        <v>75129087058.147369</v>
      </c>
      <c r="CC54" s="357">
        <f>BR54*(1-DA$47)+('DRE + DCF'!N$53*10^6)</f>
        <v>199424699423.85818</v>
      </c>
      <c r="CD54" s="357">
        <f>BS54*(1-DB$47)+('DRE + DCF'!T$53*10^6)</f>
        <v>200892033847.99521</v>
      </c>
      <c r="CE54" s="357">
        <f>BT54*(1-DC$47)+('DRE + DCF'!U$53*10^6)</f>
        <v>219902203516.9902</v>
      </c>
      <c r="CF54" s="357">
        <f>BU54*(1-DD$47)+('DRE + DCF'!V$53*10^6)</f>
        <v>240951977452.30563</v>
      </c>
      <c r="CG54" s="357">
        <f>BV54*(1-DE$47)+('DRE + DCF'!W$53*10^6)</f>
        <v>264231573971.33835</v>
      </c>
      <c r="CH54" s="357">
        <f>BW54*(1-DF$47)+('DRE + DCF'!X$53*10^6)</f>
        <v>289962413372.96619</v>
      </c>
      <c r="CI54" s="357">
        <f>BX54*(1-DG$47)+('DRE + DCF'!Y$53*10^6)</f>
        <v>318396025529.32068</v>
      </c>
      <c r="CJ54" s="357">
        <f>BY54*(1-DH$47)+('DRE + DCF'!Z$53*10^6)</f>
        <v>349811684844.81189</v>
      </c>
      <c r="CK54" s="357">
        <f>BZ54*(1-DI$47)+('DRE + DCF'!AA$53*10^6)</f>
        <v>384518635562.31445</v>
      </c>
      <c r="CL54" s="357">
        <f>CA54*(1-DJ$47)+('DRE + DCF'!AB$53*10^6)</f>
        <v>422860220502.70422</v>
      </c>
      <c r="CM54" s="357">
        <f>CB54*(1-DK$47)+('DRE + DCF'!AC$53*10^6)</f>
        <v>471759807605.5614</v>
      </c>
      <c r="CN54" s="357">
        <f t="shared" si="30"/>
        <v>1095961265882.9634</v>
      </c>
      <c r="CO54" s="357">
        <f t="shared" si="31"/>
        <v>1163938133932.8933</v>
      </c>
      <c r="CP54" s="357">
        <f t="shared" si="32"/>
        <v>1110943240517.7483</v>
      </c>
      <c r="CQ54" s="357">
        <f t="shared" si="33"/>
        <v>1244256429379.8782</v>
      </c>
      <c r="CR54" s="357">
        <f t="shared" si="34"/>
        <v>1393567200905.4639</v>
      </c>
      <c r="CS54" s="357">
        <f t="shared" si="35"/>
        <v>1560795265014.1194</v>
      </c>
      <c r="CT54" s="357">
        <f t="shared" si="36"/>
        <v>1748090696815.814</v>
      </c>
      <c r="CU54" s="357">
        <f t="shared" si="37"/>
        <v>1957861580433.7119</v>
      </c>
      <c r="CV54" s="357">
        <f t="shared" si="38"/>
        <v>2192804970085.7576</v>
      </c>
      <c r="CW54" s="357">
        <f t="shared" si="39"/>
        <v>2455941566496.0488</v>
      </c>
      <c r="CX54" s="358">
        <f t="shared" si="40"/>
        <v>2750654554475.5752</v>
      </c>
    </row>
    <row r="55" spans="4:115" ht="30" customHeight="1" x14ac:dyDescent="0.25">
      <c r="D55" s="355">
        <f t="shared" si="41"/>
        <v>2.4697006624262469E-2</v>
      </c>
      <c r="E55" s="64">
        <f t="shared" si="0"/>
        <v>1.5332481047068441E-2</v>
      </c>
      <c r="F55" s="64">
        <f t="shared" si="1"/>
        <v>4.0666334292443818E-2</v>
      </c>
      <c r="G55" s="64">
        <f t="shared" si="2"/>
        <v>3.6377803321910901E-2</v>
      </c>
      <c r="H55" s="64">
        <f t="shared" si="3"/>
        <v>3.2336333995880789E-2</v>
      </c>
      <c r="I55" s="64">
        <f t="shared" si="4"/>
        <v>2.85086564986895E-2</v>
      </c>
      <c r="J55" s="64">
        <f t="shared" si="5"/>
        <v>2.4870983420863579E-2</v>
      </c>
      <c r="K55" s="64">
        <f t="shared" si="6"/>
        <v>2.1403535453921541E-2</v>
      </c>
      <c r="L55" s="64">
        <f t="shared" si="7"/>
        <v>1.8089440205999147E-2</v>
      </c>
      <c r="M55" s="64">
        <f t="shared" si="8"/>
        <v>1.4914635138846111E-2</v>
      </c>
      <c r="N55" s="64">
        <f t="shared" si="9"/>
        <v>1.4245731393130151E-2</v>
      </c>
      <c r="O55" s="64">
        <f t="shared" si="45"/>
        <v>2.2000000000000016E-2</v>
      </c>
      <c r="P55" s="64">
        <f t="shared" si="45"/>
        <v>2.2000000000000016E-2</v>
      </c>
      <c r="Q55" s="64">
        <f t="shared" si="46"/>
        <v>2.2000000000000016E-2</v>
      </c>
      <c r="R55" s="64">
        <f t="shared" si="47"/>
        <v>2.2000000000000016E-2</v>
      </c>
      <c r="S55" s="64">
        <f t="shared" si="48"/>
        <v>2.2000000000000016E-2</v>
      </c>
      <c r="T55" s="64">
        <f t="shared" si="49"/>
        <v>2.2000000000000016E-2</v>
      </c>
      <c r="U55" s="64">
        <f t="shared" si="50"/>
        <v>2.2000000000000016E-2</v>
      </c>
      <c r="V55" s="64">
        <f t="shared" si="51"/>
        <v>2.2000000000000016E-2</v>
      </c>
      <c r="W55" s="64">
        <f t="shared" si="52"/>
        <v>2.2000000000000016E-2</v>
      </c>
      <c r="X55" s="64">
        <f t="shared" si="53"/>
        <v>2.2000000000000016E-2</v>
      </c>
      <c r="Y55" s="64">
        <f t="shared" si="54"/>
        <v>2.2000000000000016E-2</v>
      </c>
      <c r="Z55" s="64">
        <f t="shared" si="43"/>
        <v>0.18188448486606973</v>
      </c>
      <c r="AA55" s="64">
        <f t="shared" si="44"/>
        <v>0.1725199592888757</v>
      </c>
      <c r="AB55" s="64">
        <f t="shared" si="10"/>
        <v>0.19785381253425108</v>
      </c>
      <c r="AC55" s="64">
        <f t="shared" si="11"/>
        <v>0.19356528156371816</v>
      </c>
      <c r="AD55" s="64">
        <f t="shared" si="12"/>
        <v>0.18952381223768805</v>
      </c>
      <c r="AE55" s="64">
        <f t="shared" si="13"/>
        <v>0.18569613474049676</v>
      </c>
      <c r="AF55" s="64">
        <f t="shared" si="14"/>
        <v>0.18205846166267084</v>
      </c>
      <c r="AG55" s="64">
        <f t="shared" si="15"/>
        <v>0.1785910136957288</v>
      </c>
      <c r="AH55" s="64">
        <f t="shared" si="16"/>
        <v>0.17527691844780641</v>
      </c>
      <c r="AI55" s="64">
        <f t="shared" si="17"/>
        <v>0.17210211338065337</v>
      </c>
      <c r="AJ55" s="64">
        <f t="shared" si="18"/>
        <v>0.17143320963493741</v>
      </c>
      <c r="AK55" s="356">
        <f>(1+O55)*'Projeções - Receitas'!N$34</f>
        <v>1883732333082.1223</v>
      </c>
      <c r="AL55" s="356">
        <f>(1+P55)*'Projeções - Receitas'!T$34</f>
        <v>1984798251536.8481</v>
      </c>
      <c r="AM55" s="356">
        <f>(1+Q55)*'Projeções - Receitas'!U$34</f>
        <v>2222974041721.27</v>
      </c>
      <c r="AN55" s="356">
        <f>(1+R55)*'Projeções - Receitas'!V$34</f>
        <v>2489730926727.8228</v>
      </c>
      <c r="AO55" s="356">
        <f>(1+S55)*'Projeções - Receitas'!W$34</f>
        <v>2788498637935.1616</v>
      </c>
      <c r="AP55" s="356">
        <f>(1+T55)*'Projeções - Receitas'!X$34</f>
        <v>3123118474487.3813</v>
      </c>
      <c r="AQ55" s="356">
        <f>(1+U55)*'Projeções - Receitas'!Y$34</f>
        <v>3497892691425.8672</v>
      </c>
      <c r="AR55" s="356">
        <f>(1+V55)*'Projeções - Receitas'!Z$34</f>
        <v>3917639814396.9717</v>
      </c>
      <c r="AS55" s="356">
        <f>(1+W55)*'Projeções - Receitas'!AA$34</f>
        <v>4387756592124.6094</v>
      </c>
      <c r="AT55" s="356">
        <f>(1+X55)*'Projeções - Receitas'!AB$34</f>
        <v>4914287383179.5625</v>
      </c>
      <c r="AU55" s="356">
        <f>(1+Y55)*'Projeções - Receitas'!AC$34</f>
        <v>5504001869161.1113</v>
      </c>
      <c r="AV55" s="357">
        <f t="shared" si="19"/>
        <v>1653259475732.25</v>
      </c>
      <c r="AW55" s="357">
        <f t="shared" si="20"/>
        <v>1741960075294.3291</v>
      </c>
      <c r="AX55" s="357">
        <f t="shared" si="21"/>
        <v>1950995284329.6487</v>
      </c>
      <c r="AY55" s="357">
        <f t="shared" si="22"/>
        <v>2185114718449.2068</v>
      </c>
      <c r="AZ55" s="357">
        <f t="shared" si="23"/>
        <v>2447328484663.1118</v>
      </c>
      <c r="BA55" s="357">
        <f t="shared" si="24"/>
        <v>2741007902822.6851</v>
      </c>
      <c r="BB55" s="357">
        <f t="shared" si="25"/>
        <v>3069928851161.4077</v>
      </c>
      <c r="BC55" s="357">
        <f t="shared" si="26"/>
        <v>3438320313300.7769</v>
      </c>
      <c r="BD55" s="357">
        <f t="shared" si="27"/>
        <v>3850918750896.8711</v>
      </c>
      <c r="BE55" s="357">
        <f t="shared" si="28"/>
        <v>4313029001004.4956</v>
      </c>
      <c r="BF55" s="357">
        <f t="shared" si="29"/>
        <v>4830592481125.0361</v>
      </c>
      <c r="BG55" s="356">
        <f>(AK55*SUMPRODUCT(DA$10:DA$13,DA$28:DA$31)+AV55*SUMPRODUCT(DA$14:DA$23,DA$32:DA$41))*'Projeções - Receitas'!T$23+(AK55*DA$11*'Projeções - Receitas'!T$25)</f>
        <v>61570234059.184265</v>
      </c>
      <c r="BH55" s="356">
        <f>(AL55*SUMPRODUCT(DB$10:DB$13,DB$28:DB$31)+AW55*SUMPRODUCT(DB$14:DB$23,DB$32:DB$41))*'Projeções - Receitas'!U$23+(AL55*DB$11*'Projeções - Receitas'!U$25)</f>
        <v>49620898775.556152</v>
      </c>
      <c r="BI55" s="356">
        <f>(AM55*SUMPRODUCT(DC$10:DC$13,DC$28:DC$31)+AX55*SUMPRODUCT(DC$14:DC$23,DC$32:DC$41))*'Projeções - Receitas'!V$23+(AM55*DC$11*'Projeções - Receitas'!V$25)</f>
        <v>54904600498.91185</v>
      </c>
      <c r="BJ55" s="356">
        <f>(AN55*SUMPRODUCT(DD$10:DD$13,DD$28:DD$31)+AY55*SUMPRODUCT(DD$14:DD$23,DD$32:DD$41))*'Projeções - Receitas'!W$23+(AN55*DD$11*'Projeções - Receitas'!W$25)</f>
        <v>60696363199.061058</v>
      </c>
      <c r="BK55" s="356">
        <f>(AO55*SUMPRODUCT(DE$10:DE$13,DE$28:DE$31)+AZ55*SUMPRODUCT(DE$14:DE$23,DE$32:DE$41))*'Projeções - Receitas'!X$23+(AO55*DE$11*'Projeções - Receitas'!X$25)</f>
        <v>67068313977.161957</v>
      </c>
      <c r="BL55" s="356">
        <f>(AP55*SUMPRODUCT(DF$10:DF$13,DF$28:DF$31)+BA55*SUMPRODUCT(DF$14:DF$23,DF$32:DF$41))*'Projeções - Receitas'!Y$23+(AP55*DF$11*'Projeções - Receitas'!Y$25)</f>
        <v>74095505311.940704</v>
      </c>
      <c r="BM55" s="356">
        <f>(AQ55*SUMPRODUCT(DG$10:DG$13,DG$28:DG$31)+BB55*SUMPRODUCT(DG$14:DG$23,DG$32:DG$41))*'Projeções - Receitas'!Z$23+(AQ55*DG$11*'Projeções - Receitas'!Z$25)</f>
        <v>81849724608.057526</v>
      </c>
      <c r="BN55" s="356">
        <f>(AR55*SUMPRODUCT(DH$10:DH$13,DH$28:DH$31)+BC55*SUMPRODUCT(DH$14:DH$23,DH$32:DH$41))*'Projeções - Receitas'!AA$23+(AR55*DH$11*'Projeções - Receitas'!AA$25)</f>
        <v>90402674627.906219</v>
      </c>
      <c r="BO55" s="356">
        <f>(AS55*SUMPRODUCT(DI$10:DI$13,DI$28:DI$31)+BD55*SUMPRODUCT(DI$14:DI$23,DI$32:DI$41))*'Projeções - Receitas'!AB$23+(AS55*DI$11*'Projeções - Receitas'!AB$25)</f>
        <v>99833639048.253342</v>
      </c>
      <c r="BP55" s="356">
        <f>(AT55*SUMPRODUCT(DJ$10:DJ$13,DJ$28:DJ$31)+BE55*SUMPRODUCT(DJ$14:DJ$23,DJ$32:DJ$41))*'Projeções - Receitas'!AC$23+(AT55*DJ$11*'Projeções - Receitas'!AC$25)</f>
        <v>110232123777.11113</v>
      </c>
      <c r="BQ55" s="356">
        <f>(AU55*SUMPRODUCT(DK$10:DK$13,DK$28:DK$31)+BF55*SUMPRODUCT(DK$14:DK$23,DK$32:DK$41))*'Projeções - Receitas'!AD$23+(AU55*DK$11*'Projeções - Receitas'!AD$25)</f>
        <v>142524662445.74701</v>
      </c>
      <c r="BR55" s="357">
        <f>((BG55+'DRE + DCF'!T$12)*(1+'DRE + DCF'!T$15)+'DRE + DCF'!T$18)*(1+'DRE + DCF'!T$25)*'DRE + DCF'!T$33</f>
        <v>34103630410.574284</v>
      </c>
      <c r="BS55" s="357">
        <f>((BH55+'DRE + DCF'!U$12)*(1+'DRE + DCF'!U$15)+'DRE + DCF'!U$18)*(1+'DRE + DCF'!U$25)*'DRE + DCF'!U$33</f>
        <v>25951511680.755753</v>
      </c>
      <c r="BT55" s="357">
        <f>((BI55+'DRE + DCF'!V$12)*(1+'DRE + DCF'!V$15)+'DRE + DCF'!V$18)*(1+'DRE + DCF'!V$25)*'DRE + DCF'!V$33</f>
        <v>28806013689.490067</v>
      </c>
      <c r="BU55" s="357">
        <f>((BJ55+'DRE + DCF'!W$12)*(1+'DRE + DCF'!W$15)+'DRE + DCF'!W$18)*(1+'DRE + DCF'!W$25)*'DRE + DCF'!W$33</f>
        <v>31902542185.407806</v>
      </c>
      <c r="BV55" s="357">
        <f>((BK55+'DRE + DCF'!X$12)*(1+'DRE + DCF'!X$15)+'DRE + DCF'!X$18)*(1+'DRE + DCF'!X$25)*'DRE + DCF'!X$33</f>
        <v>35287405950.990501</v>
      </c>
      <c r="BW55" s="357">
        <f>((BL55+'DRE + DCF'!Y$12)*(1+'DRE + DCF'!Y$15)+'DRE + DCF'!Y$18)*(1+'DRE + DCF'!Y$25)*'DRE + DCF'!Y$33</f>
        <v>39008538701.90921</v>
      </c>
      <c r="BX55" s="357">
        <f>((BM55+'DRE + DCF'!Z$12)*(1+'DRE + DCF'!Z$15)+'DRE + DCF'!Z$18)*(1+'DRE + DCF'!Z$25)*'DRE + DCF'!Z$33</f>
        <v>43111901685.8004</v>
      </c>
      <c r="BY55" s="357">
        <f>((BN55+'DRE + DCF'!AA$12)*(1+'DRE + DCF'!AA$15)+'DRE + DCF'!AA$18)*(1+'DRE + DCF'!AA$25)*'DRE + DCF'!AA$33</f>
        <v>47639723507.758324</v>
      </c>
      <c r="BZ55" s="357">
        <f>((BO55+'DRE + DCF'!AB$12)*(1+'DRE + DCF'!AB$15)+'DRE + DCF'!AB$18)*(1+'DRE + DCF'!AB$25)*'DRE + DCF'!AB$33</f>
        <v>52637967663.517204</v>
      </c>
      <c r="CA55" s="357">
        <f>((BP55+'DRE + DCF'!AC$12)*(1+'DRE + DCF'!AC$15)+'DRE + DCF'!AC$18)*(1+'DRE + DCF'!AC$25)*'DRE + DCF'!AC$33</f>
        <v>58159062168.546585</v>
      </c>
      <c r="CB55" s="357">
        <f>((BQ55+'DRE + DCF'!AD$12)*(1+'DRE + DCF'!AD$15)+'DRE + DCF'!AD$18)*(1+'DRE + DCF'!AD$25)*'DRE + DCF'!AD$33</f>
        <v>75169996271.365112</v>
      </c>
      <c r="CC55" s="357">
        <f>BR55*(1-DA$47)+('DRE + DCF'!N$53*10^6)</f>
        <v>199435921668.53726</v>
      </c>
      <c r="CD55" s="357">
        <f>BS55*(1-DB$47)+('DRE + DCF'!T$53*10^6)</f>
        <v>200900847566.76642</v>
      </c>
      <c r="CE55" s="357">
        <f>BT55*(1-DC$47)+('DRE + DCF'!U$53*10^6)</f>
        <v>219911944659.61328</v>
      </c>
      <c r="CF55" s="357">
        <f>BU55*(1-DD$47)+('DRE + DCF'!V$53*10^6)</f>
        <v>240962733924.98398</v>
      </c>
      <c r="CG55" s="357">
        <f>BV55*(1-DE$47)+('DRE + DCF'!W$53*10^6)</f>
        <v>264243446140.53622</v>
      </c>
      <c r="CH55" s="357">
        <f>BW55*(1-DF$47)+('DRE + DCF'!X$53*10^6)</f>
        <v>289975514524.47174</v>
      </c>
      <c r="CI55" s="357">
        <f>BX55*(1-DG$47)+('DRE + DCF'!Y$53*10^6)</f>
        <v>318410481231.04639</v>
      </c>
      <c r="CJ55" s="357">
        <f>BY55*(1-DH$47)+('DRE + DCF'!Z$53*10^6)</f>
        <v>349827632873.95099</v>
      </c>
      <c r="CK55" s="357">
        <f>BZ55*(1-DI$47)+('DRE + DCF'!AA$53*10^6)</f>
        <v>384536227183.32507</v>
      </c>
      <c r="CL55" s="357">
        <f>CA55*(1-DJ$47)+('DRE + DCF'!AB$53*10^6)</f>
        <v>422879622202.54169</v>
      </c>
      <c r="CM55" s="357">
        <f>CB55*(1-DK$47)+('DRE + DCF'!AC$53*10^6)</f>
        <v>471784353133.49207</v>
      </c>
      <c r="CN55" s="357">
        <f t="shared" si="30"/>
        <v>1096497712904.9325</v>
      </c>
      <c r="CO55" s="357">
        <f t="shared" si="31"/>
        <v>1164507854018.0293</v>
      </c>
      <c r="CP55" s="357">
        <f t="shared" si="32"/>
        <v>1111487020860.635</v>
      </c>
      <c r="CQ55" s="357">
        <f t="shared" si="33"/>
        <v>1244865463363.9114</v>
      </c>
      <c r="CR55" s="357">
        <f t="shared" si="34"/>
        <v>1394249318967.5808</v>
      </c>
      <c r="CS55" s="357">
        <f t="shared" si="35"/>
        <v>1561559237243.6907</v>
      </c>
      <c r="CT55" s="357">
        <f t="shared" si="36"/>
        <v>1748946345712.9336</v>
      </c>
      <c r="CU55" s="357">
        <f t="shared" si="37"/>
        <v>1958819907198.4858</v>
      </c>
      <c r="CV55" s="357">
        <f t="shared" si="38"/>
        <v>2193878296062.3047</v>
      </c>
      <c r="CW55" s="357">
        <f t="shared" si="39"/>
        <v>2457143691589.7813</v>
      </c>
      <c r="CX55" s="358">
        <f t="shared" si="40"/>
        <v>2752000934580.5557</v>
      </c>
    </row>
    <row r="56" spans="4:115" ht="30" customHeight="1" x14ac:dyDescent="0.25">
      <c r="D56" s="355">
        <f t="shared" si="41"/>
        <v>2.4618295177778915E-2</v>
      </c>
      <c r="E56" s="64">
        <f t="shared" si="0"/>
        <v>1.5255684128896357E-2</v>
      </c>
      <c r="F56" s="64">
        <f t="shared" si="1"/>
        <v>4.0578344039572833E-2</v>
      </c>
      <c r="G56" s="64">
        <f t="shared" si="2"/>
        <v>3.629178681803949E-2</v>
      </c>
      <c r="H56" s="64">
        <f t="shared" si="3"/>
        <v>3.2252168248938645E-2</v>
      </c>
      <c r="I56" s="64">
        <f t="shared" si="4"/>
        <v>2.8426237228596052E-2</v>
      </c>
      <c r="J56" s="64">
        <f t="shared" si="5"/>
        <v>2.4790218613963994E-2</v>
      </c>
      <c r="K56" s="64">
        <f t="shared" si="6"/>
        <v>2.1324342555182257E-2</v>
      </c>
      <c r="L56" s="64">
        <f t="shared" si="7"/>
        <v>1.8011744803997531E-2</v>
      </c>
      <c r="M56" s="64">
        <f t="shared" si="8"/>
        <v>1.4838369802997298E-2</v>
      </c>
      <c r="N56" s="64">
        <f t="shared" si="9"/>
        <v>1.417081576815446E-2</v>
      </c>
      <c r="O56" s="64">
        <f t="shared" si="45"/>
        <v>2.2500000000000017E-2</v>
      </c>
      <c r="P56" s="64">
        <f t="shared" si="45"/>
        <v>2.2500000000000017E-2</v>
      </c>
      <c r="Q56" s="64">
        <f t="shared" si="46"/>
        <v>2.2500000000000017E-2</v>
      </c>
      <c r="R56" s="64">
        <f t="shared" si="47"/>
        <v>2.2500000000000017E-2</v>
      </c>
      <c r="S56" s="64">
        <f t="shared" si="48"/>
        <v>2.2500000000000017E-2</v>
      </c>
      <c r="T56" s="64">
        <f t="shared" si="49"/>
        <v>2.2500000000000017E-2</v>
      </c>
      <c r="U56" s="64">
        <f t="shared" si="50"/>
        <v>2.2500000000000017E-2</v>
      </c>
      <c r="V56" s="64">
        <f t="shared" si="51"/>
        <v>2.2500000000000017E-2</v>
      </c>
      <c r="W56" s="64">
        <f t="shared" si="52"/>
        <v>2.2500000000000017E-2</v>
      </c>
      <c r="X56" s="64">
        <f t="shared" si="53"/>
        <v>2.2500000000000017E-2</v>
      </c>
      <c r="Y56" s="64">
        <f t="shared" si="54"/>
        <v>2.2500000000000017E-2</v>
      </c>
      <c r="Z56" s="64">
        <f t="shared" si="43"/>
        <v>0.18180577341958618</v>
      </c>
      <c r="AA56" s="64">
        <f t="shared" si="44"/>
        <v>0.17244316237070362</v>
      </c>
      <c r="AB56" s="64">
        <f t="shared" si="10"/>
        <v>0.19776582228138009</v>
      </c>
      <c r="AC56" s="64">
        <f t="shared" si="11"/>
        <v>0.19347926505984675</v>
      </c>
      <c r="AD56" s="64">
        <f t="shared" si="12"/>
        <v>0.18943964649074591</v>
      </c>
      <c r="AE56" s="64">
        <f t="shared" si="13"/>
        <v>0.18561371547040331</v>
      </c>
      <c r="AF56" s="64">
        <f t="shared" si="14"/>
        <v>0.18197769685577125</v>
      </c>
      <c r="AG56" s="64">
        <f t="shared" si="15"/>
        <v>0.17851182079698952</v>
      </c>
      <c r="AH56" s="64">
        <f t="shared" si="16"/>
        <v>0.17519922304580479</v>
      </c>
      <c r="AI56" s="64">
        <f t="shared" si="17"/>
        <v>0.17202584804480456</v>
      </c>
      <c r="AJ56" s="64">
        <f t="shared" si="18"/>
        <v>0.17135829400996172</v>
      </c>
      <c r="AK56" s="356">
        <f>(1+O56)*'Projeções - Receitas'!N$34</f>
        <v>1884653924243.1211</v>
      </c>
      <c r="AL56" s="356">
        <f>(1+P56)*'Projeções - Receitas'!T$34</f>
        <v>1985769287863.4316</v>
      </c>
      <c r="AM56" s="356">
        <f>(1+Q56)*'Projeções - Receitas'!U$34</f>
        <v>2224061602407.0435</v>
      </c>
      <c r="AN56" s="356">
        <f>(1+R56)*'Projeções - Receitas'!V$34</f>
        <v>2490948994695.8892</v>
      </c>
      <c r="AO56" s="356">
        <f>(1+S56)*'Projeções - Receitas'!W$34</f>
        <v>2789862874059.396</v>
      </c>
      <c r="AP56" s="356">
        <f>(1+T56)*'Projeções - Receitas'!X$34</f>
        <v>3124646418946.5239</v>
      </c>
      <c r="AQ56" s="356">
        <f>(1+U56)*'Projeções - Receitas'!Y$34</f>
        <v>3499603989220.1069</v>
      </c>
      <c r="AR56" s="356">
        <f>(1+V56)*'Projeções - Receitas'!Z$34</f>
        <v>3919556467926.52</v>
      </c>
      <c r="AS56" s="356">
        <f>(1+W56)*'Projeções - Receitas'!AA$34</f>
        <v>4389903244077.7031</v>
      </c>
      <c r="AT56" s="356">
        <f>(1+X56)*'Projeções - Receitas'!AB$34</f>
        <v>4916691633367.0283</v>
      </c>
      <c r="AU56" s="356">
        <f>(1+Y56)*'Projeções - Receitas'!AC$34</f>
        <v>5506694629371.0723</v>
      </c>
      <c r="AV56" s="357">
        <f t="shared" si="19"/>
        <v>1654068311092.197</v>
      </c>
      <c r="AW56" s="357">
        <f t="shared" si="20"/>
        <v>1742812306250.9309</v>
      </c>
      <c r="AX56" s="357">
        <f t="shared" si="21"/>
        <v>1951949783001.0425</v>
      </c>
      <c r="AY56" s="357">
        <f t="shared" si="22"/>
        <v>2186183756961.1682</v>
      </c>
      <c r="AZ56" s="357">
        <f t="shared" si="23"/>
        <v>2448525807796.5083</v>
      </c>
      <c r="BA56" s="357">
        <f t="shared" si="24"/>
        <v>2742348904732.0898</v>
      </c>
      <c r="BB56" s="357">
        <f t="shared" si="25"/>
        <v>3071430773299.9404</v>
      </c>
      <c r="BC56" s="357">
        <f t="shared" si="26"/>
        <v>3440002466095.9336</v>
      </c>
      <c r="BD56" s="357">
        <f t="shared" si="27"/>
        <v>3852802762027.4463</v>
      </c>
      <c r="BE56" s="357">
        <f t="shared" si="28"/>
        <v>4315139093470.7407</v>
      </c>
      <c r="BF56" s="357">
        <f t="shared" si="29"/>
        <v>4832955784687.2305</v>
      </c>
      <c r="BG56" s="356">
        <f>(AK56*SUMPRODUCT(DA$10:DA$13,DA$28:DA$31)+AV56*SUMPRODUCT(DA$14:DA$23,DA$32:DA$41))*'Projeções - Receitas'!T$23+(AK56*DA$11*'Projeções - Receitas'!T$25)</f>
        <v>61600356482.892273</v>
      </c>
      <c r="BH56" s="356">
        <f>(AL56*SUMPRODUCT(DB$10:DB$13,DB$28:DB$31)+AW56*SUMPRODUCT(DB$14:DB$23,DB$32:DB$41))*'Projeções - Receitas'!U$23+(AL56*DB$11*'Projeções - Receitas'!U$25)</f>
        <v>49645175144.820129</v>
      </c>
      <c r="BI56" s="356">
        <f>(AM56*SUMPRODUCT(DC$10:DC$13,DC$28:DC$31)+AX56*SUMPRODUCT(DC$14:DC$23,DC$32:DC$41))*'Projeções - Receitas'!V$23+(AM56*DC$11*'Projeções - Receitas'!V$25)</f>
        <v>54931461849.449493</v>
      </c>
      <c r="BJ56" s="356">
        <f>(AN56*SUMPRODUCT(DD$10:DD$13,DD$28:DD$31)+AY56*SUMPRODUCT(DD$14:DD$23,DD$32:DD$41))*'Projeções - Receitas'!W$23+(AN56*DD$11*'Projeções - Receitas'!W$25)</f>
        <v>60726058092.994118</v>
      </c>
      <c r="BK56" s="356">
        <f>(AO56*SUMPRODUCT(DE$10:DE$13,DE$28:DE$31)+AZ56*SUMPRODUCT(DE$14:DE$23,DE$32:DE$41))*'Projeções - Receitas'!X$23+(AO56*DE$11*'Projeções - Receitas'!X$25)</f>
        <v>67101126263.843575</v>
      </c>
      <c r="BL56" s="356">
        <f>(AP56*SUMPRODUCT(DF$10:DF$13,DF$28:DF$31)+BA56*SUMPRODUCT(DF$14:DF$23,DF$32:DF$41))*'Projeções - Receitas'!Y$23+(AP56*DF$11*'Projeções - Receitas'!Y$25)</f>
        <v>74131755559.157883</v>
      </c>
      <c r="BM56" s="356">
        <f>(AQ56*SUMPRODUCT(DG$10:DG$13,DG$28:DG$31)+BB56*SUMPRODUCT(DG$14:DG$23,DG$32:DG$41))*'Projeções - Receitas'!Z$23+(AQ56*DG$11*'Projeções - Receitas'!Z$25)</f>
        <v>81889768504.636871</v>
      </c>
      <c r="BN56" s="356">
        <f>(AR56*SUMPRODUCT(DH$10:DH$13,DH$28:DH$31)+BC56*SUMPRODUCT(DH$14:DH$23,DH$32:DH$41))*'Projeções - Receitas'!AA$23+(AR56*DH$11*'Projeções - Receitas'!AA$25)</f>
        <v>90446902942.303406</v>
      </c>
      <c r="BO56" s="356">
        <f>(AS56*SUMPRODUCT(DI$10:DI$13,DI$28:DI$31)+BD56*SUMPRODUCT(DI$14:DI$23,DI$32:DI$41))*'Projeções - Receitas'!AB$23+(AS56*DI$11*'Projeções - Receitas'!AB$25)</f>
        <v>99882481337.415863</v>
      </c>
      <c r="BP56" s="356">
        <f>(AT56*SUMPRODUCT(DJ$10:DJ$13,DJ$28:DJ$31)+BE56*SUMPRODUCT(DJ$14:DJ$23,DJ$32:DJ$41))*'Projeções - Receitas'!AC$23+(AT56*DJ$11*'Projeções - Receitas'!AC$25)</f>
        <v>110286053387.56961</v>
      </c>
      <c r="BQ56" s="356">
        <f>(AU56*SUMPRODUCT(DK$10:DK$13,DK$28:DK$31)+BF56*SUMPRODUCT(DK$14:DK$23,DK$32:DK$41))*'Projeções - Receitas'!AD$23+(AU56*DK$11*'Projeções - Receitas'!AD$25)</f>
        <v>142594390754.1842</v>
      </c>
      <c r="BR56" s="357">
        <f>((BG56+'DRE + DCF'!T$12)*(1+'DRE + DCF'!T$15)+'DRE + DCF'!T$18)*(1+'DRE + DCF'!T$25)*'DRE + DCF'!T$33</f>
        <v>34122077046.477821</v>
      </c>
      <c r="BS56" s="357">
        <f>((BH56+'DRE + DCF'!U$12)*(1+'DRE + DCF'!U$15)+'DRE + DCF'!U$18)*(1+'DRE + DCF'!U$25)*'DRE + DCF'!U$33</f>
        <v>25966201212.041073</v>
      </c>
      <c r="BT56" s="357">
        <f>((BI56+'DRE + DCF'!V$12)*(1+'DRE + DCF'!V$15)+'DRE + DCF'!V$18)*(1+'DRE + DCF'!V$25)*'DRE + DCF'!V$33</f>
        <v>28822248927.195229</v>
      </c>
      <c r="BU56" s="357">
        <f>((BJ56+'DRE + DCF'!W$12)*(1+'DRE + DCF'!W$15)+'DRE + DCF'!W$18)*(1+'DRE + DCF'!W$25)*'DRE + DCF'!W$33</f>
        <v>31920469639.871773</v>
      </c>
      <c r="BV56" s="357">
        <f>((BK56+'DRE + DCF'!X$12)*(1+'DRE + DCF'!X$15)+'DRE + DCF'!X$18)*(1+'DRE + DCF'!X$25)*'DRE + DCF'!X$33</f>
        <v>35307192899.653709</v>
      </c>
      <c r="BW56" s="357">
        <f>((BL56+'DRE + DCF'!Y$12)*(1+'DRE + DCF'!Y$15)+'DRE + DCF'!Y$18)*(1+'DRE + DCF'!Y$25)*'DRE + DCF'!Y$33</f>
        <v>39030373954.418518</v>
      </c>
      <c r="BX56" s="357">
        <f>((BM56+'DRE + DCF'!Z$12)*(1+'DRE + DCF'!Z$15)+'DRE + DCF'!Z$18)*(1+'DRE + DCF'!Z$25)*'DRE + DCF'!Z$33</f>
        <v>43135994522.010048</v>
      </c>
      <c r="BY56" s="357">
        <f>((BN56+'DRE + DCF'!AA$12)*(1+'DRE + DCF'!AA$15)+'DRE + DCF'!AA$18)*(1+'DRE + DCF'!AA$25)*'DRE + DCF'!AA$33</f>
        <v>47666303556.323463</v>
      </c>
      <c r="BZ56" s="357">
        <f>((BO56+'DRE + DCF'!AB$12)*(1+'DRE + DCF'!AB$15)+'DRE + DCF'!AB$18)*(1+'DRE + DCF'!AB$25)*'DRE + DCF'!AB$33</f>
        <v>52667287031.868271</v>
      </c>
      <c r="CA56" s="357">
        <f>((BP56+'DRE + DCF'!AC$12)*(1+'DRE + DCF'!AC$15)+'DRE + DCF'!AC$18)*(1+'DRE + DCF'!AC$25)*'DRE + DCF'!AC$33</f>
        <v>58191398334.942276</v>
      </c>
      <c r="CB56" s="357">
        <f>((BQ56+'DRE + DCF'!AD$12)*(1+'DRE + DCF'!AD$15)+'DRE + DCF'!AD$18)*(1+'DRE + DCF'!AD$25)*'DRE + DCF'!AD$33</f>
        <v>75210905484.582825</v>
      </c>
      <c r="CC56" s="357">
        <f>BR56*(1-DA$47)+('DRE + DCF'!N$53*10^6)</f>
        <v>199447143913.21631</v>
      </c>
      <c r="CD56" s="357">
        <f>BS56*(1-DB$47)+('DRE + DCF'!T$53*10^6)</f>
        <v>200909661285.5376</v>
      </c>
      <c r="CE56" s="357">
        <f>BT56*(1-DC$47)+('DRE + DCF'!U$53*10^6)</f>
        <v>219921685802.23639</v>
      </c>
      <c r="CF56" s="357">
        <f>BU56*(1-DD$47)+('DRE + DCF'!V$53*10^6)</f>
        <v>240973490397.66235</v>
      </c>
      <c r="CG56" s="357">
        <f>BV56*(1-DE$47)+('DRE + DCF'!W$53*10^6)</f>
        <v>264255318309.73416</v>
      </c>
      <c r="CH56" s="357">
        <f>BW56*(1-DF$47)+('DRE + DCF'!X$53*10^6)</f>
        <v>289988615675.97736</v>
      </c>
      <c r="CI56" s="357">
        <f>BX56*(1-DG$47)+('DRE + DCF'!Y$53*10^6)</f>
        <v>318424936932.77222</v>
      </c>
      <c r="CJ56" s="357">
        <f>BY56*(1-DH$47)+('DRE + DCF'!Z$53*10^6)</f>
        <v>349843580903.09009</v>
      </c>
      <c r="CK56" s="357">
        <f>BZ56*(1-DI$47)+('DRE + DCF'!AA$53*10^6)</f>
        <v>384553818804.33575</v>
      </c>
      <c r="CL56" s="357">
        <f>CA56*(1-DJ$47)+('DRE + DCF'!AB$53*10^6)</f>
        <v>422899023902.37915</v>
      </c>
      <c r="CM56" s="357">
        <f>CB56*(1-DK$47)+('DRE + DCF'!AC$53*10^6)</f>
        <v>471808898661.42267</v>
      </c>
      <c r="CN56" s="357">
        <f t="shared" si="30"/>
        <v>1097034159926.9015</v>
      </c>
      <c r="CO56" s="357">
        <f t="shared" si="31"/>
        <v>1165077574103.1653</v>
      </c>
      <c r="CP56" s="357">
        <f t="shared" si="32"/>
        <v>1112030801203.5217</v>
      </c>
      <c r="CQ56" s="357">
        <f t="shared" si="33"/>
        <v>1245474497347.9446</v>
      </c>
      <c r="CR56" s="357">
        <f t="shared" si="34"/>
        <v>1394931437029.698</v>
      </c>
      <c r="CS56" s="357">
        <f t="shared" si="35"/>
        <v>1562323209473.262</v>
      </c>
      <c r="CT56" s="357">
        <f t="shared" si="36"/>
        <v>1749801994610.0535</v>
      </c>
      <c r="CU56" s="357">
        <f t="shared" si="37"/>
        <v>1959778233963.26</v>
      </c>
      <c r="CV56" s="357">
        <f t="shared" si="38"/>
        <v>2194951622038.8516</v>
      </c>
      <c r="CW56" s="357">
        <f t="shared" si="39"/>
        <v>2458345816683.5142</v>
      </c>
      <c r="CX56" s="358">
        <f t="shared" si="40"/>
        <v>2753347314685.5361</v>
      </c>
    </row>
    <row r="57" spans="4:115" ht="30" customHeight="1" x14ac:dyDescent="0.25">
      <c r="D57" s="355">
        <f t="shared" si="41"/>
        <v>2.4539660673080776E-2</v>
      </c>
      <c r="E57" s="64">
        <f t="shared" si="0"/>
        <v>1.5178962281025499E-2</v>
      </c>
      <c r="F57" s="64">
        <f t="shared" si="1"/>
        <v>4.0490439798679223E-2</v>
      </c>
      <c r="G57" s="64">
        <f t="shared" si="2"/>
        <v>3.6205854396772014E-2</v>
      </c>
      <c r="H57" s="64">
        <f t="shared" si="3"/>
        <v>3.2168084775453881E-2</v>
      </c>
      <c r="I57" s="64">
        <f t="shared" si="4"/>
        <v>2.8343898524749001E-2</v>
      </c>
      <c r="J57" s="64">
        <f t="shared" si="5"/>
        <v>2.4709532756044733E-2</v>
      </c>
      <c r="K57" s="64">
        <f t="shared" si="6"/>
        <v>2.1245227068856232E-2</v>
      </c>
      <c r="L57" s="64">
        <f t="shared" si="7"/>
        <v>1.7934125350580421E-2</v>
      </c>
      <c r="M57" s="64">
        <f t="shared" si="8"/>
        <v>1.4762179017818899E-2</v>
      </c>
      <c r="N57" s="64">
        <f t="shared" si="9"/>
        <v>1.4095973374483706E-2</v>
      </c>
      <c r="O57" s="64">
        <f t="shared" si="45"/>
        <v>2.3000000000000017E-2</v>
      </c>
      <c r="P57" s="64">
        <f t="shared" si="45"/>
        <v>2.3000000000000017E-2</v>
      </c>
      <c r="Q57" s="64">
        <f t="shared" si="46"/>
        <v>2.3000000000000017E-2</v>
      </c>
      <c r="R57" s="64">
        <f t="shared" si="47"/>
        <v>2.3000000000000017E-2</v>
      </c>
      <c r="S57" s="64">
        <f t="shared" si="48"/>
        <v>2.3000000000000017E-2</v>
      </c>
      <c r="T57" s="64">
        <f t="shared" si="49"/>
        <v>2.3000000000000017E-2</v>
      </c>
      <c r="U57" s="64">
        <f t="shared" si="50"/>
        <v>2.3000000000000017E-2</v>
      </c>
      <c r="V57" s="64">
        <f t="shared" si="51"/>
        <v>2.3000000000000017E-2</v>
      </c>
      <c r="W57" s="64">
        <f t="shared" si="52"/>
        <v>2.3000000000000017E-2</v>
      </c>
      <c r="X57" s="64">
        <f t="shared" si="53"/>
        <v>2.3000000000000017E-2</v>
      </c>
      <c r="Y57" s="64">
        <f t="shared" si="54"/>
        <v>2.3000000000000017E-2</v>
      </c>
      <c r="Z57" s="64">
        <f t="shared" si="43"/>
        <v>0.18172713891488804</v>
      </c>
      <c r="AA57" s="64">
        <f t="shared" si="44"/>
        <v>0.17236644052283276</v>
      </c>
      <c r="AB57" s="64">
        <f t="shared" si="10"/>
        <v>0.19767791804048648</v>
      </c>
      <c r="AC57" s="64">
        <f t="shared" si="11"/>
        <v>0.19339333263857927</v>
      </c>
      <c r="AD57" s="64">
        <f t="shared" si="12"/>
        <v>0.18935556301726114</v>
      </c>
      <c r="AE57" s="64">
        <f t="shared" si="13"/>
        <v>0.18553137676655626</v>
      </c>
      <c r="AF57" s="64">
        <f t="shared" si="14"/>
        <v>0.18189701099785199</v>
      </c>
      <c r="AG57" s="64">
        <f t="shared" si="15"/>
        <v>0.17843270531066349</v>
      </c>
      <c r="AH57" s="64">
        <f t="shared" si="16"/>
        <v>0.17512160359238768</v>
      </c>
      <c r="AI57" s="64">
        <f t="shared" si="17"/>
        <v>0.17194965725962616</v>
      </c>
      <c r="AJ57" s="64">
        <f t="shared" si="18"/>
        <v>0.17128345161629097</v>
      </c>
      <c r="AK57" s="356">
        <f>(1+O57)*'Projeções - Receitas'!N$34</f>
        <v>1885575515404.1201</v>
      </c>
      <c r="AL57" s="356">
        <f>(1+P57)*'Projeções - Receitas'!T$34</f>
        <v>1986740324190.0151</v>
      </c>
      <c r="AM57" s="356">
        <f>(1+Q57)*'Projeções - Receitas'!U$34</f>
        <v>2225149163092.8169</v>
      </c>
      <c r="AN57" s="356">
        <f>(1+R57)*'Projeções - Receitas'!V$34</f>
        <v>2492167062663.9556</v>
      </c>
      <c r="AO57" s="356">
        <f>(1+S57)*'Projeções - Receitas'!W$34</f>
        <v>2791227110183.6304</v>
      </c>
      <c r="AP57" s="356">
        <f>(1+T57)*'Projeções - Receitas'!X$34</f>
        <v>3126174363405.666</v>
      </c>
      <c r="AQ57" s="356">
        <f>(1+U57)*'Projeções - Receitas'!Y$34</f>
        <v>3501315287014.3462</v>
      </c>
      <c r="AR57" s="356">
        <f>(1+V57)*'Projeções - Receitas'!Z$34</f>
        <v>3921473121456.0684</v>
      </c>
      <c r="AS57" s="356">
        <f>(1+W57)*'Projeções - Receitas'!AA$34</f>
        <v>4392049896030.7974</v>
      </c>
      <c r="AT57" s="356">
        <f>(1+X57)*'Projeções - Receitas'!AB$34</f>
        <v>4919095883554.4932</v>
      </c>
      <c r="AU57" s="356">
        <f>(1+Y57)*'Projeções - Receitas'!AC$34</f>
        <v>5509387389581.0342</v>
      </c>
      <c r="AV57" s="357">
        <f t="shared" si="19"/>
        <v>1654877146452.144</v>
      </c>
      <c r="AW57" s="357">
        <f t="shared" si="20"/>
        <v>1743664537207.5327</v>
      </c>
      <c r="AX57" s="357">
        <f t="shared" si="21"/>
        <v>1952904281672.4365</v>
      </c>
      <c r="AY57" s="357">
        <f t="shared" si="22"/>
        <v>2187252795473.1296</v>
      </c>
      <c r="AZ57" s="357">
        <f t="shared" si="23"/>
        <v>2449723130929.9053</v>
      </c>
      <c r="BA57" s="357">
        <f t="shared" si="24"/>
        <v>2743689906641.4937</v>
      </c>
      <c r="BB57" s="357">
        <f t="shared" si="25"/>
        <v>3072932695438.4731</v>
      </c>
      <c r="BC57" s="357">
        <f t="shared" si="26"/>
        <v>3441684618891.0908</v>
      </c>
      <c r="BD57" s="357">
        <f t="shared" si="27"/>
        <v>3854686773158.022</v>
      </c>
      <c r="BE57" s="357">
        <f t="shared" si="28"/>
        <v>4317249185936.9849</v>
      </c>
      <c r="BF57" s="357">
        <f t="shared" si="29"/>
        <v>4835319088249.4248</v>
      </c>
      <c r="BG57" s="356">
        <f>(AK57*SUMPRODUCT(DA$10:DA$13,DA$28:DA$31)+AV57*SUMPRODUCT(DA$14:DA$23,DA$32:DA$41))*'Projeções - Receitas'!T$23+(AK57*DA$11*'Projeções - Receitas'!T$25)</f>
        <v>61630478906.600319</v>
      </c>
      <c r="BH57" s="356">
        <f>(AL57*SUMPRODUCT(DB$10:DB$13,DB$28:DB$31)+AW57*SUMPRODUCT(DB$14:DB$23,DB$32:DB$41))*'Projeções - Receitas'!U$23+(AL57*DB$11*'Projeções - Receitas'!U$25)</f>
        <v>49669451514.084084</v>
      </c>
      <c r="BI57" s="356">
        <f>(AM57*SUMPRODUCT(DC$10:DC$13,DC$28:DC$31)+AX57*SUMPRODUCT(DC$14:DC$23,DC$32:DC$41))*'Projeções - Receitas'!V$23+(AM57*DC$11*'Projeções - Receitas'!V$25)</f>
        <v>54958323199.987114</v>
      </c>
      <c r="BJ57" s="356">
        <f>(AN57*SUMPRODUCT(DD$10:DD$13,DD$28:DD$31)+AY57*SUMPRODUCT(DD$14:DD$23,DD$32:DD$41))*'Projeções - Receitas'!W$23+(AN57*DD$11*'Projeções - Receitas'!W$25)</f>
        <v>60755752986.927078</v>
      </c>
      <c r="BK57" s="356">
        <f>(AO57*SUMPRODUCT(DE$10:DE$13,DE$28:DE$31)+AZ57*SUMPRODUCT(DE$14:DE$23,DE$32:DE$41))*'Projeções - Receitas'!X$23+(AO57*DE$11*'Projeções - Receitas'!X$25)</f>
        <v>67133938550.525162</v>
      </c>
      <c r="BL57" s="356">
        <f>(AP57*SUMPRODUCT(DF$10:DF$13,DF$28:DF$31)+BA57*SUMPRODUCT(DF$14:DF$23,DF$32:DF$41))*'Projeções - Receitas'!Y$23+(AP57*DF$11*'Projeções - Receitas'!Y$25)</f>
        <v>74168005806.375046</v>
      </c>
      <c r="BM57" s="356">
        <f>(AQ57*SUMPRODUCT(DG$10:DG$13,DG$28:DG$31)+BB57*SUMPRODUCT(DG$14:DG$23,DG$32:DG$41))*'Projeções - Receitas'!Z$23+(AQ57*DG$11*'Projeções - Receitas'!Z$25)</f>
        <v>81929812401.216125</v>
      </c>
      <c r="BN57" s="356">
        <f>(AR57*SUMPRODUCT(DH$10:DH$13,DH$28:DH$31)+BC57*SUMPRODUCT(DH$14:DH$23,DH$32:DH$41))*'Projeções - Receitas'!AA$23+(AR57*DH$11*'Projeções - Receitas'!AA$25)</f>
        <v>90491131256.700638</v>
      </c>
      <c r="BO57" s="356">
        <f>(AS57*SUMPRODUCT(DI$10:DI$13,DI$28:DI$31)+BD57*SUMPRODUCT(DI$14:DI$23,DI$32:DI$41))*'Projeções - Receitas'!AB$23+(AS57*DI$11*'Projeções - Receitas'!AB$25)</f>
        <v>99931323626.578461</v>
      </c>
      <c r="BP57" s="356">
        <f>(AT57*SUMPRODUCT(DJ$10:DJ$13,DJ$28:DJ$31)+BE57*SUMPRODUCT(DJ$14:DJ$23,DJ$32:DJ$41))*'Projeções - Receitas'!AC$23+(AT57*DJ$11*'Projeções - Receitas'!AC$25)</f>
        <v>110339982998.02805</v>
      </c>
      <c r="BQ57" s="356">
        <f>(AU57*SUMPRODUCT(DK$10:DK$13,DK$28:DK$31)+BF57*SUMPRODUCT(DK$14:DK$23,DK$32:DK$41))*'Projeções - Receitas'!AD$23+(AU57*DK$11*'Projeções - Receitas'!AD$25)</f>
        <v>142664119062.62152</v>
      </c>
      <c r="BR57" s="357">
        <f>((BG57+'DRE + DCF'!T$12)*(1+'DRE + DCF'!T$15)+'DRE + DCF'!T$18)*(1+'DRE + DCF'!T$25)*'DRE + DCF'!T$33</f>
        <v>34140523682.381401</v>
      </c>
      <c r="BS57" s="357">
        <f>((BH57+'DRE + DCF'!U$12)*(1+'DRE + DCF'!U$15)+'DRE + DCF'!U$18)*(1+'DRE + DCF'!U$25)*'DRE + DCF'!U$33</f>
        <v>25980890743.326374</v>
      </c>
      <c r="BT57" s="357">
        <f>((BI57+'DRE + DCF'!V$12)*(1+'DRE + DCF'!V$15)+'DRE + DCF'!V$18)*(1+'DRE + DCF'!V$25)*'DRE + DCF'!V$33</f>
        <v>28838484164.900375</v>
      </c>
      <c r="BU57" s="357">
        <f>((BJ57+'DRE + DCF'!W$12)*(1+'DRE + DCF'!W$15)+'DRE + DCF'!W$18)*(1+'DRE + DCF'!W$25)*'DRE + DCF'!W$33</f>
        <v>31938397094.335667</v>
      </c>
      <c r="BV57" s="357">
        <f>((BK57+'DRE + DCF'!X$12)*(1+'DRE + DCF'!X$15)+'DRE + DCF'!X$18)*(1+'DRE + DCF'!X$25)*'DRE + DCF'!X$33</f>
        <v>35326979848.316895</v>
      </c>
      <c r="BW57" s="357">
        <f>((BL57+'DRE + DCF'!Y$12)*(1+'DRE + DCF'!Y$15)+'DRE + DCF'!Y$18)*(1+'DRE + DCF'!Y$25)*'DRE + DCF'!Y$33</f>
        <v>39052209206.927811</v>
      </c>
      <c r="BX57" s="357">
        <f>((BM57+'DRE + DCF'!Z$12)*(1+'DRE + DCF'!Z$15)+'DRE + DCF'!Z$18)*(1+'DRE + DCF'!Z$25)*'DRE + DCF'!Z$33</f>
        <v>43160087358.219635</v>
      </c>
      <c r="BY57" s="357">
        <f>((BN57+'DRE + DCF'!AA$12)*(1+'DRE + DCF'!AA$15)+'DRE + DCF'!AA$18)*(1+'DRE + DCF'!AA$25)*'DRE + DCF'!AA$33</f>
        <v>47692883604.888634</v>
      </c>
      <c r="BZ57" s="357">
        <f>((BO57+'DRE + DCF'!AB$12)*(1+'DRE + DCF'!AB$15)+'DRE + DCF'!AB$18)*(1+'DRE + DCF'!AB$25)*'DRE + DCF'!AB$33</f>
        <v>52696606400.219391</v>
      </c>
      <c r="CA57" s="357">
        <f>((BP57+'DRE + DCF'!AC$12)*(1+'DRE + DCF'!AC$15)+'DRE + DCF'!AC$18)*(1+'DRE + DCF'!AC$25)*'DRE + DCF'!AC$33</f>
        <v>58223734501.337929</v>
      </c>
      <c r="CB57" s="357">
        <f>((BQ57+'DRE + DCF'!AD$12)*(1+'DRE + DCF'!AD$15)+'DRE + DCF'!AD$18)*(1+'DRE + DCF'!AD$25)*'DRE + DCF'!AD$33</f>
        <v>75251814697.800613</v>
      </c>
      <c r="CC57" s="357">
        <f>BR57*(1-DA$47)+('DRE + DCF'!N$53*10^6)</f>
        <v>199458366157.89539</v>
      </c>
      <c r="CD57" s="357">
        <f>BS57*(1-DB$47)+('DRE + DCF'!T$53*10^6)</f>
        <v>200918475004.30878</v>
      </c>
      <c r="CE57" s="357">
        <f>BT57*(1-DC$47)+('DRE + DCF'!U$53*10^6)</f>
        <v>219931426944.85947</v>
      </c>
      <c r="CF57" s="357">
        <f>BU57*(1-DD$47)+('DRE + DCF'!V$53*10^6)</f>
        <v>240984246870.3407</v>
      </c>
      <c r="CG57" s="357">
        <f>BV57*(1-DE$47)+('DRE + DCF'!W$53*10^6)</f>
        <v>264267190478.93207</v>
      </c>
      <c r="CH57" s="357">
        <f>BW57*(1-DF$47)+('DRE + DCF'!X$53*10^6)</f>
        <v>290001716827.48291</v>
      </c>
      <c r="CI57" s="357">
        <f>BX57*(1-DG$47)+('DRE + DCF'!Y$53*10^6)</f>
        <v>318439392634.49792</v>
      </c>
      <c r="CJ57" s="357">
        <f>BY57*(1-DH$47)+('DRE + DCF'!Z$53*10^6)</f>
        <v>349859528932.22919</v>
      </c>
      <c r="CK57" s="357">
        <f>BZ57*(1-DI$47)+('DRE + DCF'!AA$53*10^6)</f>
        <v>384571410425.34644</v>
      </c>
      <c r="CL57" s="357">
        <f>CA57*(1-DJ$47)+('DRE + DCF'!AB$53*10^6)</f>
        <v>422918425602.21649</v>
      </c>
      <c r="CM57" s="357">
        <f>CB57*(1-DK$47)+('DRE + DCF'!AC$53*10^6)</f>
        <v>471833444189.35333</v>
      </c>
      <c r="CN57" s="357">
        <f t="shared" si="30"/>
        <v>1097570606948.8706</v>
      </c>
      <c r="CO57" s="357">
        <f t="shared" si="31"/>
        <v>1165647294188.3013</v>
      </c>
      <c r="CP57" s="357">
        <f t="shared" si="32"/>
        <v>1112574581546.4084</v>
      </c>
      <c r="CQ57" s="357">
        <f t="shared" si="33"/>
        <v>1246083531331.9778</v>
      </c>
      <c r="CR57" s="357">
        <f t="shared" si="34"/>
        <v>1395613555091.8152</v>
      </c>
      <c r="CS57" s="357">
        <f t="shared" si="35"/>
        <v>1563087181702.833</v>
      </c>
      <c r="CT57" s="357">
        <f t="shared" si="36"/>
        <v>1750657643507.1731</v>
      </c>
      <c r="CU57" s="357">
        <f t="shared" si="37"/>
        <v>1960736560728.0342</v>
      </c>
      <c r="CV57" s="357">
        <f t="shared" si="38"/>
        <v>2196024948015.3987</v>
      </c>
      <c r="CW57" s="357">
        <f t="shared" si="39"/>
        <v>2459547941777.2466</v>
      </c>
      <c r="CX57" s="358">
        <f t="shared" si="40"/>
        <v>2754693694790.5171</v>
      </c>
    </row>
    <row r="58" spans="4:115" ht="30" customHeight="1" x14ac:dyDescent="0.25">
      <c r="D58" s="355">
        <f t="shared" si="41"/>
        <v>2.4461102997405254E-2</v>
      </c>
      <c r="E58" s="64">
        <f t="shared" si="0"/>
        <v>1.5102315393435872E-2</v>
      </c>
      <c r="F58" s="64">
        <f t="shared" si="1"/>
        <v>4.0402621443707321E-2</v>
      </c>
      <c r="G58" s="64">
        <f t="shared" si="2"/>
        <v>3.6120005934880434E-2</v>
      </c>
      <c r="H58" s="64">
        <f t="shared" si="3"/>
        <v>3.2084083454849893E-2</v>
      </c>
      <c r="I58" s="64">
        <f t="shared" si="4"/>
        <v>2.8261640269073712E-2</v>
      </c>
      <c r="J58" s="64">
        <f t="shared" si="5"/>
        <v>2.462892573140138E-2</v>
      </c>
      <c r="K58" s="64">
        <f t="shared" si="6"/>
        <v>2.1166188881490938E-2</v>
      </c>
      <c r="L58" s="64">
        <f t="shared" si="7"/>
        <v>1.7856581734440685E-2</v>
      </c>
      <c r="M58" s="64">
        <f t="shared" si="8"/>
        <v>1.4686062674052452E-2</v>
      </c>
      <c r="N58" s="64">
        <f t="shared" si="9"/>
        <v>1.4021204104793072E-2</v>
      </c>
      <c r="O58" s="64">
        <f t="shared" si="45"/>
        <v>2.3500000000000017E-2</v>
      </c>
      <c r="P58" s="64">
        <f t="shared" si="45"/>
        <v>2.3500000000000017E-2</v>
      </c>
      <c r="Q58" s="64">
        <f t="shared" si="46"/>
        <v>2.3500000000000017E-2</v>
      </c>
      <c r="R58" s="64">
        <f t="shared" si="47"/>
        <v>2.3500000000000017E-2</v>
      </c>
      <c r="S58" s="64">
        <f t="shared" si="48"/>
        <v>2.3500000000000017E-2</v>
      </c>
      <c r="T58" s="64">
        <f t="shared" si="49"/>
        <v>2.3500000000000017E-2</v>
      </c>
      <c r="U58" s="64">
        <f t="shared" si="50"/>
        <v>2.3500000000000017E-2</v>
      </c>
      <c r="V58" s="64">
        <f t="shared" si="51"/>
        <v>2.3500000000000017E-2</v>
      </c>
      <c r="W58" s="64">
        <f t="shared" si="52"/>
        <v>2.3500000000000017E-2</v>
      </c>
      <c r="X58" s="64">
        <f t="shared" si="53"/>
        <v>2.3500000000000017E-2</v>
      </c>
      <c r="Y58" s="64">
        <f t="shared" si="54"/>
        <v>2.3500000000000017E-2</v>
      </c>
      <c r="Z58" s="64">
        <f t="shared" si="43"/>
        <v>0.18164858123921251</v>
      </c>
      <c r="AA58" s="64">
        <f t="shared" si="44"/>
        <v>0.17228979363524313</v>
      </c>
      <c r="AB58" s="64">
        <f t="shared" si="10"/>
        <v>0.19759009968551458</v>
      </c>
      <c r="AC58" s="64">
        <f t="shared" si="11"/>
        <v>0.19330748417668769</v>
      </c>
      <c r="AD58" s="64">
        <f t="shared" si="12"/>
        <v>0.18927156169665715</v>
      </c>
      <c r="AE58" s="64">
        <f t="shared" si="13"/>
        <v>0.18544911851088097</v>
      </c>
      <c r="AF58" s="64">
        <f t="shared" si="14"/>
        <v>0.18181640397320864</v>
      </c>
      <c r="AG58" s="64">
        <f t="shared" si="15"/>
        <v>0.1783536671232982</v>
      </c>
      <c r="AH58" s="64">
        <f t="shared" si="16"/>
        <v>0.17504405997624795</v>
      </c>
      <c r="AI58" s="64">
        <f t="shared" si="17"/>
        <v>0.17187354091585971</v>
      </c>
      <c r="AJ58" s="64">
        <f t="shared" si="18"/>
        <v>0.17120868234660033</v>
      </c>
      <c r="AK58" s="356">
        <f>(1+O58)*'Projeções - Receitas'!N$34</f>
        <v>1886497106565.1196</v>
      </c>
      <c r="AL58" s="356">
        <f>(1+P58)*'Projeções - Receitas'!T$34</f>
        <v>1987711360516.5991</v>
      </c>
      <c r="AM58" s="356">
        <f>(1+Q58)*'Projeções - Receitas'!U$34</f>
        <v>2226236723778.5908</v>
      </c>
      <c r="AN58" s="356">
        <f>(1+R58)*'Projeções - Receitas'!V$34</f>
        <v>2493385130632.0225</v>
      </c>
      <c r="AO58" s="356">
        <f>(1+S58)*'Projeções - Receitas'!W$34</f>
        <v>2792591346307.8652</v>
      </c>
      <c r="AP58" s="356">
        <f>(1+T58)*'Projeções - Receitas'!X$34</f>
        <v>3127702307864.8091</v>
      </c>
      <c r="AQ58" s="356">
        <f>(1+U58)*'Projeções - Receitas'!Y$34</f>
        <v>3503026584808.5864</v>
      </c>
      <c r="AR58" s="356">
        <f>(1+V58)*'Projeções - Receitas'!Z$34</f>
        <v>3923389774985.6172</v>
      </c>
      <c r="AS58" s="356">
        <f>(1+W58)*'Projeções - Receitas'!AA$34</f>
        <v>4394196547983.8921</v>
      </c>
      <c r="AT58" s="356">
        <f>(1+X58)*'Projeções - Receitas'!AB$34</f>
        <v>4921500133741.96</v>
      </c>
      <c r="AU58" s="356">
        <f>(1+Y58)*'Projeções - Receitas'!AC$34</f>
        <v>5512080149790.9961</v>
      </c>
      <c r="AV58" s="357">
        <f t="shared" si="19"/>
        <v>1655685981812.0918</v>
      </c>
      <c r="AW58" s="357">
        <f t="shared" si="20"/>
        <v>1744516768164.135</v>
      </c>
      <c r="AX58" s="357">
        <f t="shared" si="21"/>
        <v>1953858780343.8311</v>
      </c>
      <c r="AY58" s="357">
        <f t="shared" si="22"/>
        <v>2188321833985.0913</v>
      </c>
      <c r="AZ58" s="357">
        <f t="shared" si="23"/>
        <v>2450920454063.3022</v>
      </c>
      <c r="BA58" s="357">
        <f t="shared" si="24"/>
        <v>2745030908550.8989</v>
      </c>
      <c r="BB58" s="357">
        <f t="shared" si="25"/>
        <v>3074434617577.0068</v>
      </c>
      <c r="BC58" s="357">
        <f t="shared" si="26"/>
        <v>3443366771686.248</v>
      </c>
      <c r="BD58" s="357">
        <f t="shared" si="27"/>
        <v>3856570784288.5986</v>
      </c>
      <c r="BE58" s="357">
        <f t="shared" si="28"/>
        <v>4319359278403.231</v>
      </c>
      <c r="BF58" s="357">
        <f t="shared" si="29"/>
        <v>4837682391811.6191</v>
      </c>
      <c r="BG58" s="356">
        <f>(AK58*SUMPRODUCT(DA$10:DA$13,DA$28:DA$31)+AV58*SUMPRODUCT(DA$14:DA$23,DA$32:DA$41))*'Projeções - Receitas'!T$23+(AK58*DA$11*'Projeções - Receitas'!T$25)</f>
        <v>61660601330.308319</v>
      </c>
      <c r="BH58" s="356">
        <f>(AL58*SUMPRODUCT(DB$10:DB$13,DB$28:DB$31)+AW58*SUMPRODUCT(DB$14:DB$23,DB$32:DB$41))*'Projeções - Receitas'!U$23+(AL58*DB$11*'Projeções - Receitas'!U$25)</f>
        <v>49693727883.348053</v>
      </c>
      <c r="BI58" s="356">
        <f>(AM58*SUMPRODUCT(DC$10:DC$13,DC$28:DC$31)+AX58*SUMPRODUCT(DC$14:DC$23,DC$32:DC$41))*'Projeções - Receitas'!V$23+(AM58*DC$11*'Projeções - Receitas'!V$25)</f>
        <v>54985184550.52475</v>
      </c>
      <c r="BJ58" s="356">
        <f>(AN58*SUMPRODUCT(DD$10:DD$13,DD$28:DD$31)+AY58*SUMPRODUCT(DD$14:DD$23,DD$32:DD$41))*'Projeções - Receitas'!W$23+(AN58*DD$11*'Projeções - Receitas'!W$25)</f>
        <v>60785447880.860092</v>
      </c>
      <c r="BK58" s="356">
        <f>(AO58*SUMPRODUCT(DE$10:DE$13,DE$28:DE$31)+AZ58*SUMPRODUCT(DE$14:DE$23,DE$32:DE$41))*'Projeções - Receitas'!X$23+(AO58*DE$11*'Projeções - Receitas'!X$25)</f>
        <v>67166750837.206779</v>
      </c>
      <c r="BL58" s="356">
        <f>(AP58*SUMPRODUCT(DF$10:DF$13,DF$28:DF$31)+BA58*SUMPRODUCT(DF$14:DF$23,DF$32:DF$41))*'Projeções - Receitas'!Y$23+(AP58*DF$11*'Projeções - Receitas'!Y$25)</f>
        <v>74204256053.592209</v>
      </c>
      <c r="BM58" s="356">
        <f>(AQ58*SUMPRODUCT(DG$10:DG$13,DG$28:DG$31)+BB58*SUMPRODUCT(DG$14:DG$23,DG$32:DG$41))*'Projeções - Receitas'!Z$23+(AQ58*DG$11*'Projeções - Receitas'!Z$25)</f>
        <v>81969856297.79538</v>
      </c>
      <c r="BN58" s="356">
        <f>(AR58*SUMPRODUCT(DH$10:DH$13,DH$28:DH$31)+BC58*SUMPRODUCT(DH$14:DH$23,DH$32:DH$41))*'Projeções - Receitas'!AA$23+(AR58*DH$11*'Projeções - Receitas'!AA$25)</f>
        <v>90535359571.097809</v>
      </c>
      <c r="BO58" s="356">
        <f>(AS58*SUMPRODUCT(DI$10:DI$13,DI$28:DI$31)+BD58*SUMPRODUCT(DI$14:DI$23,DI$32:DI$41))*'Projeções - Receitas'!AB$23+(AS58*DI$11*'Projeções - Receitas'!AB$25)</f>
        <v>99980165915.740967</v>
      </c>
      <c r="BP58" s="356">
        <f>(AT58*SUMPRODUCT(DJ$10:DJ$13,DJ$28:DJ$31)+BE58*SUMPRODUCT(DJ$14:DJ$23,DJ$32:DJ$41))*'Projeções - Receitas'!AC$23+(AT58*DJ$11*'Projeções - Receitas'!AC$25)</f>
        <v>110393912608.4865</v>
      </c>
      <c r="BQ58" s="356">
        <f>(AU58*SUMPRODUCT(DK$10:DK$13,DK$28:DK$31)+BF58*SUMPRODUCT(DK$14:DK$23,DK$32:DK$41))*'Projeções - Receitas'!AD$23+(AU58*DK$11*'Projeções - Receitas'!AD$25)</f>
        <v>142733847371.05875</v>
      </c>
      <c r="BR58" s="357">
        <f>((BG58+'DRE + DCF'!T$12)*(1+'DRE + DCF'!T$15)+'DRE + DCF'!T$18)*(1+'DRE + DCF'!T$25)*'DRE + DCF'!T$33</f>
        <v>34158970318.284927</v>
      </c>
      <c r="BS58" s="357">
        <f>((BH58+'DRE + DCF'!U$12)*(1+'DRE + DCF'!U$15)+'DRE + DCF'!U$18)*(1+'DRE + DCF'!U$25)*'DRE + DCF'!U$33</f>
        <v>25995580274.611683</v>
      </c>
      <c r="BT58" s="357">
        <f>((BI58+'DRE + DCF'!V$12)*(1+'DRE + DCF'!V$15)+'DRE + DCF'!V$18)*(1+'DRE + DCF'!V$25)*'DRE + DCF'!V$33</f>
        <v>28854719402.605534</v>
      </c>
      <c r="BU58" s="357">
        <f>((BJ58+'DRE + DCF'!W$12)*(1+'DRE + DCF'!W$15)+'DRE + DCF'!W$18)*(1+'DRE + DCF'!W$25)*'DRE + DCF'!W$33</f>
        <v>31956324548.799606</v>
      </c>
      <c r="BV58" s="357">
        <f>((BK58+'DRE + DCF'!X$12)*(1+'DRE + DCF'!X$15)+'DRE + DCF'!X$18)*(1+'DRE + DCF'!X$25)*'DRE + DCF'!X$33</f>
        <v>35346766796.980087</v>
      </c>
      <c r="BW58" s="357">
        <f>((BL58+'DRE + DCF'!Y$12)*(1+'DRE + DCF'!Y$15)+'DRE + DCF'!Y$18)*(1+'DRE + DCF'!Y$25)*'DRE + DCF'!Y$33</f>
        <v>39074044459.437096</v>
      </c>
      <c r="BX58" s="357">
        <f>((BM58+'DRE + DCF'!Z$12)*(1+'DRE + DCF'!Z$15)+'DRE + DCF'!Z$18)*(1+'DRE + DCF'!Z$25)*'DRE + DCF'!Z$33</f>
        <v>43184180194.429207</v>
      </c>
      <c r="BY58" s="357">
        <f>((BN58+'DRE + DCF'!AA$12)*(1+'DRE + DCF'!AA$15)+'DRE + DCF'!AA$18)*(1+'DRE + DCF'!AA$25)*'DRE + DCF'!AA$33</f>
        <v>47719463653.453789</v>
      </c>
      <c r="BZ58" s="357">
        <f>((BO58+'DRE + DCF'!AB$12)*(1+'DRE + DCF'!AB$15)+'DRE + DCF'!AB$18)*(1+'DRE + DCF'!AB$25)*'DRE + DCF'!AB$33</f>
        <v>52725925768.570473</v>
      </c>
      <c r="CA58" s="357">
        <f>((BP58+'DRE + DCF'!AC$12)*(1+'DRE + DCF'!AC$15)+'DRE + DCF'!AC$18)*(1+'DRE + DCF'!AC$25)*'DRE + DCF'!AC$33</f>
        <v>58256070667.733582</v>
      </c>
      <c r="CB58" s="357">
        <f>((BQ58+'DRE + DCF'!AD$12)*(1+'DRE + DCF'!AD$15)+'DRE + DCF'!AD$18)*(1+'DRE + DCF'!AD$25)*'DRE + DCF'!AD$33</f>
        <v>75292723911.018311</v>
      </c>
      <c r="CC58" s="357">
        <f>BR58*(1-DA$47)+('DRE + DCF'!N$53*10^6)</f>
        <v>199469588402.57443</v>
      </c>
      <c r="CD58" s="357">
        <f>BS58*(1-DB$47)+('DRE + DCF'!T$53*10^6)</f>
        <v>200927288723.07996</v>
      </c>
      <c r="CE58" s="357">
        <f>BT58*(1-DC$47)+('DRE + DCF'!U$53*10^6)</f>
        <v>219941168087.48257</v>
      </c>
      <c r="CF58" s="357">
        <f>BU58*(1-DD$47)+('DRE + DCF'!V$53*10^6)</f>
        <v>240995003343.01904</v>
      </c>
      <c r="CG58" s="357">
        <f>BV58*(1-DE$47)+('DRE + DCF'!W$53*10^6)</f>
        <v>264279062648.12997</v>
      </c>
      <c r="CH58" s="357">
        <f>BW58*(1-DF$47)+('DRE + DCF'!X$53*10^6)</f>
        <v>290014817978.98846</v>
      </c>
      <c r="CI58" s="357">
        <f>BX58*(1-DG$47)+('DRE + DCF'!Y$53*10^6)</f>
        <v>318453848336.22369</v>
      </c>
      <c r="CJ58" s="357">
        <f>BY58*(1-DH$47)+('DRE + DCF'!Z$53*10^6)</f>
        <v>349875476961.36829</v>
      </c>
      <c r="CK58" s="357">
        <f>BZ58*(1-DI$47)+('DRE + DCF'!AA$53*10^6)</f>
        <v>384589002046.35706</v>
      </c>
      <c r="CL58" s="357">
        <f>CA58*(1-DJ$47)+('DRE + DCF'!AB$53*10^6)</f>
        <v>422937827302.05389</v>
      </c>
      <c r="CM58" s="357">
        <f>CB58*(1-DK$47)+('DRE + DCF'!AC$53*10^6)</f>
        <v>471857989717.28394</v>
      </c>
      <c r="CN58" s="357">
        <f t="shared" si="30"/>
        <v>1098107053970.84</v>
      </c>
      <c r="CO58" s="357">
        <f t="shared" si="31"/>
        <v>1166217014273.4375</v>
      </c>
      <c r="CP58" s="357">
        <f t="shared" si="32"/>
        <v>1113118361889.2954</v>
      </c>
      <c r="CQ58" s="357">
        <f t="shared" si="33"/>
        <v>1246692565316.0112</v>
      </c>
      <c r="CR58" s="357">
        <f t="shared" si="34"/>
        <v>1396295673153.9326</v>
      </c>
      <c r="CS58" s="357">
        <f t="shared" si="35"/>
        <v>1563851153932.4045</v>
      </c>
      <c r="CT58" s="357">
        <f t="shared" si="36"/>
        <v>1751513292404.2932</v>
      </c>
      <c r="CU58" s="357">
        <f t="shared" si="37"/>
        <v>1961694887492.8086</v>
      </c>
      <c r="CV58" s="357">
        <f t="shared" si="38"/>
        <v>2197098273991.946</v>
      </c>
      <c r="CW58" s="357">
        <f t="shared" si="39"/>
        <v>2460750066870.98</v>
      </c>
      <c r="CX58" s="358">
        <f t="shared" si="40"/>
        <v>2756040074895.498</v>
      </c>
    </row>
    <row r="59" spans="4:115" ht="30" customHeight="1" x14ac:dyDescent="0.25">
      <c r="D59" s="355">
        <f t="shared" si="41"/>
        <v>2.43826220382099E-2</v>
      </c>
      <c r="E59" s="64">
        <f t="shared" si="0"/>
        <v>1.502574335632248E-2</v>
      </c>
      <c r="F59" s="64">
        <f t="shared" si="1"/>
        <v>4.0314888848847708E-2</v>
      </c>
      <c r="G59" s="64">
        <f t="shared" si="2"/>
        <v>3.6034241309377546E-2</v>
      </c>
      <c r="H59" s="64">
        <f t="shared" si="3"/>
        <v>3.2000164166785555E-2</v>
      </c>
      <c r="I59" s="64">
        <f t="shared" si="4"/>
        <v>2.8179462343726314E-2</v>
      </c>
      <c r="J59" s="64">
        <f t="shared" si="5"/>
        <v>2.4548397424555557E-2</v>
      </c>
      <c r="K59" s="64">
        <f t="shared" si="6"/>
        <v>2.1087227879855508E-2</v>
      </c>
      <c r="L59" s="64">
        <f t="shared" si="7"/>
        <v>1.7779113844488631E-2</v>
      </c>
      <c r="M59" s="64">
        <f t="shared" si="8"/>
        <v>1.4610020662653045E-2</v>
      </c>
      <c r="N59" s="64">
        <f t="shared" si="9"/>
        <v>1.3946507851967438E-2</v>
      </c>
      <c r="O59" s="64">
        <f t="shared" si="45"/>
        <v>2.4000000000000018E-2</v>
      </c>
      <c r="P59" s="64">
        <f t="shared" si="45"/>
        <v>2.4000000000000018E-2</v>
      </c>
      <c r="Q59" s="64">
        <f t="shared" si="46"/>
        <v>2.4000000000000018E-2</v>
      </c>
      <c r="R59" s="64">
        <f t="shared" si="47"/>
        <v>2.4000000000000018E-2</v>
      </c>
      <c r="S59" s="64">
        <f t="shared" si="48"/>
        <v>2.4000000000000018E-2</v>
      </c>
      <c r="T59" s="64">
        <f t="shared" si="49"/>
        <v>2.4000000000000018E-2</v>
      </c>
      <c r="U59" s="64">
        <f t="shared" si="50"/>
        <v>2.4000000000000018E-2</v>
      </c>
      <c r="V59" s="64">
        <f t="shared" si="51"/>
        <v>2.4000000000000018E-2</v>
      </c>
      <c r="W59" s="64">
        <f t="shared" si="52"/>
        <v>2.4000000000000018E-2</v>
      </c>
      <c r="X59" s="64">
        <f t="shared" si="53"/>
        <v>2.4000000000000018E-2</v>
      </c>
      <c r="Y59" s="64">
        <f t="shared" si="54"/>
        <v>2.4000000000000018E-2</v>
      </c>
      <c r="Z59" s="64">
        <f t="shared" si="43"/>
        <v>0.18157010028001716</v>
      </c>
      <c r="AA59" s="64">
        <f t="shared" si="44"/>
        <v>0.17221322159812974</v>
      </c>
      <c r="AB59" s="64">
        <f t="shared" si="10"/>
        <v>0.19750236709065497</v>
      </c>
      <c r="AC59" s="64">
        <f t="shared" si="11"/>
        <v>0.19322171955118481</v>
      </c>
      <c r="AD59" s="64">
        <f t="shared" si="12"/>
        <v>0.18918764240859282</v>
      </c>
      <c r="AE59" s="64">
        <f t="shared" si="13"/>
        <v>0.18536694058553357</v>
      </c>
      <c r="AF59" s="64">
        <f t="shared" si="14"/>
        <v>0.18173587566636282</v>
      </c>
      <c r="AG59" s="64">
        <f t="shared" si="15"/>
        <v>0.17827470612166277</v>
      </c>
      <c r="AH59" s="64">
        <f t="shared" si="16"/>
        <v>0.17496659208629589</v>
      </c>
      <c r="AI59" s="64">
        <f t="shared" si="17"/>
        <v>0.17179749890446031</v>
      </c>
      <c r="AJ59" s="64">
        <f t="shared" si="18"/>
        <v>0.1711339860937747</v>
      </c>
      <c r="AK59" s="356">
        <f>(1+O59)*'Projeções - Receitas'!N$34</f>
        <v>1887418697726.1187</v>
      </c>
      <c r="AL59" s="356">
        <f>(1+P59)*'Projeções - Receitas'!T$34</f>
        <v>1988682396843.1826</v>
      </c>
      <c r="AM59" s="356">
        <f>(1+Q59)*'Projeções - Receitas'!U$34</f>
        <v>2227324284464.3647</v>
      </c>
      <c r="AN59" s="356">
        <f>(1+R59)*'Projeções - Receitas'!V$34</f>
        <v>2494603198600.0884</v>
      </c>
      <c r="AO59" s="356">
        <f>(1+S59)*'Projeções - Receitas'!W$34</f>
        <v>2793955582432.0996</v>
      </c>
      <c r="AP59" s="356">
        <f>(1+T59)*'Projeções - Receitas'!X$34</f>
        <v>3129230252323.9517</v>
      </c>
      <c r="AQ59" s="356">
        <f>(1+U59)*'Projeções - Receitas'!Y$34</f>
        <v>3504737882602.8262</v>
      </c>
      <c r="AR59" s="356">
        <f>(1+V59)*'Projeções - Receitas'!Z$34</f>
        <v>3925306428515.1655</v>
      </c>
      <c r="AS59" s="356">
        <f>(1+W59)*'Projeções - Receitas'!AA$34</f>
        <v>4396343199936.9863</v>
      </c>
      <c r="AT59" s="356">
        <f>(1+X59)*'Projeções - Receitas'!AB$34</f>
        <v>4923904383929.4248</v>
      </c>
      <c r="AU59" s="356">
        <f>(1+Y59)*'Projeções - Receitas'!AC$34</f>
        <v>5514772910000.957</v>
      </c>
      <c r="AV59" s="357">
        <f t="shared" si="19"/>
        <v>1656494817172.0391</v>
      </c>
      <c r="AW59" s="357">
        <f t="shared" si="20"/>
        <v>1745368999120.7368</v>
      </c>
      <c r="AX59" s="357">
        <f t="shared" si="21"/>
        <v>1954813279015.2253</v>
      </c>
      <c r="AY59" s="357">
        <f t="shared" si="22"/>
        <v>2189390872497.0522</v>
      </c>
      <c r="AZ59" s="357">
        <f t="shared" si="23"/>
        <v>2452117777196.6992</v>
      </c>
      <c r="BA59" s="357">
        <f t="shared" si="24"/>
        <v>2746371910460.3032</v>
      </c>
      <c r="BB59" s="357">
        <f t="shared" si="25"/>
        <v>3075936539715.54</v>
      </c>
      <c r="BC59" s="357">
        <f t="shared" si="26"/>
        <v>3445048924481.4048</v>
      </c>
      <c r="BD59" s="357">
        <f t="shared" si="27"/>
        <v>3858454795419.1743</v>
      </c>
      <c r="BE59" s="357">
        <f t="shared" si="28"/>
        <v>4321469370869.4751</v>
      </c>
      <c r="BF59" s="357">
        <f t="shared" si="29"/>
        <v>4840045695373.8135</v>
      </c>
      <c r="BG59" s="356">
        <f>(AK59*SUMPRODUCT(DA$10:DA$13,DA$28:DA$31)+AV59*SUMPRODUCT(DA$14:DA$23,DA$32:DA$41))*'Projeções - Receitas'!T$23+(AK59*DA$11*'Projeções - Receitas'!T$25)</f>
        <v>61690723754.016357</v>
      </c>
      <c r="BH59" s="356">
        <f>(AL59*SUMPRODUCT(DB$10:DB$13,DB$28:DB$31)+AW59*SUMPRODUCT(DB$14:DB$23,DB$32:DB$41))*'Projeções - Receitas'!U$23+(AL59*DB$11*'Projeções - Receitas'!U$25)</f>
        <v>49718004252.612038</v>
      </c>
      <c r="BI59" s="356">
        <f>(AM59*SUMPRODUCT(DC$10:DC$13,DC$28:DC$31)+AX59*SUMPRODUCT(DC$14:DC$23,DC$32:DC$41))*'Projeções - Receitas'!V$23+(AM59*DC$11*'Projeções - Receitas'!V$25)</f>
        <v>55012045901.062393</v>
      </c>
      <c r="BJ59" s="356">
        <f>(AN59*SUMPRODUCT(DD$10:DD$13,DD$28:DD$31)+AY59*SUMPRODUCT(DD$14:DD$23,DD$32:DD$41))*'Projeções - Receitas'!W$23+(AN59*DD$11*'Projeções - Receitas'!W$25)</f>
        <v>60815142774.793098</v>
      </c>
      <c r="BK59" s="356">
        <f>(AO59*SUMPRODUCT(DE$10:DE$13,DE$28:DE$31)+AZ59*SUMPRODUCT(DE$14:DE$23,DE$32:DE$41))*'Projeções - Receitas'!X$23+(AO59*DE$11*'Projeções - Receitas'!X$25)</f>
        <v>67199563123.888359</v>
      </c>
      <c r="BL59" s="356">
        <f>(AP59*SUMPRODUCT(DF$10:DF$13,DF$28:DF$31)+BA59*SUMPRODUCT(DF$14:DF$23,DF$32:DF$41))*'Projeções - Receitas'!Y$23+(AP59*DF$11*'Projeções - Receitas'!Y$25)</f>
        <v>74240506300.809448</v>
      </c>
      <c r="BM59" s="356">
        <f>(AQ59*SUMPRODUCT(DG$10:DG$13,DG$28:DG$31)+BB59*SUMPRODUCT(DG$14:DG$23,DG$32:DG$41))*'Projeções - Receitas'!Z$23+(AQ59*DG$11*'Projeções - Receitas'!Z$25)</f>
        <v>82009900194.37468</v>
      </c>
      <c r="BN59" s="356">
        <f>(AR59*SUMPRODUCT(DH$10:DH$13,DH$28:DH$31)+BC59*SUMPRODUCT(DH$14:DH$23,DH$32:DH$41))*'Projeções - Receitas'!AA$23+(AR59*DH$11*'Projeções - Receitas'!AA$25)</f>
        <v>90579587885.495056</v>
      </c>
      <c r="BO59" s="356">
        <f>(AS59*SUMPRODUCT(DI$10:DI$13,DI$28:DI$31)+BD59*SUMPRODUCT(DI$14:DI$23,DI$32:DI$41))*'Projeções - Receitas'!AB$23+(AS59*DI$11*'Projeções - Receitas'!AB$25)</f>
        <v>100029008204.90353</v>
      </c>
      <c r="BP59" s="356">
        <f>(AT59*SUMPRODUCT(DJ$10:DJ$13,DJ$28:DJ$31)+BE59*SUMPRODUCT(DJ$14:DJ$23,DJ$32:DJ$41))*'Projeções - Receitas'!AC$23+(AT59*DJ$11*'Projeções - Receitas'!AC$25)</f>
        <v>110447842218.94499</v>
      </c>
      <c r="BQ59" s="356">
        <f>(AU59*SUMPRODUCT(DK$10:DK$13,DK$28:DK$31)+BF59*SUMPRODUCT(DK$14:DK$23,DK$32:DK$41))*'Projeções - Receitas'!AD$23+(AU59*DK$11*'Projeções - Receitas'!AD$25)</f>
        <v>142803575679.49603</v>
      </c>
      <c r="BR59" s="357">
        <f>((BG59+'DRE + DCF'!T$12)*(1+'DRE + DCF'!T$15)+'DRE + DCF'!T$18)*(1+'DRE + DCF'!T$25)*'DRE + DCF'!T$33</f>
        <v>34177416954.188496</v>
      </c>
      <c r="BS59" s="357">
        <f>((BH59+'DRE + DCF'!U$12)*(1+'DRE + DCF'!U$15)+'DRE + DCF'!U$18)*(1+'DRE + DCF'!U$25)*'DRE + DCF'!U$33</f>
        <v>26010269805.897007</v>
      </c>
      <c r="BT59" s="357">
        <f>((BI59+'DRE + DCF'!V$12)*(1+'DRE + DCF'!V$15)+'DRE + DCF'!V$18)*(1+'DRE + DCF'!V$25)*'DRE + DCF'!V$33</f>
        <v>28870954640.310699</v>
      </c>
      <c r="BU59" s="357">
        <f>((BJ59+'DRE + DCF'!W$12)*(1+'DRE + DCF'!W$15)+'DRE + DCF'!W$18)*(1+'DRE + DCF'!W$25)*'DRE + DCF'!W$33</f>
        <v>31974252003.263535</v>
      </c>
      <c r="BV59" s="357">
        <f>((BK59+'DRE + DCF'!X$12)*(1+'DRE + DCF'!X$15)+'DRE + DCF'!X$18)*(1+'DRE + DCF'!X$25)*'DRE + DCF'!X$33</f>
        <v>35366553745.643265</v>
      </c>
      <c r="BW59" s="357">
        <f>((BL59+'DRE + DCF'!Y$12)*(1+'DRE + DCF'!Y$15)+'DRE + DCF'!Y$18)*(1+'DRE + DCF'!Y$25)*'DRE + DCF'!Y$33</f>
        <v>39095879711.946426</v>
      </c>
      <c r="BX59" s="357">
        <f>((BM59+'DRE + DCF'!Z$12)*(1+'DRE + DCF'!Z$15)+'DRE + DCF'!Z$18)*(1+'DRE + DCF'!Z$25)*'DRE + DCF'!Z$33</f>
        <v>43208273030.638832</v>
      </c>
      <c r="BY59" s="357">
        <f>((BN59+'DRE + DCF'!AA$12)*(1+'DRE + DCF'!AA$15)+'DRE + DCF'!AA$18)*(1+'DRE + DCF'!AA$25)*'DRE + DCF'!AA$33</f>
        <v>47746043702.018967</v>
      </c>
      <c r="BZ59" s="357">
        <f>((BO59+'DRE + DCF'!AB$12)*(1+'DRE + DCF'!AB$15)+'DRE + DCF'!AB$18)*(1+'DRE + DCF'!AB$25)*'DRE + DCF'!AB$33</f>
        <v>52755245136.921555</v>
      </c>
      <c r="CA59" s="357">
        <f>((BP59+'DRE + DCF'!AC$12)*(1+'DRE + DCF'!AC$15)+'DRE + DCF'!AC$18)*(1+'DRE + DCF'!AC$25)*'DRE + DCF'!AC$33</f>
        <v>58288406834.129265</v>
      </c>
      <c r="CB59" s="357">
        <f>((BQ59+'DRE + DCF'!AD$12)*(1+'DRE + DCF'!AD$15)+'DRE + DCF'!AD$18)*(1+'DRE + DCF'!AD$25)*'DRE + DCF'!AD$33</f>
        <v>75333633124.236084</v>
      </c>
      <c r="CC59" s="357">
        <f>BR59*(1-DA$47)+('DRE + DCF'!N$53*10^6)</f>
        <v>199480810647.25348</v>
      </c>
      <c r="CD59" s="357">
        <f>BS59*(1-DB$47)+('DRE + DCF'!T$53*10^6)</f>
        <v>200936102441.85117</v>
      </c>
      <c r="CE59" s="357">
        <f>BT59*(1-DC$47)+('DRE + DCF'!U$53*10^6)</f>
        <v>219950909230.10568</v>
      </c>
      <c r="CF59" s="357">
        <f>BU59*(1-DD$47)+('DRE + DCF'!V$53*10^6)</f>
        <v>241005759815.69742</v>
      </c>
      <c r="CG59" s="357">
        <f>BV59*(1-DE$47)+('DRE + DCF'!W$53*10^6)</f>
        <v>264290934817.32788</v>
      </c>
      <c r="CH59" s="357">
        <f>BW59*(1-DF$47)+('DRE + DCF'!X$53*10^6)</f>
        <v>290027919130.49408</v>
      </c>
      <c r="CI59" s="357">
        <f>BX59*(1-DG$47)+('DRE + DCF'!Y$53*10^6)</f>
        <v>318468304037.94946</v>
      </c>
      <c r="CJ59" s="357">
        <f>BY59*(1-DH$47)+('DRE + DCF'!Z$53*10^6)</f>
        <v>349891424990.50739</v>
      </c>
      <c r="CK59" s="357">
        <f>BZ59*(1-DI$47)+('DRE + DCF'!AA$53*10^6)</f>
        <v>384606593667.36774</v>
      </c>
      <c r="CL59" s="357">
        <f>CA59*(1-DJ$47)+('DRE + DCF'!AB$53*10^6)</f>
        <v>422957229001.8913</v>
      </c>
      <c r="CM59" s="357">
        <f>CB59*(1-DK$47)+('DRE + DCF'!AC$53*10^6)</f>
        <v>471882535245.2146</v>
      </c>
      <c r="CN59" s="357">
        <f t="shared" si="30"/>
        <v>1098643500992.8091</v>
      </c>
      <c r="CO59" s="357">
        <f t="shared" si="31"/>
        <v>1166786734358.5735</v>
      </c>
      <c r="CP59" s="357">
        <f t="shared" si="32"/>
        <v>1113662142232.1824</v>
      </c>
      <c r="CQ59" s="357">
        <f t="shared" si="33"/>
        <v>1247301599300.0442</v>
      </c>
      <c r="CR59" s="357">
        <f t="shared" si="34"/>
        <v>1396977791216.0498</v>
      </c>
      <c r="CS59" s="357">
        <f t="shared" si="35"/>
        <v>1564615126161.9758</v>
      </c>
      <c r="CT59" s="357">
        <f t="shared" si="36"/>
        <v>1752368941301.4131</v>
      </c>
      <c r="CU59" s="357">
        <f t="shared" si="37"/>
        <v>1962653214257.5828</v>
      </c>
      <c r="CV59" s="357">
        <f t="shared" si="38"/>
        <v>2198171599968.4932</v>
      </c>
      <c r="CW59" s="357">
        <f t="shared" si="39"/>
        <v>2461952191964.7124</v>
      </c>
      <c r="CX59" s="358">
        <f t="shared" si="40"/>
        <v>2757386455000.4785</v>
      </c>
    </row>
    <row r="60" spans="4:115" ht="30" customHeight="1" x14ac:dyDescent="0.25">
      <c r="D60" s="355">
        <f t="shared" si="41"/>
        <v>2.4304217683171953E-2</v>
      </c>
      <c r="E60" s="64">
        <f t="shared" si="0"/>
        <v>1.4949246060094512E-2</v>
      </c>
      <c r="F60" s="64">
        <f t="shared" si="1"/>
        <v>4.0227241888536519E-2</v>
      </c>
      <c r="G60" s="64">
        <f t="shared" si="2"/>
        <v>3.5948560397515872E-2</v>
      </c>
      <c r="H60" s="64">
        <f t="shared" si="3"/>
        <v>3.1916326791154692E-2</v>
      </c>
      <c r="I60" s="64">
        <f t="shared" si="4"/>
        <v>2.8097364631092775E-2</v>
      </c>
      <c r="J60" s="64">
        <f t="shared" si="5"/>
        <v>2.4467947720254263E-2</v>
      </c>
      <c r="K60" s="64">
        <f t="shared" si="6"/>
        <v>2.1008343950940062E-2</v>
      </c>
      <c r="L60" s="64">
        <f t="shared" si="7"/>
        <v>1.7701721569851309E-2</v>
      </c>
      <c r="M60" s="64">
        <f t="shared" si="8"/>
        <v>1.4534052874788372E-2</v>
      </c>
      <c r="N60" s="64">
        <f t="shared" si="9"/>
        <v>1.3871884509100624E-2</v>
      </c>
      <c r="O60" s="64">
        <f t="shared" si="45"/>
        <v>2.4500000000000018E-2</v>
      </c>
      <c r="P60" s="64">
        <f t="shared" si="45"/>
        <v>2.4500000000000018E-2</v>
      </c>
      <c r="Q60" s="64">
        <f t="shared" si="46"/>
        <v>2.4500000000000018E-2</v>
      </c>
      <c r="R60" s="64">
        <f t="shared" si="47"/>
        <v>2.4500000000000018E-2</v>
      </c>
      <c r="S60" s="64">
        <f t="shared" si="48"/>
        <v>2.4500000000000018E-2</v>
      </c>
      <c r="T60" s="64">
        <f t="shared" si="49"/>
        <v>2.4500000000000018E-2</v>
      </c>
      <c r="U60" s="64">
        <f t="shared" si="50"/>
        <v>2.4500000000000018E-2</v>
      </c>
      <c r="V60" s="64">
        <f t="shared" si="51"/>
        <v>2.4500000000000018E-2</v>
      </c>
      <c r="W60" s="64">
        <f t="shared" si="52"/>
        <v>2.4500000000000018E-2</v>
      </c>
      <c r="X60" s="64">
        <f t="shared" si="53"/>
        <v>2.4500000000000018E-2</v>
      </c>
      <c r="Y60" s="64">
        <f t="shared" si="54"/>
        <v>2.4500000000000018E-2</v>
      </c>
      <c r="Z60" s="64">
        <f t="shared" si="43"/>
        <v>0.18149169592497921</v>
      </c>
      <c r="AA60" s="64">
        <f t="shared" si="44"/>
        <v>0.17213672430190177</v>
      </c>
      <c r="AB60" s="64">
        <f t="shared" si="10"/>
        <v>0.19741472013034378</v>
      </c>
      <c r="AC60" s="64">
        <f t="shared" si="11"/>
        <v>0.19313603863932313</v>
      </c>
      <c r="AD60" s="64">
        <f t="shared" si="12"/>
        <v>0.18910380503296195</v>
      </c>
      <c r="AE60" s="64">
        <f t="shared" si="13"/>
        <v>0.18528484287290004</v>
      </c>
      <c r="AF60" s="64">
        <f t="shared" si="14"/>
        <v>0.18165542596206152</v>
      </c>
      <c r="AG60" s="64">
        <f t="shared" si="15"/>
        <v>0.17819582219274732</v>
      </c>
      <c r="AH60" s="64">
        <f t="shared" si="16"/>
        <v>0.17488919981165857</v>
      </c>
      <c r="AI60" s="64">
        <f t="shared" si="17"/>
        <v>0.17172153111659563</v>
      </c>
      <c r="AJ60" s="64">
        <f t="shared" si="18"/>
        <v>0.17105936275090788</v>
      </c>
      <c r="AK60" s="356">
        <f>(1+O60)*'Projeções - Receitas'!N$34</f>
        <v>1888340288887.1174</v>
      </c>
      <c r="AL60" s="356">
        <f>(1+P60)*'Projeções - Receitas'!T$34</f>
        <v>1989653433169.7661</v>
      </c>
      <c r="AM60" s="356">
        <f>(1+Q60)*'Projeções - Receitas'!U$34</f>
        <v>2228411845150.1382</v>
      </c>
      <c r="AN60" s="356">
        <f>(1+R60)*'Projeções - Receitas'!V$34</f>
        <v>2495821266568.1548</v>
      </c>
      <c r="AO60" s="356">
        <f>(1+S60)*'Projeções - Receitas'!W$34</f>
        <v>2795319818556.334</v>
      </c>
      <c r="AP60" s="356">
        <f>(1+T60)*'Projeções - Receitas'!X$34</f>
        <v>3130758196783.0938</v>
      </c>
      <c r="AQ60" s="356">
        <f>(1+U60)*'Projeções - Receitas'!Y$34</f>
        <v>3506449180397.0654</v>
      </c>
      <c r="AR60" s="356">
        <f>(1+V60)*'Projeções - Receitas'!Z$34</f>
        <v>3927223082044.7139</v>
      </c>
      <c r="AS60" s="356">
        <f>(1+W60)*'Projeções - Receitas'!AA$34</f>
        <v>4398489851890.0801</v>
      </c>
      <c r="AT60" s="356">
        <f>(1+X60)*'Projeções - Receitas'!AB$34</f>
        <v>4926308634116.8906</v>
      </c>
      <c r="AU60" s="356">
        <f>(1+Y60)*'Projeções - Receitas'!AC$34</f>
        <v>5517465670210.918</v>
      </c>
      <c r="AV60" s="357">
        <f t="shared" si="19"/>
        <v>1657303652531.9861</v>
      </c>
      <c r="AW60" s="357">
        <f t="shared" si="20"/>
        <v>1746221230077.3386</v>
      </c>
      <c r="AX60" s="357">
        <f t="shared" si="21"/>
        <v>1955767777686.6194</v>
      </c>
      <c r="AY60" s="357">
        <f t="shared" si="22"/>
        <v>2190459911009.0137</v>
      </c>
      <c r="AZ60" s="357">
        <f t="shared" si="23"/>
        <v>2453315100330.0962</v>
      </c>
      <c r="BA60" s="357">
        <f t="shared" si="24"/>
        <v>2747712912369.707</v>
      </c>
      <c r="BB60" s="357">
        <f t="shared" si="25"/>
        <v>3077438461854.0723</v>
      </c>
      <c r="BC60" s="357">
        <f t="shared" si="26"/>
        <v>3446731077276.5615</v>
      </c>
      <c r="BD60" s="357">
        <f t="shared" si="27"/>
        <v>3860338806549.7495</v>
      </c>
      <c r="BE60" s="357">
        <f t="shared" si="28"/>
        <v>4323579463335.7202</v>
      </c>
      <c r="BF60" s="357">
        <f t="shared" si="29"/>
        <v>4842408998936.0068</v>
      </c>
      <c r="BG60" s="356">
        <f>(AK60*SUMPRODUCT(DA$10:DA$13,DA$28:DA$31)+AV60*SUMPRODUCT(DA$14:DA$23,DA$32:DA$41))*'Projeções - Receitas'!T$23+(AK60*DA$11*'Projeções - Receitas'!T$25)</f>
        <v>61720846177.724342</v>
      </c>
      <c r="BH60" s="356">
        <f>(AL60*SUMPRODUCT(DB$10:DB$13,DB$28:DB$31)+AW60*SUMPRODUCT(DB$14:DB$23,DB$32:DB$41))*'Projeções - Receitas'!U$23+(AL60*DB$11*'Projeções - Receitas'!U$25)</f>
        <v>49742280621.876022</v>
      </c>
      <c r="BI60" s="356">
        <f>(AM60*SUMPRODUCT(DC$10:DC$13,DC$28:DC$31)+AX60*SUMPRODUCT(DC$14:DC$23,DC$32:DC$41))*'Projeções - Receitas'!V$23+(AM60*DC$11*'Projeções - Receitas'!V$25)</f>
        <v>55038907251.600014</v>
      </c>
      <c r="BJ60" s="356">
        <f>(AN60*SUMPRODUCT(DD$10:DD$13,DD$28:DD$31)+AY60*SUMPRODUCT(DD$14:DD$23,DD$32:DD$41))*'Projeções - Receitas'!W$23+(AN60*DD$11*'Projeções - Receitas'!W$25)</f>
        <v>60844837668.726089</v>
      </c>
      <c r="BK60" s="356">
        <f>(AO60*SUMPRODUCT(DE$10:DE$13,DE$28:DE$31)+AZ60*SUMPRODUCT(DE$14:DE$23,DE$32:DE$41))*'Projeções - Receitas'!X$23+(AO60*DE$11*'Projeções - Receitas'!X$25)</f>
        <v>67232375410.569946</v>
      </c>
      <c r="BL60" s="356">
        <f>(AP60*SUMPRODUCT(DF$10:DF$13,DF$28:DF$31)+BA60*SUMPRODUCT(DF$14:DF$23,DF$32:DF$41))*'Projeções - Receitas'!Y$23+(AP60*DF$11*'Projeções - Receitas'!Y$25)</f>
        <v>74276756548.026672</v>
      </c>
      <c r="BM60" s="356">
        <f>(AQ60*SUMPRODUCT(DG$10:DG$13,DG$28:DG$31)+BB60*SUMPRODUCT(DG$14:DG$23,DG$32:DG$41))*'Projeções - Receitas'!Z$23+(AQ60*DG$11*'Projeções - Receitas'!Z$25)</f>
        <v>82049944090.953964</v>
      </c>
      <c r="BN60" s="356">
        <f>(AR60*SUMPRODUCT(DH$10:DH$13,DH$28:DH$31)+BC60*SUMPRODUCT(DH$14:DH$23,DH$32:DH$41))*'Projeções - Receitas'!AA$23+(AR60*DH$11*'Projeções - Receitas'!AA$25)</f>
        <v>90623816199.892227</v>
      </c>
      <c r="BO60" s="356">
        <f>(AS60*SUMPRODUCT(DI$10:DI$13,DI$28:DI$31)+BD60*SUMPRODUCT(DI$14:DI$23,DI$32:DI$41))*'Projeções - Receitas'!AB$23+(AS60*DI$11*'Projeções - Receitas'!AB$25)</f>
        <v>100077850494.06607</v>
      </c>
      <c r="BP60" s="356">
        <f>(AT60*SUMPRODUCT(DJ$10:DJ$13,DJ$28:DJ$31)+BE60*SUMPRODUCT(DJ$14:DJ$23,DJ$32:DJ$41))*'Projeções - Receitas'!AC$23+(AT60*DJ$11*'Projeções - Receitas'!AC$25)</f>
        <v>110501771829.40341</v>
      </c>
      <c r="BQ60" s="356">
        <f>(AU60*SUMPRODUCT(DK$10:DK$13,DK$28:DK$31)+BF60*SUMPRODUCT(DK$14:DK$23,DK$32:DK$41))*'Projeções - Receitas'!AD$23+(AU60*DK$11*'Projeções - Receitas'!AD$25)</f>
        <v>142873303987.93335</v>
      </c>
      <c r="BR60" s="357">
        <f>((BG60+'DRE + DCF'!T$12)*(1+'DRE + DCF'!T$15)+'DRE + DCF'!T$18)*(1+'DRE + DCF'!T$25)*'DRE + DCF'!T$33</f>
        <v>34195863590.09203</v>
      </c>
      <c r="BS60" s="357">
        <f>((BH60+'DRE + DCF'!U$12)*(1+'DRE + DCF'!U$15)+'DRE + DCF'!U$18)*(1+'DRE + DCF'!U$25)*'DRE + DCF'!U$33</f>
        <v>26024959337.182335</v>
      </c>
      <c r="BT60" s="357">
        <f>((BI60+'DRE + DCF'!V$12)*(1+'DRE + DCF'!V$15)+'DRE + DCF'!V$18)*(1+'DRE + DCF'!V$25)*'DRE + DCF'!V$33</f>
        <v>28887189878.01585</v>
      </c>
      <c r="BU60" s="357">
        <f>((BJ60+'DRE + DCF'!W$12)*(1+'DRE + DCF'!W$15)+'DRE + DCF'!W$18)*(1+'DRE + DCF'!W$25)*'DRE + DCF'!W$33</f>
        <v>31992179457.727455</v>
      </c>
      <c r="BV60" s="357">
        <f>((BK60+'DRE + DCF'!X$12)*(1+'DRE + DCF'!X$15)+'DRE + DCF'!X$18)*(1+'DRE + DCF'!X$25)*'DRE + DCF'!X$33</f>
        <v>35386340694.306442</v>
      </c>
      <c r="BW60" s="357">
        <f>((BL60+'DRE + DCF'!Y$12)*(1+'DRE + DCF'!Y$15)+'DRE + DCF'!Y$18)*(1+'DRE + DCF'!Y$25)*'DRE + DCF'!Y$33</f>
        <v>39117714964.45575</v>
      </c>
      <c r="BX60" s="357">
        <f>((BM60+'DRE + DCF'!Z$12)*(1+'DRE + DCF'!Z$15)+'DRE + DCF'!Z$18)*(1+'DRE + DCF'!Z$25)*'DRE + DCF'!Z$33</f>
        <v>43232365866.848427</v>
      </c>
      <c r="BY60" s="357">
        <f>((BN60+'DRE + DCF'!AA$12)*(1+'DRE + DCF'!AA$15)+'DRE + DCF'!AA$18)*(1+'DRE + DCF'!AA$25)*'DRE + DCF'!AA$33</f>
        <v>47772623750.584122</v>
      </c>
      <c r="BZ60" s="357">
        <f>((BO60+'DRE + DCF'!AB$12)*(1+'DRE + DCF'!AB$15)+'DRE + DCF'!AB$18)*(1+'DRE + DCF'!AB$25)*'DRE + DCF'!AB$33</f>
        <v>52784564505.272636</v>
      </c>
      <c r="CA60" s="357">
        <f>((BP60+'DRE + DCF'!AC$12)*(1+'DRE + DCF'!AC$15)+'DRE + DCF'!AC$18)*(1+'DRE + DCF'!AC$25)*'DRE + DCF'!AC$33</f>
        <v>58320743000.524925</v>
      </c>
      <c r="CB60" s="357">
        <f>((BQ60+'DRE + DCF'!AD$12)*(1+'DRE + DCF'!AD$15)+'DRE + DCF'!AD$18)*(1+'DRE + DCF'!AD$25)*'DRE + DCF'!AD$33</f>
        <v>75374542337.453857</v>
      </c>
      <c r="CC60" s="357">
        <f>BR60*(1-DA$47)+('DRE + DCF'!N$53*10^6)</f>
        <v>199492032891.93256</v>
      </c>
      <c r="CD60" s="357">
        <f>BS60*(1-DB$47)+('DRE + DCF'!T$53*10^6)</f>
        <v>200944916160.62234</v>
      </c>
      <c r="CE60" s="357">
        <f>BT60*(1-DC$47)+('DRE + DCF'!U$53*10^6)</f>
        <v>219960650372.72876</v>
      </c>
      <c r="CF60" s="357">
        <f>BU60*(1-DD$47)+('DRE + DCF'!V$53*10^6)</f>
        <v>241016516288.37576</v>
      </c>
      <c r="CG60" s="357">
        <f>BV60*(1-DE$47)+('DRE + DCF'!W$53*10^6)</f>
        <v>264302806986.52579</v>
      </c>
      <c r="CH60" s="357">
        <f>BW60*(1-DF$47)+('DRE + DCF'!X$53*10^6)</f>
        <v>290041020281.99969</v>
      </c>
      <c r="CI60" s="357">
        <f>BX60*(1-DG$47)+('DRE + DCF'!Y$53*10^6)</f>
        <v>318482759739.67523</v>
      </c>
      <c r="CJ60" s="357">
        <f>BY60*(1-DH$47)+('DRE + DCF'!Z$53*10^6)</f>
        <v>349907373019.64648</v>
      </c>
      <c r="CK60" s="357">
        <f>BZ60*(1-DI$47)+('DRE + DCF'!AA$53*10^6)</f>
        <v>384624185288.37836</v>
      </c>
      <c r="CL60" s="357">
        <f>CA60*(1-DJ$47)+('DRE + DCF'!AB$53*10^6)</f>
        <v>422976630701.7287</v>
      </c>
      <c r="CM60" s="357">
        <f>CB60*(1-DK$47)+('DRE + DCF'!AC$53*10^6)</f>
        <v>471907080773.14526</v>
      </c>
      <c r="CN60" s="357">
        <f t="shared" si="30"/>
        <v>1099179948014.7781</v>
      </c>
      <c r="CO60" s="357">
        <f t="shared" si="31"/>
        <v>1167356454443.7092</v>
      </c>
      <c r="CP60" s="357">
        <f t="shared" si="32"/>
        <v>1114205922575.0691</v>
      </c>
      <c r="CQ60" s="357">
        <f t="shared" si="33"/>
        <v>1247910633284.0774</v>
      </c>
      <c r="CR60" s="357">
        <f t="shared" si="34"/>
        <v>1397659909278.167</v>
      </c>
      <c r="CS60" s="357">
        <f t="shared" si="35"/>
        <v>1565379098391.5469</v>
      </c>
      <c r="CT60" s="357">
        <f t="shared" si="36"/>
        <v>1753224590198.5327</v>
      </c>
      <c r="CU60" s="357">
        <f t="shared" si="37"/>
        <v>1963611541022.3569</v>
      </c>
      <c r="CV60" s="357">
        <f t="shared" si="38"/>
        <v>2199244925945.04</v>
      </c>
      <c r="CW60" s="357">
        <f t="shared" si="39"/>
        <v>2463154317058.4453</v>
      </c>
      <c r="CX60" s="358">
        <f t="shared" si="40"/>
        <v>2758732835105.459</v>
      </c>
    </row>
    <row r="61" spans="4:115" ht="30" customHeight="1" x14ac:dyDescent="0.25">
      <c r="D61" s="355">
        <f t="shared" si="41"/>
        <v>2.4225889820187668E-2</v>
      </c>
      <c r="E61" s="64">
        <f t="shared" si="0"/>
        <v>1.4872823395375073E-2</v>
      </c>
      <c r="F61" s="64">
        <f t="shared" si="1"/>
        <v>4.0139680437454917E-2</v>
      </c>
      <c r="G61" s="64">
        <f t="shared" si="2"/>
        <v>3.5862963076787741E-2</v>
      </c>
      <c r="H61" s="64">
        <f t="shared" si="3"/>
        <v>3.1832571208085442E-2</v>
      </c>
      <c r="I61" s="64">
        <f t="shared" si="4"/>
        <v>2.8015347013788577E-2</v>
      </c>
      <c r="J61" s="64">
        <f t="shared" si="5"/>
        <v>2.4387576503469344E-2</v>
      </c>
      <c r="K61" s="64">
        <f t="shared" si="6"/>
        <v>2.0929536981955266E-2</v>
      </c>
      <c r="L61" s="64">
        <f t="shared" si="7"/>
        <v>1.7624404799872206E-2</v>
      </c>
      <c r="M61" s="64">
        <f t="shared" si="8"/>
        <v>1.4458159201838738E-2</v>
      </c>
      <c r="N61" s="64">
        <f t="shared" si="9"/>
        <v>1.3797333969495146E-2</v>
      </c>
      <c r="O61" s="64">
        <f t="shared" si="45"/>
        <v>2.5000000000000019E-2</v>
      </c>
      <c r="P61" s="64">
        <f t="shared" si="45"/>
        <v>2.5000000000000019E-2</v>
      </c>
      <c r="Q61" s="64">
        <f t="shared" si="46"/>
        <v>2.5000000000000019E-2</v>
      </c>
      <c r="R61" s="64">
        <f t="shared" si="47"/>
        <v>2.5000000000000019E-2</v>
      </c>
      <c r="S61" s="64">
        <f t="shared" si="48"/>
        <v>2.5000000000000019E-2</v>
      </c>
      <c r="T61" s="64">
        <f t="shared" si="49"/>
        <v>2.5000000000000019E-2</v>
      </c>
      <c r="U61" s="64">
        <f t="shared" si="50"/>
        <v>2.5000000000000019E-2</v>
      </c>
      <c r="V61" s="64">
        <f t="shared" si="51"/>
        <v>2.5000000000000019E-2</v>
      </c>
      <c r="W61" s="64">
        <f t="shared" si="52"/>
        <v>2.5000000000000019E-2</v>
      </c>
      <c r="X61" s="64">
        <f t="shared" si="53"/>
        <v>2.5000000000000019E-2</v>
      </c>
      <c r="Y61" s="64">
        <f t="shared" si="54"/>
        <v>2.5000000000000019E-2</v>
      </c>
      <c r="Z61" s="64">
        <f t="shared" si="43"/>
        <v>0.18141336806199493</v>
      </c>
      <c r="AA61" s="64">
        <f t="shared" si="44"/>
        <v>0.17206030163718233</v>
      </c>
      <c r="AB61" s="64">
        <f t="shared" si="10"/>
        <v>0.19732715867926218</v>
      </c>
      <c r="AC61" s="64">
        <f t="shared" si="11"/>
        <v>0.193050441318595</v>
      </c>
      <c r="AD61" s="64">
        <f t="shared" si="12"/>
        <v>0.1890200494498927</v>
      </c>
      <c r="AE61" s="64">
        <f t="shared" si="13"/>
        <v>0.18520282525559584</v>
      </c>
      <c r="AF61" s="64">
        <f t="shared" si="14"/>
        <v>0.1815750547452766</v>
      </c>
      <c r="AG61" s="64">
        <f t="shared" si="15"/>
        <v>0.17811701522376253</v>
      </c>
      <c r="AH61" s="64">
        <f t="shared" si="16"/>
        <v>0.17481188304167947</v>
      </c>
      <c r="AI61" s="64">
        <f t="shared" si="17"/>
        <v>0.171645637443646</v>
      </c>
      <c r="AJ61" s="64">
        <f t="shared" si="18"/>
        <v>0.17098481221130241</v>
      </c>
      <c r="AK61" s="356">
        <f>(1+O61)*'Projeções - Receitas'!N$34</f>
        <v>1889261880048.1165</v>
      </c>
      <c r="AL61" s="356">
        <f>(1+P61)*'Projeções - Receitas'!T$34</f>
        <v>1990624469496.3496</v>
      </c>
      <c r="AM61" s="356">
        <f>(1+Q61)*'Projeções - Receitas'!U$34</f>
        <v>2229499405835.9116</v>
      </c>
      <c r="AN61" s="356">
        <f>(1+R61)*'Projeções - Receitas'!V$34</f>
        <v>2497039334536.2212</v>
      </c>
      <c r="AO61" s="356">
        <f>(1+S61)*'Projeções - Receitas'!W$34</f>
        <v>2796684054680.5679</v>
      </c>
      <c r="AP61" s="356">
        <f>(1+T61)*'Projeções - Receitas'!X$34</f>
        <v>3132286141242.2363</v>
      </c>
      <c r="AQ61" s="356">
        <f>(1+U61)*'Projeções - Receitas'!Y$34</f>
        <v>3508160478191.3052</v>
      </c>
      <c r="AR61" s="356">
        <f>(1+V61)*'Projeções - Receitas'!Z$34</f>
        <v>3929139735574.2622</v>
      </c>
      <c r="AS61" s="356">
        <f>(1+W61)*'Projeções - Receitas'!AA$34</f>
        <v>4400636503843.1738</v>
      </c>
      <c r="AT61" s="356">
        <f>(1+X61)*'Projeções - Receitas'!AB$34</f>
        <v>4928712884304.3555</v>
      </c>
      <c r="AU61" s="356">
        <f>(1+Y61)*'Projeções - Receitas'!AC$34</f>
        <v>5520158430420.8789</v>
      </c>
      <c r="AV61" s="357">
        <f t="shared" si="19"/>
        <v>1658112487891.9333</v>
      </c>
      <c r="AW61" s="357">
        <f t="shared" si="20"/>
        <v>1747073461033.9404</v>
      </c>
      <c r="AX61" s="357">
        <f t="shared" si="21"/>
        <v>1956722276358.0134</v>
      </c>
      <c r="AY61" s="357">
        <f t="shared" si="22"/>
        <v>2191528949520.9751</v>
      </c>
      <c r="AZ61" s="357">
        <f t="shared" si="23"/>
        <v>2454512423463.4922</v>
      </c>
      <c r="BA61" s="357">
        <f t="shared" si="24"/>
        <v>2749053914279.1118</v>
      </c>
      <c r="BB61" s="357">
        <f t="shared" si="25"/>
        <v>3078940383992.6055</v>
      </c>
      <c r="BC61" s="357">
        <f t="shared" si="26"/>
        <v>3448413230071.7188</v>
      </c>
      <c r="BD61" s="357">
        <f t="shared" si="27"/>
        <v>3862222817680.3247</v>
      </c>
      <c r="BE61" s="357">
        <f t="shared" si="28"/>
        <v>4325689555801.9644</v>
      </c>
      <c r="BF61" s="357">
        <f t="shared" si="29"/>
        <v>4844772302498.2012</v>
      </c>
      <c r="BG61" s="356">
        <f>(AK61*SUMPRODUCT(DA$10:DA$13,DA$28:DA$31)+AV61*SUMPRODUCT(DA$14:DA$23,DA$32:DA$41))*'Projeções - Receitas'!T$23+(AK61*DA$11*'Projeções - Receitas'!T$25)</f>
        <v>61750968601.43235</v>
      </c>
      <c r="BH61" s="356">
        <f>(AL61*SUMPRODUCT(DB$10:DB$13,DB$28:DB$31)+AW61*SUMPRODUCT(DB$14:DB$23,DB$32:DB$41))*'Projeções - Receitas'!U$23+(AL61*DB$11*'Projeções - Receitas'!U$25)</f>
        <v>49766556991.139999</v>
      </c>
      <c r="BI61" s="356">
        <f>(AM61*SUMPRODUCT(DC$10:DC$13,DC$28:DC$31)+AX61*SUMPRODUCT(DC$14:DC$23,DC$32:DC$41))*'Projeções - Receitas'!V$23+(AM61*DC$11*'Projeções - Receitas'!V$25)</f>
        <v>55065768602.137634</v>
      </c>
      <c r="BJ61" s="356">
        <f>(AN61*SUMPRODUCT(DD$10:DD$13,DD$28:DD$31)+AY61*SUMPRODUCT(DD$14:DD$23,DD$32:DD$41))*'Projeções - Receitas'!W$23+(AN61*DD$11*'Projeções - Receitas'!W$25)</f>
        <v>60874532562.659119</v>
      </c>
      <c r="BK61" s="356">
        <f>(AO61*SUMPRODUCT(DE$10:DE$13,DE$28:DE$31)+AZ61*SUMPRODUCT(DE$14:DE$23,DE$32:DE$41))*'Projeções - Receitas'!X$23+(AO61*DE$11*'Projeções - Receitas'!X$25)</f>
        <v>67265187697.251541</v>
      </c>
      <c r="BL61" s="356">
        <f>(AP61*SUMPRODUCT(DF$10:DF$13,DF$28:DF$31)+BA61*SUMPRODUCT(DF$14:DF$23,DF$32:DF$41))*'Projeções - Receitas'!Y$23+(AP61*DF$11*'Projeções - Receitas'!Y$25)</f>
        <v>74313006795.243805</v>
      </c>
      <c r="BM61" s="356">
        <f>(AQ61*SUMPRODUCT(DG$10:DG$13,DG$28:DG$31)+BB61*SUMPRODUCT(DG$14:DG$23,DG$32:DG$41))*'Projeções - Receitas'!Z$23+(AQ61*DG$11*'Projeções - Receitas'!Z$25)</f>
        <v>82089987987.533264</v>
      </c>
      <c r="BN61" s="356">
        <f>(AR61*SUMPRODUCT(DH$10:DH$13,DH$28:DH$31)+BC61*SUMPRODUCT(DH$14:DH$23,DH$32:DH$41))*'Projeções - Receitas'!AA$23+(AR61*DH$11*'Projeções - Receitas'!AA$25)</f>
        <v>90668044514.289474</v>
      </c>
      <c r="BO61" s="356">
        <f>(AS61*SUMPRODUCT(DI$10:DI$13,DI$28:DI$31)+BD61*SUMPRODUCT(DI$14:DI$23,DI$32:DI$41))*'Projeções - Receitas'!AB$23+(AS61*DI$11*'Projeções - Receitas'!AB$25)</f>
        <v>100126692783.22861</v>
      </c>
      <c r="BP61" s="356">
        <f>(AT61*SUMPRODUCT(DJ$10:DJ$13,DJ$28:DJ$31)+BE61*SUMPRODUCT(DJ$14:DJ$23,DJ$32:DJ$41))*'Projeções - Receitas'!AC$23+(AT61*DJ$11*'Projeções - Receitas'!AC$25)</f>
        <v>110555701439.86189</v>
      </c>
      <c r="BQ61" s="356">
        <f>(AU61*SUMPRODUCT(DK$10:DK$13,DK$28:DK$31)+BF61*SUMPRODUCT(DK$14:DK$23,DK$32:DK$41))*'Projeções - Receitas'!AD$23+(AU61*DK$11*'Projeções - Receitas'!AD$25)</f>
        <v>142943032296.37054</v>
      </c>
      <c r="BR61" s="357">
        <f>((BG61+'DRE + DCF'!T$12)*(1+'DRE + DCF'!T$15)+'DRE + DCF'!T$18)*(1+'DRE + DCF'!T$25)*'DRE + DCF'!T$33</f>
        <v>34214310225.995567</v>
      </c>
      <c r="BS61" s="357">
        <f>((BH61+'DRE + DCF'!U$12)*(1+'DRE + DCF'!U$15)+'DRE + DCF'!U$18)*(1+'DRE + DCF'!U$25)*'DRE + DCF'!U$33</f>
        <v>26039648868.467659</v>
      </c>
      <c r="BT61" s="357">
        <f>((BI61+'DRE + DCF'!V$12)*(1+'DRE + DCF'!V$15)+'DRE + DCF'!V$18)*(1+'DRE + DCF'!V$25)*'DRE + DCF'!V$33</f>
        <v>28903425115.720997</v>
      </c>
      <c r="BU61" s="357">
        <f>((BJ61+'DRE + DCF'!W$12)*(1+'DRE + DCF'!W$15)+'DRE + DCF'!W$18)*(1+'DRE + DCF'!W$25)*'DRE + DCF'!W$33</f>
        <v>32010106912.191399</v>
      </c>
      <c r="BV61" s="357">
        <f>((BK61+'DRE + DCF'!X$12)*(1+'DRE + DCF'!X$15)+'DRE + DCF'!X$18)*(1+'DRE + DCF'!X$25)*'DRE + DCF'!X$33</f>
        <v>35406127642.969635</v>
      </c>
      <c r="BW61" s="357">
        <f>((BL61+'DRE + DCF'!Y$12)*(1+'DRE + DCF'!Y$15)+'DRE + DCF'!Y$18)*(1+'DRE + DCF'!Y$25)*'DRE + DCF'!Y$33</f>
        <v>39139550216.965019</v>
      </c>
      <c r="BX61" s="357">
        <f>((BM61+'DRE + DCF'!Z$12)*(1+'DRE + DCF'!Z$15)+'DRE + DCF'!Z$18)*(1+'DRE + DCF'!Z$25)*'DRE + DCF'!Z$33</f>
        <v>43256458703.058052</v>
      </c>
      <c r="BY61" s="357">
        <f>((BN61+'DRE + DCF'!AA$12)*(1+'DRE + DCF'!AA$15)+'DRE + DCF'!AA$18)*(1+'DRE + DCF'!AA$25)*'DRE + DCF'!AA$33</f>
        <v>47799203799.1493</v>
      </c>
      <c r="BZ61" s="357">
        <f>((BO61+'DRE + DCF'!AB$12)*(1+'DRE + DCF'!AB$15)+'DRE + DCF'!AB$18)*(1+'DRE + DCF'!AB$25)*'DRE + DCF'!AB$33</f>
        <v>52813883873.623741</v>
      </c>
      <c r="CA61" s="357">
        <f>((BP61+'DRE + DCF'!AC$12)*(1+'DRE + DCF'!AC$15)+'DRE + DCF'!AC$18)*(1+'DRE + DCF'!AC$25)*'DRE + DCF'!AC$33</f>
        <v>58353079166.920593</v>
      </c>
      <c r="CB61" s="357">
        <f>((BQ61+'DRE + DCF'!AD$12)*(1+'DRE + DCF'!AD$15)+'DRE + DCF'!AD$18)*(1+'DRE + DCF'!AD$25)*'DRE + DCF'!AD$33</f>
        <v>75415451550.67157</v>
      </c>
      <c r="CC61" s="357">
        <f>BR61*(1-DA$47)+('DRE + DCF'!N$53*10^6)</f>
        <v>199503255136.6116</v>
      </c>
      <c r="CD61" s="357">
        <f>BS61*(1-DB$47)+('DRE + DCF'!T$53*10^6)</f>
        <v>200953729879.39355</v>
      </c>
      <c r="CE61" s="357">
        <f>BT61*(1-DC$47)+('DRE + DCF'!U$53*10^6)</f>
        <v>219970391515.35184</v>
      </c>
      <c r="CF61" s="357">
        <f>BU61*(1-DD$47)+('DRE + DCF'!V$53*10^6)</f>
        <v>241027272761.05414</v>
      </c>
      <c r="CG61" s="357">
        <f>BV61*(1-DE$47)+('DRE + DCF'!W$53*10^6)</f>
        <v>264314679155.72369</v>
      </c>
      <c r="CH61" s="357">
        <f>BW61*(1-DF$47)+('DRE + DCF'!X$53*10^6)</f>
        <v>290054121433.50525</v>
      </c>
      <c r="CI61" s="357">
        <f>BX61*(1-DG$47)+('DRE + DCF'!Y$53*10^6)</f>
        <v>318497215441.401</v>
      </c>
      <c r="CJ61" s="357">
        <f>BY61*(1-DH$47)+('DRE + DCF'!Z$53*10^6)</f>
        <v>349923321048.78558</v>
      </c>
      <c r="CK61" s="357">
        <f>BZ61*(1-DI$47)+('DRE + DCF'!AA$53*10^6)</f>
        <v>384641776909.38904</v>
      </c>
      <c r="CL61" s="357">
        <f>CA61*(1-DJ$47)+('DRE + DCF'!AB$53*10^6)</f>
        <v>422996032401.5661</v>
      </c>
      <c r="CM61" s="357">
        <f>CB61*(1-DK$47)+('DRE + DCF'!AC$53*10^6)</f>
        <v>471931626301.07593</v>
      </c>
      <c r="CN61" s="357">
        <f t="shared" si="30"/>
        <v>1099716395036.7471</v>
      </c>
      <c r="CO61" s="357">
        <f t="shared" si="31"/>
        <v>1167926174528.8452</v>
      </c>
      <c r="CP61" s="357">
        <f t="shared" si="32"/>
        <v>1114749702917.9558</v>
      </c>
      <c r="CQ61" s="357">
        <f t="shared" si="33"/>
        <v>1248519667268.1106</v>
      </c>
      <c r="CR61" s="357">
        <f t="shared" si="34"/>
        <v>1398342027340.2839</v>
      </c>
      <c r="CS61" s="357">
        <f t="shared" si="35"/>
        <v>1566143070621.1182</v>
      </c>
      <c r="CT61" s="357">
        <f t="shared" si="36"/>
        <v>1754080239095.6526</v>
      </c>
      <c r="CU61" s="357">
        <f t="shared" si="37"/>
        <v>1964569867787.1311</v>
      </c>
      <c r="CV61" s="357">
        <f t="shared" si="38"/>
        <v>2200318251921.5869</v>
      </c>
      <c r="CW61" s="357">
        <f t="shared" si="39"/>
        <v>2464356442152.1777</v>
      </c>
      <c r="CX61" s="358">
        <f t="shared" si="40"/>
        <v>2760079215210.4395</v>
      </c>
    </row>
    <row r="62" spans="4:115" ht="30" customHeight="1" x14ac:dyDescent="0.25">
      <c r="D62" s="355">
        <f t="shared" si="41"/>
        <v>2.4147638337372018E-2</v>
      </c>
      <c r="E62" s="64">
        <f t="shared" si="0"/>
        <v>1.4796475253000457E-2</v>
      </c>
      <c r="F62" s="64">
        <f t="shared" si="1"/>
        <v>4.0052204370528449E-2</v>
      </c>
      <c r="G62" s="64">
        <f t="shared" si="2"/>
        <v>3.5777449224924235E-2</v>
      </c>
      <c r="H62" s="64">
        <f t="shared" si="3"/>
        <v>3.1748897297939643E-2</v>
      </c>
      <c r="I62" s="64">
        <f t="shared" si="4"/>
        <v>2.7933409374658269E-2</v>
      </c>
      <c r="J62" s="64">
        <f t="shared" si="5"/>
        <v>2.4307283659397022E-2</v>
      </c>
      <c r="K62" s="64">
        <f t="shared" si="6"/>
        <v>2.085080686033175E-2</v>
      </c>
      <c r="L62" s="64">
        <f t="shared" si="7"/>
        <v>1.7547163424110446E-2</v>
      </c>
      <c r="M62" s="64">
        <f t="shared" si="8"/>
        <v>1.4382339535396083E-2</v>
      </c>
      <c r="N62" s="64">
        <f t="shared" si="9"/>
        <v>1.3722856126661548E-2</v>
      </c>
      <c r="O62" s="64">
        <f t="shared" si="45"/>
        <v>2.5500000000000019E-2</v>
      </c>
      <c r="P62" s="64">
        <f t="shared" si="45"/>
        <v>2.5500000000000019E-2</v>
      </c>
      <c r="Q62" s="64">
        <f t="shared" si="46"/>
        <v>2.5500000000000019E-2</v>
      </c>
      <c r="R62" s="64">
        <f t="shared" si="47"/>
        <v>2.5500000000000019E-2</v>
      </c>
      <c r="S62" s="64">
        <f t="shared" si="48"/>
        <v>2.5500000000000019E-2</v>
      </c>
      <c r="T62" s="64">
        <f t="shared" si="49"/>
        <v>2.5500000000000019E-2</v>
      </c>
      <c r="U62" s="64">
        <f t="shared" si="50"/>
        <v>2.5500000000000019E-2</v>
      </c>
      <c r="V62" s="64">
        <f t="shared" si="51"/>
        <v>2.5500000000000019E-2</v>
      </c>
      <c r="W62" s="64">
        <f t="shared" si="52"/>
        <v>2.5500000000000019E-2</v>
      </c>
      <c r="X62" s="64">
        <f t="shared" si="53"/>
        <v>2.5500000000000019E-2</v>
      </c>
      <c r="Y62" s="64">
        <f t="shared" si="54"/>
        <v>2.5500000000000019E-2</v>
      </c>
      <c r="Z62" s="64">
        <f t="shared" si="43"/>
        <v>0.18133511657917928</v>
      </c>
      <c r="AA62" s="64">
        <f t="shared" si="44"/>
        <v>0.17198395349480772</v>
      </c>
      <c r="AB62" s="64">
        <f t="shared" si="10"/>
        <v>0.19723968261233571</v>
      </c>
      <c r="AC62" s="64">
        <f t="shared" si="11"/>
        <v>0.1929649274667315</v>
      </c>
      <c r="AD62" s="64">
        <f t="shared" si="12"/>
        <v>0.1889363755397469</v>
      </c>
      <c r="AE62" s="64">
        <f t="shared" si="13"/>
        <v>0.18512088761646553</v>
      </c>
      <c r="AF62" s="64">
        <f t="shared" si="14"/>
        <v>0.18149476190120428</v>
      </c>
      <c r="AG62" s="64">
        <f t="shared" si="15"/>
        <v>0.17803828510213901</v>
      </c>
      <c r="AH62" s="64">
        <f t="shared" si="16"/>
        <v>0.17473464166591771</v>
      </c>
      <c r="AI62" s="64">
        <f t="shared" si="17"/>
        <v>0.17156981777720334</v>
      </c>
      <c r="AJ62" s="64">
        <f t="shared" si="18"/>
        <v>0.17091033436846881</v>
      </c>
      <c r="AK62" s="356">
        <f>(1+O62)*'Projeções - Receitas'!N$34</f>
        <v>1890183471209.116</v>
      </c>
      <c r="AL62" s="356">
        <f>(1+P62)*'Projeções - Receitas'!T$34</f>
        <v>1991595505822.9333</v>
      </c>
      <c r="AM62" s="356">
        <f>(1+Q62)*'Projeções - Receitas'!U$34</f>
        <v>2230586966521.6855</v>
      </c>
      <c r="AN62" s="356">
        <f>(1+R62)*'Projeções - Receitas'!V$34</f>
        <v>2498257402504.2881</v>
      </c>
      <c r="AO62" s="356">
        <f>(1+S62)*'Projeções - Receitas'!W$34</f>
        <v>2798048290804.8032</v>
      </c>
      <c r="AP62" s="356">
        <f>(1+T62)*'Projeções - Receitas'!X$34</f>
        <v>3133814085701.3794</v>
      </c>
      <c r="AQ62" s="356">
        <f>(1+U62)*'Projeções - Receitas'!Y$34</f>
        <v>3509871775985.5454</v>
      </c>
      <c r="AR62" s="356">
        <f>(1+V62)*'Projeções - Receitas'!Z$34</f>
        <v>3931056389103.811</v>
      </c>
      <c r="AS62" s="356">
        <f>(1+W62)*'Projeções - Receitas'!AA$34</f>
        <v>4402783155796.2686</v>
      </c>
      <c r="AT62" s="356">
        <f>(1+X62)*'Projeções - Receitas'!AB$34</f>
        <v>4931117134491.8223</v>
      </c>
      <c r="AU62" s="356">
        <f>(1+Y62)*'Projeções - Receitas'!AC$34</f>
        <v>5522851190630.8418</v>
      </c>
      <c r="AV62" s="357">
        <f t="shared" si="19"/>
        <v>1658921323251.8809</v>
      </c>
      <c r="AW62" s="357">
        <f t="shared" si="20"/>
        <v>1747925691990.5425</v>
      </c>
      <c r="AX62" s="357">
        <f t="shared" si="21"/>
        <v>1957676775029.4077</v>
      </c>
      <c r="AY62" s="357">
        <f t="shared" si="22"/>
        <v>2192597988032.937</v>
      </c>
      <c r="AZ62" s="357">
        <f t="shared" si="23"/>
        <v>2455709746596.8901</v>
      </c>
      <c r="BA62" s="357">
        <f t="shared" si="24"/>
        <v>2750394916188.5166</v>
      </c>
      <c r="BB62" s="357">
        <f t="shared" si="25"/>
        <v>3080442306131.1392</v>
      </c>
      <c r="BC62" s="357">
        <f t="shared" si="26"/>
        <v>3450095382866.876</v>
      </c>
      <c r="BD62" s="357">
        <f t="shared" si="27"/>
        <v>3864106828810.9009</v>
      </c>
      <c r="BE62" s="357">
        <f t="shared" si="28"/>
        <v>4327799648268.2104</v>
      </c>
      <c r="BF62" s="357">
        <f t="shared" si="29"/>
        <v>4847135606060.3965</v>
      </c>
      <c r="BG62" s="356">
        <f>(AK62*SUMPRODUCT(DA$10:DA$13,DA$28:DA$31)+AV62*SUMPRODUCT(DA$14:DA$23,DA$32:DA$41))*'Projeções - Receitas'!T$23+(AK62*DA$11*'Projeções - Receitas'!T$25)</f>
        <v>61781091025.140411</v>
      </c>
      <c r="BH62" s="356">
        <f>(AL62*SUMPRODUCT(DB$10:DB$13,DB$28:DB$31)+AW62*SUMPRODUCT(DB$14:DB$23,DB$32:DB$41))*'Projeções - Receitas'!U$23+(AL62*DB$11*'Projeções - Receitas'!U$25)</f>
        <v>49790833360.403976</v>
      </c>
      <c r="BI62" s="356">
        <f>(AM62*SUMPRODUCT(DC$10:DC$13,DC$28:DC$31)+AX62*SUMPRODUCT(DC$14:DC$23,DC$32:DC$41))*'Projeções - Receitas'!V$23+(AM62*DC$11*'Projeções - Receitas'!V$25)</f>
        <v>55092629952.675308</v>
      </c>
      <c r="BJ62" s="356">
        <f>(AN62*SUMPRODUCT(DD$10:DD$13,DD$28:DD$31)+AY62*SUMPRODUCT(DD$14:DD$23,DD$32:DD$41))*'Projeções - Receitas'!W$23+(AN62*DD$11*'Projeções - Receitas'!W$25)</f>
        <v>60904227456.592102</v>
      </c>
      <c r="BK62" s="356">
        <f>(AO62*SUMPRODUCT(DE$10:DE$13,DE$28:DE$31)+AZ62*SUMPRODUCT(DE$14:DE$23,DE$32:DE$41))*'Projeções - Receitas'!X$23+(AO62*DE$11*'Projeções - Receitas'!X$25)</f>
        <v>67297999983.933144</v>
      </c>
      <c r="BL62" s="356">
        <f>(AP62*SUMPRODUCT(DF$10:DF$13,DF$28:DF$31)+BA62*SUMPRODUCT(DF$14:DF$23,DF$32:DF$41))*'Projeções - Receitas'!Y$23+(AP62*DF$11*'Projeções - Receitas'!Y$25)</f>
        <v>74349257042.461029</v>
      </c>
      <c r="BM62" s="356">
        <f>(AQ62*SUMPRODUCT(DG$10:DG$13,DG$28:DG$31)+BB62*SUMPRODUCT(DG$14:DG$23,DG$32:DG$41))*'Projeções - Receitas'!Z$23+(AQ62*DG$11*'Projeções - Receitas'!Z$25)</f>
        <v>82130031884.112549</v>
      </c>
      <c r="BN62" s="356">
        <f>(AR62*SUMPRODUCT(DH$10:DH$13,DH$28:DH$31)+BC62*SUMPRODUCT(DH$14:DH$23,DH$32:DH$41))*'Projeções - Receitas'!AA$23+(AR62*DH$11*'Projeções - Receitas'!AA$25)</f>
        <v>90712272828.686707</v>
      </c>
      <c r="BO62" s="356">
        <f>(AS62*SUMPRODUCT(DI$10:DI$13,DI$28:DI$31)+BD62*SUMPRODUCT(DI$14:DI$23,DI$32:DI$41))*'Projeções - Receitas'!AB$23+(AS62*DI$11*'Projeções - Receitas'!AB$25)</f>
        <v>100175535072.39116</v>
      </c>
      <c r="BP62" s="356">
        <f>(AT62*SUMPRODUCT(DJ$10:DJ$13,DJ$28:DJ$31)+BE62*SUMPRODUCT(DJ$14:DJ$23,DJ$32:DJ$41))*'Projeções - Receitas'!AC$23+(AT62*DJ$11*'Projeções - Receitas'!AC$25)</f>
        <v>110609631050.32036</v>
      </c>
      <c r="BQ62" s="356">
        <f>(AU62*SUMPRODUCT(DK$10:DK$13,DK$28:DK$31)+BF62*SUMPRODUCT(DK$14:DK$23,DK$32:DK$41))*'Projeções - Receitas'!AD$23+(AU62*DK$11*'Projeções - Receitas'!AD$25)</f>
        <v>143012760604.8078</v>
      </c>
      <c r="BR62" s="357">
        <f>((BG62+'DRE + DCF'!T$12)*(1+'DRE + DCF'!T$15)+'DRE + DCF'!T$18)*(1+'DRE + DCF'!T$25)*'DRE + DCF'!T$33</f>
        <v>34232756861.899151</v>
      </c>
      <c r="BS62" s="357">
        <f>((BH62+'DRE + DCF'!U$12)*(1+'DRE + DCF'!U$15)+'DRE + DCF'!U$18)*(1+'DRE + DCF'!U$25)*'DRE + DCF'!U$33</f>
        <v>26054338399.752968</v>
      </c>
      <c r="BT62" s="357">
        <f>((BI62+'DRE + DCF'!V$12)*(1+'DRE + DCF'!V$15)+'DRE + DCF'!V$18)*(1+'DRE + DCF'!V$25)*'DRE + DCF'!V$33</f>
        <v>28919660353.426182</v>
      </c>
      <c r="BU62" s="357">
        <f>((BJ62+'DRE + DCF'!W$12)*(1+'DRE + DCF'!W$15)+'DRE + DCF'!W$18)*(1+'DRE + DCF'!W$25)*'DRE + DCF'!W$33</f>
        <v>32028034366.655315</v>
      </c>
      <c r="BV62" s="357">
        <f>((BK62+'DRE + DCF'!X$12)*(1+'DRE + DCF'!X$15)+'DRE + DCF'!X$18)*(1+'DRE + DCF'!X$25)*'DRE + DCF'!X$33</f>
        <v>35425914591.63282</v>
      </c>
      <c r="BW62" s="357">
        <f>((BL62+'DRE + DCF'!Y$12)*(1+'DRE + DCF'!Y$15)+'DRE + DCF'!Y$18)*(1+'DRE + DCF'!Y$25)*'DRE + DCF'!Y$33</f>
        <v>39161385469.474342</v>
      </c>
      <c r="BX62" s="357">
        <f>((BM62+'DRE + DCF'!Z$12)*(1+'DRE + DCF'!Z$15)+'DRE + DCF'!Z$18)*(1+'DRE + DCF'!Z$25)*'DRE + DCF'!Z$33</f>
        <v>43280551539.267647</v>
      </c>
      <c r="BY62" s="357">
        <f>((BN62+'DRE + DCF'!AA$12)*(1+'DRE + DCF'!AA$15)+'DRE + DCF'!AA$18)*(1+'DRE + DCF'!AA$25)*'DRE + DCF'!AA$33</f>
        <v>47825783847.714478</v>
      </c>
      <c r="BZ62" s="357">
        <f>((BO62+'DRE + DCF'!AB$12)*(1+'DRE + DCF'!AB$15)+'DRE + DCF'!AB$18)*(1+'DRE + DCF'!AB$25)*'DRE + DCF'!AB$33</f>
        <v>52843203241.974846</v>
      </c>
      <c r="CA62" s="357">
        <f>((BP62+'DRE + DCF'!AC$12)*(1+'DRE + DCF'!AC$15)+'DRE + DCF'!AC$18)*(1+'DRE + DCF'!AC$25)*'DRE + DCF'!AC$33</f>
        <v>58385415333.316269</v>
      </c>
      <c r="CB62" s="357">
        <f>((BQ62+'DRE + DCF'!AD$12)*(1+'DRE + DCF'!AD$15)+'DRE + DCF'!AD$18)*(1+'DRE + DCF'!AD$25)*'DRE + DCF'!AD$33</f>
        <v>75456360763.889313</v>
      </c>
      <c r="CC62" s="357">
        <f>BR62*(1-DA$47)+('DRE + DCF'!N$53*10^6)</f>
        <v>199514477381.29068</v>
      </c>
      <c r="CD62" s="357">
        <f>BS62*(1-DB$47)+('DRE + DCF'!T$53*10^6)</f>
        <v>200962543598.16473</v>
      </c>
      <c r="CE62" s="357">
        <f>BT62*(1-DC$47)+('DRE + DCF'!U$53*10^6)</f>
        <v>219980132657.97498</v>
      </c>
      <c r="CF62" s="357">
        <f>BU62*(1-DD$47)+('DRE + DCF'!V$53*10^6)</f>
        <v>241038029233.73248</v>
      </c>
      <c r="CG62" s="357">
        <f>BV62*(1-DE$47)+('DRE + DCF'!W$53*10^6)</f>
        <v>264326551324.92163</v>
      </c>
      <c r="CH62" s="357">
        <f>BW62*(1-DF$47)+('DRE + DCF'!X$53*10^6)</f>
        <v>290067222585.01086</v>
      </c>
      <c r="CI62" s="357">
        <f>BX62*(1-DG$47)+('DRE + DCF'!Y$53*10^6)</f>
        <v>318511671143.12677</v>
      </c>
      <c r="CJ62" s="357">
        <f>BY62*(1-DH$47)+('DRE + DCF'!Z$53*10^6)</f>
        <v>349939269077.92468</v>
      </c>
      <c r="CK62" s="357">
        <f>BZ62*(1-DI$47)+('DRE + DCF'!AA$53*10^6)</f>
        <v>384659368530.39966</v>
      </c>
      <c r="CL62" s="357">
        <f>CA62*(1-DJ$47)+('DRE + DCF'!AB$53*10^6)</f>
        <v>423015434101.4035</v>
      </c>
      <c r="CM62" s="357">
        <f>CB62*(1-DK$47)+('DRE + DCF'!AC$53*10^6)</f>
        <v>471956171829.00659</v>
      </c>
      <c r="CN62" s="357">
        <f t="shared" si="30"/>
        <v>1100252842058.7166</v>
      </c>
      <c r="CO62" s="357">
        <f t="shared" si="31"/>
        <v>1168495894613.9814</v>
      </c>
      <c r="CP62" s="357">
        <f t="shared" si="32"/>
        <v>1115293483260.8428</v>
      </c>
      <c r="CQ62" s="357">
        <f t="shared" si="33"/>
        <v>1249128701252.144</v>
      </c>
      <c r="CR62" s="357">
        <f t="shared" si="34"/>
        <v>1399024145402.4016</v>
      </c>
      <c r="CS62" s="357">
        <f t="shared" si="35"/>
        <v>1566907042850.6897</v>
      </c>
      <c r="CT62" s="357">
        <f t="shared" si="36"/>
        <v>1754935887992.7727</v>
      </c>
      <c r="CU62" s="357">
        <f t="shared" si="37"/>
        <v>1965528194551.9055</v>
      </c>
      <c r="CV62" s="357">
        <f t="shared" si="38"/>
        <v>2201391577898.1343</v>
      </c>
      <c r="CW62" s="357">
        <f t="shared" si="39"/>
        <v>2465558567245.9111</v>
      </c>
      <c r="CX62" s="358">
        <f t="shared" si="40"/>
        <v>2761425595315.4209</v>
      </c>
    </row>
    <row r="63" spans="4:115" ht="30" customHeight="1" x14ac:dyDescent="0.25">
      <c r="D63" s="355">
        <f t="shared" si="41"/>
        <v>2.4069463123058188E-2</v>
      </c>
      <c r="E63" s="64">
        <f t="shared" si="0"/>
        <v>1.4720201524020038E-2</v>
      </c>
      <c r="F63" s="64">
        <f t="shared" si="1"/>
        <v>3.9964813562926443E-2</v>
      </c>
      <c r="G63" s="64">
        <f t="shared" si="2"/>
        <v>3.5692018719894941E-2</v>
      </c>
      <c r="H63" s="64">
        <f t="shared" si="3"/>
        <v>3.1665304941312589E-2</v>
      </c>
      <c r="I63" s="64">
        <f t="shared" si="4"/>
        <v>2.785155159677466E-2</v>
      </c>
      <c r="J63" s="64">
        <f t="shared" si="5"/>
        <v>2.4227069073457341E-2</v>
      </c>
      <c r="K63" s="64">
        <f t="shared" si="6"/>
        <v>2.0772153473719551E-2</v>
      </c>
      <c r="L63" s="64">
        <f t="shared" si="7"/>
        <v>1.7469997332340698E-2</v>
      </c>
      <c r="M63" s="64">
        <f t="shared" si="8"/>
        <v>1.4306593767263842E-2</v>
      </c>
      <c r="N63" s="64">
        <f t="shared" si="9"/>
        <v>1.3648450874318041E-2</v>
      </c>
      <c r="O63" s="64">
        <f t="shared" si="45"/>
        <v>2.600000000000002E-2</v>
      </c>
      <c r="P63" s="64">
        <f t="shared" si="45"/>
        <v>2.600000000000002E-2</v>
      </c>
      <c r="Q63" s="64">
        <f t="shared" si="46"/>
        <v>2.600000000000002E-2</v>
      </c>
      <c r="R63" s="64">
        <f t="shared" si="47"/>
        <v>2.600000000000002E-2</v>
      </c>
      <c r="S63" s="64">
        <f t="shared" si="48"/>
        <v>2.600000000000002E-2</v>
      </c>
      <c r="T63" s="64">
        <f t="shared" si="49"/>
        <v>2.600000000000002E-2</v>
      </c>
      <c r="U63" s="64">
        <f t="shared" si="50"/>
        <v>2.600000000000002E-2</v>
      </c>
      <c r="V63" s="64">
        <f t="shared" si="51"/>
        <v>2.600000000000002E-2</v>
      </c>
      <c r="W63" s="64">
        <f t="shared" si="52"/>
        <v>2.600000000000002E-2</v>
      </c>
      <c r="X63" s="64">
        <f t="shared" si="53"/>
        <v>2.600000000000002E-2</v>
      </c>
      <c r="Y63" s="64">
        <f t="shared" si="54"/>
        <v>2.600000000000002E-2</v>
      </c>
      <c r="Z63" s="64">
        <f t="shared" si="43"/>
        <v>0.18125694136486545</v>
      </c>
      <c r="AA63" s="64">
        <f t="shared" si="44"/>
        <v>0.1719076797658273</v>
      </c>
      <c r="AB63" s="64">
        <f t="shared" si="10"/>
        <v>0.1971522918047337</v>
      </c>
      <c r="AC63" s="64">
        <f t="shared" si="11"/>
        <v>0.1928794969617022</v>
      </c>
      <c r="AD63" s="64">
        <f t="shared" si="12"/>
        <v>0.18885278318311985</v>
      </c>
      <c r="AE63" s="64">
        <f t="shared" si="13"/>
        <v>0.18503902983858192</v>
      </c>
      <c r="AF63" s="64">
        <f t="shared" si="14"/>
        <v>0.1814145473152646</v>
      </c>
      <c r="AG63" s="64">
        <f t="shared" si="15"/>
        <v>0.17795963171552681</v>
      </c>
      <c r="AH63" s="64">
        <f t="shared" si="16"/>
        <v>0.17465747557414796</v>
      </c>
      <c r="AI63" s="64">
        <f t="shared" si="17"/>
        <v>0.1714940720090711</v>
      </c>
      <c r="AJ63" s="64">
        <f t="shared" si="18"/>
        <v>0.1708359291161253</v>
      </c>
      <c r="AK63" s="356">
        <f>(1+O63)*'Projeções - Receitas'!N$34</f>
        <v>1891105062370.1147</v>
      </c>
      <c r="AL63" s="356">
        <f>(1+P63)*'Projeções - Receitas'!T$34</f>
        <v>1992566542149.5168</v>
      </c>
      <c r="AM63" s="356">
        <f>(1+Q63)*'Projeções - Receitas'!U$34</f>
        <v>2231674527207.459</v>
      </c>
      <c r="AN63" s="356">
        <f>(1+R63)*'Projeções - Receitas'!V$34</f>
        <v>2499475470472.3545</v>
      </c>
      <c r="AO63" s="356">
        <f>(1+S63)*'Projeções - Receitas'!W$34</f>
        <v>2799412526929.0371</v>
      </c>
      <c r="AP63" s="356">
        <f>(1+T63)*'Projeções - Receitas'!X$34</f>
        <v>3135342030160.522</v>
      </c>
      <c r="AQ63" s="356">
        <f>(1+U63)*'Projeções - Receitas'!Y$34</f>
        <v>3511583073779.7847</v>
      </c>
      <c r="AR63" s="356">
        <f>(1+V63)*'Projeções - Receitas'!Z$34</f>
        <v>3932973042633.3594</v>
      </c>
      <c r="AS63" s="356">
        <f>(1+W63)*'Projeções - Receitas'!AA$34</f>
        <v>4404929807749.3633</v>
      </c>
      <c r="AT63" s="356">
        <f>(1+X63)*'Projeções - Receitas'!AB$34</f>
        <v>4933521384679.2871</v>
      </c>
      <c r="AU63" s="356">
        <f>(1+Y63)*'Projeções - Receitas'!AC$34</f>
        <v>5525543950840.8027</v>
      </c>
      <c r="AV63" s="357">
        <f t="shared" si="19"/>
        <v>1659730158611.8279</v>
      </c>
      <c r="AW63" s="357">
        <f t="shared" si="20"/>
        <v>1748777922947.1443</v>
      </c>
      <c r="AX63" s="357">
        <f t="shared" si="21"/>
        <v>1958631273700.8018</v>
      </c>
      <c r="AY63" s="357">
        <f t="shared" si="22"/>
        <v>2193667026544.8984</v>
      </c>
      <c r="AZ63" s="357">
        <f t="shared" si="23"/>
        <v>2456907069730.2861</v>
      </c>
      <c r="BA63" s="357">
        <f t="shared" si="24"/>
        <v>2751735918097.9209</v>
      </c>
      <c r="BB63" s="357">
        <f t="shared" si="25"/>
        <v>3081944228269.6714</v>
      </c>
      <c r="BC63" s="357">
        <f t="shared" si="26"/>
        <v>3451777535662.0327</v>
      </c>
      <c r="BD63" s="357">
        <f t="shared" si="27"/>
        <v>3865990839941.4771</v>
      </c>
      <c r="BE63" s="357">
        <f t="shared" si="28"/>
        <v>4329909740734.4546</v>
      </c>
      <c r="BF63" s="357">
        <f t="shared" si="29"/>
        <v>4849498909622.5908</v>
      </c>
      <c r="BG63" s="356">
        <f>(AK63*SUMPRODUCT(DA$10:DA$13,DA$28:DA$31)+AV63*SUMPRODUCT(DA$14:DA$23,DA$32:DA$41))*'Projeções - Receitas'!T$23+(AK63*DA$11*'Projeções - Receitas'!T$25)</f>
        <v>61811213448.848396</v>
      </c>
      <c r="BH63" s="356">
        <f>(AL63*SUMPRODUCT(DB$10:DB$13,DB$28:DB$31)+AW63*SUMPRODUCT(DB$14:DB$23,DB$32:DB$41))*'Projeções - Receitas'!U$23+(AL63*DB$11*'Projeções - Receitas'!U$25)</f>
        <v>49815109729.667923</v>
      </c>
      <c r="BI63" s="356">
        <f>(AM63*SUMPRODUCT(DC$10:DC$13,DC$28:DC$31)+AX63*SUMPRODUCT(DC$14:DC$23,DC$32:DC$41))*'Projeções - Receitas'!V$23+(AM63*DC$11*'Projeções - Receitas'!V$25)</f>
        <v>55119491303.212921</v>
      </c>
      <c r="BJ63" s="356">
        <f>(AN63*SUMPRODUCT(DD$10:DD$13,DD$28:DD$31)+AY63*SUMPRODUCT(DD$14:DD$23,DD$32:DD$41))*'Projeções - Receitas'!W$23+(AN63*DD$11*'Projeções - Receitas'!W$25)</f>
        <v>60933922350.525131</v>
      </c>
      <c r="BK63" s="356">
        <f>(AO63*SUMPRODUCT(DE$10:DE$13,DE$28:DE$31)+AZ63*SUMPRODUCT(DE$14:DE$23,DE$32:DE$41))*'Projeções - Receitas'!X$23+(AO63*DE$11*'Projeções - Receitas'!X$25)</f>
        <v>67330812270.614746</v>
      </c>
      <c r="BL63" s="356">
        <f>(AP63*SUMPRODUCT(DF$10:DF$13,DF$28:DF$31)+BA63*SUMPRODUCT(DF$14:DF$23,DF$32:DF$41))*'Projeções - Receitas'!Y$23+(AP63*DF$11*'Projeções - Receitas'!Y$25)</f>
        <v>74385507289.678223</v>
      </c>
      <c r="BM63" s="356">
        <f>(AQ63*SUMPRODUCT(DG$10:DG$13,DG$28:DG$31)+BB63*SUMPRODUCT(DG$14:DG$23,DG$32:DG$41))*'Projeções - Receitas'!Z$23+(AQ63*DG$11*'Projeções - Receitas'!Z$25)</f>
        <v>82170075780.691833</v>
      </c>
      <c r="BN63" s="356">
        <f>(AR63*SUMPRODUCT(DH$10:DH$13,DH$28:DH$31)+BC63*SUMPRODUCT(DH$14:DH$23,DH$32:DH$41))*'Projeções - Receitas'!AA$23+(AR63*DH$11*'Projeções - Receitas'!AA$25)</f>
        <v>90756501143.083893</v>
      </c>
      <c r="BO63" s="356">
        <f>(AS63*SUMPRODUCT(DI$10:DI$13,DI$28:DI$31)+BD63*SUMPRODUCT(DI$14:DI$23,DI$32:DI$41))*'Projeções - Receitas'!AB$23+(AS63*DI$11*'Projeções - Receitas'!AB$25)</f>
        <v>100224377361.5538</v>
      </c>
      <c r="BP63" s="356">
        <f>(AT63*SUMPRODUCT(DJ$10:DJ$13,DJ$28:DJ$31)+BE63*SUMPRODUCT(DJ$14:DJ$23,DJ$32:DJ$41))*'Projeções - Receitas'!AC$23+(AT63*DJ$11*'Projeções - Receitas'!AC$25)</f>
        <v>110663560660.77879</v>
      </c>
      <c r="BQ63" s="356">
        <f>(AU63*SUMPRODUCT(DK$10:DK$13,DK$28:DK$31)+BF63*SUMPRODUCT(DK$14:DK$23,DK$32:DK$41))*'Projeções - Receitas'!AD$23+(AU63*DK$11*'Projeções - Receitas'!AD$25)</f>
        <v>143082488913.245</v>
      </c>
      <c r="BR63" s="357">
        <f>((BG63+'DRE + DCF'!T$12)*(1+'DRE + DCF'!T$15)+'DRE + DCF'!T$18)*(1+'DRE + DCF'!T$25)*'DRE + DCF'!T$33</f>
        <v>34251203497.802673</v>
      </c>
      <c r="BS63" s="357">
        <f>((BH63+'DRE + DCF'!U$12)*(1+'DRE + DCF'!U$15)+'DRE + DCF'!U$18)*(1+'DRE + DCF'!U$25)*'DRE + DCF'!U$33</f>
        <v>26069027931.038265</v>
      </c>
      <c r="BT63" s="357">
        <f>((BI63+'DRE + DCF'!V$12)*(1+'DRE + DCF'!V$15)+'DRE + DCF'!V$18)*(1+'DRE + DCF'!V$25)*'DRE + DCF'!V$33</f>
        <v>28935895591.131321</v>
      </c>
      <c r="BU63" s="357">
        <f>((BJ63+'DRE + DCF'!W$12)*(1+'DRE + DCF'!W$15)+'DRE + DCF'!W$18)*(1+'DRE + DCF'!W$25)*'DRE + DCF'!W$33</f>
        <v>32045961821.119255</v>
      </c>
      <c r="BV63" s="357">
        <f>((BK63+'DRE + DCF'!X$12)*(1+'DRE + DCF'!X$15)+'DRE + DCF'!X$18)*(1+'DRE + DCF'!X$25)*'DRE + DCF'!X$33</f>
        <v>35445701540.296005</v>
      </c>
      <c r="BW63" s="357">
        <f>((BL63+'DRE + DCF'!Y$12)*(1+'DRE + DCF'!Y$15)+'DRE + DCF'!Y$18)*(1+'DRE + DCF'!Y$25)*'DRE + DCF'!Y$33</f>
        <v>39183220721.98365</v>
      </c>
      <c r="BX63" s="357">
        <f>((BM63+'DRE + DCF'!Z$12)*(1+'DRE + DCF'!Z$15)+'DRE + DCF'!Z$18)*(1+'DRE + DCF'!Z$25)*'DRE + DCF'!Z$33</f>
        <v>43304644375.477264</v>
      </c>
      <c r="BY63" s="357">
        <f>((BN63+'DRE + DCF'!AA$12)*(1+'DRE + DCF'!AA$15)+'DRE + DCF'!AA$18)*(1+'DRE + DCF'!AA$25)*'DRE + DCF'!AA$33</f>
        <v>47852363896.279633</v>
      </c>
      <c r="BZ63" s="357">
        <f>((BO63+'DRE + DCF'!AB$12)*(1+'DRE + DCF'!AB$15)+'DRE + DCF'!AB$18)*(1+'DRE + DCF'!AB$25)*'DRE + DCF'!AB$33</f>
        <v>52872522610.325966</v>
      </c>
      <c r="CA63" s="357">
        <f>((BP63+'DRE + DCF'!AC$12)*(1+'DRE + DCF'!AC$15)+'DRE + DCF'!AC$18)*(1+'DRE + DCF'!AC$25)*'DRE + DCF'!AC$33</f>
        <v>58417751499.711914</v>
      </c>
      <c r="CB63" s="357">
        <f>((BQ63+'DRE + DCF'!AD$12)*(1+'DRE + DCF'!AD$15)+'DRE + DCF'!AD$18)*(1+'DRE + DCF'!AD$25)*'DRE + DCF'!AD$33</f>
        <v>75497269977.10701</v>
      </c>
      <c r="CC63" s="357">
        <f>BR63*(1-DA$47)+('DRE + DCF'!N$53*10^6)</f>
        <v>199525699625.96973</v>
      </c>
      <c r="CD63" s="357">
        <f>BS63*(1-DB$47)+('DRE + DCF'!T$53*10^6)</f>
        <v>200971357316.93591</v>
      </c>
      <c r="CE63" s="357">
        <f>BT63*(1-DC$47)+('DRE + DCF'!U$53*10^6)</f>
        <v>219989873800.59805</v>
      </c>
      <c r="CF63" s="357">
        <f>BU63*(1-DD$47)+('DRE + DCF'!V$53*10^6)</f>
        <v>241048785706.41083</v>
      </c>
      <c r="CG63" s="357">
        <f>BV63*(1-DE$47)+('DRE + DCF'!W$53*10^6)</f>
        <v>264338423494.11954</v>
      </c>
      <c r="CH63" s="357">
        <f>BW63*(1-DF$47)+('DRE + DCF'!X$53*10^6)</f>
        <v>290080323736.51642</v>
      </c>
      <c r="CI63" s="357">
        <f>BX63*(1-DG$47)+('DRE + DCF'!Y$53*10^6)</f>
        <v>318526126844.85254</v>
      </c>
      <c r="CJ63" s="357">
        <f>BY63*(1-DH$47)+('DRE + DCF'!Z$53*10^6)</f>
        <v>349955217107.06378</v>
      </c>
      <c r="CK63" s="357">
        <f>BZ63*(1-DI$47)+('DRE + DCF'!AA$53*10^6)</f>
        <v>384676960151.41034</v>
      </c>
      <c r="CL63" s="357">
        <f>CA63*(1-DJ$47)+('DRE + DCF'!AB$53*10^6)</f>
        <v>423034835801.24091</v>
      </c>
      <c r="CM63" s="357">
        <f>CB63*(1-DK$47)+('DRE + DCF'!AC$53*10^6)</f>
        <v>471980717356.93719</v>
      </c>
      <c r="CN63" s="357">
        <f t="shared" si="30"/>
        <v>1100789289080.6855</v>
      </c>
      <c r="CO63" s="357">
        <f t="shared" si="31"/>
        <v>1169065614699.1174</v>
      </c>
      <c r="CP63" s="357">
        <f t="shared" si="32"/>
        <v>1115837263603.7295</v>
      </c>
      <c r="CQ63" s="357">
        <f t="shared" si="33"/>
        <v>1249737735236.1772</v>
      </c>
      <c r="CR63" s="357">
        <f t="shared" si="34"/>
        <v>1399706263464.5186</v>
      </c>
      <c r="CS63" s="357">
        <f t="shared" si="35"/>
        <v>1567671015080.261</v>
      </c>
      <c r="CT63" s="357">
        <f t="shared" si="36"/>
        <v>1755791536889.8923</v>
      </c>
      <c r="CU63" s="357">
        <f t="shared" si="37"/>
        <v>1966486521316.6797</v>
      </c>
      <c r="CV63" s="357">
        <f t="shared" si="38"/>
        <v>2202464903874.6816</v>
      </c>
      <c r="CW63" s="357">
        <f t="shared" si="39"/>
        <v>2466760692339.6436</v>
      </c>
      <c r="CX63" s="358">
        <f t="shared" si="40"/>
        <v>2762771975420.4014</v>
      </c>
    </row>
    <row r="64" spans="4:115" ht="30" customHeight="1" x14ac:dyDescent="0.25">
      <c r="D64" s="355">
        <f t="shared" si="41"/>
        <v>2.3991364065796772E-2</v>
      </c>
      <c r="E64" s="64">
        <f t="shared" si="0"/>
        <v>1.4644002099695214E-2</v>
      </c>
      <c r="F64" s="64">
        <f t="shared" si="1"/>
        <v>3.9877507890061531E-2</v>
      </c>
      <c r="G64" s="64">
        <f t="shared" si="2"/>
        <v>3.5606671439907062E-2</v>
      </c>
      <c r="H64" s="64">
        <f t="shared" si="3"/>
        <v>3.1581794019031911E-2</v>
      </c>
      <c r="I64" s="64">
        <f t="shared" si="4"/>
        <v>2.776977356343846E-2</v>
      </c>
      <c r="J64" s="64">
        <f t="shared" si="5"/>
        <v>2.4146932631293527E-2</v>
      </c>
      <c r="K64" s="64">
        <f t="shared" si="6"/>
        <v>2.0693576709987643E-2</v>
      </c>
      <c r="L64" s="64">
        <f t="shared" si="7"/>
        <v>1.7392906414552267E-2</v>
      </c>
      <c r="M64" s="64">
        <f t="shared" si="8"/>
        <v>1.4230921789456091E-2</v>
      </c>
      <c r="N64" s="64">
        <f t="shared" si="9"/>
        <v>1.3574118106389893E-2</v>
      </c>
      <c r="O64" s="64">
        <f t="shared" si="45"/>
        <v>2.650000000000002E-2</v>
      </c>
      <c r="P64" s="64">
        <f t="shared" si="45"/>
        <v>2.650000000000002E-2</v>
      </c>
      <c r="Q64" s="64">
        <f t="shared" si="46"/>
        <v>2.650000000000002E-2</v>
      </c>
      <c r="R64" s="64">
        <f t="shared" si="47"/>
        <v>2.650000000000002E-2</v>
      </c>
      <c r="S64" s="64">
        <f t="shared" si="48"/>
        <v>2.650000000000002E-2</v>
      </c>
      <c r="T64" s="64">
        <f t="shared" si="49"/>
        <v>2.650000000000002E-2</v>
      </c>
      <c r="U64" s="64">
        <f t="shared" si="50"/>
        <v>2.650000000000002E-2</v>
      </c>
      <c r="V64" s="64">
        <f t="shared" si="51"/>
        <v>2.650000000000002E-2</v>
      </c>
      <c r="W64" s="64">
        <f t="shared" si="52"/>
        <v>2.650000000000002E-2</v>
      </c>
      <c r="X64" s="64">
        <f t="shared" si="53"/>
        <v>2.650000000000002E-2</v>
      </c>
      <c r="Y64" s="64">
        <f t="shared" si="54"/>
        <v>2.650000000000002E-2</v>
      </c>
      <c r="Z64" s="64">
        <f t="shared" si="43"/>
        <v>0.18117884230760403</v>
      </c>
      <c r="AA64" s="64">
        <f t="shared" si="44"/>
        <v>0.17183148034150247</v>
      </c>
      <c r="AB64" s="64">
        <f t="shared" si="10"/>
        <v>0.19706498613186879</v>
      </c>
      <c r="AC64" s="64">
        <f t="shared" si="11"/>
        <v>0.19279414968171432</v>
      </c>
      <c r="AD64" s="64">
        <f t="shared" si="12"/>
        <v>0.18876927226083917</v>
      </c>
      <c r="AE64" s="64">
        <f t="shared" si="13"/>
        <v>0.18495725180524572</v>
      </c>
      <c r="AF64" s="64">
        <f t="shared" si="14"/>
        <v>0.18133441087310079</v>
      </c>
      <c r="AG64" s="64">
        <f t="shared" si="15"/>
        <v>0.1778810549517949</v>
      </c>
      <c r="AH64" s="64">
        <f t="shared" si="16"/>
        <v>0.17458038465635953</v>
      </c>
      <c r="AI64" s="64">
        <f t="shared" si="17"/>
        <v>0.17141840003126335</v>
      </c>
      <c r="AJ64" s="64">
        <f t="shared" si="18"/>
        <v>0.17076159634819715</v>
      </c>
      <c r="AK64" s="356">
        <f>(1+O64)*'Projeções - Receitas'!N$34</f>
        <v>1892026653531.1138</v>
      </c>
      <c r="AL64" s="356">
        <f>(1+P64)*'Projeções - Receitas'!T$34</f>
        <v>1993537578476.1003</v>
      </c>
      <c r="AM64" s="356">
        <f>(1+Q64)*'Projeções - Receitas'!U$34</f>
        <v>2232762087893.2324</v>
      </c>
      <c r="AN64" s="356">
        <f>(1+R64)*'Projeções - Receitas'!V$34</f>
        <v>2500693538440.4209</v>
      </c>
      <c r="AO64" s="356">
        <f>(1+S64)*'Projeções - Receitas'!W$34</f>
        <v>2800776763053.2715</v>
      </c>
      <c r="AP64" s="356">
        <f>(1+T64)*'Projeções - Receitas'!X$34</f>
        <v>3136869974619.6641</v>
      </c>
      <c r="AQ64" s="356">
        <f>(1+U64)*'Projeções - Receitas'!Y$34</f>
        <v>3513294371574.0244</v>
      </c>
      <c r="AR64" s="356">
        <f>(1+V64)*'Projeções - Receitas'!Z$34</f>
        <v>3934889696162.9077</v>
      </c>
      <c r="AS64" s="356">
        <f>(1+W64)*'Projeções - Receitas'!AA$34</f>
        <v>4407076459702.457</v>
      </c>
      <c r="AT64" s="356">
        <f>(1+X64)*'Projeções - Receitas'!AB$34</f>
        <v>4935925634866.7529</v>
      </c>
      <c r="AU64" s="356">
        <f>(1+Y64)*'Projeções - Receitas'!AC$34</f>
        <v>5528236711050.7637</v>
      </c>
      <c r="AV64" s="357">
        <f t="shared" si="19"/>
        <v>1660538993971.7751</v>
      </c>
      <c r="AW64" s="357">
        <f t="shared" si="20"/>
        <v>1749630153903.7463</v>
      </c>
      <c r="AX64" s="357">
        <f t="shared" si="21"/>
        <v>1959585772372.1958</v>
      </c>
      <c r="AY64" s="357">
        <f t="shared" si="22"/>
        <v>2194736065056.8599</v>
      </c>
      <c r="AZ64" s="357">
        <f t="shared" si="23"/>
        <v>2458104392863.6831</v>
      </c>
      <c r="BA64" s="357">
        <f t="shared" si="24"/>
        <v>2753076920007.3252</v>
      </c>
      <c r="BB64" s="357">
        <f t="shared" si="25"/>
        <v>3083446150408.2046</v>
      </c>
      <c r="BC64" s="357">
        <f t="shared" si="26"/>
        <v>3453459688457.1895</v>
      </c>
      <c r="BD64" s="357">
        <f t="shared" si="27"/>
        <v>3867874851072.0527</v>
      </c>
      <c r="BE64" s="357">
        <f t="shared" si="28"/>
        <v>4332019833200.6997</v>
      </c>
      <c r="BF64" s="357">
        <f t="shared" si="29"/>
        <v>4851862213184.7842</v>
      </c>
      <c r="BG64" s="356">
        <f>(AK64*SUMPRODUCT(DA$10:DA$13,DA$28:DA$31)+AV64*SUMPRODUCT(DA$14:DA$23,DA$32:DA$41))*'Projeções - Receitas'!T$23+(AK64*DA$11*'Projeções - Receitas'!T$25)</f>
        <v>61841335872.556412</v>
      </c>
      <c r="BH64" s="356">
        <f>(AL64*SUMPRODUCT(DB$10:DB$13,DB$28:DB$31)+AW64*SUMPRODUCT(DB$14:DB$23,DB$32:DB$41))*'Projeções - Receitas'!U$23+(AL64*DB$11*'Projeções - Receitas'!U$25)</f>
        <v>49839386098.931877</v>
      </c>
      <c r="BI64" s="356">
        <f>(AM64*SUMPRODUCT(DC$10:DC$13,DC$28:DC$31)+AX64*SUMPRODUCT(DC$14:DC$23,DC$32:DC$41))*'Projeções - Receitas'!V$23+(AM64*DC$11*'Projeções - Receitas'!V$25)</f>
        <v>55146352653.750504</v>
      </c>
      <c r="BJ64" s="356">
        <f>(AN64*SUMPRODUCT(DD$10:DD$13,DD$28:DD$31)+AY64*SUMPRODUCT(DD$14:DD$23,DD$32:DD$41))*'Projeções - Receitas'!W$23+(AN64*DD$11*'Projeções - Receitas'!W$25)</f>
        <v>60963617244.458122</v>
      </c>
      <c r="BK64" s="356">
        <f>(AO64*SUMPRODUCT(DE$10:DE$13,DE$28:DE$31)+AZ64*SUMPRODUCT(DE$14:DE$23,DE$32:DE$41))*'Projeções - Receitas'!X$23+(AO64*DE$11*'Projeções - Receitas'!X$25)</f>
        <v>67363624557.296272</v>
      </c>
      <c r="BL64" s="356">
        <f>(AP64*SUMPRODUCT(DF$10:DF$13,DF$28:DF$31)+BA64*SUMPRODUCT(DF$14:DF$23,DF$32:DF$41))*'Projeções - Receitas'!Y$23+(AP64*DF$11*'Projeções - Receitas'!Y$25)</f>
        <v>74421757536.89537</v>
      </c>
      <c r="BM64" s="356">
        <f>(AQ64*SUMPRODUCT(DG$10:DG$13,DG$28:DG$31)+BB64*SUMPRODUCT(DG$14:DG$23,DG$32:DG$41))*'Projeções - Receitas'!Z$23+(AQ64*DG$11*'Projeções - Receitas'!Z$25)</f>
        <v>82210119677.271149</v>
      </c>
      <c r="BN64" s="356">
        <f>(AR64*SUMPRODUCT(DH$10:DH$13,DH$28:DH$31)+BC64*SUMPRODUCT(DH$14:DH$23,DH$32:DH$41))*'Projeções - Receitas'!AA$23+(AR64*DH$11*'Projeções - Receitas'!AA$25)</f>
        <v>90800729457.481125</v>
      </c>
      <c r="BO64" s="356">
        <f>(AS64*SUMPRODUCT(DI$10:DI$13,DI$28:DI$31)+BD64*SUMPRODUCT(DI$14:DI$23,DI$32:DI$41))*'Projeções - Receitas'!AB$23+(AS64*DI$11*'Projeções - Receitas'!AB$25)</f>
        <v>100273219650.71628</v>
      </c>
      <c r="BP64" s="356">
        <f>(AT64*SUMPRODUCT(DJ$10:DJ$13,DJ$28:DJ$31)+BE64*SUMPRODUCT(DJ$14:DJ$23,DJ$32:DJ$41))*'Projeções - Receitas'!AC$23+(AT64*DJ$11*'Projeções - Receitas'!AC$25)</f>
        <v>110717490271.23726</v>
      </c>
      <c r="BQ64" s="356">
        <f>(AU64*SUMPRODUCT(DK$10:DK$13,DK$28:DK$31)+BF64*SUMPRODUCT(DK$14:DK$23,DK$32:DK$41))*'Projeções - Receitas'!AD$23+(AU64*DK$11*'Projeções - Receitas'!AD$25)</f>
        <v>143152217221.68225</v>
      </c>
      <c r="BR64" s="357">
        <f>((BG64+'DRE + DCF'!T$12)*(1+'DRE + DCF'!T$15)+'DRE + DCF'!T$18)*(1+'DRE + DCF'!T$25)*'DRE + DCF'!T$33</f>
        <v>34269650133.706219</v>
      </c>
      <c r="BS64" s="357">
        <f>((BH64+'DRE + DCF'!U$12)*(1+'DRE + DCF'!U$15)+'DRE + DCF'!U$18)*(1+'DRE + DCF'!U$25)*'DRE + DCF'!U$33</f>
        <v>26083717462.32357</v>
      </c>
      <c r="BT64" s="357">
        <f>((BI64+'DRE + DCF'!V$12)*(1+'DRE + DCF'!V$15)+'DRE + DCF'!V$18)*(1+'DRE + DCF'!V$25)*'DRE + DCF'!V$33</f>
        <v>28952130828.836449</v>
      </c>
      <c r="BU64" s="357">
        <f>((BJ64+'DRE + DCF'!W$12)*(1+'DRE + DCF'!W$15)+'DRE + DCF'!W$18)*(1+'DRE + DCF'!W$25)*'DRE + DCF'!W$33</f>
        <v>32063889275.583164</v>
      </c>
      <c r="BV64" s="357">
        <f>((BK64+'DRE + DCF'!X$12)*(1+'DRE + DCF'!X$15)+'DRE + DCF'!X$18)*(1+'DRE + DCF'!X$25)*'DRE + DCF'!X$33</f>
        <v>35465488488.959152</v>
      </c>
      <c r="BW64" s="357">
        <f>((BL64+'DRE + DCF'!Y$12)*(1+'DRE + DCF'!Y$15)+'DRE + DCF'!Y$18)*(1+'DRE + DCF'!Y$25)*'DRE + DCF'!Y$33</f>
        <v>39205055974.492943</v>
      </c>
      <c r="BX64" s="357">
        <f>((BM64+'DRE + DCF'!Z$12)*(1+'DRE + DCF'!Z$15)+'DRE + DCF'!Z$18)*(1+'DRE + DCF'!Z$25)*'DRE + DCF'!Z$33</f>
        <v>43328737211.686882</v>
      </c>
      <c r="BY64" s="357">
        <f>((BN64+'DRE + DCF'!AA$12)*(1+'DRE + DCF'!AA$15)+'DRE + DCF'!AA$18)*(1+'DRE + DCF'!AA$25)*'DRE + DCF'!AA$33</f>
        <v>47878943944.844803</v>
      </c>
      <c r="BZ64" s="357">
        <f>((BO64+'DRE + DCF'!AB$12)*(1+'DRE + DCF'!AB$15)+'DRE + DCF'!AB$18)*(1+'DRE + DCF'!AB$25)*'DRE + DCF'!AB$33</f>
        <v>52901841978.677032</v>
      </c>
      <c r="CA64" s="357">
        <f>((BP64+'DRE + DCF'!AC$12)*(1+'DRE + DCF'!AC$15)+'DRE + DCF'!AC$18)*(1+'DRE + DCF'!AC$25)*'DRE + DCF'!AC$33</f>
        <v>58450087666.107597</v>
      </c>
      <c r="CB64" s="357">
        <f>((BQ64+'DRE + DCF'!AD$12)*(1+'DRE + DCF'!AD$15)+'DRE + DCF'!AD$18)*(1+'DRE + DCF'!AD$25)*'DRE + DCF'!AD$33</f>
        <v>75538179190.324753</v>
      </c>
      <c r="CC64" s="357">
        <f>BR64*(1-DA$47)+('DRE + DCF'!N$53*10^6)</f>
        <v>199536921870.64877</v>
      </c>
      <c r="CD64" s="357">
        <f>BS64*(1-DB$47)+('DRE + DCF'!T$53*10^6)</f>
        <v>200980171035.70709</v>
      </c>
      <c r="CE64" s="357">
        <f>BT64*(1-DC$47)+('DRE + DCF'!U$53*10^6)</f>
        <v>219999614943.22113</v>
      </c>
      <c r="CF64" s="357">
        <f>BU64*(1-DD$47)+('DRE + DCF'!V$53*10^6)</f>
        <v>241059542179.08917</v>
      </c>
      <c r="CG64" s="357">
        <f>BV64*(1-DE$47)+('DRE + DCF'!W$53*10^6)</f>
        <v>264350295663.31741</v>
      </c>
      <c r="CH64" s="357">
        <f>BW64*(1-DF$47)+('DRE + DCF'!X$53*10^6)</f>
        <v>290093424888.02197</v>
      </c>
      <c r="CI64" s="357">
        <f>BX64*(1-DG$47)+('DRE + DCF'!Y$53*10^6)</f>
        <v>318540582546.57831</v>
      </c>
      <c r="CJ64" s="357">
        <f>BY64*(1-DH$47)+('DRE + DCF'!Z$53*10^6)</f>
        <v>349971165136.20288</v>
      </c>
      <c r="CK64" s="357">
        <f>BZ64*(1-DI$47)+('DRE + DCF'!AA$53*10^6)</f>
        <v>384694551772.42102</v>
      </c>
      <c r="CL64" s="357">
        <f>CA64*(1-DJ$47)+('DRE + DCF'!AB$53*10^6)</f>
        <v>423054237501.07831</v>
      </c>
      <c r="CM64" s="357">
        <f>CB64*(1-DK$47)+('DRE + DCF'!AC$53*10^6)</f>
        <v>472005262884.8678</v>
      </c>
      <c r="CN64" s="357">
        <f t="shared" si="30"/>
        <v>1101325736102.6545</v>
      </c>
      <c r="CO64" s="357">
        <f t="shared" si="31"/>
        <v>1169635334784.2534</v>
      </c>
      <c r="CP64" s="357">
        <f t="shared" si="32"/>
        <v>1116381043946.6162</v>
      </c>
      <c r="CQ64" s="357">
        <f t="shared" si="33"/>
        <v>1250346769220.2104</v>
      </c>
      <c r="CR64" s="357">
        <f t="shared" si="34"/>
        <v>1400388381526.6357</v>
      </c>
      <c r="CS64" s="357">
        <f t="shared" si="35"/>
        <v>1568434987309.832</v>
      </c>
      <c r="CT64" s="357">
        <f t="shared" si="36"/>
        <v>1756647185787.0122</v>
      </c>
      <c r="CU64" s="357">
        <f t="shared" si="37"/>
        <v>1967444848081.4539</v>
      </c>
      <c r="CV64" s="357">
        <f t="shared" si="38"/>
        <v>2203538229851.2285</v>
      </c>
      <c r="CW64" s="357">
        <f t="shared" si="39"/>
        <v>2467962817433.3765</v>
      </c>
      <c r="CX64" s="358">
        <f t="shared" si="40"/>
        <v>2764118355525.3818</v>
      </c>
    </row>
    <row r="65" spans="4:102" ht="30" customHeight="1" x14ac:dyDescent="0.25">
      <c r="D65" s="355">
        <f t="shared" si="41"/>
        <v>2.3913341054355469E-2</v>
      </c>
      <c r="E65" s="64">
        <f t="shared" si="0"/>
        <v>1.4567876871499214E-2</v>
      </c>
      <c r="F65" s="64">
        <f t="shared" si="1"/>
        <v>3.9790287227588872E-2</v>
      </c>
      <c r="G65" s="64">
        <f t="shared" si="2"/>
        <v>3.5521407263405136E-2</v>
      </c>
      <c r="H65" s="64">
        <f t="shared" si="3"/>
        <v>3.1498364412157559E-2</v>
      </c>
      <c r="I65" s="64">
        <f t="shared" si="4"/>
        <v>2.7688075158177561E-2</v>
      </c>
      <c r="J65" s="64">
        <f t="shared" si="5"/>
        <v>2.4066874218771545E-2</v>
      </c>
      <c r="K65" s="64">
        <f t="shared" si="6"/>
        <v>2.061507645722338E-2</v>
      </c>
      <c r="L65" s="64">
        <f t="shared" si="7"/>
        <v>1.7315890560948594E-2</v>
      </c>
      <c r="M65" s="64">
        <f t="shared" si="8"/>
        <v>1.4155323494197375E-2</v>
      </c>
      <c r="N65" s="64">
        <f t="shared" si="9"/>
        <v>1.3499857717008928E-2</v>
      </c>
      <c r="O65" s="64">
        <f t="shared" si="45"/>
        <v>2.7000000000000021E-2</v>
      </c>
      <c r="P65" s="64">
        <f t="shared" si="45"/>
        <v>2.7000000000000021E-2</v>
      </c>
      <c r="Q65" s="64">
        <f t="shared" si="46"/>
        <v>2.7000000000000021E-2</v>
      </c>
      <c r="R65" s="64">
        <f t="shared" si="47"/>
        <v>2.7000000000000021E-2</v>
      </c>
      <c r="S65" s="64">
        <f t="shared" si="48"/>
        <v>2.7000000000000021E-2</v>
      </c>
      <c r="T65" s="64">
        <f t="shared" si="49"/>
        <v>2.7000000000000021E-2</v>
      </c>
      <c r="U65" s="64">
        <f t="shared" si="50"/>
        <v>2.7000000000000021E-2</v>
      </c>
      <c r="V65" s="64">
        <f t="shared" si="51"/>
        <v>2.7000000000000021E-2</v>
      </c>
      <c r="W65" s="64">
        <f t="shared" si="52"/>
        <v>2.7000000000000021E-2</v>
      </c>
      <c r="X65" s="64">
        <f t="shared" si="53"/>
        <v>2.7000000000000021E-2</v>
      </c>
      <c r="Y65" s="64">
        <f t="shared" si="54"/>
        <v>2.7000000000000021E-2</v>
      </c>
      <c r="Z65" s="64">
        <f t="shared" si="43"/>
        <v>0.18110081929616273</v>
      </c>
      <c r="AA65" s="64">
        <f t="shared" si="44"/>
        <v>0.17175535511330647</v>
      </c>
      <c r="AB65" s="64">
        <f t="shared" si="10"/>
        <v>0.19697776546939613</v>
      </c>
      <c r="AC65" s="64">
        <f t="shared" si="11"/>
        <v>0.1927088855052124</v>
      </c>
      <c r="AD65" s="64">
        <f t="shared" si="12"/>
        <v>0.18868584265396482</v>
      </c>
      <c r="AE65" s="64">
        <f t="shared" si="13"/>
        <v>0.18487555339998482</v>
      </c>
      <c r="AF65" s="64">
        <f t="shared" si="14"/>
        <v>0.1812543524605788</v>
      </c>
      <c r="AG65" s="64">
        <f t="shared" si="15"/>
        <v>0.17780255469903064</v>
      </c>
      <c r="AH65" s="64">
        <f t="shared" si="16"/>
        <v>0.17450336880275585</v>
      </c>
      <c r="AI65" s="64">
        <f t="shared" si="17"/>
        <v>0.17134280173600464</v>
      </c>
      <c r="AJ65" s="64">
        <f t="shared" si="18"/>
        <v>0.17068733595881619</v>
      </c>
      <c r="AK65" s="356">
        <f>(1+O65)*'Projeções - Receitas'!N$34</f>
        <v>1892948244692.1128</v>
      </c>
      <c r="AL65" s="356">
        <f>(1+P65)*'Projeções - Receitas'!T$34</f>
        <v>1994508614802.6838</v>
      </c>
      <c r="AM65" s="356">
        <f>(1+Q65)*'Projeções - Receitas'!U$34</f>
        <v>2233849648579.0059</v>
      </c>
      <c r="AN65" s="356">
        <f>(1+R65)*'Projeções - Receitas'!V$34</f>
        <v>2501911606408.4868</v>
      </c>
      <c r="AO65" s="356">
        <f>(1+S65)*'Projeções - Receitas'!W$34</f>
        <v>2802140999177.5059</v>
      </c>
      <c r="AP65" s="356">
        <f>(1+T65)*'Projeções - Receitas'!X$34</f>
        <v>3138397919078.8066</v>
      </c>
      <c r="AQ65" s="356">
        <f>(1+U65)*'Projeções - Receitas'!Y$34</f>
        <v>3515005669368.2637</v>
      </c>
      <c r="AR65" s="356">
        <f>(1+V65)*'Projeções - Receitas'!Z$34</f>
        <v>3936806349692.4556</v>
      </c>
      <c r="AS65" s="356">
        <f>(1+W65)*'Projeções - Receitas'!AA$34</f>
        <v>4409223111655.5508</v>
      </c>
      <c r="AT65" s="356">
        <f>(1+X65)*'Projeções - Receitas'!AB$34</f>
        <v>4938329885054.2178</v>
      </c>
      <c r="AU65" s="356">
        <f>(1+Y65)*'Projeções - Receitas'!AC$34</f>
        <v>5530929471260.7246</v>
      </c>
      <c r="AV65" s="357">
        <f t="shared" si="19"/>
        <v>1661347829331.7224</v>
      </c>
      <c r="AW65" s="357">
        <f t="shared" si="20"/>
        <v>1750482384860.3481</v>
      </c>
      <c r="AX65" s="357">
        <f t="shared" si="21"/>
        <v>1960540271043.5898</v>
      </c>
      <c r="AY65" s="357">
        <f t="shared" si="22"/>
        <v>2195805103568.8208</v>
      </c>
      <c r="AZ65" s="357">
        <f t="shared" si="23"/>
        <v>2459301715997.0801</v>
      </c>
      <c r="BA65" s="357">
        <f t="shared" si="24"/>
        <v>2754417921916.7295</v>
      </c>
      <c r="BB65" s="357">
        <f t="shared" si="25"/>
        <v>3084948072546.7373</v>
      </c>
      <c r="BC65" s="357">
        <f t="shared" si="26"/>
        <v>3455141841252.3462</v>
      </c>
      <c r="BD65" s="357">
        <f t="shared" si="27"/>
        <v>3869758862202.6279</v>
      </c>
      <c r="BE65" s="357">
        <f t="shared" si="28"/>
        <v>4334129925666.9443</v>
      </c>
      <c r="BF65" s="357">
        <f t="shared" si="29"/>
        <v>4854225516746.9785</v>
      </c>
      <c r="BG65" s="356">
        <f>(AK65*SUMPRODUCT(DA$10:DA$13,DA$28:DA$31)+AV65*SUMPRODUCT(DA$14:DA$23,DA$32:DA$41))*'Projeções - Receitas'!T$23+(AK65*DA$11*'Projeções - Receitas'!T$25)</f>
        <v>61871458296.264458</v>
      </c>
      <c r="BH65" s="356">
        <f>(AL65*SUMPRODUCT(DB$10:DB$13,DB$28:DB$31)+AW65*SUMPRODUCT(DB$14:DB$23,DB$32:DB$41))*'Projeções - Receitas'!U$23+(AL65*DB$11*'Projeções - Receitas'!U$25)</f>
        <v>49863662468.195862</v>
      </c>
      <c r="BI65" s="356">
        <f>(AM65*SUMPRODUCT(DC$10:DC$13,DC$28:DC$31)+AX65*SUMPRODUCT(DC$14:DC$23,DC$32:DC$41))*'Projeções - Receitas'!V$23+(AM65*DC$11*'Projeções - Receitas'!V$25)</f>
        <v>55173214004.288132</v>
      </c>
      <c r="BJ65" s="356">
        <f>(AN65*SUMPRODUCT(DD$10:DD$13,DD$28:DD$31)+AY65*SUMPRODUCT(DD$14:DD$23,DD$32:DD$41))*'Projeções - Receitas'!W$23+(AN65*DD$11*'Projeções - Receitas'!W$25)</f>
        <v>60993312138.391129</v>
      </c>
      <c r="BK65" s="356">
        <f>(AO65*SUMPRODUCT(DE$10:DE$13,DE$28:DE$31)+AZ65*SUMPRODUCT(DE$14:DE$23,DE$32:DE$41))*'Projeções - Receitas'!X$23+(AO65*DE$11*'Projeções - Receitas'!X$25)</f>
        <v>67396436843.977829</v>
      </c>
      <c r="BL65" s="356">
        <f>(AP65*SUMPRODUCT(DF$10:DF$13,DF$28:DF$31)+BA65*SUMPRODUCT(DF$14:DF$23,DF$32:DF$41))*'Projeções - Receitas'!Y$23+(AP65*DF$11*'Projeções - Receitas'!Y$25)</f>
        <v>74458007784.112579</v>
      </c>
      <c r="BM65" s="356">
        <f>(AQ65*SUMPRODUCT(DG$10:DG$13,DG$28:DG$31)+BB65*SUMPRODUCT(DG$14:DG$23,DG$32:DG$41))*'Projeções - Receitas'!Z$23+(AQ65*DG$11*'Projeções - Receitas'!Z$25)</f>
        <v>82250163573.850372</v>
      </c>
      <c r="BN65" s="356">
        <f>(AR65*SUMPRODUCT(DH$10:DH$13,DH$28:DH$31)+BC65*SUMPRODUCT(DH$14:DH$23,DH$32:DH$41))*'Projeções - Receitas'!AA$23+(AR65*DH$11*'Projeções - Receitas'!AA$25)</f>
        <v>90844957771.878311</v>
      </c>
      <c r="BO65" s="356">
        <f>(AS65*SUMPRODUCT(DI$10:DI$13,DI$28:DI$31)+BD65*SUMPRODUCT(DI$14:DI$23,DI$32:DI$41))*'Projeções - Receitas'!AB$23+(AS65*DI$11*'Projeções - Receitas'!AB$25)</f>
        <v>100322061939.87886</v>
      </c>
      <c r="BP65" s="356">
        <f>(AT65*SUMPRODUCT(DJ$10:DJ$13,DJ$28:DJ$31)+BE65*SUMPRODUCT(DJ$14:DJ$23,DJ$32:DJ$41))*'Projeções - Receitas'!AC$23+(AT65*DJ$11*'Projeções - Receitas'!AC$25)</f>
        <v>110771419881.69569</v>
      </c>
      <c r="BQ65" s="356">
        <f>(AU65*SUMPRODUCT(DK$10:DK$13,DK$28:DK$31)+BF65*SUMPRODUCT(DK$14:DK$23,DK$32:DK$41))*'Projeções - Receitas'!AD$23+(AU65*DK$11*'Projeções - Receitas'!AD$25)</f>
        <v>143221945530.11954</v>
      </c>
      <c r="BR65" s="357">
        <f>((BG65+'DRE + DCF'!T$12)*(1+'DRE + DCF'!T$15)+'DRE + DCF'!T$18)*(1+'DRE + DCF'!T$25)*'DRE + DCF'!T$33</f>
        <v>34288096769.609776</v>
      </c>
      <c r="BS65" s="357">
        <f>((BH65+'DRE + DCF'!U$12)*(1+'DRE + DCF'!U$15)+'DRE + DCF'!U$18)*(1+'DRE + DCF'!U$25)*'DRE + DCF'!U$33</f>
        <v>26098406993.608879</v>
      </c>
      <c r="BT65" s="357">
        <f>((BI65+'DRE + DCF'!V$12)*(1+'DRE + DCF'!V$15)+'DRE + DCF'!V$18)*(1+'DRE + DCF'!V$25)*'DRE + DCF'!V$33</f>
        <v>28968366066.541599</v>
      </c>
      <c r="BU65" s="357">
        <f>((BJ65+'DRE + DCF'!W$12)*(1+'DRE + DCF'!W$15)+'DRE + DCF'!W$18)*(1+'DRE + DCF'!W$25)*'DRE + DCF'!W$33</f>
        <v>32081816730.047104</v>
      </c>
      <c r="BV65" s="357">
        <f>((BK65+'DRE + DCF'!X$12)*(1+'DRE + DCF'!X$15)+'DRE + DCF'!X$18)*(1+'DRE + DCF'!X$25)*'DRE + DCF'!X$33</f>
        <v>35485275437.622314</v>
      </c>
      <c r="BW65" s="357">
        <f>((BL65+'DRE + DCF'!Y$12)*(1+'DRE + DCF'!Y$15)+'DRE + DCF'!Y$18)*(1+'DRE + DCF'!Y$25)*'DRE + DCF'!Y$33</f>
        <v>39226891227.002251</v>
      </c>
      <c r="BX65" s="357">
        <f>((BM65+'DRE + DCF'!Z$12)*(1+'DRE + DCF'!Z$15)+'DRE + DCF'!Z$18)*(1+'DRE + DCF'!Z$25)*'DRE + DCF'!Z$33</f>
        <v>43352830047.896454</v>
      </c>
      <c r="BY65" s="357">
        <f>((BN65+'DRE + DCF'!AA$12)*(1+'DRE + DCF'!AA$15)+'DRE + DCF'!AA$18)*(1+'DRE + DCF'!AA$25)*'DRE + DCF'!AA$33</f>
        <v>47905523993.409958</v>
      </c>
      <c r="BZ65" s="357">
        <f>((BO65+'DRE + DCF'!AB$12)*(1+'DRE + DCF'!AB$15)+'DRE + DCF'!AB$18)*(1+'DRE + DCF'!AB$25)*'DRE + DCF'!AB$33</f>
        <v>52931161347.028152</v>
      </c>
      <c r="CA65" s="357">
        <f>((BP65+'DRE + DCF'!AC$12)*(1+'DRE + DCF'!AC$15)+'DRE + DCF'!AC$18)*(1+'DRE + DCF'!AC$25)*'DRE + DCF'!AC$33</f>
        <v>58482423832.503242</v>
      </c>
      <c r="CB65" s="357">
        <f>((BQ65+'DRE + DCF'!AD$12)*(1+'DRE + DCF'!AD$15)+'DRE + DCF'!AD$18)*(1+'DRE + DCF'!AD$25)*'DRE + DCF'!AD$33</f>
        <v>75579088403.542496</v>
      </c>
      <c r="CC65" s="357">
        <f>BR65*(1-DA$47)+('DRE + DCF'!N$53*10^6)</f>
        <v>199548144115.32785</v>
      </c>
      <c r="CD65" s="357">
        <f>BS65*(1-DB$47)+('DRE + DCF'!T$53*10^6)</f>
        <v>200988984754.47827</v>
      </c>
      <c r="CE65" s="357">
        <f>BT65*(1-DC$47)+('DRE + DCF'!U$53*10^6)</f>
        <v>220009356085.84421</v>
      </c>
      <c r="CF65" s="357">
        <f>BU65*(1-DD$47)+('DRE + DCF'!V$53*10^6)</f>
        <v>241070298651.76755</v>
      </c>
      <c r="CG65" s="357">
        <f>BV65*(1-DE$47)+('DRE + DCF'!W$53*10^6)</f>
        <v>264362167832.51532</v>
      </c>
      <c r="CH65" s="357">
        <f>BW65*(1-DF$47)+('DRE + DCF'!X$53*10^6)</f>
        <v>290106526039.52759</v>
      </c>
      <c r="CI65" s="357">
        <f>BX65*(1-DG$47)+('DRE + DCF'!Y$53*10^6)</f>
        <v>318555038248.30402</v>
      </c>
      <c r="CJ65" s="357">
        <f>BY65*(1-DH$47)+('DRE + DCF'!Z$53*10^6)</f>
        <v>349987113165.34198</v>
      </c>
      <c r="CK65" s="357">
        <f>BZ65*(1-DI$47)+('DRE + DCF'!AA$53*10^6)</f>
        <v>384712143393.43164</v>
      </c>
      <c r="CL65" s="357">
        <f>CA65*(1-DJ$47)+('DRE + DCF'!AB$53*10^6)</f>
        <v>423073639200.91571</v>
      </c>
      <c r="CM65" s="357">
        <f>CB65*(1-DK$47)+('DRE + DCF'!AC$53*10^6)</f>
        <v>472029808412.79846</v>
      </c>
      <c r="CN65" s="357">
        <f t="shared" si="30"/>
        <v>1101862183124.6238</v>
      </c>
      <c r="CO65" s="357">
        <f t="shared" si="31"/>
        <v>1170205054869.3894</v>
      </c>
      <c r="CP65" s="357">
        <f t="shared" si="32"/>
        <v>1116924824289.5029</v>
      </c>
      <c r="CQ65" s="357">
        <f t="shared" si="33"/>
        <v>1250955803204.2434</v>
      </c>
      <c r="CR65" s="357">
        <f t="shared" si="34"/>
        <v>1401070499588.7529</v>
      </c>
      <c r="CS65" s="357">
        <f t="shared" si="35"/>
        <v>1569198959539.4033</v>
      </c>
      <c r="CT65" s="357">
        <f t="shared" si="36"/>
        <v>1757502834684.1318</v>
      </c>
      <c r="CU65" s="357">
        <f t="shared" si="37"/>
        <v>1968403174846.2278</v>
      </c>
      <c r="CV65" s="357">
        <f t="shared" si="38"/>
        <v>2204611555827.7754</v>
      </c>
      <c r="CW65" s="357">
        <f t="shared" si="39"/>
        <v>2469164942527.1089</v>
      </c>
      <c r="CX65" s="358">
        <f t="shared" si="40"/>
        <v>2765464735630.3623</v>
      </c>
    </row>
    <row r="66" spans="4:102" ht="30" customHeight="1" x14ac:dyDescent="0.25">
      <c r="D66" s="355">
        <f t="shared" si="41"/>
        <v>2.3835393977718417E-2</v>
      </c>
      <c r="E66" s="64">
        <f t="shared" si="0"/>
        <v>1.449182573111657E-2</v>
      </c>
      <c r="F66" s="64">
        <f t="shared" si="1"/>
        <v>3.9703151451405738E-2</v>
      </c>
      <c r="G66" s="64">
        <f t="shared" si="2"/>
        <v>3.5436226069070015E-2</v>
      </c>
      <c r="H66" s="64">
        <f t="shared" si="3"/>
        <v>3.1415016001980878E-2</v>
      </c>
      <c r="I66" s="64">
        <f t="shared" si="4"/>
        <v>2.7606456264746587E-2</v>
      </c>
      <c r="J66" s="64">
        <f t="shared" si="5"/>
        <v>2.3986893721979513E-2</v>
      </c>
      <c r="K66" s="64">
        <f t="shared" si="6"/>
        <v>2.0536652603731803E-2</v>
      </c>
      <c r="L66" s="64">
        <f t="shared" si="7"/>
        <v>1.7238949661946945E-2</v>
      </c>
      <c r="M66" s="64">
        <f t="shared" si="8"/>
        <v>1.407979877392182E-2</v>
      </c>
      <c r="N66" s="64">
        <f t="shared" si="9"/>
        <v>1.3425669600512946E-2</v>
      </c>
      <c r="O66" s="64">
        <f t="shared" si="45"/>
        <v>2.7500000000000021E-2</v>
      </c>
      <c r="P66" s="64">
        <f t="shared" si="45"/>
        <v>2.7500000000000021E-2</v>
      </c>
      <c r="Q66" s="64">
        <f t="shared" si="46"/>
        <v>2.7500000000000021E-2</v>
      </c>
      <c r="R66" s="64">
        <f t="shared" si="47"/>
        <v>2.7500000000000021E-2</v>
      </c>
      <c r="S66" s="64">
        <f t="shared" si="48"/>
        <v>2.7500000000000021E-2</v>
      </c>
      <c r="T66" s="64">
        <f t="shared" si="49"/>
        <v>2.7500000000000021E-2</v>
      </c>
      <c r="U66" s="64">
        <f t="shared" si="50"/>
        <v>2.7500000000000021E-2</v>
      </c>
      <c r="V66" s="64">
        <f t="shared" si="51"/>
        <v>2.7500000000000021E-2</v>
      </c>
      <c r="W66" s="64">
        <f t="shared" si="52"/>
        <v>2.7500000000000021E-2</v>
      </c>
      <c r="X66" s="64">
        <f t="shared" si="53"/>
        <v>2.7500000000000021E-2</v>
      </c>
      <c r="Y66" s="64">
        <f t="shared" si="54"/>
        <v>2.7500000000000021E-2</v>
      </c>
      <c r="Z66" s="64">
        <f t="shared" si="43"/>
        <v>0.18102287221952568</v>
      </c>
      <c r="AA66" s="64">
        <f t="shared" si="44"/>
        <v>0.17167930397292383</v>
      </c>
      <c r="AB66" s="64">
        <f t="shared" si="10"/>
        <v>0.196890629693213</v>
      </c>
      <c r="AC66" s="64">
        <f t="shared" si="11"/>
        <v>0.19262370431087728</v>
      </c>
      <c r="AD66" s="64">
        <f t="shared" si="12"/>
        <v>0.18860249424378814</v>
      </c>
      <c r="AE66" s="64">
        <f t="shared" si="13"/>
        <v>0.18479393450655385</v>
      </c>
      <c r="AF66" s="64">
        <f t="shared" si="14"/>
        <v>0.18117437196378677</v>
      </c>
      <c r="AG66" s="64">
        <f t="shared" si="15"/>
        <v>0.17772413084553906</v>
      </c>
      <c r="AH66" s="64">
        <f t="shared" si="16"/>
        <v>0.17442642790375421</v>
      </c>
      <c r="AI66" s="64">
        <f t="shared" si="17"/>
        <v>0.17126727701572908</v>
      </c>
      <c r="AJ66" s="64">
        <f t="shared" si="18"/>
        <v>0.17061314784232021</v>
      </c>
      <c r="AK66" s="356">
        <f>(1+O66)*'Projeções - Receitas'!N$34</f>
        <v>1893869835853.1123</v>
      </c>
      <c r="AL66" s="356">
        <f>(1+P66)*'Projeções - Receitas'!T$34</f>
        <v>1995479651129.2678</v>
      </c>
      <c r="AM66" s="356">
        <f>(1+Q66)*'Projeções - Receitas'!U$34</f>
        <v>2234937209264.7798</v>
      </c>
      <c r="AN66" s="356">
        <f>(1+R66)*'Projeções - Receitas'!V$34</f>
        <v>2503129674376.5537</v>
      </c>
      <c r="AO66" s="356">
        <f>(1+S66)*'Projeções - Receitas'!W$34</f>
        <v>2803505235301.7407</v>
      </c>
      <c r="AP66" s="356">
        <f>(1+T66)*'Projeções - Receitas'!X$34</f>
        <v>3139925863537.9497</v>
      </c>
      <c r="AQ66" s="356">
        <f>(1+U66)*'Projeções - Receitas'!Y$34</f>
        <v>3516716967162.5039</v>
      </c>
      <c r="AR66" s="356">
        <f>(1+V66)*'Projeções - Receitas'!Z$34</f>
        <v>3938723003222.0049</v>
      </c>
      <c r="AS66" s="356">
        <f>(1+W66)*'Projeções - Receitas'!AA$34</f>
        <v>4411369763608.6455</v>
      </c>
      <c r="AT66" s="356">
        <f>(1+X66)*'Projeções - Receitas'!AB$34</f>
        <v>4940734135241.6846</v>
      </c>
      <c r="AU66" s="356">
        <f>(1+Y66)*'Projeções - Receitas'!AC$34</f>
        <v>5533622231470.6875</v>
      </c>
      <c r="AV66" s="357">
        <f t="shared" si="19"/>
        <v>1662156664691.6702</v>
      </c>
      <c r="AW66" s="357">
        <f t="shared" si="20"/>
        <v>1751334615816.9504</v>
      </c>
      <c r="AX66" s="357">
        <f t="shared" si="21"/>
        <v>1961494769714.9841</v>
      </c>
      <c r="AY66" s="357">
        <f t="shared" si="22"/>
        <v>2196874142080.7827</v>
      </c>
      <c r="AZ66" s="357">
        <f t="shared" si="23"/>
        <v>2460499039130.4771</v>
      </c>
      <c r="BA66" s="357">
        <f t="shared" si="24"/>
        <v>2755758923826.1343</v>
      </c>
      <c r="BB66" s="357">
        <f t="shared" si="25"/>
        <v>3086449994685.271</v>
      </c>
      <c r="BC66" s="357">
        <f t="shared" si="26"/>
        <v>3456823994047.5039</v>
      </c>
      <c r="BD66" s="357">
        <f t="shared" si="27"/>
        <v>3871642873333.2041</v>
      </c>
      <c r="BE66" s="357">
        <f t="shared" si="28"/>
        <v>4336240018133.1899</v>
      </c>
      <c r="BF66" s="357">
        <f t="shared" si="29"/>
        <v>4856588820309.1738</v>
      </c>
      <c r="BG66" s="356">
        <f>(AK66*SUMPRODUCT(DA$10:DA$13,DA$28:DA$31)+AV66*SUMPRODUCT(DA$14:DA$23,DA$32:DA$41))*'Projeções - Receitas'!T$23+(AK66*DA$11*'Projeções - Receitas'!T$25)</f>
        <v>61901580719.972458</v>
      </c>
      <c r="BH66" s="356">
        <f>(AL66*SUMPRODUCT(DB$10:DB$13,DB$28:DB$31)+AW66*SUMPRODUCT(DB$14:DB$23,DB$32:DB$41))*'Projeções - Receitas'!U$23+(AL66*DB$11*'Projeções - Receitas'!U$25)</f>
        <v>49887938837.459831</v>
      </c>
      <c r="BI66" s="356">
        <f>(AM66*SUMPRODUCT(DC$10:DC$13,DC$28:DC$31)+AX66*SUMPRODUCT(DC$14:DC$23,DC$32:DC$41))*'Projeções - Receitas'!V$23+(AM66*DC$11*'Projeções - Receitas'!V$25)</f>
        <v>55200075354.825798</v>
      </c>
      <c r="BJ66" s="356">
        <f>(AN66*SUMPRODUCT(DD$10:DD$13,DD$28:DD$31)+AY66*SUMPRODUCT(DD$14:DD$23,DD$32:DD$41))*'Projeções - Receitas'!W$23+(AN66*DD$11*'Projeções - Receitas'!W$25)</f>
        <v>61023007032.324112</v>
      </c>
      <c r="BK66" s="356">
        <f>(AO66*SUMPRODUCT(DE$10:DE$13,DE$28:DE$31)+AZ66*SUMPRODUCT(DE$14:DE$23,DE$32:DE$41))*'Projeções - Receitas'!X$23+(AO66*DE$11*'Projeções - Receitas'!X$25)</f>
        <v>67429249130.659462</v>
      </c>
      <c r="BL66" s="356">
        <f>(AP66*SUMPRODUCT(DF$10:DF$13,DF$28:DF$31)+BA66*SUMPRODUCT(DF$14:DF$23,DF$32:DF$41))*'Projeções - Receitas'!Y$23+(AP66*DF$11*'Projeções - Receitas'!Y$25)</f>
        <v>74494258031.329803</v>
      </c>
      <c r="BM66" s="356">
        <f>(AQ66*SUMPRODUCT(DG$10:DG$13,DG$28:DG$31)+BB66*SUMPRODUCT(DG$14:DG$23,DG$32:DG$41))*'Projeções - Receitas'!Z$23+(AQ66*DG$11*'Projeções - Receitas'!Z$25)</f>
        <v>82290207470.429688</v>
      </c>
      <c r="BN66" s="356">
        <f>(AR66*SUMPRODUCT(DH$10:DH$13,DH$28:DH$31)+BC66*SUMPRODUCT(DH$14:DH$23,DH$32:DH$41))*'Projeções - Receitas'!AA$23+(AR66*DH$11*'Projeções - Receitas'!AA$25)</f>
        <v>90889186086.275543</v>
      </c>
      <c r="BO66" s="356">
        <f>(AS66*SUMPRODUCT(DI$10:DI$13,DI$28:DI$31)+BD66*SUMPRODUCT(DI$14:DI$23,DI$32:DI$41))*'Projeções - Receitas'!AB$23+(AS66*DI$11*'Projeções - Receitas'!AB$25)</f>
        <v>100370904229.04143</v>
      </c>
      <c r="BP66" s="356">
        <f>(AT66*SUMPRODUCT(DJ$10:DJ$13,DJ$28:DJ$31)+BE66*SUMPRODUCT(DJ$14:DJ$23,DJ$32:DJ$41))*'Projeções - Receitas'!AC$23+(AT66*DJ$11*'Projeções - Receitas'!AC$25)</f>
        <v>110825349492.15422</v>
      </c>
      <c r="BQ66" s="356">
        <f>(AU66*SUMPRODUCT(DK$10:DK$13,DK$28:DK$31)+BF66*SUMPRODUCT(DK$14:DK$23,DK$32:DK$41))*'Projeções - Receitas'!AD$23+(AU66*DK$11*'Projeções - Receitas'!AD$25)</f>
        <v>143291673838.55682</v>
      </c>
      <c r="BR66" s="357">
        <f>((BG66+'DRE + DCF'!T$12)*(1+'DRE + DCF'!T$15)+'DRE + DCF'!T$18)*(1+'DRE + DCF'!T$25)*'DRE + DCF'!T$33</f>
        <v>34306543405.513325</v>
      </c>
      <c r="BS66" s="357">
        <f>((BH66+'DRE + DCF'!U$12)*(1+'DRE + DCF'!U$15)+'DRE + DCF'!U$18)*(1+'DRE + DCF'!U$25)*'DRE + DCF'!U$33</f>
        <v>26113096524.894199</v>
      </c>
      <c r="BT66" s="357">
        <f>((BI66+'DRE + DCF'!V$12)*(1+'DRE + DCF'!V$15)+'DRE + DCF'!V$18)*(1+'DRE + DCF'!V$25)*'DRE + DCF'!V$33</f>
        <v>28984601304.246769</v>
      </c>
      <c r="BU66" s="357">
        <f>((BJ66+'DRE + DCF'!W$12)*(1+'DRE + DCF'!W$15)+'DRE + DCF'!W$18)*(1+'DRE + DCF'!W$25)*'DRE + DCF'!W$33</f>
        <v>32099744184.511017</v>
      </c>
      <c r="BV66" s="357">
        <f>((BK66+'DRE + DCF'!X$12)*(1+'DRE + DCF'!X$15)+'DRE + DCF'!X$18)*(1+'DRE + DCF'!X$25)*'DRE + DCF'!X$33</f>
        <v>35505062386.285522</v>
      </c>
      <c r="BW66" s="357">
        <f>((BL66+'DRE + DCF'!Y$12)*(1+'DRE + DCF'!Y$15)+'DRE + DCF'!Y$18)*(1+'DRE + DCF'!Y$25)*'DRE + DCF'!Y$33</f>
        <v>39248726479.511574</v>
      </c>
      <c r="BX66" s="357">
        <f>((BM66+'DRE + DCF'!Z$12)*(1+'DRE + DCF'!Z$15)+'DRE + DCF'!Z$18)*(1+'DRE + DCF'!Z$25)*'DRE + DCF'!Z$33</f>
        <v>43376922884.106087</v>
      </c>
      <c r="BY66" s="357">
        <f>((BN66+'DRE + DCF'!AA$12)*(1+'DRE + DCF'!AA$15)+'DRE + DCF'!AA$18)*(1+'DRE + DCF'!AA$25)*'DRE + DCF'!AA$33</f>
        <v>47932104041.975136</v>
      </c>
      <c r="BZ66" s="357">
        <f>((BO66+'DRE + DCF'!AB$12)*(1+'DRE + DCF'!AB$15)+'DRE + DCF'!AB$18)*(1+'DRE + DCF'!AB$25)*'DRE + DCF'!AB$33</f>
        <v>52960480715.379257</v>
      </c>
      <c r="CA66" s="357">
        <f>((BP66+'DRE + DCF'!AC$12)*(1+'DRE + DCF'!AC$15)+'DRE + DCF'!AC$18)*(1+'DRE + DCF'!AC$25)*'DRE + DCF'!AC$33</f>
        <v>58514759998.898964</v>
      </c>
      <c r="CB66" s="357">
        <f>((BQ66+'DRE + DCF'!AD$12)*(1+'DRE + DCF'!AD$15)+'DRE + DCF'!AD$18)*(1+'DRE + DCF'!AD$25)*'DRE + DCF'!AD$33</f>
        <v>75619997616.760284</v>
      </c>
      <c r="CC66" s="357">
        <f>BR66*(1-DA$47)+('DRE + DCF'!N$53*10^6)</f>
        <v>199559366360.0069</v>
      </c>
      <c r="CD66" s="357">
        <f>BS66*(1-DB$47)+('DRE + DCF'!T$53*10^6)</f>
        <v>200997798473.24948</v>
      </c>
      <c r="CE66" s="357">
        <f>BT66*(1-DC$47)+('DRE + DCF'!U$53*10^6)</f>
        <v>220019097228.46732</v>
      </c>
      <c r="CF66" s="357">
        <f>BU66*(1-DD$47)+('DRE + DCF'!V$53*10^6)</f>
        <v>241081055124.44589</v>
      </c>
      <c r="CG66" s="357">
        <f>BV66*(1-DE$47)+('DRE + DCF'!W$53*10^6)</f>
        <v>264374040001.71323</v>
      </c>
      <c r="CH66" s="357">
        <f>BW66*(1-DF$47)+('DRE + DCF'!X$53*10^6)</f>
        <v>290119627191.0332</v>
      </c>
      <c r="CI66" s="357">
        <f>BX66*(1-DG$47)+('DRE + DCF'!Y$53*10^6)</f>
        <v>318569493950.02979</v>
      </c>
      <c r="CJ66" s="357">
        <f>BY66*(1-DH$47)+('DRE + DCF'!Z$53*10^6)</f>
        <v>350003061194.48108</v>
      </c>
      <c r="CK66" s="357">
        <f>BZ66*(1-DI$47)+('DRE + DCF'!AA$53*10^6)</f>
        <v>384729735014.44232</v>
      </c>
      <c r="CL66" s="357">
        <f>CA66*(1-DJ$47)+('DRE + DCF'!AB$53*10^6)</f>
        <v>423093040900.75311</v>
      </c>
      <c r="CM66" s="357">
        <f>CB66*(1-DK$47)+('DRE + DCF'!AC$53*10^6)</f>
        <v>472054353940.72913</v>
      </c>
      <c r="CN66" s="357">
        <f t="shared" si="30"/>
        <v>1102398630146.5933</v>
      </c>
      <c r="CO66" s="357">
        <f t="shared" si="31"/>
        <v>1170774774954.5256</v>
      </c>
      <c r="CP66" s="357">
        <f t="shared" si="32"/>
        <v>1117468604632.3899</v>
      </c>
      <c r="CQ66" s="357">
        <f t="shared" si="33"/>
        <v>1251564837188.2769</v>
      </c>
      <c r="CR66" s="357">
        <f t="shared" si="34"/>
        <v>1401752617650.8704</v>
      </c>
      <c r="CS66" s="357">
        <f t="shared" si="35"/>
        <v>1569962931768.9749</v>
      </c>
      <c r="CT66" s="357">
        <f t="shared" si="36"/>
        <v>1758358483581.252</v>
      </c>
      <c r="CU66" s="357">
        <f t="shared" si="37"/>
        <v>1969361501611.0024</v>
      </c>
      <c r="CV66" s="357">
        <f t="shared" si="38"/>
        <v>2205684881804.3228</v>
      </c>
      <c r="CW66" s="357">
        <f t="shared" si="39"/>
        <v>2470367067620.8423</v>
      </c>
      <c r="CX66" s="358">
        <f t="shared" si="40"/>
        <v>2766811115735.3438</v>
      </c>
    </row>
    <row r="67" spans="4:102" ht="30" customHeight="1" x14ac:dyDescent="0.25">
      <c r="D67" s="355">
        <f t="shared" si="41"/>
        <v>2.3757522725086022E-2</v>
      </c>
      <c r="E67" s="64">
        <f t="shared" si="0"/>
        <v>1.4415848570442452E-2</v>
      </c>
      <c r="F67" s="64">
        <f t="shared" si="1"/>
        <v>3.9616100437650764E-2</v>
      </c>
      <c r="G67" s="64">
        <f t="shared" si="2"/>
        <v>3.5351127735818944E-2</v>
      </c>
      <c r="H67" s="64">
        <f t="shared" si="3"/>
        <v>3.1331748670024223E-2</v>
      </c>
      <c r="I67" s="64">
        <f t="shared" si="4"/>
        <v>2.7524916767126345E-2</v>
      </c>
      <c r="J67" s="64">
        <f t="shared" si="5"/>
        <v>2.3906991027227181E-2</v>
      </c>
      <c r="K67" s="64">
        <f t="shared" si="6"/>
        <v>2.0458305038035501E-2</v>
      </c>
      <c r="L67" s="64">
        <f t="shared" si="7"/>
        <v>1.7162083608177808E-2</v>
      </c>
      <c r="M67" s="64">
        <f t="shared" si="8"/>
        <v>1.4004347521273081E-2</v>
      </c>
      <c r="N67" s="64">
        <f t="shared" si="9"/>
        <v>1.3351553651445525E-2</v>
      </c>
      <c r="O67" s="64">
        <f t="shared" si="45"/>
        <v>2.8000000000000021E-2</v>
      </c>
      <c r="P67" s="64">
        <f t="shared" si="45"/>
        <v>2.8000000000000021E-2</v>
      </c>
      <c r="Q67" s="64">
        <f t="shared" si="46"/>
        <v>2.8000000000000021E-2</v>
      </c>
      <c r="R67" s="64">
        <f t="shared" si="47"/>
        <v>2.8000000000000021E-2</v>
      </c>
      <c r="S67" s="64">
        <f t="shared" si="48"/>
        <v>2.8000000000000021E-2</v>
      </c>
      <c r="T67" s="64">
        <f t="shared" si="49"/>
        <v>2.8000000000000021E-2</v>
      </c>
      <c r="U67" s="64">
        <f t="shared" si="50"/>
        <v>2.8000000000000021E-2</v>
      </c>
      <c r="V67" s="64">
        <f t="shared" si="51"/>
        <v>2.8000000000000021E-2</v>
      </c>
      <c r="W67" s="64">
        <f t="shared" si="52"/>
        <v>2.8000000000000021E-2</v>
      </c>
      <c r="X67" s="64">
        <f t="shared" si="53"/>
        <v>2.8000000000000021E-2</v>
      </c>
      <c r="Y67" s="64">
        <f t="shared" si="54"/>
        <v>2.8000000000000021E-2</v>
      </c>
      <c r="Z67" s="64">
        <f t="shared" si="43"/>
        <v>0.18094500096689328</v>
      </c>
      <c r="AA67" s="64">
        <f t="shared" si="44"/>
        <v>0.17160332681224971</v>
      </c>
      <c r="AB67" s="64">
        <f t="shared" si="10"/>
        <v>0.19680357867945802</v>
      </c>
      <c r="AC67" s="64">
        <f t="shared" si="11"/>
        <v>0.1925386059776262</v>
      </c>
      <c r="AD67" s="64">
        <f t="shared" si="12"/>
        <v>0.18851922691183148</v>
      </c>
      <c r="AE67" s="64">
        <f t="shared" si="13"/>
        <v>0.18471239500893361</v>
      </c>
      <c r="AF67" s="64">
        <f t="shared" si="14"/>
        <v>0.18109446926903444</v>
      </c>
      <c r="AG67" s="64">
        <f t="shared" si="15"/>
        <v>0.17764578327984276</v>
      </c>
      <c r="AH67" s="64">
        <f t="shared" si="16"/>
        <v>0.17434956184998507</v>
      </c>
      <c r="AI67" s="64">
        <f t="shared" si="17"/>
        <v>0.17119182576308034</v>
      </c>
      <c r="AJ67" s="64">
        <f t="shared" si="18"/>
        <v>0.17053903189325278</v>
      </c>
      <c r="AK67" s="356">
        <f>(1+O67)*'Projeções - Receitas'!N$34</f>
        <v>1894791427014.1111</v>
      </c>
      <c r="AL67" s="356">
        <f>(1+P67)*'Projeções - Receitas'!T$34</f>
        <v>1996450687455.8513</v>
      </c>
      <c r="AM67" s="356">
        <f>(1+Q67)*'Projeções - Receitas'!U$34</f>
        <v>2236024769950.5537</v>
      </c>
      <c r="AN67" s="356">
        <f>(1+R67)*'Projeções - Receitas'!V$34</f>
        <v>2504347742344.6201</v>
      </c>
      <c r="AO67" s="356">
        <f>(1+S67)*'Projeções - Receitas'!W$34</f>
        <v>2804869471425.9751</v>
      </c>
      <c r="AP67" s="356">
        <f>(1+T67)*'Projeções - Receitas'!X$34</f>
        <v>3141453807997.0918</v>
      </c>
      <c r="AQ67" s="356">
        <f>(1+U67)*'Projeções - Receitas'!Y$34</f>
        <v>3518428264956.7432</v>
      </c>
      <c r="AR67" s="356">
        <f>(1+V67)*'Projeções - Receitas'!Z$34</f>
        <v>3940639656751.5527</v>
      </c>
      <c r="AS67" s="356">
        <f>(1+W67)*'Projeções - Receitas'!AA$34</f>
        <v>4413516415561.7402</v>
      </c>
      <c r="AT67" s="356">
        <f>(1+X67)*'Projeções - Receitas'!AB$34</f>
        <v>4943138385429.1494</v>
      </c>
      <c r="AU67" s="356">
        <f>(1+Y67)*'Projeções - Receitas'!AC$34</f>
        <v>5536314991680.6484</v>
      </c>
      <c r="AV67" s="357">
        <f t="shared" si="19"/>
        <v>1662965500051.6172</v>
      </c>
      <c r="AW67" s="357">
        <f t="shared" si="20"/>
        <v>1752186846773.5522</v>
      </c>
      <c r="AX67" s="357">
        <f t="shared" si="21"/>
        <v>1962449268386.3787</v>
      </c>
      <c r="AY67" s="357">
        <f t="shared" si="22"/>
        <v>2197943180592.7441</v>
      </c>
      <c r="AZ67" s="357">
        <f t="shared" si="23"/>
        <v>2461696362263.874</v>
      </c>
      <c r="BA67" s="357">
        <f t="shared" si="24"/>
        <v>2757099925735.5386</v>
      </c>
      <c r="BB67" s="357">
        <f t="shared" si="25"/>
        <v>3087951916823.8032</v>
      </c>
      <c r="BC67" s="357">
        <f t="shared" si="26"/>
        <v>3458506146842.6602</v>
      </c>
      <c r="BD67" s="357">
        <f t="shared" si="27"/>
        <v>3873526884463.7803</v>
      </c>
      <c r="BE67" s="357">
        <f t="shared" si="28"/>
        <v>4338350110599.4346</v>
      </c>
      <c r="BF67" s="357">
        <f t="shared" si="29"/>
        <v>4858952123871.3672</v>
      </c>
      <c r="BG67" s="356">
        <f>(AK67*SUMPRODUCT(DA$10:DA$13,DA$28:DA$31)+AV67*SUMPRODUCT(DA$14:DA$23,DA$32:DA$41))*'Projeções - Receitas'!T$23+(AK67*DA$11*'Projeções - Receitas'!T$25)</f>
        <v>61931703143.680481</v>
      </c>
      <c r="BH67" s="356">
        <f>(AL67*SUMPRODUCT(DB$10:DB$13,DB$28:DB$31)+AW67*SUMPRODUCT(DB$14:DB$23,DB$32:DB$41))*'Projeções - Receitas'!U$23+(AL67*DB$11*'Projeções - Receitas'!U$25)</f>
        <v>49912215206.723785</v>
      </c>
      <c r="BI67" s="356">
        <f>(AM67*SUMPRODUCT(DC$10:DC$13,DC$28:DC$31)+AX67*SUMPRODUCT(DC$14:DC$23,DC$32:DC$41))*'Projeções - Receitas'!V$23+(AM67*DC$11*'Projeções - Receitas'!V$25)</f>
        <v>55226936705.363434</v>
      </c>
      <c r="BJ67" s="356">
        <f>(AN67*SUMPRODUCT(DD$10:DD$13,DD$28:DD$31)+AY67*SUMPRODUCT(DD$14:DD$23,DD$32:DD$41))*'Projeções - Receitas'!W$23+(AN67*DD$11*'Projeções - Receitas'!W$25)</f>
        <v>61052701926.257164</v>
      </c>
      <c r="BK67" s="356">
        <f>(AO67*SUMPRODUCT(DE$10:DE$13,DE$28:DE$31)+AZ67*SUMPRODUCT(DE$14:DE$23,DE$32:DE$41))*'Projeções - Receitas'!X$23+(AO67*DE$11*'Projeções - Receitas'!X$25)</f>
        <v>67462061417.341019</v>
      </c>
      <c r="BL67" s="356">
        <f>(AP67*SUMPRODUCT(DF$10:DF$13,DF$28:DF$31)+BA67*SUMPRODUCT(DF$14:DF$23,DF$32:DF$41))*'Projeções - Receitas'!Y$23+(AP67*DF$11*'Projeções - Receitas'!Y$25)</f>
        <v>74530508278.546997</v>
      </c>
      <c r="BM67" s="356">
        <f>(AQ67*SUMPRODUCT(DG$10:DG$13,DG$28:DG$31)+BB67*SUMPRODUCT(DG$14:DG$23,DG$32:DG$41))*'Projeções - Receitas'!Z$23+(AQ67*DG$11*'Projeções - Receitas'!Z$25)</f>
        <v>82330251367.008942</v>
      </c>
      <c r="BN67" s="356">
        <f>(AR67*SUMPRODUCT(DH$10:DH$13,DH$28:DH$31)+BC67*SUMPRODUCT(DH$14:DH$23,DH$32:DH$41))*'Projeções - Receitas'!AA$23+(AR67*DH$11*'Projeções - Receitas'!AA$25)</f>
        <v>90933414400.672729</v>
      </c>
      <c r="BO67" s="356">
        <f>(AS67*SUMPRODUCT(DI$10:DI$13,DI$28:DI$31)+BD67*SUMPRODUCT(DI$14:DI$23,DI$32:DI$41))*'Projeções - Receitas'!AB$23+(AS67*DI$11*'Projeções - Receitas'!AB$25)</f>
        <v>100419746518.20393</v>
      </c>
      <c r="BP67" s="356">
        <f>(AT67*SUMPRODUCT(DJ$10:DJ$13,DJ$28:DJ$31)+BE67*SUMPRODUCT(DJ$14:DJ$23,DJ$32:DJ$41))*'Projeções - Receitas'!AC$23+(AT67*DJ$11*'Projeções - Receitas'!AC$25)</f>
        <v>110879279102.61278</v>
      </c>
      <c r="BQ67" s="356">
        <f>(AU67*SUMPRODUCT(DK$10:DK$13,DK$28:DK$31)+BF67*SUMPRODUCT(DK$14:DK$23,DK$32:DK$41))*'Projeções - Receitas'!AD$23+(AU67*DK$11*'Projeções - Receitas'!AD$25)</f>
        <v>143361402146.99414</v>
      </c>
      <c r="BR67" s="357">
        <f>((BG67+'DRE + DCF'!T$12)*(1+'DRE + DCF'!T$15)+'DRE + DCF'!T$18)*(1+'DRE + DCF'!T$25)*'DRE + DCF'!T$33</f>
        <v>34324990041.416882</v>
      </c>
      <c r="BS67" s="357">
        <f>((BH67+'DRE + DCF'!U$12)*(1+'DRE + DCF'!U$15)+'DRE + DCF'!U$18)*(1+'DRE + DCF'!U$25)*'DRE + DCF'!U$33</f>
        <v>26127786056.179501</v>
      </c>
      <c r="BT67" s="357">
        <f>((BI67+'DRE + DCF'!V$12)*(1+'DRE + DCF'!V$15)+'DRE + DCF'!V$18)*(1+'DRE + DCF'!V$25)*'DRE + DCF'!V$33</f>
        <v>29000836541.951935</v>
      </c>
      <c r="BU67" s="357">
        <f>((BJ67+'DRE + DCF'!W$12)*(1+'DRE + DCF'!W$15)+'DRE + DCF'!W$18)*(1+'DRE + DCF'!W$25)*'DRE + DCF'!W$33</f>
        <v>32117671638.974972</v>
      </c>
      <c r="BV67" s="357">
        <f>((BK67+'DRE + DCF'!X$12)*(1+'DRE + DCF'!X$15)+'DRE + DCF'!X$18)*(1+'DRE + DCF'!X$25)*'DRE + DCF'!X$33</f>
        <v>35524849334.948692</v>
      </c>
      <c r="BW67" s="357">
        <f>((BL67+'DRE + DCF'!Y$12)*(1+'DRE + DCF'!Y$15)+'DRE + DCF'!Y$18)*(1+'DRE + DCF'!Y$25)*'DRE + DCF'!Y$33</f>
        <v>39270561732.020882</v>
      </c>
      <c r="BX67" s="357">
        <f>((BM67+'DRE + DCF'!Z$12)*(1+'DRE + DCF'!Z$15)+'DRE + DCF'!Z$18)*(1+'DRE + DCF'!Z$25)*'DRE + DCF'!Z$33</f>
        <v>43401015720.315666</v>
      </c>
      <c r="BY67" s="357">
        <f>((BN67+'DRE + DCF'!AA$12)*(1+'DRE + DCF'!AA$15)+'DRE + DCF'!AA$18)*(1+'DRE + DCF'!AA$25)*'DRE + DCF'!AA$33</f>
        <v>47958684090.540298</v>
      </c>
      <c r="BZ67" s="357">
        <f>((BO67+'DRE + DCF'!AB$12)*(1+'DRE + DCF'!AB$15)+'DRE + DCF'!AB$18)*(1+'DRE + DCF'!AB$25)*'DRE + DCF'!AB$33</f>
        <v>52989800083.730324</v>
      </c>
      <c r="CA67" s="357">
        <f>((BP67+'DRE + DCF'!AC$12)*(1+'DRE + DCF'!AC$15)+'DRE + DCF'!AC$18)*(1+'DRE + DCF'!AC$25)*'DRE + DCF'!AC$33</f>
        <v>58547096165.294685</v>
      </c>
      <c r="CB67" s="357">
        <f>((BQ67+'DRE + DCF'!AD$12)*(1+'DRE + DCF'!AD$15)+'DRE + DCF'!AD$18)*(1+'DRE + DCF'!AD$25)*'DRE + DCF'!AD$33</f>
        <v>75660906829.978073</v>
      </c>
      <c r="CC67" s="357">
        <f>BR67*(1-DA$47)+('DRE + DCF'!N$53*10^6)</f>
        <v>199570588604.68597</v>
      </c>
      <c r="CD67" s="357">
        <f>BS67*(1-DB$47)+('DRE + DCF'!T$53*10^6)</f>
        <v>201006612192.02066</v>
      </c>
      <c r="CE67" s="357">
        <f>BT67*(1-DC$47)+('DRE + DCF'!U$53*10^6)</f>
        <v>220028838371.09042</v>
      </c>
      <c r="CF67" s="357">
        <f>BU67*(1-DD$47)+('DRE + DCF'!V$53*10^6)</f>
        <v>241091811597.12427</v>
      </c>
      <c r="CG67" s="357">
        <f>BV67*(1-DE$47)+('DRE + DCF'!W$53*10^6)</f>
        <v>264385912170.91113</v>
      </c>
      <c r="CH67" s="357">
        <f>BW67*(1-DF$47)+('DRE + DCF'!X$53*10^6)</f>
        <v>290132728342.53876</v>
      </c>
      <c r="CI67" s="357">
        <f>BX67*(1-DG$47)+('DRE + DCF'!Y$53*10^6)</f>
        <v>318583949651.75555</v>
      </c>
      <c r="CJ67" s="357">
        <f>BY67*(1-DH$47)+('DRE + DCF'!Z$53*10^6)</f>
        <v>350019009223.62018</v>
      </c>
      <c r="CK67" s="357">
        <f>BZ67*(1-DI$47)+('DRE + DCF'!AA$53*10^6)</f>
        <v>384747326635.453</v>
      </c>
      <c r="CL67" s="357">
        <f>CA67*(1-DJ$47)+('DRE + DCF'!AB$53*10^6)</f>
        <v>423112442600.59058</v>
      </c>
      <c r="CM67" s="357">
        <f>CB67*(1-DK$47)+('DRE + DCF'!AC$53*10^6)</f>
        <v>472078899468.65979</v>
      </c>
      <c r="CN67" s="357">
        <f t="shared" si="30"/>
        <v>1102935077168.562</v>
      </c>
      <c r="CO67" s="357">
        <f t="shared" si="31"/>
        <v>1171344495039.6616</v>
      </c>
      <c r="CP67" s="357">
        <f t="shared" si="32"/>
        <v>1118012384975.2769</v>
      </c>
      <c r="CQ67" s="357">
        <f t="shared" si="33"/>
        <v>1252173871172.3101</v>
      </c>
      <c r="CR67" s="357">
        <f t="shared" si="34"/>
        <v>1402434735712.9875</v>
      </c>
      <c r="CS67" s="357">
        <f t="shared" si="35"/>
        <v>1570726903998.5459</v>
      </c>
      <c r="CT67" s="357">
        <f t="shared" si="36"/>
        <v>1759214132478.3716</v>
      </c>
      <c r="CU67" s="357">
        <f t="shared" si="37"/>
        <v>1970319828375.7764</v>
      </c>
      <c r="CV67" s="357">
        <f t="shared" si="38"/>
        <v>2206758207780.8701</v>
      </c>
      <c r="CW67" s="357">
        <f t="shared" si="39"/>
        <v>2471569192714.5747</v>
      </c>
      <c r="CX67" s="358">
        <f t="shared" si="40"/>
        <v>2768157495840.3242</v>
      </c>
    </row>
    <row r="68" spans="4:102" ht="30" customHeight="1" x14ac:dyDescent="0.25">
      <c r="D68" s="355">
        <f t="shared" si="41"/>
        <v>2.3679727185873689E-2</v>
      </c>
      <c r="E68" s="64">
        <f t="shared" si="0"/>
        <v>1.4339945281582306E-2</v>
      </c>
      <c r="F68" s="64">
        <f t="shared" si="1"/>
        <v>3.9529134062703558E-2</v>
      </c>
      <c r="G68" s="64">
        <f t="shared" si="2"/>
        <v>3.526611214280434E-2</v>
      </c>
      <c r="H68" s="64">
        <f t="shared" si="3"/>
        <v>3.1248562298040322E-2</v>
      </c>
      <c r="I68" s="64">
        <f t="shared" si="4"/>
        <v>2.7443456549523265E-2</v>
      </c>
      <c r="J68" s="64">
        <f t="shared" si="5"/>
        <v>2.3827166021045343E-2</v>
      </c>
      <c r="K68" s="64">
        <f t="shared" si="6"/>
        <v>2.0380033648873697E-2</v>
      </c>
      <c r="L68" s="64">
        <f t="shared" si="7"/>
        <v>1.7085292290484277E-2</v>
      </c>
      <c r="M68" s="64">
        <f t="shared" si="8"/>
        <v>1.3928969629103283E-2</v>
      </c>
      <c r="N68" s="64">
        <f t="shared" si="9"/>
        <v>1.3277509764555079E-2</v>
      </c>
      <c r="O68" s="64">
        <f t="shared" si="45"/>
        <v>2.8500000000000022E-2</v>
      </c>
      <c r="P68" s="64">
        <f t="shared" si="45"/>
        <v>2.8500000000000022E-2</v>
      </c>
      <c r="Q68" s="64">
        <f t="shared" si="46"/>
        <v>2.8500000000000022E-2</v>
      </c>
      <c r="R68" s="64">
        <f t="shared" si="47"/>
        <v>2.8500000000000022E-2</v>
      </c>
      <c r="S68" s="64">
        <f t="shared" si="48"/>
        <v>2.8500000000000022E-2</v>
      </c>
      <c r="T68" s="64">
        <f t="shared" si="49"/>
        <v>2.8500000000000022E-2</v>
      </c>
      <c r="U68" s="64">
        <f t="shared" si="50"/>
        <v>2.8500000000000022E-2</v>
      </c>
      <c r="V68" s="64">
        <f t="shared" si="51"/>
        <v>2.8500000000000022E-2</v>
      </c>
      <c r="W68" s="64">
        <f t="shared" si="52"/>
        <v>2.8500000000000022E-2</v>
      </c>
      <c r="X68" s="64">
        <f t="shared" si="53"/>
        <v>2.8500000000000022E-2</v>
      </c>
      <c r="Y68" s="64">
        <f t="shared" si="54"/>
        <v>2.8500000000000022E-2</v>
      </c>
      <c r="Z68" s="64">
        <f t="shared" si="43"/>
        <v>0.18086720542768095</v>
      </c>
      <c r="AA68" s="64">
        <f t="shared" si="44"/>
        <v>0.17152742352338957</v>
      </c>
      <c r="AB68" s="64">
        <f t="shared" si="10"/>
        <v>0.19671661230451082</v>
      </c>
      <c r="AC68" s="64">
        <f t="shared" si="11"/>
        <v>0.1924535903846116</v>
      </c>
      <c r="AD68" s="64">
        <f t="shared" si="12"/>
        <v>0.18843604053984758</v>
      </c>
      <c r="AE68" s="64">
        <f t="shared" si="13"/>
        <v>0.18463093479133053</v>
      </c>
      <c r="AF68" s="64">
        <f t="shared" si="14"/>
        <v>0.1810146442628526</v>
      </c>
      <c r="AG68" s="64">
        <f t="shared" si="15"/>
        <v>0.17756751189068096</v>
      </c>
      <c r="AH68" s="64">
        <f t="shared" si="16"/>
        <v>0.17427277053229154</v>
      </c>
      <c r="AI68" s="64">
        <f t="shared" si="17"/>
        <v>0.17111644787091054</v>
      </c>
      <c r="AJ68" s="64">
        <f t="shared" si="18"/>
        <v>0.17046498800636234</v>
      </c>
      <c r="AK68" s="356">
        <f>(1+O68)*'Projeções - Receitas'!N$34</f>
        <v>1895713018175.1101</v>
      </c>
      <c r="AL68" s="356">
        <f>(1+P68)*'Projeções - Receitas'!T$34</f>
        <v>1997421723782.4348</v>
      </c>
      <c r="AM68" s="356">
        <f>(1+Q68)*'Projeções - Receitas'!U$34</f>
        <v>2237112330636.3271</v>
      </c>
      <c r="AN68" s="356">
        <f>(1+R68)*'Projeções - Receitas'!V$34</f>
        <v>2505565810312.6865</v>
      </c>
      <c r="AO68" s="356">
        <f>(1+S68)*'Projeções - Receitas'!W$34</f>
        <v>2806233707550.2095</v>
      </c>
      <c r="AP68" s="356">
        <f>(1+T68)*'Projeções - Receitas'!X$34</f>
        <v>3142981752456.2344</v>
      </c>
      <c r="AQ68" s="356">
        <f>(1+U68)*'Projeções - Receitas'!Y$34</f>
        <v>3520139562750.9829</v>
      </c>
      <c r="AR68" s="356">
        <f>(1+V68)*'Projeções - Receitas'!Z$34</f>
        <v>3942556310281.1011</v>
      </c>
      <c r="AS68" s="356">
        <f>(1+W68)*'Projeções - Receitas'!AA$34</f>
        <v>4415663067514.834</v>
      </c>
      <c r="AT68" s="356">
        <f>(1+X68)*'Projeções - Receitas'!AB$34</f>
        <v>4945542635616.6143</v>
      </c>
      <c r="AU68" s="356">
        <f>(1+Y68)*'Projeções - Receitas'!AC$34</f>
        <v>5539007751890.6094</v>
      </c>
      <c r="AV68" s="357">
        <f t="shared" si="19"/>
        <v>1663774335411.5645</v>
      </c>
      <c r="AW68" s="357">
        <f t="shared" si="20"/>
        <v>1753039077730.1541</v>
      </c>
      <c r="AX68" s="357">
        <f t="shared" si="21"/>
        <v>1963403767057.7727</v>
      </c>
      <c r="AY68" s="357">
        <f t="shared" si="22"/>
        <v>2199012219104.7056</v>
      </c>
      <c r="AZ68" s="357">
        <f t="shared" si="23"/>
        <v>2462893685397.2705</v>
      </c>
      <c r="BA68" s="357">
        <f t="shared" si="24"/>
        <v>2758440927644.9429</v>
      </c>
      <c r="BB68" s="357">
        <f t="shared" si="25"/>
        <v>3089453838962.3364</v>
      </c>
      <c r="BC68" s="357">
        <f t="shared" si="26"/>
        <v>3460188299637.8169</v>
      </c>
      <c r="BD68" s="357">
        <f t="shared" si="27"/>
        <v>3875410895594.356</v>
      </c>
      <c r="BE68" s="357">
        <f t="shared" si="28"/>
        <v>4340460203065.6787</v>
      </c>
      <c r="BF68" s="357">
        <f t="shared" si="29"/>
        <v>4861315427433.5615</v>
      </c>
      <c r="BG68" s="356">
        <f>(AK68*SUMPRODUCT(DA$10:DA$13,DA$28:DA$31)+AV68*SUMPRODUCT(DA$14:DA$23,DA$32:DA$41))*'Projeções - Receitas'!T$23+(AK68*DA$11*'Projeções - Receitas'!T$25)</f>
        <v>61961825567.388489</v>
      </c>
      <c r="BH68" s="356">
        <f>(AL68*SUMPRODUCT(DB$10:DB$13,DB$28:DB$31)+AW68*SUMPRODUCT(DB$14:DB$23,DB$32:DB$41))*'Projeções - Receitas'!U$23+(AL68*DB$11*'Projeções - Receitas'!U$25)</f>
        <v>49936491575.987762</v>
      </c>
      <c r="BI68" s="356">
        <f>(AM68*SUMPRODUCT(DC$10:DC$13,DC$28:DC$31)+AX68*SUMPRODUCT(DC$14:DC$23,DC$32:DC$41))*'Projeções - Receitas'!V$23+(AM68*DC$11*'Projeções - Receitas'!V$25)</f>
        <v>55253798055.901031</v>
      </c>
      <c r="BJ68" s="356">
        <f>(AN68*SUMPRODUCT(DD$10:DD$13,DD$28:DD$31)+AY68*SUMPRODUCT(DD$14:DD$23,DD$32:DD$41))*'Projeções - Receitas'!W$23+(AN68*DD$11*'Projeções - Receitas'!W$25)</f>
        <v>61082396820.190132</v>
      </c>
      <c r="BK68" s="356">
        <f>(AO68*SUMPRODUCT(DE$10:DE$13,DE$28:DE$31)+AZ68*SUMPRODUCT(DE$14:DE$23,DE$32:DE$41))*'Projeções - Receitas'!X$23+(AO68*DE$11*'Projeções - Receitas'!X$25)</f>
        <v>67494873704.022644</v>
      </c>
      <c r="BL68" s="356">
        <f>(AP68*SUMPRODUCT(DF$10:DF$13,DF$28:DF$31)+BA68*SUMPRODUCT(DF$14:DF$23,DF$32:DF$41))*'Projeções - Receitas'!Y$23+(AP68*DF$11*'Projeções - Receitas'!Y$25)</f>
        <v>74566758525.764191</v>
      </c>
      <c r="BM68" s="356">
        <f>(AQ68*SUMPRODUCT(DG$10:DG$13,DG$28:DG$31)+BB68*SUMPRODUCT(DG$14:DG$23,DG$32:DG$41))*'Projeções - Receitas'!Z$23+(AQ68*DG$11*'Projeções - Receitas'!Z$25)</f>
        <v>82370295263.588226</v>
      </c>
      <c r="BN68" s="356">
        <f>(AR68*SUMPRODUCT(DH$10:DH$13,DH$28:DH$31)+BC68*SUMPRODUCT(DH$14:DH$23,DH$32:DH$41))*'Projeções - Receitas'!AA$23+(AR68*DH$11*'Projeções - Receitas'!AA$25)</f>
        <v>90977642715.070023</v>
      </c>
      <c r="BO68" s="356">
        <f>(AS68*SUMPRODUCT(DI$10:DI$13,DI$28:DI$31)+BD68*SUMPRODUCT(DI$14:DI$23,DI$32:DI$41))*'Projeções - Receitas'!AB$23+(AS68*DI$11*'Projeções - Receitas'!AB$25)</f>
        <v>100468588807.36646</v>
      </c>
      <c r="BP68" s="356">
        <f>(AT68*SUMPRODUCT(DJ$10:DJ$13,DJ$28:DJ$31)+BE68*SUMPRODUCT(DJ$14:DJ$23,DJ$32:DJ$41))*'Projeções - Receitas'!AC$23+(AT68*DJ$11*'Projeções - Receitas'!AC$25)</f>
        <v>110933208713.0712</v>
      </c>
      <c r="BQ68" s="356">
        <f>(AU68*SUMPRODUCT(DK$10:DK$13,DK$28:DK$31)+BF68*SUMPRODUCT(DK$14:DK$23,DK$32:DK$41))*'Projeções - Receitas'!AD$23+(AU68*DK$11*'Projeções - Receitas'!AD$25)</f>
        <v>143431130455.4313</v>
      </c>
      <c r="BR68" s="357">
        <f>((BG68+'DRE + DCF'!T$12)*(1+'DRE + DCF'!T$15)+'DRE + DCF'!T$18)*(1+'DRE + DCF'!T$25)*'DRE + DCF'!T$33</f>
        <v>34343436677.320423</v>
      </c>
      <c r="BS68" s="357">
        <f>((BH68+'DRE + DCF'!U$12)*(1+'DRE + DCF'!U$15)+'DRE + DCF'!U$18)*(1+'DRE + DCF'!U$25)*'DRE + DCF'!U$33</f>
        <v>26142475587.464813</v>
      </c>
      <c r="BT68" s="357">
        <f>((BI68+'DRE + DCF'!V$12)*(1+'DRE + DCF'!V$15)+'DRE + DCF'!V$18)*(1+'DRE + DCF'!V$25)*'DRE + DCF'!V$33</f>
        <v>29017071779.65707</v>
      </c>
      <c r="BU68" s="357">
        <f>((BJ68+'DRE + DCF'!W$12)*(1+'DRE + DCF'!W$15)+'DRE + DCF'!W$18)*(1+'DRE + DCF'!W$25)*'DRE + DCF'!W$33</f>
        <v>32135599093.438885</v>
      </c>
      <c r="BV68" s="357">
        <f>((BK68+'DRE + DCF'!X$12)*(1+'DRE + DCF'!X$15)+'DRE + DCF'!X$18)*(1+'DRE + DCF'!X$25)*'DRE + DCF'!X$33</f>
        <v>35544636283.611877</v>
      </c>
      <c r="BW68" s="357">
        <f>((BL68+'DRE + DCF'!Y$12)*(1+'DRE + DCF'!Y$15)+'DRE + DCF'!Y$18)*(1+'DRE + DCF'!Y$25)*'DRE + DCF'!Y$33</f>
        <v>39292396984.53019</v>
      </c>
      <c r="BX68" s="357">
        <f>((BM68+'DRE + DCF'!Z$12)*(1+'DRE + DCF'!Z$15)+'DRE + DCF'!Z$18)*(1+'DRE + DCF'!Z$25)*'DRE + DCF'!Z$33</f>
        <v>43425108556.525276</v>
      </c>
      <c r="BY68" s="357">
        <f>((BN68+'DRE + DCF'!AA$12)*(1+'DRE + DCF'!AA$15)+'DRE + DCF'!AA$18)*(1+'DRE + DCF'!AA$25)*'DRE + DCF'!AA$33</f>
        <v>47985264139.105507</v>
      </c>
      <c r="BZ68" s="357">
        <f>((BO68+'DRE + DCF'!AB$12)*(1+'DRE + DCF'!AB$15)+'DRE + DCF'!AB$18)*(1+'DRE + DCF'!AB$25)*'DRE + DCF'!AB$33</f>
        <v>53019119452.081406</v>
      </c>
      <c r="CA68" s="357">
        <f>((BP68+'DRE + DCF'!AC$12)*(1+'DRE + DCF'!AC$15)+'DRE + DCF'!AC$18)*(1+'DRE + DCF'!AC$25)*'DRE + DCF'!AC$33</f>
        <v>58579432331.690338</v>
      </c>
      <c r="CB68" s="357">
        <f>((BQ68+'DRE + DCF'!AD$12)*(1+'DRE + DCF'!AD$15)+'DRE + DCF'!AD$18)*(1+'DRE + DCF'!AD$25)*'DRE + DCF'!AD$33</f>
        <v>75701816043.195724</v>
      </c>
      <c r="CC68" s="357">
        <f>BR68*(1-DA$47)+('DRE + DCF'!N$53*10^6)</f>
        <v>199581810849.36502</v>
      </c>
      <c r="CD68" s="357">
        <f>BS68*(1-DB$47)+('DRE + DCF'!T$53*10^6)</f>
        <v>201015425910.79184</v>
      </c>
      <c r="CE68" s="357">
        <f>BT68*(1-DC$47)+('DRE + DCF'!U$53*10^6)</f>
        <v>220038579513.7135</v>
      </c>
      <c r="CF68" s="357">
        <f>BU68*(1-DD$47)+('DRE + DCF'!V$53*10^6)</f>
        <v>241102568069.80261</v>
      </c>
      <c r="CG68" s="357">
        <f>BV68*(1-DE$47)+('DRE + DCF'!W$53*10^6)</f>
        <v>264397784340.10904</v>
      </c>
      <c r="CH68" s="357">
        <f>BW68*(1-DF$47)+('DRE + DCF'!X$53*10^6)</f>
        <v>290145829494.04437</v>
      </c>
      <c r="CI68" s="357">
        <f>BX68*(1-DG$47)+('DRE + DCF'!Y$53*10^6)</f>
        <v>318598405353.48132</v>
      </c>
      <c r="CJ68" s="357">
        <f>BY68*(1-DH$47)+('DRE + DCF'!Z$53*10^6)</f>
        <v>350034957252.75934</v>
      </c>
      <c r="CK68" s="357">
        <f>BZ68*(1-DI$47)+('DRE + DCF'!AA$53*10^6)</f>
        <v>384764918256.46362</v>
      </c>
      <c r="CL68" s="357">
        <f>CA68*(1-DJ$47)+('DRE + DCF'!AB$53*10^6)</f>
        <v>423131844300.42798</v>
      </c>
      <c r="CM68" s="357">
        <f>CB68*(1-DK$47)+('DRE + DCF'!AC$53*10^6)</f>
        <v>472103444996.59039</v>
      </c>
      <c r="CN68" s="357">
        <f t="shared" si="30"/>
        <v>1103471524190.5313</v>
      </c>
      <c r="CO68" s="357">
        <f t="shared" si="31"/>
        <v>1171914215124.7976</v>
      </c>
      <c r="CP68" s="357">
        <f t="shared" si="32"/>
        <v>1118556165318.1636</v>
      </c>
      <c r="CQ68" s="357">
        <f t="shared" si="33"/>
        <v>1252782905156.3433</v>
      </c>
      <c r="CR68" s="357">
        <f t="shared" si="34"/>
        <v>1403116853775.1047</v>
      </c>
      <c r="CS68" s="357">
        <f t="shared" si="35"/>
        <v>1571490876228.1172</v>
      </c>
      <c r="CT68" s="357">
        <f t="shared" si="36"/>
        <v>1760069781375.4915</v>
      </c>
      <c r="CU68" s="357">
        <f t="shared" si="37"/>
        <v>1971278155140.5505</v>
      </c>
      <c r="CV68" s="357">
        <f t="shared" si="38"/>
        <v>2207831533757.417</v>
      </c>
      <c r="CW68" s="357">
        <f t="shared" si="39"/>
        <v>2472771317808.3071</v>
      </c>
      <c r="CX68" s="358">
        <f t="shared" si="40"/>
        <v>2769503875945.3047</v>
      </c>
    </row>
    <row r="69" spans="4:102" ht="30" customHeight="1" x14ac:dyDescent="0.25">
      <c r="D69" s="355">
        <f t="shared" si="41"/>
        <v>2.360200724971212E-2</v>
      </c>
      <c r="E69" s="64">
        <f t="shared" si="0"/>
        <v>1.4264115756851353E-2</v>
      </c>
      <c r="F69" s="64">
        <f t="shared" si="1"/>
        <v>3.9442252203183897E-2</v>
      </c>
      <c r="G69" s="64">
        <f t="shared" si="2"/>
        <v>3.5181179169413684E-2</v>
      </c>
      <c r="H69" s="64">
        <f t="shared" si="3"/>
        <v>3.1165456768011746E-2</v>
      </c>
      <c r="I69" s="64">
        <f t="shared" si="4"/>
        <v>2.7362075496368737E-2</v>
      </c>
      <c r="J69" s="64">
        <f t="shared" si="5"/>
        <v>2.3747418590185365E-2</v>
      </c>
      <c r="K69" s="64">
        <f t="shared" si="6"/>
        <v>2.0301838325201799E-2</v>
      </c>
      <c r="L69" s="64">
        <f t="shared" si="7"/>
        <v>1.7008575599921694E-2</v>
      </c>
      <c r="M69" s="64">
        <f t="shared" si="8"/>
        <v>1.3853664990472997E-2</v>
      </c>
      <c r="N69" s="64">
        <f t="shared" si="9"/>
        <v>1.3203537834794804E-2</v>
      </c>
      <c r="O69" s="64">
        <f t="shared" si="45"/>
        <v>2.9000000000000022E-2</v>
      </c>
      <c r="P69" s="64">
        <f t="shared" si="45"/>
        <v>2.9000000000000022E-2</v>
      </c>
      <c r="Q69" s="64">
        <f t="shared" si="46"/>
        <v>2.9000000000000022E-2</v>
      </c>
      <c r="R69" s="64">
        <f t="shared" si="47"/>
        <v>2.9000000000000022E-2</v>
      </c>
      <c r="S69" s="64">
        <f t="shared" si="48"/>
        <v>2.9000000000000022E-2</v>
      </c>
      <c r="T69" s="64">
        <f t="shared" si="49"/>
        <v>2.9000000000000022E-2</v>
      </c>
      <c r="U69" s="64">
        <f t="shared" si="50"/>
        <v>2.9000000000000022E-2</v>
      </c>
      <c r="V69" s="64">
        <f t="shared" si="51"/>
        <v>2.9000000000000022E-2</v>
      </c>
      <c r="W69" s="64">
        <f t="shared" si="52"/>
        <v>2.9000000000000022E-2</v>
      </c>
      <c r="X69" s="64">
        <f t="shared" si="53"/>
        <v>2.9000000000000022E-2</v>
      </c>
      <c r="Y69" s="64">
        <f t="shared" si="54"/>
        <v>2.9000000000000022E-2</v>
      </c>
      <c r="Z69" s="64">
        <f t="shared" si="43"/>
        <v>0.18078948549151938</v>
      </c>
      <c r="AA69" s="64">
        <f t="shared" si="44"/>
        <v>0.17145159399865861</v>
      </c>
      <c r="AB69" s="64">
        <f t="shared" si="10"/>
        <v>0.19662973044499116</v>
      </c>
      <c r="AC69" s="64">
        <f t="shared" si="11"/>
        <v>0.19236865741122094</v>
      </c>
      <c r="AD69" s="64">
        <f t="shared" si="12"/>
        <v>0.18835293500981901</v>
      </c>
      <c r="AE69" s="64">
        <f t="shared" si="13"/>
        <v>0.184549553738176</v>
      </c>
      <c r="AF69" s="64">
        <f t="shared" si="14"/>
        <v>0.18093489683199263</v>
      </c>
      <c r="AG69" s="64">
        <f t="shared" si="15"/>
        <v>0.17748931656700906</v>
      </c>
      <c r="AH69" s="64">
        <f t="shared" si="16"/>
        <v>0.17419605384172895</v>
      </c>
      <c r="AI69" s="64">
        <f t="shared" si="17"/>
        <v>0.17104114323228026</v>
      </c>
      <c r="AJ69" s="64">
        <f t="shared" si="18"/>
        <v>0.17039101607660206</v>
      </c>
      <c r="AK69" s="356">
        <f>(1+O69)*'Projeções - Receitas'!N$34</f>
        <v>1896634609336.1091</v>
      </c>
      <c r="AL69" s="356">
        <f>(1+P69)*'Projeções - Receitas'!T$34</f>
        <v>1998392760109.0181</v>
      </c>
      <c r="AM69" s="356">
        <f>(1+Q69)*'Projeções - Receitas'!U$34</f>
        <v>2238199891322.1006</v>
      </c>
      <c r="AN69" s="356">
        <f>(1+R69)*'Projeções - Receitas'!V$34</f>
        <v>2506783878280.7529</v>
      </c>
      <c r="AO69" s="356">
        <f>(1+S69)*'Projeções - Receitas'!W$34</f>
        <v>2807597943674.4434</v>
      </c>
      <c r="AP69" s="356">
        <f>(1+T69)*'Projeções - Receitas'!X$34</f>
        <v>3144509696915.377</v>
      </c>
      <c r="AQ69" s="356">
        <f>(1+U69)*'Projeções - Receitas'!Y$34</f>
        <v>3521850860545.2222</v>
      </c>
      <c r="AR69" s="356">
        <f>(1+V69)*'Projeções - Receitas'!Z$34</f>
        <v>3944472963810.6494</v>
      </c>
      <c r="AS69" s="356">
        <f>(1+W69)*'Projeções - Receitas'!AA$34</f>
        <v>4417809719467.9277</v>
      </c>
      <c r="AT69" s="356">
        <f>(1+X69)*'Projeções - Receitas'!AB$34</f>
        <v>4947946885804.0801</v>
      </c>
      <c r="AU69" s="356">
        <f>(1+Y69)*'Projeções - Receitas'!AC$34</f>
        <v>5541700512100.5703</v>
      </c>
      <c r="AV69" s="357">
        <f t="shared" si="19"/>
        <v>1664583170771.5117</v>
      </c>
      <c r="AW69" s="357">
        <f t="shared" si="20"/>
        <v>1753891308686.7556</v>
      </c>
      <c r="AX69" s="357">
        <f t="shared" si="21"/>
        <v>1964358265729.1667</v>
      </c>
      <c r="AY69" s="357">
        <f t="shared" si="22"/>
        <v>2200081257616.667</v>
      </c>
      <c r="AZ69" s="357">
        <f t="shared" si="23"/>
        <v>2464091008530.667</v>
      </c>
      <c r="BA69" s="357">
        <f t="shared" si="24"/>
        <v>2759781929554.3472</v>
      </c>
      <c r="BB69" s="357">
        <f t="shared" si="25"/>
        <v>3090955761100.8691</v>
      </c>
      <c r="BC69" s="357">
        <f t="shared" si="26"/>
        <v>3461870452432.9736</v>
      </c>
      <c r="BD69" s="357">
        <f t="shared" si="27"/>
        <v>3877294906724.9312</v>
      </c>
      <c r="BE69" s="357">
        <f t="shared" si="28"/>
        <v>4342570295531.9238</v>
      </c>
      <c r="BF69" s="357">
        <f t="shared" si="29"/>
        <v>4863678730995.7549</v>
      </c>
      <c r="BG69" s="356">
        <f>(AK69*SUMPRODUCT(DA$10:DA$13,DA$28:DA$31)+AV69*SUMPRODUCT(DA$14:DA$23,DA$32:DA$41))*'Projeções - Receitas'!T$23+(AK69*DA$11*'Projeções - Receitas'!T$25)</f>
        <v>61991947991.096466</v>
      </c>
      <c r="BH69" s="356">
        <f>(AL69*SUMPRODUCT(DB$10:DB$13,DB$28:DB$31)+AW69*SUMPRODUCT(DB$14:DB$23,DB$32:DB$41))*'Projeções - Receitas'!U$23+(AL69*DB$11*'Projeções - Receitas'!U$25)</f>
        <v>49960767945.251747</v>
      </c>
      <c r="BI69" s="356">
        <f>(AM69*SUMPRODUCT(DC$10:DC$13,DC$28:DC$31)+AX69*SUMPRODUCT(DC$14:DC$23,DC$32:DC$41))*'Projeções - Receitas'!V$23+(AM69*DC$11*'Projeções - Receitas'!V$25)</f>
        <v>55280659406.438644</v>
      </c>
      <c r="BJ69" s="356">
        <f>(AN69*SUMPRODUCT(DD$10:DD$13,DD$28:DD$31)+AY69*SUMPRODUCT(DD$14:DD$23,DD$32:DD$41))*'Projeções - Receitas'!W$23+(AN69*DD$11*'Projeções - Receitas'!W$25)</f>
        <v>61112091714.123154</v>
      </c>
      <c r="BK69" s="356">
        <f>(AO69*SUMPRODUCT(DE$10:DE$13,DE$28:DE$31)+AZ69*SUMPRODUCT(DE$14:DE$23,DE$32:DE$41))*'Projeções - Receitas'!X$23+(AO69*DE$11*'Projeções - Receitas'!X$25)</f>
        <v>67527685990.704208</v>
      </c>
      <c r="BL69" s="356">
        <f>(AP69*SUMPRODUCT(DF$10:DF$13,DF$28:DF$31)+BA69*SUMPRODUCT(DF$14:DF$23,DF$32:DF$41))*'Projeções - Receitas'!Y$23+(AP69*DF$11*'Projeções - Receitas'!Y$25)</f>
        <v>74603008772.981369</v>
      </c>
      <c r="BM69" s="356">
        <f>(AQ69*SUMPRODUCT(DG$10:DG$13,DG$28:DG$31)+BB69*SUMPRODUCT(DG$14:DG$23,DG$32:DG$41))*'Projeções - Receitas'!Z$23+(AQ69*DG$11*'Projeções - Receitas'!Z$25)</f>
        <v>82410339160.167511</v>
      </c>
      <c r="BN69" s="356">
        <f>(AR69*SUMPRODUCT(DH$10:DH$13,DH$28:DH$31)+BC69*SUMPRODUCT(DH$14:DH$23,DH$32:DH$41))*'Projeções - Receitas'!AA$23+(AR69*DH$11*'Projeções - Receitas'!AA$25)</f>
        <v>91021871029.467194</v>
      </c>
      <c r="BO69" s="356">
        <f>(AS69*SUMPRODUCT(DI$10:DI$13,DI$28:DI$31)+BD69*SUMPRODUCT(DI$14:DI$23,DI$32:DI$41))*'Projeções - Receitas'!AB$23+(AS69*DI$11*'Projeções - Receitas'!AB$25)</f>
        <v>100517431096.52905</v>
      </c>
      <c r="BP69" s="356">
        <f>(AT69*SUMPRODUCT(DJ$10:DJ$13,DJ$28:DJ$31)+BE69*SUMPRODUCT(DJ$14:DJ$23,DJ$32:DJ$41))*'Projeções - Receitas'!AC$23+(AT69*DJ$11*'Projeções - Receitas'!AC$25)</f>
        <v>110987138323.52968</v>
      </c>
      <c r="BQ69" s="356">
        <f>(AU69*SUMPRODUCT(DK$10:DK$13,DK$28:DK$31)+BF69*SUMPRODUCT(DK$14:DK$23,DK$32:DK$41))*'Projeções - Receitas'!AD$23+(AU69*DK$11*'Projeções - Receitas'!AD$25)</f>
        <v>143500858763.86856</v>
      </c>
      <c r="BR69" s="357">
        <f>((BG69+'DRE + DCF'!T$12)*(1+'DRE + DCF'!T$15)+'DRE + DCF'!T$18)*(1+'DRE + DCF'!T$25)*'DRE + DCF'!T$33</f>
        <v>34361883313.223946</v>
      </c>
      <c r="BS69" s="357">
        <f>((BH69+'DRE + DCF'!U$12)*(1+'DRE + DCF'!U$15)+'DRE + DCF'!U$18)*(1+'DRE + DCF'!U$25)*'DRE + DCF'!U$33</f>
        <v>26157165118.750141</v>
      </c>
      <c r="BT69" s="357">
        <f>((BI69+'DRE + DCF'!V$12)*(1+'DRE + DCF'!V$15)+'DRE + DCF'!V$18)*(1+'DRE + DCF'!V$25)*'DRE + DCF'!V$33</f>
        <v>29033307017.362213</v>
      </c>
      <c r="BU69" s="357">
        <f>((BJ69+'DRE + DCF'!W$12)*(1+'DRE + DCF'!W$15)+'DRE + DCF'!W$18)*(1+'DRE + DCF'!W$25)*'DRE + DCF'!W$33</f>
        <v>32153526547.902821</v>
      </c>
      <c r="BV69" s="357">
        <f>((BK69+'DRE + DCF'!X$12)*(1+'DRE + DCF'!X$15)+'DRE + DCF'!X$18)*(1+'DRE + DCF'!X$25)*'DRE + DCF'!X$33</f>
        <v>35564423232.275055</v>
      </c>
      <c r="BW69" s="357">
        <f>((BL69+'DRE + DCF'!Y$12)*(1+'DRE + DCF'!Y$15)+'DRE + DCF'!Y$18)*(1+'DRE + DCF'!Y$25)*'DRE + DCF'!Y$33</f>
        <v>39314232237.03949</v>
      </c>
      <c r="BX69" s="357">
        <f>((BM69+'DRE + DCF'!Z$12)*(1+'DRE + DCF'!Z$15)+'DRE + DCF'!Z$18)*(1+'DRE + DCF'!Z$25)*'DRE + DCF'!Z$33</f>
        <v>43449201392.734871</v>
      </c>
      <c r="BY69" s="357">
        <f>((BN69+'DRE + DCF'!AA$12)*(1+'DRE + DCF'!AA$15)+'DRE + DCF'!AA$18)*(1+'DRE + DCF'!AA$25)*'DRE + DCF'!AA$33</f>
        <v>48011844187.670647</v>
      </c>
      <c r="BZ69" s="357">
        <f>((BO69+'DRE + DCF'!AB$12)*(1+'DRE + DCF'!AB$15)+'DRE + DCF'!AB$18)*(1+'DRE + DCF'!AB$25)*'DRE + DCF'!AB$33</f>
        <v>53048438820.432526</v>
      </c>
      <c r="CA69" s="357">
        <f>((BP69+'DRE + DCF'!AC$12)*(1+'DRE + DCF'!AC$15)+'DRE + DCF'!AC$18)*(1+'DRE + DCF'!AC$25)*'DRE + DCF'!AC$33</f>
        <v>58611768498.086021</v>
      </c>
      <c r="CB69" s="357">
        <f>((BQ69+'DRE + DCF'!AD$12)*(1+'DRE + DCF'!AD$15)+'DRE + DCF'!AD$18)*(1+'DRE + DCF'!AD$25)*'DRE + DCF'!AD$33</f>
        <v>75742725256.413467</v>
      </c>
      <c r="CC69" s="357">
        <f>BR69*(1-DA$47)+('DRE + DCF'!N$53*10^6)</f>
        <v>199593033094.04407</v>
      </c>
      <c r="CD69" s="357">
        <f>BS69*(1-DB$47)+('DRE + DCF'!T$53*10^6)</f>
        <v>201024239629.56305</v>
      </c>
      <c r="CE69" s="357">
        <f>BT69*(1-DC$47)+('DRE + DCF'!U$53*10^6)</f>
        <v>220048320656.33658</v>
      </c>
      <c r="CF69" s="357">
        <f>BU69*(1-DD$47)+('DRE + DCF'!V$53*10^6)</f>
        <v>241113324542.48099</v>
      </c>
      <c r="CG69" s="357">
        <f>BV69*(1-DE$47)+('DRE + DCF'!W$53*10^6)</f>
        <v>264409656509.30695</v>
      </c>
      <c r="CH69" s="357">
        <f>BW69*(1-DF$47)+('DRE + DCF'!X$53*10^6)</f>
        <v>290158930645.54993</v>
      </c>
      <c r="CI69" s="357">
        <f>BX69*(1-DG$47)+('DRE + DCF'!Y$53*10^6)</f>
        <v>318612861055.20709</v>
      </c>
      <c r="CJ69" s="357">
        <f>BY69*(1-DH$47)+('DRE + DCF'!Z$53*10^6)</f>
        <v>350050905281.89844</v>
      </c>
      <c r="CK69" s="357">
        <f>BZ69*(1-DI$47)+('DRE + DCF'!AA$53*10^6)</f>
        <v>384782509877.4743</v>
      </c>
      <c r="CL69" s="357">
        <f>CA69*(1-DJ$47)+('DRE + DCF'!AB$53*10^6)</f>
        <v>423151246000.26538</v>
      </c>
      <c r="CM69" s="357">
        <f>CB69*(1-DK$47)+('DRE + DCF'!AC$53*10^6)</f>
        <v>472127990524.52106</v>
      </c>
      <c r="CN69" s="357">
        <f t="shared" si="30"/>
        <v>1104007971212.5002</v>
      </c>
      <c r="CO69" s="357">
        <f t="shared" si="31"/>
        <v>1172483935209.9333</v>
      </c>
      <c r="CP69" s="357">
        <f t="shared" si="32"/>
        <v>1119099945661.0503</v>
      </c>
      <c r="CQ69" s="357">
        <f t="shared" si="33"/>
        <v>1253391939140.3765</v>
      </c>
      <c r="CR69" s="357">
        <f t="shared" si="34"/>
        <v>1403798971837.2217</v>
      </c>
      <c r="CS69" s="357">
        <f t="shared" si="35"/>
        <v>1572254848457.6885</v>
      </c>
      <c r="CT69" s="357">
        <f t="shared" si="36"/>
        <v>1760925430272.6111</v>
      </c>
      <c r="CU69" s="357">
        <f t="shared" si="37"/>
        <v>1972236481905.3247</v>
      </c>
      <c r="CV69" s="357">
        <f t="shared" si="38"/>
        <v>2208904859733.9639</v>
      </c>
      <c r="CW69" s="357">
        <f t="shared" si="39"/>
        <v>2473973442902.04</v>
      </c>
      <c r="CX69" s="358">
        <f t="shared" si="40"/>
        <v>2770850256050.2852</v>
      </c>
    </row>
    <row r="70" spans="4:102" ht="30" customHeight="1" x14ac:dyDescent="0.25">
      <c r="D70" s="355">
        <f t="shared" si="41"/>
        <v>2.3524362806446264E-2</v>
      </c>
      <c r="E70" s="64">
        <f t="shared" si="0"/>
        <v>1.4188359888773761E-2</v>
      </c>
      <c r="F70" s="64">
        <f t="shared" si="1"/>
        <v>3.9355454735951284E-2</v>
      </c>
      <c r="G70" s="64">
        <f t="shared" si="2"/>
        <v>3.509632869526863E-2</v>
      </c>
      <c r="H70" s="64">
        <f t="shared" si="3"/>
        <v>3.1082431962150187E-2</v>
      </c>
      <c r="I70" s="64">
        <f t="shared" si="4"/>
        <v>2.7280773492318749E-2</v>
      </c>
      <c r="J70" s="64">
        <f t="shared" si="5"/>
        <v>2.3667748621618551E-2</v>
      </c>
      <c r="K70" s="64">
        <f t="shared" si="6"/>
        <v>2.0223718956191072E-2</v>
      </c>
      <c r="L70" s="64">
        <f t="shared" si="7"/>
        <v>1.6931933427756896E-2</v>
      </c>
      <c r="M70" s="64">
        <f t="shared" si="8"/>
        <v>1.3778433498650516E-2</v>
      </c>
      <c r="N70" s="64">
        <f t="shared" si="9"/>
        <v>1.3129637757321733E-2</v>
      </c>
      <c r="O70" s="64">
        <f t="shared" si="45"/>
        <v>2.9500000000000023E-2</v>
      </c>
      <c r="P70" s="64">
        <f t="shared" si="45"/>
        <v>2.9500000000000023E-2</v>
      </c>
      <c r="Q70" s="64">
        <f t="shared" si="46"/>
        <v>2.9500000000000023E-2</v>
      </c>
      <c r="R70" s="64">
        <f t="shared" si="47"/>
        <v>2.9500000000000023E-2</v>
      </c>
      <c r="S70" s="64">
        <f t="shared" si="48"/>
        <v>2.9500000000000023E-2</v>
      </c>
      <c r="T70" s="64">
        <f t="shared" si="49"/>
        <v>2.9500000000000023E-2</v>
      </c>
      <c r="U70" s="64">
        <f t="shared" si="50"/>
        <v>2.9500000000000023E-2</v>
      </c>
      <c r="V70" s="64">
        <f t="shared" si="51"/>
        <v>2.9500000000000023E-2</v>
      </c>
      <c r="W70" s="64">
        <f t="shared" si="52"/>
        <v>2.9500000000000023E-2</v>
      </c>
      <c r="X70" s="64">
        <f t="shared" si="53"/>
        <v>2.9500000000000023E-2</v>
      </c>
      <c r="Y70" s="64">
        <f t="shared" si="54"/>
        <v>2.9500000000000023E-2</v>
      </c>
      <c r="Z70" s="64">
        <f t="shared" si="43"/>
        <v>0.18071184104825352</v>
      </c>
      <c r="AA70" s="64">
        <f t="shared" si="44"/>
        <v>0.17137583813058102</v>
      </c>
      <c r="AB70" s="64">
        <f t="shared" si="10"/>
        <v>0.19654293297775854</v>
      </c>
      <c r="AC70" s="64">
        <f t="shared" si="11"/>
        <v>0.19228380693707589</v>
      </c>
      <c r="AD70" s="64">
        <f t="shared" si="12"/>
        <v>0.18826991020395745</v>
      </c>
      <c r="AE70" s="64">
        <f t="shared" si="13"/>
        <v>0.18446825173412601</v>
      </c>
      <c r="AF70" s="64">
        <f t="shared" si="14"/>
        <v>0.18085522686342581</v>
      </c>
      <c r="AG70" s="64">
        <f t="shared" si="15"/>
        <v>0.17741119719799833</v>
      </c>
      <c r="AH70" s="64">
        <f t="shared" si="16"/>
        <v>0.17411941166956416</v>
      </c>
      <c r="AI70" s="64">
        <f t="shared" si="17"/>
        <v>0.17096591174045778</v>
      </c>
      <c r="AJ70" s="64">
        <f t="shared" si="18"/>
        <v>0.17031711599912899</v>
      </c>
      <c r="AK70" s="356">
        <f>(1+O70)*'Projeções - Receitas'!N$34</f>
        <v>1897556200497.1086</v>
      </c>
      <c r="AL70" s="356">
        <f>(1+P70)*'Projeções - Receitas'!T$34</f>
        <v>1999363796435.6021</v>
      </c>
      <c r="AM70" s="356">
        <f>(1+Q70)*'Projeções - Receitas'!U$34</f>
        <v>2239287452007.8745</v>
      </c>
      <c r="AN70" s="356">
        <f>(1+R70)*'Projeções - Receitas'!V$34</f>
        <v>2508001946248.8198</v>
      </c>
      <c r="AO70" s="356">
        <f>(1+S70)*'Projeções - Receitas'!W$34</f>
        <v>2808962179798.6782</v>
      </c>
      <c r="AP70" s="356">
        <f>(1+T70)*'Projeções - Receitas'!X$34</f>
        <v>3146037641374.52</v>
      </c>
      <c r="AQ70" s="356">
        <f>(1+U70)*'Projeções - Receitas'!Y$34</f>
        <v>3523562158339.4624</v>
      </c>
      <c r="AR70" s="356">
        <f>(1+V70)*'Projeções - Receitas'!Z$34</f>
        <v>3946389617340.1982</v>
      </c>
      <c r="AS70" s="356">
        <f>(1+W70)*'Projeções - Receitas'!AA$34</f>
        <v>4419956371421.0225</v>
      </c>
      <c r="AT70" s="356">
        <f>(1+X70)*'Projeções - Receitas'!AB$34</f>
        <v>4950351135991.5459</v>
      </c>
      <c r="AU70" s="356">
        <f>(1+Y70)*'Projeções - Receitas'!AC$34</f>
        <v>5544393272310.5332</v>
      </c>
      <c r="AV70" s="357">
        <f t="shared" si="19"/>
        <v>1665392006131.4592</v>
      </c>
      <c r="AW70" s="357">
        <f t="shared" si="20"/>
        <v>1754743539643.3579</v>
      </c>
      <c r="AX70" s="357">
        <f t="shared" si="21"/>
        <v>1965312764400.561</v>
      </c>
      <c r="AY70" s="357">
        <f t="shared" si="22"/>
        <v>2201150296128.6289</v>
      </c>
      <c r="AZ70" s="357">
        <f t="shared" si="23"/>
        <v>2465288331664.0645</v>
      </c>
      <c r="BA70" s="357">
        <f t="shared" si="24"/>
        <v>2761122931463.7524</v>
      </c>
      <c r="BB70" s="357">
        <f t="shared" si="25"/>
        <v>3092457683239.4023</v>
      </c>
      <c r="BC70" s="357">
        <f t="shared" si="26"/>
        <v>3463552605228.1313</v>
      </c>
      <c r="BD70" s="357">
        <f t="shared" si="27"/>
        <v>3879178917855.5073</v>
      </c>
      <c r="BE70" s="357">
        <f t="shared" si="28"/>
        <v>4344680387998.1689</v>
      </c>
      <c r="BF70" s="357">
        <f t="shared" si="29"/>
        <v>4866042034557.9502</v>
      </c>
      <c r="BG70" s="356">
        <f>(AK70*SUMPRODUCT(DA$10:DA$13,DA$28:DA$31)+AV70*SUMPRODUCT(DA$14:DA$23,DA$32:DA$41))*'Projeções - Receitas'!T$23+(AK70*DA$11*'Projeções - Receitas'!T$25)</f>
        <v>62022070414.804527</v>
      </c>
      <c r="BH70" s="356">
        <f>(AL70*SUMPRODUCT(DB$10:DB$13,DB$28:DB$31)+AW70*SUMPRODUCT(DB$14:DB$23,DB$32:DB$41))*'Projeções - Receitas'!U$23+(AL70*DB$11*'Projeções - Receitas'!U$25)</f>
        <v>49985044314.515724</v>
      </c>
      <c r="BI70" s="356">
        <f>(AM70*SUMPRODUCT(DC$10:DC$13,DC$28:DC$31)+AX70*SUMPRODUCT(DC$14:DC$23,DC$32:DC$41))*'Projeções - Receitas'!V$23+(AM70*DC$11*'Projeções - Receitas'!V$25)</f>
        <v>55307520756.976318</v>
      </c>
      <c r="BJ70" s="356">
        <f>(AN70*SUMPRODUCT(DD$10:DD$13,DD$28:DD$31)+AY70*SUMPRODUCT(DD$14:DD$23,DD$32:DD$41))*'Projeções - Receitas'!W$23+(AN70*DD$11*'Projeções - Receitas'!W$25)</f>
        <v>61141786608.056145</v>
      </c>
      <c r="BK70" s="356">
        <f>(AO70*SUMPRODUCT(DE$10:DE$13,DE$28:DE$31)+AZ70*SUMPRODUCT(DE$14:DE$23,DE$32:DE$41))*'Projeções - Receitas'!X$23+(AO70*DE$11*'Projeções - Receitas'!X$25)</f>
        <v>67560498277.385788</v>
      </c>
      <c r="BL70" s="356">
        <f>(AP70*SUMPRODUCT(DF$10:DF$13,DF$28:DF$31)+BA70*SUMPRODUCT(DF$14:DF$23,DF$32:DF$41))*'Projeções - Receitas'!Y$23+(AP70*DF$11*'Projeções - Receitas'!Y$25)</f>
        <v>74639259020.198547</v>
      </c>
      <c r="BM70" s="356">
        <f>(AQ70*SUMPRODUCT(DG$10:DG$13,DG$28:DG$31)+BB70*SUMPRODUCT(DG$14:DG$23,DG$32:DG$41))*'Projeções - Receitas'!Z$23+(AQ70*DG$11*'Projeções - Receitas'!Z$25)</f>
        <v>82450383056.746841</v>
      </c>
      <c r="BN70" s="356">
        <f>(AR70*SUMPRODUCT(DH$10:DH$13,DH$28:DH$31)+BC70*SUMPRODUCT(DH$14:DH$23,DH$32:DH$41))*'Projeções - Receitas'!AA$23+(AR70*DH$11*'Projeções - Receitas'!AA$25)</f>
        <v>91066099343.86438</v>
      </c>
      <c r="BO70" s="356">
        <f>(AS70*SUMPRODUCT(DI$10:DI$13,DI$28:DI$31)+BD70*SUMPRODUCT(DI$14:DI$23,DI$32:DI$41))*'Projeções - Receitas'!AB$23+(AS70*DI$11*'Projeções - Receitas'!AB$25)</f>
        <v>100566273385.69164</v>
      </c>
      <c r="BP70" s="356">
        <f>(AT70*SUMPRODUCT(DJ$10:DJ$13,DJ$28:DJ$31)+BE70*SUMPRODUCT(DJ$14:DJ$23,DJ$32:DJ$41))*'Projeções - Receitas'!AC$23+(AT70*DJ$11*'Projeções - Receitas'!AC$25)</f>
        <v>111041067933.98816</v>
      </c>
      <c r="BQ70" s="356">
        <f>(AU70*SUMPRODUCT(DK$10:DK$13,DK$28:DK$31)+BF70*SUMPRODUCT(DK$14:DK$23,DK$32:DK$41))*'Projeções - Receitas'!AD$23+(AU70*DK$11*'Projeções - Receitas'!AD$25)</f>
        <v>143570587072.30585</v>
      </c>
      <c r="BR70" s="357">
        <f>((BG70+'DRE + DCF'!T$12)*(1+'DRE + DCF'!T$15)+'DRE + DCF'!T$18)*(1+'DRE + DCF'!T$25)*'DRE + DCF'!T$33</f>
        <v>34380329949.127518</v>
      </c>
      <c r="BS70" s="357">
        <f>((BH70+'DRE + DCF'!U$12)*(1+'DRE + DCF'!U$15)+'DRE + DCF'!U$18)*(1+'DRE + DCF'!U$25)*'DRE + DCF'!U$33</f>
        <v>26171854650.035461</v>
      </c>
      <c r="BT70" s="357">
        <f>((BI70+'DRE + DCF'!V$12)*(1+'DRE + DCF'!V$15)+'DRE + DCF'!V$18)*(1+'DRE + DCF'!V$25)*'DRE + DCF'!V$33</f>
        <v>29049542255.067387</v>
      </c>
      <c r="BU70" s="357">
        <f>((BJ70+'DRE + DCF'!W$12)*(1+'DRE + DCF'!W$15)+'DRE + DCF'!W$18)*(1+'DRE + DCF'!W$25)*'DRE + DCF'!W$33</f>
        <v>32171454002.366734</v>
      </c>
      <c r="BV70" s="357">
        <f>((BK70+'DRE + DCF'!X$12)*(1+'DRE + DCF'!X$15)+'DRE + DCF'!X$18)*(1+'DRE + DCF'!X$25)*'DRE + DCF'!X$33</f>
        <v>35584210180.938232</v>
      </c>
      <c r="BW70" s="357">
        <f>((BL70+'DRE + DCF'!Y$12)*(1+'DRE + DCF'!Y$15)+'DRE + DCF'!Y$18)*(1+'DRE + DCF'!Y$25)*'DRE + DCF'!Y$33</f>
        <v>39336067489.54879</v>
      </c>
      <c r="BX70" s="357">
        <f>((BM70+'DRE + DCF'!Z$12)*(1+'DRE + DCF'!Z$15)+'DRE + DCF'!Z$18)*(1+'DRE + DCF'!Z$25)*'DRE + DCF'!Z$33</f>
        <v>43473294228.944511</v>
      </c>
      <c r="BY70" s="357">
        <f>((BN70+'DRE + DCF'!AA$12)*(1+'DRE + DCF'!AA$15)+'DRE + DCF'!AA$18)*(1+'DRE + DCF'!AA$25)*'DRE + DCF'!AA$33</f>
        <v>48038424236.235817</v>
      </c>
      <c r="BZ70" s="357">
        <f>((BO70+'DRE + DCF'!AB$12)*(1+'DRE + DCF'!AB$15)+'DRE + DCF'!AB$18)*(1+'DRE + DCF'!AB$25)*'DRE + DCF'!AB$33</f>
        <v>53077758188.78363</v>
      </c>
      <c r="CA70" s="357">
        <f>((BP70+'DRE + DCF'!AC$12)*(1+'DRE + DCF'!AC$15)+'DRE + DCF'!AC$18)*(1+'DRE + DCF'!AC$25)*'DRE + DCF'!AC$33</f>
        <v>58644104664.481705</v>
      </c>
      <c r="CB70" s="357">
        <f>((BQ70+'DRE + DCF'!AD$12)*(1+'DRE + DCF'!AD$15)+'DRE + DCF'!AD$18)*(1+'DRE + DCF'!AD$25)*'DRE + DCF'!AD$33</f>
        <v>75783634469.631271</v>
      </c>
      <c r="CC70" s="357">
        <f>BR70*(1-DA$47)+('DRE + DCF'!N$53*10^6)</f>
        <v>199604255338.72314</v>
      </c>
      <c r="CD70" s="357">
        <f>BS70*(1-DB$47)+('DRE + DCF'!T$53*10^6)</f>
        <v>201033053348.33423</v>
      </c>
      <c r="CE70" s="357">
        <f>BT70*(1-DC$47)+('DRE + DCF'!U$53*10^6)</f>
        <v>220058061798.95969</v>
      </c>
      <c r="CF70" s="357">
        <f>BU70*(1-DD$47)+('DRE + DCF'!V$53*10^6)</f>
        <v>241124081015.15933</v>
      </c>
      <c r="CG70" s="357">
        <f>BV70*(1-DE$47)+('DRE + DCF'!W$53*10^6)</f>
        <v>264421528678.50485</v>
      </c>
      <c r="CH70" s="357">
        <f>BW70*(1-DF$47)+('DRE + DCF'!X$53*10^6)</f>
        <v>290172031797.05548</v>
      </c>
      <c r="CI70" s="357">
        <f>BX70*(1-DG$47)+('DRE + DCF'!Y$53*10^6)</f>
        <v>318627316756.93286</v>
      </c>
      <c r="CJ70" s="357">
        <f>BY70*(1-DH$47)+('DRE + DCF'!Z$53*10^6)</f>
        <v>350066853311.03754</v>
      </c>
      <c r="CK70" s="357">
        <f>BZ70*(1-DI$47)+('DRE + DCF'!AA$53*10^6)</f>
        <v>384800101498.48499</v>
      </c>
      <c r="CL70" s="357">
        <f>CA70*(1-DJ$47)+('DRE + DCF'!AB$53*10^6)</f>
        <v>423170647700.10278</v>
      </c>
      <c r="CM70" s="357">
        <f>CB70*(1-DK$47)+('DRE + DCF'!AC$53*10^6)</f>
        <v>472152536052.45172</v>
      </c>
      <c r="CN70" s="357">
        <f t="shared" si="30"/>
        <v>1104544418234.4697</v>
      </c>
      <c r="CO70" s="357">
        <f t="shared" si="31"/>
        <v>1173053655295.0696</v>
      </c>
      <c r="CP70" s="357">
        <f t="shared" si="32"/>
        <v>1119643726003.9373</v>
      </c>
      <c r="CQ70" s="357">
        <f t="shared" si="33"/>
        <v>1254000973124.4099</v>
      </c>
      <c r="CR70" s="357">
        <f t="shared" si="34"/>
        <v>1404481089899.3391</v>
      </c>
      <c r="CS70" s="357">
        <f t="shared" si="35"/>
        <v>1573018820687.26</v>
      </c>
      <c r="CT70" s="357">
        <f t="shared" si="36"/>
        <v>1761781079169.7312</v>
      </c>
      <c r="CU70" s="357">
        <f t="shared" si="37"/>
        <v>1973194808670.0991</v>
      </c>
      <c r="CV70" s="357">
        <f t="shared" si="38"/>
        <v>2209978185710.5112</v>
      </c>
      <c r="CW70" s="357">
        <f t="shared" si="39"/>
        <v>2475175567995.7729</v>
      </c>
      <c r="CX70" s="358">
        <f t="shared" si="40"/>
        <v>2772196636155.2666</v>
      </c>
    </row>
    <row r="71" spans="4:102" ht="30" customHeight="1" x14ac:dyDescent="0.25">
      <c r="D71" s="355">
        <f t="shared" si="41"/>
        <v>2.3446793746135064E-2</v>
      </c>
      <c r="E71" s="64">
        <f t="shared" si="0"/>
        <v>1.4112677570082666E-2</v>
      </c>
      <c r="F71" s="64">
        <f t="shared" si="1"/>
        <v>3.9268741538104335E-2</v>
      </c>
      <c r="G71" s="64">
        <f t="shared" si="2"/>
        <v>3.5011560600224784E-2</v>
      </c>
      <c r="H71" s="64">
        <f t="shared" si="3"/>
        <v>3.0999487762896322E-2</v>
      </c>
      <c r="I71" s="64">
        <f t="shared" si="4"/>
        <v>2.719955042225336E-2</v>
      </c>
      <c r="J71" s="64">
        <f t="shared" si="5"/>
        <v>2.3588156002535776E-2</v>
      </c>
      <c r="K71" s="64">
        <f t="shared" si="6"/>
        <v>2.0145675431227889E-2</v>
      </c>
      <c r="L71" s="64">
        <f t="shared" si="7"/>
        <v>1.6855365665467942E-2</v>
      </c>
      <c r="M71" s="64">
        <f t="shared" si="8"/>
        <v>1.3703275047111357E-2</v>
      </c>
      <c r="N71" s="64">
        <f t="shared" si="9"/>
        <v>1.3055809427496734E-2</v>
      </c>
      <c r="O71" s="64">
        <f t="shared" si="45"/>
        <v>3.0000000000000023E-2</v>
      </c>
      <c r="P71" s="64">
        <f t="shared" si="45"/>
        <v>3.0000000000000023E-2</v>
      </c>
      <c r="Q71" s="64">
        <f t="shared" si="46"/>
        <v>3.0000000000000023E-2</v>
      </c>
      <c r="R71" s="64">
        <f t="shared" si="47"/>
        <v>3.0000000000000023E-2</v>
      </c>
      <c r="S71" s="64">
        <f t="shared" si="48"/>
        <v>3.0000000000000023E-2</v>
      </c>
      <c r="T71" s="64">
        <f t="shared" si="49"/>
        <v>3.0000000000000023E-2</v>
      </c>
      <c r="U71" s="64">
        <f t="shared" si="50"/>
        <v>3.0000000000000023E-2</v>
      </c>
      <c r="V71" s="64">
        <f t="shared" si="51"/>
        <v>3.0000000000000023E-2</v>
      </c>
      <c r="W71" s="64">
        <f t="shared" si="52"/>
        <v>3.0000000000000023E-2</v>
      </c>
      <c r="X71" s="64">
        <f t="shared" si="53"/>
        <v>3.0000000000000023E-2</v>
      </c>
      <c r="Y71" s="64">
        <f t="shared" si="54"/>
        <v>3.0000000000000023E-2</v>
      </c>
      <c r="Z71" s="64">
        <f t="shared" si="43"/>
        <v>0.18063427198794232</v>
      </c>
      <c r="AA71" s="64">
        <f t="shared" si="44"/>
        <v>0.17130015581188993</v>
      </c>
      <c r="AB71" s="64">
        <f t="shared" si="10"/>
        <v>0.1964562197799116</v>
      </c>
      <c r="AC71" s="64">
        <f t="shared" si="11"/>
        <v>0.19219903884203204</v>
      </c>
      <c r="AD71" s="64">
        <f t="shared" si="12"/>
        <v>0.18818696600470358</v>
      </c>
      <c r="AE71" s="64">
        <f t="shared" si="13"/>
        <v>0.18438702866406062</v>
      </c>
      <c r="AF71" s="64">
        <f t="shared" si="14"/>
        <v>0.18077563424434304</v>
      </c>
      <c r="AG71" s="64">
        <f t="shared" si="15"/>
        <v>0.17733315367303515</v>
      </c>
      <c r="AH71" s="64">
        <f t="shared" si="16"/>
        <v>0.1740428439072752</v>
      </c>
      <c r="AI71" s="64">
        <f t="shared" si="17"/>
        <v>0.17089075328891862</v>
      </c>
      <c r="AJ71" s="64">
        <f t="shared" si="18"/>
        <v>0.17024328766930399</v>
      </c>
      <c r="AK71" s="356">
        <f>(1+O71)*'Projeções - Receitas'!N$34</f>
        <v>1898477791658.1074</v>
      </c>
      <c r="AL71" s="356">
        <f>(1+P71)*'Projeções - Receitas'!T$34</f>
        <v>2000334832762.1855</v>
      </c>
      <c r="AM71" s="356">
        <f>(1+Q71)*'Projeções - Receitas'!U$34</f>
        <v>2240375012693.6479</v>
      </c>
      <c r="AN71" s="356">
        <f>(1+R71)*'Projeções - Receitas'!V$34</f>
        <v>2509220014216.8857</v>
      </c>
      <c r="AO71" s="356">
        <f>(1+S71)*'Projeções - Receitas'!W$34</f>
        <v>2810326415922.9126</v>
      </c>
      <c r="AP71" s="356">
        <f>(1+T71)*'Projeções - Receitas'!X$34</f>
        <v>3147565585833.6621</v>
      </c>
      <c r="AQ71" s="356">
        <f>(1+U71)*'Projeções - Receitas'!Y$34</f>
        <v>3525273456133.7021</v>
      </c>
      <c r="AR71" s="356">
        <f>(1+V71)*'Projeções - Receitas'!Z$34</f>
        <v>3948306270869.7466</v>
      </c>
      <c r="AS71" s="356">
        <f>(1+W71)*'Projeções - Receitas'!AA$34</f>
        <v>4422103023374.1172</v>
      </c>
      <c r="AT71" s="356">
        <f>(1+X71)*'Projeções - Receitas'!AB$34</f>
        <v>4952755386179.0117</v>
      </c>
      <c r="AU71" s="356">
        <f>(1+Y71)*'Projeções - Receitas'!AC$34</f>
        <v>5547086032520.4941</v>
      </c>
      <c r="AV71" s="357">
        <f t="shared" si="19"/>
        <v>1666200841491.4063</v>
      </c>
      <c r="AW71" s="357">
        <f t="shared" si="20"/>
        <v>1755595770599.9597</v>
      </c>
      <c r="AX71" s="357">
        <f t="shared" si="21"/>
        <v>1966267263071.9551</v>
      </c>
      <c r="AY71" s="357">
        <f t="shared" si="22"/>
        <v>2202219334640.5898</v>
      </c>
      <c r="AZ71" s="357">
        <f t="shared" si="23"/>
        <v>2466485654797.4609</v>
      </c>
      <c r="BA71" s="357">
        <f t="shared" si="24"/>
        <v>2762463933373.1563</v>
      </c>
      <c r="BB71" s="357">
        <f t="shared" si="25"/>
        <v>3093959605377.9355</v>
      </c>
      <c r="BC71" s="357">
        <f t="shared" si="26"/>
        <v>3465234758023.2881</v>
      </c>
      <c r="BD71" s="357">
        <f t="shared" si="27"/>
        <v>3881062928986.0835</v>
      </c>
      <c r="BE71" s="357">
        <f t="shared" si="28"/>
        <v>4346790480464.4141</v>
      </c>
      <c r="BF71" s="357">
        <f t="shared" si="29"/>
        <v>4868405338120.1445</v>
      </c>
      <c r="BG71" s="356">
        <f>(AK71*SUMPRODUCT(DA$10:DA$13,DA$28:DA$31)+AV71*SUMPRODUCT(DA$14:DA$23,DA$32:DA$41))*'Projeções - Receitas'!T$23+(AK71*DA$11*'Projeções - Receitas'!T$25)</f>
        <v>62052192838.512543</v>
      </c>
      <c r="BH71" s="356">
        <f>(AL71*SUMPRODUCT(DB$10:DB$13,DB$28:DB$31)+AW71*SUMPRODUCT(DB$14:DB$23,DB$32:DB$41))*'Projeções - Receitas'!U$23+(AL71*DB$11*'Projeções - Receitas'!U$25)</f>
        <v>50009320683.779701</v>
      </c>
      <c r="BI71" s="356">
        <f>(AM71*SUMPRODUCT(DC$10:DC$13,DC$28:DC$31)+AX71*SUMPRODUCT(DC$14:DC$23,DC$32:DC$41))*'Projeções - Receitas'!V$23+(AM71*DC$11*'Projeções - Receitas'!V$25)</f>
        <v>55334382107.513931</v>
      </c>
      <c r="BJ71" s="356">
        <f>(AN71*SUMPRODUCT(DD$10:DD$13,DD$28:DD$31)+AY71*SUMPRODUCT(DD$14:DD$23,DD$32:DD$41))*'Projeções - Receitas'!W$23+(AN71*DD$11*'Projeções - Receitas'!W$25)</f>
        <v>61171481501.989174</v>
      </c>
      <c r="BK71" s="356">
        <f>(AO71*SUMPRODUCT(DE$10:DE$13,DE$28:DE$31)+AZ71*SUMPRODUCT(DE$14:DE$23,DE$32:DE$41))*'Projeções - Receitas'!X$23+(AO71*DE$11*'Projeções - Receitas'!X$25)</f>
        <v>67593310564.067406</v>
      </c>
      <c r="BL71" s="356">
        <f>(AP71*SUMPRODUCT(DF$10:DF$13,DF$28:DF$31)+BA71*SUMPRODUCT(DF$14:DF$23,DF$32:DF$41))*'Projeções - Receitas'!Y$23+(AP71*DF$11*'Projeções - Receitas'!Y$25)</f>
        <v>74675509267.415756</v>
      </c>
      <c r="BM71" s="356">
        <f>(AQ71*SUMPRODUCT(DG$10:DG$13,DG$28:DG$31)+BB71*SUMPRODUCT(DG$14:DG$23,DG$32:DG$41))*'Projeções - Receitas'!Z$23+(AQ71*DG$11*'Projeções - Receitas'!Z$25)</f>
        <v>82490426953.326126</v>
      </c>
      <c r="BN71" s="356">
        <f>(AR71*SUMPRODUCT(DH$10:DH$13,DH$28:DH$31)+BC71*SUMPRODUCT(DH$14:DH$23,DH$32:DH$41))*'Projeções - Receitas'!AA$23+(AR71*DH$11*'Projeções - Receitas'!AA$25)</f>
        <v>91110327658.261612</v>
      </c>
      <c r="BO71" s="356">
        <f>(AS71*SUMPRODUCT(DI$10:DI$13,DI$28:DI$31)+BD71*SUMPRODUCT(DI$14:DI$23,DI$32:DI$41))*'Projeções - Receitas'!AB$23+(AS71*DI$11*'Projeções - Receitas'!AB$25)</f>
        <v>100615115674.85419</v>
      </c>
      <c r="BP71" s="356">
        <f>(AT71*SUMPRODUCT(DJ$10:DJ$13,DJ$28:DJ$31)+BE71*SUMPRODUCT(DJ$14:DJ$23,DJ$32:DJ$41))*'Projeções - Receitas'!AC$23+(AT71*DJ$11*'Projeções - Receitas'!AC$25)</f>
        <v>111094997544.44656</v>
      </c>
      <c r="BQ71" s="356">
        <f>(AU71*SUMPRODUCT(DK$10:DK$13,DK$28:DK$31)+BF71*SUMPRODUCT(DK$14:DK$23,DK$32:DK$41))*'Projeções - Receitas'!AD$23+(AU71*DK$11*'Projeções - Receitas'!AD$25)</f>
        <v>143640315380.74301</v>
      </c>
      <c r="BR71" s="357">
        <f>((BG71+'DRE + DCF'!T$12)*(1+'DRE + DCF'!T$15)+'DRE + DCF'!T$18)*(1+'DRE + DCF'!T$25)*'DRE + DCF'!T$33</f>
        <v>34398776585.031075</v>
      </c>
      <c r="BS71" s="357">
        <f>((BH71+'DRE + DCF'!U$12)*(1+'DRE + DCF'!U$15)+'DRE + DCF'!U$18)*(1+'DRE + DCF'!U$25)*'DRE + DCF'!U$33</f>
        <v>26186544181.320774</v>
      </c>
      <c r="BT71" s="357">
        <f>((BI71+'DRE + DCF'!V$12)*(1+'DRE + DCF'!V$15)+'DRE + DCF'!V$18)*(1+'DRE + DCF'!V$25)*'DRE + DCF'!V$33</f>
        <v>29065777492.772533</v>
      </c>
      <c r="BU71" s="357">
        <f>((BJ71+'DRE + DCF'!W$12)*(1+'DRE + DCF'!W$15)+'DRE + DCF'!W$18)*(1+'DRE + DCF'!W$25)*'DRE + DCF'!W$33</f>
        <v>32189381456.830681</v>
      </c>
      <c r="BV71" s="357">
        <f>((BK71+'DRE + DCF'!X$12)*(1+'DRE + DCF'!X$15)+'DRE + DCF'!X$18)*(1+'DRE + DCF'!X$25)*'DRE + DCF'!X$33</f>
        <v>35603997129.601433</v>
      </c>
      <c r="BW71" s="357">
        <f>((BL71+'DRE + DCF'!Y$12)*(1+'DRE + DCF'!Y$15)+'DRE + DCF'!Y$18)*(1+'DRE + DCF'!Y$25)*'DRE + DCF'!Y$33</f>
        <v>39357902742.058105</v>
      </c>
      <c r="BX71" s="357">
        <f>((BM71+'DRE + DCF'!Z$12)*(1+'DRE + DCF'!Z$15)+'DRE + DCF'!Z$18)*(1+'DRE + DCF'!Z$25)*'DRE + DCF'!Z$33</f>
        <v>43497387065.154114</v>
      </c>
      <c r="BY71" s="357">
        <f>((BN71+'DRE + DCF'!AA$12)*(1+'DRE + DCF'!AA$15)+'DRE + DCF'!AA$18)*(1+'DRE + DCF'!AA$25)*'DRE + DCF'!AA$33</f>
        <v>48065004284.800972</v>
      </c>
      <c r="BZ71" s="357">
        <f>((BO71+'DRE + DCF'!AB$12)*(1+'DRE + DCF'!AB$15)+'DRE + DCF'!AB$18)*(1+'DRE + DCF'!AB$25)*'DRE + DCF'!AB$33</f>
        <v>53107077557.134735</v>
      </c>
      <c r="CA71" s="357">
        <f>((BP71+'DRE + DCF'!AC$12)*(1+'DRE + DCF'!AC$15)+'DRE + DCF'!AC$18)*(1+'DRE + DCF'!AC$25)*'DRE + DCF'!AC$33</f>
        <v>58676440830.87735</v>
      </c>
      <c r="CB71" s="357">
        <f>((BQ71+'DRE + DCF'!AD$12)*(1+'DRE + DCF'!AD$15)+'DRE + DCF'!AD$18)*(1+'DRE + DCF'!AD$25)*'DRE + DCF'!AD$33</f>
        <v>75824543682.848923</v>
      </c>
      <c r="CC71" s="357">
        <f>BR71*(1-DA$47)+('DRE + DCF'!N$53*10^6)</f>
        <v>199615477583.40219</v>
      </c>
      <c r="CD71" s="357">
        <f>BS71*(1-DB$47)+('DRE + DCF'!T$53*10^6)</f>
        <v>201041867067.10541</v>
      </c>
      <c r="CE71" s="357">
        <f>BT71*(1-DC$47)+('DRE + DCF'!U$53*10^6)</f>
        <v>220067802941.58276</v>
      </c>
      <c r="CF71" s="357">
        <f>BU71*(1-DD$47)+('DRE + DCF'!V$53*10^6)</f>
        <v>241134837487.83771</v>
      </c>
      <c r="CG71" s="357">
        <f>BV71*(1-DE$47)+('DRE + DCF'!W$53*10^6)</f>
        <v>264433400847.70279</v>
      </c>
      <c r="CH71" s="357">
        <f>BW71*(1-DF$47)+('DRE + DCF'!X$53*10^6)</f>
        <v>290185132948.5611</v>
      </c>
      <c r="CI71" s="357">
        <f>BX71*(1-DG$47)+('DRE + DCF'!Y$53*10^6)</f>
        <v>318641772458.65863</v>
      </c>
      <c r="CJ71" s="357">
        <f>BY71*(1-DH$47)+('DRE + DCF'!Z$53*10^6)</f>
        <v>350082801340.17657</v>
      </c>
      <c r="CK71" s="357">
        <f>BZ71*(1-DI$47)+('DRE + DCF'!AA$53*10^6)</f>
        <v>384817693119.49561</v>
      </c>
      <c r="CL71" s="357">
        <f>CA71*(1-DJ$47)+('DRE + DCF'!AB$53*10^6)</f>
        <v>423190049399.94019</v>
      </c>
      <c r="CM71" s="357">
        <f>CB71*(1-DK$47)+('DRE + DCF'!AC$53*10^6)</f>
        <v>472177081580.38232</v>
      </c>
      <c r="CN71" s="357">
        <f t="shared" si="30"/>
        <v>1105080865256.4387</v>
      </c>
      <c r="CO71" s="357">
        <f t="shared" si="31"/>
        <v>1173623375380.2056</v>
      </c>
      <c r="CP71" s="357">
        <f t="shared" si="32"/>
        <v>1120187506346.824</v>
      </c>
      <c r="CQ71" s="357">
        <f t="shared" si="33"/>
        <v>1254610007108.4429</v>
      </c>
      <c r="CR71" s="357">
        <f t="shared" si="34"/>
        <v>1405163207961.4563</v>
      </c>
      <c r="CS71" s="357">
        <f t="shared" si="35"/>
        <v>1573782792916.8311</v>
      </c>
      <c r="CT71" s="357">
        <f t="shared" si="36"/>
        <v>1762636728066.8511</v>
      </c>
      <c r="CU71" s="357">
        <f t="shared" si="37"/>
        <v>1974153135434.8733</v>
      </c>
      <c r="CV71" s="357">
        <f t="shared" si="38"/>
        <v>2211051511687.0586</v>
      </c>
      <c r="CW71" s="357">
        <f t="shared" si="39"/>
        <v>2476377693089.5059</v>
      </c>
      <c r="CX71" s="358">
        <f t="shared" si="40"/>
        <v>2773543016260.2471</v>
      </c>
    </row>
    <row r="72" spans="4:102" ht="30" customHeight="1" x14ac:dyDescent="0.25">
      <c r="D72" s="355">
        <f t="shared" si="41"/>
        <v>2.3369299959050766E-2</v>
      </c>
      <c r="E72" s="64">
        <f t="shared" si="0"/>
        <v>1.4037068693719318E-2</v>
      </c>
      <c r="F72" s="64">
        <f t="shared" si="1"/>
        <v>3.9182112486980225E-2</v>
      </c>
      <c r="G72" s="64">
        <f t="shared" si="2"/>
        <v>3.4926874764370619E-2</v>
      </c>
      <c r="H72" s="64">
        <f t="shared" si="3"/>
        <v>3.0916624052918756E-2</v>
      </c>
      <c r="I72" s="64">
        <f t="shared" si="4"/>
        <v>2.7118406171275783E-2</v>
      </c>
      <c r="J72" s="64">
        <f t="shared" si="5"/>
        <v>2.3508640620346882E-2</v>
      </c>
      <c r="K72" s="64">
        <f t="shared" si="6"/>
        <v>2.0067707639913474E-2</v>
      </c>
      <c r="L72" s="64">
        <f t="shared" si="7"/>
        <v>1.6778872204743639E-2</v>
      </c>
      <c r="M72" s="64">
        <f t="shared" si="8"/>
        <v>1.3628189529537815E-2</v>
      </c>
      <c r="N72" s="64">
        <f t="shared" si="9"/>
        <v>1.2982052740883654E-2</v>
      </c>
      <c r="O72" s="64">
        <f t="shared" si="45"/>
        <v>3.0500000000000024E-2</v>
      </c>
      <c r="P72" s="64">
        <f t="shared" si="45"/>
        <v>3.0500000000000024E-2</v>
      </c>
      <c r="Q72" s="64">
        <f t="shared" si="46"/>
        <v>3.0500000000000024E-2</v>
      </c>
      <c r="R72" s="64">
        <f t="shared" si="47"/>
        <v>3.0500000000000024E-2</v>
      </c>
      <c r="S72" s="64">
        <f t="shared" si="48"/>
        <v>3.0500000000000024E-2</v>
      </c>
      <c r="T72" s="64">
        <f t="shared" si="49"/>
        <v>3.0500000000000024E-2</v>
      </c>
      <c r="U72" s="64">
        <f t="shared" si="50"/>
        <v>3.0500000000000024E-2</v>
      </c>
      <c r="V72" s="64">
        <f t="shared" si="51"/>
        <v>3.0500000000000024E-2</v>
      </c>
      <c r="W72" s="64">
        <f t="shared" si="52"/>
        <v>3.0500000000000024E-2</v>
      </c>
      <c r="X72" s="64">
        <f t="shared" si="53"/>
        <v>3.0500000000000024E-2</v>
      </c>
      <c r="Y72" s="64">
        <f t="shared" si="54"/>
        <v>3.0500000000000024E-2</v>
      </c>
      <c r="Z72" s="64">
        <f t="shared" si="43"/>
        <v>0.18055677820085803</v>
      </c>
      <c r="AA72" s="64">
        <f t="shared" si="44"/>
        <v>0.17122454693552658</v>
      </c>
      <c r="AB72" s="64">
        <f t="shared" si="10"/>
        <v>0.19636959072878749</v>
      </c>
      <c r="AC72" s="64">
        <f t="shared" si="11"/>
        <v>0.19211435300617788</v>
      </c>
      <c r="AD72" s="64">
        <f t="shared" si="12"/>
        <v>0.18810410229472602</v>
      </c>
      <c r="AE72" s="64">
        <f t="shared" si="13"/>
        <v>0.18430588441308304</v>
      </c>
      <c r="AF72" s="64">
        <f t="shared" si="14"/>
        <v>0.18069611886215414</v>
      </c>
      <c r="AG72" s="64">
        <f t="shared" si="15"/>
        <v>0.17725518588172073</v>
      </c>
      <c r="AH72" s="64">
        <f t="shared" si="16"/>
        <v>0.1739663504465509</v>
      </c>
      <c r="AI72" s="64">
        <f t="shared" si="17"/>
        <v>0.17081566777134508</v>
      </c>
      <c r="AJ72" s="64">
        <f t="shared" si="18"/>
        <v>0.17016953098269091</v>
      </c>
      <c r="AK72" s="356">
        <f>(1+O72)*'Projeções - Receitas'!N$34</f>
        <v>1899399382819.1064</v>
      </c>
      <c r="AL72" s="356">
        <f>(1+P72)*'Projeções - Receitas'!T$34</f>
        <v>2001305869088.769</v>
      </c>
      <c r="AM72" s="356">
        <f>(1+Q72)*'Projeções - Receitas'!U$34</f>
        <v>2241462573379.4214</v>
      </c>
      <c r="AN72" s="356">
        <f>(1+R72)*'Projeções - Receitas'!V$34</f>
        <v>2510438082184.9521</v>
      </c>
      <c r="AO72" s="356">
        <f>(1+S72)*'Projeções - Receitas'!W$34</f>
        <v>2811690652047.147</v>
      </c>
      <c r="AP72" s="356">
        <f>(1+T72)*'Projeções - Receitas'!X$34</f>
        <v>3149093530292.8047</v>
      </c>
      <c r="AQ72" s="356">
        <f>(1+U72)*'Projeções - Receitas'!Y$34</f>
        <v>3526984753927.9414</v>
      </c>
      <c r="AR72" s="356">
        <f>(1+V72)*'Projeções - Receitas'!Z$34</f>
        <v>3950222924399.2949</v>
      </c>
      <c r="AS72" s="356">
        <f>(1+W72)*'Projeções - Receitas'!AA$34</f>
        <v>4424249675327.2109</v>
      </c>
      <c r="AT72" s="356">
        <f>(1+X72)*'Projeções - Receitas'!AB$34</f>
        <v>4955159636366.4766</v>
      </c>
      <c r="AU72" s="356">
        <f>(1+Y72)*'Projeções - Receitas'!AC$34</f>
        <v>5549778792730.4551</v>
      </c>
      <c r="AV72" s="357">
        <f t="shared" si="19"/>
        <v>1667009676851.3535</v>
      </c>
      <c r="AW72" s="357">
        <f t="shared" si="20"/>
        <v>1756448001556.5615</v>
      </c>
      <c r="AX72" s="357">
        <f t="shared" si="21"/>
        <v>1967221761743.3491</v>
      </c>
      <c r="AY72" s="357">
        <f t="shared" si="22"/>
        <v>2203288373152.5513</v>
      </c>
      <c r="AZ72" s="357">
        <f t="shared" si="23"/>
        <v>2467682977930.8579</v>
      </c>
      <c r="BA72" s="357">
        <f t="shared" si="24"/>
        <v>2763804935282.5605</v>
      </c>
      <c r="BB72" s="357">
        <f t="shared" si="25"/>
        <v>3095461527516.4683</v>
      </c>
      <c r="BC72" s="357">
        <f t="shared" si="26"/>
        <v>3466916910818.4448</v>
      </c>
      <c r="BD72" s="357">
        <f t="shared" si="27"/>
        <v>3882946940116.6587</v>
      </c>
      <c r="BE72" s="357">
        <f t="shared" si="28"/>
        <v>4348900572930.6582</v>
      </c>
      <c r="BF72" s="357">
        <f t="shared" si="29"/>
        <v>4870768641682.3379</v>
      </c>
      <c r="BG72" s="356">
        <f>(AK72*SUMPRODUCT(DA$10:DA$13,DA$28:DA$31)+AV72*SUMPRODUCT(DA$14:DA$23,DA$32:DA$41))*'Projeções - Receitas'!T$23+(AK72*DA$11*'Projeções - Receitas'!T$25)</f>
        <v>62082315262.22052</v>
      </c>
      <c r="BH72" s="356">
        <f>(AL72*SUMPRODUCT(DB$10:DB$13,DB$28:DB$31)+AW72*SUMPRODUCT(DB$14:DB$23,DB$32:DB$41))*'Projeções - Receitas'!U$23+(AL72*DB$11*'Projeções - Receitas'!U$25)</f>
        <v>50033597053.043655</v>
      </c>
      <c r="BI72" s="356">
        <f>(AM72*SUMPRODUCT(DC$10:DC$13,DC$28:DC$31)+AX72*SUMPRODUCT(DC$14:DC$23,DC$32:DC$41))*'Projeções - Receitas'!V$23+(AM72*DC$11*'Projeções - Receitas'!V$25)</f>
        <v>55361243458.051552</v>
      </c>
      <c r="BJ72" s="356">
        <f>(AN72*SUMPRODUCT(DD$10:DD$13,DD$28:DD$31)+AY72*SUMPRODUCT(DD$14:DD$23,DD$32:DD$41))*'Projeções - Receitas'!W$23+(AN72*DD$11*'Projeções - Receitas'!W$25)</f>
        <v>61201176395.922142</v>
      </c>
      <c r="BK72" s="356">
        <f>(AO72*SUMPRODUCT(DE$10:DE$13,DE$28:DE$31)+AZ72*SUMPRODUCT(DE$14:DE$23,DE$32:DE$41))*'Projeções - Receitas'!X$23+(AO72*DE$11*'Projeções - Receitas'!X$25)</f>
        <v>67626122850.748993</v>
      </c>
      <c r="BL72" s="356">
        <f>(AP72*SUMPRODUCT(DF$10:DF$13,DF$28:DF$31)+BA72*SUMPRODUCT(DF$14:DF$23,DF$32:DF$41))*'Projeções - Receitas'!Y$23+(AP72*DF$11*'Projeções - Receitas'!Y$25)</f>
        <v>74711759514.632965</v>
      </c>
      <c r="BM72" s="356">
        <f>(AQ72*SUMPRODUCT(DG$10:DG$13,DG$28:DG$31)+BB72*SUMPRODUCT(DG$14:DG$23,DG$32:DG$41))*'Projeções - Receitas'!Z$23+(AQ72*DG$11*'Projeções - Receitas'!Z$25)</f>
        <v>82530470849.905396</v>
      </c>
      <c r="BN72" s="356">
        <f>(AR72*SUMPRODUCT(DH$10:DH$13,DH$28:DH$31)+BC72*SUMPRODUCT(DH$14:DH$23,DH$32:DH$41))*'Projeções - Receitas'!AA$23+(AR72*DH$11*'Projeções - Receitas'!AA$25)</f>
        <v>91154555972.658859</v>
      </c>
      <c r="BO72" s="356">
        <f>(AS72*SUMPRODUCT(DI$10:DI$13,DI$28:DI$31)+BD72*SUMPRODUCT(DI$14:DI$23,DI$32:DI$41))*'Projeções - Receitas'!AB$23+(AS72*DI$11*'Projeções - Receitas'!AB$25)</f>
        <v>100663957964.01672</v>
      </c>
      <c r="BP72" s="356">
        <f>(AT72*SUMPRODUCT(DJ$10:DJ$13,DJ$28:DJ$31)+BE72*SUMPRODUCT(DJ$14:DJ$23,DJ$32:DJ$41))*'Projeções - Receitas'!AC$23+(AT72*DJ$11*'Projeções - Receitas'!AC$25)</f>
        <v>111148927154.90506</v>
      </c>
      <c r="BQ72" s="356">
        <f>(AU72*SUMPRODUCT(DK$10:DK$13,DK$28:DK$31)+BF72*SUMPRODUCT(DK$14:DK$23,DK$32:DK$41))*'Projeções - Receitas'!AD$23+(AU72*DK$11*'Projeções - Receitas'!AD$25)</f>
        <v>143710043689.18036</v>
      </c>
      <c r="BR72" s="357">
        <f>((BG72+'DRE + DCF'!T$12)*(1+'DRE + DCF'!T$15)+'DRE + DCF'!T$18)*(1+'DRE + DCF'!T$25)*'DRE + DCF'!T$33</f>
        <v>34417223220.934601</v>
      </c>
      <c r="BS72" s="357">
        <f>((BH72+'DRE + DCF'!U$12)*(1+'DRE + DCF'!U$15)+'DRE + DCF'!U$18)*(1+'DRE + DCF'!U$25)*'DRE + DCF'!U$33</f>
        <v>26201233712.606087</v>
      </c>
      <c r="BT72" s="357">
        <f>((BI72+'DRE + DCF'!V$12)*(1+'DRE + DCF'!V$15)+'DRE + DCF'!V$18)*(1+'DRE + DCF'!V$25)*'DRE + DCF'!V$33</f>
        <v>29082012730.477684</v>
      </c>
      <c r="BU72" s="357">
        <f>((BJ72+'DRE + DCF'!W$12)*(1+'DRE + DCF'!W$15)+'DRE + DCF'!W$18)*(1+'DRE + DCF'!W$25)*'DRE + DCF'!W$33</f>
        <v>32207308911.294582</v>
      </c>
      <c r="BV72" s="357">
        <f>((BK72+'DRE + DCF'!X$12)*(1+'DRE + DCF'!X$15)+'DRE + DCF'!X$18)*(1+'DRE + DCF'!X$25)*'DRE + DCF'!X$33</f>
        <v>35623784078.264603</v>
      </c>
      <c r="BW72" s="357">
        <f>((BL72+'DRE + DCF'!Y$12)*(1+'DRE + DCF'!Y$15)+'DRE + DCF'!Y$18)*(1+'DRE + DCF'!Y$25)*'DRE + DCF'!Y$33</f>
        <v>39379737994.567406</v>
      </c>
      <c r="BX72" s="357">
        <f>((BM72+'DRE + DCF'!Z$12)*(1+'DRE + DCF'!Z$15)+'DRE + DCF'!Z$18)*(1+'DRE + DCF'!Z$25)*'DRE + DCF'!Z$33</f>
        <v>43521479901.363716</v>
      </c>
      <c r="BY72" s="357">
        <f>((BN72+'DRE + DCF'!AA$12)*(1+'DRE + DCF'!AA$15)+'DRE + DCF'!AA$18)*(1+'DRE + DCF'!AA$25)*'DRE + DCF'!AA$33</f>
        <v>48091584333.366173</v>
      </c>
      <c r="BZ72" s="357">
        <f>((BO72+'DRE + DCF'!AB$12)*(1+'DRE + DCF'!AB$15)+'DRE + DCF'!AB$18)*(1+'DRE + DCF'!AB$25)*'DRE + DCF'!AB$33</f>
        <v>53136396925.485809</v>
      </c>
      <c r="CA72" s="357">
        <f>((BP72+'DRE + DCF'!AC$12)*(1+'DRE + DCF'!AC$15)+'DRE + DCF'!AC$18)*(1+'DRE + DCF'!AC$25)*'DRE + DCF'!AC$33</f>
        <v>58708776997.273033</v>
      </c>
      <c r="CB72" s="357">
        <f>((BQ72+'DRE + DCF'!AD$12)*(1+'DRE + DCF'!AD$15)+'DRE + DCF'!AD$18)*(1+'DRE + DCF'!AD$25)*'DRE + DCF'!AD$33</f>
        <v>75865452896.066757</v>
      </c>
      <c r="CC72" s="357">
        <f>BR72*(1-DA$47)+('DRE + DCF'!N$53*10^6)</f>
        <v>199626699828.08124</v>
      </c>
      <c r="CD72" s="357">
        <f>BS72*(1-DB$47)+('DRE + DCF'!T$53*10^6)</f>
        <v>201050680785.87662</v>
      </c>
      <c r="CE72" s="357">
        <f>BT72*(1-DC$47)+('DRE + DCF'!U$53*10^6)</f>
        <v>220077544084.20587</v>
      </c>
      <c r="CF72" s="357">
        <f>BU72*(1-DD$47)+('DRE + DCF'!V$53*10^6)</f>
        <v>241145593960.51605</v>
      </c>
      <c r="CG72" s="357">
        <f>BV72*(1-DE$47)+('DRE + DCF'!W$53*10^6)</f>
        <v>264445273016.9007</v>
      </c>
      <c r="CH72" s="357">
        <f>BW72*(1-DF$47)+('DRE + DCF'!X$53*10^6)</f>
        <v>290198234100.06665</v>
      </c>
      <c r="CI72" s="357">
        <f>BX72*(1-DG$47)+('DRE + DCF'!Y$53*10^6)</f>
        <v>318656228160.3844</v>
      </c>
      <c r="CJ72" s="357">
        <f>BY72*(1-DH$47)+('DRE + DCF'!Z$53*10^6)</f>
        <v>350098749369.31573</v>
      </c>
      <c r="CK72" s="357">
        <f>BZ72*(1-DI$47)+('DRE + DCF'!AA$53*10^6)</f>
        <v>384835284740.50629</v>
      </c>
      <c r="CL72" s="357">
        <f>CA72*(1-DJ$47)+('DRE + DCF'!AB$53*10^6)</f>
        <v>423209451099.77759</v>
      </c>
      <c r="CM72" s="357">
        <f>CB72*(1-DK$47)+('DRE + DCF'!AC$53*10^6)</f>
        <v>472201627108.31305</v>
      </c>
      <c r="CN72" s="357">
        <f t="shared" si="30"/>
        <v>1105617312278.4077</v>
      </c>
      <c r="CO72" s="357">
        <f t="shared" si="31"/>
        <v>1174193095465.3416</v>
      </c>
      <c r="CP72" s="357">
        <f t="shared" si="32"/>
        <v>1120731286689.7107</v>
      </c>
      <c r="CQ72" s="357">
        <f t="shared" si="33"/>
        <v>1255219041092.4761</v>
      </c>
      <c r="CR72" s="357">
        <f t="shared" si="34"/>
        <v>1405845326023.5735</v>
      </c>
      <c r="CS72" s="357">
        <f t="shared" si="35"/>
        <v>1574546765146.4023</v>
      </c>
      <c r="CT72" s="357">
        <f t="shared" si="36"/>
        <v>1763492376963.9707</v>
      </c>
      <c r="CU72" s="357">
        <f t="shared" si="37"/>
        <v>1975111462199.6475</v>
      </c>
      <c r="CV72" s="357">
        <f t="shared" si="38"/>
        <v>2212124837663.6055</v>
      </c>
      <c r="CW72" s="357">
        <f t="shared" si="39"/>
        <v>2477579818183.2383</v>
      </c>
      <c r="CX72" s="358">
        <f t="shared" si="40"/>
        <v>2774889396365.2275</v>
      </c>
    </row>
    <row r="73" spans="4:102" ht="30" customHeight="1" x14ac:dyDescent="0.25">
      <c r="D73" s="355">
        <f t="shared" si="41"/>
        <v>2.3291881335678444E-2</v>
      </c>
      <c r="E73" s="64">
        <f t="shared" si="0"/>
        <v>1.3961533152832523E-2</v>
      </c>
      <c r="F73" s="64">
        <f t="shared" si="1"/>
        <v>3.9095567460153968E-2</v>
      </c>
      <c r="G73" s="64">
        <f t="shared" si="2"/>
        <v>3.4842271068027481E-2</v>
      </c>
      <c r="H73" s="64">
        <f t="shared" si="3"/>
        <v>3.0833840715113803E-2</v>
      </c>
      <c r="I73" s="64">
        <f t="shared" si="4"/>
        <v>2.7037340624712441E-2</v>
      </c>
      <c r="J73" s="64">
        <f t="shared" si="5"/>
        <v>2.3429202362679924E-2</v>
      </c>
      <c r="K73" s="64">
        <f t="shared" si="6"/>
        <v>1.9989815472062938E-2</v>
      </c>
      <c r="L73" s="64">
        <f t="shared" si="7"/>
        <v>1.6702452937482654E-2</v>
      </c>
      <c r="M73" s="64">
        <f t="shared" si="8"/>
        <v>1.3553176839818354E-2</v>
      </c>
      <c r="N73" s="64">
        <f t="shared" si="9"/>
        <v>1.2908367593248787E-2</v>
      </c>
      <c r="O73" s="64">
        <f t="shared" si="45"/>
        <v>3.1000000000000024E-2</v>
      </c>
      <c r="P73" s="64">
        <f t="shared" si="45"/>
        <v>3.1000000000000024E-2</v>
      </c>
      <c r="Q73" s="64">
        <f t="shared" si="46"/>
        <v>3.1000000000000024E-2</v>
      </c>
      <c r="R73" s="64">
        <f t="shared" si="47"/>
        <v>3.1000000000000024E-2</v>
      </c>
      <c r="S73" s="64">
        <f t="shared" si="48"/>
        <v>3.1000000000000024E-2</v>
      </c>
      <c r="T73" s="64">
        <f t="shared" si="49"/>
        <v>3.1000000000000024E-2</v>
      </c>
      <c r="U73" s="64">
        <f t="shared" si="50"/>
        <v>3.1000000000000024E-2</v>
      </c>
      <c r="V73" s="64">
        <f t="shared" si="51"/>
        <v>3.1000000000000024E-2</v>
      </c>
      <c r="W73" s="64">
        <f t="shared" si="52"/>
        <v>3.1000000000000024E-2</v>
      </c>
      <c r="X73" s="64">
        <f t="shared" si="53"/>
        <v>3.1000000000000024E-2</v>
      </c>
      <c r="Y73" s="64">
        <f t="shared" si="54"/>
        <v>3.1000000000000024E-2</v>
      </c>
      <c r="Z73" s="64">
        <f t="shared" si="43"/>
        <v>0.1804793595774857</v>
      </c>
      <c r="AA73" s="64">
        <f t="shared" si="44"/>
        <v>0.17114901139463978</v>
      </c>
      <c r="AB73" s="64">
        <f t="shared" si="10"/>
        <v>0.19628304570196123</v>
      </c>
      <c r="AC73" s="64">
        <f t="shared" si="11"/>
        <v>0.19202974930983474</v>
      </c>
      <c r="AD73" s="64">
        <f t="shared" si="12"/>
        <v>0.18802131895692106</v>
      </c>
      <c r="AE73" s="64">
        <f t="shared" si="13"/>
        <v>0.1842248188665197</v>
      </c>
      <c r="AF73" s="64">
        <f t="shared" si="14"/>
        <v>0.18061668060448718</v>
      </c>
      <c r="AG73" s="64">
        <f t="shared" si="15"/>
        <v>0.1771772937138702</v>
      </c>
      <c r="AH73" s="64">
        <f t="shared" si="16"/>
        <v>0.17388993117928991</v>
      </c>
      <c r="AI73" s="64">
        <f t="shared" si="17"/>
        <v>0.17074065508162561</v>
      </c>
      <c r="AJ73" s="64">
        <f t="shared" si="18"/>
        <v>0.17009584583505605</v>
      </c>
      <c r="AK73" s="356">
        <f>(1+O73)*'Projeções - Receitas'!N$34</f>
        <v>1900320973980.1055</v>
      </c>
      <c r="AL73" s="356">
        <f>(1+P73)*'Projeções - Receitas'!T$34</f>
        <v>2002276905415.3525</v>
      </c>
      <c r="AM73" s="356">
        <f>(1+Q73)*'Projeções - Receitas'!U$34</f>
        <v>2242550134065.1948</v>
      </c>
      <c r="AN73" s="356">
        <f>(1+R73)*'Projeções - Receitas'!V$34</f>
        <v>2511656150153.0186</v>
      </c>
      <c r="AO73" s="356">
        <f>(1+S73)*'Projeções - Receitas'!W$34</f>
        <v>2813054888171.3813</v>
      </c>
      <c r="AP73" s="356">
        <f>(1+T73)*'Projeções - Receitas'!X$34</f>
        <v>3150621474751.9468</v>
      </c>
      <c r="AQ73" s="356">
        <f>(1+U73)*'Projeções - Receitas'!Y$34</f>
        <v>3528696051722.1812</v>
      </c>
      <c r="AR73" s="356">
        <f>(1+V73)*'Projeções - Receitas'!Z$34</f>
        <v>3952139577928.8433</v>
      </c>
      <c r="AS73" s="356">
        <f>(1+W73)*'Projeções - Receitas'!AA$34</f>
        <v>4426396327280.3047</v>
      </c>
      <c r="AT73" s="356">
        <f>(1+X73)*'Projeções - Receitas'!AB$34</f>
        <v>4957563886553.9424</v>
      </c>
      <c r="AU73" s="356">
        <f>(1+Y73)*'Projeções - Receitas'!AC$34</f>
        <v>5552471552940.416</v>
      </c>
      <c r="AV73" s="357">
        <f t="shared" si="19"/>
        <v>1667818512211.3008</v>
      </c>
      <c r="AW73" s="357">
        <f t="shared" si="20"/>
        <v>1757300232513.1636</v>
      </c>
      <c r="AX73" s="357">
        <f t="shared" si="21"/>
        <v>1968176260414.7432</v>
      </c>
      <c r="AY73" s="357">
        <f t="shared" si="22"/>
        <v>2204357411664.5127</v>
      </c>
      <c r="AZ73" s="357">
        <f t="shared" si="23"/>
        <v>2468880301064.2544</v>
      </c>
      <c r="BA73" s="357">
        <f t="shared" si="24"/>
        <v>2765145937191.9648</v>
      </c>
      <c r="BB73" s="357">
        <f t="shared" si="25"/>
        <v>3096963449655.0015</v>
      </c>
      <c r="BC73" s="357">
        <f t="shared" si="26"/>
        <v>3468599063613.6016</v>
      </c>
      <c r="BD73" s="357">
        <f t="shared" si="27"/>
        <v>3884830951247.2344</v>
      </c>
      <c r="BE73" s="357">
        <f t="shared" si="28"/>
        <v>4351010665396.9033</v>
      </c>
      <c r="BF73" s="357">
        <f t="shared" si="29"/>
        <v>4873131945244.5322</v>
      </c>
      <c r="BG73" s="356">
        <f>(AK73*SUMPRODUCT(DA$10:DA$13,DA$28:DA$31)+AV73*SUMPRODUCT(DA$14:DA$23,DA$32:DA$41))*'Projeções - Receitas'!T$23+(AK73*DA$11*'Projeções - Receitas'!T$25)</f>
        <v>62112437685.928558</v>
      </c>
      <c r="BH73" s="356">
        <f>(AL73*SUMPRODUCT(DB$10:DB$13,DB$28:DB$31)+AW73*SUMPRODUCT(DB$14:DB$23,DB$32:DB$41))*'Projeções - Receitas'!U$23+(AL73*DB$11*'Projeções - Receitas'!U$25)</f>
        <v>50057873422.307602</v>
      </c>
      <c r="BI73" s="356">
        <f>(AM73*SUMPRODUCT(DC$10:DC$13,DC$28:DC$31)+AX73*SUMPRODUCT(DC$14:DC$23,DC$32:DC$41))*'Projeções - Receitas'!V$23+(AM73*DC$11*'Projeções - Receitas'!V$25)</f>
        <v>55388104808.589142</v>
      </c>
      <c r="BJ73" s="356">
        <f>(AN73*SUMPRODUCT(DD$10:DD$13,DD$28:DD$31)+AY73*SUMPRODUCT(DD$14:DD$23,DD$32:DD$41))*'Projeções - Receitas'!W$23+(AN73*DD$11*'Projeções - Receitas'!W$25)</f>
        <v>61230871289.855103</v>
      </c>
      <c r="BK73" s="356">
        <f>(AO73*SUMPRODUCT(DE$10:DE$13,DE$28:DE$31)+AZ73*SUMPRODUCT(DE$14:DE$23,DE$32:DE$41))*'Projeções - Receitas'!X$23+(AO73*DE$11*'Projeções - Receitas'!X$25)</f>
        <v>67658935137.430611</v>
      </c>
      <c r="BL73" s="356">
        <f>(AP73*SUMPRODUCT(DF$10:DF$13,DF$28:DF$31)+BA73*SUMPRODUCT(DF$14:DF$23,DF$32:DF$41))*'Projeções - Receitas'!Y$23+(AP73*DF$11*'Projeções - Receitas'!Y$25)</f>
        <v>74748009761.850143</v>
      </c>
      <c r="BM73" s="356">
        <f>(AQ73*SUMPRODUCT(DG$10:DG$13,DG$28:DG$31)+BB73*SUMPRODUCT(DG$14:DG$23,DG$32:DG$41))*'Projeções - Receitas'!Z$23+(AQ73*DG$11*'Projeções - Receitas'!Z$25)</f>
        <v>82570514746.484619</v>
      </c>
      <c r="BN73" s="356">
        <f>(AR73*SUMPRODUCT(DH$10:DH$13,DH$28:DH$31)+BC73*SUMPRODUCT(DH$14:DH$23,DH$32:DH$41))*'Projeções - Receitas'!AA$23+(AR73*DH$11*'Projeções - Receitas'!AA$25)</f>
        <v>91198784287.056091</v>
      </c>
      <c r="BO73" s="356">
        <f>(AS73*SUMPRODUCT(DI$10:DI$13,DI$28:DI$31)+BD73*SUMPRODUCT(DI$14:DI$23,DI$32:DI$41))*'Projeções - Receitas'!AB$23+(AS73*DI$11*'Projeções - Receitas'!AB$25)</f>
        <v>100712800253.1792</v>
      </c>
      <c r="BP73" s="356">
        <f>(AT73*SUMPRODUCT(DJ$10:DJ$13,DJ$28:DJ$31)+BE73*SUMPRODUCT(DJ$14:DJ$23,DJ$32:DJ$41))*'Projeções - Receitas'!AC$23+(AT73*DJ$11*'Projeções - Receitas'!AC$25)</f>
        <v>111202856765.36354</v>
      </c>
      <c r="BQ73" s="356">
        <f>(AU73*SUMPRODUCT(DK$10:DK$13,DK$28:DK$31)+BF73*SUMPRODUCT(DK$14:DK$23,DK$32:DK$41))*'Projeções - Receitas'!AD$23+(AU73*DK$11*'Projeções - Receitas'!AD$25)</f>
        <v>143779771997.61755</v>
      </c>
      <c r="BR73" s="357">
        <f>((BG73+'DRE + DCF'!T$12)*(1+'DRE + DCF'!T$15)+'DRE + DCF'!T$18)*(1+'DRE + DCF'!T$25)*'DRE + DCF'!T$33</f>
        <v>34435669856.838158</v>
      </c>
      <c r="BS73" s="357">
        <f>((BH73+'DRE + DCF'!U$12)*(1+'DRE + DCF'!U$15)+'DRE + DCF'!U$18)*(1+'DRE + DCF'!U$25)*'DRE + DCF'!U$33</f>
        <v>26215923243.891384</v>
      </c>
      <c r="BT73" s="357">
        <f>((BI73+'DRE + DCF'!V$12)*(1+'DRE + DCF'!V$15)+'DRE + DCF'!V$18)*(1+'DRE + DCF'!V$25)*'DRE + DCF'!V$33</f>
        <v>29098247968.182819</v>
      </c>
      <c r="BU73" s="357">
        <f>((BJ73+'DRE + DCF'!W$12)*(1+'DRE + DCF'!W$15)+'DRE + DCF'!W$18)*(1+'DRE + DCF'!W$25)*'DRE + DCF'!W$33</f>
        <v>32225236365.758488</v>
      </c>
      <c r="BV73" s="357">
        <f>((BK73+'DRE + DCF'!X$12)*(1+'DRE + DCF'!X$15)+'DRE + DCF'!X$18)*(1+'DRE + DCF'!X$25)*'DRE + DCF'!X$33</f>
        <v>35643571026.927811</v>
      </c>
      <c r="BW73" s="357">
        <f>((BL73+'DRE + DCF'!Y$12)*(1+'DRE + DCF'!Y$15)+'DRE + DCF'!Y$18)*(1+'DRE + DCF'!Y$25)*'DRE + DCF'!Y$33</f>
        <v>39401573247.076714</v>
      </c>
      <c r="BX73" s="357">
        <f>((BM73+'DRE + DCF'!Z$12)*(1+'DRE + DCF'!Z$15)+'DRE + DCF'!Z$18)*(1+'DRE + DCF'!Z$25)*'DRE + DCF'!Z$33</f>
        <v>43545572737.57328</v>
      </c>
      <c r="BY73" s="357">
        <f>((BN73+'DRE + DCF'!AA$12)*(1+'DRE + DCF'!AA$15)+'DRE + DCF'!AA$18)*(1+'DRE + DCF'!AA$25)*'DRE + DCF'!AA$33</f>
        <v>48118164381.931343</v>
      </c>
      <c r="BZ73" s="357">
        <f>((BO73+'DRE + DCF'!AB$12)*(1+'DRE + DCF'!AB$15)+'DRE + DCF'!AB$18)*(1+'DRE + DCF'!AB$25)*'DRE + DCF'!AB$33</f>
        <v>53165716293.836884</v>
      </c>
      <c r="CA73" s="357">
        <f>((BP73+'DRE + DCF'!AC$12)*(1+'DRE + DCF'!AC$15)+'DRE + DCF'!AC$18)*(1+'DRE + DCF'!AC$25)*'DRE + DCF'!AC$33</f>
        <v>58741113163.668716</v>
      </c>
      <c r="CB73" s="357">
        <f>((BQ73+'DRE + DCF'!AD$12)*(1+'DRE + DCF'!AD$15)+'DRE + DCF'!AD$18)*(1+'DRE + DCF'!AD$25)*'DRE + DCF'!AD$33</f>
        <v>75906362109.284454</v>
      </c>
      <c r="CC73" s="357">
        <f>BR73*(1-DA$47)+('DRE + DCF'!N$53*10^6)</f>
        <v>199637922072.76031</v>
      </c>
      <c r="CD73" s="357">
        <f>BS73*(1-DB$47)+('DRE + DCF'!T$53*10^6)</f>
        <v>201059494504.6478</v>
      </c>
      <c r="CE73" s="357">
        <f>BT73*(1-DC$47)+('DRE + DCF'!U$53*10^6)</f>
        <v>220087285226.82895</v>
      </c>
      <c r="CF73" s="357">
        <f>BU73*(1-DD$47)+('DRE + DCF'!V$53*10^6)</f>
        <v>241156350433.1944</v>
      </c>
      <c r="CG73" s="357">
        <f>BV73*(1-DE$47)+('DRE + DCF'!W$53*10^6)</f>
        <v>264457145186.0986</v>
      </c>
      <c r="CH73" s="357">
        <f>BW73*(1-DF$47)+('DRE + DCF'!X$53*10^6)</f>
        <v>290211335251.57227</v>
      </c>
      <c r="CI73" s="357">
        <f>BX73*(1-DG$47)+('DRE + DCF'!Y$53*10^6)</f>
        <v>318670683862.11011</v>
      </c>
      <c r="CJ73" s="357">
        <f>BY73*(1-DH$47)+('DRE + DCF'!Z$53*10^6)</f>
        <v>350114697398.45483</v>
      </c>
      <c r="CK73" s="357">
        <f>BZ73*(1-DI$47)+('DRE + DCF'!AA$53*10^6)</f>
        <v>384852876361.51691</v>
      </c>
      <c r="CL73" s="357">
        <f>CA73*(1-DJ$47)+('DRE + DCF'!AB$53*10^6)</f>
        <v>423228852799.61499</v>
      </c>
      <c r="CM73" s="357">
        <f>CB73*(1-DK$47)+('DRE + DCF'!AC$53*10^6)</f>
        <v>472226172636.24365</v>
      </c>
      <c r="CN73" s="357">
        <f t="shared" si="30"/>
        <v>1106153759300.377</v>
      </c>
      <c r="CO73" s="357">
        <f t="shared" si="31"/>
        <v>1174762815550.4775</v>
      </c>
      <c r="CP73" s="357">
        <f t="shared" si="32"/>
        <v>1121275067032.5974</v>
      </c>
      <c r="CQ73" s="357">
        <f t="shared" si="33"/>
        <v>1255828075076.5093</v>
      </c>
      <c r="CR73" s="357">
        <f t="shared" si="34"/>
        <v>1406527444085.6907</v>
      </c>
      <c r="CS73" s="357">
        <f t="shared" si="35"/>
        <v>1575310737375.9734</v>
      </c>
      <c r="CT73" s="357">
        <f t="shared" si="36"/>
        <v>1764348025861.0906</v>
      </c>
      <c r="CU73" s="357">
        <f t="shared" si="37"/>
        <v>1976069788964.4216</v>
      </c>
      <c r="CV73" s="357">
        <f t="shared" si="38"/>
        <v>2213198163640.1523</v>
      </c>
      <c r="CW73" s="357">
        <f t="shared" si="39"/>
        <v>2478781943276.9712</v>
      </c>
      <c r="CX73" s="358">
        <f t="shared" si="40"/>
        <v>2776235776470.208</v>
      </c>
    </row>
    <row r="74" spans="4:102" ht="30" customHeight="1" x14ac:dyDescent="0.25">
      <c r="D74" s="355">
        <f t="shared" si="41"/>
        <v>2.3214537766715559E-2</v>
      </c>
      <c r="E74" s="64">
        <f t="shared" si="0"/>
        <v>1.3886070840778364E-2</v>
      </c>
      <c r="F74" s="64">
        <f t="shared" si="1"/>
        <v>3.9009106335438026E-2</v>
      </c>
      <c r="G74" s="64">
        <f t="shared" si="2"/>
        <v>3.475774939174861E-2</v>
      </c>
      <c r="H74" s="64">
        <f t="shared" si="3"/>
        <v>3.0751137632604814E-2</v>
      </c>
      <c r="I74" s="64">
        <f t="shared" si="4"/>
        <v>2.6956353668111721E-2</v>
      </c>
      <c r="J74" s="64">
        <f t="shared" si="5"/>
        <v>2.3349841117381087E-2</v>
      </c>
      <c r="K74" s="64">
        <f t="shared" si="6"/>
        <v>1.9911998817705223E-2</v>
      </c>
      <c r="L74" s="64">
        <f t="shared" si="7"/>
        <v>1.6626107755793429E-2</v>
      </c>
      <c r="M74" s="64">
        <f t="shared" si="8"/>
        <v>1.3478236872047217E-2</v>
      </c>
      <c r="N74" s="64">
        <f t="shared" si="9"/>
        <v>1.2834753880560712E-2</v>
      </c>
      <c r="O74" s="64">
        <f t="shared" si="45"/>
        <v>3.1500000000000021E-2</v>
      </c>
      <c r="P74" s="64">
        <f t="shared" si="45"/>
        <v>3.1500000000000021E-2</v>
      </c>
      <c r="Q74" s="64">
        <f t="shared" si="46"/>
        <v>3.1500000000000021E-2</v>
      </c>
      <c r="R74" s="64">
        <f t="shared" si="47"/>
        <v>3.1500000000000021E-2</v>
      </c>
      <c r="S74" s="64">
        <f t="shared" si="48"/>
        <v>3.1500000000000021E-2</v>
      </c>
      <c r="T74" s="64">
        <f t="shared" si="49"/>
        <v>3.1500000000000021E-2</v>
      </c>
      <c r="U74" s="64">
        <f t="shared" si="50"/>
        <v>3.1500000000000021E-2</v>
      </c>
      <c r="V74" s="64">
        <f t="shared" si="51"/>
        <v>3.1500000000000021E-2</v>
      </c>
      <c r="W74" s="64">
        <f t="shared" si="52"/>
        <v>3.1500000000000021E-2</v>
      </c>
      <c r="X74" s="64">
        <f t="shared" si="53"/>
        <v>3.1500000000000021E-2</v>
      </c>
      <c r="Y74" s="64">
        <f t="shared" si="54"/>
        <v>3.1500000000000021E-2</v>
      </c>
      <c r="Z74" s="64">
        <f t="shared" si="43"/>
        <v>0.18040201600852282</v>
      </c>
      <c r="AA74" s="64">
        <f t="shared" si="44"/>
        <v>0.17107354908258562</v>
      </c>
      <c r="AB74" s="64">
        <f t="shared" si="10"/>
        <v>0.19619658457724529</v>
      </c>
      <c r="AC74" s="64">
        <f t="shared" si="11"/>
        <v>0.19194522763355587</v>
      </c>
      <c r="AD74" s="64">
        <f t="shared" si="12"/>
        <v>0.18793861587441207</v>
      </c>
      <c r="AE74" s="64">
        <f t="shared" si="13"/>
        <v>0.18414383190991898</v>
      </c>
      <c r="AF74" s="64">
        <f t="shared" si="14"/>
        <v>0.18053731935918835</v>
      </c>
      <c r="AG74" s="64">
        <f t="shared" si="15"/>
        <v>0.17709947705951248</v>
      </c>
      <c r="AH74" s="64">
        <f t="shared" si="16"/>
        <v>0.17381358599760069</v>
      </c>
      <c r="AI74" s="64">
        <f t="shared" si="17"/>
        <v>0.17066571511385448</v>
      </c>
      <c r="AJ74" s="64">
        <f t="shared" si="18"/>
        <v>0.17002223212236797</v>
      </c>
      <c r="AK74" s="356">
        <f>(1+O74)*'Projeções - Receitas'!N$34</f>
        <v>1901242565141.105</v>
      </c>
      <c r="AL74" s="356">
        <f>(1+P74)*'Projeções - Receitas'!T$34</f>
        <v>2003247941741.9365</v>
      </c>
      <c r="AM74" s="356">
        <f>(1+Q74)*'Projeções - Receitas'!U$34</f>
        <v>2243637694750.9688</v>
      </c>
      <c r="AN74" s="356">
        <f>(1+R74)*'Projeções - Receitas'!V$34</f>
        <v>2512874218121.0854</v>
      </c>
      <c r="AO74" s="356">
        <f>(1+S74)*'Projeções - Receitas'!W$34</f>
        <v>2814419124295.6162</v>
      </c>
      <c r="AP74" s="356">
        <f>(1+T74)*'Projeções - Receitas'!X$34</f>
        <v>3152149419211.0898</v>
      </c>
      <c r="AQ74" s="356">
        <f>(1+U74)*'Projeções - Receitas'!Y$34</f>
        <v>3530407349516.4214</v>
      </c>
      <c r="AR74" s="356">
        <f>(1+V74)*'Projeções - Receitas'!Z$34</f>
        <v>3954056231458.3921</v>
      </c>
      <c r="AS74" s="356">
        <f>(1+W74)*'Projeções - Receitas'!AA$34</f>
        <v>4428542979233.3994</v>
      </c>
      <c r="AT74" s="356">
        <f>(1+X74)*'Projeções - Receitas'!AB$34</f>
        <v>4959968136741.4082</v>
      </c>
      <c r="AU74" s="356">
        <f>(1+Y74)*'Projeções - Receitas'!AC$34</f>
        <v>5555164313150.3789</v>
      </c>
      <c r="AV74" s="357">
        <f t="shared" si="19"/>
        <v>1668627347571.2485</v>
      </c>
      <c r="AW74" s="357">
        <f t="shared" si="20"/>
        <v>1758152463469.7659</v>
      </c>
      <c r="AX74" s="357">
        <f t="shared" si="21"/>
        <v>1969130759086.1375</v>
      </c>
      <c r="AY74" s="357">
        <f t="shared" si="22"/>
        <v>2205426450176.4746</v>
      </c>
      <c r="AZ74" s="357">
        <f t="shared" si="23"/>
        <v>2470077624197.6519</v>
      </c>
      <c r="BA74" s="357">
        <f t="shared" si="24"/>
        <v>2766486939101.3696</v>
      </c>
      <c r="BB74" s="357">
        <f t="shared" si="25"/>
        <v>3098465371793.5347</v>
      </c>
      <c r="BC74" s="357">
        <f t="shared" si="26"/>
        <v>3470281216408.7593</v>
      </c>
      <c r="BD74" s="357">
        <f t="shared" si="27"/>
        <v>3886714962377.8105</v>
      </c>
      <c r="BE74" s="357">
        <f t="shared" si="28"/>
        <v>4353120757863.1484</v>
      </c>
      <c r="BF74" s="357">
        <f t="shared" si="29"/>
        <v>4875495248806.7275</v>
      </c>
      <c r="BG74" s="356">
        <f>(AK74*SUMPRODUCT(DA$10:DA$13,DA$28:DA$31)+AV74*SUMPRODUCT(DA$14:DA$23,DA$32:DA$41))*'Projeções - Receitas'!T$23+(AK74*DA$11*'Projeções - Receitas'!T$25)</f>
        <v>62142560109.636566</v>
      </c>
      <c r="BH74" s="356">
        <f>(AL74*SUMPRODUCT(DB$10:DB$13,DB$28:DB$31)+AW74*SUMPRODUCT(DB$14:DB$23,DB$32:DB$41))*'Projeções - Receitas'!U$23+(AL74*DB$11*'Projeções - Receitas'!U$25)</f>
        <v>50082149791.571609</v>
      </c>
      <c r="BI74" s="356">
        <f>(AM74*SUMPRODUCT(DC$10:DC$13,DC$28:DC$31)+AX74*SUMPRODUCT(DC$14:DC$23,DC$32:DC$41))*'Projeções - Receitas'!V$23+(AM74*DC$11*'Projeções - Receitas'!V$25)</f>
        <v>55414966159.126816</v>
      </c>
      <c r="BJ74" s="356">
        <f>(AN74*SUMPRODUCT(DD$10:DD$13,DD$28:DD$31)+AY74*SUMPRODUCT(DD$14:DD$23,DD$32:DD$41))*'Projeções - Receitas'!W$23+(AN74*DD$11*'Projeções - Receitas'!W$25)</f>
        <v>61260566183.788147</v>
      </c>
      <c r="BK74" s="356">
        <f>(AO74*SUMPRODUCT(DE$10:DE$13,DE$28:DE$31)+AZ74*SUMPRODUCT(DE$14:DE$23,DE$32:DE$41))*'Projeções - Receitas'!X$23+(AO74*DE$11*'Projeções - Receitas'!X$25)</f>
        <v>67691747424.112129</v>
      </c>
      <c r="BL74" s="356">
        <f>(AP74*SUMPRODUCT(DF$10:DF$13,DF$28:DF$31)+BA74*SUMPRODUCT(DF$14:DF$23,DF$32:DF$41))*'Projeções - Receitas'!Y$23+(AP74*DF$11*'Projeções - Receitas'!Y$25)</f>
        <v>74784260009.067352</v>
      </c>
      <c r="BM74" s="356">
        <f>(AQ74*SUMPRODUCT(DG$10:DG$13,DG$28:DG$31)+BB74*SUMPRODUCT(DG$14:DG$23,DG$32:DG$41))*'Projeções - Receitas'!Z$23+(AQ74*DG$11*'Projeções - Receitas'!Z$25)</f>
        <v>82610558643.064026</v>
      </c>
      <c r="BN74" s="356">
        <f>(AR74*SUMPRODUCT(DH$10:DH$13,DH$28:DH$31)+BC74*SUMPRODUCT(DH$14:DH$23,DH$32:DH$41))*'Projeções - Receitas'!AA$23+(AR74*DH$11*'Projeções - Receitas'!AA$25)</f>
        <v>91243012601.453278</v>
      </c>
      <c r="BO74" s="356">
        <f>(AS74*SUMPRODUCT(DI$10:DI$13,DI$28:DI$31)+BD74*SUMPRODUCT(DI$14:DI$23,DI$32:DI$41))*'Projeções - Receitas'!AB$23+(AS74*DI$11*'Projeções - Receitas'!AB$25)</f>
        <v>100761642542.34175</v>
      </c>
      <c r="BP74" s="356">
        <f>(AT74*SUMPRODUCT(DJ$10:DJ$13,DJ$28:DJ$31)+BE74*SUMPRODUCT(DJ$14:DJ$23,DJ$32:DJ$41))*'Projeções - Receitas'!AC$23+(AT74*DJ$11*'Projeções - Receitas'!AC$25)</f>
        <v>111256786375.82195</v>
      </c>
      <c r="BQ74" s="356">
        <f>(AU74*SUMPRODUCT(DK$10:DK$13,DK$28:DK$31)+BF74*SUMPRODUCT(DK$14:DK$23,DK$32:DK$41))*'Projeções - Receitas'!AD$23+(AU74*DK$11*'Projeções - Receitas'!AD$25)</f>
        <v>143849500306.0549</v>
      </c>
      <c r="BR74" s="357">
        <f>((BG74+'DRE + DCF'!T$12)*(1+'DRE + DCF'!T$15)+'DRE + DCF'!T$18)*(1+'DRE + DCF'!T$25)*'DRE + DCF'!T$33</f>
        <v>34454116492.741707</v>
      </c>
      <c r="BS74" s="357">
        <f>((BH74+'DRE + DCF'!U$12)*(1+'DRE + DCF'!U$15)+'DRE + DCF'!U$18)*(1+'DRE + DCF'!U$25)*'DRE + DCF'!U$33</f>
        <v>26230612775.176716</v>
      </c>
      <c r="BT74" s="357">
        <f>((BI74+'DRE + DCF'!V$12)*(1+'DRE + DCF'!V$15)+'DRE + DCF'!V$18)*(1+'DRE + DCF'!V$25)*'DRE + DCF'!V$33</f>
        <v>29114483205.887989</v>
      </c>
      <c r="BU74" s="357">
        <f>((BJ74+'DRE + DCF'!W$12)*(1+'DRE + DCF'!W$15)+'DRE + DCF'!W$18)*(1+'DRE + DCF'!W$25)*'DRE + DCF'!W$33</f>
        <v>32243163820.222439</v>
      </c>
      <c r="BV74" s="357">
        <f>((BK74+'DRE + DCF'!X$12)*(1+'DRE + DCF'!X$15)+'DRE + DCF'!X$18)*(1+'DRE + DCF'!X$25)*'DRE + DCF'!X$33</f>
        <v>35663357975.590958</v>
      </c>
      <c r="BW74" s="357">
        <f>((BL74+'DRE + DCF'!Y$12)*(1+'DRE + DCF'!Y$15)+'DRE + DCF'!Y$18)*(1+'DRE + DCF'!Y$25)*'DRE + DCF'!Y$33</f>
        <v>39423408499.586021</v>
      </c>
      <c r="BX74" s="357">
        <f>((BM74+'DRE + DCF'!Z$12)*(1+'DRE + DCF'!Z$15)+'DRE + DCF'!Z$18)*(1+'DRE + DCF'!Z$25)*'DRE + DCF'!Z$33</f>
        <v>43569665573.782967</v>
      </c>
      <c r="BY74" s="357">
        <f>((BN74+'DRE + DCF'!AA$12)*(1+'DRE + DCF'!AA$15)+'DRE + DCF'!AA$18)*(1+'DRE + DCF'!AA$25)*'DRE + DCF'!AA$33</f>
        <v>48144744430.496483</v>
      </c>
      <c r="BZ74" s="357">
        <f>((BO74+'DRE + DCF'!AB$12)*(1+'DRE + DCF'!AB$15)+'DRE + DCF'!AB$18)*(1+'DRE + DCF'!AB$25)*'DRE + DCF'!AB$33</f>
        <v>53195035662.187958</v>
      </c>
      <c r="CA74" s="357">
        <f>((BP74+'DRE + DCF'!AC$12)*(1+'DRE + DCF'!AC$15)+'DRE + DCF'!AC$18)*(1+'DRE + DCF'!AC$25)*'DRE + DCF'!AC$33</f>
        <v>58773449330.064339</v>
      </c>
      <c r="CB74" s="357">
        <f>((BQ74+'DRE + DCF'!AD$12)*(1+'DRE + DCF'!AD$15)+'DRE + DCF'!AD$18)*(1+'DRE + DCF'!AD$25)*'DRE + DCF'!AD$33</f>
        <v>75947271322.502213</v>
      </c>
      <c r="CC74" s="357">
        <f>BR74*(1-DA$47)+('DRE + DCF'!N$53*10^6)</f>
        <v>199649144317.43936</v>
      </c>
      <c r="CD74" s="357">
        <f>BS74*(1-DB$47)+('DRE + DCF'!T$53*10^6)</f>
        <v>201068308223.41898</v>
      </c>
      <c r="CE74" s="357">
        <f>BT74*(1-DC$47)+('DRE + DCF'!U$53*10^6)</f>
        <v>220097026369.45203</v>
      </c>
      <c r="CF74" s="357">
        <f>BU74*(1-DD$47)+('DRE + DCF'!V$53*10^6)</f>
        <v>241167106905.87274</v>
      </c>
      <c r="CG74" s="357">
        <f>BV74*(1-DE$47)+('DRE + DCF'!W$53*10^6)</f>
        <v>264469017355.29651</v>
      </c>
      <c r="CH74" s="357">
        <f>BW74*(1-DF$47)+('DRE + DCF'!X$53*10^6)</f>
        <v>290224436403.07782</v>
      </c>
      <c r="CI74" s="357">
        <f>BX74*(1-DG$47)+('DRE + DCF'!Y$53*10^6)</f>
        <v>318685139563.83594</v>
      </c>
      <c r="CJ74" s="357">
        <f>BY74*(1-DH$47)+('DRE + DCF'!Z$53*10^6)</f>
        <v>350130645427.59393</v>
      </c>
      <c r="CK74" s="357">
        <f>BZ74*(1-DI$47)+('DRE + DCF'!AA$53*10^6)</f>
        <v>384870467982.52759</v>
      </c>
      <c r="CL74" s="357">
        <f>CA74*(1-DJ$47)+('DRE + DCF'!AB$53*10^6)</f>
        <v>423248254499.45239</v>
      </c>
      <c r="CM74" s="357">
        <f>CB74*(1-DK$47)+('DRE + DCF'!AC$53*10^6)</f>
        <v>472250718164.17432</v>
      </c>
      <c r="CN74" s="357">
        <f t="shared" si="30"/>
        <v>1106690206322.3464</v>
      </c>
      <c r="CO74" s="357">
        <f t="shared" si="31"/>
        <v>1175332535635.6138</v>
      </c>
      <c r="CP74" s="357">
        <f t="shared" si="32"/>
        <v>1121818847375.4844</v>
      </c>
      <c r="CQ74" s="357">
        <f t="shared" si="33"/>
        <v>1256437109060.5427</v>
      </c>
      <c r="CR74" s="357">
        <f t="shared" si="34"/>
        <v>1407209562147.8081</v>
      </c>
      <c r="CS74" s="357">
        <f t="shared" si="35"/>
        <v>1576074709605.5449</v>
      </c>
      <c r="CT74" s="357">
        <f t="shared" si="36"/>
        <v>1765203674758.2107</v>
      </c>
      <c r="CU74" s="357">
        <f t="shared" si="37"/>
        <v>1977028115729.196</v>
      </c>
      <c r="CV74" s="357">
        <f t="shared" si="38"/>
        <v>2214271489616.6997</v>
      </c>
      <c r="CW74" s="357">
        <f t="shared" si="39"/>
        <v>2479984068370.7041</v>
      </c>
      <c r="CX74" s="358">
        <f t="shared" si="40"/>
        <v>2777582156575.1895</v>
      </c>
    </row>
    <row r="75" spans="4:102" ht="30" customHeight="1" x14ac:dyDescent="0.25">
      <c r="D75" s="355">
        <f t="shared" ref="D75:D138" si="55">ABS(Z75-DA$46)</f>
        <v>2.3137269143071543E-2</v>
      </c>
      <c r="E75" s="64">
        <f t="shared" ref="E75:E138" si="56">ABS(AA75-DB$46)</f>
        <v>1.381068165111965E-2</v>
      </c>
      <c r="F75" s="64">
        <f t="shared" ref="F75:F138" si="57">ABS(AB75-DC$46)</f>
        <v>3.8922728990881755E-2</v>
      </c>
      <c r="G75" s="64">
        <f t="shared" ref="G75:G138" si="58">ABS(AC75-DD$46)</f>
        <v>3.4673309616318926E-2</v>
      </c>
      <c r="H75" s="64">
        <f t="shared" ref="H75:H138" si="59">ABS(AD75-DE$46)</f>
        <v>3.0668514688741683E-2</v>
      </c>
      <c r="I75" s="64">
        <f t="shared" ref="I75:I138" si="60">ABS(AE75-DF$46)</f>
        <v>2.6875445187244162E-2</v>
      </c>
      <c r="J75" s="64">
        <f t="shared" ref="J75:J138" si="61">ABS(AF75-DG$46)</f>
        <v>2.3270556772513773E-2</v>
      </c>
      <c r="K75" s="64">
        <f t="shared" ref="K75:K138" si="62">ABS(AG75-DH$46)</f>
        <v>1.9834257567082347E-2</v>
      </c>
      <c r="L75" s="64">
        <f t="shared" ref="L75:L138" si="63">ABS(AH75-DI$46)</f>
        <v>1.654983655199338E-2</v>
      </c>
      <c r="M75" s="64">
        <f t="shared" ref="M75:M138" si="64">ABS(AI75-DJ$46)</f>
        <v>1.3403369520523928E-2</v>
      </c>
      <c r="N75" s="64">
        <f t="shared" ref="N75:N138" si="65">ABS(AJ75-DK$46)</f>
        <v>1.2761211498989622E-2</v>
      </c>
      <c r="O75" s="64">
        <f t="shared" si="45"/>
        <v>3.2000000000000021E-2</v>
      </c>
      <c r="P75" s="64">
        <f t="shared" si="45"/>
        <v>3.2000000000000021E-2</v>
      </c>
      <c r="Q75" s="64">
        <f t="shared" si="46"/>
        <v>3.2000000000000021E-2</v>
      </c>
      <c r="R75" s="64">
        <f t="shared" si="47"/>
        <v>3.2000000000000021E-2</v>
      </c>
      <c r="S75" s="64">
        <f t="shared" si="48"/>
        <v>3.2000000000000021E-2</v>
      </c>
      <c r="T75" s="64">
        <f t="shared" si="49"/>
        <v>3.2000000000000021E-2</v>
      </c>
      <c r="U75" s="64">
        <f t="shared" si="50"/>
        <v>3.2000000000000021E-2</v>
      </c>
      <c r="V75" s="64">
        <f t="shared" si="51"/>
        <v>3.2000000000000021E-2</v>
      </c>
      <c r="W75" s="64">
        <f t="shared" si="52"/>
        <v>3.2000000000000021E-2</v>
      </c>
      <c r="X75" s="64">
        <f t="shared" si="53"/>
        <v>3.2000000000000021E-2</v>
      </c>
      <c r="Y75" s="64">
        <f t="shared" si="54"/>
        <v>3.2000000000000021E-2</v>
      </c>
      <c r="Z75" s="64">
        <f t="shared" ref="Z75:Z138" si="66">CC75/CN75</f>
        <v>0.1803247473848788</v>
      </c>
      <c r="AA75" s="64">
        <f t="shared" si="44"/>
        <v>0.17099815989292691</v>
      </c>
      <c r="AB75" s="64">
        <f t="shared" ref="AB75:AB138" si="67">CE75/CP75</f>
        <v>0.19611020723268902</v>
      </c>
      <c r="AC75" s="64">
        <f t="shared" ref="AC75:AC138" si="68">CF75/CQ75</f>
        <v>0.19186078785812619</v>
      </c>
      <c r="AD75" s="64">
        <f t="shared" ref="AD75:AD138" si="69">CG75/CR75</f>
        <v>0.18785599293054894</v>
      </c>
      <c r="AE75" s="64">
        <f t="shared" ref="AE75:AE138" si="70">CH75/CS75</f>
        <v>0.18406292342905142</v>
      </c>
      <c r="AF75" s="64">
        <f t="shared" ref="AF75:AF138" si="71">CI75/CT75</f>
        <v>0.18045803501432103</v>
      </c>
      <c r="AG75" s="64">
        <f t="shared" ref="AG75:AG138" si="72">CJ75/CU75</f>
        <v>0.17702173580888961</v>
      </c>
      <c r="AH75" s="64">
        <f t="shared" ref="AH75:AH138" si="73">CK75/CV75</f>
        <v>0.17373731479380064</v>
      </c>
      <c r="AI75" s="64">
        <f t="shared" ref="AI75:AI138" si="74">CL75/CW75</f>
        <v>0.17059084776233119</v>
      </c>
      <c r="AJ75" s="64">
        <f t="shared" ref="AJ75:AJ138" si="75">CM75/CX75</f>
        <v>0.16994868974079688</v>
      </c>
      <c r="AK75" s="356">
        <f>(1+O75)*'Projeções - Receitas'!N$34</f>
        <v>1902164156302.1038</v>
      </c>
      <c r="AL75" s="356">
        <f>(1+P75)*'Projeções - Receitas'!T$34</f>
        <v>2004218978068.52</v>
      </c>
      <c r="AM75" s="356">
        <f>(1+Q75)*'Projeções - Receitas'!U$34</f>
        <v>2244725255436.7422</v>
      </c>
      <c r="AN75" s="356">
        <f>(1+R75)*'Projeções - Receitas'!V$34</f>
        <v>2514092286089.1519</v>
      </c>
      <c r="AO75" s="356">
        <f>(1+S75)*'Projeções - Receitas'!W$34</f>
        <v>2815783360419.8506</v>
      </c>
      <c r="AP75" s="356">
        <f>(1+T75)*'Projeções - Receitas'!X$34</f>
        <v>3153677363670.2324</v>
      </c>
      <c r="AQ75" s="356">
        <f>(1+U75)*'Projeções - Receitas'!Y$34</f>
        <v>3532118647310.6606</v>
      </c>
      <c r="AR75" s="356">
        <f>(1+V75)*'Projeções - Receitas'!Z$34</f>
        <v>3955972884987.9404</v>
      </c>
      <c r="AS75" s="356">
        <f>(1+W75)*'Projeções - Receitas'!AA$34</f>
        <v>4430689631186.4941</v>
      </c>
      <c r="AT75" s="356">
        <f>(1+X75)*'Projeções - Receitas'!AB$34</f>
        <v>4962372386928.874</v>
      </c>
      <c r="AU75" s="356">
        <f>(1+Y75)*'Projeções - Receitas'!AC$34</f>
        <v>5557857073360.3398</v>
      </c>
      <c r="AV75" s="357">
        <f t="shared" ref="AV75:AV138" si="76">AK75*DA$49</f>
        <v>1669436182931.1956</v>
      </c>
      <c r="AW75" s="357">
        <f t="shared" ref="AW75:AW138" si="77">AL75*DB$49</f>
        <v>1759004694426.3677</v>
      </c>
      <c r="AX75" s="357">
        <f t="shared" ref="AX75:AX138" si="78">AM75*DC$49</f>
        <v>1970085257757.5315</v>
      </c>
      <c r="AY75" s="357">
        <f t="shared" ref="AY75:AY138" si="79">AN75*DD$49</f>
        <v>2206495488688.436</v>
      </c>
      <c r="AZ75" s="357">
        <f t="shared" ref="AZ75:AZ138" si="80">AO75*DE$49</f>
        <v>2471274947331.0483</v>
      </c>
      <c r="BA75" s="357">
        <f t="shared" ref="BA75:BA138" si="81">AP75*DF$49</f>
        <v>2767827941010.7744</v>
      </c>
      <c r="BB75" s="357">
        <f t="shared" ref="BB75:BB138" si="82">AQ75*DG$49</f>
        <v>3099967293932.0674</v>
      </c>
      <c r="BC75" s="357">
        <f t="shared" ref="BC75:BC138" si="83">AR75*DH$49</f>
        <v>3471963369203.916</v>
      </c>
      <c r="BD75" s="357">
        <f t="shared" ref="BD75:BD138" si="84">AS75*DI$49</f>
        <v>3888598973508.3867</v>
      </c>
      <c r="BE75" s="357">
        <f t="shared" ref="BE75:BE138" si="85">AT75*DJ$49</f>
        <v>4355230850329.3936</v>
      </c>
      <c r="BF75" s="357">
        <f t="shared" ref="BF75:BF138" si="86">AU75*DK$49</f>
        <v>4877858552368.9219</v>
      </c>
      <c r="BG75" s="356">
        <f>(AK75*SUMPRODUCT(DA$10:DA$13,DA$28:DA$31)+AV75*SUMPRODUCT(DA$14:DA$23,DA$32:DA$41))*'Projeções - Receitas'!T$23+(AK75*DA$11*'Projeções - Receitas'!T$25)</f>
        <v>62172682533.344574</v>
      </c>
      <c r="BH75" s="356">
        <f>(AL75*SUMPRODUCT(DB$10:DB$13,DB$28:DB$31)+AW75*SUMPRODUCT(DB$14:DB$23,DB$32:DB$41))*'Projeções - Receitas'!U$23+(AL75*DB$11*'Projeções - Receitas'!U$25)</f>
        <v>50106426160.835587</v>
      </c>
      <c r="BI75" s="356">
        <f>(AM75*SUMPRODUCT(DC$10:DC$13,DC$28:DC$31)+AX75*SUMPRODUCT(DC$14:DC$23,DC$32:DC$41))*'Projeções - Receitas'!V$23+(AM75*DC$11*'Projeções - Receitas'!V$25)</f>
        <v>55441827509.664429</v>
      </c>
      <c r="BJ75" s="356">
        <f>(AN75*SUMPRODUCT(DD$10:DD$13,DD$28:DD$31)+AY75*SUMPRODUCT(DD$14:DD$23,DD$32:DD$41))*'Projeções - Receitas'!W$23+(AN75*DD$11*'Projeções - Receitas'!W$25)</f>
        <v>61290261077.721146</v>
      </c>
      <c r="BK75" s="356">
        <f>(AO75*SUMPRODUCT(DE$10:DE$13,DE$28:DE$31)+AZ75*SUMPRODUCT(DE$14:DE$23,DE$32:DE$41))*'Projeções - Receitas'!X$23+(AO75*DE$11*'Projeções - Receitas'!X$25)</f>
        <v>67724559710.793747</v>
      </c>
      <c r="BL75" s="356">
        <f>(AP75*SUMPRODUCT(DF$10:DF$13,DF$28:DF$31)+BA75*SUMPRODUCT(DF$14:DF$23,DF$32:DF$41))*'Projeções - Receitas'!Y$23+(AP75*DF$11*'Projeções - Receitas'!Y$25)</f>
        <v>74820510256.284454</v>
      </c>
      <c r="BM75" s="356">
        <f>(AQ75*SUMPRODUCT(DG$10:DG$13,DG$28:DG$31)+BB75*SUMPRODUCT(DG$14:DG$23,DG$32:DG$41))*'Projeções - Receitas'!Z$23+(AQ75*DG$11*'Projeções - Receitas'!Z$25)</f>
        <v>82650602539.64325</v>
      </c>
      <c r="BN75" s="356">
        <f>(AR75*SUMPRODUCT(DH$10:DH$13,DH$28:DH$31)+BC75*SUMPRODUCT(DH$14:DH$23,DH$32:DH$41))*'Projeções - Receitas'!AA$23+(AR75*DH$11*'Projeções - Receitas'!AA$25)</f>
        <v>91287240915.850449</v>
      </c>
      <c r="BO75" s="356">
        <f>(AS75*SUMPRODUCT(DI$10:DI$13,DI$28:DI$31)+BD75*SUMPRODUCT(DI$14:DI$23,DI$32:DI$41))*'Projeções - Receitas'!AB$23+(AS75*DI$11*'Projeções - Receitas'!AB$25)</f>
        <v>100810484831.50433</v>
      </c>
      <c r="BP75" s="356">
        <f>(AT75*SUMPRODUCT(DJ$10:DJ$13,DJ$28:DJ$31)+BE75*SUMPRODUCT(DJ$14:DJ$23,DJ$32:DJ$41))*'Projeções - Receitas'!AC$23+(AT75*DJ$11*'Projeções - Receitas'!AC$25)</f>
        <v>111310715986.28043</v>
      </c>
      <c r="BQ75" s="356">
        <f>(AU75*SUMPRODUCT(DK$10:DK$13,DK$28:DK$31)+BF75*SUMPRODUCT(DK$14:DK$23,DK$32:DK$41))*'Projeções - Receitas'!AD$23+(AU75*DK$11*'Projeções - Receitas'!AD$25)</f>
        <v>143919228614.49207</v>
      </c>
      <c r="BR75" s="357">
        <f>((BG75+'DRE + DCF'!T$12)*(1+'DRE + DCF'!T$15)+'DRE + DCF'!T$18)*(1+'DRE + DCF'!T$25)*'DRE + DCF'!T$33</f>
        <v>34472563128.645248</v>
      </c>
      <c r="BS75" s="357">
        <f>((BH75+'DRE + DCF'!U$12)*(1+'DRE + DCF'!U$15)+'DRE + DCF'!U$18)*(1+'DRE + DCF'!U$25)*'DRE + DCF'!U$33</f>
        <v>26245302306.46204</v>
      </c>
      <c r="BT75" s="357">
        <f>((BI75+'DRE + DCF'!V$12)*(1+'DRE + DCF'!V$15)+'DRE + DCF'!V$18)*(1+'DRE + DCF'!V$25)*'DRE + DCF'!V$33</f>
        <v>29130718443.593136</v>
      </c>
      <c r="BU75" s="357">
        <f>((BJ75+'DRE + DCF'!W$12)*(1+'DRE + DCF'!W$15)+'DRE + DCF'!W$18)*(1+'DRE + DCF'!W$25)*'DRE + DCF'!W$33</f>
        <v>32261091274.686363</v>
      </c>
      <c r="BV75" s="357">
        <f>((BK75+'DRE + DCF'!X$12)*(1+'DRE + DCF'!X$15)+'DRE + DCF'!X$18)*(1+'DRE + DCF'!X$25)*'DRE + DCF'!X$33</f>
        <v>35683144924.25415</v>
      </c>
      <c r="BW75" s="357">
        <f>((BL75+'DRE + DCF'!Y$12)*(1+'DRE + DCF'!Y$15)+'DRE + DCF'!Y$18)*(1+'DRE + DCF'!Y$25)*'DRE + DCF'!Y$33</f>
        <v>39445243752.095276</v>
      </c>
      <c r="BX75" s="357">
        <f>((BM75+'DRE + DCF'!Z$12)*(1+'DRE + DCF'!Z$15)+'DRE + DCF'!Z$18)*(1+'DRE + DCF'!Z$25)*'DRE + DCF'!Z$33</f>
        <v>43593758409.992531</v>
      </c>
      <c r="BY75" s="357">
        <f>((BN75+'DRE + DCF'!AA$12)*(1+'DRE + DCF'!AA$15)+'DRE + DCF'!AA$18)*(1+'DRE + DCF'!AA$25)*'DRE + DCF'!AA$33</f>
        <v>48171324479.061638</v>
      </c>
      <c r="BZ75" s="357">
        <f>((BO75+'DRE + DCF'!AB$12)*(1+'DRE + DCF'!AB$15)+'DRE + DCF'!AB$18)*(1+'DRE + DCF'!AB$25)*'DRE + DCF'!AB$33</f>
        <v>53224355030.539085</v>
      </c>
      <c r="CA75" s="357">
        <f>((BP75+'DRE + DCF'!AC$12)*(1+'DRE + DCF'!AC$15)+'DRE + DCF'!AC$18)*(1+'DRE + DCF'!AC$25)*'DRE + DCF'!AC$33</f>
        <v>58805785496.460037</v>
      </c>
      <c r="CB75" s="357">
        <f>((BQ75+'DRE + DCF'!AD$12)*(1+'DRE + DCF'!AD$15)+'DRE + DCF'!AD$18)*(1+'DRE + DCF'!AD$25)*'DRE + DCF'!AD$33</f>
        <v>75988180535.71994</v>
      </c>
      <c r="CC75" s="357">
        <f>BR75*(1-DA$47)+('DRE + DCF'!N$53*10^6)</f>
        <v>199660366562.11841</v>
      </c>
      <c r="CD75" s="357">
        <f>BS75*(1-DB$47)+('DRE + DCF'!T$53*10^6)</f>
        <v>201077121942.19019</v>
      </c>
      <c r="CE75" s="357">
        <f>BT75*(1-DC$47)+('DRE + DCF'!U$53*10^6)</f>
        <v>220106767512.07513</v>
      </c>
      <c r="CF75" s="357">
        <f>BU75*(1-DD$47)+('DRE + DCF'!V$53*10^6)</f>
        <v>241177863378.55112</v>
      </c>
      <c r="CG75" s="357">
        <f>BV75*(1-DE$47)+('DRE + DCF'!W$53*10^6)</f>
        <v>264480889524.49442</v>
      </c>
      <c r="CH75" s="357">
        <f>BW75*(1-DF$47)+('DRE + DCF'!X$53*10^6)</f>
        <v>290237537554.58337</v>
      </c>
      <c r="CI75" s="357">
        <f>BX75*(1-DG$47)+('DRE + DCF'!Y$53*10^6)</f>
        <v>318699595265.56171</v>
      </c>
      <c r="CJ75" s="357">
        <f>BY75*(1-DH$47)+('DRE + DCF'!Z$53*10^6)</f>
        <v>350146593456.73303</v>
      </c>
      <c r="CK75" s="357">
        <f>BZ75*(1-DI$47)+('DRE + DCF'!AA$53*10^6)</f>
        <v>384888059603.53821</v>
      </c>
      <c r="CL75" s="357">
        <f>CA75*(1-DJ$47)+('DRE + DCF'!AB$53*10^6)</f>
        <v>423267656199.28979</v>
      </c>
      <c r="CM75" s="357">
        <f>CB75*(1-DK$47)+('DRE + DCF'!AC$53*10^6)</f>
        <v>472275263692.10492</v>
      </c>
      <c r="CN75" s="357">
        <f t="shared" ref="CN75:CN138" si="87">AK75*DA$48</f>
        <v>1107226653344.3152</v>
      </c>
      <c r="CO75" s="357">
        <f t="shared" ref="CO75:CO138" si="88">AL75*DB$48</f>
        <v>1175902255720.7498</v>
      </c>
      <c r="CP75" s="357">
        <f t="shared" ref="CP75:CP138" si="89">AM75*DC$48</f>
        <v>1122362627718.3711</v>
      </c>
      <c r="CQ75" s="357">
        <f t="shared" ref="CQ75:CQ138" si="90">AN75*DD$48</f>
        <v>1257046143044.5759</v>
      </c>
      <c r="CR75" s="357">
        <f t="shared" ref="CR75:CR138" si="91">AO75*DE$48</f>
        <v>1407891680209.9253</v>
      </c>
      <c r="CS75" s="357">
        <f t="shared" ref="CS75:CS138" si="92">AP75*DF$48</f>
        <v>1576838681835.1162</v>
      </c>
      <c r="CT75" s="357">
        <f t="shared" ref="CT75:CT138" si="93">AQ75*DG$48</f>
        <v>1766059323655.3303</v>
      </c>
      <c r="CU75" s="357">
        <f t="shared" ref="CU75:CU138" si="94">AR75*DH$48</f>
        <v>1977986442493.9702</v>
      </c>
      <c r="CV75" s="357">
        <f t="shared" ref="CV75:CV138" si="95">AS75*DI$48</f>
        <v>2215344815593.2471</v>
      </c>
      <c r="CW75" s="357">
        <f t="shared" ref="CW75:CW138" si="96">AT75*DJ$48</f>
        <v>2481186193464.437</v>
      </c>
      <c r="CX75" s="358">
        <f t="shared" ref="CX75:CX138" si="97">AU75*DK$48</f>
        <v>2778928536680.1699</v>
      </c>
    </row>
    <row r="76" spans="4:102" ht="30" customHeight="1" x14ac:dyDescent="0.25">
      <c r="D76" s="355">
        <f t="shared" si="55"/>
        <v>2.3060075355866849E-2</v>
      </c>
      <c r="E76" s="64">
        <f t="shared" si="56"/>
        <v>1.3735365477625217E-2</v>
      </c>
      <c r="F76" s="64">
        <f t="shared" si="57"/>
        <v>3.8836435304770517E-2</v>
      </c>
      <c r="G76" s="64">
        <f t="shared" si="58"/>
        <v>3.4588951622754022E-2</v>
      </c>
      <c r="H76" s="64">
        <f t="shared" si="59"/>
        <v>3.0585971767100262E-2</v>
      </c>
      <c r="I76" s="64">
        <f t="shared" si="60"/>
        <v>2.6794615068101463E-2</v>
      </c>
      <c r="J76" s="64">
        <f t="shared" si="61"/>
        <v>2.3191349216358098E-2</v>
      </c>
      <c r="K76" s="64">
        <f t="shared" si="62"/>
        <v>1.9756591610648966E-2</v>
      </c>
      <c r="L76" s="64">
        <f t="shared" si="63"/>
        <v>1.6473639218608727E-2</v>
      </c>
      <c r="M76" s="64">
        <f t="shared" si="64"/>
        <v>1.3328574679752764E-2</v>
      </c>
      <c r="N76" s="64">
        <f t="shared" si="65"/>
        <v>1.2687740344906773E-2</v>
      </c>
      <c r="O76" s="64">
        <f t="shared" si="45"/>
        <v>3.2500000000000022E-2</v>
      </c>
      <c r="P76" s="64">
        <f t="shared" si="45"/>
        <v>3.2500000000000022E-2</v>
      </c>
      <c r="Q76" s="64">
        <f t="shared" si="46"/>
        <v>3.2500000000000022E-2</v>
      </c>
      <c r="R76" s="64">
        <f t="shared" si="47"/>
        <v>3.2500000000000022E-2</v>
      </c>
      <c r="S76" s="64">
        <f t="shared" si="48"/>
        <v>3.2500000000000022E-2</v>
      </c>
      <c r="T76" s="64">
        <f t="shared" si="49"/>
        <v>3.2500000000000022E-2</v>
      </c>
      <c r="U76" s="64">
        <f t="shared" si="50"/>
        <v>3.2500000000000022E-2</v>
      </c>
      <c r="V76" s="64">
        <f t="shared" si="51"/>
        <v>3.2500000000000022E-2</v>
      </c>
      <c r="W76" s="64">
        <f t="shared" si="52"/>
        <v>3.2500000000000022E-2</v>
      </c>
      <c r="X76" s="64">
        <f t="shared" si="53"/>
        <v>3.2500000000000022E-2</v>
      </c>
      <c r="Y76" s="64">
        <f t="shared" si="54"/>
        <v>3.2500000000000022E-2</v>
      </c>
      <c r="Z76" s="64">
        <f t="shared" si="66"/>
        <v>0.18024755359767411</v>
      </c>
      <c r="AA76" s="64">
        <f t="shared" ref="AA76:AA139" si="98">CD76/CO76</f>
        <v>0.17092284371943248</v>
      </c>
      <c r="AB76" s="64">
        <f t="shared" si="67"/>
        <v>0.19602391354657778</v>
      </c>
      <c r="AC76" s="64">
        <f t="shared" si="68"/>
        <v>0.19177642986456128</v>
      </c>
      <c r="AD76" s="64">
        <f t="shared" si="69"/>
        <v>0.18777345000890752</v>
      </c>
      <c r="AE76" s="64">
        <f t="shared" si="70"/>
        <v>0.18398209330990872</v>
      </c>
      <c r="AF76" s="64">
        <f t="shared" si="71"/>
        <v>0.18037882745816536</v>
      </c>
      <c r="AG76" s="64">
        <f t="shared" si="72"/>
        <v>0.17694406985245623</v>
      </c>
      <c r="AH76" s="64">
        <f t="shared" si="73"/>
        <v>0.17366111746041599</v>
      </c>
      <c r="AI76" s="64">
        <f t="shared" si="74"/>
        <v>0.17051605292156002</v>
      </c>
      <c r="AJ76" s="64">
        <f t="shared" si="75"/>
        <v>0.16987521858671403</v>
      </c>
      <c r="AK76" s="356">
        <f>(1+O76)*'Projeções - Receitas'!N$34</f>
        <v>1903085747463.1028</v>
      </c>
      <c r="AL76" s="356">
        <f>(1+P76)*'Projeções - Receitas'!T$34</f>
        <v>2005190014395.1035</v>
      </c>
      <c r="AM76" s="356">
        <f>(1+Q76)*'Projeções - Receitas'!U$34</f>
        <v>2245812816122.5161</v>
      </c>
      <c r="AN76" s="356">
        <f>(1+R76)*'Projeções - Receitas'!V$34</f>
        <v>2515310354057.2183</v>
      </c>
      <c r="AO76" s="356">
        <f>(1+S76)*'Projeções - Receitas'!W$34</f>
        <v>2817147596544.0845</v>
      </c>
      <c r="AP76" s="356">
        <f>(1+T76)*'Projeções - Receitas'!X$34</f>
        <v>3155205308129.375</v>
      </c>
      <c r="AQ76" s="356">
        <f>(1+U76)*'Projeções - Receitas'!Y$34</f>
        <v>3533829945104.9004</v>
      </c>
      <c r="AR76" s="356">
        <f>(1+V76)*'Projeções - Receitas'!Z$34</f>
        <v>3957889538517.4888</v>
      </c>
      <c r="AS76" s="356">
        <f>(1+W76)*'Projeções - Receitas'!AA$34</f>
        <v>4432836283139.5879</v>
      </c>
      <c r="AT76" s="356">
        <f>(1+X76)*'Projeções - Receitas'!AB$34</f>
        <v>4964776637116.3389</v>
      </c>
      <c r="AU76" s="356">
        <f>(1+Y76)*'Projeções - Receitas'!AC$34</f>
        <v>5560549833570.3008</v>
      </c>
      <c r="AV76" s="357">
        <f t="shared" si="76"/>
        <v>1670245018291.1426</v>
      </c>
      <c r="AW76" s="357">
        <f t="shared" si="77"/>
        <v>1759856925382.9695</v>
      </c>
      <c r="AX76" s="357">
        <f t="shared" si="78"/>
        <v>1971039756428.926</v>
      </c>
      <c r="AY76" s="357">
        <f t="shared" si="79"/>
        <v>2207564527200.3975</v>
      </c>
      <c r="AZ76" s="357">
        <f t="shared" si="80"/>
        <v>2472472270464.4448</v>
      </c>
      <c r="BA76" s="357">
        <f t="shared" si="81"/>
        <v>2769168942920.1787</v>
      </c>
      <c r="BB76" s="357">
        <f t="shared" si="82"/>
        <v>3101469216070.6006</v>
      </c>
      <c r="BC76" s="357">
        <f t="shared" si="83"/>
        <v>3473645521999.0728</v>
      </c>
      <c r="BD76" s="357">
        <f t="shared" si="84"/>
        <v>3890482984638.9619</v>
      </c>
      <c r="BE76" s="357">
        <f t="shared" si="85"/>
        <v>4357340942795.6377</v>
      </c>
      <c r="BF76" s="357">
        <f t="shared" si="86"/>
        <v>4880221855931.1152</v>
      </c>
      <c r="BG76" s="356">
        <f>(AK76*SUMPRODUCT(DA$10:DA$13,DA$28:DA$31)+AV76*SUMPRODUCT(DA$14:DA$23,DA$32:DA$41))*'Projeções - Receitas'!T$23+(AK76*DA$11*'Projeções - Receitas'!T$25)</f>
        <v>62202804957.052612</v>
      </c>
      <c r="BH76" s="356">
        <f>(AL76*SUMPRODUCT(DB$10:DB$13,DB$28:DB$31)+AW76*SUMPRODUCT(DB$14:DB$23,DB$32:DB$41))*'Projeções - Receitas'!U$23+(AL76*DB$11*'Projeções - Receitas'!U$25)</f>
        <v>50130702530.099541</v>
      </c>
      <c r="BI76" s="356">
        <f>(AM76*SUMPRODUCT(DC$10:DC$13,DC$28:DC$31)+AX76*SUMPRODUCT(DC$14:DC$23,DC$32:DC$41))*'Projeções - Receitas'!V$23+(AM76*DC$11*'Projeções - Receitas'!V$25)</f>
        <v>55468688860.202072</v>
      </c>
      <c r="BJ76" s="356">
        <f>(AN76*SUMPRODUCT(DD$10:DD$13,DD$28:DD$31)+AY76*SUMPRODUCT(DD$14:DD$23,DD$32:DD$41))*'Projeções - Receitas'!W$23+(AN76*DD$11*'Projeções - Receitas'!W$25)</f>
        <v>61319955971.654175</v>
      </c>
      <c r="BK76" s="356">
        <f>(AO76*SUMPRODUCT(DE$10:DE$13,DE$28:DE$31)+AZ76*SUMPRODUCT(DE$14:DE$23,DE$32:DE$41))*'Projeções - Receitas'!X$23+(AO76*DE$11*'Projeções - Receitas'!X$25)</f>
        <v>67757371997.475311</v>
      </c>
      <c r="BL76" s="356">
        <f>(AP76*SUMPRODUCT(DF$10:DF$13,DF$28:DF$31)+BA76*SUMPRODUCT(DF$14:DF$23,DF$32:DF$41))*'Projeções - Receitas'!Y$23+(AP76*DF$11*'Projeções - Receitas'!Y$25)</f>
        <v>74856760503.501709</v>
      </c>
      <c r="BM76" s="356">
        <f>(AQ76*SUMPRODUCT(DG$10:DG$13,DG$28:DG$31)+BB76*SUMPRODUCT(DG$14:DG$23,DG$32:DG$41))*'Projeções - Receitas'!Z$23+(AQ76*DG$11*'Projeções - Receitas'!Z$25)</f>
        <v>82690646436.222519</v>
      </c>
      <c r="BN76" s="356">
        <f>(AR76*SUMPRODUCT(DH$10:DH$13,DH$28:DH$31)+BC76*SUMPRODUCT(DH$14:DH$23,DH$32:DH$41))*'Projeções - Receitas'!AA$23+(AR76*DH$11*'Projeções - Receitas'!AA$25)</f>
        <v>91331469230.247742</v>
      </c>
      <c r="BO76" s="356">
        <f>(AS76*SUMPRODUCT(DI$10:DI$13,DI$28:DI$31)+BD76*SUMPRODUCT(DI$14:DI$23,DI$32:DI$41))*'Projeções - Receitas'!AB$23+(AS76*DI$11*'Projeções - Receitas'!AB$25)</f>
        <v>100859327120.66692</v>
      </c>
      <c r="BP76" s="356">
        <f>(AT76*SUMPRODUCT(DJ$10:DJ$13,DJ$28:DJ$31)+BE76*SUMPRODUCT(DJ$14:DJ$23,DJ$32:DJ$41))*'Projeções - Receitas'!AC$23+(AT76*DJ$11*'Projeções - Receitas'!AC$25)</f>
        <v>111364645596.73892</v>
      </c>
      <c r="BQ76" s="356">
        <f>(AU76*SUMPRODUCT(DK$10:DK$13,DK$28:DK$31)+BF76*SUMPRODUCT(DK$14:DK$23,DK$32:DK$41))*'Projeções - Receitas'!AD$23+(AU76*DK$11*'Projeções - Receitas'!AD$25)</f>
        <v>143988956922.92932</v>
      </c>
      <c r="BR76" s="357">
        <f>((BG76+'DRE + DCF'!T$12)*(1+'DRE + DCF'!T$15)+'DRE + DCF'!T$18)*(1+'DRE + DCF'!T$25)*'DRE + DCF'!T$33</f>
        <v>34491009764.548805</v>
      </c>
      <c r="BS76" s="357">
        <f>((BH76+'DRE + DCF'!U$12)*(1+'DRE + DCF'!U$15)+'DRE + DCF'!U$18)*(1+'DRE + DCF'!U$25)*'DRE + DCF'!U$33</f>
        <v>26259991837.74733</v>
      </c>
      <c r="BT76" s="357">
        <f>((BI76+'DRE + DCF'!V$12)*(1+'DRE + DCF'!V$15)+'DRE + DCF'!V$18)*(1+'DRE + DCF'!V$25)*'DRE + DCF'!V$33</f>
        <v>29146953681.298294</v>
      </c>
      <c r="BU76" s="357">
        <f>((BJ76+'DRE + DCF'!W$12)*(1+'DRE + DCF'!W$15)+'DRE + DCF'!W$18)*(1+'DRE + DCF'!W$25)*'DRE + DCF'!W$33</f>
        <v>32279018729.150311</v>
      </c>
      <c r="BV76" s="357">
        <f>((BK76+'DRE + DCF'!X$12)*(1+'DRE + DCF'!X$15)+'DRE + DCF'!X$18)*(1+'DRE + DCF'!X$25)*'DRE + DCF'!X$33</f>
        <v>35702931872.91732</v>
      </c>
      <c r="BW76" s="357">
        <f>((BL76+'DRE + DCF'!Y$12)*(1+'DRE + DCF'!Y$15)+'DRE + DCF'!Y$18)*(1+'DRE + DCF'!Y$25)*'DRE + DCF'!Y$33</f>
        <v>39467079004.604622</v>
      </c>
      <c r="BX76" s="357">
        <f>((BM76+'DRE + DCF'!Z$12)*(1+'DRE + DCF'!Z$15)+'DRE + DCF'!Z$18)*(1+'DRE + DCF'!Z$25)*'DRE + DCF'!Z$33</f>
        <v>43617851246.202126</v>
      </c>
      <c r="BY76" s="357">
        <f>((BN76+'DRE + DCF'!AA$12)*(1+'DRE + DCF'!AA$15)+'DRE + DCF'!AA$18)*(1+'DRE + DCF'!AA$25)*'DRE + DCF'!AA$33</f>
        <v>48197904527.626854</v>
      </c>
      <c r="BZ76" s="357">
        <f>((BO76+'DRE + DCF'!AB$12)*(1+'DRE + DCF'!AB$15)+'DRE + DCF'!AB$18)*(1+'DRE + DCF'!AB$25)*'DRE + DCF'!AB$33</f>
        <v>53253674398.890182</v>
      </c>
      <c r="CA76" s="357">
        <f>((BP76+'DRE + DCF'!AC$12)*(1+'DRE + DCF'!AC$15)+'DRE + DCF'!AC$18)*(1+'DRE + DCF'!AC$25)*'DRE + DCF'!AC$33</f>
        <v>58838121662.855721</v>
      </c>
      <c r="CB76" s="357">
        <f>((BQ76+'DRE + DCF'!AD$12)*(1+'DRE + DCF'!AD$15)+'DRE + DCF'!AD$18)*(1+'DRE + DCF'!AD$25)*'DRE + DCF'!AD$33</f>
        <v>76029089748.937668</v>
      </c>
      <c r="CC76" s="357">
        <f>BR76*(1-DA$47)+('DRE + DCF'!N$53*10^6)</f>
        <v>199671588806.79749</v>
      </c>
      <c r="CD76" s="357">
        <f>BS76*(1-DB$47)+('DRE + DCF'!T$53*10^6)</f>
        <v>201085935660.96136</v>
      </c>
      <c r="CE76" s="357">
        <f>BT76*(1-DC$47)+('DRE + DCF'!U$53*10^6)</f>
        <v>220116508654.69824</v>
      </c>
      <c r="CF76" s="357">
        <f>BU76*(1-DD$47)+('DRE + DCF'!V$53*10^6)</f>
        <v>241188619851.22946</v>
      </c>
      <c r="CG76" s="357">
        <f>BV76*(1-DE$47)+('DRE + DCF'!W$53*10^6)</f>
        <v>264492761693.69232</v>
      </c>
      <c r="CH76" s="357">
        <f>BW76*(1-DF$47)+('DRE + DCF'!X$53*10^6)</f>
        <v>290250638706.08899</v>
      </c>
      <c r="CI76" s="357">
        <f>BX76*(1-DG$47)+('DRE + DCF'!Y$53*10^6)</f>
        <v>318714050967.28741</v>
      </c>
      <c r="CJ76" s="357">
        <f>BY76*(1-DH$47)+('DRE + DCF'!Z$53*10^6)</f>
        <v>350162541485.87213</v>
      </c>
      <c r="CK76" s="357">
        <f>BZ76*(1-DI$47)+('DRE + DCF'!AA$53*10^6)</f>
        <v>384905651224.54889</v>
      </c>
      <c r="CL76" s="357">
        <f>CA76*(1-DJ$47)+('DRE + DCF'!AB$53*10^6)</f>
        <v>423287057899.1272</v>
      </c>
      <c r="CM76" s="357">
        <f>CB76*(1-DK$47)+('DRE + DCF'!AC$53*10^6)</f>
        <v>472299809220.03558</v>
      </c>
      <c r="CN76" s="357">
        <f t="shared" si="87"/>
        <v>1107763100366.2844</v>
      </c>
      <c r="CO76" s="357">
        <f t="shared" si="88"/>
        <v>1176471975805.8857</v>
      </c>
      <c r="CP76" s="357">
        <f t="shared" si="89"/>
        <v>1122906408061.2581</v>
      </c>
      <c r="CQ76" s="357">
        <f t="shared" si="90"/>
        <v>1257655177028.6091</v>
      </c>
      <c r="CR76" s="357">
        <f t="shared" si="91"/>
        <v>1408573798272.0422</v>
      </c>
      <c r="CS76" s="357">
        <f t="shared" si="92"/>
        <v>1577602654064.6875</v>
      </c>
      <c r="CT76" s="357">
        <f t="shared" si="93"/>
        <v>1766914972552.4502</v>
      </c>
      <c r="CU76" s="357">
        <f t="shared" si="94"/>
        <v>1978944769258.7444</v>
      </c>
      <c r="CV76" s="357">
        <f t="shared" si="95"/>
        <v>2216418141569.7939</v>
      </c>
      <c r="CW76" s="357">
        <f t="shared" si="96"/>
        <v>2482388318558.1694</v>
      </c>
      <c r="CX76" s="358">
        <f t="shared" si="97"/>
        <v>2780274916785.1504</v>
      </c>
    </row>
    <row r="77" spans="4:102" ht="30" customHeight="1" x14ac:dyDescent="0.25">
      <c r="D77" s="355">
        <f t="shared" si="55"/>
        <v>2.2982956296432933E-2</v>
      </c>
      <c r="E77" s="64">
        <f t="shared" si="56"/>
        <v>1.3660122214269765E-2</v>
      </c>
      <c r="F77" s="64">
        <f t="shared" si="57"/>
        <v>3.8750225155625539E-2</v>
      </c>
      <c r="G77" s="64">
        <f t="shared" si="58"/>
        <v>3.4504675292300058E-2</v>
      </c>
      <c r="H77" s="64">
        <f t="shared" si="59"/>
        <v>3.0503508751481667E-2</v>
      </c>
      <c r="I77" s="64">
        <f t="shared" si="60"/>
        <v>2.6713863196896004E-2</v>
      </c>
      <c r="J77" s="64">
        <f t="shared" si="61"/>
        <v>2.3112218337410784E-2</v>
      </c>
      <c r="K77" s="64">
        <f t="shared" si="62"/>
        <v>1.9679000839071759E-2</v>
      </c>
      <c r="L77" s="64">
        <f t="shared" si="63"/>
        <v>1.6397515648373523E-2</v>
      </c>
      <c r="M77" s="64">
        <f t="shared" si="64"/>
        <v>1.3253852244442116E-2</v>
      </c>
      <c r="N77" s="64">
        <f t="shared" si="65"/>
        <v>1.2614340314883982E-2</v>
      </c>
      <c r="O77" s="64">
        <f t="shared" ref="O77:P125" si="99">O76+0.0005</f>
        <v>3.3000000000000022E-2</v>
      </c>
      <c r="P77" s="64">
        <f t="shared" si="99"/>
        <v>3.3000000000000022E-2</v>
      </c>
      <c r="Q77" s="64">
        <f t="shared" si="46"/>
        <v>3.3000000000000022E-2</v>
      </c>
      <c r="R77" s="64">
        <f t="shared" si="47"/>
        <v>3.3000000000000022E-2</v>
      </c>
      <c r="S77" s="64">
        <f t="shared" si="48"/>
        <v>3.3000000000000022E-2</v>
      </c>
      <c r="T77" s="64">
        <f t="shared" si="49"/>
        <v>3.3000000000000022E-2</v>
      </c>
      <c r="U77" s="64">
        <f t="shared" si="50"/>
        <v>3.3000000000000022E-2</v>
      </c>
      <c r="V77" s="64">
        <f t="shared" si="51"/>
        <v>3.3000000000000022E-2</v>
      </c>
      <c r="W77" s="64">
        <f t="shared" si="52"/>
        <v>3.3000000000000022E-2</v>
      </c>
      <c r="X77" s="64">
        <f t="shared" si="53"/>
        <v>3.3000000000000022E-2</v>
      </c>
      <c r="Y77" s="64">
        <f t="shared" si="54"/>
        <v>3.3000000000000022E-2</v>
      </c>
      <c r="Z77" s="64">
        <f t="shared" si="66"/>
        <v>0.18017043453824019</v>
      </c>
      <c r="AA77" s="64">
        <f t="shared" si="98"/>
        <v>0.17084760045607703</v>
      </c>
      <c r="AB77" s="64">
        <f t="shared" si="67"/>
        <v>0.1959377033974328</v>
      </c>
      <c r="AC77" s="64">
        <f t="shared" si="68"/>
        <v>0.19169215353410732</v>
      </c>
      <c r="AD77" s="64">
        <f t="shared" si="69"/>
        <v>0.18769098699328893</v>
      </c>
      <c r="AE77" s="64">
        <f t="shared" si="70"/>
        <v>0.18390134143870326</v>
      </c>
      <c r="AF77" s="64">
        <f t="shared" si="71"/>
        <v>0.18029969657921804</v>
      </c>
      <c r="AG77" s="64">
        <f t="shared" si="72"/>
        <v>0.17686647908087902</v>
      </c>
      <c r="AH77" s="64">
        <f t="shared" si="73"/>
        <v>0.17358499389018078</v>
      </c>
      <c r="AI77" s="64">
        <f t="shared" si="74"/>
        <v>0.17044133048624938</v>
      </c>
      <c r="AJ77" s="64">
        <f t="shared" si="75"/>
        <v>0.16980181855669124</v>
      </c>
      <c r="AK77" s="356">
        <f>(1+O77)*'Projeções - Receitas'!N$34</f>
        <v>1904007338624.1018</v>
      </c>
      <c r="AL77" s="356">
        <f>(1+P77)*'Projeções - Receitas'!T$34</f>
        <v>2006161050721.6868</v>
      </c>
      <c r="AM77" s="356">
        <f>(1+Q77)*'Projeções - Receitas'!U$34</f>
        <v>2246900376808.2896</v>
      </c>
      <c r="AN77" s="356">
        <f>(1+R77)*'Projeções - Receitas'!V$34</f>
        <v>2516528422025.2842</v>
      </c>
      <c r="AO77" s="356">
        <f>(1+S77)*'Projeções - Receitas'!W$34</f>
        <v>2818511832668.3188</v>
      </c>
      <c r="AP77" s="356">
        <f>(1+T77)*'Projeções - Receitas'!X$34</f>
        <v>3156733252588.5171</v>
      </c>
      <c r="AQ77" s="356">
        <f>(1+U77)*'Projeções - Receitas'!Y$34</f>
        <v>3535541242899.1396</v>
      </c>
      <c r="AR77" s="356">
        <f>(1+V77)*'Projeções - Receitas'!Z$34</f>
        <v>3959806192047.0366</v>
      </c>
      <c r="AS77" s="356">
        <f>(1+W77)*'Projeções - Receitas'!AA$34</f>
        <v>4434982935092.6816</v>
      </c>
      <c r="AT77" s="356">
        <f>(1+X77)*'Projeções - Receitas'!AB$34</f>
        <v>4967180887303.8047</v>
      </c>
      <c r="AU77" s="356">
        <f>(1+Y77)*'Projeções - Receitas'!AC$34</f>
        <v>5563242593780.2617</v>
      </c>
      <c r="AV77" s="357">
        <f t="shared" si="76"/>
        <v>1671053853651.0898</v>
      </c>
      <c r="AW77" s="357">
        <f t="shared" si="77"/>
        <v>1760709156339.571</v>
      </c>
      <c r="AX77" s="357">
        <f t="shared" si="78"/>
        <v>1971994255100.3198</v>
      </c>
      <c r="AY77" s="357">
        <f t="shared" si="79"/>
        <v>2208633565712.3584</v>
      </c>
      <c r="AZ77" s="357">
        <f t="shared" si="80"/>
        <v>2473669593597.8418</v>
      </c>
      <c r="BA77" s="357">
        <f t="shared" si="81"/>
        <v>2770509944829.5825</v>
      </c>
      <c r="BB77" s="357">
        <f t="shared" si="82"/>
        <v>3102971138209.1328</v>
      </c>
      <c r="BC77" s="357">
        <f t="shared" si="83"/>
        <v>3475327674794.229</v>
      </c>
      <c r="BD77" s="357">
        <f t="shared" si="84"/>
        <v>3892366995769.5371</v>
      </c>
      <c r="BE77" s="357">
        <f t="shared" si="85"/>
        <v>4359451035261.8828</v>
      </c>
      <c r="BF77" s="357">
        <f t="shared" si="86"/>
        <v>4882585159493.3096</v>
      </c>
      <c r="BG77" s="356">
        <f>(AK77*SUMPRODUCT(DA$10:DA$13,DA$28:DA$31)+AV77*SUMPRODUCT(DA$14:DA$23,DA$32:DA$41))*'Projeções - Receitas'!T$23+(AK77*DA$11*'Projeções - Receitas'!T$25)</f>
        <v>62232927380.76062</v>
      </c>
      <c r="BH77" s="356">
        <f>(AL77*SUMPRODUCT(DB$10:DB$13,DB$28:DB$31)+AW77*SUMPRODUCT(DB$14:DB$23,DB$32:DB$41))*'Projeções - Receitas'!U$23+(AL77*DB$11*'Projeções - Receitas'!U$25)</f>
        <v>50154978899.363495</v>
      </c>
      <c r="BI77" s="356">
        <f>(AM77*SUMPRODUCT(DC$10:DC$13,DC$28:DC$31)+AX77*SUMPRODUCT(DC$14:DC$23,DC$32:DC$41))*'Projeções - Receitas'!V$23+(AM77*DC$11*'Projeções - Receitas'!V$25)</f>
        <v>55495550210.739693</v>
      </c>
      <c r="BJ77" s="356">
        <f>(AN77*SUMPRODUCT(DD$10:DD$13,DD$28:DD$31)+AY77*SUMPRODUCT(DD$14:DD$23,DD$32:DD$41))*'Projeções - Receitas'!W$23+(AN77*DD$11*'Projeções - Receitas'!W$25)</f>
        <v>61349650865.587143</v>
      </c>
      <c r="BK77" s="356">
        <f>(AO77*SUMPRODUCT(DE$10:DE$13,DE$28:DE$31)+AZ77*SUMPRODUCT(DE$14:DE$23,DE$32:DE$41))*'Projeções - Receitas'!X$23+(AO77*DE$11*'Projeções - Receitas'!X$25)</f>
        <v>67790184284.156868</v>
      </c>
      <c r="BL77" s="356">
        <f>(AP77*SUMPRODUCT(DF$10:DF$13,DF$28:DF$31)+BA77*SUMPRODUCT(DF$14:DF$23,DF$32:DF$41))*'Projeções - Receitas'!Y$23+(AP77*DF$11*'Projeções - Receitas'!Y$25)</f>
        <v>74893010750.718918</v>
      </c>
      <c r="BM77" s="356">
        <f>(AQ77*SUMPRODUCT(DG$10:DG$13,DG$28:DG$31)+BB77*SUMPRODUCT(DG$14:DG$23,DG$32:DG$41))*'Projeções - Receitas'!Z$23+(AQ77*DG$11*'Projeções - Receitas'!Z$25)</f>
        <v>82730690332.801819</v>
      </c>
      <c r="BN77" s="356">
        <f>(AR77*SUMPRODUCT(DH$10:DH$13,DH$28:DH$31)+BC77*SUMPRODUCT(DH$14:DH$23,DH$32:DH$41))*'Projeções - Receitas'!AA$23+(AR77*DH$11*'Projeções - Receitas'!AA$25)</f>
        <v>91375697544.644943</v>
      </c>
      <c r="BO77" s="356">
        <f>(AS77*SUMPRODUCT(DI$10:DI$13,DI$28:DI$31)+BD77*SUMPRODUCT(DI$14:DI$23,DI$32:DI$41))*'Projeções - Receitas'!AB$23+(AS77*DI$11*'Projeções - Receitas'!AB$25)</f>
        <v>100908169409.82945</v>
      </c>
      <c r="BP77" s="356">
        <f>(AT77*SUMPRODUCT(DJ$10:DJ$13,DJ$28:DJ$31)+BE77*SUMPRODUCT(DJ$14:DJ$23,DJ$32:DJ$41))*'Projeções - Receitas'!AC$23+(AT77*DJ$11*'Projeções - Receitas'!AC$25)</f>
        <v>111418575207.19733</v>
      </c>
      <c r="BQ77" s="356">
        <f>(AU77*SUMPRODUCT(DK$10:DK$13,DK$28:DK$31)+BF77*SUMPRODUCT(DK$14:DK$23,DK$32:DK$41))*'Projeções - Receitas'!AD$23+(AU77*DK$11*'Projeções - Receitas'!AD$25)</f>
        <v>144058685231.36652</v>
      </c>
      <c r="BR77" s="357">
        <f>((BG77+'DRE + DCF'!T$12)*(1+'DRE + DCF'!T$15)+'DRE + DCF'!T$18)*(1+'DRE + DCF'!T$25)*'DRE + DCF'!T$33</f>
        <v>34509456400.452362</v>
      </c>
      <c r="BS77" s="357">
        <f>((BH77+'DRE + DCF'!U$12)*(1+'DRE + DCF'!U$15)+'DRE + DCF'!U$18)*(1+'DRE + DCF'!U$25)*'DRE + DCF'!U$33</f>
        <v>26274681369.032627</v>
      </c>
      <c r="BT77" s="357">
        <f>((BI77+'DRE + DCF'!V$12)*(1+'DRE + DCF'!V$15)+'DRE + DCF'!V$18)*(1+'DRE + DCF'!V$25)*'DRE + DCF'!V$33</f>
        <v>29163188919.003452</v>
      </c>
      <c r="BU77" s="357">
        <f>((BJ77+'DRE + DCF'!W$12)*(1+'DRE + DCF'!W$15)+'DRE + DCF'!W$18)*(1+'DRE + DCF'!W$25)*'DRE + DCF'!W$33</f>
        <v>32296946183.614212</v>
      </c>
      <c r="BV77" s="357">
        <f>((BK77+'DRE + DCF'!X$12)*(1+'DRE + DCF'!X$15)+'DRE + DCF'!X$18)*(1+'DRE + DCF'!X$25)*'DRE + DCF'!X$33</f>
        <v>35722718821.580482</v>
      </c>
      <c r="BW77" s="357">
        <f>((BL77+'DRE + DCF'!Y$12)*(1+'DRE + DCF'!Y$15)+'DRE + DCF'!Y$18)*(1+'DRE + DCF'!Y$25)*'DRE + DCF'!Y$33</f>
        <v>39488914257.113945</v>
      </c>
      <c r="BX77" s="357">
        <f>((BM77+'DRE + DCF'!Z$12)*(1+'DRE + DCF'!Z$15)+'DRE + DCF'!Z$18)*(1+'DRE + DCF'!Z$25)*'DRE + DCF'!Z$33</f>
        <v>43641944082.411743</v>
      </c>
      <c r="BY77" s="357">
        <f>((BN77+'DRE + DCF'!AA$12)*(1+'DRE + DCF'!AA$15)+'DRE + DCF'!AA$18)*(1+'DRE + DCF'!AA$25)*'DRE + DCF'!AA$33</f>
        <v>48224484576.192009</v>
      </c>
      <c r="BZ77" s="357">
        <f>((BO77+'DRE + DCF'!AB$12)*(1+'DRE + DCF'!AB$15)+'DRE + DCF'!AB$18)*(1+'DRE + DCF'!AB$25)*'DRE + DCF'!AB$33</f>
        <v>53282993767.241272</v>
      </c>
      <c r="CA77" s="357">
        <f>((BP77+'DRE + DCF'!AC$12)*(1+'DRE + DCF'!AC$15)+'DRE + DCF'!AC$18)*(1+'DRE + DCF'!AC$25)*'DRE + DCF'!AC$33</f>
        <v>58870457829.251366</v>
      </c>
      <c r="CB77" s="357">
        <f>((BQ77+'DRE + DCF'!AD$12)*(1+'DRE + DCF'!AD$15)+'DRE + DCF'!AD$18)*(1+'DRE + DCF'!AD$25)*'DRE + DCF'!AD$33</f>
        <v>76069998962.155396</v>
      </c>
      <c r="CC77" s="357">
        <f>BR77*(1-DA$47)+('DRE + DCF'!N$53*10^6)</f>
        <v>199682811051.47653</v>
      </c>
      <c r="CD77" s="357">
        <f>BS77*(1-DB$47)+('DRE + DCF'!T$53*10^6)</f>
        <v>201094749379.73254</v>
      </c>
      <c r="CE77" s="357">
        <f>BT77*(1-DC$47)+('DRE + DCF'!U$53*10^6)</f>
        <v>220126249797.32132</v>
      </c>
      <c r="CF77" s="357">
        <f>BU77*(1-DD$47)+('DRE + DCF'!V$53*10^6)</f>
        <v>241199376323.90781</v>
      </c>
      <c r="CG77" s="357">
        <f>BV77*(1-DE$47)+('DRE + DCF'!W$53*10^6)</f>
        <v>264504633862.8902</v>
      </c>
      <c r="CH77" s="357">
        <f>BW77*(1-DF$47)+('DRE + DCF'!X$53*10^6)</f>
        <v>290263739857.5946</v>
      </c>
      <c r="CI77" s="357">
        <f>BX77*(1-DG$47)+('DRE + DCF'!Y$53*10^6)</f>
        <v>318728506669.01318</v>
      </c>
      <c r="CJ77" s="357">
        <f>BY77*(1-DH$47)+('DRE + DCF'!Z$53*10^6)</f>
        <v>350178489515.01123</v>
      </c>
      <c r="CK77" s="357">
        <f>BZ77*(1-DI$47)+('DRE + DCF'!AA$53*10^6)</f>
        <v>384923242845.55957</v>
      </c>
      <c r="CL77" s="357">
        <f>CA77*(1-DJ$47)+('DRE + DCF'!AB$53*10^6)</f>
        <v>423306459598.9646</v>
      </c>
      <c r="CM77" s="357">
        <f>CB77*(1-DK$47)+('DRE + DCF'!AC$53*10^6)</f>
        <v>472324354747.96619</v>
      </c>
      <c r="CN77" s="357">
        <f t="shared" si="87"/>
        <v>1108299547388.2534</v>
      </c>
      <c r="CO77" s="357">
        <f t="shared" si="88"/>
        <v>1177041695891.0215</v>
      </c>
      <c r="CP77" s="357">
        <f t="shared" si="89"/>
        <v>1123450188404.1448</v>
      </c>
      <c r="CQ77" s="357">
        <f t="shared" si="90"/>
        <v>1258264211012.6421</v>
      </c>
      <c r="CR77" s="357">
        <f t="shared" si="91"/>
        <v>1409255916334.1594</v>
      </c>
      <c r="CS77" s="357">
        <f t="shared" si="92"/>
        <v>1578366626294.2585</v>
      </c>
      <c r="CT77" s="357">
        <f t="shared" si="93"/>
        <v>1767770621449.5698</v>
      </c>
      <c r="CU77" s="357">
        <f t="shared" si="94"/>
        <v>1979903096023.5183</v>
      </c>
      <c r="CV77" s="357">
        <f t="shared" si="95"/>
        <v>2217491467546.3408</v>
      </c>
      <c r="CW77" s="357">
        <f t="shared" si="96"/>
        <v>2483590443651.9023</v>
      </c>
      <c r="CX77" s="358">
        <f t="shared" si="97"/>
        <v>2781621296890.1309</v>
      </c>
    </row>
    <row r="78" spans="4:102" ht="30" customHeight="1" x14ac:dyDescent="0.25">
      <c r="D78" s="355">
        <f t="shared" si="55"/>
        <v>2.2905911856311412E-2</v>
      </c>
      <c r="E78" s="64">
        <f t="shared" si="56"/>
        <v>1.3584951755232888E-2</v>
      </c>
      <c r="F78" s="64">
        <f t="shared" si="57"/>
        <v>3.8664098422202975E-2</v>
      </c>
      <c r="G78" s="64">
        <f t="shared" si="58"/>
        <v>3.4420480506432871E-2</v>
      </c>
      <c r="H78" s="64">
        <f t="shared" si="59"/>
        <v>3.0421125525912085E-2</v>
      </c>
      <c r="I78" s="64">
        <f t="shared" si="60"/>
        <v>2.6633189460060269E-2</v>
      </c>
      <c r="J78" s="64">
        <f t="shared" si="61"/>
        <v>2.3033164024384045E-2</v>
      </c>
      <c r="K78" s="64">
        <f t="shared" si="62"/>
        <v>1.9601485143228986E-2</v>
      </c>
      <c r="L78" s="64">
        <f t="shared" si="63"/>
        <v>1.6321465734229407E-2</v>
      </c>
      <c r="M78" s="64">
        <f t="shared" si="64"/>
        <v>1.3179202109504295E-2</v>
      </c>
      <c r="N78" s="64">
        <f t="shared" si="65"/>
        <v>1.2541011305693295E-2</v>
      </c>
      <c r="O78" s="64">
        <f t="shared" si="99"/>
        <v>3.3500000000000023E-2</v>
      </c>
      <c r="P78" s="64">
        <f t="shared" si="99"/>
        <v>3.3500000000000023E-2</v>
      </c>
      <c r="Q78" s="64">
        <f t="shared" si="46"/>
        <v>3.3500000000000023E-2</v>
      </c>
      <c r="R78" s="64">
        <f t="shared" si="47"/>
        <v>3.3500000000000023E-2</v>
      </c>
      <c r="S78" s="64">
        <f t="shared" si="48"/>
        <v>3.3500000000000023E-2</v>
      </c>
      <c r="T78" s="64">
        <f t="shared" si="49"/>
        <v>3.3500000000000023E-2</v>
      </c>
      <c r="U78" s="64">
        <f t="shared" si="50"/>
        <v>3.3500000000000023E-2</v>
      </c>
      <c r="V78" s="64">
        <f t="shared" si="51"/>
        <v>3.3500000000000023E-2</v>
      </c>
      <c r="W78" s="64">
        <f t="shared" si="52"/>
        <v>3.3500000000000023E-2</v>
      </c>
      <c r="X78" s="64">
        <f t="shared" si="53"/>
        <v>3.3500000000000023E-2</v>
      </c>
      <c r="Y78" s="64">
        <f t="shared" si="54"/>
        <v>3.3500000000000023E-2</v>
      </c>
      <c r="Z78" s="64">
        <f t="shared" si="66"/>
        <v>0.18009339009811867</v>
      </c>
      <c r="AA78" s="64">
        <f t="shared" si="98"/>
        <v>0.17077242999704015</v>
      </c>
      <c r="AB78" s="64">
        <f t="shared" si="67"/>
        <v>0.19585157666401024</v>
      </c>
      <c r="AC78" s="64">
        <f t="shared" si="68"/>
        <v>0.19160795874824013</v>
      </c>
      <c r="AD78" s="64">
        <f t="shared" si="69"/>
        <v>0.18760860376771935</v>
      </c>
      <c r="AE78" s="64">
        <f t="shared" si="70"/>
        <v>0.18382066770186753</v>
      </c>
      <c r="AF78" s="64">
        <f t="shared" si="71"/>
        <v>0.18022064226619131</v>
      </c>
      <c r="AG78" s="64">
        <f t="shared" si="72"/>
        <v>0.17678896338503625</v>
      </c>
      <c r="AH78" s="64">
        <f t="shared" si="73"/>
        <v>0.17350894397603667</v>
      </c>
      <c r="AI78" s="64">
        <f t="shared" si="74"/>
        <v>0.17036668035131156</v>
      </c>
      <c r="AJ78" s="64">
        <f t="shared" si="75"/>
        <v>0.16972848954750056</v>
      </c>
      <c r="AK78" s="356">
        <f>(1+O78)*'Projeções - Receitas'!N$34</f>
        <v>1904928929785.1013</v>
      </c>
      <c r="AL78" s="356">
        <f>(1+P78)*'Projeções - Receitas'!T$34</f>
        <v>2007132087048.2708</v>
      </c>
      <c r="AM78" s="356">
        <f>(1+Q78)*'Projeções - Receitas'!U$34</f>
        <v>2247987937494.0635</v>
      </c>
      <c r="AN78" s="356">
        <f>(1+R78)*'Projeções - Receitas'!V$34</f>
        <v>2517746489993.3511</v>
      </c>
      <c r="AO78" s="356">
        <f>(1+S78)*'Projeções - Receitas'!W$34</f>
        <v>2819876068792.5537</v>
      </c>
      <c r="AP78" s="356">
        <f>(1+T78)*'Projeções - Receitas'!X$34</f>
        <v>3158261197047.6602</v>
      </c>
      <c r="AQ78" s="356">
        <f>(1+U78)*'Projeções - Receitas'!Y$34</f>
        <v>3537252540693.3799</v>
      </c>
      <c r="AR78" s="356">
        <f>(1+V78)*'Projeções - Receitas'!Z$34</f>
        <v>3961722845576.5859</v>
      </c>
      <c r="AS78" s="356">
        <f>(1+W78)*'Projeções - Receitas'!AA$34</f>
        <v>4437129587045.7764</v>
      </c>
      <c r="AT78" s="356">
        <f>(1+X78)*'Projeções - Receitas'!AB$34</f>
        <v>4969585137491.2705</v>
      </c>
      <c r="AU78" s="356">
        <f>(1+Y78)*'Projeções - Receitas'!AC$34</f>
        <v>5565935353990.2246</v>
      </c>
      <c r="AV78" s="357">
        <f t="shared" si="76"/>
        <v>1671862689011.0376</v>
      </c>
      <c r="AW78" s="357">
        <f t="shared" si="77"/>
        <v>1761561387296.1733</v>
      </c>
      <c r="AX78" s="357">
        <f t="shared" si="78"/>
        <v>1972948753771.7144</v>
      </c>
      <c r="AY78" s="357">
        <f t="shared" si="79"/>
        <v>2209702604224.3198</v>
      </c>
      <c r="AZ78" s="357">
        <f t="shared" si="80"/>
        <v>2474866916731.2388</v>
      </c>
      <c r="BA78" s="357">
        <f t="shared" si="81"/>
        <v>2771850946738.9878</v>
      </c>
      <c r="BB78" s="357">
        <f t="shared" si="82"/>
        <v>3104473060347.6665</v>
      </c>
      <c r="BC78" s="357">
        <f t="shared" si="83"/>
        <v>3477009827589.3867</v>
      </c>
      <c r="BD78" s="357">
        <f t="shared" si="84"/>
        <v>3894251006900.1133</v>
      </c>
      <c r="BE78" s="357">
        <f t="shared" si="85"/>
        <v>4361561127728.1279</v>
      </c>
      <c r="BF78" s="357">
        <f t="shared" si="86"/>
        <v>4884948463055.5049</v>
      </c>
      <c r="BG78" s="356">
        <f>(AK78*SUMPRODUCT(DA$10:DA$13,DA$28:DA$31)+AV78*SUMPRODUCT(DA$14:DA$23,DA$32:DA$41))*'Projeções - Receitas'!T$23+(AK78*DA$11*'Projeções - Receitas'!T$25)</f>
        <v>62263049804.468658</v>
      </c>
      <c r="BH78" s="356">
        <f>(AL78*SUMPRODUCT(DB$10:DB$13,DB$28:DB$31)+AW78*SUMPRODUCT(DB$14:DB$23,DB$32:DB$41))*'Projeções - Receitas'!U$23+(AL78*DB$11*'Projeções - Receitas'!U$25)</f>
        <v>50179255268.627502</v>
      </c>
      <c r="BI78" s="356">
        <f>(AM78*SUMPRODUCT(DC$10:DC$13,DC$28:DC$31)+AX78*SUMPRODUCT(DC$14:DC$23,DC$32:DC$41))*'Projeções - Receitas'!V$23+(AM78*DC$11*'Projeções - Receitas'!V$25)</f>
        <v>55522411561.277328</v>
      </c>
      <c r="BJ78" s="356">
        <f>(AN78*SUMPRODUCT(DD$10:DD$13,DD$28:DD$31)+AY78*SUMPRODUCT(DD$14:DD$23,DD$32:DD$41))*'Projeções - Receitas'!W$23+(AN78*DD$11*'Projeções - Receitas'!W$25)</f>
        <v>61379345759.520218</v>
      </c>
      <c r="BK78" s="356">
        <f>(AO78*SUMPRODUCT(DE$10:DE$13,DE$28:DE$31)+AZ78*SUMPRODUCT(DE$14:DE$23,DE$32:DE$41))*'Projeções - Receitas'!X$23+(AO78*DE$11*'Projeções - Receitas'!X$25)</f>
        <v>67822996570.838516</v>
      </c>
      <c r="BL78" s="356">
        <f>(AP78*SUMPRODUCT(DF$10:DF$13,DF$28:DF$31)+BA78*SUMPRODUCT(DF$14:DF$23,DF$32:DF$41))*'Projeções - Receitas'!Y$23+(AP78*DF$11*'Projeções - Receitas'!Y$25)</f>
        <v>74929260997.936081</v>
      </c>
      <c r="BM78" s="356">
        <f>(AQ78*SUMPRODUCT(DG$10:DG$13,DG$28:DG$31)+BB78*SUMPRODUCT(DG$14:DG$23,DG$32:DG$41))*'Projeções - Receitas'!Z$23+(AQ78*DG$11*'Projeções - Receitas'!Z$25)</f>
        <v>82770734229.381073</v>
      </c>
      <c r="BN78" s="356">
        <f>(AR78*SUMPRODUCT(DH$10:DH$13,DH$28:DH$31)+BC78*SUMPRODUCT(DH$14:DH$23,DH$32:DH$41))*'Projeções - Receitas'!AA$23+(AR78*DH$11*'Projeções - Receitas'!AA$25)</f>
        <v>91419925859.042175</v>
      </c>
      <c r="BO78" s="356">
        <f>(AS78*SUMPRODUCT(DI$10:DI$13,DI$28:DI$31)+BD78*SUMPRODUCT(DI$14:DI$23,DI$32:DI$41))*'Projeções - Receitas'!AB$23+(AS78*DI$11*'Projeções - Receitas'!AB$25)</f>
        <v>100957011698.99202</v>
      </c>
      <c r="BP78" s="356">
        <f>(AT78*SUMPRODUCT(DJ$10:DJ$13,DJ$28:DJ$31)+BE78*SUMPRODUCT(DJ$14:DJ$23,DJ$32:DJ$41))*'Projeções - Receitas'!AC$23+(AT78*DJ$11*'Projeções - Receitas'!AC$25)</f>
        <v>111472504817.65581</v>
      </c>
      <c r="BQ78" s="356">
        <f>(AU78*SUMPRODUCT(DK$10:DK$13,DK$28:DK$31)+BF78*SUMPRODUCT(DK$14:DK$23,DK$32:DK$41))*'Projeções - Receitas'!AD$23+(AU78*DK$11*'Projeções - Receitas'!AD$25)</f>
        <v>144128413539.80389</v>
      </c>
      <c r="BR78" s="357">
        <f>((BG78+'DRE + DCF'!T$12)*(1+'DRE + DCF'!T$15)+'DRE + DCF'!T$18)*(1+'DRE + DCF'!T$25)*'DRE + DCF'!T$33</f>
        <v>34527903036.355919</v>
      </c>
      <c r="BS78" s="357">
        <f>((BH78+'DRE + DCF'!U$12)*(1+'DRE + DCF'!U$15)+'DRE + DCF'!U$18)*(1+'DRE + DCF'!U$25)*'DRE + DCF'!U$33</f>
        <v>26289370900.31797</v>
      </c>
      <c r="BT78" s="357">
        <f>((BI78+'DRE + DCF'!V$12)*(1+'DRE + DCF'!V$15)+'DRE + DCF'!V$18)*(1+'DRE + DCF'!V$25)*'DRE + DCF'!V$33</f>
        <v>29179424156.708603</v>
      </c>
      <c r="BU78" s="357">
        <f>((BJ78+'DRE + DCF'!W$12)*(1+'DRE + DCF'!W$15)+'DRE + DCF'!W$18)*(1+'DRE + DCF'!W$25)*'DRE + DCF'!W$33</f>
        <v>32314873638.078178</v>
      </c>
      <c r="BV78" s="357">
        <f>((BK78+'DRE + DCF'!X$12)*(1+'DRE + DCF'!X$15)+'DRE + DCF'!X$18)*(1+'DRE + DCF'!X$25)*'DRE + DCF'!X$33</f>
        <v>35742505770.243698</v>
      </c>
      <c r="BW78" s="357">
        <f>((BL78+'DRE + DCF'!Y$12)*(1+'DRE + DCF'!Y$15)+'DRE + DCF'!Y$18)*(1+'DRE + DCF'!Y$25)*'DRE + DCF'!Y$33</f>
        <v>39510749509.623238</v>
      </c>
      <c r="BX78" s="357">
        <f>((BM78+'DRE + DCF'!Z$12)*(1+'DRE + DCF'!Z$15)+'DRE + DCF'!Z$18)*(1+'DRE + DCF'!Z$25)*'DRE + DCF'!Z$33</f>
        <v>43666036918.621323</v>
      </c>
      <c r="BY78" s="357">
        <f>((BN78+'DRE + DCF'!AA$12)*(1+'DRE + DCF'!AA$15)+'DRE + DCF'!AA$18)*(1+'DRE + DCF'!AA$25)*'DRE + DCF'!AA$33</f>
        <v>48251064624.757202</v>
      </c>
      <c r="BZ78" s="357">
        <f>((BO78+'DRE + DCF'!AB$12)*(1+'DRE + DCF'!AB$15)+'DRE + DCF'!AB$18)*(1+'DRE + DCF'!AB$25)*'DRE + DCF'!AB$33</f>
        <v>53312313135.592369</v>
      </c>
      <c r="CA78" s="357">
        <f>((BP78+'DRE + DCF'!AC$12)*(1+'DRE + DCF'!AC$15)+'DRE + DCF'!AC$18)*(1+'DRE + DCF'!AC$25)*'DRE + DCF'!AC$33</f>
        <v>58902793995.647026</v>
      </c>
      <c r="CB78" s="357">
        <f>((BQ78+'DRE + DCF'!AD$12)*(1+'DRE + DCF'!AD$15)+'DRE + DCF'!AD$18)*(1+'DRE + DCF'!AD$25)*'DRE + DCF'!AD$33</f>
        <v>76110908175.373184</v>
      </c>
      <c r="CC78" s="357">
        <f>BR78*(1-DA$47)+('DRE + DCF'!N$53*10^6)</f>
        <v>199694033296.15561</v>
      </c>
      <c r="CD78" s="357">
        <f>BS78*(1-DB$47)+('DRE + DCF'!T$53*10^6)</f>
        <v>201103563098.50372</v>
      </c>
      <c r="CE78" s="357">
        <f>BT78*(1-DC$47)+('DRE + DCF'!U$53*10^6)</f>
        <v>220135990939.9444</v>
      </c>
      <c r="CF78" s="357">
        <f>BU78*(1-DD$47)+('DRE + DCF'!V$53*10^6)</f>
        <v>241210132796.58618</v>
      </c>
      <c r="CG78" s="357">
        <f>BV78*(1-DE$47)+('DRE + DCF'!W$53*10^6)</f>
        <v>264516506032.08813</v>
      </c>
      <c r="CH78" s="357">
        <f>BW78*(1-DF$47)+('DRE + DCF'!X$53*10^6)</f>
        <v>290276841009.10016</v>
      </c>
      <c r="CI78" s="357">
        <f>BX78*(1-DG$47)+('DRE + DCF'!Y$53*10^6)</f>
        <v>318742962370.73895</v>
      </c>
      <c r="CJ78" s="357">
        <f>BY78*(1-DH$47)+('DRE + DCF'!Z$53*10^6)</f>
        <v>350194437544.15033</v>
      </c>
      <c r="CK78" s="357">
        <f>BZ78*(1-DI$47)+('DRE + DCF'!AA$53*10^6)</f>
        <v>384940834466.57019</v>
      </c>
      <c r="CL78" s="357">
        <f>CA78*(1-DJ$47)+('DRE + DCF'!AB$53*10^6)</f>
        <v>423325861298.802</v>
      </c>
      <c r="CM78" s="357">
        <f>CB78*(1-DK$47)+('DRE + DCF'!AC$53*10^6)</f>
        <v>472348900275.89685</v>
      </c>
      <c r="CN78" s="357">
        <f t="shared" si="87"/>
        <v>1108835994410.2229</v>
      </c>
      <c r="CO78" s="357">
        <f t="shared" si="88"/>
        <v>1177611415976.1577</v>
      </c>
      <c r="CP78" s="357">
        <f t="shared" si="89"/>
        <v>1123993968747.0317</v>
      </c>
      <c r="CQ78" s="357">
        <f t="shared" si="90"/>
        <v>1258873244996.6755</v>
      </c>
      <c r="CR78" s="357">
        <f t="shared" si="91"/>
        <v>1409938034396.2769</v>
      </c>
      <c r="CS78" s="357">
        <f t="shared" si="92"/>
        <v>1579130598523.8301</v>
      </c>
      <c r="CT78" s="357">
        <f t="shared" si="93"/>
        <v>1768626270346.6899</v>
      </c>
      <c r="CU78" s="357">
        <f t="shared" si="94"/>
        <v>1980861422788.293</v>
      </c>
      <c r="CV78" s="357">
        <f t="shared" si="95"/>
        <v>2218564793522.8882</v>
      </c>
      <c r="CW78" s="357">
        <f t="shared" si="96"/>
        <v>2484792568745.6353</v>
      </c>
      <c r="CX78" s="358">
        <f t="shared" si="97"/>
        <v>2782967676995.1123</v>
      </c>
    </row>
    <row r="79" spans="4:102" ht="30" customHeight="1" x14ac:dyDescent="0.25">
      <c r="D79" s="355">
        <f t="shared" si="55"/>
        <v>2.2828941927253904E-2</v>
      </c>
      <c r="E79" s="64">
        <f t="shared" si="56"/>
        <v>1.3509853994899207E-2</v>
      </c>
      <c r="F79" s="64">
        <f t="shared" si="57"/>
        <v>3.857805498349362E-2</v>
      </c>
      <c r="G79" s="64">
        <f t="shared" si="58"/>
        <v>3.4336367146857616E-2</v>
      </c>
      <c r="H79" s="64">
        <f t="shared" si="59"/>
        <v>3.0338821974641855E-2</v>
      </c>
      <c r="I79" s="64">
        <f t="shared" si="60"/>
        <v>2.6552593744246678E-2</v>
      </c>
      <c r="J79" s="64">
        <f t="shared" si="61"/>
        <v>2.2954186166205537E-2</v>
      </c>
      <c r="K79" s="64">
        <f t="shared" si="62"/>
        <v>1.9524044414210101E-2</v>
      </c>
      <c r="L79" s="64">
        <f t="shared" si="63"/>
        <v>1.624548936932535E-2</v>
      </c>
      <c r="M79" s="64">
        <f t="shared" si="64"/>
        <v>1.3104624170054813E-2</v>
      </c>
      <c r="N79" s="64">
        <f t="shared" si="65"/>
        <v>1.2467753214306543E-2</v>
      </c>
      <c r="O79" s="64">
        <f t="shared" si="99"/>
        <v>3.4000000000000023E-2</v>
      </c>
      <c r="P79" s="64">
        <f t="shared" si="99"/>
        <v>3.4000000000000023E-2</v>
      </c>
      <c r="Q79" s="64">
        <f t="shared" si="46"/>
        <v>3.4000000000000023E-2</v>
      </c>
      <c r="R79" s="64">
        <f t="shared" si="47"/>
        <v>3.4000000000000023E-2</v>
      </c>
      <c r="S79" s="64">
        <f t="shared" si="48"/>
        <v>3.4000000000000023E-2</v>
      </c>
      <c r="T79" s="64">
        <f t="shared" si="49"/>
        <v>3.4000000000000023E-2</v>
      </c>
      <c r="U79" s="64">
        <f t="shared" si="50"/>
        <v>3.4000000000000023E-2</v>
      </c>
      <c r="V79" s="64">
        <f t="shared" si="51"/>
        <v>3.4000000000000023E-2</v>
      </c>
      <c r="W79" s="64">
        <f t="shared" si="52"/>
        <v>3.4000000000000023E-2</v>
      </c>
      <c r="X79" s="64">
        <f t="shared" si="53"/>
        <v>3.4000000000000023E-2</v>
      </c>
      <c r="Y79" s="64">
        <f t="shared" si="54"/>
        <v>3.4000000000000023E-2</v>
      </c>
      <c r="Z79" s="64">
        <f t="shared" si="66"/>
        <v>0.18001642016906116</v>
      </c>
      <c r="AA79" s="64">
        <f t="shared" si="98"/>
        <v>0.17069733223670647</v>
      </c>
      <c r="AB79" s="64">
        <f t="shared" si="67"/>
        <v>0.19576553322530088</v>
      </c>
      <c r="AC79" s="64">
        <f t="shared" si="68"/>
        <v>0.19152384538866488</v>
      </c>
      <c r="AD79" s="64">
        <f t="shared" si="69"/>
        <v>0.18752630021644912</v>
      </c>
      <c r="AE79" s="64">
        <f t="shared" si="70"/>
        <v>0.18374007198605394</v>
      </c>
      <c r="AF79" s="64">
        <f t="shared" si="71"/>
        <v>0.1801416644080128</v>
      </c>
      <c r="AG79" s="64">
        <f t="shared" si="72"/>
        <v>0.17671152265601736</v>
      </c>
      <c r="AH79" s="64">
        <f t="shared" si="73"/>
        <v>0.17343296761113261</v>
      </c>
      <c r="AI79" s="64">
        <f t="shared" si="74"/>
        <v>0.17029210241186207</v>
      </c>
      <c r="AJ79" s="64">
        <f t="shared" si="75"/>
        <v>0.1696552314561138</v>
      </c>
      <c r="AK79" s="356">
        <f>(1+O79)*'Projeções - Receitas'!N$34</f>
        <v>1905850520946.1001</v>
      </c>
      <c r="AL79" s="356">
        <f>(1+P79)*'Projeções - Receitas'!T$34</f>
        <v>2008103123374.8542</v>
      </c>
      <c r="AM79" s="356">
        <f>(1+Q79)*'Projeções - Receitas'!U$34</f>
        <v>2249075498179.8369</v>
      </c>
      <c r="AN79" s="356">
        <f>(1+R79)*'Projeções - Receitas'!V$34</f>
        <v>2518964557961.4175</v>
      </c>
      <c r="AO79" s="356">
        <f>(1+S79)*'Projeções - Receitas'!W$34</f>
        <v>2821240304916.7881</v>
      </c>
      <c r="AP79" s="356">
        <f>(1+T79)*'Projeções - Receitas'!X$34</f>
        <v>3159789141506.8027</v>
      </c>
      <c r="AQ79" s="356">
        <f>(1+U79)*'Projeções - Receitas'!Y$34</f>
        <v>3538963838487.6191</v>
      </c>
      <c r="AR79" s="356">
        <f>(1+V79)*'Projeções - Receitas'!Z$34</f>
        <v>3963639499106.1338</v>
      </c>
      <c r="AS79" s="356">
        <f>(1+W79)*'Projeções - Receitas'!AA$34</f>
        <v>4439276238998.8711</v>
      </c>
      <c r="AT79" s="356">
        <f>(1+X79)*'Projeções - Receitas'!AB$34</f>
        <v>4971989387678.7363</v>
      </c>
      <c r="AU79" s="356">
        <f>(1+Y79)*'Projeções - Receitas'!AC$34</f>
        <v>5568628114200.1855</v>
      </c>
      <c r="AV79" s="357">
        <f t="shared" si="76"/>
        <v>1672671524370.9846</v>
      </c>
      <c r="AW79" s="357">
        <f t="shared" si="77"/>
        <v>1762413618252.7751</v>
      </c>
      <c r="AX79" s="357">
        <f t="shared" si="78"/>
        <v>1973903252443.1084</v>
      </c>
      <c r="AY79" s="357">
        <f t="shared" si="79"/>
        <v>2210771642736.2813</v>
      </c>
      <c r="AZ79" s="357">
        <f t="shared" si="80"/>
        <v>2476064239864.6357</v>
      </c>
      <c r="BA79" s="357">
        <f t="shared" si="81"/>
        <v>2773191948648.3921</v>
      </c>
      <c r="BB79" s="357">
        <f t="shared" si="82"/>
        <v>3105974982486.1992</v>
      </c>
      <c r="BC79" s="357">
        <f t="shared" si="83"/>
        <v>3478691980384.5435</v>
      </c>
      <c r="BD79" s="357">
        <f t="shared" si="84"/>
        <v>3896135018030.6895</v>
      </c>
      <c r="BE79" s="357">
        <f t="shared" si="85"/>
        <v>4363671220194.373</v>
      </c>
      <c r="BF79" s="357">
        <f t="shared" si="86"/>
        <v>4887311766617.6982</v>
      </c>
      <c r="BG79" s="356">
        <f>(AK79*SUMPRODUCT(DA$10:DA$13,DA$28:DA$31)+AV79*SUMPRODUCT(DA$14:DA$23,DA$32:DA$41))*'Projeções - Receitas'!T$23+(AK79*DA$11*'Projeções - Receitas'!T$25)</f>
        <v>62293172228.176636</v>
      </c>
      <c r="BH79" s="356">
        <f>(AL79*SUMPRODUCT(DB$10:DB$13,DB$28:DB$31)+AW79*SUMPRODUCT(DB$14:DB$23,DB$32:DB$41))*'Projeções - Receitas'!U$23+(AL79*DB$11*'Projeções - Receitas'!U$25)</f>
        <v>50203531637.891479</v>
      </c>
      <c r="BI79" s="356">
        <f>(AM79*SUMPRODUCT(DC$10:DC$13,DC$28:DC$31)+AX79*SUMPRODUCT(DC$14:DC$23,DC$32:DC$41))*'Projeções - Receitas'!V$23+(AM79*DC$11*'Projeções - Receitas'!V$25)</f>
        <v>55549272911.814949</v>
      </c>
      <c r="BJ79" s="356">
        <f>(AN79*SUMPRODUCT(DD$10:DD$13,DD$28:DD$31)+AY79*SUMPRODUCT(DD$14:DD$23,DD$32:DD$41))*'Projeções - Receitas'!W$23+(AN79*DD$11*'Projeções - Receitas'!W$25)</f>
        <v>61409040653.453186</v>
      </c>
      <c r="BK79" s="356">
        <f>(AO79*SUMPRODUCT(DE$10:DE$13,DE$28:DE$31)+AZ79*SUMPRODUCT(DE$14:DE$23,DE$32:DE$41))*'Projeções - Receitas'!X$23+(AO79*DE$11*'Projeções - Receitas'!X$25)</f>
        <v>67855808857.520073</v>
      </c>
      <c r="BL79" s="356">
        <f>(AP79*SUMPRODUCT(DF$10:DF$13,DF$28:DF$31)+BA79*SUMPRODUCT(DF$14:DF$23,DF$32:DF$41))*'Projeções - Receitas'!Y$23+(AP79*DF$11*'Projeções - Receitas'!Y$25)</f>
        <v>74965511245.15329</v>
      </c>
      <c r="BM79" s="356">
        <f>(AQ79*SUMPRODUCT(DG$10:DG$13,DG$28:DG$31)+BB79*SUMPRODUCT(DG$14:DG$23,DG$32:DG$41))*'Projeções - Receitas'!Z$23+(AQ79*DG$11*'Projeções - Receitas'!Z$25)</f>
        <v>82810778125.960358</v>
      </c>
      <c r="BN79" s="356">
        <f>(AR79*SUMPRODUCT(DH$10:DH$13,DH$28:DH$31)+BC79*SUMPRODUCT(DH$14:DH$23,DH$32:DH$41))*'Projeções - Receitas'!AA$23+(AR79*DH$11*'Projeções - Receitas'!AA$25)</f>
        <v>91464154173.439301</v>
      </c>
      <c r="BO79" s="356">
        <f>(AS79*SUMPRODUCT(DI$10:DI$13,DI$28:DI$31)+BD79*SUMPRODUCT(DI$14:DI$23,DI$32:DI$41))*'Projeções - Receitas'!AB$23+(AS79*DI$11*'Projeções - Receitas'!AB$25)</f>
        <v>101005853988.15459</v>
      </c>
      <c r="BP79" s="356">
        <f>(AT79*SUMPRODUCT(DJ$10:DJ$13,DJ$28:DJ$31)+BE79*SUMPRODUCT(DJ$14:DJ$23,DJ$32:DJ$41))*'Projeções - Receitas'!AC$23+(AT79*DJ$11*'Projeções - Receitas'!AC$25)</f>
        <v>111526434428.11429</v>
      </c>
      <c r="BQ79" s="356">
        <f>(AU79*SUMPRODUCT(DK$10:DK$13,DK$28:DK$31)+BF79*SUMPRODUCT(DK$14:DK$23,DK$32:DK$41))*'Projeções - Receitas'!AD$23+(AU79*DK$11*'Projeções - Receitas'!AD$25)</f>
        <v>144198141848.24115</v>
      </c>
      <c r="BR79" s="357">
        <f>((BG79+'DRE + DCF'!T$12)*(1+'DRE + DCF'!T$15)+'DRE + DCF'!T$18)*(1+'DRE + DCF'!T$25)*'DRE + DCF'!T$33</f>
        <v>34546349672.259438</v>
      </c>
      <c r="BS79" s="357">
        <f>((BH79+'DRE + DCF'!U$12)*(1+'DRE + DCF'!U$15)+'DRE + DCF'!U$18)*(1+'DRE + DCF'!U$25)*'DRE + DCF'!U$33</f>
        <v>26304060431.603279</v>
      </c>
      <c r="BT79" s="357">
        <f>((BI79+'DRE + DCF'!V$12)*(1+'DRE + DCF'!V$15)+'DRE + DCF'!V$18)*(1+'DRE + DCF'!V$25)*'DRE + DCF'!V$33</f>
        <v>29195659394.413757</v>
      </c>
      <c r="BU79" s="357">
        <f>((BJ79+'DRE + DCF'!W$12)*(1+'DRE + DCF'!W$15)+'DRE + DCF'!W$18)*(1+'DRE + DCF'!W$25)*'DRE + DCF'!W$33</f>
        <v>32332801092.542088</v>
      </c>
      <c r="BV79" s="357">
        <f>((BK79+'DRE + DCF'!X$12)*(1+'DRE + DCF'!X$15)+'DRE + DCF'!X$18)*(1+'DRE + DCF'!X$25)*'DRE + DCF'!X$33</f>
        <v>35762292718.90686</v>
      </c>
      <c r="BW79" s="357">
        <f>((BL79+'DRE + DCF'!Y$12)*(1+'DRE + DCF'!Y$15)+'DRE + DCF'!Y$18)*(1+'DRE + DCF'!Y$25)*'DRE + DCF'!Y$33</f>
        <v>39532584762.132545</v>
      </c>
      <c r="BX79" s="357">
        <f>((BM79+'DRE + DCF'!Z$12)*(1+'DRE + DCF'!Z$15)+'DRE + DCF'!Z$18)*(1+'DRE + DCF'!Z$25)*'DRE + DCF'!Z$33</f>
        <v>43690129754.830933</v>
      </c>
      <c r="BY79" s="357">
        <f>((BN79+'DRE + DCF'!AA$12)*(1+'DRE + DCF'!AA$15)+'DRE + DCF'!AA$18)*(1+'DRE + DCF'!AA$25)*'DRE + DCF'!AA$33</f>
        <v>48277644673.322304</v>
      </c>
      <c r="BZ79" s="357">
        <f>((BO79+'DRE + DCF'!AB$12)*(1+'DRE + DCF'!AB$15)+'DRE + DCF'!AB$18)*(1+'DRE + DCF'!AB$25)*'DRE + DCF'!AB$33</f>
        <v>53341632503.943474</v>
      </c>
      <c r="CA79" s="357">
        <f>((BP79+'DRE + DCF'!AC$12)*(1+'DRE + DCF'!AC$15)+'DRE + DCF'!AC$18)*(1+'DRE + DCF'!AC$25)*'DRE + DCF'!AC$33</f>
        <v>58935130162.042709</v>
      </c>
      <c r="CB79" s="357">
        <f>((BQ79+'DRE + DCF'!AD$12)*(1+'DRE + DCF'!AD$15)+'DRE + DCF'!AD$18)*(1+'DRE + DCF'!AD$25)*'DRE + DCF'!AD$33</f>
        <v>76151817388.590927</v>
      </c>
      <c r="CC79" s="357">
        <f>BR79*(1-DA$47)+('DRE + DCF'!N$53*10^6)</f>
        <v>199705255540.83466</v>
      </c>
      <c r="CD79" s="357">
        <f>BS79*(1-DB$47)+('DRE + DCF'!T$53*10^6)</f>
        <v>201112376817.27493</v>
      </c>
      <c r="CE79" s="357">
        <f>BT79*(1-DC$47)+('DRE + DCF'!U$53*10^6)</f>
        <v>220145732082.5675</v>
      </c>
      <c r="CF79" s="357">
        <f>BU79*(1-DD$47)+('DRE + DCF'!V$53*10^6)</f>
        <v>241220889269.26453</v>
      </c>
      <c r="CG79" s="357">
        <f>BV79*(1-DE$47)+('DRE + DCF'!W$53*10^6)</f>
        <v>264528378201.28604</v>
      </c>
      <c r="CH79" s="357">
        <f>BW79*(1-DF$47)+('DRE + DCF'!X$53*10^6)</f>
        <v>290289942160.60577</v>
      </c>
      <c r="CI79" s="357">
        <f>BX79*(1-DG$47)+('DRE + DCF'!Y$53*10^6)</f>
        <v>318757418072.46472</v>
      </c>
      <c r="CJ79" s="357">
        <f>BY79*(1-DH$47)+('DRE + DCF'!Z$53*10^6)</f>
        <v>350210385573.28943</v>
      </c>
      <c r="CK79" s="357">
        <f>BZ79*(1-DI$47)+('DRE + DCF'!AA$53*10^6)</f>
        <v>384958426087.58087</v>
      </c>
      <c r="CL79" s="357">
        <f>CA79*(1-DJ$47)+('DRE + DCF'!AB$53*10^6)</f>
        <v>423345262998.6394</v>
      </c>
      <c r="CM79" s="357">
        <f>CB79*(1-DK$47)+('DRE + DCF'!AC$53*10^6)</f>
        <v>472373445803.82751</v>
      </c>
      <c r="CN79" s="357">
        <f t="shared" si="87"/>
        <v>1109372441432.1919</v>
      </c>
      <c r="CO79" s="357">
        <f t="shared" si="88"/>
        <v>1178181136061.2937</v>
      </c>
      <c r="CP79" s="357">
        <f t="shared" si="89"/>
        <v>1124537749089.9185</v>
      </c>
      <c r="CQ79" s="357">
        <f t="shared" si="90"/>
        <v>1259482278980.7087</v>
      </c>
      <c r="CR79" s="357">
        <f t="shared" si="91"/>
        <v>1410620152458.394</v>
      </c>
      <c r="CS79" s="357">
        <f t="shared" si="92"/>
        <v>1579894570753.4014</v>
      </c>
      <c r="CT79" s="357">
        <f t="shared" si="93"/>
        <v>1769481919243.8096</v>
      </c>
      <c r="CU79" s="357">
        <f t="shared" si="94"/>
        <v>1981819749553.0669</v>
      </c>
      <c r="CV79" s="357">
        <f t="shared" si="95"/>
        <v>2219638119499.4355</v>
      </c>
      <c r="CW79" s="357">
        <f t="shared" si="96"/>
        <v>2485994693839.3682</v>
      </c>
      <c r="CX79" s="358">
        <f t="shared" si="97"/>
        <v>2784314057100.0928</v>
      </c>
    </row>
    <row r="80" spans="4:102" ht="30" customHeight="1" x14ac:dyDescent="0.25">
      <c r="D80" s="355">
        <f t="shared" si="55"/>
        <v>2.275204640122111E-2</v>
      </c>
      <c r="E80" s="64">
        <f t="shared" si="56"/>
        <v>1.3434828827857292E-2</v>
      </c>
      <c r="F80" s="64">
        <f t="shared" si="57"/>
        <v>3.8492094718722114E-2</v>
      </c>
      <c r="G80" s="64">
        <f t="shared" si="58"/>
        <v>3.425233509550818E-2</v>
      </c>
      <c r="H80" s="64">
        <f t="shared" si="59"/>
        <v>3.025659798214525E-2</v>
      </c>
      <c r="I80" s="64">
        <f t="shared" si="60"/>
        <v>2.6472075936326583E-2</v>
      </c>
      <c r="J80" s="64">
        <f t="shared" si="61"/>
        <v>2.2875284652017491E-2</v>
      </c>
      <c r="K80" s="64">
        <f t="shared" si="62"/>
        <v>1.9446678543314944E-2</v>
      </c>
      <c r="L80" s="64">
        <f t="shared" si="63"/>
        <v>1.6169586447016632E-2</v>
      </c>
      <c r="M80" s="64">
        <f t="shared" si="64"/>
        <v>1.3030118321411988E-2</v>
      </c>
      <c r="N80" s="64">
        <f t="shared" si="65"/>
        <v>1.2394565937894536E-2</v>
      </c>
      <c r="O80" s="64">
        <f t="shared" si="99"/>
        <v>3.4500000000000024E-2</v>
      </c>
      <c r="P80" s="64">
        <f t="shared" si="99"/>
        <v>3.4500000000000024E-2</v>
      </c>
      <c r="Q80" s="64">
        <f t="shared" si="46"/>
        <v>3.4500000000000024E-2</v>
      </c>
      <c r="R80" s="64">
        <f t="shared" si="47"/>
        <v>3.4500000000000024E-2</v>
      </c>
      <c r="S80" s="64">
        <f t="shared" si="48"/>
        <v>3.4500000000000024E-2</v>
      </c>
      <c r="T80" s="64">
        <f t="shared" si="49"/>
        <v>3.4500000000000024E-2</v>
      </c>
      <c r="U80" s="64">
        <f t="shared" si="50"/>
        <v>3.4500000000000024E-2</v>
      </c>
      <c r="V80" s="64">
        <f t="shared" si="51"/>
        <v>3.4500000000000024E-2</v>
      </c>
      <c r="W80" s="64">
        <f t="shared" si="52"/>
        <v>3.4500000000000024E-2</v>
      </c>
      <c r="X80" s="64">
        <f t="shared" si="53"/>
        <v>3.4500000000000024E-2</v>
      </c>
      <c r="Y80" s="64">
        <f t="shared" si="54"/>
        <v>3.4500000000000024E-2</v>
      </c>
      <c r="Z80" s="64">
        <f t="shared" si="66"/>
        <v>0.17993952464302837</v>
      </c>
      <c r="AA80" s="64">
        <f t="shared" si="98"/>
        <v>0.17062230706966455</v>
      </c>
      <c r="AB80" s="64">
        <f t="shared" si="67"/>
        <v>0.19567957296052937</v>
      </c>
      <c r="AC80" s="64">
        <f t="shared" si="68"/>
        <v>0.19143981333731544</v>
      </c>
      <c r="AD80" s="64">
        <f t="shared" si="69"/>
        <v>0.18744407622395251</v>
      </c>
      <c r="AE80" s="64">
        <f t="shared" si="70"/>
        <v>0.18365955417813384</v>
      </c>
      <c r="AF80" s="64">
        <f t="shared" si="71"/>
        <v>0.18006276289382475</v>
      </c>
      <c r="AG80" s="64">
        <f t="shared" si="72"/>
        <v>0.1766341567851222</v>
      </c>
      <c r="AH80" s="64">
        <f t="shared" si="73"/>
        <v>0.17335706468882389</v>
      </c>
      <c r="AI80" s="64">
        <f t="shared" si="74"/>
        <v>0.17021759656321925</v>
      </c>
      <c r="AJ80" s="64">
        <f t="shared" si="75"/>
        <v>0.1695820441797018</v>
      </c>
      <c r="AK80" s="356">
        <f>(1+O80)*'Projeções - Receitas'!N$34</f>
        <v>1906772112107.0991</v>
      </c>
      <c r="AL80" s="356">
        <f>(1+P80)*'Projeções - Receitas'!T$34</f>
        <v>2009074159701.4377</v>
      </c>
      <c r="AM80" s="356">
        <f>(1+Q80)*'Projeções - Receitas'!U$34</f>
        <v>2250163058865.6104</v>
      </c>
      <c r="AN80" s="356">
        <f>(1+R80)*'Projeções - Receitas'!V$34</f>
        <v>2520182625929.4839</v>
      </c>
      <c r="AO80" s="356">
        <f>(1+S80)*'Projeções - Receitas'!W$34</f>
        <v>2822604541041.0225</v>
      </c>
      <c r="AP80" s="356">
        <f>(1+T80)*'Projeções - Receitas'!X$34</f>
        <v>3161317085965.9448</v>
      </c>
      <c r="AQ80" s="356">
        <f>(1+U80)*'Projeções - Receitas'!Y$34</f>
        <v>3540675136281.8589</v>
      </c>
      <c r="AR80" s="356">
        <f>(1+V80)*'Projeções - Receitas'!Z$34</f>
        <v>3965556152635.6821</v>
      </c>
      <c r="AS80" s="356">
        <f>(1+W80)*'Projeções - Receitas'!AA$34</f>
        <v>4441422890951.9648</v>
      </c>
      <c r="AT80" s="356">
        <f>(1+X80)*'Projeções - Receitas'!AB$34</f>
        <v>4974393637866.2012</v>
      </c>
      <c r="AU80" s="356">
        <f>(1+Y80)*'Projeções - Receitas'!AC$34</f>
        <v>5571320874410.1465</v>
      </c>
      <c r="AV80" s="357">
        <f t="shared" si="76"/>
        <v>1673480359730.9319</v>
      </c>
      <c r="AW80" s="357">
        <f t="shared" si="77"/>
        <v>1763265849209.377</v>
      </c>
      <c r="AX80" s="357">
        <f t="shared" si="78"/>
        <v>1974857751114.5024</v>
      </c>
      <c r="AY80" s="357">
        <f t="shared" si="79"/>
        <v>2211840681248.2427</v>
      </c>
      <c r="AZ80" s="357">
        <f t="shared" si="80"/>
        <v>2477261562998.0327</v>
      </c>
      <c r="BA80" s="357">
        <f t="shared" si="81"/>
        <v>2774532950557.7959</v>
      </c>
      <c r="BB80" s="357">
        <f t="shared" si="82"/>
        <v>3107476904624.7324</v>
      </c>
      <c r="BC80" s="357">
        <f t="shared" si="83"/>
        <v>3480374133179.7002</v>
      </c>
      <c r="BD80" s="357">
        <f t="shared" si="84"/>
        <v>3898019029161.2651</v>
      </c>
      <c r="BE80" s="357">
        <f t="shared" si="85"/>
        <v>4365781312660.6172</v>
      </c>
      <c r="BF80" s="357">
        <f t="shared" si="86"/>
        <v>4889675070179.8926</v>
      </c>
      <c r="BG80" s="356">
        <f>(AK80*SUMPRODUCT(DA$10:DA$13,DA$28:DA$31)+AV80*SUMPRODUCT(DA$14:DA$23,DA$32:DA$41))*'Projeções - Receitas'!T$23+(AK80*DA$11*'Projeções - Receitas'!T$25)</f>
        <v>62323294651.884644</v>
      </c>
      <c r="BH80" s="356">
        <f>(AL80*SUMPRODUCT(DB$10:DB$13,DB$28:DB$31)+AW80*SUMPRODUCT(DB$14:DB$23,DB$32:DB$41))*'Projeções - Receitas'!U$23+(AL80*DB$11*'Projeções - Receitas'!U$25)</f>
        <v>50227808007.155426</v>
      </c>
      <c r="BI80" s="356">
        <f>(AM80*SUMPRODUCT(DC$10:DC$13,DC$28:DC$31)+AX80*SUMPRODUCT(DC$14:DC$23,DC$32:DC$41))*'Projeções - Receitas'!V$23+(AM80*DC$11*'Projeções - Receitas'!V$25)</f>
        <v>55576134262.35257</v>
      </c>
      <c r="BJ80" s="356">
        <f>(AN80*SUMPRODUCT(DD$10:DD$13,DD$28:DD$31)+AY80*SUMPRODUCT(DD$14:DD$23,DD$32:DD$41))*'Projeções - Receitas'!W$23+(AN80*DD$11*'Projeções - Receitas'!W$25)</f>
        <v>61438735547.386238</v>
      </c>
      <c r="BK80" s="356">
        <f>(AO80*SUMPRODUCT(DE$10:DE$13,DE$28:DE$31)+AZ80*SUMPRODUCT(DE$14:DE$23,DE$32:DE$41))*'Projeções - Receitas'!X$23+(AO80*DE$11*'Projeções - Receitas'!X$25)</f>
        <v>67888621144.201653</v>
      </c>
      <c r="BL80" s="356">
        <f>(AP80*SUMPRODUCT(DF$10:DF$13,DF$28:DF$31)+BA80*SUMPRODUCT(DF$14:DF$23,DF$32:DF$41))*'Projeções - Receitas'!Y$23+(AP80*DF$11*'Projeções - Receitas'!Y$25)</f>
        <v>75001761492.370499</v>
      </c>
      <c r="BM80" s="356">
        <f>(AQ80*SUMPRODUCT(DG$10:DG$13,DG$28:DG$31)+BB80*SUMPRODUCT(DG$14:DG$23,DG$32:DG$41))*'Projeções - Receitas'!Z$23+(AQ80*DG$11*'Projeções - Receitas'!Z$25)</f>
        <v>82850822022.539642</v>
      </c>
      <c r="BN80" s="356">
        <f>(AR80*SUMPRODUCT(DH$10:DH$13,DH$28:DH$31)+BC80*SUMPRODUCT(DH$14:DH$23,DH$32:DH$41))*'Projeções - Receitas'!AA$23+(AR80*DH$11*'Projeções - Receitas'!AA$25)</f>
        <v>91508382487.836578</v>
      </c>
      <c r="BO80" s="356">
        <f>(AS80*SUMPRODUCT(DI$10:DI$13,DI$28:DI$31)+BD80*SUMPRODUCT(DI$14:DI$23,DI$32:DI$41))*'Projeções - Receitas'!AB$23+(AS80*DI$11*'Projeções - Receitas'!AB$25)</f>
        <v>101054696277.31705</v>
      </c>
      <c r="BP80" s="356">
        <f>(AT80*SUMPRODUCT(DJ$10:DJ$13,DJ$28:DJ$31)+BE80*SUMPRODUCT(DJ$14:DJ$23,DJ$32:DJ$41))*'Projeções - Receitas'!AC$23+(AT80*DJ$11*'Projeções - Receitas'!AC$25)</f>
        <v>111580364038.57286</v>
      </c>
      <c r="BQ80" s="356">
        <f>(AU80*SUMPRODUCT(DK$10:DK$13,DK$28:DK$31)+BF80*SUMPRODUCT(DK$14:DK$23,DK$32:DK$41))*'Projeções - Receitas'!AD$23+(AU80*DK$11*'Projeções - Receitas'!AD$25)</f>
        <v>144267870156.67834</v>
      </c>
      <c r="BR80" s="357">
        <f>((BG80+'DRE + DCF'!T$12)*(1+'DRE + DCF'!T$15)+'DRE + DCF'!T$18)*(1+'DRE + DCF'!T$25)*'DRE + DCF'!T$33</f>
        <v>34564796308.162994</v>
      </c>
      <c r="BS80" s="357">
        <f>((BH80+'DRE + DCF'!U$12)*(1+'DRE + DCF'!U$15)+'DRE + DCF'!U$18)*(1+'DRE + DCF'!U$25)*'DRE + DCF'!U$33</f>
        <v>26318749962.88858</v>
      </c>
      <c r="BT80" s="357">
        <f>((BI80+'DRE + DCF'!V$12)*(1+'DRE + DCF'!V$15)+'DRE + DCF'!V$18)*(1+'DRE + DCF'!V$25)*'DRE + DCF'!V$33</f>
        <v>29211894632.118896</v>
      </c>
      <c r="BU80" s="357">
        <f>((BJ80+'DRE + DCF'!W$12)*(1+'DRE + DCF'!W$15)+'DRE + DCF'!W$18)*(1+'DRE + DCF'!W$25)*'DRE + DCF'!W$33</f>
        <v>32350728547.006046</v>
      </c>
      <c r="BV80" s="357">
        <f>((BK80+'DRE + DCF'!X$12)*(1+'DRE + DCF'!X$15)+'DRE + DCF'!X$18)*(1+'DRE + DCF'!X$25)*'DRE + DCF'!X$33</f>
        <v>35782079667.570038</v>
      </c>
      <c r="BW80" s="357">
        <f>((BL80+'DRE + DCF'!Y$12)*(1+'DRE + DCF'!Y$15)+'DRE + DCF'!Y$18)*(1+'DRE + DCF'!Y$25)*'DRE + DCF'!Y$33</f>
        <v>39554420014.641869</v>
      </c>
      <c r="BX80" s="357">
        <f>((BM80+'DRE + DCF'!Z$12)*(1+'DRE + DCF'!Z$15)+'DRE + DCF'!Z$18)*(1+'DRE + DCF'!Z$25)*'DRE + DCF'!Z$33</f>
        <v>43714222591.040535</v>
      </c>
      <c r="BY80" s="357">
        <f>((BN80+'DRE + DCF'!AA$12)*(1+'DRE + DCF'!AA$15)+'DRE + DCF'!AA$18)*(1+'DRE + DCF'!AA$25)*'DRE + DCF'!AA$33</f>
        <v>48304224721.887497</v>
      </c>
      <c r="BZ80" s="357">
        <f>((BO80+'DRE + DCF'!AB$12)*(1+'DRE + DCF'!AB$15)+'DRE + DCF'!AB$18)*(1+'DRE + DCF'!AB$25)*'DRE + DCF'!AB$33</f>
        <v>53370951872.294518</v>
      </c>
      <c r="CA80" s="357">
        <f>((BP80+'DRE + DCF'!AC$12)*(1+'DRE + DCF'!AC$15)+'DRE + DCF'!AC$18)*(1+'DRE + DCF'!AC$25)*'DRE + DCF'!AC$33</f>
        <v>58967466328.438461</v>
      </c>
      <c r="CB80" s="357">
        <f>((BQ80+'DRE + DCF'!AD$12)*(1+'DRE + DCF'!AD$15)+'DRE + DCF'!AD$18)*(1+'DRE + DCF'!AD$25)*'DRE + DCF'!AD$33</f>
        <v>76192726601.80864</v>
      </c>
      <c r="CC80" s="357">
        <f>BR80*(1-DA$47)+('DRE + DCF'!N$53*10^6)</f>
        <v>199716477785.5137</v>
      </c>
      <c r="CD80" s="357">
        <f>BS80*(1-DB$47)+('DRE + DCF'!T$53*10^6)</f>
        <v>201121190536.04611</v>
      </c>
      <c r="CE80" s="357">
        <f>BT80*(1-DC$47)+('DRE + DCF'!U$53*10^6)</f>
        <v>220155473225.19058</v>
      </c>
      <c r="CF80" s="357">
        <f>BU80*(1-DD$47)+('DRE + DCF'!V$53*10^6)</f>
        <v>241231645741.94293</v>
      </c>
      <c r="CG80" s="357">
        <f>BV80*(1-DE$47)+('DRE + DCF'!W$53*10^6)</f>
        <v>264540250370.48395</v>
      </c>
      <c r="CH80" s="357">
        <f>BW80*(1-DF$47)+('DRE + DCF'!X$53*10^6)</f>
        <v>290303043312.11133</v>
      </c>
      <c r="CI80" s="357">
        <f>BX80*(1-DG$47)+('DRE + DCF'!Y$53*10^6)</f>
        <v>318771873774.19049</v>
      </c>
      <c r="CJ80" s="357">
        <f>BY80*(1-DH$47)+('DRE + DCF'!Z$53*10^6)</f>
        <v>350226333602.42853</v>
      </c>
      <c r="CK80" s="357">
        <f>BZ80*(1-DI$47)+('DRE + DCF'!AA$53*10^6)</f>
        <v>384976017708.59149</v>
      </c>
      <c r="CL80" s="357">
        <f>CA80*(1-DJ$47)+('DRE + DCF'!AB$53*10^6)</f>
        <v>423364664698.47681</v>
      </c>
      <c r="CM80" s="357">
        <f>CB80*(1-DK$47)+('DRE + DCF'!AC$53*10^6)</f>
        <v>472397991331.75818</v>
      </c>
      <c r="CN80" s="357">
        <f t="shared" si="87"/>
        <v>1109908888454.1609</v>
      </c>
      <c r="CO80" s="357">
        <f t="shared" si="88"/>
        <v>1178750856146.4297</v>
      </c>
      <c r="CP80" s="357">
        <f t="shared" si="89"/>
        <v>1125081529432.8052</v>
      </c>
      <c r="CQ80" s="357">
        <f t="shared" si="90"/>
        <v>1260091312964.7419</v>
      </c>
      <c r="CR80" s="357">
        <f t="shared" si="91"/>
        <v>1411302270520.5112</v>
      </c>
      <c r="CS80" s="357">
        <f t="shared" si="92"/>
        <v>1580658542982.9724</v>
      </c>
      <c r="CT80" s="357">
        <f t="shared" si="93"/>
        <v>1770337568140.9294</v>
      </c>
      <c r="CU80" s="357">
        <f t="shared" si="94"/>
        <v>1982778076317.8411</v>
      </c>
      <c r="CV80" s="357">
        <f t="shared" si="95"/>
        <v>2220711445475.9824</v>
      </c>
      <c r="CW80" s="357">
        <f t="shared" si="96"/>
        <v>2487196818933.1006</v>
      </c>
      <c r="CX80" s="358">
        <f t="shared" si="97"/>
        <v>2785660437205.0732</v>
      </c>
    </row>
    <row r="81" spans="4:102" ht="30" customHeight="1" x14ac:dyDescent="0.25">
      <c r="D81" s="355">
        <f t="shared" si="55"/>
        <v>2.2675225170382535E-2</v>
      </c>
      <c r="E81" s="64">
        <f t="shared" si="56"/>
        <v>1.3359876148899469E-2</v>
      </c>
      <c r="F81" s="64">
        <f t="shared" si="57"/>
        <v>3.8406217507346546E-2</v>
      </c>
      <c r="G81" s="64">
        <f t="shared" si="58"/>
        <v>3.4168384234546462E-2</v>
      </c>
      <c r="H81" s="64">
        <f t="shared" si="59"/>
        <v>3.0174453433119641E-2</v>
      </c>
      <c r="I81" s="64">
        <f t="shared" si="60"/>
        <v>2.6391635923389944E-2</v>
      </c>
      <c r="J81" s="64">
        <f t="shared" si="61"/>
        <v>2.2796459371176525E-2</v>
      </c>
      <c r="K81" s="64">
        <f t="shared" si="62"/>
        <v>1.9369387422053491E-2</v>
      </c>
      <c r="L81" s="64">
        <f t="shared" si="63"/>
        <v>1.6093756860864783E-2</v>
      </c>
      <c r="M81" s="64">
        <f t="shared" si="64"/>
        <v>1.2955684459096367E-2</v>
      </c>
      <c r="N81" s="64">
        <f t="shared" si="65"/>
        <v>1.2321449373826898E-2</v>
      </c>
      <c r="O81" s="64">
        <f t="shared" si="99"/>
        <v>3.5000000000000024E-2</v>
      </c>
      <c r="P81" s="64">
        <f t="shared" si="99"/>
        <v>3.5000000000000024E-2</v>
      </c>
      <c r="Q81" s="64">
        <f t="shared" si="46"/>
        <v>3.5000000000000024E-2</v>
      </c>
      <c r="R81" s="64">
        <f t="shared" si="47"/>
        <v>3.5000000000000024E-2</v>
      </c>
      <c r="S81" s="64">
        <f t="shared" si="48"/>
        <v>3.5000000000000024E-2</v>
      </c>
      <c r="T81" s="64">
        <f t="shared" si="49"/>
        <v>3.5000000000000024E-2</v>
      </c>
      <c r="U81" s="64">
        <f t="shared" si="50"/>
        <v>3.5000000000000024E-2</v>
      </c>
      <c r="V81" s="64">
        <f t="shared" si="51"/>
        <v>3.5000000000000024E-2</v>
      </c>
      <c r="W81" s="64">
        <f t="shared" si="52"/>
        <v>3.5000000000000024E-2</v>
      </c>
      <c r="X81" s="64">
        <f t="shared" si="53"/>
        <v>3.5000000000000024E-2</v>
      </c>
      <c r="Y81" s="64">
        <f t="shared" si="54"/>
        <v>3.5000000000000024E-2</v>
      </c>
      <c r="Z81" s="64">
        <f t="shared" si="66"/>
        <v>0.17986270341218979</v>
      </c>
      <c r="AA81" s="64">
        <f t="shared" si="98"/>
        <v>0.17054735439070673</v>
      </c>
      <c r="AB81" s="64">
        <f t="shared" si="67"/>
        <v>0.19559369574915381</v>
      </c>
      <c r="AC81" s="64">
        <f t="shared" si="68"/>
        <v>0.19135586247635372</v>
      </c>
      <c r="AD81" s="64">
        <f t="shared" si="69"/>
        <v>0.1873619316749269</v>
      </c>
      <c r="AE81" s="64">
        <f t="shared" si="70"/>
        <v>0.1835791141651972</v>
      </c>
      <c r="AF81" s="64">
        <f t="shared" si="71"/>
        <v>0.17998393761298379</v>
      </c>
      <c r="AG81" s="64">
        <f t="shared" si="72"/>
        <v>0.17655686566386075</v>
      </c>
      <c r="AH81" s="64">
        <f t="shared" si="73"/>
        <v>0.17328123510267204</v>
      </c>
      <c r="AI81" s="64">
        <f t="shared" si="74"/>
        <v>0.17014316270090363</v>
      </c>
      <c r="AJ81" s="64">
        <f t="shared" si="75"/>
        <v>0.16950892761563416</v>
      </c>
      <c r="AK81" s="356">
        <f>(1+O81)*'Projeções - Receitas'!N$34</f>
        <v>1907693703268.0981</v>
      </c>
      <c r="AL81" s="356">
        <f>(1+P81)*'Projeções - Receitas'!T$34</f>
        <v>2010045196028.0212</v>
      </c>
      <c r="AM81" s="356">
        <f>(1+Q81)*'Projeções - Receitas'!U$34</f>
        <v>2251250619551.3838</v>
      </c>
      <c r="AN81" s="356">
        <f>(1+R81)*'Projeções - Receitas'!V$34</f>
        <v>2521400693897.5503</v>
      </c>
      <c r="AO81" s="356">
        <f>(1+S81)*'Projeções - Receitas'!W$34</f>
        <v>2823968777165.2568</v>
      </c>
      <c r="AP81" s="356">
        <f>(1+T81)*'Projeções - Receitas'!X$34</f>
        <v>3162845030425.0874</v>
      </c>
      <c r="AQ81" s="356">
        <f>(1+U81)*'Projeções - Receitas'!Y$34</f>
        <v>3542386434076.0981</v>
      </c>
      <c r="AR81" s="356">
        <f>(1+V81)*'Projeções - Receitas'!Z$34</f>
        <v>3967472806165.2305</v>
      </c>
      <c r="AS81" s="356">
        <f>(1+W81)*'Projeções - Receitas'!AA$34</f>
        <v>4443569542905.0586</v>
      </c>
      <c r="AT81" s="356">
        <f>(1+X81)*'Projeções - Receitas'!AB$34</f>
        <v>4976797888053.666</v>
      </c>
      <c r="AU81" s="356">
        <f>(1+Y81)*'Projeções - Receitas'!AC$34</f>
        <v>5574013634620.1074</v>
      </c>
      <c r="AV81" s="357">
        <f t="shared" si="76"/>
        <v>1674289195090.8792</v>
      </c>
      <c r="AW81" s="357">
        <f t="shared" si="77"/>
        <v>1764118080165.9788</v>
      </c>
      <c r="AX81" s="357">
        <f t="shared" si="78"/>
        <v>1975812249785.8962</v>
      </c>
      <c r="AY81" s="357">
        <f t="shared" si="79"/>
        <v>2212909719760.2041</v>
      </c>
      <c r="AZ81" s="357">
        <f t="shared" si="80"/>
        <v>2478458886131.4292</v>
      </c>
      <c r="BA81" s="357">
        <f t="shared" si="81"/>
        <v>2775873952467.2007</v>
      </c>
      <c r="BB81" s="357">
        <f t="shared" si="82"/>
        <v>3108978826763.2646</v>
      </c>
      <c r="BC81" s="357">
        <f t="shared" si="83"/>
        <v>3482056285974.8569</v>
      </c>
      <c r="BD81" s="357">
        <f t="shared" si="84"/>
        <v>3899903040291.8403</v>
      </c>
      <c r="BE81" s="357">
        <f t="shared" si="85"/>
        <v>4367891405126.8613</v>
      </c>
      <c r="BF81" s="357">
        <f t="shared" si="86"/>
        <v>4892038373742.0859</v>
      </c>
      <c r="BG81" s="356">
        <f>(AK81*SUMPRODUCT(DA$10:DA$13,DA$28:DA$31)+AV81*SUMPRODUCT(DA$14:DA$23,DA$32:DA$41))*'Projeções - Receitas'!T$23+(AK81*DA$11*'Projeções - Receitas'!T$25)</f>
        <v>62353417075.59269</v>
      </c>
      <c r="BH81" s="356">
        <f>(AL81*SUMPRODUCT(DB$10:DB$13,DB$28:DB$31)+AW81*SUMPRODUCT(DB$14:DB$23,DB$32:DB$41))*'Projeções - Receitas'!U$23+(AL81*DB$11*'Projeções - Receitas'!U$25)</f>
        <v>50252084376.419373</v>
      </c>
      <c r="BI81" s="356">
        <f>(AM81*SUMPRODUCT(DC$10:DC$13,DC$28:DC$31)+AX81*SUMPRODUCT(DC$14:DC$23,DC$32:DC$41))*'Projeções - Receitas'!V$23+(AM81*DC$11*'Projeções - Receitas'!V$25)</f>
        <v>55602995612.890213</v>
      </c>
      <c r="BJ81" s="356">
        <f>(AN81*SUMPRODUCT(DD$10:DD$13,DD$28:DD$31)+AY81*SUMPRODUCT(DD$14:DD$23,DD$32:DD$41))*'Projeções - Receitas'!W$23+(AN81*DD$11*'Projeções - Receitas'!W$25)</f>
        <v>61468430441.319199</v>
      </c>
      <c r="BK81" s="356">
        <f>(AO81*SUMPRODUCT(DE$10:DE$13,DE$28:DE$31)+AZ81*SUMPRODUCT(DE$14:DE$23,DE$32:DE$41))*'Projeções - Receitas'!X$23+(AO81*DE$11*'Projeções - Receitas'!X$25)</f>
        <v>67921433430.88327</v>
      </c>
      <c r="BL81" s="356">
        <f>(AP81*SUMPRODUCT(DF$10:DF$13,DF$28:DF$31)+BA81*SUMPRODUCT(DF$14:DF$23,DF$32:DF$41))*'Projeções - Receitas'!Y$23+(AP81*DF$11*'Projeções - Receitas'!Y$25)</f>
        <v>75038011739.587616</v>
      </c>
      <c r="BM81" s="356">
        <f>(AQ81*SUMPRODUCT(DG$10:DG$13,DG$28:DG$31)+BB81*SUMPRODUCT(DG$14:DG$23,DG$32:DG$41))*'Projeções - Receitas'!Z$23+(AQ81*DG$11*'Projeções - Receitas'!Z$25)</f>
        <v>82890865919.118988</v>
      </c>
      <c r="BN81" s="356">
        <f>(AR81*SUMPRODUCT(DH$10:DH$13,DH$28:DH$31)+BC81*SUMPRODUCT(DH$14:DH$23,DH$32:DH$41))*'Projeções - Receitas'!AA$23+(AR81*DH$11*'Projeções - Receitas'!AA$25)</f>
        <v>91552610802.233765</v>
      </c>
      <c r="BO81" s="356">
        <f>(AS81*SUMPRODUCT(DI$10:DI$13,DI$28:DI$31)+BD81*SUMPRODUCT(DI$14:DI$23,DI$32:DI$41))*'Projeções - Receitas'!AB$23+(AS81*DI$11*'Projeções - Receitas'!AB$25)</f>
        <v>101103538566.47964</v>
      </c>
      <c r="BP81" s="356">
        <f>(AT81*SUMPRODUCT(DJ$10:DJ$13,DJ$28:DJ$31)+BE81*SUMPRODUCT(DJ$14:DJ$23,DJ$32:DJ$41))*'Projeções - Receitas'!AC$23+(AT81*DJ$11*'Projeções - Receitas'!AC$25)</f>
        <v>111634293649.03134</v>
      </c>
      <c r="BQ81" s="356">
        <f>(AU81*SUMPRODUCT(DK$10:DK$13,DK$28:DK$31)+BF81*SUMPRODUCT(DK$14:DK$23,DK$32:DK$41))*'Projeções - Receitas'!AD$23+(AU81*DK$11*'Projeções - Receitas'!AD$25)</f>
        <v>144337598465.11566</v>
      </c>
      <c r="BR81" s="357">
        <f>((BG81+'DRE + DCF'!T$12)*(1+'DRE + DCF'!T$15)+'DRE + DCF'!T$18)*(1+'DRE + DCF'!T$25)*'DRE + DCF'!T$33</f>
        <v>34583242944.066551</v>
      </c>
      <c r="BS81" s="357">
        <f>((BH81+'DRE + DCF'!U$12)*(1+'DRE + DCF'!U$15)+'DRE + DCF'!U$18)*(1+'DRE + DCF'!U$25)*'DRE + DCF'!U$33</f>
        <v>26333439494.173882</v>
      </c>
      <c r="BT81" s="357">
        <f>((BI81+'DRE + DCF'!V$12)*(1+'DRE + DCF'!V$15)+'DRE + DCF'!V$18)*(1+'DRE + DCF'!V$25)*'DRE + DCF'!V$33</f>
        <v>29228129869.824059</v>
      </c>
      <c r="BU81" s="357">
        <f>((BJ81+'DRE + DCF'!W$12)*(1+'DRE + DCF'!W$15)+'DRE + DCF'!W$18)*(1+'DRE + DCF'!W$25)*'DRE + DCF'!W$33</f>
        <v>32368656001.469948</v>
      </c>
      <c r="BV81" s="357">
        <f>((BK81+'DRE + DCF'!X$12)*(1+'DRE + DCF'!X$15)+'DRE + DCF'!X$18)*(1+'DRE + DCF'!X$25)*'DRE + DCF'!X$33</f>
        <v>35801866616.233231</v>
      </c>
      <c r="BW81" s="357">
        <f>((BL81+'DRE + DCF'!Y$12)*(1+'DRE + DCF'!Y$15)+'DRE + DCF'!Y$18)*(1+'DRE + DCF'!Y$25)*'DRE + DCF'!Y$33</f>
        <v>39576255267.151115</v>
      </c>
      <c r="BX81" s="357">
        <f>((BM81+'DRE + DCF'!Z$12)*(1+'DRE + DCF'!Z$15)+'DRE + DCF'!Z$18)*(1+'DRE + DCF'!Z$25)*'DRE + DCF'!Z$33</f>
        <v>43738315427.250183</v>
      </c>
      <c r="BY81" s="357">
        <f>((BN81+'DRE + DCF'!AA$12)*(1+'DRE + DCF'!AA$15)+'DRE + DCF'!AA$18)*(1+'DRE + DCF'!AA$25)*'DRE + DCF'!AA$33</f>
        <v>48330804770.452675</v>
      </c>
      <c r="BZ81" s="357">
        <f>((BO81+'DRE + DCF'!AB$12)*(1+'DRE + DCF'!AB$15)+'DRE + DCF'!AB$18)*(1+'DRE + DCF'!AB$25)*'DRE + DCF'!AB$33</f>
        <v>53400271240.645638</v>
      </c>
      <c r="CA81" s="357">
        <f>((BP81+'DRE + DCF'!AC$12)*(1+'DRE + DCF'!AC$15)+'DRE + DCF'!AC$18)*(1+'DRE + DCF'!AC$25)*'DRE + DCF'!AC$33</f>
        <v>58999802494.834145</v>
      </c>
      <c r="CB81" s="357">
        <f>((BQ81+'DRE + DCF'!AD$12)*(1+'DRE + DCF'!AD$15)+'DRE + DCF'!AD$18)*(1+'DRE + DCF'!AD$25)*'DRE + DCF'!AD$33</f>
        <v>76233635815.026413</v>
      </c>
      <c r="CC81" s="357">
        <f>BR81*(1-DA$47)+('DRE + DCF'!N$53*10^6)</f>
        <v>199727700030.19278</v>
      </c>
      <c r="CD81" s="357">
        <f>BS81*(1-DB$47)+('DRE + DCF'!T$53*10^6)</f>
        <v>201130004254.81729</v>
      </c>
      <c r="CE81" s="357">
        <f>BT81*(1-DC$47)+('DRE + DCF'!U$53*10^6)</f>
        <v>220165214367.81369</v>
      </c>
      <c r="CF81" s="357">
        <f>BU81*(1-DD$47)+('DRE + DCF'!V$53*10^6)</f>
        <v>241242402214.62125</v>
      </c>
      <c r="CG81" s="357">
        <f>BV81*(1-DE$47)+('DRE + DCF'!W$53*10^6)</f>
        <v>264552122539.68185</v>
      </c>
      <c r="CH81" s="357">
        <f>BW81*(1-DF$47)+('DRE + DCF'!X$53*10^6)</f>
        <v>290316144463.61688</v>
      </c>
      <c r="CI81" s="357">
        <f>BX81*(1-DG$47)+('DRE + DCF'!Y$53*10^6)</f>
        <v>318786329475.91626</v>
      </c>
      <c r="CJ81" s="357">
        <f>BY81*(1-DH$47)+('DRE + DCF'!Z$53*10^6)</f>
        <v>350242281631.56763</v>
      </c>
      <c r="CK81" s="357">
        <f>BZ81*(1-DI$47)+('DRE + DCF'!AA$53*10^6)</f>
        <v>384993609329.60217</v>
      </c>
      <c r="CL81" s="357">
        <f>CA81*(1-DJ$47)+('DRE + DCF'!AB$53*10^6)</f>
        <v>423384066398.31421</v>
      </c>
      <c r="CM81" s="357">
        <f>CB81*(1-DK$47)+('DRE + DCF'!AC$53*10^6)</f>
        <v>472422536859.68884</v>
      </c>
      <c r="CN81" s="357">
        <f t="shared" si="87"/>
        <v>1110445335476.1301</v>
      </c>
      <c r="CO81" s="357">
        <f t="shared" si="88"/>
        <v>1179320576231.5657</v>
      </c>
      <c r="CP81" s="357">
        <f t="shared" si="89"/>
        <v>1125625309775.6919</v>
      </c>
      <c r="CQ81" s="357">
        <f t="shared" si="90"/>
        <v>1260700346948.7751</v>
      </c>
      <c r="CR81" s="357">
        <f t="shared" si="91"/>
        <v>1411984388582.6284</v>
      </c>
      <c r="CS81" s="357">
        <f t="shared" si="92"/>
        <v>1581422515212.5437</v>
      </c>
      <c r="CT81" s="357">
        <f t="shared" si="93"/>
        <v>1771193217038.0491</v>
      </c>
      <c r="CU81" s="357">
        <f t="shared" si="94"/>
        <v>1983736403082.6152</v>
      </c>
      <c r="CV81" s="357">
        <f t="shared" si="95"/>
        <v>2221784771452.5293</v>
      </c>
      <c r="CW81" s="357">
        <f t="shared" si="96"/>
        <v>2488398944026.833</v>
      </c>
      <c r="CX81" s="358">
        <f t="shared" si="97"/>
        <v>2787006817310.0537</v>
      </c>
    </row>
    <row r="82" spans="4:102" ht="30" customHeight="1" x14ac:dyDescent="0.25">
      <c r="D82" s="355">
        <f t="shared" si="55"/>
        <v>2.2598478127115962E-2</v>
      </c>
      <c r="E82" s="64">
        <f t="shared" si="56"/>
        <v>1.3284995853021231E-2</v>
      </c>
      <c r="F82" s="64">
        <f t="shared" si="57"/>
        <v>3.832042322905771E-2</v>
      </c>
      <c r="G82" s="64">
        <f t="shared" si="58"/>
        <v>3.4084514446362124E-2</v>
      </c>
      <c r="H82" s="64">
        <f t="shared" si="59"/>
        <v>3.0092388212485138E-2</v>
      </c>
      <c r="I82" s="64">
        <f t="shared" si="60"/>
        <v>2.6311273592744905E-2</v>
      </c>
      <c r="J82" s="64">
        <f t="shared" si="61"/>
        <v>2.2717710213252779E-2</v>
      </c>
      <c r="K82" s="64">
        <f t="shared" si="62"/>
        <v>1.9292170942145248E-2</v>
      </c>
      <c r="L82" s="64">
        <f t="shared" si="63"/>
        <v>1.6018000504636726E-2</v>
      </c>
      <c r="M82" s="64">
        <f t="shared" si="64"/>
        <v>1.2881322478830226E-2</v>
      </c>
      <c r="N82" s="64">
        <f t="shared" si="65"/>
        <v>1.22484034196714E-2</v>
      </c>
      <c r="O82" s="64">
        <f t="shared" si="99"/>
        <v>3.5500000000000025E-2</v>
      </c>
      <c r="P82" s="64">
        <f t="shared" si="99"/>
        <v>3.5500000000000025E-2</v>
      </c>
      <c r="Q82" s="64">
        <f t="shared" si="46"/>
        <v>3.5500000000000025E-2</v>
      </c>
      <c r="R82" s="64">
        <f t="shared" si="47"/>
        <v>3.5500000000000025E-2</v>
      </c>
      <c r="S82" s="64">
        <f t="shared" si="48"/>
        <v>3.5500000000000025E-2</v>
      </c>
      <c r="T82" s="64">
        <f t="shared" si="49"/>
        <v>3.5500000000000025E-2</v>
      </c>
      <c r="U82" s="64">
        <f t="shared" si="50"/>
        <v>3.5500000000000025E-2</v>
      </c>
      <c r="V82" s="64">
        <f t="shared" si="51"/>
        <v>3.5500000000000025E-2</v>
      </c>
      <c r="W82" s="64">
        <f t="shared" si="52"/>
        <v>3.5500000000000025E-2</v>
      </c>
      <c r="X82" s="64">
        <f t="shared" si="53"/>
        <v>3.5500000000000025E-2</v>
      </c>
      <c r="Y82" s="64">
        <f t="shared" si="54"/>
        <v>3.5500000000000025E-2</v>
      </c>
      <c r="Z82" s="64">
        <f t="shared" si="66"/>
        <v>0.17978595636892322</v>
      </c>
      <c r="AA82" s="64">
        <f t="shared" si="98"/>
        <v>0.17047247409482849</v>
      </c>
      <c r="AB82" s="64">
        <f t="shared" si="67"/>
        <v>0.19550790147086497</v>
      </c>
      <c r="AC82" s="64">
        <f t="shared" si="68"/>
        <v>0.19127199268816938</v>
      </c>
      <c r="AD82" s="64">
        <f t="shared" si="69"/>
        <v>0.1872798664542924</v>
      </c>
      <c r="AE82" s="64">
        <f t="shared" si="70"/>
        <v>0.18349875183455217</v>
      </c>
      <c r="AF82" s="64">
        <f t="shared" si="71"/>
        <v>0.17990518845506004</v>
      </c>
      <c r="AG82" s="64">
        <f t="shared" si="72"/>
        <v>0.17647964918395251</v>
      </c>
      <c r="AH82" s="64">
        <f t="shared" si="73"/>
        <v>0.17320547874644399</v>
      </c>
      <c r="AI82" s="64">
        <f t="shared" si="74"/>
        <v>0.17006880072063749</v>
      </c>
      <c r="AJ82" s="64">
        <f t="shared" si="75"/>
        <v>0.16943588166147866</v>
      </c>
      <c r="AK82" s="356">
        <f>(1+O82)*'Projeções - Receitas'!N$34</f>
        <v>1908615294429.0974</v>
      </c>
      <c r="AL82" s="356">
        <f>(1+P82)*'Projeções - Receitas'!T$34</f>
        <v>2011016232354.6052</v>
      </c>
      <c r="AM82" s="356">
        <f>(1+Q82)*'Projeções - Receitas'!U$34</f>
        <v>2252338180237.1577</v>
      </c>
      <c r="AN82" s="356">
        <f>(1+R82)*'Projeções - Receitas'!V$34</f>
        <v>2522618761865.6172</v>
      </c>
      <c r="AO82" s="356">
        <f>(1+S82)*'Projeções - Receitas'!W$34</f>
        <v>2825333013289.4917</v>
      </c>
      <c r="AP82" s="356">
        <f>(1+T82)*'Projeções - Receitas'!X$34</f>
        <v>3164372974884.2305</v>
      </c>
      <c r="AQ82" s="356">
        <f>(1+U82)*'Projeções - Receitas'!Y$34</f>
        <v>3544097731870.3384</v>
      </c>
      <c r="AR82" s="356">
        <f>(1+V82)*'Projeções - Receitas'!Z$34</f>
        <v>3969389459694.7793</v>
      </c>
      <c r="AS82" s="356">
        <f>(1+W82)*'Projeções - Receitas'!AA$34</f>
        <v>4445716194858.1533</v>
      </c>
      <c r="AT82" s="356">
        <f>(1+X82)*'Projeções - Receitas'!AB$34</f>
        <v>4979202138241.1328</v>
      </c>
      <c r="AU82" s="356">
        <f>(1+Y82)*'Projeções - Receitas'!AC$34</f>
        <v>5576706394830.0693</v>
      </c>
      <c r="AV82" s="357">
        <f t="shared" si="76"/>
        <v>1675098030450.8264</v>
      </c>
      <c r="AW82" s="357">
        <f t="shared" si="77"/>
        <v>1764970311122.5811</v>
      </c>
      <c r="AX82" s="357">
        <f t="shared" si="78"/>
        <v>1976766748457.2908</v>
      </c>
      <c r="AY82" s="357">
        <f t="shared" si="79"/>
        <v>2213978758272.166</v>
      </c>
      <c r="AZ82" s="357">
        <f t="shared" si="80"/>
        <v>2479656209264.8267</v>
      </c>
      <c r="BA82" s="357">
        <f t="shared" si="81"/>
        <v>2777214954376.6055</v>
      </c>
      <c r="BB82" s="357">
        <f t="shared" si="82"/>
        <v>3110480748901.7983</v>
      </c>
      <c r="BC82" s="357">
        <f t="shared" si="83"/>
        <v>3483738438770.0142</v>
      </c>
      <c r="BD82" s="357">
        <f t="shared" si="84"/>
        <v>3901787051422.4165</v>
      </c>
      <c r="BE82" s="357">
        <f t="shared" si="85"/>
        <v>4370001497593.1074</v>
      </c>
      <c r="BF82" s="357">
        <f t="shared" si="86"/>
        <v>4894401677304.2813</v>
      </c>
      <c r="BG82" s="356">
        <f>(AK82*SUMPRODUCT(DA$10:DA$13,DA$28:DA$31)+AV82*SUMPRODUCT(DA$14:DA$23,DA$32:DA$41))*'Projeções - Receitas'!T$23+(AK82*DA$11*'Projeções - Receitas'!T$25)</f>
        <v>62383539499.30069</v>
      </c>
      <c r="BH82" s="356">
        <f>(AL82*SUMPRODUCT(DB$10:DB$13,DB$28:DB$31)+AW82*SUMPRODUCT(DB$14:DB$23,DB$32:DB$41))*'Projeções - Receitas'!U$23+(AL82*DB$11*'Projeções - Receitas'!U$25)</f>
        <v>50276360745.68338</v>
      </c>
      <c r="BI82" s="356">
        <f>(AM82*SUMPRODUCT(DC$10:DC$13,DC$28:DC$31)+AX82*SUMPRODUCT(DC$14:DC$23,DC$32:DC$41))*'Projeções - Receitas'!V$23+(AM82*DC$11*'Projeções - Receitas'!V$25)</f>
        <v>55629856963.427826</v>
      </c>
      <c r="BJ82" s="356">
        <f>(AN82*SUMPRODUCT(DD$10:DD$13,DD$28:DD$31)+AY82*SUMPRODUCT(DD$14:DD$23,DD$32:DD$41))*'Projeções - Receitas'!W$23+(AN82*DD$11*'Projeções - Receitas'!W$25)</f>
        <v>61498125335.252251</v>
      </c>
      <c r="BK82" s="356">
        <f>(AO82*SUMPRODUCT(DE$10:DE$13,DE$28:DE$31)+AZ82*SUMPRODUCT(DE$14:DE$23,DE$32:DE$41))*'Projeções - Receitas'!X$23+(AO82*DE$11*'Projeções - Receitas'!X$25)</f>
        <v>67954245717.56485</v>
      </c>
      <c r="BL82" s="356">
        <f>(AP82*SUMPRODUCT(DF$10:DF$13,DF$28:DF$31)+BA82*SUMPRODUCT(DF$14:DF$23,DF$32:DF$41))*'Projeções - Receitas'!Y$23+(AP82*DF$11*'Projeções - Receitas'!Y$25)</f>
        <v>75074261986.80484</v>
      </c>
      <c r="BM82" s="356">
        <f>(AQ82*SUMPRODUCT(DG$10:DG$13,DG$28:DG$31)+BB82*SUMPRODUCT(DG$14:DG$23,DG$32:DG$41))*'Projeções - Receitas'!Z$23+(AQ82*DG$11*'Projeções - Receitas'!Z$25)</f>
        <v>82930909815.698257</v>
      </c>
      <c r="BN82" s="356">
        <f>(AR82*SUMPRODUCT(DH$10:DH$13,DH$28:DH$31)+BC82*SUMPRODUCT(DH$14:DH$23,DH$32:DH$41))*'Projeções - Receitas'!AA$23+(AR82*DH$11*'Projeções - Receitas'!AA$25)</f>
        <v>91596839116.631012</v>
      </c>
      <c r="BO82" s="356">
        <f>(AS82*SUMPRODUCT(DI$10:DI$13,DI$28:DI$31)+BD82*SUMPRODUCT(DI$14:DI$23,DI$32:DI$41))*'Projeções - Receitas'!AB$23+(AS82*DI$11*'Projeções - Receitas'!AB$25)</f>
        <v>101152380855.64221</v>
      </c>
      <c r="BP82" s="356">
        <f>(AT82*SUMPRODUCT(DJ$10:DJ$13,DJ$28:DJ$31)+BE82*SUMPRODUCT(DJ$14:DJ$23,DJ$32:DJ$41))*'Projeções - Receitas'!AC$23+(AT82*DJ$11*'Projeções - Receitas'!AC$25)</f>
        <v>111688223259.48979</v>
      </c>
      <c r="BQ82" s="356">
        <f>(AU82*SUMPRODUCT(DK$10:DK$13,DK$28:DK$31)+BF82*SUMPRODUCT(DK$14:DK$23,DK$32:DK$41))*'Projeções - Receitas'!AD$23+(AU82*DK$11*'Projeções - Receitas'!AD$25)</f>
        <v>144407326773.5528</v>
      </c>
      <c r="BR82" s="357">
        <f>((BG82+'DRE + DCF'!T$12)*(1+'DRE + DCF'!T$15)+'DRE + DCF'!T$18)*(1+'DRE + DCF'!T$25)*'DRE + DCF'!T$33</f>
        <v>34601689579.970093</v>
      </c>
      <c r="BS82" s="357">
        <f>((BH82+'DRE + DCF'!U$12)*(1+'DRE + DCF'!U$15)+'DRE + DCF'!U$18)*(1+'DRE + DCF'!U$25)*'DRE + DCF'!U$33</f>
        <v>26348129025.459209</v>
      </c>
      <c r="BT82" s="357">
        <f>((BI82+'DRE + DCF'!V$12)*(1+'DRE + DCF'!V$15)+'DRE + DCF'!V$18)*(1+'DRE + DCF'!V$25)*'DRE + DCF'!V$33</f>
        <v>29244365107.529205</v>
      </c>
      <c r="BU82" s="357">
        <f>((BJ82+'DRE + DCF'!W$12)*(1+'DRE + DCF'!W$15)+'DRE + DCF'!W$18)*(1+'DRE + DCF'!W$25)*'DRE + DCF'!W$33</f>
        <v>32386583455.933899</v>
      </c>
      <c r="BV82" s="357">
        <f>((BK82+'DRE + DCF'!X$12)*(1+'DRE + DCF'!X$15)+'DRE + DCF'!X$18)*(1+'DRE + DCF'!X$25)*'DRE + DCF'!X$33</f>
        <v>35821653564.896408</v>
      </c>
      <c r="BW82" s="357">
        <f>((BL82+'DRE + DCF'!Y$12)*(1+'DRE + DCF'!Y$15)+'DRE + DCF'!Y$18)*(1+'DRE + DCF'!Y$25)*'DRE + DCF'!Y$33</f>
        <v>39598090519.660446</v>
      </c>
      <c r="BX82" s="357">
        <f>((BM82+'DRE + DCF'!Z$12)*(1+'DRE + DCF'!Z$15)+'DRE + DCF'!Z$18)*(1+'DRE + DCF'!Z$25)*'DRE + DCF'!Z$33</f>
        <v>43762408263.45977</v>
      </c>
      <c r="BY82" s="357">
        <f>((BN82+'DRE + DCF'!AA$12)*(1+'DRE + DCF'!AA$15)+'DRE + DCF'!AA$18)*(1+'DRE + DCF'!AA$25)*'DRE + DCF'!AA$33</f>
        <v>48357384819.017845</v>
      </c>
      <c r="BZ82" s="357">
        <f>((BO82+'DRE + DCF'!AB$12)*(1+'DRE + DCF'!AB$15)+'DRE + DCF'!AB$18)*(1+'DRE + DCF'!AB$25)*'DRE + DCF'!AB$33</f>
        <v>53429590608.996765</v>
      </c>
      <c r="CA82" s="357">
        <f>((BP82+'DRE + DCF'!AC$12)*(1+'DRE + DCF'!AC$15)+'DRE + DCF'!AC$18)*(1+'DRE + DCF'!AC$25)*'DRE + DCF'!AC$33</f>
        <v>59032138661.22979</v>
      </c>
      <c r="CB82" s="357">
        <f>((BQ82+'DRE + DCF'!AD$12)*(1+'DRE + DCF'!AD$15)+'DRE + DCF'!AD$18)*(1+'DRE + DCF'!AD$25)*'DRE + DCF'!AD$33</f>
        <v>76274545028.24408</v>
      </c>
      <c r="CC82" s="357">
        <f>BR82*(1-DA$47)+('DRE + DCF'!N$53*10^6)</f>
        <v>199738922274.87183</v>
      </c>
      <c r="CD82" s="357">
        <f>BS82*(1-DB$47)+('DRE + DCF'!T$53*10^6)</f>
        <v>201138817973.58847</v>
      </c>
      <c r="CE82" s="357">
        <f>BT82*(1-DC$47)+('DRE + DCF'!U$53*10^6)</f>
        <v>220174955510.43677</v>
      </c>
      <c r="CF82" s="357">
        <f>BU82*(1-DD$47)+('DRE + DCF'!V$53*10^6)</f>
        <v>241253158687.29962</v>
      </c>
      <c r="CG82" s="357">
        <f>BV82*(1-DE$47)+('DRE + DCF'!W$53*10^6)</f>
        <v>264563994708.87976</v>
      </c>
      <c r="CH82" s="357">
        <f>BW82*(1-DF$47)+('DRE + DCF'!X$53*10^6)</f>
        <v>290329245615.1225</v>
      </c>
      <c r="CI82" s="357">
        <f>BX82*(1-DG$47)+('DRE + DCF'!Y$53*10^6)</f>
        <v>318800785177.64203</v>
      </c>
      <c r="CJ82" s="357">
        <f>BY82*(1-DH$47)+('DRE + DCF'!Z$53*10^6)</f>
        <v>350258229660.70673</v>
      </c>
      <c r="CK82" s="357">
        <f>BZ82*(1-DI$47)+('DRE + DCF'!AA$53*10^6)</f>
        <v>385011200950.61285</v>
      </c>
      <c r="CL82" s="357">
        <f>CA82*(1-DJ$47)+('DRE + DCF'!AB$53*10^6)</f>
        <v>423403468098.15161</v>
      </c>
      <c r="CM82" s="357">
        <f>CB82*(1-DK$47)+('DRE + DCF'!AC$53*10^6)</f>
        <v>472447082387.61945</v>
      </c>
      <c r="CN82" s="357">
        <f t="shared" si="87"/>
        <v>1110981782498.0994</v>
      </c>
      <c r="CO82" s="357">
        <f t="shared" si="88"/>
        <v>1179890296316.7019</v>
      </c>
      <c r="CP82" s="357">
        <f t="shared" si="89"/>
        <v>1126169090118.5789</v>
      </c>
      <c r="CQ82" s="357">
        <f t="shared" si="90"/>
        <v>1261309380932.8086</v>
      </c>
      <c r="CR82" s="357">
        <f t="shared" si="91"/>
        <v>1412666506644.7458</v>
      </c>
      <c r="CS82" s="357">
        <f t="shared" si="92"/>
        <v>1582186487442.1152</v>
      </c>
      <c r="CT82" s="357">
        <f t="shared" si="93"/>
        <v>1772048865935.1692</v>
      </c>
      <c r="CU82" s="357">
        <f t="shared" si="94"/>
        <v>1984694729847.3896</v>
      </c>
      <c r="CV82" s="357">
        <f t="shared" si="95"/>
        <v>2222858097429.0767</v>
      </c>
      <c r="CW82" s="357">
        <f t="shared" si="96"/>
        <v>2489601069120.5664</v>
      </c>
      <c r="CX82" s="358">
        <f t="shared" si="97"/>
        <v>2788353197415.0347</v>
      </c>
    </row>
    <row r="83" spans="4:102" ht="30" customHeight="1" x14ac:dyDescent="0.25">
      <c r="D83" s="355">
        <f t="shared" si="55"/>
        <v>2.2521805164007008E-2</v>
      </c>
      <c r="E83" s="64">
        <f t="shared" si="56"/>
        <v>1.3210187835420939E-2</v>
      </c>
      <c r="F83" s="64">
        <f t="shared" si="57"/>
        <v>3.823471176377885E-2</v>
      </c>
      <c r="G83" s="64">
        <f t="shared" si="58"/>
        <v>3.4000725613571814E-2</v>
      </c>
      <c r="H83" s="64">
        <f t="shared" si="59"/>
        <v>3.0010402205384146E-2</v>
      </c>
      <c r="I83" s="64">
        <f t="shared" si="60"/>
        <v>2.6230988831917129E-2</v>
      </c>
      <c r="J83" s="64">
        <f t="shared" si="61"/>
        <v>2.2639037068029749E-2</v>
      </c>
      <c r="K83" s="64">
        <f t="shared" si="62"/>
        <v>1.9215028995518801E-2</v>
      </c>
      <c r="L83" s="64">
        <f t="shared" si="63"/>
        <v>1.5942317272304635E-2</v>
      </c>
      <c r="M83" s="64">
        <f t="shared" si="64"/>
        <v>1.2807032276537372E-2</v>
      </c>
      <c r="N83" s="64">
        <f t="shared" si="65"/>
        <v>1.2175427973193653E-2</v>
      </c>
      <c r="O83" s="64">
        <f t="shared" si="99"/>
        <v>3.6000000000000025E-2</v>
      </c>
      <c r="P83" s="64">
        <f t="shared" si="99"/>
        <v>3.6000000000000025E-2</v>
      </c>
      <c r="Q83" s="64">
        <f t="shared" si="46"/>
        <v>3.6000000000000025E-2</v>
      </c>
      <c r="R83" s="64">
        <f t="shared" si="47"/>
        <v>3.6000000000000025E-2</v>
      </c>
      <c r="S83" s="64">
        <f t="shared" si="48"/>
        <v>3.6000000000000025E-2</v>
      </c>
      <c r="T83" s="64">
        <f t="shared" si="49"/>
        <v>3.6000000000000025E-2</v>
      </c>
      <c r="U83" s="64">
        <f t="shared" si="50"/>
        <v>3.6000000000000025E-2</v>
      </c>
      <c r="V83" s="64">
        <f t="shared" si="51"/>
        <v>3.6000000000000025E-2</v>
      </c>
      <c r="W83" s="64">
        <f t="shared" si="52"/>
        <v>3.6000000000000025E-2</v>
      </c>
      <c r="X83" s="64">
        <f t="shared" si="53"/>
        <v>3.6000000000000025E-2</v>
      </c>
      <c r="Y83" s="64">
        <f t="shared" si="54"/>
        <v>3.6000000000000025E-2</v>
      </c>
      <c r="Z83" s="64">
        <f t="shared" si="66"/>
        <v>0.17970928340581427</v>
      </c>
      <c r="AA83" s="64">
        <f t="shared" si="98"/>
        <v>0.1703976660772282</v>
      </c>
      <c r="AB83" s="64">
        <f t="shared" si="67"/>
        <v>0.19542219000558611</v>
      </c>
      <c r="AC83" s="64">
        <f t="shared" si="68"/>
        <v>0.19118820385537907</v>
      </c>
      <c r="AD83" s="64">
        <f t="shared" si="69"/>
        <v>0.18719788044719141</v>
      </c>
      <c r="AE83" s="64">
        <f t="shared" si="70"/>
        <v>0.18341846707372439</v>
      </c>
      <c r="AF83" s="64">
        <f t="shared" si="71"/>
        <v>0.17982651530983701</v>
      </c>
      <c r="AG83" s="64">
        <f t="shared" si="72"/>
        <v>0.17640250723732606</v>
      </c>
      <c r="AH83" s="64">
        <f t="shared" si="73"/>
        <v>0.17312979551411189</v>
      </c>
      <c r="AI83" s="64">
        <f t="shared" si="74"/>
        <v>0.16999451051834463</v>
      </c>
      <c r="AJ83" s="64">
        <f t="shared" si="75"/>
        <v>0.16936290621500091</v>
      </c>
      <c r="AK83" s="356">
        <f>(1+O83)*'Projeções - Receitas'!N$34</f>
        <v>1909536885590.0964</v>
      </c>
      <c r="AL83" s="356">
        <f>(1+P83)*'Projeções - Receitas'!T$34</f>
        <v>2011987268681.1887</v>
      </c>
      <c r="AM83" s="356">
        <f>(1+Q83)*'Projeções - Receitas'!U$34</f>
        <v>2253425740922.9312</v>
      </c>
      <c r="AN83" s="356">
        <f>(1+R83)*'Projeções - Receitas'!V$34</f>
        <v>2523836829833.6836</v>
      </c>
      <c r="AO83" s="356">
        <f>(1+S83)*'Projeções - Receitas'!W$34</f>
        <v>2826697249413.7256</v>
      </c>
      <c r="AP83" s="356">
        <f>(1+T83)*'Projeções - Receitas'!X$34</f>
        <v>3165900919343.373</v>
      </c>
      <c r="AQ83" s="356">
        <f>(1+U83)*'Projeções - Receitas'!Y$34</f>
        <v>3545809029664.5781</v>
      </c>
      <c r="AR83" s="356">
        <f>(1+V83)*'Projeções - Receitas'!Z$34</f>
        <v>3971306113224.3276</v>
      </c>
      <c r="AS83" s="356">
        <f>(1+W83)*'Projeções - Receitas'!AA$34</f>
        <v>4447862846811.248</v>
      </c>
      <c r="AT83" s="356">
        <f>(1+X83)*'Projeções - Receitas'!AB$34</f>
        <v>4981606388428.5977</v>
      </c>
      <c r="AU83" s="356">
        <f>(1+Y83)*'Projeções - Receitas'!AC$34</f>
        <v>5579399155040.0313</v>
      </c>
      <c r="AV83" s="357">
        <f t="shared" si="76"/>
        <v>1675906865810.7737</v>
      </c>
      <c r="AW83" s="357">
        <f t="shared" si="77"/>
        <v>1765822542079.1831</v>
      </c>
      <c r="AX83" s="357">
        <f t="shared" si="78"/>
        <v>1977721247128.6848</v>
      </c>
      <c r="AY83" s="357">
        <f t="shared" si="79"/>
        <v>2215047796784.1274</v>
      </c>
      <c r="AZ83" s="357">
        <f t="shared" si="80"/>
        <v>2480853532398.2227</v>
      </c>
      <c r="BA83" s="357">
        <f t="shared" si="81"/>
        <v>2778555956286.0098</v>
      </c>
      <c r="BB83" s="357">
        <f t="shared" si="82"/>
        <v>3111982671040.3315</v>
      </c>
      <c r="BC83" s="357">
        <f t="shared" si="83"/>
        <v>3485420591565.1714</v>
      </c>
      <c r="BD83" s="357">
        <f t="shared" si="84"/>
        <v>3903671062552.9927</v>
      </c>
      <c r="BE83" s="357">
        <f t="shared" si="85"/>
        <v>4372111590059.3516</v>
      </c>
      <c r="BF83" s="357">
        <f t="shared" si="86"/>
        <v>4896764980866.4756</v>
      </c>
      <c r="BG83" s="356">
        <f>(AK83*SUMPRODUCT(DA$10:DA$13,DA$28:DA$31)+AV83*SUMPRODUCT(DA$14:DA$23,DA$32:DA$41))*'Projeções - Receitas'!T$23+(AK83*DA$11*'Projeções - Receitas'!T$25)</f>
        <v>62413661923.008698</v>
      </c>
      <c r="BH83" s="356">
        <f>(AL83*SUMPRODUCT(DB$10:DB$13,DB$28:DB$31)+AW83*SUMPRODUCT(DB$14:DB$23,DB$32:DB$41))*'Projeções - Receitas'!U$23+(AL83*DB$11*'Projeções - Receitas'!U$25)</f>
        <v>50300637114.947334</v>
      </c>
      <c r="BI83" s="356">
        <f>(AM83*SUMPRODUCT(DC$10:DC$13,DC$28:DC$31)+AX83*SUMPRODUCT(DC$14:DC$23,DC$32:DC$41))*'Projeções - Receitas'!V$23+(AM83*DC$11*'Projeções - Receitas'!V$25)</f>
        <v>55656718313.965446</v>
      </c>
      <c r="BJ83" s="356">
        <f>(AN83*SUMPRODUCT(DD$10:DD$13,DD$28:DD$31)+AY83*SUMPRODUCT(DD$14:DD$23,DD$32:DD$41))*'Projeções - Receitas'!W$23+(AN83*DD$11*'Projeções - Receitas'!W$25)</f>
        <v>61527820229.185219</v>
      </c>
      <c r="BK83" s="356">
        <f>(AO83*SUMPRODUCT(DE$10:DE$13,DE$28:DE$31)+AZ83*SUMPRODUCT(DE$14:DE$23,DE$32:DE$41))*'Projeções - Receitas'!X$23+(AO83*DE$11*'Projeções - Receitas'!X$25)</f>
        <v>67987058004.246452</v>
      </c>
      <c r="BL83" s="356">
        <f>(AP83*SUMPRODUCT(DF$10:DF$13,DF$28:DF$31)+BA83*SUMPRODUCT(DF$14:DF$23,DF$32:DF$41))*'Projeções - Receitas'!Y$23+(AP83*DF$11*'Projeções - Receitas'!Y$25)</f>
        <v>75110512234.022064</v>
      </c>
      <c r="BM83" s="356">
        <f>(AQ83*SUMPRODUCT(DG$10:DG$13,DG$28:DG$31)+BB83*SUMPRODUCT(DG$14:DG$23,DG$32:DG$41))*'Projeções - Receitas'!Z$23+(AQ83*DG$11*'Projeções - Receitas'!Z$25)</f>
        <v>82970953712.277481</v>
      </c>
      <c r="BN83" s="356">
        <f>(AR83*SUMPRODUCT(DH$10:DH$13,DH$28:DH$31)+BC83*SUMPRODUCT(DH$14:DH$23,DH$32:DH$41))*'Projeções - Receitas'!AA$23+(AR83*DH$11*'Projeções - Receitas'!AA$25)</f>
        <v>91641067431.028183</v>
      </c>
      <c r="BO83" s="356">
        <f>(AS83*SUMPRODUCT(DI$10:DI$13,DI$28:DI$31)+BD83*SUMPRODUCT(DI$14:DI$23,DI$32:DI$41))*'Projeções - Receitas'!AB$23+(AS83*DI$11*'Projeções - Receitas'!AB$25)</f>
        <v>101201223144.80478</v>
      </c>
      <c r="BP83" s="356">
        <f>(AT83*SUMPRODUCT(DJ$10:DJ$13,DJ$28:DJ$31)+BE83*SUMPRODUCT(DJ$14:DJ$23,DJ$32:DJ$41))*'Projeções - Receitas'!AC$23+(AT83*DJ$11*'Projeções - Receitas'!AC$25)</f>
        <v>111742152869.94824</v>
      </c>
      <c r="BQ83" s="356">
        <f>(AU83*SUMPRODUCT(DK$10:DK$13,DK$28:DK$31)+BF83*SUMPRODUCT(DK$14:DK$23,DK$32:DK$41))*'Projeções - Receitas'!AD$23+(AU83*DK$11*'Projeções - Receitas'!AD$25)</f>
        <v>144477055081.99011</v>
      </c>
      <c r="BR83" s="357">
        <f>((BG83+'DRE + DCF'!T$12)*(1+'DRE + DCF'!T$15)+'DRE + DCF'!T$18)*(1+'DRE + DCF'!T$25)*'DRE + DCF'!T$33</f>
        <v>34620136215.873634</v>
      </c>
      <c r="BS83" s="357">
        <f>((BH83+'DRE + DCF'!U$12)*(1+'DRE + DCF'!U$15)+'DRE + DCF'!U$18)*(1+'DRE + DCF'!U$25)*'DRE + DCF'!U$33</f>
        <v>26362818556.744522</v>
      </c>
      <c r="BT83" s="357">
        <f>((BI83+'DRE + DCF'!V$12)*(1+'DRE + DCF'!V$15)+'DRE + DCF'!V$18)*(1+'DRE + DCF'!V$25)*'DRE + DCF'!V$33</f>
        <v>29260600345.234344</v>
      </c>
      <c r="BU83" s="357">
        <f>((BJ83+'DRE + DCF'!W$12)*(1+'DRE + DCF'!W$15)+'DRE + DCF'!W$18)*(1+'DRE + DCF'!W$25)*'DRE + DCF'!W$33</f>
        <v>32404510910.397816</v>
      </c>
      <c r="BV83" s="357">
        <f>((BK83+'DRE + DCF'!X$12)*(1+'DRE + DCF'!X$15)+'DRE + DCF'!X$18)*(1+'DRE + DCF'!X$25)*'DRE + DCF'!X$33</f>
        <v>35841440513.559601</v>
      </c>
      <c r="BW83" s="357">
        <f>((BL83+'DRE + DCF'!Y$12)*(1+'DRE + DCF'!Y$15)+'DRE + DCF'!Y$18)*(1+'DRE + DCF'!Y$25)*'DRE + DCF'!Y$33</f>
        <v>39619925772.169777</v>
      </c>
      <c r="BX83" s="357">
        <f>((BM83+'DRE + DCF'!Z$12)*(1+'DRE + DCF'!Z$15)+'DRE + DCF'!Z$18)*(1+'DRE + DCF'!Z$25)*'DRE + DCF'!Z$33</f>
        <v>43786501099.66935</v>
      </c>
      <c r="BY83" s="357">
        <f>((BN83+'DRE + DCF'!AA$12)*(1+'DRE + DCF'!AA$15)+'DRE + DCF'!AA$18)*(1+'DRE + DCF'!AA$25)*'DRE + DCF'!AA$33</f>
        <v>48383964867.582985</v>
      </c>
      <c r="BZ83" s="357">
        <f>((BO83+'DRE + DCF'!AB$12)*(1+'DRE + DCF'!AB$15)+'DRE + DCF'!AB$18)*(1+'DRE + DCF'!AB$25)*'DRE + DCF'!AB$33</f>
        <v>53458909977.347847</v>
      </c>
      <c r="CA83" s="357">
        <f>((BP83+'DRE + DCF'!AC$12)*(1+'DRE + DCF'!AC$15)+'DRE + DCF'!AC$18)*(1+'DRE + DCF'!AC$25)*'DRE + DCF'!AC$33</f>
        <v>59064474827.625473</v>
      </c>
      <c r="CB83" s="357">
        <f>((BQ83+'DRE + DCF'!AD$12)*(1+'DRE + DCF'!AD$15)+'DRE + DCF'!AD$18)*(1+'DRE + DCF'!AD$25)*'DRE + DCF'!AD$33</f>
        <v>76315454241.461868</v>
      </c>
      <c r="CC83" s="357">
        <f>BR83*(1-DA$47)+('DRE + DCF'!N$53*10^6)</f>
        <v>199750144519.55087</v>
      </c>
      <c r="CD83" s="357">
        <f>BS83*(1-DB$47)+('DRE + DCF'!T$53*10^6)</f>
        <v>201147631692.35968</v>
      </c>
      <c r="CE83" s="357">
        <f>BT83*(1-DC$47)+('DRE + DCF'!U$53*10^6)</f>
        <v>220184696653.05984</v>
      </c>
      <c r="CF83" s="357">
        <f>BU83*(1-DD$47)+('DRE + DCF'!V$53*10^6)</f>
        <v>241263915159.97797</v>
      </c>
      <c r="CG83" s="357">
        <f>BV83*(1-DE$47)+('DRE + DCF'!W$53*10^6)</f>
        <v>264575866878.0777</v>
      </c>
      <c r="CH83" s="357">
        <f>BW83*(1-DF$47)+('DRE + DCF'!X$53*10^6)</f>
        <v>290342346766.62811</v>
      </c>
      <c r="CI83" s="357">
        <f>BX83*(1-DG$47)+('DRE + DCF'!Y$53*10^6)</f>
        <v>318815240879.3678</v>
      </c>
      <c r="CJ83" s="357">
        <f>BY83*(1-DH$47)+('DRE + DCF'!Z$53*10^6)</f>
        <v>350274177689.84583</v>
      </c>
      <c r="CK83" s="357">
        <f>BZ83*(1-DI$47)+('DRE + DCF'!AA$53*10^6)</f>
        <v>385028792571.62347</v>
      </c>
      <c r="CL83" s="357">
        <f>CA83*(1-DJ$47)+('DRE + DCF'!AB$53*10^6)</f>
        <v>423422869797.98901</v>
      </c>
      <c r="CM83" s="357">
        <f>CB83*(1-DK$47)+('DRE + DCF'!AC$53*10^6)</f>
        <v>472471627915.55011</v>
      </c>
      <c r="CN83" s="357">
        <f t="shared" si="87"/>
        <v>1111518229520.0684</v>
      </c>
      <c r="CO83" s="357">
        <f t="shared" si="88"/>
        <v>1180460016401.8379</v>
      </c>
      <c r="CP83" s="357">
        <f t="shared" si="89"/>
        <v>1126712870461.4656</v>
      </c>
      <c r="CQ83" s="357">
        <f t="shared" si="90"/>
        <v>1261918414916.8418</v>
      </c>
      <c r="CR83" s="357">
        <f t="shared" si="91"/>
        <v>1413348624706.8628</v>
      </c>
      <c r="CS83" s="357">
        <f t="shared" si="92"/>
        <v>1582950459671.6865</v>
      </c>
      <c r="CT83" s="357">
        <f t="shared" si="93"/>
        <v>1772904514832.2891</v>
      </c>
      <c r="CU83" s="357">
        <f t="shared" si="94"/>
        <v>1985653056612.1638</v>
      </c>
      <c r="CV83" s="357">
        <f t="shared" si="95"/>
        <v>2223931423405.624</v>
      </c>
      <c r="CW83" s="357">
        <f t="shared" si="96"/>
        <v>2490803194214.2988</v>
      </c>
      <c r="CX83" s="358">
        <f t="shared" si="97"/>
        <v>2789699577520.0156</v>
      </c>
    </row>
    <row r="84" spans="4:102" ht="30" customHeight="1" x14ac:dyDescent="0.25">
      <c r="D84" s="355">
        <f t="shared" si="55"/>
        <v>2.2445206173848459E-2</v>
      </c>
      <c r="E84" s="64">
        <f t="shared" si="56"/>
        <v>1.3135451991498931E-2</v>
      </c>
      <c r="F84" s="64">
        <f t="shared" si="57"/>
        <v>3.8149082991664751E-2</v>
      </c>
      <c r="G84" s="64">
        <f t="shared" si="58"/>
        <v>3.3917017619018663E-2</v>
      </c>
      <c r="H84" s="64">
        <f t="shared" si="59"/>
        <v>2.9928495297180446E-2</v>
      </c>
      <c r="I84" s="64">
        <f t="shared" si="60"/>
        <v>2.615078152864922E-2</v>
      </c>
      <c r="J84" s="64">
        <f t="shared" si="61"/>
        <v>2.2560439825503542E-2</v>
      </c>
      <c r="K84" s="64">
        <f t="shared" si="62"/>
        <v>1.9137961474311183E-2</v>
      </c>
      <c r="L84" s="64">
        <f t="shared" si="63"/>
        <v>1.5866707058045271E-2</v>
      </c>
      <c r="M84" s="64">
        <f t="shared" si="64"/>
        <v>1.2732813748342203E-2</v>
      </c>
      <c r="N84" s="64">
        <f t="shared" si="65"/>
        <v>1.210252293235653E-2</v>
      </c>
      <c r="O84" s="64">
        <f t="shared" si="99"/>
        <v>3.6500000000000025E-2</v>
      </c>
      <c r="P84" s="64">
        <f t="shared" si="99"/>
        <v>3.6500000000000025E-2</v>
      </c>
      <c r="Q84" s="64">
        <f t="shared" si="46"/>
        <v>3.6500000000000025E-2</v>
      </c>
      <c r="R84" s="64">
        <f t="shared" si="47"/>
        <v>3.6500000000000025E-2</v>
      </c>
      <c r="S84" s="64">
        <f t="shared" si="48"/>
        <v>3.6500000000000025E-2</v>
      </c>
      <c r="T84" s="64">
        <f t="shared" si="49"/>
        <v>3.6500000000000025E-2</v>
      </c>
      <c r="U84" s="64">
        <f t="shared" si="50"/>
        <v>3.6500000000000025E-2</v>
      </c>
      <c r="V84" s="64">
        <f t="shared" si="51"/>
        <v>3.6500000000000025E-2</v>
      </c>
      <c r="W84" s="64">
        <f t="shared" si="52"/>
        <v>3.6500000000000025E-2</v>
      </c>
      <c r="X84" s="64">
        <f t="shared" si="53"/>
        <v>3.6500000000000025E-2</v>
      </c>
      <c r="Y84" s="64">
        <f t="shared" si="54"/>
        <v>3.6500000000000025E-2</v>
      </c>
      <c r="Z84" s="64">
        <f t="shared" si="66"/>
        <v>0.17963268441565572</v>
      </c>
      <c r="AA84" s="64">
        <f t="shared" si="98"/>
        <v>0.17032293023330619</v>
      </c>
      <c r="AB84" s="64">
        <f t="shared" si="67"/>
        <v>0.19533656123347201</v>
      </c>
      <c r="AC84" s="64">
        <f t="shared" si="68"/>
        <v>0.19110449586082592</v>
      </c>
      <c r="AD84" s="64">
        <f t="shared" si="69"/>
        <v>0.18711597353898771</v>
      </c>
      <c r="AE84" s="64">
        <f t="shared" si="70"/>
        <v>0.18333825977045648</v>
      </c>
      <c r="AF84" s="64">
        <f t="shared" si="71"/>
        <v>0.1797479180673108</v>
      </c>
      <c r="AG84" s="64">
        <f t="shared" si="72"/>
        <v>0.17632543971611844</v>
      </c>
      <c r="AH84" s="64">
        <f t="shared" si="73"/>
        <v>0.17305418529985253</v>
      </c>
      <c r="AI84" s="64">
        <f t="shared" si="74"/>
        <v>0.16992029199014946</v>
      </c>
      <c r="AJ84" s="64">
        <f t="shared" si="75"/>
        <v>0.16929000117416379</v>
      </c>
      <c r="AK84" s="356">
        <f>(1+O84)*'Projeções - Receitas'!N$34</f>
        <v>1910458476751.0955</v>
      </c>
      <c r="AL84" s="356">
        <f>(1+P84)*'Projeções - Receitas'!T$34</f>
        <v>2012958305007.772</v>
      </c>
      <c r="AM84" s="356">
        <f>(1+Q84)*'Projeções - Receitas'!U$34</f>
        <v>2254513301608.7051</v>
      </c>
      <c r="AN84" s="356">
        <f>(1+R84)*'Projeções - Receitas'!V$34</f>
        <v>2525054897801.7495</v>
      </c>
      <c r="AO84" s="356">
        <f>(1+S84)*'Projeções - Receitas'!W$34</f>
        <v>2828061485537.96</v>
      </c>
      <c r="AP84" s="356">
        <f>(1+T84)*'Projeções - Receitas'!X$34</f>
        <v>3167428863802.5151</v>
      </c>
      <c r="AQ84" s="356">
        <f>(1+U84)*'Projeções - Receitas'!Y$34</f>
        <v>3547520327458.8174</v>
      </c>
      <c r="AR84" s="356">
        <f>(1+V84)*'Projeções - Receitas'!Z$34</f>
        <v>3973222766753.876</v>
      </c>
      <c r="AS84" s="356">
        <f>(1+W84)*'Projeções - Receitas'!AA$34</f>
        <v>4450009498764.3418</v>
      </c>
      <c r="AT84" s="356">
        <f>(1+X84)*'Projeções - Receitas'!AB$34</f>
        <v>4984010638616.0635</v>
      </c>
      <c r="AU84" s="356">
        <f>(1+Y84)*'Projeções - Receitas'!AC$34</f>
        <v>5582091915249.9922</v>
      </c>
      <c r="AV84" s="357">
        <f t="shared" si="76"/>
        <v>1676715701170.7209</v>
      </c>
      <c r="AW84" s="357">
        <f t="shared" si="77"/>
        <v>1766674773035.7847</v>
      </c>
      <c r="AX84" s="357">
        <f t="shared" si="78"/>
        <v>1978675745800.0791</v>
      </c>
      <c r="AY84" s="357">
        <f t="shared" si="79"/>
        <v>2216116835296.0884</v>
      </c>
      <c r="AZ84" s="357">
        <f t="shared" si="80"/>
        <v>2482050855531.6196</v>
      </c>
      <c r="BA84" s="357">
        <f t="shared" si="81"/>
        <v>2779896958195.4141</v>
      </c>
      <c r="BB84" s="357">
        <f t="shared" si="82"/>
        <v>3113484593178.8638</v>
      </c>
      <c r="BC84" s="357">
        <f t="shared" si="83"/>
        <v>3487102744360.3281</v>
      </c>
      <c r="BD84" s="357">
        <f t="shared" si="84"/>
        <v>3905555073683.5684</v>
      </c>
      <c r="BE84" s="357">
        <f t="shared" si="85"/>
        <v>4374221682525.5967</v>
      </c>
      <c r="BF84" s="357">
        <f t="shared" si="86"/>
        <v>4899128284428.6699</v>
      </c>
      <c r="BG84" s="356">
        <f>(AK84*SUMPRODUCT(DA$10:DA$13,DA$28:DA$31)+AV84*SUMPRODUCT(DA$14:DA$23,DA$32:DA$41))*'Projeções - Receitas'!T$23+(AK84*DA$11*'Projeções - Receitas'!T$25)</f>
        <v>62443784346.716736</v>
      </c>
      <c r="BH84" s="356">
        <f>(AL84*SUMPRODUCT(DB$10:DB$13,DB$28:DB$31)+AW84*SUMPRODUCT(DB$14:DB$23,DB$32:DB$41))*'Projeções - Receitas'!U$23+(AL84*DB$11*'Projeções - Receitas'!U$25)</f>
        <v>50324913484.211319</v>
      </c>
      <c r="BI84" s="356">
        <f>(AM84*SUMPRODUCT(DC$10:DC$13,DC$28:DC$31)+AX84*SUMPRODUCT(DC$14:DC$23,DC$32:DC$41))*'Projeções - Receitas'!V$23+(AM84*DC$11*'Projeções - Receitas'!V$25)</f>
        <v>55683579664.503113</v>
      </c>
      <c r="BJ84" s="356">
        <f>(AN84*SUMPRODUCT(DD$10:DD$13,DD$28:DD$31)+AY84*SUMPRODUCT(DD$14:DD$23,DD$32:DD$41))*'Projeções - Receitas'!W$23+(AN84*DD$11*'Projeções - Receitas'!W$25)</f>
        <v>61557515123.118248</v>
      </c>
      <c r="BK84" s="356">
        <f>(AO84*SUMPRODUCT(DE$10:DE$13,DE$28:DE$31)+AZ84*SUMPRODUCT(DE$14:DE$23,DE$32:DE$41))*'Projeções - Receitas'!X$23+(AO84*DE$11*'Projeções - Receitas'!X$25)</f>
        <v>68019870290.92804</v>
      </c>
      <c r="BL84" s="356">
        <f>(AP84*SUMPRODUCT(DF$10:DF$13,DF$28:DF$31)+BA84*SUMPRODUCT(DF$14:DF$23,DF$32:DF$41))*'Projeções - Receitas'!Y$23+(AP84*DF$11*'Projeções - Receitas'!Y$25)</f>
        <v>75146762481.239243</v>
      </c>
      <c r="BM84" s="356">
        <f>(AQ84*SUMPRODUCT(DG$10:DG$13,DG$28:DG$31)+BB84*SUMPRODUCT(DG$14:DG$23,DG$32:DG$41))*'Projeções - Receitas'!Z$23+(AQ84*DG$11*'Projeções - Receitas'!Z$25)</f>
        <v>83010997608.856812</v>
      </c>
      <c r="BN84" s="356">
        <f>(AR84*SUMPRODUCT(DH$10:DH$13,DH$28:DH$31)+BC84*SUMPRODUCT(DH$14:DH$23,DH$32:DH$41))*'Projeções - Receitas'!AA$23+(AR84*DH$11*'Projeções - Receitas'!AA$25)</f>
        <v>91685295745.425415</v>
      </c>
      <c r="BO84" s="356">
        <f>(AS84*SUMPRODUCT(DI$10:DI$13,DI$28:DI$31)+BD84*SUMPRODUCT(DI$14:DI$23,DI$32:DI$41))*'Projeções - Receitas'!AB$23+(AS84*DI$11*'Projeções - Receitas'!AB$25)</f>
        <v>101250065433.96732</v>
      </c>
      <c r="BP84" s="356">
        <f>(AT84*SUMPRODUCT(DJ$10:DJ$13,DJ$28:DJ$31)+BE84*SUMPRODUCT(DJ$14:DJ$23,DJ$32:DJ$41))*'Projeções - Receitas'!AC$23+(AT84*DJ$11*'Projeções - Receitas'!AC$25)</f>
        <v>111796082480.40671</v>
      </c>
      <c r="BQ84" s="356">
        <f>(AU84*SUMPRODUCT(DK$10:DK$13,DK$28:DK$31)+BF84*SUMPRODUCT(DK$14:DK$23,DK$32:DK$41))*'Projeções - Receitas'!AD$23+(AU84*DK$11*'Projeções - Receitas'!AD$25)</f>
        <v>144546783390.4274</v>
      </c>
      <c r="BR84" s="357">
        <f>((BG84+'DRE + DCF'!T$12)*(1+'DRE + DCF'!T$15)+'DRE + DCF'!T$18)*(1+'DRE + DCF'!T$25)*'DRE + DCF'!T$33</f>
        <v>34638582851.777199</v>
      </c>
      <c r="BS84" s="357">
        <f>((BH84+'DRE + DCF'!U$12)*(1+'DRE + DCF'!U$15)+'DRE + DCF'!U$18)*(1+'DRE + DCF'!U$25)*'DRE + DCF'!U$33</f>
        <v>26377508088.029854</v>
      </c>
      <c r="BT84" s="357">
        <f>((BI84+'DRE + DCF'!V$12)*(1+'DRE + DCF'!V$15)+'DRE + DCF'!V$18)*(1+'DRE + DCF'!V$25)*'DRE + DCF'!V$33</f>
        <v>29276835582.939529</v>
      </c>
      <c r="BU84" s="357">
        <f>((BJ84+'DRE + DCF'!W$12)*(1+'DRE + DCF'!W$15)+'DRE + DCF'!W$18)*(1+'DRE + DCF'!W$25)*'DRE + DCF'!W$33</f>
        <v>32422438364.861748</v>
      </c>
      <c r="BV84" s="357">
        <f>((BK84+'DRE + DCF'!X$12)*(1+'DRE + DCF'!X$15)+'DRE + DCF'!X$18)*(1+'DRE + DCF'!X$25)*'DRE + DCF'!X$33</f>
        <v>35861227462.222778</v>
      </c>
      <c r="BW84" s="357">
        <f>((BL84+'DRE + DCF'!Y$12)*(1+'DRE + DCF'!Y$15)+'DRE + DCF'!Y$18)*(1+'DRE + DCF'!Y$25)*'DRE + DCF'!Y$33</f>
        <v>39641761024.67907</v>
      </c>
      <c r="BX84" s="357">
        <f>((BM84+'DRE + DCF'!Z$12)*(1+'DRE + DCF'!Z$15)+'DRE + DCF'!Z$18)*(1+'DRE + DCF'!Z$25)*'DRE + DCF'!Z$33</f>
        <v>43810593935.878983</v>
      </c>
      <c r="BY84" s="357">
        <f>((BN84+'DRE + DCF'!AA$12)*(1+'DRE + DCF'!AA$15)+'DRE + DCF'!AA$18)*(1+'DRE + DCF'!AA$25)*'DRE + DCF'!AA$33</f>
        <v>48410544916.148178</v>
      </c>
      <c r="BZ84" s="357">
        <f>((BO84+'DRE + DCF'!AB$12)*(1+'DRE + DCF'!AB$15)+'DRE + DCF'!AB$18)*(1+'DRE + DCF'!AB$25)*'DRE + DCF'!AB$33</f>
        <v>53488229345.698929</v>
      </c>
      <c r="CA84" s="357">
        <f>((BP84+'DRE + DCF'!AC$12)*(1+'DRE + DCF'!AC$15)+'DRE + DCF'!AC$18)*(1+'DRE + DCF'!AC$25)*'DRE + DCF'!AC$33</f>
        <v>59096810994.021133</v>
      </c>
      <c r="CB84" s="357">
        <f>((BQ84+'DRE + DCF'!AD$12)*(1+'DRE + DCF'!AD$15)+'DRE + DCF'!AD$18)*(1+'DRE + DCF'!AD$25)*'DRE + DCF'!AD$33</f>
        <v>76356363454.679611</v>
      </c>
      <c r="CC84" s="357">
        <f>BR84*(1-DA$47)+('DRE + DCF'!N$53*10^6)</f>
        <v>199761366764.22995</v>
      </c>
      <c r="CD84" s="357">
        <f>BS84*(1-DB$47)+('DRE + DCF'!T$53*10^6)</f>
        <v>201156445411.13086</v>
      </c>
      <c r="CE84" s="357">
        <f>BT84*(1-DC$47)+('DRE + DCF'!U$53*10^6)</f>
        <v>220194437795.68298</v>
      </c>
      <c r="CF84" s="357">
        <f>BU84*(1-DD$47)+('DRE + DCF'!V$53*10^6)</f>
        <v>241274671632.65634</v>
      </c>
      <c r="CG84" s="357">
        <f>BV84*(1-DE$47)+('DRE + DCF'!W$53*10^6)</f>
        <v>264587739047.2756</v>
      </c>
      <c r="CH84" s="357">
        <f>BW84*(1-DF$47)+('DRE + DCF'!X$53*10^6)</f>
        <v>290355447918.13367</v>
      </c>
      <c r="CI84" s="357">
        <f>BX84*(1-DG$47)+('DRE + DCF'!Y$53*10^6)</f>
        <v>318829696581.09357</v>
      </c>
      <c r="CJ84" s="357">
        <f>BY84*(1-DH$47)+('DRE + DCF'!Z$53*10^6)</f>
        <v>350290125718.98492</v>
      </c>
      <c r="CK84" s="357">
        <f>BZ84*(1-DI$47)+('DRE + DCF'!AA$53*10^6)</f>
        <v>385046384192.63416</v>
      </c>
      <c r="CL84" s="357">
        <f>CA84*(1-DJ$47)+('DRE + DCF'!AB$53*10^6)</f>
        <v>423442271497.82642</v>
      </c>
      <c r="CM84" s="357">
        <f>CB84*(1-DK$47)+('DRE + DCF'!AC$53*10^6)</f>
        <v>472496173443.48071</v>
      </c>
      <c r="CN84" s="357">
        <f t="shared" si="87"/>
        <v>1112054676542.0376</v>
      </c>
      <c r="CO84" s="357">
        <f t="shared" si="88"/>
        <v>1181029736486.9739</v>
      </c>
      <c r="CP84" s="357">
        <f t="shared" si="89"/>
        <v>1127256650804.3525</v>
      </c>
      <c r="CQ84" s="357">
        <f t="shared" si="90"/>
        <v>1262527448900.8748</v>
      </c>
      <c r="CR84" s="357">
        <f t="shared" si="91"/>
        <v>1414030742768.98</v>
      </c>
      <c r="CS84" s="357">
        <f t="shared" si="92"/>
        <v>1583714431901.2576</v>
      </c>
      <c r="CT84" s="357">
        <f t="shared" si="93"/>
        <v>1773760163729.4087</v>
      </c>
      <c r="CU84" s="357">
        <f t="shared" si="94"/>
        <v>1986611383376.938</v>
      </c>
      <c r="CV84" s="357">
        <f t="shared" si="95"/>
        <v>2225004749382.1709</v>
      </c>
      <c r="CW84" s="357">
        <f t="shared" si="96"/>
        <v>2492005319308.0317</v>
      </c>
      <c r="CX84" s="358">
        <f t="shared" si="97"/>
        <v>2791045957624.9961</v>
      </c>
    </row>
    <row r="85" spans="4:102" ht="30" customHeight="1" x14ac:dyDescent="0.25">
      <c r="D85" s="355">
        <f t="shared" si="55"/>
        <v>2.236868104963996E-2</v>
      </c>
      <c r="E85" s="64">
        <f t="shared" si="56"/>
        <v>1.3060788216857522E-2</v>
      </c>
      <c r="F85" s="64">
        <f t="shared" si="57"/>
        <v>3.8063536793101371E-2</v>
      </c>
      <c r="G85" s="64">
        <f t="shared" si="58"/>
        <v>3.3833390345771708E-2</v>
      </c>
      <c r="H85" s="64">
        <f t="shared" si="59"/>
        <v>2.984666737345909E-2</v>
      </c>
      <c r="I85" s="64">
        <f t="shared" si="60"/>
        <v>2.6070651570900383E-2</v>
      </c>
      <c r="J85" s="64">
        <f t="shared" si="61"/>
        <v>2.248191837588237E-2</v>
      </c>
      <c r="K85" s="64">
        <f t="shared" si="62"/>
        <v>1.9060968270867507E-2</v>
      </c>
      <c r="L85" s="64">
        <f t="shared" si="63"/>
        <v>1.579116975623937E-2</v>
      </c>
      <c r="M85" s="64">
        <f t="shared" si="64"/>
        <v>1.265866679056965E-2</v>
      </c>
      <c r="N85" s="64">
        <f t="shared" si="65"/>
        <v>1.202968819531966E-2</v>
      </c>
      <c r="O85" s="64">
        <f t="shared" si="99"/>
        <v>3.7000000000000026E-2</v>
      </c>
      <c r="P85" s="64">
        <f t="shared" si="99"/>
        <v>3.7000000000000026E-2</v>
      </c>
      <c r="Q85" s="64">
        <f t="shared" si="46"/>
        <v>3.7000000000000026E-2</v>
      </c>
      <c r="R85" s="64">
        <f t="shared" si="47"/>
        <v>3.7000000000000026E-2</v>
      </c>
      <c r="S85" s="64">
        <f t="shared" si="48"/>
        <v>3.7000000000000026E-2</v>
      </c>
      <c r="T85" s="64">
        <f t="shared" si="49"/>
        <v>3.7000000000000026E-2</v>
      </c>
      <c r="U85" s="64">
        <f t="shared" si="50"/>
        <v>3.7000000000000026E-2</v>
      </c>
      <c r="V85" s="64">
        <f t="shared" si="51"/>
        <v>3.7000000000000026E-2</v>
      </c>
      <c r="W85" s="64">
        <f t="shared" si="52"/>
        <v>3.7000000000000026E-2</v>
      </c>
      <c r="X85" s="64">
        <f t="shared" si="53"/>
        <v>3.7000000000000026E-2</v>
      </c>
      <c r="Y85" s="64">
        <f t="shared" si="54"/>
        <v>3.7000000000000026E-2</v>
      </c>
      <c r="Z85" s="64">
        <f t="shared" si="66"/>
        <v>0.17955615929144722</v>
      </c>
      <c r="AA85" s="64">
        <f t="shared" si="98"/>
        <v>0.17024826645866478</v>
      </c>
      <c r="AB85" s="64">
        <f t="shared" si="67"/>
        <v>0.19525101503490863</v>
      </c>
      <c r="AC85" s="64">
        <f t="shared" si="68"/>
        <v>0.19102086858757897</v>
      </c>
      <c r="AD85" s="64">
        <f t="shared" si="69"/>
        <v>0.18703414561526635</v>
      </c>
      <c r="AE85" s="64">
        <f t="shared" si="70"/>
        <v>0.18325812981270764</v>
      </c>
      <c r="AF85" s="64">
        <f t="shared" si="71"/>
        <v>0.17966939661768963</v>
      </c>
      <c r="AG85" s="64">
        <f t="shared" si="72"/>
        <v>0.17624844651267477</v>
      </c>
      <c r="AH85" s="64">
        <f t="shared" si="73"/>
        <v>0.17297864799804663</v>
      </c>
      <c r="AI85" s="64">
        <f t="shared" si="74"/>
        <v>0.16984614503237691</v>
      </c>
      <c r="AJ85" s="64">
        <f t="shared" si="75"/>
        <v>0.16921716643712692</v>
      </c>
      <c r="AK85" s="356">
        <f>(1+O85)*'Projeções - Receitas'!N$34</f>
        <v>1911380067912.0945</v>
      </c>
      <c r="AL85" s="356">
        <f>(1+P85)*'Projeções - Receitas'!T$34</f>
        <v>2013929341334.3555</v>
      </c>
      <c r="AM85" s="356">
        <f>(1+Q85)*'Projeções - Receitas'!U$34</f>
        <v>2255600862294.4785</v>
      </c>
      <c r="AN85" s="356">
        <f>(1+R85)*'Projeções - Receitas'!V$34</f>
        <v>2526272965769.8159</v>
      </c>
      <c r="AO85" s="356">
        <f>(1+S85)*'Projeções - Receitas'!W$34</f>
        <v>2829425721662.1943</v>
      </c>
      <c r="AP85" s="356">
        <f>(1+T85)*'Projeções - Receitas'!X$34</f>
        <v>3168956808261.6577</v>
      </c>
      <c r="AQ85" s="356">
        <f>(1+U85)*'Projeções - Receitas'!Y$34</f>
        <v>3549231625253.0571</v>
      </c>
      <c r="AR85" s="356">
        <f>(1+V85)*'Projeções - Receitas'!Z$34</f>
        <v>3975139420283.4243</v>
      </c>
      <c r="AS85" s="356">
        <f>(1+W85)*'Projeções - Receitas'!AA$34</f>
        <v>4452156150717.4355</v>
      </c>
      <c r="AT85" s="356">
        <f>(1+X85)*'Projeções - Receitas'!AB$34</f>
        <v>4986414888803.5283</v>
      </c>
      <c r="AU85" s="356">
        <f>(1+Y85)*'Projeções - Receitas'!AC$34</f>
        <v>5584784675459.9531</v>
      </c>
      <c r="AV85" s="357">
        <f t="shared" si="76"/>
        <v>1677524536530.6682</v>
      </c>
      <c r="AW85" s="357">
        <f t="shared" si="77"/>
        <v>1767527003992.3865</v>
      </c>
      <c r="AX85" s="357">
        <f t="shared" si="78"/>
        <v>1979630244471.4731</v>
      </c>
      <c r="AY85" s="357">
        <f t="shared" si="79"/>
        <v>2217185873808.0498</v>
      </c>
      <c r="AZ85" s="357">
        <f t="shared" si="80"/>
        <v>2483248178665.0166</v>
      </c>
      <c r="BA85" s="357">
        <f t="shared" si="81"/>
        <v>2781237960104.8184</v>
      </c>
      <c r="BB85" s="357">
        <f t="shared" si="82"/>
        <v>3114986515317.397</v>
      </c>
      <c r="BC85" s="357">
        <f t="shared" si="83"/>
        <v>3488784897155.4849</v>
      </c>
      <c r="BD85" s="357">
        <f t="shared" si="84"/>
        <v>3907439084814.1436</v>
      </c>
      <c r="BE85" s="357">
        <f t="shared" si="85"/>
        <v>4376331774991.8413</v>
      </c>
      <c r="BF85" s="357">
        <f t="shared" si="86"/>
        <v>4901491587990.8633</v>
      </c>
      <c r="BG85" s="356">
        <f>(AK85*SUMPRODUCT(DA$10:DA$13,DA$28:DA$31)+AV85*SUMPRODUCT(DA$14:DA$23,DA$32:DA$41))*'Projeções - Receitas'!T$23+(AK85*DA$11*'Projeções - Receitas'!T$25)</f>
        <v>62473906770.424751</v>
      </c>
      <c r="BH85" s="356">
        <f>(AL85*SUMPRODUCT(DB$10:DB$13,DB$28:DB$31)+AW85*SUMPRODUCT(DB$14:DB$23,DB$32:DB$41))*'Projeções - Receitas'!U$23+(AL85*DB$11*'Projeções - Receitas'!U$25)</f>
        <v>50349189853.475296</v>
      </c>
      <c r="BI85" s="356">
        <f>(AM85*SUMPRODUCT(DC$10:DC$13,DC$28:DC$31)+AX85*SUMPRODUCT(DC$14:DC$23,DC$32:DC$41))*'Projeções - Receitas'!V$23+(AM85*DC$11*'Projeções - Receitas'!V$25)</f>
        <v>55710441015.040741</v>
      </c>
      <c r="BJ85" s="356">
        <f>(AN85*SUMPRODUCT(DD$10:DD$13,DD$28:DD$31)+AY85*SUMPRODUCT(DD$14:DD$23,DD$32:DD$41))*'Projeções - Receitas'!W$23+(AN85*DD$11*'Projeções - Receitas'!W$25)</f>
        <v>61587210017.051208</v>
      </c>
      <c r="BK85" s="356">
        <f>(AO85*SUMPRODUCT(DE$10:DE$13,DE$28:DE$31)+AZ85*SUMPRODUCT(DE$14:DE$23,DE$32:DE$41))*'Projeções - Receitas'!X$23+(AO85*DE$11*'Projeções - Receitas'!X$25)</f>
        <v>68052682577.609596</v>
      </c>
      <c r="BL85" s="356">
        <f>(AP85*SUMPRODUCT(DF$10:DF$13,DF$28:DF$31)+BA85*SUMPRODUCT(DF$14:DF$23,DF$32:DF$41))*'Projeções - Receitas'!Y$23+(AP85*DF$11*'Projeções - Receitas'!Y$25)</f>
        <v>75183012728.456451</v>
      </c>
      <c r="BM85" s="356">
        <f>(AQ85*SUMPRODUCT(DG$10:DG$13,DG$28:DG$31)+BB85*SUMPRODUCT(DG$14:DG$23,DG$32:DG$41))*'Projeções - Receitas'!Z$23+(AQ85*DG$11*'Projeções - Receitas'!Z$25)</f>
        <v>83051041505.436096</v>
      </c>
      <c r="BN85" s="356">
        <f>(AR85*SUMPRODUCT(DH$10:DH$13,DH$28:DH$31)+BC85*SUMPRODUCT(DH$14:DH$23,DH$32:DH$41))*'Projeções - Receitas'!AA$23+(AR85*DH$11*'Projeções - Receitas'!AA$25)</f>
        <v>91729524059.822662</v>
      </c>
      <c r="BO85" s="356">
        <f>(AS85*SUMPRODUCT(DI$10:DI$13,DI$28:DI$31)+BD85*SUMPRODUCT(DI$14:DI$23,DI$32:DI$41))*'Projeções - Receitas'!AB$23+(AS85*DI$11*'Projeções - Receitas'!AB$25)</f>
        <v>101298907723.12979</v>
      </c>
      <c r="BP85" s="356">
        <f>(AT85*SUMPRODUCT(DJ$10:DJ$13,DJ$28:DJ$31)+BE85*SUMPRODUCT(DJ$14:DJ$23,DJ$32:DJ$41))*'Projeções - Receitas'!AC$23+(AT85*DJ$11*'Projeções - Receitas'!AC$25)</f>
        <v>111850012090.86514</v>
      </c>
      <c r="BQ85" s="356">
        <f>(AU85*SUMPRODUCT(DK$10:DK$13,DK$28:DK$31)+BF85*SUMPRODUCT(DK$14:DK$23,DK$32:DK$41))*'Projeções - Receitas'!AD$23+(AU85*DK$11*'Projeções - Receitas'!AD$25)</f>
        <v>144616511698.86465</v>
      </c>
      <c r="BR85" s="357">
        <f>((BG85+'DRE + DCF'!T$12)*(1+'DRE + DCF'!T$15)+'DRE + DCF'!T$18)*(1+'DRE + DCF'!T$25)*'DRE + DCF'!T$33</f>
        <v>34657029487.680748</v>
      </c>
      <c r="BS85" s="357">
        <f>((BH85+'DRE + DCF'!U$12)*(1+'DRE + DCF'!U$15)+'DRE + DCF'!U$18)*(1+'DRE + DCF'!U$25)*'DRE + DCF'!U$33</f>
        <v>26392197619.315163</v>
      </c>
      <c r="BT85" s="357">
        <f>((BI85+'DRE + DCF'!V$12)*(1+'DRE + DCF'!V$15)+'DRE + DCF'!V$18)*(1+'DRE + DCF'!V$25)*'DRE + DCF'!V$33</f>
        <v>29293070820.64468</v>
      </c>
      <c r="BU85" s="357">
        <f>((BJ85+'DRE + DCF'!W$12)*(1+'DRE + DCF'!W$15)+'DRE + DCF'!W$18)*(1+'DRE + DCF'!W$25)*'DRE + DCF'!W$33</f>
        <v>32440365819.325653</v>
      </c>
      <c r="BV85" s="357">
        <f>((BK85+'DRE + DCF'!X$12)*(1+'DRE + DCF'!X$15)+'DRE + DCF'!X$18)*(1+'DRE + DCF'!X$25)*'DRE + DCF'!X$33</f>
        <v>35881014410.885948</v>
      </c>
      <c r="BW85" s="357">
        <f>((BL85+'DRE + DCF'!Y$12)*(1+'DRE + DCF'!Y$15)+'DRE + DCF'!Y$18)*(1+'DRE + DCF'!Y$25)*'DRE + DCF'!Y$33</f>
        <v>39663596277.188377</v>
      </c>
      <c r="BX85" s="357">
        <f>((BM85+'DRE + DCF'!Z$12)*(1+'DRE + DCF'!Z$15)+'DRE + DCF'!Z$18)*(1+'DRE + DCF'!Z$25)*'DRE + DCF'!Z$33</f>
        <v>43834686772.088585</v>
      </c>
      <c r="BY85" s="357">
        <f>((BN85+'DRE + DCF'!AA$12)*(1+'DRE + DCF'!AA$15)+'DRE + DCF'!AA$18)*(1+'DRE + DCF'!AA$25)*'DRE + DCF'!AA$33</f>
        <v>48437124964.713356</v>
      </c>
      <c r="BZ85" s="357">
        <f>((BO85+'DRE + DCF'!AB$12)*(1+'DRE + DCF'!AB$15)+'DRE + DCF'!AB$18)*(1+'DRE + DCF'!AB$25)*'DRE + DCF'!AB$33</f>
        <v>53517548714.049973</v>
      </c>
      <c r="CA85" s="357">
        <f>((BP85+'DRE + DCF'!AC$12)*(1+'DRE + DCF'!AC$15)+'DRE + DCF'!AC$18)*(1+'DRE + DCF'!AC$25)*'DRE + DCF'!AC$33</f>
        <v>59129147160.416794</v>
      </c>
      <c r="CB85" s="357">
        <f>((BQ85+'DRE + DCF'!AD$12)*(1+'DRE + DCF'!AD$15)+'DRE + DCF'!AD$18)*(1+'DRE + DCF'!AD$25)*'DRE + DCF'!AD$33</f>
        <v>76397272667.897354</v>
      </c>
      <c r="CC85" s="357">
        <f>BR85*(1-DA$47)+('DRE + DCF'!N$53*10^6)</f>
        <v>199772589008.909</v>
      </c>
      <c r="CD85" s="357">
        <f>BS85*(1-DB$47)+('DRE + DCF'!T$53*10^6)</f>
        <v>201165259129.90204</v>
      </c>
      <c r="CE85" s="357">
        <f>BT85*(1-DC$47)+('DRE + DCF'!U$53*10^6)</f>
        <v>220204178938.30606</v>
      </c>
      <c r="CF85" s="357">
        <f>BU85*(1-DD$47)+('DRE + DCF'!V$53*10^6)</f>
        <v>241285428105.33469</v>
      </c>
      <c r="CG85" s="357">
        <f>BV85*(1-DE$47)+('DRE + DCF'!W$53*10^6)</f>
        <v>264599611216.47348</v>
      </c>
      <c r="CH85" s="357">
        <f>BW85*(1-DF$47)+('DRE + DCF'!X$53*10^6)</f>
        <v>290368549069.63928</v>
      </c>
      <c r="CI85" s="357">
        <f>BX85*(1-DG$47)+('DRE + DCF'!Y$53*10^6)</f>
        <v>318844152282.81934</v>
      </c>
      <c r="CJ85" s="357">
        <f>BY85*(1-DH$47)+('DRE + DCF'!Z$53*10^6)</f>
        <v>350306073748.12402</v>
      </c>
      <c r="CK85" s="357">
        <f>BZ85*(1-DI$47)+('DRE + DCF'!AA$53*10^6)</f>
        <v>385063975813.64478</v>
      </c>
      <c r="CL85" s="357">
        <f>CA85*(1-DJ$47)+('DRE + DCF'!AB$53*10^6)</f>
        <v>423461673197.66382</v>
      </c>
      <c r="CM85" s="357">
        <f>CB85*(1-DK$47)+('DRE + DCF'!AC$53*10^6)</f>
        <v>472520718971.41138</v>
      </c>
      <c r="CN85" s="357">
        <f t="shared" si="87"/>
        <v>1112591123564.0066</v>
      </c>
      <c r="CO85" s="357">
        <f t="shared" si="88"/>
        <v>1181599456572.1096</v>
      </c>
      <c r="CP85" s="357">
        <f t="shared" si="89"/>
        <v>1127800431147.2393</v>
      </c>
      <c r="CQ85" s="357">
        <f t="shared" si="90"/>
        <v>1263136482884.908</v>
      </c>
      <c r="CR85" s="357">
        <f t="shared" si="91"/>
        <v>1414712860831.0972</v>
      </c>
      <c r="CS85" s="357">
        <f t="shared" si="92"/>
        <v>1584478404130.8289</v>
      </c>
      <c r="CT85" s="357">
        <f t="shared" si="93"/>
        <v>1774615812626.5286</v>
      </c>
      <c r="CU85" s="357">
        <f t="shared" si="94"/>
        <v>1987569710141.7122</v>
      </c>
      <c r="CV85" s="357">
        <f t="shared" si="95"/>
        <v>2226078075358.7178</v>
      </c>
      <c r="CW85" s="357">
        <f t="shared" si="96"/>
        <v>2493207444401.7642</v>
      </c>
      <c r="CX85" s="358">
        <f t="shared" si="97"/>
        <v>2792392337729.9766</v>
      </c>
    </row>
    <row r="86" spans="4:102" ht="30" customHeight="1" x14ac:dyDescent="0.25">
      <c r="D86" s="355">
        <f t="shared" si="55"/>
        <v>2.22922296845873E-2</v>
      </c>
      <c r="E86" s="64">
        <f t="shared" si="56"/>
        <v>1.2986196407300032E-2</v>
      </c>
      <c r="F86" s="64">
        <f t="shared" si="57"/>
        <v>3.7978073048705263E-2</v>
      </c>
      <c r="G86" s="64">
        <f t="shared" si="58"/>
        <v>3.3749843677125413E-2</v>
      </c>
      <c r="H86" s="64">
        <f t="shared" si="59"/>
        <v>2.9764918320025646E-2</v>
      </c>
      <c r="I86" s="64">
        <f t="shared" si="60"/>
        <v>2.5990598846845708E-2</v>
      </c>
      <c r="J86" s="64">
        <f t="shared" si="61"/>
        <v>2.2403472609586056E-2</v>
      </c>
      <c r="K86" s="64">
        <f t="shared" si="62"/>
        <v>1.8984049277740361E-2</v>
      </c>
      <c r="L86" s="64">
        <f t="shared" si="63"/>
        <v>1.5715705261471341E-2</v>
      </c>
      <c r="M86" s="64">
        <f t="shared" si="64"/>
        <v>1.2584591299744291E-2</v>
      </c>
      <c r="N86" s="64">
        <f t="shared" si="65"/>
        <v>1.1956923660438934E-2</v>
      </c>
      <c r="O86" s="64">
        <f t="shared" si="99"/>
        <v>3.7500000000000026E-2</v>
      </c>
      <c r="P86" s="64">
        <f t="shared" si="99"/>
        <v>3.7500000000000026E-2</v>
      </c>
      <c r="Q86" s="64">
        <f t="shared" si="46"/>
        <v>3.7500000000000026E-2</v>
      </c>
      <c r="R86" s="64">
        <f t="shared" si="47"/>
        <v>3.7500000000000026E-2</v>
      </c>
      <c r="S86" s="64">
        <f t="shared" si="48"/>
        <v>3.7500000000000026E-2</v>
      </c>
      <c r="T86" s="64">
        <f t="shared" si="49"/>
        <v>3.7500000000000026E-2</v>
      </c>
      <c r="U86" s="64">
        <f t="shared" si="50"/>
        <v>3.7500000000000026E-2</v>
      </c>
      <c r="V86" s="64">
        <f t="shared" si="51"/>
        <v>3.7500000000000026E-2</v>
      </c>
      <c r="W86" s="64">
        <f t="shared" si="52"/>
        <v>3.7500000000000026E-2</v>
      </c>
      <c r="X86" s="64">
        <f t="shared" si="53"/>
        <v>3.7500000000000026E-2</v>
      </c>
      <c r="Y86" s="64">
        <f t="shared" si="54"/>
        <v>3.7500000000000026E-2</v>
      </c>
      <c r="Z86" s="64">
        <f t="shared" si="66"/>
        <v>0.17947970792639456</v>
      </c>
      <c r="AA86" s="64">
        <f t="shared" si="98"/>
        <v>0.17017367464910729</v>
      </c>
      <c r="AB86" s="64">
        <f t="shared" si="67"/>
        <v>0.19516555129051252</v>
      </c>
      <c r="AC86" s="64">
        <f t="shared" si="68"/>
        <v>0.19093732191893267</v>
      </c>
      <c r="AD86" s="64">
        <f t="shared" si="69"/>
        <v>0.18695239656183291</v>
      </c>
      <c r="AE86" s="64">
        <f t="shared" si="70"/>
        <v>0.18317807708865297</v>
      </c>
      <c r="AF86" s="64">
        <f t="shared" si="71"/>
        <v>0.17959095085139332</v>
      </c>
      <c r="AG86" s="64">
        <f t="shared" si="72"/>
        <v>0.17617152751954762</v>
      </c>
      <c r="AH86" s="64">
        <f t="shared" si="73"/>
        <v>0.1729031835032786</v>
      </c>
      <c r="AI86" s="64">
        <f t="shared" si="74"/>
        <v>0.16977206954155155</v>
      </c>
      <c r="AJ86" s="64">
        <f t="shared" si="75"/>
        <v>0.16914440190224619</v>
      </c>
      <c r="AK86" s="356">
        <f>(1+O86)*'Projeções - Receitas'!N$34</f>
        <v>1912301659073.0938</v>
      </c>
      <c r="AL86" s="356">
        <f>(1+P86)*'Projeções - Receitas'!T$34</f>
        <v>2014900377660.9395</v>
      </c>
      <c r="AM86" s="356">
        <f>(1+Q86)*'Projeções - Receitas'!U$34</f>
        <v>2256688422980.2524</v>
      </c>
      <c r="AN86" s="356">
        <f>(1+R86)*'Projeções - Receitas'!V$34</f>
        <v>2527491033737.8828</v>
      </c>
      <c r="AO86" s="356">
        <f>(1+S86)*'Projeções - Receitas'!W$34</f>
        <v>2830789957786.4292</v>
      </c>
      <c r="AP86" s="356">
        <f>(1+T86)*'Projeções - Receitas'!X$34</f>
        <v>3170484752720.8008</v>
      </c>
      <c r="AQ86" s="356">
        <f>(1+U86)*'Projeções - Receitas'!Y$34</f>
        <v>3550942923047.2974</v>
      </c>
      <c r="AR86" s="356">
        <f>(1+V86)*'Projeções - Receitas'!Z$34</f>
        <v>3977056073812.9731</v>
      </c>
      <c r="AS86" s="356">
        <f>(1+W86)*'Projeções - Receitas'!AA$34</f>
        <v>4454302802670.5303</v>
      </c>
      <c r="AT86" s="356">
        <f>(1+X86)*'Projeções - Receitas'!AB$34</f>
        <v>4988819138990.9951</v>
      </c>
      <c r="AU86" s="356">
        <f>(1+Y86)*'Projeções - Receitas'!AC$34</f>
        <v>5587477435669.915</v>
      </c>
      <c r="AV86" s="357">
        <f t="shared" si="76"/>
        <v>1678333371890.6157</v>
      </c>
      <c r="AW86" s="357">
        <f t="shared" si="77"/>
        <v>1768379234948.9888</v>
      </c>
      <c r="AX86" s="357">
        <f t="shared" si="78"/>
        <v>1980584743142.8677</v>
      </c>
      <c r="AY86" s="357">
        <f t="shared" si="79"/>
        <v>2218254912320.0117</v>
      </c>
      <c r="AZ86" s="357">
        <f t="shared" si="80"/>
        <v>2484445501798.4136</v>
      </c>
      <c r="BA86" s="357">
        <f t="shared" si="81"/>
        <v>2782578962014.2231</v>
      </c>
      <c r="BB86" s="357">
        <f t="shared" si="82"/>
        <v>3116488437455.9307</v>
      </c>
      <c r="BC86" s="357">
        <f t="shared" si="83"/>
        <v>3490467049950.6421</v>
      </c>
      <c r="BD86" s="357">
        <f t="shared" si="84"/>
        <v>3909323095944.7197</v>
      </c>
      <c r="BE86" s="357">
        <f t="shared" si="85"/>
        <v>4378441867458.0869</v>
      </c>
      <c r="BF86" s="357">
        <f t="shared" si="86"/>
        <v>4903854891553.0576</v>
      </c>
      <c r="BG86" s="356">
        <f>(AK86*SUMPRODUCT(DA$10:DA$13,DA$28:DA$31)+AV86*SUMPRODUCT(DA$14:DA$23,DA$32:DA$41))*'Projeções - Receitas'!T$23+(AK86*DA$11*'Projeções - Receitas'!T$25)</f>
        <v>62504029194.132729</v>
      </c>
      <c r="BH86" s="356">
        <f>(AL86*SUMPRODUCT(DB$10:DB$13,DB$28:DB$31)+AW86*SUMPRODUCT(DB$14:DB$23,DB$32:DB$41))*'Projeções - Receitas'!U$23+(AL86*DB$11*'Projeções - Receitas'!U$25)</f>
        <v>50373466222.739243</v>
      </c>
      <c r="BI86" s="356">
        <f>(AM86*SUMPRODUCT(DC$10:DC$13,DC$28:DC$31)+AX86*SUMPRODUCT(DC$14:DC$23,DC$32:DC$41))*'Projeções - Receitas'!V$23+(AM86*DC$11*'Projeções - Receitas'!V$25)</f>
        <v>55737302365.578346</v>
      </c>
      <c r="BJ86" s="356">
        <f>(AN86*SUMPRODUCT(DD$10:DD$13,DD$28:DD$31)+AY86*SUMPRODUCT(DD$14:DD$23,DD$32:DD$41))*'Projeções - Receitas'!W$23+(AN86*DD$11*'Projeções - Receitas'!W$25)</f>
        <v>61616904910.9842</v>
      </c>
      <c r="BK86" s="356">
        <f>(AO86*SUMPRODUCT(DE$10:DE$13,DE$28:DE$31)+AZ86*SUMPRODUCT(DE$14:DE$23,DE$32:DE$41))*'Projeções - Receitas'!X$23+(AO86*DE$11*'Projeções - Receitas'!X$25)</f>
        <v>68085494864.291168</v>
      </c>
      <c r="BL86" s="356">
        <f>(AP86*SUMPRODUCT(DF$10:DF$13,DF$28:DF$31)+BA86*SUMPRODUCT(DF$14:DF$23,DF$32:DF$41))*'Projeções - Receitas'!Y$23+(AP86*DF$11*'Projeções - Receitas'!Y$25)</f>
        <v>75219262975.673676</v>
      </c>
      <c r="BM86" s="356">
        <f>(AQ86*SUMPRODUCT(DG$10:DG$13,DG$28:DG$31)+BB86*SUMPRODUCT(DG$14:DG$23,DG$32:DG$41))*'Projeções - Receitas'!Z$23+(AQ86*DG$11*'Projeções - Receitas'!Z$25)</f>
        <v>83091085402.01532</v>
      </c>
      <c r="BN86" s="356">
        <f>(AR86*SUMPRODUCT(DH$10:DH$13,DH$28:DH$31)+BC86*SUMPRODUCT(DH$14:DH$23,DH$32:DH$41))*'Projeções - Receitas'!AA$23+(AR86*DH$11*'Projeções - Receitas'!AA$25)</f>
        <v>91773752374.219833</v>
      </c>
      <c r="BO86" s="356">
        <f>(AS86*SUMPRODUCT(DI$10:DI$13,DI$28:DI$31)+BD86*SUMPRODUCT(DI$14:DI$23,DI$32:DI$41))*'Projeções - Receitas'!AB$23+(AS86*DI$11*'Projeções - Receitas'!AB$25)</f>
        <v>101347750012.2924</v>
      </c>
      <c r="BP86" s="356">
        <f>(AT86*SUMPRODUCT(DJ$10:DJ$13,DJ$28:DJ$31)+BE86*SUMPRODUCT(DJ$14:DJ$23,DJ$32:DJ$41))*'Projeções - Receitas'!AC$23+(AT86*DJ$11*'Projeções - Receitas'!AC$25)</f>
        <v>111903941701.32367</v>
      </c>
      <c r="BQ86" s="356">
        <f>(AU86*SUMPRODUCT(DK$10:DK$13,DK$28:DK$31)+BF86*SUMPRODUCT(DK$14:DK$23,DK$32:DK$41))*'Projeções - Receitas'!AD$23+(AU86*DK$11*'Projeções - Receitas'!AD$25)</f>
        <v>144686240007.30194</v>
      </c>
      <c r="BR86" s="357">
        <f>((BG86+'DRE + DCF'!T$12)*(1+'DRE + DCF'!T$15)+'DRE + DCF'!T$18)*(1+'DRE + DCF'!T$25)*'DRE + DCF'!T$33</f>
        <v>34675476123.584274</v>
      </c>
      <c r="BS86" s="357">
        <f>((BH86+'DRE + DCF'!U$12)*(1+'DRE + DCF'!U$15)+'DRE + DCF'!U$18)*(1+'DRE + DCF'!U$25)*'DRE + DCF'!U$33</f>
        <v>26406887150.600464</v>
      </c>
      <c r="BT86" s="357">
        <f>((BI86+'DRE + DCF'!V$12)*(1+'DRE + DCF'!V$15)+'DRE + DCF'!V$18)*(1+'DRE + DCF'!V$25)*'DRE + DCF'!V$33</f>
        <v>29309306058.349827</v>
      </c>
      <c r="BU86" s="357">
        <f>((BJ86+'DRE + DCF'!W$12)*(1+'DRE + DCF'!W$15)+'DRE + DCF'!W$18)*(1+'DRE + DCF'!W$25)*'DRE + DCF'!W$33</f>
        <v>32458293273.789577</v>
      </c>
      <c r="BV86" s="357">
        <f>((BK86+'DRE + DCF'!X$12)*(1+'DRE + DCF'!X$15)+'DRE + DCF'!X$18)*(1+'DRE + DCF'!X$25)*'DRE + DCF'!X$33</f>
        <v>35900801359.54911</v>
      </c>
      <c r="BW86" s="357">
        <f>((BL86+'DRE + DCF'!Y$12)*(1+'DRE + DCF'!Y$15)+'DRE + DCF'!Y$18)*(1+'DRE + DCF'!Y$25)*'DRE + DCF'!Y$33</f>
        <v>39685431529.697708</v>
      </c>
      <c r="BX86" s="357">
        <f>((BM86+'DRE + DCF'!Z$12)*(1+'DRE + DCF'!Z$15)+'DRE + DCF'!Z$18)*(1+'DRE + DCF'!Z$25)*'DRE + DCF'!Z$33</f>
        <v>43858779608.298157</v>
      </c>
      <c r="BY86" s="357">
        <f>((BN86+'DRE + DCF'!AA$12)*(1+'DRE + DCF'!AA$15)+'DRE + DCF'!AA$18)*(1+'DRE + DCF'!AA$25)*'DRE + DCF'!AA$33</f>
        <v>48463705013.278488</v>
      </c>
      <c r="BZ86" s="357">
        <f>((BO86+'DRE + DCF'!AB$12)*(1+'DRE + DCF'!AB$15)+'DRE + DCF'!AB$18)*(1+'DRE + DCF'!AB$25)*'DRE + DCF'!AB$33</f>
        <v>53546868082.401115</v>
      </c>
      <c r="CA86" s="357">
        <f>((BP86+'DRE + DCF'!AC$12)*(1+'DRE + DCF'!AC$15)+'DRE + DCF'!AC$18)*(1+'DRE + DCF'!AC$25)*'DRE + DCF'!AC$33</f>
        <v>59161483326.8125</v>
      </c>
      <c r="CB86" s="357">
        <f>((BQ86+'DRE + DCF'!AD$12)*(1+'DRE + DCF'!AD$15)+'DRE + DCF'!AD$18)*(1+'DRE + DCF'!AD$25)*'DRE + DCF'!AD$33</f>
        <v>76438181881.115143</v>
      </c>
      <c r="CC86" s="357">
        <f>BR86*(1-DA$47)+('DRE + DCF'!N$53*10^6)</f>
        <v>199783811253.58807</v>
      </c>
      <c r="CD86" s="357">
        <f>BS86*(1-DB$47)+('DRE + DCF'!T$53*10^6)</f>
        <v>201174072848.67325</v>
      </c>
      <c r="CE86" s="357">
        <f>BT86*(1-DC$47)+('DRE + DCF'!U$53*10^6)</f>
        <v>220213920080.92914</v>
      </c>
      <c r="CF86" s="357">
        <f>BU86*(1-DD$47)+('DRE + DCF'!V$53*10^6)</f>
        <v>241296184578.01303</v>
      </c>
      <c r="CG86" s="357">
        <f>BV86*(1-DE$47)+('DRE + DCF'!W$53*10^6)</f>
        <v>264611483385.67139</v>
      </c>
      <c r="CH86" s="357">
        <f>BW86*(1-DF$47)+('DRE + DCF'!X$53*10^6)</f>
        <v>290381650221.14484</v>
      </c>
      <c r="CI86" s="357">
        <f>BX86*(1-DG$47)+('DRE + DCF'!Y$53*10^6)</f>
        <v>318858607984.54504</v>
      </c>
      <c r="CJ86" s="357">
        <f>BY86*(1-DH$47)+('DRE + DCF'!Z$53*10^6)</f>
        <v>350322021777.26312</v>
      </c>
      <c r="CK86" s="357">
        <f>BZ86*(1-DI$47)+('DRE + DCF'!AA$53*10^6)</f>
        <v>385081567434.65546</v>
      </c>
      <c r="CL86" s="357">
        <f>CA86*(1-DJ$47)+('DRE + DCF'!AB$53*10^6)</f>
        <v>423481074897.50128</v>
      </c>
      <c r="CM86" s="357">
        <f>CB86*(1-DK$47)+('DRE + DCF'!AC$53*10^6)</f>
        <v>472545264499.34204</v>
      </c>
      <c r="CN86" s="357">
        <f t="shared" si="87"/>
        <v>1113127570585.9758</v>
      </c>
      <c r="CO86" s="357">
        <f t="shared" si="88"/>
        <v>1182169176657.2461</v>
      </c>
      <c r="CP86" s="357">
        <f t="shared" si="89"/>
        <v>1128344211490.1262</v>
      </c>
      <c r="CQ86" s="357">
        <f t="shared" si="90"/>
        <v>1263745516868.9414</v>
      </c>
      <c r="CR86" s="357">
        <f t="shared" si="91"/>
        <v>1415394978893.2146</v>
      </c>
      <c r="CS86" s="357">
        <f t="shared" si="92"/>
        <v>1585242376360.4004</v>
      </c>
      <c r="CT86" s="357">
        <f t="shared" si="93"/>
        <v>1775471461523.6487</v>
      </c>
      <c r="CU86" s="357">
        <f t="shared" si="94"/>
        <v>1988528036906.4866</v>
      </c>
      <c r="CV86" s="357">
        <f t="shared" si="95"/>
        <v>2227151401335.2651</v>
      </c>
      <c r="CW86" s="357">
        <f t="shared" si="96"/>
        <v>2494409569495.4976</v>
      </c>
      <c r="CX86" s="358">
        <f t="shared" si="97"/>
        <v>2793738717834.9575</v>
      </c>
    </row>
    <row r="87" spans="4:102" ht="30" customHeight="1" x14ac:dyDescent="0.25">
      <c r="D87" s="355">
        <f t="shared" si="55"/>
        <v>2.2215851972102074E-2</v>
      </c>
      <c r="E87" s="64">
        <f t="shared" si="56"/>
        <v>1.291167645883079E-2</v>
      </c>
      <c r="F87" s="64">
        <f t="shared" si="57"/>
        <v>3.7892691639323073E-2</v>
      </c>
      <c r="G87" s="64">
        <f t="shared" si="58"/>
        <v>3.3666377496599287E-2</v>
      </c>
      <c r="H87" s="64">
        <f t="shared" si="59"/>
        <v>2.9683248022905756E-2</v>
      </c>
      <c r="I87" s="64">
        <f t="shared" si="60"/>
        <v>2.5910623244875891E-2</v>
      </c>
      <c r="J87" s="64">
        <f t="shared" si="61"/>
        <v>2.2325102417245807E-2</v>
      </c>
      <c r="K87" s="64">
        <f t="shared" si="62"/>
        <v>1.8907204387689502E-2</v>
      </c>
      <c r="L87" s="64">
        <f t="shared" si="63"/>
        <v>1.5640313468528733E-2</v>
      </c>
      <c r="M87" s="64">
        <f t="shared" si="64"/>
        <v>1.2510587172590265E-2</v>
      </c>
      <c r="N87" s="64">
        <f t="shared" si="65"/>
        <v>1.1884229226266196E-2</v>
      </c>
      <c r="O87" s="64">
        <f t="shared" si="99"/>
        <v>3.8000000000000027E-2</v>
      </c>
      <c r="P87" s="64">
        <f t="shared" si="99"/>
        <v>3.8000000000000027E-2</v>
      </c>
      <c r="Q87" s="64">
        <f t="shared" si="46"/>
        <v>3.8000000000000027E-2</v>
      </c>
      <c r="R87" s="64">
        <f t="shared" si="47"/>
        <v>3.8000000000000027E-2</v>
      </c>
      <c r="S87" s="64">
        <f t="shared" si="48"/>
        <v>3.8000000000000027E-2</v>
      </c>
      <c r="T87" s="64">
        <f t="shared" si="49"/>
        <v>3.8000000000000027E-2</v>
      </c>
      <c r="U87" s="64">
        <f t="shared" si="50"/>
        <v>3.8000000000000027E-2</v>
      </c>
      <c r="V87" s="64">
        <f t="shared" si="51"/>
        <v>3.8000000000000027E-2</v>
      </c>
      <c r="W87" s="64">
        <f t="shared" si="52"/>
        <v>3.8000000000000027E-2</v>
      </c>
      <c r="X87" s="64">
        <f t="shared" si="53"/>
        <v>3.8000000000000027E-2</v>
      </c>
      <c r="Y87" s="64">
        <f t="shared" si="54"/>
        <v>3.8000000000000027E-2</v>
      </c>
      <c r="Z87" s="64">
        <f t="shared" si="66"/>
        <v>0.17940333021390933</v>
      </c>
      <c r="AA87" s="64">
        <f t="shared" si="98"/>
        <v>0.17009915470063805</v>
      </c>
      <c r="AB87" s="64">
        <f t="shared" si="67"/>
        <v>0.19508016988113033</v>
      </c>
      <c r="AC87" s="64">
        <f t="shared" si="68"/>
        <v>0.19085385573840655</v>
      </c>
      <c r="AD87" s="64">
        <f t="shared" si="69"/>
        <v>0.18687072626471302</v>
      </c>
      <c r="AE87" s="64">
        <f t="shared" si="70"/>
        <v>0.18309810148668315</v>
      </c>
      <c r="AF87" s="64">
        <f t="shared" si="71"/>
        <v>0.17951258065905307</v>
      </c>
      <c r="AG87" s="64">
        <f t="shared" si="72"/>
        <v>0.17609468262949676</v>
      </c>
      <c r="AH87" s="64">
        <f t="shared" si="73"/>
        <v>0.17282779171033599</v>
      </c>
      <c r="AI87" s="64">
        <f t="shared" si="74"/>
        <v>0.16969806541439753</v>
      </c>
      <c r="AJ87" s="64">
        <f t="shared" si="75"/>
        <v>0.16907170746807346</v>
      </c>
      <c r="AK87" s="356">
        <f>(1+O87)*'Projeções - Receitas'!N$34</f>
        <v>1913223250234.0928</v>
      </c>
      <c r="AL87" s="356">
        <f>(1+P87)*'Projeções - Receitas'!T$34</f>
        <v>2015871413987.5229</v>
      </c>
      <c r="AM87" s="356">
        <f>(1+Q87)*'Projeções - Receitas'!U$34</f>
        <v>2257775983666.0259</v>
      </c>
      <c r="AN87" s="356">
        <f>(1+R87)*'Projeções - Receitas'!V$34</f>
        <v>2528709101705.9492</v>
      </c>
      <c r="AO87" s="356">
        <f>(1+S87)*'Projeções - Receitas'!W$34</f>
        <v>2832154193910.6636</v>
      </c>
      <c r="AP87" s="356">
        <f>(1+T87)*'Projeções - Receitas'!X$34</f>
        <v>3172012697179.9434</v>
      </c>
      <c r="AQ87" s="356">
        <f>(1+U87)*'Projeções - Receitas'!Y$34</f>
        <v>3552654220841.5366</v>
      </c>
      <c r="AR87" s="356">
        <f>(1+V87)*'Projeções - Receitas'!Z$34</f>
        <v>3978972727342.5215</v>
      </c>
      <c r="AS87" s="356">
        <f>(1+W87)*'Projeções - Receitas'!AA$34</f>
        <v>4456449454623.625</v>
      </c>
      <c r="AT87" s="356">
        <f>(1+X87)*'Projeções - Receitas'!AB$34</f>
        <v>4991223389178.46</v>
      </c>
      <c r="AU87" s="356">
        <f>(1+Y87)*'Projeções - Receitas'!AC$34</f>
        <v>5590170195879.877</v>
      </c>
      <c r="AV87" s="357">
        <f t="shared" si="76"/>
        <v>1679142207250.563</v>
      </c>
      <c r="AW87" s="357">
        <f t="shared" si="77"/>
        <v>1769231465905.5906</v>
      </c>
      <c r="AX87" s="357">
        <f t="shared" si="78"/>
        <v>1981539241814.2617</v>
      </c>
      <c r="AY87" s="357">
        <f t="shared" si="79"/>
        <v>2219323950831.9731</v>
      </c>
      <c r="AZ87" s="357">
        <f t="shared" si="80"/>
        <v>2485642824931.8105</v>
      </c>
      <c r="BA87" s="357">
        <f t="shared" si="81"/>
        <v>2783919963923.6279</v>
      </c>
      <c r="BB87" s="357">
        <f t="shared" si="82"/>
        <v>3117990359594.4634</v>
      </c>
      <c r="BC87" s="357">
        <f t="shared" si="83"/>
        <v>3492149202745.7993</v>
      </c>
      <c r="BD87" s="357">
        <f t="shared" si="84"/>
        <v>3911207107075.2959</v>
      </c>
      <c r="BE87" s="357">
        <f t="shared" si="85"/>
        <v>4380551959924.3315</v>
      </c>
      <c r="BF87" s="357">
        <f t="shared" si="86"/>
        <v>4906218195115.2529</v>
      </c>
      <c r="BG87" s="356">
        <f>(AK87*SUMPRODUCT(DA$10:DA$13,DA$28:DA$31)+AV87*SUMPRODUCT(DA$14:DA$23,DA$32:DA$41))*'Projeções - Receitas'!T$23+(AK87*DA$11*'Projeções - Receitas'!T$25)</f>
        <v>62534151617.840767</v>
      </c>
      <c r="BH87" s="356">
        <f>(AL87*SUMPRODUCT(DB$10:DB$13,DB$28:DB$31)+AW87*SUMPRODUCT(DB$14:DB$23,DB$32:DB$41))*'Projeções - Receitas'!U$23+(AL87*DB$11*'Projeções - Receitas'!U$25)</f>
        <v>50397742592.00322</v>
      </c>
      <c r="BI87" s="356">
        <f>(AM87*SUMPRODUCT(DC$10:DC$13,DC$28:DC$31)+AX87*SUMPRODUCT(DC$14:DC$23,DC$32:DC$41))*'Projeções - Receitas'!V$23+(AM87*DC$11*'Projeções - Receitas'!V$25)</f>
        <v>55764163716.115967</v>
      </c>
      <c r="BJ87" s="356">
        <f>(AN87*SUMPRODUCT(DD$10:DD$13,DD$28:DD$31)+AY87*SUMPRODUCT(DD$14:DD$23,DD$32:DD$41))*'Projeções - Receitas'!W$23+(AN87*DD$11*'Projeções - Receitas'!W$25)</f>
        <v>61646599804.917259</v>
      </c>
      <c r="BK87" s="356">
        <f>(AO87*SUMPRODUCT(DE$10:DE$13,DE$28:DE$31)+AZ87*SUMPRODUCT(DE$14:DE$23,DE$32:DE$41))*'Projeções - Receitas'!X$23+(AO87*DE$11*'Projeções - Receitas'!X$25)</f>
        <v>68118307150.972725</v>
      </c>
      <c r="BL87" s="356">
        <f>(AP87*SUMPRODUCT(DF$10:DF$13,DF$28:DF$31)+BA87*SUMPRODUCT(DF$14:DF$23,DF$32:DF$41))*'Projeções - Receitas'!Y$23+(AP87*DF$11*'Projeções - Receitas'!Y$25)</f>
        <v>75255513222.890808</v>
      </c>
      <c r="BM87" s="356">
        <f>(AQ87*SUMPRODUCT(DG$10:DG$13,DG$28:DG$31)+BB87*SUMPRODUCT(DG$14:DG$23,DG$32:DG$41))*'Projeções - Receitas'!Z$23+(AQ87*DG$11*'Projeções - Receitas'!Z$25)</f>
        <v>83131129298.594666</v>
      </c>
      <c r="BN87" s="356">
        <f>(AR87*SUMPRODUCT(DH$10:DH$13,DH$28:DH$31)+BC87*SUMPRODUCT(DH$14:DH$23,DH$32:DH$41))*'Projeções - Receitas'!AA$23+(AR87*DH$11*'Projeções - Receitas'!AA$25)</f>
        <v>91817980688.617081</v>
      </c>
      <c r="BO87" s="356">
        <f>(AS87*SUMPRODUCT(DI$10:DI$13,DI$28:DI$31)+BD87*SUMPRODUCT(DI$14:DI$23,DI$32:DI$41))*'Projeções - Receitas'!AB$23+(AS87*DI$11*'Projeções - Receitas'!AB$25)</f>
        <v>101396592301.45499</v>
      </c>
      <c r="BP87" s="356">
        <f>(AT87*SUMPRODUCT(DJ$10:DJ$13,DJ$28:DJ$31)+BE87*SUMPRODUCT(DJ$14:DJ$23,DJ$32:DJ$41))*'Projeções - Receitas'!AC$23+(AT87*DJ$11*'Projeções - Receitas'!AC$25)</f>
        <v>111957871311.78203</v>
      </c>
      <c r="BQ87" s="356">
        <f>(AU87*SUMPRODUCT(DK$10:DK$13,DK$28:DK$31)+BF87*SUMPRODUCT(DK$14:DK$23,DK$32:DK$41))*'Projeções - Receitas'!AD$23+(AU87*DK$11*'Projeções - Receitas'!AD$25)</f>
        <v>144755968315.73914</v>
      </c>
      <c r="BR87" s="357">
        <f>((BG87+'DRE + DCF'!T$12)*(1+'DRE + DCF'!T$15)+'DRE + DCF'!T$18)*(1+'DRE + DCF'!T$25)*'DRE + DCF'!T$33</f>
        <v>34693922759.487839</v>
      </c>
      <c r="BS87" s="357">
        <f>((BH87+'DRE + DCF'!U$12)*(1+'DRE + DCF'!U$15)+'DRE + DCF'!U$18)*(1+'DRE + DCF'!U$25)*'DRE + DCF'!U$33</f>
        <v>26421576681.885784</v>
      </c>
      <c r="BT87" s="357">
        <f>((BI87+'DRE + DCF'!V$12)*(1+'DRE + DCF'!V$15)+'DRE + DCF'!V$18)*(1+'DRE + DCF'!V$25)*'DRE + DCF'!V$33</f>
        <v>29325541296.054974</v>
      </c>
      <c r="BU87" s="357">
        <f>((BJ87+'DRE + DCF'!W$12)*(1+'DRE + DCF'!W$15)+'DRE + DCF'!W$18)*(1+'DRE + DCF'!W$25)*'DRE + DCF'!W$33</f>
        <v>32476220728.253529</v>
      </c>
      <c r="BV87" s="357">
        <f>((BK87+'DRE + DCF'!X$12)*(1+'DRE + DCF'!X$15)+'DRE + DCF'!X$18)*(1+'DRE + DCF'!X$25)*'DRE + DCF'!X$33</f>
        <v>35920588308.212273</v>
      </c>
      <c r="BW87" s="357">
        <f>((BL87+'DRE + DCF'!Y$12)*(1+'DRE + DCF'!Y$15)+'DRE + DCF'!Y$18)*(1+'DRE + DCF'!Y$25)*'DRE + DCF'!Y$33</f>
        <v>39707266782.206978</v>
      </c>
      <c r="BX87" s="357">
        <f>((BM87+'DRE + DCF'!Z$12)*(1+'DRE + DCF'!Z$15)+'DRE + DCF'!Z$18)*(1+'DRE + DCF'!Z$25)*'DRE + DCF'!Z$33</f>
        <v>43882872444.507797</v>
      </c>
      <c r="BY87" s="357">
        <f>((BN87+'DRE + DCF'!AA$12)*(1+'DRE + DCF'!AA$15)+'DRE + DCF'!AA$18)*(1+'DRE + DCF'!AA$25)*'DRE + DCF'!AA$33</f>
        <v>48490285061.843689</v>
      </c>
      <c r="BZ87" s="357">
        <f>((BO87+'DRE + DCF'!AB$12)*(1+'DRE + DCF'!AB$15)+'DRE + DCF'!AB$18)*(1+'DRE + DCF'!AB$25)*'DRE + DCF'!AB$33</f>
        <v>53576187450.75222</v>
      </c>
      <c r="CA87" s="357">
        <f>((BP87+'DRE + DCF'!AC$12)*(1+'DRE + DCF'!AC$15)+'DRE + DCF'!AC$18)*(1+'DRE + DCF'!AC$25)*'DRE + DCF'!AC$33</f>
        <v>59193819493.208099</v>
      </c>
      <c r="CB87" s="357">
        <f>((BQ87+'DRE + DCF'!AD$12)*(1+'DRE + DCF'!AD$15)+'DRE + DCF'!AD$18)*(1+'DRE + DCF'!AD$25)*'DRE + DCF'!AD$33</f>
        <v>76479091094.332855</v>
      </c>
      <c r="CC87" s="357">
        <f>BR87*(1-DA$47)+('DRE + DCF'!N$53*10^6)</f>
        <v>199795033498.26712</v>
      </c>
      <c r="CD87" s="357">
        <f>BS87*(1-DB$47)+('DRE + DCF'!T$53*10^6)</f>
        <v>201182886567.44443</v>
      </c>
      <c r="CE87" s="357">
        <f>BT87*(1-DC$47)+('DRE + DCF'!U$53*10^6)</f>
        <v>220223661223.55225</v>
      </c>
      <c r="CF87" s="357">
        <f>BU87*(1-DD$47)+('DRE + DCF'!V$53*10^6)</f>
        <v>241306941050.69141</v>
      </c>
      <c r="CG87" s="357">
        <f>BV87*(1-DE$47)+('DRE + DCF'!W$53*10^6)</f>
        <v>264623355554.86929</v>
      </c>
      <c r="CH87" s="357">
        <f>BW87*(1-DF$47)+('DRE + DCF'!X$53*10^6)</f>
        <v>290394751372.65039</v>
      </c>
      <c r="CI87" s="357">
        <f>BX87*(1-DG$47)+('DRE + DCF'!Y$53*10^6)</f>
        <v>318873063686.27081</v>
      </c>
      <c r="CJ87" s="357">
        <f>BY87*(1-DH$47)+('DRE + DCF'!Z$53*10^6)</f>
        <v>350337969806.40222</v>
      </c>
      <c r="CK87" s="357">
        <f>BZ87*(1-DI$47)+('DRE + DCF'!AA$53*10^6)</f>
        <v>385099159055.66614</v>
      </c>
      <c r="CL87" s="357">
        <f>CA87*(1-DJ$47)+('DRE + DCF'!AB$53*10^6)</f>
        <v>423500476597.33862</v>
      </c>
      <c r="CM87" s="357">
        <f>CB87*(1-DK$47)+('DRE + DCF'!AC$53*10^6)</f>
        <v>472569810027.27271</v>
      </c>
      <c r="CN87" s="357">
        <f t="shared" si="87"/>
        <v>1113664017607.9451</v>
      </c>
      <c r="CO87" s="357">
        <f t="shared" si="88"/>
        <v>1182738896742.3821</v>
      </c>
      <c r="CP87" s="357">
        <f t="shared" si="89"/>
        <v>1128887991833.0129</v>
      </c>
      <c r="CQ87" s="357">
        <f t="shared" si="90"/>
        <v>1264354550852.9746</v>
      </c>
      <c r="CR87" s="357">
        <f t="shared" si="91"/>
        <v>1416077096955.3318</v>
      </c>
      <c r="CS87" s="357">
        <f t="shared" si="92"/>
        <v>1586006348589.9717</v>
      </c>
      <c r="CT87" s="357">
        <f t="shared" si="93"/>
        <v>1776327110420.7683</v>
      </c>
      <c r="CU87" s="357">
        <f t="shared" si="94"/>
        <v>1989486363671.2607</v>
      </c>
      <c r="CV87" s="357">
        <f t="shared" si="95"/>
        <v>2228224727311.8125</v>
      </c>
      <c r="CW87" s="357">
        <f t="shared" si="96"/>
        <v>2495611694589.23</v>
      </c>
      <c r="CX87" s="358">
        <f t="shared" si="97"/>
        <v>2795085097939.9385</v>
      </c>
    </row>
    <row r="88" spans="4:102" ht="30" customHeight="1" x14ac:dyDescent="0.25">
      <c r="D88" s="355">
        <f t="shared" si="55"/>
        <v>2.2139547805801324E-2</v>
      </c>
      <c r="E88" s="64">
        <f t="shared" si="56"/>
        <v>1.2837228267654294E-2</v>
      </c>
      <c r="F88" s="64">
        <f t="shared" si="57"/>
        <v>3.7807392446030791E-2</v>
      </c>
      <c r="G88" s="64">
        <f t="shared" si="58"/>
        <v>3.3582991687936881E-2</v>
      </c>
      <c r="H88" s="64">
        <f t="shared" si="59"/>
        <v>2.9601656368344498E-2</v>
      </c>
      <c r="I88" s="64">
        <f t="shared" si="60"/>
        <v>2.583072465359651E-2</v>
      </c>
      <c r="J88" s="64">
        <f t="shared" si="61"/>
        <v>2.2246807689703163E-2</v>
      </c>
      <c r="K88" s="64">
        <f t="shared" si="62"/>
        <v>1.8830433493681048E-2</v>
      </c>
      <c r="L88" s="64">
        <f t="shared" si="63"/>
        <v>1.5564994272401655E-2</v>
      </c>
      <c r="M88" s="64">
        <f t="shared" si="64"/>
        <v>1.2436654306030526E-2</v>
      </c>
      <c r="N88" s="64">
        <f t="shared" si="65"/>
        <v>1.1811604791548608E-2</v>
      </c>
      <c r="O88" s="64">
        <f t="shared" si="99"/>
        <v>3.8500000000000027E-2</v>
      </c>
      <c r="P88" s="64">
        <f t="shared" si="99"/>
        <v>3.8500000000000027E-2</v>
      </c>
      <c r="Q88" s="64">
        <f t="shared" si="46"/>
        <v>3.8500000000000027E-2</v>
      </c>
      <c r="R88" s="64">
        <f t="shared" si="47"/>
        <v>3.8500000000000027E-2</v>
      </c>
      <c r="S88" s="64">
        <f t="shared" si="48"/>
        <v>3.8500000000000027E-2</v>
      </c>
      <c r="T88" s="64">
        <f t="shared" si="49"/>
        <v>3.8500000000000027E-2</v>
      </c>
      <c r="U88" s="64">
        <f t="shared" si="50"/>
        <v>3.8500000000000027E-2</v>
      </c>
      <c r="V88" s="64">
        <f t="shared" si="51"/>
        <v>3.8500000000000027E-2</v>
      </c>
      <c r="W88" s="64">
        <f t="shared" si="52"/>
        <v>3.8500000000000027E-2</v>
      </c>
      <c r="X88" s="64">
        <f t="shared" si="53"/>
        <v>3.8500000000000027E-2</v>
      </c>
      <c r="Y88" s="64">
        <f t="shared" si="54"/>
        <v>3.8500000000000027E-2</v>
      </c>
      <c r="Z88" s="64">
        <f t="shared" si="66"/>
        <v>0.17932702604760858</v>
      </c>
      <c r="AA88" s="64">
        <f t="shared" si="98"/>
        <v>0.17002470650946155</v>
      </c>
      <c r="AB88" s="64">
        <f t="shared" si="67"/>
        <v>0.19499487068783805</v>
      </c>
      <c r="AC88" s="64">
        <f t="shared" si="68"/>
        <v>0.19077046992974414</v>
      </c>
      <c r="AD88" s="64">
        <f t="shared" si="69"/>
        <v>0.18678913461015176</v>
      </c>
      <c r="AE88" s="64">
        <f t="shared" si="70"/>
        <v>0.18301820289540377</v>
      </c>
      <c r="AF88" s="64">
        <f t="shared" si="71"/>
        <v>0.17943428593151042</v>
      </c>
      <c r="AG88" s="64">
        <f t="shared" si="72"/>
        <v>0.17601791173548831</v>
      </c>
      <c r="AH88" s="64">
        <f t="shared" si="73"/>
        <v>0.17275247251420892</v>
      </c>
      <c r="AI88" s="64">
        <f t="shared" si="74"/>
        <v>0.16962413254783779</v>
      </c>
      <c r="AJ88" s="64">
        <f t="shared" si="75"/>
        <v>0.16899908303335587</v>
      </c>
      <c r="AK88" s="356">
        <f>(1+O88)*'Projeções - Receitas'!N$34</f>
        <v>1914144841395.0918</v>
      </c>
      <c r="AL88" s="356">
        <f>(1+P88)*'Projeções - Receitas'!T$34</f>
        <v>2016842450314.1064</v>
      </c>
      <c r="AM88" s="356">
        <f>(1+Q88)*'Projeções - Receitas'!U$34</f>
        <v>2258863544351.7993</v>
      </c>
      <c r="AN88" s="356">
        <f>(1+R88)*'Projeções - Receitas'!V$34</f>
        <v>2529927169674.0156</v>
      </c>
      <c r="AO88" s="356">
        <f>(1+S88)*'Projeções - Receitas'!W$34</f>
        <v>2833518430034.8979</v>
      </c>
      <c r="AP88" s="356">
        <f>(1+T88)*'Projeções - Receitas'!X$34</f>
        <v>3173540641639.0854</v>
      </c>
      <c r="AQ88" s="356">
        <f>(1+U88)*'Projeções - Receitas'!Y$34</f>
        <v>3554365518635.7759</v>
      </c>
      <c r="AR88" s="356">
        <f>(1+V88)*'Projeções - Receitas'!Z$34</f>
        <v>3980889380872.0698</v>
      </c>
      <c r="AS88" s="356">
        <f>(1+W88)*'Projeções - Receitas'!AA$34</f>
        <v>4458596106576.7188</v>
      </c>
      <c r="AT88" s="356">
        <f>(1+X88)*'Projeções - Receitas'!AB$34</f>
        <v>4993627639365.9258</v>
      </c>
      <c r="AU88" s="356">
        <f>(1+Y88)*'Projeções - Receitas'!AC$34</f>
        <v>5592862956089.8379</v>
      </c>
      <c r="AV88" s="357">
        <f t="shared" si="76"/>
        <v>1679951042610.51</v>
      </c>
      <c r="AW88" s="357">
        <f t="shared" si="77"/>
        <v>1770083696862.1924</v>
      </c>
      <c r="AX88" s="357">
        <f t="shared" si="78"/>
        <v>1982493740485.6555</v>
      </c>
      <c r="AY88" s="357">
        <f t="shared" si="79"/>
        <v>2220392989343.9346</v>
      </c>
      <c r="AZ88" s="357">
        <f t="shared" si="80"/>
        <v>2486840148065.207</v>
      </c>
      <c r="BA88" s="357">
        <f t="shared" si="81"/>
        <v>2785260965833.0317</v>
      </c>
      <c r="BB88" s="357">
        <f t="shared" si="82"/>
        <v>3119492281732.9956</v>
      </c>
      <c r="BC88" s="357">
        <f t="shared" si="83"/>
        <v>3493831355540.9561</v>
      </c>
      <c r="BD88" s="357">
        <f t="shared" si="84"/>
        <v>3913091118205.8711</v>
      </c>
      <c r="BE88" s="357">
        <f t="shared" si="85"/>
        <v>4382662052390.5767</v>
      </c>
      <c r="BF88" s="357">
        <f t="shared" si="86"/>
        <v>4908581498677.4463</v>
      </c>
      <c r="BG88" s="356">
        <f>(AK88*SUMPRODUCT(DA$10:DA$13,DA$28:DA$31)+AV88*SUMPRODUCT(DA$14:DA$23,DA$32:DA$41))*'Projeções - Receitas'!T$23+(AK88*DA$11*'Projeções - Receitas'!T$25)</f>
        <v>62564274041.548828</v>
      </c>
      <c r="BH88" s="356">
        <f>(AL88*SUMPRODUCT(DB$10:DB$13,DB$28:DB$31)+AW88*SUMPRODUCT(DB$14:DB$23,DB$32:DB$41))*'Projeções - Receitas'!U$23+(AL88*DB$11*'Projeções - Receitas'!U$25)</f>
        <v>50422018961.267197</v>
      </c>
      <c r="BI88" s="356">
        <f>(AM88*SUMPRODUCT(DC$10:DC$13,DC$28:DC$31)+AX88*SUMPRODUCT(DC$14:DC$23,DC$32:DC$41))*'Projeções - Receitas'!V$23+(AM88*DC$11*'Projeções - Receitas'!V$25)</f>
        <v>55791025066.65361</v>
      </c>
      <c r="BJ88" s="356">
        <f>(AN88*SUMPRODUCT(DD$10:DD$13,DD$28:DD$31)+AY88*SUMPRODUCT(DD$14:DD$23,DD$32:DD$41))*'Projeções - Receitas'!W$23+(AN88*DD$11*'Projeções - Receitas'!W$25)</f>
        <v>61676294698.850212</v>
      </c>
      <c r="BK88" s="356">
        <f>(AO88*SUMPRODUCT(DE$10:DE$13,DE$28:DE$31)+AZ88*SUMPRODUCT(DE$14:DE$23,DE$32:DE$41))*'Projeções - Receitas'!X$23+(AO88*DE$11*'Projeções - Receitas'!X$25)</f>
        <v>68151119437.65435</v>
      </c>
      <c r="BL88" s="356">
        <f>(AP88*SUMPRODUCT(DF$10:DF$13,DF$28:DF$31)+BA88*SUMPRODUCT(DF$14:DF$23,DF$32:DF$41))*'Projeções - Receitas'!Y$23+(AP88*DF$11*'Projeções - Receitas'!Y$25)</f>
        <v>75291763470.108002</v>
      </c>
      <c r="BM88" s="356">
        <f>(AQ88*SUMPRODUCT(DG$10:DG$13,DG$28:DG$31)+BB88*SUMPRODUCT(DG$14:DG$23,DG$32:DG$41))*'Projeções - Receitas'!Z$23+(AQ88*DG$11*'Projeções - Receitas'!Z$25)</f>
        <v>83171173195.17395</v>
      </c>
      <c r="BN88" s="356">
        <f>(AR88*SUMPRODUCT(DH$10:DH$13,DH$28:DH$31)+BC88*SUMPRODUCT(DH$14:DH$23,DH$32:DH$41))*'Projeções - Receitas'!AA$23+(AR88*DH$11*'Projeções - Receitas'!AA$25)</f>
        <v>91862209003.014252</v>
      </c>
      <c r="BO88" s="356">
        <f>(AS88*SUMPRODUCT(DI$10:DI$13,DI$28:DI$31)+BD88*SUMPRODUCT(DI$14:DI$23,DI$32:DI$41))*'Projeções - Receitas'!AB$23+(AS88*DI$11*'Projeções - Receitas'!AB$25)</f>
        <v>101445434590.61751</v>
      </c>
      <c r="BP88" s="356">
        <f>(AT88*SUMPRODUCT(DJ$10:DJ$13,DJ$28:DJ$31)+BE88*SUMPRODUCT(DJ$14:DJ$23,DJ$32:DJ$41))*'Projeções - Receitas'!AC$23+(AT88*DJ$11*'Projeções - Receitas'!AC$25)</f>
        <v>112011800922.24051</v>
      </c>
      <c r="BQ88" s="356">
        <f>(AU88*SUMPRODUCT(DK$10:DK$13,DK$28:DK$31)+BF88*SUMPRODUCT(DK$14:DK$23,DK$32:DK$41))*'Projeções - Receitas'!AD$23+(AU88*DK$11*'Projeções - Receitas'!AD$25)</f>
        <v>144825696624.17642</v>
      </c>
      <c r="BR88" s="357">
        <f>((BG88+'DRE + DCF'!T$12)*(1+'DRE + DCF'!T$15)+'DRE + DCF'!T$18)*(1+'DRE + DCF'!T$25)*'DRE + DCF'!T$33</f>
        <v>34712369395.391411</v>
      </c>
      <c r="BS88" s="357">
        <f>((BH88+'DRE + DCF'!U$12)*(1+'DRE + DCF'!U$15)+'DRE + DCF'!U$18)*(1+'DRE + DCF'!U$25)*'DRE + DCF'!U$33</f>
        <v>26436266213.171097</v>
      </c>
      <c r="BT88" s="357">
        <f>((BI88+'DRE + DCF'!V$12)*(1+'DRE + DCF'!V$15)+'DRE + DCF'!V$18)*(1+'DRE + DCF'!V$25)*'DRE + DCF'!V$33</f>
        <v>29341776533.760132</v>
      </c>
      <c r="BU88" s="357">
        <f>((BJ88+'DRE + DCF'!W$12)*(1+'DRE + DCF'!W$15)+'DRE + DCF'!W$18)*(1+'DRE + DCF'!W$25)*'DRE + DCF'!W$33</f>
        <v>32494148182.717426</v>
      </c>
      <c r="BV88" s="357">
        <f>((BK88+'DRE + DCF'!X$12)*(1+'DRE + DCF'!X$15)+'DRE + DCF'!X$18)*(1+'DRE + DCF'!X$25)*'DRE + DCF'!X$33</f>
        <v>35940375256.875481</v>
      </c>
      <c r="BW88" s="357">
        <f>((BL88+'DRE + DCF'!Y$12)*(1+'DRE + DCF'!Y$15)+'DRE + DCF'!Y$18)*(1+'DRE + DCF'!Y$25)*'DRE + DCF'!Y$33</f>
        <v>39729102034.716286</v>
      </c>
      <c r="BX88" s="357">
        <f>((BM88+'DRE + DCF'!Z$12)*(1+'DRE + DCF'!Z$15)+'DRE + DCF'!Z$18)*(1+'DRE + DCF'!Z$25)*'DRE + DCF'!Z$33</f>
        <v>43906965280.717407</v>
      </c>
      <c r="BY88" s="357">
        <f>((BN88+'DRE + DCF'!AA$12)*(1+'DRE + DCF'!AA$15)+'DRE + DCF'!AA$18)*(1+'DRE + DCF'!AA$25)*'DRE + DCF'!AA$33</f>
        <v>48516865110.408821</v>
      </c>
      <c r="BZ88" s="357">
        <f>((BO88+'DRE + DCF'!AB$12)*(1+'DRE + DCF'!AB$15)+'DRE + DCF'!AB$18)*(1+'DRE + DCF'!AB$25)*'DRE + DCF'!AB$33</f>
        <v>53605506819.103302</v>
      </c>
      <c r="CA88" s="357">
        <f>((BP88+'DRE + DCF'!AC$12)*(1+'DRE + DCF'!AC$15)+'DRE + DCF'!AC$18)*(1+'DRE + DCF'!AC$25)*'DRE + DCF'!AC$33</f>
        <v>59226155659.603783</v>
      </c>
      <c r="CB88" s="357">
        <f>((BQ88+'DRE + DCF'!AD$12)*(1+'DRE + DCF'!AD$15)+'DRE + DCF'!AD$18)*(1+'DRE + DCF'!AD$25)*'DRE + DCF'!AD$33</f>
        <v>76520000307.550598</v>
      </c>
      <c r="CC88" s="357">
        <f>BR88*(1-DA$47)+('DRE + DCF'!N$53*10^6)</f>
        <v>199806255742.9462</v>
      </c>
      <c r="CD88" s="357">
        <f>BS88*(1-DB$47)+('DRE + DCF'!T$53*10^6)</f>
        <v>201191700286.21561</v>
      </c>
      <c r="CE88" s="357">
        <f>BT88*(1-DC$47)+('DRE + DCF'!U$53*10^6)</f>
        <v>220233402366.17532</v>
      </c>
      <c r="CF88" s="357">
        <f>BU88*(1-DD$47)+('DRE + DCF'!V$53*10^6)</f>
        <v>241317697523.36975</v>
      </c>
      <c r="CG88" s="357">
        <f>BV88*(1-DE$47)+('DRE + DCF'!W$53*10^6)</f>
        <v>264635227724.0672</v>
      </c>
      <c r="CH88" s="357">
        <f>BW88*(1-DF$47)+('DRE + DCF'!X$53*10^6)</f>
        <v>290407852524.15601</v>
      </c>
      <c r="CI88" s="357">
        <f>BX88*(1-DG$47)+('DRE + DCF'!Y$53*10^6)</f>
        <v>318887519387.99658</v>
      </c>
      <c r="CJ88" s="357">
        <f>BY88*(1-DH$47)+('DRE + DCF'!Z$53*10^6)</f>
        <v>350353917835.54132</v>
      </c>
      <c r="CK88" s="357">
        <f>BZ88*(1-DI$47)+('DRE + DCF'!AA$53*10^6)</f>
        <v>385116750676.67676</v>
      </c>
      <c r="CL88" s="357">
        <f>CA88*(1-DJ$47)+('DRE + DCF'!AB$53*10^6)</f>
        <v>423519878297.17603</v>
      </c>
      <c r="CM88" s="357">
        <f>CB88*(1-DK$47)+('DRE + DCF'!AC$53*10^6)</f>
        <v>472594355555.20331</v>
      </c>
      <c r="CN88" s="357">
        <f t="shared" si="87"/>
        <v>1114200464629.9141</v>
      </c>
      <c r="CO88" s="357">
        <f t="shared" si="88"/>
        <v>1183308616827.5178</v>
      </c>
      <c r="CP88" s="357">
        <f t="shared" si="89"/>
        <v>1129431772175.8997</v>
      </c>
      <c r="CQ88" s="357">
        <f t="shared" si="90"/>
        <v>1264963584837.0078</v>
      </c>
      <c r="CR88" s="357">
        <f t="shared" si="91"/>
        <v>1416759215017.449</v>
      </c>
      <c r="CS88" s="357">
        <f t="shared" si="92"/>
        <v>1586770320819.5427</v>
      </c>
      <c r="CT88" s="357">
        <f t="shared" si="93"/>
        <v>1777182759317.8879</v>
      </c>
      <c r="CU88" s="357">
        <f t="shared" si="94"/>
        <v>1990444690436.0349</v>
      </c>
      <c r="CV88" s="357">
        <f t="shared" si="95"/>
        <v>2229298053288.3594</v>
      </c>
      <c r="CW88" s="357">
        <f t="shared" si="96"/>
        <v>2496813819682.9629</v>
      </c>
      <c r="CX88" s="358">
        <f t="shared" si="97"/>
        <v>2796431478044.9189</v>
      </c>
    </row>
    <row r="89" spans="4:102" ht="30" customHeight="1" x14ac:dyDescent="0.25">
      <c r="D89" s="355">
        <f t="shared" si="55"/>
        <v>2.2063317079506595E-2</v>
      </c>
      <c r="E89" s="64">
        <f t="shared" si="56"/>
        <v>1.2762851730174773E-2</v>
      </c>
      <c r="F89" s="64">
        <f t="shared" si="57"/>
        <v>3.7722175350133419E-2</v>
      </c>
      <c r="G89" s="64">
        <f t="shared" si="58"/>
        <v>3.3499686135105761E-2</v>
      </c>
      <c r="H89" s="64">
        <f t="shared" si="59"/>
        <v>2.9520143242805913E-2</v>
      </c>
      <c r="I89" s="64">
        <f t="shared" si="60"/>
        <v>2.5750902961827499E-2</v>
      </c>
      <c r="J89" s="64">
        <f t="shared" si="61"/>
        <v>2.2168588318009941E-2</v>
      </c>
      <c r="K89" s="64">
        <f t="shared" si="62"/>
        <v>1.8753736488887229E-2</v>
      </c>
      <c r="L89" s="64">
        <f t="shared" si="63"/>
        <v>1.5489747568282447E-2</v>
      </c>
      <c r="M89" s="64">
        <f t="shared" si="64"/>
        <v>1.2362792597186451E-2</v>
      </c>
      <c r="N89" s="64">
        <f t="shared" si="65"/>
        <v>1.1739050255228256E-2</v>
      </c>
      <c r="O89" s="64">
        <f t="shared" si="99"/>
        <v>3.9000000000000028E-2</v>
      </c>
      <c r="P89" s="64">
        <f t="shared" si="99"/>
        <v>3.9000000000000028E-2</v>
      </c>
      <c r="Q89" s="64">
        <f t="shared" si="46"/>
        <v>3.9000000000000028E-2</v>
      </c>
      <c r="R89" s="64">
        <f t="shared" si="47"/>
        <v>3.9000000000000028E-2</v>
      </c>
      <c r="S89" s="64">
        <f t="shared" si="48"/>
        <v>3.9000000000000028E-2</v>
      </c>
      <c r="T89" s="64">
        <f t="shared" si="49"/>
        <v>3.9000000000000028E-2</v>
      </c>
      <c r="U89" s="64">
        <f t="shared" si="50"/>
        <v>3.9000000000000028E-2</v>
      </c>
      <c r="V89" s="64">
        <f t="shared" si="51"/>
        <v>3.9000000000000028E-2</v>
      </c>
      <c r="W89" s="64">
        <f t="shared" si="52"/>
        <v>3.9000000000000028E-2</v>
      </c>
      <c r="X89" s="64">
        <f t="shared" si="53"/>
        <v>3.9000000000000028E-2</v>
      </c>
      <c r="Y89" s="64">
        <f t="shared" si="54"/>
        <v>3.9000000000000028E-2</v>
      </c>
      <c r="Z89" s="64">
        <f t="shared" si="66"/>
        <v>0.17925079532131385</v>
      </c>
      <c r="AA89" s="64">
        <f t="shared" si="98"/>
        <v>0.16995032997198203</v>
      </c>
      <c r="AB89" s="64">
        <f t="shared" si="67"/>
        <v>0.19490965359194068</v>
      </c>
      <c r="AC89" s="64">
        <f t="shared" si="68"/>
        <v>0.19068716437691302</v>
      </c>
      <c r="AD89" s="64">
        <f t="shared" si="69"/>
        <v>0.18670762148461317</v>
      </c>
      <c r="AE89" s="64">
        <f t="shared" si="70"/>
        <v>0.18293838120363476</v>
      </c>
      <c r="AF89" s="64">
        <f t="shared" si="71"/>
        <v>0.1793560665598172</v>
      </c>
      <c r="AG89" s="64">
        <f t="shared" si="72"/>
        <v>0.17594121473069449</v>
      </c>
      <c r="AH89" s="64">
        <f t="shared" si="73"/>
        <v>0.17267722581008971</v>
      </c>
      <c r="AI89" s="64">
        <f t="shared" si="74"/>
        <v>0.16955027083899371</v>
      </c>
      <c r="AJ89" s="64">
        <f t="shared" si="75"/>
        <v>0.16892652849703552</v>
      </c>
      <c r="AK89" s="356">
        <f>(1+O89)*'Projeções - Receitas'!N$34</f>
        <v>1915066432556.0908</v>
      </c>
      <c r="AL89" s="356">
        <f>(1+P89)*'Projeções - Receitas'!T$34</f>
        <v>2017813486640.6899</v>
      </c>
      <c r="AM89" s="356">
        <f>(1+Q89)*'Projeções - Receitas'!U$34</f>
        <v>2259951105037.5728</v>
      </c>
      <c r="AN89" s="356">
        <f>(1+R89)*'Projeções - Receitas'!V$34</f>
        <v>2531145237642.082</v>
      </c>
      <c r="AO89" s="356">
        <f>(1+S89)*'Projeções - Receitas'!W$34</f>
        <v>2834882666159.1318</v>
      </c>
      <c r="AP89" s="356">
        <f>(1+T89)*'Projeções - Receitas'!X$34</f>
        <v>3175068586098.228</v>
      </c>
      <c r="AQ89" s="356">
        <f>(1+U89)*'Projeções - Receitas'!Y$34</f>
        <v>3556076816430.0156</v>
      </c>
      <c r="AR89" s="356">
        <f>(1+V89)*'Projeções - Receitas'!Z$34</f>
        <v>3982806034401.6177</v>
      </c>
      <c r="AS89" s="356">
        <f>(1+W89)*'Projeções - Receitas'!AA$34</f>
        <v>4460742758529.8125</v>
      </c>
      <c r="AT89" s="356">
        <f>(1+X89)*'Projeções - Receitas'!AB$34</f>
        <v>4996031889553.3906</v>
      </c>
      <c r="AU89" s="356">
        <f>(1+Y89)*'Projeções - Receitas'!AC$34</f>
        <v>5595555716299.7988</v>
      </c>
      <c r="AV89" s="357">
        <f t="shared" si="76"/>
        <v>1680759877970.4573</v>
      </c>
      <c r="AW89" s="357">
        <f t="shared" si="77"/>
        <v>1770935927818.7942</v>
      </c>
      <c r="AX89" s="357">
        <f t="shared" si="78"/>
        <v>1983448239157.0496</v>
      </c>
      <c r="AY89" s="357">
        <f t="shared" si="79"/>
        <v>2221462027855.896</v>
      </c>
      <c r="AZ89" s="357">
        <f t="shared" si="80"/>
        <v>2488037471198.6035</v>
      </c>
      <c r="BA89" s="357">
        <f t="shared" si="81"/>
        <v>2786601967742.436</v>
      </c>
      <c r="BB89" s="357">
        <f t="shared" si="82"/>
        <v>3120994203871.5288</v>
      </c>
      <c r="BC89" s="357">
        <f t="shared" si="83"/>
        <v>3495513508336.1123</v>
      </c>
      <c r="BD89" s="357">
        <f t="shared" si="84"/>
        <v>3914975129336.4468</v>
      </c>
      <c r="BE89" s="357">
        <f t="shared" si="85"/>
        <v>4384772144856.8208</v>
      </c>
      <c r="BF89" s="357">
        <f t="shared" si="86"/>
        <v>4910944802239.6406</v>
      </c>
      <c r="BG89" s="356">
        <f>(AK89*SUMPRODUCT(DA$10:DA$13,DA$28:DA$31)+AV89*SUMPRODUCT(DA$14:DA$23,DA$32:DA$41))*'Projeções - Receitas'!T$23+(AK89*DA$11*'Projeções - Receitas'!T$25)</f>
        <v>62594396465.256798</v>
      </c>
      <c r="BH89" s="356">
        <f>(AL89*SUMPRODUCT(DB$10:DB$13,DB$28:DB$31)+AW89*SUMPRODUCT(DB$14:DB$23,DB$32:DB$41))*'Projeções - Receitas'!U$23+(AL89*DB$11*'Projeções - Receitas'!U$25)</f>
        <v>50446295330.531181</v>
      </c>
      <c r="BI89" s="356">
        <f>(AM89*SUMPRODUCT(DC$10:DC$13,DC$28:DC$31)+AX89*SUMPRODUCT(DC$14:DC$23,DC$32:DC$41))*'Projeções - Receitas'!V$23+(AM89*DC$11*'Projeções - Receitas'!V$25)</f>
        <v>55817886417.191231</v>
      </c>
      <c r="BJ89" s="356">
        <f>(AN89*SUMPRODUCT(DD$10:DD$13,DD$28:DD$31)+AY89*SUMPRODUCT(DD$14:DD$23,DD$32:DD$41))*'Projeções - Receitas'!W$23+(AN89*DD$11*'Projeções - Receitas'!W$25)</f>
        <v>61705989592.783241</v>
      </c>
      <c r="BK89" s="356">
        <f>(AO89*SUMPRODUCT(DE$10:DE$13,DE$28:DE$31)+AZ89*SUMPRODUCT(DE$14:DE$23,DE$32:DE$41))*'Projeções - Receitas'!X$23+(AO89*DE$11*'Projeções - Receitas'!X$25)</f>
        <v>68183931724.335915</v>
      </c>
      <c r="BL89" s="356">
        <f>(AP89*SUMPRODUCT(DF$10:DF$13,DF$28:DF$31)+BA89*SUMPRODUCT(DF$14:DF$23,DF$32:DF$41))*'Projeções - Receitas'!Y$23+(AP89*DF$11*'Projeções - Receitas'!Y$25)</f>
        <v>75328013717.325211</v>
      </c>
      <c r="BM89" s="356">
        <f>(AQ89*SUMPRODUCT(DG$10:DG$13,DG$28:DG$31)+BB89*SUMPRODUCT(DG$14:DG$23,DG$32:DG$41))*'Projeções - Receitas'!Z$23+(AQ89*DG$11*'Projeções - Receitas'!Z$25)</f>
        <v>83211217091.753235</v>
      </c>
      <c r="BN89" s="356">
        <f>(AR89*SUMPRODUCT(DH$10:DH$13,DH$28:DH$31)+BC89*SUMPRODUCT(DH$14:DH$23,DH$32:DH$41))*'Projeções - Receitas'!AA$23+(AR89*DH$11*'Projeções - Receitas'!AA$25)</f>
        <v>91906437317.411499</v>
      </c>
      <c r="BO89" s="356">
        <f>(AS89*SUMPRODUCT(DI$10:DI$13,DI$28:DI$31)+BD89*SUMPRODUCT(DI$14:DI$23,DI$32:DI$41))*'Projeções - Receitas'!AB$23+(AS89*DI$11*'Projeções - Receitas'!AB$25)</f>
        <v>101494276879.78003</v>
      </c>
      <c r="BP89" s="356">
        <f>(AT89*SUMPRODUCT(DJ$10:DJ$13,DJ$28:DJ$31)+BE89*SUMPRODUCT(DJ$14:DJ$23,DJ$32:DJ$41))*'Projeções - Receitas'!AC$23+(AT89*DJ$11*'Projeções - Receitas'!AC$25)</f>
        <v>112065730532.69901</v>
      </c>
      <c r="BQ89" s="356">
        <f>(AU89*SUMPRODUCT(DK$10:DK$13,DK$28:DK$31)+BF89*SUMPRODUCT(DK$14:DK$23,DK$32:DK$41))*'Projeções - Receitas'!AD$23+(AU89*DK$11*'Projeções - Receitas'!AD$25)</f>
        <v>144895424932.61359</v>
      </c>
      <c r="BR89" s="357">
        <f>((BG89+'DRE + DCF'!T$12)*(1+'DRE + DCF'!T$15)+'DRE + DCF'!T$18)*(1+'DRE + DCF'!T$25)*'DRE + DCF'!T$33</f>
        <v>34730816031.29493</v>
      </c>
      <c r="BS89" s="357">
        <f>((BH89+'DRE + DCF'!U$12)*(1+'DRE + DCF'!U$15)+'DRE + DCF'!U$18)*(1+'DRE + DCF'!U$25)*'DRE + DCF'!U$33</f>
        <v>26450955744.456417</v>
      </c>
      <c r="BT89" s="357">
        <f>((BI89+'DRE + DCF'!V$12)*(1+'DRE + DCF'!V$15)+'DRE + DCF'!V$18)*(1+'DRE + DCF'!V$25)*'DRE + DCF'!V$33</f>
        <v>29358011771.465286</v>
      </c>
      <c r="BU89" s="357">
        <f>((BJ89+'DRE + DCF'!W$12)*(1+'DRE + DCF'!W$15)+'DRE + DCF'!W$18)*(1+'DRE + DCF'!W$25)*'DRE + DCF'!W$33</f>
        <v>32512075637.181377</v>
      </c>
      <c r="BV89" s="357">
        <f>((BK89+'DRE + DCF'!X$12)*(1+'DRE + DCF'!X$15)+'DRE + DCF'!X$18)*(1+'DRE + DCF'!X$25)*'DRE + DCF'!X$33</f>
        <v>35960162205.538643</v>
      </c>
      <c r="BW89" s="357">
        <f>((BL89+'DRE + DCF'!Y$12)*(1+'DRE + DCF'!Y$15)+'DRE + DCF'!Y$18)*(1+'DRE + DCF'!Y$25)*'DRE + DCF'!Y$33</f>
        <v>39750937287.225609</v>
      </c>
      <c r="BX89" s="357">
        <f>((BM89+'DRE + DCF'!Z$12)*(1+'DRE + DCF'!Z$15)+'DRE + DCF'!Z$18)*(1+'DRE + DCF'!Z$25)*'DRE + DCF'!Z$33</f>
        <v>43931058116.927002</v>
      </c>
      <c r="BY89" s="357">
        <f>((BN89+'DRE + DCF'!AA$12)*(1+'DRE + DCF'!AA$15)+'DRE + DCF'!AA$18)*(1+'DRE + DCF'!AA$25)*'DRE + DCF'!AA$33</f>
        <v>48543445158.974022</v>
      </c>
      <c r="BZ89" s="357">
        <f>((BO89+'DRE + DCF'!AB$12)*(1+'DRE + DCF'!AB$15)+'DRE + DCF'!AB$18)*(1+'DRE + DCF'!AB$25)*'DRE + DCF'!AB$33</f>
        <v>53634826187.454384</v>
      </c>
      <c r="CA89" s="357">
        <f>((BP89+'DRE + DCF'!AC$12)*(1+'DRE + DCF'!AC$15)+'DRE + DCF'!AC$18)*(1+'DRE + DCF'!AC$25)*'DRE + DCF'!AC$33</f>
        <v>59258491825.999496</v>
      </c>
      <c r="CB89" s="357">
        <f>((BQ89+'DRE + DCF'!AD$12)*(1+'DRE + DCF'!AD$15)+'DRE + DCF'!AD$18)*(1+'DRE + DCF'!AD$25)*'DRE + DCF'!AD$33</f>
        <v>76560909520.768295</v>
      </c>
      <c r="CC89" s="357">
        <f>BR89*(1-DA$47)+('DRE + DCF'!N$53*10^6)</f>
        <v>199817477987.62524</v>
      </c>
      <c r="CD89" s="357">
        <f>BS89*(1-DB$47)+('DRE + DCF'!T$53*10^6)</f>
        <v>201200514004.98682</v>
      </c>
      <c r="CE89" s="357">
        <f>BT89*(1-DC$47)+('DRE + DCF'!U$53*10^6)</f>
        <v>220243143508.79843</v>
      </c>
      <c r="CF89" s="357">
        <f>BU89*(1-DD$47)+('DRE + DCF'!V$53*10^6)</f>
        <v>241328453996.04813</v>
      </c>
      <c r="CG89" s="357">
        <f>BV89*(1-DE$47)+('DRE + DCF'!W$53*10^6)</f>
        <v>264647099893.26511</v>
      </c>
      <c r="CH89" s="357">
        <f>BW89*(1-DF$47)+('DRE + DCF'!X$53*10^6)</f>
        <v>290420953675.66162</v>
      </c>
      <c r="CI89" s="357">
        <f>BX89*(1-DG$47)+('DRE + DCF'!Y$53*10^6)</f>
        <v>318901975089.72235</v>
      </c>
      <c r="CJ89" s="357">
        <f>BY89*(1-DH$47)+('DRE + DCF'!Z$53*10^6)</f>
        <v>350369865864.68042</v>
      </c>
      <c r="CK89" s="357">
        <f>BZ89*(1-DI$47)+('DRE + DCF'!AA$53*10^6)</f>
        <v>385134342297.68744</v>
      </c>
      <c r="CL89" s="357">
        <f>CA89*(1-DJ$47)+('DRE + DCF'!AB$53*10^6)</f>
        <v>423539279997.01343</v>
      </c>
      <c r="CM89" s="357">
        <f>CB89*(1-DK$47)+('DRE + DCF'!AC$53*10^6)</f>
        <v>472618901083.13397</v>
      </c>
      <c r="CN89" s="357">
        <f t="shared" si="87"/>
        <v>1114736911651.8833</v>
      </c>
      <c r="CO89" s="357">
        <f t="shared" si="88"/>
        <v>1183878336912.6538</v>
      </c>
      <c r="CP89" s="357">
        <f t="shared" si="89"/>
        <v>1129975552518.7864</v>
      </c>
      <c r="CQ89" s="357">
        <f t="shared" si="90"/>
        <v>1265572618821.041</v>
      </c>
      <c r="CR89" s="357">
        <f t="shared" si="91"/>
        <v>1417441333079.5659</v>
      </c>
      <c r="CS89" s="357">
        <f t="shared" si="92"/>
        <v>1587534293049.114</v>
      </c>
      <c r="CT89" s="357">
        <f t="shared" si="93"/>
        <v>1778038408215.0078</v>
      </c>
      <c r="CU89" s="357">
        <f t="shared" si="94"/>
        <v>1991403017200.8088</v>
      </c>
      <c r="CV89" s="357">
        <f t="shared" si="95"/>
        <v>2230371379264.9063</v>
      </c>
      <c r="CW89" s="357">
        <f t="shared" si="96"/>
        <v>2498015944776.6953</v>
      </c>
      <c r="CX89" s="358">
        <f t="shared" si="97"/>
        <v>2797777858149.8994</v>
      </c>
    </row>
    <row r="90" spans="4:102" ht="30" customHeight="1" x14ac:dyDescent="0.25">
      <c r="D90" s="355">
        <f t="shared" si="55"/>
        <v>2.1987159687243851E-2</v>
      </c>
      <c r="E90" s="64">
        <f t="shared" si="56"/>
        <v>1.2688546742995771E-2</v>
      </c>
      <c r="F90" s="64">
        <f t="shared" si="57"/>
        <v>3.7637040233164221E-2</v>
      </c>
      <c r="G90" s="64">
        <f t="shared" si="58"/>
        <v>3.3416460722296565E-2</v>
      </c>
      <c r="H90" s="64">
        <f t="shared" si="59"/>
        <v>2.943870853297248E-2</v>
      </c>
      <c r="I90" s="64">
        <f t="shared" si="60"/>
        <v>2.5671158058602678E-2</v>
      </c>
      <c r="J90" s="64">
        <f t="shared" si="61"/>
        <v>2.2090444193427483E-2</v>
      </c>
      <c r="K90" s="64">
        <f t="shared" si="62"/>
        <v>1.867711326668578E-2</v>
      </c>
      <c r="L90" s="64">
        <f t="shared" si="63"/>
        <v>1.5414573251564923E-2</v>
      </c>
      <c r="M90" s="64">
        <f t="shared" si="64"/>
        <v>1.2289001943377259E-2</v>
      </c>
      <c r="N90" s="64">
        <f t="shared" si="65"/>
        <v>1.1666565516441602E-2</v>
      </c>
      <c r="O90" s="64">
        <f t="shared" si="99"/>
        <v>3.9500000000000028E-2</v>
      </c>
      <c r="P90" s="64">
        <f t="shared" si="99"/>
        <v>3.9500000000000028E-2</v>
      </c>
      <c r="Q90" s="64">
        <f t="shared" si="46"/>
        <v>3.9500000000000028E-2</v>
      </c>
      <c r="R90" s="64">
        <f t="shared" si="47"/>
        <v>3.9500000000000028E-2</v>
      </c>
      <c r="S90" s="64">
        <f t="shared" si="48"/>
        <v>3.9500000000000028E-2</v>
      </c>
      <c r="T90" s="64">
        <f t="shared" si="49"/>
        <v>3.9500000000000028E-2</v>
      </c>
      <c r="U90" s="64">
        <f t="shared" si="50"/>
        <v>3.9500000000000028E-2</v>
      </c>
      <c r="V90" s="64">
        <f t="shared" si="51"/>
        <v>3.9500000000000028E-2</v>
      </c>
      <c r="W90" s="64">
        <f t="shared" si="52"/>
        <v>3.9500000000000028E-2</v>
      </c>
      <c r="X90" s="64">
        <f t="shared" si="53"/>
        <v>3.9500000000000028E-2</v>
      </c>
      <c r="Y90" s="64">
        <f t="shared" si="54"/>
        <v>3.9500000000000028E-2</v>
      </c>
      <c r="Z90" s="64">
        <f t="shared" si="66"/>
        <v>0.17917463792905111</v>
      </c>
      <c r="AA90" s="64">
        <f t="shared" si="98"/>
        <v>0.16987602498480303</v>
      </c>
      <c r="AB90" s="64">
        <f t="shared" si="67"/>
        <v>0.19482451847497148</v>
      </c>
      <c r="AC90" s="64">
        <f t="shared" si="68"/>
        <v>0.19060393896410383</v>
      </c>
      <c r="AD90" s="64">
        <f t="shared" si="69"/>
        <v>0.18662618677477974</v>
      </c>
      <c r="AE90" s="64">
        <f t="shared" si="70"/>
        <v>0.18285863630040994</v>
      </c>
      <c r="AF90" s="64">
        <f t="shared" si="71"/>
        <v>0.17927792243523474</v>
      </c>
      <c r="AG90" s="64">
        <f t="shared" si="72"/>
        <v>0.17586459150849304</v>
      </c>
      <c r="AH90" s="64">
        <f t="shared" si="73"/>
        <v>0.17260205149337218</v>
      </c>
      <c r="AI90" s="64">
        <f t="shared" si="74"/>
        <v>0.16947648018518452</v>
      </c>
      <c r="AJ90" s="64">
        <f t="shared" si="75"/>
        <v>0.16885404375824886</v>
      </c>
      <c r="AK90" s="356">
        <f>(1+O90)*'Projeções - Receitas'!N$34</f>
        <v>1915988023717.0901</v>
      </c>
      <c r="AL90" s="356">
        <f>(1+P90)*'Projeções - Receitas'!T$34</f>
        <v>2018784522967.2739</v>
      </c>
      <c r="AM90" s="356">
        <f>(1+Q90)*'Projeções - Receitas'!U$34</f>
        <v>2261038665723.3467</v>
      </c>
      <c r="AN90" s="356">
        <f>(1+R90)*'Projeções - Receitas'!V$34</f>
        <v>2532363305610.1484</v>
      </c>
      <c r="AO90" s="356">
        <f>(1+S90)*'Projeções - Receitas'!W$34</f>
        <v>2836246902283.3667</v>
      </c>
      <c r="AP90" s="356">
        <f>(1+T90)*'Projeções - Receitas'!X$34</f>
        <v>3176596530557.3711</v>
      </c>
      <c r="AQ90" s="356">
        <f>(1+U90)*'Projeções - Receitas'!Y$34</f>
        <v>3557788114224.2559</v>
      </c>
      <c r="AR90" s="356">
        <f>(1+V90)*'Projeções - Receitas'!Z$34</f>
        <v>3984722687931.167</v>
      </c>
      <c r="AS90" s="356">
        <f>(1+W90)*'Projeções - Receitas'!AA$34</f>
        <v>4462889410482.9072</v>
      </c>
      <c r="AT90" s="356">
        <f>(1+X90)*'Projeções - Receitas'!AB$34</f>
        <v>4998436139740.8574</v>
      </c>
      <c r="AU90" s="356">
        <f>(1+Y90)*'Projeções - Receitas'!AC$34</f>
        <v>5598248476509.7607</v>
      </c>
      <c r="AV90" s="357">
        <f t="shared" si="76"/>
        <v>1681568713330.4048</v>
      </c>
      <c r="AW90" s="357">
        <f t="shared" si="77"/>
        <v>1771788158775.3965</v>
      </c>
      <c r="AX90" s="357">
        <f t="shared" si="78"/>
        <v>1984402737828.4441</v>
      </c>
      <c r="AY90" s="357">
        <f t="shared" si="79"/>
        <v>2222531066367.8574</v>
      </c>
      <c r="AZ90" s="357">
        <f t="shared" si="80"/>
        <v>2489234794332.001</v>
      </c>
      <c r="BA90" s="357">
        <f t="shared" si="81"/>
        <v>2787942969651.8413</v>
      </c>
      <c r="BB90" s="357">
        <f t="shared" si="82"/>
        <v>3122496126010.0625</v>
      </c>
      <c r="BC90" s="357">
        <f t="shared" si="83"/>
        <v>3497195661131.27</v>
      </c>
      <c r="BD90" s="357">
        <f t="shared" si="84"/>
        <v>3916859140467.0229</v>
      </c>
      <c r="BE90" s="357">
        <f t="shared" si="85"/>
        <v>4386882237323.0669</v>
      </c>
      <c r="BF90" s="357">
        <f t="shared" si="86"/>
        <v>4913308105801.835</v>
      </c>
      <c r="BG90" s="356">
        <f>(AK90*SUMPRODUCT(DA$10:DA$13,DA$28:DA$31)+AV90*SUMPRODUCT(DA$14:DA$23,DA$32:DA$41))*'Projeções - Receitas'!T$23+(AK90*DA$11*'Projeções - Receitas'!T$25)</f>
        <v>62624518888.964836</v>
      </c>
      <c r="BH90" s="356">
        <f>(AL90*SUMPRODUCT(DB$10:DB$13,DB$28:DB$31)+AW90*SUMPRODUCT(DB$14:DB$23,DB$32:DB$41))*'Projeções - Receitas'!U$23+(AL90*DB$11*'Projeções - Receitas'!U$25)</f>
        <v>50470571699.79512</v>
      </c>
      <c r="BI90" s="356">
        <f>(AM90*SUMPRODUCT(DC$10:DC$13,DC$28:DC$31)+AX90*SUMPRODUCT(DC$14:DC$23,DC$32:DC$41))*'Projeções - Receitas'!V$23+(AM90*DC$11*'Projeções - Receitas'!V$25)</f>
        <v>55844747767.728867</v>
      </c>
      <c r="BJ90" s="356">
        <f>(AN90*SUMPRODUCT(DD$10:DD$13,DD$28:DD$31)+AY90*SUMPRODUCT(DD$14:DD$23,DD$32:DD$41))*'Projeções - Receitas'!W$23+(AN90*DD$11*'Projeções - Receitas'!W$25)</f>
        <v>61735684486.71624</v>
      </c>
      <c r="BK90" s="356">
        <f>(AO90*SUMPRODUCT(DE$10:DE$13,DE$28:DE$31)+AZ90*SUMPRODUCT(DE$14:DE$23,DE$32:DE$41))*'Projeções - Receitas'!X$23+(AO90*DE$11*'Projeções - Receitas'!X$25)</f>
        <v>68216744011.017494</v>
      </c>
      <c r="BL90" s="356">
        <f>(AP90*SUMPRODUCT(DF$10:DF$13,DF$28:DF$31)+BA90*SUMPRODUCT(DF$14:DF$23,DF$32:DF$41))*'Projeções - Receitas'!Y$23+(AP90*DF$11*'Projeções - Receitas'!Y$25)</f>
        <v>75364263964.542419</v>
      </c>
      <c r="BM90" s="356">
        <f>(AQ90*SUMPRODUCT(DG$10:DG$13,DG$28:DG$31)+BB90*SUMPRODUCT(DG$14:DG$23,DG$32:DG$41))*'Projeções - Receitas'!Z$23+(AQ90*DG$11*'Projeções - Receitas'!Z$25)</f>
        <v>83251260988.332489</v>
      </c>
      <c r="BN90" s="356">
        <f>(AR90*SUMPRODUCT(DH$10:DH$13,DH$28:DH$31)+BC90*SUMPRODUCT(DH$14:DH$23,DH$32:DH$41))*'Projeções - Receitas'!AA$23+(AR90*DH$11*'Projeções - Receitas'!AA$25)</f>
        <v>91950665631.808731</v>
      </c>
      <c r="BO90" s="356">
        <f>(AS90*SUMPRODUCT(DI$10:DI$13,DI$28:DI$31)+BD90*SUMPRODUCT(DI$14:DI$23,DI$32:DI$41))*'Projeções - Receitas'!AB$23+(AS90*DI$11*'Projeções - Receitas'!AB$25)</f>
        <v>101543119168.94261</v>
      </c>
      <c r="BP90" s="356">
        <f>(AT90*SUMPRODUCT(DJ$10:DJ$13,DJ$28:DJ$31)+BE90*SUMPRODUCT(DJ$14:DJ$23,DJ$32:DJ$41))*'Projeções - Receitas'!AC$23+(AT90*DJ$11*'Projeções - Receitas'!AC$25)</f>
        <v>112119660143.15746</v>
      </c>
      <c r="BQ90" s="356">
        <f>(AU90*SUMPRODUCT(DK$10:DK$13,DK$28:DK$31)+BF90*SUMPRODUCT(DK$14:DK$23,DK$32:DK$41))*'Projeções - Receitas'!AD$23+(AU90*DK$11*'Projeções - Receitas'!AD$25)</f>
        <v>144965153241.05084</v>
      </c>
      <c r="BR90" s="357">
        <f>((BG90+'DRE + DCF'!T$12)*(1+'DRE + DCF'!T$15)+'DRE + DCF'!T$18)*(1+'DRE + DCF'!T$25)*'DRE + DCF'!T$33</f>
        <v>34749262667.198486</v>
      </c>
      <c r="BS90" s="357">
        <f>((BH90+'DRE + DCF'!U$12)*(1+'DRE + DCF'!U$15)+'DRE + DCF'!U$18)*(1+'DRE + DCF'!U$25)*'DRE + DCF'!U$33</f>
        <v>26465645275.741718</v>
      </c>
      <c r="BT90" s="357">
        <f>((BI90+'DRE + DCF'!V$12)*(1+'DRE + DCF'!V$15)+'DRE + DCF'!V$18)*(1+'DRE + DCF'!V$25)*'DRE + DCF'!V$33</f>
        <v>29374247009.170444</v>
      </c>
      <c r="BU90" s="357">
        <f>((BJ90+'DRE + DCF'!W$12)*(1+'DRE + DCF'!W$15)+'DRE + DCF'!W$18)*(1+'DRE + DCF'!W$25)*'DRE + DCF'!W$33</f>
        <v>32530003091.645294</v>
      </c>
      <c r="BV90" s="357">
        <f>((BK90+'DRE + DCF'!X$12)*(1+'DRE + DCF'!X$15)+'DRE + DCF'!X$18)*(1+'DRE + DCF'!X$25)*'DRE + DCF'!X$33</f>
        <v>35979949154.20182</v>
      </c>
      <c r="BW90" s="357">
        <f>((BL90+'DRE + DCF'!Y$12)*(1+'DRE + DCF'!Y$15)+'DRE + DCF'!Y$18)*(1+'DRE + DCF'!Y$25)*'DRE + DCF'!Y$33</f>
        <v>39772772539.734917</v>
      </c>
      <c r="BX90" s="357">
        <f>((BM90+'DRE + DCF'!Z$12)*(1+'DRE + DCF'!Z$15)+'DRE + DCF'!Z$18)*(1+'DRE + DCF'!Z$25)*'DRE + DCF'!Z$33</f>
        <v>43955150953.136597</v>
      </c>
      <c r="BY90" s="357">
        <f>((BN90+'DRE + DCF'!AA$12)*(1+'DRE + DCF'!AA$15)+'DRE + DCF'!AA$18)*(1+'DRE + DCF'!AA$25)*'DRE + DCF'!AA$33</f>
        <v>48570025207.539192</v>
      </c>
      <c r="BZ90" s="357">
        <f>((BO90+'DRE + DCF'!AB$12)*(1+'DRE + DCF'!AB$15)+'DRE + DCF'!AB$18)*(1+'DRE + DCF'!AB$25)*'DRE + DCF'!AB$33</f>
        <v>53664145555.805489</v>
      </c>
      <c r="CA90" s="357">
        <f>((BP90+'DRE + DCF'!AC$12)*(1+'DRE + DCF'!AC$15)+'DRE + DCF'!AC$18)*(1+'DRE + DCF'!AC$25)*'DRE + DCF'!AC$33</f>
        <v>59290827992.395142</v>
      </c>
      <c r="CB90" s="357">
        <f>((BQ90+'DRE + DCF'!AD$12)*(1+'DRE + DCF'!AD$15)+'DRE + DCF'!AD$18)*(1+'DRE + DCF'!AD$25)*'DRE + DCF'!AD$33</f>
        <v>76601818733.986038</v>
      </c>
      <c r="CC90" s="357">
        <f>BR90*(1-DA$47)+('DRE + DCF'!N$53*10^6)</f>
        <v>199828700232.30429</v>
      </c>
      <c r="CD90" s="357">
        <f>BS90*(1-DB$47)+('DRE + DCF'!T$53*10^6)</f>
        <v>201209327723.758</v>
      </c>
      <c r="CE90" s="357">
        <f>BT90*(1-DC$47)+('DRE + DCF'!U$53*10^6)</f>
        <v>220252884651.42151</v>
      </c>
      <c r="CF90" s="357">
        <f>BU90*(1-DD$47)+('DRE + DCF'!V$53*10^6)</f>
        <v>241339210468.72647</v>
      </c>
      <c r="CG90" s="357">
        <f>BV90*(1-DE$47)+('DRE + DCF'!W$53*10^6)</f>
        <v>264658972062.46301</v>
      </c>
      <c r="CH90" s="357">
        <f>BW90*(1-DF$47)+('DRE + DCF'!X$53*10^6)</f>
        <v>290434054827.16718</v>
      </c>
      <c r="CI90" s="357">
        <f>BX90*(1-DG$47)+('DRE + DCF'!Y$53*10^6)</f>
        <v>318916430791.44812</v>
      </c>
      <c r="CJ90" s="357">
        <f>BY90*(1-DH$47)+('DRE + DCF'!Z$53*10^6)</f>
        <v>350385813893.81952</v>
      </c>
      <c r="CK90" s="357">
        <f>BZ90*(1-DI$47)+('DRE + DCF'!AA$53*10^6)</f>
        <v>385151933918.69806</v>
      </c>
      <c r="CL90" s="357">
        <f>CA90*(1-DJ$47)+('DRE + DCF'!AB$53*10^6)</f>
        <v>423558681696.85083</v>
      </c>
      <c r="CM90" s="357">
        <f>CB90*(1-DK$47)+('DRE + DCF'!AC$53*10^6)</f>
        <v>472643446611.06458</v>
      </c>
      <c r="CN90" s="357">
        <f t="shared" si="87"/>
        <v>1115273358673.8525</v>
      </c>
      <c r="CO90" s="357">
        <f t="shared" si="88"/>
        <v>1184448056997.79</v>
      </c>
      <c r="CP90" s="357">
        <f t="shared" si="89"/>
        <v>1130519332861.6733</v>
      </c>
      <c r="CQ90" s="357">
        <f t="shared" si="90"/>
        <v>1266181652805.0742</v>
      </c>
      <c r="CR90" s="357">
        <f t="shared" si="91"/>
        <v>1418123451141.6833</v>
      </c>
      <c r="CS90" s="357">
        <f t="shared" si="92"/>
        <v>1588298265278.6855</v>
      </c>
      <c r="CT90" s="357">
        <f t="shared" si="93"/>
        <v>1778894057112.1279</v>
      </c>
      <c r="CU90" s="357">
        <f t="shared" si="94"/>
        <v>1992361343965.5835</v>
      </c>
      <c r="CV90" s="357">
        <f t="shared" si="95"/>
        <v>2231444705241.4536</v>
      </c>
      <c r="CW90" s="357">
        <f t="shared" si="96"/>
        <v>2499218069870.4287</v>
      </c>
      <c r="CX90" s="358">
        <f t="shared" si="97"/>
        <v>2799124238254.8804</v>
      </c>
    </row>
    <row r="91" spans="4:102" ht="30" customHeight="1" x14ac:dyDescent="0.25">
      <c r="D91" s="355">
        <f t="shared" si="55"/>
        <v>2.1911075523242979E-2</v>
      </c>
      <c r="E91" s="64">
        <f t="shared" si="56"/>
        <v>1.2614313202919891E-2</v>
      </c>
      <c r="F91" s="64">
        <f t="shared" si="57"/>
        <v>3.7551986976884444E-2</v>
      </c>
      <c r="G91" s="64">
        <f t="shared" si="58"/>
        <v>3.3333315333922781E-2</v>
      </c>
      <c r="H91" s="64">
        <f t="shared" si="59"/>
        <v>2.9357352125744696E-2</v>
      </c>
      <c r="I91" s="64">
        <f t="shared" si="60"/>
        <v>2.5591489833169501E-2</v>
      </c>
      <c r="J91" s="64">
        <f t="shared" si="61"/>
        <v>2.201237520742641E-2</v>
      </c>
      <c r="K91" s="64">
        <f t="shared" si="62"/>
        <v>1.8600563720659546E-2</v>
      </c>
      <c r="L91" s="64">
        <f t="shared" si="63"/>
        <v>1.5339471217844236E-2</v>
      </c>
      <c r="M91" s="64">
        <f t="shared" si="64"/>
        <v>1.2215282242119901E-2</v>
      </c>
      <c r="N91" s="64">
        <f t="shared" si="65"/>
        <v>1.1594150474519199E-2</v>
      </c>
      <c r="O91" s="64">
        <f t="shared" si="99"/>
        <v>4.0000000000000029E-2</v>
      </c>
      <c r="P91" s="64">
        <f t="shared" si="99"/>
        <v>4.0000000000000029E-2</v>
      </c>
      <c r="Q91" s="64">
        <f t="shared" si="46"/>
        <v>4.0000000000000029E-2</v>
      </c>
      <c r="R91" s="64">
        <f t="shared" si="47"/>
        <v>4.0000000000000029E-2</v>
      </c>
      <c r="S91" s="64">
        <f t="shared" si="48"/>
        <v>4.0000000000000029E-2</v>
      </c>
      <c r="T91" s="64">
        <f t="shared" si="49"/>
        <v>4.0000000000000029E-2</v>
      </c>
      <c r="U91" s="64">
        <f t="shared" si="50"/>
        <v>4.0000000000000029E-2</v>
      </c>
      <c r="V91" s="64">
        <f t="shared" si="51"/>
        <v>4.0000000000000029E-2</v>
      </c>
      <c r="W91" s="64">
        <f t="shared" si="52"/>
        <v>4.0000000000000029E-2</v>
      </c>
      <c r="X91" s="64">
        <f t="shared" si="53"/>
        <v>4.0000000000000029E-2</v>
      </c>
      <c r="Y91" s="64">
        <f t="shared" si="54"/>
        <v>4.0000000000000029E-2</v>
      </c>
      <c r="Z91" s="64">
        <f t="shared" si="66"/>
        <v>0.17909855376505024</v>
      </c>
      <c r="AA91" s="64">
        <f t="shared" si="98"/>
        <v>0.16980179144472715</v>
      </c>
      <c r="AB91" s="64">
        <f t="shared" si="67"/>
        <v>0.1947394652186917</v>
      </c>
      <c r="AC91" s="64">
        <f t="shared" si="68"/>
        <v>0.19052079357573004</v>
      </c>
      <c r="AD91" s="64">
        <f t="shared" si="69"/>
        <v>0.18654483036755196</v>
      </c>
      <c r="AE91" s="64">
        <f t="shared" si="70"/>
        <v>0.18277896807497676</v>
      </c>
      <c r="AF91" s="64">
        <f t="shared" si="71"/>
        <v>0.17919985344923367</v>
      </c>
      <c r="AG91" s="64">
        <f t="shared" si="72"/>
        <v>0.17578804196246681</v>
      </c>
      <c r="AH91" s="64">
        <f t="shared" si="73"/>
        <v>0.1725269494596515</v>
      </c>
      <c r="AI91" s="64">
        <f t="shared" si="74"/>
        <v>0.16940276048392716</v>
      </c>
      <c r="AJ91" s="64">
        <f t="shared" si="75"/>
        <v>0.16878162871632646</v>
      </c>
      <c r="AK91" s="356">
        <f>(1+O91)*'Projeções - Receitas'!N$34</f>
        <v>1916909614878.0891</v>
      </c>
      <c r="AL91" s="356">
        <f>(1+P91)*'Projeções - Receitas'!T$34</f>
        <v>2019755559293.8572</v>
      </c>
      <c r="AM91" s="356">
        <f>(1+Q91)*'Projeções - Receitas'!U$34</f>
        <v>2262126226409.1201</v>
      </c>
      <c r="AN91" s="356">
        <f>(1+R91)*'Projeções - Receitas'!V$34</f>
        <v>2533581373578.2148</v>
      </c>
      <c r="AO91" s="356">
        <f>(1+S91)*'Projeções - Receitas'!W$34</f>
        <v>2837611138407.6011</v>
      </c>
      <c r="AP91" s="356">
        <f>(1+T91)*'Projeções - Receitas'!X$34</f>
        <v>3178124475016.5132</v>
      </c>
      <c r="AQ91" s="356">
        <f>(1+U91)*'Projeções - Receitas'!Y$34</f>
        <v>3559499412018.4951</v>
      </c>
      <c r="AR91" s="356">
        <f>(1+V91)*'Projeções - Receitas'!Z$34</f>
        <v>3986639341460.7153</v>
      </c>
      <c r="AS91" s="356">
        <f>(1+W91)*'Projeções - Receitas'!AA$34</f>
        <v>4465036062436.002</v>
      </c>
      <c r="AT91" s="356">
        <f>(1+X91)*'Projeções - Receitas'!AB$34</f>
        <v>5000840389928.3223</v>
      </c>
      <c r="AU91" s="356">
        <f>(1+Y91)*'Projeções - Receitas'!AC$34</f>
        <v>5600941236719.7217</v>
      </c>
      <c r="AV91" s="357">
        <f t="shared" si="76"/>
        <v>1682377548690.3521</v>
      </c>
      <c r="AW91" s="357">
        <f t="shared" si="77"/>
        <v>1772640389731.9983</v>
      </c>
      <c r="AX91" s="357">
        <f t="shared" si="78"/>
        <v>1985357236499.8381</v>
      </c>
      <c r="AY91" s="357">
        <f t="shared" si="79"/>
        <v>2223600104879.8188</v>
      </c>
      <c r="AZ91" s="357">
        <f t="shared" si="80"/>
        <v>2490432117465.3975</v>
      </c>
      <c r="BA91" s="357">
        <f t="shared" si="81"/>
        <v>2789283971561.2451</v>
      </c>
      <c r="BB91" s="357">
        <f t="shared" si="82"/>
        <v>3123998048148.5947</v>
      </c>
      <c r="BC91" s="357">
        <f t="shared" si="83"/>
        <v>3498877813926.4272</v>
      </c>
      <c r="BD91" s="357">
        <f t="shared" si="84"/>
        <v>3918743151597.5991</v>
      </c>
      <c r="BE91" s="357">
        <f t="shared" si="85"/>
        <v>4388992329789.311</v>
      </c>
      <c r="BF91" s="357">
        <f t="shared" si="86"/>
        <v>4915671409364.0293</v>
      </c>
      <c r="BG91" s="356">
        <f>(AK91*SUMPRODUCT(DA$10:DA$13,DA$28:DA$31)+AV91*SUMPRODUCT(DA$14:DA$23,DA$32:DA$41))*'Projeções - Receitas'!T$23+(AK91*DA$11*'Projeções - Receitas'!T$25)</f>
        <v>62654641312.672844</v>
      </c>
      <c r="BH91" s="356">
        <f>(AL91*SUMPRODUCT(DB$10:DB$13,DB$28:DB$31)+AW91*SUMPRODUCT(DB$14:DB$23,DB$32:DB$41))*'Projeções - Receitas'!U$23+(AL91*DB$11*'Projeções - Receitas'!U$25)</f>
        <v>50494848069.059082</v>
      </c>
      <c r="BI91" s="356">
        <f>(AM91*SUMPRODUCT(DC$10:DC$13,DC$28:DC$31)+AX91*SUMPRODUCT(DC$14:DC$23,DC$32:DC$41))*'Projeções - Receitas'!V$23+(AM91*DC$11*'Projeções - Receitas'!V$25)</f>
        <v>55871609118.266464</v>
      </c>
      <c r="BJ91" s="356">
        <f>(AN91*SUMPRODUCT(DD$10:DD$13,DD$28:DD$31)+AY91*SUMPRODUCT(DD$14:DD$23,DD$32:DD$41))*'Projeções - Receitas'!W$23+(AN91*DD$11*'Projeções - Receitas'!W$25)</f>
        <v>61765379380.649261</v>
      </c>
      <c r="BK91" s="356">
        <f>(AO91*SUMPRODUCT(DE$10:DE$13,DE$28:DE$31)+AZ91*SUMPRODUCT(DE$14:DE$23,DE$32:DE$41))*'Projeções - Receitas'!X$23+(AO91*DE$11*'Projeções - Receitas'!X$25)</f>
        <v>68249556297.699112</v>
      </c>
      <c r="BL91" s="356">
        <f>(AP91*SUMPRODUCT(DF$10:DF$13,DF$28:DF$31)+BA91*SUMPRODUCT(DF$14:DF$23,DF$32:DF$41))*'Projeções - Receitas'!Y$23+(AP91*DF$11*'Projeções - Receitas'!Y$25)</f>
        <v>75400514211.759598</v>
      </c>
      <c r="BM91" s="356">
        <f>(AQ91*SUMPRODUCT(DG$10:DG$13,DG$28:DG$31)+BB91*SUMPRODUCT(DG$14:DG$23,DG$32:DG$41))*'Projeções - Receitas'!Z$23+(AQ91*DG$11*'Projeções - Receitas'!Z$25)</f>
        <v>83291304884.911835</v>
      </c>
      <c r="BN91" s="356">
        <f>(AR91*SUMPRODUCT(DH$10:DH$13,DH$28:DH$31)+BC91*SUMPRODUCT(DH$14:DH$23,DH$32:DH$41))*'Projeções - Receitas'!AA$23+(AR91*DH$11*'Projeções - Receitas'!AA$25)</f>
        <v>91994893946.205902</v>
      </c>
      <c r="BO91" s="356">
        <f>(AS91*SUMPRODUCT(DI$10:DI$13,DI$28:DI$31)+BD91*SUMPRODUCT(DI$14:DI$23,DI$32:DI$41))*'Projeções - Receitas'!AB$23+(AS91*DI$11*'Projeções - Receitas'!AB$25)</f>
        <v>101591961458.10512</v>
      </c>
      <c r="BP91" s="356">
        <f>(AT91*SUMPRODUCT(DJ$10:DJ$13,DJ$28:DJ$31)+BE91*SUMPRODUCT(DJ$14:DJ$23,DJ$32:DJ$41))*'Projeções - Receitas'!AC$23+(AT91*DJ$11*'Projeções - Receitas'!AC$25)</f>
        <v>112173589753.61589</v>
      </c>
      <c r="BQ91" s="356">
        <f>(AU91*SUMPRODUCT(DK$10:DK$13,DK$28:DK$31)+BF91*SUMPRODUCT(DK$14:DK$23,DK$32:DK$41))*'Projeções - Receitas'!AD$23+(AU91*DK$11*'Projeções - Receitas'!AD$25)</f>
        <v>145034881549.48816</v>
      </c>
      <c r="BR91" s="357">
        <f>((BG91+'DRE + DCF'!T$12)*(1+'DRE + DCF'!T$15)+'DRE + DCF'!T$18)*(1+'DRE + DCF'!T$25)*'DRE + DCF'!T$33</f>
        <v>34767709303.102028</v>
      </c>
      <c r="BS91" s="357">
        <f>((BH91+'DRE + DCF'!U$12)*(1+'DRE + DCF'!U$15)+'DRE + DCF'!U$18)*(1+'DRE + DCF'!U$25)*'DRE + DCF'!U$33</f>
        <v>26480334807.027008</v>
      </c>
      <c r="BT91" s="357">
        <f>((BI91+'DRE + DCF'!V$12)*(1+'DRE + DCF'!V$15)+'DRE + DCF'!V$18)*(1+'DRE + DCF'!V$25)*'DRE + DCF'!V$33</f>
        <v>29390482246.875576</v>
      </c>
      <c r="BU91" s="357">
        <f>((BJ91+'DRE + DCF'!W$12)*(1+'DRE + DCF'!W$15)+'DRE + DCF'!W$18)*(1+'DRE + DCF'!W$25)*'DRE + DCF'!W$33</f>
        <v>32547930546.109234</v>
      </c>
      <c r="BV91" s="357">
        <f>((BK91+'DRE + DCF'!X$12)*(1+'DRE + DCF'!X$15)+'DRE + DCF'!X$18)*(1+'DRE + DCF'!X$25)*'DRE + DCF'!X$33</f>
        <v>35999736102.865028</v>
      </c>
      <c r="BW91" s="357">
        <f>((BL91+'DRE + DCF'!Y$12)*(1+'DRE + DCF'!Y$15)+'DRE + DCF'!Y$18)*(1+'DRE + DCF'!Y$25)*'DRE + DCF'!Y$33</f>
        <v>39794607792.244225</v>
      </c>
      <c r="BX91" s="357">
        <f>((BM91+'DRE + DCF'!Z$12)*(1+'DRE + DCF'!Z$15)+'DRE + DCF'!Z$18)*(1+'DRE + DCF'!Z$25)*'DRE + DCF'!Z$33</f>
        <v>43979243789.346237</v>
      </c>
      <c r="BY91" s="357">
        <f>((BN91+'DRE + DCF'!AA$12)*(1+'DRE + DCF'!AA$15)+'DRE + DCF'!AA$18)*(1+'DRE + DCF'!AA$25)*'DRE + DCF'!AA$33</f>
        <v>48596605256.104332</v>
      </c>
      <c r="BZ91" s="357">
        <f>((BO91+'DRE + DCF'!AB$12)*(1+'DRE + DCF'!AB$15)+'DRE + DCF'!AB$18)*(1+'DRE + DCF'!AB$25)*'DRE + DCF'!AB$33</f>
        <v>53693464924.15657</v>
      </c>
      <c r="CA91" s="357">
        <f>((BP91+'DRE + DCF'!AC$12)*(1+'DRE + DCF'!AC$15)+'DRE + DCF'!AC$18)*(1+'DRE + DCF'!AC$25)*'DRE + DCF'!AC$33</f>
        <v>59323164158.790802</v>
      </c>
      <c r="CB91" s="357">
        <f>((BQ91+'DRE + DCF'!AD$12)*(1+'DRE + DCF'!AD$15)+'DRE + DCF'!AD$18)*(1+'DRE + DCF'!AD$25)*'DRE + DCF'!AD$33</f>
        <v>76642727947.203827</v>
      </c>
      <c r="CC91" s="357">
        <f>BR91*(1-DA$47)+('DRE + DCF'!N$53*10^6)</f>
        <v>199839922476.98337</v>
      </c>
      <c r="CD91" s="357">
        <f>BS91*(1-DB$47)+('DRE + DCF'!T$53*10^6)</f>
        <v>201218141442.52917</v>
      </c>
      <c r="CE91" s="357">
        <f>BT91*(1-DC$47)+('DRE + DCF'!U$53*10^6)</f>
        <v>220262625794.04459</v>
      </c>
      <c r="CF91" s="357">
        <f>BU91*(1-DD$47)+('DRE + DCF'!V$53*10^6)</f>
        <v>241349966941.40482</v>
      </c>
      <c r="CG91" s="357">
        <f>BV91*(1-DE$47)+('DRE + DCF'!W$53*10^6)</f>
        <v>264670844231.66095</v>
      </c>
      <c r="CH91" s="357">
        <f>BW91*(1-DF$47)+('DRE + DCF'!X$53*10^6)</f>
        <v>290447155978.67279</v>
      </c>
      <c r="CI91" s="357">
        <f>BX91*(1-DG$47)+('DRE + DCF'!Y$53*10^6)</f>
        <v>318930886493.17389</v>
      </c>
      <c r="CJ91" s="357">
        <f>BY91*(1-DH$47)+('DRE + DCF'!Z$53*10^6)</f>
        <v>350401761922.95862</v>
      </c>
      <c r="CK91" s="357">
        <f>BZ91*(1-DI$47)+('DRE + DCF'!AA$53*10^6)</f>
        <v>385169525539.70874</v>
      </c>
      <c r="CL91" s="357">
        <f>CA91*(1-DJ$47)+('DRE + DCF'!AB$53*10^6)</f>
        <v>423578083396.68823</v>
      </c>
      <c r="CM91" s="357">
        <f>CB91*(1-DK$47)+('DRE + DCF'!AC$53*10^6)</f>
        <v>472667992138.99524</v>
      </c>
      <c r="CN91" s="357">
        <f t="shared" si="87"/>
        <v>1115809805695.8215</v>
      </c>
      <c r="CO91" s="357">
        <f t="shared" si="88"/>
        <v>1185017777082.926</v>
      </c>
      <c r="CP91" s="357">
        <f t="shared" si="89"/>
        <v>1131063113204.5601</v>
      </c>
      <c r="CQ91" s="357">
        <f t="shared" si="90"/>
        <v>1266790686789.1074</v>
      </c>
      <c r="CR91" s="357">
        <f t="shared" si="91"/>
        <v>1418805569203.8005</v>
      </c>
      <c r="CS91" s="357">
        <f t="shared" si="92"/>
        <v>1589062237508.2566</v>
      </c>
      <c r="CT91" s="357">
        <f t="shared" si="93"/>
        <v>1779749706009.2476</v>
      </c>
      <c r="CU91" s="357">
        <f t="shared" si="94"/>
        <v>1993319670730.3577</v>
      </c>
      <c r="CV91" s="357">
        <f t="shared" si="95"/>
        <v>2232518031218.001</v>
      </c>
      <c r="CW91" s="357">
        <f t="shared" si="96"/>
        <v>2500420194964.1611</v>
      </c>
      <c r="CX91" s="358">
        <f t="shared" si="97"/>
        <v>2800470618359.8608</v>
      </c>
    </row>
    <row r="92" spans="4:102" ht="30" customHeight="1" x14ac:dyDescent="0.25">
      <c r="D92" s="355">
        <f t="shared" si="55"/>
        <v>2.1835064481936922E-2</v>
      </c>
      <c r="E92" s="64">
        <f t="shared" si="56"/>
        <v>1.2540151006947858E-2</v>
      </c>
      <c r="F92" s="64">
        <f t="shared" si="57"/>
        <v>3.7467015463282544E-2</v>
      </c>
      <c r="G92" s="64">
        <f t="shared" si="58"/>
        <v>3.3250249854619968E-2</v>
      </c>
      <c r="H92" s="64">
        <f t="shared" si="59"/>
        <v>2.9276073908240302E-2</v>
      </c>
      <c r="I92" s="64">
        <f t="shared" si="60"/>
        <v>2.5511898174988029E-2</v>
      </c>
      <c r="J92" s="64">
        <f t="shared" si="61"/>
        <v>2.1934381251685786E-2</v>
      </c>
      <c r="K92" s="64">
        <f t="shared" si="62"/>
        <v>1.8524087744595907E-2</v>
      </c>
      <c r="L92" s="64">
        <f t="shared" si="63"/>
        <v>1.5264441362916242E-2</v>
      </c>
      <c r="M92" s="64">
        <f t="shared" si="64"/>
        <v>1.2141633391128004E-2</v>
      </c>
      <c r="N92" s="64">
        <f t="shared" si="65"/>
        <v>1.1521805028985005E-2</v>
      </c>
      <c r="O92" s="64">
        <f t="shared" si="99"/>
        <v>4.0500000000000029E-2</v>
      </c>
      <c r="P92" s="64">
        <f t="shared" si="99"/>
        <v>4.0500000000000029E-2</v>
      </c>
      <c r="Q92" s="64">
        <f t="shared" ref="Q92:Q155" si="100">Q91+0.0005</f>
        <v>4.0500000000000029E-2</v>
      </c>
      <c r="R92" s="64">
        <f t="shared" ref="R92:R155" si="101">R91+0.0005</f>
        <v>4.0500000000000029E-2</v>
      </c>
      <c r="S92" s="64">
        <f t="shared" ref="S92:S155" si="102">S91+0.0005</f>
        <v>4.0500000000000029E-2</v>
      </c>
      <c r="T92" s="64">
        <f t="shared" ref="T92:T155" si="103">T91+0.0005</f>
        <v>4.0500000000000029E-2</v>
      </c>
      <c r="U92" s="64">
        <f t="shared" ref="U92:U155" si="104">U91+0.0005</f>
        <v>4.0500000000000029E-2</v>
      </c>
      <c r="V92" s="64">
        <f t="shared" ref="V92:V155" si="105">V91+0.0005</f>
        <v>4.0500000000000029E-2</v>
      </c>
      <c r="W92" s="64">
        <f t="shared" ref="W92:W155" si="106">W91+0.0005</f>
        <v>4.0500000000000029E-2</v>
      </c>
      <c r="X92" s="64">
        <f t="shared" ref="X92:X155" si="107">X91+0.0005</f>
        <v>4.0500000000000029E-2</v>
      </c>
      <c r="Y92" s="64">
        <f t="shared" ref="Y92:Y155" si="108">Y91+0.0005</f>
        <v>4.0500000000000029E-2</v>
      </c>
      <c r="Z92" s="64">
        <f t="shared" si="66"/>
        <v>0.17902254272374418</v>
      </c>
      <c r="AA92" s="64">
        <f t="shared" si="98"/>
        <v>0.16972762924875512</v>
      </c>
      <c r="AB92" s="64">
        <f t="shared" si="67"/>
        <v>0.1946544937050898</v>
      </c>
      <c r="AC92" s="64">
        <f t="shared" si="68"/>
        <v>0.19043772809642723</v>
      </c>
      <c r="AD92" s="64">
        <f t="shared" si="69"/>
        <v>0.18646355215004756</v>
      </c>
      <c r="AE92" s="64">
        <f t="shared" si="70"/>
        <v>0.18269937641679529</v>
      </c>
      <c r="AF92" s="64">
        <f t="shared" si="71"/>
        <v>0.17912185949349305</v>
      </c>
      <c r="AG92" s="64">
        <f t="shared" si="72"/>
        <v>0.17571156598640317</v>
      </c>
      <c r="AH92" s="64">
        <f t="shared" si="73"/>
        <v>0.1724519196047235</v>
      </c>
      <c r="AI92" s="64">
        <f t="shared" si="74"/>
        <v>0.16932911163293526</v>
      </c>
      <c r="AJ92" s="64">
        <f t="shared" si="75"/>
        <v>0.16870928327079227</v>
      </c>
      <c r="AK92" s="356">
        <f>(1+O92)*'Projeções - Receitas'!N$34</f>
        <v>1917831206039.0881</v>
      </c>
      <c r="AL92" s="356">
        <f>(1+P92)*'Projeções - Receitas'!T$34</f>
        <v>2020726595620.4407</v>
      </c>
      <c r="AM92" s="356">
        <f>(1+Q92)*'Projeções - Receitas'!U$34</f>
        <v>2263213787094.8936</v>
      </c>
      <c r="AN92" s="356">
        <f>(1+R92)*'Projeções - Receitas'!V$34</f>
        <v>2534799441546.2813</v>
      </c>
      <c r="AO92" s="356">
        <f>(1+S92)*'Projeções - Receitas'!W$34</f>
        <v>2838975374531.8354</v>
      </c>
      <c r="AP92" s="356">
        <f>(1+T92)*'Projeções - Receitas'!X$34</f>
        <v>3179652419475.6558</v>
      </c>
      <c r="AQ92" s="356">
        <f>(1+U92)*'Projeções - Receitas'!Y$34</f>
        <v>3561210709812.7349</v>
      </c>
      <c r="AR92" s="356">
        <f>(1+V92)*'Projeções - Receitas'!Z$34</f>
        <v>3988555994990.2632</v>
      </c>
      <c r="AS92" s="356">
        <f>(1+W92)*'Projeções - Receitas'!AA$34</f>
        <v>4467182714389.0957</v>
      </c>
      <c r="AT92" s="356">
        <f>(1+X92)*'Projeções - Receitas'!AB$34</f>
        <v>5003244640115.7881</v>
      </c>
      <c r="AU92" s="356">
        <f>(1+Y92)*'Projeções - Receitas'!AC$34</f>
        <v>5603633996929.6836</v>
      </c>
      <c r="AV92" s="357">
        <f t="shared" si="76"/>
        <v>1683186384050.2993</v>
      </c>
      <c r="AW92" s="357">
        <f t="shared" si="77"/>
        <v>1773492620688.6001</v>
      </c>
      <c r="AX92" s="357">
        <f t="shared" si="78"/>
        <v>1986311735171.2319</v>
      </c>
      <c r="AY92" s="357">
        <f t="shared" si="79"/>
        <v>2224669143391.7803</v>
      </c>
      <c r="AZ92" s="357">
        <f t="shared" si="80"/>
        <v>2491629440598.7944</v>
      </c>
      <c r="BA92" s="357">
        <f t="shared" si="81"/>
        <v>2790624973470.6499</v>
      </c>
      <c r="BB92" s="357">
        <f t="shared" si="82"/>
        <v>3125499970287.1279</v>
      </c>
      <c r="BC92" s="357">
        <f t="shared" si="83"/>
        <v>3500559966721.5835</v>
      </c>
      <c r="BD92" s="357">
        <f t="shared" si="84"/>
        <v>3920627162728.1743</v>
      </c>
      <c r="BE92" s="357">
        <f t="shared" si="85"/>
        <v>4391102422255.5562</v>
      </c>
      <c r="BF92" s="357">
        <f t="shared" si="86"/>
        <v>4918034712926.2236</v>
      </c>
      <c r="BG92" s="356">
        <f>(AK92*SUMPRODUCT(DA$10:DA$13,DA$28:DA$31)+AV92*SUMPRODUCT(DA$14:DA$23,DA$32:DA$41))*'Projeções - Receitas'!T$23+(AK92*DA$11*'Projeções - Receitas'!T$25)</f>
        <v>62684763736.38089</v>
      </c>
      <c r="BH92" s="356">
        <f>(AL92*SUMPRODUCT(DB$10:DB$13,DB$28:DB$31)+AW92*SUMPRODUCT(DB$14:DB$23,DB$32:DB$41))*'Projeções - Receitas'!U$23+(AL92*DB$11*'Projeções - Receitas'!U$25)</f>
        <v>50519124438.323059</v>
      </c>
      <c r="BI92" s="356">
        <f>(AM92*SUMPRODUCT(DC$10:DC$13,DC$28:DC$31)+AX92*SUMPRODUCT(DC$14:DC$23,DC$32:DC$41))*'Projeções - Receitas'!V$23+(AM92*DC$11*'Projeções - Receitas'!V$25)</f>
        <v>55898470468.804108</v>
      </c>
      <c r="BJ92" s="356">
        <f>(AN92*SUMPRODUCT(DD$10:DD$13,DD$28:DD$31)+AY92*SUMPRODUCT(DD$14:DD$23,DD$32:DD$41))*'Projeções - Receitas'!W$23+(AN92*DD$11*'Projeções - Receitas'!W$25)</f>
        <v>61795074274.582222</v>
      </c>
      <c r="BK92" s="356">
        <f>(AO92*SUMPRODUCT(DE$10:DE$13,DE$28:DE$31)+AZ92*SUMPRODUCT(DE$14:DE$23,DE$32:DE$41))*'Projeções - Receitas'!X$23+(AO92*DE$11*'Projeções - Receitas'!X$25)</f>
        <v>68282368584.380699</v>
      </c>
      <c r="BL92" s="356">
        <f>(AP92*SUMPRODUCT(DF$10:DF$13,DF$28:DF$31)+BA92*SUMPRODUCT(DF$14:DF$23,DF$32:DF$41))*'Projeções - Receitas'!Y$23+(AP92*DF$11*'Projeções - Receitas'!Y$25)</f>
        <v>75436764458.976776</v>
      </c>
      <c r="BM92" s="356">
        <f>(AQ92*SUMPRODUCT(DG$10:DG$13,DG$28:DG$31)+BB92*SUMPRODUCT(DG$14:DG$23,DG$32:DG$41))*'Projeções - Receitas'!Z$23+(AQ92*DG$11*'Projeções - Receitas'!Z$25)</f>
        <v>83331348781.491119</v>
      </c>
      <c r="BN92" s="356">
        <f>(AR92*SUMPRODUCT(DH$10:DH$13,DH$28:DH$31)+BC92*SUMPRODUCT(DH$14:DH$23,DH$32:DH$41))*'Projeções - Receitas'!AA$23+(AR92*DH$11*'Projeções - Receitas'!AA$25)</f>
        <v>92039122260.603149</v>
      </c>
      <c r="BO92" s="356">
        <f>(AS92*SUMPRODUCT(DI$10:DI$13,DI$28:DI$31)+BD92*SUMPRODUCT(DI$14:DI$23,DI$32:DI$41))*'Projeções - Receitas'!AB$23+(AS92*DI$11*'Projeções - Receitas'!AB$25)</f>
        <v>101640803747.2677</v>
      </c>
      <c r="BP92" s="356">
        <f>(AT92*SUMPRODUCT(DJ$10:DJ$13,DJ$28:DJ$31)+BE92*SUMPRODUCT(DJ$14:DJ$23,DJ$32:DJ$41))*'Projeções - Receitas'!AC$23+(AT92*DJ$11*'Projeções - Receitas'!AC$25)</f>
        <v>112227519364.07437</v>
      </c>
      <c r="BQ92" s="356">
        <f>(AU92*SUMPRODUCT(DK$10:DK$13,DK$28:DK$31)+BF92*SUMPRODUCT(DK$14:DK$23,DK$32:DK$41))*'Projeções - Receitas'!AD$23+(AU92*DK$11*'Projeções - Receitas'!AD$25)</f>
        <v>145104609857.92542</v>
      </c>
      <c r="BR92" s="357">
        <f>((BG92+'DRE + DCF'!T$12)*(1+'DRE + DCF'!T$15)+'DRE + DCF'!T$18)*(1+'DRE + DCF'!T$25)*'DRE + DCF'!T$33</f>
        <v>34786155939.0056</v>
      </c>
      <c r="BS92" s="357">
        <f>((BH92+'DRE + DCF'!U$12)*(1+'DRE + DCF'!U$15)+'DRE + DCF'!U$18)*(1+'DRE + DCF'!U$25)*'DRE + DCF'!U$33</f>
        <v>26495024338.312328</v>
      </c>
      <c r="BT92" s="357">
        <f>((BI92+'DRE + DCF'!V$12)*(1+'DRE + DCF'!V$15)+'DRE + DCF'!V$18)*(1+'DRE + DCF'!V$25)*'DRE + DCF'!V$33</f>
        <v>29406717484.580734</v>
      </c>
      <c r="BU92" s="357">
        <f>((BJ92+'DRE + DCF'!W$12)*(1+'DRE + DCF'!W$15)+'DRE + DCF'!W$18)*(1+'DRE + DCF'!W$25)*'DRE + DCF'!W$33</f>
        <v>32565858000.573143</v>
      </c>
      <c r="BV92" s="357">
        <f>((BK92+'DRE + DCF'!X$12)*(1+'DRE + DCF'!X$15)+'DRE + DCF'!X$18)*(1+'DRE + DCF'!X$25)*'DRE + DCF'!X$33</f>
        <v>36019523051.528198</v>
      </c>
      <c r="BW92" s="357">
        <f>((BL92+'DRE + DCF'!Y$12)*(1+'DRE + DCF'!Y$15)+'DRE + DCF'!Y$18)*(1+'DRE + DCF'!Y$25)*'DRE + DCF'!Y$33</f>
        <v>39816443044.753517</v>
      </c>
      <c r="BX92" s="357">
        <f>((BM92+'DRE + DCF'!Z$12)*(1+'DRE + DCF'!Z$15)+'DRE + DCF'!Z$18)*(1+'DRE + DCF'!Z$25)*'DRE + DCF'!Z$33</f>
        <v>44003336625.555847</v>
      </c>
      <c r="BY92" s="357">
        <f>((BN92+'DRE + DCF'!AA$12)*(1+'DRE + DCF'!AA$15)+'DRE + DCF'!AA$18)*(1+'DRE + DCF'!AA$25)*'DRE + DCF'!AA$33</f>
        <v>48623185304.669548</v>
      </c>
      <c r="BZ92" s="357">
        <f>((BO92+'DRE + DCF'!AB$12)*(1+'DRE + DCF'!AB$15)+'DRE + DCF'!AB$18)*(1+'DRE + DCF'!AB$25)*'DRE + DCF'!AB$33</f>
        <v>53722784292.507698</v>
      </c>
      <c r="CA92" s="357">
        <f>((BP92+'DRE + DCF'!AC$12)*(1+'DRE + DCF'!AC$15)+'DRE + DCF'!AC$18)*(1+'DRE + DCF'!AC$25)*'DRE + DCF'!AC$33</f>
        <v>59355500325.186485</v>
      </c>
      <c r="CB92" s="357">
        <f>((BQ92+'DRE + DCF'!AD$12)*(1+'DRE + DCF'!AD$15)+'DRE + DCF'!AD$18)*(1+'DRE + DCF'!AD$25)*'DRE + DCF'!AD$33</f>
        <v>76683637160.421539</v>
      </c>
      <c r="CC92" s="357">
        <f>BR92*(1-DA$47)+('DRE + DCF'!N$53*10^6)</f>
        <v>199851144721.66241</v>
      </c>
      <c r="CD92" s="357">
        <f>BS92*(1-DB$47)+('DRE + DCF'!T$53*10^6)</f>
        <v>201226955161.30035</v>
      </c>
      <c r="CE92" s="357">
        <f>BT92*(1-DC$47)+('DRE + DCF'!U$53*10^6)</f>
        <v>220272366936.66769</v>
      </c>
      <c r="CF92" s="357">
        <f>BU92*(1-DD$47)+('DRE + DCF'!V$53*10^6)</f>
        <v>241360723414.08316</v>
      </c>
      <c r="CG92" s="357">
        <f>BV92*(1-DE$47)+('DRE + DCF'!W$53*10^6)</f>
        <v>264682716400.85886</v>
      </c>
      <c r="CH92" s="357">
        <f>BW92*(1-DF$47)+('DRE + DCF'!X$53*10^6)</f>
        <v>290460257130.17834</v>
      </c>
      <c r="CI92" s="357">
        <f>BX92*(1-DG$47)+('DRE + DCF'!Y$53*10^6)</f>
        <v>318945342194.89966</v>
      </c>
      <c r="CJ92" s="357">
        <f>BY92*(1-DH$47)+('DRE + DCF'!Z$53*10^6)</f>
        <v>350417709952.09778</v>
      </c>
      <c r="CK92" s="357">
        <f>BZ92*(1-DI$47)+('DRE + DCF'!AA$53*10^6)</f>
        <v>385187117160.71942</v>
      </c>
      <c r="CL92" s="357">
        <f>CA92*(1-DJ$47)+('DRE + DCF'!AB$53*10^6)</f>
        <v>423597485096.52563</v>
      </c>
      <c r="CM92" s="357">
        <f>CB92*(1-DK$47)+('DRE + DCF'!AC$53*10^6)</f>
        <v>472692537666.9259</v>
      </c>
      <c r="CN92" s="357">
        <f t="shared" si="87"/>
        <v>1116346252717.7908</v>
      </c>
      <c r="CO92" s="357">
        <f t="shared" si="88"/>
        <v>1185587497168.062</v>
      </c>
      <c r="CP92" s="357">
        <f t="shared" si="89"/>
        <v>1131606893547.4468</v>
      </c>
      <c r="CQ92" s="357">
        <f t="shared" si="90"/>
        <v>1267399720773.1406</v>
      </c>
      <c r="CR92" s="357">
        <f t="shared" si="91"/>
        <v>1419487687265.9177</v>
      </c>
      <c r="CS92" s="357">
        <f t="shared" si="92"/>
        <v>1589826209737.8279</v>
      </c>
      <c r="CT92" s="357">
        <f t="shared" si="93"/>
        <v>1780605354906.3674</v>
      </c>
      <c r="CU92" s="357">
        <f t="shared" si="94"/>
        <v>1994277997495.1316</v>
      </c>
      <c r="CV92" s="357">
        <f t="shared" si="95"/>
        <v>2233591357194.5479</v>
      </c>
      <c r="CW92" s="357">
        <f t="shared" si="96"/>
        <v>2501622320057.894</v>
      </c>
      <c r="CX92" s="358">
        <f t="shared" si="97"/>
        <v>2801816998464.8418</v>
      </c>
    </row>
    <row r="93" spans="4:102" ht="30" customHeight="1" x14ac:dyDescent="0.25">
      <c r="D93" s="355">
        <f t="shared" si="55"/>
        <v>2.1759126457961658E-2</v>
      </c>
      <c r="E93" s="64">
        <f t="shared" si="56"/>
        <v>1.2466060052278433E-2</v>
      </c>
      <c r="F93" s="64">
        <f t="shared" si="57"/>
        <v>3.7382125574573571E-2</v>
      </c>
      <c r="G93" s="64">
        <f t="shared" si="58"/>
        <v>3.3167264169245453E-2</v>
      </c>
      <c r="H93" s="64">
        <f t="shared" si="59"/>
        <v>2.9194873767794033E-2</v>
      </c>
      <c r="I93" s="64">
        <f t="shared" si="60"/>
        <v>2.5432382973730822E-2</v>
      </c>
      <c r="J93" s="64">
        <f t="shared" si="61"/>
        <v>2.1856462218092843E-2</v>
      </c>
      <c r="K93" s="64">
        <f t="shared" si="62"/>
        <v>1.8447685232486133E-2</v>
      </c>
      <c r="L93" s="64">
        <f t="shared" si="63"/>
        <v>1.5189483582776803E-2</v>
      </c>
      <c r="M93" s="64">
        <f t="shared" si="64"/>
        <v>1.2068055288311952E-2</v>
      </c>
      <c r="N93" s="64">
        <f t="shared" si="65"/>
        <v>1.1449529079556015E-2</v>
      </c>
      <c r="O93" s="64">
        <f t="shared" si="99"/>
        <v>4.1000000000000029E-2</v>
      </c>
      <c r="P93" s="64">
        <f t="shared" si="99"/>
        <v>4.1000000000000029E-2</v>
      </c>
      <c r="Q93" s="64">
        <f t="shared" si="100"/>
        <v>4.1000000000000029E-2</v>
      </c>
      <c r="R93" s="64">
        <f t="shared" si="101"/>
        <v>4.1000000000000029E-2</v>
      </c>
      <c r="S93" s="64">
        <f t="shared" si="102"/>
        <v>4.1000000000000029E-2</v>
      </c>
      <c r="T93" s="64">
        <f t="shared" si="103"/>
        <v>4.1000000000000029E-2</v>
      </c>
      <c r="U93" s="64">
        <f t="shared" si="104"/>
        <v>4.1000000000000029E-2</v>
      </c>
      <c r="V93" s="64">
        <f t="shared" si="105"/>
        <v>4.1000000000000029E-2</v>
      </c>
      <c r="W93" s="64">
        <f t="shared" si="106"/>
        <v>4.1000000000000029E-2</v>
      </c>
      <c r="X93" s="64">
        <f t="shared" si="107"/>
        <v>4.1000000000000029E-2</v>
      </c>
      <c r="Y93" s="64">
        <f t="shared" si="108"/>
        <v>4.1000000000000029E-2</v>
      </c>
      <c r="Z93" s="64">
        <f t="shared" si="66"/>
        <v>0.17894660469976892</v>
      </c>
      <c r="AA93" s="64">
        <f t="shared" si="98"/>
        <v>0.16965353829408569</v>
      </c>
      <c r="AB93" s="64">
        <f t="shared" si="67"/>
        <v>0.19456960381638083</v>
      </c>
      <c r="AC93" s="64">
        <f t="shared" si="68"/>
        <v>0.19035474241105271</v>
      </c>
      <c r="AD93" s="64">
        <f t="shared" si="69"/>
        <v>0.18638235200960129</v>
      </c>
      <c r="AE93" s="64">
        <f t="shared" si="70"/>
        <v>0.18261986121553808</v>
      </c>
      <c r="AF93" s="64">
        <f t="shared" si="71"/>
        <v>0.1790439404599001</v>
      </c>
      <c r="AG93" s="64">
        <f t="shared" si="72"/>
        <v>0.17563516347429339</v>
      </c>
      <c r="AH93" s="64">
        <f t="shared" si="73"/>
        <v>0.17237696182458406</v>
      </c>
      <c r="AI93" s="64">
        <f t="shared" si="74"/>
        <v>0.16925553353011921</v>
      </c>
      <c r="AJ93" s="64">
        <f t="shared" si="75"/>
        <v>0.16863700732136327</v>
      </c>
      <c r="AK93" s="356">
        <f>(1+O93)*'Projeções - Receitas'!N$34</f>
        <v>1918752797200.0872</v>
      </c>
      <c r="AL93" s="356">
        <f>(1+P93)*'Projeções - Receitas'!T$34</f>
        <v>2021697631947.0242</v>
      </c>
      <c r="AM93" s="356">
        <f>(1+Q93)*'Projeções - Receitas'!U$34</f>
        <v>2264301347780.6675</v>
      </c>
      <c r="AN93" s="356">
        <f>(1+R93)*'Projeções - Receitas'!V$34</f>
        <v>2536017509514.3477</v>
      </c>
      <c r="AO93" s="356">
        <f>(1+S93)*'Projeções - Receitas'!W$34</f>
        <v>2840339610656.0698</v>
      </c>
      <c r="AP93" s="356">
        <f>(1+T93)*'Projeções - Receitas'!X$34</f>
        <v>3181180363934.7983</v>
      </c>
      <c r="AQ93" s="356">
        <f>(1+U93)*'Projeções - Receitas'!Y$34</f>
        <v>3562922007606.9741</v>
      </c>
      <c r="AR93" s="356">
        <f>(1+V93)*'Projeções - Receitas'!Z$34</f>
        <v>3990472648519.8115</v>
      </c>
      <c r="AS93" s="356">
        <f>(1+W93)*'Projeções - Receitas'!AA$34</f>
        <v>4469329366342.1895</v>
      </c>
      <c r="AT93" s="356">
        <f>(1+X93)*'Projeções - Receitas'!AB$34</f>
        <v>5005648890303.2529</v>
      </c>
      <c r="AU93" s="356">
        <f>(1+Y93)*'Projeções - Receitas'!AC$34</f>
        <v>5606326757139.6445</v>
      </c>
      <c r="AV93" s="357">
        <f t="shared" si="76"/>
        <v>1683995219410.2466</v>
      </c>
      <c r="AW93" s="357">
        <f t="shared" si="77"/>
        <v>1774344851645.2019</v>
      </c>
      <c r="AX93" s="357">
        <f t="shared" si="78"/>
        <v>1987266233842.6265</v>
      </c>
      <c r="AY93" s="357">
        <f t="shared" si="79"/>
        <v>2225738181903.7417</v>
      </c>
      <c r="AZ93" s="357">
        <f t="shared" si="80"/>
        <v>2492826763732.1909</v>
      </c>
      <c r="BA93" s="357">
        <f t="shared" si="81"/>
        <v>2791965975380.0542</v>
      </c>
      <c r="BB93" s="357">
        <f t="shared" si="82"/>
        <v>3127001892425.6606</v>
      </c>
      <c r="BC93" s="357">
        <f t="shared" si="83"/>
        <v>3502242119516.7402</v>
      </c>
      <c r="BD93" s="357">
        <f t="shared" si="84"/>
        <v>3922511173858.7495</v>
      </c>
      <c r="BE93" s="357">
        <f t="shared" si="85"/>
        <v>4393212514721.8003</v>
      </c>
      <c r="BF93" s="357">
        <f t="shared" si="86"/>
        <v>4920398016488.417</v>
      </c>
      <c r="BG93" s="356">
        <f>(AK93*SUMPRODUCT(DA$10:DA$13,DA$28:DA$31)+AV93*SUMPRODUCT(DA$14:DA$23,DA$32:DA$41))*'Projeções - Receitas'!T$23+(AK93*DA$11*'Projeções - Receitas'!T$25)</f>
        <v>62714886160.088867</v>
      </c>
      <c r="BH93" s="356">
        <f>(AL93*SUMPRODUCT(DB$10:DB$13,DB$28:DB$31)+AW93*SUMPRODUCT(DB$14:DB$23,DB$32:DB$41))*'Projeções - Receitas'!U$23+(AL93*DB$11*'Projeções - Receitas'!U$25)</f>
        <v>50543400807.587044</v>
      </c>
      <c r="BI93" s="356">
        <f>(AM93*SUMPRODUCT(DC$10:DC$13,DC$28:DC$31)+AX93*SUMPRODUCT(DC$14:DC$23,DC$32:DC$41))*'Projeções - Receitas'!V$23+(AM93*DC$11*'Projeções - Receitas'!V$25)</f>
        <v>55925331819.341751</v>
      </c>
      <c r="BJ93" s="356">
        <f>(AN93*SUMPRODUCT(DD$10:DD$13,DD$28:DD$31)+AY93*SUMPRODUCT(DD$14:DD$23,DD$32:DD$41))*'Projeções - Receitas'!W$23+(AN93*DD$11*'Projeções - Receitas'!W$25)</f>
        <v>61824769168.515282</v>
      </c>
      <c r="BK93" s="356">
        <f>(AO93*SUMPRODUCT(DE$10:DE$13,DE$28:DE$31)+AZ93*SUMPRODUCT(DE$14:DE$23,DE$32:DE$41))*'Projeções - Receitas'!X$23+(AO93*DE$11*'Projeções - Receitas'!X$25)</f>
        <v>68315180871.062309</v>
      </c>
      <c r="BL93" s="356">
        <f>(AP93*SUMPRODUCT(DF$10:DF$13,DF$28:DF$31)+BA93*SUMPRODUCT(DF$14:DF$23,DF$32:DF$41))*'Projeções - Receitas'!Y$23+(AP93*DF$11*'Projeções - Receitas'!Y$25)</f>
        <v>75473014706.193939</v>
      </c>
      <c r="BM93" s="356">
        <f>(AQ93*SUMPRODUCT(DG$10:DG$13,DG$28:DG$31)+BB93*SUMPRODUCT(DG$14:DG$23,DG$32:DG$41))*'Projeções - Receitas'!Z$23+(AQ93*DG$11*'Projeções - Receitas'!Z$25)</f>
        <v>83371392678.070343</v>
      </c>
      <c r="BN93" s="356">
        <f>(AR93*SUMPRODUCT(DH$10:DH$13,DH$28:DH$31)+BC93*SUMPRODUCT(DH$14:DH$23,DH$32:DH$41))*'Projeções - Receitas'!AA$23+(AR93*DH$11*'Projeções - Receitas'!AA$25)</f>
        <v>92083350575.000336</v>
      </c>
      <c r="BO93" s="356">
        <f>(AS93*SUMPRODUCT(DI$10:DI$13,DI$28:DI$31)+BD93*SUMPRODUCT(DI$14:DI$23,DI$32:DI$41))*'Projeções - Receitas'!AB$23+(AS93*DI$11*'Projeções - Receitas'!AB$25)</f>
        <v>101689646036.43024</v>
      </c>
      <c r="BP93" s="356">
        <f>(AT93*SUMPRODUCT(DJ$10:DJ$13,DJ$28:DJ$31)+BE93*SUMPRODUCT(DJ$14:DJ$23,DJ$32:DJ$41))*'Projeções - Receitas'!AC$23+(AT93*DJ$11*'Projeções - Receitas'!AC$25)</f>
        <v>112281448974.53293</v>
      </c>
      <c r="BQ93" s="356">
        <f>(AU93*SUMPRODUCT(DK$10:DK$13,DK$28:DK$31)+BF93*SUMPRODUCT(DK$14:DK$23,DK$32:DK$41))*'Projeções - Receitas'!AD$23+(AU93*DK$11*'Projeções - Receitas'!AD$25)</f>
        <v>145174338166.36267</v>
      </c>
      <c r="BR93" s="357">
        <f>((BG93+'DRE + DCF'!T$12)*(1+'DRE + DCF'!T$15)+'DRE + DCF'!T$18)*(1+'DRE + DCF'!T$25)*'DRE + DCF'!T$33</f>
        <v>34804602574.909126</v>
      </c>
      <c r="BS93" s="357">
        <f>((BH93+'DRE + DCF'!U$12)*(1+'DRE + DCF'!U$15)+'DRE + DCF'!U$18)*(1+'DRE + DCF'!U$25)*'DRE + DCF'!U$33</f>
        <v>26509713869.597649</v>
      </c>
      <c r="BT93" s="357">
        <f>((BI93+'DRE + DCF'!V$12)*(1+'DRE + DCF'!V$15)+'DRE + DCF'!V$18)*(1+'DRE + DCF'!V$25)*'DRE + DCF'!V$33</f>
        <v>29422952722.2859</v>
      </c>
      <c r="BU93" s="357">
        <f>((BJ93+'DRE + DCF'!W$12)*(1+'DRE + DCF'!W$15)+'DRE + DCF'!W$18)*(1+'DRE + DCF'!W$25)*'DRE + DCF'!W$33</f>
        <v>32583785455.037094</v>
      </c>
      <c r="BV93" s="357">
        <f>((BK93+'DRE + DCF'!X$12)*(1+'DRE + DCF'!X$15)+'DRE + DCF'!X$18)*(1+'DRE + DCF'!X$25)*'DRE + DCF'!X$33</f>
        <v>36039310000.191399</v>
      </c>
      <c r="BW93" s="357">
        <f>((BL93+'DRE + DCF'!Y$12)*(1+'DRE + DCF'!Y$15)+'DRE + DCF'!Y$18)*(1+'DRE + DCF'!Y$25)*'DRE + DCF'!Y$33</f>
        <v>39838278297.262802</v>
      </c>
      <c r="BX93" s="357">
        <f>((BM93+'DRE + DCF'!Z$12)*(1+'DRE + DCF'!Z$15)+'DRE + DCF'!Z$18)*(1+'DRE + DCF'!Z$25)*'DRE + DCF'!Z$33</f>
        <v>44027429461.765419</v>
      </c>
      <c r="BY93" s="357">
        <f>((BN93+'DRE + DCF'!AA$12)*(1+'DRE + DCF'!AA$15)+'DRE + DCF'!AA$18)*(1+'DRE + DCF'!AA$25)*'DRE + DCF'!AA$33</f>
        <v>48649765353.234665</v>
      </c>
      <c r="BZ93" s="357">
        <f>((BO93+'DRE + DCF'!AB$12)*(1+'DRE + DCF'!AB$15)+'DRE + DCF'!AB$18)*(1+'DRE + DCF'!AB$25)*'DRE + DCF'!AB$33</f>
        <v>53752103660.85878</v>
      </c>
      <c r="CA93" s="357">
        <f>((BP93+'DRE + DCF'!AC$12)*(1+'DRE + DCF'!AC$15)+'DRE + DCF'!AC$18)*(1+'DRE + DCF'!AC$25)*'DRE + DCF'!AC$33</f>
        <v>59387836491.582207</v>
      </c>
      <c r="CB93" s="357">
        <f>((BQ93+'DRE + DCF'!AD$12)*(1+'DRE + DCF'!AD$15)+'DRE + DCF'!AD$18)*(1+'DRE + DCF'!AD$25)*'DRE + DCF'!AD$33</f>
        <v>76724546373.639282</v>
      </c>
      <c r="CC93" s="357">
        <f>BR93*(1-DA$47)+('DRE + DCF'!N$53*10^6)</f>
        <v>199862366966.34149</v>
      </c>
      <c r="CD93" s="357">
        <f>BS93*(1-DB$47)+('DRE + DCF'!T$53*10^6)</f>
        <v>201235768880.07153</v>
      </c>
      <c r="CE93" s="357">
        <f>BT93*(1-DC$47)+('DRE + DCF'!U$53*10^6)</f>
        <v>220282108079.2908</v>
      </c>
      <c r="CF93" s="357">
        <f>BU93*(1-DD$47)+('DRE + DCF'!V$53*10^6)</f>
        <v>241371479886.76154</v>
      </c>
      <c r="CG93" s="357">
        <f>BV93*(1-DE$47)+('DRE + DCF'!W$53*10^6)</f>
        <v>264694588570.05676</v>
      </c>
      <c r="CH93" s="357">
        <f>BW93*(1-DF$47)+('DRE + DCF'!X$53*10^6)</f>
        <v>290473358281.6839</v>
      </c>
      <c r="CI93" s="357">
        <f>BX93*(1-DG$47)+('DRE + DCF'!Y$53*10^6)</f>
        <v>318959797896.62543</v>
      </c>
      <c r="CJ93" s="357">
        <f>BY93*(1-DH$47)+('DRE + DCF'!Z$53*10^6)</f>
        <v>350433657981.23682</v>
      </c>
      <c r="CK93" s="357">
        <f>BZ93*(1-DI$47)+('DRE + DCF'!AA$53*10^6)</f>
        <v>385204708781.73004</v>
      </c>
      <c r="CL93" s="357">
        <f>CA93*(1-DJ$47)+('DRE + DCF'!AB$53*10^6)</f>
        <v>423616886796.3631</v>
      </c>
      <c r="CM93" s="357">
        <f>CB93*(1-DK$47)+('DRE + DCF'!AC$53*10^6)</f>
        <v>472717083194.85657</v>
      </c>
      <c r="CN93" s="357">
        <f t="shared" si="87"/>
        <v>1116882699739.7598</v>
      </c>
      <c r="CO93" s="357">
        <f t="shared" si="88"/>
        <v>1186157217253.198</v>
      </c>
      <c r="CP93" s="357">
        <f t="shared" si="89"/>
        <v>1132150673890.3337</v>
      </c>
      <c r="CQ93" s="357">
        <f t="shared" si="90"/>
        <v>1268008754757.1738</v>
      </c>
      <c r="CR93" s="357">
        <f t="shared" si="91"/>
        <v>1420169805328.0349</v>
      </c>
      <c r="CS93" s="357">
        <f t="shared" si="92"/>
        <v>1590590181967.3992</v>
      </c>
      <c r="CT93" s="357">
        <f t="shared" si="93"/>
        <v>1781461003803.4871</v>
      </c>
      <c r="CU93" s="357">
        <f t="shared" si="94"/>
        <v>1995236324259.9058</v>
      </c>
      <c r="CV93" s="357">
        <f t="shared" si="95"/>
        <v>2234664683171.0947</v>
      </c>
      <c r="CW93" s="357">
        <f t="shared" si="96"/>
        <v>2502824445151.6265</v>
      </c>
      <c r="CX93" s="358">
        <f t="shared" si="97"/>
        <v>2803163378569.8223</v>
      </c>
    </row>
    <row r="94" spans="4:102" ht="30" customHeight="1" x14ac:dyDescent="0.25">
      <c r="D94" s="355">
        <f t="shared" si="55"/>
        <v>2.168326134615528E-2</v>
      </c>
      <c r="E94" s="64">
        <f t="shared" si="56"/>
        <v>1.2392040236307605E-2</v>
      </c>
      <c r="F94" s="64">
        <f t="shared" si="57"/>
        <v>3.7297317193198898E-2</v>
      </c>
      <c r="G94" s="64">
        <f t="shared" si="58"/>
        <v>3.3084358162877497E-2</v>
      </c>
      <c r="H94" s="64">
        <f t="shared" si="59"/>
        <v>2.9113751591956921E-2</v>
      </c>
      <c r="I94" s="64">
        <f t="shared" si="60"/>
        <v>2.5352944119282322E-2</v>
      </c>
      <c r="J94" s="64">
        <f t="shared" si="61"/>
        <v>2.1778617998742394E-2</v>
      </c>
      <c r="K94" s="64">
        <f t="shared" si="62"/>
        <v>1.8371356078525303E-2</v>
      </c>
      <c r="L94" s="64">
        <f t="shared" si="63"/>
        <v>1.5114597773621646E-2</v>
      </c>
      <c r="M94" s="64">
        <f t="shared" si="64"/>
        <v>1.1994547831777891E-2</v>
      </c>
      <c r="N94" s="64">
        <f t="shared" si="65"/>
        <v>1.137732252614182E-2</v>
      </c>
      <c r="O94" s="64">
        <f t="shared" si="99"/>
        <v>4.150000000000003E-2</v>
      </c>
      <c r="P94" s="64">
        <f t="shared" si="99"/>
        <v>4.150000000000003E-2</v>
      </c>
      <c r="Q94" s="64">
        <f t="shared" si="100"/>
        <v>4.150000000000003E-2</v>
      </c>
      <c r="R94" s="64">
        <f t="shared" si="101"/>
        <v>4.150000000000003E-2</v>
      </c>
      <c r="S94" s="64">
        <f t="shared" si="102"/>
        <v>4.150000000000003E-2</v>
      </c>
      <c r="T94" s="64">
        <f t="shared" si="103"/>
        <v>4.150000000000003E-2</v>
      </c>
      <c r="U94" s="64">
        <f t="shared" si="104"/>
        <v>4.150000000000003E-2</v>
      </c>
      <c r="V94" s="64">
        <f t="shared" si="105"/>
        <v>4.150000000000003E-2</v>
      </c>
      <c r="W94" s="64">
        <f t="shared" si="106"/>
        <v>4.150000000000003E-2</v>
      </c>
      <c r="X94" s="64">
        <f t="shared" si="107"/>
        <v>4.150000000000003E-2</v>
      </c>
      <c r="Y94" s="64">
        <f t="shared" si="108"/>
        <v>4.150000000000003E-2</v>
      </c>
      <c r="Z94" s="64">
        <f t="shared" si="66"/>
        <v>0.17887073958796254</v>
      </c>
      <c r="AA94" s="64">
        <f t="shared" si="98"/>
        <v>0.16957951847811487</v>
      </c>
      <c r="AB94" s="64">
        <f t="shared" si="67"/>
        <v>0.19448479543500616</v>
      </c>
      <c r="AC94" s="64">
        <f t="shared" si="68"/>
        <v>0.19027183640468476</v>
      </c>
      <c r="AD94" s="64">
        <f t="shared" si="69"/>
        <v>0.18630122983376418</v>
      </c>
      <c r="AE94" s="64">
        <f t="shared" si="70"/>
        <v>0.18254042236108958</v>
      </c>
      <c r="AF94" s="64">
        <f t="shared" si="71"/>
        <v>0.17896609624054965</v>
      </c>
      <c r="AG94" s="64">
        <f t="shared" si="72"/>
        <v>0.17555883432033256</v>
      </c>
      <c r="AH94" s="64">
        <f t="shared" si="73"/>
        <v>0.17230207601542891</v>
      </c>
      <c r="AI94" s="64">
        <f t="shared" si="74"/>
        <v>0.16918202607358515</v>
      </c>
      <c r="AJ94" s="64">
        <f t="shared" si="75"/>
        <v>0.16856480076794908</v>
      </c>
      <c r="AK94" s="356">
        <f>(1+O94)*'Projeções - Receitas'!N$34</f>
        <v>1919674388361.0864</v>
      </c>
      <c r="AL94" s="356">
        <f>(1+P94)*'Projeções - Receitas'!T$34</f>
        <v>2022668668273.6082</v>
      </c>
      <c r="AM94" s="356">
        <f>(1+Q94)*'Projeções - Receitas'!U$34</f>
        <v>2265388908466.4414</v>
      </c>
      <c r="AN94" s="356">
        <f>(1+R94)*'Projeções - Receitas'!V$34</f>
        <v>2537235577482.4146</v>
      </c>
      <c r="AO94" s="356">
        <f>(1+S94)*'Projeções - Receitas'!W$34</f>
        <v>2841703846780.3047</v>
      </c>
      <c r="AP94" s="356">
        <f>(1+T94)*'Projeções - Receitas'!X$34</f>
        <v>3182708308393.9414</v>
      </c>
      <c r="AQ94" s="356">
        <f>(1+U94)*'Projeções - Receitas'!Y$34</f>
        <v>3564633305401.2144</v>
      </c>
      <c r="AR94" s="356">
        <f>(1+V94)*'Projeções - Receitas'!Z$34</f>
        <v>3992389302049.3604</v>
      </c>
      <c r="AS94" s="356">
        <f>(1+W94)*'Projeções - Receitas'!AA$34</f>
        <v>4471476018295.2842</v>
      </c>
      <c r="AT94" s="356">
        <f>(1+X94)*'Projeções - Receitas'!AB$34</f>
        <v>5008053140490.7197</v>
      </c>
      <c r="AU94" s="356">
        <f>(1+Y94)*'Projeções - Receitas'!AC$34</f>
        <v>5609019517349.6064</v>
      </c>
      <c r="AV94" s="357">
        <f t="shared" si="76"/>
        <v>1684804054770.1938</v>
      </c>
      <c r="AW94" s="357">
        <f t="shared" si="77"/>
        <v>1775197082601.8042</v>
      </c>
      <c r="AX94" s="357">
        <f t="shared" si="78"/>
        <v>1988220732514.0208</v>
      </c>
      <c r="AY94" s="357">
        <f t="shared" si="79"/>
        <v>2226807220415.7036</v>
      </c>
      <c r="AZ94" s="357">
        <f t="shared" si="80"/>
        <v>2494024086865.5884</v>
      </c>
      <c r="BA94" s="357">
        <f t="shared" si="81"/>
        <v>2793306977289.459</v>
      </c>
      <c r="BB94" s="357">
        <f t="shared" si="82"/>
        <v>3128503814564.1943</v>
      </c>
      <c r="BC94" s="357">
        <f t="shared" si="83"/>
        <v>3503924272311.8975</v>
      </c>
      <c r="BD94" s="357">
        <f t="shared" si="84"/>
        <v>3924395184989.3257</v>
      </c>
      <c r="BE94" s="357">
        <f t="shared" si="85"/>
        <v>4395322607188.0464</v>
      </c>
      <c r="BF94" s="357">
        <f t="shared" si="86"/>
        <v>4922761320050.6123</v>
      </c>
      <c r="BG94" s="356">
        <f>(AK94*SUMPRODUCT(DA$10:DA$13,DA$28:DA$31)+AV94*SUMPRODUCT(DA$14:DA$23,DA$32:DA$41))*'Projeções - Receitas'!T$23+(AK94*DA$11*'Projeções - Receitas'!T$25)</f>
        <v>62745008583.796906</v>
      </c>
      <c r="BH94" s="356">
        <f>(AL94*SUMPRODUCT(DB$10:DB$13,DB$28:DB$31)+AW94*SUMPRODUCT(DB$14:DB$23,DB$32:DB$41))*'Projeções - Receitas'!U$23+(AL94*DB$11*'Projeções - Receitas'!U$25)</f>
        <v>50567677176.850983</v>
      </c>
      <c r="BI94" s="356">
        <f>(AM94*SUMPRODUCT(DC$10:DC$13,DC$28:DC$31)+AX94*SUMPRODUCT(DC$14:DC$23,DC$32:DC$41))*'Projeções - Receitas'!V$23+(AM94*DC$11*'Projeções - Receitas'!V$25)</f>
        <v>55952193169.879395</v>
      </c>
      <c r="BJ94" s="356">
        <f>(AN94*SUMPRODUCT(DD$10:DD$13,DD$28:DD$31)+AY94*SUMPRODUCT(DD$14:DD$23,DD$32:DD$41))*'Projeções - Receitas'!W$23+(AN94*DD$11*'Projeções - Receitas'!W$25)</f>
        <v>61854464062.448273</v>
      </c>
      <c r="BK94" s="356">
        <f>(AO94*SUMPRODUCT(DE$10:DE$13,DE$28:DE$31)+AZ94*SUMPRODUCT(DE$14:DE$23,DE$32:DE$41))*'Projeções - Receitas'!X$23+(AO94*DE$11*'Projeções - Receitas'!X$25)</f>
        <v>68347993157.743896</v>
      </c>
      <c r="BL94" s="356">
        <f>(AP94*SUMPRODUCT(DF$10:DF$13,DF$28:DF$31)+BA94*SUMPRODUCT(DF$14:DF$23,DF$32:DF$41))*'Projeções - Receitas'!Y$23+(AP94*DF$11*'Projeções - Receitas'!Y$25)</f>
        <v>75509264953.411194</v>
      </c>
      <c r="BM94" s="356">
        <f>(AQ94*SUMPRODUCT(DG$10:DG$13,DG$28:DG$31)+BB94*SUMPRODUCT(DG$14:DG$23,DG$32:DG$41))*'Projeções - Receitas'!Z$23+(AQ94*DG$11*'Projeções - Receitas'!Z$25)</f>
        <v>83411436574.649673</v>
      </c>
      <c r="BN94" s="356">
        <f>(AR94*SUMPRODUCT(DH$10:DH$13,DH$28:DH$31)+BC94*SUMPRODUCT(DH$14:DH$23,DH$32:DH$41))*'Projeções - Receitas'!AA$23+(AR94*DH$11*'Projeções - Receitas'!AA$25)</f>
        <v>92127578889.397568</v>
      </c>
      <c r="BO94" s="356">
        <f>(AS94*SUMPRODUCT(DI$10:DI$13,DI$28:DI$31)+BD94*SUMPRODUCT(DI$14:DI$23,DI$32:DI$41))*'Projeções - Receitas'!AB$23+(AS94*DI$11*'Projeções - Receitas'!AB$25)</f>
        <v>101738488325.5928</v>
      </c>
      <c r="BP94" s="356">
        <f>(AT94*SUMPRODUCT(DJ$10:DJ$13,DJ$28:DJ$31)+BE94*SUMPRODUCT(DJ$14:DJ$23,DJ$32:DJ$41))*'Projeções - Receitas'!AC$23+(AT94*DJ$11*'Projeções - Receitas'!AC$25)</f>
        <v>112335378584.99144</v>
      </c>
      <c r="BQ94" s="356">
        <f>(AU94*SUMPRODUCT(DK$10:DK$13,DK$28:DK$31)+BF94*SUMPRODUCT(DK$14:DK$23,DK$32:DK$41))*'Projeções - Receitas'!AD$23+(AU94*DK$11*'Projeções - Receitas'!AD$25)</f>
        <v>145244066474.7999</v>
      </c>
      <c r="BR94" s="357">
        <f>((BG94+'DRE + DCF'!T$12)*(1+'DRE + DCF'!T$15)+'DRE + DCF'!T$18)*(1+'DRE + DCF'!T$25)*'DRE + DCF'!T$33</f>
        <v>34823049210.812691</v>
      </c>
      <c r="BS94" s="357">
        <f>((BH94+'DRE + DCF'!U$12)*(1+'DRE + DCF'!U$15)+'DRE + DCF'!U$18)*(1+'DRE + DCF'!U$25)*'DRE + DCF'!U$33</f>
        <v>26524403400.882938</v>
      </c>
      <c r="BT94" s="357">
        <f>((BI94+'DRE + DCF'!V$12)*(1+'DRE + DCF'!V$15)+'DRE + DCF'!V$18)*(1+'DRE + DCF'!V$25)*'DRE + DCF'!V$33</f>
        <v>29439187959.991051</v>
      </c>
      <c r="BU94" s="357">
        <f>((BJ94+'DRE + DCF'!W$12)*(1+'DRE + DCF'!W$15)+'DRE + DCF'!W$18)*(1+'DRE + DCF'!W$25)*'DRE + DCF'!W$33</f>
        <v>32601712909.501026</v>
      </c>
      <c r="BV94" s="357">
        <f>((BK94+'DRE + DCF'!X$12)*(1+'DRE + DCF'!X$15)+'DRE + DCF'!X$18)*(1+'DRE + DCF'!X$25)*'DRE + DCF'!X$33</f>
        <v>36059096948.854576</v>
      </c>
      <c r="BW94" s="357">
        <f>((BL94+'DRE + DCF'!Y$12)*(1+'DRE + DCF'!Y$15)+'DRE + DCF'!Y$18)*(1+'DRE + DCF'!Y$25)*'DRE + DCF'!Y$33</f>
        <v>39860113549.772148</v>
      </c>
      <c r="BX94" s="357">
        <f>((BM94+'DRE + DCF'!Z$12)*(1+'DRE + DCF'!Z$15)+'DRE + DCF'!Z$18)*(1+'DRE + DCF'!Z$25)*'DRE + DCF'!Z$33</f>
        <v>44051522297.975044</v>
      </c>
      <c r="BY94" s="357">
        <f>((BN94+'DRE + DCF'!AA$12)*(1+'DRE + DCF'!AA$15)+'DRE + DCF'!AA$18)*(1+'DRE + DCF'!AA$25)*'DRE + DCF'!AA$33</f>
        <v>48676345401.799858</v>
      </c>
      <c r="BZ94" s="357">
        <f>((BO94+'DRE + DCF'!AB$12)*(1+'DRE + DCF'!AB$15)+'DRE + DCF'!AB$18)*(1+'DRE + DCF'!AB$25)*'DRE + DCF'!AB$33</f>
        <v>53781423029.209854</v>
      </c>
      <c r="CA94" s="357">
        <f>((BP94+'DRE + DCF'!AC$12)*(1+'DRE + DCF'!AC$15)+'DRE + DCF'!AC$18)*(1+'DRE + DCF'!AC$25)*'DRE + DCF'!AC$33</f>
        <v>59420172657.977913</v>
      </c>
      <c r="CB94" s="357">
        <f>((BQ94+'DRE + DCF'!AD$12)*(1+'DRE + DCF'!AD$15)+'DRE + DCF'!AD$18)*(1+'DRE + DCF'!AD$25)*'DRE + DCF'!AD$33</f>
        <v>76765455586.85701</v>
      </c>
      <c r="CC94" s="357">
        <f>BR94*(1-DA$47)+('DRE + DCF'!N$53*10^6)</f>
        <v>199873589211.02054</v>
      </c>
      <c r="CD94" s="357">
        <f>BS94*(1-DB$47)+('DRE + DCF'!T$53*10^6)</f>
        <v>201244582598.84271</v>
      </c>
      <c r="CE94" s="357">
        <f>BT94*(1-DC$47)+('DRE + DCF'!U$53*10^6)</f>
        <v>220291849221.91388</v>
      </c>
      <c r="CF94" s="357">
        <f>BU94*(1-DD$47)+('DRE + DCF'!V$53*10^6)</f>
        <v>241382236359.43991</v>
      </c>
      <c r="CG94" s="357">
        <f>BV94*(1-DE$47)+('DRE + DCF'!W$53*10^6)</f>
        <v>264706460739.25467</v>
      </c>
      <c r="CH94" s="357">
        <f>BW94*(1-DF$47)+('DRE + DCF'!X$53*10^6)</f>
        <v>290486459433.18951</v>
      </c>
      <c r="CI94" s="357">
        <f>BX94*(1-DG$47)+('DRE + DCF'!Y$53*10^6)</f>
        <v>318974253598.3512</v>
      </c>
      <c r="CJ94" s="357">
        <f>BY94*(1-DH$47)+('DRE + DCF'!Z$53*10^6)</f>
        <v>350449606010.37592</v>
      </c>
      <c r="CK94" s="357">
        <f>BZ94*(1-DI$47)+('DRE + DCF'!AA$53*10^6)</f>
        <v>385222300402.74072</v>
      </c>
      <c r="CL94" s="357">
        <f>CA94*(1-DJ$47)+('DRE + DCF'!AB$53*10^6)</f>
        <v>423636288496.2005</v>
      </c>
      <c r="CM94" s="357">
        <f>CB94*(1-DK$47)+('DRE + DCF'!AC$53*10^6)</f>
        <v>472741628722.78717</v>
      </c>
      <c r="CN94" s="357">
        <f t="shared" si="87"/>
        <v>1117419146761.729</v>
      </c>
      <c r="CO94" s="357">
        <f t="shared" si="88"/>
        <v>1186726937338.3342</v>
      </c>
      <c r="CP94" s="357">
        <f t="shared" si="89"/>
        <v>1132694454233.2207</v>
      </c>
      <c r="CQ94" s="357">
        <f t="shared" si="90"/>
        <v>1268617788741.2073</v>
      </c>
      <c r="CR94" s="357">
        <f t="shared" si="91"/>
        <v>1420851923390.1523</v>
      </c>
      <c r="CS94" s="357">
        <f t="shared" si="92"/>
        <v>1591354154196.9707</v>
      </c>
      <c r="CT94" s="357">
        <f t="shared" si="93"/>
        <v>1782316652700.6072</v>
      </c>
      <c r="CU94" s="357">
        <f t="shared" si="94"/>
        <v>1996194651024.6802</v>
      </c>
      <c r="CV94" s="357">
        <f t="shared" si="95"/>
        <v>2235738009147.6421</v>
      </c>
      <c r="CW94" s="357">
        <f t="shared" si="96"/>
        <v>2504026570245.3599</v>
      </c>
      <c r="CX94" s="358">
        <f t="shared" si="97"/>
        <v>2804509758674.8032</v>
      </c>
    </row>
    <row r="95" spans="4:102" ht="30" customHeight="1" x14ac:dyDescent="0.25">
      <c r="D95" s="355">
        <f t="shared" si="55"/>
        <v>2.160746904155797E-2</v>
      </c>
      <c r="E95" s="64">
        <f t="shared" si="56"/>
        <v>1.2318091456628572E-2</v>
      </c>
      <c r="F95" s="64">
        <f t="shared" si="57"/>
        <v>3.7212590201825629E-2</v>
      </c>
      <c r="G95" s="64">
        <f t="shared" si="58"/>
        <v>3.3001531720815075E-2</v>
      </c>
      <c r="H95" s="64">
        <f t="shared" si="59"/>
        <v>2.9032707268495883E-2</v>
      </c>
      <c r="I95" s="64">
        <f t="shared" si="60"/>
        <v>2.5273581501738307E-2</v>
      </c>
      <c r="J95" s="64">
        <f t="shared" si="61"/>
        <v>2.1700848485936453E-2</v>
      </c>
      <c r="K95" s="64">
        <f t="shared" si="62"/>
        <v>1.8295100177111501E-2</v>
      </c>
      <c r="L95" s="64">
        <f t="shared" si="63"/>
        <v>1.5039783831845732E-2</v>
      </c>
      <c r="M95" s="64">
        <f t="shared" si="64"/>
        <v>1.1921110919827949E-2</v>
      </c>
      <c r="N95" s="64">
        <f t="shared" si="65"/>
        <v>1.1305185268844192E-2</v>
      </c>
      <c r="O95" s="64">
        <f t="shared" si="99"/>
        <v>4.200000000000003E-2</v>
      </c>
      <c r="P95" s="64">
        <f t="shared" si="99"/>
        <v>4.200000000000003E-2</v>
      </c>
      <c r="Q95" s="64">
        <f t="shared" si="100"/>
        <v>4.200000000000003E-2</v>
      </c>
      <c r="R95" s="64">
        <f t="shared" si="101"/>
        <v>4.200000000000003E-2</v>
      </c>
      <c r="S95" s="64">
        <f t="shared" si="102"/>
        <v>4.200000000000003E-2</v>
      </c>
      <c r="T95" s="64">
        <f t="shared" si="103"/>
        <v>4.200000000000003E-2</v>
      </c>
      <c r="U95" s="64">
        <f t="shared" si="104"/>
        <v>4.200000000000003E-2</v>
      </c>
      <c r="V95" s="64">
        <f t="shared" si="105"/>
        <v>4.200000000000003E-2</v>
      </c>
      <c r="W95" s="64">
        <f t="shared" si="106"/>
        <v>4.200000000000003E-2</v>
      </c>
      <c r="X95" s="64">
        <f t="shared" si="107"/>
        <v>4.200000000000003E-2</v>
      </c>
      <c r="Y95" s="64">
        <f t="shared" si="108"/>
        <v>4.200000000000003E-2</v>
      </c>
      <c r="Z95" s="64">
        <f t="shared" si="66"/>
        <v>0.17879494728336523</v>
      </c>
      <c r="AA95" s="64">
        <f t="shared" si="98"/>
        <v>0.16950556969843583</v>
      </c>
      <c r="AB95" s="64">
        <f t="shared" si="67"/>
        <v>0.19440006844363289</v>
      </c>
      <c r="AC95" s="64">
        <f t="shared" si="68"/>
        <v>0.19018900996262234</v>
      </c>
      <c r="AD95" s="64">
        <f t="shared" si="69"/>
        <v>0.18622018551030314</v>
      </c>
      <c r="AE95" s="64">
        <f t="shared" si="70"/>
        <v>0.18246105974354557</v>
      </c>
      <c r="AF95" s="64">
        <f t="shared" si="71"/>
        <v>0.17888832672774371</v>
      </c>
      <c r="AG95" s="64">
        <f t="shared" si="72"/>
        <v>0.17548257841891876</v>
      </c>
      <c r="AH95" s="64">
        <f t="shared" si="73"/>
        <v>0.17222726207365299</v>
      </c>
      <c r="AI95" s="64">
        <f t="shared" si="74"/>
        <v>0.16910858916163521</v>
      </c>
      <c r="AJ95" s="64">
        <f t="shared" si="75"/>
        <v>0.16849266351065145</v>
      </c>
      <c r="AK95" s="356">
        <f>(1+O95)*'Projeções - Receitas'!N$34</f>
        <v>1920595979522.0854</v>
      </c>
      <c r="AL95" s="356">
        <f>(1+P95)*'Projeções - Receitas'!T$34</f>
        <v>2023639704600.1917</v>
      </c>
      <c r="AM95" s="356">
        <f>(1+Q95)*'Projeções - Receitas'!U$34</f>
        <v>2266476469152.2148</v>
      </c>
      <c r="AN95" s="356">
        <f>(1+R95)*'Projeções - Receitas'!V$34</f>
        <v>2538453645450.481</v>
      </c>
      <c r="AO95" s="356">
        <f>(1+S95)*'Projeções - Receitas'!W$34</f>
        <v>2843068082904.5391</v>
      </c>
      <c r="AP95" s="356">
        <f>(1+T95)*'Projeções - Receitas'!X$34</f>
        <v>3184236252853.0835</v>
      </c>
      <c r="AQ95" s="356">
        <f>(1+U95)*'Projeções - Receitas'!Y$34</f>
        <v>3566344603195.4541</v>
      </c>
      <c r="AR95" s="356">
        <f>(1+V95)*'Projeções - Receitas'!Z$34</f>
        <v>3994305955578.9087</v>
      </c>
      <c r="AS95" s="356">
        <f>(1+W95)*'Projeções - Receitas'!AA$34</f>
        <v>4473622670248.3789</v>
      </c>
      <c r="AT95" s="356">
        <f>(1+X95)*'Projeções - Receitas'!AB$34</f>
        <v>5010457390678.1846</v>
      </c>
      <c r="AU95" s="356">
        <f>(1+Y95)*'Projeções - Receitas'!AC$34</f>
        <v>5611712277559.5674</v>
      </c>
      <c r="AV95" s="357">
        <f t="shared" si="76"/>
        <v>1685612890130.1411</v>
      </c>
      <c r="AW95" s="357">
        <f t="shared" si="77"/>
        <v>1776049313558.406</v>
      </c>
      <c r="AX95" s="357">
        <f t="shared" si="78"/>
        <v>1989175231185.4148</v>
      </c>
      <c r="AY95" s="357">
        <f t="shared" si="79"/>
        <v>2227876258927.665</v>
      </c>
      <c r="AZ95" s="357">
        <f t="shared" si="80"/>
        <v>2495221409998.9849</v>
      </c>
      <c r="BA95" s="357">
        <f t="shared" si="81"/>
        <v>2794647979198.8633</v>
      </c>
      <c r="BB95" s="357">
        <f t="shared" si="82"/>
        <v>3130005736702.7271</v>
      </c>
      <c r="BC95" s="357">
        <f t="shared" si="83"/>
        <v>3505606425107.0547</v>
      </c>
      <c r="BD95" s="357">
        <f t="shared" si="84"/>
        <v>3926279196119.9019</v>
      </c>
      <c r="BE95" s="357">
        <f t="shared" si="85"/>
        <v>4397432699654.2905</v>
      </c>
      <c r="BF95" s="357">
        <f t="shared" si="86"/>
        <v>4925124623612.8057</v>
      </c>
      <c r="BG95" s="356">
        <f>(AK95*SUMPRODUCT(DA$10:DA$13,DA$28:DA$31)+AV95*SUMPRODUCT(DA$14:DA$23,DA$32:DA$41))*'Projeções - Receitas'!T$23+(AK95*DA$11*'Projeções - Receitas'!T$25)</f>
        <v>62775131007.504944</v>
      </c>
      <c r="BH95" s="356">
        <f>(AL95*SUMPRODUCT(DB$10:DB$13,DB$28:DB$31)+AW95*SUMPRODUCT(DB$14:DB$23,DB$32:DB$41))*'Projeções - Receitas'!U$23+(AL95*DB$11*'Projeções - Receitas'!U$25)</f>
        <v>50591953546.11496</v>
      </c>
      <c r="BI95" s="356">
        <f>(AM95*SUMPRODUCT(DC$10:DC$13,DC$28:DC$31)+AX95*SUMPRODUCT(DC$14:DC$23,DC$32:DC$41))*'Projeções - Receitas'!V$23+(AM95*DC$11*'Projeções - Receitas'!V$25)</f>
        <v>55979054520.417007</v>
      </c>
      <c r="BJ95" s="356">
        <f>(AN95*SUMPRODUCT(DD$10:DD$13,DD$28:DD$31)+AY95*SUMPRODUCT(DD$14:DD$23,DD$32:DD$41))*'Projeções - Receitas'!W$23+(AN95*DD$11*'Projeções - Receitas'!W$25)</f>
        <v>61884158956.381287</v>
      </c>
      <c r="BK95" s="356">
        <f>(AO95*SUMPRODUCT(DE$10:DE$13,DE$28:DE$31)+AZ95*SUMPRODUCT(DE$14:DE$23,DE$32:DE$41))*'Projeções - Receitas'!X$23+(AO95*DE$11*'Projeções - Receitas'!X$25)</f>
        <v>68380805444.425514</v>
      </c>
      <c r="BL95" s="356">
        <f>(AP95*SUMPRODUCT(DF$10:DF$13,DF$28:DF$31)+BA95*SUMPRODUCT(DF$14:DF$23,DF$32:DF$41))*'Projeções - Receitas'!Y$23+(AP95*DF$11*'Projeções - Receitas'!Y$25)</f>
        <v>75545515200.628326</v>
      </c>
      <c r="BM95" s="356">
        <f>(AQ95*SUMPRODUCT(DG$10:DG$13,DG$28:DG$31)+BB95*SUMPRODUCT(DG$14:DG$23,DG$32:DG$41))*'Projeções - Receitas'!Z$23+(AQ95*DG$11*'Projeções - Receitas'!Z$25)</f>
        <v>83451480471.228958</v>
      </c>
      <c r="BN95" s="356">
        <f>(AR95*SUMPRODUCT(DH$10:DH$13,DH$28:DH$31)+BC95*SUMPRODUCT(DH$14:DH$23,DH$32:DH$41))*'Projeções - Receitas'!AA$23+(AR95*DH$11*'Projeções - Receitas'!AA$25)</f>
        <v>92171807203.794739</v>
      </c>
      <c r="BO95" s="356">
        <f>(AS95*SUMPRODUCT(DI$10:DI$13,DI$28:DI$31)+BD95*SUMPRODUCT(DI$14:DI$23,DI$32:DI$41))*'Projeções - Receitas'!AB$23+(AS95*DI$11*'Projeções - Receitas'!AB$25)</f>
        <v>101787330614.75543</v>
      </c>
      <c r="BP95" s="356">
        <f>(AT95*SUMPRODUCT(DJ$10:DJ$13,DJ$28:DJ$31)+BE95*SUMPRODUCT(DJ$14:DJ$23,DJ$32:DJ$41))*'Projeções - Receitas'!AC$23+(AT95*DJ$11*'Projeções - Receitas'!AC$25)</f>
        <v>112389308195.44987</v>
      </c>
      <c r="BQ95" s="356">
        <f>(AU95*SUMPRODUCT(DK$10:DK$13,DK$28:DK$31)+BF95*SUMPRODUCT(DK$14:DK$23,DK$32:DK$41))*'Projeções - Receitas'!AD$23+(AU95*DK$11*'Projeções - Receitas'!AD$25)</f>
        <v>145313794783.23712</v>
      </c>
      <c r="BR95" s="357">
        <f>((BG95+'DRE + DCF'!T$12)*(1+'DRE + DCF'!T$15)+'DRE + DCF'!T$18)*(1+'DRE + DCF'!T$25)*'DRE + DCF'!T$33</f>
        <v>34841495846.716248</v>
      </c>
      <c r="BS95" s="357">
        <f>((BH95+'DRE + DCF'!U$12)*(1+'DRE + DCF'!U$15)+'DRE + DCF'!U$18)*(1+'DRE + DCF'!U$25)*'DRE + DCF'!U$33</f>
        <v>26539092932.168262</v>
      </c>
      <c r="BT95" s="357">
        <f>((BI95+'DRE + DCF'!V$12)*(1+'DRE + DCF'!V$15)+'DRE + DCF'!V$18)*(1+'DRE + DCF'!V$25)*'DRE + DCF'!V$33</f>
        <v>29455423197.696205</v>
      </c>
      <c r="BU95" s="357">
        <f>((BJ95+'DRE + DCF'!W$12)*(1+'DRE + DCF'!W$15)+'DRE + DCF'!W$18)*(1+'DRE + DCF'!W$25)*'DRE + DCF'!W$33</f>
        <v>32619640363.964951</v>
      </c>
      <c r="BV95" s="357">
        <f>((BK95+'DRE + DCF'!X$12)*(1+'DRE + DCF'!X$15)+'DRE + DCF'!X$18)*(1+'DRE + DCF'!X$25)*'DRE + DCF'!X$33</f>
        <v>36078883897.517776</v>
      </c>
      <c r="BW95" s="357">
        <f>((BL95+'DRE + DCF'!Y$12)*(1+'DRE + DCF'!Y$15)+'DRE + DCF'!Y$18)*(1+'DRE + DCF'!Y$25)*'DRE + DCF'!Y$33</f>
        <v>39881948802.281418</v>
      </c>
      <c r="BX95" s="357">
        <f>((BM95+'DRE + DCF'!Z$12)*(1+'DRE + DCF'!Z$15)+'DRE + DCF'!Z$18)*(1+'DRE + DCF'!Z$25)*'DRE + DCF'!Z$33</f>
        <v>44075615134.184654</v>
      </c>
      <c r="BY95" s="357">
        <f>((BN95+'DRE + DCF'!AA$12)*(1+'DRE + DCF'!AA$15)+'DRE + DCF'!AA$18)*(1+'DRE + DCF'!AA$25)*'DRE + DCF'!AA$33</f>
        <v>48702925450.365013</v>
      </c>
      <c r="BZ95" s="357">
        <f>((BO95+'DRE + DCF'!AB$12)*(1+'DRE + DCF'!AB$15)+'DRE + DCF'!AB$18)*(1+'DRE + DCF'!AB$25)*'DRE + DCF'!AB$33</f>
        <v>53810742397.561028</v>
      </c>
      <c r="CA95" s="357">
        <f>((BP95+'DRE + DCF'!AC$12)*(1+'DRE + DCF'!AC$15)+'DRE + DCF'!AC$18)*(1+'DRE + DCF'!AC$25)*'DRE + DCF'!AC$33</f>
        <v>59452508824.37355</v>
      </c>
      <c r="CB95" s="357">
        <f>((BQ95+'DRE + DCF'!AD$12)*(1+'DRE + DCF'!AD$15)+'DRE + DCF'!AD$18)*(1+'DRE + DCF'!AD$25)*'DRE + DCF'!AD$33</f>
        <v>76806364800.074738</v>
      </c>
      <c r="CC95" s="357">
        <f>BR95*(1-DA$47)+('DRE + DCF'!N$53*10^6)</f>
        <v>199884811455.69962</v>
      </c>
      <c r="CD95" s="357">
        <f>BS95*(1-DB$47)+('DRE + DCF'!T$53*10^6)</f>
        <v>201253396317.61392</v>
      </c>
      <c r="CE95" s="357">
        <f>BT95*(1-DC$47)+('DRE + DCF'!U$53*10^6)</f>
        <v>220301590364.53699</v>
      </c>
      <c r="CF95" s="357">
        <f>BU95*(1-DD$47)+('DRE + DCF'!V$53*10^6)</f>
        <v>241392992832.11826</v>
      </c>
      <c r="CG95" s="357">
        <f>BV95*(1-DE$47)+('DRE + DCF'!W$53*10^6)</f>
        <v>264718332908.45258</v>
      </c>
      <c r="CH95" s="357">
        <f>BW95*(1-DF$47)+('DRE + DCF'!X$53*10^6)</f>
        <v>290499560584.69507</v>
      </c>
      <c r="CI95" s="357">
        <f>BX95*(1-DG$47)+('DRE + DCF'!Y$53*10^6)</f>
        <v>318988709300.07697</v>
      </c>
      <c r="CJ95" s="357">
        <f>BY95*(1-DH$47)+('DRE + DCF'!Z$53*10^6)</f>
        <v>350465554039.51501</v>
      </c>
      <c r="CK95" s="357">
        <f>BZ95*(1-DI$47)+('DRE + DCF'!AA$53*10^6)</f>
        <v>385239892023.7514</v>
      </c>
      <c r="CL95" s="357">
        <f>CA95*(1-DJ$47)+('DRE + DCF'!AB$53*10^6)</f>
        <v>423655690196.0379</v>
      </c>
      <c r="CM95" s="357">
        <f>CB95*(1-DK$47)+('DRE + DCF'!AC$53*10^6)</f>
        <v>472766174250.71783</v>
      </c>
      <c r="CN95" s="357">
        <f t="shared" si="87"/>
        <v>1117955593783.6982</v>
      </c>
      <c r="CO95" s="357">
        <f t="shared" si="88"/>
        <v>1187296657423.4702</v>
      </c>
      <c r="CP95" s="357">
        <f t="shared" si="89"/>
        <v>1133238234576.1074</v>
      </c>
      <c r="CQ95" s="357">
        <f t="shared" si="90"/>
        <v>1269226822725.2405</v>
      </c>
      <c r="CR95" s="357">
        <f t="shared" si="91"/>
        <v>1421534041452.2695</v>
      </c>
      <c r="CS95" s="357">
        <f t="shared" si="92"/>
        <v>1592118126426.5417</v>
      </c>
      <c r="CT95" s="357">
        <f t="shared" si="93"/>
        <v>1783172301597.7271</v>
      </c>
      <c r="CU95" s="357">
        <f t="shared" si="94"/>
        <v>1997152977789.4543</v>
      </c>
      <c r="CV95" s="357">
        <f t="shared" si="95"/>
        <v>2236811335124.1895</v>
      </c>
      <c r="CW95" s="357">
        <f t="shared" si="96"/>
        <v>2505228695339.0923</v>
      </c>
      <c r="CX95" s="358">
        <f t="shared" si="97"/>
        <v>2805856138779.7837</v>
      </c>
    </row>
    <row r="96" spans="4:102" ht="30" customHeight="1" x14ac:dyDescent="0.25">
      <c r="D96" s="355">
        <f t="shared" si="55"/>
        <v>2.1531749439411135E-2</v>
      </c>
      <c r="E96" s="64">
        <f t="shared" si="56"/>
        <v>1.224421361103073E-2</v>
      </c>
      <c r="F96" s="64">
        <f t="shared" si="57"/>
        <v>3.7127944483345721E-2</v>
      </c>
      <c r="G96" s="64">
        <f t="shared" si="58"/>
        <v>3.2918784728577205E-2</v>
      </c>
      <c r="H96" s="64">
        <f t="shared" si="59"/>
        <v>2.8951740685393079E-2</v>
      </c>
      <c r="I96" s="64">
        <f t="shared" si="60"/>
        <v>2.5194295011405382E-2</v>
      </c>
      <c r="J96" s="64">
        <f t="shared" si="61"/>
        <v>2.1623153572183584E-2</v>
      </c>
      <c r="K96" s="64">
        <f t="shared" si="62"/>
        <v>1.8218917422845315E-2</v>
      </c>
      <c r="L96" s="64">
        <f t="shared" si="63"/>
        <v>1.4965041654042721E-2</v>
      </c>
      <c r="M96" s="64">
        <f t="shared" si="64"/>
        <v>1.1847744450958986E-2</v>
      </c>
      <c r="N96" s="64">
        <f t="shared" si="65"/>
        <v>1.1233117207956389E-2</v>
      </c>
      <c r="O96" s="64">
        <f t="shared" si="99"/>
        <v>4.2500000000000031E-2</v>
      </c>
      <c r="P96" s="64">
        <f t="shared" si="99"/>
        <v>4.2500000000000031E-2</v>
      </c>
      <c r="Q96" s="64">
        <f t="shared" si="100"/>
        <v>4.2500000000000031E-2</v>
      </c>
      <c r="R96" s="64">
        <f t="shared" si="101"/>
        <v>4.2500000000000031E-2</v>
      </c>
      <c r="S96" s="64">
        <f t="shared" si="102"/>
        <v>4.2500000000000031E-2</v>
      </c>
      <c r="T96" s="64">
        <f t="shared" si="103"/>
        <v>4.2500000000000031E-2</v>
      </c>
      <c r="U96" s="64">
        <f t="shared" si="104"/>
        <v>4.2500000000000031E-2</v>
      </c>
      <c r="V96" s="64">
        <f t="shared" si="105"/>
        <v>4.2500000000000031E-2</v>
      </c>
      <c r="W96" s="64">
        <f t="shared" si="106"/>
        <v>4.2500000000000031E-2</v>
      </c>
      <c r="X96" s="64">
        <f t="shared" si="107"/>
        <v>4.2500000000000031E-2</v>
      </c>
      <c r="Y96" s="64">
        <f t="shared" si="108"/>
        <v>4.2500000000000031E-2</v>
      </c>
      <c r="Z96" s="64">
        <f t="shared" si="66"/>
        <v>0.1787192276812184</v>
      </c>
      <c r="AA96" s="64">
        <f t="shared" si="98"/>
        <v>0.16943169185283799</v>
      </c>
      <c r="AB96" s="64">
        <f t="shared" si="67"/>
        <v>0.19431542272515298</v>
      </c>
      <c r="AC96" s="64">
        <f t="shared" si="68"/>
        <v>0.19010626297038447</v>
      </c>
      <c r="AD96" s="64">
        <f t="shared" si="69"/>
        <v>0.18613921892720034</v>
      </c>
      <c r="AE96" s="64">
        <f t="shared" si="70"/>
        <v>0.18238177325321264</v>
      </c>
      <c r="AF96" s="64">
        <f t="shared" si="71"/>
        <v>0.17881063181399084</v>
      </c>
      <c r="AG96" s="64">
        <f t="shared" si="72"/>
        <v>0.17540639566465258</v>
      </c>
      <c r="AH96" s="64">
        <f t="shared" si="73"/>
        <v>0.17215251989584998</v>
      </c>
      <c r="AI96" s="64">
        <f t="shared" si="74"/>
        <v>0.16903522269276625</v>
      </c>
      <c r="AJ96" s="64">
        <f t="shared" si="75"/>
        <v>0.16842059544976365</v>
      </c>
      <c r="AK96" s="356">
        <f>(1+O96)*'Projeções - Receitas'!N$34</f>
        <v>1921517570683.0845</v>
      </c>
      <c r="AL96" s="356">
        <f>(1+P96)*'Projeções - Receitas'!T$34</f>
        <v>2024610740926.7751</v>
      </c>
      <c r="AM96" s="356">
        <f>(1+Q96)*'Projeções - Receitas'!U$34</f>
        <v>2267564029837.9883</v>
      </c>
      <c r="AN96" s="356">
        <f>(1+R96)*'Projeções - Receitas'!V$34</f>
        <v>2539671713418.5469</v>
      </c>
      <c r="AO96" s="356">
        <f>(1+S96)*'Projeções - Receitas'!W$34</f>
        <v>2844432319028.7729</v>
      </c>
      <c r="AP96" s="356">
        <f>(1+T96)*'Projeções - Receitas'!X$34</f>
        <v>3185764197312.2261</v>
      </c>
      <c r="AQ96" s="356">
        <f>(1+U96)*'Projeções - Receitas'!Y$34</f>
        <v>3568055900989.6934</v>
      </c>
      <c r="AR96" s="356">
        <f>(1+V96)*'Projeções - Receitas'!Z$34</f>
        <v>3996222609108.457</v>
      </c>
      <c r="AS96" s="356">
        <f>(1+W96)*'Projeções - Receitas'!AA$34</f>
        <v>4475769322201.4727</v>
      </c>
      <c r="AT96" s="356">
        <f>(1+X96)*'Projeções - Receitas'!AB$34</f>
        <v>5012861640865.6494</v>
      </c>
      <c r="AU96" s="356">
        <f>(1+Y96)*'Projeções - Receitas'!AC$34</f>
        <v>5614405037769.5293</v>
      </c>
      <c r="AV96" s="357">
        <f t="shared" si="76"/>
        <v>1686421725490.0884</v>
      </c>
      <c r="AW96" s="357">
        <f t="shared" si="77"/>
        <v>1776901544515.0078</v>
      </c>
      <c r="AX96" s="357">
        <f t="shared" si="78"/>
        <v>1990129729856.8088</v>
      </c>
      <c r="AY96" s="357">
        <f t="shared" si="79"/>
        <v>2228945297439.626</v>
      </c>
      <c r="AZ96" s="357">
        <f t="shared" si="80"/>
        <v>2496418733132.3813</v>
      </c>
      <c r="BA96" s="357">
        <f t="shared" si="81"/>
        <v>2795988981108.2676</v>
      </c>
      <c r="BB96" s="357">
        <f t="shared" si="82"/>
        <v>3131507658841.2598</v>
      </c>
      <c r="BC96" s="357">
        <f t="shared" si="83"/>
        <v>3507288577902.2114</v>
      </c>
      <c r="BD96" s="357">
        <f t="shared" si="84"/>
        <v>3928163207250.4775</v>
      </c>
      <c r="BE96" s="357">
        <f t="shared" si="85"/>
        <v>4399542792120.5352</v>
      </c>
      <c r="BF96" s="357">
        <f t="shared" si="86"/>
        <v>4927487927175.001</v>
      </c>
      <c r="BG96" s="356">
        <f>(AK96*SUMPRODUCT(DA$10:DA$13,DA$28:DA$31)+AV96*SUMPRODUCT(DA$14:DA$23,DA$32:DA$41))*'Projeções - Receitas'!T$23+(AK96*DA$11*'Projeções - Receitas'!T$25)</f>
        <v>62805253431.212921</v>
      </c>
      <c r="BH96" s="356">
        <f>(AL96*SUMPRODUCT(DB$10:DB$13,DB$28:DB$31)+AW96*SUMPRODUCT(DB$14:DB$23,DB$32:DB$41))*'Projeções - Receitas'!U$23+(AL96*DB$11*'Projeções - Receitas'!U$25)</f>
        <v>50616229915.378944</v>
      </c>
      <c r="BI96" s="356">
        <f>(AM96*SUMPRODUCT(DC$10:DC$13,DC$28:DC$31)+AX96*SUMPRODUCT(DC$14:DC$23,DC$32:DC$41))*'Projeções - Receitas'!V$23+(AM96*DC$11*'Projeções - Receitas'!V$25)</f>
        <v>56005915870.95462</v>
      </c>
      <c r="BJ96" s="356">
        <f>(AN96*SUMPRODUCT(DD$10:DD$13,DD$28:DD$31)+AY96*SUMPRODUCT(DD$14:DD$23,DD$32:DD$41))*'Projeções - Receitas'!W$23+(AN96*DD$11*'Projeções - Receitas'!W$25)</f>
        <v>61913853850.314262</v>
      </c>
      <c r="BK96" s="356">
        <f>(AO96*SUMPRODUCT(DE$10:DE$13,DE$28:DE$31)+AZ96*SUMPRODUCT(DE$14:DE$23,DE$32:DE$41))*'Projeções - Receitas'!X$23+(AO96*DE$11*'Projeções - Receitas'!X$25)</f>
        <v>68413617731.107079</v>
      </c>
      <c r="BL96" s="356">
        <f>(AP96*SUMPRODUCT(DF$10:DF$13,DF$28:DF$31)+BA96*SUMPRODUCT(DF$14:DF$23,DF$32:DF$41))*'Projeções - Receitas'!Y$23+(AP96*DF$11*'Projeções - Receitas'!Y$25)</f>
        <v>75581765447.845551</v>
      </c>
      <c r="BM96" s="356">
        <f>(AQ96*SUMPRODUCT(DG$10:DG$13,DG$28:DG$31)+BB96*SUMPRODUCT(DG$14:DG$23,DG$32:DG$41))*'Projeções - Receitas'!Z$23+(AQ96*DG$11*'Projeções - Receitas'!Z$25)</f>
        <v>83491524367.808243</v>
      </c>
      <c r="BN96" s="356">
        <f>(AR96*SUMPRODUCT(DH$10:DH$13,DH$28:DH$31)+BC96*SUMPRODUCT(DH$14:DH$23,DH$32:DH$41))*'Projeções - Receitas'!AA$23+(AR96*DH$11*'Projeções - Receitas'!AA$25)</f>
        <v>92216035518.191986</v>
      </c>
      <c r="BO96" s="356">
        <f>(AS96*SUMPRODUCT(DI$10:DI$13,DI$28:DI$31)+BD96*SUMPRODUCT(DI$14:DI$23,DI$32:DI$41))*'Projeções - Receitas'!AB$23+(AS96*DI$11*'Projeções - Receitas'!AB$25)</f>
        <v>101836172903.91791</v>
      </c>
      <c r="BP96" s="356">
        <f>(AT96*SUMPRODUCT(DJ$10:DJ$13,DJ$28:DJ$31)+BE96*SUMPRODUCT(DJ$14:DJ$23,DJ$32:DJ$41))*'Projeções - Receitas'!AC$23+(AT96*DJ$11*'Projeções - Receitas'!AC$25)</f>
        <v>112443237805.90831</v>
      </c>
      <c r="BQ96" s="356">
        <f>(AU96*SUMPRODUCT(DK$10:DK$13,DK$28:DK$31)+BF96*SUMPRODUCT(DK$14:DK$23,DK$32:DK$41))*'Projeções - Receitas'!AD$23+(AU96*DK$11*'Projeções - Receitas'!AD$25)</f>
        <v>145383523091.67438</v>
      </c>
      <c r="BR96" s="357">
        <f>((BG96+'DRE + DCF'!T$12)*(1+'DRE + DCF'!T$15)+'DRE + DCF'!T$18)*(1+'DRE + DCF'!T$25)*'DRE + DCF'!T$33</f>
        <v>34859942482.619774</v>
      </c>
      <c r="BS96" s="357">
        <f>((BH96+'DRE + DCF'!U$12)*(1+'DRE + DCF'!U$15)+'DRE + DCF'!U$18)*(1+'DRE + DCF'!U$25)*'DRE + DCF'!U$33</f>
        <v>26553782463.453583</v>
      </c>
      <c r="BT96" s="357">
        <f>((BI96+'DRE + DCF'!V$12)*(1+'DRE + DCF'!V$15)+'DRE + DCF'!V$18)*(1+'DRE + DCF'!V$25)*'DRE + DCF'!V$33</f>
        <v>29471658435.401352</v>
      </c>
      <c r="BU96" s="357">
        <f>((BJ96+'DRE + DCF'!W$12)*(1+'DRE + DCF'!W$15)+'DRE + DCF'!W$18)*(1+'DRE + DCF'!W$25)*'DRE + DCF'!W$33</f>
        <v>32637567818.428864</v>
      </c>
      <c r="BV96" s="357">
        <f>((BK96+'DRE + DCF'!X$12)*(1+'DRE + DCF'!X$15)+'DRE + DCF'!X$18)*(1+'DRE + DCF'!X$25)*'DRE + DCF'!X$33</f>
        <v>36098670846.180939</v>
      </c>
      <c r="BW96" s="357">
        <f>((BL96+'DRE + DCF'!Y$12)*(1+'DRE + DCF'!Y$15)+'DRE + DCF'!Y$18)*(1+'DRE + DCF'!Y$25)*'DRE + DCF'!Y$33</f>
        <v>39903784054.790741</v>
      </c>
      <c r="BX96" s="357">
        <f>((BM96+'DRE + DCF'!Z$12)*(1+'DRE + DCF'!Z$15)+'DRE + DCF'!Z$18)*(1+'DRE + DCF'!Z$25)*'DRE + DCF'!Z$33</f>
        <v>44099707970.394257</v>
      </c>
      <c r="BY96" s="357">
        <f>((BN96+'DRE + DCF'!AA$12)*(1+'DRE + DCF'!AA$15)+'DRE + DCF'!AA$18)*(1+'DRE + DCF'!AA$25)*'DRE + DCF'!AA$33</f>
        <v>48729505498.930176</v>
      </c>
      <c r="BZ96" s="357">
        <f>((BO96+'DRE + DCF'!AB$12)*(1+'DRE + DCF'!AB$15)+'DRE + DCF'!AB$18)*(1+'DRE + DCF'!AB$25)*'DRE + DCF'!AB$33</f>
        <v>53840061765.912064</v>
      </c>
      <c r="CA96" s="357">
        <f>((BP96+'DRE + DCF'!AC$12)*(1+'DRE + DCF'!AC$15)+'DRE + DCF'!AC$18)*(1+'DRE + DCF'!AC$25)*'DRE + DCF'!AC$33</f>
        <v>59484844990.769218</v>
      </c>
      <c r="CB96" s="357">
        <f>((BQ96+'DRE + DCF'!AD$12)*(1+'DRE + DCF'!AD$15)+'DRE + DCF'!AD$18)*(1+'DRE + DCF'!AD$25)*'DRE + DCF'!AD$33</f>
        <v>76847274013.29248</v>
      </c>
      <c r="CC96" s="357">
        <f>BR96*(1-DA$47)+('DRE + DCF'!N$53*10^6)</f>
        <v>199896033700.37866</v>
      </c>
      <c r="CD96" s="357">
        <f>BS96*(1-DB$47)+('DRE + DCF'!T$53*10^6)</f>
        <v>201262210036.3851</v>
      </c>
      <c r="CE96" s="357">
        <f>BT96*(1-DC$47)+('DRE + DCF'!U$53*10^6)</f>
        <v>220311331507.16006</v>
      </c>
      <c r="CF96" s="357">
        <f>BU96*(1-DD$47)+('DRE + DCF'!V$53*10^6)</f>
        <v>241403749304.7966</v>
      </c>
      <c r="CG96" s="357">
        <f>BV96*(1-DE$47)+('DRE + DCF'!W$53*10^6)</f>
        <v>264730205077.65048</v>
      </c>
      <c r="CH96" s="357">
        <f>BW96*(1-DF$47)+('DRE + DCF'!X$53*10^6)</f>
        <v>290512661736.20068</v>
      </c>
      <c r="CI96" s="357">
        <f>BX96*(1-DG$47)+('DRE + DCF'!Y$53*10^6)</f>
        <v>319003165001.80273</v>
      </c>
      <c r="CJ96" s="357">
        <f>BY96*(1-DH$47)+('DRE + DCF'!Z$53*10^6)</f>
        <v>350481502068.65411</v>
      </c>
      <c r="CK96" s="357">
        <f>BZ96*(1-DI$47)+('DRE + DCF'!AA$53*10^6)</f>
        <v>385257483644.76202</v>
      </c>
      <c r="CL96" s="357">
        <f>CA96*(1-DJ$47)+('DRE + DCF'!AB$53*10^6)</f>
        <v>423675091895.87531</v>
      </c>
      <c r="CM96" s="357">
        <f>CB96*(1-DK$47)+('DRE + DCF'!AC$53*10^6)</f>
        <v>472790719778.64844</v>
      </c>
      <c r="CN96" s="357">
        <f t="shared" si="87"/>
        <v>1118492040805.6672</v>
      </c>
      <c r="CO96" s="357">
        <f t="shared" si="88"/>
        <v>1187866377508.6062</v>
      </c>
      <c r="CP96" s="357">
        <f t="shared" si="89"/>
        <v>1133782014918.9941</v>
      </c>
      <c r="CQ96" s="357">
        <f t="shared" si="90"/>
        <v>1269835856709.2734</v>
      </c>
      <c r="CR96" s="357">
        <f t="shared" si="91"/>
        <v>1422216159514.3865</v>
      </c>
      <c r="CS96" s="357">
        <f t="shared" si="92"/>
        <v>1592882098656.113</v>
      </c>
      <c r="CT96" s="357">
        <f t="shared" si="93"/>
        <v>1784027950494.8467</v>
      </c>
      <c r="CU96" s="357">
        <f t="shared" si="94"/>
        <v>1998111304554.2285</v>
      </c>
      <c r="CV96" s="357">
        <f t="shared" si="95"/>
        <v>2237884661100.7363</v>
      </c>
      <c r="CW96" s="357">
        <f t="shared" si="96"/>
        <v>2506430820432.8247</v>
      </c>
      <c r="CX96" s="358">
        <f t="shared" si="97"/>
        <v>2807202518884.7646</v>
      </c>
    </row>
    <row r="97" spans="4:102" ht="30" customHeight="1" x14ac:dyDescent="0.25">
      <c r="D97" s="355">
        <f t="shared" si="55"/>
        <v>2.1456102435156998E-2</v>
      </c>
      <c r="E97" s="64">
        <f t="shared" si="56"/>
        <v>1.2170406597499656E-2</v>
      </c>
      <c r="F97" s="64">
        <f t="shared" si="57"/>
        <v>3.7043379920875891E-2</v>
      </c>
      <c r="G97" s="64">
        <f t="shared" si="58"/>
        <v>3.2836117071902371E-2</v>
      </c>
      <c r="H97" s="64">
        <f t="shared" si="59"/>
        <v>2.8870851730845498E-2</v>
      </c>
      <c r="I97" s="64">
        <f t="shared" si="60"/>
        <v>2.5115084538800486E-2</v>
      </c>
      <c r="J97" s="64">
        <f t="shared" si="61"/>
        <v>2.1545533150198443E-2</v>
      </c>
      <c r="K97" s="64">
        <f t="shared" si="62"/>
        <v>1.8142807710529535E-2</v>
      </c>
      <c r="L97" s="64">
        <f t="shared" si="63"/>
        <v>1.4890371137004643E-2</v>
      </c>
      <c r="M97" s="64">
        <f t="shared" si="64"/>
        <v>1.1774448323862624E-2</v>
      </c>
      <c r="N97" s="64">
        <f t="shared" si="65"/>
        <v>1.116111824396307E-2</v>
      </c>
      <c r="O97" s="64">
        <f t="shared" si="99"/>
        <v>4.3000000000000031E-2</v>
      </c>
      <c r="P97" s="64">
        <f t="shared" si="99"/>
        <v>4.3000000000000031E-2</v>
      </c>
      <c r="Q97" s="64">
        <f t="shared" si="100"/>
        <v>4.3000000000000031E-2</v>
      </c>
      <c r="R97" s="64">
        <f t="shared" si="101"/>
        <v>4.3000000000000031E-2</v>
      </c>
      <c r="S97" s="64">
        <f t="shared" si="102"/>
        <v>4.3000000000000031E-2</v>
      </c>
      <c r="T97" s="64">
        <f t="shared" si="103"/>
        <v>4.3000000000000031E-2</v>
      </c>
      <c r="U97" s="64">
        <f t="shared" si="104"/>
        <v>4.3000000000000031E-2</v>
      </c>
      <c r="V97" s="64">
        <f t="shared" si="105"/>
        <v>4.3000000000000031E-2</v>
      </c>
      <c r="W97" s="64">
        <f t="shared" si="106"/>
        <v>4.3000000000000031E-2</v>
      </c>
      <c r="X97" s="64">
        <f t="shared" si="107"/>
        <v>4.3000000000000031E-2</v>
      </c>
      <c r="Y97" s="64">
        <f t="shared" si="108"/>
        <v>4.3000000000000031E-2</v>
      </c>
      <c r="Z97" s="64">
        <f t="shared" si="66"/>
        <v>0.17864358067696426</v>
      </c>
      <c r="AA97" s="64">
        <f t="shared" si="98"/>
        <v>0.16935788483930692</v>
      </c>
      <c r="AB97" s="64">
        <f t="shared" si="67"/>
        <v>0.19423085816268315</v>
      </c>
      <c r="AC97" s="64">
        <f t="shared" si="68"/>
        <v>0.19002359531370963</v>
      </c>
      <c r="AD97" s="64">
        <f t="shared" si="69"/>
        <v>0.18605832997265276</v>
      </c>
      <c r="AE97" s="64">
        <f t="shared" si="70"/>
        <v>0.18230256278060775</v>
      </c>
      <c r="AF97" s="64">
        <f t="shared" si="71"/>
        <v>0.1787330113920057</v>
      </c>
      <c r="AG97" s="64">
        <f t="shared" si="72"/>
        <v>0.1753302859523368</v>
      </c>
      <c r="AH97" s="64">
        <f t="shared" si="73"/>
        <v>0.1720778493788119</v>
      </c>
      <c r="AI97" s="64">
        <f t="shared" si="74"/>
        <v>0.16896192656566988</v>
      </c>
      <c r="AJ97" s="64">
        <f t="shared" si="75"/>
        <v>0.16834859648577033</v>
      </c>
      <c r="AK97" s="356">
        <f>(1+O97)*'Projeções - Receitas'!N$34</f>
        <v>1922439161844.0835</v>
      </c>
      <c r="AL97" s="356">
        <f>(1+P97)*'Projeções - Receitas'!T$34</f>
        <v>2025581777253.3586</v>
      </c>
      <c r="AM97" s="356">
        <f>(1+Q97)*'Projeções - Receitas'!U$34</f>
        <v>2268651590523.7617</v>
      </c>
      <c r="AN97" s="356">
        <f>(1+R97)*'Projeções - Receitas'!V$34</f>
        <v>2540889781386.6133</v>
      </c>
      <c r="AO97" s="356">
        <f>(1+S97)*'Projeções - Receitas'!W$34</f>
        <v>2845796555153.0073</v>
      </c>
      <c r="AP97" s="356">
        <f>(1+T97)*'Projeções - Receitas'!X$34</f>
        <v>3187292141771.3682</v>
      </c>
      <c r="AQ97" s="356">
        <f>(1+U97)*'Projeções - Receitas'!Y$34</f>
        <v>3569767198783.9331</v>
      </c>
      <c r="AR97" s="356">
        <f>(1+V97)*'Projeções - Receitas'!Z$34</f>
        <v>3998139262638.0054</v>
      </c>
      <c r="AS97" s="356">
        <f>(1+W97)*'Projeções - Receitas'!AA$34</f>
        <v>4477915974154.5664</v>
      </c>
      <c r="AT97" s="356">
        <f>(1+X97)*'Projeções - Receitas'!AB$34</f>
        <v>5015265891053.1152</v>
      </c>
      <c r="AU97" s="356">
        <f>(1+Y97)*'Projeções - Receitas'!AC$34</f>
        <v>5617097797979.4902</v>
      </c>
      <c r="AV97" s="357">
        <f t="shared" si="76"/>
        <v>1687230560850.0356</v>
      </c>
      <c r="AW97" s="357">
        <f t="shared" si="77"/>
        <v>1777753775471.6096</v>
      </c>
      <c r="AX97" s="357">
        <f t="shared" si="78"/>
        <v>1991084228528.2029</v>
      </c>
      <c r="AY97" s="357">
        <f t="shared" si="79"/>
        <v>2230014335951.5874</v>
      </c>
      <c r="AZ97" s="357">
        <f t="shared" si="80"/>
        <v>2497616056265.7783</v>
      </c>
      <c r="BA97" s="357">
        <f t="shared" si="81"/>
        <v>2797329983017.6714</v>
      </c>
      <c r="BB97" s="357">
        <f t="shared" si="82"/>
        <v>3133009580979.793</v>
      </c>
      <c r="BC97" s="357">
        <f t="shared" si="83"/>
        <v>3508970730697.3682</v>
      </c>
      <c r="BD97" s="357">
        <f t="shared" si="84"/>
        <v>3930047218381.0527</v>
      </c>
      <c r="BE97" s="357">
        <f t="shared" si="85"/>
        <v>4401652884586.7803</v>
      </c>
      <c r="BF97" s="357">
        <f t="shared" si="86"/>
        <v>4929851230737.1943</v>
      </c>
      <c r="BG97" s="356">
        <f>(AK97*SUMPRODUCT(DA$10:DA$13,DA$28:DA$31)+AV97*SUMPRODUCT(DA$14:DA$23,DA$32:DA$41))*'Projeções - Receitas'!T$23+(AK97*DA$11*'Projeções - Receitas'!T$25)</f>
        <v>62835375854.920929</v>
      </c>
      <c r="BH97" s="356">
        <f>(AL97*SUMPRODUCT(DB$10:DB$13,DB$28:DB$31)+AW97*SUMPRODUCT(DB$14:DB$23,DB$32:DB$41))*'Projeções - Receitas'!U$23+(AL97*DB$11*'Projeções - Receitas'!U$25)</f>
        <v>50640506284.642929</v>
      </c>
      <c r="BI97" s="356">
        <f>(AM97*SUMPRODUCT(DC$10:DC$13,DC$28:DC$31)+AX97*SUMPRODUCT(DC$14:DC$23,DC$32:DC$41))*'Projeções - Receitas'!V$23+(AM97*DC$11*'Projeções - Receitas'!V$25)</f>
        <v>56032777221.492249</v>
      </c>
      <c r="BJ97" s="356">
        <f>(AN97*SUMPRODUCT(DD$10:DD$13,DD$28:DD$31)+AY97*SUMPRODUCT(DD$14:DD$23,DD$32:DD$41))*'Projeções - Receitas'!W$23+(AN97*DD$11*'Projeções - Receitas'!W$25)</f>
        <v>61943548744.247292</v>
      </c>
      <c r="BK97" s="356">
        <f>(AO97*SUMPRODUCT(DE$10:DE$13,DE$28:DE$31)+AZ97*SUMPRODUCT(DE$14:DE$23,DE$32:DE$41))*'Projeções - Receitas'!X$23+(AO97*DE$11*'Projeções - Receitas'!X$25)</f>
        <v>68446430017.788574</v>
      </c>
      <c r="BL97" s="356">
        <f>(AP97*SUMPRODUCT(DF$10:DF$13,DF$28:DF$31)+BA97*SUMPRODUCT(DF$14:DF$23,DF$32:DF$41))*'Projeções - Receitas'!Y$23+(AP97*DF$11*'Projeções - Receitas'!Y$25)</f>
        <v>75618015695.062759</v>
      </c>
      <c r="BM97" s="356">
        <f>(AQ97*SUMPRODUCT(DG$10:DG$13,DG$28:DG$31)+BB97*SUMPRODUCT(DG$14:DG$23,DG$32:DG$41))*'Projeções - Receitas'!Z$23+(AQ97*DG$11*'Projeções - Receitas'!Z$25)</f>
        <v>83531568264.387512</v>
      </c>
      <c r="BN97" s="356">
        <f>(AR97*SUMPRODUCT(DH$10:DH$13,DH$28:DH$31)+BC97*SUMPRODUCT(DH$14:DH$23,DH$32:DH$41))*'Projeções - Receitas'!AA$23+(AR97*DH$11*'Projeções - Receitas'!AA$25)</f>
        <v>92260263832.589172</v>
      </c>
      <c r="BO97" s="356">
        <f>(AS97*SUMPRODUCT(DI$10:DI$13,DI$28:DI$31)+BD97*SUMPRODUCT(DI$14:DI$23,DI$32:DI$41))*'Projeções - Receitas'!AB$23+(AS97*DI$11*'Projeções - Receitas'!AB$25)</f>
        <v>101885015193.08044</v>
      </c>
      <c r="BP97" s="356">
        <f>(AT97*SUMPRODUCT(DJ$10:DJ$13,DJ$28:DJ$31)+BE97*SUMPRODUCT(DJ$14:DJ$23,DJ$32:DJ$41))*'Projeções - Receitas'!AC$23+(AT97*DJ$11*'Projeções - Receitas'!AC$25)</f>
        <v>112497167416.36678</v>
      </c>
      <c r="BQ97" s="356">
        <f>(AU97*SUMPRODUCT(DK$10:DK$13,DK$28:DK$31)+BF97*SUMPRODUCT(DK$14:DK$23,DK$32:DK$41))*'Projeções - Receitas'!AD$23+(AU97*DK$11*'Projeções - Receitas'!AD$25)</f>
        <v>145453251400.11176</v>
      </c>
      <c r="BR97" s="357">
        <f>((BG97+'DRE + DCF'!T$12)*(1+'DRE + DCF'!T$15)+'DRE + DCF'!T$18)*(1+'DRE + DCF'!T$25)*'DRE + DCF'!T$33</f>
        <v>34878389118.523315</v>
      </c>
      <c r="BS97" s="357">
        <f>((BH97+'DRE + DCF'!U$12)*(1+'DRE + DCF'!U$15)+'DRE + DCF'!U$18)*(1+'DRE + DCF'!U$25)*'DRE + DCF'!U$33</f>
        <v>26568471994.738914</v>
      </c>
      <c r="BT97" s="357">
        <f>((BI97+'DRE + DCF'!V$12)*(1+'DRE + DCF'!V$15)+'DRE + DCF'!V$18)*(1+'DRE + DCF'!V$25)*'DRE + DCF'!V$33</f>
        <v>29487893673.106503</v>
      </c>
      <c r="BU97" s="357">
        <f>((BJ97+'DRE + DCF'!W$12)*(1+'DRE + DCF'!W$15)+'DRE + DCF'!W$18)*(1+'DRE + DCF'!W$25)*'DRE + DCF'!W$33</f>
        <v>32655495272.892811</v>
      </c>
      <c r="BV97" s="357">
        <f>((BK97+'DRE + DCF'!X$12)*(1+'DRE + DCF'!X$15)+'DRE + DCF'!X$18)*(1+'DRE + DCF'!X$25)*'DRE + DCF'!X$33</f>
        <v>36118457794.844055</v>
      </c>
      <c r="BW97" s="357">
        <f>((BL97+'DRE + DCF'!Y$12)*(1+'DRE + DCF'!Y$15)+'DRE + DCF'!Y$18)*(1+'DRE + DCF'!Y$25)*'DRE + DCF'!Y$33</f>
        <v>39925619307.300072</v>
      </c>
      <c r="BX97" s="357">
        <f>((BM97+'DRE + DCF'!Z$12)*(1+'DRE + DCF'!Z$15)+'DRE + DCF'!Z$18)*(1+'DRE + DCF'!Z$25)*'DRE + DCF'!Z$33</f>
        <v>44123800806.603859</v>
      </c>
      <c r="BY97" s="357">
        <f>((BN97+'DRE + DCF'!AA$12)*(1+'DRE + DCF'!AA$15)+'DRE + DCF'!AA$18)*(1+'DRE + DCF'!AA$25)*'DRE + DCF'!AA$33</f>
        <v>48756085547.495346</v>
      </c>
      <c r="BZ97" s="357">
        <f>((BO97+'DRE + DCF'!AB$12)*(1+'DRE + DCF'!AB$15)+'DRE + DCF'!AB$18)*(1+'DRE + DCF'!AB$25)*'DRE + DCF'!AB$33</f>
        <v>53869381134.263145</v>
      </c>
      <c r="CA97" s="357">
        <f>((BP97+'DRE + DCF'!AC$12)*(1+'DRE + DCF'!AC$15)+'DRE + DCF'!AC$18)*(1+'DRE + DCF'!AC$25)*'DRE + DCF'!AC$33</f>
        <v>59517181157.164879</v>
      </c>
      <c r="CB97" s="357">
        <f>((BQ97+'DRE + DCF'!AD$12)*(1+'DRE + DCF'!AD$15)+'DRE + DCF'!AD$18)*(1+'DRE + DCF'!AD$25)*'DRE + DCF'!AD$33</f>
        <v>76888183226.5103</v>
      </c>
      <c r="CC97" s="357">
        <f>BR97*(1-DA$47)+('DRE + DCF'!N$53*10^6)</f>
        <v>199907255945.05771</v>
      </c>
      <c r="CD97" s="357">
        <f>BS97*(1-DB$47)+('DRE + DCF'!T$53*10^6)</f>
        <v>201271023755.15631</v>
      </c>
      <c r="CE97" s="357">
        <f>BT97*(1-DC$47)+('DRE + DCF'!U$53*10^6)</f>
        <v>220321072649.78314</v>
      </c>
      <c r="CF97" s="357">
        <f>BU97*(1-DD$47)+('DRE + DCF'!V$53*10^6)</f>
        <v>241414505777.47498</v>
      </c>
      <c r="CG97" s="357">
        <f>BV97*(1-DE$47)+('DRE + DCF'!W$53*10^6)</f>
        <v>264742077246.84836</v>
      </c>
      <c r="CH97" s="357">
        <f>BW97*(1-DF$47)+('DRE + DCF'!X$53*10^6)</f>
        <v>290525762887.7063</v>
      </c>
      <c r="CI97" s="357">
        <f>BX97*(1-DG$47)+('DRE + DCF'!Y$53*10^6)</f>
        <v>319017620703.5285</v>
      </c>
      <c r="CJ97" s="357">
        <f>BY97*(1-DH$47)+('DRE + DCF'!Z$53*10^6)</f>
        <v>350497450097.79321</v>
      </c>
      <c r="CK97" s="357">
        <f>BZ97*(1-DI$47)+('DRE + DCF'!AA$53*10^6)</f>
        <v>385275075265.77264</v>
      </c>
      <c r="CL97" s="357">
        <f>CA97*(1-DJ$47)+('DRE + DCF'!AB$53*10^6)</f>
        <v>423694493595.71271</v>
      </c>
      <c r="CM97" s="357">
        <f>CB97*(1-DK$47)+('DRE + DCF'!AC$53*10^6)</f>
        <v>472815265306.57916</v>
      </c>
      <c r="CN97" s="357">
        <f t="shared" si="87"/>
        <v>1119028487827.6365</v>
      </c>
      <c r="CO97" s="357">
        <f t="shared" si="88"/>
        <v>1188436097593.7422</v>
      </c>
      <c r="CP97" s="357">
        <f t="shared" si="89"/>
        <v>1134325795261.8809</v>
      </c>
      <c r="CQ97" s="357">
        <f t="shared" si="90"/>
        <v>1270444890693.3066</v>
      </c>
      <c r="CR97" s="357">
        <f t="shared" si="91"/>
        <v>1422898277576.5037</v>
      </c>
      <c r="CS97" s="357">
        <f t="shared" si="92"/>
        <v>1593646070885.6841</v>
      </c>
      <c r="CT97" s="357">
        <f t="shared" si="93"/>
        <v>1784883599391.9666</v>
      </c>
      <c r="CU97" s="357">
        <f t="shared" si="94"/>
        <v>1999069631319.0027</v>
      </c>
      <c r="CV97" s="357">
        <f t="shared" si="95"/>
        <v>2238957987077.2832</v>
      </c>
      <c r="CW97" s="357">
        <f t="shared" si="96"/>
        <v>2507632945526.5576</v>
      </c>
      <c r="CX97" s="358">
        <f t="shared" si="97"/>
        <v>2808548898989.7451</v>
      </c>
    </row>
    <row r="98" spans="4:102" ht="30" customHeight="1" x14ac:dyDescent="0.25">
      <c r="D98" s="355">
        <f t="shared" si="55"/>
        <v>2.1380527924438369E-2</v>
      </c>
      <c r="E98" s="64">
        <f t="shared" si="56"/>
        <v>1.2096670314216268E-2</v>
      </c>
      <c r="F98" s="64">
        <f t="shared" si="57"/>
        <v>3.6958896397756735E-2</v>
      </c>
      <c r="G98" s="64">
        <f t="shared" si="58"/>
        <v>3.2753528636748019E-2</v>
      </c>
      <c r="H98" s="64">
        <f t="shared" si="59"/>
        <v>2.8790040293264402E-2</v>
      </c>
      <c r="I98" s="64">
        <f t="shared" si="60"/>
        <v>2.5035949974650334E-2</v>
      </c>
      <c r="J98" s="64">
        <f t="shared" si="61"/>
        <v>2.1467987112901293E-2</v>
      </c>
      <c r="K98" s="64">
        <f t="shared" si="62"/>
        <v>1.8066770935168508E-2</v>
      </c>
      <c r="L98" s="64">
        <f t="shared" si="63"/>
        <v>1.4815772177721259E-2</v>
      </c>
      <c r="M98" s="64">
        <f t="shared" si="64"/>
        <v>1.1701222437424746E-2</v>
      </c>
      <c r="N98" s="64">
        <f t="shared" si="65"/>
        <v>1.1089188277539436E-2</v>
      </c>
      <c r="O98" s="64">
        <f t="shared" si="99"/>
        <v>4.3500000000000032E-2</v>
      </c>
      <c r="P98" s="64">
        <f t="shared" si="99"/>
        <v>4.3500000000000032E-2</v>
      </c>
      <c r="Q98" s="64">
        <f t="shared" si="100"/>
        <v>4.3500000000000032E-2</v>
      </c>
      <c r="R98" s="64">
        <f t="shared" si="101"/>
        <v>4.3500000000000032E-2</v>
      </c>
      <c r="S98" s="64">
        <f t="shared" si="102"/>
        <v>4.3500000000000032E-2</v>
      </c>
      <c r="T98" s="64">
        <f t="shared" si="103"/>
        <v>4.3500000000000032E-2</v>
      </c>
      <c r="U98" s="64">
        <f t="shared" si="104"/>
        <v>4.3500000000000032E-2</v>
      </c>
      <c r="V98" s="64">
        <f t="shared" si="105"/>
        <v>4.3500000000000032E-2</v>
      </c>
      <c r="W98" s="64">
        <f t="shared" si="106"/>
        <v>4.3500000000000032E-2</v>
      </c>
      <c r="X98" s="64">
        <f t="shared" si="107"/>
        <v>4.3500000000000032E-2</v>
      </c>
      <c r="Y98" s="64">
        <f t="shared" si="108"/>
        <v>4.3500000000000032E-2</v>
      </c>
      <c r="Z98" s="64">
        <f t="shared" si="66"/>
        <v>0.17856800616624563</v>
      </c>
      <c r="AA98" s="64">
        <f t="shared" si="98"/>
        <v>0.16928414855602353</v>
      </c>
      <c r="AB98" s="64">
        <f t="shared" si="67"/>
        <v>0.194146374639564</v>
      </c>
      <c r="AC98" s="64">
        <f t="shared" si="68"/>
        <v>0.18994100687855528</v>
      </c>
      <c r="AD98" s="64">
        <f t="shared" si="69"/>
        <v>0.18597751853507166</v>
      </c>
      <c r="AE98" s="64">
        <f t="shared" si="70"/>
        <v>0.18222342821645759</v>
      </c>
      <c r="AF98" s="64">
        <f t="shared" si="71"/>
        <v>0.17865546535470855</v>
      </c>
      <c r="AG98" s="64">
        <f t="shared" si="72"/>
        <v>0.17525424917697577</v>
      </c>
      <c r="AH98" s="64">
        <f t="shared" si="73"/>
        <v>0.17200325041952852</v>
      </c>
      <c r="AI98" s="64">
        <f t="shared" si="74"/>
        <v>0.16888870067923201</v>
      </c>
      <c r="AJ98" s="64">
        <f t="shared" si="75"/>
        <v>0.1682766665193467</v>
      </c>
      <c r="AK98" s="356">
        <f>(1+O98)*'Projeções - Receitas'!N$34</f>
        <v>1923360753005.0828</v>
      </c>
      <c r="AL98" s="356">
        <f>(1+P98)*'Projeções - Receitas'!T$34</f>
        <v>2026552813579.9426</v>
      </c>
      <c r="AM98" s="356">
        <f>(1+Q98)*'Projeções - Receitas'!U$34</f>
        <v>2269739151209.5356</v>
      </c>
      <c r="AN98" s="356">
        <f>(1+R98)*'Projeções - Receitas'!V$34</f>
        <v>2542107849354.6802</v>
      </c>
      <c r="AO98" s="356">
        <f>(1+S98)*'Projeções - Receitas'!W$34</f>
        <v>2847160791277.2422</v>
      </c>
      <c r="AP98" s="356">
        <f>(1+T98)*'Projeções - Receitas'!X$34</f>
        <v>3188820086230.5112</v>
      </c>
      <c r="AQ98" s="356">
        <f>(1+U98)*'Projeções - Receitas'!Y$34</f>
        <v>3571478496578.1733</v>
      </c>
      <c r="AR98" s="356">
        <f>(1+V98)*'Projeções - Receitas'!Z$34</f>
        <v>4000055916167.5542</v>
      </c>
      <c r="AS98" s="356">
        <f>(1+W98)*'Projeções - Receitas'!AA$34</f>
        <v>4480062626107.6611</v>
      </c>
      <c r="AT98" s="356">
        <f>(1+X98)*'Projeções - Receitas'!AB$34</f>
        <v>5017670141240.5811</v>
      </c>
      <c r="AU98" s="356">
        <f>(1+Y98)*'Projeções - Receitas'!AC$34</f>
        <v>5619790558189.4521</v>
      </c>
      <c r="AV98" s="357">
        <f t="shared" si="76"/>
        <v>1688039396209.9832</v>
      </c>
      <c r="AW98" s="357">
        <f t="shared" si="77"/>
        <v>1778606006428.2119</v>
      </c>
      <c r="AX98" s="357">
        <f t="shared" si="78"/>
        <v>1992038727199.5972</v>
      </c>
      <c r="AY98" s="357">
        <f t="shared" si="79"/>
        <v>2231083374463.5493</v>
      </c>
      <c r="AZ98" s="357">
        <f t="shared" si="80"/>
        <v>2498813379399.1753</v>
      </c>
      <c r="BA98" s="357">
        <f t="shared" si="81"/>
        <v>2798670984927.0767</v>
      </c>
      <c r="BB98" s="357">
        <f t="shared" si="82"/>
        <v>3134511503118.3262</v>
      </c>
      <c r="BC98" s="357">
        <f t="shared" si="83"/>
        <v>3510652883492.5254</v>
      </c>
      <c r="BD98" s="357">
        <f t="shared" si="84"/>
        <v>3931931229511.6289</v>
      </c>
      <c r="BE98" s="357">
        <f t="shared" si="85"/>
        <v>4403762977053.0254</v>
      </c>
      <c r="BF98" s="357">
        <f t="shared" si="86"/>
        <v>4932214534299.3887</v>
      </c>
      <c r="BG98" s="356">
        <f>(AK98*SUMPRODUCT(DA$10:DA$13,DA$28:DA$31)+AV98*SUMPRODUCT(DA$14:DA$23,DA$32:DA$41))*'Projeções - Receitas'!T$23+(AK98*DA$11*'Projeções - Receitas'!T$25)</f>
        <v>62865498278.628967</v>
      </c>
      <c r="BH98" s="356">
        <f>(AL98*SUMPRODUCT(DB$10:DB$13,DB$28:DB$31)+AW98*SUMPRODUCT(DB$14:DB$23,DB$32:DB$41))*'Projeções - Receitas'!U$23+(AL98*DB$11*'Projeções - Receitas'!U$25)</f>
        <v>50664782653.906906</v>
      </c>
      <c r="BI98" s="356">
        <f>(AM98*SUMPRODUCT(DC$10:DC$13,DC$28:DC$31)+AX98*SUMPRODUCT(DC$14:DC$23,DC$32:DC$41))*'Projeções - Receitas'!V$23+(AM98*DC$11*'Projeções - Receitas'!V$25)</f>
        <v>56059638572.029915</v>
      </c>
      <c r="BJ98" s="356">
        <f>(AN98*SUMPRODUCT(DD$10:DD$13,DD$28:DD$31)+AY98*SUMPRODUCT(DD$14:DD$23,DD$32:DD$41))*'Projeções - Receitas'!W$23+(AN98*DD$11*'Projeções - Receitas'!W$25)</f>
        <v>61973243638.180283</v>
      </c>
      <c r="BK98" s="356">
        <f>(AO98*SUMPRODUCT(DE$10:DE$13,DE$28:DE$31)+AZ98*SUMPRODUCT(DE$14:DE$23,DE$32:DE$41))*'Projeções - Receitas'!X$23+(AO98*DE$11*'Projeções - Receitas'!X$25)</f>
        <v>68479242304.470222</v>
      </c>
      <c r="BL98" s="356">
        <f>(AP98*SUMPRODUCT(DF$10:DF$13,DF$28:DF$31)+BA98*SUMPRODUCT(DF$14:DF$23,DF$32:DF$41))*'Projeções - Receitas'!Y$23+(AP98*DF$11*'Projeções - Receitas'!Y$25)</f>
        <v>75654265942.279968</v>
      </c>
      <c r="BM98" s="356">
        <f>(AQ98*SUMPRODUCT(DG$10:DG$13,DG$28:DG$31)+BB98*SUMPRODUCT(DG$14:DG$23,DG$32:DG$41))*'Projeções - Receitas'!Z$23+(AQ98*DG$11*'Projeções - Receitas'!Z$25)</f>
        <v>83571612160.966797</v>
      </c>
      <c r="BN98" s="356">
        <f>(AR98*SUMPRODUCT(DH$10:DH$13,DH$28:DH$31)+BC98*SUMPRODUCT(DH$14:DH$23,DH$32:DH$41))*'Projeções - Receitas'!AA$23+(AR98*DH$11*'Projeções - Receitas'!AA$25)</f>
        <v>92304492146.986404</v>
      </c>
      <c r="BO98" s="356">
        <f>(AS98*SUMPRODUCT(DI$10:DI$13,DI$28:DI$31)+BD98*SUMPRODUCT(DI$14:DI$23,DI$32:DI$41))*'Projeções - Receitas'!AB$23+(AS98*DI$11*'Projeções - Receitas'!AB$25)</f>
        <v>101933857482.243</v>
      </c>
      <c r="BP98" s="356">
        <f>(AT98*SUMPRODUCT(DJ$10:DJ$13,DJ$28:DJ$31)+BE98*SUMPRODUCT(DJ$14:DJ$23,DJ$32:DJ$41))*'Projeções - Receitas'!AC$23+(AT98*DJ$11*'Projeções - Receitas'!AC$25)</f>
        <v>112551097026.8252</v>
      </c>
      <c r="BQ98" s="356">
        <f>(AU98*SUMPRODUCT(DK$10:DK$13,DK$28:DK$31)+BF98*SUMPRODUCT(DK$14:DK$23,DK$32:DK$41))*'Projeções - Receitas'!AD$23+(AU98*DK$11*'Projeções - Receitas'!AD$25)</f>
        <v>145522979708.54904</v>
      </c>
      <c r="BR98" s="357">
        <f>((BG98+'DRE + DCF'!T$12)*(1+'DRE + DCF'!T$15)+'DRE + DCF'!T$18)*(1+'DRE + DCF'!T$25)*'DRE + DCF'!T$33</f>
        <v>34896835754.426888</v>
      </c>
      <c r="BS98" s="357">
        <f>((BH98+'DRE + DCF'!U$12)*(1+'DRE + DCF'!U$15)+'DRE + DCF'!U$18)*(1+'DRE + DCF'!U$25)*'DRE + DCF'!U$33</f>
        <v>26583161526.024235</v>
      </c>
      <c r="BT98" s="357">
        <f>((BI98+'DRE + DCF'!V$12)*(1+'DRE + DCF'!V$15)+'DRE + DCF'!V$18)*(1+'DRE + DCF'!V$25)*'DRE + DCF'!V$33</f>
        <v>29504128910.81168</v>
      </c>
      <c r="BU98" s="357">
        <f>((BJ98+'DRE + DCF'!W$12)*(1+'DRE + DCF'!W$15)+'DRE + DCF'!W$18)*(1+'DRE + DCF'!W$25)*'DRE + DCF'!W$33</f>
        <v>32673422727.356724</v>
      </c>
      <c r="BV98" s="357">
        <f>((BK98+'DRE + DCF'!X$12)*(1+'DRE + DCF'!X$15)+'DRE + DCF'!X$18)*(1+'DRE + DCF'!X$25)*'DRE + DCF'!X$33</f>
        <v>36138244743.507286</v>
      </c>
      <c r="BW98" s="357">
        <f>((BL98+'DRE + DCF'!Y$12)*(1+'DRE + DCF'!Y$15)+'DRE + DCF'!Y$18)*(1+'DRE + DCF'!Y$25)*'DRE + DCF'!Y$33</f>
        <v>39947454559.809372</v>
      </c>
      <c r="BX98" s="357">
        <f>((BM98+'DRE + DCF'!Z$12)*(1+'DRE + DCF'!Z$15)+'DRE + DCF'!Z$18)*(1+'DRE + DCF'!Z$25)*'DRE + DCF'!Z$33</f>
        <v>44147893642.813454</v>
      </c>
      <c r="BY98" s="357">
        <f>((BN98+'DRE + DCF'!AA$12)*(1+'DRE + DCF'!AA$15)+'DRE + DCF'!AA$18)*(1+'DRE + DCF'!AA$25)*'DRE + DCF'!AA$33</f>
        <v>48782665596.060516</v>
      </c>
      <c r="BZ98" s="357">
        <f>((BO98+'DRE + DCF'!AB$12)*(1+'DRE + DCF'!AB$15)+'DRE + DCF'!AB$18)*(1+'DRE + DCF'!AB$25)*'DRE + DCF'!AB$33</f>
        <v>53898700502.614227</v>
      </c>
      <c r="CA98" s="357">
        <f>((BP98+'DRE + DCF'!AC$12)*(1+'DRE + DCF'!AC$15)+'DRE + DCF'!AC$18)*(1+'DRE + DCF'!AC$25)*'DRE + DCF'!AC$33</f>
        <v>59549517323.560555</v>
      </c>
      <c r="CB98" s="357">
        <f>((BQ98+'DRE + DCF'!AD$12)*(1+'DRE + DCF'!AD$15)+'DRE + DCF'!AD$18)*(1+'DRE + DCF'!AD$25)*'DRE + DCF'!AD$33</f>
        <v>76929092439.728058</v>
      </c>
      <c r="CC98" s="357">
        <f>BR98*(1-DA$47)+('DRE + DCF'!N$53*10^6)</f>
        <v>199918478189.73679</v>
      </c>
      <c r="CD98" s="357">
        <f>BS98*(1-DB$47)+('DRE + DCF'!T$53*10^6)</f>
        <v>201279837473.92749</v>
      </c>
      <c r="CE98" s="357">
        <f>BT98*(1-DC$47)+('DRE + DCF'!U$53*10^6)</f>
        <v>220330813792.40625</v>
      </c>
      <c r="CF98" s="357">
        <f>BU98*(1-DD$47)+('DRE + DCF'!V$53*10^6)</f>
        <v>241425262250.15332</v>
      </c>
      <c r="CG98" s="357">
        <f>BV98*(1-DE$47)+('DRE + DCF'!W$53*10^6)</f>
        <v>264753949416.0463</v>
      </c>
      <c r="CH98" s="357">
        <f>BW98*(1-DF$47)+('DRE + DCF'!X$53*10^6)</f>
        <v>290538864039.21185</v>
      </c>
      <c r="CI98" s="357">
        <f>BX98*(1-DG$47)+('DRE + DCF'!Y$53*10^6)</f>
        <v>319032076405.25421</v>
      </c>
      <c r="CJ98" s="357">
        <f>BY98*(1-DH$47)+('DRE + DCF'!Z$53*10^6)</f>
        <v>350513398126.93231</v>
      </c>
      <c r="CK98" s="357">
        <f>BZ98*(1-DI$47)+('DRE + DCF'!AA$53*10^6)</f>
        <v>385292666886.78333</v>
      </c>
      <c r="CL98" s="357">
        <f>CA98*(1-DJ$47)+('DRE + DCF'!AB$53*10^6)</f>
        <v>423713895295.55011</v>
      </c>
      <c r="CM98" s="357">
        <f>CB98*(1-DK$47)+('DRE + DCF'!AC$53*10^6)</f>
        <v>472839810834.50983</v>
      </c>
      <c r="CN98" s="357">
        <f t="shared" si="87"/>
        <v>1119564934849.6057</v>
      </c>
      <c r="CO98" s="357">
        <f t="shared" si="88"/>
        <v>1189005817678.8784</v>
      </c>
      <c r="CP98" s="357">
        <f t="shared" si="89"/>
        <v>1134869575604.7678</v>
      </c>
      <c r="CQ98" s="357">
        <f t="shared" si="90"/>
        <v>1271053924677.3401</v>
      </c>
      <c r="CR98" s="357">
        <f t="shared" si="91"/>
        <v>1423580395638.6211</v>
      </c>
      <c r="CS98" s="357">
        <f t="shared" si="92"/>
        <v>1594410043115.2556</v>
      </c>
      <c r="CT98" s="357">
        <f t="shared" si="93"/>
        <v>1785739248289.0867</v>
      </c>
      <c r="CU98" s="357">
        <f t="shared" si="94"/>
        <v>2000027958083.7771</v>
      </c>
      <c r="CV98" s="357">
        <f t="shared" si="95"/>
        <v>2240031313053.8306</v>
      </c>
      <c r="CW98" s="357">
        <f t="shared" si="96"/>
        <v>2508835070620.2905</v>
      </c>
      <c r="CX98" s="358">
        <f t="shared" si="97"/>
        <v>2809895279094.7261</v>
      </c>
    </row>
    <row r="99" spans="4:102" ht="30" customHeight="1" x14ac:dyDescent="0.25">
      <c r="D99" s="355">
        <f t="shared" si="55"/>
        <v>2.1305025803097843E-2</v>
      </c>
      <c r="E99" s="64">
        <f t="shared" si="56"/>
        <v>1.2023004659556802E-2</v>
      </c>
      <c r="F99" s="64">
        <f t="shared" si="57"/>
        <v>3.6874493797552504E-2</v>
      </c>
      <c r="G99" s="64">
        <f t="shared" si="58"/>
        <v>3.2671019309290172E-2</v>
      </c>
      <c r="H99" s="64">
        <f t="shared" si="59"/>
        <v>2.8709306261274881E-2</v>
      </c>
      <c r="I99" s="64">
        <f t="shared" si="60"/>
        <v>2.4956891209891169E-2</v>
      </c>
      <c r="J99" s="64">
        <f t="shared" si="61"/>
        <v>2.1390515353417711E-2</v>
      </c>
      <c r="K99" s="64">
        <f t="shared" si="62"/>
        <v>1.7990806991967812E-2</v>
      </c>
      <c r="L99" s="64">
        <f t="shared" si="63"/>
        <v>1.4741244673379728E-2</v>
      </c>
      <c r="M99" s="64">
        <f t="shared" si="64"/>
        <v>1.1628066690724775E-2</v>
      </c>
      <c r="N99" s="64">
        <f t="shared" si="65"/>
        <v>1.1017327209551064E-2</v>
      </c>
      <c r="O99" s="64">
        <f t="shared" si="99"/>
        <v>4.4000000000000032E-2</v>
      </c>
      <c r="P99" s="64">
        <f t="shared" si="99"/>
        <v>4.4000000000000032E-2</v>
      </c>
      <c r="Q99" s="64">
        <f t="shared" si="100"/>
        <v>4.4000000000000032E-2</v>
      </c>
      <c r="R99" s="64">
        <f t="shared" si="101"/>
        <v>4.4000000000000032E-2</v>
      </c>
      <c r="S99" s="64">
        <f t="shared" si="102"/>
        <v>4.4000000000000032E-2</v>
      </c>
      <c r="T99" s="64">
        <f t="shared" si="103"/>
        <v>4.4000000000000032E-2</v>
      </c>
      <c r="U99" s="64">
        <f t="shared" si="104"/>
        <v>4.4000000000000032E-2</v>
      </c>
      <c r="V99" s="64">
        <f t="shared" si="105"/>
        <v>4.4000000000000032E-2</v>
      </c>
      <c r="W99" s="64">
        <f t="shared" si="106"/>
        <v>4.4000000000000032E-2</v>
      </c>
      <c r="X99" s="64">
        <f t="shared" si="107"/>
        <v>4.4000000000000032E-2</v>
      </c>
      <c r="Y99" s="64">
        <f t="shared" si="108"/>
        <v>4.4000000000000032E-2</v>
      </c>
      <c r="Z99" s="64">
        <f t="shared" si="66"/>
        <v>0.1784925040449051</v>
      </c>
      <c r="AA99" s="64">
        <f t="shared" si="98"/>
        <v>0.16921048290136406</v>
      </c>
      <c r="AB99" s="64">
        <f t="shared" si="67"/>
        <v>0.19406197203935976</v>
      </c>
      <c r="AC99" s="64">
        <f t="shared" si="68"/>
        <v>0.18985849755109743</v>
      </c>
      <c r="AD99" s="64">
        <f t="shared" si="69"/>
        <v>0.18589678450308214</v>
      </c>
      <c r="AE99" s="64">
        <f t="shared" si="70"/>
        <v>0.18214436945169843</v>
      </c>
      <c r="AF99" s="64">
        <f t="shared" si="71"/>
        <v>0.17857799359522497</v>
      </c>
      <c r="AG99" s="64">
        <f t="shared" si="72"/>
        <v>0.17517828523377507</v>
      </c>
      <c r="AH99" s="64">
        <f t="shared" si="73"/>
        <v>0.17192872291518699</v>
      </c>
      <c r="AI99" s="64">
        <f t="shared" si="74"/>
        <v>0.16881554493253204</v>
      </c>
      <c r="AJ99" s="64">
        <f t="shared" si="75"/>
        <v>0.16820480545135832</v>
      </c>
      <c r="AK99" s="356">
        <f>(1+O99)*'Projeções - Receitas'!N$34</f>
        <v>1924282344166.0818</v>
      </c>
      <c r="AL99" s="356">
        <f>(1+P99)*'Projeções - Receitas'!T$34</f>
        <v>2027523849906.5259</v>
      </c>
      <c r="AM99" s="356">
        <f>(1+Q99)*'Projeções - Receitas'!U$34</f>
        <v>2270826711895.3091</v>
      </c>
      <c r="AN99" s="356">
        <f>(1+R99)*'Projeções - Receitas'!V$34</f>
        <v>2543325917322.7466</v>
      </c>
      <c r="AO99" s="356">
        <f>(1+S99)*'Projeções - Receitas'!W$34</f>
        <v>2848525027401.4766</v>
      </c>
      <c r="AP99" s="356">
        <f>(1+T99)*'Projeções - Receitas'!X$34</f>
        <v>3190348030689.6538</v>
      </c>
      <c r="AQ99" s="356">
        <f>(1+U99)*'Projeções - Receitas'!Y$34</f>
        <v>3573189794372.4126</v>
      </c>
      <c r="AR99" s="356">
        <f>(1+V99)*'Projeções - Receitas'!Z$34</f>
        <v>4001972569697.1025</v>
      </c>
      <c r="AS99" s="356">
        <f>(1+W99)*'Projeções - Receitas'!AA$34</f>
        <v>4482209278060.7559</v>
      </c>
      <c r="AT99" s="356">
        <f>(1+X99)*'Projeções - Receitas'!AB$34</f>
        <v>5020074391428.0469</v>
      </c>
      <c r="AU99" s="356">
        <f>(1+Y99)*'Projeções - Receitas'!AC$34</f>
        <v>5622483318399.4131</v>
      </c>
      <c r="AV99" s="357">
        <f t="shared" si="76"/>
        <v>1688848231569.9304</v>
      </c>
      <c r="AW99" s="357">
        <f t="shared" si="77"/>
        <v>1779458237384.8135</v>
      </c>
      <c r="AX99" s="357">
        <f t="shared" si="78"/>
        <v>1992993225870.9912</v>
      </c>
      <c r="AY99" s="357">
        <f t="shared" si="79"/>
        <v>2232152412975.5107</v>
      </c>
      <c r="AZ99" s="357">
        <f t="shared" si="80"/>
        <v>2500010702532.5723</v>
      </c>
      <c r="BA99" s="357">
        <f t="shared" si="81"/>
        <v>2800011986836.481</v>
      </c>
      <c r="BB99" s="357">
        <f t="shared" si="82"/>
        <v>3136013425256.8589</v>
      </c>
      <c r="BC99" s="357">
        <f t="shared" si="83"/>
        <v>3512335036287.6826</v>
      </c>
      <c r="BD99" s="357">
        <f t="shared" si="84"/>
        <v>3933815240642.2051</v>
      </c>
      <c r="BE99" s="357">
        <f t="shared" si="85"/>
        <v>4405873069519.2705</v>
      </c>
      <c r="BF99" s="357">
        <f t="shared" si="86"/>
        <v>4934577837861.583</v>
      </c>
      <c r="BG99" s="356">
        <f>(AK99*SUMPRODUCT(DA$10:DA$13,DA$28:DA$31)+AV99*SUMPRODUCT(DA$14:DA$23,DA$32:DA$41))*'Projeções - Receitas'!T$23+(AK99*DA$11*'Projeções - Receitas'!T$25)</f>
        <v>62895620702.336945</v>
      </c>
      <c r="BH99" s="356">
        <f>(AL99*SUMPRODUCT(DB$10:DB$13,DB$28:DB$31)+AW99*SUMPRODUCT(DB$14:DB$23,DB$32:DB$41))*'Projeções - Receitas'!U$23+(AL99*DB$11*'Projeções - Receitas'!U$25)</f>
        <v>50689059023.170853</v>
      </c>
      <c r="BI99" s="356">
        <f>(AM99*SUMPRODUCT(DC$10:DC$13,DC$28:DC$31)+AX99*SUMPRODUCT(DC$14:DC$23,DC$32:DC$41))*'Projeções - Receitas'!V$23+(AM99*DC$11*'Projeções - Receitas'!V$25)</f>
        <v>56086499922.567535</v>
      </c>
      <c r="BJ99" s="356">
        <f>(AN99*SUMPRODUCT(DD$10:DD$13,DD$28:DD$31)+AY99*SUMPRODUCT(DD$14:DD$23,DD$32:DD$41))*'Projeções - Receitas'!W$23+(AN99*DD$11*'Projeções - Receitas'!W$25)</f>
        <v>62002938532.113235</v>
      </c>
      <c r="BK99" s="356">
        <f>(AO99*SUMPRODUCT(DE$10:DE$13,DE$28:DE$31)+AZ99*SUMPRODUCT(DE$14:DE$23,DE$32:DE$41))*'Projeções - Receitas'!X$23+(AO99*DE$11*'Projeções - Receitas'!X$25)</f>
        <v>68512054591.151779</v>
      </c>
      <c r="BL99" s="356">
        <f>(AP99*SUMPRODUCT(DF$10:DF$13,DF$28:DF$31)+BA99*SUMPRODUCT(DF$14:DF$23,DF$32:DF$41))*'Projeções - Receitas'!Y$23+(AP99*DF$11*'Projeções - Receitas'!Y$25)</f>
        <v>75690516189.497101</v>
      </c>
      <c r="BM99" s="356">
        <f>(AQ99*SUMPRODUCT(DG$10:DG$13,DG$28:DG$31)+BB99*SUMPRODUCT(DG$14:DG$23,DG$32:DG$41))*'Projeções - Receitas'!Z$23+(AQ99*DG$11*'Projeções - Receitas'!Z$25)</f>
        <v>83611656057.546082</v>
      </c>
      <c r="BN99" s="356">
        <f>(AR99*SUMPRODUCT(DH$10:DH$13,DH$28:DH$31)+BC99*SUMPRODUCT(DH$14:DH$23,DH$32:DH$41))*'Projeções - Receitas'!AA$23+(AR99*DH$11*'Projeções - Receitas'!AA$25)</f>
        <v>92348720461.383636</v>
      </c>
      <c r="BO99" s="356">
        <f>(AS99*SUMPRODUCT(DI$10:DI$13,DI$28:DI$31)+BD99*SUMPRODUCT(DI$14:DI$23,DI$32:DI$41))*'Projeções - Receitas'!AB$23+(AS99*DI$11*'Projeções - Receitas'!AB$25)</f>
        <v>101982699771.40558</v>
      </c>
      <c r="BP99" s="356">
        <f>(AT99*SUMPRODUCT(DJ$10:DJ$13,DJ$28:DJ$31)+BE99*SUMPRODUCT(DJ$14:DJ$23,DJ$32:DJ$41))*'Projeções - Receitas'!AC$23+(AT99*DJ$11*'Projeções - Receitas'!AC$25)</f>
        <v>112605026637.28368</v>
      </c>
      <c r="BQ99" s="356">
        <f>(AU99*SUMPRODUCT(DK$10:DK$13,DK$28:DK$31)+BF99*SUMPRODUCT(DK$14:DK$23,DK$32:DK$41))*'Projeções - Receitas'!AD$23+(AU99*DK$11*'Projeções - Receitas'!AD$25)</f>
        <v>145592708016.98621</v>
      </c>
      <c r="BR99" s="357">
        <f>((BG99+'DRE + DCF'!T$12)*(1+'DRE + DCF'!T$15)+'DRE + DCF'!T$18)*(1+'DRE + DCF'!T$25)*'DRE + DCF'!T$33</f>
        <v>34915282390.330406</v>
      </c>
      <c r="BS99" s="357">
        <f>((BH99+'DRE + DCF'!U$12)*(1+'DRE + DCF'!U$15)+'DRE + DCF'!U$18)*(1+'DRE + DCF'!U$25)*'DRE + DCF'!U$33</f>
        <v>26597851057.309525</v>
      </c>
      <c r="BT99" s="357">
        <f>((BI99+'DRE + DCF'!V$12)*(1+'DRE + DCF'!V$15)+'DRE + DCF'!V$18)*(1+'DRE + DCF'!V$25)*'DRE + DCF'!V$33</f>
        <v>29520364148.516819</v>
      </c>
      <c r="BU99" s="357">
        <f>((BJ99+'DRE + DCF'!W$12)*(1+'DRE + DCF'!W$15)+'DRE + DCF'!W$18)*(1+'DRE + DCF'!W$25)*'DRE + DCF'!W$33</f>
        <v>32691350181.820618</v>
      </c>
      <c r="BV99" s="357">
        <f>((BK99+'DRE + DCF'!X$12)*(1+'DRE + DCF'!X$15)+'DRE + DCF'!X$18)*(1+'DRE + DCF'!X$25)*'DRE + DCF'!X$33</f>
        <v>36158031692.170448</v>
      </c>
      <c r="BW99" s="357">
        <f>((BL99+'DRE + DCF'!Y$12)*(1+'DRE + DCF'!Y$15)+'DRE + DCF'!Y$18)*(1+'DRE + DCF'!Y$25)*'DRE + DCF'!Y$33</f>
        <v>39969289812.318649</v>
      </c>
      <c r="BX99" s="357">
        <f>((BM99+'DRE + DCF'!Z$12)*(1+'DRE + DCF'!Z$15)+'DRE + DCF'!Z$18)*(1+'DRE + DCF'!Z$25)*'DRE + DCF'!Z$33</f>
        <v>44171986479.023064</v>
      </c>
      <c r="BY99" s="357">
        <f>((BN99+'DRE + DCF'!AA$12)*(1+'DRE + DCF'!AA$15)+'DRE + DCF'!AA$18)*(1+'DRE + DCF'!AA$25)*'DRE + DCF'!AA$33</f>
        <v>48809245644.625679</v>
      </c>
      <c r="BZ99" s="357">
        <f>((BO99+'DRE + DCF'!AB$12)*(1+'DRE + DCF'!AB$15)+'DRE + DCF'!AB$18)*(1+'DRE + DCF'!AB$25)*'DRE + DCF'!AB$33</f>
        <v>53928019870.965355</v>
      </c>
      <c r="CA99" s="357">
        <f>((BP99+'DRE + DCF'!AC$12)*(1+'DRE + DCF'!AC$15)+'DRE + DCF'!AC$18)*(1+'DRE + DCF'!AC$25)*'DRE + DCF'!AC$33</f>
        <v>59581853489.956215</v>
      </c>
      <c r="CB99" s="357">
        <f>((BQ99+'DRE + DCF'!AD$12)*(1+'DRE + DCF'!AD$15)+'DRE + DCF'!AD$18)*(1+'DRE + DCF'!AD$25)*'DRE + DCF'!AD$33</f>
        <v>76970001652.94574</v>
      </c>
      <c r="CC99" s="357">
        <f>BR99*(1-DA$47)+('DRE + DCF'!N$53*10^6)</f>
        <v>199929700434.41583</v>
      </c>
      <c r="CD99" s="357">
        <f>BS99*(1-DB$47)+('DRE + DCF'!T$53*10^6)</f>
        <v>201288651192.69867</v>
      </c>
      <c r="CE99" s="357">
        <f>BT99*(1-DC$47)+('DRE + DCF'!U$53*10^6)</f>
        <v>220340554935.02936</v>
      </c>
      <c r="CF99" s="357">
        <f>BU99*(1-DD$47)+('DRE + DCF'!V$53*10^6)</f>
        <v>241436018722.83167</v>
      </c>
      <c r="CG99" s="357">
        <f>BV99*(1-DE$47)+('DRE + DCF'!W$53*10^6)</f>
        <v>264765821585.2442</v>
      </c>
      <c r="CH99" s="357">
        <f>BW99*(1-DF$47)+('DRE + DCF'!X$53*10^6)</f>
        <v>290551965190.71741</v>
      </c>
      <c r="CI99" s="357">
        <f>BX99*(1-DG$47)+('DRE + DCF'!Y$53*10^6)</f>
        <v>319046532106.97998</v>
      </c>
      <c r="CJ99" s="357">
        <f>BY99*(1-DH$47)+('DRE + DCF'!Z$53*10^6)</f>
        <v>350529346156.07141</v>
      </c>
      <c r="CK99" s="357">
        <f>BZ99*(1-DI$47)+('DRE + DCF'!AA$53*10^6)</f>
        <v>385310258507.79401</v>
      </c>
      <c r="CL99" s="357">
        <f>CA99*(1-DJ$47)+('DRE + DCF'!AB$53*10^6)</f>
        <v>423733296995.38745</v>
      </c>
      <c r="CM99" s="357">
        <f>CB99*(1-DK$47)+('DRE + DCF'!AC$53*10^6)</f>
        <v>472864356362.44043</v>
      </c>
      <c r="CN99" s="357">
        <f t="shared" si="87"/>
        <v>1120101381871.5747</v>
      </c>
      <c r="CO99" s="357">
        <f t="shared" si="88"/>
        <v>1189575537764.0142</v>
      </c>
      <c r="CP99" s="357">
        <f t="shared" si="89"/>
        <v>1135413355947.6545</v>
      </c>
      <c r="CQ99" s="357">
        <f t="shared" si="90"/>
        <v>1271662958661.3733</v>
      </c>
      <c r="CR99" s="357">
        <f t="shared" si="91"/>
        <v>1424262513700.7383</v>
      </c>
      <c r="CS99" s="357">
        <f t="shared" si="92"/>
        <v>1595174015344.8269</v>
      </c>
      <c r="CT99" s="357">
        <f t="shared" si="93"/>
        <v>1786594897186.2063</v>
      </c>
      <c r="CU99" s="357">
        <f t="shared" si="94"/>
        <v>2000986284848.5513</v>
      </c>
      <c r="CV99" s="357">
        <f t="shared" si="95"/>
        <v>2241104639030.3779</v>
      </c>
      <c r="CW99" s="357">
        <f t="shared" si="96"/>
        <v>2510037195714.0234</v>
      </c>
      <c r="CX99" s="358">
        <f t="shared" si="97"/>
        <v>2811241659199.7065</v>
      </c>
    </row>
    <row r="100" spans="4:102" ht="30" customHeight="1" x14ac:dyDescent="0.25">
      <c r="D100" s="355">
        <f t="shared" si="55"/>
        <v>2.1229595967177384E-2</v>
      </c>
      <c r="E100" s="64">
        <f t="shared" si="56"/>
        <v>1.1949409532091781E-2</v>
      </c>
      <c r="F100" s="64">
        <f t="shared" si="57"/>
        <v>3.6790172004050159E-2</v>
      </c>
      <c r="G100" s="64">
        <f t="shared" si="58"/>
        <v>3.2588588975922816E-2</v>
      </c>
      <c r="H100" s="64">
        <f t="shared" si="59"/>
        <v>2.8628649523715188E-2</v>
      </c>
      <c r="I100" s="64">
        <f t="shared" si="60"/>
        <v>2.4877908135667953E-2</v>
      </c>
      <c r="J100" s="64">
        <f t="shared" si="61"/>
        <v>2.1313117765077744E-2</v>
      </c>
      <c r="K100" s="64">
        <f t="shared" si="62"/>
        <v>1.7914915776333612E-2</v>
      </c>
      <c r="L100" s="64">
        <f t="shared" si="63"/>
        <v>1.4666788521364077E-2</v>
      </c>
      <c r="M100" s="64">
        <f t="shared" si="64"/>
        <v>1.1554980983035645E-2</v>
      </c>
      <c r="N100" s="64">
        <f t="shared" si="65"/>
        <v>1.0945534941053381E-2</v>
      </c>
      <c r="O100" s="64">
        <f t="shared" si="99"/>
        <v>4.4500000000000033E-2</v>
      </c>
      <c r="P100" s="64">
        <f t="shared" si="99"/>
        <v>4.4500000000000033E-2</v>
      </c>
      <c r="Q100" s="64">
        <f t="shared" si="100"/>
        <v>4.4500000000000033E-2</v>
      </c>
      <c r="R100" s="64">
        <f t="shared" si="101"/>
        <v>4.4500000000000033E-2</v>
      </c>
      <c r="S100" s="64">
        <f t="shared" si="102"/>
        <v>4.4500000000000033E-2</v>
      </c>
      <c r="T100" s="64">
        <f t="shared" si="103"/>
        <v>4.4500000000000033E-2</v>
      </c>
      <c r="U100" s="64">
        <f t="shared" si="104"/>
        <v>4.4500000000000033E-2</v>
      </c>
      <c r="V100" s="64">
        <f t="shared" si="105"/>
        <v>4.4500000000000033E-2</v>
      </c>
      <c r="W100" s="64">
        <f t="shared" si="106"/>
        <v>4.4500000000000033E-2</v>
      </c>
      <c r="X100" s="64">
        <f t="shared" si="107"/>
        <v>4.4500000000000033E-2</v>
      </c>
      <c r="Y100" s="64">
        <f t="shared" si="108"/>
        <v>4.4500000000000033E-2</v>
      </c>
      <c r="Z100" s="64">
        <f t="shared" si="66"/>
        <v>0.17841707420898464</v>
      </c>
      <c r="AA100" s="64">
        <f t="shared" si="98"/>
        <v>0.16913688777389904</v>
      </c>
      <c r="AB100" s="64">
        <f t="shared" si="67"/>
        <v>0.19397765024585742</v>
      </c>
      <c r="AC100" s="64">
        <f t="shared" si="68"/>
        <v>0.18977606721773008</v>
      </c>
      <c r="AD100" s="64">
        <f t="shared" si="69"/>
        <v>0.18581612776552245</v>
      </c>
      <c r="AE100" s="64">
        <f t="shared" si="70"/>
        <v>0.18206538637747521</v>
      </c>
      <c r="AF100" s="64">
        <f t="shared" si="71"/>
        <v>0.178500596006885</v>
      </c>
      <c r="AG100" s="64">
        <f t="shared" si="72"/>
        <v>0.17510239401814087</v>
      </c>
      <c r="AH100" s="64">
        <f t="shared" si="73"/>
        <v>0.17185426676317134</v>
      </c>
      <c r="AI100" s="64">
        <f t="shared" si="74"/>
        <v>0.16874245922484291</v>
      </c>
      <c r="AJ100" s="64">
        <f t="shared" si="75"/>
        <v>0.16813301318286064</v>
      </c>
      <c r="AK100" s="356">
        <f>(1+O100)*'Projeções - Receitas'!N$34</f>
        <v>1925203935327.0808</v>
      </c>
      <c r="AL100" s="356">
        <f>(1+P100)*'Projeções - Receitas'!T$34</f>
        <v>2028494886233.1094</v>
      </c>
      <c r="AM100" s="356">
        <f>(1+Q100)*'Projeções - Receitas'!U$34</f>
        <v>2271914272581.0825</v>
      </c>
      <c r="AN100" s="356">
        <f>(1+R100)*'Projeções - Receitas'!V$34</f>
        <v>2544543985290.813</v>
      </c>
      <c r="AO100" s="356">
        <f>(1+S100)*'Projeções - Receitas'!W$34</f>
        <v>2849889263525.7109</v>
      </c>
      <c r="AP100" s="356">
        <f>(1+T100)*'Projeções - Receitas'!X$34</f>
        <v>3191875975148.7964</v>
      </c>
      <c r="AQ100" s="356">
        <f>(1+U100)*'Projeções - Receitas'!Y$34</f>
        <v>3574901092166.6519</v>
      </c>
      <c r="AR100" s="356">
        <f>(1+V100)*'Projeções - Receitas'!Z$34</f>
        <v>4003889223226.6509</v>
      </c>
      <c r="AS100" s="356">
        <f>(1+W100)*'Projeções - Receitas'!AA$34</f>
        <v>4484355930013.8496</v>
      </c>
      <c r="AT100" s="356">
        <f>(1+X100)*'Projeções - Receitas'!AB$34</f>
        <v>5022478641615.5117</v>
      </c>
      <c r="AU100" s="356">
        <f>(1+Y100)*'Projeções - Receitas'!AC$34</f>
        <v>5625176078609.374</v>
      </c>
      <c r="AV100" s="357">
        <f t="shared" si="76"/>
        <v>1689657066929.8777</v>
      </c>
      <c r="AW100" s="357">
        <f t="shared" si="77"/>
        <v>1780310468341.4155</v>
      </c>
      <c r="AX100" s="357">
        <f t="shared" si="78"/>
        <v>1993947724542.3853</v>
      </c>
      <c r="AY100" s="357">
        <f t="shared" si="79"/>
        <v>2233221451487.4722</v>
      </c>
      <c r="AZ100" s="357">
        <f t="shared" si="80"/>
        <v>2501208025665.9692</v>
      </c>
      <c r="BA100" s="357">
        <f t="shared" si="81"/>
        <v>2801352988745.8853</v>
      </c>
      <c r="BB100" s="357">
        <f t="shared" si="82"/>
        <v>3137515347395.3916</v>
      </c>
      <c r="BC100" s="357">
        <f t="shared" si="83"/>
        <v>3514017189082.8394</v>
      </c>
      <c r="BD100" s="357">
        <f t="shared" si="84"/>
        <v>3935699251772.7803</v>
      </c>
      <c r="BE100" s="357">
        <f t="shared" si="85"/>
        <v>4407983161985.5146</v>
      </c>
      <c r="BF100" s="357">
        <f t="shared" si="86"/>
        <v>4936941141423.7764</v>
      </c>
      <c r="BG100" s="356">
        <f>(AK100*SUMPRODUCT(DA$10:DA$13,DA$28:DA$31)+AV100*SUMPRODUCT(DA$14:DA$23,DA$32:DA$41))*'Projeções - Receitas'!T$23+(AK100*DA$11*'Projeções - Receitas'!T$25)</f>
        <v>62925743126.044952</v>
      </c>
      <c r="BH100" s="356">
        <f>(AL100*SUMPRODUCT(DB$10:DB$13,DB$28:DB$31)+AW100*SUMPRODUCT(DB$14:DB$23,DB$32:DB$41))*'Projeções - Receitas'!U$23+(AL100*DB$11*'Projeções - Receitas'!U$25)</f>
        <v>50713335392.434807</v>
      </c>
      <c r="BI100" s="356">
        <f>(AM100*SUMPRODUCT(DC$10:DC$13,DC$28:DC$31)+AX100*SUMPRODUCT(DC$14:DC$23,DC$32:DC$41))*'Projeções - Receitas'!V$23+(AM100*DC$11*'Projeções - Receitas'!V$25)</f>
        <v>56113361273.105118</v>
      </c>
      <c r="BJ100" s="356">
        <f>(AN100*SUMPRODUCT(DD$10:DD$13,DD$28:DD$31)+AY100*SUMPRODUCT(DD$14:DD$23,DD$32:DD$41))*'Projeções - Receitas'!W$23+(AN100*DD$11*'Projeções - Receitas'!W$25)</f>
        <v>62032633426.046295</v>
      </c>
      <c r="BK100" s="356">
        <f>(AO100*SUMPRODUCT(DE$10:DE$13,DE$28:DE$31)+AZ100*SUMPRODUCT(DE$14:DE$23,DE$32:DE$41))*'Projeções - Receitas'!X$23+(AO100*DE$11*'Projeções - Receitas'!X$25)</f>
        <v>68544866877.833359</v>
      </c>
      <c r="BL100" s="356">
        <f>(AP100*SUMPRODUCT(DF$10:DF$13,DF$28:DF$31)+BA100*SUMPRODUCT(DF$14:DF$23,DF$32:DF$41))*'Projeções - Receitas'!Y$23+(AP100*DF$11*'Projeções - Receitas'!Y$25)</f>
        <v>75726766436.71431</v>
      </c>
      <c r="BM100" s="356">
        <f>(AQ100*SUMPRODUCT(DG$10:DG$13,DG$28:DG$31)+BB100*SUMPRODUCT(DG$14:DG$23,DG$32:DG$41))*'Projeções - Receitas'!Z$23+(AQ100*DG$11*'Projeções - Receitas'!Z$25)</f>
        <v>83651699954.125366</v>
      </c>
      <c r="BN100" s="356">
        <f>(AR100*SUMPRODUCT(DH$10:DH$13,DH$28:DH$31)+BC100*SUMPRODUCT(DH$14:DH$23,DH$32:DH$41))*'Projeções - Receitas'!AA$23+(AR100*DH$11*'Projeções - Receitas'!AA$25)</f>
        <v>92392948775.780823</v>
      </c>
      <c r="BO100" s="356">
        <f>(AS100*SUMPRODUCT(DI$10:DI$13,DI$28:DI$31)+BD100*SUMPRODUCT(DI$14:DI$23,DI$32:DI$41))*'Projeções - Receitas'!AB$23+(AS100*DI$11*'Projeções - Receitas'!AB$25)</f>
        <v>102031542060.56816</v>
      </c>
      <c r="BP100" s="356">
        <f>(AT100*SUMPRODUCT(DJ$10:DJ$13,DJ$28:DJ$31)+BE100*SUMPRODUCT(DJ$14:DJ$23,DJ$32:DJ$41))*'Projeções - Receitas'!AC$23+(AT100*DJ$11*'Projeções - Receitas'!AC$25)</f>
        <v>112658956247.74216</v>
      </c>
      <c r="BQ100" s="356">
        <f>(AU100*SUMPRODUCT(DK$10:DK$13,DK$28:DK$31)+BF100*SUMPRODUCT(DK$14:DK$23,DK$32:DK$41))*'Projeções - Receitas'!AD$23+(AU100*DK$11*'Projeções - Receitas'!AD$25)</f>
        <v>145662436325.42346</v>
      </c>
      <c r="BR100" s="357">
        <f>((BG100+'DRE + DCF'!T$12)*(1+'DRE + DCF'!T$15)+'DRE + DCF'!T$18)*(1+'DRE + DCF'!T$25)*'DRE + DCF'!T$33</f>
        <v>34933729026.233948</v>
      </c>
      <c r="BS100" s="357">
        <f>((BH100+'DRE + DCF'!U$12)*(1+'DRE + DCF'!U$15)+'DRE + DCF'!U$18)*(1+'DRE + DCF'!U$25)*'DRE + DCF'!U$33</f>
        <v>26612540588.594826</v>
      </c>
      <c r="BT100" s="357">
        <f>((BI100+'DRE + DCF'!V$12)*(1+'DRE + DCF'!V$15)+'DRE + DCF'!V$18)*(1+'DRE + DCF'!V$25)*'DRE + DCF'!V$33</f>
        <v>29536599386.221939</v>
      </c>
      <c r="BU100" s="357">
        <f>((BJ100+'DRE + DCF'!W$12)*(1+'DRE + DCF'!W$15)+'DRE + DCF'!W$18)*(1+'DRE + DCF'!W$25)*'DRE + DCF'!W$33</f>
        <v>32709277636.28458</v>
      </c>
      <c r="BV100" s="357">
        <f>((BK100+'DRE + DCF'!X$12)*(1+'DRE + DCF'!X$15)+'DRE + DCF'!X$18)*(1+'DRE + DCF'!X$25)*'DRE + DCF'!X$33</f>
        <v>36177818640.833626</v>
      </c>
      <c r="BW100" s="357">
        <f>((BL100+'DRE + DCF'!Y$12)*(1+'DRE + DCF'!Y$15)+'DRE + DCF'!Y$18)*(1+'DRE + DCF'!Y$25)*'DRE + DCF'!Y$33</f>
        <v>39991125064.827965</v>
      </c>
      <c r="BX100" s="357">
        <f>((BM100+'DRE + DCF'!Z$12)*(1+'DRE + DCF'!Z$15)+'DRE + DCF'!Z$18)*(1+'DRE + DCF'!Z$25)*'DRE + DCF'!Z$33</f>
        <v>44196079315.232666</v>
      </c>
      <c r="BY100" s="357">
        <f>((BN100+'DRE + DCF'!AA$12)*(1+'DRE + DCF'!AA$15)+'DRE + DCF'!AA$18)*(1+'DRE + DCF'!AA$25)*'DRE + DCF'!AA$33</f>
        <v>48835825693.190857</v>
      </c>
      <c r="BZ100" s="357">
        <f>((BO100+'DRE + DCF'!AB$12)*(1+'DRE + DCF'!AB$15)+'DRE + DCF'!AB$18)*(1+'DRE + DCF'!AB$25)*'DRE + DCF'!AB$33</f>
        <v>53957339239.316483</v>
      </c>
      <c r="CA100" s="357">
        <f>((BP100+'DRE + DCF'!AC$12)*(1+'DRE + DCF'!AC$15)+'DRE + DCF'!AC$18)*(1+'DRE + DCF'!AC$25)*'DRE + DCF'!AC$33</f>
        <v>59614189656.351906</v>
      </c>
      <c r="CB100" s="357">
        <f>((BQ100+'DRE + DCF'!AD$12)*(1+'DRE + DCF'!AD$15)+'DRE + DCF'!AD$18)*(1+'DRE + DCF'!AD$25)*'DRE + DCF'!AD$33</f>
        <v>77010910866.163483</v>
      </c>
      <c r="CC100" s="357">
        <f>BR100*(1-DA$47)+('DRE + DCF'!N$53*10^6)</f>
        <v>199940922679.09488</v>
      </c>
      <c r="CD100" s="357">
        <f>BS100*(1-DB$47)+('DRE + DCF'!T$53*10^6)</f>
        <v>201297464911.46985</v>
      </c>
      <c r="CE100" s="357">
        <f>BT100*(1-DC$47)+('DRE + DCF'!U$53*10^6)</f>
        <v>220350296077.6524</v>
      </c>
      <c r="CF100" s="357">
        <f>BU100*(1-DD$47)+('DRE + DCF'!V$53*10^6)</f>
        <v>241446775195.51004</v>
      </c>
      <c r="CG100" s="357">
        <f>BV100*(1-DE$47)+('DRE + DCF'!W$53*10^6)</f>
        <v>264777693754.44211</v>
      </c>
      <c r="CH100" s="357">
        <f>BW100*(1-DF$47)+('DRE + DCF'!X$53*10^6)</f>
        <v>290565066342.22302</v>
      </c>
      <c r="CI100" s="357">
        <f>BX100*(1-DG$47)+('DRE + DCF'!Y$53*10^6)</f>
        <v>319060987808.70575</v>
      </c>
      <c r="CJ100" s="357">
        <f>BY100*(1-DH$47)+('DRE + DCF'!Z$53*10^6)</f>
        <v>350545294185.21051</v>
      </c>
      <c r="CK100" s="357">
        <f>BZ100*(1-DI$47)+('DRE + DCF'!AA$53*10^6)</f>
        <v>385327850128.80469</v>
      </c>
      <c r="CL100" s="357">
        <f>CA100*(1-DJ$47)+('DRE + DCF'!AB$53*10^6)</f>
        <v>423752698695.22491</v>
      </c>
      <c r="CM100" s="357">
        <f>CB100*(1-DK$47)+('DRE + DCF'!AC$53*10^6)</f>
        <v>472888901890.37109</v>
      </c>
      <c r="CN100" s="357">
        <f t="shared" si="87"/>
        <v>1120637828893.5439</v>
      </c>
      <c r="CO100" s="357">
        <f t="shared" si="88"/>
        <v>1190145257849.1501</v>
      </c>
      <c r="CP100" s="357">
        <f t="shared" si="89"/>
        <v>1135957136290.5413</v>
      </c>
      <c r="CQ100" s="357">
        <f t="shared" si="90"/>
        <v>1272271992645.4065</v>
      </c>
      <c r="CR100" s="357">
        <f t="shared" si="91"/>
        <v>1424944631762.8555</v>
      </c>
      <c r="CS100" s="357">
        <f t="shared" si="92"/>
        <v>1595937987574.3982</v>
      </c>
      <c r="CT100" s="357">
        <f t="shared" si="93"/>
        <v>1787450546083.3259</v>
      </c>
      <c r="CU100" s="357">
        <f t="shared" si="94"/>
        <v>2001944611613.3254</v>
      </c>
      <c r="CV100" s="357">
        <f t="shared" si="95"/>
        <v>2242177965006.9248</v>
      </c>
      <c r="CW100" s="357">
        <f t="shared" si="96"/>
        <v>2511239320807.7559</v>
      </c>
      <c r="CX100" s="358">
        <f t="shared" si="97"/>
        <v>2812588039304.687</v>
      </c>
    </row>
    <row r="101" spans="4:102" ht="30" customHeight="1" x14ac:dyDescent="0.25">
      <c r="D101" s="355">
        <f t="shared" si="55"/>
        <v>2.1154238312918183E-2</v>
      </c>
      <c r="E101" s="64">
        <f t="shared" si="56"/>
        <v>1.1875884830586103E-2</v>
      </c>
      <c r="F101" s="64">
        <f t="shared" si="57"/>
        <v>3.670593090125937E-2</v>
      </c>
      <c r="G101" s="64">
        <f t="shared" si="58"/>
        <v>3.2506237523257209E-2</v>
      </c>
      <c r="H101" s="64">
        <f t="shared" si="59"/>
        <v>2.8548069969636464E-2</v>
      </c>
      <c r="I101" s="64">
        <f t="shared" si="60"/>
        <v>2.4799000643333902E-2</v>
      </c>
      <c r="J101" s="64">
        <f t="shared" si="61"/>
        <v>2.1235794241415584E-2</v>
      </c>
      <c r="K101" s="64">
        <f t="shared" si="62"/>
        <v>1.7839097183872277E-2</v>
      </c>
      <c r="L101" s="64">
        <f t="shared" si="63"/>
        <v>1.4592403619254624E-2</v>
      </c>
      <c r="M101" s="64">
        <f t="shared" si="64"/>
        <v>1.1481965213822665E-2</v>
      </c>
      <c r="N101" s="64">
        <f t="shared" si="65"/>
        <v>1.0873811373291048E-2</v>
      </c>
      <c r="O101" s="64">
        <f t="shared" si="99"/>
        <v>4.5000000000000033E-2</v>
      </c>
      <c r="P101" s="64">
        <f t="shared" si="99"/>
        <v>4.5000000000000033E-2</v>
      </c>
      <c r="Q101" s="64">
        <f t="shared" si="100"/>
        <v>4.5000000000000033E-2</v>
      </c>
      <c r="R101" s="64">
        <f t="shared" si="101"/>
        <v>4.5000000000000033E-2</v>
      </c>
      <c r="S101" s="64">
        <f t="shared" si="102"/>
        <v>4.5000000000000033E-2</v>
      </c>
      <c r="T101" s="64">
        <f t="shared" si="103"/>
        <v>4.5000000000000033E-2</v>
      </c>
      <c r="U101" s="64">
        <f t="shared" si="104"/>
        <v>4.5000000000000033E-2</v>
      </c>
      <c r="V101" s="64">
        <f t="shared" si="105"/>
        <v>4.5000000000000033E-2</v>
      </c>
      <c r="W101" s="64">
        <f t="shared" si="106"/>
        <v>4.5000000000000033E-2</v>
      </c>
      <c r="X101" s="64">
        <f t="shared" si="107"/>
        <v>4.5000000000000033E-2</v>
      </c>
      <c r="Y101" s="64">
        <f t="shared" si="108"/>
        <v>4.5000000000000033E-2</v>
      </c>
      <c r="Z101" s="64">
        <f t="shared" si="66"/>
        <v>0.17834171655472544</v>
      </c>
      <c r="AA101" s="64">
        <f t="shared" si="98"/>
        <v>0.16906336307239336</v>
      </c>
      <c r="AB101" s="64">
        <f t="shared" si="67"/>
        <v>0.19389340914306663</v>
      </c>
      <c r="AC101" s="64">
        <f t="shared" si="68"/>
        <v>0.18969371576506447</v>
      </c>
      <c r="AD101" s="64">
        <f t="shared" si="69"/>
        <v>0.18573554821144372</v>
      </c>
      <c r="AE101" s="64">
        <f t="shared" si="70"/>
        <v>0.18198647888514116</v>
      </c>
      <c r="AF101" s="64">
        <f t="shared" si="71"/>
        <v>0.17842327248322284</v>
      </c>
      <c r="AG101" s="64">
        <f t="shared" si="72"/>
        <v>0.17502657542567954</v>
      </c>
      <c r="AH101" s="64">
        <f t="shared" si="73"/>
        <v>0.17177988186106188</v>
      </c>
      <c r="AI101" s="64">
        <f t="shared" si="74"/>
        <v>0.16866944345562992</v>
      </c>
      <c r="AJ101" s="64">
        <f t="shared" si="75"/>
        <v>0.16806128961509831</v>
      </c>
      <c r="AK101" s="356">
        <f>(1+O101)*'Projeções - Receitas'!N$34</f>
        <v>1926125526488.0798</v>
      </c>
      <c r="AL101" s="356">
        <f>(1+P101)*'Projeções - Receitas'!T$34</f>
        <v>2029465922559.6929</v>
      </c>
      <c r="AM101" s="356">
        <f>(1+Q101)*'Projeções - Receitas'!U$34</f>
        <v>2273001833266.856</v>
      </c>
      <c r="AN101" s="356">
        <f>(1+R101)*'Projeções - Receitas'!V$34</f>
        <v>2545762053258.8794</v>
      </c>
      <c r="AO101" s="356">
        <f>(1+S101)*'Projeções - Receitas'!W$34</f>
        <v>2851253499649.9453</v>
      </c>
      <c r="AP101" s="356">
        <f>(1+T101)*'Projeções - Receitas'!X$34</f>
        <v>3193403919607.9385</v>
      </c>
      <c r="AQ101" s="356">
        <f>(1+U101)*'Projeções - Receitas'!Y$34</f>
        <v>3576612389960.8916</v>
      </c>
      <c r="AR101" s="356">
        <f>(1+V101)*'Projeções - Receitas'!Z$34</f>
        <v>4005805876756.1987</v>
      </c>
      <c r="AS101" s="356">
        <f>(1+W101)*'Projeções - Receitas'!AA$34</f>
        <v>4486502581966.9434</v>
      </c>
      <c r="AT101" s="356">
        <f>(1+X101)*'Projeções - Receitas'!AB$34</f>
        <v>5024882891802.9775</v>
      </c>
      <c r="AU101" s="356">
        <f>(1+Y101)*'Projeções - Receitas'!AC$34</f>
        <v>5627868838819.3359</v>
      </c>
      <c r="AV101" s="357">
        <f t="shared" si="76"/>
        <v>1690465902289.8247</v>
      </c>
      <c r="AW101" s="357">
        <f t="shared" si="77"/>
        <v>1781162699298.0173</v>
      </c>
      <c r="AX101" s="357">
        <f t="shared" si="78"/>
        <v>1994902223213.7793</v>
      </c>
      <c r="AY101" s="357">
        <f t="shared" si="79"/>
        <v>2234290489999.4336</v>
      </c>
      <c r="AZ101" s="357">
        <f t="shared" si="80"/>
        <v>2502405348799.3657</v>
      </c>
      <c r="BA101" s="357">
        <f t="shared" si="81"/>
        <v>2802693990655.2896</v>
      </c>
      <c r="BB101" s="357">
        <f t="shared" si="82"/>
        <v>3139017269533.9248</v>
      </c>
      <c r="BC101" s="357">
        <f t="shared" si="83"/>
        <v>3515699341877.9956</v>
      </c>
      <c r="BD101" s="357">
        <f t="shared" si="84"/>
        <v>3937583262903.356</v>
      </c>
      <c r="BE101" s="357">
        <f t="shared" si="85"/>
        <v>4410093254451.7598</v>
      </c>
      <c r="BF101" s="357">
        <f t="shared" si="86"/>
        <v>4939304444985.9717</v>
      </c>
      <c r="BG101" s="356">
        <f>(AK101*SUMPRODUCT(DA$10:DA$13,DA$28:DA$31)+AV101*SUMPRODUCT(DA$14:DA$23,DA$32:DA$41))*'Projeções - Receitas'!T$23+(AK101*DA$11*'Projeções - Receitas'!T$25)</f>
        <v>62955865549.753021</v>
      </c>
      <c r="BH101" s="356">
        <f>(AL101*SUMPRODUCT(DB$10:DB$13,DB$28:DB$31)+AW101*SUMPRODUCT(DB$14:DB$23,DB$32:DB$41))*'Projeções - Receitas'!U$23+(AL101*DB$11*'Projeções - Receitas'!U$25)</f>
        <v>50737611761.698792</v>
      </c>
      <c r="BI101" s="356">
        <f>(AM101*SUMPRODUCT(DC$10:DC$13,DC$28:DC$31)+AX101*SUMPRODUCT(DC$14:DC$23,DC$32:DC$41))*'Projeções - Receitas'!V$23+(AM101*DC$11*'Projeções - Receitas'!V$25)</f>
        <v>56140222623.642746</v>
      </c>
      <c r="BJ101" s="356">
        <f>(AN101*SUMPRODUCT(DD$10:DD$13,DD$28:DD$31)+AY101*SUMPRODUCT(DD$14:DD$23,DD$32:DD$41))*'Projeções - Receitas'!W$23+(AN101*DD$11*'Projeções - Receitas'!W$25)</f>
        <v>62062328319.979263</v>
      </c>
      <c r="BK101" s="356">
        <f>(AO101*SUMPRODUCT(DE$10:DE$13,DE$28:DE$31)+AZ101*SUMPRODUCT(DE$14:DE$23,DE$32:DE$41))*'Projeções - Receitas'!X$23+(AO101*DE$11*'Projeções - Receitas'!X$25)</f>
        <v>68577679164.514977</v>
      </c>
      <c r="BL101" s="356">
        <f>(AP101*SUMPRODUCT(DF$10:DF$13,DF$28:DF$31)+BA101*SUMPRODUCT(DF$14:DF$23,DF$32:DF$41))*'Projeções - Receitas'!Y$23+(AP101*DF$11*'Projeções - Receitas'!Y$25)</f>
        <v>75763016683.931488</v>
      </c>
      <c r="BM101" s="356">
        <f>(AQ101*SUMPRODUCT(DG$10:DG$13,DG$28:DG$31)+BB101*SUMPRODUCT(DG$14:DG$23,DG$32:DG$41))*'Projeções - Receitas'!Z$23+(AQ101*DG$11*'Projeções - Receitas'!Z$25)</f>
        <v>83691743850.70459</v>
      </c>
      <c r="BN101" s="356">
        <f>(AR101*SUMPRODUCT(DH$10:DH$13,DH$28:DH$31)+BC101*SUMPRODUCT(DH$14:DH$23,DH$32:DH$41))*'Projeções - Receitas'!AA$23+(AR101*DH$11*'Projeções - Receitas'!AA$25)</f>
        <v>92437177090.178009</v>
      </c>
      <c r="BO101" s="356">
        <f>(AS101*SUMPRODUCT(DI$10:DI$13,DI$28:DI$31)+BD101*SUMPRODUCT(DI$14:DI$23,DI$32:DI$41))*'Projeções - Receitas'!AB$23+(AS101*DI$11*'Projeções - Receitas'!AB$25)</f>
        <v>102080384349.73062</v>
      </c>
      <c r="BP101" s="356">
        <f>(AT101*SUMPRODUCT(DJ$10:DJ$13,DJ$28:DJ$31)+BE101*SUMPRODUCT(DJ$14:DJ$23,DJ$32:DJ$41))*'Projeções - Receitas'!AC$23+(AT101*DJ$11*'Projeções - Receitas'!AC$25)</f>
        <v>112712885858.20058</v>
      </c>
      <c r="BQ101" s="356">
        <f>(AU101*SUMPRODUCT(DK$10:DK$13,DK$28:DK$31)+BF101*SUMPRODUCT(DK$14:DK$23,DK$32:DK$41))*'Projeções - Receitas'!AD$23+(AU101*DK$11*'Projeções - Receitas'!AD$25)</f>
        <v>145732164633.86063</v>
      </c>
      <c r="BR101" s="357">
        <f>((BG101+'DRE + DCF'!T$12)*(1+'DRE + DCF'!T$15)+'DRE + DCF'!T$18)*(1+'DRE + DCF'!T$25)*'DRE + DCF'!T$33</f>
        <v>34952175662.137535</v>
      </c>
      <c r="BS101" s="357">
        <f>((BH101+'DRE + DCF'!U$12)*(1+'DRE + DCF'!U$15)+'DRE + DCF'!U$18)*(1+'DRE + DCF'!U$25)*'DRE + DCF'!U$33</f>
        <v>26627230119.880146</v>
      </c>
      <c r="BT101" s="357">
        <f>((BI101+'DRE + DCF'!V$12)*(1+'DRE + DCF'!V$15)+'DRE + DCF'!V$18)*(1+'DRE + DCF'!V$25)*'DRE + DCF'!V$33</f>
        <v>29552834623.927097</v>
      </c>
      <c r="BU101" s="357">
        <f>((BJ101+'DRE + DCF'!W$12)*(1+'DRE + DCF'!W$15)+'DRE + DCF'!W$18)*(1+'DRE + DCF'!W$25)*'DRE + DCF'!W$33</f>
        <v>32727205090.748493</v>
      </c>
      <c r="BV101" s="357">
        <f>((BK101+'DRE + DCF'!X$12)*(1+'DRE + DCF'!X$15)+'DRE + DCF'!X$18)*(1+'DRE + DCF'!X$25)*'DRE + DCF'!X$33</f>
        <v>36197605589.496819</v>
      </c>
      <c r="BW101" s="357">
        <f>((BL101+'DRE + DCF'!Y$12)*(1+'DRE + DCF'!Y$15)+'DRE + DCF'!Y$18)*(1+'DRE + DCF'!Y$25)*'DRE + DCF'!Y$33</f>
        <v>40012960317.337265</v>
      </c>
      <c r="BX101" s="357">
        <f>((BM101+'DRE + DCF'!Z$12)*(1+'DRE + DCF'!Z$15)+'DRE + DCF'!Z$18)*(1+'DRE + DCF'!Z$25)*'DRE + DCF'!Z$33</f>
        <v>44220172151.442238</v>
      </c>
      <c r="BY101" s="357">
        <f>((BN101+'DRE + DCF'!AA$12)*(1+'DRE + DCF'!AA$15)+'DRE + DCF'!AA$18)*(1+'DRE + DCF'!AA$25)*'DRE + DCF'!AA$33</f>
        <v>48862405741.755989</v>
      </c>
      <c r="BZ101" s="357">
        <f>((BO101+'DRE + DCF'!AB$12)*(1+'DRE + DCF'!AB$15)+'DRE + DCF'!AB$18)*(1+'DRE + DCF'!AB$25)*'DRE + DCF'!AB$33</f>
        <v>53986658607.667496</v>
      </c>
      <c r="CA101" s="357">
        <f>((BP101+'DRE + DCF'!AC$12)*(1+'DRE + DCF'!AC$15)+'DRE + DCF'!AC$18)*(1+'DRE + DCF'!AC$25)*'DRE + DCF'!AC$33</f>
        <v>59646525822.747543</v>
      </c>
      <c r="CB101" s="357">
        <f>((BQ101+'DRE + DCF'!AD$12)*(1+'DRE + DCF'!AD$15)+'DRE + DCF'!AD$18)*(1+'DRE + DCF'!AD$25)*'DRE + DCF'!AD$33</f>
        <v>77051820079.381165</v>
      </c>
      <c r="CC101" s="357">
        <f>BR101*(1-DA$47)+('DRE + DCF'!N$53*10^6)</f>
        <v>199952144923.77396</v>
      </c>
      <c r="CD101" s="357">
        <f>BS101*(1-DB$47)+('DRE + DCF'!T$53*10^6)</f>
        <v>201306278630.24106</v>
      </c>
      <c r="CE101" s="357">
        <f>BT101*(1-DC$47)+('DRE + DCF'!U$53*10^6)</f>
        <v>220360037220.27551</v>
      </c>
      <c r="CF101" s="357">
        <f>BU101*(1-DD$47)+('DRE + DCF'!V$53*10^6)</f>
        <v>241457531668.18839</v>
      </c>
      <c r="CG101" s="357">
        <f>BV101*(1-DE$47)+('DRE + DCF'!W$53*10^6)</f>
        <v>264789565923.64001</v>
      </c>
      <c r="CH101" s="357">
        <f>BW101*(1-DF$47)+('DRE + DCF'!X$53*10^6)</f>
        <v>290578167493.72858</v>
      </c>
      <c r="CI101" s="357">
        <f>BX101*(1-DG$47)+('DRE + DCF'!Y$53*10^6)</f>
        <v>319075443510.43152</v>
      </c>
      <c r="CJ101" s="357">
        <f>BY101*(1-DH$47)+('DRE + DCF'!Z$53*10^6)</f>
        <v>350561242214.34961</v>
      </c>
      <c r="CK101" s="357">
        <f>BZ101*(1-DI$47)+('DRE + DCF'!AA$53*10^6)</f>
        <v>385345441749.81531</v>
      </c>
      <c r="CL101" s="357">
        <f>CA101*(1-DJ$47)+('DRE + DCF'!AB$53*10^6)</f>
        <v>423772100395.06226</v>
      </c>
      <c r="CM101" s="357">
        <f>CB101*(1-DK$47)+('DRE + DCF'!AC$53*10^6)</f>
        <v>472913447418.3017</v>
      </c>
      <c r="CN101" s="357">
        <f t="shared" si="87"/>
        <v>1121174275915.5129</v>
      </c>
      <c r="CO101" s="357">
        <f t="shared" si="88"/>
        <v>1190714977934.2861</v>
      </c>
      <c r="CP101" s="357">
        <f t="shared" si="89"/>
        <v>1136500916633.428</v>
      </c>
      <c r="CQ101" s="357">
        <f t="shared" si="90"/>
        <v>1272881026629.4397</v>
      </c>
      <c r="CR101" s="357">
        <f t="shared" si="91"/>
        <v>1425626749824.9727</v>
      </c>
      <c r="CS101" s="357">
        <f t="shared" si="92"/>
        <v>1596701959803.9692</v>
      </c>
      <c r="CT101" s="357">
        <f t="shared" si="93"/>
        <v>1788306194980.4458</v>
      </c>
      <c r="CU101" s="357">
        <f t="shared" si="94"/>
        <v>2002902938378.0994</v>
      </c>
      <c r="CV101" s="357">
        <f t="shared" si="95"/>
        <v>2243251290983.4717</v>
      </c>
      <c r="CW101" s="357">
        <f t="shared" si="96"/>
        <v>2512441445901.4888</v>
      </c>
      <c r="CX101" s="358">
        <f t="shared" si="97"/>
        <v>2813934419409.668</v>
      </c>
    </row>
    <row r="102" spans="4:102" ht="30" customHeight="1" x14ac:dyDescent="0.25">
      <c r="D102" s="355">
        <f t="shared" si="55"/>
        <v>2.107895273675961E-2</v>
      </c>
      <c r="E102" s="64">
        <f t="shared" si="56"/>
        <v>1.1802430453998092E-2</v>
      </c>
      <c r="F102" s="64">
        <f t="shared" si="57"/>
        <v>3.6621770373411383E-2</v>
      </c>
      <c r="G102" s="64">
        <f t="shared" si="58"/>
        <v>3.2423964838121627E-2</v>
      </c>
      <c r="H102" s="64">
        <f t="shared" si="59"/>
        <v>2.8467567488301898E-2</v>
      </c>
      <c r="I102" s="64">
        <f t="shared" si="60"/>
        <v>2.4720168624450201E-2</v>
      </c>
      <c r="J102" s="64">
        <f t="shared" si="61"/>
        <v>2.115854467616915E-2</v>
      </c>
      <c r="K102" s="64">
        <f t="shared" si="62"/>
        <v>1.7763351110389847E-2</v>
      </c>
      <c r="L102" s="64">
        <f t="shared" si="63"/>
        <v>1.4518089864827721E-2</v>
      </c>
      <c r="M102" s="64">
        <f t="shared" si="64"/>
        <v>1.1409019282743821E-2</v>
      </c>
      <c r="N102" s="64">
        <f t="shared" si="65"/>
        <v>1.0802156407697799E-2</v>
      </c>
      <c r="O102" s="64">
        <f t="shared" si="99"/>
        <v>4.5500000000000033E-2</v>
      </c>
      <c r="P102" s="64">
        <f t="shared" si="99"/>
        <v>4.5500000000000033E-2</v>
      </c>
      <c r="Q102" s="64">
        <f t="shared" si="100"/>
        <v>4.5500000000000033E-2</v>
      </c>
      <c r="R102" s="64">
        <f t="shared" si="101"/>
        <v>4.5500000000000033E-2</v>
      </c>
      <c r="S102" s="64">
        <f t="shared" si="102"/>
        <v>4.5500000000000033E-2</v>
      </c>
      <c r="T102" s="64">
        <f t="shared" si="103"/>
        <v>4.5500000000000033E-2</v>
      </c>
      <c r="U102" s="64">
        <f t="shared" si="104"/>
        <v>4.5500000000000033E-2</v>
      </c>
      <c r="V102" s="64">
        <f t="shared" si="105"/>
        <v>4.5500000000000033E-2</v>
      </c>
      <c r="W102" s="64">
        <f t="shared" si="106"/>
        <v>4.5500000000000033E-2</v>
      </c>
      <c r="X102" s="64">
        <f t="shared" si="107"/>
        <v>4.5500000000000033E-2</v>
      </c>
      <c r="Y102" s="64">
        <f t="shared" si="108"/>
        <v>4.5500000000000033E-2</v>
      </c>
      <c r="Z102" s="64">
        <f t="shared" si="66"/>
        <v>0.17826643097856687</v>
      </c>
      <c r="AA102" s="64">
        <f t="shared" si="98"/>
        <v>0.16898990869580535</v>
      </c>
      <c r="AB102" s="64">
        <f t="shared" si="67"/>
        <v>0.19380924861521864</v>
      </c>
      <c r="AC102" s="64">
        <f t="shared" si="68"/>
        <v>0.18961144307992889</v>
      </c>
      <c r="AD102" s="64">
        <f t="shared" si="69"/>
        <v>0.18565504573010916</v>
      </c>
      <c r="AE102" s="64">
        <f t="shared" si="70"/>
        <v>0.18190764686625746</v>
      </c>
      <c r="AF102" s="64">
        <f t="shared" si="71"/>
        <v>0.17834602291797641</v>
      </c>
      <c r="AG102" s="64">
        <f t="shared" si="72"/>
        <v>0.17495082935219711</v>
      </c>
      <c r="AH102" s="64">
        <f t="shared" si="73"/>
        <v>0.17170556810663498</v>
      </c>
      <c r="AI102" s="64">
        <f t="shared" si="74"/>
        <v>0.16859649752455108</v>
      </c>
      <c r="AJ102" s="64">
        <f t="shared" si="75"/>
        <v>0.16798963464950506</v>
      </c>
      <c r="AK102" s="356">
        <f>(1+O102)*'Projeções - Receitas'!N$34</f>
        <v>1927047117649.0791</v>
      </c>
      <c r="AL102" s="356">
        <f>(1+P102)*'Projeções - Receitas'!T$34</f>
        <v>2030436958886.2769</v>
      </c>
      <c r="AM102" s="356">
        <f>(1+Q102)*'Projeções - Receitas'!U$34</f>
        <v>2274089393952.6304</v>
      </c>
      <c r="AN102" s="356">
        <f>(1+R102)*'Projeções - Receitas'!V$34</f>
        <v>2546980121226.9463</v>
      </c>
      <c r="AO102" s="356">
        <f>(1+S102)*'Projeções - Receitas'!W$34</f>
        <v>2852617735774.1802</v>
      </c>
      <c r="AP102" s="356">
        <f>(1+T102)*'Projeções - Receitas'!X$34</f>
        <v>3194931864067.0815</v>
      </c>
      <c r="AQ102" s="356">
        <f>(1+U102)*'Projeções - Receitas'!Y$34</f>
        <v>3578323687755.1318</v>
      </c>
      <c r="AR102" s="356">
        <f>(1+V102)*'Projeções - Receitas'!Z$34</f>
        <v>4007722530285.748</v>
      </c>
      <c r="AS102" s="356">
        <f>(1+W102)*'Projeções - Receitas'!AA$34</f>
        <v>4488649233920.0381</v>
      </c>
      <c r="AT102" s="356">
        <f>(1+X102)*'Projeções - Receitas'!AB$34</f>
        <v>5027287141990.4434</v>
      </c>
      <c r="AU102" s="356">
        <f>(1+Y102)*'Projeções - Receitas'!AC$34</f>
        <v>5630561599029.2979</v>
      </c>
      <c r="AV102" s="357">
        <f t="shared" si="76"/>
        <v>1691274737649.7722</v>
      </c>
      <c r="AW102" s="357">
        <f t="shared" si="77"/>
        <v>1782014930254.6196</v>
      </c>
      <c r="AX102" s="357">
        <f t="shared" si="78"/>
        <v>1995856721885.1741</v>
      </c>
      <c r="AY102" s="357">
        <f t="shared" si="79"/>
        <v>2235359528511.3955</v>
      </c>
      <c r="AZ102" s="357">
        <f t="shared" si="80"/>
        <v>2503602671932.7632</v>
      </c>
      <c r="BA102" s="357">
        <f t="shared" si="81"/>
        <v>2804034992564.6943</v>
      </c>
      <c r="BB102" s="357">
        <f t="shared" si="82"/>
        <v>3140519191672.458</v>
      </c>
      <c r="BC102" s="357">
        <f t="shared" si="83"/>
        <v>3517381494673.1533</v>
      </c>
      <c r="BD102" s="357">
        <f t="shared" si="84"/>
        <v>3939467274033.9321</v>
      </c>
      <c r="BE102" s="357">
        <f t="shared" si="85"/>
        <v>4412203346918.0049</v>
      </c>
      <c r="BF102" s="357">
        <f t="shared" si="86"/>
        <v>4941667748548.166</v>
      </c>
      <c r="BG102" s="356">
        <f>(AK102*SUMPRODUCT(DA$10:DA$13,DA$28:DA$31)+AV102*SUMPRODUCT(DA$14:DA$23,DA$32:DA$41))*'Projeções - Receitas'!T$23+(AK102*DA$11*'Projeções - Receitas'!T$25)</f>
        <v>62985987973.461029</v>
      </c>
      <c r="BH102" s="356">
        <f>(AL102*SUMPRODUCT(DB$10:DB$13,DB$28:DB$31)+AW102*SUMPRODUCT(DB$14:DB$23,DB$32:DB$41))*'Projeções - Receitas'!U$23+(AL102*DB$11*'Projeções - Receitas'!U$25)</f>
        <v>50761888130.962791</v>
      </c>
      <c r="BI102" s="356">
        <f>(AM102*SUMPRODUCT(DC$10:DC$13,DC$28:DC$31)+AX102*SUMPRODUCT(DC$14:DC$23,DC$32:DC$41))*'Projeções - Receitas'!V$23+(AM102*DC$11*'Projeções - Receitas'!V$25)</f>
        <v>56167083974.180405</v>
      </c>
      <c r="BJ102" s="356">
        <f>(AN102*SUMPRODUCT(DD$10:DD$13,DD$28:DD$31)+AY102*SUMPRODUCT(DD$14:DD$23,DD$32:DD$41))*'Projeções - Receitas'!W$23+(AN102*DD$11*'Projeções - Receitas'!W$25)</f>
        <v>62092023213.9123</v>
      </c>
      <c r="BK102" s="356">
        <f>(AO102*SUMPRODUCT(DE$10:DE$13,DE$28:DE$31)+AZ102*SUMPRODUCT(DE$14:DE$23,DE$32:DE$41))*'Projeções - Receitas'!X$23+(AO102*DE$11*'Projeções - Receitas'!X$25)</f>
        <v>68610491451.196556</v>
      </c>
      <c r="BL102" s="356">
        <f>(AP102*SUMPRODUCT(DF$10:DF$13,DF$28:DF$31)+BA102*SUMPRODUCT(DF$14:DF$23,DF$32:DF$41))*'Projeções - Receitas'!Y$23+(AP102*DF$11*'Projeções - Receitas'!Y$25)</f>
        <v>75799266931.148712</v>
      </c>
      <c r="BM102" s="356">
        <f>(AQ102*SUMPRODUCT(DG$10:DG$13,DG$28:DG$31)+BB102*SUMPRODUCT(DG$14:DG$23,DG$32:DG$41))*'Projeções - Receitas'!Z$23+(AQ102*DG$11*'Projeções - Receitas'!Z$25)</f>
        <v>83731787747.283966</v>
      </c>
      <c r="BN102" s="356">
        <f>(AR102*SUMPRODUCT(DH$10:DH$13,DH$28:DH$31)+BC102*SUMPRODUCT(DH$14:DH$23,DH$32:DH$41))*'Projeções - Receitas'!AA$23+(AR102*DH$11*'Projeções - Receitas'!AA$25)</f>
        <v>92481405404.575302</v>
      </c>
      <c r="BO102" s="356">
        <f>(AS102*SUMPRODUCT(DI$10:DI$13,DI$28:DI$31)+BD102*SUMPRODUCT(DI$14:DI$23,DI$32:DI$41))*'Projeções - Receitas'!AB$23+(AS102*DI$11*'Projeções - Receitas'!AB$25)</f>
        <v>102129226638.89326</v>
      </c>
      <c r="BP102" s="356">
        <f>(AT102*SUMPRODUCT(DJ$10:DJ$13,DJ$28:DJ$31)+BE102*SUMPRODUCT(DJ$14:DJ$23,DJ$32:DJ$41))*'Projeções - Receitas'!AC$23+(AT102*DJ$11*'Projeções - Receitas'!AC$25)</f>
        <v>112766815468.65906</v>
      </c>
      <c r="BQ102" s="356">
        <f>(AU102*SUMPRODUCT(DK$10:DK$13,DK$28:DK$31)+BF102*SUMPRODUCT(DK$14:DK$23,DK$32:DK$41))*'Projeções - Receitas'!AD$23+(AU102*DK$11*'Projeções - Receitas'!AD$25)</f>
        <v>145801892942.29791</v>
      </c>
      <c r="BR102" s="357">
        <f>((BG102+'DRE + DCF'!T$12)*(1+'DRE + DCF'!T$15)+'DRE + DCF'!T$18)*(1+'DRE + DCF'!T$25)*'DRE + DCF'!T$33</f>
        <v>34970622298.041077</v>
      </c>
      <c r="BS102" s="357">
        <f>((BH102+'DRE + DCF'!U$12)*(1+'DRE + DCF'!U$15)+'DRE + DCF'!U$18)*(1+'DRE + DCF'!U$25)*'DRE + DCF'!U$33</f>
        <v>26641919651.165478</v>
      </c>
      <c r="BT102" s="357">
        <f>((BI102+'DRE + DCF'!V$12)*(1+'DRE + DCF'!V$15)+'DRE + DCF'!V$18)*(1+'DRE + DCF'!V$25)*'DRE + DCF'!V$33</f>
        <v>29569069861.632271</v>
      </c>
      <c r="BU102" s="357">
        <f>((BJ102+'DRE + DCF'!W$12)*(1+'DRE + DCF'!W$15)+'DRE + DCF'!W$18)*(1+'DRE + DCF'!W$25)*'DRE + DCF'!W$33</f>
        <v>32745132545.21244</v>
      </c>
      <c r="BV102" s="357">
        <f>((BK102+'DRE + DCF'!X$12)*(1+'DRE + DCF'!X$15)+'DRE + DCF'!X$18)*(1+'DRE + DCF'!X$25)*'DRE + DCF'!X$33</f>
        <v>36217392538.159996</v>
      </c>
      <c r="BW102" s="357">
        <f>((BL102+'DRE + DCF'!Y$12)*(1+'DRE + DCF'!Y$15)+'DRE + DCF'!Y$18)*(1+'DRE + DCF'!Y$25)*'DRE + DCF'!Y$33</f>
        <v>40034795569.846581</v>
      </c>
      <c r="BX102" s="357">
        <f>((BM102+'DRE + DCF'!Z$12)*(1+'DRE + DCF'!Z$15)+'DRE + DCF'!Z$18)*(1+'DRE + DCF'!Z$25)*'DRE + DCF'!Z$33</f>
        <v>44244264987.651894</v>
      </c>
      <c r="BY102" s="357">
        <f>((BN102+'DRE + DCF'!AA$12)*(1+'DRE + DCF'!AA$15)+'DRE + DCF'!AA$18)*(1+'DRE + DCF'!AA$25)*'DRE + DCF'!AA$33</f>
        <v>48888985790.321205</v>
      </c>
      <c r="BZ102" s="357">
        <f>((BO102+'DRE + DCF'!AB$12)*(1+'DRE + DCF'!AB$15)+'DRE + DCF'!AB$18)*(1+'DRE + DCF'!AB$25)*'DRE + DCF'!AB$33</f>
        <v>54015977976.018661</v>
      </c>
      <c r="CA102" s="357">
        <f>((BP102+'DRE + DCF'!AC$12)*(1+'DRE + DCF'!AC$15)+'DRE + DCF'!AC$18)*(1+'DRE + DCF'!AC$25)*'DRE + DCF'!AC$33</f>
        <v>59678861989.143227</v>
      </c>
      <c r="CB102" s="357">
        <f>((BQ102+'DRE + DCF'!AD$12)*(1+'DRE + DCF'!AD$15)+'DRE + DCF'!AD$18)*(1+'DRE + DCF'!AD$25)*'DRE + DCF'!AD$33</f>
        <v>77092729292.598938</v>
      </c>
      <c r="CC102" s="357">
        <f>BR102*(1-DA$47)+('DRE + DCF'!N$53*10^6)</f>
        <v>199963367168.453</v>
      </c>
      <c r="CD102" s="357">
        <f>BS102*(1-DB$47)+('DRE + DCF'!T$53*10^6)</f>
        <v>201315092349.01224</v>
      </c>
      <c r="CE102" s="357">
        <f>BT102*(1-DC$47)+('DRE + DCF'!U$53*10^6)</f>
        <v>220369778362.89862</v>
      </c>
      <c r="CF102" s="357">
        <f>BU102*(1-DD$47)+('DRE + DCF'!V$53*10^6)</f>
        <v>241468288140.86676</v>
      </c>
      <c r="CG102" s="357">
        <f>BV102*(1-DE$47)+('DRE + DCF'!W$53*10^6)</f>
        <v>264801438092.83792</v>
      </c>
      <c r="CH102" s="357">
        <f>BW102*(1-DF$47)+('DRE + DCF'!X$53*10^6)</f>
        <v>290591268645.23419</v>
      </c>
      <c r="CI102" s="357">
        <f>BX102*(1-DG$47)+('DRE + DCF'!Y$53*10^6)</f>
        <v>319089899212.15729</v>
      </c>
      <c r="CJ102" s="357">
        <f>BY102*(1-DH$47)+('DRE + DCF'!Z$53*10^6)</f>
        <v>350577190243.48877</v>
      </c>
      <c r="CK102" s="357">
        <f>BZ102*(1-DI$47)+('DRE + DCF'!AA$53*10^6)</f>
        <v>385363033370.82599</v>
      </c>
      <c r="CL102" s="357">
        <f>CA102*(1-DJ$47)+('DRE + DCF'!AB$53*10^6)</f>
        <v>423791502094.89966</v>
      </c>
      <c r="CM102" s="357">
        <f>CB102*(1-DK$47)+('DRE + DCF'!AC$53*10^6)</f>
        <v>472937992946.23236</v>
      </c>
      <c r="CN102" s="357">
        <f t="shared" si="87"/>
        <v>1121710722937.4822</v>
      </c>
      <c r="CO102" s="357">
        <f t="shared" si="88"/>
        <v>1191284698019.4224</v>
      </c>
      <c r="CP102" s="357">
        <f t="shared" si="89"/>
        <v>1137044696976.3152</v>
      </c>
      <c r="CQ102" s="357">
        <f t="shared" si="90"/>
        <v>1273490060613.4731</v>
      </c>
      <c r="CR102" s="357">
        <f t="shared" si="91"/>
        <v>1426308867887.0901</v>
      </c>
      <c r="CS102" s="357">
        <f t="shared" si="92"/>
        <v>1597465932033.5408</v>
      </c>
      <c r="CT102" s="357">
        <f t="shared" si="93"/>
        <v>1789161843877.5659</v>
      </c>
      <c r="CU102" s="357">
        <f t="shared" si="94"/>
        <v>2003861265142.874</v>
      </c>
      <c r="CV102" s="357">
        <f t="shared" si="95"/>
        <v>2244324616960.019</v>
      </c>
      <c r="CW102" s="357">
        <f t="shared" si="96"/>
        <v>2513643570995.2217</v>
      </c>
      <c r="CX102" s="358">
        <f t="shared" si="97"/>
        <v>2815280799514.6489</v>
      </c>
    </row>
    <row r="103" spans="4:102" ht="30" customHeight="1" x14ac:dyDescent="0.25">
      <c r="D103" s="355">
        <f t="shared" si="55"/>
        <v>2.1003739135339233E-2</v>
      </c>
      <c r="E103" s="64">
        <f t="shared" si="56"/>
        <v>1.1729046301479529E-2</v>
      </c>
      <c r="F103" s="64">
        <f t="shared" si="57"/>
        <v>3.6537690304959125E-2</v>
      </c>
      <c r="G103" s="64">
        <f t="shared" si="58"/>
        <v>3.2341770807560788E-2</v>
      </c>
      <c r="H103" s="64">
        <f t="shared" si="59"/>
        <v>2.8387141969186652E-2</v>
      </c>
      <c r="I103" s="64">
        <f t="shared" si="60"/>
        <v>2.4641411970785343E-2</v>
      </c>
      <c r="J103" s="64">
        <f t="shared" si="61"/>
        <v>2.1081368963279584E-2</v>
      </c>
      <c r="K103" s="64">
        <f t="shared" si="62"/>
        <v>1.7687677451891648E-2</v>
      </c>
      <c r="L103" s="64">
        <f t="shared" si="63"/>
        <v>1.4443847156055095E-2</v>
      </c>
      <c r="M103" s="64">
        <f t="shared" si="64"/>
        <v>1.1336143089648837E-2</v>
      </c>
      <c r="N103" s="64">
        <f t="shared" si="65"/>
        <v>1.0730569945895774E-2</v>
      </c>
      <c r="O103" s="64">
        <f t="shared" si="99"/>
        <v>4.6000000000000034E-2</v>
      </c>
      <c r="P103" s="64">
        <f t="shared" si="99"/>
        <v>4.6000000000000034E-2</v>
      </c>
      <c r="Q103" s="64">
        <f t="shared" si="100"/>
        <v>4.6000000000000034E-2</v>
      </c>
      <c r="R103" s="64">
        <f t="shared" si="101"/>
        <v>4.6000000000000034E-2</v>
      </c>
      <c r="S103" s="64">
        <f t="shared" si="102"/>
        <v>4.6000000000000034E-2</v>
      </c>
      <c r="T103" s="64">
        <f t="shared" si="103"/>
        <v>4.6000000000000034E-2</v>
      </c>
      <c r="U103" s="64">
        <f t="shared" si="104"/>
        <v>4.6000000000000034E-2</v>
      </c>
      <c r="V103" s="64">
        <f t="shared" si="105"/>
        <v>4.6000000000000034E-2</v>
      </c>
      <c r="W103" s="64">
        <f t="shared" si="106"/>
        <v>4.6000000000000034E-2</v>
      </c>
      <c r="X103" s="64">
        <f t="shared" si="107"/>
        <v>4.6000000000000034E-2</v>
      </c>
      <c r="Y103" s="64">
        <f t="shared" si="108"/>
        <v>4.6000000000000034E-2</v>
      </c>
      <c r="Z103" s="64">
        <f t="shared" si="66"/>
        <v>0.17819121737714649</v>
      </c>
      <c r="AA103" s="64">
        <f t="shared" si="98"/>
        <v>0.16891652454328679</v>
      </c>
      <c r="AB103" s="64">
        <f t="shared" si="67"/>
        <v>0.19372516854676639</v>
      </c>
      <c r="AC103" s="64">
        <f t="shared" si="68"/>
        <v>0.18952924904936805</v>
      </c>
      <c r="AD103" s="64">
        <f t="shared" si="69"/>
        <v>0.18557462021099391</v>
      </c>
      <c r="AE103" s="64">
        <f t="shared" si="70"/>
        <v>0.1818288902125926</v>
      </c>
      <c r="AF103" s="64">
        <f t="shared" si="71"/>
        <v>0.17826884720508684</v>
      </c>
      <c r="AG103" s="64">
        <f t="shared" si="72"/>
        <v>0.17487515569369891</v>
      </c>
      <c r="AH103" s="64">
        <f t="shared" si="73"/>
        <v>0.17163132539786236</v>
      </c>
      <c r="AI103" s="64">
        <f t="shared" si="74"/>
        <v>0.1685236213314561</v>
      </c>
      <c r="AJ103" s="64">
        <f t="shared" si="75"/>
        <v>0.16791804818770303</v>
      </c>
      <c r="AK103" s="356">
        <f>(1+O103)*'Projeções - Receitas'!N$34</f>
        <v>1927968708810.0781</v>
      </c>
      <c r="AL103" s="356">
        <f>(1+P103)*'Projeções - Receitas'!T$34</f>
        <v>2031407995212.8604</v>
      </c>
      <c r="AM103" s="356">
        <f>(1+Q103)*'Projeções - Receitas'!U$34</f>
        <v>2275176954638.4038</v>
      </c>
      <c r="AN103" s="356">
        <f>(1+R103)*'Projeções - Receitas'!V$34</f>
        <v>2548198189195.0122</v>
      </c>
      <c r="AO103" s="356">
        <f>(1+S103)*'Projeções - Receitas'!W$34</f>
        <v>2853981971898.4141</v>
      </c>
      <c r="AP103" s="356">
        <f>(1+T103)*'Projeções - Receitas'!X$34</f>
        <v>3196459808526.2241</v>
      </c>
      <c r="AQ103" s="356">
        <f>(1+U103)*'Projeções - Receitas'!Y$34</f>
        <v>3580034985549.3711</v>
      </c>
      <c r="AR103" s="356">
        <f>(1+V103)*'Projeções - Receitas'!Z$34</f>
        <v>4009639183815.2964</v>
      </c>
      <c r="AS103" s="356">
        <f>(1+W103)*'Projeções - Receitas'!AA$34</f>
        <v>4490795885873.1328</v>
      </c>
      <c r="AT103" s="356">
        <f>(1+X103)*'Projeções - Receitas'!AB$34</f>
        <v>5029691392177.9092</v>
      </c>
      <c r="AU103" s="356">
        <f>(1+Y103)*'Projeções - Receitas'!AC$34</f>
        <v>5633254359239.2588</v>
      </c>
      <c r="AV103" s="357">
        <f t="shared" si="76"/>
        <v>1692083573009.7195</v>
      </c>
      <c r="AW103" s="357">
        <f t="shared" si="77"/>
        <v>1782867161211.2214</v>
      </c>
      <c r="AX103" s="357">
        <f t="shared" si="78"/>
        <v>1996811220556.5681</v>
      </c>
      <c r="AY103" s="357">
        <f t="shared" si="79"/>
        <v>2236428567023.3564</v>
      </c>
      <c r="AZ103" s="357">
        <f t="shared" si="80"/>
        <v>2504799995066.1592</v>
      </c>
      <c r="BA103" s="357">
        <f t="shared" si="81"/>
        <v>2805375994474.0986</v>
      </c>
      <c r="BB103" s="357">
        <f t="shared" si="82"/>
        <v>3142021113810.9907</v>
      </c>
      <c r="BC103" s="357">
        <f t="shared" si="83"/>
        <v>3519063647468.3101</v>
      </c>
      <c r="BD103" s="357">
        <f t="shared" si="84"/>
        <v>3941351285164.5083</v>
      </c>
      <c r="BE103" s="357">
        <f t="shared" si="85"/>
        <v>4414313439384.25</v>
      </c>
      <c r="BF103" s="357">
        <f t="shared" si="86"/>
        <v>4944031052110.3604</v>
      </c>
      <c r="BG103" s="356">
        <f>(AK103*SUMPRODUCT(DA$10:DA$13,DA$28:DA$31)+AV103*SUMPRODUCT(DA$14:DA$23,DA$32:DA$41))*'Projeções - Receitas'!T$23+(AK103*DA$11*'Projeções - Receitas'!T$25)</f>
        <v>63016110397.169037</v>
      </c>
      <c r="BH103" s="356">
        <f>(AL103*SUMPRODUCT(DB$10:DB$13,DB$28:DB$31)+AW103*SUMPRODUCT(DB$14:DB$23,DB$32:DB$41))*'Projeções - Receitas'!U$23+(AL103*DB$11*'Projeções - Receitas'!U$25)</f>
        <v>50786164500.226746</v>
      </c>
      <c r="BI103" s="356">
        <f>(AM103*SUMPRODUCT(DC$10:DC$13,DC$28:DC$31)+AX103*SUMPRODUCT(DC$14:DC$23,DC$32:DC$41))*'Projeções - Receitas'!V$23+(AM103*DC$11*'Projeções - Receitas'!V$25)</f>
        <v>56193945324.718056</v>
      </c>
      <c r="BJ103" s="356">
        <f>(AN103*SUMPRODUCT(DD$10:DD$13,DD$28:DD$31)+AY103*SUMPRODUCT(DD$14:DD$23,DD$32:DD$41))*'Projeções - Receitas'!W$23+(AN103*DD$11*'Projeções - Receitas'!W$25)</f>
        <v>62121718107.845245</v>
      </c>
      <c r="BK103" s="356">
        <f>(AO103*SUMPRODUCT(DE$10:DE$13,DE$28:DE$31)+AZ103*SUMPRODUCT(DE$14:DE$23,DE$32:DE$41))*'Projeções - Receitas'!X$23+(AO103*DE$11*'Projeções - Receitas'!X$25)</f>
        <v>68643303737.878151</v>
      </c>
      <c r="BL103" s="356">
        <f>(AP103*SUMPRODUCT(DF$10:DF$13,DF$28:DF$31)+BA103*SUMPRODUCT(DF$14:DF$23,DF$32:DF$41))*'Projeções - Receitas'!Y$23+(AP103*DF$11*'Projeções - Receitas'!Y$25)</f>
        <v>75835517178.365936</v>
      </c>
      <c r="BM103" s="356">
        <f>(AQ103*SUMPRODUCT(DG$10:DG$13,DG$28:DG$31)+BB103*SUMPRODUCT(DG$14:DG$23,DG$32:DG$41))*'Projeções - Receitas'!Z$23+(AQ103*DG$11*'Projeções - Receitas'!Z$25)</f>
        <v>83771831643.86319</v>
      </c>
      <c r="BN103" s="356">
        <f>(AR103*SUMPRODUCT(DH$10:DH$13,DH$28:DH$31)+BC103*SUMPRODUCT(DH$14:DH$23,DH$32:DH$41))*'Projeções - Receitas'!AA$23+(AR103*DH$11*'Projeções - Receitas'!AA$25)</f>
        <v>92525633718.972534</v>
      </c>
      <c r="BO103" s="356">
        <f>(AS103*SUMPRODUCT(DI$10:DI$13,DI$28:DI$31)+BD103*SUMPRODUCT(DI$14:DI$23,DI$32:DI$41))*'Projeções - Receitas'!AB$23+(AS103*DI$11*'Projeções - Receitas'!AB$25)</f>
        <v>102178068928.05577</v>
      </c>
      <c r="BP103" s="356">
        <f>(AT103*SUMPRODUCT(DJ$10:DJ$13,DJ$28:DJ$31)+BE103*SUMPRODUCT(DJ$14:DJ$23,DJ$32:DJ$41))*'Projeções - Receitas'!AC$23+(AT103*DJ$11*'Projeções - Receitas'!AC$25)</f>
        <v>112820745079.11752</v>
      </c>
      <c r="BQ103" s="356">
        <f>(AU103*SUMPRODUCT(DK$10:DK$13,DK$28:DK$31)+BF103*SUMPRODUCT(DK$14:DK$23,DK$32:DK$41))*'Projeções - Receitas'!AD$23+(AU103*DK$11*'Projeções - Receitas'!AD$25)</f>
        <v>145871621250.73523</v>
      </c>
      <c r="BR103" s="357">
        <f>((BG103+'DRE + DCF'!T$12)*(1+'DRE + DCF'!T$15)+'DRE + DCF'!T$18)*(1+'DRE + DCF'!T$25)*'DRE + DCF'!T$33</f>
        <v>34989068933.944618</v>
      </c>
      <c r="BS103" s="357">
        <f>((BH103+'DRE + DCF'!U$12)*(1+'DRE + DCF'!U$15)+'DRE + DCF'!U$18)*(1+'DRE + DCF'!U$25)*'DRE + DCF'!U$33</f>
        <v>26656609182.450775</v>
      </c>
      <c r="BT103" s="357">
        <f>((BI103+'DRE + DCF'!V$12)*(1+'DRE + DCF'!V$15)+'DRE + DCF'!V$18)*(1+'DRE + DCF'!V$25)*'DRE + DCF'!V$33</f>
        <v>29585305099.33744</v>
      </c>
      <c r="BU103" s="357">
        <f>((BJ103+'DRE + DCF'!W$12)*(1+'DRE + DCF'!W$15)+'DRE + DCF'!W$18)*(1+'DRE + DCF'!W$25)*'DRE + DCF'!W$33</f>
        <v>32763059999.676331</v>
      </c>
      <c r="BV103" s="357">
        <f>((BK103+'DRE + DCF'!X$12)*(1+'DRE + DCF'!X$15)+'DRE + DCF'!X$18)*(1+'DRE + DCF'!X$25)*'DRE + DCF'!X$33</f>
        <v>36237179486.823181</v>
      </c>
      <c r="BW103" s="357">
        <f>((BL103+'DRE + DCF'!Y$12)*(1+'DRE + DCF'!Y$15)+'DRE + DCF'!Y$18)*(1+'DRE + DCF'!Y$25)*'DRE + DCF'!Y$33</f>
        <v>40056630822.355911</v>
      </c>
      <c r="BX103" s="357">
        <f>((BM103+'DRE + DCF'!Z$12)*(1+'DRE + DCF'!Z$15)+'DRE + DCF'!Z$18)*(1+'DRE + DCF'!Z$25)*'DRE + DCF'!Z$33</f>
        <v>44268357823.861473</v>
      </c>
      <c r="BY103" s="357">
        <f>((BN103+'DRE + DCF'!AA$12)*(1+'DRE + DCF'!AA$15)+'DRE + DCF'!AA$18)*(1+'DRE + DCF'!AA$25)*'DRE + DCF'!AA$33</f>
        <v>48915565838.886398</v>
      </c>
      <c r="BZ103" s="357">
        <f>((BO103+'DRE + DCF'!AB$12)*(1+'DRE + DCF'!AB$15)+'DRE + DCF'!AB$18)*(1+'DRE + DCF'!AB$25)*'DRE + DCF'!AB$33</f>
        <v>54045297344.369728</v>
      </c>
      <c r="CA103" s="357">
        <f>((BP103+'DRE + DCF'!AC$12)*(1+'DRE + DCF'!AC$15)+'DRE + DCF'!AC$18)*(1+'DRE + DCF'!AC$25)*'DRE + DCF'!AC$33</f>
        <v>59711198155.53891</v>
      </c>
      <c r="CB103" s="357">
        <f>((BQ103+'DRE + DCF'!AD$12)*(1+'DRE + DCF'!AD$15)+'DRE + DCF'!AD$18)*(1+'DRE + DCF'!AD$25)*'DRE + DCF'!AD$33</f>
        <v>77133638505.816727</v>
      </c>
      <c r="CC103" s="357">
        <f>BR103*(1-DA$47)+('DRE + DCF'!N$53*10^6)</f>
        <v>199974589413.13208</v>
      </c>
      <c r="CD103" s="357">
        <f>BS103*(1-DB$47)+('DRE + DCF'!T$53*10^6)</f>
        <v>201323906067.78342</v>
      </c>
      <c r="CE103" s="357">
        <f>BT103*(1-DC$47)+('DRE + DCF'!U$53*10^6)</f>
        <v>220379519505.52173</v>
      </c>
      <c r="CF103" s="357">
        <f>BU103*(1-DD$47)+('DRE + DCF'!V$53*10^6)</f>
        <v>241479044613.54507</v>
      </c>
      <c r="CG103" s="357">
        <f>BV103*(1-DE$47)+('DRE + DCF'!W$53*10^6)</f>
        <v>264813310262.03583</v>
      </c>
      <c r="CH103" s="357">
        <f>BW103*(1-DF$47)+('DRE + DCF'!X$53*10^6)</f>
        <v>290604369796.73981</v>
      </c>
      <c r="CI103" s="357">
        <f>BX103*(1-DG$47)+('DRE + DCF'!Y$53*10^6)</f>
        <v>319104354913.88306</v>
      </c>
      <c r="CJ103" s="357">
        <f>BY103*(1-DH$47)+('DRE + DCF'!Z$53*10^6)</f>
        <v>350593138272.62787</v>
      </c>
      <c r="CK103" s="357">
        <f>BZ103*(1-DI$47)+('DRE + DCF'!AA$53*10^6)</f>
        <v>385380624991.83661</v>
      </c>
      <c r="CL103" s="357">
        <f>CA103*(1-DJ$47)+('DRE + DCF'!AB$53*10^6)</f>
        <v>423810903794.73712</v>
      </c>
      <c r="CM103" s="357">
        <f>CB103*(1-DK$47)+('DRE + DCF'!AC$53*10^6)</f>
        <v>472962538474.16302</v>
      </c>
      <c r="CN103" s="357">
        <f t="shared" si="87"/>
        <v>1122247169959.4514</v>
      </c>
      <c r="CO103" s="357">
        <f t="shared" si="88"/>
        <v>1191854418104.5583</v>
      </c>
      <c r="CP103" s="357">
        <f t="shared" si="89"/>
        <v>1137588477319.2019</v>
      </c>
      <c r="CQ103" s="357">
        <f t="shared" si="90"/>
        <v>1274099094597.5061</v>
      </c>
      <c r="CR103" s="357">
        <f t="shared" si="91"/>
        <v>1426990985949.207</v>
      </c>
      <c r="CS103" s="357">
        <f t="shared" si="92"/>
        <v>1598229904263.1121</v>
      </c>
      <c r="CT103" s="357">
        <f t="shared" si="93"/>
        <v>1790017492774.6855</v>
      </c>
      <c r="CU103" s="357">
        <f t="shared" si="94"/>
        <v>2004819591907.6482</v>
      </c>
      <c r="CV103" s="357">
        <f t="shared" si="95"/>
        <v>2245397942936.5664</v>
      </c>
      <c r="CW103" s="357">
        <f t="shared" si="96"/>
        <v>2514845696088.9546</v>
      </c>
      <c r="CX103" s="358">
        <f t="shared" si="97"/>
        <v>2816627179619.6294</v>
      </c>
    </row>
    <row r="104" spans="4:102" ht="30" customHeight="1" x14ac:dyDescent="0.25">
      <c r="D104" s="355">
        <f t="shared" si="55"/>
        <v>2.0928597405492161E-2</v>
      </c>
      <c r="E104" s="64">
        <f t="shared" si="56"/>
        <v>1.1655732272374764E-2</v>
      </c>
      <c r="F104" s="64">
        <f t="shared" si="57"/>
        <v>3.645369058057607E-2</v>
      </c>
      <c r="G104" s="64">
        <f t="shared" si="58"/>
        <v>3.2259655318835179E-2</v>
      </c>
      <c r="H104" s="64">
        <f t="shared" si="59"/>
        <v>2.8306793301976857E-2</v>
      </c>
      <c r="I104" s="64">
        <f t="shared" si="60"/>
        <v>2.4562730574314628E-2</v>
      </c>
      <c r="J104" s="64">
        <f t="shared" si="61"/>
        <v>2.1004266996890619E-2</v>
      </c>
      <c r="K104" s="64">
        <f t="shared" si="62"/>
        <v>1.7612076104581653E-2</v>
      </c>
      <c r="L104" s="64">
        <f t="shared" si="63"/>
        <v>1.436967539110362E-2</v>
      </c>
      <c r="M104" s="64">
        <f t="shared" si="64"/>
        <v>1.1263336534578783E-2</v>
      </c>
      <c r="N104" s="64">
        <f t="shared" si="65"/>
        <v>1.065905188969507E-2</v>
      </c>
      <c r="O104" s="64">
        <f t="shared" si="99"/>
        <v>4.6500000000000034E-2</v>
      </c>
      <c r="P104" s="64">
        <f t="shared" si="99"/>
        <v>4.6500000000000034E-2</v>
      </c>
      <c r="Q104" s="64">
        <f t="shared" si="100"/>
        <v>4.6500000000000034E-2</v>
      </c>
      <c r="R104" s="64">
        <f t="shared" si="101"/>
        <v>4.6500000000000034E-2</v>
      </c>
      <c r="S104" s="64">
        <f t="shared" si="102"/>
        <v>4.6500000000000034E-2</v>
      </c>
      <c r="T104" s="64">
        <f t="shared" si="103"/>
        <v>4.6500000000000034E-2</v>
      </c>
      <c r="U104" s="64">
        <f t="shared" si="104"/>
        <v>4.6500000000000034E-2</v>
      </c>
      <c r="V104" s="64">
        <f t="shared" si="105"/>
        <v>4.6500000000000034E-2</v>
      </c>
      <c r="W104" s="64">
        <f t="shared" si="106"/>
        <v>4.6500000000000034E-2</v>
      </c>
      <c r="X104" s="64">
        <f t="shared" si="107"/>
        <v>4.6500000000000034E-2</v>
      </c>
      <c r="Y104" s="64">
        <f t="shared" si="108"/>
        <v>4.6500000000000034E-2</v>
      </c>
      <c r="Z104" s="64">
        <f t="shared" si="66"/>
        <v>0.17811607564729942</v>
      </c>
      <c r="AA104" s="64">
        <f t="shared" si="98"/>
        <v>0.16884321051418202</v>
      </c>
      <c r="AB104" s="64">
        <f t="shared" si="67"/>
        <v>0.19364116882238333</v>
      </c>
      <c r="AC104" s="64">
        <f t="shared" si="68"/>
        <v>0.18944713356064244</v>
      </c>
      <c r="AD104" s="64">
        <f t="shared" si="69"/>
        <v>0.18549427154378412</v>
      </c>
      <c r="AE104" s="64">
        <f t="shared" si="70"/>
        <v>0.18175020881612189</v>
      </c>
      <c r="AF104" s="64">
        <f t="shared" si="71"/>
        <v>0.17819174523869788</v>
      </c>
      <c r="AG104" s="64">
        <f t="shared" si="72"/>
        <v>0.17479955434638891</v>
      </c>
      <c r="AH104" s="64">
        <f t="shared" si="73"/>
        <v>0.17155715363291088</v>
      </c>
      <c r="AI104" s="64">
        <f t="shared" si="74"/>
        <v>0.16845081477638604</v>
      </c>
      <c r="AJ104" s="64">
        <f t="shared" si="75"/>
        <v>0.16784653013150233</v>
      </c>
      <c r="AK104" s="356">
        <f>(1+O104)*'Projeções - Receitas'!N$34</f>
        <v>1928890299971.0771</v>
      </c>
      <c r="AL104" s="356">
        <f>(1+P104)*'Projeções - Receitas'!T$34</f>
        <v>2032379031539.4438</v>
      </c>
      <c r="AM104" s="356">
        <f>(1+Q104)*'Projeções - Receitas'!U$34</f>
        <v>2276264515324.1772</v>
      </c>
      <c r="AN104" s="356">
        <f>(1+R104)*'Projeções - Receitas'!V$34</f>
        <v>2549416257163.0786</v>
      </c>
      <c r="AO104" s="356">
        <f>(1+S104)*'Projeções - Receitas'!W$34</f>
        <v>2855346208022.6484</v>
      </c>
      <c r="AP104" s="356">
        <f>(1+T104)*'Projeções - Receitas'!X$34</f>
        <v>3197987752985.3662</v>
      </c>
      <c r="AQ104" s="356">
        <f>(1+U104)*'Projeções - Receitas'!Y$34</f>
        <v>3581746283343.6108</v>
      </c>
      <c r="AR104" s="356">
        <f>(1+V104)*'Projeções - Receitas'!Z$34</f>
        <v>4011555837344.8442</v>
      </c>
      <c r="AS104" s="356">
        <f>(1+W104)*'Projeções - Receitas'!AA$34</f>
        <v>4492942537826.2266</v>
      </c>
      <c r="AT104" s="356">
        <f>(1+X104)*'Projeções - Receitas'!AB$34</f>
        <v>5032095642365.374</v>
      </c>
      <c r="AU104" s="356">
        <f>(1+Y104)*'Projeções - Receitas'!AC$34</f>
        <v>5635947119449.2197</v>
      </c>
      <c r="AV104" s="357">
        <f t="shared" si="76"/>
        <v>1692892408369.6667</v>
      </c>
      <c r="AW104" s="357">
        <f t="shared" si="77"/>
        <v>1783719392167.8232</v>
      </c>
      <c r="AX104" s="357">
        <f t="shared" si="78"/>
        <v>1997765719227.9622</v>
      </c>
      <c r="AY104" s="357">
        <f t="shared" si="79"/>
        <v>2237497605535.3179</v>
      </c>
      <c r="AZ104" s="357">
        <f t="shared" si="80"/>
        <v>2505997318199.5562</v>
      </c>
      <c r="BA104" s="357">
        <f t="shared" si="81"/>
        <v>2806716996383.5029</v>
      </c>
      <c r="BB104" s="357">
        <f t="shared" si="82"/>
        <v>3143523035949.5239</v>
      </c>
      <c r="BC104" s="357">
        <f t="shared" si="83"/>
        <v>3520745800263.4668</v>
      </c>
      <c r="BD104" s="357">
        <f t="shared" si="84"/>
        <v>3943235296295.0835</v>
      </c>
      <c r="BE104" s="357">
        <f t="shared" si="85"/>
        <v>4416423531850.4941</v>
      </c>
      <c r="BF104" s="357">
        <f t="shared" si="86"/>
        <v>4946394355672.5537</v>
      </c>
      <c r="BG104" s="356">
        <f>(AK104*SUMPRODUCT(DA$10:DA$13,DA$28:DA$31)+AV104*SUMPRODUCT(DA$14:DA$23,DA$32:DA$41))*'Projeções - Receitas'!T$23+(AK104*DA$11*'Projeções - Receitas'!T$25)</f>
        <v>63046232820.877045</v>
      </c>
      <c r="BH104" s="356">
        <f>(AL104*SUMPRODUCT(DB$10:DB$13,DB$28:DB$31)+AW104*SUMPRODUCT(DB$14:DB$23,DB$32:DB$41))*'Projeções - Receitas'!U$23+(AL104*DB$11*'Projeções - Receitas'!U$25)</f>
        <v>50810440869.490723</v>
      </c>
      <c r="BI104" s="356">
        <f>(AM104*SUMPRODUCT(DC$10:DC$13,DC$28:DC$31)+AX104*SUMPRODUCT(DC$14:DC$23,DC$32:DC$41))*'Projeções - Receitas'!V$23+(AM104*DC$11*'Projeções - Receitas'!V$25)</f>
        <v>56220806675.255646</v>
      </c>
      <c r="BJ104" s="356">
        <f>(AN104*SUMPRODUCT(DD$10:DD$13,DD$28:DD$31)+AY104*SUMPRODUCT(DD$14:DD$23,DD$32:DD$41))*'Projeções - Receitas'!W$23+(AN104*DD$11*'Projeções - Receitas'!W$25)</f>
        <v>62151413001.778305</v>
      </c>
      <c r="BK104" s="356">
        <f>(AO104*SUMPRODUCT(DE$10:DE$13,DE$28:DE$31)+AZ104*SUMPRODUCT(DE$14:DE$23,DE$32:DE$41))*'Projeções - Receitas'!X$23+(AO104*DE$11*'Projeções - Receitas'!X$25)</f>
        <v>68676116024.559746</v>
      </c>
      <c r="BL104" s="356">
        <f>(AP104*SUMPRODUCT(DF$10:DF$13,DF$28:DF$31)+BA104*SUMPRODUCT(DF$14:DF$23,DF$32:DF$41))*'Projeções - Receitas'!Y$23+(AP104*DF$11*'Projeções - Receitas'!Y$25)</f>
        <v>75871767425.583084</v>
      </c>
      <c r="BM104" s="356">
        <f>(AQ104*SUMPRODUCT(DG$10:DG$13,DG$28:DG$31)+BB104*SUMPRODUCT(DG$14:DG$23,DG$32:DG$41))*'Projeções - Receitas'!Z$23+(AQ104*DG$11*'Projeções - Receitas'!Z$25)</f>
        <v>83811875540.442474</v>
      </c>
      <c r="BN104" s="356">
        <f>(AR104*SUMPRODUCT(DH$10:DH$13,DH$28:DH$31)+BC104*SUMPRODUCT(DH$14:DH$23,DH$32:DH$41))*'Projeções - Receitas'!AA$23+(AR104*DH$11*'Projeções - Receitas'!AA$25)</f>
        <v>92569862033.369659</v>
      </c>
      <c r="BO104" s="356">
        <f>(AS104*SUMPRODUCT(DI$10:DI$13,DI$28:DI$31)+BD104*SUMPRODUCT(DI$14:DI$23,DI$32:DI$41))*'Projeções - Receitas'!AB$23+(AS104*DI$11*'Projeções - Receitas'!AB$25)</f>
        <v>102226911217.21829</v>
      </c>
      <c r="BP104" s="356">
        <f>(AT104*SUMPRODUCT(DJ$10:DJ$13,DJ$28:DJ$31)+BE104*SUMPRODUCT(DJ$14:DJ$23,DJ$32:DJ$41))*'Projeções - Receitas'!AC$23+(AT104*DJ$11*'Projeções - Receitas'!AC$25)</f>
        <v>112874674689.57596</v>
      </c>
      <c r="BQ104" s="356">
        <f>(AU104*SUMPRODUCT(DK$10:DK$13,DK$28:DK$31)+BF104*SUMPRODUCT(DK$14:DK$23,DK$32:DK$41))*'Projeções - Receitas'!AD$23+(AU104*DK$11*'Projeções - Receitas'!AD$25)</f>
        <v>145941349559.17249</v>
      </c>
      <c r="BR104" s="357">
        <f>((BG104+'DRE + DCF'!T$12)*(1+'DRE + DCF'!T$15)+'DRE + DCF'!T$18)*(1+'DRE + DCF'!T$25)*'DRE + DCF'!T$33</f>
        <v>35007515569.848167</v>
      </c>
      <c r="BS104" s="357">
        <f>((BH104+'DRE + DCF'!U$12)*(1+'DRE + DCF'!U$15)+'DRE + DCF'!U$18)*(1+'DRE + DCF'!U$25)*'DRE + DCF'!U$33</f>
        <v>26671298713.736099</v>
      </c>
      <c r="BT104" s="357">
        <f>((BI104+'DRE + DCF'!V$12)*(1+'DRE + DCF'!V$15)+'DRE + DCF'!V$18)*(1+'DRE + DCF'!V$25)*'DRE + DCF'!V$33</f>
        <v>29601540337.042568</v>
      </c>
      <c r="BU104" s="357">
        <f>((BJ104+'DRE + DCF'!W$12)*(1+'DRE + DCF'!W$15)+'DRE + DCF'!W$18)*(1+'DRE + DCF'!W$25)*'DRE + DCF'!W$33</f>
        <v>32780987454.140289</v>
      </c>
      <c r="BV104" s="357">
        <f>((BK104+'DRE + DCF'!X$12)*(1+'DRE + DCF'!X$15)+'DRE + DCF'!X$18)*(1+'DRE + DCF'!X$25)*'DRE + DCF'!X$33</f>
        <v>36256966435.486366</v>
      </c>
      <c r="BW104" s="357">
        <f>((BL104+'DRE + DCF'!Y$12)*(1+'DRE + DCF'!Y$15)+'DRE + DCF'!Y$18)*(1+'DRE + DCF'!Y$25)*'DRE + DCF'!Y$33</f>
        <v>40078466074.865196</v>
      </c>
      <c r="BX104" s="357">
        <f>((BM104+'DRE + DCF'!Z$12)*(1+'DRE + DCF'!Z$15)+'DRE + DCF'!Z$18)*(1+'DRE + DCF'!Z$25)*'DRE + DCF'!Z$33</f>
        <v>44292450660.071075</v>
      </c>
      <c r="BY104" s="357">
        <f>((BN104+'DRE + DCF'!AA$12)*(1+'DRE + DCF'!AA$15)+'DRE + DCF'!AA$18)*(1+'DRE + DCF'!AA$25)*'DRE + DCF'!AA$33</f>
        <v>48942145887.4515</v>
      </c>
      <c r="BZ104" s="357">
        <f>((BO104+'DRE + DCF'!AB$12)*(1+'DRE + DCF'!AB$15)+'DRE + DCF'!AB$18)*(1+'DRE + DCF'!AB$25)*'DRE + DCF'!AB$33</f>
        <v>54074616712.720787</v>
      </c>
      <c r="CA104" s="357">
        <f>((BP104+'DRE + DCF'!AC$12)*(1+'DRE + DCF'!AC$15)+'DRE + DCF'!AC$18)*(1+'DRE + DCF'!AC$25)*'DRE + DCF'!AC$33</f>
        <v>59743534321.934547</v>
      </c>
      <c r="CB104" s="357">
        <f>((BQ104+'DRE + DCF'!AD$12)*(1+'DRE + DCF'!AD$15)+'DRE + DCF'!AD$18)*(1+'DRE + DCF'!AD$25)*'DRE + DCF'!AD$33</f>
        <v>77174547719.03447</v>
      </c>
      <c r="CC104" s="357">
        <f>BR104*(1-DA$47)+('DRE + DCF'!N$53*10^6)</f>
        <v>199985811657.81113</v>
      </c>
      <c r="CD104" s="357">
        <f>BS104*(1-DB$47)+('DRE + DCF'!T$53*10^6)</f>
        <v>201332719786.55463</v>
      </c>
      <c r="CE104" s="357">
        <f>BT104*(1-DC$47)+('DRE + DCF'!U$53*10^6)</f>
        <v>220389260648.14478</v>
      </c>
      <c r="CF104" s="357">
        <f>BU104*(1-DD$47)+('DRE + DCF'!V$53*10^6)</f>
        <v>241489801086.22345</v>
      </c>
      <c r="CG104" s="357">
        <f>BV104*(1-DE$47)+('DRE + DCF'!W$53*10^6)</f>
        <v>264825182431.23373</v>
      </c>
      <c r="CH104" s="357">
        <f>BW104*(1-DF$47)+('DRE + DCF'!X$53*10^6)</f>
        <v>290617470948.24536</v>
      </c>
      <c r="CI104" s="357">
        <f>BX104*(1-DG$47)+('DRE + DCF'!Y$53*10^6)</f>
        <v>319118810615.60883</v>
      </c>
      <c r="CJ104" s="357">
        <f>BY104*(1-DH$47)+('DRE + DCF'!Z$53*10^6)</f>
        <v>350609086301.76691</v>
      </c>
      <c r="CK104" s="357">
        <f>BZ104*(1-DI$47)+('DRE + DCF'!AA$53*10^6)</f>
        <v>385398216612.84723</v>
      </c>
      <c r="CL104" s="357">
        <f>CA104*(1-DJ$47)+('DRE + DCF'!AB$53*10^6)</f>
        <v>423830305494.57446</v>
      </c>
      <c r="CM104" s="357">
        <f>CB104*(1-DK$47)+('DRE + DCF'!AC$53*10^6)</f>
        <v>472987084002.09363</v>
      </c>
      <c r="CN104" s="357">
        <f t="shared" si="87"/>
        <v>1122783616981.4204</v>
      </c>
      <c r="CO104" s="357">
        <f t="shared" si="88"/>
        <v>1192424138189.6943</v>
      </c>
      <c r="CP104" s="357">
        <f t="shared" si="89"/>
        <v>1138132257662.0886</v>
      </c>
      <c r="CQ104" s="357">
        <f t="shared" si="90"/>
        <v>1274708128581.5393</v>
      </c>
      <c r="CR104" s="357">
        <f t="shared" si="91"/>
        <v>1427673104011.3242</v>
      </c>
      <c r="CS104" s="357">
        <f t="shared" si="92"/>
        <v>1598993876492.6831</v>
      </c>
      <c r="CT104" s="357">
        <f t="shared" si="93"/>
        <v>1790873141671.8054</v>
      </c>
      <c r="CU104" s="357">
        <f t="shared" si="94"/>
        <v>2005777918672.4221</v>
      </c>
      <c r="CV104" s="357">
        <f t="shared" si="95"/>
        <v>2246471268913.1133</v>
      </c>
      <c r="CW104" s="357">
        <f t="shared" si="96"/>
        <v>2516047821182.687</v>
      </c>
      <c r="CX104" s="358">
        <f t="shared" si="97"/>
        <v>2817973559724.6099</v>
      </c>
    </row>
    <row r="105" spans="4:102" ht="30" customHeight="1" x14ac:dyDescent="0.25">
      <c r="D105" s="355">
        <f t="shared" si="55"/>
        <v>2.0853527444250425E-2</v>
      </c>
      <c r="E105" s="64">
        <f t="shared" si="56"/>
        <v>1.1582488266220409E-2</v>
      </c>
      <c r="F105" s="64">
        <f t="shared" si="57"/>
        <v>3.6369771085156155E-2</v>
      </c>
      <c r="G105" s="64">
        <f t="shared" si="58"/>
        <v>3.2177618259420643E-2</v>
      </c>
      <c r="H105" s="64">
        <f t="shared" si="59"/>
        <v>2.8226521376569585E-2</v>
      </c>
      <c r="I105" s="64">
        <f t="shared" si="60"/>
        <v>2.4484124327219664E-2</v>
      </c>
      <c r="J105" s="64">
        <f t="shared" si="61"/>
        <v>2.0927238671348269E-2</v>
      </c>
      <c r="K105" s="64">
        <f t="shared" si="62"/>
        <v>1.7536546964862287E-2</v>
      </c>
      <c r="L105" s="64">
        <f t="shared" si="63"/>
        <v>1.4295574468334543E-2</v>
      </c>
      <c r="M105" s="64">
        <f t="shared" si="64"/>
        <v>1.1190599517765687E-2</v>
      </c>
      <c r="N105" s="64">
        <f t="shared" si="65"/>
        <v>1.0587602141093416E-2</v>
      </c>
      <c r="O105" s="64">
        <f t="shared" si="99"/>
        <v>4.7000000000000035E-2</v>
      </c>
      <c r="P105" s="64">
        <f t="shared" si="99"/>
        <v>4.7000000000000035E-2</v>
      </c>
      <c r="Q105" s="64">
        <f t="shared" si="100"/>
        <v>4.7000000000000035E-2</v>
      </c>
      <c r="R105" s="64">
        <f t="shared" si="101"/>
        <v>4.7000000000000035E-2</v>
      </c>
      <c r="S105" s="64">
        <f t="shared" si="102"/>
        <v>4.7000000000000035E-2</v>
      </c>
      <c r="T105" s="64">
        <f t="shared" si="103"/>
        <v>4.7000000000000035E-2</v>
      </c>
      <c r="U105" s="64">
        <f t="shared" si="104"/>
        <v>4.7000000000000035E-2</v>
      </c>
      <c r="V105" s="64">
        <f t="shared" si="105"/>
        <v>4.7000000000000035E-2</v>
      </c>
      <c r="W105" s="64">
        <f t="shared" si="106"/>
        <v>4.7000000000000035E-2</v>
      </c>
      <c r="X105" s="64">
        <f t="shared" si="107"/>
        <v>4.7000000000000035E-2</v>
      </c>
      <c r="Y105" s="64">
        <f t="shared" si="108"/>
        <v>4.7000000000000035E-2</v>
      </c>
      <c r="Z105" s="64">
        <f t="shared" si="66"/>
        <v>0.17804100568605769</v>
      </c>
      <c r="AA105" s="64">
        <f t="shared" si="98"/>
        <v>0.16876996650802767</v>
      </c>
      <c r="AB105" s="64">
        <f t="shared" si="67"/>
        <v>0.19355724932696342</v>
      </c>
      <c r="AC105" s="64">
        <f t="shared" si="68"/>
        <v>0.1893650965012279</v>
      </c>
      <c r="AD105" s="64">
        <f t="shared" si="69"/>
        <v>0.18541399961837685</v>
      </c>
      <c r="AE105" s="64">
        <f t="shared" si="70"/>
        <v>0.18167160256902692</v>
      </c>
      <c r="AF105" s="64">
        <f t="shared" si="71"/>
        <v>0.17811471691315553</v>
      </c>
      <c r="AG105" s="64">
        <f t="shared" si="72"/>
        <v>0.17472402520666955</v>
      </c>
      <c r="AH105" s="64">
        <f t="shared" si="73"/>
        <v>0.1714830527101418</v>
      </c>
      <c r="AI105" s="64">
        <f t="shared" si="74"/>
        <v>0.16837807775957295</v>
      </c>
      <c r="AJ105" s="64">
        <f t="shared" si="75"/>
        <v>0.16777508038290068</v>
      </c>
      <c r="AK105" s="356">
        <f>(1+O105)*'Projeções - Receitas'!N$34</f>
        <v>1929811891132.0762</v>
      </c>
      <c r="AL105" s="356">
        <f>(1+P105)*'Projeções - Receitas'!T$34</f>
        <v>2033350067866.0273</v>
      </c>
      <c r="AM105" s="356">
        <f>(1+Q105)*'Projeções - Receitas'!U$34</f>
        <v>2277352076009.9507</v>
      </c>
      <c r="AN105" s="356">
        <f>(1+R105)*'Projeções - Receitas'!V$34</f>
        <v>2550634325131.145</v>
      </c>
      <c r="AO105" s="356">
        <f>(1+S105)*'Projeções - Receitas'!W$34</f>
        <v>2856710444146.8828</v>
      </c>
      <c r="AP105" s="356">
        <f>(1+T105)*'Projeções - Receitas'!X$34</f>
        <v>3199515697444.5088</v>
      </c>
      <c r="AQ105" s="356">
        <f>(1+U105)*'Projeções - Receitas'!Y$34</f>
        <v>3583457581137.8501</v>
      </c>
      <c r="AR105" s="356">
        <f>(1+V105)*'Projeções - Receitas'!Z$34</f>
        <v>4013472490874.3926</v>
      </c>
      <c r="AS105" s="356">
        <f>(1+W105)*'Projeções - Receitas'!AA$34</f>
        <v>4495089189779.3203</v>
      </c>
      <c r="AT105" s="356">
        <f>(1+X105)*'Projeções - Receitas'!AB$34</f>
        <v>5034499892552.8398</v>
      </c>
      <c r="AU105" s="356">
        <f>(1+Y105)*'Projeções - Receitas'!AC$34</f>
        <v>5638639879659.1816</v>
      </c>
      <c r="AV105" s="357">
        <f t="shared" si="76"/>
        <v>1693701243729.614</v>
      </c>
      <c r="AW105" s="357">
        <f t="shared" si="77"/>
        <v>1784571623124.425</v>
      </c>
      <c r="AX105" s="357">
        <f t="shared" si="78"/>
        <v>1998720217899.3562</v>
      </c>
      <c r="AY105" s="357">
        <f t="shared" si="79"/>
        <v>2238566644047.2793</v>
      </c>
      <c r="AZ105" s="357">
        <f t="shared" si="80"/>
        <v>2507194641332.9531</v>
      </c>
      <c r="BA105" s="357">
        <f t="shared" si="81"/>
        <v>2808057998292.9072</v>
      </c>
      <c r="BB105" s="357">
        <f t="shared" si="82"/>
        <v>3145024958088.0562</v>
      </c>
      <c r="BC105" s="357">
        <f t="shared" si="83"/>
        <v>3522427953058.6235</v>
      </c>
      <c r="BD105" s="357">
        <f t="shared" si="84"/>
        <v>3945119307425.6592</v>
      </c>
      <c r="BE105" s="357">
        <f t="shared" si="85"/>
        <v>4418533624316.7393</v>
      </c>
      <c r="BF105" s="357">
        <f t="shared" si="86"/>
        <v>4948757659234.749</v>
      </c>
      <c r="BG105" s="356">
        <f>(AK105*SUMPRODUCT(DA$10:DA$13,DA$28:DA$31)+AV105*SUMPRODUCT(DA$14:DA$23,DA$32:DA$41))*'Projeções - Receitas'!T$23+(AK105*DA$11*'Projeções - Receitas'!T$25)</f>
        <v>63076355244.585052</v>
      </c>
      <c r="BH105" s="356">
        <f>(AL105*SUMPRODUCT(DB$10:DB$13,DB$28:DB$31)+AW105*SUMPRODUCT(DB$14:DB$23,DB$32:DB$41))*'Projeções - Receitas'!U$23+(AL105*DB$11*'Projeções - Receitas'!U$25)</f>
        <v>50834717238.7547</v>
      </c>
      <c r="BI105" s="356">
        <f>(AM105*SUMPRODUCT(DC$10:DC$13,DC$28:DC$31)+AX105*SUMPRODUCT(DC$14:DC$23,DC$32:DC$41))*'Projeções - Receitas'!V$23+(AM105*DC$11*'Projeções - Receitas'!V$25)</f>
        <v>56247668025.793259</v>
      </c>
      <c r="BJ105" s="356">
        <f>(AN105*SUMPRODUCT(DD$10:DD$13,DD$28:DD$31)+AY105*SUMPRODUCT(DD$14:DD$23,DD$32:DD$41))*'Projeções - Receitas'!W$23+(AN105*DD$11*'Projeções - Receitas'!W$25)</f>
        <v>62181107895.711266</v>
      </c>
      <c r="BK105" s="356">
        <f>(AO105*SUMPRODUCT(DE$10:DE$13,DE$28:DE$31)+AZ105*SUMPRODUCT(DE$14:DE$23,DE$32:DE$41))*'Projeções - Receitas'!X$23+(AO105*DE$11*'Projeções - Receitas'!X$25)</f>
        <v>68708928311.241302</v>
      </c>
      <c r="BL105" s="356">
        <f>(AP105*SUMPRODUCT(DF$10:DF$13,DF$28:DF$31)+BA105*SUMPRODUCT(DF$14:DF$23,DF$32:DF$41))*'Projeções - Receitas'!Y$23+(AP105*DF$11*'Projeções - Receitas'!Y$25)</f>
        <v>75908017672.800262</v>
      </c>
      <c r="BM105" s="356">
        <f>(AQ105*SUMPRODUCT(DG$10:DG$13,DG$28:DG$31)+BB105*SUMPRODUCT(DG$14:DG$23,DG$32:DG$41))*'Projeções - Receitas'!Z$23+(AQ105*DG$11*'Projeções - Receitas'!Z$25)</f>
        <v>83851919437.021759</v>
      </c>
      <c r="BN105" s="356">
        <f>(AR105*SUMPRODUCT(DH$10:DH$13,DH$28:DH$31)+BC105*SUMPRODUCT(DH$14:DH$23,DH$32:DH$41))*'Projeções - Receitas'!AA$23+(AR105*DH$11*'Projeções - Receitas'!AA$25)</f>
        <v>92614090347.766907</v>
      </c>
      <c r="BO105" s="356">
        <f>(AS105*SUMPRODUCT(DI$10:DI$13,DI$28:DI$31)+BD105*SUMPRODUCT(DI$14:DI$23,DI$32:DI$41))*'Projeções - Receitas'!AB$23+(AS105*DI$11*'Projeções - Receitas'!AB$25)</f>
        <v>102275753506.38083</v>
      </c>
      <c r="BP105" s="356">
        <f>(AT105*SUMPRODUCT(DJ$10:DJ$13,DJ$28:DJ$31)+BE105*SUMPRODUCT(DJ$14:DJ$23,DJ$32:DJ$41))*'Projeções - Receitas'!AC$23+(AT105*DJ$11*'Projeções - Receitas'!AC$25)</f>
        <v>112928604300.03444</v>
      </c>
      <c r="BQ105" s="356">
        <f>(AU105*SUMPRODUCT(DK$10:DK$13,DK$28:DK$31)+BF105*SUMPRODUCT(DK$14:DK$23,DK$32:DK$41))*'Projeções - Receitas'!AD$23+(AU105*DK$11*'Projeções - Receitas'!AD$25)</f>
        <v>146011077867.60971</v>
      </c>
      <c r="BR105" s="357">
        <f>((BG105+'DRE + DCF'!T$12)*(1+'DRE + DCF'!T$15)+'DRE + DCF'!T$18)*(1+'DRE + DCF'!T$25)*'DRE + DCF'!T$33</f>
        <v>35025962205.751709</v>
      </c>
      <c r="BS105" s="357">
        <f>((BH105+'DRE + DCF'!U$12)*(1+'DRE + DCF'!U$15)+'DRE + DCF'!U$18)*(1+'DRE + DCF'!U$25)*'DRE + DCF'!U$33</f>
        <v>26685988245.021408</v>
      </c>
      <c r="BT105" s="357">
        <f>((BI105+'DRE + DCF'!V$12)*(1+'DRE + DCF'!V$15)+'DRE + DCF'!V$18)*(1+'DRE + DCF'!V$25)*'DRE + DCF'!V$33</f>
        <v>29617775574.747707</v>
      </c>
      <c r="BU105" s="357">
        <f>((BJ105+'DRE + DCF'!W$12)*(1+'DRE + DCF'!W$15)+'DRE + DCF'!W$18)*(1+'DRE + DCF'!W$25)*'DRE + DCF'!W$33</f>
        <v>32798914908.604191</v>
      </c>
      <c r="BV105" s="357">
        <f>((BK105+'DRE + DCF'!X$12)*(1+'DRE + DCF'!X$15)+'DRE + DCF'!X$18)*(1+'DRE + DCF'!X$25)*'DRE + DCF'!X$33</f>
        <v>36276753384.149529</v>
      </c>
      <c r="BW105" s="357">
        <f>((BL105+'DRE + DCF'!Y$12)*(1+'DRE + DCF'!Y$15)+'DRE + DCF'!Y$18)*(1+'DRE + DCF'!Y$25)*'DRE + DCF'!Y$33</f>
        <v>40100301327.374481</v>
      </c>
      <c r="BX105" s="357">
        <f>((BM105+'DRE + DCF'!Z$12)*(1+'DRE + DCF'!Z$15)+'DRE + DCF'!Z$18)*(1+'DRE + DCF'!Z$25)*'DRE + DCF'!Z$33</f>
        <v>44316543496.280678</v>
      </c>
      <c r="BY105" s="357">
        <f>((BN105+'DRE + DCF'!AA$12)*(1+'DRE + DCF'!AA$15)+'DRE + DCF'!AA$18)*(1+'DRE + DCF'!AA$25)*'DRE + DCF'!AA$33</f>
        <v>48968725936.016708</v>
      </c>
      <c r="BZ105" s="357">
        <f>((BO105+'DRE + DCF'!AB$12)*(1+'DRE + DCF'!AB$15)+'DRE + DCF'!AB$18)*(1+'DRE + DCF'!AB$25)*'DRE + DCF'!AB$33</f>
        <v>54103936081.071869</v>
      </c>
      <c r="CA105" s="357">
        <f>((BP105+'DRE + DCF'!AC$12)*(1+'DRE + DCF'!AC$15)+'DRE + DCF'!AC$18)*(1+'DRE + DCF'!AC$25)*'DRE + DCF'!AC$33</f>
        <v>59775870488.330231</v>
      </c>
      <c r="CB105" s="357">
        <f>((BQ105+'DRE + DCF'!AD$12)*(1+'DRE + DCF'!AD$15)+'DRE + DCF'!AD$18)*(1+'DRE + DCF'!AD$25)*'DRE + DCF'!AD$33</f>
        <v>77215456932.252182</v>
      </c>
      <c r="CC105" s="357">
        <f>BR105*(1-DA$47)+('DRE + DCF'!N$53*10^6)</f>
        <v>199997033902.49017</v>
      </c>
      <c r="CD105" s="357">
        <f>BS105*(1-DB$47)+('DRE + DCF'!T$53*10^6)</f>
        <v>201341533505.32581</v>
      </c>
      <c r="CE105" s="357">
        <f>BT105*(1-DC$47)+('DRE + DCF'!U$53*10^6)</f>
        <v>220399001790.76788</v>
      </c>
      <c r="CF105" s="357">
        <f>BU105*(1-DD$47)+('DRE + DCF'!V$53*10^6)</f>
        <v>241500557558.90179</v>
      </c>
      <c r="CG105" s="357">
        <f>BV105*(1-DE$47)+('DRE + DCF'!W$53*10^6)</f>
        <v>264837054600.43164</v>
      </c>
      <c r="CH105" s="357">
        <f>BW105*(1-DF$47)+('DRE + DCF'!X$53*10^6)</f>
        <v>290630572099.75092</v>
      </c>
      <c r="CI105" s="357">
        <f>BX105*(1-DG$47)+('DRE + DCF'!Y$53*10^6)</f>
        <v>319133266317.33459</v>
      </c>
      <c r="CJ105" s="357">
        <f>BY105*(1-DH$47)+('DRE + DCF'!Z$53*10^6)</f>
        <v>350625034330.90607</v>
      </c>
      <c r="CK105" s="357">
        <f>BZ105*(1-DI$47)+('DRE + DCF'!AA$53*10^6)</f>
        <v>385415808233.85791</v>
      </c>
      <c r="CL105" s="357">
        <f>CA105*(1-DJ$47)+('DRE + DCF'!AB$53*10^6)</f>
        <v>423849707194.41187</v>
      </c>
      <c r="CM105" s="357">
        <f>CB105*(1-DK$47)+('DRE + DCF'!AC$53*10^6)</f>
        <v>473011629530.02429</v>
      </c>
      <c r="CN105" s="357">
        <f t="shared" si="87"/>
        <v>1123320064003.3896</v>
      </c>
      <c r="CO105" s="357">
        <f t="shared" si="88"/>
        <v>1192993858274.8303</v>
      </c>
      <c r="CP105" s="357">
        <f t="shared" si="89"/>
        <v>1138676038004.9753</v>
      </c>
      <c r="CQ105" s="357">
        <f t="shared" si="90"/>
        <v>1275317162565.5725</v>
      </c>
      <c r="CR105" s="357">
        <f t="shared" si="91"/>
        <v>1428355222073.4414</v>
      </c>
      <c r="CS105" s="357">
        <f t="shared" si="92"/>
        <v>1599757848722.2544</v>
      </c>
      <c r="CT105" s="357">
        <f t="shared" si="93"/>
        <v>1791728790568.925</v>
      </c>
      <c r="CU105" s="357">
        <f t="shared" si="94"/>
        <v>2006736245437.1963</v>
      </c>
      <c r="CV105" s="357">
        <f t="shared" si="95"/>
        <v>2247544594889.6602</v>
      </c>
      <c r="CW105" s="357">
        <f t="shared" si="96"/>
        <v>2517249946276.4199</v>
      </c>
      <c r="CX105" s="358">
        <f t="shared" si="97"/>
        <v>2819319939829.5908</v>
      </c>
    </row>
    <row r="106" spans="4:102" ht="30" customHeight="1" x14ac:dyDescent="0.25">
      <c r="D106" s="355">
        <f t="shared" si="55"/>
        <v>2.0778529148842845E-2</v>
      </c>
      <c r="E106" s="64">
        <f t="shared" si="56"/>
        <v>1.1509314182744951E-2</v>
      </c>
      <c r="F106" s="64">
        <f t="shared" si="57"/>
        <v>3.6285931703812974E-2</v>
      </c>
      <c r="G106" s="64">
        <f t="shared" si="58"/>
        <v>3.2095659517007935E-2</v>
      </c>
      <c r="H106" s="64">
        <f t="shared" si="59"/>
        <v>2.8146326083071993E-2</v>
      </c>
      <c r="I106" s="64">
        <f t="shared" si="60"/>
        <v>2.4405593121888086E-2</v>
      </c>
      <c r="J106" s="64">
        <f t="shared" si="61"/>
        <v>2.0850283881200138E-2</v>
      </c>
      <c r="K106" s="64">
        <f t="shared" si="62"/>
        <v>1.7461089929333512E-2</v>
      </c>
      <c r="L106" s="64">
        <f t="shared" si="63"/>
        <v>1.4221544286303178E-2</v>
      </c>
      <c r="M106" s="64">
        <f t="shared" si="64"/>
        <v>1.1117931939632175E-2</v>
      </c>
      <c r="N106" s="64">
        <f t="shared" si="65"/>
        <v>1.0516220602275611E-2</v>
      </c>
      <c r="O106" s="64">
        <f t="shared" si="99"/>
        <v>4.7500000000000035E-2</v>
      </c>
      <c r="P106" s="64">
        <f t="shared" si="99"/>
        <v>4.7500000000000035E-2</v>
      </c>
      <c r="Q106" s="64">
        <f t="shared" si="100"/>
        <v>4.7500000000000035E-2</v>
      </c>
      <c r="R106" s="64">
        <f t="shared" si="101"/>
        <v>4.7500000000000035E-2</v>
      </c>
      <c r="S106" s="64">
        <f t="shared" si="102"/>
        <v>4.7500000000000035E-2</v>
      </c>
      <c r="T106" s="64">
        <f t="shared" si="103"/>
        <v>4.7500000000000035E-2</v>
      </c>
      <c r="U106" s="64">
        <f t="shared" si="104"/>
        <v>4.7500000000000035E-2</v>
      </c>
      <c r="V106" s="64">
        <f t="shared" si="105"/>
        <v>4.7500000000000035E-2</v>
      </c>
      <c r="W106" s="64">
        <f t="shared" si="106"/>
        <v>4.7500000000000035E-2</v>
      </c>
      <c r="X106" s="64">
        <f t="shared" si="107"/>
        <v>4.7500000000000035E-2</v>
      </c>
      <c r="Y106" s="64">
        <f t="shared" si="108"/>
        <v>4.7500000000000035E-2</v>
      </c>
      <c r="Z106" s="64">
        <f t="shared" si="66"/>
        <v>0.1779660073906501</v>
      </c>
      <c r="AA106" s="64">
        <f t="shared" si="98"/>
        <v>0.16869679242455221</v>
      </c>
      <c r="AB106" s="64">
        <f t="shared" si="67"/>
        <v>0.19347340994562023</v>
      </c>
      <c r="AC106" s="64">
        <f t="shared" si="68"/>
        <v>0.1892831377588152</v>
      </c>
      <c r="AD106" s="64">
        <f t="shared" si="69"/>
        <v>0.18533380432487925</v>
      </c>
      <c r="AE106" s="64">
        <f t="shared" si="70"/>
        <v>0.18159307136369535</v>
      </c>
      <c r="AF106" s="64">
        <f t="shared" si="71"/>
        <v>0.1780377621230074</v>
      </c>
      <c r="AG106" s="64">
        <f t="shared" si="72"/>
        <v>0.17464856817114077</v>
      </c>
      <c r="AH106" s="64">
        <f t="shared" si="73"/>
        <v>0.17140902252811044</v>
      </c>
      <c r="AI106" s="64">
        <f t="shared" si="74"/>
        <v>0.16830541018143944</v>
      </c>
      <c r="AJ106" s="64">
        <f t="shared" si="75"/>
        <v>0.16770369884408287</v>
      </c>
      <c r="AK106" s="356">
        <f>(1+O106)*'Projeções - Receitas'!N$34</f>
        <v>1930733482293.0754</v>
      </c>
      <c r="AL106" s="356">
        <f>(1+P106)*'Projeções - Receitas'!T$34</f>
        <v>2034321104192.6111</v>
      </c>
      <c r="AM106" s="356">
        <f>(1+Q106)*'Projeções - Receitas'!U$34</f>
        <v>2278439636695.7246</v>
      </c>
      <c r="AN106" s="356">
        <f>(1+R106)*'Projeções - Receitas'!V$34</f>
        <v>2551852393099.2119</v>
      </c>
      <c r="AO106" s="356">
        <f>(1+S106)*'Projeções - Receitas'!W$34</f>
        <v>2858074680271.1177</v>
      </c>
      <c r="AP106" s="356">
        <f>(1+T106)*'Projeções - Receitas'!X$34</f>
        <v>3201043641903.6519</v>
      </c>
      <c r="AQ106" s="356">
        <f>(1+U106)*'Projeções - Receitas'!Y$34</f>
        <v>3585168878932.0903</v>
      </c>
      <c r="AR106" s="356">
        <f>(1+V106)*'Projeções - Receitas'!Z$34</f>
        <v>4015389144403.9414</v>
      </c>
      <c r="AS106" s="356">
        <f>(1+W106)*'Projeções - Receitas'!AA$34</f>
        <v>4497235841732.415</v>
      </c>
      <c r="AT106" s="356">
        <f>(1+X106)*'Projeções - Receitas'!AB$34</f>
        <v>5036904142740.3057</v>
      </c>
      <c r="AU106" s="356">
        <f>(1+Y106)*'Projeções - Receitas'!AC$34</f>
        <v>5641332639869.1436</v>
      </c>
      <c r="AV106" s="357">
        <f t="shared" si="76"/>
        <v>1694510079089.5613</v>
      </c>
      <c r="AW106" s="357">
        <f t="shared" si="77"/>
        <v>1785423854081.0271</v>
      </c>
      <c r="AX106" s="357">
        <f t="shared" si="78"/>
        <v>1999674716570.7505</v>
      </c>
      <c r="AY106" s="357">
        <f t="shared" si="79"/>
        <v>2239635682559.2407</v>
      </c>
      <c r="AZ106" s="357">
        <f t="shared" si="80"/>
        <v>2508391964466.3501</v>
      </c>
      <c r="BA106" s="357">
        <f t="shared" si="81"/>
        <v>2809399000202.312</v>
      </c>
      <c r="BB106" s="357">
        <f t="shared" si="82"/>
        <v>3146526880226.5898</v>
      </c>
      <c r="BC106" s="357">
        <f t="shared" si="83"/>
        <v>3524110105853.7808</v>
      </c>
      <c r="BD106" s="357">
        <f t="shared" si="84"/>
        <v>3947003318556.2354</v>
      </c>
      <c r="BE106" s="357">
        <f t="shared" si="85"/>
        <v>4420643716782.9844</v>
      </c>
      <c r="BF106" s="357">
        <f t="shared" si="86"/>
        <v>4951120962796.9434</v>
      </c>
      <c r="BG106" s="356">
        <f>(AK106*SUMPRODUCT(DA$10:DA$13,DA$28:DA$31)+AV106*SUMPRODUCT(DA$14:DA$23,DA$32:DA$41))*'Projeções - Receitas'!T$23+(AK106*DA$11*'Projeções - Receitas'!T$25)</f>
        <v>63106477668.293091</v>
      </c>
      <c r="BH106" s="356">
        <f>(AL106*SUMPRODUCT(DB$10:DB$13,DB$28:DB$31)+AW106*SUMPRODUCT(DB$14:DB$23,DB$32:DB$41))*'Projeções - Receitas'!U$23+(AL106*DB$11*'Projeções - Receitas'!U$25)</f>
        <v>50858993608.018677</v>
      </c>
      <c r="BI106" s="356">
        <f>(AM106*SUMPRODUCT(DC$10:DC$13,DC$28:DC$31)+AX106*SUMPRODUCT(DC$14:DC$23,DC$32:DC$41))*'Projeções - Receitas'!V$23+(AM106*DC$11*'Projeções - Receitas'!V$25)</f>
        <v>56274529376.330933</v>
      </c>
      <c r="BJ106" s="356">
        <f>(AN106*SUMPRODUCT(DD$10:DD$13,DD$28:DD$31)+AY106*SUMPRODUCT(DD$14:DD$23,DD$32:DD$41))*'Projeções - Receitas'!W$23+(AN106*DD$11*'Projeções - Receitas'!W$25)</f>
        <v>62210802789.644341</v>
      </c>
      <c r="BK106" s="356">
        <f>(AO106*SUMPRODUCT(DE$10:DE$13,DE$28:DE$31)+AZ106*SUMPRODUCT(DE$14:DE$23,DE$32:DE$41))*'Projeções - Receitas'!X$23+(AO106*DE$11*'Projeções - Receitas'!X$25)</f>
        <v>68741740597.922943</v>
      </c>
      <c r="BL106" s="356">
        <f>(AP106*SUMPRODUCT(DF$10:DF$13,DF$28:DF$31)+BA106*SUMPRODUCT(DF$14:DF$23,DF$32:DF$41))*'Projeções - Receitas'!Y$23+(AP106*DF$11*'Projeções - Receitas'!Y$25)</f>
        <v>75944267920.017487</v>
      </c>
      <c r="BM106" s="356">
        <f>(AQ106*SUMPRODUCT(DG$10:DG$13,DG$28:DG$31)+BB106*SUMPRODUCT(DG$14:DG$23,DG$32:DG$41))*'Projeções - Receitas'!Z$23+(AQ106*DG$11*'Projeções - Receitas'!Z$25)</f>
        <v>83891963333.601028</v>
      </c>
      <c r="BN106" s="356">
        <f>(AR106*SUMPRODUCT(DH$10:DH$13,DH$28:DH$31)+BC106*SUMPRODUCT(DH$14:DH$23,DH$32:DH$41))*'Projeções - Receitas'!AA$23+(AR106*DH$11*'Projeções - Receitas'!AA$25)</f>
        <v>92658318662.164185</v>
      </c>
      <c r="BO106" s="356">
        <f>(AS106*SUMPRODUCT(DI$10:DI$13,DI$28:DI$31)+BD106*SUMPRODUCT(DI$14:DI$23,DI$32:DI$41))*'Projeções - Receitas'!AB$23+(AS106*DI$11*'Projeções - Receitas'!AB$25)</f>
        <v>102324595795.5434</v>
      </c>
      <c r="BP106" s="356">
        <f>(AT106*SUMPRODUCT(DJ$10:DJ$13,DJ$28:DJ$31)+BE106*SUMPRODUCT(DJ$14:DJ$23,DJ$32:DJ$41))*'Projeções - Receitas'!AC$23+(AT106*DJ$11*'Projeções - Receitas'!AC$25)</f>
        <v>112982533910.49304</v>
      </c>
      <c r="BQ106" s="356">
        <f>(AU106*SUMPRODUCT(DK$10:DK$13,DK$28:DK$31)+BF106*SUMPRODUCT(DK$14:DK$23,DK$32:DK$41))*'Projeções - Receitas'!AD$23+(AU106*DK$11*'Projeções - Receitas'!AD$25)</f>
        <v>146080806176.047</v>
      </c>
      <c r="BR106" s="357">
        <f>((BG106+'DRE + DCF'!T$12)*(1+'DRE + DCF'!T$15)+'DRE + DCF'!T$18)*(1+'DRE + DCF'!T$25)*'DRE + DCF'!T$33</f>
        <v>35044408841.655273</v>
      </c>
      <c r="BS106" s="357">
        <f>((BH106+'DRE + DCF'!U$12)*(1+'DRE + DCF'!U$15)+'DRE + DCF'!U$18)*(1+'DRE + DCF'!U$25)*'DRE + DCF'!U$33</f>
        <v>26700677776.306728</v>
      </c>
      <c r="BT106" s="357">
        <f>((BI106+'DRE + DCF'!V$12)*(1+'DRE + DCF'!V$15)+'DRE + DCF'!V$18)*(1+'DRE + DCF'!V$25)*'DRE + DCF'!V$33</f>
        <v>29634010812.452892</v>
      </c>
      <c r="BU106" s="357">
        <f>((BJ106+'DRE + DCF'!W$12)*(1+'DRE + DCF'!W$15)+'DRE + DCF'!W$18)*(1+'DRE + DCF'!W$25)*'DRE + DCF'!W$33</f>
        <v>32816842363.068157</v>
      </c>
      <c r="BV106" s="357">
        <f>((BK106+'DRE + DCF'!X$12)*(1+'DRE + DCF'!X$15)+'DRE + DCF'!X$18)*(1+'DRE + DCF'!X$25)*'DRE + DCF'!X$33</f>
        <v>36296540332.812737</v>
      </c>
      <c r="BW106" s="357">
        <f>((BL106+'DRE + DCF'!Y$12)*(1+'DRE + DCF'!Y$15)+'DRE + DCF'!Y$18)*(1+'DRE + DCF'!Y$25)*'DRE + DCF'!Y$33</f>
        <v>40122136579.883804</v>
      </c>
      <c r="BX106" s="357">
        <f>((BM106+'DRE + DCF'!Z$12)*(1+'DRE + DCF'!Z$15)+'DRE + DCF'!Z$18)*(1+'DRE + DCF'!Z$25)*'DRE + DCF'!Z$33</f>
        <v>44340636332.49028</v>
      </c>
      <c r="BY106" s="357">
        <f>((BN106+'DRE + DCF'!AA$12)*(1+'DRE + DCF'!AA$15)+'DRE + DCF'!AA$18)*(1+'DRE + DCF'!AA$25)*'DRE + DCF'!AA$33</f>
        <v>48995305984.581909</v>
      </c>
      <c r="BZ106" s="357">
        <f>((BO106+'DRE + DCF'!AB$12)*(1+'DRE + DCF'!AB$15)+'DRE + DCF'!AB$18)*(1+'DRE + DCF'!AB$25)*'DRE + DCF'!AB$33</f>
        <v>54133255449.422997</v>
      </c>
      <c r="CA106" s="357">
        <f>((BP106+'DRE + DCF'!AC$12)*(1+'DRE + DCF'!AC$15)+'DRE + DCF'!AC$18)*(1+'DRE + DCF'!AC$25)*'DRE + DCF'!AC$33</f>
        <v>59808206654.726006</v>
      </c>
      <c r="CB106" s="357">
        <f>((BQ106+'DRE + DCF'!AD$12)*(1+'DRE + DCF'!AD$15)+'DRE + DCF'!AD$18)*(1+'DRE + DCF'!AD$25)*'DRE + DCF'!AD$33</f>
        <v>77256366145.469955</v>
      </c>
      <c r="CC106" s="357">
        <f>BR106*(1-DA$47)+('DRE + DCF'!N$53*10^6)</f>
        <v>200008256147.16925</v>
      </c>
      <c r="CD106" s="357">
        <f>BS106*(1-DB$47)+('DRE + DCF'!T$53*10^6)</f>
        <v>201350347224.09698</v>
      </c>
      <c r="CE106" s="357">
        <f>BT106*(1-DC$47)+('DRE + DCF'!U$53*10^6)</f>
        <v>220408742933.39099</v>
      </c>
      <c r="CF106" s="357">
        <f>BU106*(1-DD$47)+('DRE + DCF'!V$53*10^6)</f>
        <v>241511314031.58017</v>
      </c>
      <c r="CG106" s="357">
        <f>BV106*(1-DE$47)+('DRE + DCF'!W$53*10^6)</f>
        <v>264848926769.62958</v>
      </c>
      <c r="CH106" s="357">
        <f>BW106*(1-DF$47)+('DRE + DCF'!X$53*10^6)</f>
        <v>290643673251.25653</v>
      </c>
      <c r="CI106" s="357">
        <f>BX106*(1-DG$47)+('DRE + DCF'!Y$53*10^6)</f>
        <v>319147722019.0603</v>
      </c>
      <c r="CJ106" s="357">
        <f>BY106*(1-DH$47)+('DRE + DCF'!Z$53*10^6)</f>
        <v>350640982360.04517</v>
      </c>
      <c r="CK106" s="357">
        <f>BZ106*(1-DI$47)+('DRE + DCF'!AA$53*10^6)</f>
        <v>385433399854.86859</v>
      </c>
      <c r="CL106" s="357">
        <f>CA106*(1-DJ$47)+('DRE + DCF'!AB$53*10^6)</f>
        <v>423869108894.24939</v>
      </c>
      <c r="CM106" s="357">
        <f>CB106*(1-DK$47)+('DRE + DCF'!AC$53*10^6)</f>
        <v>473036175057.95496</v>
      </c>
      <c r="CN106" s="357">
        <f t="shared" si="87"/>
        <v>1123856511025.3589</v>
      </c>
      <c r="CO106" s="357">
        <f t="shared" si="88"/>
        <v>1193563578359.9663</v>
      </c>
      <c r="CP106" s="357">
        <f t="shared" si="89"/>
        <v>1139219818347.8623</v>
      </c>
      <c r="CQ106" s="357">
        <f t="shared" si="90"/>
        <v>1275926196549.606</v>
      </c>
      <c r="CR106" s="357">
        <f t="shared" si="91"/>
        <v>1429037340135.5588</v>
      </c>
      <c r="CS106" s="357">
        <f t="shared" si="92"/>
        <v>1600521820951.8259</v>
      </c>
      <c r="CT106" s="357">
        <f t="shared" si="93"/>
        <v>1792584439466.0452</v>
      </c>
      <c r="CU106" s="357">
        <f t="shared" si="94"/>
        <v>2007694572201.9707</v>
      </c>
      <c r="CV106" s="357">
        <f t="shared" si="95"/>
        <v>2248617920866.2075</v>
      </c>
      <c r="CW106" s="357">
        <f t="shared" si="96"/>
        <v>2518452071370.1528</v>
      </c>
      <c r="CX106" s="358">
        <f t="shared" si="97"/>
        <v>2820666319934.5718</v>
      </c>
    </row>
    <row r="107" spans="4:102" ht="30" customHeight="1" x14ac:dyDescent="0.25">
      <c r="D107" s="355">
        <f t="shared" si="55"/>
        <v>2.070360241669425E-2</v>
      </c>
      <c r="E107" s="64">
        <f t="shared" si="56"/>
        <v>1.1436209921868251E-2</v>
      </c>
      <c r="F107" s="64">
        <f t="shared" si="57"/>
        <v>3.62021723218795E-2</v>
      </c>
      <c r="G107" s="64">
        <f t="shared" si="58"/>
        <v>3.2013778979502139E-2</v>
      </c>
      <c r="H107" s="64">
        <f t="shared" si="59"/>
        <v>2.8066207311801011E-2</v>
      </c>
      <c r="I107" s="64">
        <f t="shared" si="60"/>
        <v>2.4327136850912701E-2</v>
      </c>
      <c r="J107" s="64">
        <f t="shared" si="61"/>
        <v>2.0773402521195389E-2</v>
      </c>
      <c r="K107" s="64">
        <f t="shared" si="62"/>
        <v>1.7385704894792853E-2</v>
      </c>
      <c r="L107" s="64">
        <f t="shared" si="63"/>
        <v>1.4147584743758435E-2</v>
      </c>
      <c r="M107" s="64">
        <f t="shared" si="64"/>
        <v>1.1045333700790722E-2</v>
      </c>
      <c r="N107" s="64">
        <f t="shared" si="65"/>
        <v>1.0444907175613222E-2</v>
      </c>
      <c r="O107" s="64">
        <f t="shared" si="99"/>
        <v>4.8000000000000036E-2</v>
      </c>
      <c r="P107" s="64">
        <f t="shared" si="99"/>
        <v>4.8000000000000036E-2</v>
      </c>
      <c r="Q107" s="64">
        <f t="shared" si="100"/>
        <v>4.8000000000000036E-2</v>
      </c>
      <c r="R107" s="64">
        <f t="shared" si="101"/>
        <v>4.8000000000000036E-2</v>
      </c>
      <c r="S107" s="64">
        <f t="shared" si="102"/>
        <v>4.8000000000000036E-2</v>
      </c>
      <c r="T107" s="64">
        <f t="shared" si="103"/>
        <v>4.8000000000000036E-2</v>
      </c>
      <c r="U107" s="64">
        <f t="shared" si="104"/>
        <v>4.8000000000000036E-2</v>
      </c>
      <c r="V107" s="64">
        <f t="shared" si="105"/>
        <v>4.8000000000000036E-2</v>
      </c>
      <c r="W107" s="64">
        <f t="shared" si="106"/>
        <v>4.8000000000000036E-2</v>
      </c>
      <c r="X107" s="64">
        <f t="shared" si="107"/>
        <v>4.8000000000000036E-2</v>
      </c>
      <c r="Y107" s="64">
        <f t="shared" si="108"/>
        <v>4.8000000000000036E-2</v>
      </c>
      <c r="Z107" s="64">
        <f t="shared" si="66"/>
        <v>0.17789108065850151</v>
      </c>
      <c r="AA107" s="64">
        <f t="shared" si="98"/>
        <v>0.16862368816367551</v>
      </c>
      <c r="AB107" s="64">
        <f t="shared" si="67"/>
        <v>0.19338965056368676</v>
      </c>
      <c r="AC107" s="64">
        <f t="shared" si="68"/>
        <v>0.1892012572213094</v>
      </c>
      <c r="AD107" s="64">
        <f t="shared" si="69"/>
        <v>0.18525368555360827</v>
      </c>
      <c r="AE107" s="64">
        <f t="shared" si="70"/>
        <v>0.18151461509271996</v>
      </c>
      <c r="AF107" s="64">
        <f t="shared" si="71"/>
        <v>0.17796088076300265</v>
      </c>
      <c r="AG107" s="64">
        <f t="shared" si="72"/>
        <v>0.17457318313660011</v>
      </c>
      <c r="AH107" s="64">
        <f t="shared" si="73"/>
        <v>0.17133506298556569</v>
      </c>
      <c r="AI107" s="64">
        <f t="shared" si="74"/>
        <v>0.16823281194259798</v>
      </c>
      <c r="AJ107" s="64">
        <f t="shared" si="75"/>
        <v>0.16763238541742048</v>
      </c>
      <c r="AK107" s="356">
        <f>(1+O107)*'Projeções - Receitas'!N$34</f>
        <v>1931655073454.0745</v>
      </c>
      <c r="AL107" s="356">
        <f>(1+P107)*'Projeções - Receitas'!T$34</f>
        <v>2035292140519.1946</v>
      </c>
      <c r="AM107" s="356">
        <f>(1+Q107)*'Projeções - Receitas'!U$34</f>
        <v>2279527197381.498</v>
      </c>
      <c r="AN107" s="356">
        <f>(1+R107)*'Projeções - Receitas'!V$34</f>
        <v>2553070461067.2783</v>
      </c>
      <c r="AO107" s="356">
        <f>(1+S107)*'Projeções - Receitas'!W$34</f>
        <v>2859438916395.3521</v>
      </c>
      <c r="AP107" s="356">
        <f>(1+T107)*'Projeções - Receitas'!X$34</f>
        <v>3202571586362.7944</v>
      </c>
      <c r="AQ107" s="356">
        <f>(1+U107)*'Projeções - Receitas'!Y$34</f>
        <v>3586880176726.3301</v>
      </c>
      <c r="AR107" s="356">
        <f>(1+V107)*'Projeções - Receitas'!Z$34</f>
        <v>4017305797933.4897</v>
      </c>
      <c r="AS107" s="356">
        <f>(1+W107)*'Projeções - Receitas'!AA$34</f>
        <v>4499382493685.5098</v>
      </c>
      <c r="AT107" s="356">
        <f>(1+X107)*'Projeções - Receitas'!AB$34</f>
        <v>5039308392927.7715</v>
      </c>
      <c r="AU107" s="356">
        <f>(1+Y107)*'Projeções - Receitas'!AC$34</f>
        <v>5644025400079.1045</v>
      </c>
      <c r="AV107" s="357">
        <f t="shared" si="76"/>
        <v>1695318914449.5085</v>
      </c>
      <c r="AW107" s="357">
        <f t="shared" si="77"/>
        <v>1786276085037.6289</v>
      </c>
      <c r="AX107" s="357">
        <f t="shared" si="78"/>
        <v>2000629215242.1445</v>
      </c>
      <c r="AY107" s="357">
        <f t="shared" si="79"/>
        <v>2240704721071.2021</v>
      </c>
      <c r="AZ107" s="357">
        <f t="shared" si="80"/>
        <v>2509589287599.7471</v>
      </c>
      <c r="BA107" s="357">
        <f t="shared" si="81"/>
        <v>2810740002111.7168</v>
      </c>
      <c r="BB107" s="357">
        <f t="shared" si="82"/>
        <v>3148028802365.123</v>
      </c>
      <c r="BC107" s="357">
        <f t="shared" si="83"/>
        <v>3525792258648.9375</v>
      </c>
      <c r="BD107" s="357">
        <f t="shared" si="84"/>
        <v>3948887329686.8115</v>
      </c>
      <c r="BE107" s="357">
        <f t="shared" si="85"/>
        <v>4422753809249.2295</v>
      </c>
      <c r="BF107" s="357">
        <f t="shared" si="86"/>
        <v>4953484266359.1367</v>
      </c>
      <c r="BG107" s="356">
        <f>(AK107*SUMPRODUCT(DA$10:DA$13,DA$28:DA$31)+AV107*SUMPRODUCT(DA$14:DA$23,DA$32:DA$41))*'Projeções - Receitas'!T$23+(AK107*DA$11*'Projeções - Receitas'!T$25)</f>
        <v>63136600092.001099</v>
      </c>
      <c r="BH107" s="356">
        <f>(AL107*SUMPRODUCT(DB$10:DB$13,DB$28:DB$31)+AW107*SUMPRODUCT(DB$14:DB$23,DB$32:DB$41))*'Projeções - Receitas'!U$23+(AL107*DB$11*'Projeções - Receitas'!U$25)</f>
        <v>50883269977.282661</v>
      </c>
      <c r="BI107" s="356">
        <f>(AM107*SUMPRODUCT(DC$10:DC$13,DC$28:DC$31)+AX107*SUMPRODUCT(DC$14:DC$23,DC$32:DC$41))*'Projeções - Receitas'!V$23+(AM107*DC$11*'Projeções - Receitas'!V$25)</f>
        <v>56301390726.868546</v>
      </c>
      <c r="BJ107" s="356">
        <f>(AN107*SUMPRODUCT(DD$10:DD$13,DD$28:DD$31)+AY107*SUMPRODUCT(DD$14:DD$23,DD$32:DD$41))*'Projeções - Receitas'!W$23+(AN107*DD$11*'Projeções - Receitas'!W$25)</f>
        <v>62240497683.577339</v>
      </c>
      <c r="BK107" s="356">
        <f>(AO107*SUMPRODUCT(DE$10:DE$13,DE$28:DE$31)+AZ107*SUMPRODUCT(DE$14:DE$23,DE$32:DE$41))*'Projeções - Receitas'!X$23+(AO107*DE$11*'Projeções - Receitas'!X$25)</f>
        <v>68774552884.604431</v>
      </c>
      <c r="BL107" s="356">
        <f>(AP107*SUMPRODUCT(DF$10:DF$13,DF$28:DF$31)+BA107*SUMPRODUCT(DF$14:DF$23,DF$32:DF$41))*'Projeções - Receitas'!Y$23+(AP107*DF$11*'Projeções - Receitas'!Y$25)</f>
        <v>75980518167.23468</v>
      </c>
      <c r="BM107" s="356">
        <f>(AQ107*SUMPRODUCT(DG$10:DG$13,DG$28:DG$31)+BB107*SUMPRODUCT(DG$14:DG$23,DG$32:DG$41))*'Projeções - Receitas'!Z$23+(AQ107*DG$11*'Projeções - Receitas'!Z$25)</f>
        <v>83932007230.180374</v>
      </c>
      <c r="BN107" s="356">
        <f>(AR107*SUMPRODUCT(DH$10:DH$13,DH$28:DH$31)+BC107*SUMPRODUCT(DH$14:DH$23,DH$32:DH$41))*'Projeções - Receitas'!AA$23+(AR107*DH$11*'Projeções - Receitas'!AA$25)</f>
        <v>92702546976.561371</v>
      </c>
      <c r="BO107" s="356">
        <f>(AS107*SUMPRODUCT(DI$10:DI$13,DI$28:DI$31)+BD107*SUMPRODUCT(DI$14:DI$23,DI$32:DI$41))*'Projeções - Receitas'!AB$23+(AS107*DI$11*'Projeções - Receitas'!AB$25)</f>
        <v>102373438084.70596</v>
      </c>
      <c r="BP107" s="356">
        <f>(AT107*SUMPRODUCT(DJ$10:DJ$13,DJ$28:DJ$31)+BE107*SUMPRODUCT(DJ$14:DJ$23,DJ$32:DJ$41))*'Projeções - Receitas'!AC$23+(AT107*DJ$11*'Projeções - Receitas'!AC$25)</f>
        <v>113036463520.95151</v>
      </c>
      <c r="BQ107" s="356">
        <f>(AU107*SUMPRODUCT(DK$10:DK$13,DK$28:DK$31)+BF107*SUMPRODUCT(DK$14:DK$23,DK$32:DK$41))*'Projeções - Receitas'!AD$23+(AU107*DK$11*'Projeções - Receitas'!AD$25)</f>
        <v>146150534484.48425</v>
      </c>
      <c r="BR107" s="357">
        <f>((BG107+'DRE + DCF'!T$12)*(1+'DRE + DCF'!T$15)+'DRE + DCF'!T$18)*(1+'DRE + DCF'!T$25)*'DRE + DCF'!T$33</f>
        <v>35062855477.558807</v>
      </c>
      <c r="BS107" s="357">
        <f>((BH107+'DRE + DCF'!U$12)*(1+'DRE + DCF'!U$15)+'DRE + DCF'!U$18)*(1+'DRE + DCF'!U$25)*'DRE + DCF'!U$33</f>
        <v>26715367307.592052</v>
      </c>
      <c r="BT107" s="357">
        <f>((BI107+'DRE + DCF'!V$12)*(1+'DRE + DCF'!V$15)+'DRE + DCF'!V$18)*(1+'DRE + DCF'!V$25)*'DRE + DCF'!V$33</f>
        <v>29650246050.158039</v>
      </c>
      <c r="BU107" s="357">
        <f>((BJ107+'DRE + DCF'!W$12)*(1+'DRE + DCF'!W$15)+'DRE + DCF'!W$18)*(1+'DRE + DCF'!W$25)*'DRE + DCF'!W$33</f>
        <v>32834769817.532089</v>
      </c>
      <c r="BV107" s="357">
        <f>((BK107+'DRE + DCF'!X$12)*(1+'DRE + DCF'!X$15)+'DRE + DCF'!X$18)*(1+'DRE + DCF'!X$25)*'DRE + DCF'!X$33</f>
        <v>36316327281.475861</v>
      </c>
      <c r="BW107" s="357">
        <f>((BL107+'DRE + DCF'!Y$12)*(1+'DRE + DCF'!Y$15)+'DRE + DCF'!Y$18)*(1+'DRE + DCF'!Y$25)*'DRE + DCF'!Y$33</f>
        <v>40143971832.393112</v>
      </c>
      <c r="BX107" s="357">
        <f>((BM107+'DRE + DCF'!Z$12)*(1+'DRE + DCF'!Z$15)+'DRE + DCF'!Z$18)*(1+'DRE + DCF'!Z$25)*'DRE + DCF'!Z$33</f>
        <v>44364729168.699913</v>
      </c>
      <c r="BY107" s="357">
        <f>((BN107+'DRE + DCF'!AA$12)*(1+'DRE + DCF'!AA$15)+'DRE + DCF'!AA$18)*(1+'DRE + DCF'!AA$25)*'DRE + DCF'!AA$33</f>
        <v>49021886033.147041</v>
      </c>
      <c r="BZ107" s="357">
        <f>((BO107+'DRE + DCF'!AB$12)*(1+'DRE + DCF'!AB$15)+'DRE + DCF'!AB$18)*(1+'DRE + DCF'!AB$25)*'DRE + DCF'!AB$33</f>
        <v>54162574817.774078</v>
      </c>
      <c r="CA107" s="357">
        <f>((BP107+'DRE + DCF'!AC$12)*(1+'DRE + DCF'!AC$15)+'DRE + DCF'!AC$18)*(1+'DRE + DCF'!AC$25)*'DRE + DCF'!AC$33</f>
        <v>59840542821.121658</v>
      </c>
      <c r="CB107" s="357">
        <f>((BQ107+'DRE + DCF'!AD$12)*(1+'DRE + DCF'!AD$15)+'DRE + DCF'!AD$18)*(1+'DRE + DCF'!AD$25)*'DRE + DCF'!AD$33</f>
        <v>77297275358.687698</v>
      </c>
      <c r="CC107" s="357">
        <f>BR107*(1-DA$47)+('DRE + DCF'!N$53*10^6)</f>
        <v>200019478391.8483</v>
      </c>
      <c r="CD107" s="357">
        <f>BS107*(1-DB$47)+('DRE + DCF'!T$53*10^6)</f>
        <v>201359160942.86819</v>
      </c>
      <c r="CE107" s="357">
        <f>BT107*(1-DC$47)+('DRE + DCF'!U$53*10^6)</f>
        <v>220418484076.01407</v>
      </c>
      <c r="CF107" s="357">
        <f>BU107*(1-DD$47)+('DRE + DCF'!V$53*10^6)</f>
        <v>241522070504.25854</v>
      </c>
      <c r="CG107" s="357">
        <f>BV107*(1-DE$47)+('DRE + DCF'!W$53*10^6)</f>
        <v>264860798938.82745</v>
      </c>
      <c r="CH107" s="357">
        <f>BW107*(1-DF$47)+('DRE + DCF'!X$53*10^6)</f>
        <v>290656774402.76208</v>
      </c>
      <c r="CI107" s="357">
        <f>BX107*(1-DG$47)+('DRE + DCF'!Y$53*10^6)</f>
        <v>319162177720.78613</v>
      </c>
      <c r="CJ107" s="357">
        <f>BY107*(1-DH$47)+('DRE + DCF'!Z$53*10^6)</f>
        <v>350656930389.18427</v>
      </c>
      <c r="CK107" s="357">
        <f>BZ107*(1-DI$47)+('DRE + DCF'!AA$53*10^6)</f>
        <v>385450991475.87921</v>
      </c>
      <c r="CL107" s="357">
        <f>CA107*(1-DJ$47)+('DRE + DCF'!AB$53*10^6)</f>
        <v>423888510594.08673</v>
      </c>
      <c r="CM107" s="357">
        <f>CB107*(1-DK$47)+('DRE + DCF'!AC$53*10^6)</f>
        <v>473060720585.88562</v>
      </c>
      <c r="CN107" s="357">
        <f t="shared" si="87"/>
        <v>1124392958047.3279</v>
      </c>
      <c r="CO107" s="357">
        <f t="shared" si="88"/>
        <v>1194133298445.1023</v>
      </c>
      <c r="CP107" s="357">
        <f t="shared" si="89"/>
        <v>1139763598690.749</v>
      </c>
      <c r="CQ107" s="357">
        <f t="shared" si="90"/>
        <v>1276535230533.6392</v>
      </c>
      <c r="CR107" s="357">
        <f t="shared" si="91"/>
        <v>1429719458197.676</v>
      </c>
      <c r="CS107" s="357">
        <f t="shared" si="92"/>
        <v>1601285793181.3972</v>
      </c>
      <c r="CT107" s="357">
        <f t="shared" si="93"/>
        <v>1793440088363.165</v>
      </c>
      <c r="CU107" s="357">
        <f t="shared" si="94"/>
        <v>2008652898966.7449</v>
      </c>
      <c r="CV107" s="357">
        <f t="shared" si="95"/>
        <v>2249691246842.7549</v>
      </c>
      <c r="CW107" s="357">
        <f t="shared" si="96"/>
        <v>2519654196463.8857</v>
      </c>
      <c r="CX107" s="358">
        <f t="shared" si="97"/>
        <v>2822012700039.5522</v>
      </c>
    </row>
    <row r="108" spans="4:102" ht="30" customHeight="1" x14ac:dyDescent="0.25">
      <c r="D108" s="355">
        <f t="shared" si="55"/>
        <v>2.0628747145425091E-2</v>
      </c>
      <c r="E108" s="64">
        <f t="shared" si="56"/>
        <v>1.1363175383700991E-2</v>
      </c>
      <c r="F108" s="64">
        <f t="shared" si="57"/>
        <v>3.6118492824907367E-2</v>
      </c>
      <c r="G108" s="64">
        <f t="shared" si="58"/>
        <v>3.1931976535022055E-2</v>
      </c>
      <c r="H108" s="64">
        <f t="shared" si="59"/>
        <v>2.7986164953282794E-2</v>
      </c>
      <c r="I108" s="64">
        <f t="shared" si="60"/>
        <v>2.4248755407091371E-2</v>
      </c>
      <c r="J108" s="64">
        <f t="shared" si="61"/>
        <v>2.0696594486283582E-2</v>
      </c>
      <c r="K108" s="64">
        <f t="shared" si="62"/>
        <v>1.7310391758234595E-2</v>
      </c>
      <c r="L108" s="64">
        <f t="shared" si="63"/>
        <v>1.4073695739642511E-2</v>
      </c>
      <c r="M108" s="64">
        <f t="shared" si="64"/>
        <v>1.0972804702043593E-2</v>
      </c>
      <c r="N108" s="64">
        <f t="shared" si="65"/>
        <v>1.0373661763663833E-2</v>
      </c>
      <c r="O108" s="64">
        <f t="shared" si="99"/>
        <v>4.8500000000000036E-2</v>
      </c>
      <c r="P108" s="64">
        <f t="shared" si="99"/>
        <v>4.8500000000000036E-2</v>
      </c>
      <c r="Q108" s="64">
        <f t="shared" si="100"/>
        <v>4.8500000000000036E-2</v>
      </c>
      <c r="R108" s="64">
        <f t="shared" si="101"/>
        <v>4.8500000000000036E-2</v>
      </c>
      <c r="S108" s="64">
        <f t="shared" si="102"/>
        <v>4.8500000000000036E-2</v>
      </c>
      <c r="T108" s="64">
        <f t="shared" si="103"/>
        <v>4.8500000000000036E-2</v>
      </c>
      <c r="U108" s="64">
        <f t="shared" si="104"/>
        <v>4.8500000000000036E-2</v>
      </c>
      <c r="V108" s="64">
        <f t="shared" si="105"/>
        <v>4.8500000000000036E-2</v>
      </c>
      <c r="W108" s="64">
        <f t="shared" si="106"/>
        <v>4.8500000000000036E-2</v>
      </c>
      <c r="X108" s="64">
        <f t="shared" si="107"/>
        <v>4.8500000000000036E-2</v>
      </c>
      <c r="Y108" s="64">
        <f t="shared" si="108"/>
        <v>4.8500000000000036E-2</v>
      </c>
      <c r="Z108" s="64">
        <f t="shared" si="66"/>
        <v>0.17781622538723235</v>
      </c>
      <c r="AA108" s="64">
        <f t="shared" si="98"/>
        <v>0.16855065362550825</v>
      </c>
      <c r="AB108" s="64">
        <f t="shared" si="67"/>
        <v>0.19330597106671463</v>
      </c>
      <c r="AC108" s="64">
        <f t="shared" si="68"/>
        <v>0.18911945477682932</v>
      </c>
      <c r="AD108" s="64">
        <f t="shared" si="69"/>
        <v>0.18517364319509005</v>
      </c>
      <c r="AE108" s="64">
        <f t="shared" si="70"/>
        <v>0.18143623364889863</v>
      </c>
      <c r="AF108" s="64">
        <f t="shared" si="71"/>
        <v>0.17788407272809084</v>
      </c>
      <c r="AG108" s="64">
        <f t="shared" si="72"/>
        <v>0.17449787000004185</v>
      </c>
      <c r="AH108" s="64">
        <f t="shared" si="73"/>
        <v>0.17126117398144977</v>
      </c>
      <c r="AI108" s="64">
        <f t="shared" si="74"/>
        <v>0.16816028294385085</v>
      </c>
      <c r="AJ108" s="64">
        <f t="shared" si="75"/>
        <v>0.16756114000547109</v>
      </c>
      <c r="AK108" s="356">
        <f>(1+O108)*'Projeções - Receitas'!N$34</f>
        <v>1932576664615.0735</v>
      </c>
      <c r="AL108" s="356">
        <f>(1+P108)*'Projeções - Receitas'!T$34</f>
        <v>2036263176845.7781</v>
      </c>
      <c r="AM108" s="356">
        <f>(1+Q108)*'Projeções - Receitas'!U$34</f>
        <v>2280614758067.2715</v>
      </c>
      <c r="AN108" s="356">
        <f>(1+R108)*'Projeções - Receitas'!V$34</f>
        <v>2554288529035.3447</v>
      </c>
      <c r="AO108" s="356">
        <f>(1+S108)*'Projeções - Receitas'!W$34</f>
        <v>2860803152519.5864</v>
      </c>
      <c r="AP108" s="356">
        <f>(1+T108)*'Projeções - Receitas'!X$34</f>
        <v>3204099530821.9365</v>
      </c>
      <c r="AQ108" s="356">
        <f>(1+U108)*'Projeções - Receitas'!Y$34</f>
        <v>3588591474520.5693</v>
      </c>
      <c r="AR108" s="356">
        <f>(1+V108)*'Projeções - Receitas'!Z$34</f>
        <v>4019222451463.0381</v>
      </c>
      <c r="AS108" s="356">
        <f>(1+W108)*'Projeções - Receitas'!AA$34</f>
        <v>4501529145638.6035</v>
      </c>
      <c r="AT108" s="356">
        <f>(1+X108)*'Projeções - Receitas'!AB$34</f>
        <v>5041712643115.2363</v>
      </c>
      <c r="AU108" s="356">
        <f>(1+Y108)*'Projeções - Receitas'!AC$34</f>
        <v>5646718160289.0654</v>
      </c>
      <c r="AV108" s="357">
        <f t="shared" si="76"/>
        <v>1696127749809.4558</v>
      </c>
      <c r="AW108" s="357">
        <f t="shared" si="77"/>
        <v>1787128315994.2307</v>
      </c>
      <c r="AX108" s="357">
        <f t="shared" si="78"/>
        <v>2001583713913.5386</v>
      </c>
      <c r="AY108" s="357">
        <f t="shared" si="79"/>
        <v>2241773759583.1636</v>
      </c>
      <c r="AZ108" s="357">
        <f t="shared" si="80"/>
        <v>2510786610733.1436</v>
      </c>
      <c r="BA108" s="357">
        <f t="shared" si="81"/>
        <v>2812081004021.1206</v>
      </c>
      <c r="BB108" s="357">
        <f t="shared" si="82"/>
        <v>3149530724503.6558</v>
      </c>
      <c r="BC108" s="357">
        <f t="shared" si="83"/>
        <v>3527474411444.0947</v>
      </c>
      <c r="BD108" s="357">
        <f t="shared" si="84"/>
        <v>3950771340817.3867</v>
      </c>
      <c r="BE108" s="357">
        <f t="shared" si="85"/>
        <v>4424863901715.4736</v>
      </c>
      <c r="BF108" s="357">
        <f t="shared" si="86"/>
        <v>4955847569921.3311</v>
      </c>
      <c r="BG108" s="356">
        <f>(AK108*SUMPRODUCT(DA$10:DA$13,DA$28:DA$31)+AV108*SUMPRODUCT(DA$14:DA$23,DA$32:DA$41))*'Projeções - Receitas'!T$23+(AK108*DA$11*'Projeções - Receitas'!T$25)</f>
        <v>63166722515.709106</v>
      </c>
      <c r="BH108" s="356">
        <f>(AL108*SUMPRODUCT(DB$10:DB$13,DB$28:DB$31)+AW108*SUMPRODUCT(DB$14:DB$23,DB$32:DB$41))*'Projeções - Receitas'!U$23+(AL108*DB$11*'Projeções - Receitas'!U$25)</f>
        <v>50907546346.546616</v>
      </c>
      <c r="BI108" s="356">
        <f>(AM108*SUMPRODUCT(DC$10:DC$13,DC$28:DC$31)+AX108*SUMPRODUCT(DC$14:DC$23,DC$32:DC$41))*'Projeções - Receitas'!V$23+(AM108*DC$11*'Projeções - Receitas'!V$25)</f>
        <v>56328252077.406166</v>
      </c>
      <c r="BJ108" s="356">
        <f>(AN108*SUMPRODUCT(DD$10:DD$13,DD$28:DD$31)+AY108*SUMPRODUCT(DD$14:DD$23,DD$32:DD$41))*'Projeções - Receitas'!W$23+(AN108*DD$11*'Projeções - Receitas'!W$25)</f>
        <v>62270192577.510368</v>
      </c>
      <c r="BK108" s="356">
        <f>(AO108*SUMPRODUCT(DE$10:DE$13,DE$28:DE$31)+AZ108*SUMPRODUCT(DE$14:DE$23,DE$32:DE$41))*'Projeções - Receitas'!X$23+(AO108*DE$11*'Projeções - Receitas'!X$25)</f>
        <v>68807365171.286041</v>
      </c>
      <c r="BL108" s="356">
        <f>(AP108*SUMPRODUCT(DF$10:DF$13,DF$28:DF$31)+BA108*SUMPRODUCT(DF$14:DF$23,DF$32:DF$41))*'Projeções - Receitas'!Y$23+(AP108*DF$11*'Projeções - Receitas'!Y$25)</f>
        <v>76016768414.451843</v>
      </c>
      <c r="BM108" s="356">
        <f>(AQ108*SUMPRODUCT(DG$10:DG$13,DG$28:DG$31)+BB108*SUMPRODUCT(DG$14:DG$23,DG$32:DG$41))*'Projeções - Receitas'!Z$23+(AQ108*DG$11*'Projeções - Receitas'!Z$25)</f>
        <v>83972051126.759598</v>
      </c>
      <c r="BN108" s="356">
        <f>(AR108*SUMPRODUCT(DH$10:DH$13,DH$28:DH$31)+BC108*SUMPRODUCT(DH$14:DH$23,DH$32:DH$41))*'Projeções - Receitas'!AA$23+(AR108*DH$11*'Projeções - Receitas'!AA$25)</f>
        <v>92746775290.958557</v>
      </c>
      <c r="BO108" s="356">
        <f>(AS108*SUMPRODUCT(DI$10:DI$13,DI$28:DI$31)+BD108*SUMPRODUCT(DI$14:DI$23,DI$32:DI$41))*'Projeções - Receitas'!AB$23+(AS108*DI$11*'Projeções - Receitas'!AB$25)</f>
        <v>102422280373.86856</v>
      </c>
      <c r="BP108" s="356">
        <f>(AT108*SUMPRODUCT(DJ$10:DJ$13,DJ$28:DJ$31)+BE108*SUMPRODUCT(DJ$14:DJ$23,DJ$32:DJ$41))*'Projeções - Receitas'!AC$23+(AT108*DJ$11*'Projeções - Receitas'!AC$25)</f>
        <v>113090393131.40994</v>
      </c>
      <c r="BQ108" s="356">
        <f>(AU108*SUMPRODUCT(DK$10:DK$13,DK$28:DK$31)+BF108*SUMPRODUCT(DK$14:DK$23,DK$32:DK$41))*'Projeções - Receitas'!AD$23+(AU108*DK$11*'Projeções - Receitas'!AD$25)</f>
        <v>146220262792.92142</v>
      </c>
      <c r="BR108" s="357">
        <f>((BG108+'DRE + DCF'!T$12)*(1+'DRE + DCF'!T$15)+'DRE + DCF'!T$18)*(1+'DRE + DCF'!T$25)*'DRE + DCF'!T$33</f>
        <v>35081302113.462357</v>
      </c>
      <c r="BS108" s="357">
        <f>((BH108+'DRE + DCF'!U$12)*(1+'DRE + DCF'!U$15)+'DRE + DCF'!U$18)*(1+'DRE + DCF'!U$25)*'DRE + DCF'!U$33</f>
        <v>26730056838.877361</v>
      </c>
      <c r="BT108" s="357">
        <f>((BI108+'DRE + DCF'!V$12)*(1+'DRE + DCF'!V$15)+'DRE + DCF'!V$18)*(1+'DRE + DCF'!V$25)*'DRE + DCF'!V$33</f>
        <v>29666481287.86319</v>
      </c>
      <c r="BU108" s="357">
        <f>((BJ108+'DRE + DCF'!W$12)*(1+'DRE + DCF'!W$15)+'DRE + DCF'!W$18)*(1+'DRE + DCF'!W$25)*'DRE + DCF'!W$33</f>
        <v>32852697271.996025</v>
      </c>
      <c r="BV108" s="357">
        <f>((BK108+'DRE + DCF'!X$12)*(1+'DRE + DCF'!X$15)+'DRE + DCF'!X$18)*(1+'DRE + DCF'!X$25)*'DRE + DCF'!X$33</f>
        <v>36336114230.139053</v>
      </c>
      <c r="BW108" s="357">
        <f>((BL108+'DRE + DCF'!Y$12)*(1+'DRE + DCF'!Y$15)+'DRE + DCF'!Y$18)*(1+'DRE + DCF'!Y$25)*'DRE + DCF'!Y$33</f>
        <v>40165807084.902405</v>
      </c>
      <c r="BX108" s="357">
        <f>((BM108+'DRE + DCF'!Z$12)*(1+'DRE + DCF'!Z$15)+'DRE + DCF'!Z$18)*(1+'DRE + DCF'!Z$25)*'DRE + DCF'!Z$33</f>
        <v>44388822004.909485</v>
      </c>
      <c r="BY108" s="357">
        <f>((BN108+'DRE + DCF'!AA$12)*(1+'DRE + DCF'!AA$15)+'DRE + DCF'!AA$18)*(1+'DRE + DCF'!AA$25)*'DRE + DCF'!AA$33</f>
        <v>49048466081.712219</v>
      </c>
      <c r="BZ108" s="357">
        <f>((BO108+'DRE + DCF'!AB$12)*(1+'DRE + DCF'!AB$15)+'DRE + DCF'!AB$18)*(1+'DRE + DCF'!AB$25)*'DRE + DCF'!AB$33</f>
        <v>54191894186.125198</v>
      </c>
      <c r="CA108" s="357">
        <f>((BP108+'DRE + DCF'!AC$12)*(1+'DRE + DCF'!AC$15)+'DRE + DCF'!AC$18)*(1+'DRE + DCF'!AC$25)*'DRE + DCF'!AC$33</f>
        <v>59872878987.517319</v>
      </c>
      <c r="CB108" s="357">
        <f>((BQ108+'DRE + DCF'!AD$12)*(1+'DRE + DCF'!AD$15)+'DRE + DCF'!AD$18)*(1+'DRE + DCF'!AD$25)*'DRE + DCF'!AD$33</f>
        <v>77338184571.905365</v>
      </c>
      <c r="CC108" s="357">
        <f>BR108*(1-DA$47)+('DRE + DCF'!N$53*10^6)</f>
        <v>200030700636.52734</v>
      </c>
      <c r="CD108" s="357">
        <f>BS108*(1-DB$47)+('DRE + DCF'!T$53*10^6)</f>
        <v>201367974661.63937</v>
      </c>
      <c r="CE108" s="357">
        <f>BT108*(1-DC$47)+('DRE + DCF'!U$53*10^6)</f>
        <v>220428225218.63718</v>
      </c>
      <c r="CF108" s="357">
        <f>BU108*(1-DD$47)+('DRE + DCF'!V$53*10^6)</f>
        <v>241532826976.93689</v>
      </c>
      <c r="CG108" s="357">
        <f>BV108*(1-DE$47)+('DRE + DCF'!W$53*10^6)</f>
        <v>264872671108.02536</v>
      </c>
      <c r="CH108" s="357">
        <f>BW108*(1-DF$47)+('DRE + DCF'!X$53*10^6)</f>
        <v>290669875554.2677</v>
      </c>
      <c r="CI108" s="357">
        <f>BX108*(1-DG$47)+('DRE + DCF'!Y$53*10^6)</f>
        <v>319176633422.51184</v>
      </c>
      <c r="CJ108" s="357">
        <f>BY108*(1-DH$47)+('DRE + DCF'!Z$53*10^6)</f>
        <v>350672878418.32336</v>
      </c>
      <c r="CK108" s="357">
        <f>BZ108*(1-DI$47)+('DRE + DCF'!AA$53*10^6)</f>
        <v>385468583096.88989</v>
      </c>
      <c r="CL108" s="357">
        <f>CA108*(1-DJ$47)+('DRE + DCF'!AB$53*10^6)</f>
        <v>423907912293.92413</v>
      </c>
      <c r="CM108" s="357">
        <f>CB108*(1-DK$47)+('DRE + DCF'!AC$53*10^6)</f>
        <v>473085266113.81616</v>
      </c>
      <c r="CN108" s="357">
        <f t="shared" si="87"/>
        <v>1124929405069.2971</v>
      </c>
      <c r="CO108" s="357">
        <f t="shared" si="88"/>
        <v>1194703018530.2383</v>
      </c>
      <c r="CP108" s="357">
        <f t="shared" si="89"/>
        <v>1140307379033.6357</v>
      </c>
      <c r="CQ108" s="357">
        <f t="shared" si="90"/>
        <v>1277144264517.6724</v>
      </c>
      <c r="CR108" s="357">
        <f t="shared" si="91"/>
        <v>1430401576259.7932</v>
      </c>
      <c r="CS108" s="357">
        <f t="shared" si="92"/>
        <v>1602049765410.9683</v>
      </c>
      <c r="CT108" s="357">
        <f t="shared" si="93"/>
        <v>1794295737260.2847</v>
      </c>
      <c r="CU108" s="357">
        <f t="shared" si="94"/>
        <v>2009611225731.519</v>
      </c>
      <c r="CV108" s="357">
        <f t="shared" si="95"/>
        <v>2250764572819.3018</v>
      </c>
      <c r="CW108" s="357">
        <f t="shared" si="96"/>
        <v>2520856321557.6182</v>
      </c>
      <c r="CX108" s="358">
        <f t="shared" si="97"/>
        <v>2823359080144.5327</v>
      </c>
    </row>
    <row r="109" spans="4:102" ht="30" customHeight="1" x14ac:dyDescent="0.25">
      <c r="D109" s="355">
        <f t="shared" si="55"/>
        <v>2.0553963232851219E-2</v>
      </c>
      <c r="E109" s="64">
        <f t="shared" si="56"/>
        <v>1.1290210468544393E-2</v>
      </c>
      <c r="F109" s="64">
        <f t="shared" si="57"/>
        <v>3.6034893098666337E-2</v>
      </c>
      <c r="G109" s="64">
        <f t="shared" si="58"/>
        <v>3.1850252071899982E-2</v>
      </c>
      <c r="H109" s="64">
        <f t="shared" si="59"/>
        <v>2.7906198898252271E-2</v>
      </c>
      <c r="I109" s="64">
        <f t="shared" si="60"/>
        <v>2.4170448683426188E-2</v>
      </c>
      <c r="J109" s="64">
        <f t="shared" si="61"/>
        <v>2.061985967161481E-2</v>
      </c>
      <c r="K109" s="64">
        <f t="shared" si="62"/>
        <v>1.7235150416849365E-2</v>
      </c>
      <c r="L109" s="64">
        <f t="shared" si="63"/>
        <v>1.3999877173090064E-2</v>
      </c>
      <c r="M109" s="64">
        <f t="shared" si="64"/>
        <v>1.0900344844382015E-2</v>
      </c>
      <c r="N109" s="64">
        <f t="shared" si="65"/>
        <v>1.0302484269171075E-2</v>
      </c>
      <c r="O109" s="64">
        <f t="shared" si="99"/>
        <v>4.9000000000000037E-2</v>
      </c>
      <c r="P109" s="64">
        <f t="shared" si="99"/>
        <v>4.9000000000000037E-2</v>
      </c>
      <c r="Q109" s="64">
        <f t="shared" si="100"/>
        <v>4.9000000000000037E-2</v>
      </c>
      <c r="R109" s="64">
        <f t="shared" si="101"/>
        <v>4.9000000000000037E-2</v>
      </c>
      <c r="S109" s="64">
        <f t="shared" si="102"/>
        <v>4.9000000000000037E-2</v>
      </c>
      <c r="T109" s="64">
        <f t="shared" si="103"/>
        <v>4.9000000000000037E-2</v>
      </c>
      <c r="U109" s="64">
        <f t="shared" si="104"/>
        <v>4.9000000000000037E-2</v>
      </c>
      <c r="V109" s="64">
        <f t="shared" si="105"/>
        <v>4.9000000000000037E-2</v>
      </c>
      <c r="W109" s="64">
        <f t="shared" si="106"/>
        <v>4.9000000000000037E-2</v>
      </c>
      <c r="X109" s="64">
        <f t="shared" si="107"/>
        <v>4.9000000000000037E-2</v>
      </c>
      <c r="Y109" s="64">
        <f t="shared" si="108"/>
        <v>4.9000000000000037E-2</v>
      </c>
      <c r="Z109" s="64">
        <f t="shared" si="66"/>
        <v>0.17774144147465848</v>
      </c>
      <c r="AA109" s="64">
        <f t="shared" si="98"/>
        <v>0.16847768871035165</v>
      </c>
      <c r="AB109" s="64">
        <f t="shared" si="67"/>
        <v>0.1932223713404736</v>
      </c>
      <c r="AC109" s="64">
        <f t="shared" si="68"/>
        <v>0.18903773031370724</v>
      </c>
      <c r="AD109" s="64">
        <f t="shared" si="69"/>
        <v>0.18509367714005953</v>
      </c>
      <c r="AE109" s="64">
        <f t="shared" si="70"/>
        <v>0.18135792692523345</v>
      </c>
      <c r="AF109" s="64">
        <f t="shared" si="71"/>
        <v>0.17780733791342207</v>
      </c>
      <c r="AG109" s="64">
        <f t="shared" si="72"/>
        <v>0.17442262865865663</v>
      </c>
      <c r="AH109" s="64">
        <f t="shared" si="73"/>
        <v>0.17118735541489732</v>
      </c>
      <c r="AI109" s="64">
        <f t="shared" si="74"/>
        <v>0.16808782308618928</v>
      </c>
      <c r="AJ109" s="64">
        <f t="shared" si="75"/>
        <v>0.16748996251097834</v>
      </c>
      <c r="AK109" s="356">
        <f>(1+O109)*'Projeções - Receitas'!N$34</f>
        <v>1933498255776.0725</v>
      </c>
      <c r="AL109" s="356">
        <f>(1+P109)*'Projeções - Receitas'!T$34</f>
        <v>2037234213172.3616</v>
      </c>
      <c r="AM109" s="356">
        <f>(1+Q109)*'Projeções - Receitas'!U$34</f>
        <v>2281702318753.0449</v>
      </c>
      <c r="AN109" s="356">
        <f>(1+R109)*'Projeções - Receitas'!V$34</f>
        <v>2555506597003.4106</v>
      </c>
      <c r="AO109" s="356">
        <f>(1+S109)*'Projeções - Receitas'!W$34</f>
        <v>2862167388643.8203</v>
      </c>
      <c r="AP109" s="356">
        <f>(1+T109)*'Projeções - Receitas'!X$34</f>
        <v>3205627475281.0791</v>
      </c>
      <c r="AQ109" s="356">
        <f>(1+U109)*'Projeções - Receitas'!Y$34</f>
        <v>3590302772314.8086</v>
      </c>
      <c r="AR109" s="356">
        <f>(1+V109)*'Projeções - Receitas'!Z$34</f>
        <v>4021139104992.5864</v>
      </c>
      <c r="AS109" s="356">
        <f>(1+W109)*'Projeções - Receitas'!AA$34</f>
        <v>4503675797591.6973</v>
      </c>
      <c r="AT109" s="356">
        <f>(1+X109)*'Projeções - Receitas'!AB$34</f>
        <v>5044116893302.7012</v>
      </c>
      <c r="AU109" s="356">
        <f>(1+Y109)*'Projeções - Receitas'!AC$34</f>
        <v>5649410920499.0273</v>
      </c>
      <c r="AV109" s="357">
        <f t="shared" si="76"/>
        <v>1696936585169.4031</v>
      </c>
      <c r="AW109" s="357">
        <f t="shared" si="77"/>
        <v>1787980546950.8328</v>
      </c>
      <c r="AX109" s="357">
        <f t="shared" si="78"/>
        <v>2002538212584.9326</v>
      </c>
      <c r="AY109" s="357">
        <f t="shared" si="79"/>
        <v>2242842798095.1245</v>
      </c>
      <c r="AZ109" s="357">
        <f t="shared" si="80"/>
        <v>2511983933866.54</v>
      </c>
      <c r="BA109" s="357">
        <f t="shared" si="81"/>
        <v>2813422005930.5254</v>
      </c>
      <c r="BB109" s="357">
        <f t="shared" si="82"/>
        <v>3151032646642.188</v>
      </c>
      <c r="BC109" s="357">
        <f t="shared" si="83"/>
        <v>3529156564239.2515</v>
      </c>
      <c r="BD109" s="357">
        <f t="shared" si="84"/>
        <v>3952655351947.9619</v>
      </c>
      <c r="BE109" s="357">
        <f t="shared" si="85"/>
        <v>4426973994181.7178</v>
      </c>
      <c r="BF109" s="357">
        <f t="shared" si="86"/>
        <v>4958210873483.5254</v>
      </c>
      <c r="BG109" s="356">
        <f>(AK109*SUMPRODUCT(DA$10:DA$13,DA$28:DA$31)+AV109*SUMPRODUCT(DA$14:DA$23,DA$32:DA$41))*'Projeções - Receitas'!T$23+(AK109*DA$11*'Projeções - Receitas'!T$25)</f>
        <v>63196844939.417122</v>
      </c>
      <c r="BH109" s="356">
        <f>(AL109*SUMPRODUCT(DB$10:DB$13,DB$28:DB$31)+AW109*SUMPRODUCT(DB$14:DB$23,DB$32:DB$41))*'Projeções - Receitas'!U$23+(AL109*DB$11*'Projeções - Receitas'!U$25)</f>
        <v>50931822715.810562</v>
      </c>
      <c r="BI109" s="356">
        <f>(AM109*SUMPRODUCT(DC$10:DC$13,DC$28:DC$31)+AX109*SUMPRODUCT(DC$14:DC$23,DC$32:DC$41))*'Projeções - Receitas'!V$23+(AM109*DC$11*'Projeções - Receitas'!V$25)</f>
        <v>56355113427.943787</v>
      </c>
      <c r="BJ109" s="356">
        <f>(AN109*SUMPRODUCT(DD$10:DD$13,DD$28:DD$31)+AY109*SUMPRODUCT(DD$14:DD$23,DD$32:DD$41))*'Projeções - Receitas'!W$23+(AN109*DD$11*'Projeções - Receitas'!W$25)</f>
        <v>62299887471.443336</v>
      </c>
      <c r="BK109" s="356">
        <f>(AO109*SUMPRODUCT(DE$10:DE$13,DE$28:DE$31)+AZ109*SUMPRODUCT(DE$14:DE$23,DE$32:DE$41))*'Projeções - Receitas'!X$23+(AO109*DE$11*'Projeções - Receitas'!X$25)</f>
        <v>68840177457.967621</v>
      </c>
      <c r="BL109" s="356">
        <f>(AP109*SUMPRODUCT(DF$10:DF$13,DF$28:DF$31)+BA109*SUMPRODUCT(DF$14:DF$23,DF$32:DF$41))*'Projeções - Receitas'!Y$23+(AP109*DF$11*'Projeções - Receitas'!Y$25)</f>
        <v>76053018661.669037</v>
      </c>
      <c r="BM109" s="356">
        <f>(AQ109*SUMPRODUCT(DG$10:DG$13,DG$28:DG$31)+BB109*SUMPRODUCT(DG$14:DG$23,DG$32:DG$41))*'Projeções - Receitas'!Z$23+(AQ109*DG$11*'Projeções - Receitas'!Z$25)</f>
        <v>84012095023.338943</v>
      </c>
      <c r="BN109" s="356">
        <f>(AR109*SUMPRODUCT(DH$10:DH$13,DH$28:DH$31)+BC109*SUMPRODUCT(DH$14:DH$23,DH$32:DH$41))*'Projeções - Receitas'!AA$23+(AR109*DH$11*'Projeções - Receitas'!AA$25)</f>
        <v>92791003605.355743</v>
      </c>
      <c r="BO109" s="356">
        <f>(AS109*SUMPRODUCT(DI$10:DI$13,DI$28:DI$31)+BD109*SUMPRODUCT(DI$14:DI$23,DI$32:DI$41))*'Projeções - Receitas'!AB$23+(AS109*DI$11*'Projeções - Receitas'!AB$25)</f>
        <v>102471122663.03102</v>
      </c>
      <c r="BP109" s="356">
        <f>(AT109*SUMPRODUCT(DJ$10:DJ$13,DJ$28:DJ$31)+BE109*SUMPRODUCT(DJ$14:DJ$23,DJ$32:DJ$41))*'Projeções - Receitas'!AC$23+(AT109*DJ$11*'Projeções - Receitas'!AC$25)</f>
        <v>113144322741.86845</v>
      </c>
      <c r="BQ109" s="356">
        <f>(AU109*SUMPRODUCT(DK$10:DK$13,DK$28:DK$31)+BF109*SUMPRODUCT(DK$14:DK$23,DK$32:DK$41))*'Projeções - Receitas'!AD$23+(AU109*DK$11*'Projeções - Receitas'!AD$25)</f>
        <v>146289991101.3587</v>
      </c>
      <c r="BR109" s="357">
        <f>((BG109+'DRE + DCF'!T$12)*(1+'DRE + DCF'!T$15)+'DRE + DCF'!T$18)*(1+'DRE + DCF'!T$25)*'DRE + DCF'!T$33</f>
        <v>35099748749.365906</v>
      </c>
      <c r="BS109" s="357">
        <f>((BH109+'DRE + DCF'!U$12)*(1+'DRE + DCF'!U$15)+'DRE + DCF'!U$18)*(1+'DRE + DCF'!U$25)*'DRE + DCF'!U$33</f>
        <v>26744746370.162663</v>
      </c>
      <c r="BT109" s="357">
        <f>((BI109+'DRE + DCF'!V$12)*(1+'DRE + DCF'!V$15)+'DRE + DCF'!V$18)*(1+'DRE + DCF'!V$25)*'DRE + DCF'!V$33</f>
        <v>29682716525.568336</v>
      </c>
      <c r="BU109" s="357">
        <f>((BJ109+'DRE + DCF'!W$12)*(1+'DRE + DCF'!W$15)+'DRE + DCF'!W$18)*(1+'DRE + DCF'!W$25)*'DRE + DCF'!W$33</f>
        <v>32870624726.459938</v>
      </c>
      <c r="BV109" s="357">
        <f>((BK109+'DRE + DCF'!X$12)*(1+'DRE + DCF'!X$15)+'DRE + DCF'!X$18)*(1+'DRE + DCF'!X$25)*'DRE + DCF'!X$33</f>
        <v>36355901178.802231</v>
      </c>
      <c r="BW109" s="357">
        <f>((BL109+'DRE + DCF'!Y$12)*(1+'DRE + DCF'!Y$15)+'DRE + DCF'!Y$18)*(1+'DRE + DCF'!Y$25)*'DRE + DCF'!Y$33</f>
        <v>40187642337.411713</v>
      </c>
      <c r="BX109" s="357">
        <f>((BM109+'DRE + DCF'!Z$12)*(1+'DRE + DCF'!Z$15)+'DRE + DCF'!Z$18)*(1+'DRE + DCF'!Z$25)*'DRE + DCF'!Z$33</f>
        <v>44412914841.119125</v>
      </c>
      <c r="BY109" s="357">
        <f>((BN109+'DRE + DCF'!AA$12)*(1+'DRE + DCF'!AA$15)+'DRE + DCF'!AA$18)*(1+'DRE + DCF'!AA$25)*'DRE + DCF'!AA$33</f>
        <v>49075046130.277336</v>
      </c>
      <c r="BZ109" s="357">
        <f>((BO109+'DRE + DCF'!AB$12)*(1+'DRE + DCF'!AB$15)+'DRE + DCF'!AB$18)*(1+'DRE + DCF'!AB$25)*'DRE + DCF'!AB$33</f>
        <v>54221213554.476265</v>
      </c>
      <c r="CA109" s="357">
        <f>((BP109+'DRE + DCF'!AC$12)*(1+'DRE + DCF'!AC$15)+'DRE + DCF'!AC$18)*(1+'DRE + DCF'!AC$25)*'DRE + DCF'!AC$33</f>
        <v>59905215153.913002</v>
      </c>
      <c r="CB109" s="357">
        <f>((BQ109+'DRE + DCF'!AD$12)*(1+'DRE + DCF'!AD$15)+'DRE + DCF'!AD$18)*(1+'DRE + DCF'!AD$25)*'DRE + DCF'!AD$33</f>
        <v>77379093785.123154</v>
      </c>
      <c r="CC109" s="357">
        <f>BR109*(1-DA$47)+('DRE + DCF'!N$53*10^6)</f>
        <v>200041922881.20642</v>
      </c>
      <c r="CD109" s="357">
        <f>BS109*(1-DB$47)+('DRE + DCF'!T$53*10^6)</f>
        <v>201376788380.41055</v>
      </c>
      <c r="CE109" s="357">
        <f>BT109*(1-DC$47)+('DRE + DCF'!U$53*10^6)</f>
        <v>220437966361.26025</v>
      </c>
      <c r="CF109" s="357">
        <f>BU109*(1-DD$47)+('DRE + DCF'!V$53*10^6)</f>
        <v>241543583449.61523</v>
      </c>
      <c r="CG109" s="357">
        <f>BV109*(1-DE$47)+('DRE + DCF'!W$53*10^6)</f>
        <v>264884543277.22327</v>
      </c>
      <c r="CH109" s="357">
        <f>BW109*(1-DF$47)+('DRE + DCF'!X$53*10^6)</f>
        <v>290682976705.77325</v>
      </c>
      <c r="CI109" s="357">
        <f>BX109*(1-DG$47)+('DRE + DCF'!Y$53*10^6)</f>
        <v>319191089124.23761</v>
      </c>
      <c r="CJ109" s="357">
        <f>BY109*(1-DH$47)+('DRE + DCF'!Z$53*10^6)</f>
        <v>350688826447.4624</v>
      </c>
      <c r="CK109" s="357">
        <f>BZ109*(1-DI$47)+('DRE + DCF'!AA$53*10^6)</f>
        <v>385486174717.90051</v>
      </c>
      <c r="CL109" s="357">
        <f>CA109*(1-DJ$47)+('DRE + DCF'!AB$53*10^6)</f>
        <v>423927313993.76154</v>
      </c>
      <c r="CM109" s="357">
        <f>CB109*(1-DK$47)+('DRE + DCF'!AC$53*10^6)</f>
        <v>473109811641.74689</v>
      </c>
      <c r="CN109" s="357">
        <f t="shared" si="87"/>
        <v>1125465852091.2661</v>
      </c>
      <c r="CO109" s="357">
        <f t="shared" si="88"/>
        <v>1195272738615.3743</v>
      </c>
      <c r="CP109" s="357">
        <f t="shared" si="89"/>
        <v>1140851159376.5225</v>
      </c>
      <c r="CQ109" s="357">
        <f t="shared" si="90"/>
        <v>1277753298501.7053</v>
      </c>
      <c r="CR109" s="357">
        <f t="shared" si="91"/>
        <v>1431083694321.9102</v>
      </c>
      <c r="CS109" s="357">
        <f t="shared" si="92"/>
        <v>1602813737640.5396</v>
      </c>
      <c r="CT109" s="357">
        <f t="shared" si="93"/>
        <v>1795151386157.4043</v>
      </c>
      <c r="CU109" s="357">
        <f t="shared" si="94"/>
        <v>2010569552496.2932</v>
      </c>
      <c r="CV109" s="357">
        <f t="shared" si="95"/>
        <v>2251837898795.8486</v>
      </c>
      <c r="CW109" s="357">
        <f t="shared" si="96"/>
        <v>2522058446651.3506</v>
      </c>
      <c r="CX109" s="358">
        <f t="shared" si="97"/>
        <v>2824705460249.5137</v>
      </c>
    </row>
    <row r="110" spans="4:102" ht="30" customHeight="1" x14ac:dyDescent="0.25">
      <c r="D110" s="355">
        <f t="shared" si="55"/>
        <v>2.0479250576982938E-2</v>
      </c>
      <c r="E110" s="64">
        <f t="shared" si="56"/>
        <v>1.1217315076889611E-2</v>
      </c>
      <c r="F110" s="64">
        <f t="shared" si="57"/>
        <v>3.595137302914389E-2</v>
      </c>
      <c r="G110" s="64">
        <f t="shared" si="58"/>
        <v>3.1768605478680767E-2</v>
      </c>
      <c r="H110" s="64">
        <f t="shared" si="59"/>
        <v>2.7826309037652347E-2</v>
      </c>
      <c r="I110" s="64">
        <f t="shared" si="60"/>
        <v>2.4092216573123215E-2</v>
      </c>
      <c r="J110" s="64">
        <f t="shared" si="61"/>
        <v>2.0543197972538813E-2</v>
      </c>
      <c r="K110" s="64">
        <f t="shared" si="62"/>
        <v>1.7159980768023886E-2</v>
      </c>
      <c r="L110" s="64">
        <f t="shared" si="63"/>
        <v>1.3926128943428068E-2</v>
      </c>
      <c r="M110" s="64">
        <f t="shared" si="64"/>
        <v>1.082795402898587E-2</v>
      </c>
      <c r="N110" s="64">
        <f t="shared" si="65"/>
        <v>1.0231374595063708E-2</v>
      </c>
      <c r="O110" s="64">
        <f t="shared" si="99"/>
        <v>4.9500000000000037E-2</v>
      </c>
      <c r="P110" s="64">
        <f t="shared" si="99"/>
        <v>4.9500000000000037E-2</v>
      </c>
      <c r="Q110" s="64">
        <f t="shared" si="100"/>
        <v>4.9500000000000037E-2</v>
      </c>
      <c r="R110" s="64">
        <f t="shared" si="101"/>
        <v>4.9500000000000037E-2</v>
      </c>
      <c r="S110" s="64">
        <f t="shared" si="102"/>
        <v>4.9500000000000037E-2</v>
      </c>
      <c r="T110" s="64">
        <f t="shared" si="103"/>
        <v>4.9500000000000037E-2</v>
      </c>
      <c r="U110" s="64">
        <f t="shared" si="104"/>
        <v>4.9500000000000037E-2</v>
      </c>
      <c r="V110" s="64">
        <f t="shared" si="105"/>
        <v>4.9500000000000037E-2</v>
      </c>
      <c r="W110" s="64">
        <f t="shared" si="106"/>
        <v>4.9500000000000037E-2</v>
      </c>
      <c r="X110" s="64">
        <f t="shared" si="107"/>
        <v>4.9500000000000037E-2</v>
      </c>
      <c r="Y110" s="64">
        <f t="shared" si="108"/>
        <v>4.9500000000000037E-2</v>
      </c>
      <c r="Z110" s="64">
        <f t="shared" si="66"/>
        <v>0.1776667288187902</v>
      </c>
      <c r="AA110" s="64">
        <f t="shared" si="98"/>
        <v>0.16840479331869687</v>
      </c>
      <c r="AB110" s="64">
        <f t="shared" si="67"/>
        <v>0.19313885127095115</v>
      </c>
      <c r="AC110" s="64">
        <f t="shared" si="68"/>
        <v>0.18895608372048803</v>
      </c>
      <c r="AD110" s="64">
        <f t="shared" si="69"/>
        <v>0.18501378727945961</v>
      </c>
      <c r="AE110" s="64">
        <f t="shared" si="70"/>
        <v>0.18127969481493048</v>
      </c>
      <c r="AF110" s="64">
        <f t="shared" si="71"/>
        <v>0.17773067621434607</v>
      </c>
      <c r="AG110" s="64">
        <f t="shared" si="72"/>
        <v>0.17434745900983115</v>
      </c>
      <c r="AH110" s="64">
        <f t="shared" si="73"/>
        <v>0.17111360718523533</v>
      </c>
      <c r="AI110" s="64">
        <f t="shared" si="74"/>
        <v>0.16801543227079313</v>
      </c>
      <c r="AJ110" s="64">
        <f t="shared" si="75"/>
        <v>0.16741885283687097</v>
      </c>
      <c r="AK110" s="356">
        <f>(1+O110)*'Projeções - Receitas'!N$34</f>
        <v>1934419846937.0718</v>
      </c>
      <c r="AL110" s="356">
        <f>(1+P110)*'Projeções - Receitas'!T$34</f>
        <v>2038205249498.9456</v>
      </c>
      <c r="AM110" s="356">
        <f>(1+Q110)*'Projeções - Receitas'!U$34</f>
        <v>2282789879438.8193</v>
      </c>
      <c r="AN110" s="356">
        <f>(1+R110)*'Projeções - Receitas'!V$34</f>
        <v>2556724664971.4775</v>
      </c>
      <c r="AO110" s="356">
        <f>(1+S110)*'Projeções - Receitas'!W$34</f>
        <v>2863531624768.0552</v>
      </c>
      <c r="AP110" s="356">
        <f>(1+T110)*'Projeções - Receitas'!X$34</f>
        <v>3207155419740.2222</v>
      </c>
      <c r="AQ110" s="356">
        <f>(1+U110)*'Projeções - Receitas'!Y$34</f>
        <v>3592014070109.0488</v>
      </c>
      <c r="AR110" s="356">
        <f>(1+V110)*'Projeções - Receitas'!Z$34</f>
        <v>4023055758522.1353</v>
      </c>
      <c r="AS110" s="356">
        <f>(1+W110)*'Projeções - Receitas'!AA$34</f>
        <v>4505822449544.792</v>
      </c>
      <c r="AT110" s="356">
        <f>(1+X110)*'Projeções - Receitas'!AB$34</f>
        <v>5046521143490.168</v>
      </c>
      <c r="AU110" s="356">
        <f>(1+Y110)*'Projeções - Receitas'!AC$34</f>
        <v>5652103680708.9893</v>
      </c>
      <c r="AV110" s="357">
        <f t="shared" si="76"/>
        <v>1697745420529.3506</v>
      </c>
      <c r="AW110" s="357">
        <f t="shared" si="77"/>
        <v>1788832777907.4348</v>
      </c>
      <c r="AX110" s="357">
        <f t="shared" si="78"/>
        <v>2003492711256.3274</v>
      </c>
      <c r="AY110" s="357">
        <f t="shared" si="79"/>
        <v>2243911836607.0864</v>
      </c>
      <c r="AZ110" s="357">
        <f t="shared" si="80"/>
        <v>2513181256999.9375</v>
      </c>
      <c r="BA110" s="357">
        <f t="shared" si="81"/>
        <v>2814763007839.9302</v>
      </c>
      <c r="BB110" s="357">
        <f t="shared" si="82"/>
        <v>3152534568780.7217</v>
      </c>
      <c r="BC110" s="357">
        <f t="shared" si="83"/>
        <v>3530838717034.4087</v>
      </c>
      <c r="BD110" s="357">
        <f t="shared" si="84"/>
        <v>3954539363078.5381</v>
      </c>
      <c r="BE110" s="357">
        <f t="shared" si="85"/>
        <v>4429084086647.9639</v>
      </c>
      <c r="BF110" s="357">
        <f t="shared" si="86"/>
        <v>4960574177045.7207</v>
      </c>
      <c r="BG110" s="356">
        <f>(AK110*SUMPRODUCT(DA$10:DA$13,DA$28:DA$31)+AV110*SUMPRODUCT(DA$14:DA$23,DA$32:DA$41))*'Projeções - Receitas'!T$23+(AK110*DA$11*'Projeções - Receitas'!T$25)</f>
        <v>63226967363.125137</v>
      </c>
      <c r="BH110" s="356">
        <f>(AL110*SUMPRODUCT(DB$10:DB$13,DB$28:DB$31)+AW110*SUMPRODUCT(DB$14:DB$23,DB$32:DB$41))*'Projeções - Receitas'!U$23+(AL110*DB$11*'Projeções - Receitas'!U$25)</f>
        <v>50956099085.07457</v>
      </c>
      <c r="BI110" s="356">
        <f>(AM110*SUMPRODUCT(DC$10:DC$13,DC$28:DC$31)+AX110*SUMPRODUCT(DC$14:DC$23,DC$32:DC$41))*'Projeções - Receitas'!V$23+(AM110*DC$11*'Projeções - Receitas'!V$25)</f>
        <v>56381974778.481415</v>
      </c>
      <c r="BJ110" s="356">
        <f>(AN110*SUMPRODUCT(DD$10:DD$13,DD$28:DD$31)+AY110*SUMPRODUCT(DD$14:DD$23,DD$32:DD$41))*'Projeções - Receitas'!W$23+(AN110*DD$11*'Projeções - Receitas'!W$25)</f>
        <v>62329582365.37632</v>
      </c>
      <c r="BK110" s="356">
        <f>(AO110*SUMPRODUCT(DE$10:DE$13,DE$28:DE$31)+AZ110*SUMPRODUCT(DE$14:DE$23,DE$32:DE$41))*'Projeções - Receitas'!X$23+(AO110*DE$11*'Projeções - Receitas'!X$25)</f>
        <v>68872989744.6492</v>
      </c>
      <c r="BL110" s="356">
        <f>(AP110*SUMPRODUCT(DF$10:DF$13,DF$28:DF$31)+BA110*SUMPRODUCT(DF$14:DF$23,DF$32:DF$41))*'Projeções - Receitas'!Y$23+(AP110*DF$11*'Projeções - Receitas'!Y$25)</f>
        <v>76089268908.886261</v>
      </c>
      <c r="BM110" s="356">
        <f>(AQ110*SUMPRODUCT(DG$10:DG$13,DG$28:DG$31)+BB110*SUMPRODUCT(DG$14:DG$23,DG$32:DG$41))*'Projeções - Receitas'!Z$23+(AQ110*DG$11*'Projeções - Receitas'!Z$25)</f>
        <v>84052138919.918213</v>
      </c>
      <c r="BN110" s="356">
        <f>(AR110*SUMPRODUCT(DH$10:DH$13,DH$28:DH$31)+BC110*SUMPRODUCT(DH$14:DH$23,DH$32:DH$41))*'Projeções - Receitas'!AA$23+(AR110*DH$11*'Projeções - Receitas'!AA$25)</f>
        <v>92835231919.753021</v>
      </c>
      <c r="BO110" s="356">
        <f>(AS110*SUMPRODUCT(DI$10:DI$13,DI$28:DI$31)+BD110*SUMPRODUCT(DI$14:DI$23,DI$32:DI$41))*'Projeções - Receitas'!AB$23+(AS110*DI$11*'Projeções - Receitas'!AB$25)</f>
        <v>102519964952.19359</v>
      </c>
      <c r="BP110" s="356">
        <f>(AT110*SUMPRODUCT(DJ$10:DJ$13,DJ$28:DJ$31)+BE110*SUMPRODUCT(DJ$14:DJ$23,DJ$32:DJ$41))*'Projeções - Receitas'!AC$23+(AT110*DJ$11*'Projeções - Receitas'!AC$25)</f>
        <v>113198252352.32689</v>
      </c>
      <c r="BQ110" s="356">
        <f>(AU110*SUMPRODUCT(DK$10:DK$13,DK$28:DK$31)+BF110*SUMPRODUCT(DK$14:DK$23,DK$32:DK$41))*'Projeções - Receitas'!AD$23+(AU110*DK$11*'Projeções - Receitas'!AD$25)</f>
        <v>146359719409.79602</v>
      </c>
      <c r="BR110" s="357">
        <f>((BG110+'DRE + DCF'!T$12)*(1+'DRE + DCF'!T$15)+'DRE + DCF'!T$18)*(1+'DRE + DCF'!T$25)*'DRE + DCF'!T$33</f>
        <v>35118195385.269455</v>
      </c>
      <c r="BS110" s="357">
        <f>((BH110+'DRE + DCF'!U$12)*(1+'DRE + DCF'!U$15)+'DRE + DCF'!U$18)*(1+'DRE + DCF'!U$25)*'DRE + DCF'!U$33</f>
        <v>26759435901.447994</v>
      </c>
      <c r="BT110" s="357">
        <f>((BI110+'DRE + DCF'!V$12)*(1+'DRE + DCF'!V$15)+'DRE + DCF'!V$18)*(1+'DRE + DCF'!V$25)*'DRE + DCF'!V$33</f>
        <v>29698951763.273487</v>
      </c>
      <c r="BU110" s="357">
        <f>((BJ110+'DRE + DCF'!W$12)*(1+'DRE + DCF'!W$15)+'DRE + DCF'!W$18)*(1+'DRE + DCF'!W$25)*'DRE + DCF'!W$33</f>
        <v>32888552180.923859</v>
      </c>
      <c r="BV110" s="357">
        <f>((BK110+'DRE + DCF'!X$12)*(1+'DRE + DCF'!X$15)+'DRE + DCF'!X$18)*(1+'DRE + DCF'!X$25)*'DRE + DCF'!X$33</f>
        <v>36375688127.465408</v>
      </c>
      <c r="BW110" s="357">
        <f>((BL110+'DRE + DCF'!Y$12)*(1+'DRE + DCF'!Y$15)+'DRE + DCF'!Y$18)*(1+'DRE + DCF'!Y$25)*'DRE + DCF'!Y$33</f>
        <v>40209477589.921036</v>
      </c>
      <c r="BX110" s="357">
        <f>((BM110+'DRE + DCF'!Z$12)*(1+'DRE + DCF'!Z$15)+'DRE + DCF'!Z$18)*(1+'DRE + DCF'!Z$25)*'DRE + DCF'!Z$33</f>
        <v>44437007677.328728</v>
      </c>
      <c r="BY110" s="357">
        <f>((BN110+'DRE + DCF'!AA$12)*(1+'DRE + DCF'!AA$15)+'DRE + DCF'!AA$18)*(1+'DRE + DCF'!AA$25)*'DRE + DCF'!AA$33</f>
        <v>49101626178.842552</v>
      </c>
      <c r="BZ110" s="357">
        <f>((BO110+'DRE + DCF'!AB$12)*(1+'DRE + DCF'!AB$15)+'DRE + DCF'!AB$18)*(1+'DRE + DCF'!AB$25)*'DRE + DCF'!AB$33</f>
        <v>54250532922.82737</v>
      </c>
      <c r="CA110" s="357">
        <f>((BP110+'DRE + DCF'!AC$12)*(1+'DRE + DCF'!AC$15)+'DRE + DCF'!AC$18)*(1+'DRE + DCF'!AC$25)*'DRE + DCF'!AC$33</f>
        <v>59937551320.308678</v>
      </c>
      <c r="CB110" s="357">
        <f>((BQ110+'DRE + DCF'!AD$12)*(1+'DRE + DCF'!AD$15)+'DRE + DCF'!AD$18)*(1+'DRE + DCF'!AD$25)*'DRE + DCF'!AD$33</f>
        <v>77420002998.340912</v>
      </c>
      <c r="CC110" s="357">
        <f>BR110*(1-DA$47)+('DRE + DCF'!N$53*10^6)</f>
        <v>200053145125.88547</v>
      </c>
      <c r="CD110" s="357">
        <f>BS110*(1-DB$47)+('DRE + DCF'!T$53*10^6)</f>
        <v>201385602099.18176</v>
      </c>
      <c r="CE110" s="357">
        <f>BT110*(1-DC$47)+('DRE + DCF'!U$53*10^6)</f>
        <v>220447707503.88333</v>
      </c>
      <c r="CF110" s="357">
        <f>BU110*(1-DD$47)+('DRE + DCF'!V$53*10^6)</f>
        <v>241554339922.29361</v>
      </c>
      <c r="CG110" s="357">
        <f>BV110*(1-DE$47)+('DRE + DCF'!W$53*10^6)</f>
        <v>264896415446.42117</v>
      </c>
      <c r="CH110" s="357">
        <f>BW110*(1-DF$47)+('DRE + DCF'!X$53*10^6)</f>
        <v>290696077857.27887</v>
      </c>
      <c r="CI110" s="357">
        <f>BX110*(1-DG$47)+('DRE + DCF'!Y$53*10^6)</f>
        <v>319205544825.96338</v>
      </c>
      <c r="CJ110" s="357">
        <f>BY110*(1-DH$47)+('DRE + DCF'!Z$53*10^6)</f>
        <v>350704774476.60156</v>
      </c>
      <c r="CK110" s="357">
        <f>BZ110*(1-DI$47)+('DRE + DCF'!AA$53*10^6)</f>
        <v>385503766338.91119</v>
      </c>
      <c r="CL110" s="357">
        <f>CA110*(1-DJ$47)+('DRE + DCF'!AB$53*10^6)</f>
        <v>423946715693.59894</v>
      </c>
      <c r="CM110" s="357">
        <f>CB110*(1-DK$47)+('DRE + DCF'!AC$53*10^6)</f>
        <v>473134357169.67749</v>
      </c>
      <c r="CN110" s="357">
        <f t="shared" si="87"/>
        <v>1126002299113.2354</v>
      </c>
      <c r="CO110" s="357">
        <f t="shared" si="88"/>
        <v>1195842458700.5105</v>
      </c>
      <c r="CP110" s="357">
        <f t="shared" si="89"/>
        <v>1141394939719.4097</v>
      </c>
      <c r="CQ110" s="357">
        <f t="shared" si="90"/>
        <v>1278362332485.7388</v>
      </c>
      <c r="CR110" s="357">
        <f t="shared" si="91"/>
        <v>1431765812384.0276</v>
      </c>
      <c r="CS110" s="357">
        <f t="shared" si="92"/>
        <v>1603577709870.1111</v>
      </c>
      <c r="CT110" s="357">
        <f t="shared" si="93"/>
        <v>1796007035054.5244</v>
      </c>
      <c r="CU110" s="357">
        <f t="shared" si="94"/>
        <v>2011527879261.0676</v>
      </c>
      <c r="CV110" s="357">
        <f t="shared" si="95"/>
        <v>2252911224772.396</v>
      </c>
      <c r="CW110" s="357">
        <f t="shared" si="96"/>
        <v>2523260571745.084</v>
      </c>
      <c r="CX110" s="358">
        <f t="shared" si="97"/>
        <v>2826051840354.4946</v>
      </c>
    </row>
    <row r="111" spans="4:102" ht="30" customHeight="1" x14ac:dyDescent="0.25">
      <c r="D111" s="355">
        <f t="shared" si="55"/>
        <v>2.0404609076024982E-2</v>
      </c>
      <c r="E111" s="64">
        <f t="shared" si="56"/>
        <v>1.1144489109417344E-2</v>
      </c>
      <c r="F111" s="64">
        <f t="shared" si="57"/>
        <v>3.5867932502544941E-2</v>
      </c>
      <c r="G111" s="64">
        <f t="shared" si="58"/>
        <v>3.1687036644121785E-2</v>
      </c>
      <c r="H111" s="64">
        <f t="shared" si="59"/>
        <v>2.7746495262634008E-2</v>
      </c>
      <c r="I111" s="64">
        <f t="shared" si="60"/>
        <v>2.4014058969591995E-2</v>
      </c>
      <c r="J111" s="64">
        <f t="shared" si="61"/>
        <v>2.0466609284604836E-2</v>
      </c>
      <c r="K111" s="64">
        <f t="shared" si="62"/>
        <v>1.7084882709340138E-2</v>
      </c>
      <c r="L111" s="64">
        <f t="shared" si="63"/>
        <v>1.3852450950175316E-2</v>
      </c>
      <c r="M111" s="64">
        <f t="shared" si="64"/>
        <v>1.0755632157223527E-2</v>
      </c>
      <c r="N111" s="64">
        <f t="shared" si="65"/>
        <v>1.0160332644455511E-2</v>
      </c>
      <c r="O111" s="64">
        <f t="shared" si="99"/>
        <v>5.0000000000000037E-2</v>
      </c>
      <c r="P111" s="64">
        <f t="shared" si="99"/>
        <v>5.0000000000000037E-2</v>
      </c>
      <c r="Q111" s="64">
        <f t="shared" si="100"/>
        <v>5.0000000000000037E-2</v>
      </c>
      <c r="R111" s="64">
        <f t="shared" si="101"/>
        <v>5.0000000000000037E-2</v>
      </c>
      <c r="S111" s="64">
        <f t="shared" si="102"/>
        <v>5.0000000000000037E-2</v>
      </c>
      <c r="T111" s="64">
        <f t="shared" si="103"/>
        <v>5.0000000000000037E-2</v>
      </c>
      <c r="U111" s="64">
        <f t="shared" si="104"/>
        <v>5.0000000000000037E-2</v>
      </c>
      <c r="V111" s="64">
        <f t="shared" si="105"/>
        <v>5.0000000000000037E-2</v>
      </c>
      <c r="W111" s="64">
        <f t="shared" si="106"/>
        <v>5.0000000000000037E-2</v>
      </c>
      <c r="X111" s="64">
        <f t="shared" si="107"/>
        <v>5.0000000000000037E-2</v>
      </c>
      <c r="Y111" s="64">
        <f t="shared" si="108"/>
        <v>5.0000000000000037E-2</v>
      </c>
      <c r="Z111" s="64">
        <f t="shared" si="66"/>
        <v>0.17759208731783224</v>
      </c>
      <c r="AA111" s="64">
        <f t="shared" si="98"/>
        <v>0.1683319673512246</v>
      </c>
      <c r="AB111" s="64">
        <f t="shared" si="67"/>
        <v>0.1930554107443522</v>
      </c>
      <c r="AC111" s="64">
        <f t="shared" si="68"/>
        <v>0.18887451488592905</v>
      </c>
      <c r="AD111" s="64">
        <f t="shared" si="69"/>
        <v>0.18493397350444127</v>
      </c>
      <c r="AE111" s="64">
        <f t="shared" si="70"/>
        <v>0.18120153721139926</v>
      </c>
      <c r="AF111" s="64">
        <f t="shared" si="71"/>
        <v>0.1776540875264121</v>
      </c>
      <c r="AG111" s="64">
        <f t="shared" si="72"/>
        <v>0.1742723609511474</v>
      </c>
      <c r="AH111" s="64">
        <f t="shared" si="73"/>
        <v>0.17103992919198258</v>
      </c>
      <c r="AI111" s="64">
        <f t="shared" si="74"/>
        <v>0.16794311039903079</v>
      </c>
      <c r="AJ111" s="64">
        <f t="shared" si="75"/>
        <v>0.16734781088626277</v>
      </c>
      <c r="AK111" s="356">
        <f>(1+O111)*'Projeções - Receitas'!N$34</f>
        <v>1935341438098.0708</v>
      </c>
      <c r="AL111" s="356">
        <f>(1+P111)*'Projeções - Receitas'!T$34</f>
        <v>2039176285825.5291</v>
      </c>
      <c r="AM111" s="356">
        <f>(1+Q111)*'Projeções - Receitas'!U$34</f>
        <v>2283877440124.5928</v>
      </c>
      <c r="AN111" s="356">
        <f>(1+R111)*'Projeções - Receitas'!V$34</f>
        <v>2557942732939.5439</v>
      </c>
      <c r="AO111" s="356">
        <f>(1+S111)*'Projeções - Receitas'!W$34</f>
        <v>2864895860892.2896</v>
      </c>
      <c r="AP111" s="356">
        <f>(1+T111)*'Projeções - Receitas'!X$34</f>
        <v>3208683364199.3643</v>
      </c>
      <c r="AQ111" s="356">
        <f>(1+U111)*'Projeções - Receitas'!Y$34</f>
        <v>3593725367903.2886</v>
      </c>
      <c r="AR111" s="356">
        <f>(1+V111)*'Projeções - Receitas'!Z$34</f>
        <v>4024972412051.6836</v>
      </c>
      <c r="AS111" s="356">
        <f>(1+W111)*'Projeções - Receitas'!AA$34</f>
        <v>4507969101497.8857</v>
      </c>
      <c r="AT111" s="356">
        <f>(1+X111)*'Projeções - Receitas'!AB$34</f>
        <v>5048925393677.6328</v>
      </c>
      <c r="AU111" s="356">
        <f>(1+Y111)*'Projeções - Receitas'!AC$34</f>
        <v>5654796440918.9502</v>
      </c>
      <c r="AV111" s="357">
        <f t="shared" si="76"/>
        <v>1698554255889.2979</v>
      </c>
      <c r="AW111" s="357">
        <f t="shared" si="77"/>
        <v>1789685008864.0369</v>
      </c>
      <c r="AX111" s="357">
        <f t="shared" si="78"/>
        <v>2004447209927.7214</v>
      </c>
      <c r="AY111" s="357">
        <f t="shared" si="79"/>
        <v>2244980875119.0479</v>
      </c>
      <c r="AZ111" s="357">
        <f t="shared" si="80"/>
        <v>2514378580133.334</v>
      </c>
      <c r="BA111" s="357">
        <f t="shared" si="81"/>
        <v>2816104009749.334</v>
      </c>
      <c r="BB111" s="357">
        <f t="shared" si="82"/>
        <v>3154036490919.2549</v>
      </c>
      <c r="BC111" s="357">
        <f t="shared" si="83"/>
        <v>3532520869829.5654</v>
      </c>
      <c r="BD111" s="357">
        <f t="shared" si="84"/>
        <v>3956423374209.1138</v>
      </c>
      <c r="BE111" s="357">
        <f t="shared" si="85"/>
        <v>4431194179114.208</v>
      </c>
      <c r="BF111" s="357">
        <f t="shared" si="86"/>
        <v>4962937480607.9141</v>
      </c>
      <c r="BG111" s="356">
        <f>(AK111*SUMPRODUCT(DA$10:DA$13,DA$28:DA$31)+AV111*SUMPRODUCT(DA$14:DA$23,DA$32:DA$41))*'Projeções - Receitas'!T$23+(AK111*DA$11*'Projeções - Receitas'!T$25)</f>
        <v>63257089786.833153</v>
      </c>
      <c r="BH111" s="356">
        <f>(AL111*SUMPRODUCT(DB$10:DB$13,DB$28:DB$31)+AW111*SUMPRODUCT(DB$14:DB$23,DB$32:DB$41))*'Projeções - Receitas'!U$23+(AL111*DB$11*'Projeções - Receitas'!U$25)</f>
        <v>50980375454.338516</v>
      </c>
      <c r="BI111" s="356">
        <f>(AM111*SUMPRODUCT(DC$10:DC$13,DC$28:DC$31)+AX111*SUMPRODUCT(DC$14:DC$23,DC$32:DC$41))*'Projeções - Receitas'!V$23+(AM111*DC$11*'Projeções - Receitas'!V$25)</f>
        <v>56408836129.019066</v>
      </c>
      <c r="BJ111" s="356">
        <f>(AN111*SUMPRODUCT(DD$10:DD$13,DD$28:DD$31)+AY111*SUMPRODUCT(DD$14:DD$23,DD$32:DD$41))*'Projeções - Receitas'!W$23+(AN111*DD$11*'Projeções - Receitas'!W$25)</f>
        <v>62359277259.309349</v>
      </c>
      <c r="BK111" s="356">
        <f>(AO111*SUMPRODUCT(DE$10:DE$13,DE$28:DE$31)+AZ111*SUMPRODUCT(DE$14:DE$23,DE$32:DE$41))*'Projeções - Receitas'!X$23+(AO111*DE$11*'Projeções - Receitas'!X$25)</f>
        <v>68905802031.330811</v>
      </c>
      <c r="BL111" s="356">
        <f>(AP111*SUMPRODUCT(DF$10:DF$13,DF$28:DF$31)+BA111*SUMPRODUCT(DF$14:DF$23,DF$32:DF$41))*'Projeções - Receitas'!Y$23+(AP111*DF$11*'Projeções - Receitas'!Y$25)</f>
        <v>76125519156.103424</v>
      </c>
      <c r="BM111" s="356">
        <f>(AQ111*SUMPRODUCT(DG$10:DG$13,DG$28:DG$31)+BB111*SUMPRODUCT(DG$14:DG$23,DG$32:DG$41))*'Projeções - Receitas'!Z$23+(AQ111*DG$11*'Projeções - Receitas'!Z$25)</f>
        <v>84092182816.497437</v>
      </c>
      <c r="BN111" s="356">
        <f>(AR111*SUMPRODUCT(DH$10:DH$13,DH$28:DH$31)+BC111*SUMPRODUCT(DH$14:DH$23,DH$32:DH$41))*'Projeções - Receitas'!AA$23+(AR111*DH$11*'Projeções - Receitas'!AA$25)</f>
        <v>92879460234.150208</v>
      </c>
      <c r="BO111" s="356">
        <f>(AS111*SUMPRODUCT(DI$10:DI$13,DI$28:DI$31)+BD111*SUMPRODUCT(DI$14:DI$23,DI$32:DI$41))*'Projeções - Receitas'!AB$23+(AS111*DI$11*'Projeções - Receitas'!AB$25)</f>
        <v>102568807241.35612</v>
      </c>
      <c r="BP111" s="356">
        <f>(AT111*SUMPRODUCT(DJ$10:DJ$13,DJ$28:DJ$31)+BE111*SUMPRODUCT(DJ$14:DJ$23,DJ$32:DJ$41))*'Projeções - Receitas'!AC$23+(AT111*DJ$11*'Projeções - Receitas'!AC$25)</f>
        <v>113252181962.78532</v>
      </c>
      <c r="BQ111" s="356">
        <f>(AU111*SUMPRODUCT(DK$10:DK$13,DK$28:DK$31)+BF111*SUMPRODUCT(DK$14:DK$23,DK$32:DK$41))*'Projeções - Receitas'!AD$23+(AU111*DK$11*'Projeções - Receitas'!AD$25)</f>
        <v>146429447718.23325</v>
      </c>
      <c r="BR111" s="357">
        <f>((BG111+'DRE + DCF'!T$12)*(1+'DRE + DCF'!T$15)+'DRE + DCF'!T$18)*(1+'DRE + DCF'!T$25)*'DRE + DCF'!T$33</f>
        <v>35136642021.172997</v>
      </c>
      <c r="BS111" s="357">
        <f>((BH111+'DRE + DCF'!U$12)*(1+'DRE + DCF'!U$15)+'DRE + DCF'!U$18)*(1+'DRE + DCF'!U$25)*'DRE + DCF'!U$33</f>
        <v>26774125432.733292</v>
      </c>
      <c r="BT111" s="357">
        <f>((BI111+'DRE + DCF'!V$12)*(1+'DRE + DCF'!V$15)+'DRE + DCF'!V$18)*(1+'DRE + DCF'!V$25)*'DRE + DCF'!V$33</f>
        <v>29715187000.978645</v>
      </c>
      <c r="BU111" s="357">
        <f>((BJ111+'DRE + DCF'!W$12)*(1+'DRE + DCF'!W$15)+'DRE + DCF'!W$18)*(1+'DRE + DCF'!W$25)*'DRE + DCF'!W$33</f>
        <v>32906479635.387787</v>
      </c>
      <c r="BV111" s="357">
        <f>((BK111+'DRE + DCF'!X$12)*(1+'DRE + DCF'!X$15)+'DRE + DCF'!X$18)*(1+'DRE + DCF'!X$25)*'DRE + DCF'!X$33</f>
        <v>36395475076.128601</v>
      </c>
      <c r="BW111" s="357">
        <f>((BL111+'DRE + DCF'!Y$12)*(1+'DRE + DCF'!Y$15)+'DRE + DCF'!Y$18)*(1+'DRE + DCF'!Y$25)*'DRE + DCF'!Y$33</f>
        <v>40231312842.430328</v>
      </c>
      <c r="BX111" s="357">
        <f>((BM111+'DRE + DCF'!Z$12)*(1+'DRE + DCF'!Z$15)+'DRE + DCF'!Z$18)*(1+'DRE + DCF'!Z$25)*'DRE + DCF'!Z$33</f>
        <v>44461100513.538292</v>
      </c>
      <c r="BY111" s="357">
        <f>((BN111+'DRE + DCF'!AA$12)*(1+'DRE + DCF'!AA$15)+'DRE + DCF'!AA$18)*(1+'DRE + DCF'!AA$25)*'DRE + DCF'!AA$33</f>
        <v>49128206227.407722</v>
      </c>
      <c r="BZ111" s="357">
        <f>((BO111+'DRE + DCF'!AB$12)*(1+'DRE + DCF'!AB$15)+'DRE + DCF'!AB$18)*(1+'DRE + DCF'!AB$25)*'DRE + DCF'!AB$33</f>
        <v>54279852291.178452</v>
      </c>
      <c r="CA111" s="357">
        <f>((BP111+'DRE + DCF'!AC$12)*(1+'DRE + DCF'!AC$15)+'DRE + DCF'!AC$18)*(1+'DRE + DCF'!AC$25)*'DRE + DCF'!AC$33</f>
        <v>59969887486.704308</v>
      </c>
      <c r="CB111" s="357">
        <f>((BQ111+'DRE + DCF'!AD$12)*(1+'DRE + DCF'!AD$15)+'DRE + DCF'!AD$18)*(1+'DRE + DCF'!AD$25)*'DRE + DCF'!AD$33</f>
        <v>77460912211.558609</v>
      </c>
      <c r="CC111" s="357">
        <f>BR111*(1-DA$47)+('DRE + DCF'!N$53*10^6)</f>
        <v>200064367370.56451</v>
      </c>
      <c r="CD111" s="357">
        <f>BS111*(1-DB$47)+('DRE + DCF'!T$53*10^6)</f>
        <v>201394415817.95294</v>
      </c>
      <c r="CE111" s="357">
        <f>BT111*(1-DC$47)+('DRE + DCF'!U$53*10^6)</f>
        <v>220457448646.50644</v>
      </c>
      <c r="CF111" s="357">
        <f>BU111*(1-DD$47)+('DRE + DCF'!V$53*10^6)</f>
        <v>241565096394.97195</v>
      </c>
      <c r="CG111" s="357">
        <f>BV111*(1-DE$47)+('DRE + DCF'!W$53*10^6)</f>
        <v>264908287615.61908</v>
      </c>
      <c r="CH111" s="357">
        <f>BW111*(1-DF$47)+('DRE + DCF'!X$53*10^6)</f>
        <v>290709179008.78442</v>
      </c>
      <c r="CI111" s="357">
        <f>BX111*(1-DG$47)+('DRE + DCF'!Y$53*10^6)</f>
        <v>319220000527.68915</v>
      </c>
      <c r="CJ111" s="357">
        <f>BY111*(1-DH$47)+('DRE + DCF'!Z$53*10^6)</f>
        <v>350720722505.74066</v>
      </c>
      <c r="CK111" s="357">
        <f>BZ111*(1-DI$47)+('DRE + DCF'!AA$53*10^6)</f>
        <v>385521357959.92188</v>
      </c>
      <c r="CL111" s="357">
        <f>CA111*(1-DJ$47)+('DRE + DCF'!AB$53*10^6)</f>
        <v>423966117393.43634</v>
      </c>
      <c r="CM111" s="357">
        <f>CB111*(1-DK$47)+('DRE + DCF'!AC$53*10^6)</f>
        <v>473158902697.60815</v>
      </c>
      <c r="CN111" s="357">
        <f t="shared" si="87"/>
        <v>1126538746135.2046</v>
      </c>
      <c r="CO111" s="357">
        <f t="shared" si="88"/>
        <v>1196412178785.6465</v>
      </c>
      <c r="CP111" s="357">
        <f t="shared" si="89"/>
        <v>1141938720062.2964</v>
      </c>
      <c r="CQ111" s="357">
        <f t="shared" si="90"/>
        <v>1278971366469.772</v>
      </c>
      <c r="CR111" s="357">
        <f t="shared" si="91"/>
        <v>1432447930446.1448</v>
      </c>
      <c r="CS111" s="357">
        <f t="shared" si="92"/>
        <v>1604341682099.6821</v>
      </c>
      <c r="CT111" s="357">
        <f t="shared" si="93"/>
        <v>1796862683951.6443</v>
      </c>
      <c r="CU111" s="357">
        <f t="shared" si="94"/>
        <v>2012486206025.8418</v>
      </c>
      <c r="CV111" s="357">
        <f t="shared" si="95"/>
        <v>2253984550748.9429</v>
      </c>
      <c r="CW111" s="357">
        <f t="shared" si="96"/>
        <v>2524462696838.8164</v>
      </c>
      <c r="CX111" s="358">
        <f t="shared" si="97"/>
        <v>2827398220459.4751</v>
      </c>
    </row>
    <row r="112" spans="4:102" ht="30" customHeight="1" x14ac:dyDescent="0.25">
      <c r="D112" s="355">
        <f t="shared" si="55"/>
        <v>2.0330038628375985E-2</v>
      </c>
      <c r="E112" s="64">
        <f t="shared" si="56"/>
        <v>1.1071732466997414E-2</v>
      </c>
      <c r="F112" s="64">
        <f t="shared" si="57"/>
        <v>3.5784571405290622E-2</v>
      </c>
      <c r="G112" s="64">
        <f t="shared" si="58"/>
        <v>3.1605545457192075E-2</v>
      </c>
      <c r="H112" s="64">
        <f t="shared" si="59"/>
        <v>2.7666757464555269E-2</v>
      </c>
      <c r="I112" s="64">
        <f t="shared" si="60"/>
        <v>2.3935975766444878E-2</v>
      </c>
      <c r="J112" s="64">
        <f t="shared" si="61"/>
        <v>2.0390093503560858E-2</v>
      </c>
      <c r="K112" s="64">
        <f t="shared" si="62"/>
        <v>1.7009856138575113E-2</v>
      </c>
      <c r="L112" s="64">
        <f t="shared" si="63"/>
        <v>1.3778843093041754E-2</v>
      </c>
      <c r="M112" s="64">
        <f t="shared" si="64"/>
        <v>1.0683379130650816E-2</v>
      </c>
      <c r="N112" s="64">
        <f t="shared" si="65"/>
        <v>1.0089358320644642E-2</v>
      </c>
      <c r="O112" s="64">
        <f t="shared" si="99"/>
        <v>5.0500000000000038E-2</v>
      </c>
      <c r="P112" s="64">
        <f t="shared" si="99"/>
        <v>5.0500000000000038E-2</v>
      </c>
      <c r="Q112" s="64">
        <f t="shared" si="100"/>
        <v>5.0500000000000038E-2</v>
      </c>
      <c r="R112" s="64">
        <f t="shared" si="101"/>
        <v>5.0500000000000038E-2</v>
      </c>
      <c r="S112" s="64">
        <f t="shared" si="102"/>
        <v>5.0500000000000038E-2</v>
      </c>
      <c r="T112" s="64">
        <f t="shared" si="103"/>
        <v>5.0500000000000038E-2</v>
      </c>
      <c r="U112" s="64">
        <f t="shared" si="104"/>
        <v>5.0500000000000038E-2</v>
      </c>
      <c r="V112" s="64">
        <f t="shared" si="105"/>
        <v>5.0500000000000038E-2</v>
      </c>
      <c r="W112" s="64">
        <f t="shared" si="106"/>
        <v>5.0500000000000038E-2</v>
      </c>
      <c r="X112" s="64">
        <f t="shared" si="107"/>
        <v>5.0500000000000038E-2</v>
      </c>
      <c r="Y112" s="64">
        <f t="shared" si="108"/>
        <v>5.0500000000000038E-2</v>
      </c>
      <c r="Z112" s="64">
        <f t="shared" si="66"/>
        <v>0.17751751687018325</v>
      </c>
      <c r="AA112" s="64">
        <f t="shared" si="98"/>
        <v>0.16825921070880467</v>
      </c>
      <c r="AB112" s="64">
        <f t="shared" si="67"/>
        <v>0.19297204964709788</v>
      </c>
      <c r="AC112" s="64">
        <f t="shared" si="68"/>
        <v>0.18879302369899933</v>
      </c>
      <c r="AD112" s="64">
        <f t="shared" si="69"/>
        <v>0.18485423570636253</v>
      </c>
      <c r="AE112" s="64">
        <f t="shared" si="70"/>
        <v>0.18112345400825214</v>
      </c>
      <c r="AF112" s="64">
        <f t="shared" si="71"/>
        <v>0.17757757174536812</v>
      </c>
      <c r="AG112" s="64">
        <f t="shared" si="72"/>
        <v>0.17419733438038237</v>
      </c>
      <c r="AH112" s="64">
        <f t="shared" si="73"/>
        <v>0.17096632133484901</v>
      </c>
      <c r="AI112" s="64">
        <f t="shared" si="74"/>
        <v>0.16787085737245808</v>
      </c>
      <c r="AJ112" s="64">
        <f t="shared" si="75"/>
        <v>0.1672768365624519</v>
      </c>
      <c r="AK112" s="356">
        <f>(1+O112)*'Projeções - Receitas'!N$34</f>
        <v>1936263029259.0698</v>
      </c>
      <c r="AL112" s="356">
        <f>(1+P112)*'Projeções - Receitas'!T$34</f>
        <v>2040147322152.1125</v>
      </c>
      <c r="AM112" s="356">
        <f>(1+Q112)*'Projeções - Receitas'!U$34</f>
        <v>2284965000810.3662</v>
      </c>
      <c r="AN112" s="356">
        <f>(1+R112)*'Projeções - Receitas'!V$34</f>
        <v>2559160800907.6104</v>
      </c>
      <c r="AO112" s="356">
        <f>(1+S112)*'Projeções - Receitas'!W$34</f>
        <v>2866260097016.5239</v>
      </c>
      <c r="AP112" s="356">
        <f>(1+T112)*'Projeções - Receitas'!X$34</f>
        <v>3210211308658.5068</v>
      </c>
      <c r="AQ112" s="356">
        <f>(1+U112)*'Projeções - Receitas'!Y$34</f>
        <v>3595436665697.5278</v>
      </c>
      <c r="AR112" s="356">
        <f>(1+V112)*'Projeções - Receitas'!Z$34</f>
        <v>4026889065581.2319</v>
      </c>
      <c r="AS112" s="356">
        <f>(1+W112)*'Projeções - Receitas'!AA$34</f>
        <v>4510115753450.9805</v>
      </c>
      <c r="AT112" s="356">
        <f>(1+X112)*'Projeções - Receitas'!AB$34</f>
        <v>5051329643865.0986</v>
      </c>
      <c r="AU112" s="356">
        <f>(1+Y112)*'Projeções - Receitas'!AC$34</f>
        <v>5657489201128.9111</v>
      </c>
      <c r="AV112" s="357">
        <f t="shared" si="76"/>
        <v>1699363091249.2451</v>
      </c>
      <c r="AW112" s="357">
        <f t="shared" si="77"/>
        <v>1790537239820.6387</v>
      </c>
      <c r="AX112" s="357">
        <f t="shared" si="78"/>
        <v>2005401708599.1155</v>
      </c>
      <c r="AY112" s="357">
        <f t="shared" si="79"/>
        <v>2246049913631.0093</v>
      </c>
      <c r="AZ112" s="357">
        <f t="shared" si="80"/>
        <v>2515575903266.731</v>
      </c>
      <c r="BA112" s="357">
        <f t="shared" si="81"/>
        <v>2817445011658.7388</v>
      </c>
      <c r="BB112" s="357">
        <f t="shared" si="82"/>
        <v>3155538413057.7871</v>
      </c>
      <c r="BC112" s="357">
        <f t="shared" si="83"/>
        <v>3534203022624.7227</v>
      </c>
      <c r="BD112" s="357">
        <f t="shared" si="84"/>
        <v>3958307385339.6899</v>
      </c>
      <c r="BE112" s="357">
        <f t="shared" si="85"/>
        <v>4433304271580.4531</v>
      </c>
      <c r="BF112" s="357">
        <f t="shared" si="86"/>
        <v>4965300784170.1084</v>
      </c>
      <c r="BG112" s="356">
        <f>(AK112*SUMPRODUCT(DA$10:DA$13,DA$28:DA$31)+AV112*SUMPRODUCT(DA$14:DA$23,DA$32:DA$41))*'Projeções - Receitas'!T$23+(AK112*DA$11*'Projeções - Receitas'!T$25)</f>
        <v>63287212210.541191</v>
      </c>
      <c r="BH112" s="356">
        <f>(AL112*SUMPRODUCT(DB$10:DB$13,DB$28:DB$31)+AW112*SUMPRODUCT(DB$14:DB$23,DB$32:DB$41))*'Projeções - Receitas'!U$23+(AL112*DB$11*'Projeções - Receitas'!U$25)</f>
        <v>51004651823.602463</v>
      </c>
      <c r="BI112" s="356">
        <f>(AM112*SUMPRODUCT(DC$10:DC$13,DC$28:DC$31)+AX112*SUMPRODUCT(DC$14:DC$23,DC$32:DC$41))*'Projeções - Receitas'!V$23+(AM112*DC$11*'Projeções - Receitas'!V$25)</f>
        <v>56435697479.556686</v>
      </c>
      <c r="BJ112" s="356">
        <f>(AN112*SUMPRODUCT(DD$10:DD$13,DD$28:DD$31)+AY112*SUMPRODUCT(DD$14:DD$23,DD$32:DD$41))*'Projeções - Receitas'!W$23+(AN112*DD$11*'Projeções - Receitas'!W$25)</f>
        <v>62388972153.24231</v>
      </c>
      <c r="BK112" s="356">
        <f>(AO112*SUMPRODUCT(DE$10:DE$13,DE$28:DE$31)+AZ112*SUMPRODUCT(DE$14:DE$23,DE$32:DE$41))*'Projeções - Receitas'!X$23+(AO112*DE$11*'Projeções - Receitas'!X$25)</f>
        <v>68938614318.012405</v>
      </c>
      <c r="BL112" s="356">
        <f>(AP112*SUMPRODUCT(DF$10:DF$13,DF$28:DF$31)+BA112*SUMPRODUCT(DF$14:DF$23,DF$32:DF$41))*'Projeções - Receitas'!Y$23+(AP112*DF$11*'Projeções - Receitas'!Y$25)</f>
        <v>76161769403.320587</v>
      </c>
      <c r="BM112" s="356">
        <f>(AQ112*SUMPRODUCT(DG$10:DG$13,DG$28:DG$31)+BB112*SUMPRODUCT(DG$14:DG$23,DG$32:DG$41))*'Projeções - Receitas'!Z$23+(AQ112*DG$11*'Projeções - Receitas'!Z$25)</f>
        <v>84132226713.076782</v>
      </c>
      <c r="BN112" s="356">
        <f>(AR112*SUMPRODUCT(DH$10:DH$13,DH$28:DH$31)+BC112*SUMPRODUCT(DH$14:DH$23,DH$32:DH$41))*'Projeções - Receitas'!AA$23+(AR112*DH$11*'Projeções - Receitas'!AA$25)</f>
        <v>92923688548.547394</v>
      </c>
      <c r="BO112" s="356">
        <f>(AS112*SUMPRODUCT(DI$10:DI$13,DI$28:DI$31)+BD112*SUMPRODUCT(DI$14:DI$23,DI$32:DI$41))*'Projeções - Receitas'!AB$23+(AS112*DI$11*'Projeções - Receitas'!AB$25)</f>
        <v>102617649530.51869</v>
      </c>
      <c r="BP112" s="356">
        <f>(AT112*SUMPRODUCT(DJ$10:DJ$13,DJ$28:DJ$31)+BE112*SUMPRODUCT(DJ$14:DJ$23,DJ$32:DJ$41))*'Projeções - Receitas'!AC$23+(AT112*DJ$11*'Projeções - Receitas'!AC$25)</f>
        <v>113306111573.24382</v>
      </c>
      <c r="BQ112" s="356">
        <f>(AU112*SUMPRODUCT(DK$10:DK$13,DK$28:DK$31)+BF112*SUMPRODUCT(DK$14:DK$23,DK$32:DK$41))*'Projeções - Receitas'!AD$23+(AU112*DK$11*'Projeções - Receitas'!AD$25)</f>
        <v>146499176026.67041</v>
      </c>
      <c r="BR112" s="357">
        <f>((BG112+'DRE + DCF'!T$12)*(1+'DRE + DCF'!T$15)+'DRE + DCF'!T$18)*(1+'DRE + DCF'!T$25)*'DRE + DCF'!T$33</f>
        <v>35155088657.076553</v>
      </c>
      <c r="BS112" s="357">
        <f>((BH112+'DRE + DCF'!U$12)*(1+'DRE + DCF'!U$15)+'DRE + DCF'!U$18)*(1+'DRE + DCF'!U$25)*'DRE + DCF'!U$33</f>
        <v>26788814964.018593</v>
      </c>
      <c r="BT112" s="357">
        <f>((BI112+'DRE + DCF'!V$12)*(1+'DRE + DCF'!V$15)+'DRE + DCF'!V$18)*(1+'DRE + DCF'!V$25)*'DRE + DCF'!V$33</f>
        <v>29731422238.683804</v>
      </c>
      <c r="BU112" s="357">
        <f>((BJ112+'DRE + DCF'!W$12)*(1+'DRE + DCF'!W$15)+'DRE + DCF'!W$18)*(1+'DRE + DCF'!W$25)*'DRE + DCF'!W$33</f>
        <v>32924407089.851696</v>
      </c>
      <c r="BV112" s="357">
        <f>((BK112+'DRE + DCF'!X$12)*(1+'DRE + DCF'!X$15)+'DRE + DCF'!X$18)*(1+'DRE + DCF'!X$25)*'DRE + DCF'!X$33</f>
        <v>36415262024.791794</v>
      </c>
      <c r="BW112" s="357">
        <f>((BL112+'DRE + DCF'!Y$12)*(1+'DRE + DCF'!Y$15)+'DRE + DCF'!Y$18)*(1+'DRE + DCF'!Y$25)*'DRE + DCF'!Y$33</f>
        <v>40253148094.939613</v>
      </c>
      <c r="BX112" s="357">
        <f>((BM112+'DRE + DCF'!Z$12)*(1+'DRE + DCF'!Z$15)+'DRE + DCF'!Z$18)*(1+'DRE + DCF'!Z$25)*'DRE + DCF'!Z$33</f>
        <v>44485193349.74794</v>
      </c>
      <c r="BY112" s="357">
        <f>((BN112+'DRE + DCF'!AA$12)*(1+'DRE + DCF'!AA$15)+'DRE + DCF'!AA$18)*(1+'DRE + DCF'!AA$25)*'DRE + DCF'!AA$33</f>
        <v>49154786275.972847</v>
      </c>
      <c r="BZ112" s="357">
        <f>((BO112+'DRE + DCF'!AB$12)*(1+'DRE + DCF'!AB$15)+'DRE + DCF'!AB$18)*(1+'DRE + DCF'!AB$25)*'DRE + DCF'!AB$33</f>
        <v>54309171659.529556</v>
      </c>
      <c r="CA112" s="357">
        <f>((BP112+'DRE + DCF'!AC$12)*(1+'DRE + DCF'!AC$15)+'DRE + DCF'!AC$18)*(1+'DRE + DCF'!AC$25)*'DRE + DCF'!AC$33</f>
        <v>60002223653.100021</v>
      </c>
      <c r="CB112" s="357">
        <f>((BQ112+'DRE + DCF'!AD$12)*(1+'DRE + DCF'!AD$15)+'DRE + DCF'!AD$18)*(1+'DRE + DCF'!AD$25)*'DRE + DCF'!AD$33</f>
        <v>77501821424.776352</v>
      </c>
      <c r="CC112" s="357">
        <f>BR112*(1-DA$47)+('DRE + DCF'!N$53*10^6)</f>
        <v>200075589615.24359</v>
      </c>
      <c r="CD112" s="357">
        <f>BS112*(1-DB$47)+('DRE + DCF'!T$53*10^6)</f>
        <v>201403229536.72412</v>
      </c>
      <c r="CE112" s="357">
        <f>BT112*(1-DC$47)+('DRE + DCF'!U$53*10^6)</f>
        <v>220467189789.12952</v>
      </c>
      <c r="CF112" s="357">
        <f>BU112*(1-DD$47)+('DRE + DCF'!V$53*10^6)</f>
        <v>241575852867.6503</v>
      </c>
      <c r="CG112" s="357">
        <f>BV112*(1-DE$47)+('DRE + DCF'!W$53*10^6)</f>
        <v>264920159784.81702</v>
      </c>
      <c r="CH112" s="357">
        <f>BW112*(1-DF$47)+('DRE + DCF'!X$53*10^6)</f>
        <v>290722280160.28998</v>
      </c>
      <c r="CI112" s="357">
        <f>BX112*(1-DG$47)+('DRE + DCF'!Y$53*10^6)</f>
        <v>319234456229.41492</v>
      </c>
      <c r="CJ112" s="357">
        <f>BY112*(1-DH$47)+('DRE + DCF'!Z$53*10^6)</f>
        <v>350736670534.8797</v>
      </c>
      <c r="CK112" s="357">
        <f>BZ112*(1-DI$47)+('DRE + DCF'!AA$53*10^6)</f>
        <v>385538949580.9325</v>
      </c>
      <c r="CL112" s="357">
        <f>CA112*(1-DJ$47)+('DRE + DCF'!AB$53*10^6)</f>
        <v>423985519093.27374</v>
      </c>
      <c r="CM112" s="357">
        <f>CB112*(1-DK$47)+('DRE + DCF'!AC$53*10^6)</f>
        <v>473183448225.53876</v>
      </c>
      <c r="CN112" s="357">
        <f t="shared" si="87"/>
        <v>1127075193157.1736</v>
      </c>
      <c r="CO112" s="357">
        <f t="shared" si="88"/>
        <v>1196981898870.7825</v>
      </c>
      <c r="CP112" s="357">
        <f t="shared" si="89"/>
        <v>1142482500405.1831</v>
      </c>
      <c r="CQ112" s="357">
        <f t="shared" si="90"/>
        <v>1279580400453.8052</v>
      </c>
      <c r="CR112" s="357">
        <f t="shared" si="91"/>
        <v>1433130048508.262</v>
      </c>
      <c r="CS112" s="357">
        <f t="shared" si="92"/>
        <v>1605105654329.2534</v>
      </c>
      <c r="CT112" s="357">
        <f t="shared" si="93"/>
        <v>1797718332848.7639</v>
      </c>
      <c r="CU112" s="357">
        <f t="shared" si="94"/>
        <v>2013444532790.616</v>
      </c>
      <c r="CV112" s="357">
        <f t="shared" si="95"/>
        <v>2255057876725.4902</v>
      </c>
      <c r="CW112" s="357">
        <f t="shared" si="96"/>
        <v>2525664821932.5493</v>
      </c>
      <c r="CX112" s="358">
        <f t="shared" si="97"/>
        <v>2828744600564.4556</v>
      </c>
    </row>
    <row r="113" spans="4:102" ht="30" customHeight="1" x14ac:dyDescent="0.25">
      <c r="D113" s="355">
        <f t="shared" si="55"/>
        <v>2.025553913262762E-2</v>
      </c>
      <c r="E113" s="64">
        <f t="shared" si="56"/>
        <v>1.0999045050688272E-2</v>
      </c>
      <c r="F113" s="64">
        <f t="shared" si="57"/>
        <v>3.5701289624018501E-2</v>
      </c>
      <c r="G113" s="64">
        <f t="shared" si="58"/>
        <v>3.1524131807072031E-2</v>
      </c>
      <c r="H113" s="64">
        <f t="shared" si="59"/>
        <v>2.7587095534980843E-2</v>
      </c>
      <c r="I113" s="64">
        <f t="shared" si="60"/>
        <v>2.3857966857496776E-2</v>
      </c>
      <c r="J113" s="64">
        <f t="shared" si="61"/>
        <v>2.0313650525353222E-2</v>
      </c>
      <c r="K113" s="64">
        <f t="shared" si="62"/>
        <v>1.693490095370051E-2</v>
      </c>
      <c r="L113" s="64">
        <f t="shared" si="63"/>
        <v>1.3705305271928342E-2</v>
      </c>
      <c r="M113" s="64">
        <f t="shared" si="64"/>
        <v>1.0611194851011141E-2</v>
      </c>
      <c r="N113" s="64">
        <f t="shared" si="65"/>
        <v>1.0018451527113365E-2</v>
      </c>
      <c r="O113" s="64">
        <f t="shared" si="99"/>
        <v>5.1000000000000038E-2</v>
      </c>
      <c r="P113" s="64">
        <f t="shared" si="99"/>
        <v>5.1000000000000038E-2</v>
      </c>
      <c r="Q113" s="64">
        <f t="shared" si="100"/>
        <v>5.1000000000000038E-2</v>
      </c>
      <c r="R113" s="64">
        <f t="shared" si="101"/>
        <v>5.1000000000000038E-2</v>
      </c>
      <c r="S113" s="64">
        <f t="shared" si="102"/>
        <v>5.1000000000000038E-2</v>
      </c>
      <c r="T113" s="64">
        <f t="shared" si="103"/>
        <v>5.1000000000000038E-2</v>
      </c>
      <c r="U113" s="64">
        <f t="shared" si="104"/>
        <v>5.1000000000000038E-2</v>
      </c>
      <c r="V113" s="64">
        <f t="shared" si="105"/>
        <v>5.1000000000000038E-2</v>
      </c>
      <c r="W113" s="64">
        <f t="shared" si="106"/>
        <v>5.1000000000000038E-2</v>
      </c>
      <c r="X113" s="64">
        <f t="shared" si="107"/>
        <v>5.1000000000000038E-2</v>
      </c>
      <c r="Y113" s="64">
        <f t="shared" si="108"/>
        <v>5.1000000000000038E-2</v>
      </c>
      <c r="Z113" s="64">
        <f t="shared" si="66"/>
        <v>0.17744301737443488</v>
      </c>
      <c r="AA113" s="64">
        <f t="shared" si="98"/>
        <v>0.16818652329249553</v>
      </c>
      <c r="AB113" s="64">
        <f t="shared" si="67"/>
        <v>0.19288876786582576</v>
      </c>
      <c r="AC113" s="64">
        <f t="shared" si="68"/>
        <v>0.18871161004887929</v>
      </c>
      <c r="AD113" s="64">
        <f t="shared" si="69"/>
        <v>0.1847745737767881</v>
      </c>
      <c r="AE113" s="64">
        <f t="shared" si="70"/>
        <v>0.18104544509930404</v>
      </c>
      <c r="AF113" s="64">
        <f t="shared" si="71"/>
        <v>0.17750112876716048</v>
      </c>
      <c r="AG113" s="64">
        <f t="shared" si="72"/>
        <v>0.17412237919550777</v>
      </c>
      <c r="AH113" s="64">
        <f t="shared" si="73"/>
        <v>0.1708927835137356</v>
      </c>
      <c r="AI113" s="64">
        <f t="shared" si="74"/>
        <v>0.1677986730928184</v>
      </c>
      <c r="AJ113" s="64">
        <f t="shared" si="75"/>
        <v>0.16720592976892062</v>
      </c>
      <c r="AK113" s="356">
        <f>(1+O113)*'Projeções - Receitas'!N$34</f>
        <v>1937184620420.0688</v>
      </c>
      <c r="AL113" s="356">
        <f>(1+P113)*'Projeções - Receitas'!T$34</f>
        <v>2041118358478.696</v>
      </c>
      <c r="AM113" s="356">
        <f>(1+Q113)*'Projeções - Receitas'!U$34</f>
        <v>2286052561496.1396</v>
      </c>
      <c r="AN113" s="356">
        <f>(1+R113)*'Projeções - Receitas'!V$34</f>
        <v>2560378868875.6768</v>
      </c>
      <c r="AO113" s="356">
        <f>(1+S113)*'Projeções - Receitas'!W$34</f>
        <v>2867624333140.7583</v>
      </c>
      <c r="AP113" s="356">
        <f>(1+T113)*'Projeções - Receitas'!X$34</f>
        <v>3211739253117.6494</v>
      </c>
      <c r="AQ113" s="356">
        <f>(1+U113)*'Projeções - Receitas'!Y$34</f>
        <v>3597147963491.7676</v>
      </c>
      <c r="AR113" s="356">
        <f>(1+V113)*'Projeções - Receitas'!Z$34</f>
        <v>4028805719110.7798</v>
      </c>
      <c r="AS113" s="356">
        <f>(1+W113)*'Projeções - Receitas'!AA$34</f>
        <v>4512262405404.0742</v>
      </c>
      <c r="AT113" s="356">
        <f>(1+X113)*'Projeções - Receitas'!AB$34</f>
        <v>5053733894052.5635</v>
      </c>
      <c r="AU113" s="356">
        <f>(1+Y113)*'Projeções - Receitas'!AC$34</f>
        <v>5660181961338.8721</v>
      </c>
      <c r="AV113" s="357">
        <f t="shared" si="76"/>
        <v>1700171926609.1921</v>
      </c>
      <c r="AW113" s="357">
        <f t="shared" si="77"/>
        <v>1791389470777.2405</v>
      </c>
      <c r="AX113" s="357">
        <f t="shared" si="78"/>
        <v>2006356207270.5093</v>
      </c>
      <c r="AY113" s="357">
        <f t="shared" si="79"/>
        <v>2247118952142.9707</v>
      </c>
      <c r="AZ113" s="357">
        <f t="shared" si="80"/>
        <v>2516773226400.1274</v>
      </c>
      <c r="BA113" s="357">
        <f t="shared" si="81"/>
        <v>2818786013568.1431</v>
      </c>
      <c r="BB113" s="357">
        <f t="shared" si="82"/>
        <v>3157040335196.3203</v>
      </c>
      <c r="BC113" s="357">
        <f t="shared" si="83"/>
        <v>3535885175419.8789</v>
      </c>
      <c r="BD113" s="357">
        <f t="shared" si="84"/>
        <v>3960191396470.2651</v>
      </c>
      <c r="BE113" s="357">
        <f t="shared" si="85"/>
        <v>4435414364046.6973</v>
      </c>
      <c r="BF113" s="357">
        <f t="shared" si="86"/>
        <v>4967664087732.3018</v>
      </c>
      <c r="BG113" s="356">
        <f>(AK113*SUMPRODUCT(DA$10:DA$13,DA$28:DA$31)+AV113*SUMPRODUCT(DA$14:DA$23,DA$32:DA$41))*'Projeções - Receitas'!T$23+(AK113*DA$11*'Projeções - Receitas'!T$25)</f>
        <v>63317334634.249199</v>
      </c>
      <c r="BH113" s="356">
        <f>(AL113*SUMPRODUCT(DB$10:DB$13,DB$28:DB$31)+AW113*SUMPRODUCT(DB$14:DB$23,DB$32:DB$41))*'Projeções - Receitas'!U$23+(AL113*DB$11*'Projeções - Receitas'!U$25)</f>
        <v>51028928192.866447</v>
      </c>
      <c r="BI113" s="356">
        <f>(AM113*SUMPRODUCT(DC$10:DC$13,DC$28:DC$31)+AX113*SUMPRODUCT(DC$14:DC$23,DC$32:DC$41))*'Projeções - Receitas'!V$23+(AM113*DC$11*'Projeções - Receitas'!V$25)</f>
        <v>56462558830.09433</v>
      </c>
      <c r="BJ113" s="356">
        <f>(AN113*SUMPRODUCT(DD$10:DD$13,DD$28:DD$31)+AY113*SUMPRODUCT(DD$14:DD$23,DD$32:DD$41))*'Projeções - Receitas'!W$23+(AN113*DD$11*'Projeções - Receitas'!W$25)</f>
        <v>62418667047.175362</v>
      </c>
      <c r="BK113" s="356">
        <f>(AO113*SUMPRODUCT(DE$10:DE$13,DE$28:DE$31)+AZ113*SUMPRODUCT(DE$14:DE$23,DE$32:DE$41))*'Projeções - Receitas'!X$23+(AO113*DE$11*'Projeções - Receitas'!X$25)</f>
        <v>68971426604.694016</v>
      </c>
      <c r="BL113" s="356">
        <f>(AP113*SUMPRODUCT(DF$10:DF$13,DF$28:DF$31)+BA113*SUMPRODUCT(DF$14:DF$23,DF$32:DF$41))*'Projeções - Receitas'!Y$23+(AP113*DF$11*'Projeções - Receitas'!Y$25)</f>
        <v>76198019650.537796</v>
      </c>
      <c r="BM113" s="356">
        <f>(AQ113*SUMPRODUCT(DG$10:DG$13,DG$28:DG$31)+BB113*SUMPRODUCT(DG$14:DG$23,DG$32:DG$41))*'Projeções - Receitas'!Z$23+(AQ113*DG$11*'Projeções - Receitas'!Z$25)</f>
        <v>84172270609.656067</v>
      </c>
      <c r="BN113" s="356">
        <f>(AR113*SUMPRODUCT(DH$10:DH$13,DH$28:DH$31)+BC113*SUMPRODUCT(DH$14:DH$23,DH$32:DH$41))*'Projeções - Receitas'!AA$23+(AR113*DH$11*'Projeções - Receitas'!AA$25)</f>
        <v>92967916862.94458</v>
      </c>
      <c r="BO113" s="356">
        <f>(AS113*SUMPRODUCT(DI$10:DI$13,DI$28:DI$31)+BD113*SUMPRODUCT(DI$14:DI$23,DI$32:DI$41))*'Projeções - Receitas'!AB$23+(AS113*DI$11*'Projeções - Receitas'!AB$25)</f>
        <v>102666491819.68127</v>
      </c>
      <c r="BP113" s="356">
        <f>(AT113*SUMPRODUCT(DJ$10:DJ$13,DJ$28:DJ$31)+BE113*SUMPRODUCT(DJ$14:DJ$23,DJ$32:DJ$41))*'Projeções - Receitas'!AC$23+(AT113*DJ$11*'Projeções - Receitas'!AC$25)</f>
        <v>113360041183.70224</v>
      </c>
      <c r="BQ113" s="356">
        <f>(AU113*SUMPRODUCT(DK$10:DK$13,DK$28:DK$31)+BF113*SUMPRODUCT(DK$14:DK$23,DK$32:DK$41))*'Projeções - Receitas'!AD$23+(AU113*DK$11*'Projeções - Receitas'!AD$25)</f>
        <v>146568904335.10773</v>
      </c>
      <c r="BR113" s="357">
        <f>((BG113+'DRE + DCF'!T$12)*(1+'DRE + DCF'!T$15)+'DRE + DCF'!T$18)*(1+'DRE + DCF'!T$25)*'DRE + DCF'!T$33</f>
        <v>35173535292.980103</v>
      </c>
      <c r="BS113" s="357">
        <f>((BH113+'DRE + DCF'!U$12)*(1+'DRE + DCF'!U$15)+'DRE + DCF'!U$18)*(1+'DRE + DCF'!U$25)*'DRE + DCF'!U$33</f>
        <v>26803504495.303905</v>
      </c>
      <c r="BT113" s="357">
        <f>((BI113+'DRE + DCF'!V$12)*(1+'DRE + DCF'!V$15)+'DRE + DCF'!V$18)*(1+'DRE + DCF'!V$25)*'DRE + DCF'!V$33</f>
        <v>29747657476.388962</v>
      </c>
      <c r="BU113" s="357">
        <f>((BJ113+'DRE + DCF'!W$12)*(1+'DRE + DCF'!W$15)+'DRE + DCF'!W$18)*(1+'DRE + DCF'!W$25)*'DRE + DCF'!W$33</f>
        <v>32942334544.315659</v>
      </c>
      <c r="BV113" s="357">
        <f>((BK113+'DRE + DCF'!X$12)*(1+'DRE + DCF'!X$15)+'DRE + DCF'!X$18)*(1+'DRE + DCF'!X$25)*'DRE + DCF'!X$33</f>
        <v>36435048973.454994</v>
      </c>
      <c r="BW113" s="357">
        <f>((BL113+'DRE + DCF'!Y$12)*(1+'DRE + DCF'!Y$15)+'DRE + DCF'!Y$18)*(1+'DRE + DCF'!Y$25)*'DRE + DCF'!Y$33</f>
        <v>40274983347.448944</v>
      </c>
      <c r="BX113" s="357">
        <f>((BM113+'DRE + DCF'!Z$12)*(1+'DRE + DCF'!Z$15)+'DRE + DCF'!Z$18)*(1+'DRE + DCF'!Z$25)*'DRE + DCF'!Z$33</f>
        <v>44509286185.957542</v>
      </c>
      <c r="BY113" s="357">
        <f>((BN113+'DRE + DCF'!AA$12)*(1+'DRE + DCF'!AA$15)+'DRE + DCF'!AA$18)*(1+'DRE + DCF'!AA$25)*'DRE + DCF'!AA$33</f>
        <v>49181366324.538017</v>
      </c>
      <c r="BZ113" s="357">
        <f>((BO113+'DRE + DCF'!AB$12)*(1+'DRE + DCF'!AB$15)+'DRE + DCF'!AB$18)*(1+'DRE + DCF'!AB$25)*'DRE + DCF'!AB$33</f>
        <v>54338491027.880669</v>
      </c>
      <c r="CA113" s="357">
        <f>((BP113+'DRE + DCF'!AC$12)*(1+'DRE + DCF'!AC$15)+'DRE + DCF'!AC$18)*(1+'DRE + DCF'!AC$25)*'DRE + DCF'!AC$33</f>
        <v>60034559819.495667</v>
      </c>
      <c r="CB113" s="357">
        <f>((BQ113+'DRE + DCF'!AD$12)*(1+'DRE + DCF'!AD$15)+'DRE + DCF'!AD$18)*(1+'DRE + DCF'!AD$25)*'DRE + DCF'!AD$33</f>
        <v>77542730637.994095</v>
      </c>
      <c r="CC113" s="357">
        <f>BR113*(1-DA$47)+('DRE + DCF'!N$53*10^6)</f>
        <v>200086811859.92264</v>
      </c>
      <c r="CD113" s="357">
        <f>BS113*(1-DB$47)+('DRE + DCF'!T$53*10^6)</f>
        <v>201412043255.4953</v>
      </c>
      <c r="CE113" s="357">
        <f>BT113*(1-DC$47)+('DRE + DCF'!U$53*10^6)</f>
        <v>220476930931.75262</v>
      </c>
      <c r="CF113" s="357">
        <f>BU113*(1-DD$47)+('DRE + DCF'!V$53*10^6)</f>
        <v>241586609340.32867</v>
      </c>
      <c r="CG113" s="357">
        <f>BV113*(1-DE$47)+('DRE + DCF'!W$53*10^6)</f>
        <v>264932031954.01492</v>
      </c>
      <c r="CH113" s="357">
        <f>BW113*(1-DF$47)+('DRE + DCF'!X$53*10^6)</f>
        <v>290735381311.79559</v>
      </c>
      <c r="CI113" s="357">
        <f>BX113*(1-DG$47)+('DRE + DCF'!Y$53*10^6)</f>
        <v>319248911931.14069</v>
      </c>
      <c r="CJ113" s="357">
        <f>BY113*(1-DH$47)+('DRE + DCF'!Z$53*10^6)</f>
        <v>350752618564.0188</v>
      </c>
      <c r="CK113" s="357">
        <f>BZ113*(1-DI$47)+('DRE + DCF'!AA$53*10^6)</f>
        <v>385556541201.94318</v>
      </c>
      <c r="CL113" s="357">
        <f>CA113*(1-DJ$47)+('DRE + DCF'!AB$53*10^6)</f>
        <v>424004920793.11115</v>
      </c>
      <c r="CM113" s="357">
        <f>CB113*(1-DK$47)+('DRE + DCF'!AC$53*10^6)</f>
        <v>473207993753.46942</v>
      </c>
      <c r="CN113" s="357">
        <f t="shared" si="87"/>
        <v>1127611640179.1428</v>
      </c>
      <c r="CO113" s="357">
        <f t="shared" si="88"/>
        <v>1197551618955.9185</v>
      </c>
      <c r="CP113" s="357">
        <f t="shared" si="89"/>
        <v>1143026280748.0698</v>
      </c>
      <c r="CQ113" s="357">
        <f t="shared" si="90"/>
        <v>1280189434437.8384</v>
      </c>
      <c r="CR113" s="357">
        <f t="shared" si="91"/>
        <v>1433812166570.3792</v>
      </c>
      <c r="CS113" s="357">
        <f t="shared" si="92"/>
        <v>1605869626558.8247</v>
      </c>
      <c r="CT113" s="357">
        <f t="shared" si="93"/>
        <v>1798573981745.8838</v>
      </c>
      <c r="CU113" s="357">
        <f t="shared" si="94"/>
        <v>2014402859555.3899</v>
      </c>
      <c r="CV113" s="357">
        <f t="shared" si="95"/>
        <v>2256131202702.0371</v>
      </c>
      <c r="CW113" s="357">
        <f t="shared" si="96"/>
        <v>2526866947026.2817</v>
      </c>
      <c r="CX113" s="358">
        <f t="shared" si="97"/>
        <v>2830090980669.436</v>
      </c>
    </row>
    <row r="114" spans="4:102" ht="30" customHeight="1" x14ac:dyDescent="0.25">
      <c r="D114" s="355">
        <f t="shared" si="55"/>
        <v>2.0181110487564713E-2</v>
      </c>
      <c r="E114" s="64">
        <f t="shared" si="56"/>
        <v>1.0926426761736469E-2</v>
      </c>
      <c r="F114" s="64">
        <f t="shared" si="57"/>
        <v>3.5618087045581559E-2</v>
      </c>
      <c r="G114" s="64">
        <f t="shared" si="58"/>
        <v>3.1442795583152716E-2</v>
      </c>
      <c r="H114" s="64">
        <f t="shared" si="59"/>
        <v>2.7507509365681804E-2</v>
      </c>
      <c r="I114" s="64">
        <f t="shared" si="60"/>
        <v>2.3780032136764495E-2</v>
      </c>
      <c r="J114" s="64">
        <f t="shared" si="61"/>
        <v>2.023728024612631E-2</v>
      </c>
      <c r="K114" s="64">
        <f t="shared" si="62"/>
        <v>1.686001705288187E-2</v>
      </c>
      <c r="L114" s="64">
        <f t="shared" si="63"/>
        <v>1.3631837386926277E-2</v>
      </c>
      <c r="M114" s="64">
        <f t="shared" si="64"/>
        <v>1.0539079220234615E-2</v>
      </c>
      <c r="N114" s="64">
        <f t="shared" si="65"/>
        <v>9.9476121675273754E-3</v>
      </c>
      <c r="O114" s="64">
        <f t="shared" si="99"/>
        <v>5.1500000000000039E-2</v>
      </c>
      <c r="P114" s="64">
        <f t="shared" si="99"/>
        <v>5.1500000000000039E-2</v>
      </c>
      <c r="Q114" s="64">
        <f t="shared" si="100"/>
        <v>5.1500000000000039E-2</v>
      </c>
      <c r="R114" s="64">
        <f t="shared" si="101"/>
        <v>5.1500000000000039E-2</v>
      </c>
      <c r="S114" s="64">
        <f t="shared" si="102"/>
        <v>5.1500000000000039E-2</v>
      </c>
      <c r="T114" s="64">
        <f t="shared" si="103"/>
        <v>5.1500000000000039E-2</v>
      </c>
      <c r="U114" s="64">
        <f t="shared" si="104"/>
        <v>5.1500000000000039E-2</v>
      </c>
      <c r="V114" s="64">
        <f t="shared" si="105"/>
        <v>5.1500000000000039E-2</v>
      </c>
      <c r="W114" s="64">
        <f t="shared" si="106"/>
        <v>5.1500000000000039E-2</v>
      </c>
      <c r="X114" s="64">
        <f t="shared" si="107"/>
        <v>5.1500000000000039E-2</v>
      </c>
      <c r="Y114" s="64">
        <f t="shared" si="108"/>
        <v>5.1500000000000039E-2</v>
      </c>
      <c r="Z114" s="64">
        <f t="shared" si="66"/>
        <v>0.17736858872937197</v>
      </c>
      <c r="AA114" s="64">
        <f t="shared" si="98"/>
        <v>0.16811390500354373</v>
      </c>
      <c r="AB114" s="64">
        <f t="shared" si="67"/>
        <v>0.19280556528738882</v>
      </c>
      <c r="AC114" s="64">
        <f t="shared" si="68"/>
        <v>0.18863027382495998</v>
      </c>
      <c r="AD114" s="64">
        <f t="shared" si="69"/>
        <v>0.18469498760748906</v>
      </c>
      <c r="AE114" s="64">
        <f t="shared" si="70"/>
        <v>0.18096751037857176</v>
      </c>
      <c r="AF114" s="64">
        <f t="shared" si="71"/>
        <v>0.17742475848793357</v>
      </c>
      <c r="AG114" s="64">
        <f t="shared" si="72"/>
        <v>0.17404749529468913</v>
      </c>
      <c r="AH114" s="64">
        <f t="shared" si="73"/>
        <v>0.17081931562873354</v>
      </c>
      <c r="AI114" s="64">
        <f t="shared" si="74"/>
        <v>0.16772655746204188</v>
      </c>
      <c r="AJ114" s="64">
        <f t="shared" si="75"/>
        <v>0.16713509040933464</v>
      </c>
      <c r="AK114" s="356">
        <f>(1+O114)*'Projeções - Receitas'!N$34</f>
        <v>1938106211581.0681</v>
      </c>
      <c r="AL114" s="356">
        <f>(1+P114)*'Projeções - Receitas'!T$34</f>
        <v>2042089394805.2798</v>
      </c>
      <c r="AM114" s="356">
        <f>(1+Q114)*'Projeções - Receitas'!U$34</f>
        <v>2287140122181.9136</v>
      </c>
      <c r="AN114" s="356">
        <f>(1+R114)*'Projeções - Receitas'!V$34</f>
        <v>2561596936843.7437</v>
      </c>
      <c r="AO114" s="356">
        <f>(1+S114)*'Projeções - Receitas'!W$34</f>
        <v>2868988569264.9932</v>
      </c>
      <c r="AP114" s="356">
        <f>(1+T114)*'Projeções - Receitas'!X$34</f>
        <v>3213267197576.7925</v>
      </c>
      <c r="AQ114" s="356">
        <f>(1+U114)*'Projeções - Receitas'!Y$34</f>
        <v>3598859261286.0078</v>
      </c>
      <c r="AR114" s="356">
        <f>(1+V114)*'Projeções - Receitas'!Z$34</f>
        <v>4030722372640.3291</v>
      </c>
      <c r="AS114" s="356">
        <f>(1+W114)*'Projeções - Receitas'!AA$34</f>
        <v>4514409057357.1689</v>
      </c>
      <c r="AT114" s="356">
        <f>(1+X114)*'Projeções - Receitas'!AB$34</f>
        <v>5056138144240.0303</v>
      </c>
      <c r="AU114" s="356">
        <f>(1+Y114)*'Projeções - Receitas'!AC$34</f>
        <v>5662874721548.835</v>
      </c>
      <c r="AV114" s="357">
        <f t="shared" si="76"/>
        <v>1700980761969.1396</v>
      </c>
      <c r="AW114" s="357">
        <f t="shared" si="77"/>
        <v>1792241701733.8425</v>
      </c>
      <c r="AX114" s="357">
        <f t="shared" si="78"/>
        <v>2007310705941.9038</v>
      </c>
      <c r="AY114" s="357">
        <f t="shared" si="79"/>
        <v>2248187990654.9326</v>
      </c>
      <c r="AZ114" s="357">
        <f t="shared" si="80"/>
        <v>2517970549533.5249</v>
      </c>
      <c r="BA114" s="357">
        <f t="shared" si="81"/>
        <v>2820127015477.5479</v>
      </c>
      <c r="BB114" s="357">
        <f t="shared" si="82"/>
        <v>3158542257334.854</v>
      </c>
      <c r="BC114" s="357">
        <f t="shared" si="83"/>
        <v>3537567328215.0366</v>
      </c>
      <c r="BD114" s="357">
        <f t="shared" si="84"/>
        <v>3962075407600.8413</v>
      </c>
      <c r="BE114" s="357">
        <f t="shared" si="85"/>
        <v>4437524456512.9434</v>
      </c>
      <c r="BF114" s="357">
        <f t="shared" si="86"/>
        <v>4970027391294.4971</v>
      </c>
      <c r="BG114" s="356">
        <f>(AK114*SUMPRODUCT(DA$10:DA$13,DA$28:DA$31)+AV114*SUMPRODUCT(DA$14:DA$23,DA$32:DA$41))*'Projeções - Receitas'!T$23+(AK114*DA$11*'Projeções - Receitas'!T$25)</f>
        <v>63347457057.957237</v>
      </c>
      <c r="BH114" s="356">
        <f>(AL114*SUMPRODUCT(DB$10:DB$13,DB$28:DB$31)+AW114*SUMPRODUCT(DB$14:DB$23,DB$32:DB$41))*'Projeções - Receitas'!U$23+(AL114*DB$11*'Projeções - Receitas'!U$25)</f>
        <v>51053204562.130424</v>
      </c>
      <c r="BI114" s="356">
        <f>(AM114*SUMPRODUCT(DC$10:DC$13,DC$28:DC$31)+AX114*SUMPRODUCT(DC$14:DC$23,DC$32:DC$41))*'Projeções - Receitas'!V$23+(AM114*DC$11*'Projeções - Receitas'!V$25)</f>
        <v>56489420180.631943</v>
      </c>
      <c r="BJ114" s="356">
        <f>(AN114*SUMPRODUCT(DD$10:DD$13,DD$28:DD$31)+AY114*SUMPRODUCT(DD$14:DD$23,DD$32:DD$41))*'Projeções - Receitas'!W$23+(AN114*DD$11*'Projeções - Receitas'!W$25)</f>
        <v>62448361941.108353</v>
      </c>
      <c r="BK114" s="356">
        <f>(AO114*SUMPRODUCT(DE$10:DE$13,DE$28:DE$31)+AZ114*SUMPRODUCT(DE$14:DE$23,DE$32:DE$41))*'Projeções - Receitas'!X$23+(AO114*DE$11*'Projeções - Receitas'!X$25)</f>
        <v>69004238891.37561</v>
      </c>
      <c r="BL114" s="356">
        <f>(AP114*SUMPRODUCT(DF$10:DF$13,DF$28:DF$31)+BA114*SUMPRODUCT(DF$14:DF$23,DF$32:DF$41))*'Projeções - Receitas'!Y$23+(AP114*DF$11*'Projeções - Receitas'!Y$25)</f>
        <v>76234269897.755035</v>
      </c>
      <c r="BM114" s="356">
        <f>(AQ114*SUMPRODUCT(DG$10:DG$13,DG$28:DG$31)+BB114*SUMPRODUCT(DG$14:DG$23,DG$32:DG$41))*'Projeções - Receitas'!Z$23+(AQ114*DG$11*'Projeções - Receitas'!Z$25)</f>
        <v>84212314506.235382</v>
      </c>
      <c r="BN114" s="356">
        <f>(AR114*SUMPRODUCT(DH$10:DH$13,DH$28:DH$31)+BC114*SUMPRODUCT(DH$14:DH$23,DH$32:DH$41))*'Projeções - Receitas'!AA$23+(AR114*DH$11*'Projeções - Receitas'!AA$25)</f>
        <v>93012145177.341858</v>
      </c>
      <c r="BO114" s="356">
        <f>(AS114*SUMPRODUCT(DI$10:DI$13,DI$28:DI$31)+BD114*SUMPRODUCT(DI$14:DI$23,DI$32:DI$41))*'Projeções - Receitas'!AB$23+(AS114*DI$11*'Projeções - Receitas'!AB$25)</f>
        <v>102715334108.84386</v>
      </c>
      <c r="BP114" s="356">
        <f>(AT114*SUMPRODUCT(DJ$10:DJ$13,DJ$28:DJ$31)+BE114*SUMPRODUCT(DJ$14:DJ$23,DJ$32:DJ$41))*'Projeções - Receitas'!AC$23+(AT114*DJ$11*'Projeções - Receitas'!AC$25)</f>
        <v>113413970794.16075</v>
      </c>
      <c r="BQ114" s="356">
        <f>(AU114*SUMPRODUCT(DK$10:DK$13,DK$28:DK$31)+BF114*SUMPRODUCT(DK$14:DK$23,DK$32:DK$41))*'Projeções - Receitas'!AD$23+(AU114*DK$11*'Projeções - Receitas'!AD$25)</f>
        <v>146638632643.54501</v>
      </c>
      <c r="BR114" s="357">
        <f>((BG114+'DRE + DCF'!T$12)*(1+'DRE + DCF'!T$15)+'DRE + DCF'!T$18)*(1+'DRE + DCF'!T$25)*'DRE + DCF'!T$33</f>
        <v>35191981928.883659</v>
      </c>
      <c r="BS114" s="357">
        <f>((BH114+'DRE + DCF'!U$12)*(1+'DRE + DCF'!U$15)+'DRE + DCF'!U$18)*(1+'DRE + DCF'!U$25)*'DRE + DCF'!U$33</f>
        <v>26818194026.589226</v>
      </c>
      <c r="BT114" s="357">
        <f>((BI114+'DRE + DCF'!V$12)*(1+'DRE + DCF'!V$15)+'DRE + DCF'!V$18)*(1+'DRE + DCF'!V$25)*'DRE + DCF'!V$33</f>
        <v>29763892714.094109</v>
      </c>
      <c r="BU114" s="357">
        <f>((BJ114+'DRE + DCF'!W$12)*(1+'DRE + DCF'!W$15)+'DRE + DCF'!W$18)*(1+'DRE + DCF'!W$25)*'DRE + DCF'!W$33</f>
        <v>32960261998.779564</v>
      </c>
      <c r="BV114" s="357">
        <f>((BK114+'DRE + DCF'!X$12)*(1+'DRE + DCF'!X$15)+'DRE + DCF'!X$18)*(1+'DRE + DCF'!X$25)*'DRE + DCF'!X$33</f>
        <v>36454835922.118172</v>
      </c>
      <c r="BW114" s="357">
        <f>((BL114+'DRE + DCF'!Y$12)*(1+'DRE + DCF'!Y$15)+'DRE + DCF'!Y$18)*(1+'DRE + DCF'!Y$25)*'DRE + DCF'!Y$33</f>
        <v>40296818599.958267</v>
      </c>
      <c r="BX114" s="357">
        <f>((BM114+'DRE + DCF'!Z$12)*(1+'DRE + DCF'!Z$15)+'DRE + DCF'!Z$18)*(1+'DRE + DCF'!Z$25)*'DRE + DCF'!Z$33</f>
        <v>44533379022.167168</v>
      </c>
      <c r="BY114" s="357">
        <f>((BN114+'DRE + DCF'!AA$12)*(1+'DRE + DCF'!AA$15)+'DRE + DCF'!AA$18)*(1+'DRE + DCF'!AA$25)*'DRE + DCF'!AA$33</f>
        <v>49207946373.103233</v>
      </c>
      <c r="BZ114" s="357">
        <f>((BO114+'DRE + DCF'!AB$12)*(1+'DRE + DCF'!AB$15)+'DRE + DCF'!AB$18)*(1+'DRE + DCF'!AB$25)*'DRE + DCF'!AB$33</f>
        <v>54367810396.231781</v>
      </c>
      <c r="CA114" s="357">
        <f>((BP114+'DRE + DCF'!AC$12)*(1+'DRE + DCF'!AC$15)+'DRE + DCF'!AC$18)*(1+'DRE + DCF'!AC$25)*'DRE + DCF'!AC$33</f>
        <v>60066895985.891365</v>
      </c>
      <c r="CB114" s="357">
        <f>((BQ114+'DRE + DCF'!AD$12)*(1+'DRE + DCF'!AD$15)+'DRE + DCF'!AD$18)*(1+'DRE + DCF'!AD$25)*'DRE + DCF'!AD$33</f>
        <v>77583639851.211838</v>
      </c>
      <c r="CC114" s="357">
        <f>BR114*(1-DA$47)+('DRE + DCF'!N$53*10^6)</f>
        <v>200098034104.60172</v>
      </c>
      <c r="CD114" s="357">
        <f>BS114*(1-DB$47)+('DRE + DCF'!T$53*10^6)</f>
        <v>201420856974.26648</v>
      </c>
      <c r="CE114" s="357">
        <f>BT114*(1-DC$47)+('DRE + DCF'!U$53*10^6)</f>
        <v>220486672074.3757</v>
      </c>
      <c r="CF114" s="357">
        <f>BU114*(1-DD$47)+('DRE + DCF'!V$53*10^6)</f>
        <v>241597365813.00702</v>
      </c>
      <c r="CG114" s="357">
        <f>BV114*(1-DE$47)+('DRE + DCF'!W$53*10^6)</f>
        <v>264943904123.21283</v>
      </c>
      <c r="CH114" s="357">
        <f>BW114*(1-DF$47)+('DRE + DCF'!X$53*10^6)</f>
        <v>290748482463.30121</v>
      </c>
      <c r="CI114" s="357">
        <f>BX114*(1-DG$47)+('DRE + DCF'!Y$53*10^6)</f>
        <v>319263367632.86646</v>
      </c>
      <c r="CJ114" s="357">
        <f>BY114*(1-DH$47)+('DRE + DCF'!Z$53*10^6)</f>
        <v>350768566593.15796</v>
      </c>
      <c r="CK114" s="357">
        <f>BZ114*(1-DI$47)+('DRE + DCF'!AA$53*10^6)</f>
        <v>385574132822.95386</v>
      </c>
      <c r="CL114" s="357">
        <f>CA114*(1-DJ$47)+('DRE + DCF'!AB$53*10^6)</f>
        <v>424024322492.94861</v>
      </c>
      <c r="CM114" s="357">
        <f>CB114*(1-DK$47)+('DRE + DCF'!AC$53*10^6)</f>
        <v>473232539281.40009</v>
      </c>
      <c r="CN114" s="357">
        <f t="shared" si="87"/>
        <v>1128148087201.1121</v>
      </c>
      <c r="CO114" s="357">
        <f t="shared" si="88"/>
        <v>1198121339041.0547</v>
      </c>
      <c r="CP114" s="357">
        <f t="shared" si="89"/>
        <v>1143570061090.9568</v>
      </c>
      <c r="CQ114" s="357">
        <f t="shared" si="90"/>
        <v>1280798468421.8718</v>
      </c>
      <c r="CR114" s="357">
        <f t="shared" si="91"/>
        <v>1434494284632.4966</v>
      </c>
      <c r="CS114" s="357">
        <f t="shared" si="92"/>
        <v>1606633598788.3962</v>
      </c>
      <c r="CT114" s="357">
        <f t="shared" si="93"/>
        <v>1799429630643.0039</v>
      </c>
      <c r="CU114" s="357">
        <f t="shared" si="94"/>
        <v>2015361186320.1646</v>
      </c>
      <c r="CV114" s="357">
        <f t="shared" si="95"/>
        <v>2257204528678.5845</v>
      </c>
      <c r="CW114" s="357">
        <f t="shared" si="96"/>
        <v>2528069072120.0151</v>
      </c>
      <c r="CX114" s="358">
        <f t="shared" si="97"/>
        <v>2831437360774.4175</v>
      </c>
    </row>
    <row r="115" spans="4:102" ht="30" customHeight="1" x14ac:dyDescent="0.25">
      <c r="D115" s="355">
        <f t="shared" si="55"/>
        <v>2.0106752592164434E-2</v>
      </c>
      <c r="E115" s="64">
        <f t="shared" si="56"/>
        <v>1.0853877501576514E-2</v>
      </c>
      <c r="F115" s="64">
        <f t="shared" si="57"/>
        <v>3.553496355704816E-2</v>
      </c>
      <c r="G115" s="64">
        <f t="shared" si="58"/>
        <v>3.1361536675035689E-2</v>
      </c>
      <c r="H115" s="64">
        <f t="shared" si="59"/>
        <v>2.7427998848634949E-2</v>
      </c>
      <c r="I115" s="64">
        <f t="shared" si="60"/>
        <v>2.3702171498466401E-2</v>
      </c>
      <c r="J115" s="64">
        <f t="shared" si="61"/>
        <v>2.0160982562221874E-2</v>
      </c>
      <c r="K115" s="64">
        <f t="shared" si="62"/>
        <v>1.6785204334478471E-2</v>
      </c>
      <c r="L115" s="64">
        <f t="shared" si="63"/>
        <v>1.3558439338316852E-2</v>
      </c>
      <c r="M115" s="64">
        <f t="shared" si="64"/>
        <v>1.0467032140437926E-2</v>
      </c>
      <c r="N115" s="64">
        <f t="shared" si="65"/>
        <v>9.8768401457356714E-3</v>
      </c>
      <c r="O115" s="64">
        <f t="shared" si="99"/>
        <v>5.2000000000000039E-2</v>
      </c>
      <c r="P115" s="64">
        <f t="shared" si="99"/>
        <v>5.2000000000000039E-2</v>
      </c>
      <c r="Q115" s="64">
        <f t="shared" si="100"/>
        <v>5.2000000000000039E-2</v>
      </c>
      <c r="R115" s="64">
        <f t="shared" si="101"/>
        <v>5.2000000000000039E-2</v>
      </c>
      <c r="S115" s="64">
        <f t="shared" si="102"/>
        <v>5.2000000000000039E-2</v>
      </c>
      <c r="T115" s="64">
        <f t="shared" si="103"/>
        <v>5.2000000000000039E-2</v>
      </c>
      <c r="U115" s="64">
        <f t="shared" si="104"/>
        <v>5.2000000000000039E-2</v>
      </c>
      <c r="V115" s="64">
        <f t="shared" si="105"/>
        <v>5.2000000000000039E-2</v>
      </c>
      <c r="W115" s="64">
        <f t="shared" si="106"/>
        <v>5.2000000000000039E-2</v>
      </c>
      <c r="X115" s="64">
        <f t="shared" si="107"/>
        <v>5.2000000000000039E-2</v>
      </c>
      <c r="Y115" s="64">
        <f t="shared" si="108"/>
        <v>5.2000000000000039E-2</v>
      </c>
      <c r="Z115" s="64">
        <f t="shared" si="66"/>
        <v>0.17729423083397169</v>
      </c>
      <c r="AA115" s="64">
        <f t="shared" si="98"/>
        <v>0.16804135574338377</v>
      </c>
      <c r="AB115" s="64">
        <f t="shared" si="67"/>
        <v>0.19272244179885542</v>
      </c>
      <c r="AC115" s="64">
        <f t="shared" si="68"/>
        <v>0.18854901491684295</v>
      </c>
      <c r="AD115" s="64">
        <f t="shared" si="69"/>
        <v>0.18461547709044221</v>
      </c>
      <c r="AE115" s="64">
        <f t="shared" si="70"/>
        <v>0.18088964974027366</v>
      </c>
      <c r="AF115" s="64">
        <f t="shared" si="71"/>
        <v>0.17734846080402913</v>
      </c>
      <c r="AG115" s="64">
        <f t="shared" si="72"/>
        <v>0.17397268257628573</v>
      </c>
      <c r="AH115" s="64">
        <f t="shared" si="73"/>
        <v>0.17074591758012411</v>
      </c>
      <c r="AI115" s="64">
        <f t="shared" si="74"/>
        <v>0.16765451038224519</v>
      </c>
      <c r="AJ115" s="64">
        <f t="shared" si="75"/>
        <v>0.16706431838754293</v>
      </c>
      <c r="AK115" s="356">
        <f>(1+O115)*'Projeções - Receitas'!N$34</f>
        <v>1939027802742.0671</v>
      </c>
      <c r="AL115" s="356">
        <f>(1+P115)*'Projeções - Receitas'!T$34</f>
        <v>2043060431131.8633</v>
      </c>
      <c r="AM115" s="356">
        <f>(1+Q115)*'Projeções - Receitas'!U$34</f>
        <v>2288227682867.687</v>
      </c>
      <c r="AN115" s="356">
        <f>(1+R115)*'Projeções - Receitas'!V$34</f>
        <v>2562815004811.8096</v>
      </c>
      <c r="AO115" s="356">
        <f>(1+S115)*'Projeções - Receitas'!W$34</f>
        <v>2870352805389.2275</v>
      </c>
      <c r="AP115" s="356">
        <f>(1+T115)*'Projeções - Receitas'!X$34</f>
        <v>3214795142035.9346</v>
      </c>
      <c r="AQ115" s="356">
        <f>(1+U115)*'Projeções - Receitas'!Y$34</f>
        <v>3600570559080.2471</v>
      </c>
      <c r="AR115" s="356">
        <f>(1+V115)*'Projeções - Receitas'!Z$34</f>
        <v>4032639026169.8774</v>
      </c>
      <c r="AS115" s="356">
        <f>(1+W115)*'Projeções - Receitas'!AA$34</f>
        <v>4516555709310.2627</v>
      </c>
      <c r="AT115" s="356">
        <f>(1+X115)*'Projeções - Receitas'!AB$34</f>
        <v>5058542394427.4951</v>
      </c>
      <c r="AU115" s="356">
        <f>(1+Y115)*'Projeções - Receitas'!AC$34</f>
        <v>5665567481758.7959</v>
      </c>
      <c r="AV115" s="357">
        <f t="shared" si="76"/>
        <v>1701789597329.0869</v>
      </c>
      <c r="AW115" s="357">
        <f t="shared" si="77"/>
        <v>1793093932690.4443</v>
      </c>
      <c r="AX115" s="357">
        <f t="shared" si="78"/>
        <v>2008265204613.2979</v>
      </c>
      <c r="AY115" s="357">
        <f t="shared" si="79"/>
        <v>2249257029166.8936</v>
      </c>
      <c r="AZ115" s="357">
        <f t="shared" si="80"/>
        <v>2519167872666.9214</v>
      </c>
      <c r="BA115" s="357">
        <f t="shared" si="81"/>
        <v>2821468017386.9521</v>
      </c>
      <c r="BB115" s="357">
        <f t="shared" si="82"/>
        <v>3160044179473.3867</v>
      </c>
      <c r="BC115" s="357">
        <f t="shared" si="83"/>
        <v>3539249481010.1934</v>
      </c>
      <c r="BD115" s="357">
        <f t="shared" si="84"/>
        <v>3963959418731.4165</v>
      </c>
      <c r="BE115" s="357">
        <f t="shared" si="85"/>
        <v>4439634548979.1875</v>
      </c>
      <c r="BF115" s="357">
        <f t="shared" si="86"/>
        <v>4972390694856.6914</v>
      </c>
      <c r="BG115" s="356">
        <f>(AK115*SUMPRODUCT(DA$10:DA$13,DA$28:DA$31)+AV115*SUMPRODUCT(DA$14:DA$23,DA$32:DA$41))*'Projeções - Receitas'!T$23+(AK115*DA$11*'Projeções - Receitas'!T$25)</f>
        <v>63377579481.665245</v>
      </c>
      <c r="BH115" s="356">
        <f>(AL115*SUMPRODUCT(DB$10:DB$13,DB$28:DB$31)+AW115*SUMPRODUCT(DB$14:DB$23,DB$32:DB$41))*'Projeções - Receitas'!U$23+(AL115*DB$11*'Projeções - Receitas'!U$25)</f>
        <v>51077480931.394409</v>
      </c>
      <c r="BI115" s="356">
        <f>(AM115*SUMPRODUCT(DC$10:DC$13,DC$28:DC$31)+AX115*SUMPRODUCT(DC$14:DC$23,DC$32:DC$41))*'Projeções - Receitas'!V$23+(AM115*DC$11*'Projeções - Receitas'!V$25)</f>
        <v>56516281531.169563</v>
      </c>
      <c r="BJ115" s="356">
        <f>(AN115*SUMPRODUCT(DD$10:DD$13,DD$28:DD$31)+AY115*SUMPRODUCT(DD$14:DD$23,DD$32:DD$41))*'Projeções - Receitas'!W$23+(AN115*DD$11*'Projeções - Receitas'!W$25)</f>
        <v>62478056835.041359</v>
      </c>
      <c r="BK115" s="356">
        <f>(AO115*SUMPRODUCT(DE$10:DE$13,DE$28:DE$31)+AZ115*SUMPRODUCT(DE$14:DE$23,DE$32:DE$41))*'Projeções - Receitas'!X$23+(AO115*DE$11*'Projeções - Receitas'!X$25)</f>
        <v>69037051178.05722</v>
      </c>
      <c r="BL115" s="356">
        <f>(AP115*SUMPRODUCT(DF$10:DF$13,DF$28:DF$31)+BA115*SUMPRODUCT(DF$14:DF$23,DF$32:DF$41))*'Projeções - Receitas'!Y$23+(AP115*DF$11*'Projeções - Receitas'!Y$25)</f>
        <v>76270520144.972198</v>
      </c>
      <c r="BM115" s="356">
        <f>(AQ115*SUMPRODUCT(DG$10:DG$13,DG$28:DG$31)+BB115*SUMPRODUCT(DG$14:DG$23,DG$32:DG$41))*'Projeções - Receitas'!Z$23+(AQ115*DG$11*'Projeções - Receitas'!Z$25)</f>
        <v>84252358402.814606</v>
      </c>
      <c r="BN115" s="356">
        <f>(AR115*SUMPRODUCT(DH$10:DH$13,DH$28:DH$31)+BC115*SUMPRODUCT(DH$14:DH$23,DH$32:DH$41))*'Projeções - Receitas'!AA$23+(AR115*DH$11*'Projeções - Receitas'!AA$25)</f>
        <v>93056373491.739105</v>
      </c>
      <c r="BO115" s="356">
        <f>(AS115*SUMPRODUCT(DI$10:DI$13,DI$28:DI$31)+BD115*SUMPRODUCT(DI$14:DI$23,DI$32:DI$41))*'Projeções - Receitas'!AB$23+(AS115*DI$11*'Projeções - Receitas'!AB$25)</f>
        <v>102764176398.00644</v>
      </c>
      <c r="BP115" s="356">
        <f>(AT115*SUMPRODUCT(DJ$10:DJ$13,DJ$28:DJ$31)+BE115*SUMPRODUCT(DJ$14:DJ$23,DJ$32:DJ$41))*'Projeções - Receitas'!AC$23+(AT115*DJ$11*'Projeções - Receitas'!AC$25)</f>
        <v>113467900404.6192</v>
      </c>
      <c r="BQ115" s="356">
        <f>(AU115*SUMPRODUCT(DK$10:DK$13,DK$28:DK$31)+BF115*SUMPRODUCT(DK$14:DK$23,DK$32:DK$41))*'Projeções - Receitas'!AD$23+(AU115*DK$11*'Projeções - Receitas'!AD$25)</f>
        <v>146708360951.98221</v>
      </c>
      <c r="BR115" s="357">
        <f>((BG115+'DRE + DCF'!T$12)*(1+'DRE + DCF'!T$15)+'DRE + DCF'!T$18)*(1+'DRE + DCF'!T$25)*'DRE + DCF'!T$33</f>
        <v>35210428564.787209</v>
      </c>
      <c r="BS115" s="357">
        <f>((BH115+'DRE + DCF'!U$12)*(1+'DRE + DCF'!U$15)+'DRE + DCF'!U$18)*(1+'DRE + DCF'!U$25)*'DRE + DCF'!U$33</f>
        <v>26832883557.874546</v>
      </c>
      <c r="BT115" s="357">
        <f>((BI115+'DRE + DCF'!V$12)*(1+'DRE + DCF'!V$15)+'DRE + DCF'!V$18)*(1+'DRE + DCF'!V$25)*'DRE + DCF'!V$33</f>
        <v>29780127951.799263</v>
      </c>
      <c r="BU115" s="357">
        <f>((BJ115+'DRE + DCF'!W$12)*(1+'DRE + DCF'!W$15)+'DRE + DCF'!W$18)*(1+'DRE + DCF'!W$25)*'DRE + DCF'!W$33</f>
        <v>32978189453.243507</v>
      </c>
      <c r="BV115" s="357">
        <f>((BK115+'DRE + DCF'!X$12)*(1+'DRE + DCF'!X$15)+'DRE + DCF'!X$18)*(1+'DRE + DCF'!X$25)*'DRE + DCF'!X$33</f>
        <v>36474622870.781357</v>
      </c>
      <c r="BW115" s="357">
        <f>((BL115+'DRE + DCF'!Y$12)*(1+'DRE + DCF'!Y$15)+'DRE + DCF'!Y$18)*(1+'DRE + DCF'!Y$25)*'DRE + DCF'!Y$33</f>
        <v>40318653852.467545</v>
      </c>
      <c r="BX115" s="357">
        <f>((BM115+'DRE + DCF'!Z$12)*(1+'DRE + DCF'!Z$15)+'DRE + DCF'!Z$18)*(1+'DRE + DCF'!Z$25)*'DRE + DCF'!Z$33</f>
        <v>44557471858.376732</v>
      </c>
      <c r="BY115" s="357">
        <f>((BN115+'DRE + DCF'!AA$12)*(1+'DRE + DCF'!AA$15)+'DRE + DCF'!AA$18)*(1+'DRE + DCF'!AA$25)*'DRE + DCF'!AA$33</f>
        <v>49234526421.668388</v>
      </c>
      <c r="BZ115" s="357">
        <f>((BO115+'DRE + DCF'!AB$12)*(1+'DRE + DCF'!AB$15)+'DRE + DCF'!AB$18)*(1+'DRE + DCF'!AB$25)*'DRE + DCF'!AB$33</f>
        <v>54397129764.582886</v>
      </c>
      <c r="CA115" s="357">
        <f>((BP115+'DRE + DCF'!AC$12)*(1+'DRE + DCF'!AC$15)+'DRE + DCF'!AC$18)*(1+'DRE + DCF'!AC$25)*'DRE + DCF'!AC$33</f>
        <v>60099232152.287033</v>
      </c>
      <c r="CB115" s="357">
        <f>((BQ115+'DRE + DCF'!AD$12)*(1+'DRE + DCF'!AD$15)+'DRE + DCF'!AD$18)*(1+'DRE + DCF'!AD$25)*'DRE + DCF'!AD$33</f>
        <v>77624549064.42955</v>
      </c>
      <c r="CC115" s="357">
        <f>BR115*(1-DA$47)+('DRE + DCF'!N$53*10^6)</f>
        <v>200109256349.28076</v>
      </c>
      <c r="CD115" s="357">
        <f>BS115*(1-DB$47)+('DRE + DCF'!T$53*10^6)</f>
        <v>201429670693.03769</v>
      </c>
      <c r="CE115" s="357">
        <f>BT115*(1-DC$47)+('DRE + DCF'!U$53*10^6)</f>
        <v>220496413216.99881</v>
      </c>
      <c r="CF115" s="357">
        <f>BU115*(1-DD$47)+('DRE + DCF'!V$53*10^6)</f>
        <v>241608122285.68539</v>
      </c>
      <c r="CG115" s="357">
        <f>BV115*(1-DE$47)+('DRE + DCF'!W$53*10^6)</f>
        <v>264955776292.41074</v>
      </c>
      <c r="CH115" s="357">
        <f>BW115*(1-DF$47)+('DRE + DCF'!X$53*10^6)</f>
        <v>290761583614.80676</v>
      </c>
      <c r="CI115" s="357">
        <f>BX115*(1-DG$47)+('DRE + DCF'!Y$53*10^6)</f>
        <v>319277823334.59222</v>
      </c>
      <c r="CJ115" s="357">
        <f>BY115*(1-DH$47)+('DRE + DCF'!Z$53*10^6)</f>
        <v>350784514622.29706</v>
      </c>
      <c r="CK115" s="357">
        <f>BZ115*(1-DI$47)+('DRE + DCF'!AA$53*10^6)</f>
        <v>385591724443.96454</v>
      </c>
      <c r="CL115" s="357">
        <f>CA115*(1-DJ$47)+('DRE + DCF'!AB$53*10^6)</f>
        <v>424043724192.78595</v>
      </c>
      <c r="CM115" s="357">
        <f>CB115*(1-DK$47)+('DRE + DCF'!AC$53*10^6)</f>
        <v>473257084809.33069</v>
      </c>
      <c r="CN115" s="357">
        <f t="shared" si="87"/>
        <v>1128684534223.0811</v>
      </c>
      <c r="CO115" s="357">
        <f t="shared" si="88"/>
        <v>1198691059126.1907</v>
      </c>
      <c r="CP115" s="357">
        <f t="shared" si="89"/>
        <v>1144113841433.8435</v>
      </c>
      <c r="CQ115" s="357">
        <f t="shared" si="90"/>
        <v>1281407502405.9048</v>
      </c>
      <c r="CR115" s="357">
        <f t="shared" si="91"/>
        <v>1435176402694.6138</v>
      </c>
      <c r="CS115" s="357">
        <f t="shared" si="92"/>
        <v>1607397571017.9673</v>
      </c>
      <c r="CT115" s="357">
        <f t="shared" si="93"/>
        <v>1800285279540.1235</v>
      </c>
      <c r="CU115" s="357">
        <f t="shared" si="94"/>
        <v>2016319513084.9387</v>
      </c>
      <c r="CV115" s="357">
        <f t="shared" si="95"/>
        <v>2258277854655.1313</v>
      </c>
      <c r="CW115" s="357">
        <f t="shared" si="96"/>
        <v>2529271197213.7476</v>
      </c>
      <c r="CX115" s="358">
        <f t="shared" si="97"/>
        <v>2832783740879.3979</v>
      </c>
    </row>
    <row r="116" spans="4:102" ht="30" customHeight="1" x14ac:dyDescent="0.25">
      <c r="D116" s="355">
        <f t="shared" si="55"/>
        <v>2.0032465345595885E-2</v>
      </c>
      <c r="E116" s="64">
        <f t="shared" si="56"/>
        <v>1.0781397171830021E-2</v>
      </c>
      <c r="F116" s="64">
        <f t="shared" si="57"/>
        <v>3.5451919045700997E-2</v>
      </c>
      <c r="G116" s="64">
        <f t="shared" si="58"/>
        <v>3.128035497253201E-2</v>
      </c>
      <c r="H116" s="64">
        <f t="shared" si="59"/>
        <v>2.7348563876022386E-2</v>
      </c>
      <c r="I116" s="64">
        <f t="shared" si="60"/>
        <v>2.3624384837021783E-2</v>
      </c>
      <c r="J116" s="64">
        <f t="shared" si="61"/>
        <v>2.0084757370178619E-2</v>
      </c>
      <c r="K116" s="64">
        <f t="shared" si="62"/>
        <v>1.6710462697042711E-2</v>
      </c>
      <c r="L116" s="64">
        <f t="shared" si="63"/>
        <v>1.3485111026570629E-2</v>
      </c>
      <c r="M116" s="64">
        <f t="shared" si="64"/>
        <v>1.0395053513923724E-2</v>
      </c>
      <c r="N116" s="64">
        <f t="shared" si="65"/>
        <v>9.8061353657699635E-3</v>
      </c>
      <c r="O116" s="64">
        <f t="shared" si="99"/>
        <v>5.250000000000004E-2</v>
      </c>
      <c r="P116" s="64">
        <f t="shared" si="99"/>
        <v>5.250000000000004E-2</v>
      </c>
      <c r="Q116" s="64">
        <f t="shared" si="100"/>
        <v>5.250000000000004E-2</v>
      </c>
      <c r="R116" s="64">
        <f t="shared" si="101"/>
        <v>5.250000000000004E-2</v>
      </c>
      <c r="S116" s="64">
        <f t="shared" si="102"/>
        <v>5.250000000000004E-2</v>
      </c>
      <c r="T116" s="64">
        <f t="shared" si="103"/>
        <v>5.250000000000004E-2</v>
      </c>
      <c r="U116" s="64">
        <f t="shared" si="104"/>
        <v>5.250000000000004E-2</v>
      </c>
      <c r="V116" s="64">
        <f t="shared" si="105"/>
        <v>5.250000000000004E-2</v>
      </c>
      <c r="W116" s="64">
        <f t="shared" si="106"/>
        <v>5.250000000000004E-2</v>
      </c>
      <c r="X116" s="64">
        <f t="shared" si="107"/>
        <v>5.250000000000004E-2</v>
      </c>
      <c r="Y116" s="64">
        <f t="shared" si="108"/>
        <v>5.250000000000004E-2</v>
      </c>
      <c r="Z116" s="64">
        <f t="shared" si="66"/>
        <v>0.17721994358740314</v>
      </c>
      <c r="AA116" s="64">
        <f t="shared" si="98"/>
        <v>0.16796887541363728</v>
      </c>
      <c r="AB116" s="64">
        <f t="shared" si="67"/>
        <v>0.19263939728750826</v>
      </c>
      <c r="AC116" s="64">
        <f t="shared" si="68"/>
        <v>0.18846783321433927</v>
      </c>
      <c r="AD116" s="64">
        <f t="shared" si="69"/>
        <v>0.18453604211782965</v>
      </c>
      <c r="AE116" s="64">
        <f t="shared" si="70"/>
        <v>0.18081186307882904</v>
      </c>
      <c r="AF116" s="64">
        <f t="shared" si="71"/>
        <v>0.17727223561198588</v>
      </c>
      <c r="AG116" s="64">
        <f t="shared" si="72"/>
        <v>0.17389794093884997</v>
      </c>
      <c r="AH116" s="64">
        <f t="shared" si="73"/>
        <v>0.17067258926837789</v>
      </c>
      <c r="AI116" s="64">
        <f t="shared" si="74"/>
        <v>0.16758253175573098</v>
      </c>
      <c r="AJ116" s="64">
        <f t="shared" si="75"/>
        <v>0.16699361360757722</v>
      </c>
      <c r="AK116" s="356">
        <f>(1+O116)*'Projeções - Receitas'!N$34</f>
        <v>1939949393903.0662</v>
      </c>
      <c r="AL116" s="356">
        <f>(1+P116)*'Projeções - Receitas'!T$34</f>
        <v>2044031467458.4468</v>
      </c>
      <c r="AM116" s="356">
        <f>(1+Q116)*'Projeções - Receitas'!U$34</f>
        <v>2289315243553.4604</v>
      </c>
      <c r="AN116" s="356">
        <f>(1+R116)*'Projeções - Receitas'!V$34</f>
        <v>2564033072779.876</v>
      </c>
      <c r="AO116" s="356">
        <f>(1+S116)*'Projeções - Receitas'!W$34</f>
        <v>2871717041513.4614</v>
      </c>
      <c r="AP116" s="356">
        <f>(1+T116)*'Projeções - Receitas'!X$34</f>
        <v>3216323086495.0771</v>
      </c>
      <c r="AQ116" s="356">
        <f>(1+U116)*'Projeções - Receitas'!Y$34</f>
        <v>3602281856874.4868</v>
      </c>
      <c r="AR116" s="356">
        <f>(1+V116)*'Projeções - Receitas'!Z$34</f>
        <v>4034555679699.4253</v>
      </c>
      <c r="AS116" s="356">
        <f>(1+W116)*'Projeções - Receitas'!AA$34</f>
        <v>4518702361263.3574</v>
      </c>
      <c r="AT116" s="356">
        <f>(1+X116)*'Projeções - Receitas'!AB$34</f>
        <v>5060946644614.9609</v>
      </c>
      <c r="AU116" s="356">
        <f>(1+Y116)*'Projeções - Receitas'!AC$34</f>
        <v>5668260241968.7568</v>
      </c>
      <c r="AV116" s="357">
        <f t="shared" si="76"/>
        <v>1702598432689.0342</v>
      </c>
      <c r="AW116" s="357">
        <f t="shared" si="77"/>
        <v>1793946163647.0461</v>
      </c>
      <c r="AX116" s="357">
        <f t="shared" si="78"/>
        <v>2009219703284.6919</v>
      </c>
      <c r="AY116" s="357">
        <f t="shared" si="79"/>
        <v>2250326067678.855</v>
      </c>
      <c r="AZ116" s="357">
        <f t="shared" si="80"/>
        <v>2520365195800.3179</v>
      </c>
      <c r="BA116" s="357">
        <f t="shared" si="81"/>
        <v>2822809019296.3564</v>
      </c>
      <c r="BB116" s="357">
        <f t="shared" si="82"/>
        <v>3161546101611.9194</v>
      </c>
      <c r="BC116" s="357">
        <f t="shared" si="83"/>
        <v>3540931633805.3501</v>
      </c>
      <c r="BD116" s="357">
        <f t="shared" si="84"/>
        <v>3965843429861.9927</v>
      </c>
      <c r="BE116" s="357">
        <f t="shared" si="85"/>
        <v>4441744641445.4326</v>
      </c>
      <c r="BF116" s="357">
        <f t="shared" si="86"/>
        <v>4974753998418.8848</v>
      </c>
      <c r="BG116" s="356">
        <f>(AK116*SUMPRODUCT(DA$10:DA$13,DA$28:DA$31)+AV116*SUMPRODUCT(DA$14:DA$23,DA$32:DA$41))*'Projeções - Receitas'!T$23+(AK116*DA$11*'Projeções - Receitas'!T$25)</f>
        <v>63407701905.37323</v>
      </c>
      <c r="BH116" s="356">
        <f>(AL116*SUMPRODUCT(DB$10:DB$13,DB$28:DB$31)+AW116*SUMPRODUCT(DB$14:DB$23,DB$32:DB$41))*'Projeções - Receitas'!U$23+(AL116*DB$11*'Projeções - Receitas'!U$25)</f>
        <v>51101757300.658386</v>
      </c>
      <c r="BI116" s="356">
        <f>(AM116*SUMPRODUCT(DC$10:DC$13,DC$28:DC$31)+AX116*SUMPRODUCT(DC$14:DC$23,DC$32:DC$41))*'Projeções - Receitas'!V$23+(AM116*DC$11*'Projeções - Receitas'!V$25)</f>
        <v>56543142881.707184</v>
      </c>
      <c r="BJ116" s="356">
        <f>(AN116*SUMPRODUCT(DD$10:DD$13,DD$28:DD$31)+AY116*SUMPRODUCT(DD$14:DD$23,DD$32:DD$41))*'Projeções - Receitas'!W$23+(AN116*DD$11*'Projeções - Receitas'!W$25)</f>
        <v>62507751728.97435</v>
      </c>
      <c r="BK116" s="356">
        <f>(AO116*SUMPRODUCT(DE$10:DE$13,DE$28:DE$31)+AZ116*SUMPRODUCT(DE$14:DE$23,DE$32:DE$41))*'Projeções - Receitas'!X$23+(AO116*DE$11*'Projeções - Receitas'!X$25)</f>
        <v>69069863464.738785</v>
      </c>
      <c r="BL116" s="356">
        <f>(AP116*SUMPRODUCT(DF$10:DF$13,DF$28:DF$31)+BA116*SUMPRODUCT(DF$14:DF$23,DF$32:DF$41))*'Projeções - Receitas'!Y$23+(AP116*DF$11*'Projeções - Receitas'!Y$25)</f>
        <v>76306770392.189423</v>
      </c>
      <c r="BM116" s="356">
        <f>(AQ116*SUMPRODUCT(DG$10:DG$13,DG$28:DG$31)+BB116*SUMPRODUCT(DG$14:DG$23,DG$32:DG$41))*'Projeções - Receitas'!Z$23+(AQ116*DG$11*'Projeções - Receitas'!Z$25)</f>
        <v>84292402299.39389</v>
      </c>
      <c r="BN116" s="356">
        <f>(AR116*SUMPRODUCT(DH$10:DH$13,DH$28:DH$31)+BC116*SUMPRODUCT(DH$14:DH$23,DH$32:DH$41))*'Projeções - Receitas'!AA$23+(AR116*DH$11*'Projeções - Receitas'!AA$25)</f>
        <v>93100601806.13623</v>
      </c>
      <c r="BO116" s="356">
        <f>(AS116*SUMPRODUCT(DI$10:DI$13,DI$28:DI$31)+BD116*SUMPRODUCT(DI$14:DI$23,DI$32:DI$41))*'Projeções - Receitas'!AB$23+(AS116*DI$11*'Projeções - Receitas'!AB$25)</f>
        <v>102813018687.16895</v>
      </c>
      <c r="BP116" s="356">
        <f>(AT116*SUMPRODUCT(DJ$10:DJ$13,DJ$28:DJ$31)+BE116*SUMPRODUCT(DJ$14:DJ$23,DJ$32:DJ$41))*'Projeções - Receitas'!AC$23+(AT116*DJ$11*'Projeções - Receitas'!AC$25)</f>
        <v>113521830015.07767</v>
      </c>
      <c r="BQ116" s="356">
        <f>(AU116*SUMPRODUCT(DK$10:DK$13,DK$28:DK$31)+BF116*SUMPRODUCT(DK$14:DK$23,DK$32:DK$41))*'Projeções - Receitas'!AD$23+(AU116*DK$11*'Projeções - Receitas'!AD$25)</f>
        <v>146778089260.41956</v>
      </c>
      <c r="BR116" s="357">
        <f>((BG116+'DRE + DCF'!T$12)*(1+'DRE + DCF'!T$15)+'DRE + DCF'!T$18)*(1+'DRE + DCF'!T$25)*'DRE + DCF'!T$33</f>
        <v>35228875200.690742</v>
      </c>
      <c r="BS116" s="357">
        <f>((BH116+'DRE + DCF'!U$12)*(1+'DRE + DCF'!U$15)+'DRE + DCF'!U$18)*(1+'DRE + DCF'!U$25)*'DRE + DCF'!U$33</f>
        <v>26847573089.159859</v>
      </c>
      <c r="BT116" s="357">
        <f>((BI116+'DRE + DCF'!V$12)*(1+'DRE + DCF'!V$15)+'DRE + DCF'!V$18)*(1+'DRE + DCF'!V$25)*'DRE + DCF'!V$33</f>
        <v>29796363189.504406</v>
      </c>
      <c r="BU116" s="357">
        <f>((BJ116+'DRE + DCF'!W$12)*(1+'DRE + DCF'!W$15)+'DRE + DCF'!W$18)*(1+'DRE + DCF'!W$25)*'DRE + DCF'!W$33</f>
        <v>32996116907.707413</v>
      </c>
      <c r="BV116" s="357">
        <f>((BK116+'DRE + DCF'!X$12)*(1+'DRE + DCF'!X$15)+'DRE + DCF'!X$18)*(1+'DRE + DCF'!X$25)*'DRE + DCF'!X$33</f>
        <v>36494409819.444542</v>
      </c>
      <c r="BW116" s="357">
        <f>((BL116+'DRE + DCF'!Y$12)*(1+'DRE + DCF'!Y$15)+'DRE + DCF'!Y$18)*(1+'DRE + DCF'!Y$25)*'DRE + DCF'!Y$33</f>
        <v>40340489104.976875</v>
      </c>
      <c r="BX116" s="357">
        <f>((BM116+'DRE + DCF'!Z$12)*(1+'DRE + DCF'!Z$15)+'DRE + DCF'!Z$18)*(1+'DRE + DCF'!Z$25)*'DRE + DCF'!Z$33</f>
        <v>44581564694.586349</v>
      </c>
      <c r="BY116" s="357">
        <f>((BN116+'DRE + DCF'!AA$12)*(1+'DRE + DCF'!AA$15)+'DRE + DCF'!AA$18)*(1+'DRE + DCF'!AA$25)*'DRE + DCF'!AA$33</f>
        <v>49261106470.233528</v>
      </c>
      <c r="BZ116" s="357">
        <f>((BO116+'DRE + DCF'!AB$12)*(1+'DRE + DCF'!AB$15)+'DRE + DCF'!AB$18)*(1+'DRE + DCF'!AB$25)*'DRE + DCF'!AB$33</f>
        <v>54426449132.933968</v>
      </c>
      <c r="CA116" s="357">
        <f>((BP116+'DRE + DCF'!AC$12)*(1+'DRE + DCF'!AC$15)+'DRE + DCF'!AC$18)*(1+'DRE + DCF'!AC$25)*'DRE + DCF'!AC$33</f>
        <v>60131568318.682709</v>
      </c>
      <c r="CB116" s="357">
        <f>((BQ116+'DRE + DCF'!AD$12)*(1+'DRE + DCF'!AD$15)+'DRE + DCF'!AD$18)*(1+'DRE + DCF'!AD$25)*'DRE + DCF'!AD$33</f>
        <v>77665458277.647385</v>
      </c>
      <c r="CC116" s="357">
        <f>BR116*(1-DA$47)+('DRE + DCF'!N$53*10^6)</f>
        <v>200120478593.95984</v>
      </c>
      <c r="CD116" s="357">
        <f>BS116*(1-DB$47)+('DRE + DCF'!T$53*10^6)</f>
        <v>201438484411.80887</v>
      </c>
      <c r="CE116" s="357">
        <f>BT116*(1-DC$47)+('DRE + DCF'!U$53*10^6)</f>
        <v>220506154359.62189</v>
      </c>
      <c r="CF116" s="357">
        <f>BU116*(1-DD$47)+('DRE + DCF'!V$53*10^6)</f>
        <v>241618878758.36374</v>
      </c>
      <c r="CG116" s="357">
        <f>BV116*(1-DE$47)+('DRE + DCF'!W$53*10^6)</f>
        <v>264967648461.60864</v>
      </c>
      <c r="CH116" s="357">
        <f>BW116*(1-DF$47)+('DRE + DCF'!X$53*10^6)</f>
        <v>290774684766.31238</v>
      </c>
      <c r="CI116" s="357">
        <f>BX116*(1-DG$47)+('DRE + DCF'!Y$53*10^6)</f>
        <v>319292279036.31799</v>
      </c>
      <c r="CJ116" s="357">
        <f>BY116*(1-DH$47)+('DRE + DCF'!Z$53*10^6)</f>
        <v>350800462651.43616</v>
      </c>
      <c r="CK116" s="357">
        <f>BZ116*(1-DI$47)+('DRE + DCF'!AA$53*10^6)</f>
        <v>385609316064.97516</v>
      </c>
      <c r="CL116" s="357">
        <f>CA116*(1-DJ$47)+('DRE + DCF'!AB$53*10^6)</f>
        <v>424063125892.62341</v>
      </c>
      <c r="CM116" s="357">
        <f>CB116*(1-DK$47)+('DRE + DCF'!AC$53*10^6)</f>
        <v>473281630337.26141</v>
      </c>
      <c r="CN116" s="357">
        <f t="shared" si="87"/>
        <v>1129220981245.0503</v>
      </c>
      <c r="CO116" s="357">
        <f t="shared" si="88"/>
        <v>1199260779211.3264</v>
      </c>
      <c r="CP116" s="357">
        <f t="shared" si="89"/>
        <v>1144657621776.7302</v>
      </c>
      <c r="CQ116" s="357">
        <f t="shared" si="90"/>
        <v>1282016536389.938</v>
      </c>
      <c r="CR116" s="357">
        <f t="shared" si="91"/>
        <v>1435858520756.7307</v>
      </c>
      <c r="CS116" s="357">
        <f t="shared" si="92"/>
        <v>1608161543247.5386</v>
      </c>
      <c r="CT116" s="357">
        <f t="shared" si="93"/>
        <v>1801140928437.2434</v>
      </c>
      <c r="CU116" s="357">
        <f t="shared" si="94"/>
        <v>2017277839849.7126</v>
      </c>
      <c r="CV116" s="357">
        <f t="shared" si="95"/>
        <v>2259351180631.6787</v>
      </c>
      <c r="CW116" s="357">
        <f t="shared" si="96"/>
        <v>2530473322307.4805</v>
      </c>
      <c r="CX116" s="358">
        <f t="shared" si="97"/>
        <v>2834130120984.3784</v>
      </c>
    </row>
    <row r="117" spans="4:102" ht="30" customHeight="1" x14ac:dyDescent="0.25">
      <c r="D117" s="355">
        <f t="shared" si="55"/>
        <v>1.9958248647219706E-2</v>
      </c>
      <c r="E117" s="64">
        <f t="shared" si="56"/>
        <v>1.0708985674305505E-2</v>
      </c>
      <c r="F117" s="64">
        <f t="shared" si="57"/>
        <v>3.5368953399036979E-2</v>
      </c>
      <c r="G117" s="64">
        <f t="shared" si="58"/>
        <v>3.1199250365662262E-2</v>
      </c>
      <c r="H117" s="64">
        <f t="shared" si="59"/>
        <v>2.726920434023089E-2</v>
      </c>
      <c r="I117" s="64">
        <f t="shared" si="60"/>
        <v>2.3546672047050549E-2</v>
      </c>
      <c r="J117" s="64">
        <f t="shared" si="61"/>
        <v>2.0008604566731758E-2</v>
      </c>
      <c r="K117" s="64">
        <f t="shared" si="62"/>
        <v>1.6635792039319558E-2</v>
      </c>
      <c r="L117" s="64">
        <f t="shared" si="63"/>
        <v>1.3411852352347486E-2</v>
      </c>
      <c r="M117" s="64">
        <f t="shared" si="64"/>
        <v>1.032314324318015E-2</v>
      </c>
      <c r="N117" s="64">
        <f t="shared" si="65"/>
        <v>9.7354977318440672E-3</v>
      </c>
      <c r="O117" s="64">
        <f t="shared" si="99"/>
        <v>5.300000000000004E-2</v>
      </c>
      <c r="P117" s="64">
        <f t="shared" si="99"/>
        <v>5.300000000000004E-2</v>
      </c>
      <c r="Q117" s="64">
        <f t="shared" si="100"/>
        <v>5.300000000000004E-2</v>
      </c>
      <c r="R117" s="64">
        <f t="shared" si="101"/>
        <v>5.300000000000004E-2</v>
      </c>
      <c r="S117" s="64">
        <f t="shared" si="102"/>
        <v>5.300000000000004E-2</v>
      </c>
      <c r="T117" s="64">
        <f t="shared" si="103"/>
        <v>5.300000000000004E-2</v>
      </c>
      <c r="U117" s="64">
        <f t="shared" si="104"/>
        <v>5.300000000000004E-2</v>
      </c>
      <c r="V117" s="64">
        <f t="shared" si="105"/>
        <v>5.300000000000004E-2</v>
      </c>
      <c r="W117" s="64">
        <f t="shared" si="106"/>
        <v>5.300000000000004E-2</v>
      </c>
      <c r="X117" s="64">
        <f t="shared" si="107"/>
        <v>5.300000000000004E-2</v>
      </c>
      <c r="Y117" s="64">
        <f t="shared" si="108"/>
        <v>5.300000000000004E-2</v>
      </c>
      <c r="Z117" s="64">
        <f t="shared" si="66"/>
        <v>0.17714572688902697</v>
      </c>
      <c r="AA117" s="64">
        <f t="shared" si="98"/>
        <v>0.16789646391611276</v>
      </c>
      <c r="AB117" s="64">
        <f t="shared" si="67"/>
        <v>0.19255643164084424</v>
      </c>
      <c r="AC117" s="64">
        <f t="shared" si="68"/>
        <v>0.18838672860746952</v>
      </c>
      <c r="AD117" s="64">
        <f t="shared" si="69"/>
        <v>0.18445668258203815</v>
      </c>
      <c r="AE117" s="64">
        <f t="shared" si="70"/>
        <v>0.18073415028885781</v>
      </c>
      <c r="AF117" s="64">
        <f t="shared" si="71"/>
        <v>0.17719608280853902</v>
      </c>
      <c r="AG117" s="64">
        <f t="shared" si="72"/>
        <v>0.17382327028112682</v>
      </c>
      <c r="AH117" s="64">
        <f t="shared" si="73"/>
        <v>0.17059933059415475</v>
      </c>
      <c r="AI117" s="64">
        <f t="shared" si="74"/>
        <v>0.16751062148498741</v>
      </c>
      <c r="AJ117" s="64">
        <f t="shared" si="75"/>
        <v>0.16692297597365133</v>
      </c>
      <c r="AK117" s="356">
        <f>(1+O117)*'Projeções - Receitas'!N$34</f>
        <v>1940870985064.0652</v>
      </c>
      <c r="AL117" s="356">
        <f>(1+P117)*'Projeções - Receitas'!T$34</f>
        <v>2045002503785.0303</v>
      </c>
      <c r="AM117" s="356">
        <f>(1+Q117)*'Projeções - Receitas'!U$34</f>
        <v>2290402804239.2339</v>
      </c>
      <c r="AN117" s="356">
        <f>(1+R117)*'Projeções - Receitas'!V$34</f>
        <v>2565251140747.9424</v>
      </c>
      <c r="AO117" s="356">
        <f>(1+S117)*'Projeções - Receitas'!W$34</f>
        <v>2873081277637.6958</v>
      </c>
      <c r="AP117" s="356">
        <f>(1+T117)*'Projeções - Receitas'!X$34</f>
        <v>3217851030954.2192</v>
      </c>
      <c r="AQ117" s="356">
        <f>(1+U117)*'Projeções - Receitas'!Y$34</f>
        <v>3603993154668.7261</v>
      </c>
      <c r="AR117" s="356">
        <f>(1+V117)*'Projeções - Receitas'!Z$34</f>
        <v>4036472333228.9736</v>
      </c>
      <c r="AS117" s="356">
        <f>(1+W117)*'Projeções - Receitas'!AA$34</f>
        <v>4520849013216.4512</v>
      </c>
      <c r="AT117" s="356">
        <f>(1+X117)*'Projeções - Receitas'!AB$34</f>
        <v>5063350894802.4258</v>
      </c>
      <c r="AU117" s="356">
        <f>(1+Y117)*'Projeções - Receitas'!AC$34</f>
        <v>5670953002178.7178</v>
      </c>
      <c r="AV117" s="357">
        <f t="shared" si="76"/>
        <v>1703407268048.9814</v>
      </c>
      <c r="AW117" s="357">
        <f t="shared" si="77"/>
        <v>1794798394603.6479</v>
      </c>
      <c r="AX117" s="357">
        <f t="shared" si="78"/>
        <v>2010174201956.0857</v>
      </c>
      <c r="AY117" s="357">
        <f t="shared" si="79"/>
        <v>2251395106190.8164</v>
      </c>
      <c r="AZ117" s="357">
        <f t="shared" si="80"/>
        <v>2521562518933.7148</v>
      </c>
      <c r="BA117" s="357">
        <f t="shared" si="81"/>
        <v>2824150021205.7603</v>
      </c>
      <c r="BB117" s="357">
        <f t="shared" si="82"/>
        <v>3163048023750.4521</v>
      </c>
      <c r="BC117" s="357">
        <f t="shared" si="83"/>
        <v>3542613786600.5068</v>
      </c>
      <c r="BD117" s="357">
        <f t="shared" si="84"/>
        <v>3967727440992.5684</v>
      </c>
      <c r="BE117" s="357">
        <f t="shared" si="85"/>
        <v>4443854733911.6768</v>
      </c>
      <c r="BF117" s="357">
        <f t="shared" si="86"/>
        <v>4977117301981.0791</v>
      </c>
      <c r="BG117" s="356">
        <f>(AK117*SUMPRODUCT(DA$10:DA$13,DA$28:DA$31)+AV117*SUMPRODUCT(DA$14:DA$23,DA$32:DA$41))*'Projeções - Receitas'!T$23+(AK117*DA$11*'Projeções - Receitas'!T$25)</f>
        <v>63437824329.081268</v>
      </c>
      <c r="BH117" s="356">
        <f>(AL117*SUMPRODUCT(DB$10:DB$13,DB$28:DB$31)+AW117*SUMPRODUCT(DB$14:DB$23,DB$32:DB$41))*'Projeções - Receitas'!U$23+(AL117*DB$11*'Projeções - Receitas'!U$25)</f>
        <v>51126033669.922333</v>
      </c>
      <c r="BI117" s="356">
        <f>(AM117*SUMPRODUCT(DC$10:DC$13,DC$28:DC$31)+AX117*SUMPRODUCT(DC$14:DC$23,DC$32:DC$41))*'Projeções - Receitas'!V$23+(AM117*DC$11*'Projeções - Receitas'!V$25)</f>
        <v>56570004232.244827</v>
      </c>
      <c r="BJ117" s="356">
        <f>(AN117*SUMPRODUCT(DD$10:DD$13,DD$28:DD$31)+AY117*SUMPRODUCT(DD$14:DD$23,DD$32:DD$41))*'Projeções - Receitas'!W$23+(AN117*DD$11*'Projeções - Receitas'!W$25)</f>
        <v>62537446622.907372</v>
      </c>
      <c r="BK117" s="356">
        <f>(AO117*SUMPRODUCT(DE$10:DE$13,DE$28:DE$31)+AZ117*SUMPRODUCT(DE$14:DE$23,DE$32:DE$41))*'Projeções - Receitas'!X$23+(AO117*DE$11*'Projeções - Receitas'!X$25)</f>
        <v>69102675751.420349</v>
      </c>
      <c r="BL117" s="356">
        <f>(AP117*SUMPRODUCT(DF$10:DF$13,DF$28:DF$31)+BA117*SUMPRODUCT(DF$14:DF$23,DF$32:DF$41))*'Projeções - Receitas'!Y$23+(AP117*DF$11*'Projeções - Receitas'!Y$25)</f>
        <v>76343020639.406631</v>
      </c>
      <c r="BM117" s="356">
        <f>(AQ117*SUMPRODUCT(DG$10:DG$13,DG$28:DG$31)+BB117*SUMPRODUCT(DG$14:DG$23,DG$32:DG$41))*'Projeções - Receitas'!Z$23+(AQ117*DG$11*'Projeções - Receitas'!Z$25)</f>
        <v>84332446195.973175</v>
      </c>
      <c r="BN117" s="356">
        <f>(AR117*SUMPRODUCT(DH$10:DH$13,DH$28:DH$31)+BC117*SUMPRODUCT(DH$14:DH$23,DH$32:DH$41))*'Projeções - Receitas'!AA$23+(AR117*DH$11*'Projeções - Receitas'!AA$25)</f>
        <v>93144830120.533478</v>
      </c>
      <c r="BO117" s="356">
        <f>(AS117*SUMPRODUCT(DI$10:DI$13,DI$28:DI$31)+BD117*SUMPRODUCT(DI$14:DI$23,DI$32:DI$41))*'Projeções - Receitas'!AB$23+(AS117*DI$11*'Projeções - Receitas'!AB$25)</f>
        <v>102861860976.33142</v>
      </c>
      <c r="BP117" s="356">
        <f>(AT117*SUMPRODUCT(DJ$10:DJ$13,DJ$28:DJ$31)+BE117*SUMPRODUCT(DJ$14:DJ$23,DJ$32:DJ$41))*'Projeções - Receitas'!AC$23+(AT117*DJ$11*'Projeções - Receitas'!AC$25)</f>
        <v>113575759625.5361</v>
      </c>
      <c r="BQ117" s="356">
        <f>(AU117*SUMPRODUCT(DK$10:DK$13,DK$28:DK$31)+BF117*SUMPRODUCT(DK$14:DK$23,DK$32:DK$41))*'Projeções - Receitas'!AD$23+(AU117*DK$11*'Projeções - Receitas'!AD$25)</f>
        <v>146847817568.85675</v>
      </c>
      <c r="BR117" s="357">
        <f>((BG117+'DRE + DCF'!T$12)*(1+'DRE + DCF'!T$15)+'DRE + DCF'!T$18)*(1+'DRE + DCF'!T$25)*'DRE + DCF'!T$33</f>
        <v>35247321836.594299</v>
      </c>
      <c r="BS117" s="357">
        <f>((BH117+'DRE + DCF'!U$12)*(1+'DRE + DCF'!U$15)+'DRE + DCF'!U$18)*(1+'DRE + DCF'!U$25)*'DRE + DCF'!U$33</f>
        <v>26862262620.445156</v>
      </c>
      <c r="BT117" s="357">
        <f>((BI117+'DRE + DCF'!V$12)*(1+'DRE + DCF'!V$15)+'DRE + DCF'!V$18)*(1+'DRE + DCF'!V$25)*'DRE + DCF'!V$33</f>
        <v>29812598427.209564</v>
      </c>
      <c r="BU117" s="357">
        <f>((BJ117+'DRE + DCF'!W$12)*(1+'DRE + DCF'!W$15)+'DRE + DCF'!W$18)*(1+'DRE + DCF'!W$25)*'DRE + DCF'!W$33</f>
        <v>33014044362.171356</v>
      </c>
      <c r="BV117" s="357">
        <f>((BK117+'DRE + DCF'!X$12)*(1+'DRE + DCF'!X$15)+'DRE + DCF'!X$18)*(1+'DRE + DCF'!X$25)*'DRE + DCF'!X$33</f>
        <v>36514196768.107697</v>
      </c>
      <c r="BW117" s="357">
        <f>((BL117+'DRE + DCF'!Y$12)*(1+'DRE + DCF'!Y$15)+'DRE + DCF'!Y$18)*(1+'DRE + DCF'!Y$25)*'DRE + DCF'!Y$33</f>
        <v>40362324357.486206</v>
      </c>
      <c r="BX117" s="357">
        <f>((BM117+'DRE + DCF'!Z$12)*(1+'DRE + DCF'!Z$15)+'DRE + DCF'!Z$18)*(1+'DRE + DCF'!Z$25)*'DRE + DCF'!Z$33</f>
        <v>44605657530.795952</v>
      </c>
      <c r="BY117" s="357">
        <f>((BN117+'DRE + DCF'!AA$12)*(1+'DRE + DCF'!AA$15)+'DRE + DCF'!AA$18)*(1+'DRE + DCF'!AA$25)*'DRE + DCF'!AA$33</f>
        <v>49287686518.798706</v>
      </c>
      <c r="BZ117" s="357">
        <f>((BO117+'DRE + DCF'!AB$12)*(1+'DRE + DCF'!AB$15)+'DRE + DCF'!AB$18)*(1+'DRE + DCF'!AB$25)*'DRE + DCF'!AB$33</f>
        <v>54455768501.285027</v>
      </c>
      <c r="CA117" s="357">
        <f>((BP117+'DRE + DCF'!AC$12)*(1+'DRE + DCF'!AC$15)+'DRE + DCF'!AC$18)*(1+'DRE + DCF'!AC$25)*'DRE + DCF'!AC$33</f>
        <v>60163904485.078354</v>
      </c>
      <c r="CB117" s="357">
        <f>((BQ117+'DRE + DCF'!AD$12)*(1+'DRE + DCF'!AD$15)+'DRE + DCF'!AD$18)*(1+'DRE + DCF'!AD$25)*'DRE + DCF'!AD$33</f>
        <v>77706367490.865067</v>
      </c>
      <c r="CC117" s="357">
        <f>BR117*(1-DA$47)+('DRE + DCF'!N$53*10^6)</f>
        <v>200131700838.63889</v>
      </c>
      <c r="CD117" s="357">
        <f>BS117*(1-DB$47)+('DRE + DCF'!T$53*10^6)</f>
        <v>201447298130.58005</v>
      </c>
      <c r="CE117" s="357">
        <f>BT117*(1-DC$47)+('DRE + DCF'!U$53*10^6)</f>
        <v>220515895502.245</v>
      </c>
      <c r="CF117" s="357">
        <f>BU117*(1-DD$47)+('DRE + DCF'!V$53*10^6)</f>
        <v>241629635231.04211</v>
      </c>
      <c r="CG117" s="357">
        <f>BV117*(1-DE$47)+('DRE + DCF'!W$53*10^6)</f>
        <v>264979520630.80655</v>
      </c>
      <c r="CH117" s="357">
        <f>BW117*(1-DF$47)+('DRE + DCF'!X$53*10^6)</f>
        <v>290787785917.81793</v>
      </c>
      <c r="CI117" s="357">
        <f>BX117*(1-DG$47)+('DRE + DCF'!Y$53*10^6)</f>
        <v>319306734738.0437</v>
      </c>
      <c r="CJ117" s="357">
        <f>BY117*(1-DH$47)+('DRE + DCF'!Z$53*10^6)</f>
        <v>350816410680.57526</v>
      </c>
      <c r="CK117" s="357">
        <f>BZ117*(1-DI$47)+('DRE + DCF'!AA$53*10^6)</f>
        <v>385626907685.98578</v>
      </c>
      <c r="CL117" s="357">
        <f>CA117*(1-DJ$47)+('DRE + DCF'!AB$53*10^6)</f>
        <v>424082527592.46075</v>
      </c>
      <c r="CM117" s="357">
        <f>CB117*(1-DK$47)+('DRE + DCF'!AC$53*10^6)</f>
        <v>473306175865.19202</v>
      </c>
      <c r="CN117" s="357">
        <f t="shared" si="87"/>
        <v>1129757428267.0193</v>
      </c>
      <c r="CO117" s="357">
        <f t="shared" si="88"/>
        <v>1199830499296.4624</v>
      </c>
      <c r="CP117" s="357">
        <f t="shared" si="89"/>
        <v>1145201402119.6169</v>
      </c>
      <c r="CQ117" s="357">
        <f t="shared" si="90"/>
        <v>1282625570373.9712</v>
      </c>
      <c r="CR117" s="357">
        <f t="shared" si="91"/>
        <v>1436540638818.8479</v>
      </c>
      <c r="CS117" s="357">
        <f t="shared" si="92"/>
        <v>1608925515477.1096</v>
      </c>
      <c r="CT117" s="357">
        <f t="shared" si="93"/>
        <v>1801996577334.363</v>
      </c>
      <c r="CU117" s="357">
        <f t="shared" si="94"/>
        <v>2018236166614.4868</v>
      </c>
      <c r="CV117" s="357">
        <f t="shared" si="95"/>
        <v>2260424506608.2256</v>
      </c>
      <c r="CW117" s="357">
        <f t="shared" si="96"/>
        <v>2531675447401.2129</v>
      </c>
      <c r="CX117" s="358">
        <f t="shared" si="97"/>
        <v>2835476501089.3589</v>
      </c>
    </row>
    <row r="118" spans="4:102" ht="30" customHeight="1" x14ac:dyDescent="0.25">
      <c r="D118" s="355">
        <f t="shared" si="55"/>
        <v>1.9884102396587611E-2</v>
      </c>
      <c r="E118" s="64">
        <f t="shared" si="56"/>
        <v>1.0636642910997862E-2</v>
      </c>
      <c r="F118" s="64">
        <f t="shared" si="57"/>
        <v>3.5286066504766511E-2</v>
      </c>
      <c r="G118" s="64">
        <f t="shared" si="58"/>
        <v>3.1118222744655644E-2</v>
      </c>
      <c r="H118" s="64">
        <f t="shared" si="59"/>
        <v>2.7189920133851603E-2</v>
      </c>
      <c r="I118" s="64">
        <f t="shared" si="60"/>
        <v>2.3469033023372499E-2</v>
      </c>
      <c r="J118" s="64">
        <f t="shared" si="61"/>
        <v>1.9932524048812628E-2</v>
      </c>
      <c r="K118" s="64">
        <f t="shared" si="62"/>
        <v>1.6561192260246355E-2</v>
      </c>
      <c r="L118" s="64">
        <f t="shared" si="63"/>
        <v>1.3338663216495655E-2</v>
      </c>
      <c r="M118" s="64">
        <f t="shared" si="64"/>
        <v>1.0251301230880583E-2</v>
      </c>
      <c r="N118" s="64">
        <f t="shared" si="65"/>
        <v>9.6649271483537635E-3</v>
      </c>
      <c r="O118" s="64">
        <f t="shared" si="99"/>
        <v>5.3500000000000041E-2</v>
      </c>
      <c r="P118" s="64">
        <f t="shared" si="99"/>
        <v>5.3500000000000041E-2</v>
      </c>
      <c r="Q118" s="64">
        <f t="shared" si="100"/>
        <v>5.3500000000000041E-2</v>
      </c>
      <c r="R118" s="64">
        <f t="shared" si="101"/>
        <v>5.3500000000000041E-2</v>
      </c>
      <c r="S118" s="64">
        <f t="shared" si="102"/>
        <v>5.3500000000000041E-2</v>
      </c>
      <c r="T118" s="64">
        <f t="shared" si="103"/>
        <v>5.3500000000000041E-2</v>
      </c>
      <c r="U118" s="64">
        <f t="shared" si="104"/>
        <v>5.3500000000000041E-2</v>
      </c>
      <c r="V118" s="64">
        <f t="shared" si="105"/>
        <v>5.3500000000000041E-2</v>
      </c>
      <c r="W118" s="64">
        <f t="shared" si="106"/>
        <v>5.3500000000000041E-2</v>
      </c>
      <c r="X118" s="64">
        <f t="shared" si="107"/>
        <v>5.3500000000000041E-2</v>
      </c>
      <c r="Y118" s="64">
        <f t="shared" si="108"/>
        <v>5.3500000000000041E-2</v>
      </c>
      <c r="Z118" s="64">
        <f t="shared" si="66"/>
        <v>0.17707158063839487</v>
      </c>
      <c r="AA118" s="64">
        <f t="shared" si="98"/>
        <v>0.16782412115280512</v>
      </c>
      <c r="AB118" s="64">
        <f t="shared" si="67"/>
        <v>0.19247354474657377</v>
      </c>
      <c r="AC118" s="64">
        <f t="shared" si="68"/>
        <v>0.1883057009864629</v>
      </c>
      <c r="AD118" s="64">
        <f t="shared" si="69"/>
        <v>0.18437739837565886</v>
      </c>
      <c r="AE118" s="64">
        <f t="shared" si="70"/>
        <v>0.18065651126517976</v>
      </c>
      <c r="AF118" s="64">
        <f t="shared" si="71"/>
        <v>0.17712000229061989</v>
      </c>
      <c r="AG118" s="64">
        <f t="shared" si="72"/>
        <v>0.17374867050205361</v>
      </c>
      <c r="AH118" s="64">
        <f t="shared" si="73"/>
        <v>0.17052614145830292</v>
      </c>
      <c r="AI118" s="64">
        <f t="shared" si="74"/>
        <v>0.16743877947268784</v>
      </c>
      <c r="AJ118" s="64">
        <f t="shared" si="75"/>
        <v>0.16685240539016102</v>
      </c>
      <c r="AK118" s="356">
        <f>(1+O118)*'Projeções - Receitas'!N$34</f>
        <v>1941792576225.0645</v>
      </c>
      <c r="AL118" s="356">
        <f>(1+P118)*'Projeções - Receitas'!T$34</f>
        <v>2045973540111.6143</v>
      </c>
      <c r="AM118" s="356">
        <f>(1+Q118)*'Projeções - Receitas'!U$34</f>
        <v>2291490364925.0078</v>
      </c>
      <c r="AN118" s="356">
        <f>(1+R118)*'Projeções - Receitas'!V$34</f>
        <v>2566469208716.0093</v>
      </c>
      <c r="AO118" s="356">
        <f>(1+S118)*'Projeções - Receitas'!W$34</f>
        <v>2874445513761.9307</v>
      </c>
      <c r="AP118" s="356">
        <f>(1+T118)*'Projeções - Receitas'!X$34</f>
        <v>3219378975413.3623</v>
      </c>
      <c r="AQ118" s="356">
        <f>(1+U118)*'Projeções - Receitas'!Y$34</f>
        <v>3605704452462.9663</v>
      </c>
      <c r="AR118" s="356">
        <f>(1+V118)*'Projeções - Receitas'!Z$34</f>
        <v>4038388986758.5229</v>
      </c>
      <c r="AS118" s="356">
        <f>(1+W118)*'Projeções - Receitas'!AA$34</f>
        <v>4522995665169.5459</v>
      </c>
      <c r="AT118" s="356">
        <f>(1+X118)*'Projeções - Receitas'!AB$34</f>
        <v>5065755144989.8926</v>
      </c>
      <c r="AU118" s="356">
        <f>(1+Y118)*'Projeções - Receitas'!AC$34</f>
        <v>5673645762388.6807</v>
      </c>
      <c r="AV118" s="357">
        <f t="shared" si="76"/>
        <v>1704216103408.929</v>
      </c>
      <c r="AW118" s="357">
        <f t="shared" si="77"/>
        <v>1795650625560.2502</v>
      </c>
      <c r="AX118" s="357">
        <f t="shared" si="78"/>
        <v>2011128700627.4802</v>
      </c>
      <c r="AY118" s="357">
        <f t="shared" si="79"/>
        <v>2252464144702.7783</v>
      </c>
      <c r="AZ118" s="357">
        <f t="shared" si="80"/>
        <v>2522759842067.1118</v>
      </c>
      <c r="BA118" s="357">
        <f t="shared" si="81"/>
        <v>2825491023115.1655</v>
      </c>
      <c r="BB118" s="357">
        <f t="shared" si="82"/>
        <v>3164549945888.9858</v>
      </c>
      <c r="BC118" s="357">
        <f t="shared" si="83"/>
        <v>3544295939395.6646</v>
      </c>
      <c r="BD118" s="357">
        <f t="shared" si="84"/>
        <v>3969611452123.1445</v>
      </c>
      <c r="BE118" s="357">
        <f t="shared" si="85"/>
        <v>4445964826377.9229</v>
      </c>
      <c r="BF118" s="357">
        <f t="shared" si="86"/>
        <v>4979480605543.2744</v>
      </c>
      <c r="BG118" s="356">
        <f>(AK118*SUMPRODUCT(DA$10:DA$13,DA$28:DA$31)+AV118*SUMPRODUCT(DA$14:DA$23,DA$32:DA$41))*'Projeções - Receitas'!T$23+(AK118*DA$11*'Projeções - Receitas'!T$25)</f>
        <v>63467946752.789276</v>
      </c>
      <c r="BH118" s="356">
        <f>(AL118*SUMPRODUCT(DB$10:DB$13,DB$28:DB$31)+AW118*SUMPRODUCT(DB$14:DB$23,DB$32:DB$41))*'Projeções - Receitas'!U$23+(AL118*DB$11*'Projeções - Receitas'!U$25)</f>
        <v>51150310039.18631</v>
      </c>
      <c r="BI118" s="356">
        <f>(AM118*SUMPRODUCT(DC$10:DC$13,DC$28:DC$31)+AX118*SUMPRODUCT(DC$14:DC$23,DC$32:DC$41))*'Projeções - Receitas'!V$23+(AM118*DC$11*'Projeções - Receitas'!V$25)</f>
        <v>56596865582.78244</v>
      </c>
      <c r="BJ118" s="356">
        <f>(AN118*SUMPRODUCT(DD$10:DD$13,DD$28:DD$31)+AY118*SUMPRODUCT(DD$14:DD$23,DD$32:DD$41))*'Projeções - Receitas'!W$23+(AN118*DD$11*'Projeções - Receitas'!W$25)</f>
        <v>62567141516.840363</v>
      </c>
      <c r="BK118" s="356">
        <f>(AO118*SUMPRODUCT(DE$10:DE$13,DE$28:DE$31)+AZ118*SUMPRODUCT(DE$14:DE$23,DE$32:DE$41))*'Projeções - Receitas'!X$23+(AO118*DE$11*'Projeções - Receitas'!X$25)</f>
        <v>69135488038.101929</v>
      </c>
      <c r="BL118" s="356">
        <f>(AP118*SUMPRODUCT(DF$10:DF$13,DF$28:DF$31)+BA118*SUMPRODUCT(DF$14:DF$23,DF$32:DF$41))*'Projeções - Receitas'!Y$23+(AP118*DF$11*'Projeções - Receitas'!Y$25)</f>
        <v>76379270886.623749</v>
      </c>
      <c r="BM118" s="356">
        <f>(AQ118*SUMPRODUCT(DG$10:DG$13,DG$28:DG$31)+BB118*SUMPRODUCT(DG$14:DG$23,DG$32:DG$41))*'Projeções - Receitas'!Z$23+(AQ118*DG$11*'Projeções - Receitas'!Z$25)</f>
        <v>84372490092.552444</v>
      </c>
      <c r="BN118" s="356">
        <f>(AR118*SUMPRODUCT(DH$10:DH$13,DH$28:DH$31)+BC118*SUMPRODUCT(DH$14:DH$23,DH$32:DH$41))*'Projeções - Receitas'!AA$23+(AR118*DH$11*'Projeções - Receitas'!AA$25)</f>
        <v>93189058434.930756</v>
      </c>
      <c r="BO118" s="356">
        <f>(AS118*SUMPRODUCT(DI$10:DI$13,DI$28:DI$31)+BD118*SUMPRODUCT(DI$14:DI$23,DI$32:DI$41))*'Projeções - Receitas'!AB$23+(AS118*DI$11*'Projeções - Receitas'!AB$25)</f>
        <v>102910703265.49405</v>
      </c>
      <c r="BP118" s="356">
        <f>(AT118*SUMPRODUCT(DJ$10:DJ$13,DJ$28:DJ$31)+BE118*SUMPRODUCT(DJ$14:DJ$23,DJ$32:DJ$41))*'Projeções - Receitas'!AC$23+(AT118*DJ$11*'Projeções - Receitas'!AC$25)</f>
        <v>113629689235.99463</v>
      </c>
      <c r="BQ118" s="356">
        <f>(AU118*SUMPRODUCT(DK$10:DK$13,DK$28:DK$31)+BF118*SUMPRODUCT(DK$14:DK$23,DK$32:DK$41))*'Projeções - Receitas'!AD$23+(AU118*DK$11*'Projeções - Receitas'!AD$25)</f>
        <v>146917545877.29401</v>
      </c>
      <c r="BR118" s="357">
        <f>((BG118+'DRE + DCF'!T$12)*(1+'DRE + DCF'!T$15)+'DRE + DCF'!T$18)*(1+'DRE + DCF'!T$25)*'DRE + DCF'!T$33</f>
        <v>35265768472.497856</v>
      </c>
      <c r="BS118" s="357">
        <f>((BH118+'DRE + DCF'!U$12)*(1+'DRE + DCF'!U$15)+'DRE + DCF'!U$18)*(1+'DRE + DCF'!U$25)*'DRE + DCF'!U$33</f>
        <v>26876952151.73048</v>
      </c>
      <c r="BT118" s="357">
        <f>((BI118+'DRE + DCF'!V$12)*(1+'DRE + DCF'!V$15)+'DRE + DCF'!V$18)*(1+'DRE + DCF'!V$25)*'DRE + DCF'!V$33</f>
        <v>29828833664.914711</v>
      </c>
      <c r="BU118" s="357">
        <f>((BJ118+'DRE + DCF'!W$12)*(1+'DRE + DCF'!W$15)+'DRE + DCF'!W$18)*(1+'DRE + DCF'!W$25)*'DRE + DCF'!W$33</f>
        <v>33031971816.635273</v>
      </c>
      <c r="BV118" s="357">
        <f>((BK118+'DRE + DCF'!X$12)*(1+'DRE + DCF'!X$15)+'DRE + DCF'!X$18)*(1+'DRE + DCF'!X$25)*'DRE + DCF'!X$33</f>
        <v>36533983716.770866</v>
      </c>
      <c r="BW118" s="357">
        <f>((BL118+'DRE + DCF'!Y$12)*(1+'DRE + DCF'!Y$15)+'DRE + DCF'!Y$18)*(1+'DRE + DCF'!Y$25)*'DRE + DCF'!Y$33</f>
        <v>40384159609.995453</v>
      </c>
      <c r="BX118" s="357">
        <f>((BM118+'DRE + DCF'!Z$12)*(1+'DRE + DCF'!Z$15)+'DRE + DCF'!Z$18)*(1+'DRE + DCF'!Z$25)*'DRE + DCF'!Z$33</f>
        <v>44629750367.005547</v>
      </c>
      <c r="BY118" s="357">
        <f>((BN118+'DRE + DCF'!AA$12)*(1+'DRE + DCF'!AA$15)+'DRE + DCF'!AA$18)*(1+'DRE + DCF'!AA$25)*'DRE + DCF'!AA$33</f>
        <v>49314266567.363899</v>
      </c>
      <c r="BZ118" s="357">
        <f>((BO118+'DRE + DCF'!AB$12)*(1+'DRE + DCF'!AB$15)+'DRE + DCF'!AB$18)*(1+'DRE + DCF'!AB$25)*'DRE + DCF'!AB$33</f>
        <v>54485087869.636154</v>
      </c>
      <c r="CA118" s="357">
        <f>((BP118+'DRE + DCF'!AC$12)*(1+'DRE + DCF'!AC$15)+'DRE + DCF'!AC$18)*(1+'DRE + DCF'!AC$25)*'DRE + DCF'!AC$33</f>
        <v>60196240651.474068</v>
      </c>
      <c r="CB118" s="357">
        <f>((BQ118+'DRE + DCF'!AD$12)*(1+'DRE + DCF'!AD$15)+'DRE + DCF'!AD$18)*(1+'DRE + DCF'!AD$25)*'DRE + DCF'!AD$33</f>
        <v>77747276704.082825</v>
      </c>
      <c r="CC118" s="357">
        <f>BR118*(1-DA$47)+('DRE + DCF'!N$53*10^6)</f>
        <v>200142923083.31796</v>
      </c>
      <c r="CD118" s="357">
        <f>BS118*(1-DB$47)+('DRE + DCF'!T$53*10^6)</f>
        <v>201456111849.35126</v>
      </c>
      <c r="CE118" s="357">
        <f>BT118*(1-DC$47)+('DRE + DCF'!U$53*10^6)</f>
        <v>220525636644.86807</v>
      </c>
      <c r="CF118" s="357">
        <f>BU118*(1-DD$47)+('DRE + DCF'!V$53*10^6)</f>
        <v>241640391703.72046</v>
      </c>
      <c r="CG118" s="357">
        <f>BV118*(1-DE$47)+('DRE + DCF'!W$53*10^6)</f>
        <v>264991392800.00446</v>
      </c>
      <c r="CH118" s="357">
        <f>BW118*(1-DF$47)+('DRE + DCF'!X$53*10^6)</f>
        <v>290800887069.32349</v>
      </c>
      <c r="CI118" s="357">
        <f>BX118*(1-DG$47)+('DRE + DCF'!Y$53*10^6)</f>
        <v>319321190439.76947</v>
      </c>
      <c r="CJ118" s="357">
        <f>BY118*(1-DH$47)+('DRE + DCF'!Z$53*10^6)</f>
        <v>350832358709.71436</v>
      </c>
      <c r="CK118" s="357">
        <f>BZ118*(1-DI$47)+('DRE + DCF'!AA$53*10^6)</f>
        <v>385644499306.99646</v>
      </c>
      <c r="CL118" s="357">
        <f>CA118*(1-DJ$47)+('DRE + DCF'!AB$53*10^6)</f>
        <v>424101929292.29822</v>
      </c>
      <c r="CM118" s="357">
        <f>CB118*(1-DK$47)+('DRE + DCF'!AC$53*10^6)</f>
        <v>473330721393.12268</v>
      </c>
      <c r="CN118" s="357">
        <f t="shared" si="87"/>
        <v>1130293875288.9885</v>
      </c>
      <c r="CO118" s="357">
        <f t="shared" si="88"/>
        <v>1200400219381.5986</v>
      </c>
      <c r="CP118" s="357">
        <f t="shared" si="89"/>
        <v>1145745182462.5039</v>
      </c>
      <c r="CQ118" s="357">
        <f t="shared" si="90"/>
        <v>1283234604358.0046</v>
      </c>
      <c r="CR118" s="357">
        <f t="shared" si="91"/>
        <v>1437222756880.9653</v>
      </c>
      <c r="CS118" s="357">
        <f t="shared" si="92"/>
        <v>1609689487706.6812</v>
      </c>
      <c r="CT118" s="357">
        <f t="shared" si="93"/>
        <v>1802852226231.4832</v>
      </c>
      <c r="CU118" s="357">
        <f t="shared" si="94"/>
        <v>2019194493379.2615</v>
      </c>
      <c r="CV118" s="357">
        <f t="shared" si="95"/>
        <v>2261497832584.7729</v>
      </c>
      <c r="CW118" s="357">
        <f t="shared" si="96"/>
        <v>2532877572494.9463</v>
      </c>
      <c r="CX118" s="358">
        <f t="shared" si="97"/>
        <v>2836822881194.3403</v>
      </c>
    </row>
    <row r="119" spans="4:102" ht="30" customHeight="1" x14ac:dyDescent="0.25">
      <c r="D119" s="355">
        <f t="shared" si="55"/>
        <v>1.9810026493441824E-2</v>
      </c>
      <c r="E119" s="64">
        <f t="shared" si="56"/>
        <v>1.0564368784088063E-2</v>
      </c>
      <c r="F119" s="64">
        <f t="shared" si="57"/>
        <v>3.5203258250813219E-2</v>
      </c>
      <c r="G119" s="64">
        <f t="shared" si="58"/>
        <v>3.103727199994985E-2</v>
      </c>
      <c r="H119" s="64">
        <f t="shared" si="59"/>
        <v>2.7110711149679528E-2</v>
      </c>
      <c r="I119" s="64">
        <f t="shared" si="60"/>
        <v>2.3391467661007331E-2</v>
      </c>
      <c r="J119" s="64">
        <f t="shared" si="61"/>
        <v>1.9856515713548128E-2</v>
      </c>
      <c r="K119" s="64">
        <f t="shared" si="62"/>
        <v>1.6486663258952178E-2</v>
      </c>
      <c r="L119" s="64">
        <f t="shared" si="63"/>
        <v>1.3265543520051715E-2</v>
      </c>
      <c r="M119" s="64">
        <f t="shared" si="64"/>
        <v>1.0179527379883035E-2</v>
      </c>
      <c r="N119" s="64">
        <f t="shared" si="65"/>
        <v>9.5944235198762995E-3</v>
      </c>
      <c r="O119" s="64">
        <f t="shared" si="99"/>
        <v>5.4000000000000041E-2</v>
      </c>
      <c r="P119" s="64">
        <f t="shared" si="99"/>
        <v>5.4000000000000041E-2</v>
      </c>
      <c r="Q119" s="64">
        <f t="shared" si="100"/>
        <v>5.4000000000000041E-2</v>
      </c>
      <c r="R119" s="64">
        <f t="shared" si="101"/>
        <v>5.4000000000000041E-2</v>
      </c>
      <c r="S119" s="64">
        <f t="shared" si="102"/>
        <v>5.4000000000000041E-2</v>
      </c>
      <c r="T119" s="64">
        <f t="shared" si="103"/>
        <v>5.4000000000000041E-2</v>
      </c>
      <c r="U119" s="64">
        <f t="shared" si="104"/>
        <v>5.4000000000000041E-2</v>
      </c>
      <c r="V119" s="64">
        <f t="shared" si="105"/>
        <v>5.4000000000000041E-2</v>
      </c>
      <c r="W119" s="64">
        <f t="shared" si="106"/>
        <v>5.4000000000000041E-2</v>
      </c>
      <c r="X119" s="64">
        <f t="shared" si="107"/>
        <v>5.4000000000000041E-2</v>
      </c>
      <c r="Y119" s="64">
        <f t="shared" si="108"/>
        <v>5.4000000000000041E-2</v>
      </c>
      <c r="Z119" s="64">
        <f t="shared" si="66"/>
        <v>0.17699750473524908</v>
      </c>
      <c r="AA119" s="64">
        <f t="shared" si="98"/>
        <v>0.16775184702589532</v>
      </c>
      <c r="AB119" s="64">
        <f t="shared" si="67"/>
        <v>0.19239073649262048</v>
      </c>
      <c r="AC119" s="64">
        <f t="shared" si="68"/>
        <v>0.18822475024175711</v>
      </c>
      <c r="AD119" s="64">
        <f t="shared" si="69"/>
        <v>0.18429818939148679</v>
      </c>
      <c r="AE119" s="64">
        <f t="shared" si="70"/>
        <v>0.18057894590281459</v>
      </c>
      <c r="AF119" s="64">
        <f t="shared" si="71"/>
        <v>0.17704399395535539</v>
      </c>
      <c r="AG119" s="64">
        <f t="shared" si="72"/>
        <v>0.17367414150075944</v>
      </c>
      <c r="AH119" s="64">
        <f t="shared" si="73"/>
        <v>0.17045302176185897</v>
      </c>
      <c r="AI119" s="64">
        <f t="shared" si="74"/>
        <v>0.1673670056216903</v>
      </c>
      <c r="AJ119" s="64">
        <f t="shared" si="75"/>
        <v>0.16678190176168356</v>
      </c>
      <c r="AK119" s="356">
        <f>(1+O119)*'Projeções - Receitas'!N$34</f>
        <v>1942714167386.0635</v>
      </c>
      <c r="AL119" s="356">
        <f>(1+P119)*'Projeções - Receitas'!T$34</f>
        <v>2046944576438.1978</v>
      </c>
      <c r="AM119" s="356">
        <f>(1+Q119)*'Projeções - Receitas'!U$34</f>
        <v>2292577925610.7817</v>
      </c>
      <c r="AN119" s="356">
        <f>(1+R119)*'Projeções - Receitas'!V$34</f>
        <v>2567687276684.0757</v>
      </c>
      <c r="AO119" s="356">
        <f>(1+S119)*'Projeções - Receitas'!W$34</f>
        <v>2875809749886.165</v>
      </c>
      <c r="AP119" s="356">
        <f>(1+T119)*'Projeções - Receitas'!X$34</f>
        <v>3220906919872.5049</v>
      </c>
      <c r="AQ119" s="356">
        <f>(1+U119)*'Projeções - Receitas'!Y$34</f>
        <v>3607415750257.2061</v>
      </c>
      <c r="AR119" s="356">
        <f>(1+V119)*'Projeções - Receitas'!Z$34</f>
        <v>4040305640288.0708</v>
      </c>
      <c r="AS119" s="356">
        <f>(1+W119)*'Projeções - Receitas'!AA$34</f>
        <v>4525142317122.6396</v>
      </c>
      <c r="AT119" s="356">
        <f>(1+X119)*'Projeções - Receitas'!AB$34</f>
        <v>5068159395177.3574</v>
      </c>
      <c r="AU119" s="356">
        <f>(1+Y119)*'Projeções - Receitas'!AC$34</f>
        <v>5676338522598.6416</v>
      </c>
      <c r="AV119" s="357">
        <f t="shared" si="76"/>
        <v>1705024938768.876</v>
      </c>
      <c r="AW119" s="357">
        <f t="shared" si="77"/>
        <v>1796502856516.8521</v>
      </c>
      <c r="AX119" s="357">
        <f t="shared" si="78"/>
        <v>2012083199298.8748</v>
      </c>
      <c r="AY119" s="357">
        <f t="shared" si="79"/>
        <v>2253533183214.7397</v>
      </c>
      <c r="AZ119" s="357">
        <f t="shared" si="80"/>
        <v>2523957165200.5088</v>
      </c>
      <c r="BA119" s="357">
        <f t="shared" si="81"/>
        <v>2826832025024.5698</v>
      </c>
      <c r="BB119" s="357">
        <f t="shared" si="82"/>
        <v>3166051868027.5186</v>
      </c>
      <c r="BC119" s="357">
        <f t="shared" si="83"/>
        <v>3545978092190.8208</v>
      </c>
      <c r="BD119" s="357">
        <f t="shared" si="84"/>
        <v>3971495463253.7197</v>
      </c>
      <c r="BE119" s="357">
        <f t="shared" si="85"/>
        <v>4448074918844.167</v>
      </c>
      <c r="BF119" s="357">
        <f t="shared" si="86"/>
        <v>4981843909105.4678</v>
      </c>
      <c r="BG119" s="356">
        <f>(AK119*SUMPRODUCT(DA$10:DA$13,DA$28:DA$31)+AV119*SUMPRODUCT(DA$14:DA$23,DA$32:DA$41))*'Projeções - Receitas'!T$23+(AK119*DA$11*'Projeções - Receitas'!T$25)</f>
        <v>63498069176.497276</v>
      </c>
      <c r="BH119" s="356">
        <f>(AL119*SUMPRODUCT(DB$10:DB$13,DB$28:DB$31)+AW119*SUMPRODUCT(DB$14:DB$23,DB$32:DB$41))*'Projeções - Receitas'!U$23+(AL119*DB$11*'Projeções - Receitas'!U$25)</f>
        <v>51174586408.450287</v>
      </c>
      <c r="BI119" s="356">
        <f>(AM119*SUMPRODUCT(DC$10:DC$13,DC$28:DC$31)+AX119*SUMPRODUCT(DC$14:DC$23,DC$32:DC$41))*'Projeções - Receitas'!V$23+(AM119*DC$11*'Projeções - Receitas'!V$25)</f>
        <v>56623726933.320084</v>
      </c>
      <c r="BJ119" s="356">
        <f>(AN119*SUMPRODUCT(DD$10:DD$13,DD$28:DD$31)+AY119*SUMPRODUCT(DD$14:DD$23,DD$32:DD$41))*'Projeções - Receitas'!W$23+(AN119*DD$11*'Projeções - Receitas'!W$25)</f>
        <v>62596836410.773384</v>
      </c>
      <c r="BK119" s="356">
        <f>(AO119*SUMPRODUCT(DE$10:DE$13,DE$28:DE$31)+AZ119*SUMPRODUCT(DE$14:DE$23,DE$32:DE$41))*'Projeções - Receitas'!X$23+(AO119*DE$11*'Projeções - Receitas'!X$25)</f>
        <v>69168300324.783508</v>
      </c>
      <c r="BL119" s="356">
        <f>(AP119*SUMPRODUCT(DF$10:DF$13,DF$28:DF$31)+BA119*SUMPRODUCT(DF$14:DF$23,DF$32:DF$41))*'Projeções - Receitas'!Y$23+(AP119*DF$11*'Projeções - Receitas'!Y$25)</f>
        <v>76415521133.840973</v>
      </c>
      <c r="BM119" s="356">
        <f>(AQ119*SUMPRODUCT(DG$10:DG$13,DG$28:DG$31)+BB119*SUMPRODUCT(DG$14:DG$23,DG$32:DG$41))*'Projeções - Receitas'!Z$23+(AQ119*DG$11*'Projeções - Receitas'!Z$25)</f>
        <v>84412533989.13179</v>
      </c>
      <c r="BN119" s="356">
        <f>(AR119*SUMPRODUCT(DH$10:DH$13,DH$28:DH$31)+BC119*SUMPRODUCT(DH$14:DH$23,DH$32:DH$41))*'Projeções - Receitas'!AA$23+(AR119*DH$11*'Projeções - Receitas'!AA$25)</f>
        <v>93233286749.327942</v>
      </c>
      <c r="BO119" s="356">
        <f>(AS119*SUMPRODUCT(DI$10:DI$13,DI$28:DI$31)+BD119*SUMPRODUCT(DI$14:DI$23,DI$32:DI$41))*'Projeções - Receitas'!AB$23+(AS119*DI$11*'Projeções - Receitas'!AB$25)</f>
        <v>102959545554.65657</v>
      </c>
      <c r="BP119" s="356">
        <f>(AT119*SUMPRODUCT(DJ$10:DJ$13,DJ$28:DJ$31)+BE119*SUMPRODUCT(DJ$14:DJ$23,DJ$32:DJ$41))*'Projeções - Receitas'!AC$23+(AT119*DJ$11*'Projeções - Receitas'!AC$25)</f>
        <v>113683618846.45319</v>
      </c>
      <c r="BQ119" s="356">
        <f>(AU119*SUMPRODUCT(DK$10:DK$13,DK$28:DK$31)+BF119*SUMPRODUCT(DK$14:DK$23,DK$32:DK$41))*'Projeções - Receitas'!AD$23+(AU119*DK$11*'Projeções - Receitas'!AD$25)</f>
        <v>146987274185.73132</v>
      </c>
      <c r="BR119" s="357">
        <f>((BG119+'DRE + DCF'!T$12)*(1+'DRE + DCF'!T$15)+'DRE + DCF'!T$18)*(1+'DRE + DCF'!T$25)*'DRE + DCF'!T$33</f>
        <v>35284215108.401375</v>
      </c>
      <c r="BS119" s="357">
        <f>((BH119+'DRE + DCF'!U$12)*(1+'DRE + DCF'!U$15)+'DRE + DCF'!U$18)*(1+'DRE + DCF'!U$25)*'DRE + DCF'!U$33</f>
        <v>26891641683.015789</v>
      </c>
      <c r="BT119" s="357">
        <f>((BI119+'DRE + DCF'!V$12)*(1+'DRE + DCF'!V$15)+'DRE + DCF'!V$18)*(1+'DRE + DCF'!V$25)*'DRE + DCF'!V$33</f>
        <v>29845068902.619877</v>
      </c>
      <c r="BU119" s="357">
        <f>((BJ119+'DRE + DCF'!W$12)*(1+'DRE + DCF'!W$15)+'DRE + DCF'!W$18)*(1+'DRE + DCF'!W$25)*'DRE + DCF'!W$33</f>
        <v>33049899271.099213</v>
      </c>
      <c r="BV119" s="357">
        <f>((BK119+'DRE + DCF'!X$12)*(1+'DRE + DCF'!X$15)+'DRE + DCF'!X$18)*(1+'DRE + DCF'!X$25)*'DRE + DCF'!X$33</f>
        <v>36553770665.434044</v>
      </c>
      <c r="BW119" s="357">
        <f>((BL119+'DRE + DCF'!Y$12)*(1+'DRE + DCF'!Y$15)+'DRE + DCF'!Y$18)*(1+'DRE + DCF'!Y$25)*'DRE + DCF'!Y$33</f>
        <v>40405994862.504776</v>
      </c>
      <c r="BX119" s="357">
        <f>((BM119+'DRE + DCF'!Z$12)*(1+'DRE + DCF'!Z$15)+'DRE + DCF'!Z$18)*(1+'DRE + DCF'!Z$25)*'DRE + DCF'!Z$33</f>
        <v>44653843203.215187</v>
      </c>
      <c r="BY119" s="357">
        <f>((BN119+'DRE + DCF'!AA$12)*(1+'DRE + DCF'!AA$15)+'DRE + DCF'!AA$18)*(1+'DRE + DCF'!AA$25)*'DRE + DCF'!AA$33</f>
        <v>49340846615.929077</v>
      </c>
      <c r="BZ119" s="357">
        <f>((BO119+'DRE + DCF'!AB$12)*(1+'DRE + DCF'!AB$15)+'DRE + DCF'!AB$18)*(1+'DRE + DCF'!AB$25)*'DRE + DCF'!AB$33</f>
        <v>54514407237.987228</v>
      </c>
      <c r="CA119" s="357">
        <f>((BP119+'DRE + DCF'!AC$12)*(1+'DRE + DCF'!AC$15)+'DRE + DCF'!AC$18)*(1+'DRE + DCF'!AC$25)*'DRE + DCF'!AC$33</f>
        <v>60228576817.869812</v>
      </c>
      <c r="CB119" s="357">
        <f>((BQ119+'DRE + DCF'!AD$12)*(1+'DRE + DCF'!AD$15)+'DRE + DCF'!AD$18)*(1+'DRE + DCF'!AD$25)*'DRE + DCF'!AD$33</f>
        <v>77788185917.300613</v>
      </c>
      <c r="CC119" s="357">
        <f>BR119*(1-DA$47)+('DRE + DCF'!N$53*10^6)</f>
        <v>200154145327.99698</v>
      </c>
      <c r="CD119" s="357">
        <f>BS119*(1-DB$47)+('DRE + DCF'!T$53*10^6)</f>
        <v>201464925568.12244</v>
      </c>
      <c r="CE119" s="357">
        <f>BT119*(1-DC$47)+('DRE + DCF'!U$53*10^6)</f>
        <v>220535377787.49118</v>
      </c>
      <c r="CF119" s="357">
        <f>BU119*(1-DD$47)+('DRE + DCF'!V$53*10^6)</f>
        <v>241651148176.3988</v>
      </c>
      <c r="CG119" s="357">
        <f>BV119*(1-DE$47)+('DRE + DCF'!W$53*10^6)</f>
        <v>265003264969.20236</v>
      </c>
      <c r="CH119" s="357">
        <f>BW119*(1-DF$47)+('DRE + DCF'!X$53*10^6)</f>
        <v>290813988220.8291</v>
      </c>
      <c r="CI119" s="357">
        <f>BX119*(1-DG$47)+('DRE + DCF'!Y$53*10^6)</f>
        <v>319335646141.4953</v>
      </c>
      <c r="CJ119" s="357">
        <f>BY119*(1-DH$47)+('DRE + DCF'!Z$53*10^6)</f>
        <v>350848306738.85345</v>
      </c>
      <c r="CK119" s="357">
        <f>BZ119*(1-DI$47)+('DRE + DCF'!AA$53*10^6)</f>
        <v>385662090928.00714</v>
      </c>
      <c r="CL119" s="357">
        <f>CA119*(1-DJ$47)+('DRE + DCF'!AB$53*10^6)</f>
        <v>424121330992.13562</v>
      </c>
      <c r="CM119" s="357">
        <f>CB119*(1-DK$47)+('DRE + DCF'!AC$53*10^6)</f>
        <v>473355266921.05334</v>
      </c>
      <c r="CN119" s="357">
        <f t="shared" si="87"/>
        <v>1130830322310.9578</v>
      </c>
      <c r="CO119" s="357">
        <f t="shared" si="88"/>
        <v>1200969939466.7346</v>
      </c>
      <c r="CP119" s="357">
        <f t="shared" si="89"/>
        <v>1146288962805.3909</v>
      </c>
      <c r="CQ119" s="357">
        <f t="shared" si="90"/>
        <v>1283843638342.0378</v>
      </c>
      <c r="CR119" s="357">
        <f t="shared" si="91"/>
        <v>1437904874943.0825</v>
      </c>
      <c r="CS119" s="357">
        <f t="shared" si="92"/>
        <v>1610453459936.2524</v>
      </c>
      <c r="CT119" s="357">
        <f t="shared" si="93"/>
        <v>1803707875128.603</v>
      </c>
      <c r="CU119" s="357">
        <f t="shared" si="94"/>
        <v>2020152820144.0354</v>
      </c>
      <c r="CV119" s="357">
        <f t="shared" si="95"/>
        <v>2262571158561.3198</v>
      </c>
      <c r="CW119" s="357">
        <f t="shared" si="96"/>
        <v>2534079697588.6787</v>
      </c>
      <c r="CX119" s="358">
        <f t="shared" si="97"/>
        <v>2838169261299.3208</v>
      </c>
    </row>
    <row r="120" spans="4:102" ht="30" customHeight="1" x14ac:dyDescent="0.25">
      <c r="D120" s="355">
        <f t="shared" si="55"/>
        <v>1.9736020837714918E-2</v>
      </c>
      <c r="E120" s="64">
        <f t="shared" si="56"/>
        <v>1.0492163195942539E-2</v>
      </c>
      <c r="F120" s="64">
        <f t="shared" si="57"/>
        <v>3.5120528525313166E-2</v>
      </c>
      <c r="G120" s="64">
        <f t="shared" si="58"/>
        <v>3.0956398022190162E-2</v>
      </c>
      <c r="H120" s="64">
        <f t="shared" si="59"/>
        <v>2.7031577280712954E-2</v>
      </c>
      <c r="I120" s="64">
        <f t="shared" si="60"/>
        <v>2.3313975855173558E-2</v>
      </c>
      <c r="J120" s="64">
        <f t="shared" si="61"/>
        <v>1.9780579458260117E-2</v>
      </c>
      <c r="K120" s="64">
        <f t="shared" si="62"/>
        <v>1.6412204934757396E-2</v>
      </c>
      <c r="L120" s="64">
        <f t="shared" si="63"/>
        <v>1.3192493164239733E-2</v>
      </c>
      <c r="M120" s="64">
        <f t="shared" si="64"/>
        <v>1.0107821593229677E-2</v>
      </c>
      <c r="N120" s="64">
        <f t="shared" si="65"/>
        <v>9.5239867511697773E-3</v>
      </c>
      <c r="O120" s="64">
        <f t="shared" si="99"/>
        <v>5.4500000000000041E-2</v>
      </c>
      <c r="P120" s="64">
        <f t="shared" si="99"/>
        <v>5.4500000000000041E-2</v>
      </c>
      <c r="Q120" s="64">
        <f t="shared" si="100"/>
        <v>5.4500000000000041E-2</v>
      </c>
      <c r="R120" s="64">
        <f t="shared" si="101"/>
        <v>5.4500000000000041E-2</v>
      </c>
      <c r="S120" s="64">
        <f t="shared" si="102"/>
        <v>5.4500000000000041E-2</v>
      </c>
      <c r="T120" s="64">
        <f t="shared" si="103"/>
        <v>5.4500000000000041E-2</v>
      </c>
      <c r="U120" s="64">
        <f t="shared" si="104"/>
        <v>5.4500000000000041E-2</v>
      </c>
      <c r="V120" s="64">
        <f t="shared" si="105"/>
        <v>5.4500000000000041E-2</v>
      </c>
      <c r="W120" s="64">
        <f t="shared" si="106"/>
        <v>5.4500000000000041E-2</v>
      </c>
      <c r="X120" s="64">
        <f t="shared" si="107"/>
        <v>5.4500000000000041E-2</v>
      </c>
      <c r="Y120" s="64">
        <f t="shared" si="108"/>
        <v>5.4500000000000041E-2</v>
      </c>
      <c r="Z120" s="64">
        <f t="shared" si="66"/>
        <v>0.17692349907952218</v>
      </c>
      <c r="AA120" s="64">
        <f t="shared" si="98"/>
        <v>0.1676796414377498</v>
      </c>
      <c r="AB120" s="64">
        <f t="shared" si="67"/>
        <v>0.19230800676712043</v>
      </c>
      <c r="AC120" s="64">
        <f t="shared" si="68"/>
        <v>0.18814387626399742</v>
      </c>
      <c r="AD120" s="64">
        <f t="shared" si="69"/>
        <v>0.18421905552252021</v>
      </c>
      <c r="AE120" s="64">
        <f t="shared" si="70"/>
        <v>0.18050145409698082</v>
      </c>
      <c r="AF120" s="64">
        <f t="shared" si="71"/>
        <v>0.17696805770006738</v>
      </c>
      <c r="AG120" s="64">
        <f t="shared" si="72"/>
        <v>0.17359968317656466</v>
      </c>
      <c r="AH120" s="64">
        <f t="shared" si="73"/>
        <v>0.17037997140604699</v>
      </c>
      <c r="AI120" s="64">
        <f t="shared" si="74"/>
        <v>0.16729529983503694</v>
      </c>
      <c r="AJ120" s="64">
        <f t="shared" si="75"/>
        <v>0.16671146499297704</v>
      </c>
      <c r="AK120" s="356">
        <f>(1+O120)*'Projeções - Receitas'!N$34</f>
        <v>1943635758547.0625</v>
      </c>
      <c r="AL120" s="356">
        <f>(1+P120)*'Projeções - Receitas'!T$34</f>
        <v>2047915612764.7813</v>
      </c>
      <c r="AM120" s="356">
        <f>(1+Q120)*'Projeções - Receitas'!U$34</f>
        <v>2293665486296.5552</v>
      </c>
      <c r="AN120" s="356">
        <f>(1+R120)*'Projeções - Receitas'!V$34</f>
        <v>2568905344652.1421</v>
      </c>
      <c r="AO120" s="356">
        <f>(1+S120)*'Projeções - Receitas'!W$34</f>
        <v>2877173986010.3994</v>
      </c>
      <c r="AP120" s="356">
        <f>(1+T120)*'Projeções - Receitas'!X$34</f>
        <v>3222434864331.6475</v>
      </c>
      <c r="AQ120" s="356">
        <f>(1+U120)*'Projeções - Receitas'!Y$34</f>
        <v>3609127048051.4453</v>
      </c>
      <c r="AR120" s="356">
        <f>(1+V120)*'Projeções - Receitas'!Z$34</f>
        <v>4042222293817.6191</v>
      </c>
      <c r="AS120" s="356">
        <f>(1+W120)*'Projeções - Receitas'!AA$34</f>
        <v>4527288969075.7344</v>
      </c>
      <c r="AT120" s="356">
        <f>(1+X120)*'Projeções - Receitas'!AB$34</f>
        <v>5070563645364.8232</v>
      </c>
      <c r="AU120" s="356">
        <f>(1+Y120)*'Projeções - Receitas'!AC$34</f>
        <v>5679031282808.6025</v>
      </c>
      <c r="AV120" s="357">
        <f t="shared" si="76"/>
        <v>1705833774128.8232</v>
      </c>
      <c r="AW120" s="357">
        <f t="shared" si="77"/>
        <v>1797355087473.4541</v>
      </c>
      <c r="AX120" s="357">
        <f t="shared" si="78"/>
        <v>2013037697970.2686</v>
      </c>
      <c r="AY120" s="357">
        <f t="shared" si="79"/>
        <v>2254602221726.7012</v>
      </c>
      <c r="AZ120" s="357">
        <f t="shared" si="80"/>
        <v>2525154488333.9053</v>
      </c>
      <c r="BA120" s="357">
        <f t="shared" si="81"/>
        <v>2828173026933.9741</v>
      </c>
      <c r="BB120" s="357">
        <f t="shared" si="82"/>
        <v>3167553790166.0513</v>
      </c>
      <c r="BC120" s="357">
        <f t="shared" si="83"/>
        <v>3547660244985.978</v>
      </c>
      <c r="BD120" s="357">
        <f t="shared" si="84"/>
        <v>3973379474384.2959</v>
      </c>
      <c r="BE120" s="357">
        <f t="shared" si="85"/>
        <v>4450185011310.4121</v>
      </c>
      <c r="BF120" s="357">
        <f t="shared" si="86"/>
        <v>4984207212667.6621</v>
      </c>
      <c r="BG120" s="356">
        <f>(AK120*SUMPRODUCT(DA$10:DA$13,DA$28:DA$31)+AV120*SUMPRODUCT(DA$14:DA$23,DA$32:DA$41))*'Projeções - Receitas'!T$23+(AK120*DA$11*'Projeções - Receitas'!T$25)</f>
        <v>63528191600.205322</v>
      </c>
      <c r="BH120" s="356">
        <f>(AL120*SUMPRODUCT(DB$10:DB$13,DB$28:DB$31)+AW120*SUMPRODUCT(DB$14:DB$23,DB$32:DB$41))*'Projeções - Receitas'!U$23+(AL120*DB$11*'Projeções - Receitas'!U$25)</f>
        <v>51198862777.714272</v>
      </c>
      <c r="BI120" s="356">
        <f>(AM120*SUMPRODUCT(DC$10:DC$13,DC$28:DC$31)+AX120*SUMPRODUCT(DC$14:DC$23,DC$32:DC$41))*'Projeções - Receitas'!V$23+(AM120*DC$11*'Projeções - Receitas'!V$25)</f>
        <v>56650588283.857727</v>
      </c>
      <c r="BJ120" s="356">
        <f>(AN120*SUMPRODUCT(DD$10:DD$13,DD$28:DD$31)+AY120*SUMPRODUCT(DD$14:DD$23,DD$32:DD$41))*'Projeções - Receitas'!W$23+(AN120*DD$11*'Projeções - Receitas'!W$25)</f>
        <v>62626531304.706383</v>
      </c>
      <c r="BK120" s="356">
        <f>(AO120*SUMPRODUCT(DE$10:DE$13,DE$28:DE$31)+AZ120*SUMPRODUCT(DE$14:DE$23,DE$32:DE$41))*'Projeções - Receitas'!X$23+(AO120*DE$11*'Projeções - Receitas'!X$25)</f>
        <v>69201112611.465088</v>
      </c>
      <c r="BL120" s="356">
        <f>(AP120*SUMPRODUCT(DF$10:DF$13,DF$28:DF$31)+BA120*SUMPRODUCT(DF$14:DF$23,DF$32:DF$41))*'Projeções - Receitas'!Y$23+(AP120*DF$11*'Projeções - Receitas'!Y$25)</f>
        <v>76451771381.058182</v>
      </c>
      <c r="BM120" s="356">
        <f>(AQ120*SUMPRODUCT(DG$10:DG$13,DG$28:DG$31)+BB120*SUMPRODUCT(DG$14:DG$23,DG$32:DG$41))*'Projeções - Receitas'!Z$23+(AQ120*DG$11*'Projeções - Receitas'!Z$25)</f>
        <v>84452577885.711075</v>
      </c>
      <c r="BN120" s="356">
        <f>(AR120*SUMPRODUCT(DH$10:DH$13,DH$28:DH$31)+BC120*SUMPRODUCT(DH$14:DH$23,DH$32:DH$41))*'Projeções - Receitas'!AA$23+(AR120*DH$11*'Projeções - Receitas'!AA$25)</f>
        <v>93277515063.725128</v>
      </c>
      <c r="BO120" s="356">
        <f>(AS120*SUMPRODUCT(DI$10:DI$13,DI$28:DI$31)+BD120*SUMPRODUCT(DI$14:DI$23,DI$32:DI$41))*'Projeções - Receitas'!AB$23+(AS120*DI$11*'Projeções - Receitas'!AB$25)</f>
        <v>103008387843.81915</v>
      </c>
      <c r="BP120" s="356">
        <f>(AT120*SUMPRODUCT(DJ$10:DJ$13,DJ$28:DJ$31)+BE120*SUMPRODUCT(DJ$14:DJ$23,DJ$32:DJ$41))*'Projeções - Receitas'!AC$23+(AT120*DJ$11*'Projeções - Receitas'!AC$25)</f>
        <v>113737548456.91165</v>
      </c>
      <c r="BQ120" s="356">
        <f>(AU120*SUMPRODUCT(DK$10:DK$13,DK$28:DK$31)+BF120*SUMPRODUCT(DK$14:DK$23,DK$32:DK$41))*'Projeções - Receitas'!AD$23+(AU120*DK$11*'Projeções - Receitas'!AD$25)</f>
        <v>147057002494.16852</v>
      </c>
      <c r="BR120" s="357">
        <f>((BG120+'DRE + DCF'!T$12)*(1+'DRE + DCF'!T$15)+'DRE + DCF'!T$18)*(1+'DRE + DCF'!T$25)*'DRE + DCF'!T$33</f>
        <v>35302661744.304955</v>
      </c>
      <c r="BS120" s="357">
        <f>((BH120+'DRE + DCF'!U$12)*(1+'DRE + DCF'!U$15)+'DRE + DCF'!U$18)*(1+'DRE + DCF'!U$25)*'DRE + DCF'!U$33</f>
        <v>26906331214.301121</v>
      </c>
      <c r="BT120" s="357">
        <f>((BI120+'DRE + DCF'!V$12)*(1+'DRE + DCF'!V$15)+'DRE + DCF'!V$18)*(1+'DRE + DCF'!V$25)*'DRE + DCF'!V$33</f>
        <v>29861304140.325027</v>
      </c>
      <c r="BU120" s="357">
        <f>((BJ120+'DRE + DCF'!W$12)*(1+'DRE + DCF'!W$15)+'DRE + DCF'!W$18)*(1+'DRE + DCF'!W$25)*'DRE + DCF'!W$33</f>
        <v>33067826725.563129</v>
      </c>
      <c r="BV120" s="357">
        <f>((BK120+'DRE + DCF'!X$12)*(1+'DRE + DCF'!X$15)+'DRE + DCF'!X$18)*(1+'DRE + DCF'!X$25)*'DRE + DCF'!X$33</f>
        <v>36573557614.097221</v>
      </c>
      <c r="BW120" s="357">
        <f>((BL120+'DRE + DCF'!Y$12)*(1+'DRE + DCF'!Y$15)+'DRE + DCF'!Y$18)*(1+'DRE + DCF'!Y$25)*'DRE + DCF'!Y$33</f>
        <v>40427830115.014107</v>
      </c>
      <c r="BX120" s="357">
        <f>((BM120+'DRE + DCF'!Z$12)*(1+'DRE + DCF'!Z$15)+'DRE + DCF'!Z$18)*(1+'DRE + DCF'!Z$25)*'DRE + DCF'!Z$33</f>
        <v>44677936039.424789</v>
      </c>
      <c r="BY120" s="357">
        <f>((BN120+'DRE + DCF'!AA$12)*(1+'DRE + DCF'!AA$15)+'DRE + DCF'!AA$18)*(1+'DRE + DCF'!AA$25)*'DRE + DCF'!AA$33</f>
        <v>49367426664.494209</v>
      </c>
      <c r="BZ120" s="357">
        <f>((BO120+'DRE + DCF'!AB$12)*(1+'DRE + DCF'!AB$15)+'DRE + DCF'!AB$18)*(1+'DRE + DCF'!AB$25)*'DRE + DCF'!AB$33</f>
        <v>54543726606.338356</v>
      </c>
      <c r="CA120" s="357">
        <f>((BP120+'DRE + DCF'!AC$12)*(1+'DRE + DCF'!AC$15)+'DRE + DCF'!AC$18)*(1+'DRE + DCF'!AC$25)*'DRE + DCF'!AC$33</f>
        <v>60260912984.265472</v>
      </c>
      <c r="CB120" s="357">
        <f>((BQ120+'DRE + DCF'!AD$12)*(1+'DRE + DCF'!AD$15)+'DRE + DCF'!AD$18)*(1+'DRE + DCF'!AD$25)*'DRE + DCF'!AD$33</f>
        <v>77829095130.518311</v>
      </c>
      <c r="CC120" s="357">
        <f>BR120*(1-DA$47)+('DRE + DCF'!N$53*10^6)</f>
        <v>200165367572.67606</v>
      </c>
      <c r="CD120" s="357">
        <f>BS120*(1-DB$47)+('DRE + DCF'!T$53*10^6)</f>
        <v>201473739286.89362</v>
      </c>
      <c r="CE120" s="357">
        <f>BT120*(1-DC$47)+('DRE + DCF'!U$53*10^6)</f>
        <v>220545118930.11426</v>
      </c>
      <c r="CF120" s="357">
        <f>BU120*(1-DD$47)+('DRE + DCF'!V$53*10^6)</f>
        <v>241661904649.07715</v>
      </c>
      <c r="CG120" s="357">
        <f>BV120*(1-DE$47)+('DRE + DCF'!W$53*10^6)</f>
        <v>265015137138.40027</v>
      </c>
      <c r="CH120" s="357">
        <f>BW120*(1-DF$47)+('DRE + DCF'!X$53*10^6)</f>
        <v>290827089372.33472</v>
      </c>
      <c r="CI120" s="357">
        <f>BX120*(1-DG$47)+('DRE + DCF'!Y$53*10^6)</f>
        <v>319350101843.22101</v>
      </c>
      <c r="CJ120" s="357">
        <f>BY120*(1-DH$47)+('DRE + DCF'!Z$53*10^6)</f>
        <v>350864254767.99255</v>
      </c>
      <c r="CK120" s="357">
        <f>BZ120*(1-DI$47)+('DRE + DCF'!AA$53*10^6)</f>
        <v>385679682549.01782</v>
      </c>
      <c r="CL120" s="357">
        <f>CA120*(1-DJ$47)+('DRE + DCF'!AB$53*10^6)</f>
        <v>424140732691.97302</v>
      </c>
      <c r="CM120" s="357">
        <f>CB120*(1-DK$47)+('DRE + DCF'!AC$53*10^6)</f>
        <v>473379812448.98395</v>
      </c>
      <c r="CN120" s="357">
        <f t="shared" si="87"/>
        <v>1131366769332.9268</v>
      </c>
      <c r="CO120" s="357">
        <f t="shared" si="88"/>
        <v>1201539659551.8706</v>
      </c>
      <c r="CP120" s="357">
        <f t="shared" si="89"/>
        <v>1146832743148.2776</v>
      </c>
      <c r="CQ120" s="357">
        <f t="shared" si="90"/>
        <v>1284452672326.071</v>
      </c>
      <c r="CR120" s="357">
        <f t="shared" si="91"/>
        <v>1438586993005.1997</v>
      </c>
      <c r="CS120" s="357">
        <f t="shared" si="92"/>
        <v>1611217432165.8237</v>
      </c>
      <c r="CT120" s="357">
        <f t="shared" si="93"/>
        <v>1804563524025.7227</v>
      </c>
      <c r="CU120" s="357">
        <f t="shared" si="94"/>
        <v>2021111146908.8096</v>
      </c>
      <c r="CV120" s="357">
        <f t="shared" si="95"/>
        <v>2263644484537.8672</v>
      </c>
      <c r="CW120" s="357">
        <f t="shared" si="96"/>
        <v>2535281822682.4116</v>
      </c>
      <c r="CX120" s="358">
        <f t="shared" si="97"/>
        <v>2839515641404.3013</v>
      </c>
    </row>
    <row r="121" spans="4:102" ht="30" customHeight="1" x14ac:dyDescent="0.25">
      <c r="D121" s="355">
        <f t="shared" si="55"/>
        <v>1.9662085329528983E-2</v>
      </c>
      <c r="E121" s="64">
        <f t="shared" si="56"/>
        <v>1.0420026049112768E-2</v>
      </c>
      <c r="F121" s="64">
        <f t="shared" si="57"/>
        <v>3.5037877216614582E-2</v>
      </c>
      <c r="G121" s="64">
        <f t="shared" si="58"/>
        <v>3.0875600702229389E-2</v>
      </c>
      <c r="H121" s="64">
        <f t="shared" si="59"/>
        <v>2.6952518420152949E-2</v>
      </c>
      <c r="I121" s="64">
        <f t="shared" si="60"/>
        <v>2.3236557501288418E-2</v>
      </c>
      <c r="J121" s="64">
        <f t="shared" si="61"/>
        <v>1.9704715180465293E-2</v>
      </c>
      <c r="K121" s="64">
        <f t="shared" si="62"/>
        <v>1.6337817187173198E-2</v>
      </c>
      <c r="L121" s="64">
        <f t="shared" si="63"/>
        <v>1.311951205047121E-2</v>
      </c>
      <c r="M121" s="64">
        <f t="shared" si="64"/>
        <v>1.0036183774146668E-2</v>
      </c>
      <c r="N121" s="64">
        <f t="shared" si="65"/>
        <v>9.4536167471729604E-3</v>
      </c>
      <c r="O121" s="64">
        <f t="shared" si="99"/>
        <v>5.5000000000000042E-2</v>
      </c>
      <c r="P121" s="64">
        <f t="shared" si="99"/>
        <v>5.5000000000000042E-2</v>
      </c>
      <c r="Q121" s="64">
        <f t="shared" si="100"/>
        <v>5.5000000000000042E-2</v>
      </c>
      <c r="R121" s="64">
        <f t="shared" si="101"/>
        <v>5.5000000000000042E-2</v>
      </c>
      <c r="S121" s="64">
        <f t="shared" si="102"/>
        <v>5.5000000000000042E-2</v>
      </c>
      <c r="T121" s="64">
        <f t="shared" si="103"/>
        <v>5.5000000000000042E-2</v>
      </c>
      <c r="U121" s="64">
        <f t="shared" si="104"/>
        <v>5.5000000000000042E-2</v>
      </c>
      <c r="V121" s="64">
        <f t="shared" si="105"/>
        <v>5.5000000000000042E-2</v>
      </c>
      <c r="W121" s="64">
        <f t="shared" si="106"/>
        <v>5.5000000000000042E-2</v>
      </c>
      <c r="X121" s="64">
        <f t="shared" si="107"/>
        <v>5.5000000000000042E-2</v>
      </c>
      <c r="Y121" s="64">
        <f t="shared" si="108"/>
        <v>5.5000000000000042E-2</v>
      </c>
      <c r="Z121" s="64">
        <f t="shared" si="66"/>
        <v>0.17684956357133624</v>
      </c>
      <c r="AA121" s="64">
        <f t="shared" si="98"/>
        <v>0.16760750429092003</v>
      </c>
      <c r="AB121" s="64">
        <f t="shared" si="67"/>
        <v>0.19222535545842184</v>
      </c>
      <c r="AC121" s="64">
        <f t="shared" si="68"/>
        <v>0.18806307894403665</v>
      </c>
      <c r="AD121" s="64">
        <f t="shared" si="69"/>
        <v>0.18413999666196021</v>
      </c>
      <c r="AE121" s="64">
        <f t="shared" si="70"/>
        <v>0.18042403574309568</v>
      </c>
      <c r="AF121" s="64">
        <f t="shared" si="71"/>
        <v>0.17689219342227255</v>
      </c>
      <c r="AG121" s="64">
        <f t="shared" si="72"/>
        <v>0.17352529542898046</v>
      </c>
      <c r="AH121" s="64">
        <f t="shared" si="73"/>
        <v>0.17030699029227847</v>
      </c>
      <c r="AI121" s="64">
        <f t="shared" si="74"/>
        <v>0.16722366201595393</v>
      </c>
      <c r="AJ121" s="64">
        <f t="shared" si="75"/>
        <v>0.16664109498898022</v>
      </c>
      <c r="AK121" s="356">
        <f>(1+O121)*'Projeções - Receitas'!N$34</f>
        <v>1944557349708.0615</v>
      </c>
      <c r="AL121" s="356">
        <f>(1+P121)*'Projeções - Receitas'!T$34</f>
        <v>2048886649091.3647</v>
      </c>
      <c r="AM121" s="356">
        <f>(1+Q121)*'Projeções - Receitas'!U$34</f>
        <v>2294753046982.3286</v>
      </c>
      <c r="AN121" s="356">
        <f>(1+R121)*'Projeções - Receitas'!V$34</f>
        <v>2570123412620.208</v>
      </c>
      <c r="AO121" s="356">
        <f>(1+S121)*'Projeções - Receitas'!W$34</f>
        <v>2878538222134.6338</v>
      </c>
      <c r="AP121" s="356">
        <f>(1+T121)*'Projeções - Receitas'!X$34</f>
        <v>3223962808790.7896</v>
      </c>
      <c r="AQ121" s="356">
        <f>(1+U121)*'Projeções - Receitas'!Y$34</f>
        <v>3610838345845.6846</v>
      </c>
      <c r="AR121" s="356">
        <f>(1+V121)*'Projeções - Receitas'!Z$34</f>
        <v>4044138947347.1675</v>
      </c>
      <c r="AS121" s="356">
        <f>(1+W121)*'Projeções - Receitas'!AA$34</f>
        <v>4529435621028.8281</v>
      </c>
      <c r="AT121" s="356">
        <f>(1+X121)*'Projeções - Receitas'!AB$34</f>
        <v>5072967895552.2881</v>
      </c>
      <c r="AU121" s="356">
        <f>(1+Y121)*'Projeções - Receitas'!AC$34</f>
        <v>5681724043018.5635</v>
      </c>
      <c r="AV121" s="357">
        <f t="shared" si="76"/>
        <v>1706642609488.7705</v>
      </c>
      <c r="AW121" s="357">
        <f t="shared" si="77"/>
        <v>1798207318430.0559</v>
      </c>
      <c r="AX121" s="357">
        <f t="shared" si="78"/>
        <v>2013992196641.6626</v>
      </c>
      <c r="AY121" s="357">
        <f t="shared" si="79"/>
        <v>2255671260238.6621</v>
      </c>
      <c r="AZ121" s="357">
        <f t="shared" si="80"/>
        <v>2526351811467.3022</v>
      </c>
      <c r="BA121" s="357">
        <f t="shared" si="81"/>
        <v>2829514028843.3784</v>
      </c>
      <c r="BB121" s="357">
        <f t="shared" si="82"/>
        <v>3169055712304.584</v>
      </c>
      <c r="BC121" s="357">
        <f t="shared" si="83"/>
        <v>3549342397781.1348</v>
      </c>
      <c r="BD121" s="357">
        <f t="shared" si="84"/>
        <v>3975263485514.8716</v>
      </c>
      <c r="BE121" s="357">
        <f t="shared" si="85"/>
        <v>4452295103776.6563</v>
      </c>
      <c r="BF121" s="357">
        <f t="shared" si="86"/>
        <v>4986570516229.8555</v>
      </c>
      <c r="BG121" s="356">
        <f>(AK121*SUMPRODUCT(DA$10:DA$13,DA$28:DA$31)+AV121*SUMPRODUCT(DA$14:DA$23,DA$32:DA$41))*'Projeções - Receitas'!T$23+(AK121*DA$11*'Projeções - Receitas'!T$25)</f>
        <v>63558314023.91333</v>
      </c>
      <c r="BH121" s="356">
        <f>(AL121*SUMPRODUCT(DB$10:DB$13,DB$28:DB$31)+AW121*SUMPRODUCT(DB$14:DB$23,DB$32:DB$41))*'Projeções - Receitas'!U$23+(AL121*DB$11*'Projeções - Receitas'!U$25)</f>
        <v>51223139146.978195</v>
      </c>
      <c r="BI121" s="356">
        <f>(AM121*SUMPRODUCT(DC$10:DC$13,DC$28:DC$31)+AX121*SUMPRODUCT(DC$14:DC$23,DC$32:DC$41))*'Projeções - Receitas'!V$23+(AM121*DC$11*'Projeções - Receitas'!V$25)</f>
        <v>56677449634.395348</v>
      </c>
      <c r="BJ121" s="356">
        <f>(AN121*SUMPRODUCT(DD$10:DD$13,DD$28:DD$31)+AY121*SUMPRODUCT(DD$14:DD$23,DD$32:DD$41))*'Projeções - Receitas'!W$23+(AN121*DD$11*'Projeções - Receitas'!W$25)</f>
        <v>62656226198.639381</v>
      </c>
      <c r="BK121" s="356">
        <f>(AO121*SUMPRODUCT(DE$10:DE$13,DE$28:DE$31)+AZ121*SUMPRODUCT(DE$14:DE$23,DE$32:DE$41))*'Projeções - Receitas'!X$23+(AO121*DE$11*'Projeções - Receitas'!X$25)</f>
        <v>69233924898.146683</v>
      </c>
      <c r="BL121" s="356">
        <f>(AP121*SUMPRODUCT(DF$10:DF$13,DF$28:DF$31)+BA121*SUMPRODUCT(DF$14:DF$23,DF$32:DF$41))*'Projeções - Receitas'!Y$23+(AP121*DF$11*'Projeções - Receitas'!Y$25)</f>
        <v>76488021628.27533</v>
      </c>
      <c r="BM121" s="356">
        <f>(AQ121*SUMPRODUCT(DG$10:DG$13,DG$28:DG$31)+BB121*SUMPRODUCT(DG$14:DG$23,DG$32:DG$41))*'Projeções - Receitas'!Z$23+(AQ121*DG$11*'Projeções - Receitas'!Z$25)</f>
        <v>84492621782.290298</v>
      </c>
      <c r="BN121" s="356">
        <f>(AR121*SUMPRODUCT(DH$10:DH$13,DH$28:DH$31)+BC121*SUMPRODUCT(DH$14:DH$23,DH$32:DH$41))*'Projeções - Receitas'!AA$23+(AR121*DH$11*'Projeções - Receitas'!AA$25)</f>
        <v>93321743378.122299</v>
      </c>
      <c r="BO121" s="356">
        <f>(AS121*SUMPRODUCT(DI$10:DI$13,DI$28:DI$31)+BD121*SUMPRODUCT(DI$14:DI$23,DI$32:DI$41))*'Projeções - Receitas'!AB$23+(AS121*DI$11*'Projeções - Receitas'!AB$25)</f>
        <v>103057230132.98167</v>
      </c>
      <c r="BP121" s="356">
        <f>(AT121*SUMPRODUCT(DJ$10:DJ$13,DJ$28:DJ$31)+BE121*SUMPRODUCT(DJ$14:DJ$23,DJ$32:DJ$41))*'Projeções - Receitas'!AC$23+(AT121*DJ$11*'Projeções - Receitas'!AC$25)</f>
        <v>113791478067.37009</v>
      </c>
      <c r="BQ121" s="356">
        <f>(AU121*SUMPRODUCT(DK$10:DK$13,DK$28:DK$31)+BF121*SUMPRODUCT(DK$14:DK$23,DK$32:DK$41))*'Projeções - Receitas'!AD$23+(AU121*DK$11*'Projeções - Receitas'!AD$25)</f>
        <v>147126730802.60577</v>
      </c>
      <c r="BR121" s="357">
        <f>((BG121+'DRE + DCF'!T$12)*(1+'DRE + DCF'!T$15)+'DRE + DCF'!T$18)*(1+'DRE + DCF'!T$25)*'DRE + DCF'!T$33</f>
        <v>35321108380.208504</v>
      </c>
      <c r="BS121" s="357">
        <f>((BH121+'DRE + DCF'!U$12)*(1+'DRE + DCF'!U$15)+'DRE + DCF'!U$18)*(1+'DRE + DCF'!U$25)*'DRE + DCF'!U$33</f>
        <v>26921020745.586411</v>
      </c>
      <c r="BT121" s="357">
        <f>((BI121+'DRE + DCF'!V$12)*(1+'DRE + DCF'!V$15)+'DRE + DCF'!V$18)*(1+'DRE + DCF'!V$25)*'DRE + DCF'!V$33</f>
        <v>29877539378.030182</v>
      </c>
      <c r="BU121" s="357">
        <f>((BJ121+'DRE + DCF'!W$12)*(1+'DRE + DCF'!W$15)+'DRE + DCF'!W$18)*(1+'DRE + DCF'!W$25)*'DRE + DCF'!W$33</f>
        <v>33085754180.027061</v>
      </c>
      <c r="BV121" s="357">
        <f>((BK121+'DRE + DCF'!X$12)*(1+'DRE + DCF'!X$15)+'DRE + DCF'!X$18)*(1+'DRE + DCF'!X$25)*'DRE + DCF'!X$33</f>
        <v>36593344562.760422</v>
      </c>
      <c r="BW121" s="357">
        <f>((BL121+'DRE + DCF'!Y$12)*(1+'DRE + DCF'!Y$15)+'DRE + DCF'!Y$18)*(1+'DRE + DCF'!Y$25)*'DRE + DCF'!Y$33</f>
        <v>40449665367.523376</v>
      </c>
      <c r="BX121" s="357">
        <f>((BM121+'DRE + DCF'!Z$12)*(1+'DRE + DCF'!Z$15)+'DRE + DCF'!Z$18)*(1+'DRE + DCF'!Z$25)*'DRE + DCF'!Z$33</f>
        <v>44702028875.634361</v>
      </c>
      <c r="BY121" s="357">
        <f>((BN121+'DRE + DCF'!AA$12)*(1+'DRE + DCF'!AA$15)+'DRE + DCF'!AA$18)*(1+'DRE + DCF'!AA$25)*'DRE + DCF'!AA$33</f>
        <v>49394006713.059364</v>
      </c>
      <c r="BZ121" s="357">
        <f>((BO121+'DRE + DCF'!AB$12)*(1+'DRE + DCF'!AB$15)+'DRE + DCF'!AB$18)*(1+'DRE + DCF'!AB$25)*'DRE + DCF'!AB$33</f>
        <v>54573045974.689415</v>
      </c>
      <c r="CA121" s="357">
        <f>((BP121+'DRE + DCF'!AC$12)*(1+'DRE + DCF'!AC$15)+'DRE + DCF'!AC$18)*(1+'DRE + DCF'!AC$25)*'DRE + DCF'!AC$33</f>
        <v>60293249150.661133</v>
      </c>
      <c r="CB121" s="357">
        <f>((BQ121+'DRE + DCF'!AD$12)*(1+'DRE + DCF'!AD$15)+'DRE + DCF'!AD$18)*(1+'DRE + DCF'!AD$25)*'DRE + DCF'!AD$33</f>
        <v>77870004343.736053</v>
      </c>
      <c r="CC121" s="357">
        <f>BR121*(1-DA$47)+('DRE + DCF'!N$53*10^6)</f>
        <v>200176589817.35513</v>
      </c>
      <c r="CD121" s="357">
        <f>BS121*(1-DB$47)+('DRE + DCF'!T$53*10^6)</f>
        <v>201482553005.66479</v>
      </c>
      <c r="CE121" s="357">
        <f>BT121*(1-DC$47)+('DRE + DCF'!U$53*10^6)</f>
        <v>220554860072.73737</v>
      </c>
      <c r="CF121" s="357">
        <f>BU121*(1-DD$47)+('DRE + DCF'!V$53*10^6)</f>
        <v>241672661121.75552</v>
      </c>
      <c r="CG121" s="357">
        <f>BV121*(1-DE$47)+('DRE + DCF'!W$53*10^6)</f>
        <v>265027009307.59818</v>
      </c>
      <c r="CH121" s="357">
        <f>BW121*(1-DF$47)+('DRE + DCF'!X$53*10^6)</f>
        <v>290840190523.84027</v>
      </c>
      <c r="CI121" s="357">
        <f>BX121*(1-DG$47)+('DRE + DCF'!Y$53*10^6)</f>
        <v>319364557544.94678</v>
      </c>
      <c r="CJ121" s="357">
        <f>BY121*(1-DH$47)+('DRE + DCF'!Z$53*10^6)</f>
        <v>350880202797.13165</v>
      </c>
      <c r="CK121" s="357">
        <f>BZ121*(1-DI$47)+('DRE + DCF'!AA$53*10^6)</f>
        <v>385697274170.02844</v>
      </c>
      <c r="CL121" s="357">
        <f>CA121*(1-DJ$47)+('DRE + DCF'!AB$53*10^6)</f>
        <v>424160134391.81042</v>
      </c>
      <c r="CM121" s="357">
        <f>CB121*(1-DK$47)+('DRE + DCF'!AC$53*10^6)</f>
        <v>473404357976.91461</v>
      </c>
      <c r="CN121" s="357">
        <f t="shared" si="87"/>
        <v>1131903216354.896</v>
      </c>
      <c r="CO121" s="357">
        <f t="shared" si="88"/>
        <v>1202109379637.0066</v>
      </c>
      <c r="CP121" s="357">
        <f t="shared" si="89"/>
        <v>1147376523491.1643</v>
      </c>
      <c r="CQ121" s="357">
        <f t="shared" si="90"/>
        <v>1285061706310.104</v>
      </c>
      <c r="CR121" s="357">
        <f t="shared" si="91"/>
        <v>1439269111067.3169</v>
      </c>
      <c r="CS121" s="357">
        <f t="shared" si="92"/>
        <v>1611981404395.3948</v>
      </c>
      <c r="CT121" s="357">
        <f t="shared" si="93"/>
        <v>1805419172922.8423</v>
      </c>
      <c r="CU121" s="357">
        <f t="shared" si="94"/>
        <v>2022069473673.5837</v>
      </c>
      <c r="CV121" s="357">
        <f t="shared" si="95"/>
        <v>2264717810514.4141</v>
      </c>
      <c r="CW121" s="357">
        <f t="shared" si="96"/>
        <v>2536483947776.144</v>
      </c>
      <c r="CX121" s="358">
        <f t="shared" si="97"/>
        <v>2840862021509.2817</v>
      </c>
    </row>
    <row r="122" spans="4:102" ht="30" customHeight="1" x14ac:dyDescent="0.25">
      <c r="D122" s="355">
        <f t="shared" si="55"/>
        <v>1.9588219869195372E-2</v>
      </c>
      <c r="E122" s="64">
        <f t="shared" si="56"/>
        <v>1.0347957246334943E-2</v>
      </c>
      <c r="F122" s="64">
        <f t="shared" si="57"/>
        <v>3.4955304213277083E-2</v>
      </c>
      <c r="G122" s="64">
        <f t="shared" si="58"/>
        <v>3.079487993112684E-2</v>
      </c>
      <c r="H122" s="64">
        <f t="shared" si="59"/>
        <v>2.6873534461403031E-2</v>
      </c>
      <c r="I122" s="64">
        <f t="shared" si="60"/>
        <v>2.3159212494967357E-2</v>
      </c>
      <c r="J122" s="64">
        <f t="shared" si="61"/>
        <v>1.9628922777874425E-2</v>
      </c>
      <c r="K122" s="64">
        <f t="shared" si="62"/>
        <v>1.6263499915901258E-2</v>
      </c>
      <c r="L122" s="64">
        <f t="shared" si="63"/>
        <v>1.3046600080344278E-2</v>
      </c>
      <c r="M122" s="64">
        <f t="shared" si="64"/>
        <v>9.9646138260432726E-3</v>
      </c>
      <c r="N122" s="64">
        <f t="shared" si="65"/>
        <v>9.3833134130045792E-3</v>
      </c>
      <c r="O122" s="64">
        <f t="shared" si="99"/>
        <v>5.5500000000000042E-2</v>
      </c>
      <c r="P122" s="64">
        <f t="shared" si="99"/>
        <v>5.5500000000000042E-2</v>
      </c>
      <c r="Q122" s="64">
        <f t="shared" si="100"/>
        <v>5.5500000000000042E-2</v>
      </c>
      <c r="R122" s="64">
        <f t="shared" si="101"/>
        <v>5.5500000000000042E-2</v>
      </c>
      <c r="S122" s="64">
        <f t="shared" si="102"/>
        <v>5.5500000000000042E-2</v>
      </c>
      <c r="T122" s="64">
        <f t="shared" si="103"/>
        <v>5.5500000000000042E-2</v>
      </c>
      <c r="U122" s="64">
        <f t="shared" si="104"/>
        <v>5.5500000000000042E-2</v>
      </c>
      <c r="V122" s="64">
        <f t="shared" si="105"/>
        <v>5.5500000000000042E-2</v>
      </c>
      <c r="W122" s="64">
        <f t="shared" si="106"/>
        <v>5.5500000000000042E-2</v>
      </c>
      <c r="X122" s="64">
        <f t="shared" si="107"/>
        <v>5.5500000000000042E-2</v>
      </c>
      <c r="Y122" s="64">
        <f t="shared" si="108"/>
        <v>5.5500000000000042E-2</v>
      </c>
      <c r="Z122" s="64">
        <f t="shared" si="66"/>
        <v>0.17677569811100263</v>
      </c>
      <c r="AA122" s="64">
        <f t="shared" si="98"/>
        <v>0.1675354354881422</v>
      </c>
      <c r="AB122" s="64">
        <f t="shared" si="67"/>
        <v>0.19214278245508434</v>
      </c>
      <c r="AC122" s="64">
        <f t="shared" si="68"/>
        <v>0.1879823581729341</v>
      </c>
      <c r="AD122" s="64">
        <f t="shared" si="69"/>
        <v>0.18406101270321029</v>
      </c>
      <c r="AE122" s="64">
        <f t="shared" si="70"/>
        <v>0.18034669073677462</v>
      </c>
      <c r="AF122" s="64">
        <f t="shared" si="71"/>
        <v>0.17681640101968168</v>
      </c>
      <c r="AG122" s="64">
        <f t="shared" si="72"/>
        <v>0.17345097815770852</v>
      </c>
      <c r="AH122" s="64">
        <f t="shared" si="73"/>
        <v>0.17023407832215154</v>
      </c>
      <c r="AI122" s="64">
        <f t="shared" si="74"/>
        <v>0.16715209206785053</v>
      </c>
      <c r="AJ122" s="64">
        <f t="shared" si="75"/>
        <v>0.16657079165481184</v>
      </c>
      <c r="AK122" s="356">
        <f>(1+O122)*'Projeções - Receitas'!N$34</f>
        <v>1945478940869.0608</v>
      </c>
      <c r="AL122" s="356">
        <f>(1+P122)*'Projeções - Receitas'!T$34</f>
        <v>2049857685417.9485</v>
      </c>
      <c r="AM122" s="356">
        <f>(1+Q122)*'Projeções - Receitas'!U$34</f>
        <v>2295840607668.1025</v>
      </c>
      <c r="AN122" s="356">
        <f>(1+R122)*'Projeções - Receitas'!V$34</f>
        <v>2571341480588.2749</v>
      </c>
      <c r="AO122" s="356">
        <f>(1+S122)*'Projeções - Receitas'!W$34</f>
        <v>2879902458258.8687</v>
      </c>
      <c r="AP122" s="356">
        <f>(1+T122)*'Projeções - Receitas'!X$34</f>
        <v>3225490753249.9326</v>
      </c>
      <c r="AQ122" s="356">
        <f>(1+U122)*'Projeções - Receitas'!Y$34</f>
        <v>3612549643639.9248</v>
      </c>
      <c r="AR122" s="356">
        <f>(1+V122)*'Projeções - Receitas'!Z$34</f>
        <v>4046055600876.7163</v>
      </c>
      <c r="AS122" s="356">
        <f>(1+W122)*'Projeções - Receitas'!AA$34</f>
        <v>4531582272981.9229</v>
      </c>
      <c r="AT122" s="356">
        <f>(1+X122)*'Projeções - Receitas'!AB$34</f>
        <v>5075372145739.7549</v>
      </c>
      <c r="AU122" s="356">
        <f>(1+Y122)*'Projeções - Receitas'!AC$34</f>
        <v>5684416803228.5264</v>
      </c>
      <c r="AV122" s="357">
        <f t="shared" si="76"/>
        <v>1707451444848.718</v>
      </c>
      <c r="AW122" s="357">
        <f t="shared" si="77"/>
        <v>1799059549386.658</v>
      </c>
      <c r="AX122" s="357">
        <f t="shared" si="78"/>
        <v>2014946695313.0571</v>
      </c>
      <c r="AY122" s="357">
        <f t="shared" si="79"/>
        <v>2256740298750.624</v>
      </c>
      <c r="AZ122" s="357">
        <f t="shared" si="80"/>
        <v>2527549134600.6997</v>
      </c>
      <c r="BA122" s="357">
        <f t="shared" si="81"/>
        <v>2830855030752.7832</v>
      </c>
      <c r="BB122" s="357">
        <f t="shared" si="82"/>
        <v>3170557634443.1177</v>
      </c>
      <c r="BC122" s="357">
        <f t="shared" si="83"/>
        <v>3551024550576.292</v>
      </c>
      <c r="BD122" s="357">
        <f t="shared" si="84"/>
        <v>3977147496645.4478</v>
      </c>
      <c r="BE122" s="357">
        <f t="shared" si="85"/>
        <v>4454405196242.9023</v>
      </c>
      <c r="BF122" s="357">
        <f t="shared" si="86"/>
        <v>4988933819792.0518</v>
      </c>
      <c r="BG122" s="356">
        <f>(AK122*SUMPRODUCT(DA$10:DA$13,DA$28:DA$31)+AV122*SUMPRODUCT(DA$14:DA$23,DA$32:DA$41))*'Projeções - Receitas'!T$23+(AK122*DA$11*'Projeções - Receitas'!T$25)</f>
        <v>63588436447.621338</v>
      </c>
      <c r="BH122" s="356">
        <f>(AL122*SUMPRODUCT(DB$10:DB$13,DB$28:DB$31)+AW122*SUMPRODUCT(DB$14:DB$23,DB$32:DB$41))*'Projeções - Receitas'!U$23+(AL122*DB$11*'Projeções - Receitas'!U$25)</f>
        <v>51247415516.242203</v>
      </c>
      <c r="BI122" s="356">
        <f>(AM122*SUMPRODUCT(DC$10:DC$13,DC$28:DC$31)+AX122*SUMPRODUCT(DC$14:DC$23,DC$32:DC$41))*'Projeções - Receitas'!V$23+(AM122*DC$11*'Projeções - Receitas'!V$25)</f>
        <v>56704310984.932953</v>
      </c>
      <c r="BJ122" s="356">
        <f>(AN122*SUMPRODUCT(DD$10:DD$13,DD$28:DD$31)+AY122*SUMPRODUCT(DD$14:DD$23,DD$32:DD$41))*'Projeções - Receitas'!W$23+(AN122*DD$11*'Projeções - Receitas'!W$25)</f>
        <v>62685921092.572372</v>
      </c>
      <c r="BK122" s="356">
        <f>(AO122*SUMPRODUCT(DE$10:DE$13,DE$28:DE$31)+AZ122*SUMPRODUCT(DE$14:DE$23,DE$32:DE$41))*'Projeções - Receitas'!X$23+(AO122*DE$11*'Projeções - Receitas'!X$25)</f>
        <v>69266737184.828262</v>
      </c>
      <c r="BL122" s="356">
        <f>(AP122*SUMPRODUCT(DF$10:DF$13,DF$28:DF$31)+BA122*SUMPRODUCT(DF$14:DF$23,DF$32:DF$41))*'Projeções - Receitas'!Y$23+(AP122*DF$11*'Projeções - Receitas'!Y$25)</f>
        <v>76524271875.492569</v>
      </c>
      <c r="BM122" s="356">
        <f>(AQ122*SUMPRODUCT(DG$10:DG$13,DG$28:DG$31)+BB122*SUMPRODUCT(DG$14:DG$23,DG$32:DG$41))*'Projeções - Receitas'!Z$23+(AQ122*DG$11*'Projeções - Receitas'!Z$25)</f>
        <v>84532665678.869629</v>
      </c>
      <c r="BN122" s="356">
        <f>(AR122*SUMPRODUCT(DH$10:DH$13,DH$28:DH$31)+BC122*SUMPRODUCT(DH$14:DH$23,DH$32:DH$41))*'Projeções - Receitas'!AA$23+(AR122*DH$11*'Projeções - Receitas'!AA$25)</f>
        <v>93365971692.519592</v>
      </c>
      <c r="BO122" s="356">
        <f>(AS122*SUMPRODUCT(DI$10:DI$13,DI$28:DI$31)+BD122*SUMPRODUCT(DI$14:DI$23,DI$32:DI$41))*'Projeções - Receitas'!AB$23+(AS122*DI$11*'Projeções - Receitas'!AB$25)</f>
        <v>103106072422.14418</v>
      </c>
      <c r="BP122" s="356">
        <f>(AT122*SUMPRODUCT(DJ$10:DJ$13,DJ$28:DJ$31)+BE122*SUMPRODUCT(DJ$14:DJ$23,DJ$32:DJ$41))*'Projeções - Receitas'!AC$23+(AT122*DJ$11*'Projeções - Receitas'!AC$25)</f>
        <v>113845407677.82855</v>
      </c>
      <c r="BQ122" s="356">
        <f>(AU122*SUMPRODUCT(DK$10:DK$13,DK$28:DK$31)+BF122*SUMPRODUCT(DK$14:DK$23,DK$32:DK$41))*'Projeções - Receitas'!AD$23+(AU122*DK$11*'Projeções - Receitas'!AD$25)</f>
        <v>147196459111.04297</v>
      </c>
      <c r="BR122" s="357">
        <f>((BG122+'DRE + DCF'!T$12)*(1+'DRE + DCF'!T$15)+'DRE + DCF'!T$18)*(1+'DRE + DCF'!T$25)*'DRE + DCF'!T$33</f>
        <v>35339555016.112045</v>
      </c>
      <c r="BS122" s="357">
        <f>((BH122+'DRE + DCF'!U$12)*(1+'DRE + DCF'!U$15)+'DRE + DCF'!U$18)*(1+'DRE + DCF'!U$25)*'DRE + DCF'!U$33</f>
        <v>26935710276.871738</v>
      </c>
      <c r="BT122" s="357">
        <f>((BI122+'DRE + DCF'!V$12)*(1+'DRE + DCF'!V$15)+'DRE + DCF'!V$18)*(1+'DRE + DCF'!V$25)*'DRE + DCF'!V$33</f>
        <v>29893774615.735329</v>
      </c>
      <c r="BU122" s="357">
        <f>((BJ122+'DRE + DCF'!W$12)*(1+'DRE + DCF'!W$15)+'DRE + DCF'!W$18)*(1+'DRE + DCF'!W$25)*'DRE + DCF'!W$33</f>
        <v>33103681634.490978</v>
      </c>
      <c r="BV122" s="357">
        <f>((BK122+'DRE + DCF'!X$12)*(1+'DRE + DCF'!X$15)+'DRE + DCF'!X$18)*(1+'DRE + DCF'!X$25)*'DRE + DCF'!X$33</f>
        <v>36613131511.423592</v>
      </c>
      <c r="BW122" s="357">
        <f>((BL122+'DRE + DCF'!Y$12)*(1+'DRE + DCF'!Y$15)+'DRE + DCF'!Y$18)*(1+'DRE + DCF'!Y$25)*'DRE + DCF'!Y$33</f>
        <v>40471500620.032722</v>
      </c>
      <c r="BX122" s="357">
        <f>((BM122+'DRE + DCF'!Z$12)*(1+'DRE + DCF'!Z$15)+'DRE + DCF'!Z$18)*(1+'DRE + DCF'!Z$25)*'DRE + DCF'!Z$33</f>
        <v>44726121711.843994</v>
      </c>
      <c r="BY122" s="357">
        <f>((BN122+'DRE + DCF'!AA$12)*(1+'DRE + DCF'!AA$15)+'DRE + DCF'!AA$18)*(1+'DRE + DCF'!AA$25)*'DRE + DCF'!AA$33</f>
        <v>49420586761.62458</v>
      </c>
      <c r="BZ122" s="357">
        <f>((BO122+'DRE + DCF'!AB$12)*(1+'DRE + DCF'!AB$15)+'DRE + DCF'!AB$18)*(1+'DRE + DCF'!AB$25)*'DRE + DCF'!AB$33</f>
        <v>54602365343.040482</v>
      </c>
      <c r="CA122" s="357">
        <f>((BP122+'DRE + DCF'!AC$12)*(1+'DRE + DCF'!AC$15)+'DRE + DCF'!AC$18)*(1+'DRE + DCF'!AC$25)*'DRE + DCF'!AC$33</f>
        <v>60325585317.056801</v>
      </c>
      <c r="CB122" s="357">
        <f>((BQ122+'DRE + DCF'!AD$12)*(1+'DRE + DCF'!AD$15)+'DRE + DCF'!AD$18)*(1+'DRE + DCF'!AD$25)*'DRE + DCF'!AD$33</f>
        <v>77910913556.953766</v>
      </c>
      <c r="CC122" s="357">
        <f>BR122*(1-DA$47)+('DRE + DCF'!N$53*10^6)</f>
        <v>200187812062.03418</v>
      </c>
      <c r="CD122" s="357">
        <f>BS122*(1-DB$47)+('DRE + DCF'!T$53*10^6)</f>
        <v>201491366724.436</v>
      </c>
      <c r="CE122" s="357">
        <f>BT122*(1-DC$47)+('DRE + DCF'!U$53*10^6)</f>
        <v>220564601215.36044</v>
      </c>
      <c r="CF122" s="357">
        <f>BU122*(1-DD$47)+('DRE + DCF'!V$53*10^6)</f>
        <v>241683417594.43387</v>
      </c>
      <c r="CG122" s="357">
        <f>BV122*(1-DE$47)+('DRE + DCF'!W$53*10^6)</f>
        <v>265038881476.79608</v>
      </c>
      <c r="CH122" s="357">
        <f>BW122*(1-DF$47)+('DRE + DCF'!X$53*10^6)</f>
        <v>290853291675.34589</v>
      </c>
      <c r="CI122" s="357">
        <f>BX122*(1-DG$47)+('DRE + DCF'!Y$53*10^6)</f>
        <v>319379013246.67255</v>
      </c>
      <c r="CJ122" s="357">
        <f>BY122*(1-DH$47)+('DRE + DCF'!Z$53*10^6)</f>
        <v>350896150826.27075</v>
      </c>
      <c r="CK122" s="357">
        <f>BZ122*(1-DI$47)+('DRE + DCF'!AA$53*10^6)</f>
        <v>385714865791.03906</v>
      </c>
      <c r="CL122" s="357">
        <f>CA122*(1-DJ$47)+('DRE + DCF'!AB$53*10^6)</f>
        <v>424179536091.64783</v>
      </c>
      <c r="CM122" s="357">
        <f>CB122*(1-DK$47)+('DRE + DCF'!AC$53*10^6)</f>
        <v>473428903504.84521</v>
      </c>
      <c r="CN122" s="357">
        <f t="shared" si="87"/>
        <v>1132439663376.8652</v>
      </c>
      <c r="CO122" s="357">
        <f t="shared" si="88"/>
        <v>1202679099722.1428</v>
      </c>
      <c r="CP122" s="357">
        <f t="shared" si="89"/>
        <v>1147920303834.0513</v>
      </c>
      <c r="CQ122" s="357">
        <f t="shared" si="90"/>
        <v>1285670740294.1375</v>
      </c>
      <c r="CR122" s="357">
        <f t="shared" si="91"/>
        <v>1439951229129.4343</v>
      </c>
      <c r="CS122" s="357">
        <f t="shared" si="92"/>
        <v>1612745376624.9663</v>
      </c>
      <c r="CT122" s="357">
        <f t="shared" si="93"/>
        <v>1806274821819.9624</v>
      </c>
      <c r="CU122" s="357">
        <f t="shared" si="94"/>
        <v>2023027800438.3582</v>
      </c>
      <c r="CV122" s="357">
        <f t="shared" si="95"/>
        <v>2265791136490.9614</v>
      </c>
      <c r="CW122" s="357">
        <f t="shared" si="96"/>
        <v>2537686072869.8774</v>
      </c>
      <c r="CX122" s="358">
        <f t="shared" si="97"/>
        <v>2842208401614.2632</v>
      </c>
    </row>
    <row r="123" spans="4:102" ht="30" customHeight="1" x14ac:dyDescent="0.25">
      <c r="D123" s="355">
        <f t="shared" si="55"/>
        <v>1.9514424357214399E-2</v>
      </c>
      <c r="E123" s="64">
        <f t="shared" si="56"/>
        <v>1.027595669052947E-2</v>
      </c>
      <c r="F123" s="64">
        <f t="shared" si="57"/>
        <v>3.4872809404071586E-2</v>
      </c>
      <c r="G123" s="64">
        <f t="shared" si="58"/>
        <v>3.0714235600148493E-2</v>
      </c>
      <c r="H123" s="64">
        <f t="shared" si="59"/>
        <v>2.6794625298068642E-2</v>
      </c>
      <c r="I123" s="64">
        <f t="shared" si="60"/>
        <v>2.3081940732023465E-2</v>
      </c>
      <c r="J123" s="64">
        <f t="shared" si="61"/>
        <v>1.9553202148392068E-2</v>
      </c>
      <c r="K123" s="64">
        <f t="shared" si="62"/>
        <v>1.6189253020833183E-2</v>
      </c>
      <c r="L123" s="64">
        <f t="shared" si="63"/>
        <v>1.2973757155643667E-2</v>
      </c>
      <c r="M123" s="64">
        <f t="shared" si="64"/>
        <v>9.8931116525120266E-3</v>
      </c>
      <c r="N123" s="64">
        <f t="shared" si="65"/>
        <v>9.3130766539633592E-3</v>
      </c>
      <c r="O123" s="64">
        <f t="shared" si="99"/>
        <v>5.6000000000000043E-2</v>
      </c>
      <c r="P123" s="64">
        <f t="shared" si="99"/>
        <v>5.6000000000000043E-2</v>
      </c>
      <c r="Q123" s="64">
        <f t="shared" si="100"/>
        <v>5.6000000000000043E-2</v>
      </c>
      <c r="R123" s="64">
        <f t="shared" si="101"/>
        <v>5.6000000000000043E-2</v>
      </c>
      <c r="S123" s="64">
        <f t="shared" si="102"/>
        <v>5.6000000000000043E-2</v>
      </c>
      <c r="T123" s="64">
        <f t="shared" si="103"/>
        <v>5.6000000000000043E-2</v>
      </c>
      <c r="U123" s="64">
        <f t="shared" si="104"/>
        <v>5.6000000000000043E-2</v>
      </c>
      <c r="V123" s="64">
        <f t="shared" si="105"/>
        <v>5.6000000000000043E-2</v>
      </c>
      <c r="W123" s="64">
        <f t="shared" si="106"/>
        <v>5.6000000000000043E-2</v>
      </c>
      <c r="X123" s="64">
        <f t="shared" si="107"/>
        <v>5.6000000000000043E-2</v>
      </c>
      <c r="Y123" s="64">
        <f t="shared" si="108"/>
        <v>5.6000000000000043E-2</v>
      </c>
      <c r="Z123" s="64">
        <f t="shared" si="66"/>
        <v>0.17670190259902166</v>
      </c>
      <c r="AA123" s="64">
        <f t="shared" si="98"/>
        <v>0.16746343493233673</v>
      </c>
      <c r="AB123" s="64">
        <f t="shared" si="67"/>
        <v>0.19206028764587885</v>
      </c>
      <c r="AC123" s="64">
        <f t="shared" si="68"/>
        <v>0.18790171384195575</v>
      </c>
      <c r="AD123" s="64">
        <f t="shared" si="69"/>
        <v>0.1839821035398759</v>
      </c>
      <c r="AE123" s="64">
        <f t="shared" si="70"/>
        <v>0.18026941897383073</v>
      </c>
      <c r="AF123" s="64">
        <f t="shared" si="71"/>
        <v>0.17674068039019933</v>
      </c>
      <c r="AG123" s="64">
        <f t="shared" si="72"/>
        <v>0.17337673126264044</v>
      </c>
      <c r="AH123" s="64">
        <f t="shared" si="73"/>
        <v>0.17016123539745093</v>
      </c>
      <c r="AI123" s="64">
        <f t="shared" si="74"/>
        <v>0.16708058989431929</v>
      </c>
      <c r="AJ123" s="64">
        <f t="shared" si="75"/>
        <v>0.16650055489577062</v>
      </c>
      <c r="AK123" s="356">
        <f>(1+O123)*'Projeções - Receitas'!N$34</f>
        <v>1946400532030.0598</v>
      </c>
      <c r="AL123" s="356">
        <f>(1+P123)*'Projeções - Receitas'!T$34</f>
        <v>2050828721744.532</v>
      </c>
      <c r="AM123" s="356">
        <f>(1+Q123)*'Projeções - Receitas'!U$34</f>
        <v>2296928168353.876</v>
      </c>
      <c r="AN123" s="356">
        <f>(1+R123)*'Projeções - Receitas'!V$34</f>
        <v>2572559548556.3413</v>
      </c>
      <c r="AO123" s="356">
        <f>(1+S123)*'Projeções - Receitas'!W$34</f>
        <v>2881266694383.1025</v>
      </c>
      <c r="AP123" s="356">
        <f>(1+T123)*'Projeções - Receitas'!X$34</f>
        <v>3227018697709.0752</v>
      </c>
      <c r="AQ123" s="356">
        <f>(1+U123)*'Projeções - Receitas'!Y$34</f>
        <v>3614260941434.1646</v>
      </c>
      <c r="AR123" s="356">
        <f>(1+V123)*'Projeções - Receitas'!Z$34</f>
        <v>4047972254406.2646</v>
      </c>
      <c r="AS123" s="356">
        <f>(1+W123)*'Projeções - Receitas'!AA$34</f>
        <v>4533728924935.0166</v>
      </c>
      <c r="AT123" s="356">
        <f>(1+X123)*'Projeções - Receitas'!AB$34</f>
        <v>5077776395927.2197</v>
      </c>
      <c r="AU123" s="356">
        <f>(1+Y123)*'Projeções - Receitas'!AC$34</f>
        <v>5687109563438.4873</v>
      </c>
      <c r="AV123" s="357">
        <f t="shared" si="76"/>
        <v>1708260280208.6653</v>
      </c>
      <c r="AW123" s="357">
        <f t="shared" si="77"/>
        <v>1799911780343.2598</v>
      </c>
      <c r="AX123" s="357">
        <f t="shared" si="78"/>
        <v>2015901193984.4512</v>
      </c>
      <c r="AY123" s="357">
        <f t="shared" si="79"/>
        <v>2257809337262.5854</v>
      </c>
      <c r="AZ123" s="357">
        <f t="shared" si="80"/>
        <v>2528746457734.0957</v>
      </c>
      <c r="BA123" s="357">
        <f t="shared" si="81"/>
        <v>2832196032662.1875</v>
      </c>
      <c r="BB123" s="357">
        <f t="shared" si="82"/>
        <v>3172059556581.6504</v>
      </c>
      <c r="BC123" s="357">
        <f t="shared" si="83"/>
        <v>3552706703371.4487</v>
      </c>
      <c r="BD123" s="357">
        <f t="shared" si="84"/>
        <v>3979031507776.0229</v>
      </c>
      <c r="BE123" s="357">
        <f t="shared" si="85"/>
        <v>4456515288709.1465</v>
      </c>
      <c r="BF123" s="357">
        <f t="shared" si="86"/>
        <v>4991297123354.2451</v>
      </c>
      <c r="BG123" s="356">
        <f>(AK123*SUMPRODUCT(DA$10:DA$13,DA$28:DA$31)+AV123*SUMPRODUCT(DA$14:DA$23,DA$32:DA$41))*'Projeções - Receitas'!T$23+(AK123*DA$11*'Projeções - Receitas'!T$25)</f>
        <v>63618558871.329346</v>
      </c>
      <c r="BH123" s="356">
        <f>(AL123*SUMPRODUCT(DB$10:DB$13,DB$28:DB$31)+AW123*SUMPRODUCT(DB$14:DB$23,DB$32:DB$41))*'Projeções - Receitas'!U$23+(AL123*DB$11*'Projeções - Receitas'!U$25)</f>
        <v>51271691885.50618</v>
      </c>
      <c r="BI123" s="356">
        <f>(AM123*SUMPRODUCT(DC$10:DC$13,DC$28:DC$31)+AX123*SUMPRODUCT(DC$14:DC$23,DC$32:DC$41))*'Projeções - Receitas'!V$23+(AM123*DC$11*'Projeções - Receitas'!V$25)</f>
        <v>56731172335.470581</v>
      </c>
      <c r="BJ123" s="356">
        <f>(AN123*SUMPRODUCT(DD$10:DD$13,DD$28:DD$31)+AY123*SUMPRODUCT(DD$14:DD$23,DD$32:DD$41))*'Projeções - Receitas'!W$23+(AN123*DD$11*'Projeções - Receitas'!W$25)</f>
        <v>62715615986.505363</v>
      </c>
      <c r="BK123" s="356">
        <f>(AO123*SUMPRODUCT(DE$10:DE$13,DE$28:DE$31)+AZ123*SUMPRODUCT(DE$14:DE$23,DE$32:DE$41))*'Projeções - Receitas'!X$23+(AO123*DE$11*'Projeções - Receitas'!X$25)</f>
        <v>69299549471.509857</v>
      </c>
      <c r="BL123" s="356">
        <f>(AP123*SUMPRODUCT(DF$10:DF$13,DF$28:DF$31)+BA123*SUMPRODUCT(DF$14:DF$23,DF$32:DF$41))*'Projeções - Receitas'!Y$23+(AP123*DF$11*'Projeções - Receitas'!Y$25)</f>
        <v>76560522122.709747</v>
      </c>
      <c r="BM123" s="356">
        <f>(AQ123*SUMPRODUCT(DG$10:DG$13,DG$28:DG$31)+BB123*SUMPRODUCT(DG$14:DG$23,DG$32:DG$41))*'Projeções - Receitas'!Z$23+(AQ123*DG$11*'Projeções - Receitas'!Z$25)</f>
        <v>84572709575.448914</v>
      </c>
      <c r="BN123" s="356">
        <f>(AR123*SUMPRODUCT(DH$10:DH$13,DH$28:DH$31)+BC123*SUMPRODUCT(DH$14:DH$23,DH$32:DH$41))*'Projeções - Receitas'!AA$23+(AR123*DH$11*'Projeções - Receitas'!AA$25)</f>
        <v>93410200006.916779</v>
      </c>
      <c r="BO123" s="356">
        <f>(AS123*SUMPRODUCT(DI$10:DI$13,DI$28:DI$31)+BD123*SUMPRODUCT(DI$14:DI$23,DI$32:DI$41))*'Projeções - Receitas'!AB$23+(AS123*DI$11*'Projeções - Receitas'!AB$25)</f>
        <v>103154914711.30678</v>
      </c>
      <c r="BP123" s="356">
        <f>(AT123*SUMPRODUCT(DJ$10:DJ$13,DJ$28:DJ$31)+BE123*SUMPRODUCT(DJ$14:DJ$23,DJ$32:DJ$41))*'Projeções - Receitas'!AC$23+(AT123*DJ$11*'Projeções - Receitas'!AC$25)</f>
        <v>113899337288.28703</v>
      </c>
      <c r="BQ123" s="356">
        <f>(AU123*SUMPRODUCT(DK$10:DK$13,DK$28:DK$31)+BF123*SUMPRODUCT(DK$14:DK$23,DK$32:DK$41))*'Projeções - Receitas'!AD$23+(AU123*DK$11*'Projeções - Receitas'!AD$25)</f>
        <v>147266187419.48035</v>
      </c>
      <c r="BR123" s="357">
        <f>((BG123+'DRE + DCF'!T$12)*(1+'DRE + DCF'!T$15)+'DRE + DCF'!T$18)*(1+'DRE + DCF'!T$25)*'DRE + DCF'!T$33</f>
        <v>35358001652.015587</v>
      </c>
      <c r="BS123" s="357">
        <f>((BH123+'DRE + DCF'!U$12)*(1+'DRE + DCF'!U$15)+'DRE + DCF'!U$18)*(1+'DRE + DCF'!U$25)*'DRE + DCF'!U$33</f>
        <v>26950399808.157063</v>
      </c>
      <c r="BT123" s="357">
        <f>((BI123+'DRE + DCF'!V$12)*(1+'DRE + DCF'!V$15)+'DRE + DCF'!V$18)*(1+'DRE + DCF'!V$25)*'DRE + DCF'!V$33</f>
        <v>29910009853.440479</v>
      </c>
      <c r="BU123" s="357">
        <f>((BJ123+'DRE + DCF'!W$12)*(1+'DRE + DCF'!W$15)+'DRE + DCF'!W$18)*(1+'DRE + DCF'!W$25)*'DRE + DCF'!W$33</f>
        <v>33121609088.954903</v>
      </c>
      <c r="BV123" s="357">
        <f>((BK123+'DRE + DCF'!X$12)*(1+'DRE + DCF'!X$15)+'DRE + DCF'!X$18)*(1+'DRE + DCF'!X$25)*'DRE + DCF'!X$33</f>
        <v>36632918460.086769</v>
      </c>
      <c r="BW123" s="357">
        <f>((BL123+'DRE + DCF'!Y$12)*(1+'DRE + DCF'!Y$15)+'DRE + DCF'!Y$18)*(1+'DRE + DCF'!Y$25)*'DRE + DCF'!Y$33</f>
        <v>40493335872.542007</v>
      </c>
      <c r="BX123" s="357">
        <f>((BM123+'DRE + DCF'!Z$12)*(1+'DRE + DCF'!Z$15)+'DRE + DCF'!Z$18)*(1+'DRE + DCF'!Z$25)*'DRE + DCF'!Z$33</f>
        <v>44750214548.053596</v>
      </c>
      <c r="BY123" s="357">
        <f>((BN123+'DRE + DCF'!AA$12)*(1+'DRE + DCF'!AA$15)+'DRE + DCF'!AA$18)*(1+'DRE + DCF'!AA$25)*'DRE + DCF'!AA$33</f>
        <v>49447166810.18972</v>
      </c>
      <c r="BZ123" s="357">
        <f>((BO123+'DRE + DCF'!AB$12)*(1+'DRE + DCF'!AB$15)+'DRE + DCF'!AB$18)*(1+'DRE + DCF'!AB$25)*'DRE + DCF'!AB$33</f>
        <v>54631684711.391602</v>
      </c>
      <c r="CA123" s="357">
        <f>((BP123+'DRE + DCF'!AC$12)*(1+'DRE + DCF'!AC$15)+'DRE + DCF'!AC$18)*(1+'DRE + DCF'!AC$25)*'DRE + DCF'!AC$33</f>
        <v>60357921483.452461</v>
      </c>
      <c r="CB123" s="357">
        <f>((BQ123+'DRE + DCF'!AD$12)*(1+'DRE + DCF'!AD$15)+'DRE + DCF'!AD$18)*(1+'DRE + DCF'!AD$25)*'DRE + DCF'!AD$33</f>
        <v>77951822770.171585</v>
      </c>
      <c r="CC123" s="357">
        <f>BR123*(1-DA$47)+('DRE + DCF'!N$53*10^6)</f>
        <v>200199034306.71323</v>
      </c>
      <c r="CD123" s="357">
        <f>BS123*(1-DB$47)+('DRE + DCF'!T$53*10^6)</f>
        <v>201500180443.20718</v>
      </c>
      <c r="CE123" s="357">
        <f>BT123*(1-DC$47)+('DRE + DCF'!U$53*10^6)</f>
        <v>220574342357.98352</v>
      </c>
      <c r="CF123" s="357">
        <f>BU123*(1-DD$47)+('DRE + DCF'!V$53*10^6)</f>
        <v>241694174067.11224</v>
      </c>
      <c r="CG123" s="357">
        <f>BV123*(1-DE$47)+('DRE + DCF'!W$53*10^6)</f>
        <v>265050753645.99399</v>
      </c>
      <c r="CH123" s="357">
        <f>BW123*(1-DF$47)+('DRE + DCF'!X$53*10^6)</f>
        <v>290866392826.85144</v>
      </c>
      <c r="CI123" s="357">
        <f>BX123*(1-DG$47)+('DRE + DCF'!Y$53*10^6)</f>
        <v>319393468948.39832</v>
      </c>
      <c r="CJ123" s="357">
        <f>BY123*(1-DH$47)+('DRE + DCF'!Z$53*10^6)</f>
        <v>350912098855.40985</v>
      </c>
      <c r="CK123" s="357">
        <f>BZ123*(1-DI$47)+('DRE + DCF'!AA$53*10^6)</f>
        <v>385732457412.04974</v>
      </c>
      <c r="CL123" s="357">
        <f>CA123*(1-DJ$47)+('DRE + DCF'!AB$53*10^6)</f>
        <v>424198937791.48523</v>
      </c>
      <c r="CM123" s="357">
        <f>CB123*(1-DK$47)+('DRE + DCF'!AC$53*10^6)</f>
        <v>473453449032.77594</v>
      </c>
      <c r="CN123" s="357">
        <f t="shared" si="87"/>
        <v>1132976110398.8342</v>
      </c>
      <c r="CO123" s="357">
        <f t="shared" si="88"/>
        <v>1203248819807.2788</v>
      </c>
      <c r="CP123" s="357">
        <f t="shared" si="89"/>
        <v>1148464084176.938</v>
      </c>
      <c r="CQ123" s="357">
        <f t="shared" si="90"/>
        <v>1286279774278.1707</v>
      </c>
      <c r="CR123" s="357">
        <f t="shared" si="91"/>
        <v>1440633347191.5513</v>
      </c>
      <c r="CS123" s="357">
        <f t="shared" si="92"/>
        <v>1613509348854.5376</v>
      </c>
      <c r="CT123" s="357">
        <f t="shared" si="93"/>
        <v>1807130470717.0823</v>
      </c>
      <c r="CU123" s="357">
        <f t="shared" si="94"/>
        <v>2023986127203.1323</v>
      </c>
      <c r="CV123" s="357">
        <f t="shared" si="95"/>
        <v>2266864462467.5083</v>
      </c>
      <c r="CW123" s="357">
        <f t="shared" si="96"/>
        <v>2538888197963.6099</v>
      </c>
      <c r="CX123" s="358">
        <f t="shared" si="97"/>
        <v>2843554781719.2437</v>
      </c>
    </row>
    <row r="124" spans="4:102" ht="30" customHeight="1" x14ac:dyDescent="0.25">
      <c r="D124" s="355">
        <f t="shared" si="55"/>
        <v>1.9440698694274589E-2</v>
      </c>
      <c r="E124" s="64">
        <f t="shared" si="56"/>
        <v>1.0204024284800467E-2</v>
      </c>
      <c r="F124" s="64">
        <f t="shared" si="57"/>
        <v>3.4790392677979398E-2</v>
      </c>
      <c r="G124" s="64">
        <f t="shared" si="58"/>
        <v>3.0633667600765913E-2</v>
      </c>
      <c r="H124" s="64">
        <f t="shared" si="59"/>
        <v>2.6715790823956531E-2</v>
      </c>
      <c r="I124" s="64">
        <f t="shared" si="60"/>
        <v>2.3004742108467147E-2</v>
      </c>
      <c r="J124" s="64">
        <f t="shared" si="61"/>
        <v>1.947755319011607E-2</v>
      </c>
      <c r="K124" s="64">
        <f t="shared" si="62"/>
        <v>1.6115076402050066E-2</v>
      </c>
      <c r="L124" s="64">
        <f t="shared" si="63"/>
        <v>1.290098317833982E-2</v>
      </c>
      <c r="M124" s="64">
        <f t="shared" si="64"/>
        <v>9.8216771573277073E-3</v>
      </c>
      <c r="N124" s="64">
        <f t="shared" si="65"/>
        <v>9.2429063755269381E-3</v>
      </c>
      <c r="O124" s="64">
        <f t="shared" si="99"/>
        <v>5.6500000000000043E-2</v>
      </c>
      <c r="P124" s="64">
        <f t="shared" si="99"/>
        <v>5.6500000000000043E-2</v>
      </c>
      <c r="Q124" s="64">
        <f t="shared" si="100"/>
        <v>5.6500000000000043E-2</v>
      </c>
      <c r="R124" s="64">
        <f t="shared" si="101"/>
        <v>5.6500000000000043E-2</v>
      </c>
      <c r="S124" s="64">
        <f t="shared" si="102"/>
        <v>5.6500000000000043E-2</v>
      </c>
      <c r="T124" s="64">
        <f t="shared" si="103"/>
        <v>5.6500000000000043E-2</v>
      </c>
      <c r="U124" s="64">
        <f t="shared" si="104"/>
        <v>5.6500000000000043E-2</v>
      </c>
      <c r="V124" s="64">
        <f t="shared" si="105"/>
        <v>5.6500000000000043E-2</v>
      </c>
      <c r="W124" s="64">
        <f t="shared" si="106"/>
        <v>5.6500000000000043E-2</v>
      </c>
      <c r="X124" s="64">
        <f t="shared" si="107"/>
        <v>5.6500000000000043E-2</v>
      </c>
      <c r="Y124" s="64">
        <f t="shared" si="108"/>
        <v>5.6500000000000043E-2</v>
      </c>
      <c r="Z124" s="64">
        <f t="shared" si="66"/>
        <v>0.17662817693608185</v>
      </c>
      <c r="AA124" s="64">
        <f t="shared" si="98"/>
        <v>0.16739150252660773</v>
      </c>
      <c r="AB124" s="64">
        <f t="shared" si="67"/>
        <v>0.19197787091978666</v>
      </c>
      <c r="AC124" s="64">
        <f t="shared" si="68"/>
        <v>0.18782114584257317</v>
      </c>
      <c r="AD124" s="64">
        <f t="shared" si="69"/>
        <v>0.18390326906576379</v>
      </c>
      <c r="AE124" s="64">
        <f t="shared" si="70"/>
        <v>0.18019222035027441</v>
      </c>
      <c r="AF124" s="64">
        <f t="shared" si="71"/>
        <v>0.17666503143192333</v>
      </c>
      <c r="AG124" s="64">
        <f t="shared" si="72"/>
        <v>0.17330255464385733</v>
      </c>
      <c r="AH124" s="64">
        <f t="shared" si="73"/>
        <v>0.17008846142014708</v>
      </c>
      <c r="AI124" s="64">
        <f t="shared" si="74"/>
        <v>0.16700915539913497</v>
      </c>
      <c r="AJ124" s="64">
        <f t="shared" si="75"/>
        <v>0.1664303846173342</v>
      </c>
      <c r="AK124" s="356">
        <f>(1+O124)*'Projeções - Receitas'!N$34</f>
        <v>1947322123191.0588</v>
      </c>
      <c r="AL124" s="356">
        <f>(1+P124)*'Projeções - Receitas'!T$34</f>
        <v>2051799758071.1155</v>
      </c>
      <c r="AM124" s="356">
        <f>(1+Q124)*'Projeções - Receitas'!U$34</f>
        <v>2298015729039.6494</v>
      </c>
      <c r="AN124" s="356">
        <f>(1+R124)*'Projeções - Receitas'!V$34</f>
        <v>2573777616524.4077</v>
      </c>
      <c r="AO124" s="356">
        <f>(1+S124)*'Projeções - Receitas'!W$34</f>
        <v>2882630930507.3369</v>
      </c>
      <c r="AP124" s="356">
        <f>(1+T124)*'Projeções - Receitas'!X$34</f>
        <v>3228546642168.2173</v>
      </c>
      <c r="AQ124" s="356">
        <f>(1+U124)*'Projeções - Receitas'!Y$34</f>
        <v>3615972239228.4038</v>
      </c>
      <c r="AR124" s="356">
        <f>(1+V124)*'Projeções - Receitas'!Z$34</f>
        <v>4049888907935.813</v>
      </c>
      <c r="AS124" s="356">
        <f>(1+W124)*'Projeções - Receitas'!AA$34</f>
        <v>4535875576888.1113</v>
      </c>
      <c r="AT124" s="356">
        <f>(1+X124)*'Projeções - Receitas'!AB$34</f>
        <v>5080180646114.6846</v>
      </c>
      <c r="AU124" s="356">
        <f>(1+Y124)*'Projeções - Receitas'!AC$34</f>
        <v>5689802323648.4482</v>
      </c>
      <c r="AV124" s="357">
        <f t="shared" si="76"/>
        <v>1709069115568.6125</v>
      </c>
      <c r="AW124" s="357">
        <f t="shared" si="77"/>
        <v>1800764011299.8616</v>
      </c>
      <c r="AX124" s="357">
        <f t="shared" si="78"/>
        <v>2016855692655.845</v>
      </c>
      <c r="AY124" s="357">
        <f t="shared" si="79"/>
        <v>2258878375774.5469</v>
      </c>
      <c r="AZ124" s="357">
        <f t="shared" si="80"/>
        <v>2529943780867.4927</v>
      </c>
      <c r="BA124" s="357">
        <f t="shared" si="81"/>
        <v>2833537034571.5918</v>
      </c>
      <c r="BB124" s="357">
        <f t="shared" si="82"/>
        <v>3173561478720.1831</v>
      </c>
      <c r="BC124" s="357">
        <f t="shared" si="83"/>
        <v>3554388856166.606</v>
      </c>
      <c r="BD124" s="357">
        <f t="shared" si="84"/>
        <v>3980915518906.5991</v>
      </c>
      <c r="BE124" s="357">
        <f t="shared" si="85"/>
        <v>4458625381175.3906</v>
      </c>
      <c r="BF124" s="357">
        <f t="shared" si="86"/>
        <v>4993660426916.4395</v>
      </c>
      <c r="BG124" s="356">
        <f>(AK124*SUMPRODUCT(DA$10:DA$13,DA$28:DA$31)+AV124*SUMPRODUCT(DA$14:DA$23,DA$32:DA$41))*'Projeções - Receitas'!T$23+(AK124*DA$11*'Projeções - Receitas'!T$25)</f>
        <v>63648681295.037354</v>
      </c>
      <c r="BH124" s="356">
        <f>(AL124*SUMPRODUCT(DB$10:DB$13,DB$28:DB$31)+AW124*SUMPRODUCT(DB$14:DB$23,DB$32:DB$41))*'Projeções - Receitas'!U$23+(AL124*DB$11*'Projeções - Receitas'!U$25)</f>
        <v>51295968254.770126</v>
      </c>
      <c r="BI124" s="356">
        <f>(AM124*SUMPRODUCT(DC$10:DC$13,DC$28:DC$31)+AX124*SUMPRODUCT(DC$14:DC$23,DC$32:DC$41))*'Projeções - Receitas'!V$23+(AM124*DC$11*'Projeções - Receitas'!V$25)</f>
        <v>56758033686.008224</v>
      </c>
      <c r="BJ124" s="356">
        <f>(AN124*SUMPRODUCT(DD$10:DD$13,DD$28:DD$31)+AY124*SUMPRODUCT(DD$14:DD$23,DD$32:DD$41))*'Projeções - Receitas'!W$23+(AN124*DD$11*'Projeções - Receitas'!W$25)</f>
        <v>62745310880.438385</v>
      </c>
      <c r="BK124" s="356">
        <f>(AO124*SUMPRODUCT(DE$10:DE$13,DE$28:DE$31)+AZ124*SUMPRODUCT(DE$14:DE$23,DE$32:DE$41))*'Projeções - Receitas'!X$23+(AO124*DE$11*'Projeções - Receitas'!X$25)</f>
        <v>69332361758.191452</v>
      </c>
      <c r="BL124" s="356">
        <f>(AP124*SUMPRODUCT(DF$10:DF$13,DF$28:DF$31)+BA124*SUMPRODUCT(DF$14:DF$23,DF$32:DF$41))*'Projeções - Receitas'!Y$23+(AP124*DF$11*'Projeções - Receitas'!Y$25)</f>
        <v>76596772369.92691</v>
      </c>
      <c r="BM124" s="356">
        <f>(AQ124*SUMPRODUCT(DG$10:DG$13,DG$28:DG$31)+BB124*SUMPRODUCT(DG$14:DG$23,DG$32:DG$41))*'Projeções - Receitas'!Z$23+(AQ124*DG$11*'Projeções - Receitas'!Z$25)</f>
        <v>84612753472.028198</v>
      </c>
      <c r="BN124" s="356">
        <f>(AR124*SUMPRODUCT(DH$10:DH$13,DH$28:DH$31)+BC124*SUMPRODUCT(DH$14:DH$23,DH$32:DH$41))*'Projeções - Receitas'!AA$23+(AR124*DH$11*'Projeções - Receitas'!AA$25)</f>
        <v>93454428321.313965</v>
      </c>
      <c r="BO124" s="356">
        <f>(AS124*SUMPRODUCT(DI$10:DI$13,DI$28:DI$31)+BD124*SUMPRODUCT(DI$14:DI$23,DI$32:DI$41))*'Projeções - Receitas'!AB$23+(AS124*DI$11*'Projeções - Receitas'!AB$25)</f>
        <v>103203757000.46935</v>
      </c>
      <c r="BP124" s="356">
        <f>(AT124*SUMPRODUCT(DJ$10:DJ$13,DJ$28:DJ$31)+BE124*SUMPRODUCT(DJ$14:DJ$23,DJ$32:DJ$41))*'Projeções - Receitas'!AC$23+(AT124*DJ$11*'Projeções - Receitas'!AC$25)</f>
        <v>113953266898.74547</v>
      </c>
      <c r="BQ124" s="356">
        <f>(AU124*SUMPRODUCT(DK$10:DK$13,DK$28:DK$31)+BF124*SUMPRODUCT(DK$14:DK$23,DK$32:DK$41))*'Projeções - Receitas'!AD$23+(AU124*DK$11*'Projeções - Receitas'!AD$25)</f>
        <v>147335915727.91754</v>
      </c>
      <c r="BR124" s="357">
        <f>((BG124+'DRE + DCF'!T$12)*(1+'DRE + DCF'!T$15)+'DRE + DCF'!T$18)*(1+'DRE + DCF'!T$25)*'DRE + DCF'!T$33</f>
        <v>35376448287.919128</v>
      </c>
      <c r="BS124" s="357">
        <f>((BH124+'DRE + DCF'!U$12)*(1+'DRE + DCF'!U$15)+'DRE + DCF'!U$18)*(1+'DRE + DCF'!U$25)*'DRE + DCF'!U$33</f>
        <v>26965089339.44236</v>
      </c>
      <c r="BT124" s="357">
        <f>((BI124+'DRE + DCF'!V$12)*(1+'DRE + DCF'!V$15)+'DRE + DCF'!V$18)*(1+'DRE + DCF'!V$25)*'DRE + DCF'!V$33</f>
        <v>29926245091.14563</v>
      </c>
      <c r="BU124" s="357">
        <f>((BJ124+'DRE + DCF'!W$12)*(1+'DRE + DCF'!W$15)+'DRE + DCF'!W$18)*(1+'DRE + DCF'!W$25)*'DRE + DCF'!W$33</f>
        <v>33139536543.418842</v>
      </c>
      <c r="BV124" s="357">
        <f>((BK124+'DRE + DCF'!X$12)*(1+'DRE + DCF'!X$15)+'DRE + DCF'!X$18)*(1+'DRE + DCF'!X$25)*'DRE + DCF'!X$33</f>
        <v>36652705408.749962</v>
      </c>
      <c r="BW124" s="357">
        <f>((BL124+'DRE + DCF'!Y$12)*(1+'DRE + DCF'!Y$15)+'DRE + DCF'!Y$18)*(1+'DRE + DCF'!Y$25)*'DRE + DCF'!Y$33</f>
        <v>40515171125.0513</v>
      </c>
      <c r="BX124" s="357">
        <f>((BM124+'DRE + DCF'!Z$12)*(1+'DRE + DCF'!Z$15)+'DRE + DCF'!Z$18)*(1+'DRE + DCF'!Z$25)*'DRE + DCF'!Z$33</f>
        <v>44774307384.263214</v>
      </c>
      <c r="BY124" s="357">
        <f>((BN124+'DRE + DCF'!AA$12)*(1+'DRE + DCF'!AA$15)+'DRE + DCF'!AA$18)*(1+'DRE + DCF'!AA$25)*'DRE + DCF'!AA$33</f>
        <v>49473746858.75489</v>
      </c>
      <c r="BZ124" s="357">
        <f>((BO124+'DRE + DCF'!AB$12)*(1+'DRE + DCF'!AB$15)+'DRE + DCF'!AB$18)*(1+'DRE + DCF'!AB$25)*'DRE + DCF'!AB$33</f>
        <v>54661004079.742706</v>
      </c>
      <c r="CA124" s="357">
        <f>((BP124+'DRE + DCF'!AC$12)*(1+'DRE + DCF'!AC$15)+'DRE + DCF'!AC$18)*(1+'DRE + DCF'!AC$25)*'DRE + DCF'!AC$33</f>
        <v>60390257649.848122</v>
      </c>
      <c r="CB124" s="357">
        <f>((BQ124+'DRE + DCF'!AD$12)*(1+'DRE + DCF'!AD$15)+'DRE + DCF'!AD$18)*(1+'DRE + DCF'!AD$25)*'DRE + DCF'!AD$33</f>
        <v>77992731983.389282</v>
      </c>
      <c r="CC124" s="357">
        <f>BR124*(1-DA$47)+('DRE + DCF'!N$53*10^6)</f>
        <v>200210256551.3923</v>
      </c>
      <c r="CD124" s="357">
        <f>BS124*(1-DB$47)+('DRE + DCF'!T$53*10^6)</f>
        <v>201508994161.97836</v>
      </c>
      <c r="CE124" s="357">
        <f>BT124*(1-DC$47)+('DRE + DCF'!U$53*10^6)</f>
        <v>220584083500.60663</v>
      </c>
      <c r="CF124" s="357">
        <f>BU124*(1-DD$47)+('DRE + DCF'!V$53*10^6)</f>
        <v>241704930539.79059</v>
      </c>
      <c r="CG124" s="357">
        <f>BV124*(1-DE$47)+('DRE + DCF'!W$53*10^6)</f>
        <v>265062625815.19189</v>
      </c>
      <c r="CH124" s="357">
        <f>BW124*(1-DF$47)+('DRE + DCF'!X$53*10^6)</f>
        <v>290879493978.35699</v>
      </c>
      <c r="CI124" s="357">
        <f>BX124*(1-DG$47)+('DRE + DCF'!Y$53*10^6)</f>
        <v>319407924650.12408</v>
      </c>
      <c r="CJ124" s="357">
        <f>BY124*(1-DH$47)+('DRE + DCF'!Z$53*10^6)</f>
        <v>350928046884.54895</v>
      </c>
      <c r="CK124" s="357">
        <f>BZ124*(1-DI$47)+('DRE + DCF'!AA$53*10^6)</f>
        <v>385750049033.06042</v>
      </c>
      <c r="CL124" s="357">
        <f>CA124*(1-DJ$47)+('DRE + DCF'!AB$53*10^6)</f>
        <v>424218339491.32263</v>
      </c>
      <c r="CM124" s="357">
        <f>CB124*(1-DK$47)+('DRE + DCF'!AC$53*10^6)</f>
        <v>473477994560.70654</v>
      </c>
      <c r="CN124" s="357">
        <f t="shared" si="87"/>
        <v>1133512557420.8035</v>
      </c>
      <c r="CO124" s="357">
        <f t="shared" si="88"/>
        <v>1203818539892.4148</v>
      </c>
      <c r="CP124" s="357">
        <f t="shared" si="89"/>
        <v>1149007864519.8247</v>
      </c>
      <c r="CQ124" s="357">
        <f t="shared" si="90"/>
        <v>1286888808262.2039</v>
      </c>
      <c r="CR124" s="357">
        <f t="shared" si="91"/>
        <v>1441315465253.6685</v>
      </c>
      <c r="CS124" s="357">
        <f t="shared" si="92"/>
        <v>1614273321084.1086</v>
      </c>
      <c r="CT124" s="357">
        <f t="shared" si="93"/>
        <v>1807986119614.2019</v>
      </c>
      <c r="CU124" s="357">
        <f t="shared" si="94"/>
        <v>2024944453967.9065</v>
      </c>
      <c r="CV124" s="357">
        <f t="shared" si="95"/>
        <v>2267937788444.0557</v>
      </c>
      <c r="CW124" s="357">
        <f t="shared" si="96"/>
        <v>2540090323057.3423</v>
      </c>
      <c r="CX124" s="358">
        <f t="shared" si="97"/>
        <v>2844901161824.2241</v>
      </c>
    </row>
    <row r="125" spans="4:102" ht="30" customHeight="1" x14ac:dyDescent="0.25">
      <c r="D125" s="355">
        <f t="shared" si="55"/>
        <v>1.9367042781252397E-2</v>
      </c>
      <c r="E125" s="64">
        <f t="shared" si="56"/>
        <v>1.0132159932435464E-2</v>
      </c>
      <c r="F125" s="64">
        <f t="shared" si="57"/>
        <v>3.4708053924191934E-2</v>
      </c>
      <c r="G125" s="64">
        <f t="shared" si="58"/>
        <v>3.0553175824656192E-2</v>
      </c>
      <c r="H125" s="64">
        <f t="shared" si="59"/>
        <v>2.6637030933074374E-2</v>
      </c>
      <c r="I125" s="64">
        <f t="shared" si="60"/>
        <v>2.2927616520505512E-2</v>
      </c>
      <c r="J125" s="64">
        <f t="shared" si="61"/>
        <v>1.9401975801337012E-2</v>
      </c>
      <c r="K125" s="64">
        <f t="shared" si="62"/>
        <v>1.6040969959822127E-2</v>
      </c>
      <c r="L125" s="64">
        <f t="shared" si="63"/>
        <v>1.2828278050588754E-2</v>
      </c>
      <c r="M125" s="64">
        <f t="shared" si="64"/>
        <v>9.7503102444472245E-3</v>
      </c>
      <c r="N125" s="64">
        <f t="shared" si="65"/>
        <v>9.1728024833520605E-3</v>
      </c>
      <c r="O125" s="64">
        <f t="shared" si="99"/>
        <v>5.7000000000000044E-2</v>
      </c>
      <c r="P125" s="64">
        <f t="shared" si="99"/>
        <v>5.7000000000000044E-2</v>
      </c>
      <c r="Q125" s="64">
        <f t="shared" si="100"/>
        <v>5.7000000000000044E-2</v>
      </c>
      <c r="R125" s="64">
        <f t="shared" si="101"/>
        <v>5.7000000000000044E-2</v>
      </c>
      <c r="S125" s="64">
        <f t="shared" si="102"/>
        <v>5.7000000000000044E-2</v>
      </c>
      <c r="T125" s="64">
        <f t="shared" si="103"/>
        <v>5.7000000000000044E-2</v>
      </c>
      <c r="U125" s="64">
        <f t="shared" si="104"/>
        <v>5.7000000000000044E-2</v>
      </c>
      <c r="V125" s="64">
        <f t="shared" si="105"/>
        <v>5.7000000000000044E-2</v>
      </c>
      <c r="W125" s="64">
        <f t="shared" si="106"/>
        <v>5.7000000000000044E-2</v>
      </c>
      <c r="X125" s="64">
        <f t="shared" si="107"/>
        <v>5.7000000000000044E-2</v>
      </c>
      <c r="Y125" s="64">
        <f t="shared" si="108"/>
        <v>5.7000000000000044E-2</v>
      </c>
      <c r="Z125" s="64">
        <f t="shared" si="66"/>
        <v>0.17655452102305966</v>
      </c>
      <c r="AA125" s="64">
        <f t="shared" si="98"/>
        <v>0.16731963817424272</v>
      </c>
      <c r="AB125" s="64">
        <f t="shared" si="67"/>
        <v>0.19189553216599919</v>
      </c>
      <c r="AC125" s="64">
        <f t="shared" si="68"/>
        <v>0.18774065406646345</v>
      </c>
      <c r="AD125" s="64">
        <f t="shared" si="69"/>
        <v>0.18382450917488163</v>
      </c>
      <c r="AE125" s="64">
        <f t="shared" si="70"/>
        <v>0.18011509476231277</v>
      </c>
      <c r="AF125" s="64">
        <f t="shared" si="71"/>
        <v>0.17658945404314427</v>
      </c>
      <c r="AG125" s="64">
        <f t="shared" si="72"/>
        <v>0.17322844820162939</v>
      </c>
      <c r="AH125" s="64">
        <f t="shared" si="73"/>
        <v>0.17001575629239601</v>
      </c>
      <c r="AI125" s="64">
        <f t="shared" si="74"/>
        <v>0.16693778848625448</v>
      </c>
      <c r="AJ125" s="64">
        <f t="shared" si="75"/>
        <v>0.16636028072515932</v>
      </c>
      <c r="AK125" s="356">
        <f>(1+O125)*'Projeções - Receitas'!N$34</f>
        <v>1948243714352.0579</v>
      </c>
      <c r="AL125" s="356">
        <f>(1+P125)*'Projeções - Receitas'!T$34</f>
        <v>2052770794397.699</v>
      </c>
      <c r="AM125" s="356">
        <f>(1+Q125)*'Projeções - Receitas'!U$34</f>
        <v>2299103289725.4229</v>
      </c>
      <c r="AN125" s="356">
        <f>(1+R125)*'Projeções - Receitas'!V$34</f>
        <v>2574995684492.4741</v>
      </c>
      <c r="AO125" s="356">
        <f>(1+S125)*'Projeções - Receitas'!W$34</f>
        <v>2883995166631.5713</v>
      </c>
      <c r="AP125" s="356">
        <f>(1+T125)*'Projeções - Receitas'!X$34</f>
        <v>3230074586627.3599</v>
      </c>
      <c r="AQ125" s="356">
        <f>(1+U125)*'Projeções - Receitas'!Y$34</f>
        <v>3617683537022.6436</v>
      </c>
      <c r="AR125" s="356">
        <f>(1+V125)*'Projeções - Receitas'!Z$34</f>
        <v>4051805561465.3608</v>
      </c>
      <c r="AS125" s="356">
        <f>(1+W125)*'Projeções - Receitas'!AA$34</f>
        <v>4538022228841.2051</v>
      </c>
      <c r="AT125" s="356">
        <f>(1+X125)*'Projeções - Receitas'!AB$34</f>
        <v>5082584896302.1504</v>
      </c>
      <c r="AU125" s="356">
        <f>(1+Y125)*'Projeções - Receitas'!AC$34</f>
        <v>5692495083858.4092</v>
      </c>
      <c r="AV125" s="357">
        <f t="shared" si="76"/>
        <v>1709877950928.5598</v>
      </c>
      <c r="AW125" s="357">
        <f t="shared" si="77"/>
        <v>1801616242256.4634</v>
      </c>
      <c r="AX125" s="357">
        <f t="shared" si="78"/>
        <v>2017810191327.239</v>
      </c>
      <c r="AY125" s="357">
        <f t="shared" si="79"/>
        <v>2259947414286.5083</v>
      </c>
      <c r="AZ125" s="357">
        <f t="shared" si="80"/>
        <v>2531141104000.8896</v>
      </c>
      <c r="BA125" s="357">
        <f t="shared" si="81"/>
        <v>2834878036480.9961</v>
      </c>
      <c r="BB125" s="357">
        <f t="shared" si="82"/>
        <v>3175063400858.7163</v>
      </c>
      <c r="BC125" s="357">
        <f t="shared" si="83"/>
        <v>3556071008961.7622</v>
      </c>
      <c r="BD125" s="357">
        <f t="shared" si="84"/>
        <v>3982799530037.1743</v>
      </c>
      <c r="BE125" s="357">
        <f t="shared" si="85"/>
        <v>4460735473641.6357</v>
      </c>
      <c r="BF125" s="357">
        <f t="shared" si="86"/>
        <v>4996023730478.6328</v>
      </c>
      <c r="BG125" s="356">
        <f>(AK125*SUMPRODUCT(DA$10:DA$13,DA$28:DA$31)+AV125*SUMPRODUCT(DA$14:DA$23,DA$32:DA$41))*'Projeções - Receitas'!T$23+(AK125*DA$11*'Projeções - Receitas'!T$25)</f>
        <v>63678803718.745361</v>
      </c>
      <c r="BH125" s="356">
        <f>(AL125*SUMPRODUCT(DB$10:DB$13,DB$28:DB$31)+AW125*SUMPRODUCT(DB$14:DB$23,DB$32:DB$41))*'Projeções - Receitas'!U$23+(AL125*DB$11*'Projeções - Receitas'!U$25)</f>
        <v>51320244624.034111</v>
      </c>
      <c r="BI125" s="356">
        <f>(AM125*SUMPRODUCT(DC$10:DC$13,DC$28:DC$31)+AX125*SUMPRODUCT(DC$14:DC$23,DC$32:DC$41))*'Projeções - Receitas'!V$23+(AM125*DC$11*'Projeções - Receitas'!V$25)</f>
        <v>56784895036.545845</v>
      </c>
      <c r="BJ125" s="356">
        <f>(AN125*SUMPRODUCT(DD$10:DD$13,DD$28:DD$31)+AY125*SUMPRODUCT(DD$14:DD$23,DD$32:DD$41))*'Projeções - Receitas'!W$23+(AN125*DD$11*'Projeções - Receitas'!W$25)</f>
        <v>62775005774.371353</v>
      </c>
      <c r="BK125" s="356">
        <f>(AO125*SUMPRODUCT(DE$10:DE$13,DE$28:DE$31)+AZ125*SUMPRODUCT(DE$14:DE$23,DE$32:DE$41))*'Projeções - Receitas'!X$23+(AO125*DE$11*'Projeções - Receitas'!X$25)</f>
        <v>69365174044.873047</v>
      </c>
      <c r="BL125" s="356">
        <f>(AP125*SUMPRODUCT(DF$10:DF$13,DF$28:DF$31)+BA125*SUMPRODUCT(DF$14:DF$23,DF$32:DF$41))*'Projeções - Receitas'!Y$23+(AP125*DF$11*'Projeções - Receitas'!Y$25)</f>
        <v>76633022617.144104</v>
      </c>
      <c r="BM125" s="356">
        <f>(AQ125*SUMPRODUCT(DG$10:DG$13,DG$28:DG$31)+BB125*SUMPRODUCT(DG$14:DG$23,DG$32:DG$41))*'Projeções - Receitas'!Z$23+(AQ125*DG$11*'Projeções - Receitas'!Z$25)</f>
        <v>84652797368.607483</v>
      </c>
      <c r="BN125" s="356">
        <f>(AR125*SUMPRODUCT(DH$10:DH$13,DH$28:DH$31)+BC125*SUMPRODUCT(DH$14:DH$23,DH$32:DH$41))*'Projeções - Receitas'!AA$23+(AR125*DH$11*'Projeções - Receitas'!AA$25)</f>
        <v>93498656635.711212</v>
      </c>
      <c r="BO125" s="356">
        <f>(AS125*SUMPRODUCT(DI$10:DI$13,DI$28:DI$31)+BD125*SUMPRODUCT(DI$14:DI$23,DI$32:DI$41))*'Projeções - Receitas'!AB$23+(AS125*DI$11*'Projeções - Receitas'!AB$25)</f>
        <v>103252599289.63187</v>
      </c>
      <c r="BP125" s="356">
        <f>(AT125*SUMPRODUCT(DJ$10:DJ$13,DJ$28:DJ$31)+BE125*SUMPRODUCT(DJ$14:DJ$23,DJ$32:DJ$41))*'Projeções - Receitas'!AC$23+(AT125*DJ$11*'Projeções - Receitas'!AC$25)</f>
        <v>114007196509.20395</v>
      </c>
      <c r="BQ125" s="356">
        <f>(AU125*SUMPRODUCT(DK$10:DK$13,DK$28:DK$31)+BF125*SUMPRODUCT(DK$14:DK$23,DK$32:DK$41))*'Projeções - Receitas'!AD$23+(AU125*DK$11*'Projeções - Receitas'!AD$25)</f>
        <v>147405644036.35477</v>
      </c>
      <c r="BR125" s="357">
        <f>((BG125+'DRE + DCF'!T$12)*(1+'DRE + DCF'!T$15)+'DRE + DCF'!T$18)*(1+'DRE + DCF'!T$25)*'DRE + DCF'!T$33</f>
        <v>35394894923.822678</v>
      </c>
      <c r="BS125" s="357">
        <f>((BH125+'DRE + DCF'!U$12)*(1+'DRE + DCF'!U$15)+'DRE + DCF'!U$18)*(1+'DRE + DCF'!U$25)*'DRE + DCF'!U$33</f>
        <v>26979778870.727673</v>
      </c>
      <c r="BT125" s="357">
        <f>((BI125+'DRE + DCF'!V$12)*(1+'DRE + DCF'!V$15)+'DRE + DCF'!V$18)*(1+'DRE + DCF'!V$25)*'DRE + DCF'!V$33</f>
        <v>29942480328.850784</v>
      </c>
      <c r="BU125" s="357">
        <f>((BJ125+'DRE + DCF'!W$12)*(1+'DRE + DCF'!W$15)+'DRE + DCF'!W$18)*(1+'DRE + DCF'!W$25)*'DRE + DCF'!W$33</f>
        <v>33157463997.88274</v>
      </c>
      <c r="BV125" s="357">
        <f>((BK125+'DRE + DCF'!X$12)*(1+'DRE + DCF'!X$15)+'DRE + DCF'!X$18)*(1+'DRE + DCF'!X$25)*'DRE + DCF'!X$33</f>
        <v>36672492357.413132</v>
      </c>
      <c r="BW125" s="357">
        <f>((BL125+'DRE + DCF'!Y$12)*(1+'DRE + DCF'!Y$15)+'DRE + DCF'!Y$18)*(1+'DRE + DCF'!Y$25)*'DRE + DCF'!Y$33</f>
        <v>40537006377.560608</v>
      </c>
      <c r="BX125" s="357">
        <f>((BM125+'DRE + DCF'!Z$12)*(1+'DRE + DCF'!Z$15)+'DRE + DCF'!Z$18)*(1+'DRE + DCF'!Z$25)*'DRE + DCF'!Z$33</f>
        <v>44798400220.472809</v>
      </c>
      <c r="BY125" s="357">
        <f>((BN125+'DRE + DCF'!AA$12)*(1+'DRE + DCF'!AA$15)+'DRE + DCF'!AA$18)*(1+'DRE + DCF'!AA$25)*'DRE + DCF'!AA$33</f>
        <v>49500326907.320045</v>
      </c>
      <c r="BZ125" s="357">
        <f>((BO125+'DRE + DCF'!AB$12)*(1+'DRE + DCF'!AB$15)+'DRE + DCF'!AB$18)*(1+'DRE + DCF'!AB$25)*'DRE + DCF'!AB$33</f>
        <v>54690323448.093788</v>
      </c>
      <c r="CA125" s="357">
        <f>((BP125+'DRE + DCF'!AC$12)*(1+'DRE + DCF'!AC$15)+'DRE + DCF'!AC$18)*(1+'DRE + DCF'!AC$25)*'DRE + DCF'!AC$33</f>
        <v>60422593816.243805</v>
      </c>
      <c r="CB125" s="357">
        <f>((BQ125+'DRE + DCF'!AD$12)*(1+'DRE + DCF'!AD$15)+'DRE + DCF'!AD$18)*(1+'DRE + DCF'!AD$25)*'DRE + DCF'!AD$33</f>
        <v>78033641196.606995</v>
      </c>
      <c r="CC125" s="357">
        <f>BR125*(1-DA$47)+('DRE + DCF'!N$53*10^6)</f>
        <v>200221478796.07135</v>
      </c>
      <c r="CD125" s="357">
        <f>BS125*(1-DB$47)+('DRE + DCF'!T$53*10^6)</f>
        <v>201517807880.74957</v>
      </c>
      <c r="CE125" s="357">
        <f>BT125*(1-DC$47)+('DRE + DCF'!U$53*10^6)</f>
        <v>220593824643.22974</v>
      </c>
      <c r="CF125" s="357">
        <f>BU125*(1-DD$47)+('DRE + DCF'!V$53*10^6)</f>
        <v>241715687012.46893</v>
      </c>
      <c r="CG125" s="357">
        <f>BV125*(1-DE$47)+('DRE + DCF'!W$53*10^6)</f>
        <v>265074497984.3898</v>
      </c>
      <c r="CH125" s="357">
        <f>BW125*(1-DF$47)+('DRE + DCF'!X$53*10^6)</f>
        <v>290892595129.86261</v>
      </c>
      <c r="CI125" s="357">
        <f>BX125*(1-DG$47)+('DRE + DCF'!Y$53*10^6)</f>
        <v>319422380351.84985</v>
      </c>
      <c r="CJ125" s="357">
        <f>BY125*(1-DH$47)+('DRE + DCF'!Z$53*10^6)</f>
        <v>350943994913.68805</v>
      </c>
      <c r="CK125" s="357">
        <f>BZ125*(1-DI$47)+('DRE + DCF'!AA$53*10^6)</f>
        <v>385767640654.07104</v>
      </c>
      <c r="CL125" s="357">
        <f>CA125*(1-DJ$47)+('DRE + DCF'!AB$53*10^6)</f>
        <v>424237741191.16003</v>
      </c>
      <c r="CM125" s="357">
        <f>CB125*(1-DK$47)+('DRE + DCF'!AC$53*10^6)</f>
        <v>473502540088.63715</v>
      </c>
      <c r="CN125" s="357">
        <f t="shared" si="87"/>
        <v>1134049004442.7725</v>
      </c>
      <c r="CO125" s="357">
        <f t="shared" si="88"/>
        <v>1204388259977.5508</v>
      </c>
      <c r="CP125" s="357">
        <f t="shared" si="89"/>
        <v>1149551644862.7114</v>
      </c>
      <c r="CQ125" s="357">
        <f t="shared" si="90"/>
        <v>1287497842246.2371</v>
      </c>
      <c r="CR125" s="357">
        <f t="shared" si="91"/>
        <v>1441997583315.7856</v>
      </c>
      <c r="CS125" s="357">
        <f t="shared" si="92"/>
        <v>1615037293313.6799</v>
      </c>
      <c r="CT125" s="357">
        <f t="shared" si="93"/>
        <v>1808841768511.3218</v>
      </c>
      <c r="CU125" s="357">
        <f t="shared" si="94"/>
        <v>2025902780732.6804</v>
      </c>
      <c r="CV125" s="357">
        <f t="shared" si="95"/>
        <v>2269011114420.6025</v>
      </c>
      <c r="CW125" s="357">
        <f t="shared" si="96"/>
        <v>2541292448151.0752</v>
      </c>
      <c r="CX125" s="358">
        <f t="shared" si="97"/>
        <v>2846247541929.2046</v>
      </c>
    </row>
    <row r="126" spans="4:102" ht="30" customHeight="1" x14ac:dyDescent="0.25">
      <c r="D126" s="355">
        <f t="shared" si="55"/>
        <v>1.9293456519211799E-2</v>
      </c>
      <c r="E126" s="64">
        <f t="shared" si="56"/>
        <v>1.0060363536904787E-2</v>
      </c>
      <c r="F126" s="64">
        <f t="shared" si="57"/>
        <v>3.4625793032110136E-2</v>
      </c>
      <c r="G126" s="64">
        <f t="shared" si="58"/>
        <v>3.0472760163701179E-2</v>
      </c>
      <c r="H126" s="64">
        <f t="shared" si="59"/>
        <v>2.6558345519630405E-2</v>
      </c>
      <c r="I126" s="64">
        <f t="shared" si="60"/>
        <v>2.2850563864541901E-2</v>
      </c>
      <c r="J126" s="64">
        <f t="shared" si="61"/>
        <v>1.932646988053785E-2</v>
      </c>
      <c r="K126" s="64">
        <f t="shared" si="62"/>
        <v>1.5966933594608046E-2</v>
      </c>
      <c r="L126" s="64">
        <f t="shared" si="63"/>
        <v>1.2755641674731533E-2</v>
      </c>
      <c r="M126" s="64">
        <f t="shared" si="64"/>
        <v>9.6790108180091761E-3</v>
      </c>
      <c r="N126" s="64">
        <f t="shared" si="65"/>
        <v>9.1027648832737729E-3</v>
      </c>
      <c r="O126" s="64">
        <f>O125+0.0005</f>
        <v>5.7500000000000044E-2</v>
      </c>
      <c r="P126" s="64">
        <f>P125+0.0005</f>
        <v>5.7500000000000044E-2</v>
      </c>
      <c r="Q126" s="64">
        <f t="shared" si="100"/>
        <v>5.7500000000000044E-2</v>
      </c>
      <c r="R126" s="64">
        <f t="shared" si="101"/>
        <v>5.7500000000000044E-2</v>
      </c>
      <c r="S126" s="64">
        <f t="shared" si="102"/>
        <v>5.7500000000000044E-2</v>
      </c>
      <c r="T126" s="64">
        <f t="shared" si="103"/>
        <v>5.7500000000000044E-2</v>
      </c>
      <c r="U126" s="64">
        <f t="shared" si="104"/>
        <v>5.7500000000000044E-2</v>
      </c>
      <c r="V126" s="64">
        <f t="shared" si="105"/>
        <v>5.7500000000000044E-2</v>
      </c>
      <c r="W126" s="64">
        <f t="shared" si="106"/>
        <v>5.7500000000000044E-2</v>
      </c>
      <c r="X126" s="64">
        <f t="shared" si="107"/>
        <v>5.7500000000000044E-2</v>
      </c>
      <c r="Y126" s="64">
        <f t="shared" si="108"/>
        <v>5.7500000000000044E-2</v>
      </c>
      <c r="Z126" s="64">
        <f t="shared" si="66"/>
        <v>0.17648093476101906</v>
      </c>
      <c r="AA126" s="64">
        <f t="shared" si="98"/>
        <v>0.16724784177871205</v>
      </c>
      <c r="AB126" s="64">
        <f t="shared" si="67"/>
        <v>0.1918132712739174</v>
      </c>
      <c r="AC126" s="64">
        <f t="shared" si="68"/>
        <v>0.18766023840550844</v>
      </c>
      <c r="AD126" s="64">
        <f t="shared" si="69"/>
        <v>0.18374582376143767</v>
      </c>
      <c r="AE126" s="64">
        <f t="shared" si="70"/>
        <v>0.18003804210634916</v>
      </c>
      <c r="AF126" s="64">
        <f t="shared" si="71"/>
        <v>0.17651394812234511</v>
      </c>
      <c r="AG126" s="64">
        <f t="shared" si="72"/>
        <v>0.17315441183641531</v>
      </c>
      <c r="AH126" s="64">
        <f t="shared" si="73"/>
        <v>0.16994311991653879</v>
      </c>
      <c r="AI126" s="64">
        <f t="shared" si="74"/>
        <v>0.16686648905981644</v>
      </c>
      <c r="AJ126" s="64">
        <f t="shared" si="75"/>
        <v>0.16629024312508103</v>
      </c>
      <c r="AK126" s="356">
        <f>(1+O126)*'Projeções - Receitas'!N$34</f>
        <v>1949165305513.0571</v>
      </c>
      <c r="AL126" s="356">
        <f>(1+P126)*'Projeções - Receitas'!T$34</f>
        <v>2053741830724.283</v>
      </c>
      <c r="AM126" s="356">
        <f>(1+Q126)*'Projeções - Receitas'!U$34</f>
        <v>2300190850411.1968</v>
      </c>
      <c r="AN126" s="356">
        <f>(1+R126)*'Projeções - Receitas'!V$34</f>
        <v>2576213752460.541</v>
      </c>
      <c r="AO126" s="356">
        <f>(1+S126)*'Projeções - Receitas'!W$34</f>
        <v>2885359402755.8062</v>
      </c>
      <c r="AP126" s="356">
        <f>(1+T126)*'Projeções - Receitas'!X$34</f>
        <v>3231602531086.5029</v>
      </c>
      <c r="AQ126" s="356">
        <f>(1+U126)*'Projeções - Receitas'!Y$34</f>
        <v>3619394834816.8838</v>
      </c>
      <c r="AR126" s="356">
        <f>(1+V126)*'Projeções - Receitas'!Z$34</f>
        <v>4053722214994.9102</v>
      </c>
      <c r="AS126" s="356">
        <f>(1+W126)*'Projeções - Receitas'!AA$34</f>
        <v>4540168880794.2998</v>
      </c>
      <c r="AT126" s="356">
        <f>(1+X126)*'Projeções - Receitas'!AB$34</f>
        <v>5084989146489.6162</v>
      </c>
      <c r="AU126" s="356">
        <f>(1+Y126)*'Projeções - Receitas'!AC$34</f>
        <v>5695187844068.3721</v>
      </c>
      <c r="AV126" s="357">
        <f t="shared" si="76"/>
        <v>1710686786288.5071</v>
      </c>
      <c r="AW126" s="357">
        <f t="shared" si="77"/>
        <v>1802468473213.0657</v>
      </c>
      <c r="AX126" s="357">
        <f t="shared" si="78"/>
        <v>2018764689998.6335</v>
      </c>
      <c r="AY126" s="357">
        <f t="shared" si="79"/>
        <v>2261016452798.4702</v>
      </c>
      <c r="AZ126" s="357">
        <f t="shared" si="80"/>
        <v>2532338427134.2866</v>
      </c>
      <c r="BA126" s="357">
        <f t="shared" si="81"/>
        <v>2836219038390.4009</v>
      </c>
      <c r="BB126" s="357">
        <f t="shared" si="82"/>
        <v>3176565322997.2495</v>
      </c>
      <c r="BC126" s="357">
        <f t="shared" si="83"/>
        <v>3557753161756.9199</v>
      </c>
      <c r="BD126" s="357">
        <f t="shared" si="84"/>
        <v>3984683541167.7505</v>
      </c>
      <c r="BE126" s="357">
        <f t="shared" si="85"/>
        <v>4462845566107.8809</v>
      </c>
      <c r="BF126" s="357">
        <f t="shared" si="86"/>
        <v>4998387034040.8281</v>
      </c>
      <c r="BG126" s="356">
        <f>(AK126*SUMPRODUCT(DA$10:DA$13,DA$28:DA$31)+AV126*SUMPRODUCT(DA$14:DA$23,DA$32:DA$41))*'Projeções - Receitas'!T$23+(AK126*DA$11*'Projeções - Receitas'!T$25)</f>
        <v>63708926142.4534</v>
      </c>
      <c r="BH126" s="356">
        <f>(AL126*SUMPRODUCT(DB$10:DB$13,DB$28:DB$31)+AW126*SUMPRODUCT(DB$14:DB$23,DB$32:DB$41))*'Projeções - Receitas'!U$23+(AL126*DB$11*'Projeções - Receitas'!U$25)</f>
        <v>51344520993.29808</v>
      </c>
      <c r="BI126" s="356">
        <f>(AM126*SUMPRODUCT(DC$10:DC$13,DC$28:DC$31)+AX126*SUMPRODUCT(DC$14:DC$23,DC$32:DC$41))*'Projeções - Receitas'!V$23+(AM126*DC$11*'Projeções - Receitas'!V$25)</f>
        <v>56811756387.083488</v>
      </c>
      <c r="BJ126" s="356">
        <f>(AN126*SUMPRODUCT(DD$10:DD$13,DD$28:DD$31)+AY126*SUMPRODUCT(DD$14:DD$23,DD$32:DD$41))*'Projeções - Receitas'!W$23+(AN126*DD$11*'Projeções - Receitas'!W$25)</f>
        <v>62804700668.304398</v>
      </c>
      <c r="BK126" s="356">
        <f>(AO126*SUMPRODUCT(DE$10:DE$13,DE$28:DE$31)+AZ126*SUMPRODUCT(DE$14:DE$23,DE$32:DE$41))*'Projeções - Receitas'!X$23+(AO126*DE$11*'Projeções - Receitas'!X$25)</f>
        <v>69397986331.554657</v>
      </c>
      <c r="BL126" s="356">
        <f>(AP126*SUMPRODUCT(DF$10:DF$13,DF$28:DF$31)+BA126*SUMPRODUCT(DF$14:DF$23,DF$32:DF$41))*'Projeções - Receitas'!Y$23+(AP126*DF$11*'Projeções - Receitas'!Y$25)</f>
        <v>76669272864.361328</v>
      </c>
      <c r="BM126" s="356">
        <f>(AQ126*SUMPRODUCT(DG$10:DG$13,DG$28:DG$31)+BB126*SUMPRODUCT(DG$14:DG$23,DG$32:DG$41))*'Projeções - Receitas'!Z$23+(AQ126*DG$11*'Projeções - Receitas'!Z$25)</f>
        <v>84692841265.186737</v>
      </c>
      <c r="BN126" s="356">
        <f>(AR126*SUMPRODUCT(DH$10:DH$13,DH$28:DH$31)+BC126*SUMPRODUCT(DH$14:DH$23,DH$32:DH$41))*'Projeções - Receitas'!AA$23+(AR126*DH$11*'Projeções - Receitas'!AA$25)</f>
        <v>93542884950.108429</v>
      </c>
      <c r="BO126" s="356">
        <f>(AS126*SUMPRODUCT(DI$10:DI$13,DI$28:DI$31)+BD126*SUMPRODUCT(DI$14:DI$23,DI$32:DI$41))*'Projeções - Receitas'!AB$23+(AS126*DI$11*'Projeções - Receitas'!AB$25)</f>
        <v>103301441578.79445</v>
      </c>
      <c r="BP126" s="356">
        <f>(AT126*SUMPRODUCT(DJ$10:DJ$13,DJ$28:DJ$31)+BE126*SUMPRODUCT(DJ$14:DJ$23,DJ$32:DJ$41))*'Projeções - Receitas'!AC$23+(AT126*DJ$11*'Projeções - Receitas'!AC$25)</f>
        <v>114061126119.66241</v>
      </c>
      <c r="BQ126" s="356">
        <f>(AU126*SUMPRODUCT(DK$10:DK$13,DK$28:DK$31)+BF126*SUMPRODUCT(DK$14:DK$23,DK$32:DK$41))*'Projeções - Receitas'!AD$23+(AU126*DK$11*'Projeções - Receitas'!AD$25)</f>
        <v>147475372344.79211</v>
      </c>
      <c r="BR126" s="357">
        <f>((BG126+'DRE + DCF'!T$12)*(1+'DRE + DCF'!T$15)+'DRE + DCF'!T$18)*(1+'DRE + DCF'!T$25)*'DRE + DCF'!T$33</f>
        <v>35413341559.726242</v>
      </c>
      <c r="BS126" s="357">
        <f>((BH126+'DRE + DCF'!U$12)*(1+'DRE + DCF'!U$15)+'DRE + DCF'!U$18)*(1+'DRE + DCF'!U$25)*'DRE + DCF'!U$33</f>
        <v>26994468402.012997</v>
      </c>
      <c r="BT126" s="357">
        <f>((BI126+'DRE + DCF'!V$12)*(1+'DRE + DCF'!V$15)+'DRE + DCF'!V$18)*(1+'DRE + DCF'!V$25)*'DRE + DCF'!V$33</f>
        <v>29958715566.555935</v>
      </c>
      <c r="BU126" s="357">
        <f>((BJ126+'DRE + DCF'!W$12)*(1+'DRE + DCF'!W$15)+'DRE + DCF'!W$18)*(1+'DRE + DCF'!W$25)*'DRE + DCF'!W$33</f>
        <v>33175391452.346703</v>
      </c>
      <c r="BV126" s="357">
        <f>((BK126+'DRE + DCF'!X$12)*(1+'DRE + DCF'!X$15)+'DRE + DCF'!X$18)*(1+'DRE + DCF'!X$25)*'DRE + DCF'!X$33</f>
        <v>36692279306.076332</v>
      </c>
      <c r="BW126" s="357">
        <f>((BL126+'DRE + DCF'!Y$12)*(1+'DRE + DCF'!Y$15)+'DRE + DCF'!Y$18)*(1+'DRE + DCF'!Y$25)*'DRE + DCF'!Y$33</f>
        <v>40558841630.069931</v>
      </c>
      <c r="BX126" s="357">
        <f>((BM126+'DRE + DCF'!Z$12)*(1+'DRE + DCF'!Z$15)+'DRE + DCF'!Z$18)*(1+'DRE + DCF'!Z$25)*'DRE + DCF'!Z$33</f>
        <v>44822493056.682404</v>
      </c>
      <c r="BY126" s="357">
        <f>((BN126+'DRE + DCF'!AA$12)*(1+'DRE + DCF'!AA$15)+'DRE + DCF'!AA$18)*(1+'DRE + DCF'!AA$25)*'DRE + DCF'!AA$33</f>
        <v>49526906955.885223</v>
      </c>
      <c r="BZ126" s="357">
        <f>((BO126+'DRE + DCF'!AB$12)*(1+'DRE + DCF'!AB$15)+'DRE + DCF'!AB$18)*(1+'DRE + DCF'!AB$25)*'DRE + DCF'!AB$33</f>
        <v>54719642816.444916</v>
      </c>
      <c r="CA126" s="357">
        <f>((BP126+'DRE + DCF'!AC$12)*(1+'DRE + DCF'!AC$15)+'DRE + DCF'!AC$18)*(1+'DRE + DCF'!AC$25)*'DRE + DCF'!AC$33</f>
        <v>60454929982.639488</v>
      </c>
      <c r="CB126" s="357">
        <f>((BQ126+'DRE + DCF'!AD$12)*(1+'DRE + DCF'!AD$15)+'DRE + DCF'!AD$18)*(1+'DRE + DCF'!AD$25)*'DRE + DCF'!AD$33</f>
        <v>78074550409.824783</v>
      </c>
      <c r="CC126" s="357">
        <f>BR126*(1-DA$47)+('DRE + DCF'!N$53*10^6)</f>
        <v>200232701040.75043</v>
      </c>
      <c r="CD126" s="357">
        <f>BS126*(1-DB$47)+('DRE + DCF'!T$53*10^6)</f>
        <v>201526621599.52075</v>
      </c>
      <c r="CE126" s="357">
        <f>BT126*(1-DC$47)+('DRE + DCF'!U$53*10^6)</f>
        <v>220603565785.85281</v>
      </c>
      <c r="CF126" s="357">
        <f>BU126*(1-DD$47)+('DRE + DCF'!V$53*10^6)</f>
        <v>241726443485.14731</v>
      </c>
      <c r="CG126" s="357">
        <f>BV126*(1-DE$47)+('DRE + DCF'!W$53*10^6)</f>
        <v>265086370153.58771</v>
      </c>
      <c r="CH126" s="357">
        <f>BW126*(1-DF$47)+('DRE + DCF'!X$53*10^6)</f>
        <v>290905696281.36816</v>
      </c>
      <c r="CI126" s="357">
        <f>BX126*(1-DG$47)+('DRE + DCF'!Y$53*10^6)</f>
        <v>319436836053.57562</v>
      </c>
      <c r="CJ126" s="357">
        <f>BY126*(1-DH$47)+('DRE + DCF'!Z$53*10^6)</f>
        <v>350959942942.82715</v>
      </c>
      <c r="CK126" s="357">
        <f>BZ126*(1-DI$47)+('DRE + DCF'!AA$53*10^6)</f>
        <v>385785232275.08173</v>
      </c>
      <c r="CL126" s="357">
        <f>CA126*(1-DJ$47)+('DRE + DCF'!AB$53*10^6)</f>
        <v>424257142890.99744</v>
      </c>
      <c r="CM126" s="357">
        <f>CB126*(1-DK$47)+('DRE + DCF'!AC$53*10^6)</f>
        <v>473527085616.56787</v>
      </c>
      <c r="CN126" s="357">
        <f t="shared" si="87"/>
        <v>1134585451464.7417</v>
      </c>
      <c r="CO126" s="357">
        <f t="shared" si="88"/>
        <v>1204957980062.687</v>
      </c>
      <c r="CP126" s="357">
        <f t="shared" si="89"/>
        <v>1150095425205.5984</v>
      </c>
      <c r="CQ126" s="357">
        <f t="shared" si="90"/>
        <v>1288106876230.2705</v>
      </c>
      <c r="CR126" s="357">
        <f t="shared" si="91"/>
        <v>1442679701377.9031</v>
      </c>
      <c r="CS126" s="357">
        <f t="shared" si="92"/>
        <v>1615801265543.2515</v>
      </c>
      <c r="CT126" s="357">
        <f t="shared" si="93"/>
        <v>1809697417408.4419</v>
      </c>
      <c r="CU126" s="357">
        <f t="shared" si="94"/>
        <v>2026861107497.4551</v>
      </c>
      <c r="CV126" s="357">
        <f t="shared" si="95"/>
        <v>2270084440397.1499</v>
      </c>
      <c r="CW126" s="357">
        <f t="shared" si="96"/>
        <v>2542494573244.8081</v>
      </c>
      <c r="CX126" s="358">
        <f t="shared" si="97"/>
        <v>2847593922034.186</v>
      </c>
    </row>
    <row r="127" spans="4:102" ht="30" customHeight="1" x14ac:dyDescent="0.25">
      <c r="D127" s="355">
        <f t="shared" si="55"/>
        <v>1.9219939809403702E-2</v>
      </c>
      <c r="E127" s="64">
        <f t="shared" si="56"/>
        <v>9.9886350018614234E-3</v>
      </c>
      <c r="F127" s="64">
        <f t="shared" si="57"/>
        <v>3.4543609891344085E-2</v>
      </c>
      <c r="G127" s="64">
        <f t="shared" si="58"/>
        <v>3.0392420509987139E-2</v>
      </c>
      <c r="H127" s="64">
        <f t="shared" si="59"/>
        <v>2.647973447803284E-2</v>
      </c>
      <c r="I127" s="64">
        <f t="shared" si="60"/>
        <v>2.2773584037175665E-2</v>
      </c>
      <c r="J127" s="64">
        <f t="shared" si="61"/>
        <v>1.9251035326393551E-2</v>
      </c>
      <c r="K127" s="64">
        <f t="shared" si="62"/>
        <v>1.5892967207054909E-2</v>
      </c>
      <c r="L127" s="64">
        <f t="shared" si="63"/>
        <v>1.2683073953293905E-2</v>
      </c>
      <c r="M127" s="64">
        <f t="shared" si="64"/>
        <v>9.6077787823333483E-3</v>
      </c>
      <c r="N127" s="64">
        <f t="shared" si="65"/>
        <v>9.0327934813052291E-3</v>
      </c>
      <c r="O127" s="64">
        <f t="shared" ref="O127:P190" si="109">O126+0.0005</f>
        <v>5.8000000000000045E-2</v>
      </c>
      <c r="P127" s="64">
        <f t="shared" si="109"/>
        <v>5.8000000000000045E-2</v>
      </c>
      <c r="Q127" s="64">
        <f t="shared" si="100"/>
        <v>5.8000000000000045E-2</v>
      </c>
      <c r="R127" s="64">
        <f t="shared" si="101"/>
        <v>5.8000000000000045E-2</v>
      </c>
      <c r="S127" s="64">
        <f t="shared" si="102"/>
        <v>5.8000000000000045E-2</v>
      </c>
      <c r="T127" s="64">
        <f t="shared" si="103"/>
        <v>5.8000000000000045E-2</v>
      </c>
      <c r="U127" s="64">
        <f t="shared" si="104"/>
        <v>5.8000000000000045E-2</v>
      </c>
      <c r="V127" s="64">
        <f t="shared" si="105"/>
        <v>5.8000000000000045E-2</v>
      </c>
      <c r="W127" s="64">
        <f t="shared" si="106"/>
        <v>5.8000000000000045E-2</v>
      </c>
      <c r="X127" s="64">
        <f t="shared" si="107"/>
        <v>5.8000000000000045E-2</v>
      </c>
      <c r="Y127" s="64">
        <f t="shared" si="108"/>
        <v>5.8000000000000045E-2</v>
      </c>
      <c r="Z127" s="64">
        <f t="shared" si="66"/>
        <v>0.17640741805121096</v>
      </c>
      <c r="AA127" s="64">
        <f t="shared" si="98"/>
        <v>0.16717611324366868</v>
      </c>
      <c r="AB127" s="64">
        <f t="shared" si="67"/>
        <v>0.19173108813315135</v>
      </c>
      <c r="AC127" s="64">
        <f t="shared" si="68"/>
        <v>0.1875798987517944</v>
      </c>
      <c r="AD127" s="64">
        <f t="shared" si="69"/>
        <v>0.1836672127198401</v>
      </c>
      <c r="AE127" s="64">
        <f t="shared" si="70"/>
        <v>0.17996106227898293</v>
      </c>
      <c r="AF127" s="64">
        <f t="shared" si="71"/>
        <v>0.17643851356820081</v>
      </c>
      <c r="AG127" s="64">
        <f t="shared" si="72"/>
        <v>0.17308044544886217</v>
      </c>
      <c r="AH127" s="64">
        <f t="shared" si="73"/>
        <v>0.16987055219510117</v>
      </c>
      <c r="AI127" s="64">
        <f t="shared" si="74"/>
        <v>0.16679525702414061</v>
      </c>
      <c r="AJ127" s="64">
        <f t="shared" si="75"/>
        <v>0.16622027172311249</v>
      </c>
      <c r="AK127" s="356">
        <f>(1+O127)*'Projeções - Receitas'!N$34</f>
        <v>1950086896674.0562</v>
      </c>
      <c r="AL127" s="356">
        <f>(1+P127)*'Projeções - Receitas'!T$34</f>
        <v>2054712867050.8665</v>
      </c>
      <c r="AM127" s="356">
        <f>(1+Q127)*'Projeções - Receitas'!U$34</f>
        <v>2301278411096.9707</v>
      </c>
      <c r="AN127" s="356">
        <f>(1+R127)*'Projeções - Receitas'!V$34</f>
        <v>2577431820428.6074</v>
      </c>
      <c r="AO127" s="356">
        <f>(1+S127)*'Projeções - Receitas'!W$34</f>
        <v>2886723638880.0405</v>
      </c>
      <c r="AP127" s="356">
        <f>(1+T127)*'Projeções - Receitas'!X$34</f>
        <v>3233130475545.6455</v>
      </c>
      <c r="AQ127" s="356">
        <f>(1+U127)*'Projeções - Receitas'!Y$34</f>
        <v>3621106132611.123</v>
      </c>
      <c r="AR127" s="356">
        <f>(1+V127)*'Projeções - Receitas'!Z$34</f>
        <v>4055638868524.4585</v>
      </c>
      <c r="AS127" s="356">
        <f>(1+W127)*'Projeções - Receitas'!AA$34</f>
        <v>4542315532747.3936</v>
      </c>
      <c r="AT127" s="356">
        <f>(1+X127)*'Projeções - Receitas'!AB$34</f>
        <v>5087393396677.082</v>
      </c>
      <c r="AU127" s="356">
        <f>(1+Y127)*'Projeções - Receitas'!AC$34</f>
        <v>5697880604278.333</v>
      </c>
      <c r="AV127" s="357">
        <f t="shared" si="76"/>
        <v>1711495621648.4543</v>
      </c>
      <c r="AW127" s="357">
        <f t="shared" si="77"/>
        <v>1803320704169.6675</v>
      </c>
      <c r="AX127" s="357">
        <f t="shared" si="78"/>
        <v>2019719188670.0278</v>
      </c>
      <c r="AY127" s="357">
        <f t="shared" si="79"/>
        <v>2262085491310.4316</v>
      </c>
      <c r="AZ127" s="357">
        <f t="shared" si="80"/>
        <v>2533535750267.6836</v>
      </c>
      <c r="BA127" s="357">
        <f t="shared" si="81"/>
        <v>2837560040299.8057</v>
      </c>
      <c r="BB127" s="357">
        <f t="shared" si="82"/>
        <v>3178067245135.7822</v>
      </c>
      <c r="BC127" s="357">
        <f t="shared" si="83"/>
        <v>3559435314552.0767</v>
      </c>
      <c r="BD127" s="357">
        <f t="shared" si="84"/>
        <v>3986567552298.3262</v>
      </c>
      <c r="BE127" s="357">
        <f t="shared" si="85"/>
        <v>4464955658574.126</v>
      </c>
      <c r="BF127" s="357">
        <f t="shared" si="86"/>
        <v>5000750337603.0225</v>
      </c>
      <c r="BG127" s="356">
        <f>(AK127*SUMPRODUCT(DA$10:DA$13,DA$28:DA$31)+AV127*SUMPRODUCT(DA$14:DA$23,DA$32:DA$41))*'Projeções - Receitas'!T$23+(AK127*DA$11*'Projeções - Receitas'!T$25)</f>
        <v>63739048566.161407</v>
      </c>
      <c r="BH127" s="356">
        <f>(AL127*SUMPRODUCT(DB$10:DB$13,DB$28:DB$31)+AW127*SUMPRODUCT(DB$14:DB$23,DB$32:DB$41))*'Projeções - Receitas'!U$23+(AL127*DB$11*'Projeções - Receitas'!U$25)</f>
        <v>51368797362.562073</v>
      </c>
      <c r="BI127" s="356">
        <f>(AM127*SUMPRODUCT(DC$10:DC$13,DC$28:DC$31)+AX127*SUMPRODUCT(DC$14:DC$23,DC$32:DC$41))*'Projeções - Receitas'!V$23+(AM127*DC$11*'Projeções - Receitas'!V$25)</f>
        <v>56838617737.621094</v>
      </c>
      <c r="BJ127" s="356">
        <f>(AN127*SUMPRODUCT(DD$10:DD$13,DD$28:DD$31)+AY127*SUMPRODUCT(DD$14:DD$23,DD$32:DD$41))*'Projeções - Receitas'!W$23+(AN127*DD$11*'Projeções - Receitas'!W$25)</f>
        <v>62834395562.237396</v>
      </c>
      <c r="BK127" s="356">
        <f>(AO127*SUMPRODUCT(DE$10:DE$13,DE$28:DE$31)+AZ127*SUMPRODUCT(DE$14:DE$23,DE$32:DE$41))*'Projeções - Receitas'!X$23+(AO127*DE$11*'Projeções - Receitas'!X$25)</f>
        <v>69430798618.236237</v>
      </c>
      <c r="BL127" s="356">
        <f>(AP127*SUMPRODUCT(DF$10:DF$13,DF$28:DF$31)+BA127*SUMPRODUCT(DF$14:DF$23,DF$32:DF$41))*'Projeções - Receitas'!Y$23+(AP127*DF$11*'Projeções - Receitas'!Y$25)</f>
        <v>76705523111.578522</v>
      </c>
      <c r="BM127" s="356">
        <f>(AQ127*SUMPRODUCT(DG$10:DG$13,DG$28:DG$31)+BB127*SUMPRODUCT(DG$14:DG$23,DG$32:DG$41))*'Projeções - Receitas'!Z$23+(AQ127*DG$11*'Projeções - Receitas'!Z$25)</f>
        <v>84732885161.766022</v>
      </c>
      <c r="BN127" s="356">
        <f>(AR127*SUMPRODUCT(DH$10:DH$13,DH$28:DH$31)+BC127*SUMPRODUCT(DH$14:DH$23,DH$32:DH$41))*'Projeções - Receitas'!AA$23+(AR127*DH$11*'Projeções - Receitas'!AA$25)</f>
        <v>93587113264.505676</v>
      </c>
      <c r="BO127" s="356">
        <f>(AS127*SUMPRODUCT(DI$10:DI$13,DI$28:DI$31)+BD127*SUMPRODUCT(DI$14:DI$23,DI$32:DI$41))*'Projeções - Receitas'!AB$23+(AS127*DI$11*'Projeções - Receitas'!AB$25)</f>
        <v>103350283867.95697</v>
      </c>
      <c r="BP127" s="356">
        <f>(AT127*SUMPRODUCT(DJ$10:DJ$13,DJ$28:DJ$31)+BE127*SUMPRODUCT(DJ$14:DJ$23,DJ$32:DJ$41))*'Projeções - Receitas'!AC$23+(AT127*DJ$11*'Projeções - Receitas'!AC$25)</f>
        <v>114115055730.1209</v>
      </c>
      <c r="BQ127" s="356">
        <f>(AU127*SUMPRODUCT(DK$10:DK$13,DK$28:DK$31)+BF127*SUMPRODUCT(DK$14:DK$23,DK$32:DK$41))*'Projeções - Receitas'!AD$23+(AU127*DK$11*'Projeções - Receitas'!AD$25)</f>
        <v>147545100653.22931</v>
      </c>
      <c r="BR127" s="357">
        <f>((BG127+'DRE + DCF'!T$12)*(1+'DRE + DCF'!T$15)+'DRE + DCF'!T$18)*(1+'DRE + DCF'!T$25)*'DRE + DCF'!T$33</f>
        <v>35431788195.629776</v>
      </c>
      <c r="BS127" s="357">
        <f>((BH127+'DRE + DCF'!U$12)*(1+'DRE + DCF'!U$15)+'DRE + DCF'!U$18)*(1+'DRE + DCF'!U$25)*'DRE + DCF'!U$33</f>
        <v>27009157933.298306</v>
      </c>
      <c r="BT127" s="357">
        <f>((BI127+'DRE + DCF'!V$12)*(1+'DRE + DCF'!V$15)+'DRE + DCF'!V$18)*(1+'DRE + DCF'!V$25)*'DRE + DCF'!V$33</f>
        <v>29974950804.261082</v>
      </c>
      <c r="BU127" s="357">
        <f>((BJ127+'DRE + DCF'!W$12)*(1+'DRE + DCF'!W$15)+'DRE + DCF'!W$18)*(1+'DRE + DCF'!W$25)*'DRE + DCF'!W$33</f>
        <v>33193318906.810619</v>
      </c>
      <c r="BV127" s="357">
        <f>((BK127+'DRE + DCF'!X$12)*(1+'DRE + DCF'!X$15)+'DRE + DCF'!X$18)*(1+'DRE + DCF'!X$25)*'DRE + DCF'!X$33</f>
        <v>36712066254.73951</v>
      </c>
      <c r="BW127" s="357">
        <f>((BL127+'DRE + DCF'!Y$12)*(1+'DRE + DCF'!Y$15)+'DRE + DCF'!Y$18)*(1+'DRE + DCF'!Y$25)*'DRE + DCF'!Y$33</f>
        <v>40580676882.579239</v>
      </c>
      <c r="BX127" s="357">
        <f>((BM127+'DRE + DCF'!Z$12)*(1+'DRE + DCF'!Z$15)+'DRE + DCF'!Z$18)*(1+'DRE + DCF'!Z$25)*'DRE + DCF'!Z$33</f>
        <v>44846585892.892006</v>
      </c>
      <c r="BY127" s="357">
        <f>((BN127+'DRE + DCF'!AA$12)*(1+'DRE + DCF'!AA$15)+'DRE + DCF'!AA$18)*(1+'DRE + DCF'!AA$25)*'DRE + DCF'!AA$33</f>
        <v>49553487004.450439</v>
      </c>
      <c r="BZ127" s="357">
        <f>((BO127+'DRE + DCF'!AB$12)*(1+'DRE + DCF'!AB$15)+'DRE + DCF'!AB$18)*(1+'DRE + DCF'!AB$25)*'DRE + DCF'!AB$33</f>
        <v>54748962184.795998</v>
      </c>
      <c r="CA127" s="357">
        <f>((BP127+'DRE + DCF'!AC$12)*(1+'DRE + DCF'!AC$15)+'DRE + DCF'!AC$18)*(1+'DRE + DCF'!AC$25)*'DRE + DCF'!AC$33</f>
        <v>60487266149.035164</v>
      </c>
      <c r="CB127" s="357">
        <f>((BQ127+'DRE + DCF'!AD$12)*(1+'DRE + DCF'!AD$15)+'DRE + DCF'!AD$18)*(1+'DRE + DCF'!AD$25)*'DRE + DCF'!AD$33</f>
        <v>78115459623.042496</v>
      </c>
      <c r="CC127" s="357">
        <f>BR127*(1-DA$47)+('DRE + DCF'!N$53*10^6)</f>
        <v>200243923285.42947</v>
      </c>
      <c r="CD127" s="357">
        <f>BS127*(1-DB$47)+('DRE + DCF'!T$53*10^6)</f>
        <v>201535435318.29193</v>
      </c>
      <c r="CE127" s="357">
        <f>BT127*(1-DC$47)+('DRE + DCF'!U$53*10^6)</f>
        <v>220613306928.47589</v>
      </c>
      <c r="CF127" s="357">
        <f>BU127*(1-DD$47)+('DRE + DCF'!V$53*10^6)</f>
        <v>241737199957.82565</v>
      </c>
      <c r="CG127" s="357">
        <f>BV127*(1-DE$47)+('DRE + DCF'!W$53*10^6)</f>
        <v>265098242322.78564</v>
      </c>
      <c r="CH127" s="357">
        <f>BW127*(1-DF$47)+('DRE + DCF'!X$53*10^6)</f>
        <v>290918797432.87378</v>
      </c>
      <c r="CI127" s="357">
        <f>BX127*(1-DG$47)+('DRE + DCF'!Y$53*10^6)</f>
        <v>319451291755.30139</v>
      </c>
      <c r="CJ127" s="357">
        <f>BY127*(1-DH$47)+('DRE + DCF'!Z$53*10^6)</f>
        <v>350975890971.96631</v>
      </c>
      <c r="CK127" s="357">
        <f>BZ127*(1-DI$47)+('DRE + DCF'!AA$53*10^6)</f>
        <v>385802823896.09241</v>
      </c>
      <c r="CL127" s="357">
        <f>CA127*(1-DJ$47)+('DRE + DCF'!AB$53*10^6)</f>
        <v>424276544590.83484</v>
      </c>
      <c r="CM127" s="357">
        <f>CB127*(1-DK$47)+('DRE + DCF'!AC$53*10^6)</f>
        <v>473551631144.49847</v>
      </c>
      <c r="CN127" s="357">
        <f t="shared" si="87"/>
        <v>1135121898486.7109</v>
      </c>
      <c r="CO127" s="357">
        <f t="shared" si="88"/>
        <v>1205527700147.823</v>
      </c>
      <c r="CP127" s="357">
        <f t="shared" si="89"/>
        <v>1150639205548.4854</v>
      </c>
      <c r="CQ127" s="357">
        <f t="shared" si="90"/>
        <v>1288715910214.3037</v>
      </c>
      <c r="CR127" s="357">
        <f t="shared" si="91"/>
        <v>1443361819440.0203</v>
      </c>
      <c r="CS127" s="357">
        <f t="shared" si="92"/>
        <v>1616565237772.8228</v>
      </c>
      <c r="CT127" s="357">
        <f t="shared" si="93"/>
        <v>1810553066305.5615</v>
      </c>
      <c r="CU127" s="357">
        <f t="shared" si="94"/>
        <v>2027819434262.2292</v>
      </c>
      <c r="CV127" s="357">
        <f t="shared" si="95"/>
        <v>2271157766373.6968</v>
      </c>
      <c r="CW127" s="357">
        <f t="shared" si="96"/>
        <v>2543696698338.541</v>
      </c>
      <c r="CX127" s="358">
        <f t="shared" si="97"/>
        <v>2848940302139.1665</v>
      </c>
    </row>
    <row r="128" spans="4:102" ht="30" customHeight="1" x14ac:dyDescent="0.25">
      <c r="D128" s="355">
        <f t="shared" si="55"/>
        <v>1.9146492553265781E-2</v>
      </c>
      <c r="E128" s="64">
        <f t="shared" si="56"/>
        <v>9.9169742311402964E-3</v>
      </c>
      <c r="F128" s="64">
        <f t="shared" si="57"/>
        <v>3.44615043917125E-2</v>
      </c>
      <c r="G128" s="64">
        <f t="shared" si="58"/>
        <v>3.0312156755804315E-2</v>
      </c>
      <c r="H128" s="64">
        <f t="shared" si="59"/>
        <v>2.640119770288929E-2</v>
      </c>
      <c r="I128" s="64">
        <f t="shared" si="60"/>
        <v>2.2696676935201332E-2</v>
      </c>
      <c r="J128" s="64">
        <f t="shared" si="61"/>
        <v>1.9175672037770347E-2</v>
      </c>
      <c r="K128" s="64">
        <f t="shared" si="62"/>
        <v>1.5819070697997289E-2</v>
      </c>
      <c r="L128" s="64">
        <f t="shared" si="63"/>
        <v>1.2610574788985557E-2</v>
      </c>
      <c r="M128" s="64">
        <f t="shared" si="64"/>
        <v>9.5366140419203826E-3</v>
      </c>
      <c r="N128" s="64">
        <f t="shared" si="65"/>
        <v>8.96288818363708E-3</v>
      </c>
      <c r="O128" s="64">
        <f t="shared" si="109"/>
        <v>5.8500000000000045E-2</v>
      </c>
      <c r="P128" s="64">
        <f t="shared" si="109"/>
        <v>5.8500000000000045E-2</v>
      </c>
      <c r="Q128" s="64">
        <f t="shared" si="100"/>
        <v>5.8500000000000045E-2</v>
      </c>
      <c r="R128" s="64">
        <f t="shared" si="101"/>
        <v>5.8500000000000045E-2</v>
      </c>
      <c r="S128" s="64">
        <f t="shared" si="102"/>
        <v>5.8500000000000045E-2</v>
      </c>
      <c r="T128" s="64">
        <f t="shared" si="103"/>
        <v>5.8500000000000045E-2</v>
      </c>
      <c r="U128" s="64">
        <f t="shared" si="104"/>
        <v>5.8500000000000045E-2</v>
      </c>
      <c r="V128" s="64">
        <f t="shared" si="105"/>
        <v>5.8500000000000045E-2</v>
      </c>
      <c r="W128" s="64">
        <f t="shared" si="106"/>
        <v>5.8500000000000045E-2</v>
      </c>
      <c r="X128" s="64">
        <f t="shared" si="107"/>
        <v>5.8500000000000045E-2</v>
      </c>
      <c r="Y128" s="64">
        <f t="shared" si="108"/>
        <v>5.8500000000000045E-2</v>
      </c>
      <c r="Z128" s="64">
        <f t="shared" si="66"/>
        <v>0.17633397079507304</v>
      </c>
      <c r="AA128" s="64">
        <f t="shared" si="98"/>
        <v>0.16710445247294756</v>
      </c>
      <c r="AB128" s="64">
        <f t="shared" si="67"/>
        <v>0.19164898263351976</v>
      </c>
      <c r="AC128" s="64">
        <f t="shared" si="68"/>
        <v>0.18749963499761158</v>
      </c>
      <c r="AD128" s="64">
        <f t="shared" si="69"/>
        <v>0.18358867594469655</v>
      </c>
      <c r="AE128" s="64">
        <f t="shared" si="70"/>
        <v>0.17988415517700859</v>
      </c>
      <c r="AF128" s="64">
        <f t="shared" si="71"/>
        <v>0.17636315027957761</v>
      </c>
      <c r="AG128" s="64">
        <f t="shared" si="72"/>
        <v>0.17300654893980455</v>
      </c>
      <c r="AH128" s="64">
        <f t="shared" si="73"/>
        <v>0.16979805303079282</v>
      </c>
      <c r="AI128" s="64">
        <f t="shared" si="74"/>
        <v>0.16672409228372764</v>
      </c>
      <c r="AJ128" s="64">
        <f t="shared" si="75"/>
        <v>0.16615036642544434</v>
      </c>
      <c r="AK128" s="356">
        <f>(1+O128)*'Projeções - Receitas'!N$34</f>
        <v>1951008487835.0552</v>
      </c>
      <c r="AL128" s="356">
        <f>(1+P128)*'Projeções - Receitas'!T$34</f>
        <v>2055683903377.45</v>
      </c>
      <c r="AM128" s="356">
        <f>(1+Q128)*'Projeções - Receitas'!U$34</f>
        <v>2302365971782.7441</v>
      </c>
      <c r="AN128" s="356">
        <f>(1+R128)*'Projeções - Receitas'!V$34</f>
        <v>2578649888396.6733</v>
      </c>
      <c r="AO128" s="356">
        <f>(1+S128)*'Projeções - Receitas'!W$34</f>
        <v>2888087875004.2749</v>
      </c>
      <c r="AP128" s="356">
        <f>(1+T128)*'Projeções - Receitas'!X$34</f>
        <v>3234658420004.7876</v>
      </c>
      <c r="AQ128" s="356">
        <f>(1+U128)*'Projeções - Receitas'!Y$34</f>
        <v>3622817430405.3628</v>
      </c>
      <c r="AR128" s="356">
        <f>(1+V128)*'Projeções - Receitas'!Z$34</f>
        <v>4057555522054.0063</v>
      </c>
      <c r="AS128" s="356">
        <f>(1+W128)*'Projeções - Receitas'!AA$34</f>
        <v>4544462184700.4883</v>
      </c>
      <c r="AT128" s="356">
        <f>(1+X128)*'Projeções - Receitas'!AB$34</f>
        <v>5089797646864.5469</v>
      </c>
      <c r="AU128" s="356">
        <f>(1+Y128)*'Projeções - Receitas'!AC$34</f>
        <v>5700573364488.2939</v>
      </c>
      <c r="AV128" s="357">
        <f t="shared" si="76"/>
        <v>1712304457008.4016</v>
      </c>
      <c r="AW128" s="357">
        <f t="shared" si="77"/>
        <v>1804172935126.2693</v>
      </c>
      <c r="AX128" s="357">
        <f t="shared" si="78"/>
        <v>2020673687341.4219</v>
      </c>
      <c r="AY128" s="357">
        <f t="shared" si="79"/>
        <v>2263154529822.3926</v>
      </c>
      <c r="AZ128" s="357">
        <f t="shared" si="80"/>
        <v>2534733073401.0801</v>
      </c>
      <c r="BA128" s="357">
        <f t="shared" si="81"/>
        <v>2838901042209.2095</v>
      </c>
      <c r="BB128" s="357">
        <f t="shared" si="82"/>
        <v>3179569167274.3154</v>
      </c>
      <c r="BC128" s="357">
        <f t="shared" si="83"/>
        <v>3561117467347.2334</v>
      </c>
      <c r="BD128" s="357">
        <f t="shared" si="84"/>
        <v>3988451563428.9023</v>
      </c>
      <c r="BE128" s="357">
        <f t="shared" si="85"/>
        <v>4467065751040.3701</v>
      </c>
      <c r="BF128" s="357">
        <f t="shared" si="86"/>
        <v>5003113641165.2158</v>
      </c>
      <c r="BG128" s="356">
        <f>(AK128*SUMPRODUCT(DA$10:DA$13,DA$28:DA$31)+AV128*SUMPRODUCT(DA$14:DA$23,DA$32:DA$41))*'Projeções - Receitas'!T$23+(AK128*DA$11*'Projeções - Receitas'!T$25)</f>
        <v>63769170989.869446</v>
      </c>
      <c r="BH128" s="356">
        <f>(AL128*SUMPRODUCT(DB$10:DB$13,DB$28:DB$31)+AW128*SUMPRODUCT(DB$14:DB$23,DB$32:DB$41))*'Projeções - Receitas'!U$23+(AL128*DB$11*'Projeções - Receitas'!U$25)</f>
        <v>51393073731.82605</v>
      </c>
      <c r="BI128" s="356">
        <f>(AM128*SUMPRODUCT(DC$10:DC$13,DC$28:DC$31)+AX128*SUMPRODUCT(DC$14:DC$23,DC$32:DC$41))*'Projeções - Receitas'!V$23+(AM128*DC$11*'Projeções - Receitas'!V$25)</f>
        <v>56865479088.158745</v>
      </c>
      <c r="BJ128" s="356">
        <f>(AN128*SUMPRODUCT(DD$10:DD$13,DD$28:DD$31)+AY128*SUMPRODUCT(DD$14:DD$23,DD$32:DD$41))*'Projeções - Receitas'!W$23+(AN128*DD$11*'Projeções - Receitas'!W$25)</f>
        <v>62864090456.170395</v>
      </c>
      <c r="BK128" s="356">
        <f>(AO128*SUMPRODUCT(DE$10:DE$13,DE$28:DE$31)+AZ128*SUMPRODUCT(DE$14:DE$23,DE$32:DE$41))*'Projeções - Receitas'!X$23+(AO128*DE$11*'Projeções - Receitas'!X$25)</f>
        <v>69463610904.917847</v>
      </c>
      <c r="BL128" s="356">
        <f>(AP128*SUMPRODUCT(DF$10:DF$13,DF$28:DF$31)+BA128*SUMPRODUCT(DF$14:DF$23,DF$32:DF$41))*'Projeções - Receitas'!Y$23+(AP128*DF$11*'Projeções - Receitas'!Y$25)</f>
        <v>76741773358.795715</v>
      </c>
      <c r="BM128" s="356">
        <f>(AQ128*SUMPRODUCT(DG$10:DG$13,DG$28:DG$31)+BB128*SUMPRODUCT(DG$14:DG$23,DG$32:DG$41))*'Projeções - Receitas'!Z$23+(AQ128*DG$11*'Projeções - Receitas'!Z$25)</f>
        <v>84772929058.345306</v>
      </c>
      <c r="BN128" s="356">
        <f>(AR128*SUMPRODUCT(DH$10:DH$13,DH$28:DH$31)+BC128*SUMPRODUCT(DH$14:DH$23,DH$32:DH$41))*'Projeções - Receitas'!AA$23+(AR128*DH$11*'Projeções - Receitas'!AA$25)</f>
        <v>93631341578.902802</v>
      </c>
      <c r="BO128" s="356">
        <f>(AS128*SUMPRODUCT(DI$10:DI$13,DI$28:DI$31)+BD128*SUMPRODUCT(DI$14:DI$23,DI$32:DI$41))*'Projeções - Receitas'!AB$23+(AS128*DI$11*'Projeções - Receitas'!AB$25)</f>
        <v>103399126157.11948</v>
      </c>
      <c r="BP128" s="356">
        <f>(AT128*SUMPRODUCT(DJ$10:DJ$13,DJ$28:DJ$31)+BE128*SUMPRODUCT(DJ$14:DJ$23,DJ$32:DJ$41))*'Projeções - Receitas'!AC$23+(AT128*DJ$11*'Projeções - Receitas'!AC$25)</f>
        <v>114168985340.57933</v>
      </c>
      <c r="BQ128" s="356">
        <f>(AU128*SUMPRODUCT(DK$10:DK$13,DK$28:DK$31)+BF128*SUMPRODUCT(DK$14:DK$23,DK$32:DK$41))*'Projeções - Receitas'!AD$23+(AU128*DK$11*'Projeções - Receitas'!AD$25)</f>
        <v>147614828961.66653</v>
      </c>
      <c r="BR128" s="357">
        <f>((BG128+'DRE + DCF'!T$12)*(1+'DRE + DCF'!T$15)+'DRE + DCF'!T$18)*(1+'DRE + DCF'!T$25)*'DRE + DCF'!T$33</f>
        <v>35450234831.533348</v>
      </c>
      <c r="BS128" s="357">
        <f>((BH128+'DRE + DCF'!U$12)*(1+'DRE + DCF'!U$15)+'DRE + DCF'!U$18)*(1+'DRE + DCF'!U$25)*'DRE + DCF'!U$33</f>
        <v>27023847464.583626</v>
      </c>
      <c r="BT128" s="357">
        <f>((BI128+'DRE + DCF'!V$12)*(1+'DRE + DCF'!V$15)+'DRE + DCF'!V$18)*(1+'DRE + DCF'!V$25)*'DRE + DCF'!V$33</f>
        <v>29991186041.966248</v>
      </c>
      <c r="BU128" s="357">
        <f>((BJ128+'DRE + DCF'!W$12)*(1+'DRE + DCF'!W$15)+'DRE + DCF'!W$18)*(1+'DRE + DCF'!W$25)*'DRE + DCF'!W$33</f>
        <v>33211246361.274551</v>
      </c>
      <c r="BV128" s="357">
        <f>((BK128+'DRE + DCF'!X$12)*(1+'DRE + DCF'!X$15)+'DRE + DCF'!X$18)*(1+'DRE + DCF'!X$25)*'DRE + DCF'!X$33</f>
        <v>36731853203.402702</v>
      </c>
      <c r="BW128" s="357">
        <f>((BL128+'DRE + DCF'!Y$12)*(1+'DRE + DCF'!Y$15)+'DRE + DCF'!Y$18)*(1+'DRE + DCF'!Y$25)*'DRE + DCF'!Y$33</f>
        <v>40602512135.088539</v>
      </c>
      <c r="BX128" s="357">
        <f>((BM128+'DRE + DCF'!Z$12)*(1+'DRE + DCF'!Z$15)+'DRE + DCF'!Z$18)*(1+'DRE + DCF'!Z$25)*'DRE + DCF'!Z$33</f>
        <v>44870678729.101608</v>
      </c>
      <c r="BY128" s="357">
        <f>((BN128+'DRE + DCF'!AA$12)*(1+'DRE + DCF'!AA$15)+'DRE + DCF'!AA$18)*(1+'DRE + DCF'!AA$25)*'DRE + DCF'!AA$33</f>
        <v>49580067053.015533</v>
      </c>
      <c r="BZ128" s="357">
        <f>((BO128+'DRE + DCF'!AB$12)*(1+'DRE + DCF'!AB$15)+'DRE + DCF'!AB$18)*(1+'DRE + DCF'!AB$25)*'DRE + DCF'!AB$33</f>
        <v>54778281553.147041</v>
      </c>
      <c r="CA128" s="357">
        <f>((BP128+'DRE + DCF'!AC$12)*(1+'DRE + DCF'!AC$15)+'DRE + DCF'!AC$18)*(1+'DRE + DCF'!AC$25)*'DRE + DCF'!AC$33</f>
        <v>60519602315.430817</v>
      </c>
      <c r="CB128" s="357">
        <f>((BQ128+'DRE + DCF'!AD$12)*(1+'DRE + DCF'!AD$15)+'DRE + DCF'!AD$18)*(1+'DRE + DCF'!AD$25)*'DRE + DCF'!AD$33</f>
        <v>78156368836.260223</v>
      </c>
      <c r="CC128" s="357">
        <f>BR128*(1-DA$47)+('DRE + DCF'!N$53*10^6)</f>
        <v>200255145530.10855</v>
      </c>
      <c r="CD128" s="357">
        <f>BS128*(1-DB$47)+('DRE + DCF'!T$53*10^6)</f>
        <v>201544249037.06314</v>
      </c>
      <c r="CE128" s="357">
        <f>BT128*(1-DC$47)+('DRE + DCF'!U$53*10^6)</f>
        <v>220623048071.099</v>
      </c>
      <c r="CF128" s="357">
        <f>BU128*(1-DD$47)+('DRE + DCF'!V$53*10^6)</f>
        <v>241747956430.50403</v>
      </c>
      <c r="CG128" s="357">
        <f>BV128*(1-DE$47)+('DRE + DCF'!W$53*10^6)</f>
        <v>265110114491.98355</v>
      </c>
      <c r="CH128" s="357">
        <f>BW128*(1-DF$47)+('DRE + DCF'!X$53*10^6)</f>
        <v>290931898584.37933</v>
      </c>
      <c r="CI128" s="357">
        <f>BX128*(1-DG$47)+('DRE + DCF'!Y$53*10^6)</f>
        <v>319465747457.0271</v>
      </c>
      <c r="CJ128" s="357">
        <f>BY128*(1-DH$47)+('DRE + DCF'!Z$53*10^6)</f>
        <v>350991839001.10535</v>
      </c>
      <c r="CK128" s="357">
        <f>BZ128*(1-DI$47)+('DRE + DCF'!AA$53*10^6)</f>
        <v>385820415517.10303</v>
      </c>
      <c r="CL128" s="357">
        <f>CA128*(1-DJ$47)+('DRE + DCF'!AB$53*10^6)</f>
        <v>424295946290.67224</v>
      </c>
      <c r="CM128" s="357">
        <f>CB128*(1-DK$47)+('DRE + DCF'!AC$53*10^6)</f>
        <v>473576176672.42908</v>
      </c>
      <c r="CN128" s="357">
        <f t="shared" si="87"/>
        <v>1135658345508.6799</v>
      </c>
      <c r="CO128" s="357">
        <f t="shared" si="88"/>
        <v>1206097420232.959</v>
      </c>
      <c r="CP128" s="357">
        <f t="shared" si="89"/>
        <v>1151182985891.3721</v>
      </c>
      <c r="CQ128" s="357">
        <f t="shared" si="90"/>
        <v>1289324944198.3367</v>
      </c>
      <c r="CR128" s="357">
        <f t="shared" si="91"/>
        <v>1444043937502.1375</v>
      </c>
      <c r="CS128" s="357">
        <f t="shared" si="92"/>
        <v>1617329210002.3938</v>
      </c>
      <c r="CT128" s="357">
        <f t="shared" si="93"/>
        <v>1811408715202.6814</v>
      </c>
      <c r="CU128" s="357">
        <f t="shared" si="94"/>
        <v>2028777761027.0032</v>
      </c>
      <c r="CV128" s="357">
        <f t="shared" si="95"/>
        <v>2272231092350.2441</v>
      </c>
      <c r="CW128" s="357">
        <f t="shared" si="96"/>
        <v>2544898823432.2734</v>
      </c>
      <c r="CX128" s="358">
        <f t="shared" si="97"/>
        <v>2850286682244.147</v>
      </c>
    </row>
    <row r="129" spans="4:102" ht="30" customHeight="1" x14ac:dyDescent="0.25">
      <c r="D129" s="355">
        <f t="shared" si="55"/>
        <v>1.9073114652421619E-2</v>
      </c>
      <c r="E129" s="64">
        <f t="shared" si="56"/>
        <v>9.8453811287578796E-3</v>
      </c>
      <c r="F129" s="64">
        <f t="shared" si="57"/>
        <v>3.4379476423242045E-2</v>
      </c>
      <c r="G129" s="64">
        <f t="shared" si="58"/>
        <v>3.0231968793646147E-2</v>
      </c>
      <c r="H129" s="64">
        <f t="shared" si="59"/>
        <v>2.632273508900651E-2</v>
      </c>
      <c r="I129" s="64">
        <f t="shared" si="60"/>
        <v>2.2619842455608496E-2</v>
      </c>
      <c r="J129" s="64">
        <f t="shared" si="61"/>
        <v>1.9100379913725707E-2</v>
      </c>
      <c r="K129" s="64">
        <f t="shared" si="62"/>
        <v>1.5745243968457223E-2</v>
      </c>
      <c r="L129" s="64">
        <f t="shared" si="63"/>
        <v>1.2538144084700192E-2</v>
      </c>
      <c r="M129" s="64">
        <f t="shared" si="64"/>
        <v>9.4655165014510823E-3</v>
      </c>
      <c r="N129" s="64">
        <f t="shared" si="65"/>
        <v>8.8930488966371957E-3</v>
      </c>
      <c r="O129" s="64">
        <f t="shared" si="109"/>
        <v>5.9000000000000045E-2</v>
      </c>
      <c r="P129" s="64">
        <f t="shared" si="109"/>
        <v>5.9000000000000045E-2</v>
      </c>
      <c r="Q129" s="64">
        <f t="shared" si="100"/>
        <v>5.9000000000000045E-2</v>
      </c>
      <c r="R129" s="64">
        <f t="shared" si="101"/>
        <v>5.9000000000000045E-2</v>
      </c>
      <c r="S129" s="64">
        <f t="shared" si="102"/>
        <v>5.9000000000000045E-2</v>
      </c>
      <c r="T129" s="64">
        <f t="shared" si="103"/>
        <v>5.9000000000000045E-2</v>
      </c>
      <c r="U129" s="64">
        <f t="shared" si="104"/>
        <v>5.9000000000000045E-2</v>
      </c>
      <c r="V129" s="64">
        <f t="shared" si="105"/>
        <v>5.9000000000000045E-2</v>
      </c>
      <c r="W129" s="64">
        <f t="shared" si="106"/>
        <v>5.9000000000000045E-2</v>
      </c>
      <c r="X129" s="64">
        <f t="shared" si="107"/>
        <v>5.9000000000000045E-2</v>
      </c>
      <c r="Y129" s="64">
        <f t="shared" si="108"/>
        <v>5.9000000000000045E-2</v>
      </c>
      <c r="Z129" s="64">
        <f t="shared" si="66"/>
        <v>0.17626059289422888</v>
      </c>
      <c r="AA129" s="64">
        <f t="shared" si="98"/>
        <v>0.16703285937056514</v>
      </c>
      <c r="AB129" s="64">
        <f t="shared" si="67"/>
        <v>0.1915669546650493</v>
      </c>
      <c r="AC129" s="64">
        <f t="shared" si="68"/>
        <v>0.18741944703545341</v>
      </c>
      <c r="AD129" s="64">
        <f t="shared" si="69"/>
        <v>0.18351021333081377</v>
      </c>
      <c r="AE129" s="64">
        <f t="shared" si="70"/>
        <v>0.17980732069741576</v>
      </c>
      <c r="AF129" s="64">
        <f t="shared" si="71"/>
        <v>0.17628785815553297</v>
      </c>
      <c r="AG129" s="64">
        <f t="shared" si="72"/>
        <v>0.17293272221026448</v>
      </c>
      <c r="AH129" s="64">
        <f t="shared" si="73"/>
        <v>0.16972562232650745</v>
      </c>
      <c r="AI129" s="64">
        <f t="shared" si="74"/>
        <v>0.16665299474325834</v>
      </c>
      <c r="AJ129" s="64">
        <f t="shared" si="75"/>
        <v>0.16608052713844446</v>
      </c>
      <c r="AK129" s="356">
        <f>(1+O129)*'Projeções - Receitas'!N$34</f>
        <v>1951930078996.0542</v>
      </c>
      <c r="AL129" s="356">
        <f>(1+P129)*'Projeções - Receitas'!T$34</f>
        <v>2056654939704.0334</v>
      </c>
      <c r="AM129" s="356">
        <f>(1+Q129)*'Projeções - Receitas'!U$34</f>
        <v>2303453532468.5176</v>
      </c>
      <c r="AN129" s="356">
        <f>(1+R129)*'Projeções - Receitas'!V$34</f>
        <v>2579867956364.7397</v>
      </c>
      <c r="AO129" s="356">
        <f>(1+S129)*'Projeções - Receitas'!W$34</f>
        <v>2889452111128.5088</v>
      </c>
      <c r="AP129" s="356">
        <f>(1+T129)*'Projeções - Receitas'!X$34</f>
        <v>3236186364463.9302</v>
      </c>
      <c r="AQ129" s="356">
        <f>(1+U129)*'Projeções - Receitas'!Y$34</f>
        <v>3624528728199.6021</v>
      </c>
      <c r="AR129" s="356">
        <f>(1+V129)*'Projeções - Receitas'!Z$34</f>
        <v>4059472175583.5547</v>
      </c>
      <c r="AS129" s="356">
        <f>(1+W129)*'Projeções - Receitas'!AA$34</f>
        <v>4546608836653.582</v>
      </c>
      <c r="AT129" s="356">
        <f>(1+X129)*'Projeções - Receitas'!AB$34</f>
        <v>5092201897052.0127</v>
      </c>
      <c r="AU129" s="356">
        <f>(1+Y129)*'Projeções - Receitas'!AC$34</f>
        <v>5703266124698.2549</v>
      </c>
      <c r="AV129" s="357">
        <f t="shared" si="76"/>
        <v>1713113292368.3489</v>
      </c>
      <c r="AW129" s="357">
        <f t="shared" si="77"/>
        <v>1805025166082.8713</v>
      </c>
      <c r="AX129" s="357">
        <f t="shared" si="78"/>
        <v>2021628186012.8159</v>
      </c>
      <c r="AY129" s="357">
        <f t="shared" si="79"/>
        <v>2264223568334.354</v>
      </c>
      <c r="AZ129" s="357">
        <f t="shared" si="80"/>
        <v>2535930396534.4766</v>
      </c>
      <c r="BA129" s="357">
        <f t="shared" si="81"/>
        <v>2840242044118.6143</v>
      </c>
      <c r="BB129" s="357">
        <f t="shared" si="82"/>
        <v>3181071089412.8481</v>
      </c>
      <c r="BC129" s="357">
        <f t="shared" si="83"/>
        <v>3562799620142.3901</v>
      </c>
      <c r="BD129" s="357">
        <f t="shared" si="84"/>
        <v>3990335574559.4775</v>
      </c>
      <c r="BE129" s="357">
        <f t="shared" si="85"/>
        <v>4469175843506.6152</v>
      </c>
      <c r="BF129" s="357">
        <f t="shared" si="86"/>
        <v>5005476944727.4102</v>
      </c>
      <c r="BG129" s="356">
        <f>(AK129*SUMPRODUCT(DA$10:DA$13,DA$28:DA$31)+AV129*SUMPRODUCT(DA$14:DA$23,DA$32:DA$41))*'Projeções - Receitas'!T$23+(AK129*DA$11*'Projeções - Receitas'!T$25)</f>
        <v>63799293413.577423</v>
      </c>
      <c r="BH129" s="356">
        <f>(AL129*SUMPRODUCT(DB$10:DB$13,DB$28:DB$31)+AW129*SUMPRODUCT(DB$14:DB$23,DB$32:DB$41))*'Projeções - Receitas'!U$23+(AL129*DB$11*'Projeções - Receitas'!U$25)</f>
        <v>51417350101.089996</v>
      </c>
      <c r="BI129" s="356">
        <f>(AM129*SUMPRODUCT(DC$10:DC$13,DC$28:DC$31)+AX129*SUMPRODUCT(DC$14:DC$23,DC$32:DC$41))*'Projeções - Receitas'!V$23+(AM129*DC$11*'Projeções - Receitas'!V$25)</f>
        <v>56892340438.696365</v>
      </c>
      <c r="BJ129" s="356">
        <f>(AN129*SUMPRODUCT(DD$10:DD$13,DD$28:DD$31)+AY129*SUMPRODUCT(DD$14:DD$23,DD$32:DD$41))*'Projeções - Receitas'!W$23+(AN129*DD$11*'Projeções - Receitas'!W$25)</f>
        <v>62893785350.103394</v>
      </c>
      <c r="BK129" s="356">
        <f>(AO129*SUMPRODUCT(DE$10:DE$13,DE$28:DE$31)+AZ129*SUMPRODUCT(DE$14:DE$23,DE$32:DE$41))*'Projeções - Receitas'!X$23+(AO129*DE$11*'Projeções - Receitas'!X$25)</f>
        <v>69496423191.599396</v>
      </c>
      <c r="BL129" s="356">
        <f>(AP129*SUMPRODUCT(DF$10:DF$13,DF$28:DF$31)+BA129*SUMPRODUCT(DF$14:DF$23,DF$32:DF$41))*'Projeções - Receitas'!Y$23+(AP129*DF$11*'Projeções - Receitas'!Y$25)</f>
        <v>76778023606.012848</v>
      </c>
      <c r="BM129" s="356">
        <f>(AQ129*SUMPRODUCT(DG$10:DG$13,DG$28:DG$31)+BB129*SUMPRODUCT(DG$14:DG$23,DG$32:DG$41))*'Projeções - Receitas'!Z$23+(AQ129*DG$11*'Projeções - Receitas'!Z$25)</f>
        <v>84812972954.924591</v>
      </c>
      <c r="BN129" s="356">
        <f>(AR129*SUMPRODUCT(DH$10:DH$13,DH$28:DH$31)+BC129*SUMPRODUCT(DH$14:DH$23,DH$32:DH$41))*'Projeções - Receitas'!AA$23+(AR129*DH$11*'Projeções - Receitas'!AA$25)</f>
        <v>93675569893.300095</v>
      </c>
      <c r="BO129" s="356">
        <f>(AS129*SUMPRODUCT(DI$10:DI$13,DI$28:DI$31)+BD129*SUMPRODUCT(DI$14:DI$23,DI$32:DI$41))*'Projeções - Receitas'!AB$23+(AS129*DI$11*'Projeções - Receitas'!AB$25)</f>
        <v>103447968446.28207</v>
      </c>
      <c r="BP129" s="356">
        <f>(AT129*SUMPRODUCT(DJ$10:DJ$13,DJ$28:DJ$31)+BE129*SUMPRODUCT(DJ$14:DJ$23,DJ$32:DJ$41))*'Projeções - Receitas'!AC$23+(AT129*DJ$11*'Projeções - Receitas'!AC$25)</f>
        <v>114222914951.0378</v>
      </c>
      <c r="BQ129" s="356">
        <f>(AU129*SUMPRODUCT(DK$10:DK$13,DK$28:DK$31)+BF129*SUMPRODUCT(DK$14:DK$23,DK$32:DK$41))*'Projeções - Receitas'!AD$23+(AU129*DK$11*'Projeções - Receitas'!AD$25)</f>
        <v>147684557270.10382</v>
      </c>
      <c r="BR129" s="357">
        <f>((BG129+'DRE + DCF'!T$12)*(1+'DRE + DCF'!T$15)+'DRE + DCF'!T$18)*(1+'DRE + DCF'!T$25)*'DRE + DCF'!T$33</f>
        <v>35468681467.436867</v>
      </c>
      <c r="BS129" s="357">
        <f>((BH129+'DRE + DCF'!U$12)*(1+'DRE + DCF'!U$15)+'DRE + DCF'!U$18)*(1+'DRE + DCF'!U$25)*'DRE + DCF'!U$33</f>
        <v>27038536995.868927</v>
      </c>
      <c r="BT129" s="357">
        <f>((BI129+'DRE + DCF'!V$12)*(1+'DRE + DCF'!V$15)+'DRE + DCF'!V$18)*(1+'DRE + DCF'!V$25)*'DRE + DCF'!V$33</f>
        <v>30007421279.671398</v>
      </c>
      <c r="BU129" s="357">
        <f>((BJ129+'DRE + DCF'!W$12)*(1+'DRE + DCF'!W$15)+'DRE + DCF'!W$18)*(1+'DRE + DCF'!W$25)*'DRE + DCF'!W$33</f>
        <v>33229173815.738472</v>
      </c>
      <c r="BV129" s="357">
        <f>((BK129+'DRE + DCF'!X$12)*(1+'DRE + DCF'!X$15)+'DRE + DCF'!X$18)*(1+'DRE + DCF'!X$25)*'DRE + DCF'!X$33</f>
        <v>36751640152.065857</v>
      </c>
      <c r="BW129" s="357">
        <f>((BL129+'DRE + DCF'!Y$12)*(1+'DRE + DCF'!Y$15)+'DRE + DCF'!Y$18)*(1+'DRE + DCF'!Y$25)*'DRE + DCF'!Y$33</f>
        <v>40624347387.597816</v>
      </c>
      <c r="BX129" s="357">
        <f>((BM129+'DRE + DCF'!Z$12)*(1+'DRE + DCF'!Z$15)+'DRE + DCF'!Z$18)*(1+'DRE + DCF'!Z$25)*'DRE + DCF'!Z$33</f>
        <v>44894771565.311218</v>
      </c>
      <c r="BY129" s="357">
        <f>((BN129+'DRE + DCF'!AA$12)*(1+'DRE + DCF'!AA$15)+'DRE + DCF'!AA$18)*(1+'DRE + DCF'!AA$25)*'DRE + DCF'!AA$33</f>
        <v>49606647101.58075</v>
      </c>
      <c r="BZ129" s="357">
        <f>((BO129+'DRE + DCF'!AB$12)*(1+'DRE + DCF'!AB$15)+'DRE + DCF'!AB$18)*(1+'DRE + DCF'!AB$25)*'DRE + DCF'!AB$33</f>
        <v>54807600921.498161</v>
      </c>
      <c r="CA129" s="357">
        <f>((BP129+'DRE + DCF'!AC$12)*(1+'DRE + DCF'!AC$15)+'DRE + DCF'!AC$18)*(1+'DRE + DCF'!AC$25)*'DRE + DCF'!AC$33</f>
        <v>60551938481.826477</v>
      </c>
      <c r="CB129" s="357">
        <f>((BQ129+'DRE + DCF'!AD$12)*(1+'DRE + DCF'!AD$15)+'DRE + DCF'!AD$18)*(1+'DRE + DCF'!AD$25)*'DRE + DCF'!AD$33</f>
        <v>78197278049.477982</v>
      </c>
      <c r="CC129" s="357">
        <f>BR129*(1-DA$47)+('DRE + DCF'!N$53*10^6)</f>
        <v>200266367774.7876</v>
      </c>
      <c r="CD129" s="357">
        <f>BS129*(1-DB$47)+('DRE + DCF'!T$53*10^6)</f>
        <v>201553062755.83432</v>
      </c>
      <c r="CE129" s="357">
        <f>BT129*(1-DC$47)+('DRE + DCF'!U$53*10^6)</f>
        <v>220632789213.72208</v>
      </c>
      <c r="CF129" s="357">
        <f>BU129*(1-DD$47)+('DRE + DCF'!V$53*10^6)</f>
        <v>241758712903.18237</v>
      </c>
      <c r="CG129" s="357">
        <f>BV129*(1-DE$47)+('DRE + DCF'!W$53*10^6)</f>
        <v>265121986661.18143</v>
      </c>
      <c r="CH129" s="357">
        <f>BW129*(1-DF$47)+('DRE + DCF'!X$53*10^6)</f>
        <v>290944999735.88495</v>
      </c>
      <c r="CI129" s="357">
        <f>BX129*(1-DG$47)+('DRE + DCF'!Y$53*10^6)</f>
        <v>319480203158.75287</v>
      </c>
      <c r="CJ129" s="357">
        <f>BY129*(1-DH$47)+('DRE + DCF'!Z$53*10^6)</f>
        <v>351007787030.24445</v>
      </c>
      <c r="CK129" s="357">
        <f>BZ129*(1-DI$47)+('DRE + DCF'!AA$53*10^6)</f>
        <v>385838007138.11365</v>
      </c>
      <c r="CL129" s="357">
        <f>CA129*(1-DJ$47)+('DRE + DCF'!AB$53*10^6)</f>
        <v>424315347990.50964</v>
      </c>
      <c r="CM129" s="357">
        <f>CB129*(1-DK$47)+('DRE + DCF'!AC$53*10^6)</f>
        <v>473600722200.35974</v>
      </c>
      <c r="CN129" s="357">
        <f t="shared" si="87"/>
        <v>1136194792530.6492</v>
      </c>
      <c r="CO129" s="357">
        <f t="shared" si="88"/>
        <v>1206667140318.0947</v>
      </c>
      <c r="CP129" s="357">
        <f t="shared" si="89"/>
        <v>1151726766234.2588</v>
      </c>
      <c r="CQ129" s="357">
        <f t="shared" si="90"/>
        <v>1289933978182.3699</v>
      </c>
      <c r="CR129" s="357">
        <f t="shared" si="91"/>
        <v>1444726055564.2544</v>
      </c>
      <c r="CS129" s="357">
        <f t="shared" si="92"/>
        <v>1618093182231.9651</v>
      </c>
      <c r="CT129" s="357">
        <f t="shared" si="93"/>
        <v>1812264364099.801</v>
      </c>
      <c r="CU129" s="357">
        <f t="shared" si="94"/>
        <v>2029736087791.7773</v>
      </c>
      <c r="CV129" s="357">
        <f t="shared" si="95"/>
        <v>2273304418326.791</v>
      </c>
      <c r="CW129" s="357">
        <f t="shared" si="96"/>
        <v>2546100948526.0063</v>
      </c>
      <c r="CX129" s="358">
        <f t="shared" si="97"/>
        <v>2851633062349.1274</v>
      </c>
    </row>
    <row r="130" spans="4:102" ht="30" customHeight="1" x14ac:dyDescent="0.25">
      <c r="D130" s="355">
        <f t="shared" si="55"/>
        <v>1.8999806008680648E-2</v>
      </c>
      <c r="E130" s="64">
        <f t="shared" si="56"/>
        <v>9.7738555989118903E-3</v>
      </c>
      <c r="F130" s="64">
        <f t="shared" si="57"/>
        <v>3.4297525876166968E-2</v>
      </c>
      <c r="G130" s="64">
        <f t="shared" si="58"/>
        <v>3.0151856516209191E-2</v>
      </c>
      <c r="H130" s="64">
        <f t="shared" si="59"/>
        <v>2.6244346531389739E-2</v>
      </c>
      <c r="I130" s="64">
        <f t="shared" si="60"/>
        <v>2.2543080495581042E-2</v>
      </c>
      <c r="J130" s="64">
        <f t="shared" si="61"/>
        <v>1.9025158853507418E-2</v>
      </c>
      <c r="K130" s="64">
        <f t="shared" si="62"/>
        <v>1.5671486919643457E-2</v>
      </c>
      <c r="L130" s="64">
        <f t="shared" si="63"/>
        <v>1.2465781743514676E-2</v>
      </c>
      <c r="M130" s="64">
        <f t="shared" si="64"/>
        <v>9.3944860657864115E-3</v>
      </c>
      <c r="N130" s="64">
        <f t="shared" si="65"/>
        <v>8.8232755268500829E-3</v>
      </c>
      <c r="O130" s="64">
        <f t="shared" si="109"/>
        <v>5.9500000000000046E-2</v>
      </c>
      <c r="P130" s="64">
        <f t="shared" si="109"/>
        <v>5.9500000000000046E-2</v>
      </c>
      <c r="Q130" s="64">
        <f t="shared" si="100"/>
        <v>5.9500000000000046E-2</v>
      </c>
      <c r="R130" s="64">
        <f t="shared" si="101"/>
        <v>5.9500000000000046E-2</v>
      </c>
      <c r="S130" s="64">
        <f t="shared" si="102"/>
        <v>5.9500000000000046E-2</v>
      </c>
      <c r="T130" s="64">
        <f t="shared" si="103"/>
        <v>5.9500000000000046E-2</v>
      </c>
      <c r="U130" s="64">
        <f t="shared" si="104"/>
        <v>5.9500000000000046E-2</v>
      </c>
      <c r="V130" s="64">
        <f t="shared" si="105"/>
        <v>5.9500000000000046E-2</v>
      </c>
      <c r="W130" s="64">
        <f t="shared" si="106"/>
        <v>5.9500000000000046E-2</v>
      </c>
      <c r="X130" s="64">
        <f t="shared" si="107"/>
        <v>5.9500000000000046E-2</v>
      </c>
      <c r="Y130" s="64">
        <f t="shared" si="108"/>
        <v>5.9500000000000046E-2</v>
      </c>
      <c r="Z130" s="64">
        <f t="shared" si="66"/>
        <v>0.17618728425048791</v>
      </c>
      <c r="AA130" s="64">
        <f t="shared" si="98"/>
        <v>0.16696133384071915</v>
      </c>
      <c r="AB130" s="64">
        <f t="shared" si="67"/>
        <v>0.19148500411797423</v>
      </c>
      <c r="AC130" s="64">
        <f t="shared" si="68"/>
        <v>0.18733933475801645</v>
      </c>
      <c r="AD130" s="64">
        <f t="shared" si="69"/>
        <v>0.183431824773197</v>
      </c>
      <c r="AE130" s="64">
        <f t="shared" si="70"/>
        <v>0.1797305587373883</v>
      </c>
      <c r="AF130" s="64">
        <f t="shared" si="71"/>
        <v>0.17621263709531468</v>
      </c>
      <c r="AG130" s="64">
        <f t="shared" si="72"/>
        <v>0.17285896516145072</v>
      </c>
      <c r="AH130" s="64">
        <f t="shared" si="73"/>
        <v>0.16965325998532194</v>
      </c>
      <c r="AI130" s="64">
        <f t="shared" si="74"/>
        <v>0.16658196430759367</v>
      </c>
      <c r="AJ130" s="64">
        <f t="shared" si="75"/>
        <v>0.16601075376865734</v>
      </c>
      <c r="AK130" s="356">
        <f>(1+O130)*'Projeções - Receitas'!N$34</f>
        <v>1952851670157.0535</v>
      </c>
      <c r="AL130" s="356">
        <f>(1+P130)*'Projeções - Receitas'!T$34</f>
        <v>2057625976030.6172</v>
      </c>
      <c r="AM130" s="356">
        <f>(1+Q130)*'Projeções - Receitas'!U$34</f>
        <v>2304541093154.2915</v>
      </c>
      <c r="AN130" s="356">
        <f>(1+R130)*'Projeções - Receitas'!V$34</f>
        <v>2581086024332.8066</v>
      </c>
      <c r="AO130" s="356">
        <f>(1+S130)*'Projeções - Receitas'!W$34</f>
        <v>2890816347252.7437</v>
      </c>
      <c r="AP130" s="356">
        <f>(1+T130)*'Projeções - Receitas'!X$34</f>
        <v>3237714308923.0732</v>
      </c>
      <c r="AQ130" s="356">
        <f>(1+U130)*'Projeções - Receitas'!Y$34</f>
        <v>3626240025993.8423</v>
      </c>
      <c r="AR130" s="356">
        <f>(1+V130)*'Projeções - Receitas'!Z$34</f>
        <v>4061388829113.104</v>
      </c>
      <c r="AS130" s="356">
        <f>(1+W130)*'Projeções - Receitas'!AA$34</f>
        <v>4548755488606.6768</v>
      </c>
      <c r="AT130" s="356">
        <f>(1+X130)*'Projeções - Receitas'!AB$34</f>
        <v>5094606147239.4785</v>
      </c>
      <c r="AU130" s="356">
        <f>(1+Y130)*'Projeções - Receitas'!AC$34</f>
        <v>5705958884908.2178</v>
      </c>
      <c r="AV130" s="357">
        <f t="shared" si="76"/>
        <v>1713922127728.2964</v>
      </c>
      <c r="AW130" s="357">
        <f t="shared" si="77"/>
        <v>1805877397039.4734</v>
      </c>
      <c r="AX130" s="357">
        <f t="shared" si="78"/>
        <v>2022582684684.2102</v>
      </c>
      <c r="AY130" s="357">
        <f t="shared" si="79"/>
        <v>2265292606846.3159</v>
      </c>
      <c r="AZ130" s="357">
        <f t="shared" si="80"/>
        <v>2537127719667.8735</v>
      </c>
      <c r="BA130" s="357">
        <f t="shared" si="81"/>
        <v>2841583046028.019</v>
      </c>
      <c r="BB130" s="357">
        <f t="shared" si="82"/>
        <v>3182573011551.3813</v>
      </c>
      <c r="BC130" s="357">
        <f t="shared" si="83"/>
        <v>3564481772937.5479</v>
      </c>
      <c r="BD130" s="357">
        <f t="shared" si="84"/>
        <v>3992219585690.0537</v>
      </c>
      <c r="BE130" s="357">
        <f t="shared" si="85"/>
        <v>4471285935972.8604</v>
      </c>
      <c r="BF130" s="357">
        <f t="shared" si="86"/>
        <v>5007840248289.6055</v>
      </c>
      <c r="BG130" s="356">
        <f>(AK130*SUMPRODUCT(DA$10:DA$13,DA$28:DA$31)+AV130*SUMPRODUCT(DA$14:DA$23,DA$32:DA$41))*'Projeções - Receitas'!T$23+(AK130*DA$11*'Projeções - Receitas'!T$25)</f>
        <v>63829415837.285431</v>
      </c>
      <c r="BH130" s="356">
        <f>(AL130*SUMPRODUCT(DB$10:DB$13,DB$28:DB$31)+AW130*SUMPRODUCT(DB$14:DB$23,DB$32:DB$41))*'Projeções - Receitas'!U$23+(AL130*DB$11*'Projeções - Receitas'!U$25)</f>
        <v>51441626470.353943</v>
      </c>
      <c r="BI130" s="356">
        <f>(AM130*SUMPRODUCT(DC$10:DC$13,DC$28:DC$31)+AX130*SUMPRODUCT(DC$14:DC$23,DC$32:DC$41))*'Projeções - Receitas'!V$23+(AM130*DC$11*'Projeções - Receitas'!V$25)</f>
        <v>56919201789.234009</v>
      </c>
      <c r="BJ130" s="356">
        <f>(AN130*SUMPRODUCT(DD$10:DD$13,DD$28:DD$31)+AY130*SUMPRODUCT(DD$14:DD$23,DD$32:DD$41))*'Projeções - Receitas'!W$23+(AN130*DD$11*'Projeções - Receitas'!W$25)</f>
        <v>62923480244.036407</v>
      </c>
      <c r="BK130" s="356">
        <f>(AO130*SUMPRODUCT(DE$10:DE$13,DE$28:DE$31)+AZ130*SUMPRODUCT(DE$14:DE$23,DE$32:DE$41))*'Projeções - Receitas'!X$23+(AO130*DE$11*'Projeções - Receitas'!X$25)</f>
        <v>69529235478.280975</v>
      </c>
      <c r="BL130" s="356">
        <f>(AP130*SUMPRODUCT(DF$10:DF$13,DF$28:DF$31)+BA130*SUMPRODUCT(DF$14:DF$23,DF$32:DF$41))*'Projeções - Receitas'!Y$23+(AP130*DF$11*'Projeções - Receitas'!Y$25)</f>
        <v>76814273853.230072</v>
      </c>
      <c r="BM130" s="356">
        <f>(AQ130*SUMPRODUCT(DG$10:DG$13,DG$28:DG$31)+BB130*SUMPRODUCT(DG$14:DG$23,DG$32:DG$41))*'Projeções - Receitas'!Z$23+(AQ130*DG$11*'Projeções - Receitas'!Z$25)</f>
        <v>84853016851.503937</v>
      </c>
      <c r="BN130" s="356">
        <f>(AR130*SUMPRODUCT(DH$10:DH$13,DH$28:DH$31)+BC130*SUMPRODUCT(DH$14:DH$23,DH$32:DH$41))*'Projeções - Receitas'!AA$23+(AR130*DH$11*'Projeções - Receitas'!AA$25)</f>
        <v>93719798207.697327</v>
      </c>
      <c r="BO130" s="356">
        <f>(AS130*SUMPRODUCT(DI$10:DI$13,DI$28:DI$31)+BD130*SUMPRODUCT(DI$14:DI$23,DI$32:DI$41))*'Projeções - Receitas'!AB$23+(AS130*DI$11*'Projeções - Receitas'!AB$25)</f>
        <v>103496810735.44464</v>
      </c>
      <c r="BP130" s="356">
        <f>(AT130*SUMPRODUCT(DJ$10:DJ$13,DJ$28:DJ$31)+BE130*SUMPRODUCT(DJ$14:DJ$23,DJ$32:DJ$41))*'Projeções - Receitas'!AC$23+(AT130*DJ$11*'Projeções - Receitas'!AC$25)</f>
        <v>114276844561.49628</v>
      </c>
      <c r="BQ130" s="356">
        <f>(AU130*SUMPRODUCT(DK$10:DK$13,DK$28:DK$31)+BF130*SUMPRODUCT(DK$14:DK$23,DK$32:DK$41))*'Projeções - Receitas'!AD$23+(AU130*DK$11*'Projeções - Receitas'!AD$25)</f>
        <v>147754285578.54114</v>
      </c>
      <c r="BR130" s="357">
        <f>((BG130+'DRE + DCF'!T$12)*(1+'DRE + DCF'!T$15)+'DRE + DCF'!T$18)*(1+'DRE + DCF'!T$25)*'DRE + DCF'!T$33</f>
        <v>35487128103.340408</v>
      </c>
      <c r="BS130" s="357">
        <f>((BH130+'DRE + DCF'!U$12)*(1+'DRE + DCF'!U$15)+'DRE + DCF'!U$18)*(1+'DRE + DCF'!U$25)*'DRE + DCF'!U$33</f>
        <v>27053226527.154224</v>
      </c>
      <c r="BT130" s="357">
        <f>((BI130+'DRE + DCF'!V$12)*(1+'DRE + DCF'!V$15)+'DRE + DCF'!V$18)*(1+'DRE + DCF'!V$25)*'DRE + DCF'!V$33</f>
        <v>30023656517.376564</v>
      </c>
      <c r="BU130" s="357">
        <f>((BJ130+'DRE + DCF'!W$12)*(1+'DRE + DCF'!W$15)+'DRE + DCF'!W$18)*(1+'DRE + DCF'!W$25)*'DRE + DCF'!W$33</f>
        <v>33247101270.2024</v>
      </c>
      <c r="BV130" s="357">
        <f>((BK130+'DRE + DCF'!X$12)*(1+'DRE + DCF'!X$15)+'DRE + DCF'!X$18)*(1+'DRE + DCF'!X$25)*'DRE + DCF'!X$33</f>
        <v>36771427100.729034</v>
      </c>
      <c r="BW130" s="357">
        <f>((BL130+'DRE + DCF'!Y$12)*(1+'DRE + DCF'!Y$15)+'DRE + DCF'!Y$18)*(1+'DRE + DCF'!Y$25)*'DRE + DCF'!Y$33</f>
        <v>40646182640.107132</v>
      </c>
      <c r="BX130" s="357">
        <f>((BM130+'DRE + DCF'!Z$12)*(1+'DRE + DCF'!Z$15)+'DRE + DCF'!Z$18)*(1+'DRE + DCF'!Z$25)*'DRE + DCF'!Z$33</f>
        <v>44918864401.520851</v>
      </c>
      <c r="BY130" s="357">
        <f>((BN130+'DRE + DCF'!AA$12)*(1+'DRE + DCF'!AA$15)+'DRE + DCF'!AA$18)*(1+'DRE + DCF'!AA$25)*'DRE + DCF'!AA$33</f>
        <v>49633227150.145943</v>
      </c>
      <c r="BZ130" s="357">
        <f>((BO130+'DRE + DCF'!AB$12)*(1+'DRE + DCF'!AB$15)+'DRE + DCF'!AB$18)*(1+'DRE + DCF'!AB$25)*'DRE + DCF'!AB$33</f>
        <v>54836920289.849281</v>
      </c>
      <c r="CA130" s="357">
        <f>((BP130+'DRE + DCF'!AC$12)*(1+'DRE + DCF'!AC$15)+'DRE + DCF'!AC$18)*(1+'DRE + DCF'!AC$25)*'DRE + DCF'!AC$33</f>
        <v>60584274648.222191</v>
      </c>
      <c r="CB130" s="357">
        <f>((BQ130+'DRE + DCF'!AD$12)*(1+'DRE + DCF'!AD$15)+'DRE + DCF'!AD$18)*(1+'DRE + DCF'!AD$25)*'DRE + DCF'!AD$33</f>
        <v>78238187262.69577</v>
      </c>
      <c r="CC130" s="357">
        <f>BR130*(1-DA$47)+('DRE + DCF'!N$53*10^6)</f>
        <v>200277590019.46664</v>
      </c>
      <c r="CD130" s="357">
        <f>BS130*(1-DB$47)+('DRE + DCF'!T$53*10^6)</f>
        <v>201561876474.6055</v>
      </c>
      <c r="CE130" s="357">
        <f>BT130*(1-DC$47)+('DRE + DCF'!U$53*10^6)</f>
        <v>220642530356.34518</v>
      </c>
      <c r="CF130" s="357">
        <f>BU130*(1-DD$47)+('DRE + DCF'!V$53*10^6)</f>
        <v>241769469375.86072</v>
      </c>
      <c r="CG130" s="357">
        <f>BV130*(1-DE$47)+('DRE + DCF'!W$53*10^6)</f>
        <v>265133858830.37933</v>
      </c>
      <c r="CH130" s="357">
        <f>BW130*(1-DF$47)+('DRE + DCF'!X$53*10^6)</f>
        <v>290958100887.3905</v>
      </c>
      <c r="CI130" s="357">
        <f>BX130*(1-DG$47)+('DRE + DCF'!Y$53*10^6)</f>
        <v>319494658860.4787</v>
      </c>
      <c r="CJ130" s="357">
        <f>BY130*(1-DH$47)+('DRE + DCF'!Z$53*10^6)</f>
        <v>351023735059.38361</v>
      </c>
      <c r="CK130" s="357">
        <f>BZ130*(1-DI$47)+('DRE + DCF'!AA$53*10^6)</f>
        <v>385855598759.12433</v>
      </c>
      <c r="CL130" s="357">
        <f>CA130*(1-DJ$47)+('DRE + DCF'!AB$53*10^6)</f>
        <v>424334749690.34705</v>
      </c>
      <c r="CM130" s="357">
        <f>CB130*(1-DK$47)+('DRE + DCF'!AC$53*10^6)</f>
        <v>473625267728.29041</v>
      </c>
      <c r="CN130" s="357">
        <f t="shared" si="87"/>
        <v>1136731239552.6184</v>
      </c>
      <c r="CO130" s="357">
        <f t="shared" si="88"/>
        <v>1207236860403.231</v>
      </c>
      <c r="CP130" s="357">
        <f t="shared" si="89"/>
        <v>1152270546577.1458</v>
      </c>
      <c r="CQ130" s="357">
        <f t="shared" si="90"/>
        <v>1290543012166.4033</v>
      </c>
      <c r="CR130" s="357">
        <f t="shared" si="91"/>
        <v>1445408173626.3718</v>
      </c>
      <c r="CS130" s="357">
        <f t="shared" si="92"/>
        <v>1618857154461.5366</v>
      </c>
      <c r="CT130" s="357">
        <f t="shared" si="93"/>
        <v>1813120012996.9211</v>
      </c>
      <c r="CU130" s="357">
        <f t="shared" si="94"/>
        <v>2030694414556.552</v>
      </c>
      <c r="CV130" s="357">
        <f t="shared" si="95"/>
        <v>2274377744303.3384</v>
      </c>
      <c r="CW130" s="357">
        <f t="shared" si="96"/>
        <v>2547303073619.7393</v>
      </c>
      <c r="CX130" s="358">
        <f t="shared" si="97"/>
        <v>2852979442454.1089</v>
      </c>
    </row>
    <row r="131" spans="4:102" ht="30" customHeight="1" x14ac:dyDescent="0.25">
      <c r="D131" s="355">
        <f t="shared" si="55"/>
        <v>1.8926566524037597E-2</v>
      </c>
      <c r="E131" s="64">
        <f t="shared" si="56"/>
        <v>9.7023975459808731E-3</v>
      </c>
      <c r="F131" s="64">
        <f t="shared" si="57"/>
        <v>3.4215652640928795E-2</v>
      </c>
      <c r="G131" s="64">
        <f t="shared" si="58"/>
        <v>3.0071819816392509E-2</v>
      </c>
      <c r="H131" s="64">
        <f t="shared" si="59"/>
        <v>2.6166031925242444E-2</v>
      </c>
      <c r="I131" s="64">
        <f t="shared" si="60"/>
        <v>2.2466390952497084E-2</v>
      </c>
      <c r="J131" s="64">
        <f t="shared" si="61"/>
        <v>1.8950008756553477E-2</v>
      </c>
      <c r="K131" s="64">
        <f t="shared" si="62"/>
        <v>1.5597799452951228E-2</v>
      </c>
      <c r="L131" s="64">
        <f t="shared" si="63"/>
        <v>1.2393487668688807E-2</v>
      </c>
      <c r="M131" s="64">
        <f t="shared" si="64"/>
        <v>9.3235226399666915E-3</v>
      </c>
      <c r="N131" s="64">
        <f t="shared" si="65"/>
        <v>8.7535679809967737E-3</v>
      </c>
      <c r="O131" s="64">
        <f t="shared" si="109"/>
        <v>6.0000000000000046E-2</v>
      </c>
      <c r="P131" s="64">
        <f t="shared" si="109"/>
        <v>6.0000000000000046E-2</v>
      </c>
      <c r="Q131" s="64">
        <f t="shared" si="100"/>
        <v>6.0000000000000046E-2</v>
      </c>
      <c r="R131" s="64">
        <f t="shared" si="101"/>
        <v>6.0000000000000046E-2</v>
      </c>
      <c r="S131" s="64">
        <f t="shared" si="102"/>
        <v>6.0000000000000046E-2</v>
      </c>
      <c r="T131" s="64">
        <f t="shared" si="103"/>
        <v>6.0000000000000046E-2</v>
      </c>
      <c r="U131" s="64">
        <f t="shared" si="104"/>
        <v>6.0000000000000046E-2</v>
      </c>
      <c r="V131" s="64">
        <f t="shared" si="105"/>
        <v>6.0000000000000046E-2</v>
      </c>
      <c r="W131" s="64">
        <f t="shared" si="106"/>
        <v>6.0000000000000046E-2</v>
      </c>
      <c r="X131" s="64">
        <f t="shared" si="107"/>
        <v>6.0000000000000046E-2</v>
      </c>
      <c r="Y131" s="64">
        <f t="shared" si="108"/>
        <v>6.0000000000000046E-2</v>
      </c>
      <c r="Z131" s="64">
        <f t="shared" si="66"/>
        <v>0.17611404476584486</v>
      </c>
      <c r="AA131" s="64">
        <f t="shared" si="98"/>
        <v>0.16688987578778813</v>
      </c>
      <c r="AB131" s="64">
        <f t="shared" si="67"/>
        <v>0.19140313088273606</v>
      </c>
      <c r="AC131" s="64">
        <f t="shared" si="68"/>
        <v>0.18725929805819977</v>
      </c>
      <c r="AD131" s="64">
        <f t="shared" si="69"/>
        <v>0.1833535101670497</v>
      </c>
      <c r="AE131" s="64">
        <f t="shared" si="70"/>
        <v>0.17965386919430434</v>
      </c>
      <c r="AF131" s="64">
        <f t="shared" si="71"/>
        <v>0.17613748699836074</v>
      </c>
      <c r="AG131" s="64">
        <f t="shared" si="72"/>
        <v>0.17278527769475849</v>
      </c>
      <c r="AH131" s="64">
        <f t="shared" si="73"/>
        <v>0.16958096591049607</v>
      </c>
      <c r="AI131" s="64">
        <f t="shared" si="74"/>
        <v>0.16651100088177395</v>
      </c>
      <c r="AJ131" s="64">
        <f t="shared" si="75"/>
        <v>0.16594104622280403</v>
      </c>
      <c r="AK131" s="356">
        <f>(1+O131)*'Projeções - Receitas'!N$34</f>
        <v>1953773261318.0525</v>
      </c>
      <c r="AL131" s="356">
        <f>(1+P131)*'Projeções - Receitas'!T$34</f>
        <v>2058597012357.2007</v>
      </c>
      <c r="AM131" s="356">
        <f>(1+Q131)*'Projeções - Receitas'!U$34</f>
        <v>2305628653840.0649</v>
      </c>
      <c r="AN131" s="356">
        <f>(1+R131)*'Projeções - Receitas'!V$34</f>
        <v>2582304092300.873</v>
      </c>
      <c r="AO131" s="356">
        <f>(1+S131)*'Projeções - Receitas'!W$34</f>
        <v>2892180583376.978</v>
      </c>
      <c r="AP131" s="356">
        <f>(1+T131)*'Projeções - Receitas'!X$34</f>
        <v>3239242253382.2158</v>
      </c>
      <c r="AQ131" s="356">
        <f>(1+U131)*'Projeções - Receitas'!Y$34</f>
        <v>3627951323788.0815</v>
      </c>
      <c r="AR131" s="356">
        <f>(1+V131)*'Projeções - Receitas'!Z$34</f>
        <v>4063305482642.6519</v>
      </c>
      <c r="AS131" s="356">
        <f>(1+W131)*'Projeções - Receitas'!AA$34</f>
        <v>4550902140559.7705</v>
      </c>
      <c r="AT131" s="356">
        <f>(1+X131)*'Projeções - Receitas'!AB$34</f>
        <v>5097010397426.9443</v>
      </c>
      <c r="AU131" s="356">
        <f>(1+Y131)*'Projeções - Receitas'!AC$34</f>
        <v>5708651645118.1787</v>
      </c>
      <c r="AV131" s="357">
        <f t="shared" si="76"/>
        <v>1714730963088.2437</v>
      </c>
      <c r="AW131" s="357">
        <f t="shared" si="77"/>
        <v>1806729627996.0752</v>
      </c>
      <c r="AX131" s="357">
        <f t="shared" si="78"/>
        <v>2023537183355.6042</v>
      </c>
      <c r="AY131" s="357">
        <f t="shared" si="79"/>
        <v>2266361645358.2773</v>
      </c>
      <c r="AZ131" s="357">
        <f t="shared" si="80"/>
        <v>2538325042801.2705</v>
      </c>
      <c r="BA131" s="357">
        <f t="shared" si="81"/>
        <v>2842924047937.4233</v>
      </c>
      <c r="BB131" s="357">
        <f t="shared" si="82"/>
        <v>3184074933689.9141</v>
      </c>
      <c r="BC131" s="357">
        <f t="shared" si="83"/>
        <v>3566163925732.7041</v>
      </c>
      <c r="BD131" s="357">
        <f t="shared" si="84"/>
        <v>3994103596820.6289</v>
      </c>
      <c r="BE131" s="357">
        <f t="shared" si="85"/>
        <v>4473396028439.1055</v>
      </c>
      <c r="BF131" s="357">
        <f t="shared" si="86"/>
        <v>5010203551851.7998</v>
      </c>
      <c r="BG131" s="356">
        <f>(AK131*SUMPRODUCT(DA$10:DA$13,DA$28:DA$31)+AV131*SUMPRODUCT(DA$14:DA$23,DA$32:DA$41))*'Projeções - Receitas'!T$23+(AK131*DA$11*'Projeções - Receitas'!T$25)</f>
        <v>63859538260.993469</v>
      </c>
      <c r="BH131" s="356">
        <f>(AL131*SUMPRODUCT(DB$10:DB$13,DB$28:DB$31)+AW131*SUMPRODUCT(DB$14:DB$23,DB$32:DB$41))*'Projeções - Receitas'!U$23+(AL131*DB$11*'Projeções - Receitas'!U$25)</f>
        <v>51465902839.61792</v>
      </c>
      <c r="BI131" s="356">
        <f>(AM131*SUMPRODUCT(DC$10:DC$13,DC$28:DC$31)+AX131*SUMPRODUCT(DC$14:DC$23,DC$32:DC$41))*'Projeções - Receitas'!V$23+(AM131*DC$11*'Projeções - Receitas'!V$25)</f>
        <v>56946063139.771622</v>
      </c>
      <c r="BJ131" s="356">
        <f>(AN131*SUMPRODUCT(DD$10:DD$13,DD$28:DD$31)+AY131*SUMPRODUCT(DD$14:DD$23,DD$32:DD$41))*'Projeções - Receitas'!W$23+(AN131*DD$11*'Projeções - Receitas'!W$25)</f>
        <v>62953175137.969406</v>
      </c>
      <c r="BK131" s="356">
        <f>(AO131*SUMPRODUCT(DE$10:DE$13,DE$28:DE$31)+AZ131*SUMPRODUCT(DE$14:DE$23,DE$32:DE$41))*'Projeções - Receitas'!X$23+(AO131*DE$11*'Projeções - Receitas'!X$25)</f>
        <v>69562047764.962555</v>
      </c>
      <c r="BL131" s="356">
        <f>(AP131*SUMPRODUCT(DF$10:DF$13,DF$28:DF$31)+BA131*SUMPRODUCT(DF$14:DF$23,DF$32:DF$41))*'Projeções - Receitas'!Y$23+(AP131*DF$11*'Projeções - Receitas'!Y$25)</f>
        <v>76850524100.447281</v>
      </c>
      <c r="BM131" s="356">
        <f>(AQ131*SUMPRODUCT(DG$10:DG$13,DG$28:DG$31)+BB131*SUMPRODUCT(DG$14:DG$23,DG$32:DG$41))*'Projeções - Receitas'!Z$23+(AQ131*DG$11*'Projeções - Receitas'!Z$25)</f>
        <v>84893060748.083145</v>
      </c>
      <c r="BN131" s="356">
        <f>(AR131*SUMPRODUCT(DH$10:DH$13,DH$28:DH$31)+BC131*SUMPRODUCT(DH$14:DH$23,DH$32:DH$41))*'Projeções - Receitas'!AA$23+(AR131*DH$11*'Projeções - Receitas'!AA$25)</f>
        <v>93764026522.094513</v>
      </c>
      <c r="BO131" s="356">
        <f>(AS131*SUMPRODUCT(DI$10:DI$13,DI$28:DI$31)+BD131*SUMPRODUCT(DI$14:DI$23,DI$32:DI$41))*'Projeções - Receitas'!AB$23+(AS131*DI$11*'Projeções - Receitas'!AB$25)</f>
        <v>103545653024.60722</v>
      </c>
      <c r="BP131" s="356">
        <f>(AT131*SUMPRODUCT(DJ$10:DJ$13,DJ$28:DJ$31)+BE131*SUMPRODUCT(DJ$14:DJ$23,DJ$32:DJ$41))*'Projeções - Receitas'!AC$23+(AT131*DJ$11*'Projeções - Receitas'!AC$25)</f>
        <v>114330774171.9547</v>
      </c>
      <c r="BQ131" s="356">
        <f>(AU131*SUMPRODUCT(DK$10:DK$13,DK$28:DK$31)+BF131*SUMPRODUCT(DK$14:DK$23,DK$32:DK$41))*'Projeções - Receitas'!AD$23+(AU131*DK$11*'Projeções - Receitas'!AD$25)</f>
        <v>147824013886.9783</v>
      </c>
      <c r="BR131" s="357">
        <f>((BG131+'DRE + DCF'!T$12)*(1+'DRE + DCF'!T$15)+'DRE + DCF'!T$18)*(1+'DRE + DCF'!T$25)*'DRE + DCF'!T$33</f>
        <v>35505574739.24398</v>
      </c>
      <c r="BS131" s="357">
        <f>((BH131+'DRE + DCF'!U$12)*(1+'DRE + DCF'!U$15)+'DRE + DCF'!U$18)*(1+'DRE + DCF'!U$25)*'DRE + DCF'!U$33</f>
        <v>27067916058.439537</v>
      </c>
      <c r="BT131" s="357">
        <f>((BI131+'DRE + DCF'!V$12)*(1+'DRE + DCF'!V$15)+'DRE + DCF'!V$18)*(1+'DRE + DCF'!V$25)*'DRE + DCF'!V$33</f>
        <v>30039891755.081703</v>
      </c>
      <c r="BU131" s="357">
        <f>((BJ131+'DRE + DCF'!W$12)*(1+'DRE + DCF'!W$15)+'DRE + DCF'!W$18)*(1+'DRE + DCF'!W$25)*'DRE + DCF'!W$33</f>
        <v>33265028724.666325</v>
      </c>
      <c r="BV131" s="357">
        <f>((BK131+'DRE + DCF'!X$12)*(1+'DRE + DCF'!X$15)+'DRE + DCF'!X$18)*(1+'DRE + DCF'!X$25)*'DRE + DCF'!X$33</f>
        <v>36791214049.392212</v>
      </c>
      <c r="BW131" s="357">
        <f>((BL131+'DRE + DCF'!Y$12)*(1+'DRE + DCF'!Y$15)+'DRE + DCF'!Y$18)*(1+'DRE + DCF'!Y$25)*'DRE + DCF'!Y$33</f>
        <v>40668017892.616463</v>
      </c>
      <c r="BX131" s="357">
        <f>((BM131+'DRE + DCF'!Z$12)*(1+'DRE + DCF'!Z$15)+'DRE + DCF'!Z$18)*(1+'DRE + DCF'!Z$25)*'DRE + DCF'!Z$33</f>
        <v>44942957237.730423</v>
      </c>
      <c r="BY131" s="357">
        <f>((BN131+'DRE + DCF'!AA$12)*(1+'DRE + DCF'!AA$15)+'DRE + DCF'!AA$18)*(1+'DRE + DCF'!AA$25)*'DRE + DCF'!AA$33</f>
        <v>49659807198.71106</v>
      </c>
      <c r="BZ131" s="357">
        <f>((BO131+'DRE + DCF'!AB$12)*(1+'DRE + DCF'!AB$15)+'DRE + DCF'!AB$18)*(1+'DRE + DCF'!AB$25)*'DRE + DCF'!AB$33</f>
        <v>54866239658.200386</v>
      </c>
      <c r="CA131" s="357">
        <f>((BP131+'DRE + DCF'!AC$12)*(1+'DRE + DCF'!AC$15)+'DRE + DCF'!AC$18)*(1+'DRE + DCF'!AC$25)*'DRE + DCF'!AC$33</f>
        <v>60616610814.617813</v>
      </c>
      <c r="CB131" s="357">
        <f>((BQ131+'DRE + DCF'!AD$12)*(1+'DRE + DCF'!AD$15)+'DRE + DCF'!AD$18)*(1+'DRE + DCF'!AD$25)*'DRE + DCF'!AD$33</f>
        <v>78279096475.913422</v>
      </c>
      <c r="CC131" s="357">
        <f>BR131*(1-DA$47)+('DRE + DCF'!N$53*10^6)</f>
        <v>200288812264.14569</v>
      </c>
      <c r="CD131" s="357">
        <f>BS131*(1-DB$47)+('DRE + DCF'!T$53*10^6)</f>
        <v>201570690193.37668</v>
      </c>
      <c r="CE131" s="357">
        <f>BT131*(1-DC$47)+('DRE + DCF'!U$53*10^6)</f>
        <v>220652271498.96826</v>
      </c>
      <c r="CF131" s="357">
        <f>BU131*(1-DD$47)+('DRE + DCF'!V$53*10^6)</f>
        <v>241780225848.53909</v>
      </c>
      <c r="CG131" s="357">
        <f>BV131*(1-DE$47)+('DRE + DCF'!W$53*10^6)</f>
        <v>265145730999.57724</v>
      </c>
      <c r="CH131" s="357">
        <f>BW131*(1-DF$47)+('DRE + DCF'!X$53*10^6)</f>
        <v>290971202038.89612</v>
      </c>
      <c r="CI131" s="357">
        <f>BX131*(1-DG$47)+('DRE + DCF'!Y$53*10^6)</f>
        <v>319509114562.20441</v>
      </c>
      <c r="CJ131" s="357">
        <f>BY131*(1-DH$47)+('DRE + DCF'!Z$53*10^6)</f>
        <v>351039683088.52264</v>
      </c>
      <c r="CK131" s="357">
        <f>BZ131*(1-DI$47)+('DRE + DCF'!AA$53*10^6)</f>
        <v>385873190380.13501</v>
      </c>
      <c r="CL131" s="357">
        <f>CA131*(1-DJ$47)+('DRE + DCF'!AB$53*10^6)</f>
        <v>424354151390.18445</v>
      </c>
      <c r="CM131" s="357">
        <f>CB131*(1-DK$47)+('DRE + DCF'!AC$53*10^6)</f>
        <v>473649813256.22101</v>
      </c>
      <c r="CN131" s="357">
        <f t="shared" si="87"/>
        <v>1137267686574.5874</v>
      </c>
      <c r="CO131" s="357">
        <f t="shared" si="88"/>
        <v>1207806580488.3669</v>
      </c>
      <c r="CP131" s="357">
        <f t="shared" si="89"/>
        <v>1152814326920.0325</v>
      </c>
      <c r="CQ131" s="357">
        <f t="shared" si="90"/>
        <v>1291152046150.4365</v>
      </c>
      <c r="CR131" s="357">
        <f t="shared" si="91"/>
        <v>1446090291688.489</v>
      </c>
      <c r="CS131" s="357">
        <f t="shared" si="92"/>
        <v>1619621126691.1079</v>
      </c>
      <c r="CT131" s="357">
        <f t="shared" si="93"/>
        <v>1813975661894.0408</v>
      </c>
      <c r="CU131" s="357">
        <f t="shared" si="94"/>
        <v>2031652741321.3259</v>
      </c>
      <c r="CV131" s="357">
        <f t="shared" si="95"/>
        <v>2275451070279.8853</v>
      </c>
      <c r="CW131" s="357">
        <f t="shared" si="96"/>
        <v>2548505198713.4722</v>
      </c>
      <c r="CX131" s="358">
        <f t="shared" si="97"/>
        <v>2854325822559.0894</v>
      </c>
    </row>
    <row r="132" spans="4:102" ht="30" customHeight="1" x14ac:dyDescent="0.25">
      <c r="D132" s="355">
        <f t="shared" si="55"/>
        <v>1.8853396100671882E-2</v>
      </c>
      <c r="E132" s="64">
        <f t="shared" si="56"/>
        <v>9.6310068745236455E-3</v>
      </c>
      <c r="F132" s="64">
        <f t="shared" si="57"/>
        <v>3.4133856608175556E-2</v>
      </c>
      <c r="G132" s="64">
        <f t="shared" si="58"/>
        <v>2.9991858587296999E-2</v>
      </c>
      <c r="H132" s="64">
        <f t="shared" si="59"/>
        <v>2.6087791165965629E-2</v>
      </c>
      <c r="I132" s="64">
        <f t="shared" si="60"/>
        <v>2.238977372392803E-2</v>
      </c>
      <c r="J132" s="64">
        <f t="shared" si="61"/>
        <v>1.8874929522491507E-2</v>
      </c>
      <c r="K132" s="64">
        <f t="shared" si="62"/>
        <v>1.5524181469961679E-2</v>
      </c>
      <c r="L132" s="64">
        <f t="shared" si="63"/>
        <v>1.2321261763664715E-2</v>
      </c>
      <c r="M132" s="64">
        <f t="shared" si="64"/>
        <v>9.2526261292114331E-3</v>
      </c>
      <c r="N132" s="64">
        <f t="shared" si="65"/>
        <v>8.683926165974104E-3</v>
      </c>
      <c r="O132" s="64">
        <f t="shared" si="109"/>
        <v>6.0500000000000047E-2</v>
      </c>
      <c r="P132" s="64">
        <f t="shared" si="109"/>
        <v>6.0500000000000047E-2</v>
      </c>
      <c r="Q132" s="64">
        <f t="shared" si="100"/>
        <v>6.0500000000000047E-2</v>
      </c>
      <c r="R132" s="64">
        <f t="shared" si="101"/>
        <v>6.0500000000000047E-2</v>
      </c>
      <c r="S132" s="64">
        <f t="shared" si="102"/>
        <v>6.0500000000000047E-2</v>
      </c>
      <c r="T132" s="64">
        <f t="shared" si="103"/>
        <v>6.0500000000000047E-2</v>
      </c>
      <c r="U132" s="64">
        <f t="shared" si="104"/>
        <v>6.0500000000000047E-2</v>
      </c>
      <c r="V132" s="64">
        <f t="shared" si="105"/>
        <v>6.0500000000000047E-2</v>
      </c>
      <c r="W132" s="64">
        <f t="shared" si="106"/>
        <v>6.0500000000000047E-2</v>
      </c>
      <c r="X132" s="64">
        <f t="shared" si="107"/>
        <v>6.0500000000000047E-2</v>
      </c>
      <c r="Y132" s="64">
        <f t="shared" si="108"/>
        <v>6.0500000000000047E-2</v>
      </c>
      <c r="Z132" s="64">
        <f t="shared" si="66"/>
        <v>0.17604087434247914</v>
      </c>
      <c r="AA132" s="64">
        <f t="shared" si="98"/>
        <v>0.16681848511633091</v>
      </c>
      <c r="AB132" s="64">
        <f t="shared" si="67"/>
        <v>0.19132133484998282</v>
      </c>
      <c r="AC132" s="64">
        <f t="shared" si="68"/>
        <v>0.18717933682910426</v>
      </c>
      <c r="AD132" s="64">
        <f t="shared" si="69"/>
        <v>0.18327526940777289</v>
      </c>
      <c r="AE132" s="64">
        <f t="shared" si="70"/>
        <v>0.17957725196573529</v>
      </c>
      <c r="AF132" s="64">
        <f t="shared" si="71"/>
        <v>0.17606240776429877</v>
      </c>
      <c r="AG132" s="64">
        <f t="shared" si="72"/>
        <v>0.17271165971176894</v>
      </c>
      <c r="AH132" s="64">
        <f t="shared" si="73"/>
        <v>0.16950874000547198</v>
      </c>
      <c r="AI132" s="64">
        <f t="shared" si="74"/>
        <v>0.16644010437101869</v>
      </c>
      <c r="AJ132" s="64">
        <f t="shared" si="75"/>
        <v>0.16587140440778136</v>
      </c>
      <c r="AK132" s="356">
        <f>(1+O132)*'Projeções - Receitas'!N$34</f>
        <v>1954694852479.0515</v>
      </c>
      <c r="AL132" s="356">
        <f>(1+P132)*'Projeções - Receitas'!T$34</f>
        <v>2059568048683.7842</v>
      </c>
      <c r="AM132" s="356">
        <f>(1+Q132)*'Projeções - Receitas'!U$34</f>
        <v>2306716214525.8384</v>
      </c>
      <c r="AN132" s="356">
        <f>(1+R132)*'Projeções - Receitas'!V$34</f>
        <v>2583522160268.9395</v>
      </c>
      <c r="AO132" s="356">
        <f>(1+S132)*'Projeções - Receitas'!W$34</f>
        <v>2893544819501.2124</v>
      </c>
      <c r="AP132" s="356">
        <f>(1+T132)*'Projeções - Receitas'!X$34</f>
        <v>3240770197841.3579</v>
      </c>
      <c r="AQ132" s="356">
        <f>(1+U132)*'Projeções - Receitas'!Y$34</f>
        <v>3629662621582.3213</v>
      </c>
      <c r="AR132" s="356">
        <f>(1+V132)*'Projeções - Receitas'!Z$34</f>
        <v>4065222136172.2002</v>
      </c>
      <c r="AS132" s="356">
        <f>(1+W132)*'Projeções - Receitas'!AA$34</f>
        <v>4553048792512.8652</v>
      </c>
      <c r="AT132" s="356">
        <f>(1+X132)*'Projeções - Receitas'!AB$34</f>
        <v>5099414647614.4092</v>
      </c>
      <c r="AU132" s="356">
        <f>(1+Y132)*'Projeções - Receitas'!AC$34</f>
        <v>5711344405328.1396</v>
      </c>
      <c r="AV132" s="357">
        <f t="shared" si="76"/>
        <v>1715539798448.1907</v>
      </c>
      <c r="AW132" s="357">
        <f t="shared" si="77"/>
        <v>1807581858952.677</v>
      </c>
      <c r="AX132" s="357">
        <f t="shared" si="78"/>
        <v>2024491682026.9983</v>
      </c>
      <c r="AY132" s="357">
        <f t="shared" si="79"/>
        <v>2267430683870.2388</v>
      </c>
      <c r="AZ132" s="357">
        <f t="shared" si="80"/>
        <v>2539522365934.6675</v>
      </c>
      <c r="BA132" s="357">
        <f t="shared" si="81"/>
        <v>2844265049846.8276</v>
      </c>
      <c r="BB132" s="357">
        <f t="shared" si="82"/>
        <v>3185576855828.4473</v>
      </c>
      <c r="BC132" s="357">
        <f t="shared" si="83"/>
        <v>3567846078527.8608</v>
      </c>
      <c r="BD132" s="357">
        <f t="shared" si="84"/>
        <v>3995987607951.2051</v>
      </c>
      <c r="BE132" s="357">
        <f t="shared" si="85"/>
        <v>4475506120905.3496</v>
      </c>
      <c r="BF132" s="357">
        <f t="shared" si="86"/>
        <v>5012566855413.9932</v>
      </c>
      <c r="BG132" s="356">
        <f>(AK132*SUMPRODUCT(DA$10:DA$13,DA$28:DA$31)+AV132*SUMPRODUCT(DA$14:DA$23,DA$32:DA$41))*'Projeções - Receitas'!T$23+(AK132*DA$11*'Projeções - Receitas'!T$25)</f>
        <v>63889660684.701477</v>
      </c>
      <c r="BH132" s="356">
        <f>(AL132*SUMPRODUCT(DB$10:DB$13,DB$28:DB$31)+AW132*SUMPRODUCT(DB$14:DB$23,DB$32:DB$41))*'Projeções - Receitas'!U$23+(AL132*DB$11*'Projeções - Receitas'!U$25)</f>
        <v>51490179208.881905</v>
      </c>
      <c r="BI132" s="356">
        <f>(AM132*SUMPRODUCT(DC$10:DC$13,DC$28:DC$31)+AX132*SUMPRODUCT(DC$14:DC$23,DC$32:DC$41))*'Projeções - Receitas'!V$23+(AM132*DC$11*'Projeções - Receitas'!V$25)</f>
        <v>56972924490.309242</v>
      </c>
      <c r="BJ132" s="356">
        <f>(AN132*SUMPRODUCT(DD$10:DD$13,DD$28:DD$31)+AY132*SUMPRODUCT(DD$14:DD$23,DD$32:DD$41))*'Projeções - Receitas'!W$23+(AN132*DD$11*'Projeções - Receitas'!W$25)</f>
        <v>62982870031.902428</v>
      </c>
      <c r="BK132" s="356">
        <f>(AO132*SUMPRODUCT(DE$10:DE$13,DE$28:DE$31)+AZ132*SUMPRODUCT(DE$14:DE$23,DE$32:DE$41))*'Projeções - Receitas'!X$23+(AO132*DE$11*'Projeções - Receitas'!X$25)</f>
        <v>69594860051.644104</v>
      </c>
      <c r="BL132" s="356">
        <f>(AP132*SUMPRODUCT(DF$10:DF$13,DF$28:DF$31)+BA132*SUMPRODUCT(DF$14:DF$23,DF$32:DF$41))*'Projeções - Receitas'!Y$23+(AP132*DF$11*'Projeções - Receitas'!Y$25)</f>
        <v>76886774347.664459</v>
      </c>
      <c r="BM132" s="356">
        <f>(AQ132*SUMPRODUCT(DG$10:DG$13,DG$28:DG$31)+BB132*SUMPRODUCT(DG$14:DG$23,DG$32:DG$41))*'Projeções - Receitas'!Z$23+(AQ132*DG$11*'Projeções - Receitas'!Z$25)</f>
        <v>84933104644.662491</v>
      </c>
      <c r="BN132" s="356">
        <f>(AR132*SUMPRODUCT(DH$10:DH$13,DH$28:DH$31)+BC132*SUMPRODUCT(DH$14:DH$23,DH$32:DH$41))*'Projeções - Receitas'!AA$23+(AR132*DH$11*'Projeções - Receitas'!AA$25)</f>
        <v>93808254836.491699</v>
      </c>
      <c r="BO132" s="356">
        <f>(AS132*SUMPRODUCT(DI$10:DI$13,DI$28:DI$31)+BD132*SUMPRODUCT(DI$14:DI$23,DI$32:DI$41))*'Projeções - Receitas'!AB$23+(AS132*DI$11*'Projeções - Receitas'!AB$25)</f>
        <v>103594495313.76981</v>
      </c>
      <c r="BP132" s="356">
        <f>(AT132*SUMPRODUCT(DJ$10:DJ$13,DJ$28:DJ$31)+BE132*SUMPRODUCT(DJ$14:DJ$23,DJ$32:DJ$41))*'Projeções - Receitas'!AC$23+(AT132*DJ$11*'Projeções - Receitas'!AC$25)</f>
        <v>114384703782.41331</v>
      </c>
      <c r="BQ132" s="356">
        <f>(AU132*SUMPRODUCT(DK$10:DK$13,DK$28:DK$31)+BF132*SUMPRODUCT(DK$14:DK$23,DK$32:DK$41))*'Projeções - Receitas'!AD$23+(AU132*DK$11*'Projeções - Receitas'!AD$25)</f>
        <v>147893742195.41553</v>
      </c>
      <c r="BR132" s="357">
        <f>((BG132+'DRE + DCF'!T$12)*(1+'DRE + DCF'!T$15)+'DRE + DCF'!T$18)*(1+'DRE + DCF'!T$25)*'DRE + DCF'!T$33</f>
        <v>35524021375.147514</v>
      </c>
      <c r="BS132" s="357">
        <f>((BH132+'DRE + DCF'!U$12)*(1+'DRE + DCF'!U$15)+'DRE + DCF'!U$18)*(1+'DRE + DCF'!U$25)*'DRE + DCF'!U$33</f>
        <v>27082605589.724869</v>
      </c>
      <c r="BT132" s="357">
        <f>((BI132+'DRE + DCF'!V$12)*(1+'DRE + DCF'!V$15)+'DRE + DCF'!V$18)*(1+'DRE + DCF'!V$25)*'DRE + DCF'!V$33</f>
        <v>30056126992.786858</v>
      </c>
      <c r="BU132" s="357">
        <f>((BJ132+'DRE + DCF'!W$12)*(1+'DRE + DCF'!W$15)+'DRE + DCF'!W$18)*(1+'DRE + DCF'!W$25)*'DRE + DCF'!W$33</f>
        <v>33282956179.130257</v>
      </c>
      <c r="BV132" s="357">
        <f>((BK132+'DRE + DCF'!X$12)*(1+'DRE + DCF'!X$15)+'DRE + DCF'!X$18)*(1+'DRE + DCF'!X$25)*'DRE + DCF'!X$33</f>
        <v>36811000998.055367</v>
      </c>
      <c r="BW132" s="357">
        <f>((BL132+'DRE + DCF'!Y$12)*(1+'DRE + DCF'!Y$15)+'DRE + DCF'!Y$18)*(1+'DRE + DCF'!Y$25)*'DRE + DCF'!Y$33</f>
        <v>40689853145.125748</v>
      </c>
      <c r="BX132" s="357">
        <f>((BM132+'DRE + DCF'!Z$12)*(1+'DRE + DCF'!Z$15)+'DRE + DCF'!Z$18)*(1+'DRE + DCF'!Z$25)*'DRE + DCF'!Z$33</f>
        <v>44967050073.940056</v>
      </c>
      <c r="BY132" s="357">
        <f>((BN132+'DRE + DCF'!AA$12)*(1+'DRE + DCF'!AA$15)+'DRE + DCF'!AA$18)*(1+'DRE + DCF'!AA$25)*'DRE + DCF'!AA$33</f>
        <v>49686387247.276237</v>
      </c>
      <c r="BZ132" s="357">
        <f>((BO132+'DRE + DCF'!AB$12)*(1+'DRE + DCF'!AB$15)+'DRE + DCF'!AB$18)*(1+'DRE + DCF'!AB$25)*'DRE + DCF'!AB$33</f>
        <v>54895559026.551491</v>
      </c>
      <c r="CA132" s="357">
        <f>((BP132+'DRE + DCF'!AC$12)*(1+'DRE + DCF'!AC$15)+'DRE + DCF'!AC$18)*(1+'DRE + DCF'!AC$25)*'DRE + DCF'!AC$33</f>
        <v>60648946981.013573</v>
      </c>
      <c r="CB132" s="357">
        <f>((BQ132+'DRE + DCF'!AD$12)*(1+'DRE + DCF'!AD$15)+'DRE + DCF'!AD$18)*(1+'DRE + DCF'!AD$25)*'DRE + DCF'!AD$33</f>
        <v>78320005689.131165</v>
      </c>
      <c r="CC132" s="357">
        <f>BR132*(1-DA$47)+('DRE + DCF'!N$53*10^6)</f>
        <v>200300034508.82477</v>
      </c>
      <c r="CD132" s="357">
        <f>BS132*(1-DB$47)+('DRE + DCF'!T$53*10^6)</f>
        <v>201579503912.14789</v>
      </c>
      <c r="CE132" s="357">
        <f>BT132*(1-DC$47)+('DRE + DCF'!U$53*10^6)</f>
        <v>220662012641.59137</v>
      </c>
      <c r="CF132" s="357">
        <f>BU132*(1-DD$47)+('DRE + DCF'!V$53*10^6)</f>
        <v>241790982321.21744</v>
      </c>
      <c r="CG132" s="357">
        <f>BV132*(1-DE$47)+('DRE + DCF'!W$53*10^6)</f>
        <v>265157603168.77515</v>
      </c>
      <c r="CH132" s="357">
        <f>BW132*(1-DF$47)+('DRE + DCF'!X$53*10^6)</f>
        <v>290984303190.40167</v>
      </c>
      <c r="CI132" s="357">
        <f>BX132*(1-DG$47)+('DRE + DCF'!Y$53*10^6)</f>
        <v>319523570263.93018</v>
      </c>
      <c r="CJ132" s="357">
        <f>BY132*(1-DH$47)+('DRE + DCF'!Z$53*10^6)</f>
        <v>351055631117.66174</v>
      </c>
      <c r="CK132" s="357">
        <f>BZ132*(1-DI$47)+('DRE + DCF'!AA$53*10^6)</f>
        <v>385890782001.14569</v>
      </c>
      <c r="CL132" s="357">
        <f>CA132*(1-DJ$47)+('DRE + DCF'!AB$53*10^6)</f>
        <v>424373553090.02191</v>
      </c>
      <c r="CM132" s="357">
        <f>CB132*(1-DK$47)+('DRE + DCF'!AC$53*10^6)</f>
        <v>473674358784.15167</v>
      </c>
      <c r="CN132" s="357">
        <f t="shared" si="87"/>
        <v>1137804133596.5566</v>
      </c>
      <c r="CO132" s="357">
        <f t="shared" si="88"/>
        <v>1208376300573.5029</v>
      </c>
      <c r="CP132" s="357">
        <f t="shared" si="89"/>
        <v>1153358107262.9192</v>
      </c>
      <c r="CQ132" s="357">
        <f t="shared" si="90"/>
        <v>1291761080134.4697</v>
      </c>
      <c r="CR132" s="357">
        <f t="shared" si="91"/>
        <v>1446772409750.6062</v>
      </c>
      <c r="CS132" s="357">
        <f t="shared" si="92"/>
        <v>1620385098920.679</v>
      </c>
      <c r="CT132" s="357">
        <f t="shared" si="93"/>
        <v>1814831310791.1606</v>
      </c>
      <c r="CU132" s="357">
        <f t="shared" si="94"/>
        <v>2032611068086.1001</v>
      </c>
      <c r="CV132" s="357">
        <f t="shared" si="95"/>
        <v>2276524396256.4326</v>
      </c>
      <c r="CW132" s="357">
        <f t="shared" si="96"/>
        <v>2549707323807.2046</v>
      </c>
      <c r="CX132" s="358">
        <f t="shared" si="97"/>
        <v>2855672202664.0698</v>
      </c>
    </row>
    <row r="133" spans="4:102" ht="30" customHeight="1" x14ac:dyDescent="0.25">
      <c r="D133" s="355">
        <f t="shared" si="55"/>
        <v>1.8780294640947409E-2</v>
      </c>
      <c r="E133" s="64">
        <f t="shared" si="56"/>
        <v>9.5596834892788807E-3</v>
      </c>
      <c r="F133" s="64">
        <f t="shared" si="57"/>
        <v>3.4052137668761362E-2</v>
      </c>
      <c r="G133" s="64">
        <f t="shared" si="58"/>
        <v>2.991197272222515E-2</v>
      </c>
      <c r="H133" s="64">
        <f t="shared" si="59"/>
        <v>2.6009624149157529E-2</v>
      </c>
      <c r="I133" s="64">
        <f t="shared" si="60"/>
        <v>2.2313228707638522E-2</v>
      </c>
      <c r="J133" s="64">
        <f t="shared" si="61"/>
        <v>1.8799921051138424E-2</v>
      </c>
      <c r="K133" s="64">
        <f t="shared" si="62"/>
        <v>1.54506328724415E-2</v>
      </c>
      <c r="L133" s="64">
        <f t="shared" si="63"/>
        <v>1.2249103932066657E-2</v>
      </c>
      <c r="M133" s="64">
        <f t="shared" si="64"/>
        <v>9.1817964389186713E-3</v>
      </c>
      <c r="N133" s="64">
        <f t="shared" si="65"/>
        <v>8.6143499888543251E-3</v>
      </c>
      <c r="O133" s="64">
        <f t="shared" si="109"/>
        <v>6.1000000000000047E-2</v>
      </c>
      <c r="P133" s="64">
        <f t="shared" si="109"/>
        <v>6.1000000000000047E-2</v>
      </c>
      <c r="Q133" s="64">
        <f t="shared" si="100"/>
        <v>6.1000000000000047E-2</v>
      </c>
      <c r="R133" s="64">
        <f t="shared" si="101"/>
        <v>6.1000000000000047E-2</v>
      </c>
      <c r="S133" s="64">
        <f t="shared" si="102"/>
        <v>6.1000000000000047E-2</v>
      </c>
      <c r="T133" s="64">
        <f t="shared" si="103"/>
        <v>6.1000000000000047E-2</v>
      </c>
      <c r="U133" s="64">
        <f t="shared" si="104"/>
        <v>6.1000000000000047E-2</v>
      </c>
      <c r="V133" s="64">
        <f t="shared" si="105"/>
        <v>6.1000000000000047E-2</v>
      </c>
      <c r="W133" s="64">
        <f t="shared" si="106"/>
        <v>6.1000000000000047E-2</v>
      </c>
      <c r="X133" s="64">
        <f t="shared" si="107"/>
        <v>6.1000000000000047E-2</v>
      </c>
      <c r="Y133" s="64">
        <f t="shared" si="108"/>
        <v>6.1000000000000047E-2</v>
      </c>
      <c r="Z133" s="64">
        <f t="shared" si="66"/>
        <v>0.17596777288275467</v>
      </c>
      <c r="AA133" s="64">
        <f t="shared" si="98"/>
        <v>0.16674716173108614</v>
      </c>
      <c r="AB133" s="64">
        <f t="shared" si="67"/>
        <v>0.19123961591056862</v>
      </c>
      <c r="AC133" s="64">
        <f t="shared" si="68"/>
        <v>0.18709945096403241</v>
      </c>
      <c r="AD133" s="64">
        <f t="shared" si="69"/>
        <v>0.18319710239096479</v>
      </c>
      <c r="AE133" s="64">
        <f t="shared" si="70"/>
        <v>0.17950070694944578</v>
      </c>
      <c r="AF133" s="64">
        <f t="shared" si="71"/>
        <v>0.17598739929294568</v>
      </c>
      <c r="AG133" s="64">
        <f t="shared" si="72"/>
        <v>0.17263811111424876</v>
      </c>
      <c r="AH133" s="64">
        <f t="shared" si="73"/>
        <v>0.16943658217387392</v>
      </c>
      <c r="AI133" s="64">
        <f t="shared" si="74"/>
        <v>0.16636927468072593</v>
      </c>
      <c r="AJ133" s="64">
        <f t="shared" si="75"/>
        <v>0.16580182823066159</v>
      </c>
      <c r="AK133" s="356">
        <f>(1+O133)*'Projeções - Receitas'!N$34</f>
        <v>1955616443640.0503</v>
      </c>
      <c r="AL133" s="356">
        <f>(1+P133)*'Projeções - Receitas'!T$34</f>
        <v>2060539085010.3677</v>
      </c>
      <c r="AM133" s="356">
        <f>(1+Q133)*'Projeções - Receitas'!U$34</f>
        <v>2307803775211.6118</v>
      </c>
      <c r="AN133" s="356">
        <f>(1+R133)*'Projeções - Receitas'!V$34</f>
        <v>2584740228237.0059</v>
      </c>
      <c r="AO133" s="356">
        <f>(1+S133)*'Projeções - Receitas'!W$34</f>
        <v>2894909055625.4468</v>
      </c>
      <c r="AP133" s="356">
        <f>(1+T133)*'Projeções - Receitas'!X$34</f>
        <v>3242298142300.5005</v>
      </c>
      <c r="AQ133" s="356">
        <f>(1+U133)*'Projeções - Receitas'!Y$34</f>
        <v>3631373919376.5605</v>
      </c>
      <c r="AR133" s="356">
        <f>(1+V133)*'Projeções - Receitas'!Z$34</f>
        <v>4067138789701.7485</v>
      </c>
      <c r="AS133" s="356">
        <f>(1+W133)*'Projeções - Receitas'!AA$34</f>
        <v>4555195444465.959</v>
      </c>
      <c r="AT133" s="356">
        <f>(1+X133)*'Projeções - Receitas'!AB$34</f>
        <v>5101818897801.875</v>
      </c>
      <c r="AU133" s="356">
        <f>(1+Y133)*'Projeções - Receitas'!AC$34</f>
        <v>5714037165538.1006</v>
      </c>
      <c r="AV133" s="357">
        <f t="shared" si="76"/>
        <v>1716348633808.1377</v>
      </c>
      <c r="AW133" s="357">
        <f t="shared" si="77"/>
        <v>1808434089909.2788</v>
      </c>
      <c r="AX133" s="357">
        <f t="shared" si="78"/>
        <v>2025446180698.3923</v>
      </c>
      <c r="AY133" s="357">
        <f t="shared" si="79"/>
        <v>2268499722382.1997</v>
      </c>
      <c r="AZ133" s="357">
        <f t="shared" si="80"/>
        <v>2540719689068.064</v>
      </c>
      <c r="BA133" s="357">
        <f t="shared" si="81"/>
        <v>2845606051756.2319</v>
      </c>
      <c r="BB133" s="357">
        <f t="shared" si="82"/>
        <v>3187078777966.9795</v>
      </c>
      <c r="BC133" s="357">
        <f t="shared" si="83"/>
        <v>3569528231323.0181</v>
      </c>
      <c r="BD133" s="357">
        <f t="shared" si="84"/>
        <v>3997871619081.7808</v>
      </c>
      <c r="BE133" s="357">
        <f t="shared" si="85"/>
        <v>4477616213371.5947</v>
      </c>
      <c r="BF133" s="357">
        <f t="shared" si="86"/>
        <v>5014930158976.1875</v>
      </c>
      <c r="BG133" s="356">
        <f>(AK133*SUMPRODUCT(DA$10:DA$13,DA$28:DA$31)+AV133*SUMPRODUCT(DA$14:DA$23,DA$32:DA$41))*'Projeções - Receitas'!T$23+(AK133*DA$11*'Projeções - Receitas'!T$25)</f>
        <v>63919783108.409508</v>
      </c>
      <c r="BH133" s="356">
        <f>(AL133*SUMPRODUCT(DB$10:DB$13,DB$28:DB$31)+AW133*SUMPRODUCT(DB$14:DB$23,DB$32:DB$41))*'Projeções - Receitas'!U$23+(AL133*DB$11*'Projeções - Receitas'!U$25)</f>
        <v>51514455578.145889</v>
      </c>
      <c r="BI133" s="356">
        <f>(AM133*SUMPRODUCT(DC$10:DC$13,DC$28:DC$31)+AX133*SUMPRODUCT(DC$14:DC$23,DC$32:DC$41))*'Projeções - Receitas'!V$23+(AM133*DC$11*'Projeções - Receitas'!V$25)</f>
        <v>56999785840.846855</v>
      </c>
      <c r="BJ133" s="356">
        <f>(AN133*SUMPRODUCT(DD$10:DD$13,DD$28:DD$31)+AY133*SUMPRODUCT(DD$14:DD$23,DD$32:DD$41))*'Projeções - Receitas'!W$23+(AN133*DD$11*'Projeções - Receitas'!W$25)</f>
        <v>63012564925.835449</v>
      </c>
      <c r="BK133" s="356">
        <f>(AO133*SUMPRODUCT(DE$10:DE$13,DE$28:DE$31)+AZ133*SUMPRODUCT(DE$14:DE$23,DE$32:DE$41))*'Projeções - Receitas'!X$23+(AO133*DE$11*'Projeções - Receitas'!X$25)</f>
        <v>69627672338.325729</v>
      </c>
      <c r="BL133" s="356">
        <f>(AP133*SUMPRODUCT(DF$10:DF$13,DF$28:DF$31)+BA133*SUMPRODUCT(DF$14:DF$23,DF$32:DF$41))*'Projeções - Receitas'!Y$23+(AP133*DF$11*'Projeções - Receitas'!Y$25)</f>
        <v>76923024594.881668</v>
      </c>
      <c r="BM133" s="356">
        <f>(AQ133*SUMPRODUCT(DG$10:DG$13,DG$28:DG$31)+BB133*SUMPRODUCT(DG$14:DG$23,DG$32:DG$41))*'Projeções - Receitas'!Z$23+(AQ133*DG$11*'Projeções - Receitas'!Z$25)</f>
        <v>84973148541.241699</v>
      </c>
      <c r="BN133" s="356">
        <f>(AR133*SUMPRODUCT(DH$10:DH$13,DH$28:DH$31)+BC133*SUMPRODUCT(DH$14:DH$23,DH$32:DH$41))*'Projeções - Receitas'!AA$23+(AR133*DH$11*'Projeções - Receitas'!AA$25)</f>
        <v>93852483150.888931</v>
      </c>
      <c r="BO133" s="356">
        <f>(AS133*SUMPRODUCT(DI$10:DI$13,DI$28:DI$31)+BD133*SUMPRODUCT(DI$14:DI$23,DI$32:DI$41))*'Projeções - Receitas'!AB$23+(AS133*DI$11*'Projeções - Receitas'!AB$25)</f>
        <v>103643337602.93227</v>
      </c>
      <c r="BP133" s="356">
        <f>(AT133*SUMPRODUCT(DJ$10:DJ$13,DJ$28:DJ$31)+BE133*SUMPRODUCT(DJ$14:DJ$23,DJ$32:DJ$41))*'Projeções - Receitas'!AC$23+(AT133*DJ$11*'Projeções - Receitas'!AC$25)</f>
        <v>114438633392.87178</v>
      </c>
      <c r="BQ133" s="356">
        <f>(AU133*SUMPRODUCT(DK$10:DK$13,DK$28:DK$31)+BF133*SUMPRODUCT(DK$14:DK$23,DK$32:DK$41))*'Projeções - Receitas'!AD$23+(AU133*DK$11*'Projeções - Receitas'!AD$25)</f>
        <v>147963470503.85272</v>
      </c>
      <c r="BR133" s="357">
        <f>((BG133+'DRE + DCF'!T$12)*(1+'DRE + DCF'!T$15)+'DRE + DCF'!T$18)*(1+'DRE + DCF'!T$25)*'DRE + DCF'!T$33</f>
        <v>35542468011.051071</v>
      </c>
      <c r="BS133" s="357">
        <f>((BH133+'DRE + DCF'!U$12)*(1+'DRE + DCF'!U$15)+'DRE + DCF'!U$18)*(1+'DRE + DCF'!U$25)*'DRE + DCF'!U$33</f>
        <v>27097295121.010189</v>
      </c>
      <c r="BT133" s="357">
        <f>((BI133+'DRE + DCF'!V$12)*(1+'DRE + DCF'!V$15)+'DRE + DCF'!V$18)*(1+'DRE + DCF'!V$25)*'DRE + DCF'!V$33</f>
        <v>30072362230.491989</v>
      </c>
      <c r="BU133" s="357">
        <f>((BJ133+'DRE + DCF'!W$12)*(1+'DRE + DCF'!W$15)+'DRE + DCF'!W$18)*(1+'DRE + DCF'!W$25)*'DRE + DCF'!W$33</f>
        <v>33300883633.594208</v>
      </c>
      <c r="BV133" s="357">
        <f>((BK133+'DRE + DCF'!X$12)*(1+'DRE + DCF'!X$15)+'DRE + DCF'!X$18)*(1+'DRE + DCF'!X$25)*'DRE + DCF'!X$33</f>
        <v>36830787946.718582</v>
      </c>
      <c r="BW133" s="357">
        <f>((BL133+'DRE + DCF'!Y$12)*(1+'DRE + DCF'!Y$15)+'DRE + DCF'!Y$18)*(1+'DRE + DCF'!Y$25)*'DRE + DCF'!Y$33</f>
        <v>40711688397.635078</v>
      </c>
      <c r="BX133" s="357">
        <f>((BM133+'DRE + DCF'!Z$12)*(1+'DRE + DCF'!Z$15)+'DRE + DCF'!Z$18)*(1+'DRE + DCF'!Z$25)*'DRE + DCF'!Z$33</f>
        <v>44991142910.149628</v>
      </c>
      <c r="BY133" s="357">
        <f>((BN133+'DRE + DCF'!AA$12)*(1+'DRE + DCF'!AA$15)+'DRE + DCF'!AA$18)*(1+'DRE + DCF'!AA$25)*'DRE + DCF'!AA$33</f>
        <v>49712967295.841415</v>
      </c>
      <c r="BZ133" s="357">
        <f>((BO133+'DRE + DCF'!AB$12)*(1+'DRE + DCF'!AB$15)+'DRE + DCF'!AB$18)*(1+'DRE + DCF'!AB$25)*'DRE + DCF'!AB$33</f>
        <v>54924878394.902527</v>
      </c>
      <c r="CA133" s="357">
        <f>((BP133+'DRE + DCF'!AC$12)*(1+'DRE + DCF'!AC$15)+'DRE + DCF'!AC$18)*(1+'DRE + DCF'!AC$25)*'DRE + DCF'!AC$33</f>
        <v>60681283147.409256</v>
      </c>
      <c r="CB133" s="357">
        <f>((BQ133+'DRE + DCF'!AD$12)*(1+'DRE + DCF'!AD$15)+'DRE + DCF'!AD$18)*(1+'DRE + DCF'!AD$25)*'DRE + DCF'!AD$33</f>
        <v>78360914902.348877</v>
      </c>
      <c r="CC133" s="357">
        <f>BR133*(1-DA$47)+('DRE + DCF'!N$53*10^6)</f>
        <v>200311256753.50381</v>
      </c>
      <c r="CD133" s="357">
        <f>BS133*(1-DB$47)+('DRE + DCF'!T$53*10^6)</f>
        <v>201588317630.91907</v>
      </c>
      <c r="CE133" s="357">
        <f>BT133*(1-DC$47)+('DRE + DCF'!U$53*10^6)</f>
        <v>220671753784.21445</v>
      </c>
      <c r="CF133" s="357">
        <f>BU133*(1-DD$47)+('DRE + DCF'!V$53*10^6)</f>
        <v>241801738793.89581</v>
      </c>
      <c r="CG133" s="357">
        <f>BV133*(1-DE$47)+('DRE + DCF'!W$53*10^6)</f>
        <v>265169475337.97308</v>
      </c>
      <c r="CH133" s="357">
        <f>BW133*(1-DF$47)+('DRE + DCF'!X$53*10^6)</f>
        <v>290997404341.90729</v>
      </c>
      <c r="CI133" s="357">
        <f>BX133*(1-DG$47)+('DRE + DCF'!Y$53*10^6)</f>
        <v>319538025965.65594</v>
      </c>
      <c r="CJ133" s="357">
        <f>BY133*(1-DH$47)+('DRE + DCF'!Z$53*10^6)</f>
        <v>351071579146.80084</v>
      </c>
      <c r="CK133" s="357">
        <f>BZ133*(1-DI$47)+('DRE + DCF'!AA$53*10^6)</f>
        <v>385908373622.15631</v>
      </c>
      <c r="CL133" s="357">
        <f>CA133*(1-DJ$47)+('DRE + DCF'!AB$53*10^6)</f>
        <v>424392954789.85931</v>
      </c>
      <c r="CM133" s="357">
        <f>CB133*(1-DK$47)+('DRE + DCF'!AC$53*10^6)</f>
        <v>473698904312.08228</v>
      </c>
      <c r="CN133" s="357">
        <f t="shared" si="87"/>
        <v>1138340580618.5256</v>
      </c>
      <c r="CO133" s="357">
        <f t="shared" si="88"/>
        <v>1208946020658.6389</v>
      </c>
      <c r="CP133" s="357">
        <f t="shared" si="89"/>
        <v>1153901887605.8059</v>
      </c>
      <c r="CQ133" s="357">
        <f t="shared" si="90"/>
        <v>1292370114118.5029</v>
      </c>
      <c r="CR133" s="357">
        <f t="shared" si="91"/>
        <v>1447454527812.7234</v>
      </c>
      <c r="CS133" s="357">
        <f t="shared" si="92"/>
        <v>1621149071150.2502</v>
      </c>
      <c r="CT133" s="357">
        <f t="shared" si="93"/>
        <v>1815686959688.2803</v>
      </c>
      <c r="CU133" s="357">
        <f t="shared" si="94"/>
        <v>2033569394850.8743</v>
      </c>
      <c r="CV133" s="357">
        <f t="shared" si="95"/>
        <v>2277597722232.9795</v>
      </c>
      <c r="CW133" s="357">
        <f t="shared" si="96"/>
        <v>2550909448900.9375</v>
      </c>
      <c r="CX133" s="358">
        <f t="shared" si="97"/>
        <v>2857018582769.0503</v>
      </c>
    </row>
    <row r="134" spans="4:102" ht="30" customHeight="1" x14ac:dyDescent="0.25">
      <c r="D134" s="355">
        <f t="shared" si="55"/>
        <v>1.8707262047412049E-2</v>
      </c>
      <c r="E134" s="64">
        <f t="shared" si="56"/>
        <v>9.488427295164803E-3</v>
      </c>
      <c r="F134" s="64">
        <f t="shared" si="57"/>
        <v>3.3970495713746024E-2</v>
      </c>
      <c r="G134" s="64">
        <f t="shared" si="58"/>
        <v>2.9832162114680455E-2</v>
      </c>
      <c r="H134" s="64">
        <f t="shared" si="59"/>
        <v>2.5931530770612971E-2</v>
      </c>
      <c r="I134" s="64">
        <f t="shared" si="60"/>
        <v>2.2236755801585656E-2</v>
      </c>
      <c r="J134" s="64">
        <f t="shared" si="61"/>
        <v>1.8724983242499688E-2</v>
      </c>
      <c r="K134" s="64">
        <f t="shared" si="62"/>
        <v>1.5377153562342399E-2</v>
      </c>
      <c r="L134" s="64">
        <f t="shared" si="63"/>
        <v>1.2177014077700443E-2</v>
      </c>
      <c r="M134" s="64">
        <f t="shared" si="64"/>
        <v>9.1110334746648258E-3</v>
      </c>
      <c r="N134" s="64">
        <f t="shared" si="65"/>
        <v>8.5448393568849368E-3</v>
      </c>
      <c r="O134" s="64">
        <f t="shared" si="109"/>
        <v>6.1500000000000048E-2</v>
      </c>
      <c r="P134" s="64">
        <f t="shared" si="109"/>
        <v>6.1500000000000048E-2</v>
      </c>
      <c r="Q134" s="64">
        <f t="shared" si="100"/>
        <v>6.1500000000000048E-2</v>
      </c>
      <c r="R134" s="64">
        <f t="shared" si="101"/>
        <v>6.1500000000000048E-2</v>
      </c>
      <c r="S134" s="64">
        <f t="shared" si="102"/>
        <v>6.1500000000000048E-2</v>
      </c>
      <c r="T134" s="64">
        <f t="shared" si="103"/>
        <v>6.1500000000000048E-2</v>
      </c>
      <c r="U134" s="64">
        <f t="shared" si="104"/>
        <v>6.1500000000000048E-2</v>
      </c>
      <c r="V134" s="64">
        <f t="shared" si="105"/>
        <v>6.1500000000000048E-2</v>
      </c>
      <c r="W134" s="64">
        <f t="shared" si="106"/>
        <v>6.1500000000000048E-2</v>
      </c>
      <c r="X134" s="64">
        <f t="shared" si="107"/>
        <v>6.1500000000000048E-2</v>
      </c>
      <c r="Y134" s="64">
        <f t="shared" si="108"/>
        <v>6.1500000000000048E-2</v>
      </c>
      <c r="Z134" s="64">
        <f t="shared" si="66"/>
        <v>0.17589474028921931</v>
      </c>
      <c r="AA134" s="64">
        <f t="shared" si="98"/>
        <v>0.16667590553697206</v>
      </c>
      <c r="AB134" s="64">
        <f t="shared" si="67"/>
        <v>0.19115797395555328</v>
      </c>
      <c r="AC134" s="64">
        <f t="shared" si="68"/>
        <v>0.18701964035648772</v>
      </c>
      <c r="AD134" s="64">
        <f t="shared" si="69"/>
        <v>0.18311900901242023</v>
      </c>
      <c r="AE134" s="64">
        <f t="shared" si="70"/>
        <v>0.17942423404339292</v>
      </c>
      <c r="AF134" s="64">
        <f t="shared" si="71"/>
        <v>0.17591246148430695</v>
      </c>
      <c r="AG134" s="64">
        <f t="shared" si="72"/>
        <v>0.17256463180414966</v>
      </c>
      <c r="AH134" s="64">
        <f t="shared" si="73"/>
        <v>0.1693644923195077</v>
      </c>
      <c r="AI134" s="64">
        <f t="shared" si="74"/>
        <v>0.16629851171647209</v>
      </c>
      <c r="AJ134" s="64">
        <f t="shared" si="75"/>
        <v>0.1657323175986922</v>
      </c>
      <c r="AK134" s="356">
        <f>(1+O134)*'Projeções - Receitas'!N$34</f>
        <v>1956538034801.0498</v>
      </c>
      <c r="AL134" s="356">
        <f>(1+P134)*'Projeções - Receitas'!T$34</f>
        <v>2061510121336.9517</v>
      </c>
      <c r="AM134" s="356">
        <f>(1+Q134)*'Projeções - Receitas'!U$34</f>
        <v>2308891335897.3857</v>
      </c>
      <c r="AN134" s="356">
        <f>(1+R134)*'Projeções - Receitas'!V$34</f>
        <v>2585958296205.0723</v>
      </c>
      <c r="AO134" s="356">
        <f>(1+S134)*'Projeções - Receitas'!W$34</f>
        <v>2896273291749.6816</v>
      </c>
      <c r="AP134" s="356">
        <f>(1+T134)*'Projeções - Receitas'!X$34</f>
        <v>3243826086759.6436</v>
      </c>
      <c r="AQ134" s="356">
        <f>(1+U134)*'Projeções - Receitas'!Y$34</f>
        <v>3633085217170.8008</v>
      </c>
      <c r="AR134" s="356">
        <f>(1+V134)*'Projeções - Receitas'!Z$34</f>
        <v>4069055443231.2974</v>
      </c>
      <c r="AS134" s="356">
        <f>(1+W134)*'Projeções - Receitas'!AA$34</f>
        <v>4557342096419.0537</v>
      </c>
      <c r="AT134" s="356">
        <f>(1+X134)*'Projeções - Receitas'!AB$34</f>
        <v>5104223147989.3408</v>
      </c>
      <c r="AU134" s="356">
        <f>(1+Y134)*'Projeções - Receitas'!AC$34</f>
        <v>5716729925748.0625</v>
      </c>
      <c r="AV134" s="357">
        <f t="shared" si="76"/>
        <v>1717157469168.0854</v>
      </c>
      <c r="AW134" s="357">
        <f t="shared" si="77"/>
        <v>1809286320865.8811</v>
      </c>
      <c r="AX134" s="357">
        <f t="shared" si="78"/>
        <v>2026400679369.7866</v>
      </c>
      <c r="AY134" s="357">
        <f t="shared" si="79"/>
        <v>2269568760894.1611</v>
      </c>
      <c r="AZ134" s="357">
        <f t="shared" si="80"/>
        <v>2541917012201.4614</v>
      </c>
      <c r="BA134" s="357">
        <f t="shared" si="81"/>
        <v>2846947053665.6367</v>
      </c>
      <c r="BB134" s="357">
        <f t="shared" si="82"/>
        <v>3188580700105.5132</v>
      </c>
      <c r="BC134" s="357">
        <f t="shared" si="83"/>
        <v>3571210384118.1753</v>
      </c>
      <c r="BD134" s="357">
        <f t="shared" si="84"/>
        <v>3999755630212.3569</v>
      </c>
      <c r="BE134" s="357">
        <f t="shared" si="85"/>
        <v>4479726305837.8398</v>
      </c>
      <c r="BF134" s="357">
        <f t="shared" si="86"/>
        <v>5017293462538.3818</v>
      </c>
      <c r="BG134" s="356">
        <f>(AK134*SUMPRODUCT(DA$10:DA$13,DA$28:DA$31)+AV134*SUMPRODUCT(DA$14:DA$23,DA$32:DA$41))*'Projeções - Receitas'!T$23+(AK134*DA$11*'Projeções - Receitas'!T$25)</f>
        <v>63949905532.117538</v>
      </c>
      <c r="BH134" s="356">
        <f>(AL134*SUMPRODUCT(DB$10:DB$13,DB$28:DB$31)+AW134*SUMPRODUCT(DB$14:DB$23,DB$32:DB$41))*'Projeções - Receitas'!U$23+(AL134*DB$11*'Projeções - Receitas'!U$25)</f>
        <v>51538731947.409836</v>
      </c>
      <c r="BI134" s="356">
        <f>(AM134*SUMPRODUCT(DC$10:DC$13,DC$28:DC$31)+AX134*SUMPRODUCT(DC$14:DC$23,DC$32:DC$41))*'Projeções - Receitas'!V$23+(AM134*DC$11*'Projeções - Receitas'!V$25)</f>
        <v>57026647191.384506</v>
      </c>
      <c r="BJ134" s="356">
        <f>(AN134*SUMPRODUCT(DD$10:DD$13,DD$28:DD$31)+AY134*SUMPRODUCT(DD$14:DD$23,DD$32:DD$41))*'Projeções - Receitas'!W$23+(AN134*DD$11*'Projeções - Receitas'!W$25)</f>
        <v>63042259819.768478</v>
      </c>
      <c r="BK134" s="356">
        <f>(AO134*SUMPRODUCT(DE$10:DE$13,DE$28:DE$31)+AZ134*SUMPRODUCT(DE$14:DE$23,DE$32:DE$41))*'Projeções - Receitas'!X$23+(AO134*DE$11*'Projeções - Receitas'!X$25)</f>
        <v>69660484625.007309</v>
      </c>
      <c r="BL134" s="356">
        <f>(AP134*SUMPRODUCT(DF$10:DF$13,DF$28:DF$31)+BA134*SUMPRODUCT(DF$14:DF$23,DF$32:DF$41))*'Projeções - Receitas'!Y$23+(AP134*DF$11*'Projeções - Receitas'!Y$25)</f>
        <v>76959274842.098907</v>
      </c>
      <c r="BM134" s="356">
        <f>(AQ134*SUMPRODUCT(DG$10:DG$13,DG$28:DG$31)+BB134*SUMPRODUCT(DG$14:DG$23,DG$32:DG$41))*'Projeções - Receitas'!Z$23+(AQ134*DG$11*'Projeções - Receitas'!Z$25)</f>
        <v>85013192437.821045</v>
      </c>
      <c r="BN134" s="356">
        <f>(AR134*SUMPRODUCT(DH$10:DH$13,DH$28:DH$31)+BC134*SUMPRODUCT(DH$14:DH$23,DH$32:DH$41))*'Projeções - Receitas'!AA$23+(AR134*DH$11*'Projeções - Receitas'!AA$25)</f>
        <v>93896711465.286163</v>
      </c>
      <c r="BO134" s="356">
        <f>(AS134*SUMPRODUCT(DI$10:DI$13,DI$28:DI$31)+BD134*SUMPRODUCT(DI$14:DI$23,DI$32:DI$41))*'Projeções - Receitas'!AB$23+(AS134*DI$11*'Projeções - Receitas'!AB$25)</f>
        <v>103692179892.09483</v>
      </c>
      <c r="BP134" s="356">
        <f>(AT134*SUMPRODUCT(DJ$10:DJ$13,DJ$28:DJ$31)+BE134*SUMPRODUCT(DJ$14:DJ$23,DJ$32:DJ$41))*'Projeções - Receitas'!AC$23+(AT134*DJ$11*'Projeções - Receitas'!AC$25)</f>
        <v>114492563003.3302</v>
      </c>
      <c r="BQ134" s="356">
        <f>(AU134*SUMPRODUCT(DK$10:DK$13,DK$28:DK$31)+BF134*SUMPRODUCT(DK$14:DK$23,DK$32:DK$41))*'Projeções - Receitas'!AD$23+(AU134*DK$11*'Projeções - Receitas'!AD$25)</f>
        <v>148033198812.29001</v>
      </c>
      <c r="BR134" s="357">
        <f>((BG134+'DRE + DCF'!T$12)*(1+'DRE + DCF'!T$15)+'DRE + DCF'!T$18)*(1+'DRE + DCF'!T$25)*'DRE + DCF'!T$33</f>
        <v>35560914646.954628</v>
      </c>
      <c r="BS134" s="357">
        <f>((BH134+'DRE + DCF'!U$12)*(1+'DRE + DCF'!U$15)+'DRE + DCF'!U$18)*(1+'DRE + DCF'!U$25)*'DRE + DCF'!U$33</f>
        <v>27111984652.29549</v>
      </c>
      <c r="BT134" s="357">
        <f>((BI134+'DRE + DCF'!V$12)*(1+'DRE + DCF'!V$15)+'DRE + DCF'!V$18)*(1+'DRE + DCF'!V$25)*'DRE + DCF'!V$33</f>
        <v>30088597468.197166</v>
      </c>
      <c r="BU134" s="357">
        <f>((BJ134+'DRE + DCF'!W$12)*(1+'DRE + DCF'!W$15)+'DRE + DCF'!W$18)*(1+'DRE + DCF'!W$25)*'DRE + DCF'!W$33</f>
        <v>33318811088.058144</v>
      </c>
      <c r="BV134" s="357">
        <f>((BK134+'DRE + DCF'!X$12)*(1+'DRE + DCF'!X$15)+'DRE + DCF'!X$18)*(1+'DRE + DCF'!X$25)*'DRE + DCF'!X$33</f>
        <v>36850574895.38176</v>
      </c>
      <c r="BW134" s="357">
        <f>((BL134+'DRE + DCF'!Y$12)*(1+'DRE + DCF'!Y$15)+'DRE + DCF'!Y$18)*(1+'DRE + DCF'!Y$25)*'DRE + DCF'!Y$33</f>
        <v>40733523650.144402</v>
      </c>
      <c r="BX134" s="357">
        <f>((BM134+'DRE + DCF'!Z$12)*(1+'DRE + DCF'!Z$15)+'DRE + DCF'!Z$18)*(1+'DRE + DCF'!Z$25)*'DRE + DCF'!Z$33</f>
        <v>45015235746.359253</v>
      </c>
      <c r="BY134" s="357">
        <f>((BN134+'DRE + DCF'!AA$12)*(1+'DRE + DCF'!AA$15)+'DRE + DCF'!AA$18)*(1+'DRE + DCF'!AA$25)*'DRE + DCF'!AA$33</f>
        <v>49739547344.40657</v>
      </c>
      <c r="BZ134" s="357">
        <f>((BO134+'DRE + DCF'!AB$12)*(1+'DRE + DCF'!AB$15)+'DRE + DCF'!AB$18)*(1+'DRE + DCF'!AB$25)*'DRE + DCF'!AB$33</f>
        <v>54954197763.253639</v>
      </c>
      <c r="CA134" s="357">
        <f>((BP134+'DRE + DCF'!AC$12)*(1+'DRE + DCF'!AC$15)+'DRE + DCF'!AC$18)*(1+'DRE + DCF'!AC$25)*'DRE + DCF'!AC$33</f>
        <v>60713619313.804901</v>
      </c>
      <c r="CB134" s="357">
        <f>((BQ134+'DRE + DCF'!AD$12)*(1+'DRE + DCF'!AD$15)+'DRE + DCF'!AD$18)*(1+'DRE + DCF'!AD$25)*'DRE + DCF'!AD$33</f>
        <v>78401824115.56662</v>
      </c>
      <c r="CC134" s="357">
        <f>BR134*(1-DA$47)+('DRE + DCF'!N$53*10^6)</f>
        <v>200322478998.18289</v>
      </c>
      <c r="CD134" s="357">
        <f>BS134*(1-DB$47)+('DRE + DCF'!T$53*10^6)</f>
        <v>201597131349.69025</v>
      </c>
      <c r="CE134" s="357">
        <f>BT134*(1-DC$47)+('DRE + DCF'!U$53*10^6)</f>
        <v>220681494926.83755</v>
      </c>
      <c r="CF134" s="357">
        <f>BU134*(1-DD$47)+('DRE + DCF'!V$53*10^6)</f>
        <v>241812495266.57416</v>
      </c>
      <c r="CG134" s="357">
        <f>BV134*(1-DE$47)+('DRE + DCF'!W$53*10^6)</f>
        <v>265181347507.17099</v>
      </c>
      <c r="CH134" s="357">
        <f>BW134*(1-DF$47)+('DRE + DCF'!X$53*10^6)</f>
        <v>291010505493.41284</v>
      </c>
      <c r="CI134" s="357">
        <f>BX134*(1-DG$47)+('DRE + DCF'!Y$53*10^6)</f>
        <v>319552481667.38171</v>
      </c>
      <c r="CJ134" s="357">
        <f>BY134*(1-DH$47)+('DRE + DCF'!Z$53*10^6)</f>
        <v>351087527175.93994</v>
      </c>
      <c r="CK134" s="357">
        <f>BZ134*(1-DI$47)+('DRE + DCF'!AA$53*10^6)</f>
        <v>385925965243.16699</v>
      </c>
      <c r="CL134" s="357">
        <f>CA134*(1-DJ$47)+('DRE + DCF'!AB$53*10^6)</f>
        <v>424412356489.69672</v>
      </c>
      <c r="CM134" s="357">
        <f>CB134*(1-DK$47)+('DRE + DCF'!AC$53*10^6)</f>
        <v>473723449840.01294</v>
      </c>
      <c r="CN134" s="357">
        <f t="shared" si="87"/>
        <v>1138877027640.4949</v>
      </c>
      <c r="CO134" s="357">
        <f t="shared" si="88"/>
        <v>1209515740743.7751</v>
      </c>
      <c r="CP134" s="357">
        <f t="shared" si="89"/>
        <v>1154445667948.6929</v>
      </c>
      <c r="CQ134" s="357">
        <f t="shared" si="90"/>
        <v>1292979148102.5361</v>
      </c>
      <c r="CR134" s="357">
        <f t="shared" si="91"/>
        <v>1448136645874.8408</v>
      </c>
      <c r="CS134" s="357">
        <f t="shared" si="92"/>
        <v>1621913043379.8218</v>
      </c>
      <c r="CT134" s="357">
        <f t="shared" si="93"/>
        <v>1816542608585.4004</v>
      </c>
      <c r="CU134" s="357">
        <f t="shared" si="94"/>
        <v>2034527721615.6487</v>
      </c>
      <c r="CV134" s="357">
        <f t="shared" si="95"/>
        <v>2278671048209.5269</v>
      </c>
      <c r="CW134" s="357">
        <f t="shared" si="96"/>
        <v>2552111573994.6704</v>
      </c>
      <c r="CX134" s="358">
        <f t="shared" si="97"/>
        <v>2858364962874.0313</v>
      </c>
    </row>
    <row r="135" spans="4:102" ht="30" customHeight="1" x14ac:dyDescent="0.25">
      <c r="D135" s="355">
        <f t="shared" si="55"/>
        <v>1.8634298222797135E-2</v>
      </c>
      <c r="E135" s="64">
        <f t="shared" si="56"/>
        <v>9.4172381972787433E-3</v>
      </c>
      <c r="F135" s="64">
        <f t="shared" si="57"/>
        <v>3.3888930634394576E-2</v>
      </c>
      <c r="G135" s="64">
        <f t="shared" si="58"/>
        <v>2.9752426658366943E-2</v>
      </c>
      <c r="H135" s="64">
        <f t="shared" si="59"/>
        <v>2.5853510926323209E-2</v>
      </c>
      <c r="I135" s="64">
        <f t="shared" si="60"/>
        <v>2.2160354903918988E-2</v>
      </c>
      <c r="J135" s="64">
        <f t="shared" si="61"/>
        <v>1.8650115996769301E-2</v>
      </c>
      <c r="K135" s="64">
        <f t="shared" si="62"/>
        <v>1.5303743441800882E-2</v>
      </c>
      <c r="L135" s="64">
        <f t="shared" si="63"/>
        <v>1.2104992104553042E-2</v>
      </c>
      <c r="M135" s="64">
        <f t="shared" si="64"/>
        <v>9.0403371422040635E-3</v>
      </c>
      <c r="N135" s="64">
        <f t="shared" si="65"/>
        <v>8.4753941774880215E-3</v>
      </c>
      <c r="O135" s="64">
        <f t="shared" si="109"/>
        <v>6.2000000000000048E-2</v>
      </c>
      <c r="P135" s="64">
        <f t="shared" si="109"/>
        <v>6.2000000000000048E-2</v>
      </c>
      <c r="Q135" s="64">
        <f t="shared" si="100"/>
        <v>6.2000000000000048E-2</v>
      </c>
      <c r="R135" s="64">
        <f t="shared" si="101"/>
        <v>6.2000000000000048E-2</v>
      </c>
      <c r="S135" s="64">
        <f t="shared" si="102"/>
        <v>6.2000000000000048E-2</v>
      </c>
      <c r="T135" s="64">
        <f t="shared" si="103"/>
        <v>6.2000000000000048E-2</v>
      </c>
      <c r="U135" s="64">
        <f t="shared" si="104"/>
        <v>6.2000000000000048E-2</v>
      </c>
      <c r="V135" s="64">
        <f t="shared" si="105"/>
        <v>6.2000000000000048E-2</v>
      </c>
      <c r="W135" s="64">
        <f t="shared" si="106"/>
        <v>6.2000000000000048E-2</v>
      </c>
      <c r="X135" s="64">
        <f t="shared" si="107"/>
        <v>6.2000000000000048E-2</v>
      </c>
      <c r="Y135" s="64">
        <f t="shared" si="108"/>
        <v>6.2000000000000048E-2</v>
      </c>
      <c r="Z135" s="64">
        <f t="shared" si="66"/>
        <v>0.1758217764646044</v>
      </c>
      <c r="AA135" s="64">
        <f t="shared" si="98"/>
        <v>0.166604716439086</v>
      </c>
      <c r="AB135" s="64">
        <f t="shared" si="67"/>
        <v>0.19107640887620184</v>
      </c>
      <c r="AC135" s="64">
        <f t="shared" si="68"/>
        <v>0.1869399049001742</v>
      </c>
      <c r="AD135" s="64">
        <f t="shared" si="69"/>
        <v>0.18304098916813047</v>
      </c>
      <c r="AE135" s="64">
        <f t="shared" si="70"/>
        <v>0.17934783314572625</v>
      </c>
      <c r="AF135" s="64">
        <f t="shared" si="71"/>
        <v>0.17583759423857656</v>
      </c>
      <c r="AG135" s="64">
        <f t="shared" si="72"/>
        <v>0.17249122168360814</v>
      </c>
      <c r="AH135" s="64">
        <f t="shared" si="73"/>
        <v>0.1692924703463603</v>
      </c>
      <c r="AI135" s="64">
        <f t="shared" si="74"/>
        <v>0.16622781538401132</v>
      </c>
      <c r="AJ135" s="64">
        <f t="shared" si="75"/>
        <v>0.16566287241929528</v>
      </c>
      <c r="AK135" s="356">
        <f>(1+O135)*'Projeções - Receitas'!N$34</f>
        <v>1957459625962.0488</v>
      </c>
      <c r="AL135" s="356">
        <f>(1+P135)*'Projeções - Receitas'!T$34</f>
        <v>2062481157663.5352</v>
      </c>
      <c r="AM135" s="356">
        <f>(1+Q135)*'Projeções - Receitas'!U$34</f>
        <v>2309978896583.1592</v>
      </c>
      <c r="AN135" s="356">
        <f>(1+R135)*'Projeções - Receitas'!V$34</f>
        <v>2587176364173.1387</v>
      </c>
      <c r="AO135" s="356">
        <f>(1+S135)*'Projeções - Receitas'!W$34</f>
        <v>2897637527873.916</v>
      </c>
      <c r="AP135" s="356">
        <f>(1+T135)*'Projeções - Receitas'!X$34</f>
        <v>3245354031218.7856</v>
      </c>
      <c r="AQ135" s="356">
        <f>(1+U135)*'Projeções - Receitas'!Y$34</f>
        <v>3634796514965.0405</v>
      </c>
      <c r="AR135" s="356">
        <f>(1+V135)*'Projeções - Receitas'!Z$34</f>
        <v>4070972096760.8457</v>
      </c>
      <c r="AS135" s="356">
        <f>(1+W135)*'Projeções - Receitas'!AA$34</f>
        <v>4559488748372.1475</v>
      </c>
      <c r="AT135" s="356">
        <f>(1+X135)*'Projeções - Receitas'!AB$34</f>
        <v>5106627398176.8066</v>
      </c>
      <c r="AU135" s="356">
        <f>(1+Y135)*'Projeções - Receitas'!AC$34</f>
        <v>5719422685958.0244</v>
      </c>
      <c r="AV135" s="357">
        <f t="shared" si="76"/>
        <v>1717966304528.0327</v>
      </c>
      <c r="AW135" s="357">
        <f t="shared" si="77"/>
        <v>1810138551822.4829</v>
      </c>
      <c r="AX135" s="357">
        <f t="shared" si="78"/>
        <v>2027355178041.1807</v>
      </c>
      <c r="AY135" s="357">
        <f t="shared" si="79"/>
        <v>2270637799406.1226</v>
      </c>
      <c r="AZ135" s="357">
        <f t="shared" si="80"/>
        <v>2543114335334.8579</v>
      </c>
      <c r="BA135" s="357">
        <f t="shared" si="81"/>
        <v>2848288055575.041</v>
      </c>
      <c r="BB135" s="357">
        <f t="shared" si="82"/>
        <v>3190082622244.0464</v>
      </c>
      <c r="BC135" s="357">
        <f t="shared" si="83"/>
        <v>3572892536913.332</v>
      </c>
      <c r="BD135" s="357">
        <f t="shared" si="84"/>
        <v>4001639641342.9321</v>
      </c>
      <c r="BE135" s="357">
        <f t="shared" si="85"/>
        <v>4481836398304.085</v>
      </c>
      <c r="BF135" s="357">
        <f t="shared" si="86"/>
        <v>5019656766100.5762</v>
      </c>
      <c r="BG135" s="356">
        <f>(AK135*SUMPRODUCT(DA$10:DA$13,DA$28:DA$31)+AV135*SUMPRODUCT(DA$14:DA$23,DA$32:DA$41))*'Projeções - Receitas'!T$23+(AK135*DA$11*'Projeções - Receitas'!T$25)</f>
        <v>63980027955.825554</v>
      </c>
      <c r="BH135" s="356">
        <f>(AL135*SUMPRODUCT(DB$10:DB$13,DB$28:DB$31)+AW135*SUMPRODUCT(DB$14:DB$23,DB$32:DB$41))*'Projeções - Receitas'!U$23+(AL135*DB$11*'Projeções - Receitas'!U$25)</f>
        <v>51563008316.673813</v>
      </c>
      <c r="BI135" s="356">
        <f>(AM135*SUMPRODUCT(DC$10:DC$13,DC$28:DC$31)+AX135*SUMPRODUCT(DC$14:DC$23,DC$32:DC$41))*'Projeções - Receitas'!V$23+(AM135*DC$11*'Projeções - Receitas'!V$25)</f>
        <v>57053508541.92215</v>
      </c>
      <c r="BJ135" s="356">
        <f>(AN135*SUMPRODUCT(DD$10:DD$13,DD$28:DD$31)+AY135*SUMPRODUCT(DD$14:DD$23,DD$32:DD$41))*'Projeções - Receitas'!W$23+(AN135*DD$11*'Projeções - Receitas'!W$25)</f>
        <v>63071954713.701439</v>
      </c>
      <c r="BK135" s="356">
        <f>(AO135*SUMPRODUCT(DE$10:DE$13,DE$28:DE$31)+AZ135*SUMPRODUCT(DE$14:DE$23,DE$32:DE$41))*'Projeções - Receitas'!X$23+(AO135*DE$11*'Projeções - Receitas'!X$25)</f>
        <v>69693296911.688934</v>
      </c>
      <c r="BL135" s="356">
        <f>(AP135*SUMPRODUCT(DF$10:DF$13,DF$28:DF$31)+BA135*SUMPRODUCT(DF$14:DF$23,DF$32:DF$41))*'Projeções - Receitas'!Y$23+(AP135*DF$11*'Projeções - Receitas'!Y$25)</f>
        <v>76995525089.315994</v>
      </c>
      <c r="BM135" s="356">
        <f>(AQ135*SUMPRODUCT(DG$10:DG$13,DG$28:DG$31)+BB135*SUMPRODUCT(DG$14:DG$23,DG$32:DG$41))*'Projeções - Receitas'!Z$23+(AQ135*DG$11*'Projeções - Receitas'!Z$25)</f>
        <v>85053236334.40033</v>
      </c>
      <c r="BN135" s="356">
        <f>(AR135*SUMPRODUCT(DH$10:DH$13,DH$28:DH$31)+BC135*SUMPRODUCT(DH$14:DH$23,DH$32:DH$41))*'Projeções - Receitas'!AA$23+(AR135*DH$11*'Projeções - Receitas'!AA$25)</f>
        <v>93940939779.68335</v>
      </c>
      <c r="BO135" s="356">
        <f>(AS135*SUMPRODUCT(DI$10:DI$13,DI$28:DI$31)+BD135*SUMPRODUCT(DI$14:DI$23,DI$32:DI$41))*'Projeções - Receitas'!AB$23+(AS135*DI$11*'Projeções - Receitas'!AB$25)</f>
        <v>103741022181.25737</v>
      </c>
      <c r="BP135" s="356">
        <f>(AT135*SUMPRODUCT(DJ$10:DJ$13,DJ$28:DJ$31)+BE135*SUMPRODUCT(DJ$14:DJ$23,DJ$32:DJ$41))*'Projeções - Receitas'!AC$23+(AT135*DJ$11*'Projeções - Receitas'!AC$25)</f>
        <v>114546492613.78868</v>
      </c>
      <c r="BQ135" s="356">
        <f>(AU135*SUMPRODUCT(DK$10:DK$13,DK$28:DK$31)+BF135*SUMPRODUCT(DK$14:DK$23,DK$32:DK$41))*'Projeções - Receitas'!AD$23+(AU135*DK$11*'Projeções - Receitas'!AD$25)</f>
        <v>148102927120.72742</v>
      </c>
      <c r="BR135" s="357">
        <f>((BG135+'DRE + DCF'!T$12)*(1+'DRE + DCF'!T$15)+'DRE + DCF'!T$18)*(1+'DRE + DCF'!T$25)*'DRE + DCF'!T$33</f>
        <v>35579361282.858177</v>
      </c>
      <c r="BS135" s="357">
        <f>((BH135+'DRE + DCF'!U$12)*(1+'DRE + DCF'!U$15)+'DRE + DCF'!U$18)*(1+'DRE + DCF'!U$25)*'DRE + DCF'!U$33</f>
        <v>27126674183.580811</v>
      </c>
      <c r="BT135" s="357">
        <f>((BI135+'DRE + DCF'!V$12)*(1+'DRE + DCF'!V$15)+'DRE + DCF'!V$18)*(1+'DRE + DCF'!V$25)*'DRE + DCF'!V$33</f>
        <v>30104832705.902325</v>
      </c>
      <c r="BU135" s="357">
        <f>((BJ135+'DRE + DCF'!W$12)*(1+'DRE + DCF'!W$15)+'DRE + DCF'!W$18)*(1+'DRE + DCF'!W$25)*'DRE + DCF'!W$33</f>
        <v>33336738542.522045</v>
      </c>
      <c r="BV135" s="357">
        <f>((BK135+'DRE + DCF'!X$12)*(1+'DRE + DCF'!X$15)+'DRE + DCF'!X$18)*(1+'DRE + DCF'!X$25)*'DRE + DCF'!X$33</f>
        <v>36870361844.044952</v>
      </c>
      <c r="BW135" s="357">
        <f>((BL135+'DRE + DCF'!Y$12)*(1+'DRE + DCF'!Y$15)+'DRE + DCF'!Y$18)*(1+'DRE + DCF'!Y$25)*'DRE + DCF'!Y$33</f>
        <v>40755358902.653648</v>
      </c>
      <c r="BX135" s="357">
        <f>((BM135+'DRE + DCF'!Z$12)*(1+'DRE + DCF'!Z$15)+'DRE + DCF'!Z$18)*(1+'DRE + DCF'!Z$25)*'DRE + DCF'!Z$33</f>
        <v>45039328582.568863</v>
      </c>
      <c r="BY135" s="357">
        <f>((BN135+'DRE + DCF'!AA$12)*(1+'DRE + DCF'!AA$15)+'DRE + DCF'!AA$18)*(1+'DRE + DCF'!AA$25)*'DRE + DCF'!AA$33</f>
        <v>49766127392.971748</v>
      </c>
      <c r="BZ135" s="357">
        <f>((BO135+'DRE + DCF'!AB$12)*(1+'DRE + DCF'!AB$15)+'DRE + DCF'!AB$18)*(1+'DRE + DCF'!AB$25)*'DRE + DCF'!AB$33</f>
        <v>54983517131.604744</v>
      </c>
      <c r="CA135" s="357">
        <f>((BP135+'DRE + DCF'!AC$12)*(1+'DRE + DCF'!AC$15)+'DRE + DCF'!AC$18)*(1+'DRE + DCF'!AC$25)*'DRE + DCF'!AC$33</f>
        <v>60745955480.200584</v>
      </c>
      <c r="CB135" s="357">
        <f>((BQ135+'DRE + DCF'!AD$12)*(1+'DRE + DCF'!AD$15)+'DRE + DCF'!AD$18)*(1+'DRE + DCF'!AD$25)*'DRE + DCF'!AD$33</f>
        <v>78442733328.784485</v>
      </c>
      <c r="CC135" s="357">
        <f>BR135*(1-DA$47)+('DRE + DCF'!N$53*10^6)</f>
        <v>200333701242.86194</v>
      </c>
      <c r="CD135" s="357">
        <f>BS135*(1-DB$47)+('DRE + DCF'!T$53*10^6)</f>
        <v>201605945068.46146</v>
      </c>
      <c r="CE135" s="357">
        <f>BT135*(1-DC$47)+('DRE + DCF'!U$53*10^6)</f>
        <v>220691236069.46063</v>
      </c>
      <c r="CF135" s="357">
        <f>BU135*(1-DD$47)+('DRE + DCF'!V$53*10^6)</f>
        <v>241823251739.2525</v>
      </c>
      <c r="CG135" s="357">
        <f>BV135*(1-DE$47)+('DRE + DCF'!W$53*10^6)</f>
        <v>265193219676.3689</v>
      </c>
      <c r="CH135" s="357">
        <f>BW135*(1-DF$47)+('DRE + DCF'!X$53*10^6)</f>
        <v>291023606644.9184</v>
      </c>
      <c r="CI135" s="357">
        <f>BX135*(1-DG$47)+('DRE + DCF'!Y$53*10^6)</f>
        <v>319566937369.10748</v>
      </c>
      <c r="CJ135" s="357">
        <f>BY135*(1-DH$47)+('DRE + DCF'!Z$53*10^6)</f>
        <v>351103475205.07904</v>
      </c>
      <c r="CK135" s="357">
        <f>BZ135*(1-DI$47)+('DRE + DCF'!AA$53*10^6)</f>
        <v>385943556864.17761</v>
      </c>
      <c r="CL135" s="357">
        <f>CA135*(1-DJ$47)+('DRE + DCF'!AB$53*10^6)</f>
        <v>424431758189.53412</v>
      </c>
      <c r="CM135" s="357">
        <f>CB135*(1-DK$47)+('DRE + DCF'!AC$53*10^6)</f>
        <v>473747995367.94366</v>
      </c>
      <c r="CN135" s="357">
        <f t="shared" si="87"/>
        <v>1139413474662.4641</v>
      </c>
      <c r="CO135" s="357">
        <f t="shared" si="88"/>
        <v>1210085460828.9111</v>
      </c>
      <c r="CP135" s="357">
        <f t="shared" si="89"/>
        <v>1154989448291.5796</v>
      </c>
      <c r="CQ135" s="357">
        <f t="shared" si="90"/>
        <v>1293588182086.5693</v>
      </c>
      <c r="CR135" s="357">
        <f t="shared" si="91"/>
        <v>1448818763936.958</v>
      </c>
      <c r="CS135" s="357">
        <f t="shared" si="92"/>
        <v>1622677015609.3928</v>
      </c>
      <c r="CT135" s="357">
        <f t="shared" si="93"/>
        <v>1817398257482.5203</v>
      </c>
      <c r="CU135" s="357">
        <f t="shared" si="94"/>
        <v>2035486048380.4229</v>
      </c>
      <c r="CV135" s="357">
        <f t="shared" si="95"/>
        <v>2279744374186.0737</v>
      </c>
      <c r="CW135" s="357">
        <f t="shared" si="96"/>
        <v>2553313699088.4033</v>
      </c>
      <c r="CX135" s="358">
        <f t="shared" si="97"/>
        <v>2859711342979.0122</v>
      </c>
    </row>
    <row r="136" spans="4:102" ht="30" customHeight="1" x14ac:dyDescent="0.25">
      <c r="D136" s="355">
        <f t="shared" si="55"/>
        <v>1.8561403070017163E-2</v>
      </c>
      <c r="E136" s="64">
        <f t="shared" si="56"/>
        <v>9.3461161008965565E-3</v>
      </c>
      <c r="F136" s="64">
        <f t="shared" si="57"/>
        <v>3.3807442322176612E-2</v>
      </c>
      <c r="G136" s="64">
        <f t="shared" si="58"/>
        <v>2.9672766247188842E-2</v>
      </c>
      <c r="H136" s="64">
        <f t="shared" si="59"/>
        <v>2.5775564512475119E-2</v>
      </c>
      <c r="I136" s="64">
        <f t="shared" si="60"/>
        <v>2.2084025912979532E-2</v>
      </c>
      <c r="J136" s="64">
        <f t="shared" si="61"/>
        <v>1.8575319214329034E-2</v>
      </c>
      <c r="K136" s="64">
        <f t="shared" si="62"/>
        <v>1.5230402413137528E-2</v>
      </c>
      <c r="L136" s="64">
        <f t="shared" si="63"/>
        <v>1.2033037916792111E-2</v>
      </c>
      <c r="M136" s="64">
        <f t="shared" si="64"/>
        <v>8.9697073474679645E-3</v>
      </c>
      <c r="N136" s="64">
        <f t="shared" si="65"/>
        <v>8.4060143582599389E-3</v>
      </c>
      <c r="O136" s="64">
        <f t="shared" si="109"/>
        <v>6.2500000000000042E-2</v>
      </c>
      <c r="P136" s="64">
        <f t="shared" si="109"/>
        <v>6.2500000000000042E-2</v>
      </c>
      <c r="Q136" s="64">
        <f t="shared" si="100"/>
        <v>6.2500000000000042E-2</v>
      </c>
      <c r="R136" s="64">
        <f t="shared" si="101"/>
        <v>6.2500000000000042E-2</v>
      </c>
      <c r="S136" s="64">
        <f t="shared" si="102"/>
        <v>6.2500000000000042E-2</v>
      </c>
      <c r="T136" s="64">
        <f t="shared" si="103"/>
        <v>6.2500000000000042E-2</v>
      </c>
      <c r="U136" s="64">
        <f t="shared" si="104"/>
        <v>6.2500000000000042E-2</v>
      </c>
      <c r="V136" s="64">
        <f t="shared" si="105"/>
        <v>6.2500000000000042E-2</v>
      </c>
      <c r="W136" s="64">
        <f t="shared" si="106"/>
        <v>6.2500000000000042E-2</v>
      </c>
      <c r="X136" s="64">
        <f t="shared" si="107"/>
        <v>6.2500000000000042E-2</v>
      </c>
      <c r="Y136" s="64">
        <f t="shared" si="108"/>
        <v>6.2500000000000042E-2</v>
      </c>
      <c r="Z136" s="64">
        <f t="shared" si="66"/>
        <v>0.17574888131182442</v>
      </c>
      <c r="AA136" s="64">
        <f t="shared" si="98"/>
        <v>0.16653359434270382</v>
      </c>
      <c r="AB136" s="64">
        <f t="shared" si="67"/>
        <v>0.19099492056398387</v>
      </c>
      <c r="AC136" s="64">
        <f t="shared" si="68"/>
        <v>0.1868602444889961</v>
      </c>
      <c r="AD136" s="64">
        <f t="shared" si="69"/>
        <v>0.18296304275428238</v>
      </c>
      <c r="AE136" s="64">
        <f t="shared" si="70"/>
        <v>0.17927150415478679</v>
      </c>
      <c r="AF136" s="64">
        <f t="shared" si="71"/>
        <v>0.17576279745613629</v>
      </c>
      <c r="AG136" s="64">
        <f t="shared" si="72"/>
        <v>0.17241788065494479</v>
      </c>
      <c r="AH136" s="64">
        <f t="shared" si="73"/>
        <v>0.16922051615859937</v>
      </c>
      <c r="AI136" s="64">
        <f t="shared" si="74"/>
        <v>0.16615718558927522</v>
      </c>
      <c r="AJ136" s="64">
        <f t="shared" si="75"/>
        <v>0.1655934926000672</v>
      </c>
      <c r="AK136" s="356">
        <f>(1+O136)*'Projeções - Receitas'!N$34</f>
        <v>1958381217123.0479</v>
      </c>
      <c r="AL136" s="356">
        <f>(1+P136)*'Projeções - Receitas'!T$34</f>
        <v>2063452193990.1187</v>
      </c>
      <c r="AM136" s="356">
        <f>(1+Q136)*'Projeções - Receitas'!U$34</f>
        <v>2311066457268.9331</v>
      </c>
      <c r="AN136" s="356">
        <f>(1+R136)*'Projeções - Receitas'!V$34</f>
        <v>2588394432141.2051</v>
      </c>
      <c r="AO136" s="356">
        <f>(1+S136)*'Projeções - Receitas'!W$34</f>
        <v>2899001763998.1499</v>
      </c>
      <c r="AP136" s="356">
        <f>(1+T136)*'Projeções - Receitas'!X$34</f>
        <v>3246881975677.9282</v>
      </c>
      <c r="AQ136" s="356">
        <f>(1+U136)*'Projeções - Receitas'!Y$34</f>
        <v>3636507812759.2798</v>
      </c>
      <c r="AR136" s="356">
        <f>(1+V136)*'Projeções - Receitas'!Z$34</f>
        <v>4072888750290.394</v>
      </c>
      <c r="AS136" s="356">
        <f>(1+W136)*'Projeções - Receitas'!AA$34</f>
        <v>4561635400325.2422</v>
      </c>
      <c r="AT136" s="356">
        <f>(1+X136)*'Projeções - Receitas'!AB$34</f>
        <v>5109031648364.2715</v>
      </c>
      <c r="AU136" s="356">
        <f>(1+Y136)*'Projeções - Receitas'!AC$34</f>
        <v>5722115446167.9854</v>
      </c>
      <c r="AV136" s="357">
        <f t="shared" si="76"/>
        <v>1718775139887.98</v>
      </c>
      <c r="AW136" s="357">
        <f t="shared" si="77"/>
        <v>1810990782779.0847</v>
      </c>
      <c r="AX136" s="357">
        <f t="shared" si="78"/>
        <v>2028309676712.5752</v>
      </c>
      <c r="AY136" s="357">
        <f t="shared" si="79"/>
        <v>2271706837918.084</v>
      </c>
      <c r="AZ136" s="357">
        <f t="shared" si="80"/>
        <v>2544311658468.2544</v>
      </c>
      <c r="BA136" s="357">
        <f t="shared" si="81"/>
        <v>2849629057484.4453</v>
      </c>
      <c r="BB136" s="357">
        <f t="shared" si="82"/>
        <v>3191584544382.5791</v>
      </c>
      <c r="BC136" s="357">
        <f t="shared" si="83"/>
        <v>3574574689708.4888</v>
      </c>
      <c r="BD136" s="357">
        <f t="shared" si="84"/>
        <v>4003523652473.5083</v>
      </c>
      <c r="BE136" s="357">
        <f t="shared" si="85"/>
        <v>4483946490770.3301</v>
      </c>
      <c r="BF136" s="357">
        <f t="shared" si="86"/>
        <v>5022020069662.7705</v>
      </c>
      <c r="BG136" s="356">
        <f>(AK136*SUMPRODUCT(DA$10:DA$13,DA$28:DA$31)+AV136*SUMPRODUCT(DA$14:DA$23,DA$32:DA$41))*'Projeções - Receitas'!T$23+(AK136*DA$11*'Projeções - Receitas'!T$25)</f>
        <v>64010150379.533524</v>
      </c>
      <c r="BH136" s="356">
        <f>(AL136*SUMPRODUCT(DB$10:DB$13,DB$28:DB$31)+AW136*SUMPRODUCT(DB$14:DB$23,DB$32:DB$41))*'Projeções - Receitas'!U$23+(AL136*DB$11*'Projeções - Receitas'!U$25)</f>
        <v>51587284685.93779</v>
      </c>
      <c r="BI136" s="356">
        <f>(AM136*SUMPRODUCT(DC$10:DC$13,DC$28:DC$31)+AX136*SUMPRODUCT(DC$14:DC$23,DC$32:DC$41))*'Projeções - Receitas'!V$23+(AM136*DC$11*'Projeções - Receitas'!V$25)</f>
        <v>57080369892.459763</v>
      </c>
      <c r="BJ136" s="356">
        <f>(AN136*SUMPRODUCT(DD$10:DD$13,DD$28:DD$31)+AY136*SUMPRODUCT(DD$14:DD$23,DD$32:DD$41))*'Projeções - Receitas'!W$23+(AN136*DD$11*'Projeções - Receitas'!W$25)</f>
        <v>63101649607.634499</v>
      </c>
      <c r="BK136" s="356">
        <f>(AO136*SUMPRODUCT(DE$10:DE$13,DE$28:DE$31)+AZ136*SUMPRODUCT(DE$14:DE$23,DE$32:DE$41))*'Projeções - Receitas'!X$23+(AO136*DE$11*'Projeções - Receitas'!X$25)</f>
        <v>69726109198.370483</v>
      </c>
      <c r="BL136" s="356">
        <f>(AP136*SUMPRODUCT(DF$10:DF$13,DF$28:DF$31)+BA136*SUMPRODUCT(DF$14:DF$23,DF$32:DF$41))*'Projeções - Receitas'!Y$23+(AP136*DF$11*'Projeções - Receitas'!Y$25)</f>
        <v>77031775336.533234</v>
      </c>
      <c r="BM136" s="356">
        <f>(AQ136*SUMPRODUCT(DG$10:DG$13,DG$28:DG$31)+BB136*SUMPRODUCT(DG$14:DG$23,DG$32:DG$41))*'Projeções - Receitas'!Z$23+(AQ136*DG$11*'Projeções - Receitas'!Z$25)</f>
        <v>85093280230.979553</v>
      </c>
      <c r="BN136" s="356">
        <f>(AR136*SUMPRODUCT(DH$10:DH$13,DH$28:DH$31)+BC136*SUMPRODUCT(DH$14:DH$23,DH$32:DH$41))*'Projeções - Receitas'!AA$23+(AR136*DH$11*'Projeções - Receitas'!AA$25)</f>
        <v>93985168094.080582</v>
      </c>
      <c r="BO136" s="356">
        <f>(AS136*SUMPRODUCT(DI$10:DI$13,DI$28:DI$31)+BD136*SUMPRODUCT(DI$14:DI$23,DI$32:DI$41))*'Projeções - Receitas'!AB$23+(AS136*DI$11*'Projeções - Receitas'!AB$25)</f>
        <v>103789864470.41994</v>
      </c>
      <c r="BP136" s="356">
        <f>(AT136*SUMPRODUCT(DJ$10:DJ$13,DJ$28:DJ$31)+BE136*SUMPRODUCT(DJ$14:DJ$23,DJ$32:DJ$41))*'Projeções - Receitas'!AC$23+(AT136*DJ$11*'Projeções - Receitas'!AC$25)</f>
        <v>114600422224.24704</v>
      </c>
      <c r="BQ136" s="356">
        <f>(AU136*SUMPRODUCT(DK$10:DK$13,DK$28:DK$31)+BF136*SUMPRODUCT(DK$14:DK$23,DK$32:DK$41))*'Projeções - Receitas'!AD$23+(AU136*DK$11*'Projeções - Receitas'!AD$25)</f>
        <v>148172655429.16461</v>
      </c>
      <c r="BR136" s="357">
        <f>((BG136+'DRE + DCF'!T$12)*(1+'DRE + DCF'!T$15)+'DRE + DCF'!T$18)*(1+'DRE + DCF'!T$25)*'DRE + DCF'!T$33</f>
        <v>35597807918.761703</v>
      </c>
      <c r="BS136" s="357">
        <f>((BH136+'DRE + DCF'!U$12)*(1+'DRE + DCF'!U$15)+'DRE + DCF'!U$18)*(1+'DRE + DCF'!U$25)*'DRE + DCF'!U$33</f>
        <v>27141363714.866119</v>
      </c>
      <c r="BT136" s="357">
        <f>((BI136+'DRE + DCF'!V$12)*(1+'DRE + DCF'!V$15)+'DRE + DCF'!V$18)*(1+'DRE + DCF'!V$25)*'DRE + DCF'!V$33</f>
        <v>30121067943.607471</v>
      </c>
      <c r="BU136" s="357">
        <f>((BJ136+'DRE + DCF'!W$12)*(1+'DRE + DCF'!W$15)+'DRE + DCF'!W$18)*(1+'DRE + DCF'!W$25)*'DRE + DCF'!W$33</f>
        <v>33354665996.986019</v>
      </c>
      <c r="BV136" s="357">
        <f>((BK136+'DRE + DCF'!X$12)*(1+'DRE + DCF'!X$15)+'DRE + DCF'!X$18)*(1+'DRE + DCF'!X$25)*'DRE + DCF'!X$33</f>
        <v>36890148792.708107</v>
      </c>
      <c r="BW136" s="357">
        <f>((BL136+'DRE + DCF'!Y$12)*(1+'DRE + DCF'!Y$15)+'DRE + DCF'!Y$18)*(1+'DRE + DCF'!Y$25)*'DRE + DCF'!Y$33</f>
        <v>40777194155.162979</v>
      </c>
      <c r="BX136" s="357">
        <f>((BM136+'DRE + DCF'!Z$12)*(1+'DRE + DCF'!Z$15)+'DRE + DCF'!Z$18)*(1+'DRE + DCF'!Z$25)*'DRE + DCF'!Z$33</f>
        <v>45063421418.778435</v>
      </c>
      <c r="BY136" s="357">
        <f>((BN136+'DRE + DCF'!AA$12)*(1+'DRE + DCF'!AA$15)+'DRE + DCF'!AA$18)*(1+'DRE + DCF'!AA$25)*'DRE + DCF'!AA$33</f>
        <v>49792707441.536926</v>
      </c>
      <c r="BZ136" s="357">
        <f>((BO136+'DRE + DCF'!AB$12)*(1+'DRE + DCF'!AB$15)+'DRE + DCF'!AB$18)*(1+'DRE + DCF'!AB$25)*'DRE + DCF'!AB$33</f>
        <v>55012836499.955841</v>
      </c>
      <c r="CA136" s="357">
        <f>((BP136+'DRE + DCF'!AC$12)*(1+'DRE + DCF'!AC$15)+'DRE + DCF'!AC$18)*(1+'DRE + DCF'!AC$25)*'DRE + DCF'!AC$33</f>
        <v>60778291646.596191</v>
      </c>
      <c r="CB136" s="357">
        <f>((BQ136+'DRE + DCF'!AD$12)*(1+'DRE + DCF'!AD$15)+'DRE + DCF'!AD$18)*(1+'DRE + DCF'!AD$25)*'DRE + DCF'!AD$33</f>
        <v>78483642542.002197</v>
      </c>
      <c r="CC136" s="357">
        <f>BR136*(1-DA$47)+('DRE + DCF'!N$53*10^6)</f>
        <v>200344923487.54099</v>
      </c>
      <c r="CD136" s="357">
        <f>BS136*(1-DB$47)+('DRE + DCF'!T$53*10^6)</f>
        <v>201614758787.23264</v>
      </c>
      <c r="CE136" s="357">
        <f>BT136*(1-DC$47)+('DRE + DCF'!U$53*10^6)</f>
        <v>220700977212.08374</v>
      </c>
      <c r="CF136" s="357">
        <f>BU136*(1-DD$47)+('DRE + DCF'!V$53*10^6)</f>
        <v>241834008211.93091</v>
      </c>
      <c r="CG136" s="357">
        <f>BV136*(1-DE$47)+('DRE + DCF'!W$53*10^6)</f>
        <v>265205091845.56677</v>
      </c>
      <c r="CH136" s="357">
        <f>BW136*(1-DF$47)+('DRE + DCF'!X$53*10^6)</f>
        <v>291036707796.42401</v>
      </c>
      <c r="CI136" s="357">
        <f>BX136*(1-DG$47)+('DRE + DCF'!Y$53*10^6)</f>
        <v>319581393070.83325</v>
      </c>
      <c r="CJ136" s="357">
        <f>BY136*(1-DH$47)+('DRE + DCF'!Z$53*10^6)</f>
        <v>351119423234.2182</v>
      </c>
      <c r="CK136" s="357">
        <f>BZ136*(1-DI$47)+('DRE + DCF'!AA$53*10^6)</f>
        <v>385961148485.18829</v>
      </c>
      <c r="CL136" s="357">
        <f>CA136*(1-DJ$47)+('DRE + DCF'!AB$53*10^6)</f>
        <v>424451159889.37146</v>
      </c>
      <c r="CM136" s="357">
        <f>CB136*(1-DK$47)+('DRE + DCF'!AC$53*10^6)</f>
        <v>473772540895.87427</v>
      </c>
      <c r="CN136" s="357">
        <f t="shared" si="87"/>
        <v>1139949921684.4331</v>
      </c>
      <c r="CO136" s="357">
        <f t="shared" si="88"/>
        <v>1210655180914.0471</v>
      </c>
      <c r="CP136" s="357">
        <f t="shared" si="89"/>
        <v>1155533228634.4666</v>
      </c>
      <c r="CQ136" s="357">
        <f t="shared" si="90"/>
        <v>1294197216070.6025</v>
      </c>
      <c r="CR136" s="357">
        <f t="shared" si="91"/>
        <v>1449500881999.075</v>
      </c>
      <c r="CS136" s="357">
        <f t="shared" si="92"/>
        <v>1623440987838.9641</v>
      </c>
      <c r="CT136" s="357">
        <f t="shared" si="93"/>
        <v>1818253906379.6399</v>
      </c>
      <c r="CU136" s="357">
        <f t="shared" si="94"/>
        <v>2036444375145.197</v>
      </c>
      <c r="CV136" s="357">
        <f t="shared" si="95"/>
        <v>2280817700162.6211</v>
      </c>
      <c r="CW136" s="357">
        <f t="shared" si="96"/>
        <v>2554515824182.1357</v>
      </c>
      <c r="CX136" s="358">
        <f t="shared" si="97"/>
        <v>2861057723083.9927</v>
      </c>
    </row>
    <row r="137" spans="4:102" ht="30" customHeight="1" x14ac:dyDescent="0.25">
      <c r="D137" s="355">
        <f t="shared" si="55"/>
        <v>1.8488576492169284E-2</v>
      </c>
      <c r="E137" s="64">
        <f t="shared" si="56"/>
        <v>9.2750609114724269E-3</v>
      </c>
      <c r="F137" s="64">
        <f t="shared" si="57"/>
        <v>3.3726030668766005E-2</v>
      </c>
      <c r="G137" s="64">
        <f t="shared" si="58"/>
        <v>2.9593180775249778E-2</v>
      </c>
      <c r="H137" s="64">
        <f t="shared" si="59"/>
        <v>2.5697691425451002E-2</v>
      </c>
      <c r="I137" s="64">
        <f t="shared" si="60"/>
        <v>2.2007768727299648E-2</v>
      </c>
      <c r="J137" s="64">
        <f t="shared" si="61"/>
        <v>1.8500592795748061E-2</v>
      </c>
      <c r="K137" s="64">
        <f t="shared" si="62"/>
        <v>1.5157130378856715E-2</v>
      </c>
      <c r="L137" s="64">
        <f t="shared" si="63"/>
        <v>1.196115141876572E-2</v>
      </c>
      <c r="M137" s="64">
        <f t="shared" si="64"/>
        <v>8.8991439965650787E-3</v>
      </c>
      <c r="N137" s="64">
        <f t="shared" si="65"/>
        <v>8.3366998069709652E-3</v>
      </c>
      <c r="O137" s="64">
        <f t="shared" si="109"/>
        <v>6.3000000000000042E-2</v>
      </c>
      <c r="P137" s="64">
        <f t="shared" si="109"/>
        <v>6.3000000000000042E-2</v>
      </c>
      <c r="Q137" s="64">
        <f t="shared" si="100"/>
        <v>6.3000000000000042E-2</v>
      </c>
      <c r="R137" s="64">
        <f t="shared" si="101"/>
        <v>6.3000000000000042E-2</v>
      </c>
      <c r="S137" s="64">
        <f t="shared" si="102"/>
        <v>6.3000000000000042E-2</v>
      </c>
      <c r="T137" s="64">
        <f t="shared" si="103"/>
        <v>6.3000000000000042E-2</v>
      </c>
      <c r="U137" s="64">
        <f t="shared" si="104"/>
        <v>6.3000000000000042E-2</v>
      </c>
      <c r="V137" s="64">
        <f t="shared" si="105"/>
        <v>6.3000000000000042E-2</v>
      </c>
      <c r="W137" s="64">
        <f t="shared" si="106"/>
        <v>6.3000000000000042E-2</v>
      </c>
      <c r="X137" s="64">
        <f t="shared" si="107"/>
        <v>6.3000000000000042E-2</v>
      </c>
      <c r="Y137" s="64">
        <f t="shared" si="108"/>
        <v>6.3000000000000042E-2</v>
      </c>
      <c r="Z137" s="64">
        <f t="shared" si="66"/>
        <v>0.17567605473397654</v>
      </c>
      <c r="AA137" s="64">
        <f t="shared" si="98"/>
        <v>0.16646253915327969</v>
      </c>
      <c r="AB137" s="64">
        <f t="shared" si="67"/>
        <v>0.19091350891057327</v>
      </c>
      <c r="AC137" s="64">
        <f t="shared" si="68"/>
        <v>0.18678065901705704</v>
      </c>
      <c r="AD137" s="64">
        <f t="shared" si="69"/>
        <v>0.18288516966725826</v>
      </c>
      <c r="AE137" s="64">
        <f t="shared" si="70"/>
        <v>0.17919524696910691</v>
      </c>
      <c r="AF137" s="64">
        <f t="shared" si="71"/>
        <v>0.17568807103755532</v>
      </c>
      <c r="AG137" s="64">
        <f t="shared" si="72"/>
        <v>0.17234460862066397</v>
      </c>
      <c r="AH137" s="64">
        <f t="shared" si="73"/>
        <v>0.16914862966057298</v>
      </c>
      <c r="AI137" s="64">
        <f t="shared" si="74"/>
        <v>0.16608662223837234</v>
      </c>
      <c r="AJ137" s="64">
        <f t="shared" si="75"/>
        <v>0.16552417804877823</v>
      </c>
      <c r="AK137" s="356">
        <f>(1+O137)*'Projeções - Receitas'!N$34</f>
        <v>1959302808284.0466</v>
      </c>
      <c r="AL137" s="356">
        <f>(1+P137)*'Projeções - Receitas'!T$34</f>
        <v>2064423230316.7021</v>
      </c>
      <c r="AM137" s="356">
        <f>(1+Q137)*'Projeções - Receitas'!U$34</f>
        <v>2312154017954.7065</v>
      </c>
      <c r="AN137" s="356">
        <f>(1+R137)*'Projeções - Receitas'!V$34</f>
        <v>2589612500109.2715</v>
      </c>
      <c r="AO137" s="356">
        <f>(1+S137)*'Projeções - Receitas'!W$34</f>
        <v>2900366000122.3843</v>
      </c>
      <c r="AP137" s="356">
        <f>(1+T137)*'Projeções - Receitas'!X$34</f>
        <v>3248409920137.0708</v>
      </c>
      <c r="AQ137" s="356">
        <f>(1+U137)*'Projeções - Receitas'!Y$34</f>
        <v>3638219110553.5195</v>
      </c>
      <c r="AR137" s="356">
        <f>(1+V137)*'Projeções - Receitas'!Z$34</f>
        <v>4074805403819.9419</v>
      </c>
      <c r="AS137" s="356">
        <f>(1+W137)*'Projeções - Receitas'!AA$34</f>
        <v>4563782052278.3359</v>
      </c>
      <c r="AT137" s="356">
        <f>(1+X137)*'Projeções - Receitas'!AB$34</f>
        <v>5111435898551.7373</v>
      </c>
      <c r="AU137" s="356">
        <f>(1+Y137)*'Projeções - Receitas'!AC$34</f>
        <v>5724808206377.9463</v>
      </c>
      <c r="AV137" s="357">
        <f t="shared" si="76"/>
        <v>1719583975247.927</v>
      </c>
      <c r="AW137" s="357">
        <f t="shared" si="77"/>
        <v>1811843013735.6865</v>
      </c>
      <c r="AX137" s="357">
        <f t="shared" si="78"/>
        <v>2029264175383.9692</v>
      </c>
      <c r="AY137" s="357">
        <f t="shared" si="79"/>
        <v>2272775876430.0454</v>
      </c>
      <c r="AZ137" s="357">
        <f t="shared" si="80"/>
        <v>2545508981601.6514</v>
      </c>
      <c r="BA137" s="357">
        <f t="shared" si="81"/>
        <v>2850970059393.8496</v>
      </c>
      <c r="BB137" s="357">
        <f t="shared" si="82"/>
        <v>3193086466521.1118</v>
      </c>
      <c r="BC137" s="357">
        <f t="shared" si="83"/>
        <v>3576256842503.6455</v>
      </c>
      <c r="BD137" s="357">
        <f t="shared" si="84"/>
        <v>4005407663604.0835</v>
      </c>
      <c r="BE137" s="357">
        <f t="shared" si="85"/>
        <v>4486056583236.5752</v>
      </c>
      <c r="BF137" s="357">
        <f t="shared" si="86"/>
        <v>5024383373224.9639</v>
      </c>
      <c r="BG137" s="356">
        <f>(AK137*SUMPRODUCT(DA$10:DA$13,DA$28:DA$31)+AV137*SUMPRODUCT(DA$14:DA$23,DA$32:DA$41))*'Projeções - Receitas'!T$23+(AK137*DA$11*'Projeções - Receitas'!T$25)</f>
        <v>64040272803.241577</v>
      </c>
      <c r="BH137" s="356">
        <f>(AL137*SUMPRODUCT(DB$10:DB$13,DB$28:DB$31)+AW137*SUMPRODUCT(DB$14:DB$23,DB$32:DB$41))*'Projeções - Receitas'!U$23+(AL137*DB$11*'Projeções - Receitas'!U$25)</f>
        <v>51611561055.201767</v>
      </c>
      <c r="BI137" s="356">
        <f>(AM137*SUMPRODUCT(DC$10:DC$13,DC$28:DC$31)+AX137*SUMPRODUCT(DC$14:DC$23,DC$32:DC$41))*'Projeções - Receitas'!V$23+(AM137*DC$11*'Projeções - Receitas'!V$25)</f>
        <v>57107231242.997375</v>
      </c>
      <c r="BJ137" s="356">
        <f>(AN137*SUMPRODUCT(DD$10:DD$13,DD$28:DD$31)+AY137*SUMPRODUCT(DD$14:DD$23,DD$32:DD$41))*'Projeções - Receitas'!W$23+(AN137*DD$11*'Projeções - Receitas'!W$25)</f>
        <v>63131344501.567459</v>
      </c>
      <c r="BK137" s="356">
        <f>(AO137*SUMPRODUCT(DE$10:DE$13,DE$28:DE$31)+AZ137*SUMPRODUCT(DE$14:DE$23,DE$32:DE$41))*'Projeções - Receitas'!X$23+(AO137*DE$11*'Projeções - Receitas'!X$25)</f>
        <v>69758921485.052078</v>
      </c>
      <c r="BL137" s="356">
        <f>(AP137*SUMPRODUCT(DF$10:DF$13,DF$28:DF$31)+BA137*SUMPRODUCT(DF$14:DF$23,DF$32:DF$41))*'Projeções - Receitas'!Y$23+(AP137*DF$11*'Projeções - Receitas'!Y$25)</f>
        <v>77068025583.750443</v>
      </c>
      <c r="BM137" s="356">
        <f>(AQ137*SUMPRODUCT(DG$10:DG$13,DG$28:DG$31)+BB137*SUMPRODUCT(DG$14:DG$23,DG$32:DG$41))*'Projeções - Receitas'!Z$23+(AQ137*DG$11*'Projeções - Receitas'!Z$25)</f>
        <v>85133324127.558884</v>
      </c>
      <c r="BN137" s="356">
        <f>(AR137*SUMPRODUCT(DH$10:DH$13,DH$28:DH$31)+BC137*SUMPRODUCT(DH$14:DH$23,DH$32:DH$41))*'Projeções - Receitas'!AA$23+(AR137*DH$11*'Projeções - Receitas'!AA$25)</f>
        <v>94029396408.477783</v>
      </c>
      <c r="BO137" s="356">
        <f>(AS137*SUMPRODUCT(DI$10:DI$13,DI$28:DI$31)+BD137*SUMPRODUCT(DI$14:DI$23,DI$32:DI$41))*'Projeções - Receitas'!AB$23+(AS137*DI$11*'Projeções - Receitas'!AB$25)</f>
        <v>103838706759.58252</v>
      </c>
      <c r="BP137" s="356">
        <f>(AT137*SUMPRODUCT(DJ$10:DJ$13,DJ$28:DJ$31)+BE137*SUMPRODUCT(DJ$14:DJ$23,DJ$32:DJ$41))*'Projeções - Receitas'!AC$23+(AT137*DJ$11*'Projeções - Receitas'!AC$25)</f>
        <v>114654351834.70552</v>
      </c>
      <c r="BQ137" s="356">
        <f>(AU137*SUMPRODUCT(DK$10:DK$13,DK$28:DK$31)+BF137*SUMPRODUCT(DK$14:DK$23,DK$32:DK$41))*'Projeções - Receitas'!AD$23+(AU137*DK$11*'Projeções - Receitas'!AD$25)</f>
        <v>148242383737.60187</v>
      </c>
      <c r="BR137" s="357">
        <f>((BG137+'DRE + DCF'!T$12)*(1+'DRE + DCF'!T$15)+'DRE + DCF'!T$18)*(1+'DRE + DCF'!T$25)*'DRE + DCF'!T$33</f>
        <v>35616254554.665268</v>
      </c>
      <c r="BS137" s="357">
        <f>((BH137+'DRE + DCF'!U$12)*(1+'DRE + DCF'!U$15)+'DRE + DCF'!U$18)*(1+'DRE + DCF'!U$25)*'DRE + DCF'!U$33</f>
        <v>27156053246.151443</v>
      </c>
      <c r="BT137" s="357">
        <f>((BI137+'DRE + DCF'!V$12)*(1+'DRE + DCF'!V$15)+'DRE + DCF'!V$18)*(1+'DRE + DCF'!V$25)*'DRE + DCF'!V$33</f>
        <v>30137303181.312611</v>
      </c>
      <c r="BU137" s="357">
        <f>((BJ137+'DRE + DCF'!W$12)*(1+'DRE + DCF'!W$15)+'DRE + DCF'!W$18)*(1+'DRE + DCF'!W$25)*'DRE + DCF'!W$33</f>
        <v>33372593451.449905</v>
      </c>
      <c r="BV137" s="357">
        <f>((BK137+'DRE + DCF'!X$12)*(1+'DRE + DCF'!X$15)+'DRE + DCF'!X$18)*(1+'DRE + DCF'!X$25)*'DRE + DCF'!X$33</f>
        <v>36909935741.3713</v>
      </c>
      <c r="BW137" s="357">
        <f>((BL137+'DRE + DCF'!Y$12)*(1+'DRE + DCF'!Y$15)+'DRE + DCF'!Y$18)*(1+'DRE + DCF'!Y$25)*'DRE + DCF'!Y$33</f>
        <v>40799029407.67231</v>
      </c>
      <c r="BX137" s="357">
        <f>((BM137+'DRE + DCF'!Z$12)*(1+'DRE + DCF'!Z$15)+'DRE + DCF'!Z$18)*(1+'DRE + DCF'!Z$25)*'DRE + DCF'!Z$33</f>
        <v>45087514254.988068</v>
      </c>
      <c r="BY137" s="357">
        <f>((BN137+'DRE + DCF'!AA$12)*(1+'DRE + DCF'!AA$15)+'DRE + DCF'!AA$18)*(1+'DRE + DCF'!AA$25)*'DRE + DCF'!AA$33</f>
        <v>49819287490.102074</v>
      </c>
      <c r="BZ137" s="357">
        <f>((BO137+'DRE + DCF'!AB$12)*(1+'DRE + DCF'!AB$15)+'DRE + DCF'!AB$18)*(1+'DRE + DCF'!AB$25)*'DRE + DCF'!AB$33</f>
        <v>55042155868.306969</v>
      </c>
      <c r="CA137" s="357">
        <f>((BP137+'DRE + DCF'!AC$12)*(1+'DRE + DCF'!AC$15)+'DRE + DCF'!AC$18)*(1+'DRE + DCF'!AC$25)*'DRE + DCF'!AC$33</f>
        <v>60810627812.991867</v>
      </c>
      <c r="CB137" s="357">
        <f>((BQ137+'DRE + DCF'!AD$12)*(1+'DRE + DCF'!AD$15)+'DRE + DCF'!AD$18)*(1+'DRE + DCF'!AD$25)*'DRE + DCF'!AD$33</f>
        <v>78524551755.21994</v>
      </c>
      <c r="CC137" s="357">
        <f>BR137*(1-DA$47)+('DRE + DCF'!N$53*10^6)</f>
        <v>200356145732.22006</v>
      </c>
      <c r="CD137" s="357">
        <f>BS137*(1-DB$47)+('DRE + DCF'!T$53*10^6)</f>
        <v>201623572506.00381</v>
      </c>
      <c r="CE137" s="357">
        <f>BT137*(1-DC$47)+('DRE + DCF'!U$53*10^6)</f>
        <v>220710718354.70682</v>
      </c>
      <c r="CF137" s="357">
        <f>BU137*(1-DD$47)+('DRE + DCF'!V$53*10^6)</f>
        <v>241844764684.60922</v>
      </c>
      <c r="CG137" s="357">
        <f>BV137*(1-DE$47)+('DRE + DCF'!W$53*10^6)</f>
        <v>265216964014.76471</v>
      </c>
      <c r="CH137" s="357">
        <f>BW137*(1-DF$47)+('DRE + DCF'!X$53*10^6)</f>
        <v>291049808947.92963</v>
      </c>
      <c r="CI137" s="357">
        <f>BX137*(1-DG$47)+('DRE + DCF'!Y$53*10^6)</f>
        <v>319595848772.55902</v>
      </c>
      <c r="CJ137" s="357">
        <f>BY137*(1-DH$47)+('DRE + DCF'!Z$53*10^6)</f>
        <v>351135371263.35724</v>
      </c>
      <c r="CK137" s="357">
        <f>BZ137*(1-DI$47)+('DRE + DCF'!AA$53*10^6)</f>
        <v>385978740106.19897</v>
      </c>
      <c r="CL137" s="357">
        <f>CA137*(1-DJ$47)+('DRE + DCF'!AB$53*10^6)</f>
        <v>424470561589.20886</v>
      </c>
      <c r="CM137" s="357">
        <f>CB137*(1-DK$47)+('DRE + DCF'!AC$53*10^6)</f>
        <v>473797086423.80493</v>
      </c>
      <c r="CN137" s="357">
        <f t="shared" si="87"/>
        <v>1140486368706.4021</v>
      </c>
      <c r="CO137" s="357">
        <f t="shared" si="88"/>
        <v>1211224900999.1831</v>
      </c>
      <c r="CP137" s="357">
        <f t="shared" si="89"/>
        <v>1156077008977.3533</v>
      </c>
      <c r="CQ137" s="357">
        <f t="shared" si="90"/>
        <v>1294806250054.6357</v>
      </c>
      <c r="CR137" s="357">
        <f t="shared" si="91"/>
        <v>1450183000061.1921</v>
      </c>
      <c r="CS137" s="357">
        <f t="shared" si="92"/>
        <v>1624204960068.5354</v>
      </c>
      <c r="CT137" s="357">
        <f t="shared" si="93"/>
        <v>1819109555276.7598</v>
      </c>
      <c r="CU137" s="357">
        <f t="shared" si="94"/>
        <v>2037402701909.9709</v>
      </c>
      <c r="CV137" s="357">
        <f t="shared" si="95"/>
        <v>2281891026139.168</v>
      </c>
      <c r="CW137" s="357">
        <f t="shared" si="96"/>
        <v>2555717949275.8687</v>
      </c>
      <c r="CX137" s="358">
        <f t="shared" si="97"/>
        <v>2862404103188.9731</v>
      </c>
    </row>
    <row r="138" spans="4:102" ht="30" customHeight="1" x14ac:dyDescent="0.25">
      <c r="D138" s="355">
        <f t="shared" si="55"/>
        <v>1.8415818392532757E-2</v>
      </c>
      <c r="E138" s="64">
        <f t="shared" si="56"/>
        <v>9.2040725346382302E-3</v>
      </c>
      <c r="F138" s="64">
        <f t="shared" si="57"/>
        <v>3.36446955660403E-2</v>
      </c>
      <c r="G138" s="64">
        <f t="shared" si="58"/>
        <v>2.9513670136852771E-2</v>
      </c>
      <c r="H138" s="64">
        <f t="shared" si="59"/>
        <v>2.5619891561827868E-2</v>
      </c>
      <c r="I138" s="64">
        <f t="shared" si="60"/>
        <v>2.1931583245602487E-2</v>
      </c>
      <c r="J138" s="64">
        <f t="shared" si="61"/>
        <v>1.8425936641782548E-2</v>
      </c>
      <c r="K138" s="64">
        <f t="shared" si="62"/>
        <v>1.50839272416462E-2</v>
      </c>
      <c r="L138" s="64">
        <f t="shared" si="63"/>
        <v>1.1889332515001627E-2</v>
      </c>
      <c r="M138" s="64">
        <f t="shared" si="64"/>
        <v>8.8286469957806479E-3</v>
      </c>
      <c r="N138" s="64">
        <f t="shared" si="65"/>
        <v>8.2674504315646546E-3</v>
      </c>
      <c r="O138" s="64">
        <f t="shared" si="109"/>
        <v>6.3500000000000043E-2</v>
      </c>
      <c r="P138" s="64">
        <f t="shared" si="109"/>
        <v>6.3500000000000043E-2</v>
      </c>
      <c r="Q138" s="64">
        <f t="shared" si="100"/>
        <v>6.3500000000000043E-2</v>
      </c>
      <c r="R138" s="64">
        <f t="shared" si="101"/>
        <v>6.3500000000000043E-2</v>
      </c>
      <c r="S138" s="64">
        <f t="shared" si="102"/>
        <v>6.3500000000000043E-2</v>
      </c>
      <c r="T138" s="64">
        <f t="shared" si="103"/>
        <v>6.3500000000000043E-2</v>
      </c>
      <c r="U138" s="64">
        <f t="shared" si="104"/>
        <v>6.3500000000000043E-2</v>
      </c>
      <c r="V138" s="64">
        <f t="shared" si="105"/>
        <v>6.3500000000000043E-2</v>
      </c>
      <c r="W138" s="64">
        <f t="shared" si="106"/>
        <v>6.3500000000000043E-2</v>
      </c>
      <c r="X138" s="64">
        <f t="shared" si="107"/>
        <v>6.3500000000000043E-2</v>
      </c>
      <c r="Y138" s="64">
        <f t="shared" si="108"/>
        <v>6.3500000000000043E-2</v>
      </c>
      <c r="Z138" s="64">
        <f t="shared" si="66"/>
        <v>0.17560329663434002</v>
      </c>
      <c r="AA138" s="64">
        <f t="shared" si="98"/>
        <v>0.16639155077644549</v>
      </c>
      <c r="AB138" s="64">
        <f t="shared" si="67"/>
        <v>0.19083217380784756</v>
      </c>
      <c r="AC138" s="64">
        <f t="shared" si="68"/>
        <v>0.18670114837866003</v>
      </c>
      <c r="AD138" s="64">
        <f t="shared" si="69"/>
        <v>0.18280736980363513</v>
      </c>
      <c r="AE138" s="64">
        <f t="shared" si="70"/>
        <v>0.17911906148740975</v>
      </c>
      <c r="AF138" s="64">
        <f t="shared" si="71"/>
        <v>0.17561341488358981</v>
      </c>
      <c r="AG138" s="64">
        <f t="shared" si="72"/>
        <v>0.17227140548345346</v>
      </c>
      <c r="AH138" s="64">
        <f t="shared" si="73"/>
        <v>0.16907681075680889</v>
      </c>
      <c r="AI138" s="64">
        <f t="shared" si="74"/>
        <v>0.16601612523758791</v>
      </c>
      <c r="AJ138" s="64">
        <f t="shared" si="75"/>
        <v>0.16545492867337191</v>
      </c>
      <c r="AK138" s="356">
        <f>(1+O138)*'Projeções - Receitas'!N$34</f>
        <v>1960224399445.0461</v>
      </c>
      <c r="AL138" s="356">
        <f>(1+P138)*'Projeções - Receitas'!T$34</f>
        <v>2065394266643.2859</v>
      </c>
      <c r="AM138" s="356">
        <f>(1+Q138)*'Projeções - Receitas'!U$34</f>
        <v>2313241578640.4805</v>
      </c>
      <c r="AN138" s="356">
        <f>(1+R138)*'Projeções - Receitas'!V$34</f>
        <v>2590830568077.3384</v>
      </c>
      <c r="AO138" s="356">
        <f>(1+S138)*'Projeções - Receitas'!W$34</f>
        <v>2901730236246.6191</v>
      </c>
      <c r="AP138" s="356">
        <f>(1+T138)*'Projeções - Receitas'!X$34</f>
        <v>3249937864596.2139</v>
      </c>
      <c r="AQ138" s="356">
        <f>(1+U138)*'Projeções - Receitas'!Y$34</f>
        <v>3639930408347.7598</v>
      </c>
      <c r="AR138" s="356">
        <f>(1+V138)*'Projeções - Receitas'!Z$34</f>
        <v>4076722057349.4912</v>
      </c>
      <c r="AS138" s="356">
        <f>(1+W138)*'Projeções - Receitas'!AA$34</f>
        <v>4565928704231.4307</v>
      </c>
      <c r="AT138" s="356">
        <f>(1+X138)*'Projeções - Receitas'!AB$34</f>
        <v>5113840148739.2031</v>
      </c>
      <c r="AU138" s="356">
        <f>(1+Y138)*'Projeções - Receitas'!AC$34</f>
        <v>5727500966587.9082</v>
      </c>
      <c r="AV138" s="357">
        <f t="shared" si="76"/>
        <v>1720392810607.8745</v>
      </c>
      <c r="AW138" s="357">
        <f t="shared" si="77"/>
        <v>1812695244692.2888</v>
      </c>
      <c r="AX138" s="357">
        <f t="shared" si="78"/>
        <v>2030218674055.3635</v>
      </c>
      <c r="AY138" s="357">
        <f t="shared" si="79"/>
        <v>2273844914942.0073</v>
      </c>
      <c r="AZ138" s="357">
        <f t="shared" si="80"/>
        <v>2546706304735.0483</v>
      </c>
      <c r="BA138" s="357">
        <f t="shared" si="81"/>
        <v>2852311061303.2549</v>
      </c>
      <c r="BB138" s="357">
        <f t="shared" si="82"/>
        <v>3194588388659.6455</v>
      </c>
      <c r="BC138" s="357">
        <f t="shared" si="83"/>
        <v>3577938995298.8032</v>
      </c>
      <c r="BD138" s="357">
        <f t="shared" si="84"/>
        <v>4007291674734.6602</v>
      </c>
      <c r="BE138" s="357">
        <f t="shared" si="85"/>
        <v>4488166675702.8193</v>
      </c>
      <c r="BF138" s="357">
        <f t="shared" si="86"/>
        <v>5026746676787.1592</v>
      </c>
      <c r="BG138" s="356">
        <f>(AK138*SUMPRODUCT(DA$10:DA$13,DA$28:DA$31)+AV138*SUMPRODUCT(DA$14:DA$23,DA$32:DA$41))*'Projeções - Receitas'!T$23+(AK138*DA$11*'Projeções - Receitas'!T$25)</f>
        <v>64070395226.9496</v>
      </c>
      <c r="BH138" s="356">
        <f>(AL138*SUMPRODUCT(DB$10:DB$13,DB$28:DB$31)+AW138*SUMPRODUCT(DB$14:DB$23,DB$32:DB$41))*'Projeções - Receitas'!U$23+(AL138*DB$11*'Projeções - Receitas'!U$25)</f>
        <v>51635837424.465714</v>
      </c>
      <c r="BI138" s="356">
        <f>(AM138*SUMPRODUCT(DC$10:DC$13,DC$28:DC$31)+AX138*SUMPRODUCT(DC$14:DC$23,DC$32:DC$41))*'Projeções - Receitas'!V$23+(AM138*DC$11*'Projeções - Receitas'!V$25)</f>
        <v>57134092593.535019</v>
      </c>
      <c r="BJ138" s="356">
        <f>(AN138*SUMPRODUCT(DD$10:DD$13,DD$28:DD$31)+AY138*SUMPRODUCT(DD$14:DD$23,DD$32:DD$41))*'Projeções - Receitas'!W$23+(AN138*DD$11*'Projeções - Receitas'!W$25)</f>
        <v>63161039395.50045</v>
      </c>
      <c r="BK138" s="356">
        <f>(AO138*SUMPRODUCT(DE$10:DE$13,DE$28:DE$31)+AZ138*SUMPRODUCT(DE$14:DE$23,DE$32:DE$41))*'Projeções - Receitas'!X$23+(AO138*DE$11*'Projeções - Receitas'!X$25)</f>
        <v>69791733771.733688</v>
      </c>
      <c r="BL138" s="356">
        <f>(AP138*SUMPRODUCT(DF$10:DF$13,DF$28:DF$31)+BA138*SUMPRODUCT(DF$14:DF$23,DF$32:DF$41))*'Projeções - Receitas'!Y$23+(AP138*DF$11*'Projeções - Receitas'!Y$25)</f>
        <v>77104275830.967636</v>
      </c>
      <c r="BM138" s="356">
        <f>(AQ138*SUMPRODUCT(DG$10:DG$13,DG$28:DG$31)+BB138*SUMPRODUCT(DG$14:DG$23,DG$32:DG$41))*'Projeções - Receitas'!Z$23+(AQ138*DG$11*'Projeções - Receitas'!Z$25)</f>
        <v>85173368024.138153</v>
      </c>
      <c r="BN138" s="356">
        <f>(AR138*SUMPRODUCT(DH$10:DH$13,DH$28:DH$31)+BC138*SUMPRODUCT(DH$14:DH$23,DH$32:DH$41))*'Projeções - Receitas'!AA$23+(AR138*DH$11*'Projeções - Receitas'!AA$25)</f>
        <v>94073624722.875</v>
      </c>
      <c r="BO138" s="356">
        <f>(AS138*SUMPRODUCT(DI$10:DI$13,DI$28:DI$31)+BD138*SUMPRODUCT(DI$14:DI$23,DI$32:DI$41))*'Projeções - Receitas'!AB$23+(AS138*DI$11*'Projeções - Receitas'!AB$25)</f>
        <v>103887549048.74504</v>
      </c>
      <c r="BP138" s="356">
        <f>(AT138*SUMPRODUCT(DJ$10:DJ$13,DJ$28:DJ$31)+BE138*SUMPRODUCT(DJ$14:DJ$23,DJ$32:DJ$41))*'Projeções - Receitas'!AC$23+(AT138*DJ$11*'Projeções - Receitas'!AC$25)</f>
        <v>114708281445.16406</v>
      </c>
      <c r="BQ138" s="356">
        <f>(AU138*SUMPRODUCT(DK$10:DK$13,DK$28:DK$31)+BF138*SUMPRODUCT(DK$14:DK$23,DK$32:DK$41))*'Projeções - Receitas'!AD$23+(AU138*DK$11*'Projeções - Receitas'!AD$25)</f>
        <v>148312112046.03903</v>
      </c>
      <c r="BR138" s="357">
        <f>((BG138+'DRE + DCF'!T$12)*(1+'DRE + DCF'!T$15)+'DRE + DCF'!T$18)*(1+'DRE + DCF'!T$25)*'DRE + DCF'!T$33</f>
        <v>35634701190.568825</v>
      </c>
      <c r="BS138" s="357">
        <f>((BH138+'DRE + DCF'!U$12)*(1+'DRE + DCF'!U$15)+'DRE + DCF'!U$18)*(1+'DRE + DCF'!U$25)*'DRE + DCF'!U$33</f>
        <v>27170742777.436741</v>
      </c>
      <c r="BT138" s="357">
        <f>((BI138+'DRE + DCF'!V$12)*(1+'DRE + DCF'!V$15)+'DRE + DCF'!V$18)*(1+'DRE + DCF'!V$25)*'DRE + DCF'!V$33</f>
        <v>30153538419.017776</v>
      </c>
      <c r="BU138" s="357">
        <f>((BJ138+'DRE + DCF'!W$12)*(1+'DRE + DCF'!W$15)+'DRE + DCF'!W$18)*(1+'DRE + DCF'!W$25)*'DRE + DCF'!W$33</f>
        <v>33390520905.913826</v>
      </c>
      <c r="BV138" s="357">
        <f>((BK138+'DRE + DCF'!X$12)*(1+'DRE + DCF'!X$15)+'DRE + DCF'!X$18)*(1+'DRE + DCF'!X$25)*'DRE + DCF'!X$33</f>
        <v>36929722690.0345</v>
      </c>
      <c r="BW138" s="357">
        <f>((BL138+'DRE + DCF'!Y$12)*(1+'DRE + DCF'!Y$15)+'DRE + DCF'!Y$18)*(1+'DRE + DCF'!Y$25)*'DRE + DCF'!Y$33</f>
        <v>40820864660.181618</v>
      </c>
      <c r="BX138" s="357">
        <f>((BM138+'DRE + DCF'!Z$12)*(1+'DRE + DCF'!Z$15)+'DRE + DCF'!Z$18)*(1+'DRE + DCF'!Z$25)*'DRE + DCF'!Z$33</f>
        <v>45111607091.197678</v>
      </c>
      <c r="BY138" s="357">
        <f>((BN138+'DRE + DCF'!AA$12)*(1+'DRE + DCF'!AA$15)+'DRE + DCF'!AA$18)*(1+'DRE + DCF'!AA$25)*'DRE + DCF'!AA$33</f>
        <v>49845867538.667252</v>
      </c>
      <c r="BZ138" s="357">
        <f>((BO138+'DRE + DCF'!AB$12)*(1+'DRE + DCF'!AB$15)+'DRE + DCF'!AB$18)*(1+'DRE + DCF'!AB$25)*'DRE + DCF'!AB$33</f>
        <v>55071475236.658028</v>
      </c>
      <c r="CA138" s="357">
        <f>((BP138+'DRE + DCF'!AC$12)*(1+'DRE + DCF'!AC$15)+'DRE + DCF'!AC$18)*(1+'DRE + DCF'!AC$25)*'DRE + DCF'!AC$33</f>
        <v>60842963979.387604</v>
      </c>
      <c r="CB138" s="357">
        <f>((BQ138+'DRE + DCF'!AD$12)*(1+'DRE + DCF'!AD$15)+'DRE + DCF'!AD$18)*(1+'DRE + DCF'!AD$25)*'DRE + DCF'!AD$33</f>
        <v>78565460968.437607</v>
      </c>
      <c r="CC138" s="357">
        <f>BR138*(1-DA$47)+('DRE + DCF'!N$53*10^6)</f>
        <v>200367367976.89911</v>
      </c>
      <c r="CD138" s="357">
        <f>BS138*(1-DB$47)+('DRE + DCF'!T$53*10^6)</f>
        <v>201632386224.77499</v>
      </c>
      <c r="CE138" s="357">
        <f>BT138*(1-DC$47)+('DRE + DCF'!U$53*10^6)</f>
        <v>220720459497.32993</v>
      </c>
      <c r="CF138" s="357">
        <f>BU138*(1-DD$47)+('DRE + DCF'!V$53*10^6)</f>
        <v>241855521157.2876</v>
      </c>
      <c r="CG138" s="357">
        <f>BV138*(1-DE$47)+('DRE + DCF'!W$53*10^6)</f>
        <v>265228836183.96262</v>
      </c>
      <c r="CH138" s="357">
        <f>BW138*(1-DF$47)+('DRE + DCF'!X$53*10^6)</f>
        <v>291062910099.43518</v>
      </c>
      <c r="CI138" s="357">
        <f>BX138*(1-DG$47)+('DRE + DCF'!Y$53*10^6)</f>
        <v>319610304474.28479</v>
      </c>
      <c r="CJ138" s="357">
        <f>BY138*(1-DH$47)+('DRE + DCF'!Z$53*10^6)</f>
        <v>351151319292.4964</v>
      </c>
      <c r="CK138" s="357">
        <f>BZ138*(1-DI$47)+('DRE + DCF'!AA$53*10^6)</f>
        <v>385996331727.20959</v>
      </c>
      <c r="CL138" s="357">
        <f>CA138*(1-DJ$47)+('DRE + DCF'!AB$53*10^6)</f>
        <v>424489963289.04633</v>
      </c>
      <c r="CM138" s="357">
        <f>CB138*(1-DK$47)+('DRE + DCF'!AC$53*10^6)</f>
        <v>473821631951.73553</v>
      </c>
      <c r="CN138" s="357">
        <f t="shared" si="87"/>
        <v>1141022815728.3716</v>
      </c>
      <c r="CO138" s="357">
        <f t="shared" si="88"/>
        <v>1211794621084.3191</v>
      </c>
      <c r="CP138" s="357">
        <f t="shared" si="89"/>
        <v>1156620789320.2402</v>
      </c>
      <c r="CQ138" s="357">
        <f t="shared" si="90"/>
        <v>1295415284038.6692</v>
      </c>
      <c r="CR138" s="357">
        <f t="shared" si="91"/>
        <v>1450865118123.3096</v>
      </c>
      <c r="CS138" s="357">
        <f t="shared" si="92"/>
        <v>1624968932298.1069</v>
      </c>
      <c r="CT138" s="357">
        <f t="shared" si="93"/>
        <v>1819965204173.8799</v>
      </c>
      <c r="CU138" s="357">
        <f t="shared" si="94"/>
        <v>2038361028674.7456</v>
      </c>
      <c r="CV138" s="357">
        <f t="shared" si="95"/>
        <v>2282964352115.7153</v>
      </c>
      <c r="CW138" s="357">
        <f t="shared" si="96"/>
        <v>2556920074369.6016</v>
      </c>
      <c r="CX138" s="358">
        <f t="shared" si="97"/>
        <v>2863750483293.9541</v>
      </c>
    </row>
    <row r="139" spans="4:102" ht="30" customHeight="1" x14ac:dyDescent="0.25">
      <c r="D139" s="355">
        <f t="shared" ref="D139:D202" si="110">ABS(Z139-DA$46)</f>
        <v>1.8343128674568887E-2</v>
      </c>
      <c r="E139" s="64">
        <f t="shared" ref="E139:E202" si="111">ABS(AA139-DB$46)</f>
        <v>9.1331508762033109E-3</v>
      </c>
      <c r="F139" s="64">
        <f t="shared" ref="F139:F202" si="112">ABS(AB139-DC$46)</f>
        <v>3.3563436906080352E-2</v>
      </c>
      <c r="G139" s="64">
        <f t="shared" ref="G139:G202" si="113">ABS(AC139-DD$46)</f>
        <v>2.9434234226499351E-2</v>
      </c>
      <c r="H139" s="64">
        <f t="shared" ref="H139:H202" si="114">ABS(AD139-DE$46)</f>
        <v>2.5542164818377344E-2</v>
      </c>
      <c r="I139" s="64">
        <f t="shared" ref="I139:I202" si="115">ABS(AE139-DF$46)</f>
        <v>2.1855469366801744E-2</v>
      </c>
      <c r="J139" s="64">
        <f t="shared" ref="J139:J202" si="116">ABS(AF139-DG$46)</f>
        <v>1.8351350653375287E-2</v>
      </c>
      <c r="K139" s="64">
        <f t="shared" ref="K139:K202" si="117">ABS(AG139-DH$46)</f>
        <v>1.501079290437668E-2</v>
      </c>
      <c r="L139" s="64">
        <f t="shared" ref="L139:L202" si="118">ABS(AH139-DI$46)</f>
        <v>1.1817581110207281E-2</v>
      </c>
      <c r="M139" s="64">
        <f t="shared" ref="M139:M202" si="119">ABS(AI139-DJ$46)</f>
        <v>8.7582162515758566E-3</v>
      </c>
      <c r="N139" s="64">
        <f t="shared" ref="N139:N202" si="120">ABS(AJ139-DK$46)</f>
        <v>8.1982661401578116E-3</v>
      </c>
      <c r="O139" s="64">
        <f t="shared" si="109"/>
        <v>6.4000000000000043E-2</v>
      </c>
      <c r="P139" s="64">
        <f t="shared" si="109"/>
        <v>6.4000000000000043E-2</v>
      </c>
      <c r="Q139" s="64">
        <f t="shared" si="100"/>
        <v>6.4000000000000043E-2</v>
      </c>
      <c r="R139" s="64">
        <f t="shared" si="101"/>
        <v>6.4000000000000043E-2</v>
      </c>
      <c r="S139" s="64">
        <f t="shared" si="102"/>
        <v>6.4000000000000043E-2</v>
      </c>
      <c r="T139" s="64">
        <f t="shared" si="103"/>
        <v>6.4000000000000043E-2</v>
      </c>
      <c r="U139" s="64">
        <f t="shared" si="104"/>
        <v>6.4000000000000043E-2</v>
      </c>
      <c r="V139" s="64">
        <f t="shared" si="105"/>
        <v>6.4000000000000043E-2</v>
      </c>
      <c r="W139" s="64">
        <f t="shared" si="106"/>
        <v>6.4000000000000043E-2</v>
      </c>
      <c r="X139" s="64">
        <f t="shared" si="107"/>
        <v>6.4000000000000043E-2</v>
      </c>
      <c r="Y139" s="64">
        <f t="shared" si="108"/>
        <v>6.4000000000000043E-2</v>
      </c>
      <c r="Z139" s="64">
        <f t="shared" ref="Z139:Z202" si="121">CC139/CN139</f>
        <v>0.17553060691637615</v>
      </c>
      <c r="AA139" s="64">
        <f t="shared" si="98"/>
        <v>0.16632062911801057</v>
      </c>
      <c r="AB139" s="64">
        <f t="shared" ref="AB139:AB202" si="122">CE139/CP139</f>
        <v>0.19075091514788761</v>
      </c>
      <c r="AC139" s="64">
        <f t="shared" ref="AC139:AC202" si="123">CF139/CQ139</f>
        <v>0.18662171246830661</v>
      </c>
      <c r="AD139" s="64">
        <f t="shared" ref="AD139:AD202" si="124">CG139/CR139</f>
        <v>0.1827296430601846</v>
      </c>
      <c r="AE139" s="64">
        <f t="shared" ref="AE139:AE202" si="125">CH139/CS139</f>
        <v>0.179042947608609</v>
      </c>
      <c r="AF139" s="64">
        <f t="shared" ref="AF139:AF202" si="126">CI139/CT139</f>
        <v>0.17553882889518255</v>
      </c>
      <c r="AG139" s="64">
        <f t="shared" ref="AG139:AG202" si="127">CJ139/CU139</f>
        <v>0.17219827114618394</v>
      </c>
      <c r="AH139" s="64">
        <f t="shared" ref="AH139:AH202" si="128">CK139/CV139</f>
        <v>0.16900505935201454</v>
      </c>
      <c r="AI139" s="64">
        <f t="shared" ref="AI139:AI202" si="129">CL139/CW139</f>
        <v>0.16594569449338312</v>
      </c>
      <c r="AJ139" s="64">
        <f t="shared" ref="AJ139:AJ202" si="130">CM139/CX139</f>
        <v>0.16538574438196507</v>
      </c>
      <c r="AK139" s="356">
        <f>(1+O139)*'Projeções - Receitas'!N$34</f>
        <v>1961145990606.0452</v>
      </c>
      <c r="AL139" s="356">
        <f>(1+P139)*'Projeções - Receitas'!T$34</f>
        <v>2066365302969.8694</v>
      </c>
      <c r="AM139" s="356">
        <f>(1+Q139)*'Projeções - Receitas'!U$34</f>
        <v>2314329139326.2539</v>
      </c>
      <c r="AN139" s="356">
        <f>(1+R139)*'Projeções - Receitas'!V$34</f>
        <v>2592048636045.4048</v>
      </c>
      <c r="AO139" s="356">
        <f>(1+S139)*'Projeções - Receitas'!W$34</f>
        <v>2903094472370.8535</v>
      </c>
      <c r="AP139" s="356">
        <f>(1+T139)*'Projeções - Receitas'!X$34</f>
        <v>3251465809055.356</v>
      </c>
      <c r="AQ139" s="356">
        <f>(1+U139)*'Projeções - Receitas'!Y$34</f>
        <v>3641641706141.999</v>
      </c>
      <c r="AR139" s="356">
        <f>(1+V139)*'Projeções - Receitas'!Z$34</f>
        <v>4078638710879.0396</v>
      </c>
      <c r="AS139" s="356">
        <f>(1+W139)*'Projeções - Receitas'!AA$34</f>
        <v>4568075356184.5244</v>
      </c>
      <c r="AT139" s="356">
        <f>(1+X139)*'Projeções - Receitas'!AB$34</f>
        <v>5116244398926.668</v>
      </c>
      <c r="AU139" s="356">
        <f>(1+Y139)*'Projeções - Receitas'!AC$34</f>
        <v>5730193726797.8701</v>
      </c>
      <c r="AV139" s="357">
        <f t="shared" ref="AV139:AV202" si="131">AK139*DA$49</f>
        <v>1721201645967.8218</v>
      </c>
      <c r="AW139" s="357">
        <f t="shared" ref="AW139:AW202" si="132">AL139*DB$49</f>
        <v>1813547475648.8906</v>
      </c>
      <c r="AX139" s="357">
        <f t="shared" ref="AX139:AX202" si="133">AM139*DC$49</f>
        <v>2031173172726.7576</v>
      </c>
      <c r="AY139" s="357">
        <f t="shared" ref="AY139:AY202" si="134">AN139*DD$49</f>
        <v>2274913953453.9688</v>
      </c>
      <c r="AZ139" s="357">
        <f t="shared" ref="AZ139:AZ202" si="135">AO139*DE$49</f>
        <v>2547903627868.4453</v>
      </c>
      <c r="BA139" s="357">
        <f t="shared" ref="BA139:BA202" si="136">AP139*DF$49</f>
        <v>2853652063212.6587</v>
      </c>
      <c r="BB139" s="357">
        <f t="shared" ref="BB139:BB202" si="137">AQ139*DG$49</f>
        <v>3196090310798.1782</v>
      </c>
      <c r="BC139" s="357">
        <f t="shared" ref="BC139:BC202" si="138">AR139*DH$49</f>
        <v>3579621148093.96</v>
      </c>
      <c r="BD139" s="357">
        <f t="shared" ref="BD139:BD202" si="139">AS139*DI$49</f>
        <v>4009175685865.2354</v>
      </c>
      <c r="BE139" s="357">
        <f t="shared" ref="BE139:BE202" si="140">AT139*DJ$49</f>
        <v>4490276768169.0645</v>
      </c>
      <c r="BF139" s="357">
        <f t="shared" ref="BF139:BF202" si="141">AU139*DK$49</f>
        <v>5029109980349.3535</v>
      </c>
      <c r="BG139" s="356">
        <f>(AK139*SUMPRODUCT(DA$10:DA$13,DA$28:DA$31)+AV139*SUMPRODUCT(DA$14:DA$23,DA$32:DA$41))*'Projeções - Receitas'!T$23+(AK139*DA$11*'Projeções - Receitas'!T$25)</f>
        <v>64100517650.657616</v>
      </c>
      <c r="BH139" s="356">
        <f>(AL139*SUMPRODUCT(DB$10:DB$13,DB$28:DB$31)+AW139*SUMPRODUCT(DB$14:DB$23,DB$32:DB$41))*'Projeções - Receitas'!U$23+(AL139*DB$11*'Projeções - Receitas'!U$25)</f>
        <v>51660113793.729668</v>
      </c>
      <c r="BI139" s="356">
        <f>(AM139*SUMPRODUCT(DC$10:DC$13,DC$28:DC$31)+AX139*SUMPRODUCT(DC$14:DC$23,DC$32:DC$41))*'Projeções - Receitas'!V$23+(AM139*DC$11*'Projeções - Receitas'!V$25)</f>
        <v>57160953944.072662</v>
      </c>
      <c r="BJ139" s="356">
        <f>(AN139*SUMPRODUCT(DD$10:DD$13,DD$28:DD$31)+AY139*SUMPRODUCT(DD$14:DD$23,DD$32:DD$41))*'Projeções - Receitas'!W$23+(AN139*DD$11*'Projeções - Receitas'!W$25)</f>
        <v>63190734289.433472</v>
      </c>
      <c r="BK139" s="356">
        <f>(AO139*SUMPRODUCT(DE$10:DE$13,DE$28:DE$31)+AZ139*SUMPRODUCT(DE$14:DE$23,DE$32:DE$41))*'Projeções - Receitas'!X$23+(AO139*DE$11*'Projeções - Receitas'!X$25)</f>
        <v>69824546058.415283</v>
      </c>
      <c r="BL139" s="356">
        <f>(AP139*SUMPRODUCT(DF$10:DF$13,DF$28:DF$31)+BA139*SUMPRODUCT(DF$14:DF$23,DF$32:DF$41))*'Projeções - Receitas'!Y$23+(AP139*DF$11*'Projeções - Receitas'!Y$25)</f>
        <v>77140526078.184814</v>
      </c>
      <c r="BM139" s="356">
        <f>(AQ139*SUMPRODUCT(DG$10:DG$13,DG$28:DG$31)+BB139*SUMPRODUCT(DG$14:DG$23,DG$32:DG$41))*'Projeções - Receitas'!Z$23+(AQ139*DG$11*'Projeções - Receitas'!Z$25)</f>
        <v>85213411920.717438</v>
      </c>
      <c r="BN139" s="356">
        <f>(AR139*SUMPRODUCT(DH$10:DH$13,DH$28:DH$31)+BC139*SUMPRODUCT(DH$14:DH$23,DH$32:DH$41))*'Projeções - Receitas'!AA$23+(AR139*DH$11*'Projeções - Receitas'!AA$25)</f>
        <v>94117853037.272247</v>
      </c>
      <c r="BO139" s="356">
        <f>(AS139*SUMPRODUCT(DI$10:DI$13,DI$28:DI$31)+BD139*SUMPRODUCT(DI$14:DI$23,DI$32:DI$41))*'Projeções - Receitas'!AB$23+(AS139*DI$11*'Projeções - Receitas'!AB$25)</f>
        <v>103936391337.90762</v>
      </c>
      <c r="BP139" s="356">
        <f>(AT139*SUMPRODUCT(DJ$10:DJ$13,DJ$28:DJ$31)+BE139*SUMPRODUCT(DJ$14:DJ$23,DJ$32:DJ$41))*'Projeções - Receitas'!AC$23+(AT139*DJ$11*'Projeções - Receitas'!AC$25)</f>
        <v>114762211055.62242</v>
      </c>
      <c r="BQ139" s="356">
        <f>(AU139*SUMPRODUCT(DK$10:DK$13,DK$28:DK$31)+BF139*SUMPRODUCT(DK$14:DK$23,DK$32:DK$41))*'Projeções - Receitas'!AD$23+(AU139*DK$11*'Projeções - Receitas'!AD$25)</f>
        <v>148381840354.47632</v>
      </c>
      <c r="BR139" s="357">
        <f>((BG139+'DRE + DCF'!T$12)*(1+'DRE + DCF'!T$15)+'DRE + DCF'!T$18)*(1+'DRE + DCF'!T$25)*'DRE + DCF'!T$33</f>
        <v>35653147826.472366</v>
      </c>
      <c r="BS139" s="357">
        <f>((BH139+'DRE + DCF'!U$12)*(1+'DRE + DCF'!U$15)+'DRE + DCF'!U$18)*(1+'DRE + DCF'!U$25)*'DRE + DCF'!U$33</f>
        <v>27185432308.722031</v>
      </c>
      <c r="BT139" s="357">
        <f>((BI139+'DRE + DCF'!V$12)*(1+'DRE + DCF'!V$15)+'DRE + DCF'!V$18)*(1+'DRE + DCF'!V$25)*'DRE + DCF'!V$33</f>
        <v>30169773656.722939</v>
      </c>
      <c r="BU139" s="357">
        <f>((BJ139+'DRE + DCF'!W$12)*(1+'DRE + DCF'!W$15)+'DRE + DCF'!W$18)*(1+'DRE + DCF'!W$25)*'DRE + DCF'!W$33</f>
        <v>33408448360.377766</v>
      </c>
      <c r="BV139" s="357">
        <f>((BK139+'DRE + DCF'!X$12)*(1+'DRE + DCF'!X$15)+'DRE + DCF'!X$18)*(1+'DRE + DCF'!X$25)*'DRE + DCF'!X$33</f>
        <v>36949509638.697678</v>
      </c>
      <c r="BW139" s="357">
        <f>((BL139+'DRE + DCF'!Y$12)*(1+'DRE + DCF'!Y$15)+'DRE + DCF'!Y$18)*(1+'DRE + DCF'!Y$25)*'DRE + DCF'!Y$33</f>
        <v>40842699912.690895</v>
      </c>
      <c r="BX139" s="357">
        <f>((BM139+'DRE + DCF'!Z$12)*(1+'DRE + DCF'!Z$15)+'DRE + DCF'!Z$18)*(1+'DRE + DCF'!Z$25)*'DRE + DCF'!Z$33</f>
        <v>45135699927.407265</v>
      </c>
      <c r="BY139" s="357">
        <f>((BN139+'DRE + DCF'!AA$12)*(1+'DRE + DCF'!AA$15)+'DRE + DCF'!AA$18)*(1+'DRE + DCF'!AA$25)*'DRE + DCF'!AA$33</f>
        <v>49872447587.23243</v>
      </c>
      <c r="BZ139" s="357">
        <f>((BO139+'DRE + DCF'!AB$12)*(1+'DRE + DCF'!AB$15)+'DRE + DCF'!AB$18)*(1+'DRE + DCF'!AB$25)*'DRE + DCF'!AB$33</f>
        <v>55100794605.009132</v>
      </c>
      <c r="CA139" s="357">
        <f>((BP139+'DRE + DCF'!AC$12)*(1+'DRE + DCF'!AC$15)+'DRE + DCF'!AC$18)*(1+'DRE + DCF'!AC$25)*'DRE + DCF'!AC$33</f>
        <v>60875300145.783195</v>
      </c>
      <c r="CB139" s="357">
        <f>((BQ139+'DRE + DCF'!AD$12)*(1+'DRE + DCF'!AD$15)+'DRE + DCF'!AD$18)*(1+'DRE + DCF'!AD$25)*'DRE + DCF'!AD$33</f>
        <v>78606370181.65538</v>
      </c>
      <c r="CC139" s="357">
        <f>BR139*(1-DA$47)+('DRE + DCF'!N$53*10^6)</f>
        <v>200378590221.57819</v>
      </c>
      <c r="CD139" s="357">
        <f>BS139*(1-DB$47)+('DRE + DCF'!T$53*10^6)</f>
        <v>201641199943.54617</v>
      </c>
      <c r="CE139" s="357">
        <f>BT139*(1-DC$47)+('DRE + DCF'!U$53*10^6)</f>
        <v>220730200639.953</v>
      </c>
      <c r="CF139" s="357">
        <f>BU139*(1-DD$47)+('DRE + DCF'!V$53*10^6)</f>
        <v>241866277629.96594</v>
      </c>
      <c r="CG139" s="357">
        <f>BV139*(1-DE$47)+('DRE + DCF'!W$53*10^6)</f>
        <v>265240708353.16052</v>
      </c>
      <c r="CH139" s="357">
        <f>BW139*(1-DF$47)+('DRE + DCF'!X$53*10^6)</f>
        <v>291076011250.9408</v>
      </c>
      <c r="CI139" s="357">
        <f>BX139*(1-DG$47)+('DRE + DCF'!Y$53*10^6)</f>
        <v>319624760176.0105</v>
      </c>
      <c r="CJ139" s="357">
        <f>BY139*(1-DH$47)+('DRE + DCF'!Z$53*10^6)</f>
        <v>351167267321.6355</v>
      </c>
      <c r="CK139" s="357">
        <f>BZ139*(1-DI$47)+('DRE + DCF'!AA$53*10^6)</f>
        <v>386013923348.22028</v>
      </c>
      <c r="CL139" s="357">
        <f>CA139*(1-DJ$47)+('DRE + DCF'!AB$53*10^6)</f>
        <v>424509364988.88367</v>
      </c>
      <c r="CM139" s="357">
        <f>CB139*(1-DK$47)+('DRE + DCF'!AC$53*10^6)</f>
        <v>473846177479.6662</v>
      </c>
      <c r="CN139" s="357">
        <f t="shared" ref="CN139:CN202" si="142">AK139*DA$48</f>
        <v>1141559262750.3406</v>
      </c>
      <c r="CO139" s="357">
        <f t="shared" ref="CO139:CO202" si="143">AL139*DB$48</f>
        <v>1212364341169.4551</v>
      </c>
      <c r="CP139" s="357">
        <f t="shared" ref="CP139:CP202" si="144">AM139*DC$48</f>
        <v>1157164569663.127</v>
      </c>
      <c r="CQ139" s="357">
        <f t="shared" ref="CQ139:CQ202" si="145">AN139*DD$48</f>
        <v>1296024318022.7024</v>
      </c>
      <c r="CR139" s="357">
        <f t="shared" ref="CR139:CR202" si="146">AO139*DE$48</f>
        <v>1451547236185.4268</v>
      </c>
      <c r="CS139" s="357">
        <f t="shared" ref="CS139:CS202" si="147">AP139*DF$48</f>
        <v>1625732904527.678</v>
      </c>
      <c r="CT139" s="357">
        <f t="shared" ref="CT139:CT202" si="148">AQ139*DG$48</f>
        <v>1820820853070.9995</v>
      </c>
      <c r="CU139" s="357">
        <f t="shared" ref="CU139:CU202" si="149">AR139*DH$48</f>
        <v>2039319355439.5198</v>
      </c>
      <c r="CV139" s="357">
        <f t="shared" ref="CV139:CV202" si="150">AS139*DI$48</f>
        <v>2284037678092.2622</v>
      </c>
      <c r="CW139" s="357">
        <f t="shared" ref="CW139:CW202" si="151">AT139*DJ$48</f>
        <v>2558122199463.334</v>
      </c>
      <c r="CX139" s="358">
        <f t="shared" ref="CX139:CX202" si="152">AU139*DK$48</f>
        <v>2865096863398.9351</v>
      </c>
    </row>
    <row r="140" spans="4:102" ht="30" customHeight="1" x14ac:dyDescent="0.25">
      <c r="D140" s="355">
        <f t="shared" si="110"/>
        <v>1.8270507241920114E-2</v>
      </c>
      <c r="E140" s="64">
        <f t="shared" si="111"/>
        <v>9.0622958421539834E-3</v>
      </c>
      <c r="F140" s="64">
        <f t="shared" si="112"/>
        <v>3.3482254581169685E-2</v>
      </c>
      <c r="G140" s="64">
        <f t="shared" si="113"/>
        <v>2.9354872938889387E-2</v>
      </c>
      <c r="H140" s="64">
        <f t="shared" si="114"/>
        <v>2.5464511092064906E-2</v>
      </c>
      <c r="I140" s="64">
        <f t="shared" si="115"/>
        <v>2.1779426990000766E-2</v>
      </c>
      <c r="J140" s="64">
        <f t="shared" si="116"/>
        <v>1.8276834731655145E-2</v>
      </c>
      <c r="K140" s="64">
        <f t="shared" si="117"/>
        <v>1.4937727270101342E-2</v>
      </c>
      <c r="L140" s="64">
        <f t="shared" si="118"/>
        <v>1.174589710926896E-2</v>
      </c>
      <c r="M140" s="64">
        <f t="shared" si="119"/>
        <v>8.6878516705877762E-3</v>
      </c>
      <c r="N140" s="64">
        <f t="shared" si="120"/>
        <v>8.1291468410397971E-3</v>
      </c>
      <c r="O140" s="64">
        <f t="shared" si="109"/>
        <v>6.4500000000000043E-2</v>
      </c>
      <c r="P140" s="64">
        <f t="shared" si="109"/>
        <v>6.4500000000000043E-2</v>
      </c>
      <c r="Q140" s="64">
        <f t="shared" si="100"/>
        <v>6.4500000000000043E-2</v>
      </c>
      <c r="R140" s="64">
        <f t="shared" si="101"/>
        <v>6.4500000000000043E-2</v>
      </c>
      <c r="S140" s="64">
        <f t="shared" si="102"/>
        <v>6.4500000000000043E-2</v>
      </c>
      <c r="T140" s="64">
        <f t="shared" si="103"/>
        <v>6.4500000000000043E-2</v>
      </c>
      <c r="U140" s="64">
        <f t="shared" si="104"/>
        <v>6.4500000000000043E-2</v>
      </c>
      <c r="V140" s="64">
        <f t="shared" si="105"/>
        <v>6.4500000000000043E-2</v>
      </c>
      <c r="W140" s="64">
        <f t="shared" si="106"/>
        <v>6.4500000000000043E-2</v>
      </c>
      <c r="X140" s="64">
        <f t="shared" si="107"/>
        <v>6.4500000000000043E-2</v>
      </c>
      <c r="Y140" s="64">
        <f t="shared" si="108"/>
        <v>6.4500000000000043E-2</v>
      </c>
      <c r="Z140" s="64">
        <f t="shared" si="121"/>
        <v>0.17545798548372737</v>
      </c>
      <c r="AA140" s="64">
        <f t="shared" ref="AA140:AA203" si="153">CD140/CO140</f>
        <v>0.16624977408396124</v>
      </c>
      <c r="AB140" s="64">
        <f t="shared" si="122"/>
        <v>0.19066973282297695</v>
      </c>
      <c r="AC140" s="64">
        <f t="shared" si="123"/>
        <v>0.18654235118069665</v>
      </c>
      <c r="AD140" s="64">
        <f t="shared" si="124"/>
        <v>0.18265198933387217</v>
      </c>
      <c r="AE140" s="64">
        <f t="shared" si="125"/>
        <v>0.17896690523180803</v>
      </c>
      <c r="AF140" s="64">
        <f t="shared" si="126"/>
        <v>0.17546431297346241</v>
      </c>
      <c r="AG140" s="64">
        <f t="shared" si="127"/>
        <v>0.1721252055119086</v>
      </c>
      <c r="AH140" s="64">
        <f t="shared" si="128"/>
        <v>0.16893337535107622</v>
      </c>
      <c r="AI140" s="64">
        <f t="shared" si="129"/>
        <v>0.16587532991239504</v>
      </c>
      <c r="AJ140" s="64">
        <f t="shared" si="130"/>
        <v>0.16531662508284706</v>
      </c>
      <c r="AK140" s="356">
        <f>(1+O140)*'Projeções - Receitas'!N$34</f>
        <v>1962067581767.0442</v>
      </c>
      <c r="AL140" s="356">
        <f>(1+P140)*'Projeções - Receitas'!T$34</f>
        <v>2067336339296.4529</v>
      </c>
      <c r="AM140" s="356">
        <f>(1+Q140)*'Projeções - Receitas'!U$34</f>
        <v>2315416700012.0273</v>
      </c>
      <c r="AN140" s="356">
        <f>(1+R140)*'Projeções - Receitas'!V$34</f>
        <v>2593266704013.4707</v>
      </c>
      <c r="AO140" s="356">
        <f>(1+S140)*'Projeções - Receitas'!W$34</f>
        <v>2904458708495.0879</v>
      </c>
      <c r="AP140" s="356">
        <f>(1+T140)*'Projeções - Receitas'!X$34</f>
        <v>3252993753514.4985</v>
      </c>
      <c r="AQ140" s="356">
        <f>(1+U140)*'Projeções - Receitas'!Y$34</f>
        <v>3643353003936.2388</v>
      </c>
      <c r="AR140" s="356">
        <f>(1+V140)*'Projeções - Receitas'!Z$34</f>
        <v>4080555364408.5874</v>
      </c>
      <c r="AS140" s="356">
        <f>(1+W140)*'Projeções - Receitas'!AA$34</f>
        <v>4570222008137.6191</v>
      </c>
      <c r="AT140" s="356">
        <f>(1+X140)*'Projeções - Receitas'!AB$34</f>
        <v>5118648649114.1338</v>
      </c>
      <c r="AU140" s="356">
        <f>(1+Y140)*'Projeções - Receitas'!AC$34</f>
        <v>5732886487007.8311</v>
      </c>
      <c r="AV140" s="357">
        <f t="shared" si="131"/>
        <v>1722010481327.769</v>
      </c>
      <c r="AW140" s="357">
        <f t="shared" si="132"/>
        <v>1814399706605.4924</v>
      </c>
      <c r="AX140" s="357">
        <f t="shared" si="133"/>
        <v>2032127671398.1516</v>
      </c>
      <c r="AY140" s="357">
        <f t="shared" si="134"/>
        <v>2275982991965.9297</v>
      </c>
      <c r="AZ140" s="357">
        <f t="shared" si="135"/>
        <v>2549100951001.8418</v>
      </c>
      <c r="BA140" s="357">
        <f t="shared" si="136"/>
        <v>2854993065122.063</v>
      </c>
      <c r="BB140" s="357">
        <f t="shared" si="137"/>
        <v>3197592232936.7109</v>
      </c>
      <c r="BC140" s="357">
        <f t="shared" si="138"/>
        <v>3581303300889.1162</v>
      </c>
      <c r="BD140" s="357">
        <f t="shared" si="139"/>
        <v>4011059696995.8115</v>
      </c>
      <c r="BE140" s="357">
        <f t="shared" si="140"/>
        <v>4492386860635.3096</v>
      </c>
      <c r="BF140" s="357">
        <f t="shared" si="141"/>
        <v>5031473283911.5469</v>
      </c>
      <c r="BG140" s="356">
        <f>(AK140*SUMPRODUCT(DA$10:DA$13,DA$28:DA$31)+AV140*SUMPRODUCT(DA$14:DA$23,DA$32:DA$41))*'Projeções - Receitas'!T$23+(AK140*DA$11*'Projeções - Receitas'!T$25)</f>
        <v>64130640074.365623</v>
      </c>
      <c r="BH140" s="356">
        <f>(AL140*SUMPRODUCT(DB$10:DB$13,DB$28:DB$31)+AW140*SUMPRODUCT(DB$14:DB$23,DB$32:DB$41))*'Projeções - Receitas'!U$23+(AL140*DB$11*'Projeções - Receitas'!U$25)</f>
        <v>51684390162.993652</v>
      </c>
      <c r="BI140" s="356">
        <f>(AM140*SUMPRODUCT(DC$10:DC$13,DC$28:DC$31)+AX140*SUMPRODUCT(DC$14:DC$23,DC$32:DC$41))*'Projeções - Receitas'!V$23+(AM140*DC$11*'Projeções - Receitas'!V$25)</f>
        <v>57187815294.610291</v>
      </c>
      <c r="BJ140" s="356">
        <f>(AN140*SUMPRODUCT(DD$10:DD$13,DD$28:DD$31)+AY140*SUMPRODUCT(DD$14:DD$23,DD$32:DD$41))*'Projeções - Receitas'!W$23+(AN140*DD$11*'Projeções - Receitas'!W$25)</f>
        <v>63220429183.36644</v>
      </c>
      <c r="BK140" s="356">
        <f>(AO140*SUMPRODUCT(DE$10:DE$13,DE$28:DE$31)+AZ140*SUMPRODUCT(DE$14:DE$23,DE$32:DE$41))*'Projeções - Receitas'!X$23+(AO140*DE$11*'Projeções - Receitas'!X$25)</f>
        <v>69857358345.096893</v>
      </c>
      <c r="BL140" s="356">
        <f>(AP140*SUMPRODUCT(DF$10:DF$13,DF$28:DF$31)+BA140*SUMPRODUCT(DF$14:DF$23,DF$32:DF$41))*'Projeções - Receitas'!Y$23+(AP140*DF$11*'Projeções - Receitas'!Y$25)</f>
        <v>77176776325.402054</v>
      </c>
      <c r="BM140" s="356">
        <f>(AQ140*SUMPRODUCT(DG$10:DG$13,DG$28:DG$31)+BB140*SUMPRODUCT(DG$14:DG$23,DG$32:DG$41))*'Projeções - Receitas'!Z$23+(AQ140*DG$11*'Projeções - Receitas'!Z$25)</f>
        <v>85253455817.296783</v>
      </c>
      <c r="BN140" s="356">
        <f>(AR140*SUMPRODUCT(DH$10:DH$13,DH$28:DH$31)+BC140*SUMPRODUCT(DH$14:DH$23,DH$32:DH$41))*'Projeções - Receitas'!AA$23+(AR140*DH$11*'Projeções - Receitas'!AA$25)</f>
        <v>94162081351.669479</v>
      </c>
      <c r="BO140" s="356">
        <f>(AS140*SUMPRODUCT(DI$10:DI$13,DI$28:DI$31)+BD140*SUMPRODUCT(DI$14:DI$23,DI$32:DI$41))*'Projeções - Receitas'!AB$23+(AS140*DI$11*'Projeções - Receitas'!AB$25)</f>
        <v>103985233627.07013</v>
      </c>
      <c r="BP140" s="356">
        <f>(AT140*SUMPRODUCT(DJ$10:DJ$13,DJ$28:DJ$31)+BE140*SUMPRODUCT(DJ$14:DJ$23,DJ$32:DJ$41))*'Projeções - Receitas'!AC$23+(AT140*DJ$11*'Projeções - Receitas'!AC$25)</f>
        <v>114816140666.0809</v>
      </c>
      <c r="BQ140" s="356">
        <f>(AU140*SUMPRODUCT(DK$10:DK$13,DK$28:DK$31)+BF140*SUMPRODUCT(DK$14:DK$23,DK$32:DK$41))*'Projeções - Receitas'!AD$23+(AU140*DK$11*'Projeções - Receitas'!AD$25)</f>
        <v>148451568662.91364</v>
      </c>
      <c r="BR140" s="357">
        <f>((BG140+'DRE + DCF'!T$12)*(1+'DRE + DCF'!T$15)+'DRE + DCF'!T$18)*(1+'DRE + DCF'!T$25)*'DRE + DCF'!T$33</f>
        <v>35671594462.375916</v>
      </c>
      <c r="BS140" s="357">
        <f>((BH140+'DRE + DCF'!U$12)*(1+'DRE + DCF'!U$15)+'DRE + DCF'!U$18)*(1+'DRE + DCF'!U$25)*'DRE + DCF'!U$33</f>
        <v>27200121840.007355</v>
      </c>
      <c r="BT140" s="357">
        <f>((BI140+'DRE + DCF'!V$12)*(1+'DRE + DCF'!V$15)+'DRE + DCF'!V$18)*(1+'DRE + DCF'!V$25)*'DRE + DCF'!V$33</f>
        <v>30186008894.428093</v>
      </c>
      <c r="BU140" s="357">
        <f>((BJ140+'DRE + DCF'!W$12)*(1+'DRE + DCF'!W$15)+'DRE + DCF'!W$18)*(1+'DRE + DCF'!W$25)*'DRE + DCF'!W$33</f>
        <v>33426375814.841675</v>
      </c>
      <c r="BV140" s="357">
        <f>((BK140+'DRE + DCF'!X$12)*(1+'DRE + DCF'!X$15)+'DRE + DCF'!X$18)*(1+'DRE + DCF'!X$25)*'DRE + DCF'!X$33</f>
        <v>36969296587.36087</v>
      </c>
      <c r="BW140" s="357">
        <f>((BL140+'DRE + DCF'!Y$12)*(1+'DRE + DCF'!Y$15)+'DRE + DCF'!Y$18)*(1+'DRE + DCF'!Y$25)*'DRE + DCF'!Y$33</f>
        <v>40864535165.200233</v>
      </c>
      <c r="BX140" s="357">
        <f>((BM140+'DRE + DCF'!Z$12)*(1+'DRE + DCF'!Z$15)+'DRE + DCF'!Z$18)*(1+'DRE + DCF'!Z$25)*'DRE + DCF'!Z$33</f>
        <v>45159792763.61692</v>
      </c>
      <c r="BY140" s="357">
        <f>((BN140+'DRE + DCF'!AA$12)*(1+'DRE + DCF'!AA$15)+'DRE + DCF'!AA$18)*(1+'DRE + DCF'!AA$25)*'DRE + DCF'!AA$33</f>
        <v>49899027635.7976</v>
      </c>
      <c r="BZ140" s="357">
        <f>((BO140+'DRE + DCF'!AB$12)*(1+'DRE + DCF'!AB$15)+'DRE + DCF'!AB$18)*(1+'DRE + DCF'!AB$25)*'DRE + DCF'!AB$33</f>
        <v>55130113973.360214</v>
      </c>
      <c r="CA140" s="357">
        <f>((BP140+'DRE + DCF'!AC$12)*(1+'DRE + DCF'!AC$15)+'DRE + DCF'!AC$18)*(1+'DRE + DCF'!AC$25)*'DRE + DCF'!AC$33</f>
        <v>60907636312.178879</v>
      </c>
      <c r="CB140" s="357">
        <f>((BQ140+'DRE + DCF'!AD$12)*(1+'DRE + DCF'!AD$15)+'DRE + DCF'!AD$18)*(1+'DRE + DCF'!AD$25)*'DRE + DCF'!AD$33</f>
        <v>78647279394.873169</v>
      </c>
      <c r="CC140" s="357">
        <f>BR140*(1-DA$47)+('DRE + DCF'!N$53*10^6)</f>
        <v>200389812466.25723</v>
      </c>
      <c r="CD140" s="357">
        <f>BS140*(1-DB$47)+('DRE + DCF'!T$53*10^6)</f>
        <v>201650013662.31738</v>
      </c>
      <c r="CE140" s="357">
        <f>BT140*(1-DC$47)+('DRE + DCF'!U$53*10^6)</f>
        <v>220739941782.57611</v>
      </c>
      <c r="CF140" s="357">
        <f>BU140*(1-DD$47)+('DRE + DCF'!V$53*10^6)</f>
        <v>241877034102.64429</v>
      </c>
      <c r="CG140" s="357">
        <f>BV140*(1-DE$47)+('DRE + DCF'!W$53*10^6)</f>
        <v>265252580522.35846</v>
      </c>
      <c r="CH140" s="357">
        <f>BW140*(1-DF$47)+('DRE + DCF'!X$53*10^6)</f>
        <v>291089112402.44635</v>
      </c>
      <c r="CI140" s="357">
        <f>BX140*(1-DG$47)+('DRE + DCF'!Y$53*10^6)</f>
        <v>319639215877.73633</v>
      </c>
      <c r="CJ140" s="357">
        <f>BY140*(1-DH$47)+('DRE + DCF'!Z$53*10^6)</f>
        <v>351183215350.7746</v>
      </c>
      <c r="CK140" s="357">
        <f>BZ140*(1-DI$47)+('DRE + DCF'!AA$53*10^6)</f>
        <v>386031514969.2309</v>
      </c>
      <c r="CL140" s="357">
        <f>CA140*(1-DJ$47)+('DRE + DCF'!AB$53*10^6)</f>
        <v>424528766688.72107</v>
      </c>
      <c r="CM140" s="357">
        <f>CB140*(1-DK$47)+('DRE + DCF'!AC$53*10^6)</f>
        <v>473870723007.59686</v>
      </c>
      <c r="CN140" s="357">
        <f t="shared" si="142"/>
        <v>1142095709772.3098</v>
      </c>
      <c r="CO140" s="357">
        <f t="shared" si="143"/>
        <v>1212934061254.5911</v>
      </c>
      <c r="CP140" s="357">
        <f t="shared" si="144"/>
        <v>1157708350006.0137</v>
      </c>
      <c r="CQ140" s="357">
        <f t="shared" si="145"/>
        <v>1296633352006.7354</v>
      </c>
      <c r="CR140" s="357">
        <f t="shared" si="146"/>
        <v>1452229354247.5439</v>
      </c>
      <c r="CS140" s="357">
        <f t="shared" si="147"/>
        <v>1626496876757.2493</v>
      </c>
      <c r="CT140" s="357">
        <f t="shared" si="148"/>
        <v>1821676501968.1194</v>
      </c>
      <c r="CU140" s="357">
        <f t="shared" si="149"/>
        <v>2040277682204.2937</v>
      </c>
      <c r="CV140" s="357">
        <f t="shared" si="150"/>
        <v>2285111004068.8096</v>
      </c>
      <c r="CW140" s="357">
        <f t="shared" si="151"/>
        <v>2559324324557.0669</v>
      </c>
      <c r="CX140" s="358">
        <f t="shared" si="152"/>
        <v>2866443243503.9155</v>
      </c>
    </row>
    <row r="141" spans="4:102" ht="30" customHeight="1" x14ac:dyDescent="0.25">
      <c r="D141" s="355">
        <f t="shared" si="110"/>
        <v>1.8197953998409983E-2</v>
      </c>
      <c r="E141" s="64">
        <f t="shared" si="111"/>
        <v>8.9915073386530597E-3</v>
      </c>
      <c r="F141" s="64">
        <f t="shared" si="112"/>
        <v>3.3401148483794135E-2</v>
      </c>
      <c r="G141" s="64">
        <f t="shared" si="113"/>
        <v>2.927558616892037E-2</v>
      </c>
      <c r="H141" s="64">
        <f t="shared" si="114"/>
        <v>2.538693028004943E-2</v>
      </c>
      <c r="I141" s="64">
        <f t="shared" si="115"/>
        <v>2.1703456014492611E-2</v>
      </c>
      <c r="J141" s="64">
        <f t="shared" si="116"/>
        <v>1.8202388777936618E-2</v>
      </c>
      <c r="K141" s="64">
        <f t="shared" si="117"/>
        <v>1.4864730242055313E-2</v>
      </c>
      <c r="L141" s="64">
        <f t="shared" si="118"/>
        <v>1.1674280417251798E-2</v>
      </c>
      <c r="M141" s="64">
        <f t="shared" si="119"/>
        <v>8.6175531596288379E-3</v>
      </c>
      <c r="N141" s="64">
        <f t="shared" si="120"/>
        <v>8.0600924426720844E-3</v>
      </c>
      <c r="O141" s="64">
        <f t="shared" si="109"/>
        <v>6.5000000000000044E-2</v>
      </c>
      <c r="P141" s="64">
        <f t="shared" si="109"/>
        <v>6.5000000000000044E-2</v>
      </c>
      <c r="Q141" s="64">
        <f t="shared" si="100"/>
        <v>6.5000000000000044E-2</v>
      </c>
      <c r="R141" s="64">
        <f t="shared" si="101"/>
        <v>6.5000000000000044E-2</v>
      </c>
      <c r="S141" s="64">
        <f t="shared" si="102"/>
        <v>6.5000000000000044E-2</v>
      </c>
      <c r="T141" s="64">
        <f t="shared" si="103"/>
        <v>6.5000000000000044E-2</v>
      </c>
      <c r="U141" s="64">
        <f t="shared" si="104"/>
        <v>6.5000000000000044E-2</v>
      </c>
      <c r="V141" s="64">
        <f t="shared" si="105"/>
        <v>6.5000000000000044E-2</v>
      </c>
      <c r="W141" s="64">
        <f t="shared" si="106"/>
        <v>6.5000000000000044E-2</v>
      </c>
      <c r="X141" s="64">
        <f t="shared" si="107"/>
        <v>6.5000000000000044E-2</v>
      </c>
      <c r="Y141" s="64">
        <f t="shared" si="108"/>
        <v>6.5000000000000044E-2</v>
      </c>
      <c r="Z141" s="64">
        <f t="shared" si="121"/>
        <v>0.17538543224021724</v>
      </c>
      <c r="AA141" s="64">
        <f t="shared" si="153"/>
        <v>0.16617898558046032</v>
      </c>
      <c r="AB141" s="64">
        <f t="shared" si="122"/>
        <v>0.1905886267256014</v>
      </c>
      <c r="AC141" s="64">
        <f t="shared" si="123"/>
        <v>0.18646306441072763</v>
      </c>
      <c r="AD141" s="64">
        <f t="shared" si="124"/>
        <v>0.18257440852185669</v>
      </c>
      <c r="AE141" s="64">
        <f t="shared" si="125"/>
        <v>0.17889093425629987</v>
      </c>
      <c r="AF141" s="64">
        <f t="shared" si="126"/>
        <v>0.17538986701974388</v>
      </c>
      <c r="AG141" s="64">
        <f t="shared" si="127"/>
        <v>0.17205220848386257</v>
      </c>
      <c r="AH141" s="64">
        <f t="shared" si="128"/>
        <v>0.16886175865905906</v>
      </c>
      <c r="AI141" s="64">
        <f t="shared" si="129"/>
        <v>0.1658050314014361</v>
      </c>
      <c r="AJ141" s="64">
        <f t="shared" si="130"/>
        <v>0.16524757068447934</v>
      </c>
      <c r="AK141" s="356">
        <f>(1+O141)*'Projeções - Receitas'!N$34</f>
        <v>1962989172928.043</v>
      </c>
      <c r="AL141" s="356">
        <f>(1+P141)*'Projeções - Receitas'!T$34</f>
        <v>2068307375623.0364</v>
      </c>
      <c r="AM141" s="356">
        <f>(1+Q141)*'Projeções - Receitas'!U$34</f>
        <v>2316504260697.8008</v>
      </c>
      <c r="AN141" s="356">
        <f>(1+R141)*'Projeções - Receitas'!V$34</f>
        <v>2594484771981.5371</v>
      </c>
      <c r="AO141" s="356">
        <f>(1+S141)*'Projeções - Receitas'!W$34</f>
        <v>2905822944619.3223</v>
      </c>
      <c r="AP141" s="356">
        <f>(1+T141)*'Projeções - Receitas'!X$34</f>
        <v>3254521697973.6406</v>
      </c>
      <c r="AQ141" s="356">
        <f>(1+U141)*'Projeções - Receitas'!Y$34</f>
        <v>3645064301730.478</v>
      </c>
      <c r="AR141" s="356">
        <f>(1+V141)*'Projeções - Receitas'!Z$34</f>
        <v>4082472017938.1357</v>
      </c>
      <c r="AS141" s="356">
        <f>(1+W141)*'Projeções - Receitas'!AA$34</f>
        <v>4572368660090.7129</v>
      </c>
      <c r="AT141" s="356">
        <f>(1+X141)*'Projeções - Receitas'!AB$34</f>
        <v>5121052899301.5986</v>
      </c>
      <c r="AU141" s="356">
        <f>(1+Y141)*'Projeções - Receitas'!AC$34</f>
        <v>5735579247217.792</v>
      </c>
      <c r="AV141" s="357">
        <f t="shared" si="131"/>
        <v>1722819316687.7161</v>
      </c>
      <c r="AW141" s="357">
        <f t="shared" si="132"/>
        <v>1815251937562.0942</v>
      </c>
      <c r="AX141" s="357">
        <f t="shared" si="133"/>
        <v>2033082170069.5457</v>
      </c>
      <c r="AY141" s="357">
        <f t="shared" si="134"/>
        <v>2277052030477.8911</v>
      </c>
      <c r="AZ141" s="357">
        <f t="shared" si="135"/>
        <v>2550298274135.2388</v>
      </c>
      <c r="BA141" s="357">
        <f t="shared" si="136"/>
        <v>2856334067031.4673</v>
      </c>
      <c r="BB141" s="357">
        <f t="shared" si="137"/>
        <v>3199094155075.2437</v>
      </c>
      <c r="BC141" s="357">
        <f t="shared" si="138"/>
        <v>3582985453684.2734</v>
      </c>
      <c r="BD141" s="357">
        <f t="shared" si="139"/>
        <v>4012943708126.3867</v>
      </c>
      <c r="BE141" s="357">
        <f t="shared" si="140"/>
        <v>4494496953101.5537</v>
      </c>
      <c r="BF141" s="357">
        <f t="shared" si="141"/>
        <v>5033836587473.7412</v>
      </c>
      <c r="BG141" s="356">
        <f>(AK141*SUMPRODUCT(DA$10:DA$13,DA$28:DA$31)+AV141*SUMPRODUCT(DA$14:DA$23,DA$32:DA$41))*'Projeções - Receitas'!T$23+(AK141*DA$11*'Projeções - Receitas'!T$25)</f>
        <v>64160762498.073639</v>
      </c>
      <c r="BH141" s="356">
        <f>(AL141*SUMPRODUCT(DB$10:DB$13,DB$28:DB$31)+AW141*SUMPRODUCT(DB$14:DB$23,DB$32:DB$41))*'Projeções - Receitas'!U$23+(AL141*DB$11*'Projeções - Receitas'!U$25)</f>
        <v>51708666532.257629</v>
      </c>
      <c r="BI141" s="356">
        <f>(AM141*SUMPRODUCT(DC$10:DC$13,DC$28:DC$31)+AX141*SUMPRODUCT(DC$14:DC$23,DC$32:DC$41))*'Projeções - Receitas'!V$23+(AM141*DC$11*'Projeções - Receitas'!V$25)</f>
        <v>57214676645.147873</v>
      </c>
      <c r="BJ141" s="356">
        <f>(AN141*SUMPRODUCT(DD$10:DD$13,DD$28:DD$31)+AY141*SUMPRODUCT(DD$14:DD$23,DD$32:DD$41))*'Projeções - Receitas'!W$23+(AN141*DD$11*'Projeções - Receitas'!W$25)</f>
        <v>63250124077.299469</v>
      </c>
      <c r="BK141" s="356">
        <f>(AO141*SUMPRODUCT(DE$10:DE$13,DE$28:DE$31)+AZ141*SUMPRODUCT(DE$14:DE$23,DE$32:DE$41))*'Projeções - Receitas'!X$23+(AO141*DE$11*'Projeções - Receitas'!X$25)</f>
        <v>69890170631.778381</v>
      </c>
      <c r="BL141" s="356">
        <f>(AP141*SUMPRODUCT(DF$10:DF$13,DF$28:DF$31)+BA141*SUMPRODUCT(DF$14:DF$23,DF$32:DF$41))*'Projeções - Receitas'!Y$23+(AP141*DF$11*'Projeções - Receitas'!Y$25)</f>
        <v>77213026572.619202</v>
      </c>
      <c r="BM141" s="356">
        <f>(AQ141*SUMPRODUCT(DG$10:DG$13,DG$28:DG$31)+BB141*SUMPRODUCT(DG$14:DG$23,DG$32:DG$41))*'Projeções - Receitas'!Z$23+(AQ141*DG$11*'Projeções - Receitas'!Z$25)</f>
        <v>85293499713.876007</v>
      </c>
      <c r="BN141" s="356">
        <f>(AR141*SUMPRODUCT(DH$10:DH$13,DH$28:DH$31)+BC141*SUMPRODUCT(DH$14:DH$23,DH$32:DH$41))*'Projeções - Receitas'!AA$23+(AR141*DH$11*'Projeções - Receitas'!AA$25)</f>
        <v>94206309666.066589</v>
      </c>
      <c r="BO141" s="356">
        <f>(AS141*SUMPRODUCT(DI$10:DI$13,DI$28:DI$31)+BD141*SUMPRODUCT(DI$14:DI$23,DI$32:DI$41))*'Projeções - Receitas'!AB$23+(AS141*DI$11*'Projeções - Receitas'!AB$25)</f>
        <v>104034075916.23267</v>
      </c>
      <c r="BP141" s="356">
        <f>(AT141*SUMPRODUCT(DJ$10:DJ$13,DJ$28:DJ$31)+BE141*SUMPRODUCT(DJ$14:DJ$23,DJ$32:DJ$41))*'Projeções - Receitas'!AC$23+(AT141*DJ$11*'Projeções - Receitas'!AC$25)</f>
        <v>114870070276.53935</v>
      </c>
      <c r="BQ141" s="356">
        <f>(AU141*SUMPRODUCT(DK$10:DK$13,DK$28:DK$31)+BF141*SUMPRODUCT(DK$14:DK$23,DK$32:DK$41))*'Projeções - Receitas'!AD$23+(AU141*DK$11*'Projeções - Receitas'!AD$25)</f>
        <v>148521296971.35086</v>
      </c>
      <c r="BR141" s="357">
        <f>((BG141+'DRE + DCF'!T$12)*(1+'DRE + DCF'!T$15)+'DRE + DCF'!T$18)*(1+'DRE + DCF'!T$25)*'DRE + DCF'!T$33</f>
        <v>35690041098.279457</v>
      </c>
      <c r="BS141" s="357">
        <f>((BH141+'DRE + DCF'!U$12)*(1+'DRE + DCF'!U$15)+'DRE + DCF'!U$18)*(1+'DRE + DCF'!U$25)*'DRE + DCF'!U$33</f>
        <v>27214811371.292675</v>
      </c>
      <c r="BT141" s="357">
        <f>((BI141+'DRE + DCF'!V$12)*(1+'DRE + DCF'!V$15)+'DRE + DCF'!V$18)*(1+'DRE + DCF'!V$25)*'DRE + DCF'!V$33</f>
        <v>30202244132.133221</v>
      </c>
      <c r="BU141" s="357">
        <f>((BJ141+'DRE + DCF'!W$12)*(1+'DRE + DCF'!W$15)+'DRE + DCF'!W$18)*(1+'DRE + DCF'!W$25)*'DRE + DCF'!W$33</f>
        <v>33444303269.305618</v>
      </c>
      <c r="BV141" s="357">
        <f>((BK141+'DRE + DCF'!X$12)*(1+'DRE + DCF'!X$15)+'DRE + DCF'!X$18)*(1+'DRE + DCF'!X$25)*'DRE + DCF'!X$33</f>
        <v>36989083536.023994</v>
      </c>
      <c r="BW141" s="357">
        <f>((BL141+'DRE + DCF'!Y$12)*(1+'DRE + DCF'!Y$15)+'DRE + DCF'!Y$18)*(1+'DRE + DCF'!Y$25)*'DRE + DCF'!Y$33</f>
        <v>40886370417.709511</v>
      </c>
      <c r="BX141" s="357">
        <f>((BM141+'DRE + DCF'!Z$12)*(1+'DRE + DCF'!Z$15)+'DRE + DCF'!Z$18)*(1+'DRE + DCF'!Z$25)*'DRE + DCF'!Z$33</f>
        <v>45183885599.826485</v>
      </c>
      <c r="BY141" s="357">
        <f>((BN141+'DRE + DCF'!AA$12)*(1+'DRE + DCF'!AA$15)+'DRE + DCF'!AA$18)*(1+'DRE + DCF'!AA$25)*'DRE + DCF'!AA$33</f>
        <v>49925607684.362717</v>
      </c>
      <c r="BZ141" s="357">
        <f>((BO141+'DRE + DCF'!AB$12)*(1+'DRE + DCF'!AB$15)+'DRE + DCF'!AB$18)*(1+'DRE + DCF'!AB$25)*'DRE + DCF'!AB$33</f>
        <v>55159433341.711296</v>
      </c>
      <c r="CA141" s="357">
        <f>((BP141+'DRE + DCF'!AC$12)*(1+'DRE + DCF'!AC$15)+'DRE + DCF'!AC$18)*(1+'DRE + DCF'!AC$25)*'DRE + DCF'!AC$33</f>
        <v>60939972478.574539</v>
      </c>
      <c r="CB141" s="357">
        <f>((BQ141+'DRE + DCF'!AD$12)*(1+'DRE + DCF'!AD$15)+'DRE + DCF'!AD$18)*(1+'DRE + DCF'!AD$25)*'DRE + DCF'!AD$33</f>
        <v>78688188608.090866</v>
      </c>
      <c r="CC141" s="357">
        <f>BR141*(1-DA$47)+('DRE + DCF'!N$53*10^6)</f>
        <v>200401034710.93628</v>
      </c>
      <c r="CD141" s="357">
        <f>BS141*(1-DB$47)+('DRE + DCF'!T$53*10^6)</f>
        <v>201658827381.08856</v>
      </c>
      <c r="CE141" s="357">
        <f>BT141*(1-DC$47)+('DRE + DCF'!U$53*10^6)</f>
        <v>220749682925.19919</v>
      </c>
      <c r="CF141" s="357">
        <f>BU141*(1-DD$47)+('DRE + DCF'!V$53*10^6)</f>
        <v>241887790575.32266</v>
      </c>
      <c r="CG141" s="357">
        <f>BV141*(1-DE$47)+('DRE + DCF'!W$53*10^6)</f>
        <v>265264452691.55634</v>
      </c>
      <c r="CH141" s="357">
        <f>BW141*(1-DF$47)+('DRE + DCF'!X$53*10^6)</f>
        <v>291102213553.95197</v>
      </c>
      <c r="CI141" s="357">
        <f>BX141*(1-DG$47)+('DRE + DCF'!Y$53*10^6)</f>
        <v>319653671579.46204</v>
      </c>
      <c r="CJ141" s="357">
        <f>BY141*(1-DH$47)+('DRE + DCF'!Z$53*10^6)</f>
        <v>351199163379.91364</v>
      </c>
      <c r="CK141" s="357">
        <f>BZ141*(1-DI$47)+('DRE + DCF'!AA$53*10^6)</f>
        <v>386049106590.24158</v>
      </c>
      <c r="CL141" s="357">
        <f>CA141*(1-DJ$47)+('DRE + DCF'!AB$53*10^6)</f>
        <v>424548168388.55847</v>
      </c>
      <c r="CM141" s="357">
        <f>CB141*(1-DK$47)+('DRE + DCF'!AC$53*10^6)</f>
        <v>473895268535.52747</v>
      </c>
      <c r="CN141" s="357">
        <f t="shared" si="142"/>
        <v>1142632156794.2788</v>
      </c>
      <c r="CO141" s="357">
        <f t="shared" si="143"/>
        <v>1213503781339.7271</v>
      </c>
      <c r="CP141" s="357">
        <f t="shared" si="144"/>
        <v>1158252130348.9004</v>
      </c>
      <c r="CQ141" s="357">
        <f t="shared" si="145"/>
        <v>1297242385990.7686</v>
      </c>
      <c r="CR141" s="357">
        <f t="shared" si="146"/>
        <v>1452911472309.6611</v>
      </c>
      <c r="CS141" s="357">
        <f t="shared" si="147"/>
        <v>1627260848986.8203</v>
      </c>
      <c r="CT141" s="357">
        <f t="shared" si="148"/>
        <v>1822532150865.239</v>
      </c>
      <c r="CU141" s="357">
        <f t="shared" si="149"/>
        <v>2041236008969.0679</v>
      </c>
      <c r="CV141" s="357">
        <f t="shared" si="150"/>
        <v>2286184330045.3564</v>
      </c>
      <c r="CW141" s="357">
        <f t="shared" si="151"/>
        <v>2560526449650.7993</v>
      </c>
      <c r="CX141" s="358">
        <f t="shared" si="152"/>
        <v>2867789623608.896</v>
      </c>
    </row>
    <row r="142" spans="4:102" ht="30" customHeight="1" x14ac:dyDescent="0.25">
      <c r="D142" s="355">
        <f t="shared" si="110"/>
        <v>1.8125468848042531E-2</v>
      </c>
      <c r="E142" s="64">
        <f t="shared" si="111"/>
        <v>8.9207852720394887E-3</v>
      </c>
      <c r="F142" s="64">
        <f t="shared" si="112"/>
        <v>3.3320118506641322E-2</v>
      </c>
      <c r="G142" s="64">
        <f t="shared" si="113"/>
        <v>2.9196373811687049E-2</v>
      </c>
      <c r="H142" s="64">
        <f t="shared" si="114"/>
        <v>2.5309422279682914E-2</v>
      </c>
      <c r="I142" s="64">
        <f t="shared" si="115"/>
        <v>2.1627556339759102E-2</v>
      </c>
      <c r="J142" s="64">
        <f t="shared" si="116"/>
        <v>1.8128012693719442E-2</v>
      </c>
      <c r="K142" s="64">
        <f t="shared" si="117"/>
        <v>1.479180172365549E-2</v>
      </c>
      <c r="L142" s="64">
        <f t="shared" si="118"/>
        <v>1.1602730939398787E-2</v>
      </c>
      <c r="M142" s="64">
        <f t="shared" si="119"/>
        <v>8.5473206256862222E-3</v>
      </c>
      <c r="N142" s="64">
        <f t="shared" si="120"/>
        <v>7.9911028536881201E-3</v>
      </c>
      <c r="O142" s="64">
        <f t="shared" si="109"/>
        <v>6.5500000000000044E-2</v>
      </c>
      <c r="P142" s="64">
        <f t="shared" si="109"/>
        <v>6.5500000000000044E-2</v>
      </c>
      <c r="Q142" s="64">
        <f t="shared" si="100"/>
        <v>6.5500000000000044E-2</v>
      </c>
      <c r="R142" s="64">
        <f t="shared" si="101"/>
        <v>6.5500000000000044E-2</v>
      </c>
      <c r="S142" s="64">
        <f t="shared" si="102"/>
        <v>6.5500000000000044E-2</v>
      </c>
      <c r="T142" s="64">
        <f t="shared" si="103"/>
        <v>6.5500000000000044E-2</v>
      </c>
      <c r="U142" s="64">
        <f t="shared" si="104"/>
        <v>6.5500000000000044E-2</v>
      </c>
      <c r="V142" s="64">
        <f t="shared" si="105"/>
        <v>6.5500000000000044E-2</v>
      </c>
      <c r="W142" s="64">
        <f t="shared" si="106"/>
        <v>6.5500000000000044E-2</v>
      </c>
      <c r="X142" s="64">
        <f t="shared" si="107"/>
        <v>6.5500000000000044E-2</v>
      </c>
      <c r="Y142" s="64">
        <f t="shared" si="108"/>
        <v>6.5500000000000044E-2</v>
      </c>
      <c r="Z142" s="64">
        <f t="shared" si="121"/>
        <v>0.17531294708984979</v>
      </c>
      <c r="AA142" s="64">
        <f t="shared" si="153"/>
        <v>0.16610826351384675</v>
      </c>
      <c r="AB142" s="64">
        <f t="shared" si="122"/>
        <v>0.19050759674844858</v>
      </c>
      <c r="AC142" s="64">
        <f t="shared" si="123"/>
        <v>0.18638385205349431</v>
      </c>
      <c r="AD142" s="64">
        <f t="shared" si="124"/>
        <v>0.18249690052149017</v>
      </c>
      <c r="AE142" s="64">
        <f t="shared" si="125"/>
        <v>0.17881503458156636</v>
      </c>
      <c r="AF142" s="64">
        <f t="shared" si="126"/>
        <v>0.1753154909355267</v>
      </c>
      <c r="AG142" s="64">
        <f t="shared" si="127"/>
        <v>0.17197927996546275</v>
      </c>
      <c r="AH142" s="64">
        <f t="shared" si="128"/>
        <v>0.16879020918120605</v>
      </c>
      <c r="AI142" s="64">
        <f t="shared" si="129"/>
        <v>0.16573479886749348</v>
      </c>
      <c r="AJ142" s="64">
        <f t="shared" si="130"/>
        <v>0.16517858109549538</v>
      </c>
      <c r="AK142" s="356">
        <f>(1+O142)*'Projeções - Receitas'!N$34</f>
        <v>1963910764089.0425</v>
      </c>
      <c r="AL142" s="356">
        <f>(1+P142)*'Projeções - Receitas'!T$34</f>
        <v>2069278411949.6204</v>
      </c>
      <c r="AM142" s="356">
        <f>(1+Q142)*'Projeções - Receitas'!U$34</f>
        <v>2317591821383.5747</v>
      </c>
      <c r="AN142" s="356">
        <f>(1+R142)*'Projeções - Receitas'!V$34</f>
        <v>2595702839949.604</v>
      </c>
      <c r="AO142" s="356">
        <f>(1+S142)*'Projeções - Receitas'!W$34</f>
        <v>2907187180743.5571</v>
      </c>
      <c r="AP142" s="356">
        <f>(1+T142)*'Projeções - Receitas'!X$34</f>
        <v>3256049642432.7837</v>
      </c>
      <c r="AQ142" s="356">
        <f>(1+U142)*'Projeções - Receitas'!Y$34</f>
        <v>3646775599524.7183</v>
      </c>
      <c r="AR142" s="356">
        <f>(1+V142)*'Projeções - Receitas'!Z$34</f>
        <v>4084388671467.6851</v>
      </c>
      <c r="AS142" s="356">
        <f>(1+W142)*'Projeções - Receitas'!AA$34</f>
        <v>4574515312043.8076</v>
      </c>
      <c r="AT142" s="356">
        <f>(1+X142)*'Projeções - Receitas'!AB$34</f>
        <v>5123457149489.0654</v>
      </c>
      <c r="AU142" s="356">
        <f>(1+Y142)*'Projeções - Receitas'!AC$34</f>
        <v>5738272007427.7539</v>
      </c>
      <c r="AV142" s="357">
        <f t="shared" si="131"/>
        <v>1723628152047.6638</v>
      </c>
      <c r="AW142" s="357">
        <f t="shared" si="132"/>
        <v>1816104168518.6965</v>
      </c>
      <c r="AX142" s="357">
        <f t="shared" si="133"/>
        <v>2034036668740.9399</v>
      </c>
      <c r="AY142" s="357">
        <f t="shared" si="134"/>
        <v>2278121068989.853</v>
      </c>
      <c r="AZ142" s="357">
        <f t="shared" si="135"/>
        <v>2551495597268.6362</v>
      </c>
      <c r="BA142" s="357">
        <f t="shared" si="136"/>
        <v>2857675068940.8721</v>
      </c>
      <c r="BB142" s="357">
        <f t="shared" si="137"/>
        <v>3200596077213.7773</v>
      </c>
      <c r="BC142" s="357">
        <f t="shared" si="138"/>
        <v>3584667606479.4312</v>
      </c>
      <c r="BD142" s="357">
        <f t="shared" si="139"/>
        <v>4014827719256.9629</v>
      </c>
      <c r="BE142" s="357">
        <f t="shared" si="140"/>
        <v>4496607045567.7998</v>
      </c>
      <c r="BF142" s="357">
        <f t="shared" si="141"/>
        <v>5036199891035.9355</v>
      </c>
      <c r="BG142" s="356">
        <f>(AK142*SUMPRODUCT(DA$10:DA$13,DA$28:DA$31)+AV142*SUMPRODUCT(DA$14:DA$23,DA$32:DA$41))*'Projeções - Receitas'!T$23+(AK142*DA$11*'Projeções - Receitas'!T$25)</f>
        <v>64190884921.78167</v>
      </c>
      <c r="BH142" s="356">
        <f>(AL142*SUMPRODUCT(DB$10:DB$13,DB$28:DB$31)+AW142*SUMPRODUCT(DB$14:DB$23,DB$32:DB$41))*'Projeções - Receitas'!U$23+(AL142*DB$11*'Projeções - Receitas'!U$25)</f>
        <v>51732942901.521637</v>
      </c>
      <c r="BI142" s="356">
        <f>(AM142*SUMPRODUCT(DC$10:DC$13,DC$28:DC$31)+AX142*SUMPRODUCT(DC$14:DC$23,DC$32:DC$41))*'Projeções - Receitas'!V$23+(AM142*DC$11*'Projeções - Receitas'!V$25)</f>
        <v>57241537995.685516</v>
      </c>
      <c r="BJ142" s="356">
        <f>(AN142*SUMPRODUCT(DD$10:DD$13,DD$28:DD$31)+AY142*SUMPRODUCT(DD$14:DD$23,DD$32:DD$41))*'Projeções - Receitas'!W$23+(AN142*DD$11*'Projeções - Receitas'!W$25)</f>
        <v>63279818971.23246</v>
      </c>
      <c r="BK142" s="356">
        <f>(AO142*SUMPRODUCT(DE$10:DE$13,DE$28:DE$31)+AZ142*SUMPRODUCT(DE$14:DE$23,DE$32:DE$41))*'Projeções - Receitas'!X$23+(AO142*DE$11*'Projeções - Receitas'!X$25)</f>
        <v>69922982918.459961</v>
      </c>
      <c r="BL142" s="356">
        <f>(AP142*SUMPRODUCT(DF$10:DF$13,DF$28:DF$31)+BA142*SUMPRODUCT(DF$14:DF$23,DF$32:DF$41))*'Projeções - Receitas'!Y$23+(AP142*DF$11*'Projeções - Receitas'!Y$25)</f>
        <v>77249276819.83638</v>
      </c>
      <c r="BM142" s="356">
        <f>(AQ142*SUMPRODUCT(DG$10:DG$13,DG$28:DG$31)+BB142*SUMPRODUCT(DG$14:DG$23,DG$32:DG$41))*'Projeções - Receitas'!Z$23+(AQ142*DG$11*'Projeções - Receitas'!Z$25)</f>
        <v>85333543610.455353</v>
      </c>
      <c r="BN142" s="356">
        <f>(AR142*SUMPRODUCT(DH$10:DH$13,DH$28:DH$31)+BC142*SUMPRODUCT(DH$14:DH$23,DH$32:DH$41))*'Projeções - Receitas'!AA$23+(AR142*DH$11*'Projeções - Receitas'!AA$25)</f>
        <v>94250537980.463821</v>
      </c>
      <c r="BO142" s="356">
        <f>(AS142*SUMPRODUCT(DI$10:DI$13,DI$28:DI$31)+BD142*SUMPRODUCT(DI$14:DI$23,DI$32:DI$41))*'Projeções - Receitas'!AB$23+(AS142*DI$11*'Projeções - Receitas'!AB$25)</f>
        <v>104082918205.39523</v>
      </c>
      <c r="BP142" s="356">
        <f>(AT142*SUMPRODUCT(DJ$10:DJ$13,DJ$28:DJ$31)+BE142*SUMPRODUCT(DJ$14:DJ$23,DJ$32:DJ$41))*'Projeções - Receitas'!AC$23+(AT142*DJ$11*'Projeções - Receitas'!AC$25)</f>
        <v>114923999886.99786</v>
      </c>
      <c r="BQ142" s="356">
        <f>(AU142*SUMPRODUCT(DK$10:DK$13,DK$28:DK$31)+BF142*SUMPRODUCT(DK$14:DK$23,DK$32:DK$41))*'Projeções - Receitas'!AD$23+(AU142*DK$11*'Projeções - Receitas'!AD$25)</f>
        <v>148591025279.78815</v>
      </c>
      <c r="BR142" s="357">
        <f>((BG142+'DRE + DCF'!T$12)*(1+'DRE + DCF'!T$15)+'DRE + DCF'!T$18)*(1+'DRE + DCF'!T$25)*'DRE + DCF'!T$33</f>
        <v>35708487734.183014</v>
      </c>
      <c r="BS142" s="357">
        <f>((BH142+'DRE + DCF'!U$12)*(1+'DRE + DCF'!U$15)+'DRE + DCF'!U$18)*(1+'DRE + DCF'!U$25)*'DRE + DCF'!U$33</f>
        <v>27229500902.578007</v>
      </c>
      <c r="BT142" s="357">
        <f>((BI142+'DRE + DCF'!V$12)*(1+'DRE + DCF'!V$15)+'DRE + DCF'!V$18)*(1+'DRE + DCF'!V$25)*'DRE + DCF'!V$33</f>
        <v>30218479369.838379</v>
      </c>
      <c r="BU142" s="357">
        <f>((BJ142+'DRE + DCF'!W$12)*(1+'DRE + DCF'!W$15)+'DRE + DCF'!W$18)*(1+'DRE + DCF'!W$25)*'DRE + DCF'!W$33</f>
        <v>33462230723.769543</v>
      </c>
      <c r="BV142" s="357">
        <f>((BK142+'DRE + DCF'!X$12)*(1+'DRE + DCF'!X$15)+'DRE + DCF'!X$18)*(1+'DRE + DCF'!X$25)*'DRE + DCF'!X$33</f>
        <v>37008870484.687172</v>
      </c>
      <c r="BW142" s="357">
        <f>((BL142+'DRE + DCF'!Y$12)*(1+'DRE + DCF'!Y$15)+'DRE + DCF'!Y$18)*(1+'DRE + DCF'!Y$25)*'DRE + DCF'!Y$33</f>
        <v>40908205670.218819</v>
      </c>
      <c r="BX142" s="357">
        <f>((BM142+'DRE + DCF'!Z$12)*(1+'DRE + DCF'!Z$15)+'DRE + DCF'!Z$18)*(1+'DRE + DCF'!Z$25)*'DRE + DCF'!Z$33</f>
        <v>45207978436.03614</v>
      </c>
      <c r="BY142" s="357">
        <f>((BN142+'DRE + DCF'!AA$12)*(1+'DRE + DCF'!AA$15)+'DRE + DCF'!AA$18)*(1+'DRE + DCF'!AA$25)*'DRE + DCF'!AA$33</f>
        <v>49952187732.927895</v>
      </c>
      <c r="BZ142" s="357">
        <f>((BO142+'DRE + DCF'!AB$12)*(1+'DRE + DCF'!AB$15)+'DRE + DCF'!AB$18)*(1+'DRE + DCF'!AB$25)*'DRE + DCF'!AB$33</f>
        <v>55188752710.062386</v>
      </c>
      <c r="CA142" s="357">
        <f>((BP142+'DRE + DCF'!AC$12)*(1+'DRE + DCF'!AC$15)+'DRE + DCF'!AC$18)*(1+'DRE + DCF'!AC$25)*'DRE + DCF'!AC$33</f>
        <v>60972308644.970253</v>
      </c>
      <c r="CB142" s="357">
        <f>((BQ142+'DRE + DCF'!AD$12)*(1+'DRE + DCF'!AD$15)+'DRE + DCF'!AD$18)*(1+'DRE + DCF'!AD$25)*'DRE + DCF'!AD$33</f>
        <v>78729097821.308655</v>
      </c>
      <c r="CC142" s="357">
        <f>BR142*(1-DA$47)+('DRE + DCF'!N$53*10^6)</f>
        <v>200412256955.61536</v>
      </c>
      <c r="CD142" s="357">
        <f>BS142*(1-DB$47)+('DRE + DCF'!T$53*10^6)</f>
        <v>201667641099.85977</v>
      </c>
      <c r="CE142" s="357">
        <f>BT142*(1-DC$47)+('DRE + DCF'!U$53*10^6)</f>
        <v>220759424067.82227</v>
      </c>
      <c r="CF142" s="357">
        <f>BU142*(1-DD$47)+('DRE + DCF'!V$53*10^6)</f>
        <v>241898547048.00101</v>
      </c>
      <c r="CG142" s="357">
        <f>BV142*(1-DE$47)+('DRE + DCF'!W$53*10^6)</f>
        <v>265276324860.75421</v>
      </c>
      <c r="CH142" s="357">
        <f>BW142*(1-DF$47)+('DRE + DCF'!X$53*10^6)</f>
        <v>291115314705.45752</v>
      </c>
      <c r="CI142" s="357">
        <f>BX142*(1-DG$47)+('DRE + DCF'!Y$53*10^6)</f>
        <v>319668127281.18787</v>
      </c>
      <c r="CJ142" s="357">
        <f>BY142*(1-DH$47)+('DRE + DCF'!Z$53*10^6)</f>
        <v>351215111409.05273</v>
      </c>
      <c r="CK142" s="357">
        <f>BZ142*(1-DI$47)+('DRE + DCF'!AA$53*10^6)</f>
        <v>386066698211.2522</v>
      </c>
      <c r="CL142" s="357">
        <f>CA142*(1-DJ$47)+('DRE + DCF'!AB$53*10^6)</f>
        <v>424567570088.39587</v>
      </c>
      <c r="CM142" s="357">
        <f>CB142*(1-DK$47)+('DRE + DCF'!AC$53*10^6)</f>
        <v>473919814063.45819</v>
      </c>
      <c r="CN142" s="357">
        <f t="shared" si="142"/>
        <v>1143168603816.248</v>
      </c>
      <c r="CO142" s="357">
        <f t="shared" si="143"/>
        <v>1214073501424.8633</v>
      </c>
      <c r="CP142" s="357">
        <f t="shared" si="144"/>
        <v>1158795910691.7874</v>
      </c>
      <c r="CQ142" s="357">
        <f t="shared" si="145"/>
        <v>1297851419974.802</v>
      </c>
      <c r="CR142" s="357">
        <f t="shared" si="146"/>
        <v>1453593590371.7786</v>
      </c>
      <c r="CS142" s="357">
        <f t="shared" si="147"/>
        <v>1628024821216.3918</v>
      </c>
      <c r="CT142" s="357">
        <f t="shared" si="148"/>
        <v>1823387799762.3591</v>
      </c>
      <c r="CU142" s="357">
        <f t="shared" si="149"/>
        <v>2042194335733.8425</v>
      </c>
      <c r="CV142" s="357">
        <f t="shared" si="150"/>
        <v>2287257656021.9038</v>
      </c>
      <c r="CW142" s="357">
        <f t="shared" si="151"/>
        <v>2561728574744.5327</v>
      </c>
      <c r="CX142" s="358">
        <f t="shared" si="152"/>
        <v>2869136003713.877</v>
      </c>
    </row>
    <row r="143" spans="4:102" ht="30" customHeight="1" x14ac:dyDescent="0.25">
      <c r="D143" s="355">
        <f t="shared" si="110"/>
        <v>1.8053051695001848E-2</v>
      </c>
      <c r="E143" s="64">
        <f t="shared" si="111"/>
        <v>8.8501295488279952E-3</v>
      </c>
      <c r="F143" s="64">
        <f t="shared" si="112"/>
        <v>3.3239164542600369E-2</v>
      </c>
      <c r="G143" s="64">
        <f t="shared" si="113"/>
        <v>2.9117235762481208E-2</v>
      </c>
      <c r="H143" s="64">
        <f t="shared" si="114"/>
        <v>2.5231986988510091E-2</v>
      </c>
      <c r="I143" s="64">
        <f t="shared" si="115"/>
        <v>2.1551727865471021E-2</v>
      </c>
      <c r="J143" s="64">
        <f t="shared" si="116"/>
        <v>1.8053706380688234E-2</v>
      </c>
      <c r="K143" s="64">
        <f t="shared" si="117"/>
        <v>1.4718941618500042E-2</v>
      </c>
      <c r="L143" s="64">
        <f t="shared" si="118"/>
        <v>1.1531248581131109E-2</v>
      </c>
      <c r="M143" s="64">
        <f t="shared" si="119"/>
        <v>8.4771539759218584E-3</v>
      </c>
      <c r="N143" s="64">
        <f t="shared" si="120"/>
        <v>7.9221779828927141E-3</v>
      </c>
      <c r="O143" s="64">
        <f t="shared" si="109"/>
        <v>6.6000000000000045E-2</v>
      </c>
      <c r="P143" s="64">
        <f t="shared" si="109"/>
        <v>6.6000000000000045E-2</v>
      </c>
      <c r="Q143" s="64">
        <f t="shared" si="100"/>
        <v>6.6000000000000045E-2</v>
      </c>
      <c r="R143" s="64">
        <f t="shared" si="101"/>
        <v>6.6000000000000045E-2</v>
      </c>
      <c r="S143" s="64">
        <f t="shared" si="102"/>
        <v>6.6000000000000045E-2</v>
      </c>
      <c r="T143" s="64">
        <f t="shared" si="103"/>
        <v>6.6000000000000045E-2</v>
      </c>
      <c r="U143" s="64">
        <f t="shared" si="104"/>
        <v>6.6000000000000045E-2</v>
      </c>
      <c r="V143" s="64">
        <f t="shared" si="105"/>
        <v>6.6000000000000045E-2</v>
      </c>
      <c r="W143" s="64">
        <f t="shared" si="106"/>
        <v>6.6000000000000045E-2</v>
      </c>
      <c r="X143" s="64">
        <f t="shared" si="107"/>
        <v>6.6000000000000045E-2</v>
      </c>
      <c r="Y143" s="64">
        <f t="shared" si="108"/>
        <v>6.6000000000000045E-2</v>
      </c>
      <c r="Z143" s="64">
        <f t="shared" si="121"/>
        <v>0.17524052993680911</v>
      </c>
      <c r="AA143" s="64">
        <f t="shared" si="153"/>
        <v>0.16603760779063526</v>
      </c>
      <c r="AB143" s="64">
        <f t="shared" si="122"/>
        <v>0.19042664278440763</v>
      </c>
      <c r="AC143" s="64">
        <f t="shared" si="123"/>
        <v>0.18630471400428847</v>
      </c>
      <c r="AD143" s="64">
        <f t="shared" si="124"/>
        <v>0.18241946523031735</v>
      </c>
      <c r="AE143" s="64">
        <f t="shared" si="125"/>
        <v>0.17873920610727828</v>
      </c>
      <c r="AF143" s="64">
        <f t="shared" si="126"/>
        <v>0.17524118462249549</v>
      </c>
      <c r="AG143" s="64">
        <f t="shared" si="127"/>
        <v>0.1719064198603073</v>
      </c>
      <c r="AH143" s="64">
        <f t="shared" si="128"/>
        <v>0.16871872682293837</v>
      </c>
      <c r="AI143" s="64">
        <f t="shared" si="129"/>
        <v>0.16566463221772912</v>
      </c>
      <c r="AJ143" s="64">
        <f t="shared" si="130"/>
        <v>0.16510965622469997</v>
      </c>
      <c r="AK143" s="356">
        <f>(1+O143)*'Projeções - Receitas'!N$34</f>
        <v>1964832355250.0415</v>
      </c>
      <c r="AL143" s="356">
        <f>(1+P143)*'Projeções - Receitas'!T$34</f>
        <v>2070249448276.2039</v>
      </c>
      <c r="AM143" s="356">
        <f>(1+Q143)*'Projeções - Receitas'!U$34</f>
        <v>2318679382069.3481</v>
      </c>
      <c r="AN143" s="356">
        <f>(1+R143)*'Projeções - Receitas'!V$34</f>
        <v>2596920907917.6704</v>
      </c>
      <c r="AO143" s="356">
        <f>(1+S143)*'Projeções - Receitas'!W$34</f>
        <v>2908551416867.791</v>
      </c>
      <c r="AP143" s="356">
        <f>(1+T143)*'Projeções - Receitas'!X$34</f>
        <v>3257577586891.9263</v>
      </c>
      <c r="AQ143" s="356">
        <f>(1+U143)*'Projeções - Receitas'!Y$34</f>
        <v>3648486897318.9575</v>
      </c>
      <c r="AR143" s="356">
        <f>(1+V143)*'Projeções - Receitas'!Z$34</f>
        <v>4086305324997.2329</v>
      </c>
      <c r="AS143" s="356">
        <f>(1+W143)*'Projeções - Receitas'!AA$34</f>
        <v>4576661963996.9014</v>
      </c>
      <c r="AT143" s="356">
        <f>(1+X143)*'Projeções - Receitas'!AB$34</f>
        <v>5125861399676.5303</v>
      </c>
      <c r="AU143" s="356">
        <f>(1+Y143)*'Projeções - Receitas'!AC$34</f>
        <v>5740964767637.7148</v>
      </c>
      <c r="AV143" s="357">
        <f t="shared" si="131"/>
        <v>1724436987407.6111</v>
      </c>
      <c r="AW143" s="357">
        <f t="shared" si="132"/>
        <v>1816956399475.2983</v>
      </c>
      <c r="AX143" s="357">
        <f t="shared" si="133"/>
        <v>2034991167412.334</v>
      </c>
      <c r="AY143" s="357">
        <f t="shared" si="134"/>
        <v>2279190107501.8145</v>
      </c>
      <c r="AZ143" s="357">
        <f t="shared" si="135"/>
        <v>2552692920402.0322</v>
      </c>
      <c r="BA143" s="357">
        <f t="shared" si="136"/>
        <v>2859016070850.2764</v>
      </c>
      <c r="BB143" s="357">
        <f t="shared" si="137"/>
        <v>3202097999352.3101</v>
      </c>
      <c r="BC143" s="357">
        <f t="shared" si="138"/>
        <v>3586349759274.5874</v>
      </c>
      <c r="BD143" s="357">
        <f t="shared" si="139"/>
        <v>4016711730387.5386</v>
      </c>
      <c r="BE143" s="357">
        <f t="shared" si="140"/>
        <v>4498717138034.0439</v>
      </c>
      <c r="BF143" s="357">
        <f t="shared" si="141"/>
        <v>5038563194598.1299</v>
      </c>
      <c r="BG143" s="356">
        <f>(AK143*SUMPRODUCT(DA$10:DA$13,DA$28:DA$31)+AV143*SUMPRODUCT(DA$14:DA$23,DA$32:DA$41))*'Projeções - Receitas'!T$23+(AK143*DA$11*'Projeções - Receitas'!T$25)</f>
        <v>64221007345.489647</v>
      </c>
      <c r="BH143" s="356">
        <f>(AL143*SUMPRODUCT(DB$10:DB$13,DB$28:DB$31)+AW143*SUMPRODUCT(DB$14:DB$23,DB$32:DB$41))*'Projeções - Receitas'!U$23+(AL143*DB$11*'Projeções - Receitas'!U$25)</f>
        <v>51757219270.785583</v>
      </c>
      <c r="BI143" s="356">
        <f>(AM143*SUMPRODUCT(DC$10:DC$13,DC$28:DC$31)+AX143*SUMPRODUCT(DC$14:DC$23,DC$32:DC$41))*'Projeções - Receitas'!V$23+(AM143*DC$11*'Projeções - Receitas'!V$25)</f>
        <v>57268399346.22316</v>
      </c>
      <c r="BJ143" s="356">
        <f>(AN143*SUMPRODUCT(DD$10:DD$13,DD$28:DD$31)+AY143*SUMPRODUCT(DD$14:DD$23,DD$32:DD$41))*'Projeções - Receitas'!W$23+(AN143*DD$11*'Projeções - Receitas'!W$25)</f>
        <v>63309513865.165512</v>
      </c>
      <c r="BK143" s="356">
        <f>(AO143*SUMPRODUCT(DE$10:DE$13,DE$28:DE$31)+AZ143*SUMPRODUCT(DE$14:DE$23,DE$32:DE$41))*'Projeções - Receitas'!X$23+(AO143*DE$11*'Projeções - Receitas'!X$25)</f>
        <v>69955795205.141602</v>
      </c>
      <c r="BL143" s="356">
        <f>(AP143*SUMPRODUCT(DF$10:DF$13,DF$28:DF$31)+BA143*SUMPRODUCT(DF$14:DF$23,DF$32:DF$41))*'Projeções - Receitas'!Y$23+(AP143*DF$11*'Projeções - Receitas'!Y$25)</f>
        <v>77285527067.053589</v>
      </c>
      <c r="BM143" s="356">
        <f>(AQ143*SUMPRODUCT(DG$10:DG$13,DG$28:DG$31)+BB143*SUMPRODUCT(DG$14:DG$23,DG$32:DG$41))*'Projeções - Receitas'!Z$23+(AQ143*DG$11*'Projeções - Receitas'!Z$25)</f>
        <v>85373587507.034561</v>
      </c>
      <c r="BN143" s="356">
        <f>(AR143*SUMPRODUCT(DH$10:DH$13,DH$28:DH$31)+BC143*SUMPRODUCT(DH$14:DH$23,DH$32:DH$41))*'Projeções - Receitas'!AA$23+(AR143*DH$11*'Projeções - Receitas'!AA$25)</f>
        <v>94294766294.861084</v>
      </c>
      <c r="BO143" s="356">
        <f>(AS143*SUMPRODUCT(DI$10:DI$13,DI$28:DI$31)+BD143*SUMPRODUCT(DI$14:DI$23,DI$32:DI$41))*'Projeções - Receitas'!AB$23+(AS143*DI$11*'Projeções - Receitas'!AB$25)</f>
        <v>104131760494.55775</v>
      </c>
      <c r="BP143" s="356">
        <f>(AT143*SUMPRODUCT(DJ$10:DJ$13,DJ$28:DJ$31)+BE143*SUMPRODUCT(DJ$14:DJ$23,DJ$32:DJ$41))*'Projeções - Receitas'!AC$23+(AT143*DJ$11*'Projeções - Receitas'!AC$25)</f>
        <v>114977929497.45628</v>
      </c>
      <c r="BQ143" s="356">
        <f>(AU143*SUMPRODUCT(DK$10:DK$13,DK$28:DK$31)+BF143*SUMPRODUCT(DK$14:DK$23,DK$32:DK$41))*'Projeções - Receitas'!AD$23+(AU143*DK$11*'Projeções - Receitas'!AD$25)</f>
        <v>148660753588.22534</v>
      </c>
      <c r="BR143" s="357">
        <f>((BG143+'DRE + DCF'!T$12)*(1+'DRE + DCF'!T$15)+'DRE + DCF'!T$18)*(1+'DRE + DCF'!T$25)*'DRE + DCF'!T$33</f>
        <v>35726934370.086548</v>
      </c>
      <c r="BS143" s="357">
        <f>((BH143+'DRE + DCF'!U$12)*(1+'DRE + DCF'!U$15)+'DRE + DCF'!U$18)*(1+'DRE + DCF'!U$25)*'DRE + DCF'!U$33</f>
        <v>27244190433.863308</v>
      </c>
      <c r="BT143" s="357">
        <f>((BI143+'DRE + DCF'!V$12)*(1+'DRE + DCF'!V$15)+'DRE + DCF'!V$18)*(1+'DRE + DCF'!V$25)*'DRE + DCF'!V$33</f>
        <v>30234714607.543541</v>
      </c>
      <c r="BU143" s="357">
        <f>((BJ143+'DRE + DCF'!W$12)*(1+'DRE + DCF'!W$15)+'DRE + DCF'!W$18)*(1+'DRE + DCF'!W$25)*'DRE + DCF'!W$33</f>
        <v>33480158178.23349</v>
      </c>
      <c r="BV143" s="357">
        <f>((BK143+'DRE + DCF'!X$12)*(1+'DRE + DCF'!X$15)+'DRE + DCF'!X$18)*(1+'DRE + DCF'!X$25)*'DRE + DCF'!X$33</f>
        <v>37028657433.350372</v>
      </c>
      <c r="BW143" s="357">
        <f>((BL143+'DRE + DCF'!Y$12)*(1+'DRE + DCF'!Y$15)+'DRE + DCF'!Y$18)*(1+'DRE + DCF'!Y$25)*'DRE + DCF'!Y$33</f>
        <v>40930040922.728127</v>
      </c>
      <c r="BX143" s="357">
        <f>((BM143+'DRE + DCF'!Z$12)*(1+'DRE + DCF'!Z$15)+'DRE + DCF'!Z$18)*(1+'DRE + DCF'!Z$25)*'DRE + DCF'!Z$33</f>
        <v>45232071272.245689</v>
      </c>
      <c r="BY143" s="357">
        <f>((BN143+'DRE + DCF'!AA$12)*(1+'DRE + DCF'!AA$15)+'DRE + DCF'!AA$18)*(1+'DRE + DCF'!AA$25)*'DRE + DCF'!AA$33</f>
        <v>49978767781.493111</v>
      </c>
      <c r="BZ143" s="357">
        <f>((BO143+'DRE + DCF'!AB$12)*(1+'DRE + DCF'!AB$15)+'DRE + DCF'!AB$18)*(1+'DRE + DCF'!AB$25)*'DRE + DCF'!AB$33</f>
        <v>55218072078.413483</v>
      </c>
      <c r="CA143" s="357">
        <f>((BP143+'DRE + DCF'!AC$12)*(1+'DRE + DCF'!AC$15)+'DRE + DCF'!AC$18)*(1+'DRE + DCF'!AC$25)*'DRE + DCF'!AC$33</f>
        <v>61004644811.365898</v>
      </c>
      <c r="CB143" s="357">
        <f>((BQ143+'DRE + DCF'!AD$12)*(1+'DRE + DCF'!AD$15)+'DRE + DCF'!AD$18)*(1+'DRE + DCF'!AD$25)*'DRE + DCF'!AD$33</f>
        <v>78770007034.526367</v>
      </c>
      <c r="CC143" s="357">
        <f>BR143*(1-DA$47)+('DRE + DCF'!N$53*10^6)</f>
        <v>200423479200.2944</v>
      </c>
      <c r="CD143" s="357">
        <f>BS143*(1-DB$47)+('DRE + DCF'!T$53*10^6)</f>
        <v>201676454818.63095</v>
      </c>
      <c r="CE143" s="357">
        <f>BT143*(1-DC$47)+('DRE + DCF'!U$53*10^6)</f>
        <v>220769165210.44537</v>
      </c>
      <c r="CF143" s="357">
        <f>BU143*(1-DD$47)+('DRE + DCF'!V$53*10^6)</f>
        <v>241909303520.67938</v>
      </c>
      <c r="CG143" s="357">
        <f>BV143*(1-DE$47)+('DRE + DCF'!W$53*10^6)</f>
        <v>265288197029.95215</v>
      </c>
      <c r="CH143" s="357">
        <f>BW143*(1-DF$47)+('DRE + DCF'!X$53*10^6)</f>
        <v>291128415856.96313</v>
      </c>
      <c r="CI143" s="357">
        <f>BX143*(1-DG$47)+('DRE + DCF'!Y$53*10^6)</f>
        <v>319682582982.91357</v>
      </c>
      <c r="CJ143" s="357">
        <f>BY143*(1-DH$47)+('DRE + DCF'!Z$53*10^6)</f>
        <v>351231059438.19189</v>
      </c>
      <c r="CK143" s="357">
        <f>BZ143*(1-DI$47)+('DRE + DCF'!AA$53*10^6)</f>
        <v>386084289832.26288</v>
      </c>
      <c r="CL143" s="357">
        <f>CA143*(1-DJ$47)+('DRE + DCF'!AB$53*10^6)</f>
        <v>424586971788.23328</v>
      </c>
      <c r="CM143" s="357">
        <f>CB143*(1-DK$47)+('DRE + DCF'!AC$53*10^6)</f>
        <v>473944359591.38879</v>
      </c>
      <c r="CN143" s="357">
        <f t="shared" si="142"/>
        <v>1143705050838.2173</v>
      </c>
      <c r="CO143" s="357">
        <f t="shared" si="143"/>
        <v>1214643221509.9993</v>
      </c>
      <c r="CP143" s="357">
        <f t="shared" si="144"/>
        <v>1159339691034.6741</v>
      </c>
      <c r="CQ143" s="357">
        <f t="shared" si="145"/>
        <v>1298460453958.8352</v>
      </c>
      <c r="CR143" s="357">
        <f t="shared" si="146"/>
        <v>1454275708433.8955</v>
      </c>
      <c r="CS143" s="357">
        <f t="shared" si="147"/>
        <v>1628788793445.9631</v>
      </c>
      <c r="CT143" s="357">
        <f t="shared" si="148"/>
        <v>1824243448659.4788</v>
      </c>
      <c r="CU143" s="357">
        <f t="shared" si="149"/>
        <v>2043152662498.6165</v>
      </c>
      <c r="CV143" s="357">
        <f t="shared" si="150"/>
        <v>2288330981998.4507</v>
      </c>
      <c r="CW143" s="357">
        <f t="shared" si="151"/>
        <v>2562930699838.2651</v>
      </c>
      <c r="CX143" s="358">
        <f t="shared" si="152"/>
        <v>2870482383818.8574</v>
      </c>
    </row>
    <row r="144" spans="4:102" ht="30" customHeight="1" x14ac:dyDescent="0.25">
      <c r="D144" s="355">
        <f t="shared" si="110"/>
        <v>1.7980702443651853E-2</v>
      </c>
      <c r="E144" s="64">
        <f t="shared" si="111"/>
        <v>8.7795400757085806E-3</v>
      </c>
      <c r="F144" s="64">
        <f t="shared" si="112"/>
        <v>3.315828648476099E-2</v>
      </c>
      <c r="G144" s="64">
        <f t="shared" si="113"/>
        <v>2.9038171916790784E-2</v>
      </c>
      <c r="H144" s="64">
        <f t="shared" si="114"/>
        <v>2.5154624304267542E-2</v>
      </c>
      <c r="I144" s="64">
        <f t="shared" si="115"/>
        <v>2.1475970491486973E-2</v>
      </c>
      <c r="J144" s="64">
        <f t="shared" si="116"/>
        <v>1.7979469740711879E-2</v>
      </c>
      <c r="K144" s="64">
        <f t="shared" si="117"/>
        <v>1.4646149830367661E-2</v>
      </c>
      <c r="L144" s="64">
        <f t="shared" si="118"/>
        <v>1.1459833248046919E-2</v>
      </c>
      <c r="M144" s="64">
        <f t="shared" si="119"/>
        <v>8.4070531176715368E-3</v>
      </c>
      <c r="N144" s="64">
        <f t="shared" si="120"/>
        <v>7.8533177392616227E-3</v>
      </c>
      <c r="O144" s="64">
        <f t="shared" si="109"/>
        <v>6.6500000000000045E-2</v>
      </c>
      <c r="P144" s="64">
        <f t="shared" si="109"/>
        <v>6.6500000000000045E-2</v>
      </c>
      <c r="Q144" s="64">
        <f t="shared" si="100"/>
        <v>6.6500000000000045E-2</v>
      </c>
      <c r="R144" s="64">
        <f t="shared" si="101"/>
        <v>6.6500000000000045E-2</v>
      </c>
      <c r="S144" s="64">
        <f t="shared" si="102"/>
        <v>6.6500000000000045E-2</v>
      </c>
      <c r="T144" s="64">
        <f t="shared" si="103"/>
        <v>6.6500000000000045E-2</v>
      </c>
      <c r="U144" s="64">
        <f t="shared" si="104"/>
        <v>6.6500000000000045E-2</v>
      </c>
      <c r="V144" s="64">
        <f t="shared" si="105"/>
        <v>6.6500000000000045E-2</v>
      </c>
      <c r="W144" s="64">
        <f t="shared" si="106"/>
        <v>6.6500000000000045E-2</v>
      </c>
      <c r="X144" s="64">
        <f t="shared" si="107"/>
        <v>6.6500000000000045E-2</v>
      </c>
      <c r="Y144" s="64">
        <f t="shared" si="108"/>
        <v>6.6500000000000045E-2</v>
      </c>
      <c r="Z144" s="64">
        <f t="shared" si="121"/>
        <v>0.17516818068545911</v>
      </c>
      <c r="AA144" s="64">
        <f t="shared" si="153"/>
        <v>0.16596701831751584</v>
      </c>
      <c r="AB144" s="64">
        <f t="shared" si="122"/>
        <v>0.19034576472656825</v>
      </c>
      <c r="AC144" s="64">
        <f t="shared" si="123"/>
        <v>0.18622565015859804</v>
      </c>
      <c r="AD144" s="64">
        <f t="shared" si="124"/>
        <v>0.1823421025460748</v>
      </c>
      <c r="AE144" s="64">
        <f t="shared" si="125"/>
        <v>0.17866344873329423</v>
      </c>
      <c r="AF144" s="64">
        <f t="shared" si="126"/>
        <v>0.17516694798251914</v>
      </c>
      <c r="AG144" s="64">
        <f t="shared" si="127"/>
        <v>0.17183362807217492</v>
      </c>
      <c r="AH144" s="64">
        <f t="shared" si="128"/>
        <v>0.16864731148985418</v>
      </c>
      <c r="AI144" s="64">
        <f t="shared" si="129"/>
        <v>0.1655945313594788</v>
      </c>
      <c r="AJ144" s="64">
        <f t="shared" si="130"/>
        <v>0.16504079598106888</v>
      </c>
      <c r="AK144" s="356">
        <f>(1+O144)*'Projeções - Receitas'!N$34</f>
        <v>1965753946411.0405</v>
      </c>
      <c r="AL144" s="356">
        <f>(1+P144)*'Projeções - Receitas'!T$34</f>
        <v>2071220484602.7874</v>
      </c>
      <c r="AM144" s="356">
        <f>(1+Q144)*'Projeções - Receitas'!U$34</f>
        <v>2319766942755.1216</v>
      </c>
      <c r="AN144" s="356">
        <f>(1+R144)*'Projeções - Receitas'!V$34</f>
        <v>2598138975885.7368</v>
      </c>
      <c r="AO144" s="356">
        <f>(1+S144)*'Projeções - Receitas'!W$34</f>
        <v>2909915652992.0254</v>
      </c>
      <c r="AP144" s="356">
        <f>(1+T144)*'Projeções - Receitas'!X$34</f>
        <v>3259105531351.0688</v>
      </c>
      <c r="AQ144" s="356">
        <f>(1+U144)*'Projeções - Receitas'!Y$34</f>
        <v>3650198195113.1973</v>
      </c>
      <c r="AR144" s="356">
        <f>(1+V144)*'Projeções - Receitas'!Z$34</f>
        <v>4088221978526.7813</v>
      </c>
      <c r="AS144" s="356">
        <f>(1+W144)*'Projeções - Receitas'!AA$34</f>
        <v>4578808615949.9961</v>
      </c>
      <c r="AT144" s="356">
        <f>(1+X144)*'Projeções - Receitas'!AB$34</f>
        <v>5128265649863.9961</v>
      </c>
      <c r="AU144" s="356">
        <f>(1+Y144)*'Projeções - Receitas'!AC$34</f>
        <v>5743657527847.6768</v>
      </c>
      <c r="AV144" s="357">
        <f t="shared" si="131"/>
        <v>1725245822767.5581</v>
      </c>
      <c r="AW144" s="357">
        <f t="shared" si="132"/>
        <v>1817808630431.9001</v>
      </c>
      <c r="AX144" s="357">
        <f t="shared" si="133"/>
        <v>2035945666083.728</v>
      </c>
      <c r="AY144" s="357">
        <f t="shared" si="134"/>
        <v>2280259146013.7759</v>
      </c>
      <c r="AZ144" s="357">
        <f t="shared" si="135"/>
        <v>2553890243535.4292</v>
      </c>
      <c r="BA144" s="357">
        <f t="shared" si="136"/>
        <v>2860357072759.6812</v>
      </c>
      <c r="BB144" s="357">
        <f t="shared" si="137"/>
        <v>3203599921490.8428</v>
      </c>
      <c r="BC144" s="357">
        <f t="shared" si="138"/>
        <v>3588031912069.7441</v>
      </c>
      <c r="BD144" s="357">
        <f t="shared" si="139"/>
        <v>4018595741518.1147</v>
      </c>
      <c r="BE144" s="357">
        <f t="shared" si="140"/>
        <v>4500827230500.2891</v>
      </c>
      <c r="BF144" s="357">
        <f t="shared" si="141"/>
        <v>5040926498160.3242</v>
      </c>
      <c r="BG144" s="356">
        <f>(AK144*SUMPRODUCT(DA$10:DA$13,DA$28:DA$31)+AV144*SUMPRODUCT(DA$14:DA$23,DA$32:DA$41))*'Projeções - Receitas'!T$23+(AK144*DA$11*'Projeções - Receitas'!T$25)</f>
        <v>64251129769.197693</v>
      </c>
      <c r="BH144" s="356">
        <f>(AL144*SUMPRODUCT(DB$10:DB$13,DB$28:DB$31)+AW144*SUMPRODUCT(DB$14:DB$23,DB$32:DB$41))*'Projeções - Receitas'!U$23+(AL144*DB$11*'Projeções - Receitas'!U$25)</f>
        <v>51781495640.04953</v>
      </c>
      <c r="BI144" s="356">
        <f>(AM144*SUMPRODUCT(DC$10:DC$13,DC$28:DC$31)+AX144*SUMPRODUCT(DC$14:DC$23,DC$32:DC$41))*'Projeções - Receitas'!V$23+(AM144*DC$11*'Projeções - Receitas'!V$25)</f>
        <v>57295260696.760773</v>
      </c>
      <c r="BJ144" s="356">
        <f>(AN144*SUMPRODUCT(DD$10:DD$13,DD$28:DD$31)+AY144*SUMPRODUCT(DD$14:DD$23,DD$32:DD$41))*'Projeções - Receitas'!W$23+(AN144*DD$11*'Projeções - Receitas'!W$25)</f>
        <v>63339208759.098473</v>
      </c>
      <c r="BK144" s="356">
        <f>(AO144*SUMPRODUCT(DE$10:DE$13,DE$28:DE$31)+AZ144*SUMPRODUCT(DE$14:DE$23,DE$32:DE$41))*'Projeções - Receitas'!X$23+(AO144*DE$11*'Projeções - Receitas'!X$25)</f>
        <v>69988607491.823151</v>
      </c>
      <c r="BL144" s="356">
        <f>(AP144*SUMPRODUCT(DF$10:DF$13,DF$28:DF$31)+BA144*SUMPRODUCT(DF$14:DF$23,DF$32:DF$41))*'Projeções - Receitas'!Y$23+(AP144*DF$11*'Projeções - Receitas'!Y$25)</f>
        <v>77321777314.270767</v>
      </c>
      <c r="BM144" s="356">
        <f>(AQ144*SUMPRODUCT(DG$10:DG$13,DG$28:DG$31)+BB144*SUMPRODUCT(DG$14:DG$23,DG$32:DG$41))*'Projeções - Receitas'!Z$23+(AQ144*DG$11*'Projeções - Receitas'!Z$25)</f>
        <v>85413631403.613846</v>
      </c>
      <c r="BN144" s="356">
        <f>(AR144*SUMPRODUCT(DH$10:DH$13,DH$28:DH$31)+BC144*SUMPRODUCT(DH$14:DH$23,DH$32:DH$41))*'Projeções - Receitas'!AA$23+(AR144*DH$11*'Projeções - Receitas'!AA$25)</f>
        <v>94338994609.258316</v>
      </c>
      <c r="BO144" s="356">
        <f>(AS144*SUMPRODUCT(DI$10:DI$13,DI$28:DI$31)+BD144*SUMPRODUCT(DI$14:DI$23,DI$32:DI$41))*'Projeções - Receitas'!AB$23+(AS144*DI$11*'Projeções - Receitas'!AB$25)</f>
        <v>104180602783.72034</v>
      </c>
      <c r="BP144" s="356">
        <f>(AT144*SUMPRODUCT(DJ$10:DJ$13,DJ$28:DJ$31)+BE144*SUMPRODUCT(DJ$14:DJ$23,DJ$32:DJ$41))*'Projeções - Receitas'!AC$23+(AT144*DJ$11*'Projeções - Receitas'!AC$25)</f>
        <v>115031859107.91476</v>
      </c>
      <c r="BQ144" s="356">
        <f>(AU144*SUMPRODUCT(DK$10:DK$13,DK$28:DK$31)+BF144*SUMPRODUCT(DK$14:DK$23,DK$32:DK$41))*'Projeções - Receitas'!AD$23+(AU144*DK$11*'Projeções - Receitas'!AD$25)</f>
        <v>148730481896.66266</v>
      </c>
      <c r="BR144" s="357">
        <f>((BG144+'DRE + DCF'!T$12)*(1+'DRE + DCF'!T$15)+'DRE + DCF'!T$18)*(1+'DRE + DCF'!T$25)*'DRE + DCF'!T$33</f>
        <v>35745381005.990112</v>
      </c>
      <c r="BS144" s="357">
        <f>((BH144+'DRE + DCF'!U$12)*(1+'DRE + DCF'!U$15)+'DRE + DCF'!U$18)*(1+'DRE + DCF'!U$25)*'DRE + DCF'!U$33</f>
        <v>27258879965.148605</v>
      </c>
      <c r="BT144" s="357">
        <f>((BI144+'DRE + DCF'!V$12)*(1+'DRE + DCF'!V$15)+'DRE + DCF'!V$18)*(1+'DRE + DCF'!V$25)*'DRE + DCF'!V$33</f>
        <v>30250949845.248688</v>
      </c>
      <c r="BU144" s="357">
        <f>((BJ144+'DRE + DCF'!W$12)*(1+'DRE + DCF'!W$15)+'DRE + DCF'!W$18)*(1+'DRE + DCF'!W$25)*'DRE + DCF'!W$33</f>
        <v>33498085632.697392</v>
      </c>
      <c r="BV144" s="357">
        <f>((BK144+'DRE + DCF'!X$12)*(1+'DRE + DCF'!X$15)+'DRE + DCF'!X$18)*(1+'DRE + DCF'!X$25)*'DRE + DCF'!X$33</f>
        <v>37048444382.013535</v>
      </c>
      <c r="BW144" s="357">
        <f>((BL144+'DRE + DCF'!Y$12)*(1+'DRE + DCF'!Y$15)+'DRE + DCF'!Y$18)*(1+'DRE + DCF'!Y$25)*'DRE + DCF'!Y$33</f>
        <v>40951876175.237434</v>
      </c>
      <c r="BX144" s="357">
        <f>((BM144+'DRE + DCF'!Z$12)*(1+'DRE + DCF'!Z$15)+'DRE + DCF'!Z$18)*(1+'DRE + DCF'!Z$25)*'DRE + DCF'!Z$33</f>
        <v>45256164108.455299</v>
      </c>
      <c r="BY144" s="357">
        <f>((BN144+'DRE + DCF'!AA$12)*(1+'DRE + DCF'!AA$15)+'DRE + DCF'!AA$18)*(1+'DRE + DCF'!AA$25)*'DRE + DCF'!AA$33</f>
        <v>50005347830.058266</v>
      </c>
      <c r="BZ144" s="357">
        <f>((BO144+'DRE + DCF'!AB$12)*(1+'DRE + DCF'!AB$15)+'DRE + DCF'!AB$18)*(1+'DRE + DCF'!AB$25)*'DRE + DCF'!AB$33</f>
        <v>55247391446.764603</v>
      </c>
      <c r="CA144" s="357">
        <f>((BP144+'DRE + DCF'!AC$12)*(1+'DRE + DCF'!AC$15)+'DRE + DCF'!AC$18)*(1+'DRE + DCF'!AC$25)*'DRE + DCF'!AC$33</f>
        <v>61036980977.761581</v>
      </c>
      <c r="CB144" s="357">
        <f>((BQ144+'DRE + DCF'!AD$12)*(1+'DRE + DCF'!AD$15)+'DRE + DCF'!AD$18)*(1+'DRE + DCF'!AD$25)*'DRE + DCF'!AD$33</f>
        <v>78810916247.74411</v>
      </c>
      <c r="CC144" s="357">
        <f>BR144*(1-DA$47)+('DRE + DCF'!N$53*10^6)</f>
        <v>200434701444.97348</v>
      </c>
      <c r="CD144" s="357">
        <f>BS144*(1-DB$47)+('DRE + DCF'!T$53*10^6)</f>
        <v>201685268537.40213</v>
      </c>
      <c r="CE144" s="357">
        <f>BT144*(1-DC$47)+('DRE + DCF'!U$53*10^6)</f>
        <v>220778906353.06845</v>
      </c>
      <c r="CF144" s="357">
        <f>BU144*(1-DD$47)+('DRE + DCF'!V$53*10^6)</f>
        <v>241920059993.35773</v>
      </c>
      <c r="CG144" s="357">
        <f>BV144*(1-DE$47)+('DRE + DCF'!W$53*10^6)</f>
        <v>265300069199.15005</v>
      </c>
      <c r="CH144" s="357">
        <f>BW144*(1-DF$47)+('DRE + DCF'!X$53*10^6)</f>
        <v>291141517008.46869</v>
      </c>
      <c r="CI144" s="357">
        <f>BX144*(1-DG$47)+('DRE + DCF'!Y$53*10^6)</f>
        <v>319697038684.63934</v>
      </c>
      <c r="CJ144" s="357">
        <f>BY144*(1-DH$47)+('DRE + DCF'!Z$53*10^6)</f>
        <v>351247007467.33099</v>
      </c>
      <c r="CK144" s="357">
        <f>BZ144*(1-DI$47)+('DRE + DCF'!AA$53*10^6)</f>
        <v>386101881453.27356</v>
      </c>
      <c r="CL144" s="357">
        <f>CA144*(1-DJ$47)+('DRE + DCF'!AB$53*10^6)</f>
        <v>424606373488.07068</v>
      </c>
      <c r="CM144" s="357">
        <f>CB144*(1-DK$47)+('DRE + DCF'!AC$53*10^6)</f>
        <v>473968905119.31946</v>
      </c>
      <c r="CN144" s="357">
        <f t="shared" si="142"/>
        <v>1144241497860.1863</v>
      </c>
      <c r="CO144" s="357">
        <f t="shared" si="143"/>
        <v>1215212941595.1353</v>
      </c>
      <c r="CP144" s="357">
        <f t="shared" si="144"/>
        <v>1159883471377.5608</v>
      </c>
      <c r="CQ144" s="357">
        <f t="shared" si="145"/>
        <v>1299069487942.8684</v>
      </c>
      <c r="CR144" s="357">
        <f t="shared" si="146"/>
        <v>1454957826496.0127</v>
      </c>
      <c r="CS144" s="357">
        <f t="shared" si="147"/>
        <v>1629552765675.5344</v>
      </c>
      <c r="CT144" s="357">
        <f t="shared" si="148"/>
        <v>1825099097556.5986</v>
      </c>
      <c r="CU144" s="357">
        <f t="shared" si="149"/>
        <v>2044110989263.3906</v>
      </c>
      <c r="CV144" s="357">
        <f t="shared" si="150"/>
        <v>2289404307974.998</v>
      </c>
      <c r="CW144" s="357">
        <f t="shared" si="151"/>
        <v>2564132824931.998</v>
      </c>
      <c r="CX144" s="358">
        <f t="shared" si="152"/>
        <v>2871828763923.8384</v>
      </c>
    </row>
    <row r="145" spans="4:102" ht="30" customHeight="1" x14ac:dyDescent="0.25">
      <c r="D145" s="355">
        <f t="shared" si="110"/>
        <v>1.7908420998535513E-2</v>
      </c>
      <c r="E145" s="64">
        <f t="shared" si="111"/>
        <v>8.7090167595462176E-3</v>
      </c>
      <c r="F145" s="64">
        <f t="shared" si="112"/>
        <v>3.3077484226413489E-2</v>
      </c>
      <c r="G145" s="64">
        <f t="shared" si="113"/>
        <v>2.8959182170299719E-2</v>
      </c>
      <c r="H145" s="64">
        <f t="shared" si="114"/>
        <v>2.5077334124883693E-2</v>
      </c>
      <c r="I145" s="64">
        <f t="shared" si="115"/>
        <v>2.1400284117853496E-2</v>
      </c>
      <c r="J145" s="64">
        <f t="shared" si="116"/>
        <v>1.7905302675843338E-2</v>
      </c>
      <c r="K145" s="64">
        <f t="shared" si="117"/>
        <v>1.4573426263217587E-2</v>
      </c>
      <c r="L145" s="64">
        <f t="shared" si="118"/>
        <v>1.1388484845921615E-2</v>
      </c>
      <c r="M145" s="64">
        <f t="shared" si="119"/>
        <v>8.3370179584449089E-3</v>
      </c>
      <c r="N145" s="64">
        <f t="shared" si="120"/>
        <v>7.7845220319413821E-3</v>
      </c>
      <c r="O145" s="64">
        <f t="shared" si="109"/>
        <v>6.7000000000000046E-2</v>
      </c>
      <c r="P145" s="64">
        <f t="shared" si="109"/>
        <v>6.7000000000000046E-2</v>
      </c>
      <c r="Q145" s="64">
        <f t="shared" si="100"/>
        <v>6.7000000000000046E-2</v>
      </c>
      <c r="R145" s="64">
        <f t="shared" si="101"/>
        <v>6.7000000000000046E-2</v>
      </c>
      <c r="S145" s="64">
        <f t="shared" si="102"/>
        <v>6.7000000000000046E-2</v>
      </c>
      <c r="T145" s="64">
        <f t="shared" si="103"/>
        <v>6.7000000000000046E-2</v>
      </c>
      <c r="U145" s="64">
        <f t="shared" si="104"/>
        <v>6.7000000000000046E-2</v>
      </c>
      <c r="V145" s="64">
        <f t="shared" si="105"/>
        <v>6.7000000000000046E-2</v>
      </c>
      <c r="W145" s="64">
        <f t="shared" si="106"/>
        <v>6.7000000000000046E-2</v>
      </c>
      <c r="X145" s="64">
        <f t="shared" si="107"/>
        <v>6.7000000000000046E-2</v>
      </c>
      <c r="Y145" s="64">
        <f t="shared" si="108"/>
        <v>6.7000000000000046E-2</v>
      </c>
      <c r="Z145" s="64">
        <f t="shared" si="121"/>
        <v>0.17509589924034277</v>
      </c>
      <c r="AA145" s="64">
        <f t="shared" si="153"/>
        <v>0.16589649500135348</v>
      </c>
      <c r="AB145" s="64">
        <f t="shared" si="122"/>
        <v>0.19026496246822075</v>
      </c>
      <c r="AC145" s="64">
        <f t="shared" si="123"/>
        <v>0.18614666041210698</v>
      </c>
      <c r="AD145" s="64">
        <f t="shared" si="124"/>
        <v>0.18226481236669095</v>
      </c>
      <c r="AE145" s="64">
        <f t="shared" si="125"/>
        <v>0.17858776235966076</v>
      </c>
      <c r="AF145" s="64">
        <f t="shared" si="126"/>
        <v>0.1750927809176506</v>
      </c>
      <c r="AG145" s="64">
        <f t="shared" si="127"/>
        <v>0.17176090450502485</v>
      </c>
      <c r="AH145" s="64">
        <f t="shared" si="128"/>
        <v>0.16857596308772888</v>
      </c>
      <c r="AI145" s="64">
        <f t="shared" si="129"/>
        <v>0.16552449620025217</v>
      </c>
      <c r="AJ145" s="64">
        <f t="shared" si="130"/>
        <v>0.16497200027374864</v>
      </c>
      <c r="AK145" s="356">
        <f>(1+O145)*'Projeções - Receitas'!N$34</f>
        <v>1966675537572.0393</v>
      </c>
      <c r="AL145" s="356">
        <f>(1+P145)*'Projeções - Receitas'!T$34</f>
        <v>2072191520929.3706</v>
      </c>
      <c r="AM145" s="356">
        <f>(1+Q145)*'Projeções - Receitas'!U$34</f>
        <v>2320854503440.8955</v>
      </c>
      <c r="AN145" s="356">
        <f>(1+R145)*'Projeções - Receitas'!V$34</f>
        <v>2599357043853.8032</v>
      </c>
      <c r="AO145" s="356">
        <f>(1+S145)*'Projeções - Receitas'!W$34</f>
        <v>2911279889116.2598</v>
      </c>
      <c r="AP145" s="356">
        <f>(1+T145)*'Projeções - Receitas'!X$34</f>
        <v>3260633475810.2109</v>
      </c>
      <c r="AQ145" s="356">
        <f>(1+U145)*'Projeções - Receitas'!Y$34</f>
        <v>3651909492907.4365</v>
      </c>
      <c r="AR145" s="356">
        <f>(1+V145)*'Projeções - Receitas'!Z$34</f>
        <v>4090138632056.3296</v>
      </c>
      <c r="AS145" s="356">
        <f>(1+W145)*'Projeções - Receitas'!AA$34</f>
        <v>4580955267903.0898</v>
      </c>
      <c r="AT145" s="356">
        <f>(1+X145)*'Projeções - Receitas'!AB$34</f>
        <v>5130669900051.4609</v>
      </c>
      <c r="AU145" s="356">
        <f>(1+Y145)*'Projeções - Receitas'!AC$34</f>
        <v>5746350288057.6377</v>
      </c>
      <c r="AV145" s="357">
        <f t="shared" si="131"/>
        <v>1726054658127.5051</v>
      </c>
      <c r="AW145" s="357">
        <f t="shared" si="132"/>
        <v>1818660861388.5017</v>
      </c>
      <c r="AX145" s="357">
        <f t="shared" si="133"/>
        <v>2036900164755.1223</v>
      </c>
      <c r="AY145" s="357">
        <f t="shared" si="134"/>
        <v>2281328184525.7373</v>
      </c>
      <c r="AZ145" s="357">
        <f t="shared" si="135"/>
        <v>2555087566668.8262</v>
      </c>
      <c r="BA145" s="357">
        <f t="shared" si="136"/>
        <v>2861698074669.085</v>
      </c>
      <c r="BB145" s="357">
        <f t="shared" si="137"/>
        <v>3205101843629.3755</v>
      </c>
      <c r="BC145" s="357">
        <f t="shared" si="138"/>
        <v>3589714064864.9014</v>
      </c>
      <c r="BD145" s="357">
        <f t="shared" si="139"/>
        <v>4020479752648.6899</v>
      </c>
      <c r="BE145" s="357">
        <f t="shared" si="140"/>
        <v>4502937322966.5332</v>
      </c>
      <c r="BF145" s="357">
        <f t="shared" si="141"/>
        <v>5043289801722.5186</v>
      </c>
      <c r="BG145" s="356">
        <f>(AK145*SUMPRODUCT(DA$10:DA$13,DA$28:DA$31)+AV145*SUMPRODUCT(DA$14:DA$23,DA$32:DA$41))*'Projeções - Receitas'!T$23+(AK145*DA$11*'Projeções - Receitas'!T$25)</f>
        <v>64281252192.905701</v>
      </c>
      <c r="BH145" s="356">
        <f>(AL145*SUMPRODUCT(DB$10:DB$13,DB$28:DB$31)+AW145*SUMPRODUCT(DB$14:DB$23,DB$32:DB$41))*'Projeções - Receitas'!U$23+(AL145*DB$11*'Projeções - Receitas'!U$25)</f>
        <v>51805772009.313522</v>
      </c>
      <c r="BI145" s="356">
        <f>(AM145*SUMPRODUCT(DC$10:DC$13,DC$28:DC$31)+AX145*SUMPRODUCT(DC$14:DC$23,DC$32:DC$41))*'Projeções - Receitas'!V$23+(AM145*DC$11*'Projeções - Receitas'!V$25)</f>
        <v>57322122047.298393</v>
      </c>
      <c r="BJ145" s="356">
        <f>(AN145*SUMPRODUCT(DD$10:DD$13,DD$28:DD$31)+AY145*SUMPRODUCT(DD$14:DD$23,DD$32:DD$41))*'Projeções - Receitas'!W$23+(AN145*DD$11*'Projeções - Receitas'!W$25)</f>
        <v>63368903653.031502</v>
      </c>
      <c r="BK145" s="356">
        <f>(AO145*SUMPRODUCT(DE$10:DE$13,DE$28:DE$31)+AZ145*SUMPRODUCT(DE$14:DE$23,DE$32:DE$41))*'Projeções - Receitas'!X$23+(AO145*DE$11*'Projeções - Receitas'!X$25)</f>
        <v>70021419778.504745</v>
      </c>
      <c r="BL145" s="356">
        <f>(AP145*SUMPRODUCT(DF$10:DF$13,DF$28:DF$31)+BA145*SUMPRODUCT(DF$14:DF$23,DF$32:DF$41))*'Projeções - Receitas'!Y$23+(AP145*DF$11*'Projeções - Receitas'!Y$25)</f>
        <v>77358027561.487976</v>
      </c>
      <c r="BM145" s="356">
        <f>(AQ145*SUMPRODUCT(DG$10:DG$13,DG$28:DG$31)+BB145*SUMPRODUCT(DG$14:DG$23,DG$32:DG$41))*'Projeções - Receitas'!Z$23+(AQ145*DG$11*'Projeções - Receitas'!Z$25)</f>
        <v>85453675300.19313</v>
      </c>
      <c r="BN145" s="356">
        <f>(AR145*SUMPRODUCT(DH$10:DH$13,DH$28:DH$31)+BC145*SUMPRODUCT(DH$14:DH$23,DH$32:DH$41))*'Projeções - Receitas'!AA$23+(AR145*DH$11*'Projeções - Receitas'!AA$25)</f>
        <v>94383222923.655487</v>
      </c>
      <c r="BO145" s="356">
        <f>(AS145*SUMPRODUCT(DI$10:DI$13,DI$28:DI$31)+BD145*SUMPRODUCT(DI$14:DI$23,DI$32:DI$41))*'Projeções - Receitas'!AB$23+(AS145*DI$11*'Projeções - Receitas'!AB$25)</f>
        <v>104229445072.88292</v>
      </c>
      <c r="BP145" s="356">
        <f>(AT145*SUMPRODUCT(DJ$10:DJ$13,DJ$28:DJ$31)+BE145*SUMPRODUCT(DJ$14:DJ$23,DJ$32:DJ$41))*'Projeções - Receitas'!AC$23+(AT145*DJ$11*'Projeções - Receitas'!AC$25)</f>
        <v>115085788718.37334</v>
      </c>
      <c r="BQ145" s="356">
        <f>(AU145*SUMPRODUCT(DK$10:DK$13,DK$28:DK$31)+BF145*SUMPRODUCT(DK$14:DK$23,DK$32:DK$41))*'Projeções - Receitas'!AD$23+(AU145*DK$11*'Projeções - Receitas'!AD$25)</f>
        <v>148800210205.09982</v>
      </c>
      <c r="BR145" s="357">
        <f>((BG145+'DRE + DCF'!T$12)*(1+'DRE + DCF'!T$15)+'DRE + DCF'!T$18)*(1+'DRE + DCF'!T$25)*'DRE + DCF'!T$33</f>
        <v>35763827641.893661</v>
      </c>
      <c r="BS145" s="357">
        <f>((BH145+'DRE + DCF'!U$12)*(1+'DRE + DCF'!U$15)+'DRE + DCF'!U$18)*(1+'DRE + DCF'!U$25)*'DRE + DCF'!U$33</f>
        <v>27273569496.433937</v>
      </c>
      <c r="BT145" s="357">
        <f>((BI145+'DRE + DCF'!V$12)*(1+'DRE + DCF'!V$15)+'DRE + DCF'!V$18)*(1+'DRE + DCF'!V$25)*'DRE + DCF'!V$33</f>
        <v>30267185082.953827</v>
      </c>
      <c r="BU145" s="357">
        <f>((BJ145+'DRE + DCF'!W$12)*(1+'DRE + DCF'!W$15)+'DRE + DCF'!W$18)*(1+'DRE + DCF'!W$25)*'DRE + DCF'!W$33</f>
        <v>33516013087.161339</v>
      </c>
      <c r="BV145" s="357">
        <f>((BK145+'DRE + DCF'!X$12)*(1+'DRE + DCF'!X$15)+'DRE + DCF'!X$18)*(1+'DRE + DCF'!X$25)*'DRE + DCF'!X$33</f>
        <v>37068231330.676735</v>
      </c>
      <c r="BW145" s="357">
        <f>((BL145+'DRE + DCF'!Y$12)*(1+'DRE + DCF'!Y$15)+'DRE + DCF'!Y$18)*(1+'DRE + DCF'!Y$25)*'DRE + DCF'!Y$33</f>
        <v>40973711427.746742</v>
      </c>
      <c r="BX145" s="357">
        <f>((BM145+'DRE + DCF'!Z$12)*(1+'DRE + DCF'!Z$15)+'DRE + DCF'!Z$18)*(1+'DRE + DCF'!Z$25)*'DRE + DCF'!Z$33</f>
        <v>45280256944.664909</v>
      </c>
      <c r="BY145" s="357">
        <f>((BN145+'DRE + DCF'!AA$12)*(1+'DRE + DCF'!AA$15)+'DRE + DCF'!AA$18)*(1+'DRE + DCF'!AA$25)*'DRE + DCF'!AA$33</f>
        <v>50031927878.623405</v>
      </c>
      <c r="BZ145" s="357">
        <f>((BO145+'DRE + DCF'!AB$12)*(1+'DRE + DCF'!AB$15)+'DRE + DCF'!AB$18)*(1+'DRE + DCF'!AB$25)*'DRE + DCF'!AB$33</f>
        <v>55276710815.115707</v>
      </c>
      <c r="CA145" s="357">
        <f>((BP145+'DRE + DCF'!AC$12)*(1+'DRE + DCF'!AC$15)+'DRE + DCF'!AC$18)*(1+'DRE + DCF'!AC$25)*'DRE + DCF'!AC$33</f>
        <v>61069317144.157303</v>
      </c>
      <c r="CB145" s="357">
        <f>((BQ145+'DRE + DCF'!AD$12)*(1+'DRE + DCF'!AD$15)+'DRE + DCF'!AD$18)*(1+'DRE + DCF'!AD$25)*'DRE + DCF'!AD$33</f>
        <v>78851825460.961807</v>
      </c>
      <c r="CC145" s="357">
        <f>BR145*(1-DA$47)+('DRE + DCF'!N$53*10^6)</f>
        <v>200445923689.65253</v>
      </c>
      <c r="CD145" s="357">
        <f>BS145*(1-DB$47)+('DRE + DCF'!T$53*10^6)</f>
        <v>201694082256.17331</v>
      </c>
      <c r="CE145" s="357">
        <f>BT145*(1-DC$47)+('DRE + DCF'!U$53*10^6)</f>
        <v>220788647495.69156</v>
      </c>
      <c r="CF145" s="357">
        <f>BU145*(1-DD$47)+('DRE + DCF'!V$53*10^6)</f>
        <v>241930816466.0361</v>
      </c>
      <c r="CG145" s="357">
        <f>BV145*(1-DE$47)+('DRE + DCF'!W$53*10^6)</f>
        <v>265311941368.34796</v>
      </c>
      <c r="CH145" s="357">
        <f>BW145*(1-DF$47)+('DRE + DCF'!X$53*10^6)</f>
        <v>291154618159.9743</v>
      </c>
      <c r="CI145" s="357">
        <f>BX145*(1-DG$47)+('DRE + DCF'!Y$53*10^6)</f>
        <v>319711494386.36511</v>
      </c>
      <c r="CJ145" s="357">
        <f>BY145*(1-DH$47)+('DRE + DCF'!Z$53*10^6)</f>
        <v>351262955496.47009</v>
      </c>
      <c r="CK145" s="357">
        <f>BZ145*(1-DI$47)+('DRE + DCF'!AA$53*10^6)</f>
        <v>386119473074.28418</v>
      </c>
      <c r="CL145" s="357">
        <f>CA145*(1-DJ$47)+('DRE + DCF'!AB$53*10^6)</f>
        <v>424625775187.90814</v>
      </c>
      <c r="CM145" s="357">
        <f>CB145*(1-DK$47)+('DRE + DCF'!AC$53*10^6)</f>
        <v>473993450647.25006</v>
      </c>
      <c r="CN145" s="357">
        <f t="shared" si="142"/>
        <v>1144777944882.1553</v>
      </c>
      <c r="CO145" s="357">
        <f t="shared" si="143"/>
        <v>1215782661680.271</v>
      </c>
      <c r="CP145" s="357">
        <f t="shared" si="144"/>
        <v>1160427251720.4478</v>
      </c>
      <c r="CQ145" s="357">
        <f t="shared" si="145"/>
        <v>1299678521926.9016</v>
      </c>
      <c r="CR145" s="357">
        <f t="shared" si="146"/>
        <v>1455639944558.1299</v>
      </c>
      <c r="CS145" s="357">
        <f t="shared" si="147"/>
        <v>1630316737905.1055</v>
      </c>
      <c r="CT145" s="357">
        <f t="shared" si="148"/>
        <v>1825954746453.7183</v>
      </c>
      <c r="CU145" s="357">
        <f t="shared" si="149"/>
        <v>2045069316028.1648</v>
      </c>
      <c r="CV145" s="357">
        <f t="shared" si="150"/>
        <v>2290477633951.5449</v>
      </c>
      <c r="CW145" s="357">
        <f t="shared" si="151"/>
        <v>2565334950025.7305</v>
      </c>
      <c r="CX145" s="358">
        <f t="shared" si="152"/>
        <v>2873175144028.8188</v>
      </c>
    </row>
    <row r="146" spans="4:102" ht="30" customHeight="1" x14ac:dyDescent="0.25">
      <c r="D146" s="355">
        <f t="shared" si="110"/>
        <v>1.7836207264374709E-2</v>
      </c>
      <c r="E146" s="64">
        <f t="shared" si="111"/>
        <v>8.6385595073802113E-3</v>
      </c>
      <c r="F146" s="64">
        <f t="shared" si="112"/>
        <v>3.2996757661048037E-2</v>
      </c>
      <c r="G146" s="64">
        <f t="shared" si="113"/>
        <v>2.8880266418887274E-2</v>
      </c>
      <c r="H146" s="64">
        <f t="shared" si="114"/>
        <v>2.5000116348478152E-2</v>
      </c>
      <c r="I146" s="64">
        <f t="shared" si="115"/>
        <v>2.1324668644804118E-2</v>
      </c>
      <c r="J146" s="64">
        <f t="shared" si="116"/>
        <v>1.7831205088318869E-2</v>
      </c>
      <c r="K146" s="64">
        <f t="shared" si="117"/>
        <v>1.4500770821188946E-2</v>
      </c>
      <c r="L146" s="64">
        <f t="shared" si="118"/>
        <v>1.1317203280706928E-2</v>
      </c>
      <c r="M146" s="64">
        <f t="shared" si="119"/>
        <v>8.2670484059247651E-3</v>
      </c>
      <c r="N146" s="64">
        <f t="shared" si="120"/>
        <v>7.7157907702485595E-3</v>
      </c>
      <c r="O146" s="64">
        <f t="shared" si="109"/>
        <v>6.7500000000000046E-2</v>
      </c>
      <c r="P146" s="64">
        <f t="shared" si="109"/>
        <v>6.7500000000000046E-2</v>
      </c>
      <c r="Q146" s="64">
        <f t="shared" si="100"/>
        <v>6.7500000000000046E-2</v>
      </c>
      <c r="R146" s="64">
        <f t="shared" si="101"/>
        <v>6.7500000000000046E-2</v>
      </c>
      <c r="S146" s="64">
        <f t="shared" si="102"/>
        <v>6.7500000000000046E-2</v>
      </c>
      <c r="T146" s="64">
        <f t="shared" si="103"/>
        <v>6.7500000000000046E-2</v>
      </c>
      <c r="U146" s="64">
        <f t="shared" si="104"/>
        <v>6.7500000000000046E-2</v>
      </c>
      <c r="V146" s="64">
        <f t="shared" si="105"/>
        <v>6.7500000000000046E-2</v>
      </c>
      <c r="W146" s="64">
        <f t="shared" si="106"/>
        <v>6.7500000000000046E-2</v>
      </c>
      <c r="X146" s="64">
        <f t="shared" si="107"/>
        <v>6.7500000000000046E-2</v>
      </c>
      <c r="Y146" s="64">
        <f t="shared" si="108"/>
        <v>6.7500000000000046E-2</v>
      </c>
      <c r="Z146" s="64">
        <f t="shared" si="121"/>
        <v>0.17502368550618197</v>
      </c>
      <c r="AA146" s="64">
        <f t="shared" si="153"/>
        <v>0.16582603774918747</v>
      </c>
      <c r="AB146" s="64">
        <f t="shared" si="122"/>
        <v>0.1901842359028553</v>
      </c>
      <c r="AC146" s="64">
        <f t="shared" si="123"/>
        <v>0.18606774466069453</v>
      </c>
      <c r="AD146" s="64">
        <f t="shared" si="124"/>
        <v>0.18218759459028541</v>
      </c>
      <c r="AE146" s="64">
        <f t="shared" si="125"/>
        <v>0.17851214688661138</v>
      </c>
      <c r="AF146" s="64">
        <f t="shared" si="126"/>
        <v>0.17501868333012613</v>
      </c>
      <c r="AG146" s="64">
        <f t="shared" si="127"/>
        <v>0.17168824906299621</v>
      </c>
      <c r="AH146" s="64">
        <f t="shared" si="128"/>
        <v>0.16850468152251419</v>
      </c>
      <c r="AI146" s="64">
        <f t="shared" si="129"/>
        <v>0.16545452664773203</v>
      </c>
      <c r="AJ146" s="64">
        <f t="shared" si="130"/>
        <v>0.16490326901205582</v>
      </c>
      <c r="AK146" s="356">
        <f>(1+O146)*'Projeções - Receitas'!N$34</f>
        <v>1967597128733.0388</v>
      </c>
      <c r="AL146" s="356">
        <f>(1+P146)*'Projeções - Receitas'!T$34</f>
        <v>2073162557255.9546</v>
      </c>
      <c r="AM146" s="356">
        <f>(1+Q146)*'Projeções - Receitas'!U$34</f>
        <v>2321942064126.6694</v>
      </c>
      <c r="AN146" s="356">
        <f>(1+R146)*'Projeções - Receitas'!V$34</f>
        <v>2600575111821.8701</v>
      </c>
      <c r="AO146" s="356">
        <f>(1+S146)*'Projeções - Receitas'!W$34</f>
        <v>2912644125240.4946</v>
      </c>
      <c r="AP146" s="356">
        <f>(1+T146)*'Projeções - Receitas'!X$34</f>
        <v>3262161420269.354</v>
      </c>
      <c r="AQ146" s="356">
        <f>(1+U146)*'Projeções - Receitas'!Y$34</f>
        <v>3653620790701.6768</v>
      </c>
      <c r="AR146" s="356">
        <f>(1+V146)*'Projeções - Receitas'!Z$34</f>
        <v>4092055285585.8784</v>
      </c>
      <c r="AS146" s="356">
        <f>(1+W146)*'Projeções - Receitas'!AA$34</f>
        <v>4583101919856.1846</v>
      </c>
      <c r="AT146" s="356">
        <f>(1+X146)*'Projeções - Receitas'!AB$34</f>
        <v>5133074150238.9277</v>
      </c>
      <c r="AU146" s="356">
        <f>(1+Y146)*'Projeções - Receitas'!AC$34</f>
        <v>5749043048267.5996</v>
      </c>
      <c r="AV146" s="357">
        <f t="shared" si="131"/>
        <v>1726863493487.4529</v>
      </c>
      <c r="AW146" s="357">
        <f t="shared" si="132"/>
        <v>1819513092345.104</v>
      </c>
      <c r="AX146" s="357">
        <f t="shared" si="133"/>
        <v>2037854663426.5168</v>
      </c>
      <c r="AY146" s="357">
        <f t="shared" si="134"/>
        <v>2282397223037.6992</v>
      </c>
      <c r="AZ146" s="357">
        <f t="shared" si="135"/>
        <v>2556284889802.2231</v>
      </c>
      <c r="BA146" s="357">
        <f t="shared" si="136"/>
        <v>2863039076578.4897</v>
      </c>
      <c r="BB146" s="357">
        <f t="shared" si="137"/>
        <v>3206603765767.9092</v>
      </c>
      <c r="BC146" s="357">
        <f t="shared" si="138"/>
        <v>3591396217660.0586</v>
      </c>
      <c r="BD146" s="357">
        <f t="shared" si="139"/>
        <v>4022363763779.2661</v>
      </c>
      <c r="BE146" s="357">
        <f t="shared" si="140"/>
        <v>4505047415432.7793</v>
      </c>
      <c r="BF146" s="357">
        <f t="shared" si="141"/>
        <v>5045653105284.7129</v>
      </c>
      <c r="BG146" s="356">
        <f>(AK146*SUMPRODUCT(DA$10:DA$13,DA$28:DA$31)+AV146*SUMPRODUCT(DA$14:DA$23,DA$32:DA$41))*'Projeções - Receitas'!T$23+(AK146*DA$11*'Projeções - Receitas'!T$25)</f>
        <v>64311374616.613708</v>
      </c>
      <c r="BH146" s="356">
        <f>(AL146*SUMPRODUCT(DB$10:DB$13,DB$28:DB$31)+AW146*SUMPRODUCT(DB$14:DB$23,DB$32:DB$41))*'Projeções - Receitas'!U$23+(AL146*DB$11*'Projeções - Receitas'!U$25)</f>
        <v>51830048378.577522</v>
      </c>
      <c r="BI146" s="356">
        <f>(AM146*SUMPRODUCT(DC$10:DC$13,DC$28:DC$31)+AX146*SUMPRODUCT(DC$14:DC$23,DC$32:DC$41))*'Projeções - Receitas'!V$23+(AM146*DC$11*'Projeções - Receitas'!V$25)</f>
        <v>57348983397.836029</v>
      </c>
      <c r="BJ146" s="356">
        <f>(AN146*SUMPRODUCT(DD$10:DD$13,DD$28:DD$31)+AY146*SUMPRODUCT(DD$14:DD$23,DD$32:DD$41))*'Projeções - Receitas'!W$23+(AN146*DD$11*'Projeções - Receitas'!W$25)</f>
        <v>63398598546.964485</v>
      </c>
      <c r="BK146" s="356">
        <f>(AO146*SUMPRODUCT(DE$10:DE$13,DE$28:DE$31)+AZ146*SUMPRODUCT(DE$14:DE$23,DE$32:DE$41))*'Projeções - Receitas'!X$23+(AO146*DE$11*'Projeções - Receitas'!X$25)</f>
        <v>70054232065.186356</v>
      </c>
      <c r="BL146" s="356">
        <f>(AP146*SUMPRODUCT(DF$10:DF$13,DF$28:DF$31)+BA146*SUMPRODUCT(DF$14:DF$23,DF$32:DF$41))*'Projeções - Receitas'!Y$23+(AP146*DF$11*'Projeções - Receitas'!Y$25)</f>
        <v>77394277808.7052</v>
      </c>
      <c r="BM146" s="356">
        <f>(AQ146*SUMPRODUCT(DG$10:DG$13,DG$28:DG$31)+BB146*SUMPRODUCT(DG$14:DG$23,DG$32:DG$41))*'Projeções - Receitas'!Z$23+(AQ146*DG$11*'Projeções - Receitas'!Z$25)</f>
        <v>85493719196.7724</v>
      </c>
      <c r="BN146" s="356">
        <f>(AR146*SUMPRODUCT(DH$10:DH$13,DH$28:DH$31)+BC146*SUMPRODUCT(DH$14:DH$23,DH$32:DH$41))*'Projeções - Receitas'!AA$23+(AR146*DH$11*'Projeções - Receitas'!AA$25)</f>
        <v>94427451238.052734</v>
      </c>
      <c r="BO146" s="356">
        <f>(AS146*SUMPRODUCT(DI$10:DI$13,DI$28:DI$31)+BD146*SUMPRODUCT(DI$14:DI$23,DI$32:DI$41))*'Projeções - Receitas'!AB$23+(AS146*DI$11*'Projeções - Receitas'!AB$25)</f>
        <v>104278287362.04543</v>
      </c>
      <c r="BP146" s="356">
        <f>(AT146*SUMPRODUCT(DJ$10:DJ$13,DJ$28:DJ$31)+BE146*SUMPRODUCT(DJ$14:DJ$23,DJ$32:DJ$41))*'Projeções - Receitas'!AC$23+(AT146*DJ$11*'Projeções - Receitas'!AC$25)</f>
        <v>115139718328.83177</v>
      </c>
      <c r="BQ146" s="356">
        <f>(AU146*SUMPRODUCT(DK$10:DK$13,DK$28:DK$31)+BF146*SUMPRODUCT(DK$14:DK$23,DK$32:DK$41))*'Projeções - Receitas'!AD$23+(AU146*DK$11*'Projeções - Receitas'!AD$25)</f>
        <v>148869938513.53711</v>
      </c>
      <c r="BR146" s="357">
        <f>((BG146+'DRE + DCF'!T$12)*(1+'DRE + DCF'!T$15)+'DRE + DCF'!T$18)*(1+'DRE + DCF'!T$25)*'DRE + DCF'!T$33</f>
        <v>35782274277.797203</v>
      </c>
      <c r="BS146" s="357">
        <f>((BH146+'DRE + DCF'!U$12)*(1+'DRE + DCF'!U$15)+'DRE + DCF'!U$18)*(1+'DRE + DCF'!U$25)*'DRE + DCF'!U$33</f>
        <v>27288259027.719269</v>
      </c>
      <c r="BT146" s="357">
        <f>((BI146+'DRE + DCF'!V$12)*(1+'DRE + DCF'!V$15)+'DRE + DCF'!V$18)*(1+'DRE + DCF'!V$25)*'DRE + DCF'!V$33</f>
        <v>30283420320.658993</v>
      </c>
      <c r="BU146" s="357">
        <f>((BJ146+'DRE + DCF'!W$12)*(1+'DRE + DCF'!W$15)+'DRE + DCF'!W$18)*(1+'DRE + DCF'!W$25)*'DRE + DCF'!W$33</f>
        <v>33533940541.625252</v>
      </c>
      <c r="BV146" s="357">
        <f>((BK146+'DRE + DCF'!X$12)*(1+'DRE + DCF'!X$15)+'DRE + DCF'!X$18)*(1+'DRE + DCF'!X$25)*'DRE + DCF'!X$33</f>
        <v>37088018279.33992</v>
      </c>
      <c r="BW146" s="357">
        <f>((BL146+'DRE + DCF'!Y$12)*(1+'DRE + DCF'!Y$15)+'DRE + DCF'!Y$18)*(1+'DRE + DCF'!Y$25)*'DRE + DCF'!Y$33</f>
        <v>40995546680.256065</v>
      </c>
      <c r="BX146" s="357">
        <f>((BM146+'DRE + DCF'!Z$12)*(1+'DRE + DCF'!Z$15)+'DRE + DCF'!Z$18)*(1+'DRE + DCF'!Z$25)*'DRE + DCF'!Z$33</f>
        <v>45304349780.874496</v>
      </c>
      <c r="BY146" s="357">
        <f>((BN146+'DRE + DCF'!AA$12)*(1+'DRE + DCF'!AA$15)+'DRE + DCF'!AA$18)*(1+'DRE + DCF'!AA$25)*'DRE + DCF'!AA$33</f>
        <v>50058507927.188622</v>
      </c>
      <c r="BZ146" s="357">
        <f>((BO146+'DRE + DCF'!AB$12)*(1+'DRE + DCF'!AB$15)+'DRE + DCF'!AB$18)*(1+'DRE + DCF'!AB$25)*'DRE + DCF'!AB$33</f>
        <v>55306030183.466774</v>
      </c>
      <c r="CA146" s="357">
        <f>((BP146+'DRE + DCF'!AC$12)*(1+'DRE + DCF'!AC$15)+'DRE + DCF'!AC$18)*(1+'DRE + DCF'!AC$25)*'DRE + DCF'!AC$33</f>
        <v>61101653310.552963</v>
      </c>
      <c r="CB146" s="357">
        <f>((BQ146+'DRE + DCF'!AD$12)*(1+'DRE + DCF'!AD$15)+'DRE + DCF'!AD$18)*(1+'DRE + DCF'!AD$25)*'DRE + DCF'!AD$33</f>
        <v>78892734674.179565</v>
      </c>
      <c r="CC146" s="357">
        <f>BR146*(1-DA$47)+('DRE + DCF'!N$53*10^6)</f>
        <v>200457145934.33157</v>
      </c>
      <c r="CD146" s="357">
        <f>BS146*(1-DB$47)+('DRE + DCF'!T$53*10^6)</f>
        <v>201702895974.94452</v>
      </c>
      <c r="CE146" s="357">
        <f>BT146*(1-DC$47)+('DRE + DCF'!U$53*10^6)</f>
        <v>220798388638.31464</v>
      </c>
      <c r="CF146" s="357">
        <f>BU146*(1-DD$47)+('DRE + DCF'!V$53*10^6)</f>
        <v>241941572938.71445</v>
      </c>
      <c r="CG146" s="357">
        <f>BV146*(1-DE$47)+('DRE + DCF'!W$53*10^6)</f>
        <v>265323813537.54587</v>
      </c>
      <c r="CH146" s="357">
        <f>BW146*(1-DF$47)+('DRE + DCF'!X$53*10^6)</f>
        <v>291167719311.47986</v>
      </c>
      <c r="CI146" s="357">
        <f>BX146*(1-DG$47)+('DRE + DCF'!Y$53*10^6)</f>
        <v>319725950088.09088</v>
      </c>
      <c r="CJ146" s="357">
        <f>BY146*(1-DH$47)+('DRE + DCF'!Z$53*10^6)</f>
        <v>351278903525.60919</v>
      </c>
      <c r="CK146" s="357">
        <f>BZ146*(1-DI$47)+('DRE + DCF'!AA$53*10^6)</f>
        <v>386137064695.29486</v>
      </c>
      <c r="CL146" s="357">
        <f>CA146*(1-DJ$47)+('DRE + DCF'!AB$53*10^6)</f>
        <v>424645176887.74554</v>
      </c>
      <c r="CM146" s="357">
        <f>CB146*(1-DK$47)+('DRE + DCF'!AC$53*10^6)</f>
        <v>474017996175.18073</v>
      </c>
      <c r="CN146" s="357">
        <f t="shared" si="142"/>
        <v>1145314391904.1248</v>
      </c>
      <c r="CO146" s="357">
        <f t="shared" si="143"/>
        <v>1216352381765.4072</v>
      </c>
      <c r="CP146" s="357">
        <f t="shared" si="144"/>
        <v>1160971032063.3347</v>
      </c>
      <c r="CQ146" s="357">
        <f t="shared" si="145"/>
        <v>1300287555910.9351</v>
      </c>
      <c r="CR146" s="357">
        <f t="shared" si="146"/>
        <v>1456322062620.2473</v>
      </c>
      <c r="CS146" s="357">
        <f t="shared" si="147"/>
        <v>1631080710134.677</v>
      </c>
      <c r="CT146" s="357">
        <f t="shared" si="148"/>
        <v>1826810395350.8384</v>
      </c>
      <c r="CU146" s="357">
        <f t="shared" si="149"/>
        <v>2046027642792.9392</v>
      </c>
      <c r="CV146" s="357">
        <f t="shared" si="150"/>
        <v>2291550959928.0923</v>
      </c>
      <c r="CW146" s="357">
        <f t="shared" si="151"/>
        <v>2566537075119.4639</v>
      </c>
      <c r="CX146" s="358">
        <f t="shared" si="152"/>
        <v>2874521524133.7998</v>
      </c>
    </row>
    <row r="147" spans="4:102" ht="30" customHeight="1" x14ac:dyDescent="0.25">
      <c r="D147" s="355">
        <f t="shared" si="110"/>
        <v>1.7764061146069959E-2</v>
      </c>
      <c r="E147" s="64">
        <f t="shared" si="111"/>
        <v>8.5681682264241166E-3</v>
      </c>
      <c r="F147" s="64">
        <f t="shared" si="112"/>
        <v>3.291610668235434E-2</v>
      </c>
      <c r="G147" s="64">
        <f t="shared" si="113"/>
        <v>2.8801424558627914E-2</v>
      </c>
      <c r="H147" s="64">
        <f t="shared" si="114"/>
        <v>2.4922970873361427E-2</v>
      </c>
      <c r="I147" s="64">
        <f t="shared" si="115"/>
        <v>2.1249123972759493E-2</v>
      </c>
      <c r="J147" s="64">
        <f t="shared" si="116"/>
        <v>1.7757176880558029E-2</v>
      </c>
      <c r="K147" s="64">
        <f t="shared" si="117"/>
        <v>1.4428183408600415E-2</v>
      </c>
      <c r="L147" s="64">
        <f t="shared" si="118"/>
        <v>1.1245988458530864E-2</v>
      </c>
      <c r="M147" s="64">
        <f t="shared" si="119"/>
        <v>8.197144367966952E-3</v>
      </c>
      <c r="N147" s="64">
        <f t="shared" si="120"/>
        <v>7.6471238636697247E-3</v>
      </c>
      <c r="O147" s="64">
        <f t="shared" si="109"/>
        <v>6.8000000000000047E-2</v>
      </c>
      <c r="P147" s="64">
        <f t="shared" si="109"/>
        <v>6.8000000000000047E-2</v>
      </c>
      <c r="Q147" s="64">
        <f t="shared" si="100"/>
        <v>6.8000000000000047E-2</v>
      </c>
      <c r="R147" s="64">
        <f t="shared" si="101"/>
        <v>6.8000000000000047E-2</v>
      </c>
      <c r="S147" s="64">
        <f t="shared" si="102"/>
        <v>6.8000000000000047E-2</v>
      </c>
      <c r="T147" s="64">
        <f t="shared" si="103"/>
        <v>6.8000000000000047E-2</v>
      </c>
      <c r="U147" s="64">
        <f t="shared" si="104"/>
        <v>6.8000000000000047E-2</v>
      </c>
      <c r="V147" s="64">
        <f t="shared" si="105"/>
        <v>6.8000000000000047E-2</v>
      </c>
      <c r="W147" s="64">
        <f t="shared" si="106"/>
        <v>6.8000000000000047E-2</v>
      </c>
      <c r="X147" s="64">
        <f t="shared" si="107"/>
        <v>6.8000000000000047E-2</v>
      </c>
      <c r="Y147" s="64">
        <f t="shared" si="108"/>
        <v>6.8000000000000047E-2</v>
      </c>
      <c r="Z147" s="64">
        <f t="shared" si="121"/>
        <v>0.17495153938787722</v>
      </c>
      <c r="AA147" s="64">
        <f t="shared" si="153"/>
        <v>0.16575564646823138</v>
      </c>
      <c r="AB147" s="64">
        <f t="shared" si="122"/>
        <v>0.1901035849241616</v>
      </c>
      <c r="AC147" s="64">
        <f t="shared" si="123"/>
        <v>0.18598890280043517</v>
      </c>
      <c r="AD147" s="64">
        <f t="shared" si="124"/>
        <v>0.18211044911516869</v>
      </c>
      <c r="AE147" s="64">
        <f t="shared" si="125"/>
        <v>0.17843660221456675</v>
      </c>
      <c r="AF147" s="64">
        <f t="shared" si="126"/>
        <v>0.17494465512236529</v>
      </c>
      <c r="AG147" s="64">
        <f t="shared" si="127"/>
        <v>0.17161566165040767</v>
      </c>
      <c r="AH147" s="64">
        <f t="shared" si="128"/>
        <v>0.16843346670033812</v>
      </c>
      <c r="AI147" s="64">
        <f t="shared" si="129"/>
        <v>0.16538462260977421</v>
      </c>
      <c r="AJ147" s="64">
        <f t="shared" si="130"/>
        <v>0.16483460210547698</v>
      </c>
      <c r="AK147" s="356">
        <f>(1+O147)*'Projeções - Receitas'!N$34</f>
        <v>1968518719894.0378</v>
      </c>
      <c r="AL147" s="356">
        <f>(1+P147)*'Projeções - Receitas'!T$34</f>
        <v>2074133593582.5381</v>
      </c>
      <c r="AM147" s="356">
        <f>(1+Q147)*'Projeções - Receitas'!U$34</f>
        <v>2323029624812.4429</v>
      </c>
      <c r="AN147" s="356">
        <f>(1+R147)*'Projeções - Receitas'!V$34</f>
        <v>2601793179789.936</v>
      </c>
      <c r="AO147" s="356">
        <f>(1+S147)*'Projeções - Receitas'!W$34</f>
        <v>2914008361364.729</v>
      </c>
      <c r="AP147" s="356">
        <f>(1+T147)*'Projeções - Receitas'!X$34</f>
        <v>3263689364728.4966</v>
      </c>
      <c r="AQ147" s="356">
        <f>(1+U147)*'Projeções - Receitas'!Y$34</f>
        <v>3655332088495.9165</v>
      </c>
      <c r="AR147" s="356">
        <f>(1+V147)*'Projeções - Receitas'!Z$34</f>
        <v>4093971939115.4268</v>
      </c>
      <c r="AS147" s="356">
        <f>(1+W147)*'Projeções - Receitas'!AA$34</f>
        <v>4585248571809.2783</v>
      </c>
      <c r="AT147" s="356">
        <f>(1+X147)*'Projeções - Receitas'!AB$34</f>
        <v>5135478400426.3926</v>
      </c>
      <c r="AU147" s="356">
        <f>(1+Y147)*'Projeções - Receitas'!AC$34</f>
        <v>5751735808477.5605</v>
      </c>
      <c r="AV147" s="357">
        <f t="shared" si="131"/>
        <v>1727672328847.4001</v>
      </c>
      <c r="AW147" s="357">
        <f t="shared" si="132"/>
        <v>1820365323301.7061</v>
      </c>
      <c r="AX147" s="357">
        <f t="shared" si="133"/>
        <v>2038809162097.9109</v>
      </c>
      <c r="AY147" s="357">
        <f t="shared" si="134"/>
        <v>2283466261549.6602</v>
      </c>
      <c r="AZ147" s="357">
        <f t="shared" si="135"/>
        <v>2557482212935.6201</v>
      </c>
      <c r="BA147" s="357">
        <f t="shared" si="136"/>
        <v>2864380078487.8945</v>
      </c>
      <c r="BB147" s="357">
        <f t="shared" si="137"/>
        <v>3208105687906.4419</v>
      </c>
      <c r="BC147" s="357">
        <f t="shared" si="138"/>
        <v>3593078370455.2153</v>
      </c>
      <c r="BD147" s="357">
        <f t="shared" si="139"/>
        <v>4024247774909.8413</v>
      </c>
      <c r="BE147" s="357">
        <f t="shared" si="140"/>
        <v>4507157507899.0234</v>
      </c>
      <c r="BF147" s="357">
        <f t="shared" si="141"/>
        <v>5048016408846.9072</v>
      </c>
      <c r="BG147" s="356">
        <f>(AK147*SUMPRODUCT(DA$10:DA$13,DA$28:DA$31)+AV147*SUMPRODUCT(DA$14:DA$23,DA$32:DA$41))*'Projeções - Receitas'!T$23+(AK147*DA$11*'Projeções - Receitas'!T$25)</f>
        <v>64341497040.321716</v>
      </c>
      <c r="BH147" s="356">
        <f>(AL147*SUMPRODUCT(DB$10:DB$13,DB$28:DB$31)+AW147*SUMPRODUCT(DB$14:DB$23,DB$32:DB$41))*'Projeções - Receitas'!U$23+(AL147*DB$11*'Projeções - Receitas'!U$25)</f>
        <v>51854324747.841476</v>
      </c>
      <c r="BI147" s="356">
        <f>(AM147*SUMPRODUCT(DC$10:DC$13,DC$28:DC$31)+AX147*SUMPRODUCT(DC$14:DC$23,DC$32:DC$41))*'Projeções - Receitas'!V$23+(AM147*DC$11*'Projeções - Receitas'!V$25)</f>
        <v>57375844748.373688</v>
      </c>
      <c r="BJ147" s="356">
        <f>(AN147*SUMPRODUCT(DD$10:DD$13,DD$28:DD$31)+AY147*SUMPRODUCT(DD$14:DD$23,DD$32:DD$41))*'Projeções - Receitas'!W$23+(AN147*DD$11*'Projeções - Receitas'!W$25)</f>
        <v>63428293440.897514</v>
      </c>
      <c r="BK147" s="356">
        <f>(AO147*SUMPRODUCT(DE$10:DE$13,DE$28:DE$31)+AZ147*SUMPRODUCT(DE$14:DE$23,DE$32:DE$41))*'Projeções - Receitas'!X$23+(AO147*DE$11*'Projeções - Receitas'!X$25)</f>
        <v>70087044351.867935</v>
      </c>
      <c r="BL147" s="356">
        <f>(AP147*SUMPRODUCT(DF$10:DF$13,DF$28:DF$31)+BA147*SUMPRODUCT(DF$14:DF$23,DF$32:DF$41))*'Projeções - Receitas'!Y$23+(AP147*DF$11*'Projeções - Receitas'!Y$25)</f>
        <v>77430528055.922333</v>
      </c>
      <c r="BM147" s="356">
        <f>(AQ147*SUMPRODUCT(DG$10:DG$13,DG$28:DG$31)+BB147*SUMPRODUCT(DG$14:DG$23,DG$32:DG$41))*'Projeções - Receitas'!Z$23+(AQ147*DG$11*'Projeções - Receitas'!Z$25)</f>
        <v>85533763093.351746</v>
      </c>
      <c r="BN147" s="356">
        <f>(AR147*SUMPRODUCT(DH$10:DH$13,DH$28:DH$31)+BC147*SUMPRODUCT(DH$14:DH$23,DH$32:DH$41))*'Projeções - Receitas'!AA$23+(AR147*DH$11*'Projeções - Receitas'!AA$25)</f>
        <v>94471679552.449905</v>
      </c>
      <c r="BO147" s="356">
        <f>(AS147*SUMPRODUCT(DI$10:DI$13,DI$28:DI$31)+BD147*SUMPRODUCT(DI$14:DI$23,DI$32:DI$41))*'Projeções - Receitas'!AB$23+(AS147*DI$11*'Projeções - Receitas'!AB$25)</f>
        <v>104327129651.20802</v>
      </c>
      <c r="BP147" s="356">
        <f>(AT147*SUMPRODUCT(DJ$10:DJ$13,DJ$28:DJ$31)+BE147*SUMPRODUCT(DJ$14:DJ$23,DJ$32:DJ$41))*'Projeções - Receitas'!AC$23+(AT147*DJ$11*'Projeções - Receitas'!AC$25)</f>
        <v>115193647939.29028</v>
      </c>
      <c r="BQ147" s="356">
        <f>(AU147*SUMPRODUCT(DK$10:DK$13,DK$28:DK$31)+BF147*SUMPRODUCT(DK$14:DK$23,DK$32:DK$41))*'Projeções - Receitas'!AD$23+(AU147*DK$11*'Projeções - Receitas'!AD$25)</f>
        <v>148939666821.9743</v>
      </c>
      <c r="BR147" s="357">
        <f>((BG147+'DRE + DCF'!T$12)*(1+'DRE + DCF'!T$15)+'DRE + DCF'!T$18)*(1+'DRE + DCF'!T$25)*'DRE + DCF'!T$33</f>
        <v>35800720913.700745</v>
      </c>
      <c r="BS147" s="357">
        <f>((BH147+'DRE + DCF'!U$12)*(1+'DRE + DCF'!U$15)+'DRE + DCF'!U$18)*(1+'DRE + DCF'!U$25)*'DRE + DCF'!U$33</f>
        <v>27302948559.00457</v>
      </c>
      <c r="BT147" s="357">
        <f>((BI147+'DRE + DCF'!V$12)*(1+'DRE + DCF'!V$15)+'DRE + DCF'!V$18)*(1+'DRE + DCF'!V$25)*'DRE + DCF'!V$33</f>
        <v>30299655558.364159</v>
      </c>
      <c r="BU147" s="357">
        <f>((BJ147+'DRE + DCF'!W$12)*(1+'DRE + DCF'!W$15)+'DRE + DCF'!W$18)*(1+'DRE + DCF'!W$25)*'DRE + DCF'!W$33</f>
        <v>33551867996.089191</v>
      </c>
      <c r="BV147" s="357">
        <f>((BK147+'DRE + DCF'!X$12)*(1+'DRE + DCF'!X$15)+'DRE + DCF'!X$18)*(1+'DRE + DCF'!X$25)*'DRE + DCF'!X$33</f>
        <v>37107805228.003105</v>
      </c>
      <c r="BW147" s="357">
        <f>((BL147+'DRE + DCF'!Y$12)*(1+'DRE + DCF'!Y$15)+'DRE + DCF'!Y$18)*(1+'DRE + DCF'!Y$25)*'DRE + DCF'!Y$33</f>
        <v>41017381932.765327</v>
      </c>
      <c r="BX147" s="357">
        <f>((BM147+'DRE + DCF'!Z$12)*(1+'DRE + DCF'!Z$15)+'DRE + DCF'!Z$18)*(1+'DRE + DCF'!Z$25)*'DRE + DCF'!Z$33</f>
        <v>45328442617.084145</v>
      </c>
      <c r="BY147" s="357">
        <f>((BN147+'DRE + DCF'!AA$12)*(1+'DRE + DCF'!AA$15)+'DRE + DCF'!AA$18)*(1+'DRE + DCF'!AA$25)*'DRE + DCF'!AA$33</f>
        <v>50085087975.753731</v>
      </c>
      <c r="BZ147" s="357">
        <f>((BO147+'DRE + DCF'!AB$12)*(1+'DRE + DCF'!AB$15)+'DRE + DCF'!AB$18)*(1+'DRE + DCF'!AB$25)*'DRE + DCF'!AB$33</f>
        <v>55335349551.817894</v>
      </c>
      <c r="CA147" s="357">
        <f>((BP147+'DRE + DCF'!AC$12)*(1+'DRE + DCF'!AC$15)+'DRE + DCF'!AC$18)*(1+'DRE + DCF'!AC$25)*'DRE + DCF'!AC$33</f>
        <v>61133989476.948669</v>
      </c>
      <c r="CB147" s="357">
        <f>((BQ147+'DRE + DCF'!AD$12)*(1+'DRE + DCF'!AD$15)+'DRE + DCF'!AD$18)*(1+'DRE + DCF'!AD$25)*'DRE + DCF'!AD$33</f>
        <v>78933643887.397293</v>
      </c>
      <c r="CC147" s="357">
        <f>BR147*(1-DA$47)+('DRE + DCF'!N$53*10^6)</f>
        <v>200468368179.01065</v>
      </c>
      <c r="CD147" s="357">
        <f>BS147*(1-DB$47)+('DRE + DCF'!T$53*10^6)</f>
        <v>201711709693.7157</v>
      </c>
      <c r="CE147" s="357">
        <f>BT147*(1-DC$47)+('DRE + DCF'!U$53*10^6)</f>
        <v>220808129780.93774</v>
      </c>
      <c r="CF147" s="357">
        <f>BU147*(1-DD$47)+('DRE + DCF'!V$53*10^6)</f>
        <v>241952329411.39279</v>
      </c>
      <c r="CG147" s="357">
        <f>BV147*(1-DE$47)+('DRE + DCF'!W$53*10^6)</f>
        <v>265335685706.74377</v>
      </c>
      <c r="CH147" s="357">
        <f>BW147*(1-DF$47)+('DRE + DCF'!X$53*10^6)</f>
        <v>291180820462.98541</v>
      </c>
      <c r="CI147" s="357">
        <f>BX147*(1-DG$47)+('DRE + DCF'!Y$53*10^6)</f>
        <v>319740405789.81665</v>
      </c>
      <c r="CJ147" s="357">
        <f>BY147*(1-DH$47)+('DRE + DCF'!Z$53*10^6)</f>
        <v>351294851554.74823</v>
      </c>
      <c r="CK147" s="357">
        <f>BZ147*(1-DI$47)+('DRE + DCF'!AA$53*10^6)</f>
        <v>386154656316.30554</v>
      </c>
      <c r="CL147" s="357">
        <f>CA147*(1-DJ$47)+('DRE + DCF'!AB$53*10^6)</f>
        <v>424664578587.58295</v>
      </c>
      <c r="CM147" s="357">
        <f>CB147*(1-DK$47)+('DRE + DCF'!AC$53*10^6)</f>
        <v>474042541703.11133</v>
      </c>
      <c r="CN147" s="357">
        <f t="shared" si="142"/>
        <v>1145850838926.0938</v>
      </c>
      <c r="CO147" s="357">
        <f t="shared" si="143"/>
        <v>1216922101850.5432</v>
      </c>
      <c r="CP147" s="357">
        <f t="shared" si="144"/>
        <v>1161514812406.2214</v>
      </c>
      <c r="CQ147" s="357">
        <f t="shared" si="145"/>
        <v>1300896589894.968</v>
      </c>
      <c r="CR147" s="357">
        <f t="shared" si="146"/>
        <v>1457004180682.3645</v>
      </c>
      <c r="CS147" s="357">
        <f t="shared" si="147"/>
        <v>1631844682364.2483</v>
      </c>
      <c r="CT147" s="357">
        <f t="shared" si="148"/>
        <v>1827666044247.9583</v>
      </c>
      <c r="CU147" s="357">
        <f t="shared" si="149"/>
        <v>2046985969557.7134</v>
      </c>
      <c r="CV147" s="357">
        <f t="shared" si="150"/>
        <v>2292624285904.6392</v>
      </c>
      <c r="CW147" s="357">
        <f t="shared" si="151"/>
        <v>2567739200213.1963</v>
      </c>
      <c r="CX147" s="358">
        <f t="shared" si="152"/>
        <v>2875867904238.7803</v>
      </c>
    </row>
    <row r="148" spans="4:102" ht="30" customHeight="1" x14ac:dyDescent="0.25">
      <c r="D148" s="355">
        <f t="shared" si="110"/>
        <v>1.769198254869947E-2</v>
      </c>
      <c r="E148" s="64">
        <f t="shared" si="111"/>
        <v>8.4978428240650716E-3</v>
      </c>
      <c r="F148" s="64">
        <f t="shared" si="112"/>
        <v>3.2835531184220917E-2</v>
      </c>
      <c r="G148" s="64">
        <f t="shared" si="113"/>
        <v>2.8722656485790365E-2</v>
      </c>
      <c r="H148" s="64">
        <f t="shared" si="114"/>
        <v>2.4845897598034239E-2</v>
      </c>
      <c r="I148" s="64">
        <f t="shared" si="115"/>
        <v>2.1173650002326572E-2</v>
      </c>
      <c r="J148" s="64">
        <f t="shared" si="116"/>
        <v>1.7683217955162894E-2</v>
      </c>
      <c r="K148" s="64">
        <f t="shared" si="117"/>
        <v>1.4355663929949775E-2</v>
      </c>
      <c r="L148" s="64">
        <f t="shared" si="118"/>
        <v>1.1174840285696985E-2</v>
      </c>
      <c r="M148" s="64">
        <f t="shared" si="119"/>
        <v>8.1273057525996228E-3</v>
      </c>
      <c r="N148" s="64">
        <f t="shared" si="120"/>
        <v>7.5785212218607012E-3</v>
      </c>
      <c r="O148" s="64">
        <f t="shared" si="109"/>
        <v>6.8500000000000047E-2</v>
      </c>
      <c r="P148" s="64">
        <f t="shared" si="109"/>
        <v>6.8500000000000047E-2</v>
      </c>
      <c r="Q148" s="64">
        <f t="shared" si="100"/>
        <v>6.8500000000000047E-2</v>
      </c>
      <c r="R148" s="64">
        <f t="shared" si="101"/>
        <v>6.8500000000000047E-2</v>
      </c>
      <c r="S148" s="64">
        <f t="shared" si="102"/>
        <v>6.8500000000000047E-2</v>
      </c>
      <c r="T148" s="64">
        <f t="shared" si="103"/>
        <v>6.8500000000000047E-2</v>
      </c>
      <c r="U148" s="64">
        <f t="shared" si="104"/>
        <v>6.8500000000000047E-2</v>
      </c>
      <c r="V148" s="64">
        <f t="shared" si="105"/>
        <v>6.8500000000000047E-2</v>
      </c>
      <c r="W148" s="64">
        <f t="shared" si="106"/>
        <v>6.8500000000000047E-2</v>
      </c>
      <c r="X148" s="64">
        <f t="shared" si="107"/>
        <v>6.8500000000000047E-2</v>
      </c>
      <c r="Y148" s="64">
        <f t="shared" si="108"/>
        <v>6.8500000000000047E-2</v>
      </c>
      <c r="Z148" s="64">
        <f t="shared" si="121"/>
        <v>0.17487946079050673</v>
      </c>
      <c r="AA148" s="64">
        <f t="shared" si="153"/>
        <v>0.16568532106587233</v>
      </c>
      <c r="AB148" s="64">
        <f t="shared" si="122"/>
        <v>0.19002300942602818</v>
      </c>
      <c r="AC148" s="64">
        <f t="shared" si="123"/>
        <v>0.18591013472759763</v>
      </c>
      <c r="AD148" s="64">
        <f t="shared" si="124"/>
        <v>0.1820333758398415</v>
      </c>
      <c r="AE148" s="64">
        <f t="shared" si="125"/>
        <v>0.17836112824413383</v>
      </c>
      <c r="AF148" s="64">
        <f t="shared" si="126"/>
        <v>0.17487069619697015</v>
      </c>
      <c r="AG148" s="64">
        <f t="shared" si="127"/>
        <v>0.17154314217175703</v>
      </c>
      <c r="AH148" s="64">
        <f t="shared" si="128"/>
        <v>0.16836231852750425</v>
      </c>
      <c r="AI148" s="64">
        <f t="shared" si="129"/>
        <v>0.16531478399440688</v>
      </c>
      <c r="AJ148" s="64">
        <f t="shared" si="130"/>
        <v>0.16476599946366796</v>
      </c>
      <c r="AK148" s="356">
        <f>(1+O148)*'Projeções - Receitas'!N$34</f>
        <v>1969440311055.0369</v>
      </c>
      <c r="AL148" s="356">
        <f>(1+P148)*'Projeções - Receitas'!T$34</f>
        <v>2075104629909.1216</v>
      </c>
      <c r="AM148" s="356">
        <f>(1+Q148)*'Projeções - Receitas'!U$34</f>
        <v>2324117185498.2163</v>
      </c>
      <c r="AN148" s="356">
        <f>(1+R148)*'Projeções - Receitas'!V$34</f>
        <v>2603011247758.0024</v>
      </c>
      <c r="AO148" s="356">
        <f>(1+S148)*'Projeções - Receitas'!W$34</f>
        <v>2915372597488.9634</v>
      </c>
      <c r="AP148" s="356">
        <f>(1+T148)*'Projeções - Receitas'!X$34</f>
        <v>3265217309187.6387</v>
      </c>
      <c r="AQ148" s="356">
        <f>(1+U148)*'Projeções - Receitas'!Y$34</f>
        <v>3657043386290.1558</v>
      </c>
      <c r="AR148" s="356">
        <f>(1+V148)*'Projeções - Receitas'!Z$34</f>
        <v>4095888592644.9751</v>
      </c>
      <c r="AS148" s="356">
        <f>(1+W148)*'Projeções - Receitas'!AA$34</f>
        <v>4587395223762.373</v>
      </c>
      <c r="AT148" s="356">
        <f>(1+X148)*'Projeções - Receitas'!AB$34</f>
        <v>5137882650613.8584</v>
      </c>
      <c r="AU148" s="356">
        <f>(1+Y148)*'Projeções - Receitas'!AC$34</f>
        <v>5754428568687.5225</v>
      </c>
      <c r="AV148" s="357">
        <f t="shared" si="131"/>
        <v>1728481164207.3474</v>
      </c>
      <c r="AW148" s="357">
        <f t="shared" si="132"/>
        <v>1821217554258.3079</v>
      </c>
      <c r="AX148" s="357">
        <f t="shared" si="133"/>
        <v>2039763660769.3049</v>
      </c>
      <c r="AY148" s="357">
        <f t="shared" si="134"/>
        <v>2284535300061.6216</v>
      </c>
      <c r="AZ148" s="357">
        <f t="shared" si="135"/>
        <v>2558679536069.0166</v>
      </c>
      <c r="BA148" s="357">
        <f t="shared" si="136"/>
        <v>2865721080397.2983</v>
      </c>
      <c r="BB148" s="357">
        <f t="shared" si="137"/>
        <v>3209607610044.9746</v>
      </c>
      <c r="BC148" s="357">
        <f t="shared" si="138"/>
        <v>3594760523250.3721</v>
      </c>
      <c r="BD148" s="357">
        <f t="shared" si="139"/>
        <v>4026131786040.4175</v>
      </c>
      <c r="BE148" s="357">
        <f t="shared" si="140"/>
        <v>4509267600365.2686</v>
      </c>
      <c r="BF148" s="357">
        <f t="shared" si="141"/>
        <v>5050379712409.1016</v>
      </c>
      <c r="BG148" s="356">
        <f>(AK148*SUMPRODUCT(DA$10:DA$13,DA$28:DA$31)+AV148*SUMPRODUCT(DA$14:DA$23,DA$32:DA$41))*'Projeções - Receitas'!T$23+(AK148*DA$11*'Projeções - Receitas'!T$25)</f>
        <v>64371619464.029755</v>
      </c>
      <c r="BH148" s="356">
        <f>(AL148*SUMPRODUCT(DB$10:DB$13,DB$28:DB$31)+AW148*SUMPRODUCT(DB$14:DB$23,DB$32:DB$41))*'Projeções - Receitas'!U$23+(AL148*DB$11*'Projeções - Receitas'!U$25)</f>
        <v>51878601117.105423</v>
      </c>
      <c r="BI148" s="356">
        <f>(AM148*SUMPRODUCT(DC$10:DC$13,DC$28:DC$31)+AX148*SUMPRODUCT(DC$14:DC$23,DC$32:DC$41))*'Projeções - Receitas'!V$23+(AM148*DC$11*'Projeções - Receitas'!V$25)</f>
        <v>57402706098.911301</v>
      </c>
      <c r="BJ148" s="356">
        <f>(AN148*SUMPRODUCT(DD$10:DD$13,DD$28:DD$31)+AY148*SUMPRODUCT(DD$14:DD$23,DD$32:DD$41))*'Projeções - Receitas'!W$23+(AN148*DD$11*'Projeções - Receitas'!W$25)</f>
        <v>63457988334.830482</v>
      </c>
      <c r="BK148" s="356">
        <f>(AO148*SUMPRODUCT(DE$10:DE$13,DE$28:DE$31)+AZ148*SUMPRODUCT(DE$14:DE$23,DE$32:DE$41))*'Projeções - Receitas'!X$23+(AO148*DE$11*'Projeções - Receitas'!X$25)</f>
        <v>70119856638.549561</v>
      </c>
      <c r="BL148" s="356">
        <f>(AP148*SUMPRODUCT(DF$10:DF$13,DF$28:DF$31)+BA148*SUMPRODUCT(DF$14:DF$23,DF$32:DF$41))*'Projeções - Receitas'!Y$23+(AP148*DF$11*'Projeções - Receitas'!Y$25)</f>
        <v>77466778303.139542</v>
      </c>
      <c r="BM148" s="356">
        <f>(AQ148*SUMPRODUCT(DG$10:DG$13,DG$28:DG$31)+BB148*SUMPRODUCT(DG$14:DG$23,DG$32:DG$41))*'Projeções - Receitas'!Z$23+(AQ148*DG$11*'Projeções - Receitas'!Z$25)</f>
        <v>85573806989.93103</v>
      </c>
      <c r="BN148" s="356">
        <f>(AR148*SUMPRODUCT(DH$10:DH$13,DH$28:DH$31)+BC148*SUMPRODUCT(DH$14:DH$23,DH$32:DH$41))*'Projeções - Receitas'!AA$23+(AR148*DH$11*'Projeções - Receitas'!AA$25)</f>
        <v>94515907866.847153</v>
      </c>
      <c r="BO148" s="356">
        <f>(AS148*SUMPRODUCT(DI$10:DI$13,DI$28:DI$31)+BD148*SUMPRODUCT(DI$14:DI$23,DI$32:DI$41))*'Projeções - Receitas'!AB$23+(AS148*DI$11*'Projeções - Receitas'!AB$25)</f>
        <v>104375971940.37059</v>
      </c>
      <c r="BP148" s="356">
        <f>(AT148*SUMPRODUCT(DJ$10:DJ$13,DJ$28:DJ$31)+BE148*SUMPRODUCT(DJ$14:DJ$23,DJ$32:DJ$41))*'Projeções - Receitas'!AC$23+(AT148*DJ$11*'Projeções - Receitas'!AC$25)</f>
        <v>115247577549.74876</v>
      </c>
      <c r="BQ148" s="356">
        <f>(AU148*SUMPRODUCT(DK$10:DK$13,DK$28:DK$31)+BF148*SUMPRODUCT(DK$14:DK$23,DK$32:DK$41))*'Projeções - Receitas'!AD$23+(AU148*DK$11*'Projeções - Receitas'!AD$25)</f>
        <v>149009395130.41165</v>
      </c>
      <c r="BR148" s="357">
        <f>((BG148+'DRE + DCF'!T$12)*(1+'DRE + DCF'!T$15)+'DRE + DCF'!T$18)*(1+'DRE + DCF'!T$25)*'DRE + DCF'!T$33</f>
        <v>35819167549.604301</v>
      </c>
      <c r="BS148" s="357">
        <f>((BH148+'DRE + DCF'!U$12)*(1+'DRE + DCF'!U$15)+'DRE + DCF'!U$18)*(1+'DRE + DCF'!U$25)*'DRE + DCF'!U$33</f>
        <v>27317638090.289871</v>
      </c>
      <c r="BT148" s="357">
        <f>((BI148+'DRE + DCF'!V$12)*(1+'DRE + DCF'!V$15)+'DRE + DCF'!V$18)*(1+'DRE + DCF'!V$25)*'DRE + DCF'!V$33</f>
        <v>30315890796.069298</v>
      </c>
      <c r="BU148" s="357">
        <f>((BJ148+'DRE + DCF'!W$12)*(1+'DRE + DCF'!W$15)+'DRE + DCF'!W$18)*(1+'DRE + DCF'!W$25)*'DRE + DCF'!W$33</f>
        <v>33569795450.553101</v>
      </c>
      <c r="BV148" s="357">
        <f>((BK148+'DRE + DCF'!X$12)*(1+'DRE + DCF'!X$15)+'DRE + DCF'!X$18)*(1+'DRE + DCF'!X$25)*'DRE + DCF'!X$33</f>
        <v>37127592176.66629</v>
      </c>
      <c r="BW148" s="357">
        <f>((BL148+'DRE + DCF'!Y$12)*(1+'DRE + DCF'!Y$15)+'DRE + DCF'!Y$18)*(1+'DRE + DCF'!Y$25)*'DRE + DCF'!Y$33</f>
        <v>41039217185.274658</v>
      </c>
      <c r="BX148" s="357">
        <f>((BM148+'DRE + DCF'!Z$12)*(1+'DRE + DCF'!Z$15)+'DRE + DCF'!Z$18)*(1+'DRE + DCF'!Z$25)*'DRE + DCF'!Z$33</f>
        <v>45352535453.293739</v>
      </c>
      <c r="BY148" s="357">
        <f>((BN148+'DRE + DCF'!AA$12)*(1+'DRE + DCF'!AA$15)+'DRE + DCF'!AA$18)*(1+'DRE + DCF'!AA$25)*'DRE + DCF'!AA$33</f>
        <v>50111668024.318924</v>
      </c>
      <c r="BZ148" s="357">
        <f>((BO148+'DRE + DCF'!AB$12)*(1+'DRE + DCF'!AB$15)+'DRE + DCF'!AB$18)*(1+'DRE + DCF'!AB$25)*'DRE + DCF'!AB$33</f>
        <v>55364668920.168999</v>
      </c>
      <c r="CA148" s="357">
        <f>((BP148+'DRE + DCF'!AC$12)*(1+'DRE + DCF'!AC$15)+'DRE + DCF'!AC$18)*(1+'DRE + DCF'!AC$25)*'DRE + DCF'!AC$33</f>
        <v>61166325643.34433</v>
      </c>
      <c r="CB148" s="357">
        <f>((BQ148+'DRE + DCF'!AD$12)*(1+'DRE + DCF'!AD$15)+'DRE + DCF'!AD$18)*(1+'DRE + DCF'!AD$25)*'DRE + DCF'!AD$33</f>
        <v>78974553100.615051</v>
      </c>
      <c r="CC148" s="357">
        <f>BR148*(1-DA$47)+('DRE + DCF'!N$53*10^6)</f>
        <v>200479590423.6897</v>
      </c>
      <c r="CD148" s="357">
        <f>BS148*(1-DB$47)+('DRE + DCF'!T$53*10^6)</f>
        <v>201720523412.48688</v>
      </c>
      <c r="CE148" s="357">
        <f>BT148*(1-DC$47)+('DRE + DCF'!U$53*10^6)</f>
        <v>220817870923.56082</v>
      </c>
      <c r="CF148" s="357">
        <f>BU148*(1-DD$47)+('DRE + DCF'!V$53*10^6)</f>
        <v>241963085884.07114</v>
      </c>
      <c r="CG148" s="357">
        <f>BV148*(1-DE$47)+('DRE + DCF'!W$53*10^6)</f>
        <v>265347557875.94171</v>
      </c>
      <c r="CH148" s="357">
        <f>BW148*(1-DF$47)+('DRE + DCF'!X$53*10^6)</f>
        <v>291193921614.49103</v>
      </c>
      <c r="CI148" s="357">
        <f>BX148*(1-DG$47)+('DRE + DCF'!Y$53*10^6)</f>
        <v>319754861491.54242</v>
      </c>
      <c r="CJ148" s="357">
        <f>BY148*(1-DH$47)+('DRE + DCF'!Z$53*10^6)</f>
        <v>351310799583.88739</v>
      </c>
      <c r="CK148" s="357">
        <f>BZ148*(1-DI$47)+('DRE + DCF'!AA$53*10^6)</f>
        <v>386172247937.31616</v>
      </c>
      <c r="CL148" s="357">
        <f>CA148*(1-DJ$47)+('DRE + DCF'!AB$53*10^6)</f>
        <v>424683980287.42035</v>
      </c>
      <c r="CM148" s="357">
        <f>CB148*(1-DK$47)+('DRE + DCF'!AC$53*10^6)</f>
        <v>474067087231.04199</v>
      </c>
      <c r="CN148" s="357">
        <f t="shared" si="142"/>
        <v>1146387285948.063</v>
      </c>
      <c r="CO148" s="357">
        <f t="shared" si="143"/>
        <v>1217491821935.6792</v>
      </c>
      <c r="CP148" s="357">
        <f t="shared" si="144"/>
        <v>1162058592749.1082</v>
      </c>
      <c r="CQ148" s="357">
        <f t="shared" si="145"/>
        <v>1301505623879.0012</v>
      </c>
      <c r="CR148" s="357">
        <f t="shared" si="146"/>
        <v>1457686298744.4817</v>
      </c>
      <c r="CS148" s="357">
        <f t="shared" si="147"/>
        <v>1632608654593.8193</v>
      </c>
      <c r="CT148" s="357">
        <f t="shared" si="148"/>
        <v>1828521693145.0779</v>
      </c>
      <c r="CU148" s="357">
        <f t="shared" si="149"/>
        <v>2047944296322.4875</v>
      </c>
      <c r="CV148" s="357">
        <f t="shared" si="150"/>
        <v>2293697611881.1865</v>
      </c>
      <c r="CW148" s="357">
        <f t="shared" si="151"/>
        <v>2568941325306.9292</v>
      </c>
      <c r="CX148" s="358">
        <f t="shared" si="152"/>
        <v>2877214284343.7612</v>
      </c>
    </row>
    <row r="149" spans="4:102" ht="30" customHeight="1" x14ac:dyDescent="0.25">
      <c r="D149" s="355">
        <f t="shared" si="110"/>
        <v>1.761997137751925E-2</v>
      </c>
      <c r="E149" s="64">
        <f t="shared" si="111"/>
        <v>8.4275832078635204E-3</v>
      </c>
      <c r="F149" s="64">
        <f t="shared" si="112"/>
        <v>3.275503106073499E-2</v>
      </c>
      <c r="G149" s="64">
        <f t="shared" si="113"/>
        <v>2.8643962096837644E-2</v>
      </c>
      <c r="H149" s="64">
        <f t="shared" si="114"/>
        <v>2.4768896421187236E-2</v>
      </c>
      <c r="I149" s="64">
        <f t="shared" si="115"/>
        <v>2.1098246634298129E-2</v>
      </c>
      <c r="J149" s="64">
        <f t="shared" si="116"/>
        <v>1.7609328214917785E-2</v>
      </c>
      <c r="K149" s="64">
        <f t="shared" si="117"/>
        <v>1.4283212289913388E-2</v>
      </c>
      <c r="L149" s="64">
        <f t="shared" si="118"/>
        <v>1.1103758668684321E-2</v>
      </c>
      <c r="M149" s="64">
        <f t="shared" si="119"/>
        <v>8.0575324680231264E-3</v>
      </c>
      <c r="N149" s="64">
        <f t="shared" si="120"/>
        <v>7.5099827546465103E-3</v>
      </c>
      <c r="O149" s="64">
        <f t="shared" si="109"/>
        <v>6.9000000000000047E-2</v>
      </c>
      <c r="P149" s="64">
        <f t="shared" si="109"/>
        <v>6.9000000000000047E-2</v>
      </c>
      <c r="Q149" s="64">
        <f t="shared" si="100"/>
        <v>6.9000000000000047E-2</v>
      </c>
      <c r="R149" s="64">
        <f t="shared" si="101"/>
        <v>6.9000000000000047E-2</v>
      </c>
      <c r="S149" s="64">
        <f t="shared" si="102"/>
        <v>6.9000000000000047E-2</v>
      </c>
      <c r="T149" s="64">
        <f t="shared" si="103"/>
        <v>6.9000000000000047E-2</v>
      </c>
      <c r="U149" s="64">
        <f t="shared" si="104"/>
        <v>6.9000000000000047E-2</v>
      </c>
      <c r="V149" s="64">
        <f t="shared" si="105"/>
        <v>6.9000000000000047E-2</v>
      </c>
      <c r="W149" s="64">
        <f t="shared" si="106"/>
        <v>6.9000000000000047E-2</v>
      </c>
      <c r="X149" s="64">
        <f t="shared" si="107"/>
        <v>6.9000000000000047E-2</v>
      </c>
      <c r="Y149" s="64">
        <f t="shared" si="108"/>
        <v>6.9000000000000047E-2</v>
      </c>
      <c r="Z149" s="64">
        <f t="shared" si="121"/>
        <v>0.17480744961932651</v>
      </c>
      <c r="AA149" s="64">
        <f t="shared" si="153"/>
        <v>0.16561506144967078</v>
      </c>
      <c r="AB149" s="64">
        <f t="shared" si="122"/>
        <v>0.18994250930254225</v>
      </c>
      <c r="AC149" s="64">
        <f t="shared" si="123"/>
        <v>0.1858314403386449</v>
      </c>
      <c r="AD149" s="64">
        <f t="shared" si="124"/>
        <v>0.1819563746629945</v>
      </c>
      <c r="AE149" s="64">
        <f t="shared" si="125"/>
        <v>0.17828572487610539</v>
      </c>
      <c r="AF149" s="64">
        <f t="shared" si="126"/>
        <v>0.17479680645672505</v>
      </c>
      <c r="AG149" s="64">
        <f t="shared" si="127"/>
        <v>0.17147069053172065</v>
      </c>
      <c r="AH149" s="64">
        <f t="shared" si="128"/>
        <v>0.16829123691049158</v>
      </c>
      <c r="AI149" s="64">
        <f t="shared" si="129"/>
        <v>0.16524501070983039</v>
      </c>
      <c r="AJ149" s="64">
        <f t="shared" si="130"/>
        <v>0.16469746099645377</v>
      </c>
      <c r="AK149" s="356">
        <f>(1+O149)*'Projeções - Receitas'!N$34</f>
        <v>1970361902216.0356</v>
      </c>
      <c r="AL149" s="356">
        <f>(1+P149)*'Projeções - Receitas'!T$34</f>
        <v>2076075666235.7051</v>
      </c>
      <c r="AM149" s="356">
        <f>(1+Q149)*'Projeções - Receitas'!U$34</f>
        <v>2325204746183.9897</v>
      </c>
      <c r="AN149" s="356">
        <f>(1+R149)*'Projeções - Receitas'!V$34</f>
        <v>2604229315726.0688</v>
      </c>
      <c r="AO149" s="356">
        <f>(1+S149)*'Projeções - Receitas'!W$34</f>
        <v>2916736833613.1973</v>
      </c>
      <c r="AP149" s="356">
        <f>(1+T149)*'Projeções - Receitas'!X$34</f>
        <v>3266745253646.7813</v>
      </c>
      <c r="AQ149" s="356">
        <f>(1+U149)*'Projeções - Receitas'!Y$34</f>
        <v>3658754684084.3955</v>
      </c>
      <c r="AR149" s="356">
        <f>(1+V149)*'Projeções - Receitas'!Z$34</f>
        <v>4097805246174.5229</v>
      </c>
      <c r="AS149" s="356">
        <f>(1+W149)*'Projeções - Receitas'!AA$34</f>
        <v>4589541875715.4668</v>
      </c>
      <c r="AT149" s="356">
        <f>(1+X149)*'Projeções - Receitas'!AB$34</f>
        <v>5140286900801.3232</v>
      </c>
      <c r="AU149" s="356">
        <f>(1+Y149)*'Projeções - Receitas'!AC$34</f>
        <v>5757121328897.4834</v>
      </c>
      <c r="AV149" s="357">
        <f t="shared" si="131"/>
        <v>1729289999567.2944</v>
      </c>
      <c r="AW149" s="357">
        <f t="shared" si="132"/>
        <v>1822069785214.9097</v>
      </c>
      <c r="AX149" s="357">
        <f t="shared" si="133"/>
        <v>2040718159440.6987</v>
      </c>
      <c r="AY149" s="357">
        <f t="shared" si="134"/>
        <v>2285604338573.583</v>
      </c>
      <c r="AZ149" s="357">
        <f t="shared" si="135"/>
        <v>2559876859202.4131</v>
      </c>
      <c r="BA149" s="357">
        <f t="shared" si="136"/>
        <v>2867062082306.7031</v>
      </c>
      <c r="BB149" s="357">
        <f t="shared" si="137"/>
        <v>3211109532183.5078</v>
      </c>
      <c r="BC149" s="357">
        <f t="shared" si="138"/>
        <v>3596442676045.5288</v>
      </c>
      <c r="BD149" s="357">
        <f t="shared" si="139"/>
        <v>4028015797170.9932</v>
      </c>
      <c r="BE149" s="357">
        <f t="shared" si="140"/>
        <v>4511377692831.5127</v>
      </c>
      <c r="BF149" s="357">
        <f t="shared" si="141"/>
        <v>5052743015971.2949</v>
      </c>
      <c r="BG149" s="356">
        <f>(AK149*SUMPRODUCT(DA$10:DA$13,DA$28:DA$31)+AV149*SUMPRODUCT(DA$14:DA$23,DA$32:DA$41))*'Projeções - Receitas'!T$23+(AK149*DA$11*'Projeções - Receitas'!T$25)</f>
        <v>64401741887.737732</v>
      </c>
      <c r="BH149" s="356">
        <f>(AL149*SUMPRODUCT(DB$10:DB$13,DB$28:DB$31)+AW149*SUMPRODUCT(DB$14:DB$23,DB$32:DB$41))*'Projeções - Receitas'!U$23+(AL149*DB$11*'Projeções - Receitas'!U$25)</f>
        <v>51902877486.369408</v>
      </c>
      <c r="BI149" s="356">
        <f>(AM149*SUMPRODUCT(DC$10:DC$13,DC$28:DC$31)+AX149*SUMPRODUCT(DC$14:DC$23,DC$32:DC$41))*'Projeções - Receitas'!V$23+(AM149*DC$11*'Projeções - Receitas'!V$25)</f>
        <v>57429567449.448944</v>
      </c>
      <c r="BJ149" s="356">
        <f>(AN149*SUMPRODUCT(DD$10:DD$13,DD$28:DD$31)+AY149*SUMPRODUCT(DD$14:DD$23,DD$32:DD$41))*'Projeções - Receitas'!W$23+(AN149*DD$11*'Projeções - Receitas'!W$25)</f>
        <v>63487683228.763542</v>
      </c>
      <c r="BK149" s="356">
        <f>(AO149*SUMPRODUCT(DE$10:DE$13,DE$28:DE$31)+AZ149*SUMPRODUCT(DE$14:DE$23,DE$32:DE$41))*'Projeções - Receitas'!X$23+(AO149*DE$11*'Projeções - Receitas'!X$25)</f>
        <v>70152668925.23111</v>
      </c>
      <c r="BL149" s="356">
        <f>(AP149*SUMPRODUCT(DF$10:DF$13,DF$28:DF$31)+BA149*SUMPRODUCT(DF$14:DF$23,DF$32:DF$41))*'Projeções - Receitas'!Y$23+(AP149*DF$11*'Projeções - Receitas'!Y$25)</f>
        <v>77503028550.35672</v>
      </c>
      <c r="BM149" s="356">
        <f>(AQ149*SUMPRODUCT(DG$10:DG$13,DG$28:DG$31)+BB149*SUMPRODUCT(DG$14:DG$23,DG$32:DG$41))*'Projeções - Receitas'!Z$23+(AQ149*DG$11*'Projeções - Receitas'!Z$25)</f>
        <v>85613850886.510239</v>
      </c>
      <c r="BN149" s="356">
        <f>(AR149*SUMPRODUCT(DH$10:DH$13,DH$28:DH$31)+BC149*SUMPRODUCT(DH$14:DH$23,DH$32:DH$41))*'Projeções - Receitas'!AA$23+(AR149*DH$11*'Projeções - Receitas'!AA$25)</f>
        <v>94560136181.244339</v>
      </c>
      <c r="BO149" s="356">
        <f>(AS149*SUMPRODUCT(DI$10:DI$13,DI$28:DI$31)+BD149*SUMPRODUCT(DI$14:DI$23,DI$32:DI$41))*'Projeções - Receitas'!AB$23+(AS149*DI$11*'Projeções - Receitas'!AB$25)</f>
        <v>104424814229.53305</v>
      </c>
      <c r="BP149" s="356">
        <f>(AT149*SUMPRODUCT(DJ$10:DJ$13,DJ$28:DJ$31)+BE149*SUMPRODUCT(DJ$14:DJ$23,DJ$32:DJ$41))*'Projeções - Receitas'!AC$23+(AT149*DJ$11*'Projeções - Receitas'!AC$25)</f>
        <v>115301507160.20718</v>
      </c>
      <c r="BQ149" s="356">
        <f>(AU149*SUMPRODUCT(DK$10:DK$13,DK$28:DK$31)+BF149*SUMPRODUCT(DK$14:DK$23,DK$32:DK$41))*'Projeções - Receitas'!AD$23+(AU149*DK$11*'Projeções - Receitas'!AD$25)</f>
        <v>149079123438.84894</v>
      </c>
      <c r="BR149" s="357">
        <f>((BG149+'DRE + DCF'!T$12)*(1+'DRE + DCF'!T$15)+'DRE + DCF'!T$18)*(1+'DRE + DCF'!T$25)*'DRE + DCF'!T$33</f>
        <v>35837614185.507828</v>
      </c>
      <c r="BS149" s="357">
        <f>((BH149+'DRE + DCF'!U$12)*(1+'DRE + DCF'!U$15)+'DRE + DCF'!U$18)*(1+'DRE + DCF'!U$25)*'DRE + DCF'!U$33</f>
        <v>27332327621.575191</v>
      </c>
      <c r="BT149" s="357">
        <f>((BI149+'DRE + DCF'!V$12)*(1+'DRE + DCF'!V$15)+'DRE + DCF'!V$18)*(1+'DRE + DCF'!V$25)*'DRE + DCF'!V$33</f>
        <v>30332126033.774464</v>
      </c>
      <c r="BU149" s="357">
        <f>((BJ149+'DRE + DCF'!W$12)*(1+'DRE + DCF'!W$15)+'DRE + DCF'!W$18)*(1+'DRE + DCF'!W$25)*'DRE + DCF'!W$33</f>
        <v>33587722905.017063</v>
      </c>
      <c r="BV149" s="357">
        <f>((BK149+'DRE + DCF'!X$12)*(1+'DRE + DCF'!X$15)+'DRE + DCF'!X$18)*(1+'DRE + DCF'!X$25)*'DRE + DCF'!X$33</f>
        <v>37147379125.329453</v>
      </c>
      <c r="BW149" s="357">
        <f>((BL149+'DRE + DCF'!Y$12)*(1+'DRE + DCF'!Y$15)+'DRE + DCF'!Y$18)*(1+'DRE + DCF'!Y$25)*'DRE + DCF'!Y$33</f>
        <v>41061052437.783943</v>
      </c>
      <c r="BX149" s="357">
        <f>((BM149+'DRE + DCF'!Z$12)*(1+'DRE + DCF'!Z$15)+'DRE + DCF'!Z$18)*(1+'DRE + DCF'!Z$25)*'DRE + DCF'!Z$33</f>
        <v>45376628289.503304</v>
      </c>
      <c r="BY149" s="357">
        <f>((BN149+'DRE + DCF'!AA$12)*(1+'DRE + DCF'!AA$15)+'DRE + DCF'!AA$18)*(1+'DRE + DCF'!AA$25)*'DRE + DCF'!AA$33</f>
        <v>50138248072.884087</v>
      </c>
      <c r="BZ149" s="357">
        <f>((BO149+'DRE + DCF'!AB$12)*(1+'DRE + DCF'!AB$15)+'DRE + DCF'!AB$18)*(1+'DRE + DCF'!AB$25)*'DRE + DCF'!AB$33</f>
        <v>55393988288.52002</v>
      </c>
      <c r="CA149" s="357">
        <f>((BP149+'DRE + DCF'!AC$12)*(1+'DRE + DCF'!AC$15)+'DRE + DCF'!AC$18)*(1+'DRE + DCF'!AC$25)*'DRE + DCF'!AC$33</f>
        <v>61198661809.73999</v>
      </c>
      <c r="CB149" s="357">
        <f>((BQ149+'DRE + DCF'!AD$12)*(1+'DRE + DCF'!AD$15)+'DRE + DCF'!AD$18)*(1+'DRE + DCF'!AD$25)*'DRE + DCF'!AD$33</f>
        <v>79015462313.83284</v>
      </c>
      <c r="CC149" s="357">
        <f>BR149*(1-DA$47)+('DRE + DCF'!N$53*10^6)</f>
        <v>200490812668.36874</v>
      </c>
      <c r="CD149" s="357">
        <f>BS149*(1-DB$47)+('DRE + DCF'!T$53*10^6)</f>
        <v>201729337131.25806</v>
      </c>
      <c r="CE149" s="357">
        <f>BT149*(1-DC$47)+('DRE + DCF'!U$53*10^6)</f>
        <v>220827612066.18393</v>
      </c>
      <c r="CF149" s="357">
        <f>BU149*(1-DD$47)+('DRE + DCF'!V$53*10^6)</f>
        <v>241973842356.74951</v>
      </c>
      <c r="CG149" s="357">
        <f>BV149*(1-DE$47)+('DRE + DCF'!W$53*10^6)</f>
        <v>265359430045.13959</v>
      </c>
      <c r="CH149" s="357">
        <f>BW149*(1-DF$47)+('DRE + DCF'!X$53*10^6)</f>
        <v>291207022765.99658</v>
      </c>
      <c r="CI149" s="357">
        <f>BX149*(1-DG$47)+('DRE + DCF'!Y$53*10^6)</f>
        <v>319769317193.26813</v>
      </c>
      <c r="CJ149" s="357">
        <f>BY149*(1-DH$47)+('DRE + DCF'!Z$53*10^6)</f>
        <v>351326747613.02649</v>
      </c>
      <c r="CK149" s="357">
        <f>BZ149*(1-DI$47)+('DRE + DCF'!AA$53*10^6)</f>
        <v>386189839558.32678</v>
      </c>
      <c r="CL149" s="357">
        <f>CA149*(1-DJ$47)+('DRE + DCF'!AB$53*10^6)</f>
        <v>424703381987.25775</v>
      </c>
      <c r="CM149" s="357">
        <f>CB149*(1-DK$47)+('DRE + DCF'!AC$53*10^6)</f>
        <v>474091632758.97266</v>
      </c>
      <c r="CN149" s="357">
        <f t="shared" si="142"/>
        <v>1146923732970.032</v>
      </c>
      <c r="CO149" s="357">
        <f t="shared" si="143"/>
        <v>1218061542020.8152</v>
      </c>
      <c r="CP149" s="357">
        <f t="shared" si="144"/>
        <v>1162602373091.9949</v>
      </c>
      <c r="CQ149" s="357">
        <f t="shared" si="145"/>
        <v>1302114657863.0344</v>
      </c>
      <c r="CR149" s="357">
        <f t="shared" si="146"/>
        <v>1458368416806.5986</v>
      </c>
      <c r="CS149" s="357">
        <f t="shared" si="147"/>
        <v>1633372626823.3906</v>
      </c>
      <c r="CT149" s="357">
        <f t="shared" si="148"/>
        <v>1829377342042.1978</v>
      </c>
      <c r="CU149" s="357">
        <f t="shared" si="149"/>
        <v>2048902623087.2615</v>
      </c>
      <c r="CV149" s="357">
        <f t="shared" si="150"/>
        <v>2294770937857.7334</v>
      </c>
      <c r="CW149" s="357">
        <f t="shared" si="151"/>
        <v>2570143450400.6616</v>
      </c>
      <c r="CX149" s="358">
        <f t="shared" si="152"/>
        <v>2878560664448.7417</v>
      </c>
    </row>
    <row r="150" spans="4:102" ht="30" customHeight="1" x14ac:dyDescent="0.25">
      <c r="D150" s="355">
        <f t="shared" si="110"/>
        <v>1.7548027537962335E-2</v>
      </c>
      <c r="E150" s="64">
        <f t="shared" si="111"/>
        <v>8.357389285552741E-3</v>
      </c>
      <c r="F150" s="64">
        <f t="shared" si="112"/>
        <v>3.267460620618165E-2</v>
      </c>
      <c r="G150" s="64">
        <f t="shared" si="113"/>
        <v>2.8565341288426194E-2</v>
      </c>
      <c r="H150" s="64">
        <f t="shared" si="114"/>
        <v>2.469196724170053E-2</v>
      </c>
      <c r="I150" s="64">
        <f t="shared" si="115"/>
        <v>2.1022913769652596E-2</v>
      </c>
      <c r="J150" s="64">
        <f t="shared" si="116"/>
        <v>1.7535507562788877E-2</v>
      </c>
      <c r="K150" s="64">
        <f t="shared" si="117"/>
        <v>1.4210828393345892E-2</v>
      </c>
      <c r="L150" s="64">
        <f t="shared" si="118"/>
        <v>1.1032743514146681E-2</v>
      </c>
      <c r="M150" s="64">
        <f t="shared" si="119"/>
        <v>7.9878244226093409E-3</v>
      </c>
      <c r="N150" s="64">
        <f t="shared" si="120"/>
        <v>7.4415083720205943E-3</v>
      </c>
      <c r="O150" s="64">
        <f t="shared" si="109"/>
        <v>6.9500000000000048E-2</v>
      </c>
      <c r="P150" s="64">
        <f t="shared" si="109"/>
        <v>6.9500000000000048E-2</v>
      </c>
      <c r="Q150" s="64">
        <f t="shared" si="100"/>
        <v>6.9500000000000048E-2</v>
      </c>
      <c r="R150" s="64">
        <f t="shared" si="101"/>
        <v>6.9500000000000048E-2</v>
      </c>
      <c r="S150" s="64">
        <f t="shared" si="102"/>
        <v>6.9500000000000048E-2</v>
      </c>
      <c r="T150" s="64">
        <f t="shared" si="103"/>
        <v>6.9500000000000048E-2</v>
      </c>
      <c r="U150" s="64">
        <f t="shared" si="104"/>
        <v>6.9500000000000048E-2</v>
      </c>
      <c r="V150" s="64">
        <f t="shared" si="105"/>
        <v>6.9500000000000048E-2</v>
      </c>
      <c r="W150" s="64">
        <f t="shared" si="106"/>
        <v>6.9500000000000048E-2</v>
      </c>
      <c r="X150" s="64">
        <f t="shared" si="107"/>
        <v>6.9500000000000048E-2</v>
      </c>
      <c r="Y150" s="64">
        <f t="shared" si="108"/>
        <v>6.9500000000000048E-2</v>
      </c>
      <c r="Z150" s="64">
        <f t="shared" si="121"/>
        <v>0.1747355057797696</v>
      </c>
      <c r="AA150" s="64">
        <f t="shared" si="153"/>
        <v>0.16554486752736</v>
      </c>
      <c r="AB150" s="64">
        <f t="shared" si="122"/>
        <v>0.18986208444798891</v>
      </c>
      <c r="AC150" s="64">
        <f t="shared" si="123"/>
        <v>0.18575281953023345</v>
      </c>
      <c r="AD150" s="64">
        <f t="shared" si="124"/>
        <v>0.18187944548350779</v>
      </c>
      <c r="AE150" s="64">
        <f t="shared" si="125"/>
        <v>0.17821039201145986</v>
      </c>
      <c r="AF150" s="64">
        <f t="shared" si="126"/>
        <v>0.17472298580459614</v>
      </c>
      <c r="AG150" s="64">
        <f t="shared" si="127"/>
        <v>0.17139830663515315</v>
      </c>
      <c r="AH150" s="64">
        <f t="shared" si="128"/>
        <v>0.16822022175595394</v>
      </c>
      <c r="AI150" s="64">
        <f t="shared" si="129"/>
        <v>0.1651753026644166</v>
      </c>
      <c r="AJ150" s="64">
        <f t="shared" si="130"/>
        <v>0.16462898661382785</v>
      </c>
      <c r="AK150" s="356">
        <f>(1+O150)*'Projeções - Receitas'!N$34</f>
        <v>1971283493377.0352</v>
      </c>
      <c r="AL150" s="356">
        <f>(1+P150)*'Projeções - Receitas'!T$34</f>
        <v>2077046702562.2891</v>
      </c>
      <c r="AM150" s="356">
        <f>(1+Q150)*'Projeções - Receitas'!U$34</f>
        <v>2326292306869.7637</v>
      </c>
      <c r="AN150" s="356">
        <f>(1+R150)*'Projeções - Receitas'!V$34</f>
        <v>2605447383694.1357</v>
      </c>
      <c r="AO150" s="356">
        <f>(1+S150)*'Projeções - Receitas'!W$34</f>
        <v>2918101069737.4321</v>
      </c>
      <c r="AP150" s="356">
        <f>(1+T150)*'Projeções - Receitas'!X$34</f>
        <v>3268273198105.9243</v>
      </c>
      <c r="AQ150" s="356">
        <f>(1+U150)*'Projeções - Receitas'!Y$34</f>
        <v>3660465981878.6357</v>
      </c>
      <c r="AR150" s="356">
        <f>(1+V150)*'Projeções - Receitas'!Z$34</f>
        <v>4099721899704.0723</v>
      </c>
      <c r="AS150" s="356">
        <f>(1+W150)*'Projeções - Receitas'!AA$34</f>
        <v>4591688527668.5615</v>
      </c>
      <c r="AT150" s="356">
        <f>(1+X150)*'Projeções - Receitas'!AB$34</f>
        <v>5142691150988.79</v>
      </c>
      <c r="AU150" s="356">
        <f>(1+Y150)*'Projeções - Receitas'!AC$34</f>
        <v>5759814089107.4453</v>
      </c>
      <c r="AV150" s="357">
        <f t="shared" si="131"/>
        <v>1730098834927.2419</v>
      </c>
      <c r="AW150" s="357">
        <f t="shared" si="132"/>
        <v>1822922016171.512</v>
      </c>
      <c r="AX150" s="357">
        <f t="shared" si="133"/>
        <v>2041672658112.0933</v>
      </c>
      <c r="AY150" s="357">
        <f t="shared" si="134"/>
        <v>2286673377085.5449</v>
      </c>
      <c r="AZ150" s="357">
        <f t="shared" si="135"/>
        <v>2561074182335.8101</v>
      </c>
      <c r="BA150" s="357">
        <f t="shared" si="136"/>
        <v>2868403084216.1079</v>
      </c>
      <c r="BB150" s="357">
        <f t="shared" si="137"/>
        <v>3212611454322.041</v>
      </c>
      <c r="BC150" s="357">
        <f t="shared" si="138"/>
        <v>3598124828840.6865</v>
      </c>
      <c r="BD150" s="357">
        <f t="shared" si="139"/>
        <v>4029899808301.5693</v>
      </c>
      <c r="BE150" s="357">
        <f t="shared" si="140"/>
        <v>4513487785297.7588</v>
      </c>
      <c r="BF150" s="357">
        <f t="shared" si="141"/>
        <v>5055106319533.4902</v>
      </c>
      <c r="BG150" s="356">
        <f>(AK150*SUMPRODUCT(DA$10:DA$13,DA$28:DA$31)+AV150*SUMPRODUCT(DA$14:DA$23,DA$32:DA$41))*'Projeções - Receitas'!T$23+(AK150*DA$11*'Projeções - Receitas'!T$25)</f>
        <v>64431864311.445801</v>
      </c>
      <c r="BH150" s="356">
        <f>(AL150*SUMPRODUCT(DB$10:DB$13,DB$28:DB$31)+AW150*SUMPRODUCT(DB$14:DB$23,DB$32:DB$41))*'Projeções - Receitas'!U$23+(AL150*DB$11*'Projeções - Receitas'!U$25)</f>
        <v>51927153855.633377</v>
      </c>
      <c r="BI150" s="356">
        <f>(AM150*SUMPRODUCT(DC$10:DC$13,DC$28:DC$31)+AX150*SUMPRODUCT(DC$14:DC$23,DC$32:DC$41))*'Projeções - Receitas'!V$23+(AM150*DC$11*'Projeções - Receitas'!V$25)</f>
        <v>57456428799.986526</v>
      </c>
      <c r="BJ150" s="356">
        <f>(AN150*SUMPRODUCT(DD$10:DD$13,DD$28:DD$31)+AY150*SUMPRODUCT(DD$14:DD$23,DD$32:DD$41))*'Projeções - Receitas'!W$23+(AN150*DD$11*'Projeções - Receitas'!W$25)</f>
        <v>63517378122.696526</v>
      </c>
      <c r="BK150" s="356">
        <f>(AO150*SUMPRODUCT(DE$10:DE$13,DE$28:DE$31)+AZ150*SUMPRODUCT(DE$14:DE$23,DE$32:DE$41))*'Projeções - Receitas'!X$23+(AO150*DE$11*'Projeções - Receitas'!X$25)</f>
        <v>70185481211.912735</v>
      </c>
      <c r="BL150" s="356">
        <f>(AP150*SUMPRODUCT(DF$10:DF$13,DF$28:DF$31)+BA150*SUMPRODUCT(DF$14:DF$23,DF$32:DF$41))*'Projeções - Receitas'!Y$23+(AP150*DF$11*'Projeções - Receitas'!Y$25)</f>
        <v>77539278797.573944</v>
      </c>
      <c r="BM150" s="356">
        <f>(AQ150*SUMPRODUCT(DG$10:DG$13,DG$28:DG$31)+BB150*SUMPRODUCT(DG$14:DG$23,DG$32:DG$41))*'Projeções - Receitas'!Z$23+(AQ150*DG$11*'Projeções - Receitas'!Z$25)</f>
        <v>85653894783.08963</v>
      </c>
      <c r="BN150" s="356">
        <f>(AR150*SUMPRODUCT(DH$10:DH$13,DH$28:DH$31)+BC150*SUMPRODUCT(DH$14:DH$23,DH$32:DH$41))*'Projeções - Receitas'!AA$23+(AR150*DH$11*'Projeções - Receitas'!AA$25)</f>
        <v>94604364495.641571</v>
      </c>
      <c r="BO150" s="356">
        <f>(AS150*SUMPRODUCT(DI$10:DI$13,DI$28:DI$31)+BD150*SUMPRODUCT(DI$14:DI$23,DI$32:DI$41))*'Projeções - Receitas'!AB$23+(AS150*DI$11*'Projeções - Receitas'!AB$25)</f>
        <v>104473656518.69569</v>
      </c>
      <c r="BP150" s="356">
        <f>(AT150*SUMPRODUCT(DJ$10:DJ$13,DJ$28:DJ$31)+BE150*SUMPRODUCT(DJ$14:DJ$23,DJ$32:DJ$41))*'Projeções - Receitas'!AC$23+(AT150*DJ$11*'Projeções - Receitas'!AC$25)</f>
        <v>115355436770.66565</v>
      </c>
      <c r="BQ150" s="356">
        <f>(AU150*SUMPRODUCT(DK$10:DK$13,DK$28:DK$31)+BF150*SUMPRODUCT(DK$14:DK$23,DK$32:DK$41))*'Projeções - Receitas'!AD$23+(AU150*DK$11*'Projeções - Receitas'!AD$25)</f>
        <v>149148851747.28613</v>
      </c>
      <c r="BR150" s="357">
        <f>((BG150+'DRE + DCF'!T$12)*(1+'DRE + DCF'!T$15)+'DRE + DCF'!T$18)*(1+'DRE + DCF'!T$25)*'DRE + DCF'!T$33</f>
        <v>35856060821.411415</v>
      </c>
      <c r="BS150" s="357">
        <f>((BH150+'DRE + DCF'!U$12)*(1+'DRE + DCF'!U$15)+'DRE + DCF'!U$18)*(1+'DRE + DCF'!U$25)*'DRE + DCF'!U$33</f>
        <v>27347017152.8605</v>
      </c>
      <c r="BT150" s="357">
        <f>((BI150+'DRE + DCF'!V$12)*(1+'DRE + DCF'!V$15)+'DRE + DCF'!V$18)*(1+'DRE + DCF'!V$25)*'DRE + DCF'!V$33</f>
        <v>30348361271.479595</v>
      </c>
      <c r="BU150" s="357">
        <f>((BJ150+'DRE + DCF'!W$12)*(1+'DRE + DCF'!W$15)+'DRE + DCF'!W$18)*(1+'DRE + DCF'!W$25)*'DRE + DCF'!W$33</f>
        <v>33605650359.480972</v>
      </c>
      <c r="BV150" s="357">
        <f>((BK150+'DRE + DCF'!X$12)*(1+'DRE + DCF'!X$15)+'DRE + DCF'!X$18)*(1+'DRE + DCF'!X$25)*'DRE + DCF'!X$33</f>
        <v>37167166073.992661</v>
      </c>
      <c r="BW150" s="357">
        <f>((BL150+'DRE + DCF'!Y$12)*(1+'DRE + DCF'!Y$15)+'DRE + DCF'!Y$18)*(1+'DRE + DCF'!Y$25)*'DRE + DCF'!Y$33</f>
        <v>41082887690.293274</v>
      </c>
      <c r="BX150" s="357">
        <f>((BM150+'DRE + DCF'!Z$12)*(1+'DRE + DCF'!Z$15)+'DRE + DCF'!Z$18)*(1+'DRE + DCF'!Z$25)*'DRE + DCF'!Z$33</f>
        <v>45400721125.712975</v>
      </c>
      <c r="BY150" s="357">
        <f>((BN150+'DRE + DCF'!AA$12)*(1+'DRE + DCF'!AA$15)+'DRE + DCF'!AA$18)*(1+'DRE + DCF'!AA$25)*'DRE + DCF'!AA$33</f>
        <v>50164828121.449265</v>
      </c>
      <c r="BZ150" s="357">
        <f>((BO150+'DRE + DCF'!AB$12)*(1+'DRE + DCF'!AB$15)+'DRE + DCF'!AB$18)*(1+'DRE + DCF'!AB$25)*'DRE + DCF'!AB$33</f>
        <v>55423307656.871185</v>
      </c>
      <c r="CA150" s="357">
        <f>((BP150+'DRE + DCF'!AC$12)*(1+'DRE + DCF'!AC$15)+'DRE + DCF'!AC$18)*(1+'DRE + DCF'!AC$25)*'DRE + DCF'!AC$33</f>
        <v>61230997976.135666</v>
      </c>
      <c r="CB150" s="357">
        <f>((BQ150+'DRE + DCF'!AD$12)*(1+'DRE + DCF'!AD$15)+'DRE + DCF'!AD$18)*(1+'DRE + DCF'!AD$25)*'DRE + DCF'!AD$33</f>
        <v>79056371527.050552</v>
      </c>
      <c r="CC150" s="357">
        <f>BR150*(1-DA$47)+('DRE + DCF'!N$53*10^6)</f>
        <v>200502034913.04782</v>
      </c>
      <c r="CD150" s="357">
        <f>BS150*(1-DB$47)+('DRE + DCF'!T$53*10^6)</f>
        <v>201738150850.02927</v>
      </c>
      <c r="CE150" s="357">
        <f>BT150*(1-DC$47)+('DRE + DCF'!U$53*10^6)</f>
        <v>220837353208.80701</v>
      </c>
      <c r="CF150" s="357">
        <f>BU150*(1-DD$47)+('DRE + DCF'!V$53*10^6)</f>
        <v>241984598829.42786</v>
      </c>
      <c r="CG150" s="357">
        <f>BV150*(1-DE$47)+('DRE + DCF'!W$53*10^6)</f>
        <v>265371302214.33752</v>
      </c>
      <c r="CH150" s="357">
        <f>BW150*(1-DF$47)+('DRE + DCF'!X$53*10^6)</f>
        <v>291220123917.5022</v>
      </c>
      <c r="CI150" s="357">
        <f>BX150*(1-DG$47)+('DRE + DCF'!Y$53*10^6)</f>
        <v>319783772894.99396</v>
      </c>
      <c r="CJ150" s="357">
        <f>BY150*(1-DH$47)+('DRE + DCF'!Z$53*10^6)</f>
        <v>351342695642.16559</v>
      </c>
      <c r="CK150" s="357">
        <f>BZ150*(1-DI$47)+('DRE + DCF'!AA$53*10^6)</f>
        <v>386207431179.33752</v>
      </c>
      <c r="CL150" s="357">
        <f>CA150*(1-DJ$47)+('DRE + DCF'!AB$53*10^6)</f>
        <v>424722783687.09515</v>
      </c>
      <c r="CM150" s="357">
        <f>CB150*(1-DK$47)+('DRE + DCF'!AC$53*10^6)</f>
        <v>474116178286.90332</v>
      </c>
      <c r="CN150" s="357">
        <f t="shared" si="142"/>
        <v>1147460179992.0015</v>
      </c>
      <c r="CO150" s="357">
        <f t="shared" si="143"/>
        <v>1218631262105.9514</v>
      </c>
      <c r="CP150" s="357">
        <f t="shared" si="144"/>
        <v>1163146153434.8818</v>
      </c>
      <c r="CQ150" s="357">
        <f t="shared" si="145"/>
        <v>1302723691847.0679</v>
      </c>
      <c r="CR150" s="357">
        <f t="shared" si="146"/>
        <v>1459050534868.7161</v>
      </c>
      <c r="CS150" s="357">
        <f t="shared" si="147"/>
        <v>1634136599052.9622</v>
      </c>
      <c r="CT150" s="357">
        <f t="shared" si="148"/>
        <v>1830232990939.3179</v>
      </c>
      <c r="CU150" s="357">
        <f t="shared" si="149"/>
        <v>2049860949852.0361</v>
      </c>
      <c r="CV150" s="357">
        <f t="shared" si="150"/>
        <v>2295844263834.2808</v>
      </c>
      <c r="CW150" s="357">
        <f t="shared" si="151"/>
        <v>2571345575494.395</v>
      </c>
      <c r="CX150" s="358">
        <f t="shared" si="152"/>
        <v>2879907044553.7227</v>
      </c>
    </row>
    <row r="151" spans="4:102" ht="30" customHeight="1" x14ac:dyDescent="0.25">
      <c r="D151" s="355">
        <f t="shared" si="110"/>
        <v>1.7476150935638701E-2</v>
      </c>
      <c r="E151" s="64">
        <f t="shared" si="111"/>
        <v>8.2872609650385398E-3</v>
      </c>
      <c r="F151" s="64">
        <f t="shared" si="112"/>
        <v>3.2594256515043857E-2</v>
      </c>
      <c r="G151" s="64">
        <f t="shared" si="113"/>
        <v>2.8486793957405804E-2</v>
      </c>
      <c r="H151" s="64">
        <f t="shared" si="114"/>
        <v>2.4615109958643244E-2</v>
      </c>
      <c r="I151" s="64">
        <f t="shared" si="115"/>
        <v>2.0947651309553506E-2</v>
      </c>
      <c r="J151" s="64">
        <f t="shared" si="116"/>
        <v>1.7461755901923615E-2</v>
      </c>
      <c r="K151" s="64">
        <f t="shared" si="117"/>
        <v>1.4138512145279891E-2</v>
      </c>
      <c r="L151" s="64">
        <f t="shared" si="118"/>
        <v>1.0961794728912316E-2</v>
      </c>
      <c r="M151" s="64">
        <f t="shared" si="119"/>
        <v>7.9181815249015908E-3</v>
      </c>
      <c r="N151" s="64">
        <f t="shared" si="120"/>
        <v>7.3730979841447886E-3</v>
      </c>
      <c r="O151" s="64">
        <f t="shared" si="109"/>
        <v>7.0000000000000048E-2</v>
      </c>
      <c r="P151" s="64">
        <f t="shared" si="109"/>
        <v>7.0000000000000048E-2</v>
      </c>
      <c r="Q151" s="64">
        <f t="shared" si="100"/>
        <v>7.0000000000000048E-2</v>
      </c>
      <c r="R151" s="64">
        <f t="shared" si="101"/>
        <v>7.0000000000000048E-2</v>
      </c>
      <c r="S151" s="64">
        <f t="shared" si="102"/>
        <v>7.0000000000000048E-2</v>
      </c>
      <c r="T151" s="64">
        <f t="shared" si="103"/>
        <v>7.0000000000000048E-2</v>
      </c>
      <c r="U151" s="64">
        <f t="shared" si="104"/>
        <v>7.0000000000000048E-2</v>
      </c>
      <c r="V151" s="64">
        <f t="shared" si="105"/>
        <v>7.0000000000000048E-2</v>
      </c>
      <c r="W151" s="64">
        <f t="shared" si="106"/>
        <v>7.0000000000000048E-2</v>
      </c>
      <c r="X151" s="64">
        <f t="shared" si="107"/>
        <v>7.0000000000000048E-2</v>
      </c>
      <c r="Y151" s="64">
        <f t="shared" si="108"/>
        <v>7.0000000000000048E-2</v>
      </c>
      <c r="Z151" s="64">
        <f t="shared" si="121"/>
        <v>0.17466362917744596</v>
      </c>
      <c r="AA151" s="64">
        <f t="shared" si="153"/>
        <v>0.1654747392068458</v>
      </c>
      <c r="AB151" s="64">
        <f t="shared" si="122"/>
        <v>0.18978173475685112</v>
      </c>
      <c r="AC151" s="64">
        <f t="shared" si="123"/>
        <v>0.18567427219921306</v>
      </c>
      <c r="AD151" s="64">
        <f t="shared" si="124"/>
        <v>0.1818025882004505</v>
      </c>
      <c r="AE151" s="64">
        <f t="shared" si="125"/>
        <v>0.17813512955136077</v>
      </c>
      <c r="AF151" s="64">
        <f t="shared" si="126"/>
        <v>0.17464923414373087</v>
      </c>
      <c r="AG151" s="64">
        <f t="shared" si="127"/>
        <v>0.17132599038708715</v>
      </c>
      <c r="AH151" s="64">
        <f t="shared" si="128"/>
        <v>0.16814927297071958</v>
      </c>
      <c r="AI151" s="64">
        <f t="shared" si="129"/>
        <v>0.16510565976670885</v>
      </c>
      <c r="AJ151" s="64">
        <f t="shared" si="130"/>
        <v>0.16456057622595205</v>
      </c>
      <c r="AK151" s="356">
        <f>(1+O151)*'Projeções - Receitas'!N$34</f>
        <v>1972205084538.0342</v>
      </c>
      <c r="AL151" s="356">
        <f>(1+P151)*'Projeções - Receitas'!T$34</f>
        <v>2078017738888.8726</v>
      </c>
      <c r="AM151" s="356">
        <f>(1+Q151)*'Projeções - Receitas'!U$34</f>
        <v>2327379867555.5371</v>
      </c>
      <c r="AN151" s="356">
        <f>(1+R151)*'Projeções - Receitas'!V$34</f>
        <v>2606665451662.2021</v>
      </c>
      <c r="AO151" s="356">
        <f>(1+S151)*'Projeções - Receitas'!W$34</f>
        <v>2919465305861.6665</v>
      </c>
      <c r="AP151" s="356">
        <f>(1+T151)*'Projeções - Receitas'!X$34</f>
        <v>3269801142565.0669</v>
      </c>
      <c r="AQ151" s="356">
        <f>(1+U151)*'Projeções - Receitas'!Y$34</f>
        <v>3662177279672.875</v>
      </c>
      <c r="AR151" s="356">
        <f>(1+V151)*'Projeções - Receitas'!Z$34</f>
        <v>4101638553233.6206</v>
      </c>
      <c r="AS151" s="356">
        <f>(1+W151)*'Projeções - Receitas'!AA$34</f>
        <v>4593835179621.6553</v>
      </c>
      <c r="AT151" s="356">
        <f>(1+X151)*'Projeções - Receitas'!AB$34</f>
        <v>5145095401176.2549</v>
      </c>
      <c r="AU151" s="356">
        <f>(1+Y151)*'Projeções - Receitas'!AC$34</f>
        <v>5762506849317.4063</v>
      </c>
      <c r="AV151" s="357">
        <f t="shared" si="131"/>
        <v>1730907670287.1892</v>
      </c>
      <c r="AW151" s="357">
        <f t="shared" si="132"/>
        <v>1823774247128.1138</v>
      </c>
      <c r="AX151" s="357">
        <f t="shared" si="133"/>
        <v>2042627156783.4873</v>
      </c>
      <c r="AY151" s="357">
        <f t="shared" si="134"/>
        <v>2287742415597.5063</v>
      </c>
      <c r="AZ151" s="357">
        <f t="shared" si="135"/>
        <v>2562271505469.207</v>
      </c>
      <c r="BA151" s="357">
        <f t="shared" si="136"/>
        <v>2869744086125.5122</v>
      </c>
      <c r="BB151" s="357">
        <f t="shared" si="137"/>
        <v>3214113376460.5737</v>
      </c>
      <c r="BC151" s="357">
        <f t="shared" si="138"/>
        <v>3599806981635.8433</v>
      </c>
      <c r="BD151" s="357">
        <f t="shared" si="139"/>
        <v>4031783819432.1445</v>
      </c>
      <c r="BE151" s="357">
        <f t="shared" si="140"/>
        <v>4515597877764.0029</v>
      </c>
      <c r="BF151" s="357">
        <f t="shared" si="141"/>
        <v>5057469623095.6836</v>
      </c>
      <c r="BG151" s="356">
        <f>(AK151*SUMPRODUCT(DA$10:DA$13,DA$28:DA$31)+AV151*SUMPRODUCT(DA$14:DA$23,DA$32:DA$41))*'Projeções - Receitas'!T$23+(AK151*DA$11*'Projeções - Receitas'!T$25)</f>
        <v>64461986735.153809</v>
      </c>
      <c r="BH151" s="356">
        <f>(AL151*SUMPRODUCT(DB$10:DB$13,DB$28:DB$31)+AW151*SUMPRODUCT(DB$14:DB$23,DB$32:DB$41))*'Projeções - Receitas'!U$23+(AL151*DB$11*'Projeções - Receitas'!U$25)</f>
        <v>51951430224.897362</v>
      </c>
      <c r="BI151" s="356">
        <f>(AM151*SUMPRODUCT(DC$10:DC$13,DC$28:DC$31)+AX151*SUMPRODUCT(DC$14:DC$23,DC$32:DC$41))*'Projeções - Receitas'!V$23+(AM151*DC$11*'Projeções - Receitas'!V$25)</f>
        <v>57483290150.524185</v>
      </c>
      <c r="BJ151" s="356">
        <f>(AN151*SUMPRODUCT(DD$10:DD$13,DD$28:DD$31)+AY151*SUMPRODUCT(DD$14:DD$23,DD$32:DD$41))*'Projeções - Receitas'!W$23+(AN151*DD$11*'Projeções - Receitas'!W$25)</f>
        <v>63547073016.629486</v>
      </c>
      <c r="BK151" s="356">
        <f>(AO151*SUMPRODUCT(DE$10:DE$13,DE$28:DE$31)+AZ151*SUMPRODUCT(DE$14:DE$23,DE$32:DE$41))*'Projeções - Receitas'!X$23+(AO151*DE$11*'Projeções - Receitas'!X$25)</f>
        <v>70218293498.59433</v>
      </c>
      <c r="BL151" s="356">
        <f>(AP151*SUMPRODUCT(DF$10:DF$13,DF$28:DF$31)+BA151*SUMPRODUCT(DF$14:DF$23,DF$32:DF$41))*'Projeções - Receitas'!Y$23+(AP151*DF$11*'Projeções - Receitas'!Y$25)</f>
        <v>77575529044.791153</v>
      </c>
      <c r="BM151" s="356">
        <f>(AQ151*SUMPRODUCT(DG$10:DG$13,DG$28:DG$31)+BB151*SUMPRODUCT(DG$14:DG$23,DG$32:DG$41))*'Projeções - Receitas'!Z$23+(AQ151*DG$11*'Projeções - Receitas'!Z$25)</f>
        <v>85693938679.668854</v>
      </c>
      <c r="BN151" s="356">
        <f>(AR151*SUMPRODUCT(DH$10:DH$13,DH$28:DH$31)+BC151*SUMPRODUCT(DH$14:DH$23,DH$32:DH$41))*'Projeções - Receitas'!AA$23+(AR151*DH$11*'Projeções - Receitas'!AA$25)</f>
        <v>94648592810.038742</v>
      </c>
      <c r="BO151" s="356">
        <f>(AS151*SUMPRODUCT(DI$10:DI$13,DI$28:DI$31)+BD151*SUMPRODUCT(DI$14:DI$23,DI$32:DI$41))*'Projeções - Receitas'!AB$23+(AS151*DI$11*'Projeções - Receitas'!AB$25)</f>
        <v>104522498807.85822</v>
      </c>
      <c r="BP151" s="356">
        <f>(AT151*SUMPRODUCT(DJ$10:DJ$13,DJ$28:DJ$31)+BE151*SUMPRODUCT(DJ$14:DJ$23,DJ$32:DJ$41))*'Projeções - Receitas'!AC$23+(AT151*DJ$11*'Projeções - Receitas'!AC$25)</f>
        <v>115409366381.12415</v>
      </c>
      <c r="BQ151" s="356">
        <f>(AU151*SUMPRODUCT(DK$10:DK$13,DK$28:DK$31)+BF151*SUMPRODUCT(DK$14:DK$23,DK$32:DK$41))*'Projeções - Receitas'!AD$23+(AU151*DK$11*'Projeções - Receitas'!AD$25)</f>
        <v>149218580055.72342</v>
      </c>
      <c r="BR151" s="357">
        <f>((BG151+'DRE + DCF'!T$12)*(1+'DRE + DCF'!T$15)+'DRE + DCF'!T$18)*(1+'DRE + DCF'!T$25)*'DRE + DCF'!T$33</f>
        <v>35874507457.314957</v>
      </c>
      <c r="BS151" s="357">
        <f>((BH151+'DRE + DCF'!U$12)*(1+'DRE + DCF'!U$15)+'DRE + DCF'!U$18)*(1+'DRE + DCF'!U$25)*'DRE + DCF'!U$33</f>
        <v>27361706684.145824</v>
      </c>
      <c r="BT151" s="357">
        <f>((BI151+'DRE + DCF'!V$12)*(1+'DRE + DCF'!V$15)+'DRE + DCF'!V$18)*(1+'DRE + DCF'!V$25)*'DRE + DCF'!V$33</f>
        <v>30364596509.184761</v>
      </c>
      <c r="BU151" s="357">
        <f>((BJ151+'DRE + DCF'!W$12)*(1+'DRE + DCF'!W$15)+'DRE + DCF'!W$18)*(1+'DRE + DCF'!W$25)*'DRE + DCF'!W$33</f>
        <v>33623577813.944881</v>
      </c>
      <c r="BV151" s="357">
        <f>((BK151+'DRE + DCF'!X$12)*(1+'DRE + DCF'!X$15)+'DRE + DCF'!X$18)*(1+'DRE + DCF'!X$25)*'DRE + DCF'!X$33</f>
        <v>37186953022.655838</v>
      </c>
      <c r="BW151" s="357">
        <f>((BL151+'DRE + DCF'!Y$12)*(1+'DRE + DCF'!Y$15)+'DRE + DCF'!Y$18)*(1+'DRE + DCF'!Y$25)*'DRE + DCF'!Y$33</f>
        <v>41104722942.802605</v>
      </c>
      <c r="BX151" s="357">
        <f>((BM151+'DRE + DCF'!Z$12)*(1+'DRE + DCF'!Z$15)+'DRE + DCF'!Z$18)*(1+'DRE + DCF'!Z$25)*'DRE + DCF'!Z$33</f>
        <v>45424813961.922546</v>
      </c>
      <c r="BY151" s="357">
        <f>((BN151+'DRE + DCF'!AA$12)*(1+'DRE + DCF'!AA$15)+'DRE + DCF'!AA$18)*(1+'DRE + DCF'!AA$25)*'DRE + DCF'!AA$33</f>
        <v>50191408170.014397</v>
      </c>
      <c r="BZ151" s="357">
        <f>((BO151+'DRE + DCF'!AB$12)*(1+'DRE + DCF'!AB$15)+'DRE + DCF'!AB$18)*(1+'DRE + DCF'!AB$25)*'DRE + DCF'!AB$33</f>
        <v>55452627025.222267</v>
      </c>
      <c r="CA151" s="357">
        <f>((BP151+'DRE + DCF'!AC$12)*(1+'DRE + DCF'!AC$15)+'DRE + DCF'!AC$18)*(1+'DRE + DCF'!AC$25)*'DRE + DCF'!AC$33</f>
        <v>61263334142.531357</v>
      </c>
      <c r="CB151" s="357">
        <f>((BQ151+'DRE + DCF'!AD$12)*(1+'DRE + DCF'!AD$15)+'DRE + DCF'!AD$18)*(1+'DRE + DCF'!AD$25)*'DRE + DCF'!AD$33</f>
        <v>79097280740.268295</v>
      </c>
      <c r="CC151" s="357">
        <f>BR151*(1-DA$47)+('DRE + DCF'!N$53*10^6)</f>
        <v>200513257157.72687</v>
      </c>
      <c r="CD151" s="357">
        <f>BS151*(1-DB$47)+('DRE + DCF'!T$53*10^6)</f>
        <v>201746964568.80045</v>
      </c>
      <c r="CE151" s="357">
        <f>BT151*(1-DC$47)+('DRE + DCF'!U$53*10^6)</f>
        <v>220847094351.43011</v>
      </c>
      <c r="CF151" s="357">
        <f>BU151*(1-DD$47)+('DRE + DCF'!V$53*10^6)</f>
        <v>241995355302.1062</v>
      </c>
      <c r="CG151" s="357">
        <f>BV151*(1-DE$47)+('DRE + DCF'!W$53*10^6)</f>
        <v>265383174383.53543</v>
      </c>
      <c r="CH151" s="357">
        <f>BW151*(1-DF$47)+('DRE + DCF'!X$53*10^6)</f>
        <v>291233225069.00781</v>
      </c>
      <c r="CI151" s="357">
        <f>BX151*(1-DG$47)+('DRE + DCF'!Y$53*10^6)</f>
        <v>319798228596.71967</v>
      </c>
      <c r="CJ151" s="357">
        <f>BY151*(1-DH$47)+('DRE + DCF'!Z$53*10^6)</f>
        <v>351358643671.30469</v>
      </c>
      <c r="CK151" s="357">
        <f>BZ151*(1-DI$47)+('DRE + DCF'!AA$53*10^6)</f>
        <v>386225022800.34814</v>
      </c>
      <c r="CL151" s="357">
        <f>CA151*(1-DJ$47)+('DRE + DCF'!AB$53*10^6)</f>
        <v>424742185386.93256</v>
      </c>
      <c r="CM151" s="357">
        <f>CB151*(1-DK$47)+('DRE + DCF'!AC$53*10^6)</f>
        <v>474140723814.83392</v>
      </c>
      <c r="CN151" s="357">
        <f t="shared" si="142"/>
        <v>1147996627013.9705</v>
      </c>
      <c r="CO151" s="357">
        <f t="shared" si="143"/>
        <v>1219200982191.0874</v>
      </c>
      <c r="CP151" s="357">
        <f t="shared" si="144"/>
        <v>1163689933777.7686</v>
      </c>
      <c r="CQ151" s="357">
        <f t="shared" si="145"/>
        <v>1303332725831.1011</v>
      </c>
      <c r="CR151" s="357">
        <f t="shared" si="146"/>
        <v>1459732652930.8333</v>
      </c>
      <c r="CS151" s="357">
        <f t="shared" si="147"/>
        <v>1634900571282.5334</v>
      </c>
      <c r="CT151" s="357">
        <f t="shared" si="148"/>
        <v>1831088639836.4375</v>
      </c>
      <c r="CU151" s="357">
        <f t="shared" si="149"/>
        <v>2050819276616.8103</v>
      </c>
      <c r="CV151" s="357">
        <f t="shared" si="150"/>
        <v>2296917589810.8276</v>
      </c>
      <c r="CW151" s="357">
        <f t="shared" si="151"/>
        <v>2572547700588.1274</v>
      </c>
      <c r="CX151" s="358">
        <f t="shared" si="152"/>
        <v>2881253424658.7031</v>
      </c>
    </row>
    <row r="152" spans="4:102" ht="30" customHeight="1" x14ac:dyDescent="0.25">
      <c r="D152" s="355">
        <f t="shared" si="110"/>
        <v>1.7404341476334545E-2</v>
      </c>
      <c r="E152" s="64">
        <f t="shared" si="111"/>
        <v>8.2171981543986972E-3</v>
      </c>
      <c r="F152" s="64">
        <f t="shared" si="112"/>
        <v>3.2513981882001441E-2</v>
      </c>
      <c r="G152" s="64">
        <f t="shared" si="113"/>
        <v>2.8408320000818915E-2</v>
      </c>
      <c r="H152" s="64">
        <f t="shared" si="114"/>
        <v>2.4538324471273076E-2</v>
      </c>
      <c r="I152" s="64">
        <f t="shared" si="115"/>
        <v>2.087245915534891E-2</v>
      </c>
      <c r="J152" s="64">
        <f t="shared" si="116"/>
        <v>1.7388073135650522E-2</v>
      </c>
      <c r="K152" s="64">
        <f t="shared" si="117"/>
        <v>1.4066263450925348E-2</v>
      </c>
      <c r="L152" s="64">
        <f t="shared" si="118"/>
        <v>1.0890912219983589E-2</v>
      </c>
      <c r="M152" s="64">
        <f t="shared" si="119"/>
        <v>7.8486036836139528E-3</v>
      </c>
      <c r="N152" s="64">
        <f t="shared" si="120"/>
        <v>7.3047515013487385E-3</v>
      </c>
      <c r="O152" s="64">
        <f t="shared" si="109"/>
        <v>7.0500000000000049E-2</v>
      </c>
      <c r="P152" s="64">
        <f t="shared" si="109"/>
        <v>7.0500000000000049E-2</v>
      </c>
      <c r="Q152" s="64">
        <f t="shared" si="100"/>
        <v>7.0500000000000049E-2</v>
      </c>
      <c r="R152" s="64">
        <f t="shared" si="101"/>
        <v>7.0500000000000049E-2</v>
      </c>
      <c r="S152" s="64">
        <f t="shared" si="102"/>
        <v>7.0500000000000049E-2</v>
      </c>
      <c r="T152" s="64">
        <f t="shared" si="103"/>
        <v>7.0500000000000049E-2</v>
      </c>
      <c r="U152" s="64">
        <f t="shared" si="104"/>
        <v>7.0500000000000049E-2</v>
      </c>
      <c r="V152" s="64">
        <f t="shared" si="105"/>
        <v>7.0500000000000049E-2</v>
      </c>
      <c r="W152" s="64">
        <f t="shared" si="106"/>
        <v>7.0500000000000049E-2</v>
      </c>
      <c r="X152" s="64">
        <f t="shared" si="107"/>
        <v>7.0500000000000049E-2</v>
      </c>
      <c r="Y152" s="64">
        <f t="shared" si="108"/>
        <v>7.0500000000000049E-2</v>
      </c>
      <c r="Z152" s="64">
        <f t="shared" si="121"/>
        <v>0.17459181971814181</v>
      </c>
      <c r="AA152" s="64">
        <f t="shared" si="153"/>
        <v>0.16540467639620596</v>
      </c>
      <c r="AB152" s="64">
        <f t="shared" si="122"/>
        <v>0.1897014601238087</v>
      </c>
      <c r="AC152" s="64">
        <f t="shared" si="123"/>
        <v>0.18559579824262618</v>
      </c>
      <c r="AD152" s="64">
        <f t="shared" si="124"/>
        <v>0.18172580271308034</v>
      </c>
      <c r="AE152" s="64">
        <f t="shared" si="125"/>
        <v>0.17805993739715617</v>
      </c>
      <c r="AF152" s="64">
        <f t="shared" si="126"/>
        <v>0.17457555137745778</v>
      </c>
      <c r="AG152" s="64">
        <f t="shared" si="127"/>
        <v>0.17125374169273261</v>
      </c>
      <c r="AH152" s="64">
        <f t="shared" si="128"/>
        <v>0.16807839046179085</v>
      </c>
      <c r="AI152" s="64">
        <f t="shared" si="129"/>
        <v>0.16503608192542121</v>
      </c>
      <c r="AJ152" s="64">
        <f t="shared" si="130"/>
        <v>0.164492229743156</v>
      </c>
      <c r="AK152" s="356">
        <f>(1+O152)*'Projeções - Receitas'!N$34</f>
        <v>1973126675699.033</v>
      </c>
      <c r="AL152" s="356">
        <f>(1+P152)*'Projeções - Receitas'!T$34</f>
        <v>2078988775215.4561</v>
      </c>
      <c r="AM152" s="356">
        <f>(1+Q152)*'Projeções - Receitas'!U$34</f>
        <v>2328467428241.3105</v>
      </c>
      <c r="AN152" s="356">
        <f>(1+R152)*'Projeções - Receitas'!V$34</f>
        <v>2607883519630.2686</v>
      </c>
      <c r="AO152" s="356">
        <f>(1+S152)*'Projeções - Receitas'!W$34</f>
        <v>2920829541985.9009</v>
      </c>
      <c r="AP152" s="356">
        <f>(1+T152)*'Projeções - Receitas'!X$34</f>
        <v>3271329087024.209</v>
      </c>
      <c r="AQ152" s="356">
        <f>(1+U152)*'Projeções - Receitas'!Y$34</f>
        <v>3663888577467.1147</v>
      </c>
      <c r="AR152" s="356">
        <f>(1+V152)*'Projeções - Receitas'!Z$34</f>
        <v>4103555206763.1685</v>
      </c>
      <c r="AS152" s="356">
        <f>(1+W152)*'Projeções - Receitas'!AA$34</f>
        <v>4595981831574.75</v>
      </c>
      <c r="AT152" s="356">
        <f>(1+X152)*'Projeções - Receitas'!AB$34</f>
        <v>5147499651363.7197</v>
      </c>
      <c r="AU152" s="356">
        <f>(1+Y152)*'Projeções - Receitas'!AC$34</f>
        <v>5765199609527.3682</v>
      </c>
      <c r="AV152" s="357">
        <f t="shared" si="131"/>
        <v>1731716505647.1362</v>
      </c>
      <c r="AW152" s="357">
        <f t="shared" si="132"/>
        <v>1824626478084.7156</v>
      </c>
      <c r="AX152" s="357">
        <f t="shared" si="133"/>
        <v>2043581655454.8813</v>
      </c>
      <c r="AY152" s="357">
        <f t="shared" si="134"/>
        <v>2288811454109.4678</v>
      </c>
      <c r="AZ152" s="357">
        <f t="shared" si="135"/>
        <v>2563468828602.604</v>
      </c>
      <c r="BA152" s="357">
        <f t="shared" si="136"/>
        <v>2871085088034.9165</v>
      </c>
      <c r="BB152" s="357">
        <f t="shared" si="137"/>
        <v>3215615298599.1069</v>
      </c>
      <c r="BC152" s="357">
        <f t="shared" si="138"/>
        <v>3601489134430.9995</v>
      </c>
      <c r="BD152" s="357">
        <f t="shared" si="139"/>
        <v>4033667830562.7207</v>
      </c>
      <c r="BE152" s="357">
        <f t="shared" si="140"/>
        <v>4517707970230.2471</v>
      </c>
      <c r="BF152" s="357">
        <f t="shared" si="141"/>
        <v>5059832926657.8789</v>
      </c>
      <c r="BG152" s="356">
        <f>(AK152*SUMPRODUCT(DA$10:DA$13,DA$28:DA$31)+AV152*SUMPRODUCT(DA$14:DA$23,DA$32:DA$41))*'Projeções - Receitas'!T$23+(AK152*DA$11*'Projeções - Receitas'!T$25)</f>
        <v>64492109158.861786</v>
      </c>
      <c r="BH152" s="356">
        <f>(AL152*SUMPRODUCT(DB$10:DB$13,DB$28:DB$31)+AW152*SUMPRODUCT(DB$14:DB$23,DB$32:DB$41))*'Projeções - Receitas'!U$23+(AL152*DB$11*'Projeções - Receitas'!U$25)</f>
        <v>51975706594.161308</v>
      </c>
      <c r="BI152" s="356">
        <f>(AM152*SUMPRODUCT(DC$10:DC$13,DC$28:DC$31)+AX152*SUMPRODUCT(DC$14:DC$23,DC$32:DC$41))*'Projeções - Receitas'!V$23+(AM152*DC$11*'Projeções - Receitas'!V$25)</f>
        <v>57510151501.061798</v>
      </c>
      <c r="BJ152" s="356">
        <f>(AN152*SUMPRODUCT(DD$10:DD$13,DD$28:DD$31)+AY152*SUMPRODUCT(DD$14:DD$23,DD$32:DD$41))*'Projeções - Receitas'!W$23+(AN152*DD$11*'Projeções - Receitas'!W$25)</f>
        <v>63576767910.562515</v>
      </c>
      <c r="BK152" s="356">
        <f>(AO152*SUMPRODUCT(DE$10:DE$13,DE$28:DE$31)+AZ152*SUMPRODUCT(DE$14:DE$23,DE$32:DE$41))*'Projeções - Receitas'!X$23+(AO152*DE$11*'Projeções - Receitas'!X$25)</f>
        <v>70251105785.275818</v>
      </c>
      <c r="BL152" s="356">
        <f>(AP152*SUMPRODUCT(DF$10:DF$13,DF$28:DF$31)+BA152*SUMPRODUCT(DF$14:DF$23,DF$32:DF$41))*'Projeções - Receitas'!Y$23+(AP152*DF$11*'Projeções - Receitas'!Y$25)</f>
        <v>77611779292.008301</v>
      </c>
      <c r="BM152" s="356">
        <f>(AQ152*SUMPRODUCT(DG$10:DG$13,DG$28:DG$31)+BB152*SUMPRODUCT(DG$14:DG$23,DG$32:DG$41))*'Projeções - Receitas'!Z$23+(AQ152*DG$11*'Projeções - Receitas'!Z$25)</f>
        <v>85733982576.248199</v>
      </c>
      <c r="BN152" s="356">
        <f>(AR152*SUMPRODUCT(DH$10:DH$13,DH$28:DH$31)+BC152*SUMPRODUCT(DH$14:DH$23,DH$32:DH$41))*'Projeções - Receitas'!AA$23+(AR152*DH$11*'Projeções - Receitas'!AA$25)</f>
        <v>94692821124.43605</v>
      </c>
      <c r="BO152" s="356">
        <f>(AS152*SUMPRODUCT(DI$10:DI$13,DI$28:DI$31)+BD152*SUMPRODUCT(DI$14:DI$23,DI$32:DI$41))*'Projeções - Receitas'!AB$23+(AS152*DI$11*'Projeções - Receitas'!AB$25)</f>
        <v>104571341097.02072</v>
      </c>
      <c r="BP152" s="356">
        <f>(AT152*SUMPRODUCT(DJ$10:DJ$13,DJ$28:DJ$31)+BE152*SUMPRODUCT(DJ$14:DJ$23,DJ$32:DJ$41))*'Projeções - Receitas'!AC$23+(AT152*DJ$11*'Projeções - Receitas'!AC$25)</f>
        <v>115463295991.58257</v>
      </c>
      <c r="BQ152" s="356">
        <f>(AU152*SUMPRODUCT(DK$10:DK$13,DK$28:DK$31)+BF152*SUMPRODUCT(DK$14:DK$23,DK$32:DK$41))*'Projeções - Receitas'!AD$23+(AU152*DK$11*'Projeções - Receitas'!AD$25)</f>
        <v>149288308364.16058</v>
      </c>
      <c r="BR152" s="357">
        <f>((BG152+'DRE + DCF'!T$12)*(1+'DRE + DCF'!T$15)+'DRE + DCF'!T$18)*(1+'DRE + DCF'!T$25)*'DRE + DCF'!T$33</f>
        <v>35892954093.218483</v>
      </c>
      <c r="BS152" s="357">
        <f>((BH152+'DRE + DCF'!U$12)*(1+'DRE + DCF'!U$15)+'DRE + DCF'!U$18)*(1+'DRE + DCF'!U$25)*'DRE + DCF'!U$33</f>
        <v>27376396215.431122</v>
      </c>
      <c r="BT152" s="357">
        <f>((BI152+'DRE + DCF'!V$12)*(1+'DRE + DCF'!V$15)+'DRE + DCF'!V$18)*(1+'DRE + DCF'!V$25)*'DRE + DCF'!V$33</f>
        <v>30380831746.8899</v>
      </c>
      <c r="BU152" s="357">
        <f>((BJ152+'DRE + DCF'!W$12)*(1+'DRE + DCF'!W$15)+'DRE + DCF'!W$18)*(1+'DRE + DCF'!W$25)*'DRE + DCF'!W$33</f>
        <v>33641505268.408821</v>
      </c>
      <c r="BV152" s="357">
        <f>((BK152+'DRE + DCF'!X$12)*(1+'DRE + DCF'!X$15)+'DRE + DCF'!X$18)*(1+'DRE + DCF'!X$25)*'DRE + DCF'!X$33</f>
        <v>37206739971.318962</v>
      </c>
      <c r="BW152" s="357">
        <f>((BL152+'DRE + DCF'!Y$12)*(1+'DRE + DCF'!Y$15)+'DRE + DCF'!Y$18)*(1+'DRE + DCF'!Y$25)*'DRE + DCF'!Y$33</f>
        <v>41126558195.311867</v>
      </c>
      <c r="BX152" s="357">
        <f>((BM152+'DRE + DCF'!Z$12)*(1+'DRE + DCF'!Z$15)+'DRE + DCF'!Z$18)*(1+'DRE + DCF'!Z$25)*'DRE + DCF'!Z$33</f>
        <v>45448906798.132179</v>
      </c>
      <c r="BY152" s="357">
        <f>((BN152+'DRE + DCF'!AA$12)*(1+'DRE + DCF'!AA$15)+'DRE + DCF'!AA$18)*(1+'DRE + DCF'!AA$25)*'DRE + DCF'!AA$33</f>
        <v>50217988218.579636</v>
      </c>
      <c r="BZ152" s="357">
        <f>((BO152+'DRE + DCF'!AB$12)*(1+'DRE + DCF'!AB$15)+'DRE + DCF'!AB$18)*(1+'DRE + DCF'!AB$25)*'DRE + DCF'!AB$33</f>
        <v>55481946393.573326</v>
      </c>
      <c r="CA152" s="357">
        <f>((BP152+'DRE + DCF'!AC$12)*(1+'DRE + DCF'!AC$15)+'DRE + DCF'!AC$18)*(1+'DRE + DCF'!AC$25)*'DRE + DCF'!AC$33</f>
        <v>61295670308.926994</v>
      </c>
      <c r="CB152" s="357">
        <f>((BQ152+'DRE + DCF'!AD$12)*(1+'DRE + DCF'!AD$15)+'DRE + DCF'!AD$18)*(1+'DRE + DCF'!AD$25)*'DRE + DCF'!AD$33</f>
        <v>79138189953.485992</v>
      </c>
      <c r="CC152" s="357">
        <f>BR152*(1-DA$47)+('DRE + DCF'!N$53*10^6)</f>
        <v>200524479402.40594</v>
      </c>
      <c r="CD152" s="357">
        <f>BS152*(1-DB$47)+('DRE + DCF'!T$53*10^6)</f>
        <v>201755778287.57162</v>
      </c>
      <c r="CE152" s="357">
        <f>BT152*(1-DC$47)+('DRE + DCF'!U$53*10^6)</f>
        <v>220856835494.05319</v>
      </c>
      <c r="CF152" s="357">
        <f>BU152*(1-DD$47)+('DRE + DCF'!V$53*10^6)</f>
        <v>242006111774.78458</v>
      </c>
      <c r="CG152" s="357">
        <f>BV152*(1-DE$47)+('DRE + DCF'!W$53*10^6)</f>
        <v>265395046552.73331</v>
      </c>
      <c r="CH152" s="357">
        <f>BW152*(1-DF$47)+('DRE + DCF'!X$53*10^6)</f>
        <v>291246326220.51337</v>
      </c>
      <c r="CI152" s="357">
        <f>BX152*(1-DG$47)+('DRE + DCF'!Y$53*10^6)</f>
        <v>319812684298.4455</v>
      </c>
      <c r="CJ152" s="357">
        <f>BY152*(1-DH$47)+('DRE + DCF'!Z$53*10^6)</f>
        <v>351374591700.44379</v>
      </c>
      <c r="CK152" s="357">
        <f>BZ152*(1-DI$47)+('DRE + DCF'!AA$53*10^6)</f>
        <v>386242614421.35876</v>
      </c>
      <c r="CL152" s="357">
        <f>CA152*(1-DJ$47)+('DRE + DCF'!AB$53*10^6)</f>
        <v>424761587086.76996</v>
      </c>
      <c r="CM152" s="357">
        <f>CB152*(1-DK$47)+('DRE + DCF'!AC$53*10^6)</f>
        <v>474165269342.76459</v>
      </c>
      <c r="CN152" s="357">
        <f t="shared" si="142"/>
        <v>1148533074035.9395</v>
      </c>
      <c r="CO152" s="357">
        <f t="shared" si="143"/>
        <v>1219770702276.2234</v>
      </c>
      <c r="CP152" s="357">
        <f t="shared" si="144"/>
        <v>1164233714120.6553</v>
      </c>
      <c r="CQ152" s="357">
        <f t="shared" si="145"/>
        <v>1303941759815.1343</v>
      </c>
      <c r="CR152" s="357">
        <f t="shared" si="146"/>
        <v>1460414770992.9504</v>
      </c>
      <c r="CS152" s="357">
        <f t="shared" si="147"/>
        <v>1635664543512.1045</v>
      </c>
      <c r="CT152" s="357">
        <f t="shared" si="148"/>
        <v>1831944288733.5574</v>
      </c>
      <c r="CU152" s="357">
        <f t="shared" si="149"/>
        <v>2051777603381.5842</v>
      </c>
      <c r="CV152" s="357">
        <f t="shared" si="150"/>
        <v>2297990915787.375</v>
      </c>
      <c r="CW152" s="357">
        <f t="shared" si="151"/>
        <v>2573749825681.8599</v>
      </c>
      <c r="CX152" s="358">
        <f t="shared" si="152"/>
        <v>2882599804763.6841</v>
      </c>
    </row>
    <row r="153" spans="4:102" ht="30" customHeight="1" x14ac:dyDescent="0.25">
      <c r="D153" s="355">
        <f t="shared" si="110"/>
        <v>1.733259906601195E-2</v>
      </c>
      <c r="E153" s="64">
        <f t="shared" si="111"/>
        <v>8.1472007618827169E-3</v>
      </c>
      <c r="F153" s="64">
        <f t="shared" si="112"/>
        <v>3.243378220193105E-2</v>
      </c>
      <c r="G153" s="64">
        <f t="shared" si="113"/>
        <v>2.8329919315900176E-2</v>
      </c>
      <c r="H153" s="64">
        <f t="shared" si="114"/>
        <v>2.446161067903585E-2</v>
      </c>
      <c r="I153" s="64">
        <f t="shared" si="115"/>
        <v>2.0797337208571215E-2</v>
      </c>
      <c r="J153" s="64">
        <f t="shared" si="116"/>
        <v>1.731445916747848E-2</v>
      </c>
      <c r="K153" s="64">
        <f t="shared" si="117"/>
        <v>1.399408221566914E-2</v>
      </c>
      <c r="L153" s="64">
        <f t="shared" si="118"/>
        <v>1.0820095894536669E-2</v>
      </c>
      <c r="M153" s="64">
        <f t="shared" si="119"/>
        <v>7.7790908076309229E-3</v>
      </c>
      <c r="N153" s="64">
        <f t="shared" si="120"/>
        <v>7.2364688341295669E-3</v>
      </c>
      <c r="O153" s="64">
        <f t="shared" si="109"/>
        <v>7.1000000000000049E-2</v>
      </c>
      <c r="P153" s="64">
        <f t="shared" si="109"/>
        <v>7.1000000000000049E-2</v>
      </c>
      <c r="Q153" s="64">
        <f t="shared" si="100"/>
        <v>7.1000000000000049E-2</v>
      </c>
      <c r="R153" s="64">
        <f t="shared" si="101"/>
        <v>7.1000000000000049E-2</v>
      </c>
      <c r="S153" s="64">
        <f t="shared" si="102"/>
        <v>7.1000000000000049E-2</v>
      </c>
      <c r="T153" s="64">
        <f t="shared" si="103"/>
        <v>7.1000000000000049E-2</v>
      </c>
      <c r="U153" s="64">
        <f t="shared" si="104"/>
        <v>7.1000000000000049E-2</v>
      </c>
      <c r="V153" s="64">
        <f t="shared" si="105"/>
        <v>7.1000000000000049E-2</v>
      </c>
      <c r="W153" s="64">
        <f t="shared" si="106"/>
        <v>7.1000000000000049E-2</v>
      </c>
      <c r="X153" s="64">
        <f t="shared" si="107"/>
        <v>7.1000000000000049E-2</v>
      </c>
      <c r="Y153" s="64">
        <f t="shared" si="108"/>
        <v>7.1000000000000049E-2</v>
      </c>
      <c r="Z153" s="64">
        <f t="shared" si="121"/>
        <v>0.17452007730781921</v>
      </c>
      <c r="AA153" s="64">
        <f t="shared" si="153"/>
        <v>0.16533467900368998</v>
      </c>
      <c r="AB153" s="64">
        <f t="shared" si="122"/>
        <v>0.18962126044373831</v>
      </c>
      <c r="AC153" s="64">
        <f t="shared" si="123"/>
        <v>0.18551739755770744</v>
      </c>
      <c r="AD153" s="64">
        <f t="shared" si="124"/>
        <v>0.18164908892084311</v>
      </c>
      <c r="AE153" s="64">
        <f t="shared" si="125"/>
        <v>0.17798481545037848</v>
      </c>
      <c r="AF153" s="64">
        <f t="shared" si="126"/>
        <v>0.17450193740928574</v>
      </c>
      <c r="AG153" s="64">
        <f t="shared" si="127"/>
        <v>0.1711815604574764</v>
      </c>
      <c r="AH153" s="64">
        <f t="shared" si="128"/>
        <v>0.16800757413634393</v>
      </c>
      <c r="AI153" s="64">
        <f t="shared" si="129"/>
        <v>0.16496656904943818</v>
      </c>
      <c r="AJ153" s="64">
        <f t="shared" si="130"/>
        <v>0.16442394707593683</v>
      </c>
      <c r="AK153" s="356">
        <f>(1+O153)*'Projeções - Receitas'!N$34</f>
        <v>1974048266860.032</v>
      </c>
      <c r="AL153" s="356">
        <f>(1+P153)*'Projeções - Receitas'!T$34</f>
        <v>2079959811542.0393</v>
      </c>
      <c r="AM153" s="356">
        <f>(1+Q153)*'Projeções - Receitas'!U$34</f>
        <v>2329554988927.0845</v>
      </c>
      <c r="AN153" s="356">
        <f>(1+R153)*'Projeções - Receitas'!V$34</f>
        <v>2609101587598.3345</v>
      </c>
      <c r="AO153" s="356">
        <f>(1+S153)*'Projeções - Receitas'!W$34</f>
        <v>2922193778110.1353</v>
      </c>
      <c r="AP153" s="356">
        <f>(1+T153)*'Projeções - Receitas'!X$34</f>
        <v>3272857031483.3516</v>
      </c>
      <c r="AQ153" s="356">
        <f>(1+U153)*'Projeções - Receitas'!Y$34</f>
        <v>3665599875261.354</v>
      </c>
      <c r="AR153" s="356">
        <f>(1+V153)*'Projeções - Receitas'!Z$34</f>
        <v>4105471860292.7168</v>
      </c>
      <c r="AS153" s="356">
        <f>(1+W153)*'Projeções - Receitas'!AA$34</f>
        <v>4598128483527.8438</v>
      </c>
      <c r="AT153" s="356">
        <f>(1+X153)*'Projeções - Receitas'!AB$34</f>
        <v>5149903901551.1855</v>
      </c>
      <c r="AU153" s="356">
        <f>(1+Y153)*'Projeções - Receitas'!AC$34</f>
        <v>5767892369737.3291</v>
      </c>
      <c r="AV153" s="357">
        <f t="shared" si="131"/>
        <v>1732525341007.0835</v>
      </c>
      <c r="AW153" s="357">
        <f t="shared" si="132"/>
        <v>1825478709041.3171</v>
      </c>
      <c r="AX153" s="357">
        <f t="shared" si="133"/>
        <v>2044536154126.2756</v>
      </c>
      <c r="AY153" s="357">
        <f t="shared" si="134"/>
        <v>2289880492621.4287</v>
      </c>
      <c r="AZ153" s="357">
        <f t="shared" si="135"/>
        <v>2564666151736.0005</v>
      </c>
      <c r="BA153" s="357">
        <f t="shared" si="136"/>
        <v>2872426089944.3208</v>
      </c>
      <c r="BB153" s="357">
        <f t="shared" si="137"/>
        <v>3217117220737.6396</v>
      </c>
      <c r="BC153" s="357">
        <f t="shared" si="138"/>
        <v>3603171287226.1567</v>
      </c>
      <c r="BD153" s="357">
        <f t="shared" si="139"/>
        <v>4035551841693.2959</v>
      </c>
      <c r="BE153" s="357">
        <f t="shared" si="140"/>
        <v>4519818062696.4922</v>
      </c>
      <c r="BF153" s="357">
        <f t="shared" si="141"/>
        <v>5062196230220.0723</v>
      </c>
      <c r="BG153" s="356">
        <f>(AK153*SUMPRODUCT(DA$10:DA$13,DA$28:DA$31)+AV153*SUMPRODUCT(DA$14:DA$23,DA$32:DA$41))*'Projeções - Receitas'!T$23+(AK153*DA$11*'Projeções - Receitas'!T$25)</f>
        <v>64522231582.569801</v>
      </c>
      <c r="BH153" s="356">
        <f>(AL153*SUMPRODUCT(DB$10:DB$13,DB$28:DB$31)+AW153*SUMPRODUCT(DB$14:DB$23,DB$32:DB$41))*'Projeções - Receitas'!U$23+(AL153*DB$11*'Projeções - Receitas'!U$25)</f>
        <v>51999982963.425293</v>
      </c>
      <c r="BI153" s="356">
        <f>(AM153*SUMPRODUCT(DC$10:DC$13,DC$28:DC$31)+AX153*SUMPRODUCT(DC$14:DC$23,DC$32:DC$41))*'Projeções - Receitas'!V$23+(AM153*DC$11*'Projeções - Receitas'!V$25)</f>
        <v>57537012851.599442</v>
      </c>
      <c r="BJ153" s="356">
        <f>(AN153*SUMPRODUCT(DD$10:DD$13,DD$28:DD$31)+AY153*SUMPRODUCT(DD$14:DD$23,DD$32:DD$41))*'Projeções - Receitas'!W$23+(AN153*DD$11*'Projeções - Receitas'!W$25)</f>
        <v>63606462804.495491</v>
      </c>
      <c r="BK153" s="356">
        <f>(AO153*SUMPRODUCT(DE$10:DE$13,DE$28:DE$31)+AZ153*SUMPRODUCT(DE$14:DE$23,DE$32:DE$41))*'Projeções - Receitas'!X$23+(AO153*DE$11*'Projeções - Receitas'!X$25)</f>
        <v>70283918071.957428</v>
      </c>
      <c r="BL153" s="356">
        <f>(AP153*SUMPRODUCT(DF$10:DF$13,DF$28:DF$31)+BA153*SUMPRODUCT(DF$14:DF$23,DF$32:DF$41))*'Projeções - Receitas'!Y$23+(AP153*DF$11*'Projeções - Receitas'!Y$25)</f>
        <v>77648029539.225479</v>
      </c>
      <c r="BM153" s="356">
        <f>(AQ153*SUMPRODUCT(DG$10:DG$13,DG$28:DG$31)+BB153*SUMPRODUCT(DG$14:DG$23,DG$32:DG$41))*'Projeções - Receitas'!Z$23+(AQ153*DG$11*'Projeções - Receitas'!Z$25)</f>
        <v>85774026472.827423</v>
      </c>
      <c r="BN153" s="356">
        <f>(AR153*SUMPRODUCT(DH$10:DH$13,DH$28:DH$31)+BC153*SUMPRODUCT(DH$14:DH$23,DH$32:DH$41))*'Projeções - Receitas'!AA$23+(AR153*DH$11*'Projeções - Receitas'!AA$25)</f>
        <v>94737049438.83316</v>
      </c>
      <c r="BO153" s="356">
        <f>(AS153*SUMPRODUCT(DI$10:DI$13,DI$28:DI$31)+BD153*SUMPRODUCT(DI$14:DI$23,DI$32:DI$41))*'Projeções - Receitas'!AB$23+(AS153*DI$11*'Projeções - Receitas'!AB$25)</f>
        <v>104620183386.18332</v>
      </c>
      <c r="BP153" s="356">
        <f>(AT153*SUMPRODUCT(DJ$10:DJ$13,DJ$28:DJ$31)+BE153*SUMPRODUCT(DJ$14:DJ$23,DJ$32:DJ$41))*'Projeções - Receitas'!AC$23+(AT153*DJ$11*'Projeções - Receitas'!AC$25)</f>
        <v>115517225602.04105</v>
      </c>
      <c r="BQ153" s="356">
        <f>(AU153*SUMPRODUCT(DK$10:DK$13,DK$28:DK$31)+BF153*SUMPRODUCT(DK$14:DK$23,DK$32:DK$41))*'Projeções - Receitas'!AD$23+(AU153*DK$11*'Projeções - Receitas'!AD$25)</f>
        <v>149358036672.59784</v>
      </c>
      <c r="BR153" s="357">
        <f>((BG153+'DRE + DCF'!T$12)*(1+'DRE + DCF'!T$15)+'DRE + DCF'!T$18)*(1+'DRE + DCF'!T$25)*'DRE + DCF'!T$33</f>
        <v>35911400729.12204</v>
      </c>
      <c r="BS153" s="357">
        <f>((BH153+'DRE + DCF'!U$12)*(1+'DRE + DCF'!U$15)+'DRE + DCF'!U$18)*(1+'DRE + DCF'!U$25)*'DRE + DCF'!U$33</f>
        <v>27391085746.716434</v>
      </c>
      <c r="BT153" s="357">
        <f>((BI153+'DRE + DCF'!V$12)*(1+'DRE + DCF'!V$15)+'DRE + DCF'!V$18)*(1+'DRE + DCF'!V$25)*'DRE + DCF'!V$33</f>
        <v>30397066984.595066</v>
      </c>
      <c r="BU153" s="357">
        <f>((BJ153+'DRE + DCF'!W$12)*(1+'DRE + DCF'!W$15)+'DRE + DCF'!W$18)*(1+'DRE + DCF'!W$25)*'DRE + DCF'!W$33</f>
        <v>33659432722.872738</v>
      </c>
      <c r="BV153" s="357">
        <f>((BK153+'DRE + DCF'!X$12)*(1+'DRE + DCF'!X$15)+'DRE + DCF'!X$18)*(1+'DRE + DCF'!X$25)*'DRE + DCF'!X$33</f>
        <v>37226526919.982155</v>
      </c>
      <c r="BW153" s="357">
        <f>((BL153+'DRE + DCF'!Y$12)*(1+'DRE + DCF'!Y$15)+'DRE + DCF'!Y$18)*(1+'DRE + DCF'!Y$25)*'DRE + DCF'!Y$33</f>
        <v>41148393447.821175</v>
      </c>
      <c r="BX153" s="357">
        <f>((BM153+'DRE + DCF'!Z$12)*(1+'DRE + DCF'!Z$15)+'DRE + DCF'!Z$18)*(1+'DRE + DCF'!Z$25)*'DRE + DCF'!Z$33</f>
        <v>45472999634.341743</v>
      </c>
      <c r="BY153" s="357">
        <f>((BN153+'DRE + DCF'!AA$12)*(1+'DRE + DCF'!AA$15)+'DRE + DCF'!AA$18)*(1+'DRE + DCF'!AA$25)*'DRE + DCF'!AA$33</f>
        <v>50244568267.14473</v>
      </c>
      <c r="BZ153" s="357">
        <f>((BO153+'DRE + DCF'!AB$12)*(1+'DRE + DCF'!AB$15)+'DRE + DCF'!AB$18)*(1+'DRE + DCF'!AB$25)*'DRE + DCF'!AB$33</f>
        <v>55511265761.924454</v>
      </c>
      <c r="CA153" s="357">
        <f>((BP153+'DRE + DCF'!AC$12)*(1+'DRE + DCF'!AC$15)+'DRE + DCF'!AC$18)*(1+'DRE + DCF'!AC$25)*'DRE + DCF'!AC$33</f>
        <v>61328006475.322693</v>
      </c>
      <c r="CB153" s="357">
        <f>((BQ153+'DRE + DCF'!AD$12)*(1+'DRE + DCF'!AD$15)+'DRE + DCF'!AD$18)*(1+'DRE + DCF'!AD$25)*'DRE + DCF'!AD$33</f>
        <v>79179099166.703735</v>
      </c>
      <c r="CC153" s="357">
        <f>BR153*(1-DA$47)+('DRE + DCF'!N$53*10^6)</f>
        <v>200535701647.08499</v>
      </c>
      <c r="CD153" s="357">
        <f>BS153*(1-DB$47)+('DRE + DCF'!T$53*10^6)</f>
        <v>201764592006.3428</v>
      </c>
      <c r="CE153" s="357">
        <f>BT153*(1-DC$47)+('DRE + DCF'!U$53*10^6)</f>
        <v>220866576636.6763</v>
      </c>
      <c r="CF153" s="357">
        <f>BU153*(1-DD$47)+('DRE + DCF'!V$53*10^6)</f>
        <v>242016868247.46292</v>
      </c>
      <c r="CG153" s="357">
        <f>BV153*(1-DE$47)+('DRE + DCF'!W$53*10^6)</f>
        <v>265406918721.93121</v>
      </c>
      <c r="CH153" s="357">
        <f>BW153*(1-DF$47)+('DRE + DCF'!X$53*10^6)</f>
        <v>291259427372.01892</v>
      </c>
      <c r="CI153" s="357">
        <f>BX153*(1-DG$47)+('DRE + DCF'!Y$53*10^6)</f>
        <v>319827140000.1712</v>
      </c>
      <c r="CJ153" s="357">
        <f>BY153*(1-DH$47)+('DRE + DCF'!Z$53*10^6)</f>
        <v>351390539729.58289</v>
      </c>
      <c r="CK153" s="357">
        <f>BZ153*(1-DI$47)+('DRE + DCF'!AA$53*10^6)</f>
        <v>386260206042.36945</v>
      </c>
      <c r="CL153" s="357">
        <f>CA153*(1-DJ$47)+('DRE + DCF'!AB$53*10^6)</f>
        <v>424780988786.60736</v>
      </c>
      <c r="CM153" s="357">
        <f>CB153*(1-DK$47)+('DRE + DCF'!AC$53*10^6)</f>
        <v>474189814870.69519</v>
      </c>
      <c r="CN153" s="357">
        <f t="shared" si="142"/>
        <v>1149069521057.9084</v>
      </c>
      <c r="CO153" s="357">
        <f t="shared" si="143"/>
        <v>1220340422361.3594</v>
      </c>
      <c r="CP153" s="357">
        <f t="shared" si="144"/>
        <v>1164777494463.5422</v>
      </c>
      <c r="CQ153" s="357">
        <f t="shared" si="145"/>
        <v>1304550793799.1672</v>
      </c>
      <c r="CR153" s="357">
        <f t="shared" si="146"/>
        <v>1461096889055.0676</v>
      </c>
      <c r="CS153" s="357">
        <f t="shared" si="147"/>
        <v>1636428515741.6758</v>
      </c>
      <c r="CT153" s="357">
        <f t="shared" si="148"/>
        <v>1832799937630.677</v>
      </c>
      <c r="CU153" s="357">
        <f t="shared" si="149"/>
        <v>2052735930146.3584</v>
      </c>
      <c r="CV153" s="357">
        <f t="shared" si="150"/>
        <v>2299064241763.9219</v>
      </c>
      <c r="CW153" s="357">
        <f t="shared" si="151"/>
        <v>2574951950775.5928</v>
      </c>
      <c r="CX153" s="358">
        <f t="shared" si="152"/>
        <v>2883946184868.6646</v>
      </c>
    </row>
    <row r="154" spans="4:102" ht="30" customHeight="1" x14ac:dyDescent="0.25">
      <c r="D154" s="355">
        <f t="shared" si="110"/>
        <v>1.7260923610808609E-2</v>
      </c>
      <c r="E154" s="64">
        <f t="shared" si="111"/>
        <v>8.0772686959112994E-3</v>
      </c>
      <c r="F154" s="64">
        <f t="shared" si="112"/>
        <v>3.2353657369905503E-2</v>
      </c>
      <c r="G154" s="64">
        <f t="shared" si="113"/>
        <v>2.8251591800076026E-2</v>
      </c>
      <c r="H154" s="64">
        <f t="shared" si="114"/>
        <v>2.4384968481565017E-2</v>
      </c>
      <c r="I154" s="64">
        <f t="shared" si="115"/>
        <v>2.0722285370936566E-2</v>
      </c>
      <c r="J154" s="64">
        <f t="shared" si="116"/>
        <v>1.7240913901096611E-2</v>
      </c>
      <c r="K154" s="64">
        <f t="shared" si="117"/>
        <v>1.3921968345074809E-2</v>
      </c>
      <c r="L154" s="64">
        <f t="shared" si="118"/>
        <v>1.0749345659920723E-2</v>
      </c>
      <c r="M154" s="64">
        <f t="shared" si="119"/>
        <v>7.7096428060071942E-3</v>
      </c>
      <c r="N154" s="64">
        <f t="shared" si="120"/>
        <v>7.1682498931513738E-3</v>
      </c>
      <c r="O154" s="64">
        <f t="shared" si="109"/>
        <v>7.150000000000005E-2</v>
      </c>
      <c r="P154" s="64">
        <f t="shared" si="109"/>
        <v>7.150000000000005E-2</v>
      </c>
      <c r="Q154" s="64">
        <f t="shared" si="100"/>
        <v>7.150000000000005E-2</v>
      </c>
      <c r="R154" s="64">
        <f t="shared" si="101"/>
        <v>7.150000000000005E-2</v>
      </c>
      <c r="S154" s="64">
        <f t="shared" si="102"/>
        <v>7.150000000000005E-2</v>
      </c>
      <c r="T154" s="64">
        <f t="shared" si="103"/>
        <v>7.150000000000005E-2</v>
      </c>
      <c r="U154" s="64">
        <f t="shared" si="104"/>
        <v>7.150000000000005E-2</v>
      </c>
      <c r="V154" s="64">
        <f t="shared" si="105"/>
        <v>7.150000000000005E-2</v>
      </c>
      <c r="W154" s="64">
        <f t="shared" si="106"/>
        <v>7.150000000000005E-2</v>
      </c>
      <c r="X154" s="64">
        <f t="shared" si="107"/>
        <v>7.150000000000005E-2</v>
      </c>
      <c r="Y154" s="64">
        <f t="shared" si="108"/>
        <v>7.150000000000005E-2</v>
      </c>
      <c r="Z154" s="64">
        <f t="shared" si="121"/>
        <v>0.17444840185261587</v>
      </c>
      <c r="AA154" s="64">
        <f t="shared" si="153"/>
        <v>0.16526474693771856</v>
      </c>
      <c r="AB154" s="64">
        <f t="shared" si="122"/>
        <v>0.18954113561171276</v>
      </c>
      <c r="AC154" s="64">
        <f t="shared" si="123"/>
        <v>0.18543907004188329</v>
      </c>
      <c r="AD154" s="64">
        <f t="shared" si="124"/>
        <v>0.18157244672337228</v>
      </c>
      <c r="AE154" s="64">
        <f t="shared" si="125"/>
        <v>0.17790976361274383</v>
      </c>
      <c r="AF154" s="64">
        <f t="shared" si="126"/>
        <v>0.17442839214290387</v>
      </c>
      <c r="AG154" s="64">
        <f t="shared" si="127"/>
        <v>0.17110944658688207</v>
      </c>
      <c r="AH154" s="64">
        <f t="shared" si="128"/>
        <v>0.16793682390172798</v>
      </c>
      <c r="AI154" s="64">
        <f t="shared" si="129"/>
        <v>0.16489712104781445</v>
      </c>
      <c r="AJ154" s="64">
        <f t="shared" si="130"/>
        <v>0.16435572813495863</v>
      </c>
      <c r="AK154" s="356">
        <f>(1+O154)*'Projeções - Receitas'!N$34</f>
        <v>1974969858021.0315</v>
      </c>
      <c r="AL154" s="356">
        <f>(1+P154)*'Projeções - Receitas'!T$34</f>
        <v>2080930847868.6233</v>
      </c>
      <c r="AM154" s="356">
        <f>(1+Q154)*'Projeções - Receitas'!U$34</f>
        <v>2330642549612.8584</v>
      </c>
      <c r="AN154" s="356">
        <f>(1+R154)*'Projeções - Receitas'!V$34</f>
        <v>2610319655566.4014</v>
      </c>
      <c r="AO154" s="356">
        <f>(1+S154)*'Projeções - Receitas'!W$34</f>
        <v>2923558014234.3701</v>
      </c>
      <c r="AP154" s="356">
        <f>(1+T154)*'Projeções - Receitas'!X$34</f>
        <v>3274384975942.4946</v>
      </c>
      <c r="AQ154" s="356">
        <f>(1+U154)*'Projeções - Receitas'!Y$34</f>
        <v>3667311173055.5942</v>
      </c>
      <c r="AR154" s="356">
        <f>(1+V154)*'Projeções - Receitas'!Z$34</f>
        <v>4107388513822.2661</v>
      </c>
      <c r="AS154" s="356">
        <f>(1+W154)*'Projeções - Receitas'!AA$34</f>
        <v>4600275135480.9385</v>
      </c>
      <c r="AT154" s="356">
        <f>(1+X154)*'Projeções - Receitas'!AB$34</f>
        <v>5152308151738.6514</v>
      </c>
      <c r="AU154" s="356">
        <f>(1+Y154)*'Projeções - Receitas'!AC$34</f>
        <v>5770585129947.291</v>
      </c>
      <c r="AV154" s="357">
        <f t="shared" si="131"/>
        <v>1733334176367.0313</v>
      </c>
      <c r="AW154" s="357">
        <f t="shared" si="132"/>
        <v>1826330939997.9194</v>
      </c>
      <c r="AX154" s="357">
        <f t="shared" si="133"/>
        <v>2045490652797.6702</v>
      </c>
      <c r="AY154" s="357">
        <f t="shared" si="134"/>
        <v>2290949531133.3906</v>
      </c>
      <c r="AZ154" s="357">
        <f t="shared" si="135"/>
        <v>2565863474869.3979</v>
      </c>
      <c r="BA154" s="357">
        <f t="shared" si="136"/>
        <v>2873767091853.7256</v>
      </c>
      <c r="BB154" s="357">
        <f t="shared" si="137"/>
        <v>3218619142876.1729</v>
      </c>
      <c r="BC154" s="357">
        <f t="shared" si="138"/>
        <v>3604853440021.3145</v>
      </c>
      <c r="BD154" s="357">
        <f t="shared" si="139"/>
        <v>4037435852823.8726</v>
      </c>
      <c r="BE154" s="357">
        <f t="shared" si="140"/>
        <v>4521928155162.7373</v>
      </c>
      <c r="BF154" s="357">
        <f t="shared" si="141"/>
        <v>5064559533782.2666</v>
      </c>
      <c r="BG154" s="356">
        <f>(AK154*SUMPRODUCT(DA$10:DA$13,DA$28:DA$31)+AV154*SUMPRODUCT(DA$14:DA$23,DA$32:DA$41))*'Projeções - Receitas'!T$23+(AK154*DA$11*'Projeções - Receitas'!T$25)</f>
        <v>64552354006.277832</v>
      </c>
      <c r="BH154" s="356">
        <f>(AL154*SUMPRODUCT(DB$10:DB$13,DB$28:DB$31)+AW154*SUMPRODUCT(DB$14:DB$23,DB$32:DB$41))*'Projeções - Receitas'!U$23+(AL154*DB$11*'Projeções - Receitas'!U$25)</f>
        <v>52024259332.68927</v>
      </c>
      <c r="BI154" s="356">
        <f>(AM154*SUMPRODUCT(DC$10:DC$13,DC$28:DC$31)+AX154*SUMPRODUCT(DC$14:DC$23,DC$32:DC$41))*'Projeções - Receitas'!V$23+(AM154*DC$11*'Projeções - Receitas'!V$25)</f>
        <v>57563874202.137047</v>
      </c>
      <c r="BJ154" s="356">
        <f>(AN154*SUMPRODUCT(DD$10:DD$13,DD$28:DD$31)+AY154*SUMPRODUCT(DD$14:DD$23,DD$32:DD$41))*'Projeções - Receitas'!W$23+(AN154*DD$11*'Projeções - Receitas'!W$25)</f>
        <v>63636157698.428528</v>
      </c>
      <c r="BK154" s="356">
        <f>(AO154*SUMPRODUCT(DE$10:DE$13,DE$28:DE$31)+AZ154*SUMPRODUCT(DE$14:DE$23,DE$32:DE$41))*'Projeções - Receitas'!X$23+(AO154*DE$11*'Projeções - Receitas'!X$25)</f>
        <v>70316730358.639008</v>
      </c>
      <c r="BL154" s="356">
        <f>(AP154*SUMPRODUCT(DF$10:DF$13,DF$28:DF$31)+BA154*SUMPRODUCT(DF$14:DF$23,DF$32:DF$41))*'Projeções - Receitas'!Y$23+(AP154*DF$11*'Projeções - Receitas'!Y$25)</f>
        <v>77684279786.442719</v>
      </c>
      <c r="BM154" s="356">
        <f>(AQ154*SUMPRODUCT(DG$10:DG$13,DG$28:DG$31)+BB154*SUMPRODUCT(DG$14:DG$23,DG$32:DG$41))*'Projeções - Receitas'!Z$23+(AQ154*DG$11*'Projeções - Receitas'!Z$25)</f>
        <v>85814070369.406708</v>
      </c>
      <c r="BN154" s="356">
        <f>(AR154*SUMPRODUCT(DH$10:DH$13,DH$28:DH$31)+BC154*SUMPRODUCT(DH$14:DH$23,DH$32:DH$41))*'Projeções - Receitas'!AA$23+(AR154*DH$11*'Projeções - Receitas'!AA$25)</f>
        <v>94781277753.230392</v>
      </c>
      <c r="BO154" s="356">
        <f>(AS154*SUMPRODUCT(DI$10:DI$13,DI$28:DI$31)+BD154*SUMPRODUCT(DI$14:DI$23,DI$32:DI$41))*'Projeções - Receitas'!AB$23+(AS154*DI$11*'Projeções - Receitas'!AB$25)</f>
        <v>104669025675.34583</v>
      </c>
      <c r="BP154" s="356">
        <f>(AT154*SUMPRODUCT(DJ$10:DJ$13,DJ$28:DJ$31)+BE154*SUMPRODUCT(DJ$14:DJ$23,DJ$32:DJ$41))*'Projeções - Receitas'!AC$23+(AT154*DJ$11*'Projeções - Receitas'!AC$25)</f>
        <v>115571155212.49953</v>
      </c>
      <c r="BQ154" s="356">
        <f>(AU154*SUMPRODUCT(DK$10:DK$13,DK$28:DK$31)+BF154*SUMPRODUCT(DK$14:DK$23,DK$32:DK$41))*'Projeções - Receitas'!AD$23+(AU154*DK$11*'Projeções - Receitas'!AD$25)</f>
        <v>149427764981.03525</v>
      </c>
      <c r="BR154" s="357">
        <f>((BG154+'DRE + DCF'!T$12)*(1+'DRE + DCF'!T$15)+'DRE + DCF'!T$18)*(1+'DRE + DCF'!T$25)*'DRE + DCF'!T$33</f>
        <v>35929847365.025589</v>
      </c>
      <c r="BS154" s="357">
        <f>((BH154+'DRE + DCF'!U$12)*(1+'DRE + DCF'!U$15)+'DRE + DCF'!U$18)*(1+'DRE + DCF'!U$25)*'DRE + DCF'!U$33</f>
        <v>27405775278.001755</v>
      </c>
      <c r="BT154" s="357">
        <f>((BI154+'DRE + DCF'!V$12)*(1+'DRE + DCF'!V$15)+'DRE + DCF'!V$18)*(1+'DRE + DCF'!V$25)*'DRE + DCF'!V$33</f>
        <v>30413302222.300198</v>
      </c>
      <c r="BU154" s="357">
        <f>((BJ154+'DRE + DCF'!W$12)*(1+'DRE + DCF'!W$15)+'DRE + DCF'!W$18)*(1+'DRE + DCF'!W$25)*'DRE + DCF'!W$33</f>
        <v>33677360177.336681</v>
      </c>
      <c r="BV154" s="357">
        <f>((BK154+'DRE + DCF'!X$12)*(1+'DRE + DCF'!X$15)+'DRE + DCF'!X$18)*(1+'DRE + DCF'!X$25)*'DRE + DCF'!X$33</f>
        <v>37246313868.645332</v>
      </c>
      <c r="BW154" s="357">
        <f>((BL154+'DRE + DCF'!Y$12)*(1+'DRE + DCF'!Y$15)+'DRE + DCF'!Y$18)*(1+'DRE + DCF'!Y$25)*'DRE + DCF'!Y$33</f>
        <v>41170228700.330505</v>
      </c>
      <c r="BX154" s="357">
        <f>((BM154+'DRE + DCF'!Z$12)*(1+'DRE + DCF'!Z$15)+'DRE + DCF'!Z$18)*(1+'DRE + DCF'!Z$25)*'DRE + DCF'!Z$33</f>
        <v>45497092470.551361</v>
      </c>
      <c r="BY154" s="357">
        <f>((BN154+'DRE + DCF'!AA$12)*(1+'DRE + DCF'!AA$15)+'DRE + DCF'!AA$18)*(1+'DRE + DCF'!AA$25)*'DRE + DCF'!AA$33</f>
        <v>50271148315.709908</v>
      </c>
      <c r="BZ154" s="357">
        <f>((BO154+'DRE + DCF'!AB$12)*(1+'DRE + DCF'!AB$15)+'DRE + DCF'!AB$18)*(1+'DRE + DCF'!AB$25)*'DRE + DCF'!AB$33</f>
        <v>55540585130.275536</v>
      </c>
      <c r="CA154" s="357">
        <f>((BP154+'DRE + DCF'!AC$12)*(1+'DRE + DCF'!AC$15)+'DRE + DCF'!AC$18)*(1+'DRE + DCF'!AC$25)*'DRE + DCF'!AC$33</f>
        <v>61360342641.718353</v>
      </c>
      <c r="CB154" s="357">
        <f>((BQ154+'DRE + DCF'!AD$12)*(1+'DRE + DCF'!AD$15)+'DRE + DCF'!AD$18)*(1+'DRE + DCF'!AD$25)*'DRE + DCF'!AD$33</f>
        <v>79220008379.921555</v>
      </c>
      <c r="CC154" s="357">
        <f>BR154*(1-DA$47)+('DRE + DCF'!N$53*10^6)</f>
        <v>200546923891.76404</v>
      </c>
      <c r="CD154" s="357">
        <f>BS154*(1-DB$47)+('DRE + DCF'!T$53*10^6)</f>
        <v>201773405725.11401</v>
      </c>
      <c r="CE154" s="357">
        <f>BT154*(1-DC$47)+('DRE + DCF'!U$53*10^6)</f>
        <v>220876317779.29938</v>
      </c>
      <c r="CF154" s="357">
        <f>BU154*(1-DD$47)+('DRE + DCF'!V$53*10^6)</f>
        <v>242027624720.1413</v>
      </c>
      <c r="CG154" s="357">
        <f>BV154*(1-DE$47)+('DRE + DCF'!W$53*10^6)</f>
        <v>265418790891.12912</v>
      </c>
      <c r="CH154" s="357">
        <f>BW154*(1-DF$47)+('DRE + DCF'!X$53*10^6)</f>
        <v>291272528523.52454</v>
      </c>
      <c r="CI154" s="357">
        <f>BX154*(1-DG$47)+('DRE + DCF'!Y$53*10^6)</f>
        <v>319841595701.89697</v>
      </c>
      <c r="CJ154" s="357">
        <f>BY154*(1-DH$47)+('DRE + DCF'!Z$53*10^6)</f>
        <v>351406487758.72198</v>
      </c>
      <c r="CK154" s="357">
        <f>BZ154*(1-DI$47)+('DRE + DCF'!AA$53*10^6)</f>
        <v>386277797663.38013</v>
      </c>
      <c r="CL154" s="357">
        <f>CA154*(1-DJ$47)+('DRE + DCF'!AB$53*10^6)</f>
        <v>424800390486.44476</v>
      </c>
      <c r="CM154" s="357">
        <f>CB154*(1-DK$47)+('DRE + DCF'!AC$53*10^6)</f>
        <v>474214360398.62592</v>
      </c>
      <c r="CN154" s="357">
        <f t="shared" si="142"/>
        <v>1149605968079.8779</v>
      </c>
      <c r="CO154" s="357">
        <f t="shared" si="143"/>
        <v>1220910142446.4956</v>
      </c>
      <c r="CP154" s="357">
        <f t="shared" si="144"/>
        <v>1165321274806.4292</v>
      </c>
      <c r="CQ154" s="357">
        <f t="shared" si="145"/>
        <v>1305159827783.2007</v>
      </c>
      <c r="CR154" s="357">
        <f t="shared" si="146"/>
        <v>1461779007117.1851</v>
      </c>
      <c r="CS154" s="357">
        <f t="shared" si="147"/>
        <v>1637192487971.2473</v>
      </c>
      <c r="CT154" s="357">
        <f t="shared" si="148"/>
        <v>1833655586527.7971</v>
      </c>
      <c r="CU154" s="357">
        <f t="shared" si="149"/>
        <v>2053694256911.1331</v>
      </c>
      <c r="CV154" s="357">
        <f t="shared" si="150"/>
        <v>2300137567740.4692</v>
      </c>
      <c r="CW154" s="357">
        <f t="shared" si="151"/>
        <v>2576154075869.3257</v>
      </c>
      <c r="CX154" s="358">
        <f t="shared" si="152"/>
        <v>2885292564973.6455</v>
      </c>
    </row>
    <row r="155" spans="4:102" ht="30" customHeight="1" x14ac:dyDescent="0.25">
      <c r="D155" s="355">
        <f t="shared" si="110"/>
        <v>1.7189315017037438E-2</v>
      </c>
      <c r="E155" s="64">
        <f t="shared" si="111"/>
        <v>8.0074018650760637E-3</v>
      </c>
      <c r="F155" s="64">
        <f t="shared" si="112"/>
        <v>3.2273607281193439E-2</v>
      </c>
      <c r="G155" s="64">
        <f t="shared" si="113"/>
        <v>2.8173337350964445E-2</v>
      </c>
      <c r="H155" s="64">
        <f t="shared" si="114"/>
        <v>2.4308397778681434E-2</v>
      </c>
      <c r="I155" s="64">
        <f t="shared" si="115"/>
        <v>2.0647303544344492E-2</v>
      </c>
      <c r="J155" s="64">
        <f t="shared" si="116"/>
        <v>1.7167437240373701E-2</v>
      </c>
      <c r="K155" s="64">
        <f t="shared" si="117"/>
        <v>1.3849921744882226E-2</v>
      </c>
      <c r="L155" s="64">
        <f t="shared" si="118"/>
        <v>1.0678661423658004E-2</v>
      </c>
      <c r="M155" s="64">
        <f t="shared" si="119"/>
        <v>7.6402595879670743E-3</v>
      </c>
      <c r="N155" s="64">
        <f t="shared" si="120"/>
        <v>7.1000945892449596E-3</v>
      </c>
      <c r="O155" s="64">
        <f t="shared" si="109"/>
        <v>7.200000000000005E-2</v>
      </c>
      <c r="P155" s="64">
        <f t="shared" si="109"/>
        <v>7.200000000000005E-2</v>
      </c>
      <c r="Q155" s="64">
        <f t="shared" si="100"/>
        <v>7.200000000000005E-2</v>
      </c>
      <c r="R155" s="64">
        <f t="shared" si="101"/>
        <v>7.200000000000005E-2</v>
      </c>
      <c r="S155" s="64">
        <f t="shared" si="102"/>
        <v>7.200000000000005E-2</v>
      </c>
      <c r="T155" s="64">
        <f t="shared" si="103"/>
        <v>7.200000000000005E-2</v>
      </c>
      <c r="U155" s="64">
        <f t="shared" si="104"/>
        <v>7.200000000000005E-2</v>
      </c>
      <c r="V155" s="64">
        <f t="shared" si="105"/>
        <v>7.200000000000005E-2</v>
      </c>
      <c r="W155" s="64">
        <f t="shared" si="106"/>
        <v>7.200000000000005E-2</v>
      </c>
      <c r="X155" s="64">
        <f t="shared" si="107"/>
        <v>7.200000000000005E-2</v>
      </c>
      <c r="Y155" s="64">
        <f t="shared" si="108"/>
        <v>7.200000000000005E-2</v>
      </c>
      <c r="Z155" s="64">
        <f t="shared" si="121"/>
        <v>0.1743767932588447</v>
      </c>
      <c r="AA155" s="64">
        <f t="shared" si="153"/>
        <v>0.16519488010688332</v>
      </c>
      <c r="AB155" s="64">
        <f t="shared" si="122"/>
        <v>0.1894610855230007</v>
      </c>
      <c r="AC155" s="64">
        <f t="shared" si="123"/>
        <v>0.1853608155927717</v>
      </c>
      <c r="AD155" s="64">
        <f t="shared" si="124"/>
        <v>0.18149587602048869</v>
      </c>
      <c r="AE155" s="64">
        <f t="shared" si="125"/>
        <v>0.17783478178615175</v>
      </c>
      <c r="AF155" s="64">
        <f t="shared" si="126"/>
        <v>0.17435491548218096</v>
      </c>
      <c r="AG155" s="64">
        <f t="shared" si="127"/>
        <v>0.17103739998668949</v>
      </c>
      <c r="AH155" s="64">
        <f t="shared" si="128"/>
        <v>0.16786613966546526</v>
      </c>
      <c r="AI155" s="64">
        <f t="shared" si="129"/>
        <v>0.16482773782977433</v>
      </c>
      <c r="AJ155" s="64">
        <f t="shared" si="130"/>
        <v>0.16428757283105222</v>
      </c>
      <c r="AK155" s="356">
        <f>(1+O155)*'Projeções - Receitas'!N$34</f>
        <v>1975891449182.0305</v>
      </c>
      <c r="AL155" s="356">
        <f>(1+P155)*'Projeções - Receitas'!T$34</f>
        <v>2081901884195.2068</v>
      </c>
      <c r="AM155" s="356">
        <f>(1+Q155)*'Projeções - Receitas'!U$34</f>
        <v>2331730110298.6318</v>
      </c>
      <c r="AN155" s="356">
        <f>(1+R155)*'Projeções - Receitas'!V$34</f>
        <v>2611537723534.4678</v>
      </c>
      <c r="AO155" s="356">
        <f>(1+S155)*'Projeções - Receitas'!W$34</f>
        <v>2924922250358.6045</v>
      </c>
      <c r="AP155" s="356">
        <f>(1+T155)*'Projeções - Receitas'!X$34</f>
        <v>3275912920401.6367</v>
      </c>
      <c r="AQ155" s="356">
        <f>(1+U155)*'Projeções - Receitas'!Y$34</f>
        <v>3669022470849.8335</v>
      </c>
      <c r="AR155" s="356">
        <f>(1+V155)*'Projeções - Receitas'!Z$34</f>
        <v>4109305167351.814</v>
      </c>
      <c r="AS155" s="356">
        <f>(1+W155)*'Projeções - Receitas'!AA$34</f>
        <v>4602421787434.0322</v>
      </c>
      <c r="AT155" s="356">
        <f>(1+X155)*'Projeções - Receitas'!AB$34</f>
        <v>5154712401926.1172</v>
      </c>
      <c r="AU155" s="356">
        <f>(1+Y155)*'Projeções - Receitas'!AC$34</f>
        <v>5773277890157.252</v>
      </c>
      <c r="AV155" s="357">
        <f t="shared" si="131"/>
        <v>1734143011726.9785</v>
      </c>
      <c r="AW155" s="357">
        <f t="shared" si="132"/>
        <v>1827183170954.5212</v>
      </c>
      <c r="AX155" s="357">
        <f t="shared" si="133"/>
        <v>2046445151469.0642</v>
      </c>
      <c r="AY155" s="357">
        <f t="shared" si="134"/>
        <v>2292018569645.3521</v>
      </c>
      <c r="AZ155" s="357">
        <f t="shared" si="135"/>
        <v>2567060798002.7944</v>
      </c>
      <c r="BA155" s="357">
        <f t="shared" si="136"/>
        <v>2875108093763.1299</v>
      </c>
      <c r="BB155" s="357">
        <f t="shared" si="137"/>
        <v>3220121065014.7056</v>
      </c>
      <c r="BC155" s="357">
        <f t="shared" si="138"/>
        <v>3606535592816.4707</v>
      </c>
      <c r="BD155" s="357">
        <f t="shared" si="139"/>
        <v>4039319863954.4478</v>
      </c>
      <c r="BE155" s="357">
        <f t="shared" si="140"/>
        <v>4524038247628.9824</v>
      </c>
      <c r="BF155" s="357">
        <f t="shared" si="141"/>
        <v>5066922837344.4609</v>
      </c>
      <c r="BG155" s="356">
        <f>(AK155*SUMPRODUCT(DA$10:DA$13,DA$28:DA$31)+AV155*SUMPRODUCT(DA$14:DA$23,DA$32:DA$41))*'Projeções - Receitas'!T$23+(AK155*DA$11*'Projeções - Receitas'!T$25)</f>
        <v>64582476429.985855</v>
      </c>
      <c r="BH155" s="356">
        <f>(AL155*SUMPRODUCT(DB$10:DB$13,DB$28:DB$31)+AW155*SUMPRODUCT(DB$14:DB$23,DB$32:DB$41))*'Projeções - Receitas'!U$23+(AL155*DB$11*'Projeções - Receitas'!U$25)</f>
        <v>52048535701.953247</v>
      </c>
      <c r="BI155" s="356">
        <f>(AM155*SUMPRODUCT(DC$10:DC$13,DC$28:DC$31)+AX155*SUMPRODUCT(DC$14:DC$23,DC$32:DC$41))*'Projeções - Receitas'!V$23+(AM155*DC$11*'Projeções - Receitas'!V$25)</f>
        <v>57590735552.674698</v>
      </c>
      <c r="BJ155" s="356">
        <f>(AN155*SUMPRODUCT(DD$10:DD$13,DD$28:DD$31)+AY155*SUMPRODUCT(DD$14:DD$23,DD$32:DD$41))*'Projeções - Receitas'!W$23+(AN155*DD$11*'Projeções - Receitas'!W$25)</f>
        <v>63665852592.361496</v>
      </c>
      <c r="BK155" s="356">
        <f>(AO155*SUMPRODUCT(DE$10:DE$13,DE$28:DE$31)+AZ155*SUMPRODUCT(DE$14:DE$23,DE$32:DE$41))*'Projeções - Receitas'!X$23+(AO155*DE$11*'Projeções - Receitas'!X$25)</f>
        <v>70349542645.320633</v>
      </c>
      <c r="BL155" s="356">
        <f>(AP155*SUMPRODUCT(DF$10:DF$13,DF$28:DF$31)+BA155*SUMPRODUCT(DF$14:DF$23,DF$32:DF$41))*'Projeções - Receitas'!Y$23+(AP155*DF$11*'Projeções - Receitas'!Y$25)</f>
        <v>77720530033.659866</v>
      </c>
      <c r="BM155" s="356">
        <f>(AQ155*SUMPRODUCT(DG$10:DG$13,DG$28:DG$31)+BB155*SUMPRODUCT(DG$14:DG$23,DG$32:DG$41))*'Projeções - Receitas'!Z$23+(AQ155*DG$11*'Projeções - Receitas'!Z$25)</f>
        <v>85854114265.986038</v>
      </c>
      <c r="BN155" s="356">
        <f>(AR155*SUMPRODUCT(DH$10:DH$13,DH$28:DH$31)+BC155*SUMPRODUCT(DH$14:DH$23,DH$32:DH$41))*'Projeções - Receitas'!AA$23+(AR155*DH$11*'Projeções - Receitas'!AA$25)</f>
        <v>94825506067.627579</v>
      </c>
      <c r="BO155" s="356">
        <f>(AS155*SUMPRODUCT(DI$10:DI$13,DI$28:DI$31)+BD155*SUMPRODUCT(DI$14:DI$23,DI$32:DI$41))*'Projeções - Receitas'!AB$23+(AS155*DI$11*'Projeções - Receitas'!AB$25)</f>
        <v>104717867964.50841</v>
      </c>
      <c r="BP155" s="356">
        <f>(AT155*SUMPRODUCT(DJ$10:DJ$13,DJ$28:DJ$31)+BE155*SUMPRODUCT(DJ$14:DJ$23,DJ$32:DJ$41))*'Projeções - Receitas'!AC$23+(AT155*DJ$11*'Projeções - Receitas'!AC$25)</f>
        <v>115625084822.95795</v>
      </c>
      <c r="BQ155" s="356">
        <f>(AU155*SUMPRODUCT(DK$10:DK$13,DK$28:DK$31)+BF155*SUMPRODUCT(DK$14:DK$23,DK$32:DK$41))*'Projeções - Receitas'!AD$23+(AU155*DK$11*'Projeções - Receitas'!AD$25)</f>
        <v>149497493289.47244</v>
      </c>
      <c r="BR155" s="357">
        <f>((BG155+'DRE + DCF'!T$12)*(1+'DRE + DCF'!T$15)+'DRE + DCF'!T$18)*(1+'DRE + DCF'!T$25)*'DRE + DCF'!T$33</f>
        <v>35948294000.929146</v>
      </c>
      <c r="BS155" s="357">
        <f>((BH155+'DRE + DCF'!U$12)*(1+'DRE + DCF'!U$15)+'DRE + DCF'!U$18)*(1+'DRE + DCF'!U$25)*'DRE + DCF'!U$33</f>
        <v>27420464809.287064</v>
      </c>
      <c r="BT155" s="357">
        <f>((BI155+'DRE + DCF'!V$12)*(1+'DRE + DCF'!V$15)+'DRE + DCF'!V$18)*(1+'DRE + DCF'!V$25)*'DRE + DCF'!V$33</f>
        <v>30429537460.005371</v>
      </c>
      <c r="BU155" s="357">
        <f>((BJ155+'DRE + DCF'!W$12)*(1+'DRE + DCF'!W$15)+'DRE + DCF'!W$18)*(1+'DRE + DCF'!W$25)*'DRE + DCF'!W$33</f>
        <v>33695287631.800587</v>
      </c>
      <c r="BV155" s="357">
        <f>((BK155+'DRE + DCF'!X$12)*(1+'DRE + DCF'!X$15)+'DRE + DCF'!X$18)*(1+'DRE + DCF'!X$25)*'DRE + DCF'!X$33</f>
        <v>37266100817.308548</v>
      </c>
      <c r="BW155" s="357">
        <f>((BL155+'DRE + DCF'!Y$12)*(1+'DRE + DCF'!Y$15)+'DRE + DCF'!Y$18)*(1+'DRE + DCF'!Y$25)*'DRE + DCF'!Y$33</f>
        <v>41192063952.83979</v>
      </c>
      <c r="BX155" s="357">
        <f>((BM155+'DRE + DCF'!Z$12)*(1+'DRE + DCF'!Z$15)+'DRE + DCF'!Z$18)*(1+'DRE + DCF'!Z$25)*'DRE + DCF'!Z$33</f>
        <v>45521185306.760986</v>
      </c>
      <c r="BY155" s="357">
        <f>((BN155+'DRE + DCF'!AA$12)*(1+'DRE + DCF'!AA$15)+'DRE + DCF'!AA$18)*(1+'DRE + DCF'!AA$25)*'DRE + DCF'!AA$33</f>
        <v>50297728364.275063</v>
      </c>
      <c r="BZ155" s="357">
        <f>((BO155+'DRE + DCF'!AB$12)*(1+'DRE + DCF'!AB$15)+'DRE + DCF'!AB$18)*(1+'DRE + DCF'!AB$25)*'DRE + DCF'!AB$33</f>
        <v>55569904498.62664</v>
      </c>
      <c r="CA155" s="357">
        <f>((BP155+'DRE + DCF'!AC$12)*(1+'DRE + DCF'!AC$15)+'DRE + DCF'!AC$18)*(1+'DRE + DCF'!AC$25)*'DRE + DCF'!AC$33</f>
        <v>61392678808.114021</v>
      </c>
      <c r="CB155" s="357">
        <f>((BQ155+'DRE + DCF'!AD$12)*(1+'DRE + DCF'!AD$15)+'DRE + DCF'!AD$18)*(1+'DRE + DCF'!AD$25)*'DRE + DCF'!AD$33</f>
        <v>79260917593.139267</v>
      </c>
      <c r="CC155" s="357">
        <f>BR155*(1-DA$47)+('DRE + DCF'!N$53*10^6)</f>
        <v>200558146136.44312</v>
      </c>
      <c r="CD155" s="357">
        <f>BS155*(1-DB$47)+('DRE + DCF'!T$53*10^6)</f>
        <v>201782219443.88519</v>
      </c>
      <c r="CE155" s="357">
        <f>BT155*(1-DC$47)+('DRE + DCF'!U$53*10^6)</f>
        <v>220886058921.92249</v>
      </c>
      <c r="CF155" s="357">
        <f>BU155*(1-DD$47)+('DRE + DCF'!V$53*10^6)</f>
        <v>242038381192.81964</v>
      </c>
      <c r="CG155" s="357">
        <f>BV155*(1-DE$47)+('DRE + DCF'!W$53*10^6)</f>
        <v>265430663060.32706</v>
      </c>
      <c r="CH155" s="357">
        <f>BW155*(1-DF$47)+('DRE + DCF'!X$53*10^6)</f>
        <v>291285629675.03009</v>
      </c>
      <c r="CI155" s="357">
        <f>BX155*(1-DG$47)+('DRE + DCF'!Y$53*10^6)</f>
        <v>319856051403.62274</v>
      </c>
      <c r="CJ155" s="357">
        <f>BY155*(1-DH$47)+('DRE + DCF'!Z$53*10^6)</f>
        <v>351422435787.86108</v>
      </c>
      <c r="CK155" s="357">
        <f>BZ155*(1-DI$47)+('DRE + DCF'!AA$53*10^6)</f>
        <v>386295389284.39075</v>
      </c>
      <c r="CL155" s="357">
        <f>CA155*(1-DJ$47)+('DRE + DCF'!AB$53*10^6)</f>
        <v>424819792186.28217</v>
      </c>
      <c r="CM155" s="357">
        <f>CB155*(1-DK$47)+('DRE + DCF'!AC$53*10^6)</f>
        <v>474238905926.55652</v>
      </c>
      <c r="CN155" s="357">
        <f t="shared" si="142"/>
        <v>1150142415101.8469</v>
      </c>
      <c r="CO155" s="357">
        <f t="shared" si="143"/>
        <v>1221479862531.6316</v>
      </c>
      <c r="CP155" s="357">
        <f t="shared" si="144"/>
        <v>1165865055149.3159</v>
      </c>
      <c r="CQ155" s="357">
        <f t="shared" si="145"/>
        <v>1305768861767.2339</v>
      </c>
      <c r="CR155" s="357">
        <f t="shared" si="146"/>
        <v>1462461125179.3022</v>
      </c>
      <c r="CS155" s="357">
        <f t="shared" si="147"/>
        <v>1637956460200.8184</v>
      </c>
      <c r="CT155" s="357">
        <f t="shared" si="148"/>
        <v>1834511235424.9167</v>
      </c>
      <c r="CU155" s="357">
        <f t="shared" si="149"/>
        <v>2054652583675.907</v>
      </c>
      <c r="CV155" s="357">
        <f t="shared" si="150"/>
        <v>2301210893717.0161</v>
      </c>
      <c r="CW155" s="357">
        <f t="shared" si="151"/>
        <v>2577356200963.0586</v>
      </c>
      <c r="CX155" s="358">
        <f t="shared" si="152"/>
        <v>2886638945078.626</v>
      </c>
    </row>
    <row r="156" spans="4:102" ht="30" customHeight="1" x14ac:dyDescent="0.25">
      <c r="D156" s="355">
        <f t="shared" si="110"/>
        <v>1.7117773191185875E-2</v>
      </c>
      <c r="E156" s="64">
        <f t="shared" si="111"/>
        <v>7.9376001781390204E-3</v>
      </c>
      <c r="F156" s="64">
        <f t="shared" si="112"/>
        <v>3.2193631831258729E-2</v>
      </c>
      <c r="G156" s="64">
        <f t="shared" si="113"/>
        <v>2.8095155866374177E-2</v>
      </c>
      <c r="H156" s="64">
        <f t="shared" si="114"/>
        <v>2.4231898470392615E-2</v>
      </c>
      <c r="I156" s="64">
        <f t="shared" si="115"/>
        <v>2.0572391630877457E-2</v>
      </c>
      <c r="J156" s="64">
        <f t="shared" si="116"/>
        <v>1.7094029089357754E-2</v>
      </c>
      <c r="K156" s="64">
        <f t="shared" si="117"/>
        <v>1.377794232100682E-2</v>
      </c>
      <c r="L156" s="64">
        <f t="shared" si="118"/>
        <v>1.0608043093443043E-2</v>
      </c>
      <c r="M156" s="64">
        <f t="shared" si="119"/>
        <v>7.5709410629041518E-3</v>
      </c>
      <c r="N156" s="64">
        <f t="shared" si="120"/>
        <v>7.0320028334074913E-3</v>
      </c>
      <c r="O156" s="64">
        <f t="shared" si="109"/>
        <v>7.2500000000000051E-2</v>
      </c>
      <c r="P156" s="64">
        <f t="shared" si="109"/>
        <v>7.2500000000000051E-2</v>
      </c>
      <c r="Q156" s="64">
        <f t="shared" ref="Q156:Q219" si="154">Q155+0.0005</f>
        <v>7.2500000000000051E-2</v>
      </c>
      <c r="R156" s="64">
        <f t="shared" ref="R156:R219" si="155">R155+0.0005</f>
        <v>7.2500000000000051E-2</v>
      </c>
      <c r="S156" s="64">
        <f t="shared" ref="S156:S219" si="156">S155+0.0005</f>
        <v>7.2500000000000051E-2</v>
      </c>
      <c r="T156" s="64">
        <f t="shared" ref="T156:T219" si="157">T155+0.0005</f>
        <v>7.2500000000000051E-2</v>
      </c>
      <c r="U156" s="64">
        <f t="shared" ref="U156:U219" si="158">U155+0.0005</f>
        <v>7.2500000000000051E-2</v>
      </c>
      <c r="V156" s="64">
        <f t="shared" ref="V156:V219" si="159">V155+0.0005</f>
        <v>7.2500000000000051E-2</v>
      </c>
      <c r="W156" s="64">
        <f t="shared" ref="W156:W219" si="160">W155+0.0005</f>
        <v>7.2500000000000051E-2</v>
      </c>
      <c r="X156" s="64">
        <f t="shared" ref="X156:X219" si="161">X155+0.0005</f>
        <v>7.2500000000000051E-2</v>
      </c>
      <c r="Y156" s="64">
        <f t="shared" ref="Y156:Y219" si="162">Y155+0.0005</f>
        <v>7.2500000000000051E-2</v>
      </c>
      <c r="Z156" s="64">
        <f t="shared" si="121"/>
        <v>0.17430525143299314</v>
      </c>
      <c r="AA156" s="64">
        <f t="shared" si="153"/>
        <v>0.16512507841994628</v>
      </c>
      <c r="AB156" s="64">
        <f t="shared" si="122"/>
        <v>0.18938111007306599</v>
      </c>
      <c r="AC156" s="64">
        <f t="shared" si="123"/>
        <v>0.18528263410818144</v>
      </c>
      <c r="AD156" s="64">
        <f t="shared" si="124"/>
        <v>0.18141937671219988</v>
      </c>
      <c r="AE156" s="64">
        <f t="shared" si="125"/>
        <v>0.17775986987268472</v>
      </c>
      <c r="AF156" s="64">
        <f t="shared" si="126"/>
        <v>0.17428150733116501</v>
      </c>
      <c r="AG156" s="64">
        <f t="shared" si="127"/>
        <v>0.17096542056281408</v>
      </c>
      <c r="AH156" s="64">
        <f t="shared" si="128"/>
        <v>0.1677955213352503</v>
      </c>
      <c r="AI156" s="64">
        <f t="shared" si="129"/>
        <v>0.16475841930471141</v>
      </c>
      <c r="AJ156" s="64">
        <f t="shared" si="130"/>
        <v>0.16421948107521475</v>
      </c>
      <c r="AK156" s="356">
        <f>(1+O156)*'Projeções - Receitas'!N$34</f>
        <v>1976813040343.0293</v>
      </c>
      <c r="AL156" s="356">
        <f>(1+P156)*'Projeções - Receitas'!T$34</f>
        <v>2082872920521.7903</v>
      </c>
      <c r="AM156" s="356">
        <f>(1+Q156)*'Projeções - Receitas'!U$34</f>
        <v>2332817670984.4053</v>
      </c>
      <c r="AN156" s="356">
        <f>(1+R156)*'Projeções - Receitas'!V$34</f>
        <v>2612755791502.5342</v>
      </c>
      <c r="AO156" s="356">
        <f>(1+S156)*'Projeções - Receitas'!W$34</f>
        <v>2926286486482.8384</v>
      </c>
      <c r="AP156" s="356">
        <f>(1+T156)*'Projeções - Receitas'!X$34</f>
        <v>3277440864860.7793</v>
      </c>
      <c r="AQ156" s="356">
        <f>(1+U156)*'Projeções - Receitas'!Y$34</f>
        <v>3670733768644.0732</v>
      </c>
      <c r="AR156" s="356">
        <f>(1+V156)*'Projeções - Receitas'!Z$34</f>
        <v>4111221820881.3623</v>
      </c>
      <c r="AS156" s="356">
        <f>(1+W156)*'Projeções - Receitas'!AA$34</f>
        <v>4604568439387.127</v>
      </c>
      <c r="AT156" s="356">
        <f>(1+X156)*'Projeções - Receitas'!AB$34</f>
        <v>5157116652113.582</v>
      </c>
      <c r="AU156" s="356">
        <f>(1+Y156)*'Projeções - Receitas'!AC$34</f>
        <v>5775970650367.2129</v>
      </c>
      <c r="AV156" s="357">
        <f t="shared" si="131"/>
        <v>1734951847086.9255</v>
      </c>
      <c r="AW156" s="357">
        <f t="shared" si="132"/>
        <v>1828035401911.1233</v>
      </c>
      <c r="AX156" s="357">
        <f t="shared" si="133"/>
        <v>2047399650140.458</v>
      </c>
      <c r="AY156" s="357">
        <f t="shared" si="134"/>
        <v>2293087608157.3135</v>
      </c>
      <c r="AZ156" s="357">
        <f t="shared" si="135"/>
        <v>2568258121136.1909</v>
      </c>
      <c r="BA156" s="357">
        <f t="shared" si="136"/>
        <v>2876449095672.5342</v>
      </c>
      <c r="BB156" s="357">
        <f t="shared" si="137"/>
        <v>3221622987153.2388</v>
      </c>
      <c r="BC156" s="357">
        <f t="shared" si="138"/>
        <v>3608217745611.6274</v>
      </c>
      <c r="BD156" s="357">
        <f t="shared" si="139"/>
        <v>4041203875085.0239</v>
      </c>
      <c r="BE156" s="357">
        <f t="shared" si="140"/>
        <v>4526148340095.2266</v>
      </c>
      <c r="BF156" s="357">
        <f t="shared" si="141"/>
        <v>5069286140906.6543</v>
      </c>
      <c r="BG156" s="356">
        <f>(AK156*SUMPRODUCT(DA$10:DA$13,DA$28:DA$31)+AV156*SUMPRODUCT(DA$14:DA$23,DA$32:DA$41))*'Projeções - Receitas'!T$23+(AK156*DA$11*'Projeções - Receitas'!T$25)</f>
        <v>64612598853.693871</v>
      </c>
      <c r="BH156" s="356">
        <f>(AL156*SUMPRODUCT(DB$10:DB$13,DB$28:DB$31)+AW156*SUMPRODUCT(DB$14:DB$23,DB$32:DB$41))*'Projeções - Receitas'!U$23+(AL156*DB$11*'Projeções - Receitas'!U$25)</f>
        <v>52072812071.217201</v>
      </c>
      <c r="BI156" s="356">
        <f>(AM156*SUMPRODUCT(DC$10:DC$13,DC$28:DC$31)+AX156*SUMPRODUCT(DC$14:DC$23,DC$32:DC$41))*'Projeções - Receitas'!V$23+(AM156*DC$11*'Projeções - Receitas'!V$25)</f>
        <v>57617596903.212311</v>
      </c>
      <c r="BJ156" s="356">
        <f>(AN156*SUMPRODUCT(DD$10:DD$13,DD$28:DD$31)+AY156*SUMPRODUCT(DD$14:DD$23,DD$32:DD$41))*'Projeções - Receitas'!W$23+(AN156*DD$11*'Projeções - Receitas'!W$25)</f>
        <v>63695547486.294556</v>
      </c>
      <c r="BK156" s="356">
        <f>(AO156*SUMPRODUCT(DE$10:DE$13,DE$28:DE$31)+AZ156*SUMPRODUCT(DE$14:DE$23,DE$32:DE$41))*'Projeções - Receitas'!X$23+(AO156*DE$11*'Projeções - Receitas'!X$25)</f>
        <v>70382354932.002197</v>
      </c>
      <c r="BL156" s="356">
        <f>(AP156*SUMPRODUCT(DF$10:DF$13,DF$28:DF$31)+BA156*SUMPRODUCT(DF$14:DF$23,DF$32:DF$41))*'Projeções - Receitas'!Y$23+(AP156*DF$11*'Projeções - Receitas'!Y$25)</f>
        <v>77756780280.877075</v>
      </c>
      <c r="BM156" s="356">
        <f>(AQ156*SUMPRODUCT(DG$10:DG$13,DG$28:DG$31)+BB156*SUMPRODUCT(DG$14:DG$23,DG$32:DG$41))*'Projeções - Receitas'!Z$23+(AQ156*DG$11*'Projeções - Receitas'!Z$25)</f>
        <v>85894158162.565262</v>
      </c>
      <c r="BN156" s="356">
        <f>(AR156*SUMPRODUCT(DH$10:DH$13,DH$28:DH$31)+BC156*SUMPRODUCT(DH$14:DH$23,DH$32:DH$41))*'Projeções - Receitas'!AA$23+(AR156*DH$11*'Projeções - Receitas'!AA$25)</f>
        <v>94869734382.024872</v>
      </c>
      <c r="BO156" s="356">
        <f>(AS156*SUMPRODUCT(DI$10:DI$13,DI$28:DI$31)+BD156*SUMPRODUCT(DI$14:DI$23,DI$32:DI$41))*'Projeções - Receitas'!AB$23+(AS156*DI$11*'Projeções - Receitas'!AB$25)</f>
        <v>104766710253.67099</v>
      </c>
      <c r="BP156" s="356">
        <f>(AT156*SUMPRODUCT(DJ$10:DJ$13,DJ$28:DJ$31)+BE156*SUMPRODUCT(DJ$14:DJ$23,DJ$32:DJ$41))*'Projeções - Receitas'!AC$23+(AT156*DJ$11*'Projeções - Receitas'!AC$25)</f>
        <v>115679014433.41643</v>
      </c>
      <c r="BQ156" s="356">
        <f>(AU156*SUMPRODUCT(DK$10:DK$13,DK$28:DK$31)+BF156*SUMPRODUCT(DK$14:DK$23,DK$32:DK$41))*'Projeções - Receitas'!AD$23+(AU156*DK$11*'Projeções - Receitas'!AD$25)</f>
        <v>149567221597.90967</v>
      </c>
      <c r="BR156" s="357">
        <f>((BG156+'DRE + DCF'!T$12)*(1+'DRE + DCF'!T$15)+'DRE + DCF'!T$18)*(1+'DRE + DCF'!T$25)*'DRE + DCF'!T$33</f>
        <v>35966740636.83268</v>
      </c>
      <c r="BS156" s="357">
        <f>((BH156+'DRE + DCF'!U$12)*(1+'DRE + DCF'!U$15)+'DRE + DCF'!U$18)*(1+'DRE + DCF'!U$25)*'DRE + DCF'!U$33</f>
        <v>27435154340.572376</v>
      </c>
      <c r="BT156" s="357">
        <f>((BI156+'DRE + DCF'!V$12)*(1+'DRE + DCF'!V$15)+'DRE + DCF'!V$18)*(1+'DRE + DCF'!V$25)*'DRE + DCF'!V$33</f>
        <v>30445772697.710514</v>
      </c>
      <c r="BU156" s="357">
        <f>((BJ156+'DRE + DCF'!W$12)*(1+'DRE + DCF'!W$15)+'DRE + DCF'!W$18)*(1+'DRE + DCF'!W$25)*'DRE + DCF'!W$33</f>
        <v>33713215086.264549</v>
      </c>
      <c r="BV156" s="357">
        <f>((BK156+'DRE + DCF'!X$12)*(1+'DRE + DCF'!X$15)+'DRE + DCF'!X$18)*(1+'DRE + DCF'!X$25)*'DRE + DCF'!X$33</f>
        <v>37285887765.971703</v>
      </c>
      <c r="BW156" s="357">
        <f>((BL156+'DRE + DCF'!Y$12)*(1+'DRE + DCF'!Y$15)+'DRE + DCF'!Y$18)*(1+'DRE + DCF'!Y$25)*'DRE + DCF'!Y$33</f>
        <v>41213899205.349098</v>
      </c>
      <c r="BX156" s="357">
        <f>((BM156+'DRE + DCF'!Z$12)*(1+'DRE + DCF'!Z$15)+'DRE + DCF'!Z$18)*(1+'DRE + DCF'!Z$25)*'DRE + DCF'!Z$33</f>
        <v>45545278142.970558</v>
      </c>
      <c r="BY156" s="357">
        <f>((BN156+'DRE + DCF'!AA$12)*(1+'DRE + DCF'!AA$15)+'DRE + DCF'!AA$18)*(1+'DRE + DCF'!AA$25)*'DRE + DCF'!AA$33</f>
        <v>50324308412.840279</v>
      </c>
      <c r="BZ156" s="357">
        <f>((BO156+'DRE + DCF'!AB$12)*(1+'DRE + DCF'!AB$15)+'DRE + DCF'!AB$18)*(1+'DRE + DCF'!AB$25)*'DRE + DCF'!AB$33</f>
        <v>55599223866.977745</v>
      </c>
      <c r="CA156" s="357">
        <f>((BP156+'DRE + DCF'!AC$12)*(1+'DRE + DCF'!AC$15)+'DRE + DCF'!AC$18)*(1+'DRE + DCF'!AC$25)*'DRE + DCF'!AC$33</f>
        <v>61425014974.509682</v>
      </c>
      <c r="CB156" s="357">
        <f>((BQ156+'DRE + DCF'!AD$12)*(1+'DRE + DCF'!AD$15)+'DRE + DCF'!AD$18)*(1+'DRE + DCF'!AD$25)*'DRE + DCF'!AD$33</f>
        <v>79301826806.35701</v>
      </c>
      <c r="CC156" s="357">
        <f>BR156*(1-DA$47)+('DRE + DCF'!N$53*10^6)</f>
        <v>200569368381.12216</v>
      </c>
      <c r="CD156" s="357">
        <f>BS156*(1-DB$47)+('DRE + DCF'!T$53*10^6)</f>
        <v>201791033162.65637</v>
      </c>
      <c r="CE156" s="357">
        <f>BT156*(1-DC$47)+('DRE + DCF'!U$53*10^6)</f>
        <v>220895800064.54556</v>
      </c>
      <c r="CF156" s="357">
        <f>BU156*(1-DD$47)+('DRE + DCF'!V$53*10^6)</f>
        <v>242049137665.49802</v>
      </c>
      <c r="CG156" s="357">
        <f>BV156*(1-DE$47)+('DRE + DCF'!W$53*10^6)</f>
        <v>265442535229.52493</v>
      </c>
      <c r="CH156" s="357">
        <f>BW156*(1-DF$47)+('DRE + DCF'!X$53*10^6)</f>
        <v>291298730826.53571</v>
      </c>
      <c r="CI156" s="357">
        <f>BX156*(1-DG$47)+('DRE + DCF'!Y$53*10^6)</f>
        <v>319870507105.34851</v>
      </c>
      <c r="CJ156" s="357">
        <f>BY156*(1-DH$47)+('DRE + DCF'!Z$53*10^6)</f>
        <v>351438383817.00018</v>
      </c>
      <c r="CK156" s="357">
        <f>BZ156*(1-DI$47)+('DRE + DCF'!AA$53*10^6)</f>
        <v>386312980905.40143</v>
      </c>
      <c r="CL156" s="357">
        <f>CA156*(1-DJ$47)+('DRE + DCF'!AB$53*10^6)</f>
        <v>424839193886.11957</v>
      </c>
      <c r="CM156" s="357">
        <f>CB156*(1-DK$47)+('DRE + DCF'!AC$53*10^6)</f>
        <v>474263451454.48718</v>
      </c>
      <c r="CN156" s="357">
        <f t="shared" si="142"/>
        <v>1150678862123.8159</v>
      </c>
      <c r="CO156" s="357">
        <f t="shared" si="143"/>
        <v>1222049582616.7676</v>
      </c>
      <c r="CP156" s="357">
        <f t="shared" si="144"/>
        <v>1166408835492.2026</v>
      </c>
      <c r="CQ156" s="357">
        <f t="shared" si="145"/>
        <v>1306377895751.2671</v>
      </c>
      <c r="CR156" s="357">
        <f t="shared" si="146"/>
        <v>1463143243241.4192</v>
      </c>
      <c r="CS156" s="357">
        <f t="shared" si="147"/>
        <v>1638720432430.3896</v>
      </c>
      <c r="CT156" s="357">
        <f t="shared" si="148"/>
        <v>1835366884322.0366</v>
      </c>
      <c r="CU156" s="357">
        <f t="shared" si="149"/>
        <v>2055610910440.6812</v>
      </c>
      <c r="CV156" s="357">
        <f t="shared" si="150"/>
        <v>2302284219693.5635</v>
      </c>
      <c r="CW156" s="357">
        <f t="shared" si="151"/>
        <v>2578558326056.791</v>
      </c>
      <c r="CX156" s="358">
        <f t="shared" si="152"/>
        <v>2887985325183.6064</v>
      </c>
    </row>
    <row r="157" spans="4:102" ht="30" customHeight="1" x14ac:dyDescent="0.25">
      <c r="D157" s="355">
        <f t="shared" si="110"/>
        <v>1.7046298039915642E-2</v>
      </c>
      <c r="E157" s="64">
        <f t="shared" si="111"/>
        <v>7.8678635440323774E-3</v>
      </c>
      <c r="F157" s="64">
        <f t="shared" si="112"/>
        <v>3.2113730915760169E-2</v>
      </c>
      <c r="G157" s="64">
        <f t="shared" si="113"/>
        <v>2.8017047244304483E-2</v>
      </c>
      <c r="H157" s="64">
        <f t="shared" si="114"/>
        <v>2.4155470456892508E-2</v>
      </c>
      <c r="I157" s="64">
        <f t="shared" si="115"/>
        <v>2.0497549532800446E-2</v>
      </c>
      <c r="J157" s="64">
        <f t="shared" si="116"/>
        <v>1.7020689352275659E-2</v>
      </c>
      <c r="K157" s="64">
        <f t="shared" si="117"/>
        <v>1.3706029979539486E-2</v>
      </c>
      <c r="L157" s="64">
        <f t="shared" si="118"/>
        <v>1.0537490577142594E-2</v>
      </c>
      <c r="M157" s="64">
        <f t="shared" si="119"/>
        <v>7.5016871403809082E-3</v>
      </c>
      <c r="N157" s="64">
        <f t="shared" si="120"/>
        <v>6.9639745368018924E-3</v>
      </c>
      <c r="O157" s="64">
        <f t="shared" si="109"/>
        <v>7.3000000000000051E-2</v>
      </c>
      <c r="P157" s="64">
        <f t="shared" si="109"/>
        <v>7.3000000000000051E-2</v>
      </c>
      <c r="Q157" s="64">
        <f t="shared" si="154"/>
        <v>7.3000000000000051E-2</v>
      </c>
      <c r="R157" s="64">
        <f t="shared" si="155"/>
        <v>7.3000000000000051E-2</v>
      </c>
      <c r="S157" s="64">
        <f t="shared" si="156"/>
        <v>7.3000000000000051E-2</v>
      </c>
      <c r="T157" s="64">
        <f t="shared" si="157"/>
        <v>7.3000000000000051E-2</v>
      </c>
      <c r="U157" s="64">
        <f t="shared" si="158"/>
        <v>7.3000000000000051E-2</v>
      </c>
      <c r="V157" s="64">
        <f t="shared" si="159"/>
        <v>7.3000000000000051E-2</v>
      </c>
      <c r="W157" s="64">
        <f t="shared" si="160"/>
        <v>7.3000000000000051E-2</v>
      </c>
      <c r="X157" s="64">
        <f t="shared" si="161"/>
        <v>7.3000000000000051E-2</v>
      </c>
      <c r="Y157" s="64">
        <f t="shared" si="162"/>
        <v>7.3000000000000051E-2</v>
      </c>
      <c r="Z157" s="64">
        <f t="shared" si="121"/>
        <v>0.1742337762817229</v>
      </c>
      <c r="AA157" s="64">
        <f t="shared" si="153"/>
        <v>0.16505534178583964</v>
      </c>
      <c r="AB157" s="64">
        <f t="shared" si="122"/>
        <v>0.18930120915756743</v>
      </c>
      <c r="AC157" s="64">
        <f t="shared" si="123"/>
        <v>0.18520452548611174</v>
      </c>
      <c r="AD157" s="64">
        <f t="shared" si="124"/>
        <v>0.18134294869869977</v>
      </c>
      <c r="AE157" s="64">
        <f t="shared" si="125"/>
        <v>0.17768502777460771</v>
      </c>
      <c r="AF157" s="64">
        <f t="shared" si="126"/>
        <v>0.17420816759408292</v>
      </c>
      <c r="AG157" s="64">
        <f t="shared" si="127"/>
        <v>0.17089350822134675</v>
      </c>
      <c r="AH157" s="64">
        <f t="shared" si="128"/>
        <v>0.16772496881894985</v>
      </c>
      <c r="AI157" s="64">
        <f t="shared" si="129"/>
        <v>0.16468916538218817</v>
      </c>
      <c r="AJ157" s="64">
        <f t="shared" si="130"/>
        <v>0.16415145277860915</v>
      </c>
      <c r="AK157" s="356">
        <f>(1+O157)*'Projeções - Receitas'!N$34</f>
        <v>1977734631504.0283</v>
      </c>
      <c r="AL157" s="356">
        <f>(1+P157)*'Projeções - Receitas'!T$34</f>
        <v>2083843956848.3738</v>
      </c>
      <c r="AM157" s="356">
        <f>(1+Q157)*'Projeções - Receitas'!U$34</f>
        <v>2333905231670.1787</v>
      </c>
      <c r="AN157" s="356">
        <f>(1+R157)*'Projeções - Receitas'!V$34</f>
        <v>2613973859470.6006</v>
      </c>
      <c r="AO157" s="356">
        <f>(1+S157)*'Projeções - Receitas'!W$34</f>
        <v>2927650722607.0728</v>
      </c>
      <c r="AP157" s="356">
        <f>(1+T157)*'Projeções - Receitas'!X$34</f>
        <v>3278968809319.9219</v>
      </c>
      <c r="AQ157" s="356">
        <f>(1+U157)*'Projeções - Receitas'!Y$34</f>
        <v>3672445066438.3125</v>
      </c>
      <c r="AR157" s="356">
        <f>(1+V157)*'Projeções - Receitas'!Z$34</f>
        <v>4113138474410.9106</v>
      </c>
      <c r="AS157" s="356">
        <f>(1+W157)*'Projeções - Receitas'!AA$34</f>
        <v>4606715091340.2207</v>
      </c>
      <c r="AT157" s="356">
        <f>(1+X157)*'Projeções - Receitas'!AB$34</f>
        <v>5159520902301.0479</v>
      </c>
      <c r="AU157" s="356">
        <f>(1+Y157)*'Projeções - Receitas'!AC$34</f>
        <v>5778663410577.1748</v>
      </c>
      <c r="AV157" s="357">
        <f t="shared" si="131"/>
        <v>1735760682446.8728</v>
      </c>
      <c r="AW157" s="357">
        <f t="shared" si="132"/>
        <v>1828887632867.7251</v>
      </c>
      <c r="AX157" s="357">
        <f t="shared" si="133"/>
        <v>2048354148811.8521</v>
      </c>
      <c r="AY157" s="357">
        <f t="shared" si="134"/>
        <v>2294156646669.2749</v>
      </c>
      <c r="AZ157" s="357">
        <f t="shared" si="135"/>
        <v>2569455444269.5879</v>
      </c>
      <c r="BA157" s="357">
        <f t="shared" si="136"/>
        <v>2877790097581.9385</v>
      </c>
      <c r="BB157" s="357">
        <f t="shared" si="137"/>
        <v>3223124909291.7715</v>
      </c>
      <c r="BC157" s="357">
        <f t="shared" si="138"/>
        <v>3609899898406.7842</v>
      </c>
      <c r="BD157" s="357">
        <f t="shared" si="139"/>
        <v>4043087886215.5991</v>
      </c>
      <c r="BE157" s="357">
        <f t="shared" si="140"/>
        <v>4528258432561.4717</v>
      </c>
      <c r="BF157" s="357">
        <f t="shared" si="141"/>
        <v>5071649444468.8496</v>
      </c>
      <c r="BG157" s="356">
        <f>(AK157*SUMPRODUCT(DA$10:DA$13,DA$28:DA$31)+AV157*SUMPRODUCT(DA$14:DA$23,DA$32:DA$41))*'Projeções - Receitas'!T$23+(AK157*DA$11*'Projeções - Receitas'!T$25)</f>
        <v>64642721277.401878</v>
      </c>
      <c r="BH157" s="356">
        <f>(AL157*SUMPRODUCT(DB$10:DB$13,DB$28:DB$31)+AW157*SUMPRODUCT(DB$14:DB$23,DB$32:DB$41))*'Projeções - Receitas'!U$23+(AL157*DB$11*'Projeções - Receitas'!U$25)</f>
        <v>52097088440.481155</v>
      </c>
      <c r="BI157" s="356">
        <f>(AM157*SUMPRODUCT(DC$10:DC$13,DC$28:DC$31)+AX157*SUMPRODUCT(DC$14:DC$23,DC$32:DC$41))*'Projeções - Receitas'!V$23+(AM157*DC$11*'Projeções - Receitas'!V$25)</f>
        <v>57644458253.749969</v>
      </c>
      <c r="BJ157" s="356">
        <f>(AN157*SUMPRODUCT(DD$10:DD$13,DD$28:DD$31)+AY157*SUMPRODUCT(DD$14:DD$23,DD$32:DD$41))*'Projeções - Receitas'!W$23+(AN157*DD$11*'Projeções - Receitas'!W$25)</f>
        <v>63725242380.227509</v>
      </c>
      <c r="BK157" s="356">
        <f>(AO157*SUMPRODUCT(DE$10:DE$13,DE$28:DE$31)+AZ157*SUMPRODUCT(DE$14:DE$23,DE$32:DE$41))*'Projeções - Receitas'!X$23+(AO157*DE$11*'Projeções - Receitas'!X$25)</f>
        <v>70415167218.683777</v>
      </c>
      <c r="BL157" s="356">
        <f>(AP157*SUMPRODUCT(DF$10:DF$13,DF$28:DF$31)+BA157*SUMPRODUCT(DF$14:DF$23,DF$32:DF$41))*'Projeções - Receitas'!Y$23+(AP157*DF$11*'Projeções - Receitas'!Y$25)</f>
        <v>77793030528.094315</v>
      </c>
      <c r="BM157" s="356">
        <f>(AQ157*SUMPRODUCT(DG$10:DG$13,DG$28:DG$31)+BB157*SUMPRODUCT(DG$14:DG$23,DG$32:DG$41))*'Projeções - Receitas'!Z$23+(AQ157*DG$11*'Projeções - Receitas'!Z$25)</f>
        <v>85934202059.144547</v>
      </c>
      <c r="BN157" s="356">
        <f>(AR157*SUMPRODUCT(DH$10:DH$13,DH$28:DH$31)+BC157*SUMPRODUCT(DH$14:DH$23,DH$32:DH$41))*'Projeções - Receitas'!AA$23+(AR157*DH$11*'Projeções - Receitas'!AA$25)</f>
        <v>94913962696.422058</v>
      </c>
      <c r="BO157" s="356">
        <f>(AS157*SUMPRODUCT(DI$10:DI$13,DI$28:DI$31)+BD157*SUMPRODUCT(DI$14:DI$23,DI$32:DI$41))*'Projeções - Receitas'!AB$23+(AS157*DI$11*'Projeções - Receitas'!AB$25)</f>
        <v>104815552542.83351</v>
      </c>
      <c r="BP157" s="356">
        <f>(AT157*SUMPRODUCT(DJ$10:DJ$13,DJ$28:DJ$31)+BE157*SUMPRODUCT(DJ$14:DJ$23,DJ$32:DJ$41))*'Projeções - Receitas'!AC$23+(AT157*DJ$11*'Projeções - Receitas'!AC$25)</f>
        <v>115732944043.87491</v>
      </c>
      <c r="BQ157" s="356">
        <f>(AU157*SUMPRODUCT(DK$10:DK$13,DK$28:DK$31)+BF157*SUMPRODUCT(DK$14:DK$23,DK$32:DK$41))*'Projeções - Receitas'!AD$23+(AU157*DK$11*'Projeções - Receitas'!AD$25)</f>
        <v>149636949906.34692</v>
      </c>
      <c r="BR157" s="357">
        <f>((BG157+'DRE + DCF'!T$12)*(1+'DRE + DCF'!T$15)+'DRE + DCF'!T$18)*(1+'DRE + DCF'!T$25)*'DRE + DCF'!T$33</f>
        <v>35985187272.736229</v>
      </c>
      <c r="BS157" s="357">
        <f>((BH157+'DRE + DCF'!U$12)*(1+'DRE + DCF'!U$15)+'DRE + DCF'!U$18)*(1+'DRE + DCF'!U$25)*'DRE + DCF'!U$33</f>
        <v>27449843871.857685</v>
      </c>
      <c r="BT157" s="357">
        <f>((BI157+'DRE + DCF'!V$12)*(1+'DRE + DCF'!V$15)+'DRE + DCF'!V$18)*(1+'DRE + DCF'!V$25)*'DRE + DCF'!V$33</f>
        <v>30462007935.415688</v>
      </c>
      <c r="BU157" s="357">
        <f>((BJ157+'DRE + DCF'!W$12)*(1+'DRE + DCF'!W$15)+'DRE + DCF'!W$18)*(1+'DRE + DCF'!W$25)*'DRE + DCF'!W$33</f>
        <v>33731142540.728436</v>
      </c>
      <c r="BV157" s="357">
        <f>((BK157+'DRE + DCF'!X$12)*(1+'DRE + DCF'!X$15)+'DRE + DCF'!X$18)*(1+'DRE + DCF'!X$25)*'DRE + DCF'!X$33</f>
        <v>37305674714.63488</v>
      </c>
      <c r="BW157" s="357">
        <f>((BL157+'DRE + DCF'!Y$12)*(1+'DRE + DCF'!Y$15)+'DRE + DCF'!Y$18)*(1+'DRE + DCF'!Y$25)*'DRE + DCF'!Y$33</f>
        <v>41235734457.858437</v>
      </c>
      <c r="BX157" s="357">
        <f>((BM157+'DRE + DCF'!Z$12)*(1+'DRE + DCF'!Z$15)+'DRE + DCF'!Z$18)*(1+'DRE + DCF'!Z$25)*'DRE + DCF'!Z$33</f>
        <v>45569370979.180168</v>
      </c>
      <c r="BY157" s="357">
        <f>((BN157+'DRE + DCF'!AA$12)*(1+'DRE + DCF'!AA$15)+'DRE + DCF'!AA$18)*(1+'DRE + DCF'!AA$25)*'DRE + DCF'!AA$33</f>
        <v>50350888461.405434</v>
      </c>
      <c r="BZ157" s="357">
        <f>((BO157+'DRE + DCF'!AB$12)*(1+'DRE + DCF'!AB$15)+'DRE + DCF'!AB$18)*(1+'DRE + DCF'!AB$25)*'DRE + DCF'!AB$33</f>
        <v>55628543235.328827</v>
      </c>
      <c r="CA157" s="357">
        <f>((BP157+'DRE + DCF'!AC$12)*(1+'DRE + DCF'!AC$15)+'DRE + DCF'!AC$18)*(1+'DRE + DCF'!AC$25)*'DRE + DCF'!AC$33</f>
        <v>61457351140.905365</v>
      </c>
      <c r="CB157" s="357">
        <f>((BQ157+'DRE + DCF'!AD$12)*(1+'DRE + DCF'!AD$15)+'DRE + DCF'!AD$18)*(1+'DRE + DCF'!AD$25)*'DRE + DCF'!AD$33</f>
        <v>79342736019.574753</v>
      </c>
      <c r="CC157" s="357">
        <f>BR157*(1-DA$47)+('DRE + DCF'!N$53*10^6)</f>
        <v>200580590625.80121</v>
      </c>
      <c r="CD157" s="357">
        <f>BS157*(1-DB$47)+('DRE + DCF'!T$53*10^6)</f>
        <v>201799846881.42758</v>
      </c>
      <c r="CE157" s="357">
        <f>BT157*(1-DC$47)+('DRE + DCF'!U$53*10^6)</f>
        <v>220905541207.16867</v>
      </c>
      <c r="CF157" s="357">
        <f>BU157*(1-DD$47)+('DRE + DCF'!V$53*10^6)</f>
        <v>242059894138.17636</v>
      </c>
      <c r="CG157" s="357">
        <f>BV157*(1-DE$47)+('DRE + DCF'!W$53*10^6)</f>
        <v>265454407398.72284</v>
      </c>
      <c r="CH157" s="357">
        <f>BW157*(1-DF$47)+('DRE + DCF'!X$53*10^6)</f>
        <v>291311831978.04132</v>
      </c>
      <c r="CI157" s="357">
        <f>BX157*(1-DG$47)+('DRE + DCF'!Y$53*10^6)</f>
        <v>319884962807.07428</v>
      </c>
      <c r="CJ157" s="357">
        <f>BY157*(1-DH$47)+('DRE + DCF'!Z$53*10^6)</f>
        <v>351454331846.13928</v>
      </c>
      <c r="CK157" s="357">
        <f>BZ157*(1-DI$47)+('DRE + DCF'!AA$53*10^6)</f>
        <v>386330572526.41211</v>
      </c>
      <c r="CL157" s="357">
        <f>CA157*(1-DJ$47)+('DRE + DCF'!AB$53*10^6)</f>
        <v>424858595585.95697</v>
      </c>
      <c r="CM157" s="357">
        <f>CB157*(1-DK$47)+('DRE + DCF'!AC$53*10^6)</f>
        <v>474287996982.41785</v>
      </c>
      <c r="CN157" s="357">
        <f t="shared" si="142"/>
        <v>1151215309145.7852</v>
      </c>
      <c r="CO157" s="357">
        <f t="shared" si="143"/>
        <v>1222619302701.9033</v>
      </c>
      <c r="CP157" s="357">
        <f t="shared" si="144"/>
        <v>1166952615835.0894</v>
      </c>
      <c r="CQ157" s="357">
        <f t="shared" si="145"/>
        <v>1306986929735.3003</v>
      </c>
      <c r="CR157" s="357">
        <f t="shared" si="146"/>
        <v>1463825361303.5364</v>
      </c>
      <c r="CS157" s="357">
        <f t="shared" si="147"/>
        <v>1639484404659.9609</v>
      </c>
      <c r="CT157" s="357">
        <f t="shared" si="148"/>
        <v>1836222533219.1563</v>
      </c>
      <c r="CU157" s="357">
        <f t="shared" si="149"/>
        <v>2056569237205.4553</v>
      </c>
      <c r="CV157" s="357">
        <f t="shared" si="150"/>
        <v>2303357545670.1104</v>
      </c>
      <c r="CW157" s="357">
        <f t="shared" si="151"/>
        <v>2579760451150.5239</v>
      </c>
      <c r="CX157" s="358">
        <f t="shared" si="152"/>
        <v>2889331705288.5874</v>
      </c>
    </row>
    <row r="158" spans="4:102" ht="30" customHeight="1" x14ac:dyDescent="0.25">
      <c r="D158" s="355">
        <f t="shared" si="110"/>
        <v>1.6974889470062537E-2</v>
      </c>
      <c r="E158" s="64">
        <f t="shared" si="111"/>
        <v>7.798191871857707E-3</v>
      </c>
      <c r="F158" s="64">
        <f t="shared" si="112"/>
        <v>3.2033904430550736E-2</v>
      </c>
      <c r="G158" s="64">
        <f t="shared" si="113"/>
        <v>2.7939011382944662E-2</v>
      </c>
      <c r="H158" s="64">
        <f t="shared" si="114"/>
        <v>2.4079113638560967E-2</v>
      </c>
      <c r="I158" s="64">
        <f t="shared" si="115"/>
        <v>2.0422777152560384E-2</v>
      </c>
      <c r="J158" s="64">
        <f t="shared" si="116"/>
        <v>1.6947417933532688E-2</v>
      </c>
      <c r="K158" s="64">
        <f t="shared" si="117"/>
        <v>1.3634184626746065E-2</v>
      </c>
      <c r="L158" s="64">
        <f t="shared" si="118"/>
        <v>1.0467003782794831E-2</v>
      </c>
      <c r="M158" s="64">
        <f t="shared" si="119"/>
        <v>7.4324977301283013E-3</v>
      </c>
      <c r="N158" s="64">
        <f t="shared" si="120"/>
        <v>6.8960096107567037E-3</v>
      </c>
      <c r="O158" s="64">
        <f t="shared" si="109"/>
        <v>7.3500000000000051E-2</v>
      </c>
      <c r="P158" s="64">
        <f t="shared" si="109"/>
        <v>7.3500000000000051E-2</v>
      </c>
      <c r="Q158" s="64">
        <f t="shared" si="154"/>
        <v>7.3500000000000051E-2</v>
      </c>
      <c r="R158" s="64">
        <f t="shared" si="155"/>
        <v>7.3500000000000051E-2</v>
      </c>
      <c r="S158" s="64">
        <f t="shared" si="156"/>
        <v>7.3500000000000051E-2</v>
      </c>
      <c r="T158" s="64">
        <f t="shared" si="157"/>
        <v>7.3500000000000051E-2</v>
      </c>
      <c r="U158" s="64">
        <f t="shared" si="158"/>
        <v>7.3500000000000051E-2</v>
      </c>
      <c r="V158" s="64">
        <f t="shared" si="159"/>
        <v>7.3500000000000051E-2</v>
      </c>
      <c r="W158" s="64">
        <f t="shared" si="160"/>
        <v>7.3500000000000051E-2</v>
      </c>
      <c r="X158" s="64">
        <f t="shared" si="161"/>
        <v>7.3500000000000051E-2</v>
      </c>
      <c r="Y158" s="64">
        <f t="shared" si="162"/>
        <v>7.3500000000000051E-2</v>
      </c>
      <c r="Z158" s="64">
        <f t="shared" si="121"/>
        <v>0.1741623677118698</v>
      </c>
      <c r="AA158" s="64">
        <f t="shared" si="153"/>
        <v>0.16498567011366497</v>
      </c>
      <c r="AB158" s="64">
        <f t="shared" si="122"/>
        <v>0.189221382672358</v>
      </c>
      <c r="AC158" s="64">
        <f t="shared" si="123"/>
        <v>0.18512648962475192</v>
      </c>
      <c r="AD158" s="64">
        <f t="shared" si="124"/>
        <v>0.18126659188036823</v>
      </c>
      <c r="AE158" s="64">
        <f t="shared" si="125"/>
        <v>0.17761025539436764</v>
      </c>
      <c r="AF158" s="64">
        <f t="shared" si="126"/>
        <v>0.17413489617533995</v>
      </c>
      <c r="AG158" s="64">
        <f t="shared" si="127"/>
        <v>0.17082166286855333</v>
      </c>
      <c r="AH158" s="64">
        <f t="shared" si="128"/>
        <v>0.16765448202460209</v>
      </c>
      <c r="AI158" s="64">
        <f t="shared" si="129"/>
        <v>0.16461997597193556</v>
      </c>
      <c r="AJ158" s="64">
        <f t="shared" si="130"/>
        <v>0.16408348785256396</v>
      </c>
      <c r="AK158" s="356">
        <f>(1+O158)*'Projeções - Receitas'!N$34</f>
        <v>1978656222665.0278</v>
      </c>
      <c r="AL158" s="356">
        <f>(1+P158)*'Projeções - Receitas'!T$34</f>
        <v>2084814993174.9578</v>
      </c>
      <c r="AM158" s="356">
        <f>(1+Q158)*'Projeções - Receitas'!U$34</f>
        <v>2334992792355.9526</v>
      </c>
      <c r="AN158" s="356">
        <f>(1+R158)*'Projeções - Receitas'!V$34</f>
        <v>2615191927438.6675</v>
      </c>
      <c r="AO158" s="356">
        <f>(1+S158)*'Projeções - Receitas'!W$34</f>
        <v>2929014958731.3076</v>
      </c>
      <c r="AP158" s="356">
        <f>(1+T158)*'Projeções - Receitas'!X$34</f>
        <v>3280496753779.0649</v>
      </c>
      <c r="AQ158" s="356">
        <f>(1+U158)*'Projeções - Receitas'!Y$34</f>
        <v>3674156364232.5527</v>
      </c>
      <c r="AR158" s="356">
        <f>(1+V158)*'Projeções - Receitas'!Z$34</f>
        <v>4115055127940.4595</v>
      </c>
      <c r="AS158" s="356">
        <f>(1+W158)*'Projeções - Receitas'!AA$34</f>
        <v>4608861743293.3154</v>
      </c>
      <c r="AT158" s="356">
        <f>(1+X158)*'Projeções - Receitas'!AB$34</f>
        <v>5161925152488.5137</v>
      </c>
      <c r="AU158" s="356">
        <f>(1+Y158)*'Projeções - Receitas'!AC$34</f>
        <v>5781356170787.1367</v>
      </c>
      <c r="AV158" s="357">
        <f t="shared" si="131"/>
        <v>1736569517806.8203</v>
      </c>
      <c r="AW158" s="357">
        <f t="shared" si="132"/>
        <v>1829739863824.3274</v>
      </c>
      <c r="AX158" s="357">
        <f t="shared" si="133"/>
        <v>2049308647483.2466</v>
      </c>
      <c r="AY158" s="357">
        <f t="shared" si="134"/>
        <v>2295225685181.2363</v>
      </c>
      <c r="AZ158" s="357">
        <f t="shared" si="135"/>
        <v>2570652767402.9849</v>
      </c>
      <c r="BA158" s="357">
        <f t="shared" si="136"/>
        <v>2879131099491.3438</v>
      </c>
      <c r="BB158" s="357">
        <f t="shared" si="137"/>
        <v>3224626831430.3047</v>
      </c>
      <c r="BC158" s="357">
        <f t="shared" si="138"/>
        <v>3611582051201.9419</v>
      </c>
      <c r="BD158" s="357">
        <f t="shared" si="139"/>
        <v>4044971897346.1753</v>
      </c>
      <c r="BE158" s="357">
        <f t="shared" si="140"/>
        <v>4530368525027.7168</v>
      </c>
      <c r="BF158" s="357">
        <f t="shared" si="141"/>
        <v>5074012748031.0439</v>
      </c>
      <c r="BG158" s="356">
        <f>(AK158*SUMPRODUCT(DA$10:DA$13,DA$28:DA$31)+AV158*SUMPRODUCT(DA$14:DA$23,DA$32:DA$41))*'Projeções - Receitas'!T$23+(AK158*DA$11*'Projeções - Receitas'!T$25)</f>
        <v>64672843701.109909</v>
      </c>
      <c r="BH158" s="356">
        <f>(AL158*SUMPRODUCT(DB$10:DB$13,DB$28:DB$31)+AW158*SUMPRODUCT(DB$14:DB$23,DB$32:DB$41))*'Projeções - Receitas'!U$23+(AL158*DB$11*'Projeções - Receitas'!U$25)</f>
        <v>52121364809.745155</v>
      </c>
      <c r="BI158" s="356">
        <f>(AM158*SUMPRODUCT(DC$10:DC$13,DC$28:DC$31)+AX158*SUMPRODUCT(DC$14:DC$23,DC$32:DC$41))*'Projeções - Receitas'!V$23+(AM158*DC$11*'Projeções - Receitas'!V$25)</f>
        <v>57671319604.287575</v>
      </c>
      <c r="BJ158" s="356">
        <f>(AN158*SUMPRODUCT(DD$10:DD$13,DD$28:DD$31)+AY158*SUMPRODUCT(DD$14:DD$23,DD$32:DD$41))*'Projeções - Receitas'!W$23+(AN158*DD$11*'Projeções - Receitas'!W$25)</f>
        <v>63754937274.160591</v>
      </c>
      <c r="BK158" s="356">
        <f>(AO158*SUMPRODUCT(DE$10:DE$13,DE$28:DE$31)+AZ158*SUMPRODUCT(DE$14:DE$23,DE$32:DE$41))*'Projeções - Receitas'!X$23+(AO158*DE$11*'Projeções - Receitas'!X$25)</f>
        <v>70447979505.365387</v>
      </c>
      <c r="BL158" s="356">
        <f>(AP158*SUMPRODUCT(DF$10:DF$13,DF$28:DF$31)+BA158*SUMPRODUCT(DF$14:DF$23,DF$32:DF$41))*'Projeções - Receitas'!Y$23+(AP158*DF$11*'Projeções - Receitas'!Y$25)</f>
        <v>77829280775.311478</v>
      </c>
      <c r="BM158" s="356">
        <f>(AQ158*SUMPRODUCT(DG$10:DG$13,DG$28:DG$31)+BB158*SUMPRODUCT(DG$14:DG$23,DG$32:DG$41))*'Projeções - Receitas'!Z$23+(AQ158*DG$11*'Projeções - Receitas'!Z$25)</f>
        <v>85974245955.723877</v>
      </c>
      <c r="BN158" s="356">
        <f>(AR158*SUMPRODUCT(DH$10:DH$13,DH$28:DH$31)+BC158*SUMPRODUCT(DH$14:DH$23,DH$32:DH$41))*'Projeções - Receitas'!AA$23+(AR158*DH$11*'Projeções - Receitas'!AA$25)</f>
        <v>94958191010.819244</v>
      </c>
      <c r="BO158" s="356">
        <f>(AS158*SUMPRODUCT(DI$10:DI$13,DI$28:DI$31)+BD158*SUMPRODUCT(DI$14:DI$23,DI$32:DI$41))*'Projeções - Receitas'!AB$23+(AS158*DI$11*'Projeções - Receitas'!AB$25)</f>
        <v>104864394831.99602</v>
      </c>
      <c r="BP158" s="356">
        <f>(AT158*SUMPRODUCT(DJ$10:DJ$13,DJ$28:DJ$31)+BE158*SUMPRODUCT(DJ$14:DJ$23,DJ$32:DJ$41))*'Projeções - Receitas'!AC$23+(AT158*DJ$11*'Projeções - Receitas'!AC$25)</f>
        <v>115786873654.33345</v>
      </c>
      <c r="BQ158" s="356">
        <f>(AU158*SUMPRODUCT(DK$10:DK$13,DK$28:DK$31)+BF158*SUMPRODUCT(DK$14:DK$23,DK$32:DK$41))*'Projeções - Receitas'!AD$23+(AU158*DK$11*'Projeções - Receitas'!AD$25)</f>
        <v>149706678214.78418</v>
      </c>
      <c r="BR158" s="357">
        <f>((BG158+'DRE + DCF'!T$12)*(1+'DRE + DCF'!T$15)+'DRE + DCF'!T$18)*(1+'DRE + DCF'!T$25)*'DRE + DCF'!T$33</f>
        <v>36003633908.639793</v>
      </c>
      <c r="BS158" s="357">
        <f>((BH158+'DRE + DCF'!U$12)*(1+'DRE + DCF'!U$15)+'DRE + DCF'!U$18)*(1+'DRE + DCF'!U$25)*'DRE + DCF'!U$33</f>
        <v>27464533403.143009</v>
      </c>
      <c r="BT158" s="357">
        <f>((BI158+'DRE + DCF'!V$12)*(1+'DRE + DCF'!V$15)+'DRE + DCF'!V$18)*(1+'DRE + DCF'!V$25)*'DRE + DCF'!V$33</f>
        <v>30478243173.120834</v>
      </c>
      <c r="BU158" s="357">
        <f>((BJ158+'DRE + DCF'!W$12)*(1+'DRE + DCF'!W$15)+'DRE + DCF'!W$18)*(1+'DRE + DCF'!W$25)*'DRE + DCF'!W$33</f>
        <v>33749069995.192417</v>
      </c>
      <c r="BV158" s="357">
        <f>((BK158+'DRE + DCF'!X$12)*(1+'DRE + DCF'!X$15)+'DRE + DCF'!X$18)*(1+'DRE + DCF'!X$25)*'DRE + DCF'!X$33</f>
        <v>37325461663.298073</v>
      </c>
      <c r="BW158" s="357">
        <f>((BL158+'DRE + DCF'!Y$12)*(1+'DRE + DCF'!Y$15)+'DRE + DCF'!Y$18)*(1+'DRE + DCF'!Y$25)*'DRE + DCF'!Y$33</f>
        <v>41257569710.367722</v>
      </c>
      <c r="BX158" s="357">
        <f>((BM158+'DRE + DCF'!Z$12)*(1+'DRE + DCF'!Z$15)+'DRE + DCF'!Z$18)*(1+'DRE + DCF'!Z$25)*'DRE + DCF'!Z$33</f>
        <v>45593463815.389801</v>
      </c>
      <c r="BY158" s="357">
        <f>((BN158+'DRE + DCF'!AA$12)*(1+'DRE + DCF'!AA$15)+'DRE + DCF'!AA$18)*(1+'DRE + DCF'!AA$25)*'DRE + DCF'!AA$33</f>
        <v>50377468509.970566</v>
      </c>
      <c r="BZ158" s="357">
        <f>((BO158+'DRE + DCF'!AB$12)*(1+'DRE + DCF'!AB$15)+'DRE + DCF'!AB$18)*(1+'DRE + DCF'!AB$25)*'DRE + DCF'!AB$33</f>
        <v>55657862603.679886</v>
      </c>
      <c r="CA158" s="357">
        <f>((BP158+'DRE + DCF'!AC$12)*(1+'DRE + DCF'!AC$15)+'DRE + DCF'!AC$18)*(1+'DRE + DCF'!AC$25)*'DRE + DCF'!AC$33</f>
        <v>61489687307.301086</v>
      </c>
      <c r="CB158" s="357">
        <f>((BQ158+'DRE + DCF'!AD$12)*(1+'DRE + DCF'!AD$15)+'DRE + DCF'!AD$18)*(1+'DRE + DCF'!AD$25)*'DRE + DCF'!AD$33</f>
        <v>79383645232.792496</v>
      </c>
      <c r="CC158" s="357">
        <f>BR158*(1-DA$47)+('DRE + DCF'!N$53*10^6)</f>
        <v>200591812870.48029</v>
      </c>
      <c r="CD158" s="357">
        <f>BS158*(1-DB$47)+('DRE + DCF'!T$53*10^6)</f>
        <v>201808660600.19876</v>
      </c>
      <c r="CE158" s="357">
        <f>BT158*(1-DC$47)+('DRE + DCF'!U$53*10^6)</f>
        <v>220915282349.79175</v>
      </c>
      <c r="CF158" s="357">
        <f>BU158*(1-DD$47)+('DRE + DCF'!V$53*10^6)</f>
        <v>242070650610.85474</v>
      </c>
      <c r="CG158" s="357">
        <f>BV158*(1-DE$47)+('DRE + DCF'!W$53*10^6)</f>
        <v>265466279567.92078</v>
      </c>
      <c r="CH158" s="357">
        <f>BW158*(1-DF$47)+('DRE + DCF'!X$53*10^6)</f>
        <v>291324933129.54688</v>
      </c>
      <c r="CI158" s="357">
        <f>BX158*(1-DG$47)+('DRE + DCF'!Y$53*10^6)</f>
        <v>319899418508.80005</v>
      </c>
      <c r="CJ158" s="357">
        <f>BY158*(1-DH$47)+('DRE + DCF'!Z$53*10^6)</f>
        <v>351470279875.27838</v>
      </c>
      <c r="CK158" s="357">
        <f>BZ158*(1-DI$47)+('DRE + DCF'!AA$53*10^6)</f>
        <v>386348164147.42273</v>
      </c>
      <c r="CL158" s="357">
        <f>CA158*(1-DJ$47)+('DRE + DCF'!AB$53*10^6)</f>
        <v>424877997285.79443</v>
      </c>
      <c r="CM158" s="357">
        <f>CB158*(1-DK$47)+('DRE + DCF'!AC$53*10^6)</f>
        <v>474312542510.34845</v>
      </c>
      <c r="CN158" s="357">
        <f t="shared" si="142"/>
        <v>1151751756167.7546</v>
      </c>
      <c r="CO158" s="357">
        <f t="shared" si="143"/>
        <v>1223189022787.0398</v>
      </c>
      <c r="CP158" s="357">
        <f t="shared" si="144"/>
        <v>1167496396177.9763</v>
      </c>
      <c r="CQ158" s="357">
        <f t="shared" si="145"/>
        <v>1307595963719.3337</v>
      </c>
      <c r="CR158" s="357">
        <f t="shared" si="146"/>
        <v>1464507479365.6538</v>
      </c>
      <c r="CS158" s="357">
        <f t="shared" si="147"/>
        <v>1640248376889.5325</v>
      </c>
      <c r="CT158" s="357">
        <f t="shared" si="148"/>
        <v>1837078182116.2764</v>
      </c>
      <c r="CU158" s="357">
        <f t="shared" si="149"/>
        <v>2057527563970.2297</v>
      </c>
      <c r="CV158" s="357">
        <f t="shared" si="150"/>
        <v>2304430871646.6577</v>
      </c>
      <c r="CW158" s="357">
        <f t="shared" si="151"/>
        <v>2580962576244.2568</v>
      </c>
      <c r="CX158" s="358">
        <f t="shared" si="152"/>
        <v>2890678085393.5684</v>
      </c>
    </row>
    <row r="159" spans="4:102" ht="30" customHeight="1" x14ac:dyDescent="0.25">
      <c r="D159" s="355">
        <f t="shared" si="110"/>
        <v>1.6903547388635809E-2</v>
      </c>
      <c r="E159" s="64">
        <f t="shared" si="111"/>
        <v>7.7285850708862236E-3</v>
      </c>
      <c r="F159" s="64">
        <f t="shared" si="112"/>
        <v>3.1954152271677694E-2</v>
      </c>
      <c r="G159" s="64">
        <f t="shared" si="113"/>
        <v>2.7861048180673698E-2</v>
      </c>
      <c r="H159" s="64">
        <f t="shared" si="114"/>
        <v>2.4002827915963476E-2</v>
      </c>
      <c r="I159" s="64">
        <f t="shared" si="115"/>
        <v>2.0348074392786186E-2</v>
      </c>
      <c r="J159" s="64">
        <f t="shared" si="116"/>
        <v>1.6874214737712195E-2</v>
      </c>
      <c r="K159" s="64">
        <f t="shared" si="117"/>
        <v>1.3562406169067009E-2</v>
      </c>
      <c r="L159" s="64">
        <f t="shared" si="118"/>
        <v>1.0396582618609457E-2</v>
      </c>
      <c r="M159" s="64">
        <f t="shared" si="119"/>
        <v>7.3633727420453488E-3</v>
      </c>
      <c r="N159" s="64">
        <f t="shared" si="120"/>
        <v>6.8281079667655842E-3</v>
      </c>
      <c r="O159" s="64">
        <f t="shared" si="109"/>
        <v>7.4000000000000052E-2</v>
      </c>
      <c r="P159" s="64">
        <f t="shared" si="109"/>
        <v>7.4000000000000052E-2</v>
      </c>
      <c r="Q159" s="64">
        <f t="shared" si="154"/>
        <v>7.4000000000000052E-2</v>
      </c>
      <c r="R159" s="64">
        <f t="shared" si="155"/>
        <v>7.4000000000000052E-2</v>
      </c>
      <c r="S159" s="64">
        <f t="shared" si="156"/>
        <v>7.4000000000000052E-2</v>
      </c>
      <c r="T159" s="64">
        <f t="shared" si="157"/>
        <v>7.4000000000000052E-2</v>
      </c>
      <c r="U159" s="64">
        <f t="shared" si="158"/>
        <v>7.4000000000000052E-2</v>
      </c>
      <c r="V159" s="64">
        <f t="shared" si="159"/>
        <v>7.4000000000000052E-2</v>
      </c>
      <c r="W159" s="64">
        <f t="shared" si="160"/>
        <v>7.4000000000000052E-2</v>
      </c>
      <c r="X159" s="64">
        <f t="shared" si="161"/>
        <v>7.4000000000000052E-2</v>
      </c>
      <c r="Y159" s="64">
        <f t="shared" si="162"/>
        <v>7.4000000000000052E-2</v>
      </c>
      <c r="Z159" s="64">
        <f t="shared" si="121"/>
        <v>0.17409102563044307</v>
      </c>
      <c r="AA159" s="64">
        <f t="shared" si="153"/>
        <v>0.16491606331269348</v>
      </c>
      <c r="AB159" s="64">
        <f t="shared" si="122"/>
        <v>0.18914163051348495</v>
      </c>
      <c r="AC159" s="64">
        <f t="shared" si="123"/>
        <v>0.18504852642248096</v>
      </c>
      <c r="AD159" s="64">
        <f t="shared" si="124"/>
        <v>0.18119030615777074</v>
      </c>
      <c r="AE159" s="64">
        <f t="shared" si="125"/>
        <v>0.17753555263459345</v>
      </c>
      <c r="AF159" s="64">
        <f t="shared" si="126"/>
        <v>0.17406169297951946</v>
      </c>
      <c r="AG159" s="64">
        <f t="shared" si="127"/>
        <v>0.17074988441087427</v>
      </c>
      <c r="AH159" s="64">
        <f t="shared" si="128"/>
        <v>0.16758406086041672</v>
      </c>
      <c r="AI159" s="64">
        <f t="shared" si="129"/>
        <v>0.16455085098385261</v>
      </c>
      <c r="AJ159" s="64">
        <f t="shared" si="130"/>
        <v>0.16401558620857284</v>
      </c>
      <c r="AK159" s="356">
        <f>(1+O159)*'Projeções - Receitas'!N$34</f>
        <v>1979577813826.0269</v>
      </c>
      <c r="AL159" s="356">
        <f>(1+P159)*'Projeções - Receitas'!T$34</f>
        <v>2085786029501.5413</v>
      </c>
      <c r="AM159" s="356">
        <f>(1+Q159)*'Projeções - Receitas'!U$34</f>
        <v>2336080353041.7261</v>
      </c>
      <c r="AN159" s="356">
        <f>(1+R159)*'Projeções - Receitas'!V$34</f>
        <v>2616409995406.7334</v>
      </c>
      <c r="AO159" s="356">
        <f>(1+S159)*'Projeções - Receitas'!W$34</f>
        <v>2930379194855.542</v>
      </c>
      <c r="AP159" s="356">
        <f>(1+T159)*'Projeções - Receitas'!X$34</f>
        <v>3282024698238.207</v>
      </c>
      <c r="AQ159" s="356">
        <f>(1+U159)*'Projeções - Receitas'!Y$34</f>
        <v>3675867662026.7925</v>
      </c>
      <c r="AR159" s="356">
        <f>(1+V159)*'Projeções - Receitas'!Z$34</f>
        <v>4116971781470.0078</v>
      </c>
      <c r="AS159" s="356">
        <f>(1+W159)*'Projeções - Receitas'!AA$34</f>
        <v>4611008395246.4092</v>
      </c>
      <c r="AT159" s="356">
        <f>(1+X159)*'Projeções - Receitas'!AB$34</f>
        <v>5164329402675.9795</v>
      </c>
      <c r="AU159" s="356">
        <f>(1+Y159)*'Projeções - Receitas'!AC$34</f>
        <v>5784048930997.0977</v>
      </c>
      <c r="AV159" s="357">
        <f t="shared" si="131"/>
        <v>1737378353166.7676</v>
      </c>
      <c r="AW159" s="357">
        <f t="shared" si="132"/>
        <v>1830592094780.9292</v>
      </c>
      <c r="AX159" s="357">
        <f t="shared" si="133"/>
        <v>2050263146154.6406</v>
      </c>
      <c r="AY159" s="357">
        <f t="shared" si="134"/>
        <v>2296294723693.1978</v>
      </c>
      <c r="AZ159" s="357">
        <f t="shared" si="135"/>
        <v>2571850090536.3818</v>
      </c>
      <c r="BA159" s="357">
        <f t="shared" si="136"/>
        <v>2880472101400.7476</v>
      </c>
      <c r="BB159" s="357">
        <f t="shared" si="137"/>
        <v>3226128753568.8379</v>
      </c>
      <c r="BC159" s="357">
        <f t="shared" si="138"/>
        <v>3613264203997.0986</v>
      </c>
      <c r="BD159" s="357">
        <f t="shared" si="139"/>
        <v>4046855908476.751</v>
      </c>
      <c r="BE159" s="357">
        <f t="shared" si="140"/>
        <v>4532478617493.9619</v>
      </c>
      <c r="BF159" s="357">
        <f t="shared" si="141"/>
        <v>5076376051593.2383</v>
      </c>
      <c r="BG159" s="356">
        <f>(AK159*SUMPRODUCT(DA$10:DA$13,DA$28:DA$31)+AV159*SUMPRODUCT(DA$14:DA$23,DA$32:DA$41))*'Projeções - Receitas'!T$23+(AK159*DA$11*'Projeções - Receitas'!T$25)</f>
        <v>64702966124.817947</v>
      </c>
      <c r="BH159" s="356">
        <f>(AL159*SUMPRODUCT(DB$10:DB$13,DB$28:DB$31)+AW159*SUMPRODUCT(DB$14:DB$23,DB$32:DB$41))*'Projeções - Receitas'!U$23+(AL159*DB$11*'Projeções - Receitas'!U$25)</f>
        <v>52145641179.009109</v>
      </c>
      <c r="BI159" s="356">
        <f>(AM159*SUMPRODUCT(DC$10:DC$13,DC$28:DC$31)+AX159*SUMPRODUCT(DC$14:DC$23,DC$32:DC$41))*'Projeções - Receitas'!V$23+(AM159*DC$11*'Projeções - Receitas'!V$25)</f>
        <v>57698180954.825195</v>
      </c>
      <c r="BJ159" s="356">
        <f>(AN159*SUMPRODUCT(DD$10:DD$13,DD$28:DD$31)+AY159*SUMPRODUCT(DD$14:DD$23,DD$32:DD$41))*'Projeções - Receitas'!W$23+(AN159*DD$11*'Projeções - Receitas'!W$25)</f>
        <v>63784632168.093536</v>
      </c>
      <c r="BK159" s="356">
        <f>(AO159*SUMPRODUCT(DE$10:DE$13,DE$28:DE$31)+AZ159*SUMPRODUCT(DE$14:DE$23,DE$32:DE$41))*'Projeções - Receitas'!X$23+(AO159*DE$11*'Projeções - Receitas'!X$25)</f>
        <v>70480791792.046997</v>
      </c>
      <c r="BL159" s="356">
        <f>(AP159*SUMPRODUCT(DF$10:DF$13,DF$28:DF$31)+BA159*SUMPRODUCT(DF$14:DF$23,DF$32:DF$41))*'Projeções - Receitas'!Y$23+(AP159*DF$11*'Projeções - Receitas'!Y$25)</f>
        <v>77865531022.528625</v>
      </c>
      <c r="BM159" s="356">
        <f>(AQ159*SUMPRODUCT(DG$10:DG$13,DG$28:DG$31)+BB159*SUMPRODUCT(DG$14:DG$23,DG$32:DG$41))*'Projeções - Receitas'!Z$23+(AQ159*DG$11*'Projeções - Receitas'!Z$25)</f>
        <v>86014289852.303101</v>
      </c>
      <c r="BN159" s="356">
        <f>(AR159*SUMPRODUCT(DH$10:DH$13,DH$28:DH$31)+BC159*SUMPRODUCT(DH$14:DH$23,DH$32:DH$41))*'Projeções - Receitas'!AA$23+(AR159*DH$11*'Projeções - Receitas'!AA$25)</f>
        <v>95002419325.216476</v>
      </c>
      <c r="BO159" s="356">
        <f>(AS159*SUMPRODUCT(DI$10:DI$13,DI$28:DI$31)+BD159*SUMPRODUCT(DI$14:DI$23,DI$32:DI$41))*'Projeções - Receitas'!AB$23+(AS159*DI$11*'Projeções - Receitas'!AB$25)</f>
        <v>104913237121.15855</v>
      </c>
      <c r="BP159" s="356">
        <f>(AT159*SUMPRODUCT(DJ$10:DJ$13,DJ$28:DJ$31)+BE159*SUMPRODUCT(DJ$14:DJ$23,DJ$32:DJ$41))*'Projeções - Receitas'!AC$23+(AT159*DJ$11*'Projeções - Receitas'!AC$25)</f>
        <v>115840803264.79192</v>
      </c>
      <c r="BQ159" s="356">
        <f>(AU159*SUMPRODUCT(DK$10:DK$13,DK$28:DK$31)+BF159*SUMPRODUCT(DK$14:DK$23,DK$32:DK$41))*'Projeções - Receitas'!AD$23+(AU159*DK$11*'Projeções - Receitas'!AD$25)</f>
        <v>149776406523.22131</v>
      </c>
      <c r="BR159" s="357">
        <f>((BG159+'DRE + DCF'!T$12)*(1+'DRE + DCF'!T$15)+'DRE + DCF'!T$18)*(1+'DRE + DCF'!T$25)*'DRE + DCF'!T$33</f>
        <v>36022080544.54335</v>
      </c>
      <c r="BS159" s="357">
        <f>((BH159+'DRE + DCF'!U$12)*(1+'DRE + DCF'!U$15)+'DRE + DCF'!U$18)*(1+'DRE + DCF'!U$25)*'DRE + DCF'!U$33</f>
        <v>27479222934.428318</v>
      </c>
      <c r="BT159" s="357">
        <f>((BI159+'DRE + DCF'!V$12)*(1+'DRE + DCF'!V$15)+'DRE + DCF'!V$18)*(1+'DRE + DCF'!V$25)*'DRE + DCF'!V$33</f>
        <v>30494478410.825974</v>
      </c>
      <c r="BU159" s="357">
        <f>((BJ159+'DRE + DCF'!W$12)*(1+'DRE + DCF'!W$15)+'DRE + DCF'!W$18)*(1+'DRE + DCF'!W$25)*'DRE + DCF'!W$33</f>
        <v>33766997449.656303</v>
      </c>
      <c r="BV159" s="357">
        <f>((BK159+'DRE + DCF'!X$12)*(1+'DRE + DCF'!X$15)+'DRE + DCF'!X$18)*(1+'DRE + DCF'!X$25)*'DRE + DCF'!X$33</f>
        <v>37345248611.961273</v>
      </c>
      <c r="BW159" s="357">
        <f>((BL159+'DRE + DCF'!Y$12)*(1+'DRE + DCF'!Y$15)+'DRE + DCF'!Y$18)*(1+'DRE + DCF'!Y$25)*'DRE + DCF'!Y$33</f>
        <v>41279404962.877007</v>
      </c>
      <c r="BX159" s="357">
        <f>((BM159+'DRE + DCF'!Z$12)*(1+'DRE + DCF'!Z$15)+'DRE + DCF'!Z$18)*(1+'DRE + DCF'!Z$25)*'DRE + DCF'!Z$33</f>
        <v>45617556651.599373</v>
      </c>
      <c r="BY159" s="357">
        <f>((BN159+'DRE + DCF'!AA$12)*(1+'DRE + DCF'!AA$15)+'DRE + DCF'!AA$18)*(1+'DRE + DCF'!AA$25)*'DRE + DCF'!AA$33</f>
        <v>50404048558.535759</v>
      </c>
      <c r="BZ159" s="357">
        <f>((BO159+'DRE + DCF'!AB$12)*(1+'DRE + DCF'!AB$15)+'DRE + DCF'!AB$18)*(1+'DRE + DCF'!AB$25)*'DRE + DCF'!AB$33</f>
        <v>55687181972.030968</v>
      </c>
      <c r="CA159" s="357">
        <f>((BP159+'DRE + DCF'!AC$12)*(1+'DRE + DCF'!AC$15)+'DRE + DCF'!AC$18)*(1+'DRE + DCF'!AC$25)*'DRE + DCF'!AC$33</f>
        <v>61522023473.696762</v>
      </c>
      <c r="CB159" s="357">
        <f>((BQ159+'DRE + DCF'!AD$12)*(1+'DRE + DCF'!AD$15)+'DRE + DCF'!AD$18)*(1+'DRE + DCF'!AD$25)*'DRE + DCF'!AD$33</f>
        <v>79424554446.010162</v>
      </c>
      <c r="CC159" s="357">
        <f>BR159*(1-DA$47)+('DRE + DCF'!N$53*10^6)</f>
        <v>200603035115.15936</v>
      </c>
      <c r="CD159" s="357">
        <f>BS159*(1-DB$47)+('DRE + DCF'!T$53*10^6)</f>
        <v>201817474318.96994</v>
      </c>
      <c r="CE159" s="357">
        <f>BT159*(1-DC$47)+('DRE + DCF'!U$53*10^6)</f>
        <v>220925023492.41483</v>
      </c>
      <c r="CF159" s="357">
        <f>BU159*(1-DD$47)+('DRE + DCF'!V$53*10^6)</f>
        <v>242081407083.53308</v>
      </c>
      <c r="CG159" s="357">
        <f>BV159*(1-DE$47)+('DRE + DCF'!W$53*10^6)</f>
        <v>265478151737.11868</v>
      </c>
      <c r="CH159" s="357">
        <f>BW159*(1-DF$47)+('DRE + DCF'!X$53*10^6)</f>
        <v>291338034281.05243</v>
      </c>
      <c r="CI159" s="357">
        <f>BX159*(1-DG$47)+('DRE + DCF'!Y$53*10^6)</f>
        <v>319913874210.52576</v>
      </c>
      <c r="CJ159" s="357">
        <f>BY159*(1-DH$47)+('DRE + DCF'!Z$53*10^6)</f>
        <v>351486227904.41748</v>
      </c>
      <c r="CK159" s="357">
        <f>BZ159*(1-DI$47)+('DRE + DCF'!AA$53*10^6)</f>
        <v>386365755768.43335</v>
      </c>
      <c r="CL159" s="357">
        <f>CA159*(1-DJ$47)+('DRE + DCF'!AB$53*10^6)</f>
        <v>424897398985.63184</v>
      </c>
      <c r="CM159" s="357">
        <f>CB159*(1-DK$47)+('DRE + DCF'!AC$53*10^6)</f>
        <v>474337088038.27905</v>
      </c>
      <c r="CN159" s="357">
        <f t="shared" si="142"/>
        <v>1152288203189.7236</v>
      </c>
      <c r="CO159" s="357">
        <f t="shared" si="143"/>
        <v>1223758742872.1758</v>
      </c>
      <c r="CP159" s="357">
        <f t="shared" si="144"/>
        <v>1168040176520.863</v>
      </c>
      <c r="CQ159" s="357">
        <f t="shared" si="145"/>
        <v>1308204997703.3667</v>
      </c>
      <c r="CR159" s="357">
        <f t="shared" si="146"/>
        <v>1465189597427.771</v>
      </c>
      <c r="CS159" s="357">
        <f t="shared" si="147"/>
        <v>1641012349119.1035</v>
      </c>
      <c r="CT159" s="357">
        <f t="shared" si="148"/>
        <v>1837933831013.3962</v>
      </c>
      <c r="CU159" s="357">
        <f t="shared" si="149"/>
        <v>2058485890735.0039</v>
      </c>
      <c r="CV159" s="357">
        <f t="shared" si="150"/>
        <v>2305504197623.2046</v>
      </c>
      <c r="CW159" s="357">
        <f t="shared" si="151"/>
        <v>2582164701337.9897</v>
      </c>
      <c r="CX159" s="358">
        <f t="shared" si="152"/>
        <v>2892024465498.5488</v>
      </c>
    </row>
    <row r="160" spans="4:102" ht="30" customHeight="1" x14ac:dyDescent="0.25">
      <c r="D160" s="355">
        <f t="shared" si="110"/>
        <v>1.6832271702817619E-2</v>
      </c>
      <c r="E160" s="64">
        <f t="shared" si="111"/>
        <v>7.6590430505578955E-3</v>
      </c>
      <c r="F160" s="64">
        <f t="shared" si="112"/>
        <v>3.187447433538157E-2</v>
      </c>
      <c r="G160" s="64">
        <f t="shared" si="113"/>
        <v>2.7783157536059505E-2</v>
      </c>
      <c r="H160" s="64">
        <f t="shared" si="114"/>
        <v>2.3926613189850482E-2</v>
      </c>
      <c r="I160" s="64">
        <f t="shared" si="115"/>
        <v>2.0273441156287708E-2</v>
      </c>
      <c r="J160" s="64">
        <f t="shared" si="116"/>
        <v>1.680107966957517E-2</v>
      </c>
      <c r="K160" s="64">
        <f t="shared" si="117"/>
        <v>1.3490694513116824E-2</v>
      </c>
      <c r="L160" s="64">
        <f t="shared" si="118"/>
        <v>1.0326226992966842E-2</v>
      </c>
      <c r="M160" s="64">
        <f t="shared" si="119"/>
        <v>7.2943120861989064E-3</v>
      </c>
      <c r="N160" s="64">
        <f t="shared" si="120"/>
        <v>6.760269516486922E-3</v>
      </c>
      <c r="O160" s="64">
        <f t="shared" si="109"/>
        <v>7.4500000000000052E-2</v>
      </c>
      <c r="P160" s="64">
        <f t="shared" si="109"/>
        <v>7.4500000000000052E-2</v>
      </c>
      <c r="Q160" s="64">
        <f t="shared" si="154"/>
        <v>7.4500000000000052E-2</v>
      </c>
      <c r="R160" s="64">
        <f t="shared" si="155"/>
        <v>7.4500000000000052E-2</v>
      </c>
      <c r="S160" s="64">
        <f t="shared" si="156"/>
        <v>7.4500000000000052E-2</v>
      </c>
      <c r="T160" s="64">
        <f t="shared" si="157"/>
        <v>7.4500000000000052E-2</v>
      </c>
      <c r="U160" s="64">
        <f t="shared" si="158"/>
        <v>7.4500000000000052E-2</v>
      </c>
      <c r="V160" s="64">
        <f t="shared" si="159"/>
        <v>7.4500000000000052E-2</v>
      </c>
      <c r="W160" s="64">
        <f t="shared" si="160"/>
        <v>7.4500000000000052E-2</v>
      </c>
      <c r="X160" s="64">
        <f t="shared" si="161"/>
        <v>7.4500000000000052E-2</v>
      </c>
      <c r="Y160" s="64">
        <f t="shared" si="162"/>
        <v>7.4500000000000052E-2</v>
      </c>
      <c r="Z160" s="64">
        <f t="shared" si="121"/>
        <v>0.17401974994462488</v>
      </c>
      <c r="AA160" s="64">
        <f t="shared" si="153"/>
        <v>0.16484652129236516</v>
      </c>
      <c r="AB160" s="64">
        <f t="shared" si="122"/>
        <v>0.18906195257718883</v>
      </c>
      <c r="AC160" s="64">
        <f t="shared" si="123"/>
        <v>0.18497063577786677</v>
      </c>
      <c r="AD160" s="64">
        <f t="shared" si="124"/>
        <v>0.18111409143165774</v>
      </c>
      <c r="AE160" s="64">
        <f t="shared" si="125"/>
        <v>0.17746091939809497</v>
      </c>
      <c r="AF160" s="64">
        <f t="shared" si="126"/>
        <v>0.17398855791138243</v>
      </c>
      <c r="AG160" s="64">
        <f t="shared" si="127"/>
        <v>0.17067817275492408</v>
      </c>
      <c r="AH160" s="64">
        <f t="shared" si="128"/>
        <v>0.1675137052347741</v>
      </c>
      <c r="AI160" s="64">
        <f t="shared" si="129"/>
        <v>0.16448179032800617</v>
      </c>
      <c r="AJ160" s="64">
        <f t="shared" si="130"/>
        <v>0.16394774775829418</v>
      </c>
      <c r="AK160" s="356">
        <f>(1+O160)*'Projeções - Receitas'!N$34</f>
        <v>1980499404987.0256</v>
      </c>
      <c r="AL160" s="356">
        <f>(1+P160)*'Projeções - Receitas'!T$34</f>
        <v>2086757065828.1245</v>
      </c>
      <c r="AM160" s="356">
        <f>(1+Q160)*'Projeções - Receitas'!U$34</f>
        <v>2337167913727.4995</v>
      </c>
      <c r="AN160" s="356">
        <f>(1+R160)*'Projeções - Receitas'!V$34</f>
        <v>2617628063374.7998</v>
      </c>
      <c r="AO160" s="356">
        <f>(1+S160)*'Projeções - Receitas'!W$34</f>
        <v>2931743430979.7764</v>
      </c>
      <c r="AP160" s="356">
        <f>(1+T160)*'Projeções - Receitas'!X$34</f>
        <v>3283552642697.3496</v>
      </c>
      <c r="AQ160" s="356">
        <f>(1+U160)*'Projeções - Receitas'!Y$34</f>
        <v>3677578959821.0317</v>
      </c>
      <c r="AR160" s="356">
        <f>(1+V160)*'Projeções - Receitas'!Z$34</f>
        <v>4118888434999.5562</v>
      </c>
      <c r="AS160" s="356">
        <f>(1+W160)*'Projeções - Receitas'!AA$34</f>
        <v>4613155047199.5039</v>
      </c>
      <c r="AT160" s="356">
        <f>(1+X160)*'Projeções - Receitas'!AB$34</f>
        <v>5166733652863.4443</v>
      </c>
      <c r="AU160" s="356">
        <f>(1+Y160)*'Projeções - Receitas'!AC$34</f>
        <v>5786741691207.0586</v>
      </c>
      <c r="AV160" s="357">
        <f t="shared" si="131"/>
        <v>1738187188526.7146</v>
      </c>
      <c r="AW160" s="357">
        <f t="shared" si="132"/>
        <v>1831444325737.5308</v>
      </c>
      <c r="AX160" s="357">
        <f t="shared" si="133"/>
        <v>2051217644826.0344</v>
      </c>
      <c r="AY160" s="357">
        <f t="shared" si="134"/>
        <v>2297363762205.1592</v>
      </c>
      <c r="AZ160" s="357">
        <f t="shared" si="135"/>
        <v>2573047413669.7783</v>
      </c>
      <c r="BA160" s="357">
        <f t="shared" si="136"/>
        <v>2881813103310.1519</v>
      </c>
      <c r="BB160" s="357">
        <f t="shared" si="137"/>
        <v>3227630675707.3706</v>
      </c>
      <c r="BC160" s="357">
        <f t="shared" si="138"/>
        <v>3614946356792.2554</v>
      </c>
      <c r="BD160" s="357">
        <f t="shared" si="139"/>
        <v>4048739919607.3271</v>
      </c>
      <c r="BE160" s="357">
        <f t="shared" si="140"/>
        <v>4534588709960.2061</v>
      </c>
      <c r="BF160" s="357">
        <f t="shared" si="141"/>
        <v>5078739355155.4316</v>
      </c>
      <c r="BG160" s="356">
        <f>(AK160*SUMPRODUCT(DA$10:DA$13,DA$28:DA$31)+AV160*SUMPRODUCT(DA$14:DA$23,DA$32:DA$41))*'Projeções - Receitas'!T$23+(AK160*DA$11*'Projeções - Receitas'!T$25)</f>
        <v>64733088548.525932</v>
      </c>
      <c r="BH160" s="356">
        <f>(AL160*SUMPRODUCT(DB$10:DB$13,DB$28:DB$31)+AW160*SUMPRODUCT(DB$14:DB$23,DB$32:DB$41))*'Projeções - Receitas'!U$23+(AL160*DB$11*'Projeções - Receitas'!U$25)</f>
        <v>52169917548.273087</v>
      </c>
      <c r="BI160" s="356">
        <f>(AM160*SUMPRODUCT(DC$10:DC$13,DC$28:DC$31)+AX160*SUMPRODUCT(DC$14:DC$23,DC$32:DC$41))*'Projeções - Receitas'!V$23+(AM160*DC$11*'Projeções - Receitas'!V$25)</f>
        <v>57725042305.362839</v>
      </c>
      <c r="BJ160" s="356">
        <f>(AN160*SUMPRODUCT(DD$10:DD$13,DD$28:DD$31)+AY160*SUMPRODUCT(DD$14:DD$23,DD$32:DD$41))*'Projeções - Receitas'!W$23+(AN160*DD$11*'Projeções - Receitas'!W$25)</f>
        <v>63814327062.026566</v>
      </c>
      <c r="BK160" s="356">
        <f>(AO160*SUMPRODUCT(DE$10:DE$13,DE$28:DE$31)+AZ160*SUMPRODUCT(DE$14:DE$23,DE$32:DE$41))*'Projeções - Receitas'!X$23+(AO160*DE$11*'Projeções - Receitas'!X$25)</f>
        <v>70513604078.728607</v>
      </c>
      <c r="BL160" s="356">
        <f>(AP160*SUMPRODUCT(DF$10:DF$13,DF$28:DF$31)+BA160*SUMPRODUCT(DF$14:DF$23,DF$32:DF$41))*'Projeções - Receitas'!Y$23+(AP160*DF$11*'Projeções - Receitas'!Y$25)</f>
        <v>77901781269.745834</v>
      </c>
      <c r="BM160" s="356">
        <f>(AQ160*SUMPRODUCT(DG$10:DG$13,DG$28:DG$31)+BB160*SUMPRODUCT(DG$14:DG$23,DG$32:DG$41))*'Projeções - Receitas'!Z$23+(AQ160*DG$11*'Projeções - Receitas'!Z$25)</f>
        <v>86054333748.882446</v>
      </c>
      <c r="BN160" s="356">
        <f>(AR160*SUMPRODUCT(DH$10:DH$13,DH$28:DH$31)+BC160*SUMPRODUCT(DH$14:DH$23,DH$32:DH$41))*'Projeções - Receitas'!AA$23+(AR160*DH$11*'Projeções - Receitas'!AA$25)</f>
        <v>95046647639.613708</v>
      </c>
      <c r="BO160" s="356">
        <f>(AS160*SUMPRODUCT(DI$10:DI$13,DI$28:DI$31)+BD160*SUMPRODUCT(DI$14:DI$23,DI$32:DI$41))*'Projeções - Receitas'!AB$23+(AS160*DI$11*'Projeções - Receitas'!AB$25)</f>
        <v>104962079410.32112</v>
      </c>
      <c r="BP160" s="356">
        <f>(AT160*SUMPRODUCT(DJ$10:DJ$13,DJ$28:DJ$31)+BE160*SUMPRODUCT(DJ$14:DJ$23,DJ$32:DJ$41))*'Projeções - Receitas'!AC$23+(AT160*DJ$11*'Projeções - Receitas'!AC$25)</f>
        <v>115894732875.25041</v>
      </c>
      <c r="BQ160" s="356">
        <f>(AU160*SUMPRODUCT(DK$10:DK$13,DK$28:DK$31)+BF160*SUMPRODUCT(DK$14:DK$23,DK$32:DK$41))*'Projeções - Receitas'!AD$23+(AU160*DK$11*'Projeções - Receitas'!AD$25)</f>
        <v>149846134831.65875</v>
      </c>
      <c r="BR160" s="357">
        <f>((BG160+'DRE + DCF'!T$12)*(1+'DRE + DCF'!T$15)+'DRE + DCF'!T$18)*(1+'DRE + DCF'!T$25)*'DRE + DCF'!T$33</f>
        <v>36040527180.446884</v>
      </c>
      <c r="BS160" s="357">
        <f>((BH160+'DRE + DCF'!U$12)*(1+'DRE + DCF'!U$15)+'DRE + DCF'!U$18)*(1+'DRE + DCF'!U$25)*'DRE + DCF'!U$33</f>
        <v>27493912465.713638</v>
      </c>
      <c r="BT160" s="357">
        <f>((BI160+'DRE + DCF'!V$12)*(1+'DRE + DCF'!V$15)+'DRE + DCF'!V$18)*(1+'DRE + DCF'!V$25)*'DRE + DCF'!V$33</f>
        <v>30510713648.531136</v>
      </c>
      <c r="BU160" s="357">
        <f>((BJ160+'DRE + DCF'!W$12)*(1+'DRE + DCF'!W$15)+'DRE + DCF'!W$18)*(1+'DRE + DCF'!W$25)*'DRE + DCF'!W$33</f>
        <v>33784924904.120255</v>
      </c>
      <c r="BV160" s="357">
        <f>((BK160+'DRE + DCF'!X$12)*(1+'DRE + DCF'!X$15)+'DRE + DCF'!X$18)*(1+'DRE + DCF'!X$25)*'DRE + DCF'!X$33</f>
        <v>37365035560.624466</v>
      </c>
      <c r="BW160" s="357">
        <f>((BL160+'DRE + DCF'!Y$12)*(1+'DRE + DCF'!Y$15)+'DRE + DCF'!Y$18)*(1+'DRE + DCF'!Y$25)*'DRE + DCF'!Y$33</f>
        <v>41301240215.386322</v>
      </c>
      <c r="BX160" s="357">
        <f>((BM160+'DRE + DCF'!Z$12)*(1+'DRE + DCF'!Z$15)+'DRE + DCF'!Z$18)*(1+'DRE + DCF'!Z$25)*'DRE + DCF'!Z$33</f>
        <v>45641649487.809013</v>
      </c>
      <c r="BY160" s="357">
        <f>((BN160+'DRE + DCF'!AA$12)*(1+'DRE + DCF'!AA$15)+'DRE + DCF'!AA$18)*(1+'DRE + DCF'!AA$25)*'DRE + DCF'!AA$33</f>
        <v>50430628607.100937</v>
      </c>
      <c r="BZ160" s="357">
        <f>((BO160+'DRE + DCF'!AB$12)*(1+'DRE + DCF'!AB$15)+'DRE + DCF'!AB$18)*(1+'DRE + DCF'!AB$25)*'DRE + DCF'!AB$33</f>
        <v>55716501340.382072</v>
      </c>
      <c r="CA160" s="357">
        <f>((BP160+'DRE + DCF'!AC$12)*(1+'DRE + DCF'!AC$15)+'DRE + DCF'!AC$18)*(1+'DRE + DCF'!AC$25)*'DRE + DCF'!AC$33</f>
        <v>61554359640.092453</v>
      </c>
      <c r="CB160" s="357">
        <f>((BQ160+'DRE + DCF'!AD$12)*(1+'DRE + DCF'!AD$15)+'DRE + DCF'!AD$18)*(1+'DRE + DCF'!AD$25)*'DRE + DCF'!AD$33</f>
        <v>79465463659.228012</v>
      </c>
      <c r="CC160" s="357">
        <f>BR160*(1-DA$47)+('DRE + DCF'!N$53*10^6)</f>
        <v>200614257359.83841</v>
      </c>
      <c r="CD160" s="357">
        <f>BS160*(1-DB$47)+('DRE + DCF'!T$53*10^6)</f>
        <v>201826288037.74115</v>
      </c>
      <c r="CE160" s="357">
        <f>BT160*(1-DC$47)+('DRE + DCF'!U$53*10^6)</f>
        <v>220934764635.03793</v>
      </c>
      <c r="CF160" s="357">
        <f>BU160*(1-DD$47)+('DRE + DCF'!V$53*10^6)</f>
        <v>242092163556.21143</v>
      </c>
      <c r="CG160" s="357">
        <f>BV160*(1-DE$47)+('DRE + DCF'!W$53*10^6)</f>
        <v>265490023906.31659</v>
      </c>
      <c r="CH160" s="357">
        <f>BW160*(1-DF$47)+('DRE + DCF'!X$53*10^6)</f>
        <v>291351135432.55804</v>
      </c>
      <c r="CI160" s="357">
        <f>BX160*(1-DG$47)+('DRE + DCF'!Y$53*10^6)</f>
        <v>319928329912.25159</v>
      </c>
      <c r="CJ160" s="357">
        <f>BY160*(1-DH$47)+('DRE + DCF'!Z$53*10^6)</f>
        <v>351502175933.55658</v>
      </c>
      <c r="CK160" s="357">
        <f>BZ160*(1-DI$47)+('DRE + DCF'!AA$53*10^6)</f>
        <v>386383347389.44403</v>
      </c>
      <c r="CL160" s="357">
        <f>CA160*(1-DJ$47)+('DRE + DCF'!AB$53*10^6)</f>
        <v>424916800685.46924</v>
      </c>
      <c r="CM160" s="357">
        <f>CB160*(1-DK$47)+('DRE + DCF'!AC$53*10^6)</f>
        <v>474361633566.20978</v>
      </c>
      <c r="CN160" s="357">
        <f t="shared" si="142"/>
        <v>1152824650211.6926</v>
      </c>
      <c r="CO160" s="357">
        <f t="shared" si="143"/>
        <v>1224328462957.3115</v>
      </c>
      <c r="CP160" s="357">
        <f t="shared" si="144"/>
        <v>1168583956863.7498</v>
      </c>
      <c r="CQ160" s="357">
        <f t="shared" si="145"/>
        <v>1308814031687.3999</v>
      </c>
      <c r="CR160" s="357">
        <f t="shared" si="146"/>
        <v>1465871715489.8882</v>
      </c>
      <c r="CS160" s="357">
        <f t="shared" si="147"/>
        <v>1641776321348.6748</v>
      </c>
      <c r="CT160" s="357">
        <f t="shared" si="148"/>
        <v>1838789479910.5159</v>
      </c>
      <c r="CU160" s="357">
        <f t="shared" si="149"/>
        <v>2059444217499.7781</v>
      </c>
      <c r="CV160" s="357">
        <f t="shared" si="150"/>
        <v>2306577523599.752</v>
      </c>
      <c r="CW160" s="357">
        <f t="shared" si="151"/>
        <v>2583366826431.7222</v>
      </c>
      <c r="CX160" s="358">
        <f t="shared" si="152"/>
        <v>2893370845603.5293</v>
      </c>
    </row>
    <row r="161" spans="4:102" ht="30" customHeight="1" x14ac:dyDescent="0.25">
      <c r="D161" s="355">
        <f t="shared" si="110"/>
        <v>1.6761062319963022E-2</v>
      </c>
      <c r="E161" s="64">
        <f t="shared" si="111"/>
        <v>7.5895657204809452E-3</v>
      </c>
      <c r="F161" s="64">
        <f t="shared" si="112"/>
        <v>3.179487051809593E-2</v>
      </c>
      <c r="G161" s="64">
        <f t="shared" si="113"/>
        <v>2.7705339347858932E-2</v>
      </c>
      <c r="H161" s="64">
        <f t="shared" si="114"/>
        <v>2.3850469361157117E-2</v>
      </c>
      <c r="I161" s="64">
        <f t="shared" si="115"/>
        <v>2.0198877346055744E-2</v>
      </c>
      <c r="J161" s="64">
        <f t="shared" si="116"/>
        <v>1.6728012634059597E-2</v>
      </c>
      <c r="K161" s="64">
        <f t="shared" si="117"/>
        <v>1.3419049565683822E-2</v>
      </c>
      <c r="L161" s="64">
        <f t="shared" si="118"/>
        <v>1.025593681441786E-2</v>
      </c>
      <c r="M161" s="64">
        <f t="shared" si="119"/>
        <v>7.2253156728230017E-3</v>
      </c>
      <c r="N161" s="64">
        <f t="shared" si="120"/>
        <v>6.6924941717433628E-3</v>
      </c>
      <c r="O161" s="64">
        <f t="shared" si="109"/>
        <v>7.5000000000000053E-2</v>
      </c>
      <c r="P161" s="64">
        <f t="shared" si="109"/>
        <v>7.5000000000000053E-2</v>
      </c>
      <c r="Q161" s="64">
        <f t="shared" si="154"/>
        <v>7.5000000000000053E-2</v>
      </c>
      <c r="R161" s="64">
        <f t="shared" si="155"/>
        <v>7.5000000000000053E-2</v>
      </c>
      <c r="S161" s="64">
        <f t="shared" si="156"/>
        <v>7.5000000000000053E-2</v>
      </c>
      <c r="T161" s="64">
        <f t="shared" si="157"/>
        <v>7.5000000000000053E-2</v>
      </c>
      <c r="U161" s="64">
        <f t="shared" si="158"/>
        <v>7.5000000000000053E-2</v>
      </c>
      <c r="V161" s="64">
        <f t="shared" si="159"/>
        <v>7.5000000000000053E-2</v>
      </c>
      <c r="W161" s="64">
        <f t="shared" si="160"/>
        <v>7.5000000000000053E-2</v>
      </c>
      <c r="X161" s="64">
        <f t="shared" si="161"/>
        <v>7.5000000000000053E-2</v>
      </c>
      <c r="Y161" s="64">
        <f t="shared" si="162"/>
        <v>7.5000000000000053E-2</v>
      </c>
      <c r="Z161" s="64">
        <f t="shared" si="121"/>
        <v>0.17394854056177028</v>
      </c>
      <c r="AA161" s="64">
        <f t="shared" si="153"/>
        <v>0.16477704396228821</v>
      </c>
      <c r="AB161" s="64">
        <f t="shared" si="122"/>
        <v>0.18898234875990319</v>
      </c>
      <c r="AC161" s="64">
        <f t="shared" si="123"/>
        <v>0.18489281758966619</v>
      </c>
      <c r="AD161" s="64">
        <f t="shared" si="124"/>
        <v>0.18103794760296438</v>
      </c>
      <c r="AE161" s="64">
        <f t="shared" si="125"/>
        <v>0.177386355587863</v>
      </c>
      <c r="AF161" s="64">
        <f t="shared" si="126"/>
        <v>0.17391549087586686</v>
      </c>
      <c r="AG161" s="64">
        <f t="shared" si="127"/>
        <v>0.17060652780749108</v>
      </c>
      <c r="AH161" s="64">
        <f t="shared" si="128"/>
        <v>0.16744341505622512</v>
      </c>
      <c r="AI161" s="64">
        <f t="shared" si="129"/>
        <v>0.16441279391463026</v>
      </c>
      <c r="AJ161" s="64">
        <f t="shared" si="130"/>
        <v>0.16387997241355062</v>
      </c>
      <c r="AK161" s="356">
        <f>(1+O161)*'Projeções - Receitas'!N$34</f>
        <v>1981420996148.0247</v>
      </c>
      <c r="AL161" s="356">
        <f>(1+P161)*'Projeções - Receitas'!T$34</f>
        <v>2087728102154.708</v>
      </c>
      <c r="AM161" s="356">
        <f>(1+Q161)*'Projeções - Receitas'!U$34</f>
        <v>2338255474413.2729</v>
      </c>
      <c r="AN161" s="356">
        <f>(1+R161)*'Projeções - Receitas'!V$34</f>
        <v>2618846131342.8662</v>
      </c>
      <c r="AO161" s="356">
        <f>(1+S161)*'Projeções - Receitas'!W$34</f>
        <v>2933107667104.0107</v>
      </c>
      <c r="AP161" s="356">
        <f>(1+T161)*'Projeções - Receitas'!X$34</f>
        <v>3285080587156.4917</v>
      </c>
      <c r="AQ161" s="356">
        <f>(1+U161)*'Projeções - Receitas'!Y$34</f>
        <v>3679290257615.2715</v>
      </c>
      <c r="AR161" s="356">
        <f>(1+V161)*'Projeções - Receitas'!Z$34</f>
        <v>4120805088529.104</v>
      </c>
      <c r="AS161" s="356">
        <f>(1+W161)*'Projeções - Receitas'!AA$34</f>
        <v>4615301699152.5977</v>
      </c>
      <c r="AT161" s="356">
        <f>(1+X161)*'Projeções - Receitas'!AB$34</f>
        <v>5169137903050.9102</v>
      </c>
      <c r="AU161" s="356">
        <f>(1+Y161)*'Projeções - Receitas'!AC$34</f>
        <v>5789434451417.0205</v>
      </c>
      <c r="AV161" s="357">
        <f t="shared" si="131"/>
        <v>1738996023886.6619</v>
      </c>
      <c r="AW161" s="357">
        <f t="shared" si="132"/>
        <v>1832296556694.1326</v>
      </c>
      <c r="AX161" s="357">
        <f t="shared" si="133"/>
        <v>2052172143497.4285</v>
      </c>
      <c r="AY161" s="357">
        <f t="shared" si="134"/>
        <v>2298432800717.1206</v>
      </c>
      <c r="AZ161" s="357">
        <f t="shared" si="135"/>
        <v>2574244736803.1753</v>
      </c>
      <c r="BA161" s="357">
        <f t="shared" si="136"/>
        <v>2883154105219.5562</v>
      </c>
      <c r="BB161" s="357">
        <f t="shared" si="137"/>
        <v>3229132597845.9033</v>
      </c>
      <c r="BC161" s="357">
        <f t="shared" si="138"/>
        <v>3616628509587.4121</v>
      </c>
      <c r="BD161" s="357">
        <f t="shared" si="139"/>
        <v>4050623930737.9023</v>
      </c>
      <c r="BE161" s="357">
        <f t="shared" si="140"/>
        <v>4536698802426.4512</v>
      </c>
      <c r="BF161" s="357">
        <f t="shared" si="141"/>
        <v>5081102658717.626</v>
      </c>
      <c r="BG161" s="356">
        <f>(AK161*SUMPRODUCT(DA$10:DA$13,DA$28:DA$31)+AV161*SUMPRODUCT(DA$14:DA$23,DA$32:DA$41))*'Projeções - Receitas'!T$23+(AK161*DA$11*'Projeções - Receitas'!T$25)</f>
        <v>64763210972.23394</v>
      </c>
      <c r="BH161" s="356">
        <f>(AL161*SUMPRODUCT(DB$10:DB$13,DB$28:DB$31)+AW161*SUMPRODUCT(DB$14:DB$23,DB$32:DB$41))*'Projeções - Receitas'!U$23+(AL161*DB$11*'Projeções - Receitas'!U$25)</f>
        <v>52194193917.537033</v>
      </c>
      <c r="BI161" s="356">
        <f>(AM161*SUMPRODUCT(DC$10:DC$13,DC$28:DC$31)+AX161*SUMPRODUCT(DC$14:DC$23,DC$32:DC$41))*'Projeções - Receitas'!V$23+(AM161*DC$11*'Projeções - Receitas'!V$25)</f>
        <v>57751903655.900452</v>
      </c>
      <c r="BJ161" s="356">
        <f>(AN161*SUMPRODUCT(DD$10:DD$13,DD$28:DD$31)+AY161*SUMPRODUCT(DD$14:DD$23,DD$32:DD$41))*'Projeções - Receitas'!W$23+(AN161*DD$11*'Projeções - Receitas'!W$25)</f>
        <v>63844021955.959518</v>
      </c>
      <c r="BK161" s="356">
        <f>(AO161*SUMPRODUCT(DE$10:DE$13,DE$28:DE$31)+AZ161*SUMPRODUCT(DE$14:DE$23,DE$32:DE$41))*'Projeções - Receitas'!X$23+(AO161*DE$11*'Projeções - Receitas'!X$25)</f>
        <v>70546416365.410156</v>
      </c>
      <c r="BL161" s="356">
        <f>(AP161*SUMPRODUCT(DF$10:DF$13,DF$28:DF$31)+BA161*SUMPRODUCT(DF$14:DF$23,DF$32:DF$41))*'Projeções - Receitas'!Y$23+(AP161*DF$11*'Projeções - Receitas'!Y$25)</f>
        <v>77938031516.963028</v>
      </c>
      <c r="BM161" s="356">
        <f>(AQ161*SUMPRODUCT(DG$10:DG$13,DG$28:DG$31)+BB161*SUMPRODUCT(DG$14:DG$23,DG$32:DG$41))*'Projeções - Receitas'!Z$23+(AQ161*DG$11*'Projeções - Receitas'!Z$25)</f>
        <v>86094377645.461716</v>
      </c>
      <c r="BN161" s="356">
        <f>(AR161*SUMPRODUCT(DH$10:DH$13,DH$28:DH$31)+BC161*SUMPRODUCT(DH$14:DH$23,DH$32:DH$41))*'Projeções - Receitas'!AA$23+(AR161*DH$11*'Projeções - Receitas'!AA$25)</f>
        <v>95090875954.010895</v>
      </c>
      <c r="BO161" s="356">
        <f>(AS161*SUMPRODUCT(DI$10:DI$13,DI$28:DI$31)+BD161*SUMPRODUCT(DI$14:DI$23,DI$32:DI$41))*'Projeções - Receitas'!AB$23+(AS161*DI$11*'Projeções - Receitas'!AB$25)</f>
        <v>105010921699.4837</v>
      </c>
      <c r="BP161" s="356">
        <f>(AT161*SUMPRODUCT(DJ$10:DJ$13,DJ$28:DJ$31)+BE161*SUMPRODUCT(DJ$14:DJ$23,DJ$32:DJ$41))*'Projeções - Receitas'!AC$23+(AT161*DJ$11*'Projeções - Receitas'!AC$25)</f>
        <v>115948662485.70883</v>
      </c>
      <c r="BQ161" s="356">
        <f>(AU161*SUMPRODUCT(DK$10:DK$13,DK$28:DK$31)+BF161*SUMPRODUCT(DK$14:DK$23,DK$32:DK$41))*'Projeções - Receitas'!AD$23+(AU161*DK$11*'Projeções - Receitas'!AD$25)</f>
        <v>149915863140.09607</v>
      </c>
      <c r="BR161" s="357">
        <f>((BG161+'DRE + DCF'!T$12)*(1+'DRE + DCF'!T$15)+'DRE + DCF'!T$18)*(1+'DRE + DCF'!T$25)*'DRE + DCF'!T$33</f>
        <v>36058973816.350426</v>
      </c>
      <c r="BS161" s="357">
        <f>((BH161+'DRE + DCF'!U$12)*(1+'DRE + DCF'!U$15)+'DRE + DCF'!U$18)*(1+'DRE + DCF'!U$25)*'DRE + DCF'!U$33</f>
        <v>27508601996.998928</v>
      </c>
      <c r="BT161" s="357">
        <f>((BI161+'DRE + DCF'!V$12)*(1+'DRE + DCF'!V$15)+'DRE + DCF'!V$18)*(1+'DRE + DCF'!V$25)*'DRE + DCF'!V$33</f>
        <v>30526948886.236282</v>
      </c>
      <c r="BU161" s="357">
        <f>((BJ161+'DRE + DCF'!W$12)*(1+'DRE + DCF'!W$15)+'DRE + DCF'!W$18)*(1+'DRE + DCF'!W$25)*'DRE + DCF'!W$33</f>
        <v>33802852358.584148</v>
      </c>
      <c r="BV161" s="357">
        <f>((BK161+'DRE + DCF'!X$12)*(1+'DRE + DCF'!X$15)+'DRE + DCF'!X$18)*(1+'DRE + DCF'!X$25)*'DRE + DCF'!X$33</f>
        <v>37384822509.287621</v>
      </c>
      <c r="BW161" s="357">
        <f>((BL161+'DRE + DCF'!Y$12)*(1+'DRE + DCF'!Y$15)+'DRE + DCF'!Y$18)*(1+'DRE + DCF'!Y$25)*'DRE + DCF'!Y$33</f>
        <v>41323075467.89563</v>
      </c>
      <c r="BX161" s="357">
        <f>((BM161+'DRE + DCF'!Z$12)*(1+'DRE + DCF'!Z$15)+'DRE + DCF'!Z$18)*(1+'DRE + DCF'!Z$25)*'DRE + DCF'!Z$33</f>
        <v>45665742324.018608</v>
      </c>
      <c r="BY161" s="357">
        <f>((BN161+'DRE + DCF'!AA$12)*(1+'DRE + DCF'!AA$15)+'DRE + DCF'!AA$18)*(1+'DRE + DCF'!AA$25)*'DRE + DCF'!AA$33</f>
        <v>50457208655.666077</v>
      </c>
      <c r="BZ161" s="357">
        <f>((BO161+'DRE + DCF'!AB$12)*(1+'DRE + DCF'!AB$15)+'DRE + DCF'!AB$18)*(1+'DRE + DCF'!AB$25)*'DRE + DCF'!AB$33</f>
        <v>55745820708.7332</v>
      </c>
      <c r="CA161" s="357">
        <f>((BP161+'DRE + DCF'!AC$12)*(1+'DRE + DCF'!AC$15)+'DRE + DCF'!AC$18)*(1+'DRE + DCF'!AC$25)*'DRE + DCF'!AC$33</f>
        <v>61586695806.488106</v>
      </c>
      <c r="CB161" s="357">
        <f>((BQ161+'DRE + DCF'!AD$12)*(1+'DRE + DCF'!AD$15)+'DRE + DCF'!AD$18)*(1+'DRE + DCF'!AD$25)*'DRE + DCF'!AD$33</f>
        <v>79506372872.445786</v>
      </c>
      <c r="CC161" s="357">
        <f>BR161*(1-DA$47)+('DRE + DCF'!N$53*10^6)</f>
        <v>200625479604.51746</v>
      </c>
      <c r="CD161" s="357">
        <f>BS161*(1-DB$47)+('DRE + DCF'!T$53*10^6)</f>
        <v>201835101756.51233</v>
      </c>
      <c r="CE161" s="357">
        <f>BT161*(1-DC$47)+('DRE + DCF'!U$53*10^6)</f>
        <v>220944505777.66101</v>
      </c>
      <c r="CF161" s="357">
        <f>BU161*(1-DD$47)+('DRE + DCF'!V$53*10^6)</f>
        <v>242102920028.88977</v>
      </c>
      <c r="CG161" s="357">
        <f>BV161*(1-DE$47)+('DRE + DCF'!W$53*10^6)</f>
        <v>265501896075.5145</v>
      </c>
      <c r="CH161" s="357">
        <f>BW161*(1-DF$47)+('DRE + DCF'!X$53*10^6)</f>
        <v>291364236584.0636</v>
      </c>
      <c r="CI161" s="357">
        <f>BX161*(1-DG$47)+('DRE + DCF'!Y$53*10^6)</f>
        <v>319942785613.97729</v>
      </c>
      <c r="CJ161" s="357">
        <f>BY161*(1-DH$47)+('DRE + DCF'!Z$53*10^6)</f>
        <v>351518123962.69568</v>
      </c>
      <c r="CK161" s="357">
        <f>BZ161*(1-DI$47)+('DRE + DCF'!AA$53*10^6)</f>
        <v>386400939010.45471</v>
      </c>
      <c r="CL161" s="357">
        <f>CA161*(1-DJ$47)+('DRE + DCF'!AB$53*10^6)</f>
        <v>424936202385.30664</v>
      </c>
      <c r="CM161" s="357">
        <f>CB161*(1-DK$47)+('DRE + DCF'!AC$53*10^6)</f>
        <v>474386179094.14044</v>
      </c>
      <c r="CN161" s="357">
        <f t="shared" si="142"/>
        <v>1153361097233.6616</v>
      </c>
      <c r="CO161" s="357">
        <f t="shared" si="143"/>
        <v>1224898183042.4475</v>
      </c>
      <c r="CP161" s="357">
        <f t="shared" si="144"/>
        <v>1169127737206.6365</v>
      </c>
      <c r="CQ161" s="357">
        <f t="shared" si="145"/>
        <v>1309423065671.4331</v>
      </c>
      <c r="CR161" s="357">
        <f t="shared" si="146"/>
        <v>1466553833552.0054</v>
      </c>
      <c r="CS161" s="357">
        <f t="shared" si="147"/>
        <v>1642540293578.2458</v>
      </c>
      <c r="CT161" s="357">
        <f t="shared" si="148"/>
        <v>1839645128807.6357</v>
      </c>
      <c r="CU161" s="357">
        <f t="shared" si="149"/>
        <v>2060402544264.552</v>
      </c>
      <c r="CV161" s="357">
        <f t="shared" si="150"/>
        <v>2307650849576.2988</v>
      </c>
      <c r="CW161" s="357">
        <f t="shared" si="151"/>
        <v>2584568951525.4551</v>
      </c>
      <c r="CX161" s="358">
        <f t="shared" si="152"/>
        <v>2894717225708.5103</v>
      </c>
    </row>
    <row r="162" spans="4:102" ht="30" customHeight="1" x14ac:dyDescent="0.25">
      <c r="D162" s="355">
        <f t="shared" si="110"/>
        <v>1.6689919147599153E-2</v>
      </c>
      <c r="E162" s="64">
        <f t="shared" si="111"/>
        <v>7.5201529904319608E-3</v>
      </c>
      <c r="F162" s="64">
        <f t="shared" si="112"/>
        <v>3.1715340716446938E-2</v>
      </c>
      <c r="G162" s="64">
        <f t="shared" si="113"/>
        <v>2.7627593515016952E-2</v>
      </c>
      <c r="H162" s="64">
        <f t="shared" si="114"/>
        <v>2.3774396331002701E-2</v>
      </c>
      <c r="I162" s="64">
        <f t="shared" si="115"/>
        <v>2.0124382865261442E-2</v>
      </c>
      <c r="J162" s="64">
        <f t="shared" si="116"/>
        <v>1.6655013536280489E-2</v>
      </c>
      <c r="K162" s="64">
        <f t="shared" si="117"/>
        <v>1.3347471233729563E-2</v>
      </c>
      <c r="L162" s="64">
        <f t="shared" si="118"/>
        <v>1.0185711991683388E-2</v>
      </c>
      <c r="M162" s="64">
        <f t="shared" si="119"/>
        <v>7.1563834123186398E-3</v>
      </c>
      <c r="N162" s="64">
        <f t="shared" si="120"/>
        <v>6.6247818445216156E-3</v>
      </c>
      <c r="O162" s="64">
        <f t="shared" si="109"/>
        <v>7.5500000000000053E-2</v>
      </c>
      <c r="P162" s="64">
        <f t="shared" si="109"/>
        <v>7.5500000000000053E-2</v>
      </c>
      <c r="Q162" s="64">
        <f t="shared" si="154"/>
        <v>7.5500000000000053E-2</v>
      </c>
      <c r="R162" s="64">
        <f t="shared" si="155"/>
        <v>7.5500000000000053E-2</v>
      </c>
      <c r="S162" s="64">
        <f t="shared" si="156"/>
        <v>7.5500000000000053E-2</v>
      </c>
      <c r="T162" s="64">
        <f t="shared" si="157"/>
        <v>7.5500000000000053E-2</v>
      </c>
      <c r="U162" s="64">
        <f t="shared" si="158"/>
        <v>7.5500000000000053E-2</v>
      </c>
      <c r="V162" s="64">
        <f t="shared" si="159"/>
        <v>7.5500000000000053E-2</v>
      </c>
      <c r="W162" s="64">
        <f t="shared" si="160"/>
        <v>7.5500000000000053E-2</v>
      </c>
      <c r="X162" s="64">
        <f t="shared" si="161"/>
        <v>7.5500000000000053E-2</v>
      </c>
      <c r="Y162" s="64">
        <f t="shared" si="162"/>
        <v>7.5500000000000053E-2</v>
      </c>
      <c r="Z162" s="64">
        <f t="shared" si="121"/>
        <v>0.17387739738940641</v>
      </c>
      <c r="AA162" s="64">
        <f t="shared" si="153"/>
        <v>0.16470763123223922</v>
      </c>
      <c r="AB162" s="64">
        <f t="shared" si="122"/>
        <v>0.1889028189582542</v>
      </c>
      <c r="AC162" s="64">
        <f t="shared" si="123"/>
        <v>0.18481507175682421</v>
      </c>
      <c r="AD162" s="64">
        <f t="shared" si="124"/>
        <v>0.18096187457280996</v>
      </c>
      <c r="AE162" s="64">
        <f t="shared" si="125"/>
        <v>0.1773118611070687</v>
      </c>
      <c r="AF162" s="64">
        <f t="shared" si="126"/>
        <v>0.17384249177808775</v>
      </c>
      <c r="AG162" s="64">
        <f t="shared" si="127"/>
        <v>0.17053494947553682</v>
      </c>
      <c r="AH162" s="64">
        <f t="shared" si="128"/>
        <v>0.16737319023349065</v>
      </c>
      <c r="AI162" s="64">
        <f t="shared" si="129"/>
        <v>0.1643438616541259</v>
      </c>
      <c r="AJ162" s="64">
        <f t="shared" si="130"/>
        <v>0.16381226008632888</v>
      </c>
      <c r="AK162" s="356">
        <f>(1+O162)*'Projeções - Receitas'!N$34</f>
        <v>1982342587309.0242</v>
      </c>
      <c r="AL162" s="356">
        <f>(1+P162)*'Projeções - Receitas'!T$34</f>
        <v>2088699138481.292</v>
      </c>
      <c r="AM162" s="356">
        <f>(1+Q162)*'Projeções - Receitas'!U$34</f>
        <v>2339343035099.0474</v>
      </c>
      <c r="AN162" s="356">
        <f>(1+R162)*'Projeções - Receitas'!V$34</f>
        <v>2620064199310.9331</v>
      </c>
      <c r="AO162" s="356">
        <f>(1+S162)*'Projeções - Receitas'!W$34</f>
        <v>2934471903228.2456</v>
      </c>
      <c r="AP162" s="356">
        <f>(1+T162)*'Projeções - Receitas'!X$34</f>
        <v>3286608531615.6348</v>
      </c>
      <c r="AQ162" s="356">
        <f>(1+U162)*'Projeções - Receitas'!Y$34</f>
        <v>3681001555409.5117</v>
      </c>
      <c r="AR162" s="356">
        <f>(1+V162)*'Projeções - Receitas'!Z$34</f>
        <v>4122721742058.6533</v>
      </c>
      <c r="AS162" s="356">
        <f>(1+W162)*'Projeções - Receitas'!AA$34</f>
        <v>4617448351105.6924</v>
      </c>
      <c r="AT162" s="356">
        <f>(1+X162)*'Projeções - Receitas'!AB$34</f>
        <v>5171542153238.376</v>
      </c>
      <c r="AU162" s="356">
        <f>(1+Y162)*'Projeções - Receitas'!AC$34</f>
        <v>5792127211626.9824</v>
      </c>
      <c r="AV162" s="357">
        <f t="shared" si="131"/>
        <v>1739804859246.6094</v>
      </c>
      <c r="AW162" s="357">
        <f t="shared" si="132"/>
        <v>1833148787650.7349</v>
      </c>
      <c r="AX162" s="357">
        <f t="shared" si="133"/>
        <v>2053126642168.8232</v>
      </c>
      <c r="AY162" s="357">
        <f t="shared" si="134"/>
        <v>2299501839229.082</v>
      </c>
      <c r="AZ162" s="357">
        <f t="shared" si="135"/>
        <v>2575442059936.5728</v>
      </c>
      <c r="BA162" s="357">
        <f t="shared" si="136"/>
        <v>2884495107128.9609</v>
      </c>
      <c r="BB162" s="357">
        <f t="shared" si="137"/>
        <v>3230634519984.437</v>
      </c>
      <c r="BC162" s="357">
        <f t="shared" si="138"/>
        <v>3618310662382.5698</v>
      </c>
      <c r="BD162" s="357">
        <f t="shared" si="139"/>
        <v>4052507941868.4785</v>
      </c>
      <c r="BE162" s="357">
        <f t="shared" si="140"/>
        <v>4538808894892.6963</v>
      </c>
      <c r="BF162" s="357">
        <f t="shared" si="141"/>
        <v>5083465962279.8213</v>
      </c>
      <c r="BG162" s="356">
        <f>(AK162*SUMPRODUCT(DA$10:DA$13,DA$28:DA$31)+AV162*SUMPRODUCT(DA$14:DA$23,DA$32:DA$41))*'Projeções - Receitas'!T$23+(AK162*DA$11*'Projeções - Receitas'!T$25)</f>
        <v>64793333395.941971</v>
      </c>
      <c r="BH162" s="356">
        <f>(AL162*SUMPRODUCT(DB$10:DB$13,DB$28:DB$31)+AW162*SUMPRODUCT(DB$14:DB$23,DB$32:DB$41))*'Projeções - Receitas'!U$23+(AL162*DB$11*'Projeções - Receitas'!U$25)</f>
        <v>52218470286.80101</v>
      </c>
      <c r="BI162" s="356">
        <f>(AM162*SUMPRODUCT(DC$10:DC$13,DC$28:DC$31)+AX162*SUMPRODUCT(DC$14:DC$23,DC$32:DC$41))*'Projeções - Receitas'!V$23+(AM162*DC$11*'Projeções - Receitas'!V$25)</f>
        <v>57778765006.438118</v>
      </c>
      <c r="BJ162" s="356">
        <f>(AN162*SUMPRODUCT(DD$10:DD$13,DD$28:DD$31)+AY162*SUMPRODUCT(DD$14:DD$23,DD$32:DD$41))*'Projeções - Receitas'!W$23+(AN162*DD$11*'Projeções - Receitas'!W$25)</f>
        <v>63873716849.89254</v>
      </c>
      <c r="BK162" s="356">
        <f>(AO162*SUMPRODUCT(DE$10:DE$13,DE$28:DE$31)+AZ162*SUMPRODUCT(DE$14:DE$23,DE$32:DE$41))*'Projeções - Receitas'!X$23+(AO162*DE$11*'Projeções - Receitas'!X$25)</f>
        <v>70579228652.091675</v>
      </c>
      <c r="BL162" s="356">
        <f>(AP162*SUMPRODUCT(DF$10:DF$13,DF$28:DF$31)+BA162*SUMPRODUCT(DF$14:DF$23,DF$32:DF$41))*'Projeções - Receitas'!Y$23+(AP162*DF$11*'Projeções - Receitas'!Y$25)</f>
        <v>77974281764.180252</v>
      </c>
      <c r="BM162" s="356">
        <f>(AQ162*SUMPRODUCT(DG$10:DG$13,DG$28:DG$31)+BB162*SUMPRODUCT(DG$14:DG$23,DG$32:DG$41))*'Projeções - Receitas'!Z$23+(AQ162*DG$11*'Projeções - Receitas'!Z$25)</f>
        <v>86134421542.041046</v>
      </c>
      <c r="BN162" s="356">
        <f>(AR162*SUMPRODUCT(DH$10:DH$13,DH$28:DH$31)+BC162*SUMPRODUCT(DH$14:DH$23,DH$32:DH$41))*'Projeções - Receitas'!AA$23+(AR162*DH$11*'Projeções - Receitas'!AA$25)</f>
        <v>95135104268.408127</v>
      </c>
      <c r="BO162" s="356">
        <f>(AS162*SUMPRODUCT(DI$10:DI$13,DI$28:DI$31)+BD162*SUMPRODUCT(DI$14:DI$23,DI$32:DI$41))*'Projeções - Receitas'!AB$23+(AS162*DI$11*'Projeções - Receitas'!AB$25)</f>
        <v>105059763988.64629</v>
      </c>
      <c r="BP162" s="356">
        <f>(AT162*SUMPRODUCT(DJ$10:DJ$13,DJ$28:DJ$31)+BE162*SUMPRODUCT(DJ$14:DJ$23,DJ$32:DJ$41))*'Projeções - Receitas'!AC$23+(AT162*DJ$11*'Projeções - Receitas'!AC$25)</f>
        <v>116002592096.1673</v>
      </c>
      <c r="BQ162" s="356">
        <f>(AU162*SUMPRODUCT(DK$10:DK$13,DK$28:DK$31)+BF162*SUMPRODUCT(DK$14:DK$23,DK$32:DK$41))*'Projeções - Receitas'!AD$23+(AU162*DK$11*'Projeções - Receitas'!AD$25)</f>
        <v>149985591448.5332</v>
      </c>
      <c r="BR162" s="357">
        <f>((BG162+'DRE + DCF'!T$12)*(1+'DRE + DCF'!T$15)+'DRE + DCF'!T$18)*(1+'DRE + DCF'!T$25)*'DRE + DCF'!T$33</f>
        <v>36077420452.253983</v>
      </c>
      <c r="BS162" s="357">
        <f>((BH162+'DRE + DCF'!U$12)*(1+'DRE + DCF'!U$15)+'DRE + DCF'!U$18)*(1+'DRE + DCF'!U$25)*'DRE + DCF'!U$33</f>
        <v>27523291528.284252</v>
      </c>
      <c r="BT162" s="357">
        <f>((BI162+'DRE + DCF'!V$12)*(1+'DRE + DCF'!V$15)+'DRE + DCF'!V$18)*(1+'DRE + DCF'!V$25)*'DRE + DCF'!V$33</f>
        <v>30543184123.941467</v>
      </c>
      <c r="BU162" s="357">
        <f>((BJ162+'DRE + DCF'!W$12)*(1+'DRE + DCF'!W$15)+'DRE + DCF'!W$18)*(1+'DRE + DCF'!W$25)*'DRE + DCF'!W$33</f>
        <v>33820779813.048084</v>
      </c>
      <c r="BV162" s="357">
        <f>((BK162+'DRE + DCF'!X$12)*(1+'DRE + DCF'!X$15)+'DRE + DCF'!X$18)*(1+'DRE + DCF'!X$25)*'DRE + DCF'!X$33</f>
        <v>37404609457.950752</v>
      </c>
      <c r="BW162" s="357">
        <f>((BL162+'DRE + DCF'!Y$12)*(1+'DRE + DCF'!Y$15)+'DRE + DCF'!Y$18)*(1+'DRE + DCF'!Y$25)*'DRE + DCF'!Y$33</f>
        <v>41344910720.404953</v>
      </c>
      <c r="BX162" s="357">
        <f>((BM162+'DRE + DCF'!Z$12)*(1+'DRE + DCF'!Z$15)+'DRE + DCF'!Z$18)*(1+'DRE + DCF'!Z$25)*'DRE + DCF'!Z$33</f>
        <v>45689835160.228233</v>
      </c>
      <c r="BY162" s="357">
        <f>((BN162+'DRE + DCF'!AA$12)*(1+'DRE + DCF'!AA$15)+'DRE + DCF'!AA$18)*(1+'DRE + DCF'!AA$25)*'DRE + DCF'!AA$33</f>
        <v>50483788704.23127</v>
      </c>
      <c r="BZ162" s="357">
        <f>((BO162+'DRE + DCF'!AB$12)*(1+'DRE + DCF'!AB$15)+'DRE + DCF'!AB$18)*(1+'DRE + DCF'!AB$25)*'DRE + DCF'!AB$33</f>
        <v>55775140077.084312</v>
      </c>
      <c r="CA162" s="357">
        <f>((BP162+'DRE + DCF'!AC$12)*(1+'DRE + DCF'!AC$15)+'DRE + DCF'!AC$18)*(1+'DRE + DCF'!AC$25)*'DRE + DCF'!AC$33</f>
        <v>61619031972.883789</v>
      </c>
      <c r="CB162" s="357">
        <f>((BQ162+'DRE + DCF'!AD$12)*(1+'DRE + DCF'!AD$15)+'DRE + DCF'!AD$18)*(1+'DRE + DCF'!AD$25)*'DRE + DCF'!AD$33</f>
        <v>79547282085.663437</v>
      </c>
      <c r="CC162" s="357">
        <f>BR162*(1-DA$47)+('DRE + DCF'!N$53*10^6)</f>
        <v>200636701849.19653</v>
      </c>
      <c r="CD162" s="357">
        <f>BS162*(1-DB$47)+('DRE + DCF'!T$53*10^6)</f>
        <v>201843915475.28351</v>
      </c>
      <c r="CE162" s="357">
        <f>BT162*(1-DC$47)+('DRE + DCF'!U$53*10^6)</f>
        <v>220954246920.28412</v>
      </c>
      <c r="CF162" s="357">
        <f>BU162*(1-DD$47)+('DRE + DCF'!V$53*10^6)</f>
        <v>242113676501.56815</v>
      </c>
      <c r="CG162" s="357">
        <f>BV162*(1-DE$47)+('DRE + DCF'!W$53*10^6)</f>
        <v>265513768244.71237</v>
      </c>
      <c r="CH162" s="357">
        <f>BW162*(1-DF$47)+('DRE + DCF'!X$53*10^6)</f>
        <v>291377337735.56921</v>
      </c>
      <c r="CI162" s="357">
        <f>BX162*(1-DG$47)+('DRE + DCF'!Y$53*10^6)</f>
        <v>319957241315.70313</v>
      </c>
      <c r="CJ162" s="357">
        <f>BY162*(1-DH$47)+('DRE + DCF'!Z$53*10^6)</f>
        <v>351534071991.83478</v>
      </c>
      <c r="CK162" s="357">
        <f>BZ162*(1-DI$47)+('DRE + DCF'!AA$53*10^6)</f>
        <v>386418530631.46539</v>
      </c>
      <c r="CL162" s="357">
        <f>CA162*(1-DJ$47)+('DRE + DCF'!AB$53*10^6)</f>
        <v>424955604085.14404</v>
      </c>
      <c r="CM162" s="357">
        <f>CB162*(1-DK$47)+('DRE + DCF'!AC$53*10^6)</f>
        <v>474410724622.07104</v>
      </c>
      <c r="CN162" s="357">
        <f t="shared" si="142"/>
        <v>1153897544255.6311</v>
      </c>
      <c r="CO162" s="357">
        <f t="shared" si="143"/>
        <v>1225467903127.5837</v>
      </c>
      <c r="CP162" s="357">
        <f t="shared" si="144"/>
        <v>1169671517549.5237</v>
      </c>
      <c r="CQ162" s="357">
        <f t="shared" si="145"/>
        <v>1310032099655.4666</v>
      </c>
      <c r="CR162" s="357">
        <f t="shared" si="146"/>
        <v>1467235951614.1228</v>
      </c>
      <c r="CS162" s="357">
        <f t="shared" si="147"/>
        <v>1643304265807.8174</v>
      </c>
      <c r="CT162" s="357">
        <f t="shared" si="148"/>
        <v>1840500777704.7559</v>
      </c>
      <c r="CU162" s="357">
        <f t="shared" si="149"/>
        <v>2061360871029.3267</v>
      </c>
      <c r="CV162" s="357">
        <f t="shared" si="150"/>
        <v>2308724175552.8462</v>
      </c>
      <c r="CW162" s="357">
        <f t="shared" si="151"/>
        <v>2585771076619.188</v>
      </c>
      <c r="CX162" s="358">
        <f t="shared" si="152"/>
        <v>2896063605813.4912</v>
      </c>
    </row>
    <row r="163" spans="4:102" ht="30" customHeight="1" x14ac:dyDescent="0.25">
      <c r="D163" s="355">
        <f t="shared" si="110"/>
        <v>1.6618842093425262E-2</v>
      </c>
      <c r="E163" s="64">
        <f t="shared" si="111"/>
        <v>7.4508047703551461E-3</v>
      </c>
      <c r="F163" s="64">
        <f t="shared" si="112"/>
        <v>3.1635884827253075E-2</v>
      </c>
      <c r="G163" s="64">
        <f t="shared" si="113"/>
        <v>2.75499199366665E-2</v>
      </c>
      <c r="H163" s="64">
        <f t="shared" si="114"/>
        <v>2.3698394000690515E-2</v>
      </c>
      <c r="I163" s="64">
        <f t="shared" si="115"/>
        <v>2.0049957617255976E-2</v>
      </c>
      <c r="J163" s="64">
        <f t="shared" si="116"/>
        <v>1.658208228152902E-2</v>
      </c>
      <c r="K163" s="64">
        <f t="shared" si="117"/>
        <v>1.3275959424388667E-2</v>
      </c>
      <c r="L163" s="64">
        <f t="shared" si="118"/>
        <v>1.0115552433654085E-2</v>
      </c>
      <c r="M163" s="64">
        <f t="shared" si="119"/>
        <v>7.0875152152534426E-3</v>
      </c>
      <c r="N163" s="64">
        <f t="shared" si="120"/>
        <v>6.5571324469720638E-3</v>
      </c>
      <c r="O163" s="64">
        <f t="shared" si="109"/>
        <v>7.6000000000000054E-2</v>
      </c>
      <c r="P163" s="64">
        <f t="shared" si="109"/>
        <v>7.6000000000000054E-2</v>
      </c>
      <c r="Q163" s="64">
        <f t="shared" si="154"/>
        <v>7.6000000000000054E-2</v>
      </c>
      <c r="R163" s="64">
        <f t="shared" si="155"/>
        <v>7.6000000000000054E-2</v>
      </c>
      <c r="S163" s="64">
        <f t="shared" si="156"/>
        <v>7.6000000000000054E-2</v>
      </c>
      <c r="T163" s="64">
        <f t="shared" si="157"/>
        <v>7.6000000000000054E-2</v>
      </c>
      <c r="U163" s="64">
        <f t="shared" si="158"/>
        <v>7.6000000000000054E-2</v>
      </c>
      <c r="V163" s="64">
        <f t="shared" si="159"/>
        <v>7.6000000000000054E-2</v>
      </c>
      <c r="W163" s="64">
        <f t="shared" si="160"/>
        <v>7.6000000000000054E-2</v>
      </c>
      <c r="X163" s="64">
        <f t="shared" si="161"/>
        <v>7.6000000000000054E-2</v>
      </c>
      <c r="Y163" s="64">
        <f t="shared" si="162"/>
        <v>7.6000000000000054E-2</v>
      </c>
      <c r="Z163" s="64">
        <f t="shared" si="121"/>
        <v>0.17380632033523252</v>
      </c>
      <c r="AA163" s="64">
        <f t="shared" si="153"/>
        <v>0.16463828301216241</v>
      </c>
      <c r="AB163" s="64">
        <f t="shared" si="122"/>
        <v>0.18882336306906033</v>
      </c>
      <c r="AC163" s="64">
        <f t="shared" si="123"/>
        <v>0.18473739817847376</v>
      </c>
      <c r="AD163" s="64">
        <f t="shared" si="124"/>
        <v>0.18088587224249777</v>
      </c>
      <c r="AE163" s="64">
        <f t="shared" si="125"/>
        <v>0.17723743585906324</v>
      </c>
      <c r="AF163" s="64">
        <f t="shared" si="126"/>
        <v>0.17376956052333628</v>
      </c>
      <c r="AG163" s="64">
        <f t="shared" si="127"/>
        <v>0.17046343766619593</v>
      </c>
      <c r="AH163" s="64">
        <f t="shared" si="128"/>
        <v>0.16730303067546134</v>
      </c>
      <c r="AI163" s="64">
        <f t="shared" si="129"/>
        <v>0.1642749934570607</v>
      </c>
      <c r="AJ163" s="64">
        <f t="shared" si="130"/>
        <v>0.16374461068877932</v>
      </c>
      <c r="AK163" s="356">
        <f>(1+O163)*'Projeções - Receitas'!N$34</f>
        <v>1983264178470.0232</v>
      </c>
      <c r="AL163" s="356">
        <f>(1+P163)*'Projeções - Receitas'!T$34</f>
        <v>2089670174807.8755</v>
      </c>
      <c r="AM163" s="356">
        <f>(1+Q163)*'Projeções - Receitas'!U$34</f>
        <v>2340430595784.8208</v>
      </c>
      <c r="AN163" s="356">
        <f>(1+R163)*'Projeções - Receitas'!V$34</f>
        <v>2621282267278.9995</v>
      </c>
      <c r="AO163" s="356">
        <f>(1+S163)*'Projeções - Receitas'!W$34</f>
        <v>2935836139352.48</v>
      </c>
      <c r="AP163" s="356">
        <f>(1+T163)*'Projeções - Receitas'!X$34</f>
        <v>3288136476074.7773</v>
      </c>
      <c r="AQ163" s="356">
        <f>(1+U163)*'Projeções - Receitas'!Y$34</f>
        <v>3682712853203.751</v>
      </c>
      <c r="AR163" s="356">
        <f>(1+V163)*'Projeções - Receitas'!Z$34</f>
        <v>4124638395588.2017</v>
      </c>
      <c r="AS163" s="356">
        <f>(1+W163)*'Projeções - Receitas'!AA$34</f>
        <v>4619595003058.7861</v>
      </c>
      <c r="AT163" s="356">
        <f>(1+X163)*'Projeções - Receitas'!AB$34</f>
        <v>5173946403425.8418</v>
      </c>
      <c r="AU163" s="356">
        <f>(1+Y163)*'Projeções - Receitas'!AC$34</f>
        <v>5794819971836.9434</v>
      </c>
      <c r="AV163" s="357">
        <f t="shared" si="131"/>
        <v>1740613694606.5566</v>
      </c>
      <c r="AW163" s="357">
        <f t="shared" si="132"/>
        <v>1834001018607.3367</v>
      </c>
      <c r="AX163" s="357">
        <f t="shared" si="133"/>
        <v>2054081140840.2173</v>
      </c>
      <c r="AY163" s="357">
        <f t="shared" si="134"/>
        <v>2300570877741.0435</v>
      </c>
      <c r="AZ163" s="357">
        <f t="shared" si="135"/>
        <v>2576639383069.9692</v>
      </c>
      <c r="BA163" s="357">
        <f t="shared" si="136"/>
        <v>2885836109038.3652</v>
      </c>
      <c r="BB163" s="357">
        <f t="shared" si="137"/>
        <v>3232136442122.9697</v>
      </c>
      <c r="BC163" s="357">
        <f t="shared" si="138"/>
        <v>3619992815177.7266</v>
      </c>
      <c r="BD163" s="357">
        <f t="shared" si="139"/>
        <v>4054391952999.0537</v>
      </c>
      <c r="BE163" s="357">
        <f t="shared" si="140"/>
        <v>4540918987358.9414</v>
      </c>
      <c r="BF163" s="357">
        <f t="shared" si="141"/>
        <v>5085829265842.0146</v>
      </c>
      <c r="BG163" s="356">
        <f>(AK163*SUMPRODUCT(DA$10:DA$13,DA$28:DA$31)+AV163*SUMPRODUCT(DA$14:DA$23,DA$32:DA$41))*'Projeções - Receitas'!T$23+(AK163*DA$11*'Projeções - Receitas'!T$25)</f>
        <v>64823455819.650017</v>
      </c>
      <c r="BH163" s="356">
        <f>(AL163*SUMPRODUCT(DB$10:DB$13,DB$28:DB$31)+AW163*SUMPRODUCT(DB$14:DB$23,DB$32:DB$41))*'Projeções - Receitas'!U$23+(AL163*DB$11*'Projeções - Receitas'!U$25)</f>
        <v>52242746656.064995</v>
      </c>
      <c r="BI163" s="356">
        <f>(AM163*SUMPRODUCT(DC$10:DC$13,DC$28:DC$31)+AX163*SUMPRODUCT(DC$14:DC$23,DC$32:DC$41))*'Projeções - Receitas'!V$23+(AM163*DC$11*'Projeções - Receitas'!V$25)</f>
        <v>57805626356.975708</v>
      </c>
      <c r="BJ163" s="356">
        <f>(AN163*SUMPRODUCT(DD$10:DD$13,DD$28:DD$31)+AY163*SUMPRODUCT(DD$14:DD$23,DD$32:DD$41))*'Projeções - Receitas'!W$23+(AN163*DD$11*'Projeções - Receitas'!W$25)</f>
        <v>63903411743.8256</v>
      </c>
      <c r="BK163" s="356">
        <f>(AO163*SUMPRODUCT(DE$10:DE$13,DE$28:DE$31)+AZ163*SUMPRODUCT(DE$14:DE$23,DE$32:DE$41))*'Projeções - Receitas'!X$23+(AO163*DE$11*'Projeções - Receitas'!X$25)</f>
        <v>70612040938.773285</v>
      </c>
      <c r="BL163" s="356">
        <f>(AP163*SUMPRODUCT(DF$10:DF$13,DF$28:DF$31)+BA163*SUMPRODUCT(DF$14:DF$23,DF$32:DF$41))*'Projeções - Receitas'!Y$23+(AP163*DF$11*'Projeções - Receitas'!Y$25)</f>
        <v>78010532011.397461</v>
      </c>
      <c r="BM163" s="356">
        <f>(AQ163*SUMPRODUCT(DG$10:DG$13,DG$28:DG$31)+BB163*SUMPRODUCT(DG$14:DG$23,DG$32:DG$41))*'Projeções - Receitas'!Z$23+(AQ163*DG$11*'Projeções - Receitas'!Z$25)</f>
        <v>86174465438.62027</v>
      </c>
      <c r="BN163" s="356">
        <f>(AR163*SUMPRODUCT(DH$10:DH$13,DH$28:DH$31)+BC163*SUMPRODUCT(DH$14:DH$23,DH$32:DH$41))*'Projeções - Receitas'!AA$23+(AR163*DH$11*'Projeções - Receitas'!AA$25)</f>
        <v>95179332582.805313</v>
      </c>
      <c r="BO163" s="356">
        <f>(AS163*SUMPRODUCT(DI$10:DI$13,DI$28:DI$31)+BD163*SUMPRODUCT(DI$14:DI$23,DI$32:DI$41))*'Projeções - Receitas'!AB$23+(AS163*DI$11*'Projeções - Receitas'!AB$25)</f>
        <v>105108606277.80881</v>
      </c>
      <c r="BP163" s="356">
        <f>(AT163*SUMPRODUCT(DJ$10:DJ$13,DJ$28:DJ$31)+BE163*SUMPRODUCT(DJ$14:DJ$23,DJ$32:DJ$41))*'Projeções - Receitas'!AC$23+(AT163*DJ$11*'Projeções - Receitas'!AC$25)</f>
        <v>116056521706.62578</v>
      </c>
      <c r="BQ163" s="356">
        <f>(AU163*SUMPRODUCT(DK$10:DK$13,DK$28:DK$31)+BF163*SUMPRODUCT(DK$14:DK$23,DK$32:DK$41))*'Projeções - Receitas'!AD$23+(AU163*DK$11*'Projeções - Receitas'!AD$25)</f>
        <v>150055319756.97046</v>
      </c>
      <c r="BR163" s="357">
        <f>((BG163+'DRE + DCF'!T$12)*(1+'DRE + DCF'!T$15)+'DRE + DCF'!T$18)*(1+'DRE + DCF'!T$25)*'DRE + DCF'!T$33</f>
        <v>36095867088.157539</v>
      </c>
      <c r="BS163" s="357">
        <f>((BH163+'DRE + DCF'!U$12)*(1+'DRE + DCF'!U$15)+'DRE + DCF'!U$18)*(1+'DRE + DCF'!U$25)*'DRE + DCF'!U$33</f>
        <v>27537981059.569572</v>
      </c>
      <c r="BT163" s="357">
        <f>((BI163+'DRE + DCF'!V$12)*(1+'DRE + DCF'!V$15)+'DRE + DCF'!V$18)*(1+'DRE + DCF'!V$25)*'DRE + DCF'!V$33</f>
        <v>30559419361.646587</v>
      </c>
      <c r="BU163" s="357">
        <f>((BJ163+'DRE + DCF'!W$12)*(1+'DRE + DCF'!W$15)+'DRE + DCF'!W$18)*(1+'DRE + DCF'!W$25)*'DRE + DCF'!W$33</f>
        <v>33838707267.512054</v>
      </c>
      <c r="BV163" s="357">
        <f>((BK163+'DRE + DCF'!X$12)*(1+'DRE + DCF'!X$15)+'DRE + DCF'!X$18)*(1+'DRE + DCF'!X$25)*'DRE + DCF'!X$33</f>
        <v>37424396406.613953</v>
      </c>
      <c r="BW163" s="357">
        <f>((BL163+'DRE + DCF'!Y$12)*(1+'DRE + DCF'!Y$15)+'DRE + DCF'!Y$18)*(1+'DRE + DCF'!Y$25)*'DRE + DCF'!Y$33</f>
        <v>41366745972.914261</v>
      </c>
      <c r="BX163" s="357">
        <f>((BM163+'DRE + DCF'!Z$12)*(1+'DRE + DCF'!Z$15)+'DRE + DCF'!Z$18)*(1+'DRE + DCF'!Z$25)*'DRE + DCF'!Z$33</f>
        <v>45713927996.437813</v>
      </c>
      <c r="BY163" s="357">
        <f>((BN163+'DRE + DCF'!AA$12)*(1+'DRE + DCF'!AA$15)+'DRE + DCF'!AA$18)*(1+'DRE + DCF'!AA$25)*'DRE + DCF'!AA$33</f>
        <v>50510368752.796425</v>
      </c>
      <c r="BZ163" s="357">
        <f>((BO163+'DRE + DCF'!AB$12)*(1+'DRE + DCF'!AB$15)+'DRE + DCF'!AB$18)*(1+'DRE + DCF'!AB$25)*'DRE + DCF'!AB$33</f>
        <v>55804459445.435387</v>
      </c>
      <c r="CA163" s="357">
        <f>((BP163+'DRE + DCF'!AC$12)*(1+'DRE + DCF'!AC$15)+'DRE + DCF'!AC$18)*(1+'DRE + DCF'!AC$25)*'DRE + DCF'!AC$33</f>
        <v>61651368139.279449</v>
      </c>
      <c r="CB163" s="357">
        <f>((BQ163+'DRE + DCF'!AD$12)*(1+'DRE + DCF'!AD$15)+'DRE + DCF'!AD$18)*(1+'DRE + DCF'!AD$25)*'DRE + DCF'!AD$33</f>
        <v>79588191298.881195</v>
      </c>
      <c r="CC163" s="357">
        <f>BR163*(1-DA$47)+('DRE + DCF'!N$53*10^6)</f>
        <v>200647924093.87558</v>
      </c>
      <c r="CD163" s="357">
        <f>BS163*(1-DB$47)+('DRE + DCF'!T$53*10^6)</f>
        <v>201852729194.05469</v>
      </c>
      <c r="CE163" s="357">
        <f>BT163*(1-DC$47)+('DRE + DCF'!U$53*10^6)</f>
        <v>220963988062.9072</v>
      </c>
      <c r="CF163" s="357">
        <f>BU163*(1-DD$47)+('DRE + DCF'!V$53*10^6)</f>
        <v>242124432974.24652</v>
      </c>
      <c r="CG163" s="357">
        <f>BV163*(1-DE$47)+('DRE + DCF'!W$53*10^6)</f>
        <v>265525640413.91031</v>
      </c>
      <c r="CH163" s="357">
        <f>BW163*(1-DF$47)+('DRE + DCF'!X$53*10^6)</f>
        <v>291390438887.07477</v>
      </c>
      <c r="CI163" s="357">
        <f>BX163*(1-DG$47)+('DRE + DCF'!Y$53*10^6)</f>
        <v>319971697017.42883</v>
      </c>
      <c r="CJ163" s="357">
        <f>BY163*(1-DH$47)+('DRE + DCF'!Z$53*10^6)</f>
        <v>351550020020.97388</v>
      </c>
      <c r="CK163" s="357">
        <f>BZ163*(1-DI$47)+('DRE + DCF'!AA$53*10^6)</f>
        <v>386436122252.47601</v>
      </c>
      <c r="CL163" s="357">
        <f>CA163*(1-DJ$47)+('DRE + DCF'!AB$53*10^6)</f>
        <v>424975005784.98145</v>
      </c>
      <c r="CM163" s="357">
        <f>CB163*(1-DK$47)+('DRE + DCF'!AC$53*10^6)</f>
        <v>474435270150.00171</v>
      </c>
      <c r="CN163" s="357">
        <f t="shared" si="142"/>
        <v>1154433991277.6001</v>
      </c>
      <c r="CO163" s="357">
        <f t="shared" si="143"/>
        <v>1226037623212.7197</v>
      </c>
      <c r="CP163" s="357">
        <f t="shared" si="144"/>
        <v>1170215297892.4104</v>
      </c>
      <c r="CQ163" s="357">
        <f t="shared" si="145"/>
        <v>1310641133639.4998</v>
      </c>
      <c r="CR163" s="357">
        <f t="shared" si="146"/>
        <v>1467918069676.24</v>
      </c>
      <c r="CS163" s="357">
        <f t="shared" si="147"/>
        <v>1644068238037.3887</v>
      </c>
      <c r="CT163" s="357">
        <f t="shared" si="148"/>
        <v>1841356426601.8755</v>
      </c>
      <c r="CU163" s="357">
        <f t="shared" si="149"/>
        <v>2062319197794.1008</v>
      </c>
      <c r="CV163" s="357">
        <f t="shared" si="150"/>
        <v>2309797501529.3931</v>
      </c>
      <c r="CW163" s="357">
        <f t="shared" si="151"/>
        <v>2586973201712.9209</v>
      </c>
      <c r="CX163" s="358">
        <f t="shared" si="152"/>
        <v>2897409985918.4717</v>
      </c>
    </row>
    <row r="164" spans="4:102" ht="30" customHeight="1" x14ac:dyDescent="0.25">
      <c r="D164" s="355">
        <f t="shared" si="110"/>
        <v>1.6547831065311908E-2</v>
      </c>
      <c r="E164" s="64">
        <f t="shared" si="111"/>
        <v>7.3815209703620432E-3</v>
      </c>
      <c r="F164" s="64">
        <f t="shared" si="112"/>
        <v>3.1556502747524307E-2</v>
      </c>
      <c r="G164" s="64">
        <f t="shared" si="113"/>
        <v>2.747231851212778E-2</v>
      </c>
      <c r="H164" s="64">
        <f t="shared" si="114"/>
        <v>2.3622462271707029E-2</v>
      </c>
      <c r="I164" s="64">
        <f t="shared" si="115"/>
        <v>1.9975601505570095E-2</v>
      </c>
      <c r="J164" s="64">
        <f t="shared" si="116"/>
        <v>1.6509218775272477E-2</v>
      </c>
      <c r="K164" s="64">
        <f t="shared" si="117"/>
        <v>1.3204514044968224E-2</v>
      </c>
      <c r="L164" s="64">
        <f t="shared" si="118"/>
        <v>1.0045458049389777E-2</v>
      </c>
      <c r="M164" s="64">
        <f t="shared" si="119"/>
        <v>7.0187109923610935E-3</v>
      </c>
      <c r="N164" s="64">
        <f t="shared" si="120"/>
        <v>6.4895458914081272E-3</v>
      </c>
      <c r="O164" s="64">
        <f t="shared" si="109"/>
        <v>7.6500000000000054E-2</v>
      </c>
      <c r="P164" s="64">
        <f t="shared" si="109"/>
        <v>7.6500000000000054E-2</v>
      </c>
      <c r="Q164" s="64">
        <f t="shared" si="154"/>
        <v>7.6500000000000054E-2</v>
      </c>
      <c r="R164" s="64">
        <f t="shared" si="155"/>
        <v>7.6500000000000054E-2</v>
      </c>
      <c r="S164" s="64">
        <f t="shared" si="156"/>
        <v>7.6500000000000054E-2</v>
      </c>
      <c r="T164" s="64">
        <f t="shared" si="157"/>
        <v>7.6500000000000054E-2</v>
      </c>
      <c r="U164" s="64">
        <f t="shared" si="158"/>
        <v>7.6500000000000054E-2</v>
      </c>
      <c r="V164" s="64">
        <f t="shared" si="159"/>
        <v>7.6500000000000054E-2</v>
      </c>
      <c r="W164" s="64">
        <f t="shared" si="160"/>
        <v>7.6500000000000054E-2</v>
      </c>
      <c r="X164" s="64">
        <f t="shared" si="161"/>
        <v>7.6500000000000054E-2</v>
      </c>
      <c r="Y164" s="64">
        <f t="shared" si="162"/>
        <v>7.6500000000000054E-2</v>
      </c>
      <c r="Z164" s="64">
        <f t="shared" si="121"/>
        <v>0.17373530930711917</v>
      </c>
      <c r="AA164" s="64">
        <f t="shared" si="153"/>
        <v>0.1645689992121693</v>
      </c>
      <c r="AB164" s="64">
        <f t="shared" si="122"/>
        <v>0.18874398098933157</v>
      </c>
      <c r="AC164" s="64">
        <f t="shared" si="123"/>
        <v>0.18465979675393504</v>
      </c>
      <c r="AD164" s="64">
        <f t="shared" si="124"/>
        <v>0.18080994051351429</v>
      </c>
      <c r="AE164" s="64">
        <f t="shared" si="125"/>
        <v>0.17716307974737736</v>
      </c>
      <c r="AF164" s="64">
        <f t="shared" si="126"/>
        <v>0.17369669701707974</v>
      </c>
      <c r="AG164" s="64">
        <f t="shared" si="127"/>
        <v>0.17039199228677548</v>
      </c>
      <c r="AH164" s="64">
        <f t="shared" si="128"/>
        <v>0.16723293629119704</v>
      </c>
      <c r="AI164" s="64">
        <f t="shared" si="129"/>
        <v>0.16420618923416835</v>
      </c>
      <c r="AJ164" s="64">
        <f t="shared" si="130"/>
        <v>0.16367702413321539</v>
      </c>
      <c r="AK164" s="356">
        <f>(1+O164)*'Projeções - Receitas'!N$34</f>
        <v>1984185769631.022</v>
      </c>
      <c r="AL164" s="356">
        <f>(1+P164)*'Projeções - Receitas'!T$34</f>
        <v>2090641211134.459</v>
      </c>
      <c r="AM164" s="356">
        <f>(1+Q164)*'Projeções - Receitas'!U$34</f>
        <v>2341518156470.5942</v>
      </c>
      <c r="AN164" s="356">
        <f>(1+R164)*'Projeções - Receitas'!V$34</f>
        <v>2622500335247.0659</v>
      </c>
      <c r="AO164" s="356">
        <f>(1+S164)*'Projeções - Receitas'!W$34</f>
        <v>2937200375476.7139</v>
      </c>
      <c r="AP164" s="356">
        <f>(1+T164)*'Projeções - Receitas'!X$34</f>
        <v>3289664420533.9199</v>
      </c>
      <c r="AQ164" s="356">
        <f>(1+U164)*'Projeções - Receitas'!Y$34</f>
        <v>3684424150997.9902</v>
      </c>
      <c r="AR164" s="356">
        <f>(1+V164)*'Projeções - Receitas'!Z$34</f>
        <v>4126555049117.7495</v>
      </c>
      <c r="AS164" s="356">
        <f>(1+W164)*'Projeções - Receitas'!AA$34</f>
        <v>4621741655011.8799</v>
      </c>
      <c r="AT164" s="356">
        <f>(1+X164)*'Projeções - Receitas'!AB$34</f>
        <v>5176350653613.3066</v>
      </c>
      <c r="AU164" s="356">
        <f>(1+Y164)*'Projeções - Receitas'!AC$34</f>
        <v>5797512732046.9043</v>
      </c>
      <c r="AV164" s="357">
        <f t="shared" si="131"/>
        <v>1741422529966.5037</v>
      </c>
      <c r="AW164" s="357">
        <f t="shared" si="132"/>
        <v>1834853249563.9385</v>
      </c>
      <c r="AX164" s="357">
        <f t="shared" si="133"/>
        <v>2055035639511.6113</v>
      </c>
      <c r="AY164" s="357">
        <f t="shared" si="134"/>
        <v>2301639916253.0049</v>
      </c>
      <c r="AZ164" s="357">
        <f t="shared" si="135"/>
        <v>2577836706203.3657</v>
      </c>
      <c r="BA164" s="357">
        <f t="shared" si="136"/>
        <v>2887177110947.77</v>
      </c>
      <c r="BB164" s="357">
        <f t="shared" si="137"/>
        <v>3233638364261.5024</v>
      </c>
      <c r="BC164" s="357">
        <f t="shared" si="138"/>
        <v>3621674967972.8828</v>
      </c>
      <c r="BD164" s="357">
        <f t="shared" si="139"/>
        <v>4056275964129.6294</v>
      </c>
      <c r="BE164" s="357">
        <f t="shared" si="140"/>
        <v>4543029079825.1855</v>
      </c>
      <c r="BF164" s="357">
        <f t="shared" si="141"/>
        <v>5088192569404.209</v>
      </c>
      <c r="BG164" s="356">
        <f>(AK164*SUMPRODUCT(DA$10:DA$13,DA$28:DA$31)+AV164*SUMPRODUCT(DA$14:DA$23,DA$32:DA$41))*'Projeções - Receitas'!T$23+(AK164*DA$11*'Projeções - Receitas'!T$25)</f>
        <v>64853578243.358002</v>
      </c>
      <c r="BH164" s="356">
        <f>(AL164*SUMPRODUCT(DB$10:DB$13,DB$28:DB$31)+AW164*SUMPRODUCT(DB$14:DB$23,DB$32:DB$41))*'Projeções - Receitas'!U$23+(AL164*DB$11*'Projeções - Receitas'!U$25)</f>
        <v>52267023025.328979</v>
      </c>
      <c r="BI164" s="356">
        <f>(AM164*SUMPRODUCT(DC$10:DC$13,DC$28:DC$31)+AX164*SUMPRODUCT(DC$14:DC$23,DC$32:DC$41))*'Projeções - Receitas'!V$23+(AM164*DC$11*'Projeções - Receitas'!V$25)</f>
        <v>57832487707.513329</v>
      </c>
      <c r="BJ164" s="356">
        <f>(AN164*SUMPRODUCT(DD$10:DD$13,DD$28:DD$31)+AY164*SUMPRODUCT(DD$14:DD$23,DD$32:DD$41))*'Projeções - Receitas'!W$23+(AN164*DD$11*'Projeções - Receitas'!W$25)</f>
        <v>63933106637.75856</v>
      </c>
      <c r="BK164" s="356">
        <f>(AO164*SUMPRODUCT(DE$10:DE$13,DE$28:DE$31)+AZ164*SUMPRODUCT(DE$14:DE$23,DE$32:DE$41))*'Projeções - Receitas'!X$23+(AO164*DE$11*'Projeções - Receitas'!X$25)</f>
        <v>70644853225.454865</v>
      </c>
      <c r="BL164" s="356">
        <f>(AP164*SUMPRODUCT(DF$10:DF$13,DF$28:DF$31)+BA164*SUMPRODUCT(DF$14:DF$23,DF$32:DF$41))*'Projeções - Receitas'!Y$23+(AP164*DF$11*'Projeções - Receitas'!Y$25)</f>
        <v>78046782258.614639</v>
      </c>
      <c r="BM164" s="356">
        <f>(AQ164*SUMPRODUCT(DG$10:DG$13,DG$28:DG$31)+BB164*SUMPRODUCT(DG$14:DG$23,DG$32:DG$41))*'Projeções - Receitas'!Z$23+(AQ164*DG$11*'Projeções - Receitas'!Z$25)</f>
        <v>86214509335.199493</v>
      </c>
      <c r="BN164" s="356">
        <f>(AR164*SUMPRODUCT(DH$10:DH$13,DH$28:DH$31)+BC164*SUMPRODUCT(DH$14:DH$23,DH$32:DH$41))*'Projeções - Receitas'!AA$23+(AR164*DH$11*'Projeções - Receitas'!AA$25)</f>
        <v>95223560897.202545</v>
      </c>
      <c r="BO164" s="356">
        <f>(AS164*SUMPRODUCT(DI$10:DI$13,DI$28:DI$31)+BD164*SUMPRODUCT(DI$14:DI$23,DI$32:DI$41))*'Projeções - Receitas'!AB$23+(AS164*DI$11*'Projeções - Receitas'!AB$25)</f>
        <v>105157448566.97133</v>
      </c>
      <c r="BP164" s="356">
        <f>(AT164*SUMPRODUCT(DJ$10:DJ$13,DJ$28:DJ$31)+BE164*SUMPRODUCT(DJ$14:DJ$23,DJ$32:DJ$41))*'Projeções - Receitas'!AC$23+(AT164*DJ$11*'Projeções - Receitas'!AC$25)</f>
        <v>116110451317.08421</v>
      </c>
      <c r="BQ164" s="356">
        <f>(AU164*SUMPRODUCT(DK$10:DK$13,DK$28:DK$31)+BF164*SUMPRODUCT(DK$14:DK$23,DK$32:DK$41))*'Projeções - Receitas'!AD$23+(AU164*DK$11*'Projeções - Receitas'!AD$25)</f>
        <v>150125048065.40765</v>
      </c>
      <c r="BR164" s="357">
        <f>((BG164+'DRE + DCF'!T$12)*(1+'DRE + DCF'!T$15)+'DRE + DCF'!T$18)*(1+'DRE + DCF'!T$25)*'DRE + DCF'!T$33</f>
        <v>36114313724.061081</v>
      </c>
      <c r="BS164" s="357">
        <f>((BH164+'DRE + DCF'!U$12)*(1+'DRE + DCF'!U$15)+'DRE + DCF'!U$18)*(1+'DRE + DCF'!U$25)*'DRE + DCF'!U$33</f>
        <v>27552670590.854881</v>
      </c>
      <c r="BT164" s="357">
        <f>((BI164+'DRE + DCF'!V$12)*(1+'DRE + DCF'!V$15)+'DRE + DCF'!V$18)*(1+'DRE + DCF'!V$25)*'DRE + DCF'!V$33</f>
        <v>30575654599.351734</v>
      </c>
      <c r="BU164" s="357">
        <f>((BJ164+'DRE + DCF'!W$12)*(1+'DRE + DCF'!W$15)+'DRE + DCF'!W$18)*(1+'DRE + DCF'!W$25)*'DRE + DCF'!W$33</f>
        <v>33856634721.975948</v>
      </c>
      <c r="BV164" s="357">
        <f>((BK164+'DRE + DCF'!X$12)*(1+'DRE + DCF'!X$15)+'DRE + DCF'!X$18)*(1+'DRE + DCF'!X$25)*'DRE + DCF'!X$33</f>
        <v>37444183355.27713</v>
      </c>
      <c r="BW164" s="357">
        <f>((BL164+'DRE + DCF'!Y$12)*(1+'DRE + DCF'!Y$15)+'DRE + DCF'!Y$18)*(1+'DRE + DCF'!Y$25)*'DRE + DCF'!Y$33</f>
        <v>41388581225.423569</v>
      </c>
      <c r="BX164" s="357">
        <f>((BM164+'DRE + DCF'!Z$12)*(1+'DRE + DCF'!Z$15)+'DRE + DCF'!Z$18)*(1+'DRE + DCF'!Z$25)*'DRE + DCF'!Z$33</f>
        <v>45738020832.647377</v>
      </c>
      <c r="BY164" s="357">
        <f>((BN164+'DRE + DCF'!AA$12)*(1+'DRE + DCF'!AA$15)+'DRE + DCF'!AA$18)*(1+'DRE + DCF'!AA$25)*'DRE + DCF'!AA$33</f>
        <v>50536948801.36158</v>
      </c>
      <c r="BZ164" s="357">
        <f>((BO164+'DRE + DCF'!AB$12)*(1+'DRE + DCF'!AB$15)+'DRE + DCF'!AB$18)*(1+'DRE + DCF'!AB$25)*'DRE + DCF'!AB$33</f>
        <v>55833778813.786461</v>
      </c>
      <c r="CA164" s="357">
        <f>((BP164+'DRE + DCF'!AC$12)*(1+'DRE + DCF'!AC$15)+'DRE + DCF'!AC$18)*(1+'DRE + DCF'!AC$25)*'DRE + DCF'!AC$33</f>
        <v>61683704305.675117</v>
      </c>
      <c r="CB164" s="357">
        <f>((BQ164+'DRE + DCF'!AD$12)*(1+'DRE + DCF'!AD$15)+'DRE + DCF'!AD$18)*(1+'DRE + DCF'!AD$25)*'DRE + DCF'!AD$33</f>
        <v>79629100512.098892</v>
      </c>
      <c r="CC164" s="357">
        <f>BR164*(1-DA$47)+('DRE + DCF'!N$53*10^6)</f>
        <v>200659146338.55463</v>
      </c>
      <c r="CD164" s="357">
        <f>BS164*(1-DB$47)+('DRE + DCF'!T$53*10^6)</f>
        <v>201861542912.8259</v>
      </c>
      <c r="CE164" s="357">
        <f>BT164*(1-DC$47)+('DRE + DCF'!U$53*10^6)</f>
        <v>220973729205.53027</v>
      </c>
      <c r="CF164" s="357">
        <f>BU164*(1-DD$47)+('DRE + DCF'!V$53*10^6)</f>
        <v>242135189446.92487</v>
      </c>
      <c r="CG164" s="357">
        <f>BV164*(1-DE$47)+('DRE + DCF'!W$53*10^6)</f>
        <v>265537512583.10822</v>
      </c>
      <c r="CH164" s="357">
        <f>BW164*(1-DF$47)+('DRE + DCF'!X$53*10^6)</f>
        <v>291403540038.58038</v>
      </c>
      <c r="CI164" s="357">
        <f>BX164*(1-DG$47)+('DRE + DCF'!Y$53*10^6)</f>
        <v>319986152719.1546</v>
      </c>
      <c r="CJ164" s="357">
        <f>BY164*(1-DH$47)+('DRE + DCF'!Z$53*10^6)</f>
        <v>351565968050.11298</v>
      </c>
      <c r="CK164" s="357">
        <f>BZ164*(1-DI$47)+('DRE + DCF'!AA$53*10^6)</f>
        <v>386453713873.48663</v>
      </c>
      <c r="CL164" s="357">
        <f>CA164*(1-DJ$47)+('DRE + DCF'!AB$53*10^6)</f>
        <v>424994407484.81885</v>
      </c>
      <c r="CM164" s="357">
        <f>CB164*(1-DK$47)+('DRE + DCF'!AC$53*10^6)</f>
        <v>474459815677.93231</v>
      </c>
      <c r="CN164" s="357">
        <f t="shared" si="142"/>
        <v>1154970438299.5691</v>
      </c>
      <c r="CO164" s="357">
        <f t="shared" si="143"/>
        <v>1226607343297.8557</v>
      </c>
      <c r="CP164" s="357">
        <f t="shared" si="144"/>
        <v>1170759078235.2971</v>
      </c>
      <c r="CQ164" s="357">
        <f t="shared" si="145"/>
        <v>1311250167623.533</v>
      </c>
      <c r="CR164" s="357">
        <f t="shared" si="146"/>
        <v>1468600187738.3569</v>
      </c>
      <c r="CS164" s="357">
        <f t="shared" si="147"/>
        <v>1644832210266.96</v>
      </c>
      <c r="CT164" s="357">
        <f t="shared" si="148"/>
        <v>1842212075498.9951</v>
      </c>
      <c r="CU164" s="357">
        <f t="shared" si="149"/>
        <v>2063277524558.8748</v>
      </c>
      <c r="CV164" s="357">
        <f t="shared" si="150"/>
        <v>2310870827505.9399</v>
      </c>
      <c r="CW164" s="357">
        <f t="shared" si="151"/>
        <v>2588175326806.6533</v>
      </c>
      <c r="CX164" s="358">
        <f t="shared" si="152"/>
        <v>2898756366023.4521</v>
      </c>
    </row>
    <row r="165" spans="4:102" ht="30" customHeight="1" x14ac:dyDescent="0.25">
      <c r="D165" s="355">
        <f t="shared" si="110"/>
        <v>1.6476885971300759E-2</v>
      </c>
      <c r="E165" s="64">
        <f t="shared" si="111"/>
        <v>7.3123015007310332E-3</v>
      </c>
      <c r="F165" s="64">
        <f t="shared" si="112"/>
        <v>3.1477194374462003E-2</v>
      </c>
      <c r="G165" s="64">
        <f t="shared" si="113"/>
        <v>2.7394789140908093E-2</v>
      </c>
      <c r="H165" s="64">
        <f t="shared" si="114"/>
        <v>2.3546601045721594E-2</v>
      </c>
      <c r="I165" s="64">
        <f t="shared" si="115"/>
        <v>1.9901314433913631E-2</v>
      </c>
      <c r="J165" s="64">
        <f t="shared" si="116"/>
        <v>1.6436422923153587E-2</v>
      </c>
      <c r="K165" s="64">
        <f t="shared" si="117"/>
        <v>1.3133135002947383E-2</v>
      </c>
      <c r="L165" s="64">
        <f t="shared" si="118"/>
        <v>9.9754287481192139E-3</v>
      </c>
      <c r="M165" s="64">
        <f t="shared" si="119"/>
        <v>6.94997065454106E-3</v>
      </c>
      <c r="N165" s="64">
        <f t="shared" si="120"/>
        <v>6.4220220903061787E-3</v>
      </c>
      <c r="O165" s="64">
        <f t="shared" si="109"/>
        <v>7.7000000000000055E-2</v>
      </c>
      <c r="P165" s="64">
        <f t="shared" si="109"/>
        <v>7.7000000000000055E-2</v>
      </c>
      <c r="Q165" s="64">
        <f t="shared" si="154"/>
        <v>7.7000000000000055E-2</v>
      </c>
      <c r="R165" s="64">
        <f t="shared" si="155"/>
        <v>7.7000000000000055E-2</v>
      </c>
      <c r="S165" s="64">
        <f t="shared" si="156"/>
        <v>7.7000000000000055E-2</v>
      </c>
      <c r="T165" s="64">
        <f t="shared" si="157"/>
        <v>7.7000000000000055E-2</v>
      </c>
      <c r="U165" s="64">
        <f t="shared" si="158"/>
        <v>7.7000000000000055E-2</v>
      </c>
      <c r="V165" s="64">
        <f t="shared" si="159"/>
        <v>7.7000000000000055E-2</v>
      </c>
      <c r="W165" s="64">
        <f t="shared" si="160"/>
        <v>7.7000000000000055E-2</v>
      </c>
      <c r="X165" s="64">
        <f t="shared" si="161"/>
        <v>7.7000000000000055E-2</v>
      </c>
      <c r="Y165" s="64">
        <f t="shared" si="162"/>
        <v>7.7000000000000055E-2</v>
      </c>
      <c r="Z165" s="64">
        <f t="shared" si="121"/>
        <v>0.17366436421310802</v>
      </c>
      <c r="AA165" s="64">
        <f t="shared" si="153"/>
        <v>0.16449977974253829</v>
      </c>
      <c r="AB165" s="64">
        <f t="shared" si="122"/>
        <v>0.18866467261626926</v>
      </c>
      <c r="AC165" s="64">
        <f t="shared" si="123"/>
        <v>0.18458226738271535</v>
      </c>
      <c r="AD165" s="64">
        <f t="shared" si="124"/>
        <v>0.18073407928752885</v>
      </c>
      <c r="AE165" s="64">
        <f t="shared" si="125"/>
        <v>0.17708879267572089</v>
      </c>
      <c r="AF165" s="64">
        <f t="shared" si="126"/>
        <v>0.17362390116496085</v>
      </c>
      <c r="AG165" s="64">
        <f t="shared" si="127"/>
        <v>0.17032061324475464</v>
      </c>
      <c r="AH165" s="64">
        <f t="shared" si="128"/>
        <v>0.16716290698992647</v>
      </c>
      <c r="AI165" s="64">
        <f t="shared" si="129"/>
        <v>0.16413744889634832</v>
      </c>
      <c r="AJ165" s="64">
        <f t="shared" si="130"/>
        <v>0.16360950033211344</v>
      </c>
      <c r="AK165" s="356">
        <f>(1+O165)*'Projeções - Receitas'!N$34</f>
        <v>1985107360792.021</v>
      </c>
      <c r="AL165" s="356">
        <f>(1+P165)*'Projeções - Receitas'!T$34</f>
        <v>2091612247461.0425</v>
      </c>
      <c r="AM165" s="356">
        <f>(1+Q165)*'Projeções - Receitas'!U$34</f>
        <v>2342605717156.3677</v>
      </c>
      <c r="AN165" s="356">
        <f>(1+R165)*'Projeções - Receitas'!V$34</f>
        <v>2623718403215.1318</v>
      </c>
      <c r="AO165" s="356">
        <f>(1+S165)*'Projeções - Receitas'!W$34</f>
        <v>2938564611600.9482</v>
      </c>
      <c r="AP165" s="356">
        <f>(1+T165)*'Projeções - Receitas'!X$34</f>
        <v>3291192364993.062</v>
      </c>
      <c r="AQ165" s="356">
        <f>(1+U165)*'Projeções - Receitas'!Y$34</f>
        <v>3686135448792.23</v>
      </c>
      <c r="AR165" s="356">
        <f>(1+V165)*'Projeções - Receitas'!Z$34</f>
        <v>4128471702647.2979</v>
      </c>
      <c r="AS165" s="356">
        <f>(1+W165)*'Projeções - Receitas'!AA$34</f>
        <v>4623888306964.9746</v>
      </c>
      <c r="AT165" s="356">
        <f>(1+X165)*'Projeções - Receitas'!AB$34</f>
        <v>5178754903800.7725</v>
      </c>
      <c r="AU165" s="356">
        <f>(1+Y165)*'Projeções - Receitas'!AC$34</f>
        <v>5800205492256.8652</v>
      </c>
      <c r="AV165" s="357">
        <f t="shared" si="131"/>
        <v>1742231365326.4509</v>
      </c>
      <c r="AW165" s="357">
        <f t="shared" si="132"/>
        <v>1835705480520.5405</v>
      </c>
      <c r="AX165" s="357">
        <f t="shared" si="133"/>
        <v>2055990138183.0054</v>
      </c>
      <c r="AY165" s="357">
        <f t="shared" si="134"/>
        <v>2302708954764.9658</v>
      </c>
      <c r="AZ165" s="357">
        <f t="shared" si="135"/>
        <v>2579034029336.7627</v>
      </c>
      <c r="BA165" s="357">
        <f t="shared" si="136"/>
        <v>2888518112857.1738</v>
      </c>
      <c r="BB165" s="357">
        <f t="shared" si="137"/>
        <v>3235140286400.0352</v>
      </c>
      <c r="BC165" s="357">
        <f t="shared" si="138"/>
        <v>3623357120768.0396</v>
      </c>
      <c r="BD165" s="357">
        <f t="shared" si="139"/>
        <v>4058159975260.2056</v>
      </c>
      <c r="BE165" s="357">
        <f t="shared" si="140"/>
        <v>4545139172291.4307</v>
      </c>
      <c r="BF165" s="357">
        <f t="shared" si="141"/>
        <v>5090555872966.4023</v>
      </c>
      <c r="BG165" s="356">
        <f>(AK165*SUMPRODUCT(DA$10:DA$13,DA$28:DA$31)+AV165*SUMPRODUCT(DA$14:DA$23,DA$32:DA$41))*'Projeções - Receitas'!T$23+(AK165*DA$11*'Projeções - Receitas'!T$25)</f>
        <v>64883700667.065979</v>
      </c>
      <c r="BH165" s="356">
        <f>(AL165*SUMPRODUCT(DB$10:DB$13,DB$28:DB$31)+AW165*SUMPRODUCT(DB$14:DB$23,DB$32:DB$41))*'Projeções - Receitas'!U$23+(AL165*DB$11*'Projeções - Receitas'!U$25)</f>
        <v>52291299394.592926</v>
      </c>
      <c r="BI165" s="356">
        <f>(AM165*SUMPRODUCT(DC$10:DC$13,DC$28:DC$31)+AX165*SUMPRODUCT(DC$14:DC$23,DC$32:DC$41))*'Projeções - Receitas'!V$23+(AM165*DC$11*'Projeções - Receitas'!V$25)</f>
        <v>57859349058.05098</v>
      </c>
      <c r="BJ165" s="356">
        <f>(AN165*SUMPRODUCT(DD$10:DD$13,DD$28:DD$31)+AY165*SUMPRODUCT(DD$14:DD$23,DD$32:DD$41))*'Projeções - Receitas'!W$23+(AN165*DD$11*'Projeções - Receitas'!W$25)</f>
        <v>63962801531.691589</v>
      </c>
      <c r="BK165" s="356">
        <f>(AO165*SUMPRODUCT(DE$10:DE$13,DE$28:DE$31)+AZ165*SUMPRODUCT(DE$14:DE$23,DE$32:DE$41))*'Projeções - Receitas'!X$23+(AO165*DE$11*'Projeções - Receitas'!X$25)</f>
        <v>70677665512.136444</v>
      </c>
      <c r="BL165" s="356">
        <f>(AP165*SUMPRODUCT(DF$10:DF$13,DF$28:DF$31)+BA165*SUMPRODUCT(DF$14:DF$23,DF$32:DF$41))*'Projeções - Receitas'!Y$23+(AP165*DF$11*'Projeções - Receitas'!Y$25)</f>
        <v>78083032505.831848</v>
      </c>
      <c r="BM165" s="356">
        <f>(AQ165*SUMPRODUCT(DG$10:DG$13,DG$28:DG$31)+BB165*SUMPRODUCT(DG$14:DG$23,DG$32:DG$41))*'Projeções - Receitas'!Z$23+(AQ165*DG$11*'Projeções - Receitas'!Z$25)</f>
        <v>86254553231.778839</v>
      </c>
      <c r="BN165" s="356">
        <f>(AR165*SUMPRODUCT(DH$10:DH$13,DH$28:DH$31)+BC165*SUMPRODUCT(DH$14:DH$23,DH$32:DH$41))*'Projeções - Receitas'!AA$23+(AR165*DH$11*'Projeções - Receitas'!AA$25)</f>
        <v>95267789211.599792</v>
      </c>
      <c r="BO165" s="356">
        <f>(AS165*SUMPRODUCT(DI$10:DI$13,DI$28:DI$31)+BD165*SUMPRODUCT(DI$14:DI$23,DI$32:DI$41))*'Projeções - Receitas'!AB$23+(AS165*DI$11*'Projeções - Receitas'!AB$25)</f>
        <v>105206290856.13391</v>
      </c>
      <c r="BP165" s="356">
        <f>(AT165*SUMPRODUCT(DJ$10:DJ$13,DJ$28:DJ$31)+BE165*SUMPRODUCT(DJ$14:DJ$23,DJ$32:DJ$41))*'Projeções - Receitas'!AC$23+(AT165*DJ$11*'Projeções - Receitas'!AC$25)</f>
        <v>116164380927.54268</v>
      </c>
      <c r="BQ165" s="356">
        <f>(AU165*SUMPRODUCT(DK$10:DK$13,DK$28:DK$31)+BF165*SUMPRODUCT(DK$14:DK$23,DK$32:DK$41))*'Projeções - Receitas'!AD$23+(AU165*DK$11*'Projeções - Receitas'!AD$25)</f>
        <v>150194776373.84488</v>
      </c>
      <c r="BR165" s="357">
        <f>((BG165+'DRE + DCF'!T$12)*(1+'DRE + DCF'!T$15)+'DRE + DCF'!T$18)*(1+'DRE + DCF'!T$25)*'DRE + DCF'!T$33</f>
        <v>36132760359.964607</v>
      </c>
      <c r="BS165" s="357">
        <f>((BH165+'DRE + DCF'!U$12)*(1+'DRE + DCF'!U$15)+'DRE + DCF'!U$18)*(1+'DRE + DCF'!U$25)*'DRE + DCF'!U$33</f>
        <v>27567360122.140182</v>
      </c>
      <c r="BT165" s="357">
        <f>((BI165+'DRE + DCF'!V$12)*(1+'DRE + DCF'!V$15)+'DRE + DCF'!V$18)*(1+'DRE + DCF'!V$25)*'DRE + DCF'!V$33</f>
        <v>30591889837.056904</v>
      </c>
      <c r="BU165" s="357">
        <f>((BJ165+'DRE + DCF'!W$12)*(1+'DRE + DCF'!W$15)+'DRE + DCF'!W$18)*(1+'DRE + DCF'!W$25)*'DRE + DCF'!W$33</f>
        <v>33874562176.439896</v>
      </c>
      <c r="BV165" s="357">
        <f>((BK165+'DRE + DCF'!X$12)*(1+'DRE + DCF'!X$15)+'DRE + DCF'!X$18)*(1+'DRE + DCF'!X$25)*'DRE + DCF'!X$33</f>
        <v>37463970303.9403</v>
      </c>
      <c r="BW165" s="357">
        <f>((BL165+'DRE + DCF'!Y$12)*(1+'DRE + DCF'!Y$15)+'DRE + DCF'!Y$18)*(1+'DRE + DCF'!Y$25)*'DRE + DCF'!Y$33</f>
        <v>41410416477.932877</v>
      </c>
      <c r="BX165" s="357">
        <f>((BM165+'DRE + DCF'!Z$12)*(1+'DRE + DCF'!Z$15)+'DRE + DCF'!Z$18)*(1+'DRE + DCF'!Z$25)*'DRE + DCF'!Z$33</f>
        <v>45762113668.857033</v>
      </c>
      <c r="BY165" s="357">
        <f>((BN165+'DRE + DCF'!AA$12)*(1+'DRE + DCF'!AA$15)+'DRE + DCF'!AA$18)*(1+'DRE + DCF'!AA$25)*'DRE + DCF'!AA$33</f>
        <v>50563528849.926796</v>
      </c>
      <c r="BZ165" s="357">
        <f>((BO165+'DRE + DCF'!AB$12)*(1+'DRE + DCF'!AB$15)+'DRE + DCF'!AB$18)*(1+'DRE + DCF'!AB$25)*'DRE + DCF'!AB$33</f>
        <v>55863098182.137589</v>
      </c>
      <c r="CA165" s="357">
        <f>((BP165+'DRE + DCF'!AC$12)*(1+'DRE + DCF'!AC$15)+'DRE + DCF'!AC$18)*(1+'DRE + DCF'!AC$25)*'DRE + DCF'!AC$33</f>
        <v>61716040472.070778</v>
      </c>
      <c r="CB165" s="357">
        <f>((BQ165+'DRE + DCF'!AD$12)*(1+'DRE + DCF'!AD$15)+'DRE + DCF'!AD$18)*(1+'DRE + DCF'!AD$25)*'DRE + DCF'!AD$33</f>
        <v>79670009725.31662</v>
      </c>
      <c r="CC165" s="357">
        <f>BR165*(1-DA$47)+('DRE + DCF'!N$53*10^6)</f>
        <v>200670368583.23367</v>
      </c>
      <c r="CD165" s="357">
        <f>BS165*(1-DB$47)+('DRE + DCF'!T$53*10^6)</f>
        <v>201870356631.59708</v>
      </c>
      <c r="CE165" s="357">
        <f>BT165*(1-DC$47)+('DRE + DCF'!U$53*10^6)</f>
        <v>220983470348.15338</v>
      </c>
      <c r="CF165" s="357">
        <f>BU165*(1-DD$47)+('DRE + DCF'!V$53*10^6)</f>
        <v>242145945919.60321</v>
      </c>
      <c r="CG165" s="357">
        <f>BV165*(1-DE$47)+('DRE + DCF'!W$53*10^6)</f>
        <v>265549384752.30609</v>
      </c>
      <c r="CH165" s="357">
        <f>BW165*(1-DF$47)+('DRE + DCF'!X$53*10^6)</f>
        <v>291416641190.08594</v>
      </c>
      <c r="CI165" s="357">
        <f>BX165*(1-DG$47)+('DRE + DCF'!Y$53*10^6)</f>
        <v>320000608420.88037</v>
      </c>
      <c r="CJ165" s="357">
        <f>BY165*(1-DH$47)+('DRE + DCF'!Z$53*10^6)</f>
        <v>351581916079.25208</v>
      </c>
      <c r="CK165" s="357">
        <f>BZ165*(1-DI$47)+('DRE + DCF'!AA$53*10^6)</f>
        <v>386471305494.49731</v>
      </c>
      <c r="CL165" s="357">
        <f>CA165*(1-DJ$47)+('DRE + DCF'!AB$53*10^6)</f>
        <v>425013809184.65625</v>
      </c>
      <c r="CM165" s="357">
        <f>CB165*(1-DK$47)+('DRE + DCF'!AC$53*10^6)</f>
        <v>474484361205.86292</v>
      </c>
      <c r="CN165" s="357">
        <f t="shared" si="142"/>
        <v>1155506885321.5383</v>
      </c>
      <c r="CO165" s="357">
        <f t="shared" si="143"/>
        <v>1227177063382.9917</v>
      </c>
      <c r="CP165" s="357">
        <f t="shared" si="144"/>
        <v>1171302858578.1838</v>
      </c>
      <c r="CQ165" s="357">
        <f t="shared" si="145"/>
        <v>1311859201607.5659</v>
      </c>
      <c r="CR165" s="357">
        <f t="shared" si="146"/>
        <v>1469282305800.4741</v>
      </c>
      <c r="CS165" s="357">
        <f t="shared" si="147"/>
        <v>1645596182496.531</v>
      </c>
      <c r="CT165" s="357">
        <f t="shared" si="148"/>
        <v>1843067724396.115</v>
      </c>
      <c r="CU165" s="357">
        <f t="shared" si="149"/>
        <v>2064235851323.6489</v>
      </c>
      <c r="CV165" s="357">
        <f t="shared" si="150"/>
        <v>2311944153482.4873</v>
      </c>
      <c r="CW165" s="357">
        <f t="shared" si="151"/>
        <v>2589377451900.3862</v>
      </c>
      <c r="CX165" s="358">
        <f t="shared" si="152"/>
        <v>2900102746128.4326</v>
      </c>
    </row>
    <row r="166" spans="4:102" ht="30" customHeight="1" x14ac:dyDescent="0.25">
      <c r="D166" s="355">
        <f t="shared" si="110"/>
        <v>1.6406006719604238E-2</v>
      </c>
      <c r="E166" s="64">
        <f t="shared" si="111"/>
        <v>7.243146271907086E-3</v>
      </c>
      <c r="F166" s="64">
        <f t="shared" si="112"/>
        <v>3.1397959605458159E-2</v>
      </c>
      <c r="G166" s="64">
        <f t="shared" si="113"/>
        <v>2.7317331722701066E-2</v>
      </c>
      <c r="H166" s="64">
        <f t="shared" si="114"/>
        <v>2.3470810224586275E-2</v>
      </c>
      <c r="I166" s="64">
        <f t="shared" si="115"/>
        <v>1.9827096306175157E-2</v>
      </c>
      <c r="J166" s="64">
        <f t="shared" si="116"/>
        <v>1.6363694630990216E-2</v>
      </c>
      <c r="K166" s="64">
        <f t="shared" si="117"/>
        <v>1.3061822205977125E-2</v>
      </c>
      <c r="L166" s="64">
        <f t="shared" si="118"/>
        <v>9.9054644392396196E-3</v>
      </c>
      <c r="M166" s="64">
        <f t="shared" si="119"/>
        <v>6.8812941128581773E-3</v>
      </c>
      <c r="N166" s="64">
        <f t="shared" si="120"/>
        <v>6.3545609563050165E-3</v>
      </c>
      <c r="O166" s="64">
        <f t="shared" si="109"/>
        <v>7.7500000000000055E-2</v>
      </c>
      <c r="P166" s="64">
        <f t="shared" si="109"/>
        <v>7.7500000000000055E-2</v>
      </c>
      <c r="Q166" s="64">
        <f t="shared" si="154"/>
        <v>7.7500000000000055E-2</v>
      </c>
      <c r="R166" s="64">
        <f t="shared" si="155"/>
        <v>7.7500000000000055E-2</v>
      </c>
      <c r="S166" s="64">
        <f t="shared" si="156"/>
        <v>7.7500000000000055E-2</v>
      </c>
      <c r="T166" s="64">
        <f t="shared" si="157"/>
        <v>7.7500000000000055E-2</v>
      </c>
      <c r="U166" s="64">
        <f t="shared" si="158"/>
        <v>7.7500000000000055E-2</v>
      </c>
      <c r="V166" s="64">
        <f t="shared" si="159"/>
        <v>7.7500000000000055E-2</v>
      </c>
      <c r="W166" s="64">
        <f t="shared" si="160"/>
        <v>7.7500000000000055E-2</v>
      </c>
      <c r="X166" s="64">
        <f t="shared" si="161"/>
        <v>7.7500000000000055E-2</v>
      </c>
      <c r="Y166" s="64">
        <f t="shared" si="162"/>
        <v>7.7500000000000055E-2</v>
      </c>
      <c r="Z166" s="64">
        <f t="shared" si="121"/>
        <v>0.1735934849614115</v>
      </c>
      <c r="AA166" s="64">
        <f t="shared" si="153"/>
        <v>0.16443062451371435</v>
      </c>
      <c r="AB166" s="64">
        <f t="shared" si="122"/>
        <v>0.18858543784726542</v>
      </c>
      <c r="AC166" s="64">
        <f t="shared" si="123"/>
        <v>0.18450480996450833</v>
      </c>
      <c r="AD166" s="64">
        <f t="shared" si="124"/>
        <v>0.18065828846639354</v>
      </c>
      <c r="AE166" s="64">
        <f t="shared" si="125"/>
        <v>0.17701457454798242</v>
      </c>
      <c r="AF166" s="64">
        <f t="shared" si="126"/>
        <v>0.17355117287279748</v>
      </c>
      <c r="AG166" s="64">
        <f t="shared" si="127"/>
        <v>0.17024930044778439</v>
      </c>
      <c r="AH166" s="64">
        <f t="shared" si="128"/>
        <v>0.16709294268104688</v>
      </c>
      <c r="AI166" s="64">
        <f t="shared" si="129"/>
        <v>0.16406877235466544</v>
      </c>
      <c r="AJ166" s="64">
        <f t="shared" si="130"/>
        <v>0.16354203919811228</v>
      </c>
      <c r="AK166" s="356">
        <f>(1+O166)*'Projeções - Receitas'!N$34</f>
        <v>1986028951953.0205</v>
      </c>
      <c r="AL166" s="356">
        <f>(1+P166)*'Projeções - Receitas'!T$34</f>
        <v>2092583283787.6265</v>
      </c>
      <c r="AM166" s="356">
        <f>(1+Q166)*'Projeções - Receitas'!U$34</f>
        <v>2343693277842.1416</v>
      </c>
      <c r="AN166" s="356">
        <f>(1+R166)*'Projeções - Receitas'!V$34</f>
        <v>2624936471183.1987</v>
      </c>
      <c r="AO166" s="356">
        <f>(1+S166)*'Projeções - Receitas'!W$34</f>
        <v>2939928847725.1831</v>
      </c>
      <c r="AP166" s="356">
        <f>(1+T166)*'Projeções - Receitas'!X$34</f>
        <v>3292720309452.2051</v>
      </c>
      <c r="AQ166" s="356">
        <f>(1+U166)*'Projeções - Receitas'!Y$34</f>
        <v>3687846746586.4702</v>
      </c>
      <c r="AR166" s="356">
        <f>(1+V166)*'Projeções - Receitas'!Z$34</f>
        <v>4130388356176.8472</v>
      </c>
      <c r="AS166" s="356">
        <f>(1+W166)*'Projeções - Receitas'!AA$34</f>
        <v>4626034958918.0693</v>
      </c>
      <c r="AT166" s="356">
        <f>(1+X166)*'Projeções - Receitas'!AB$34</f>
        <v>5181159153988.2383</v>
      </c>
      <c r="AU166" s="356">
        <f>(1+Y166)*'Projeções - Receitas'!AC$34</f>
        <v>5802898252466.8281</v>
      </c>
      <c r="AV166" s="357">
        <f t="shared" si="131"/>
        <v>1743040200686.3987</v>
      </c>
      <c r="AW166" s="357">
        <f t="shared" si="132"/>
        <v>1836557711477.1426</v>
      </c>
      <c r="AX166" s="357">
        <f t="shared" si="133"/>
        <v>2056944636854.3997</v>
      </c>
      <c r="AY166" s="357">
        <f t="shared" si="134"/>
        <v>2303777993276.9277</v>
      </c>
      <c r="AZ166" s="357">
        <f t="shared" si="135"/>
        <v>2580231352470.1597</v>
      </c>
      <c r="BA166" s="357">
        <f t="shared" si="136"/>
        <v>2889859114766.5786</v>
      </c>
      <c r="BB166" s="357">
        <f t="shared" si="137"/>
        <v>3236642208538.5688</v>
      </c>
      <c r="BC166" s="357">
        <f t="shared" si="138"/>
        <v>3625039273563.1973</v>
      </c>
      <c r="BD166" s="357">
        <f t="shared" si="139"/>
        <v>4060043986390.7817</v>
      </c>
      <c r="BE166" s="357">
        <f t="shared" si="140"/>
        <v>4547249264757.6758</v>
      </c>
      <c r="BF166" s="357">
        <f t="shared" si="141"/>
        <v>5092919176528.5986</v>
      </c>
      <c r="BG166" s="356">
        <f>(AK166*SUMPRODUCT(DA$10:DA$13,DA$28:DA$31)+AV166*SUMPRODUCT(DA$14:DA$23,DA$32:DA$41))*'Projeções - Receitas'!T$23+(AK166*DA$11*'Projeções - Receitas'!T$25)</f>
        <v>64913823090.774033</v>
      </c>
      <c r="BH166" s="356">
        <f>(AL166*SUMPRODUCT(DB$10:DB$13,DB$28:DB$31)+AW166*SUMPRODUCT(DB$14:DB$23,DB$32:DB$41))*'Projeções - Receitas'!U$23+(AL166*DB$11*'Projeções - Receitas'!U$25)</f>
        <v>52315575763.856934</v>
      </c>
      <c r="BI166" s="356">
        <f>(AM166*SUMPRODUCT(DC$10:DC$13,DC$28:DC$31)+AX166*SUMPRODUCT(DC$14:DC$23,DC$32:DC$41))*'Projeções - Receitas'!V$23+(AM166*DC$11*'Projeções - Receitas'!V$25)</f>
        <v>57886210408.588615</v>
      </c>
      <c r="BJ166" s="356">
        <f>(AN166*SUMPRODUCT(DD$10:DD$13,DD$28:DD$31)+AY166*SUMPRODUCT(DD$14:DD$23,DD$32:DD$41))*'Projeções - Receitas'!W$23+(AN166*DD$11*'Projeções - Receitas'!W$25)</f>
        <v>63992496425.62458</v>
      </c>
      <c r="BK166" s="356">
        <f>(AO166*SUMPRODUCT(DE$10:DE$13,DE$28:DE$31)+AZ166*SUMPRODUCT(DE$14:DE$23,DE$32:DE$41))*'Projeções - Receitas'!X$23+(AO166*DE$11*'Projeções - Receitas'!X$25)</f>
        <v>70710477798.818054</v>
      </c>
      <c r="BL166" s="356">
        <f>(AP166*SUMPRODUCT(DF$10:DF$13,DF$28:DF$31)+BA166*SUMPRODUCT(DF$14:DF$23,DF$32:DF$41))*'Projeções - Receitas'!Y$23+(AP166*DF$11*'Projeções - Receitas'!Y$25)</f>
        <v>78119282753.049011</v>
      </c>
      <c r="BM166" s="356">
        <f>(AQ166*SUMPRODUCT(DG$10:DG$13,DG$28:DG$31)+BB166*SUMPRODUCT(DG$14:DG$23,DG$32:DG$41))*'Projeções - Receitas'!Z$23+(AQ166*DG$11*'Projeções - Receitas'!Z$25)</f>
        <v>86294597128.358124</v>
      </c>
      <c r="BN166" s="356">
        <f>(AR166*SUMPRODUCT(DH$10:DH$13,DH$28:DH$31)+BC166*SUMPRODUCT(DH$14:DH$23,DH$32:DH$41))*'Projeções - Receitas'!AA$23+(AR166*DH$11*'Projeções - Receitas'!AA$25)</f>
        <v>95312017525.997009</v>
      </c>
      <c r="BO166" s="356">
        <f>(AS166*SUMPRODUCT(DI$10:DI$13,DI$28:DI$31)+BD166*SUMPRODUCT(DI$14:DI$23,DI$32:DI$41))*'Projeções - Receitas'!AB$23+(AS166*DI$11*'Projeções - Receitas'!AB$25)</f>
        <v>105255133145.29654</v>
      </c>
      <c r="BP166" s="356">
        <f>(AT166*SUMPRODUCT(DJ$10:DJ$13,DJ$28:DJ$31)+BE166*SUMPRODUCT(DJ$14:DJ$23,DJ$32:DJ$41))*'Projeções - Receitas'!AC$23+(AT166*DJ$11*'Projeções - Receitas'!AC$25)</f>
        <v>116218310538.00116</v>
      </c>
      <c r="BQ166" s="356">
        <f>(AU166*SUMPRODUCT(DK$10:DK$13,DK$28:DK$31)+BF166*SUMPRODUCT(DK$14:DK$23,DK$32:DK$41))*'Projeções - Receitas'!AD$23+(AU166*DK$11*'Projeções - Receitas'!AD$25)</f>
        <v>150264504682.2821</v>
      </c>
      <c r="BR166" s="357">
        <f>((BG166+'DRE + DCF'!T$12)*(1+'DRE + DCF'!T$15)+'DRE + DCF'!T$18)*(1+'DRE + DCF'!T$25)*'DRE + DCF'!T$33</f>
        <v>36151206995.868179</v>
      </c>
      <c r="BS166" s="357">
        <f>((BH166+'DRE + DCF'!U$12)*(1+'DRE + DCF'!U$15)+'DRE + DCF'!U$18)*(1+'DRE + DCF'!U$25)*'DRE + DCF'!U$33</f>
        <v>27582049653.425526</v>
      </c>
      <c r="BT166" s="357">
        <f>((BI166+'DRE + DCF'!V$12)*(1+'DRE + DCF'!V$15)+'DRE + DCF'!V$18)*(1+'DRE + DCF'!V$25)*'DRE + DCF'!V$33</f>
        <v>30608125074.762058</v>
      </c>
      <c r="BU166" s="357">
        <f>((BJ166+'DRE + DCF'!W$12)*(1+'DRE + DCF'!W$15)+'DRE + DCF'!W$18)*(1+'DRE + DCF'!W$25)*'DRE + DCF'!W$33</f>
        <v>33892489630.903816</v>
      </c>
      <c r="BV166" s="357">
        <f>((BK166+'DRE + DCF'!X$12)*(1+'DRE + DCF'!X$15)+'DRE + DCF'!X$18)*(1+'DRE + DCF'!X$25)*'DRE + DCF'!X$33</f>
        <v>37483757252.603493</v>
      </c>
      <c r="BW166" s="357">
        <f>((BL166+'DRE + DCF'!Y$12)*(1+'DRE + DCF'!Y$15)+'DRE + DCF'!Y$18)*(1+'DRE + DCF'!Y$25)*'DRE + DCF'!Y$33</f>
        <v>41432251730.442169</v>
      </c>
      <c r="BX166" s="357">
        <f>((BM166+'DRE + DCF'!Z$12)*(1+'DRE + DCF'!Z$15)+'DRE + DCF'!Z$18)*(1+'DRE + DCF'!Z$25)*'DRE + DCF'!Z$33</f>
        <v>45786206505.06662</v>
      </c>
      <c r="BY166" s="357">
        <f>((BN166+'DRE + DCF'!AA$12)*(1+'DRE + DCF'!AA$15)+'DRE + DCF'!AA$18)*(1+'DRE + DCF'!AA$25)*'DRE + DCF'!AA$33</f>
        <v>50590108898.491951</v>
      </c>
      <c r="BZ166" s="357">
        <f>((BO166+'DRE + DCF'!AB$12)*(1+'DRE + DCF'!AB$15)+'DRE + DCF'!AB$18)*(1+'DRE + DCF'!AB$25)*'DRE + DCF'!AB$33</f>
        <v>55892417550.488708</v>
      </c>
      <c r="CA166" s="357">
        <f>((BP166+'DRE + DCF'!AC$12)*(1+'DRE + DCF'!AC$15)+'DRE + DCF'!AC$18)*(1+'DRE + DCF'!AC$25)*'DRE + DCF'!AC$33</f>
        <v>61748376638.466461</v>
      </c>
      <c r="CB166" s="357">
        <f>((BQ166+'DRE + DCF'!AD$12)*(1+'DRE + DCF'!AD$15)+'DRE + DCF'!AD$18)*(1+'DRE + DCF'!AD$25)*'DRE + DCF'!AD$33</f>
        <v>79710918938.534363</v>
      </c>
      <c r="CC166" s="357">
        <f>BR166*(1-DA$47)+('DRE + DCF'!N$53*10^6)</f>
        <v>200681590827.91275</v>
      </c>
      <c r="CD166" s="357">
        <f>BS166*(1-DB$47)+('DRE + DCF'!T$53*10^6)</f>
        <v>201879170350.36829</v>
      </c>
      <c r="CE166" s="357">
        <f>BT166*(1-DC$47)+('DRE + DCF'!U$53*10^6)</f>
        <v>220993211490.77649</v>
      </c>
      <c r="CF166" s="357">
        <f>BU166*(1-DD$47)+('DRE + DCF'!V$53*10^6)</f>
        <v>242156702392.28159</v>
      </c>
      <c r="CG166" s="357">
        <f>BV166*(1-DE$47)+('DRE + DCF'!W$53*10^6)</f>
        <v>265561256921.50403</v>
      </c>
      <c r="CH166" s="357">
        <f>BW166*(1-DF$47)+('DRE + DCF'!X$53*10^6)</f>
        <v>291429742341.59155</v>
      </c>
      <c r="CI166" s="357">
        <f>BX166*(1-DG$47)+('DRE + DCF'!Y$53*10^6)</f>
        <v>320015064122.60614</v>
      </c>
      <c r="CJ166" s="357">
        <f>BY166*(1-DH$47)+('DRE + DCF'!Z$53*10^6)</f>
        <v>351597864108.39117</v>
      </c>
      <c r="CK166" s="357">
        <f>BZ166*(1-DI$47)+('DRE + DCF'!AA$53*10^6)</f>
        <v>386488897115.508</v>
      </c>
      <c r="CL166" s="357">
        <f>CA166*(1-DJ$47)+('DRE + DCF'!AB$53*10^6)</f>
        <v>425033210884.49365</v>
      </c>
      <c r="CM166" s="357">
        <f>CB166*(1-DK$47)+('DRE + DCF'!AC$53*10^6)</f>
        <v>474508906733.79358</v>
      </c>
      <c r="CN166" s="357">
        <f t="shared" si="142"/>
        <v>1156043332343.5078</v>
      </c>
      <c r="CO166" s="357">
        <f t="shared" si="143"/>
        <v>1227746783468.1279</v>
      </c>
      <c r="CP166" s="357">
        <f t="shared" si="144"/>
        <v>1171846638921.0708</v>
      </c>
      <c r="CQ166" s="357">
        <f t="shared" si="145"/>
        <v>1312468235591.5994</v>
      </c>
      <c r="CR166" s="357">
        <f t="shared" si="146"/>
        <v>1469964423862.5916</v>
      </c>
      <c r="CS166" s="357">
        <f t="shared" si="147"/>
        <v>1646360154726.1025</v>
      </c>
      <c r="CT166" s="357">
        <f t="shared" si="148"/>
        <v>1843923373293.2351</v>
      </c>
      <c r="CU166" s="357">
        <f t="shared" si="149"/>
        <v>2065194178088.4236</v>
      </c>
      <c r="CV166" s="357">
        <f t="shared" si="150"/>
        <v>2313017479459.0347</v>
      </c>
      <c r="CW166" s="357">
        <f t="shared" si="151"/>
        <v>2590579576994.1191</v>
      </c>
      <c r="CX166" s="358">
        <f t="shared" si="152"/>
        <v>2901449126233.4141</v>
      </c>
    </row>
    <row r="167" spans="4:102" ht="30" customHeight="1" x14ac:dyDescent="0.25">
      <c r="D167" s="355">
        <f t="shared" si="110"/>
        <v>1.6335193218605104E-2</v>
      </c>
      <c r="E167" s="64">
        <f t="shared" si="111"/>
        <v>7.1740551945013442E-3</v>
      </c>
      <c r="F167" s="64">
        <f t="shared" si="112"/>
        <v>3.1318798338095366E-2</v>
      </c>
      <c r="G167" s="64">
        <f t="shared" si="113"/>
        <v>2.7239946157386646E-2</v>
      </c>
      <c r="H167" s="64">
        <f t="shared" si="114"/>
        <v>2.3395089710335132E-2</v>
      </c>
      <c r="I167" s="64">
        <f t="shared" si="115"/>
        <v>1.9752947026421608E-2</v>
      </c>
      <c r="J167" s="64">
        <f t="shared" si="116"/>
        <v>1.6291033804775118E-2</v>
      </c>
      <c r="K167" s="64">
        <f t="shared" si="117"/>
        <v>1.2990575561879825E-2</v>
      </c>
      <c r="L167" s="64">
        <f t="shared" si="118"/>
        <v>9.8355650323163069E-3</v>
      </c>
      <c r="M167" s="64">
        <f t="shared" si="119"/>
        <v>6.8126812785424262E-3</v>
      </c>
      <c r="N167" s="64">
        <f t="shared" si="120"/>
        <v>6.2871624022055594E-3</v>
      </c>
      <c r="O167" s="64">
        <f t="shared" si="109"/>
        <v>7.8000000000000055E-2</v>
      </c>
      <c r="P167" s="64">
        <f t="shared" si="109"/>
        <v>7.8000000000000055E-2</v>
      </c>
      <c r="Q167" s="64">
        <f t="shared" si="154"/>
        <v>7.8000000000000055E-2</v>
      </c>
      <c r="R167" s="64">
        <f t="shared" si="155"/>
        <v>7.8000000000000055E-2</v>
      </c>
      <c r="S167" s="64">
        <f t="shared" si="156"/>
        <v>7.8000000000000055E-2</v>
      </c>
      <c r="T167" s="64">
        <f t="shared" si="157"/>
        <v>7.8000000000000055E-2</v>
      </c>
      <c r="U167" s="64">
        <f t="shared" si="158"/>
        <v>7.8000000000000055E-2</v>
      </c>
      <c r="V167" s="64">
        <f t="shared" si="159"/>
        <v>7.8000000000000055E-2</v>
      </c>
      <c r="W167" s="64">
        <f t="shared" si="160"/>
        <v>7.8000000000000055E-2</v>
      </c>
      <c r="X167" s="64">
        <f t="shared" si="161"/>
        <v>7.8000000000000055E-2</v>
      </c>
      <c r="Y167" s="64">
        <f t="shared" si="162"/>
        <v>7.8000000000000055E-2</v>
      </c>
      <c r="Z167" s="64">
        <f t="shared" si="121"/>
        <v>0.17352267146041236</v>
      </c>
      <c r="AA167" s="64">
        <f t="shared" si="153"/>
        <v>0.1643615334363086</v>
      </c>
      <c r="AB167" s="64">
        <f t="shared" si="122"/>
        <v>0.18850627657990263</v>
      </c>
      <c r="AC167" s="64">
        <f t="shared" si="123"/>
        <v>0.18442742439919391</v>
      </c>
      <c r="AD167" s="64">
        <f t="shared" si="124"/>
        <v>0.18058256795214239</v>
      </c>
      <c r="AE167" s="64">
        <f t="shared" si="125"/>
        <v>0.17694042526822887</v>
      </c>
      <c r="AF167" s="64">
        <f t="shared" si="126"/>
        <v>0.17347851204658238</v>
      </c>
      <c r="AG167" s="64">
        <f t="shared" si="127"/>
        <v>0.17017805380368708</v>
      </c>
      <c r="AH167" s="64">
        <f t="shared" si="128"/>
        <v>0.16702304327412357</v>
      </c>
      <c r="AI167" s="64">
        <f t="shared" si="129"/>
        <v>0.16400015952034969</v>
      </c>
      <c r="AJ167" s="64">
        <f t="shared" si="130"/>
        <v>0.16347464064401282</v>
      </c>
      <c r="AK167" s="356">
        <f>(1+O167)*'Projeções - Receitas'!N$34</f>
        <v>1986950543114.0193</v>
      </c>
      <c r="AL167" s="356">
        <f>(1+P167)*'Projeções - Receitas'!T$34</f>
        <v>2093554320114.2097</v>
      </c>
      <c r="AM167" s="356">
        <f>(1+Q167)*'Projeções - Receitas'!U$34</f>
        <v>2344780838527.915</v>
      </c>
      <c r="AN167" s="356">
        <f>(1+R167)*'Projeções - Receitas'!V$34</f>
        <v>2626154539151.2651</v>
      </c>
      <c r="AO167" s="356">
        <f>(1+S167)*'Projeções - Receitas'!W$34</f>
        <v>2941293083849.4175</v>
      </c>
      <c r="AP167" s="356">
        <f>(1+T167)*'Projeções - Receitas'!X$34</f>
        <v>3294248253911.3477</v>
      </c>
      <c r="AQ167" s="356">
        <f>(1+U167)*'Projeções - Receitas'!Y$34</f>
        <v>3689558044380.7095</v>
      </c>
      <c r="AR167" s="356">
        <f>(1+V167)*'Projeções - Receitas'!Z$34</f>
        <v>4132305009706.395</v>
      </c>
      <c r="AS167" s="356">
        <f>(1+W167)*'Projeções - Receitas'!AA$34</f>
        <v>4628181610871.1631</v>
      </c>
      <c r="AT167" s="356">
        <f>(1+X167)*'Projeções - Receitas'!AB$34</f>
        <v>5183563404175.7031</v>
      </c>
      <c r="AU167" s="356">
        <f>(1+Y167)*'Projeções - Receitas'!AC$34</f>
        <v>5805591012676.7891</v>
      </c>
      <c r="AV167" s="357">
        <f t="shared" si="131"/>
        <v>1743849036046.3457</v>
      </c>
      <c r="AW167" s="357">
        <f t="shared" si="132"/>
        <v>1837409942433.7444</v>
      </c>
      <c r="AX167" s="357">
        <f t="shared" si="133"/>
        <v>2057899135525.7937</v>
      </c>
      <c r="AY167" s="357">
        <f t="shared" si="134"/>
        <v>2304847031788.8892</v>
      </c>
      <c r="AZ167" s="357">
        <f t="shared" si="135"/>
        <v>2581428675603.5566</v>
      </c>
      <c r="BA167" s="357">
        <f t="shared" si="136"/>
        <v>2891200116675.9834</v>
      </c>
      <c r="BB167" s="357">
        <f t="shared" si="137"/>
        <v>3238144130677.1016</v>
      </c>
      <c r="BC167" s="357">
        <f t="shared" si="138"/>
        <v>3626721426358.354</v>
      </c>
      <c r="BD167" s="357">
        <f t="shared" si="139"/>
        <v>4061927997521.3569</v>
      </c>
      <c r="BE167" s="357">
        <f t="shared" si="140"/>
        <v>4549359357223.9199</v>
      </c>
      <c r="BF167" s="357">
        <f t="shared" si="141"/>
        <v>5095282480090.792</v>
      </c>
      <c r="BG167" s="356">
        <f>(AK167*SUMPRODUCT(DA$10:DA$13,DA$28:DA$31)+AV167*SUMPRODUCT(DA$14:DA$23,DA$32:DA$41))*'Projeções - Receitas'!T$23+(AK167*DA$11*'Projeções - Receitas'!T$25)</f>
        <v>64943945514.482025</v>
      </c>
      <c r="BH167" s="356">
        <f>(AL167*SUMPRODUCT(DB$10:DB$13,DB$28:DB$31)+AW167*SUMPRODUCT(DB$14:DB$23,DB$32:DB$41))*'Projeções - Receitas'!U$23+(AL167*DB$11*'Projeções - Receitas'!U$25)</f>
        <v>52339852133.12088</v>
      </c>
      <c r="BI167" s="356">
        <f>(AM167*SUMPRODUCT(DC$10:DC$13,DC$28:DC$31)+AX167*SUMPRODUCT(DC$14:DC$23,DC$32:DC$41))*'Projeções - Receitas'!V$23+(AM167*DC$11*'Projeções - Receitas'!V$25)</f>
        <v>57913071759.126236</v>
      </c>
      <c r="BJ167" s="356">
        <f>(AN167*SUMPRODUCT(DD$10:DD$13,DD$28:DD$31)+AY167*SUMPRODUCT(DD$14:DD$23,DD$32:DD$41))*'Projeções - Receitas'!W$23+(AN167*DD$11*'Projeções - Receitas'!W$25)</f>
        <v>64022191319.55761</v>
      </c>
      <c r="BK167" s="356">
        <f>(AO167*SUMPRODUCT(DE$10:DE$13,DE$28:DE$31)+AZ167*SUMPRODUCT(DE$14:DE$23,DE$32:DE$41))*'Projeções - Receitas'!X$23+(AO167*DE$11*'Projeções - Receitas'!X$25)</f>
        <v>70743290085.499634</v>
      </c>
      <c r="BL167" s="356">
        <f>(AP167*SUMPRODUCT(DF$10:DF$13,DF$28:DF$31)+BA167*SUMPRODUCT(DF$14:DF$23,DF$32:DF$41))*'Projeções - Receitas'!Y$23+(AP167*DF$11*'Projeções - Receitas'!Y$25)</f>
        <v>78155533000.266205</v>
      </c>
      <c r="BM167" s="356">
        <f>(AQ167*SUMPRODUCT(DG$10:DG$13,DG$28:DG$31)+BB167*SUMPRODUCT(DG$14:DG$23,DG$32:DG$41))*'Projeções - Receitas'!Z$23+(AQ167*DG$11*'Projeções - Receitas'!Z$25)</f>
        <v>86334641024.937393</v>
      </c>
      <c r="BN167" s="356">
        <f>(AR167*SUMPRODUCT(DH$10:DH$13,DH$28:DH$31)+BC167*SUMPRODUCT(DH$14:DH$23,DH$32:DH$41))*'Projeções - Receitas'!AA$23+(AR167*DH$11*'Projeções - Receitas'!AA$25)</f>
        <v>95356245840.394196</v>
      </c>
      <c r="BO167" s="356">
        <f>(AS167*SUMPRODUCT(DI$10:DI$13,DI$28:DI$31)+BD167*SUMPRODUCT(DI$14:DI$23,DI$32:DI$41))*'Projeções - Receitas'!AB$23+(AS167*DI$11*'Projeções - Receitas'!AB$25)</f>
        <v>105303975434.45895</v>
      </c>
      <c r="BP167" s="356">
        <f>(AT167*SUMPRODUCT(DJ$10:DJ$13,DJ$28:DJ$31)+BE167*SUMPRODUCT(DJ$14:DJ$23,DJ$32:DJ$41))*'Projeções - Receitas'!AC$23+(AT167*DJ$11*'Projeções - Receitas'!AC$25)</f>
        <v>116272240148.45959</v>
      </c>
      <c r="BQ167" s="356">
        <f>(AU167*SUMPRODUCT(DK$10:DK$13,DK$28:DK$31)+BF167*SUMPRODUCT(DK$14:DK$23,DK$32:DK$41))*'Projeções - Receitas'!AD$23+(AU167*DK$11*'Projeções - Receitas'!AD$25)</f>
        <v>150334232990.71954</v>
      </c>
      <c r="BR167" s="357">
        <f>((BG167+'DRE + DCF'!T$12)*(1+'DRE + DCF'!T$15)+'DRE + DCF'!T$18)*(1+'DRE + DCF'!T$25)*'DRE + DCF'!T$33</f>
        <v>36169653631.771713</v>
      </c>
      <c r="BS167" s="357">
        <f>((BH167+'DRE + DCF'!U$12)*(1+'DRE + DCF'!U$15)+'DRE + DCF'!U$18)*(1+'DRE + DCF'!U$25)*'DRE + DCF'!U$33</f>
        <v>27596739184.710815</v>
      </c>
      <c r="BT167" s="357">
        <f>((BI167+'DRE + DCF'!V$12)*(1+'DRE + DCF'!V$15)+'DRE + DCF'!V$18)*(1+'DRE + DCF'!V$25)*'DRE + DCF'!V$33</f>
        <v>30624360312.467209</v>
      </c>
      <c r="BU167" s="357">
        <f>((BJ167+'DRE + DCF'!W$12)*(1+'DRE + DCF'!W$15)+'DRE + DCF'!W$18)*(1+'DRE + DCF'!W$25)*'DRE + DCF'!W$33</f>
        <v>33910417085.367752</v>
      </c>
      <c r="BV167" s="357">
        <f>((BK167+'DRE + DCF'!X$12)*(1+'DRE + DCF'!X$15)+'DRE + DCF'!X$18)*(1+'DRE + DCF'!X$25)*'DRE + DCF'!X$33</f>
        <v>37503544201.26667</v>
      </c>
      <c r="BW167" s="357">
        <f>((BL167+'DRE + DCF'!Y$12)*(1+'DRE + DCF'!Y$15)+'DRE + DCF'!Y$18)*(1+'DRE + DCF'!Y$25)*'DRE + DCF'!Y$33</f>
        <v>41454086982.951477</v>
      </c>
      <c r="BX167" s="357">
        <f>((BM167+'DRE + DCF'!Z$12)*(1+'DRE + DCF'!Z$15)+'DRE + DCF'!Z$18)*(1+'DRE + DCF'!Z$25)*'DRE + DCF'!Z$33</f>
        <v>45810299341.27623</v>
      </c>
      <c r="BY167" s="357">
        <f>((BN167+'DRE + DCF'!AA$12)*(1+'DRE + DCF'!AA$15)+'DRE + DCF'!AA$18)*(1+'DRE + DCF'!AA$25)*'DRE + DCF'!AA$33</f>
        <v>50616688947.057091</v>
      </c>
      <c r="BZ167" s="357">
        <f>((BO167+'DRE + DCF'!AB$12)*(1+'DRE + DCF'!AB$15)+'DRE + DCF'!AB$18)*(1+'DRE + DCF'!AB$25)*'DRE + DCF'!AB$33</f>
        <v>55921736918.839714</v>
      </c>
      <c r="CA167" s="357">
        <f>((BP167+'DRE + DCF'!AC$12)*(1+'DRE + DCF'!AC$15)+'DRE + DCF'!AC$18)*(1+'DRE + DCF'!AC$25)*'DRE + DCF'!AC$33</f>
        <v>61780712804.862122</v>
      </c>
      <c r="CB167" s="357">
        <f>((BQ167+'DRE + DCF'!AD$12)*(1+'DRE + DCF'!AD$15)+'DRE + DCF'!AD$18)*(1+'DRE + DCF'!AD$25)*'DRE + DCF'!AD$33</f>
        <v>79751828151.752213</v>
      </c>
      <c r="CC167" s="357">
        <f>BR167*(1-DA$47)+('DRE + DCF'!N$53*10^6)</f>
        <v>200692813072.5918</v>
      </c>
      <c r="CD167" s="357">
        <f>BS167*(1-DB$47)+('DRE + DCF'!T$53*10^6)</f>
        <v>201887984069.13943</v>
      </c>
      <c r="CE167" s="357">
        <f>BT167*(1-DC$47)+('DRE + DCF'!U$53*10^6)</f>
        <v>221002952633.39957</v>
      </c>
      <c r="CF167" s="357">
        <f>BU167*(1-DD$47)+('DRE + DCF'!V$53*10^6)</f>
        <v>242167458864.95993</v>
      </c>
      <c r="CG167" s="357">
        <f>BV167*(1-DE$47)+('DRE + DCF'!W$53*10^6)</f>
        <v>265573129090.70193</v>
      </c>
      <c r="CH167" s="357">
        <f>BW167*(1-DF$47)+('DRE + DCF'!X$53*10^6)</f>
        <v>291442843493.09711</v>
      </c>
      <c r="CI167" s="357">
        <f>BX167*(1-DG$47)+('DRE + DCF'!Y$53*10^6)</f>
        <v>320029519824.33191</v>
      </c>
      <c r="CJ167" s="357">
        <f>BY167*(1-DH$47)+('DRE + DCF'!Z$53*10^6)</f>
        <v>351613812137.53027</v>
      </c>
      <c r="CK167" s="357">
        <f>BZ167*(1-DI$47)+('DRE + DCF'!AA$53*10^6)</f>
        <v>386506488736.51862</v>
      </c>
      <c r="CL167" s="357">
        <f>CA167*(1-DJ$47)+('DRE + DCF'!AB$53*10^6)</f>
        <v>425052612584.33105</v>
      </c>
      <c r="CM167" s="357">
        <f>CB167*(1-DK$47)+('DRE + DCF'!AC$53*10^6)</f>
        <v>474533452261.7243</v>
      </c>
      <c r="CN167" s="357">
        <f t="shared" si="142"/>
        <v>1156579779365.4766</v>
      </c>
      <c r="CO167" s="357">
        <f t="shared" si="143"/>
        <v>1228316503553.2637</v>
      </c>
      <c r="CP167" s="357">
        <f t="shared" si="144"/>
        <v>1172390419263.9575</v>
      </c>
      <c r="CQ167" s="357">
        <f t="shared" si="145"/>
        <v>1313077269575.6326</v>
      </c>
      <c r="CR167" s="357">
        <f t="shared" si="146"/>
        <v>1470646541924.7087</v>
      </c>
      <c r="CS167" s="357">
        <f t="shared" si="147"/>
        <v>1647124126955.6738</v>
      </c>
      <c r="CT167" s="357">
        <f t="shared" si="148"/>
        <v>1844779022190.3547</v>
      </c>
      <c r="CU167" s="357">
        <f t="shared" si="149"/>
        <v>2066152504853.1975</v>
      </c>
      <c r="CV167" s="357">
        <f t="shared" si="150"/>
        <v>2314090805435.5815</v>
      </c>
      <c r="CW167" s="357">
        <f t="shared" si="151"/>
        <v>2591781702087.8516</v>
      </c>
      <c r="CX167" s="358">
        <f t="shared" si="152"/>
        <v>2902795506338.3945</v>
      </c>
    </row>
    <row r="168" spans="4:102" ht="30" customHeight="1" x14ac:dyDescent="0.25">
      <c r="D168" s="355">
        <f t="shared" si="110"/>
        <v>1.6264445376855785E-2</v>
      </c>
      <c r="E168" s="64">
        <f t="shared" si="111"/>
        <v>7.1050281792907066E-3</v>
      </c>
      <c r="F168" s="64">
        <f t="shared" si="112"/>
        <v>3.1239710470145982E-2</v>
      </c>
      <c r="G168" s="64">
        <f t="shared" si="113"/>
        <v>2.716263234503033E-2</v>
      </c>
      <c r="H168" s="64">
        <f t="shared" si="114"/>
        <v>2.3319439405183884E-2</v>
      </c>
      <c r="I168" s="64">
        <f t="shared" si="115"/>
        <v>1.9678866498897829E-2</v>
      </c>
      <c r="J168" s="64">
        <f t="shared" si="116"/>
        <v>1.6218440350675156E-2</v>
      </c>
      <c r="K168" s="64">
        <f t="shared" si="117"/>
        <v>1.2919394978648635E-2</v>
      </c>
      <c r="L168" s="64">
        <f t="shared" si="118"/>
        <v>9.7657304370823428E-3</v>
      </c>
      <c r="M168" s="64">
        <f t="shared" si="119"/>
        <v>6.7441320629881563E-3</v>
      </c>
      <c r="N168" s="64">
        <f t="shared" si="120"/>
        <v>6.2198263409703469E-3</v>
      </c>
      <c r="O168" s="64">
        <f t="shared" si="109"/>
        <v>7.8500000000000056E-2</v>
      </c>
      <c r="P168" s="64">
        <f t="shared" si="109"/>
        <v>7.8500000000000056E-2</v>
      </c>
      <c r="Q168" s="64">
        <f t="shared" si="154"/>
        <v>7.8500000000000056E-2</v>
      </c>
      <c r="R168" s="64">
        <f t="shared" si="155"/>
        <v>7.8500000000000056E-2</v>
      </c>
      <c r="S168" s="64">
        <f t="shared" si="156"/>
        <v>7.8500000000000056E-2</v>
      </c>
      <c r="T168" s="64">
        <f t="shared" si="157"/>
        <v>7.8500000000000056E-2</v>
      </c>
      <c r="U168" s="64">
        <f t="shared" si="158"/>
        <v>7.8500000000000056E-2</v>
      </c>
      <c r="V168" s="64">
        <f t="shared" si="159"/>
        <v>7.8500000000000056E-2</v>
      </c>
      <c r="W168" s="64">
        <f t="shared" si="160"/>
        <v>7.8500000000000056E-2</v>
      </c>
      <c r="X168" s="64">
        <f t="shared" si="161"/>
        <v>7.8500000000000056E-2</v>
      </c>
      <c r="Y168" s="64">
        <f t="shared" si="162"/>
        <v>7.8500000000000056E-2</v>
      </c>
      <c r="Z168" s="64">
        <f t="shared" si="121"/>
        <v>0.17345192361866305</v>
      </c>
      <c r="AA168" s="64">
        <f t="shared" si="153"/>
        <v>0.16429250642109797</v>
      </c>
      <c r="AB168" s="64">
        <f t="shared" si="122"/>
        <v>0.18842718871195324</v>
      </c>
      <c r="AC168" s="64">
        <f t="shared" si="123"/>
        <v>0.18435011058683759</v>
      </c>
      <c r="AD168" s="64">
        <f t="shared" si="124"/>
        <v>0.18050691764699114</v>
      </c>
      <c r="AE168" s="64">
        <f t="shared" si="125"/>
        <v>0.17686634474070509</v>
      </c>
      <c r="AF168" s="64">
        <f t="shared" si="126"/>
        <v>0.17340591859248242</v>
      </c>
      <c r="AG168" s="64">
        <f t="shared" si="127"/>
        <v>0.1701068732204559</v>
      </c>
      <c r="AH168" s="64">
        <f t="shared" si="128"/>
        <v>0.1669532086788896</v>
      </c>
      <c r="AI168" s="64">
        <f t="shared" si="129"/>
        <v>0.16393161030479542</v>
      </c>
      <c r="AJ168" s="64">
        <f t="shared" si="130"/>
        <v>0.16340730458277761</v>
      </c>
      <c r="AK168" s="356">
        <f>(1+O168)*'Projeções - Receitas'!N$34</f>
        <v>1987872134275.0183</v>
      </c>
      <c r="AL168" s="356">
        <f>(1+P168)*'Projeções - Receitas'!T$34</f>
        <v>2094525356440.7932</v>
      </c>
      <c r="AM168" s="356">
        <f>(1+Q168)*'Projeções - Receitas'!U$34</f>
        <v>2345868399213.6885</v>
      </c>
      <c r="AN168" s="356">
        <f>(1+R168)*'Projeções - Receitas'!V$34</f>
        <v>2627372607119.3315</v>
      </c>
      <c r="AO168" s="356">
        <f>(1+S168)*'Projeções - Receitas'!W$34</f>
        <v>2942657319973.6519</v>
      </c>
      <c r="AP168" s="356">
        <f>(1+T168)*'Projeções - Receitas'!X$34</f>
        <v>3295776198370.4897</v>
      </c>
      <c r="AQ168" s="356">
        <f>(1+U168)*'Projeções - Receitas'!Y$34</f>
        <v>3691269342174.9492</v>
      </c>
      <c r="AR168" s="356">
        <f>(1+V168)*'Projeções - Receitas'!Z$34</f>
        <v>4134221663235.9434</v>
      </c>
      <c r="AS168" s="356">
        <f>(1+W168)*'Projeções - Receitas'!AA$34</f>
        <v>4630328262824.2568</v>
      </c>
      <c r="AT168" s="356">
        <f>(1+X168)*'Projeções - Receitas'!AB$34</f>
        <v>5185967654363.1689</v>
      </c>
      <c r="AU168" s="356">
        <f>(1+Y168)*'Projeções - Receitas'!AC$34</f>
        <v>5808283772886.75</v>
      </c>
      <c r="AV168" s="357">
        <f t="shared" si="131"/>
        <v>1744657871406.293</v>
      </c>
      <c r="AW168" s="357">
        <f t="shared" si="132"/>
        <v>1838262173390.3462</v>
      </c>
      <c r="AX168" s="357">
        <f t="shared" si="133"/>
        <v>2058853634197.1877</v>
      </c>
      <c r="AY168" s="357">
        <f t="shared" si="134"/>
        <v>2305916070300.8506</v>
      </c>
      <c r="AZ168" s="357">
        <f t="shared" si="135"/>
        <v>2582625998736.9531</v>
      </c>
      <c r="BA168" s="357">
        <f t="shared" si="136"/>
        <v>2892541118585.3872</v>
      </c>
      <c r="BB168" s="357">
        <f t="shared" si="137"/>
        <v>3239646052815.6343</v>
      </c>
      <c r="BC168" s="357">
        <f t="shared" si="138"/>
        <v>3628403579153.5107</v>
      </c>
      <c r="BD168" s="357">
        <f t="shared" si="139"/>
        <v>4063812008651.9321</v>
      </c>
      <c r="BE168" s="357">
        <f t="shared" si="140"/>
        <v>4551469449690.165</v>
      </c>
      <c r="BF168" s="357">
        <f t="shared" si="141"/>
        <v>5097645783652.9863</v>
      </c>
      <c r="BG168" s="356">
        <f>(AK168*SUMPRODUCT(DA$10:DA$13,DA$28:DA$31)+AV168*SUMPRODUCT(DA$14:DA$23,DA$32:DA$41))*'Projeções - Receitas'!T$23+(AK168*DA$11*'Projeções - Receitas'!T$25)</f>
        <v>64974067938.190033</v>
      </c>
      <c r="BH168" s="356">
        <f>(AL168*SUMPRODUCT(DB$10:DB$13,DB$28:DB$31)+AW168*SUMPRODUCT(DB$14:DB$23,DB$32:DB$41))*'Projeções - Receitas'!U$23+(AL168*DB$11*'Projeções - Receitas'!U$25)</f>
        <v>52364128502.384827</v>
      </c>
      <c r="BI168" s="356">
        <f>(AM168*SUMPRODUCT(DC$10:DC$13,DC$28:DC$31)+AX168*SUMPRODUCT(DC$14:DC$23,DC$32:DC$41))*'Projeções - Receitas'!V$23+(AM168*DC$11*'Projeções - Receitas'!V$25)</f>
        <v>57939933109.663849</v>
      </c>
      <c r="BJ168" s="356">
        <f>(AN168*SUMPRODUCT(DD$10:DD$13,DD$28:DD$31)+AY168*SUMPRODUCT(DD$14:DD$23,DD$32:DD$41))*'Projeções - Receitas'!W$23+(AN168*DD$11*'Projeções - Receitas'!W$25)</f>
        <v>64051886213.490562</v>
      </c>
      <c r="BK168" s="356">
        <f>(AO168*SUMPRODUCT(DE$10:DE$13,DE$28:DE$31)+AZ168*SUMPRODUCT(DE$14:DE$23,DE$32:DE$41))*'Projeções - Receitas'!X$23+(AO168*DE$11*'Projeções - Receitas'!X$25)</f>
        <v>70776102372.181259</v>
      </c>
      <c r="BL168" s="356">
        <f>(AP168*SUMPRODUCT(DF$10:DF$13,DF$28:DF$31)+BA168*SUMPRODUCT(DF$14:DF$23,DF$32:DF$41))*'Projeções - Receitas'!Y$23+(AP168*DF$11*'Projeções - Receitas'!Y$25)</f>
        <v>78191783247.483383</v>
      </c>
      <c r="BM168" s="356">
        <f>(AQ168*SUMPRODUCT(DG$10:DG$13,DG$28:DG$31)+BB168*SUMPRODUCT(DG$14:DG$23,DG$32:DG$41))*'Projeções - Receitas'!Z$23+(AQ168*DG$11*'Projeções - Receitas'!Z$25)</f>
        <v>86374684921.516739</v>
      </c>
      <c r="BN168" s="356">
        <f>(AR168*SUMPRODUCT(DH$10:DH$13,DH$28:DH$31)+BC168*SUMPRODUCT(DH$14:DH$23,DH$32:DH$41))*'Projeções - Receitas'!AA$23+(AR168*DH$11*'Projeções - Receitas'!AA$25)</f>
        <v>95400474154.791443</v>
      </c>
      <c r="BO168" s="356">
        <f>(AS168*SUMPRODUCT(DI$10:DI$13,DI$28:DI$31)+BD168*SUMPRODUCT(DI$14:DI$23,DI$32:DI$41))*'Projeções - Receitas'!AB$23+(AS168*DI$11*'Projeções - Receitas'!AB$25)</f>
        <v>105352817723.62152</v>
      </c>
      <c r="BP168" s="356">
        <f>(AT168*SUMPRODUCT(DJ$10:DJ$13,DJ$28:DJ$31)+BE168*SUMPRODUCT(DJ$14:DJ$23,DJ$32:DJ$41))*'Projeções - Receitas'!AC$23+(AT168*DJ$11*'Projeções - Receitas'!AC$25)</f>
        <v>116326169758.91808</v>
      </c>
      <c r="BQ168" s="356">
        <f>(AU168*SUMPRODUCT(DK$10:DK$13,DK$28:DK$31)+BF168*SUMPRODUCT(DK$14:DK$23,DK$32:DK$41))*'Projeções - Receitas'!AD$23+(AU168*DK$11*'Projeções - Receitas'!AD$25)</f>
        <v>150403961299.15671</v>
      </c>
      <c r="BR168" s="357">
        <f>((BG168+'DRE + DCF'!T$12)*(1+'DRE + DCF'!T$15)+'DRE + DCF'!T$18)*(1+'DRE + DCF'!T$25)*'DRE + DCF'!T$33</f>
        <v>36188100267.675255</v>
      </c>
      <c r="BS168" s="357">
        <f>((BH168+'DRE + DCF'!U$12)*(1+'DRE + DCF'!U$15)+'DRE + DCF'!U$18)*(1+'DRE + DCF'!U$25)*'DRE + DCF'!U$33</f>
        <v>27611428715.996113</v>
      </c>
      <c r="BT168" s="357">
        <f>((BI168+'DRE + DCF'!V$12)*(1+'DRE + DCF'!V$15)+'DRE + DCF'!V$18)*(1+'DRE + DCF'!V$25)*'DRE + DCF'!V$33</f>
        <v>30640595550.172356</v>
      </c>
      <c r="BU168" s="357">
        <f>((BJ168+'DRE + DCF'!W$12)*(1+'DRE + DCF'!W$15)+'DRE + DCF'!W$18)*(1+'DRE + DCF'!W$25)*'DRE + DCF'!W$33</f>
        <v>33928344539.831646</v>
      </c>
      <c r="BV168" s="357">
        <f>((BK168+'DRE + DCF'!X$12)*(1+'DRE + DCF'!X$15)+'DRE + DCF'!X$18)*(1+'DRE + DCF'!X$25)*'DRE + DCF'!X$33</f>
        <v>37523331149.929886</v>
      </c>
      <c r="BW168" s="357">
        <f>((BL168+'DRE + DCF'!Y$12)*(1+'DRE + DCF'!Y$15)+'DRE + DCF'!Y$18)*(1+'DRE + DCF'!Y$25)*'DRE + DCF'!Y$33</f>
        <v>41475922235.460785</v>
      </c>
      <c r="BX168" s="357">
        <f>((BM168+'DRE + DCF'!Z$12)*(1+'DRE + DCF'!Z$15)+'DRE + DCF'!Z$18)*(1+'DRE + DCF'!Z$25)*'DRE + DCF'!Z$33</f>
        <v>45834392177.485855</v>
      </c>
      <c r="BY168" s="357">
        <f>((BN168+'DRE + DCF'!AA$12)*(1+'DRE + DCF'!AA$15)+'DRE + DCF'!AA$18)*(1+'DRE + DCF'!AA$25)*'DRE + DCF'!AA$33</f>
        <v>50643268995.622307</v>
      </c>
      <c r="BZ168" s="357">
        <f>((BO168+'DRE + DCF'!AB$12)*(1+'DRE + DCF'!AB$15)+'DRE + DCF'!AB$18)*(1+'DRE + DCF'!AB$25)*'DRE + DCF'!AB$33</f>
        <v>55951056287.190834</v>
      </c>
      <c r="CA168" s="357">
        <f>((BP168+'DRE + DCF'!AC$12)*(1+'DRE + DCF'!AC$15)+'DRE + DCF'!AC$18)*(1+'DRE + DCF'!AC$25)*'DRE + DCF'!AC$33</f>
        <v>61813048971.257797</v>
      </c>
      <c r="CB168" s="357">
        <f>((BQ168+'DRE + DCF'!AD$12)*(1+'DRE + DCF'!AD$15)+'DRE + DCF'!AD$18)*(1+'DRE + DCF'!AD$25)*'DRE + DCF'!AD$33</f>
        <v>79792737364.969879</v>
      </c>
      <c r="CC168" s="357">
        <f>BR168*(1-DA$47)+('DRE + DCF'!N$53*10^6)</f>
        <v>200704035317.27087</v>
      </c>
      <c r="CD168" s="357">
        <f>BS168*(1-DB$47)+('DRE + DCF'!T$53*10^6)</f>
        <v>201896797787.91061</v>
      </c>
      <c r="CE168" s="357">
        <f>BT168*(1-DC$47)+('DRE + DCF'!U$53*10^6)</f>
        <v>221012693776.02267</v>
      </c>
      <c r="CF168" s="357">
        <f>BU168*(1-DD$47)+('DRE + DCF'!V$53*10^6)</f>
        <v>242178215337.63828</v>
      </c>
      <c r="CG168" s="357">
        <f>BV168*(1-DE$47)+('DRE + DCF'!W$53*10^6)</f>
        <v>265585001259.89984</v>
      </c>
      <c r="CH168" s="357">
        <f>BW168*(1-DF$47)+('DRE + DCF'!X$53*10^6)</f>
        <v>291455944644.60272</v>
      </c>
      <c r="CI168" s="357">
        <f>BX168*(1-DG$47)+('DRE + DCF'!Y$53*10^6)</f>
        <v>320043975526.05768</v>
      </c>
      <c r="CJ168" s="357">
        <f>BY168*(1-DH$47)+('DRE + DCF'!Z$53*10^6)</f>
        <v>351629760166.66943</v>
      </c>
      <c r="CK168" s="357">
        <f>BZ168*(1-DI$47)+('DRE + DCF'!AA$53*10^6)</f>
        <v>386524080357.5293</v>
      </c>
      <c r="CL168" s="357">
        <f>CA168*(1-DJ$47)+('DRE + DCF'!AB$53*10^6)</f>
        <v>425072014284.16846</v>
      </c>
      <c r="CM168" s="357">
        <f>CB168*(1-DK$47)+('DRE + DCF'!AC$53*10^6)</f>
        <v>474557997789.65491</v>
      </c>
      <c r="CN168" s="357">
        <f t="shared" si="142"/>
        <v>1157116226387.4458</v>
      </c>
      <c r="CO168" s="357">
        <f t="shared" si="143"/>
        <v>1228886223638.3997</v>
      </c>
      <c r="CP168" s="357">
        <f t="shared" si="144"/>
        <v>1172934199606.8442</v>
      </c>
      <c r="CQ168" s="357">
        <f t="shared" si="145"/>
        <v>1313686303559.6658</v>
      </c>
      <c r="CR168" s="357">
        <f t="shared" si="146"/>
        <v>1471328659986.8259</v>
      </c>
      <c r="CS168" s="357">
        <f t="shared" si="147"/>
        <v>1647888099185.2449</v>
      </c>
      <c r="CT168" s="357">
        <f t="shared" si="148"/>
        <v>1845634671087.4746</v>
      </c>
      <c r="CU168" s="357">
        <f t="shared" si="149"/>
        <v>2067110831617.9717</v>
      </c>
      <c r="CV168" s="357">
        <f t="shared" si="150"/>
        <v>2315164131412.1284</v>
      </c>
      <c r="CW168" s="357">
        <f t="shared" si="151"/>
        <v>2592983827181.5845</v>
      </c>
      <c r="CX168" s="358">
        <f t="shared" si="152"/>
        <v>2904141886443.375</v>
      </c>
    </row>
    <row r="169" spans="4:102" ht="30" customHeight="1" x14ac:dyDescent="0.25">
      <c r="D169" s="355">
        <f t="shared" si="110"/>
        <v>1.6193763103078462E-2</v>
      </c>
      <c r="E169" s="64">
        <f t="shared" si="111"/>
        <v>7.0360651372174676E-3</v>
      </c>
      <c r="F169" s="64">
        <f t="shared" si="112"/>
        <v>3.1160695899571877E-2</v>
      </c>
      <c r="G169" s="64">
        <f t="shared" si="113"/>
        <v>2.7085390185882879E-2</v>
      </c>
      <c r="H169" s="64">
        <f t="shared" si="114"/>
        <v>2.3243859211529605E-2</v>
      </c>
      <c r="I169" s="64">
        <f t="shared" si="115"/>
        <v>1.9604854628025997E-2</v>
      </c>
      <c r="J169" s="64">
        <f t="shared" si="116"/>
        <v>1.6145914175031278E-2</v>
      </c>
      <c r="K169" s="64">
        <f t="shared" si="117"/>
        <v>1.284828036444724E-2</v>
      </c>
      <c r="L169" s="64">
        <f t="shared" si="118"/>
        <v>9.6959605634379942E-3</v>
      </c>
      <c r="M169" s="64">
        <f t="shared" si="119"/>
        <v>6.6756463777541686E-3</v>
      </c>
      <c r="N169" s="64">
        <f t="shared" si="120"/>
        <v>6.152552685723317E-3</v>
      </c>
      <c r="O169" s="64">
        <f t="shared" si="109"/>
        <v>7.9000000000000056E-2</v>
      </c>
      <c r="P169" s="64">
        <f t="shared" si="109"/>
        <v>7.9000000000000056E-2</v>
      </c>
      <c r="Q169" s="64">
        <f t="shared" si="154"/>
        <v>7.9000000000000056E-2</v>
      </c>
      <c r="R169" s="64">
        <f t="shared" si="155"/>
        <v>7.9000000000000056E-2</v>
      </c>
      <c r="S169" s="64">
        <f t="shared" si="156"/>
        <v>7.9000000000000056E-2</v>
      </c>
      <c r="T169" s="64">
        <f t="shared" si="157"/>
        <v>7.9000000000000056E-2</v>
      </c>
      <c r="U169" s="64">
        <f t="shared" si="158"/>
        <v>7.9000000000000056E-2</v>
      </c>
      <c r="V169" s="64">
        <f t="shared" si="159"/>
        <v>7.9000000000000056E-2</v>
      </c>
      <c r="W169" s="64">
        <f t="shared" si="160"/>
        <v>7.9000000000000056E-2</v>
      </c>
      <c r="X169" s="64">
        <f t="shared" si="161"/>
        <v>7.9000000000000056E-2</v>
      </c>
      <c r="Y169" s="64">
        <f t="shared" si="162"/>
        <v>7.9000000000000056E-2</v>
      </c>
      <c r="Z169" s="64">
        <f t="shared" si="121"/>
        <v>0.17338124134488572</v>
      </c>
      <c r="AA169" s="64">
        <f t="shared" si="153"/>
        <v>0.16422354337902473</v>
      </c>
      <c r="AB169" s="64">
        <f t="shared" si="122"/>
        <v>0.18834817414137914</v>
      </c>
      <c r="AC169" s="64">
        <f t="shared" si="123"/>
        <v>0.18427286842769014</v>
      </c>
      <c r="AD169" s="64">
        <f t="shared" si="124"/>
        <v>0.18043133745333687</v>
      </c>
      <c r="AE169" s="64">
        <f t="shared" si="125"/>
        <v>0.17679233286983326</v>
      </c>
      <c r="AF169" s="64">
        <f t="shared" si="126"/>
        <v>0.17333339241683854</v>
      </c>
      <c r="AG169" s="64">
        <f t="shared" si="127"/>
        <v>0.1700357586062545</v>
      </c>
      <c r="AH169" s="64">
        <f t="shared" si="128"/>
        <v>0.16688343880524525</v>
      </c>
      <c r="AI169" s="64">
        <f t="shared" si="129"/>
        <v>0.16386312461956143</v>
      </c>
      <c r="AJ169" s="64">
        <f t="shared" si="130"/>
        <v>0.16334003092753058</v>
      </c>
      <c r="AK169" s="356">
        <f>(1+O169)*'Projeções - Receitas'!N$34</f>
        <v>1988793725436.0173</v>
      </c>
      <c r="AL169" s="356">
        <f>(1+P169)*'Projeções - Receitas'!T$34</f>
        <v>2095496392767.3767</v>
      </c>
      <c r="AM169" s="356">
        <f>(1+Q169)*'Projeções - Receitas'!U$34</f>
        <v>2346955959899.4619</v>
      </c>
      <c r="AN169" s="356">
        <f>(1+R169)*'Projeções - Receitas'!V$34</f>
        <v>2628590675087.3979</v>
      </c>
      <c r="AO169" s="356">
        <f>(1+S169)*'Projeções - Receitas'!W$34</f>
        <v>2944021556097.8857</v>
      </c>
      <c r="AP169" s="356">
        <f>(1+T169)*'Projeções - Receitas'!X$34</f>
        <v>3297304142829.6323</v>
      </c>
      <c r="AQ169" s="356">
        <f>(1+U169)*'Projeções - Receitas'!Y$34</f>
        <v>3692980639969.1885</v>
      </c>
      <c r="AR169" s="356">
        <f>(1+V169)*'Projeções - Receitas'!Z$34</f>
        <v>4136138316765.4917</v>
      </c>
      <c r="AS169" s="356">
        <f>(1+W169)*'Projeções - Receitas'!AA$34</f>
        <v>4632474914777.3516</v>
      </c>
      <c r="AT169" s="356">
        <f>(1+X169)*'Projeções - Receitas'!AB$34</f>
        <v>5188371904550.6338</v>
      </c>
      <c r="AU169" s="356">
        <f>(1+Y169)*'Projeções - Receitas'!AC$34</f>
        <v>5810976533096.7109</v>
      </c>
      <c r="AV169" s="357">
        <f t="shared" si="131"/>
        <v>1745466706766.2402</v>
      </c>
      <c r="AW169" s="357">
        <f t="shared" si="132"/>
        <v>1839114404346.948</v>
      </c>
      <c r="AX169" s="357">
        <f t="shared" si="133"/>
        <v>2059808132868.5818</v>
      </c>
      <c r="AY169" s="357">
        <f t="shared" si="134"/>
        <v>2306985108812.812</v>
      </c>
      <c r="AZ169" s="357">
        <f t="shared" si="135"/>
        <v>2583823321870.3496</v>
      </c>
      <c r="BA169" s="357">
        <f t="shared" si="136"/>
        <v>2893882120494.792</v>
      </c>
      <c r="BB169" s="357">
        <f t="shared" si="137"/>
        <v>3241147974954.167</v>
      </c>
      <c r="BC169" s="357">
        <f t="shared" si="138"/>
        <v>3630085731948.6675</v>
      </c>
      <c r="BD169" s="357">
        <f t="shared" si="139"/>
        <v>4065696019782.5083</v>
      </c>
      <c r="BE169" s="357">
        <f t="shared" si="140"/>
        <v>4553579542156.4092</v>
      </c>
      <c r="BF169" s="357">
        <f t="shared" si="141"/>
        <v>5100009087215.1797</v>
      </c>
      <c r="BG169" s="356">
        <f>(AK169*SUMPRODUCT(DA$10:DA$13,DA$28:DA$31)+AV169*SUMPRODUCT(DA$14:DA$23,DA$32:DA$41))*'Projeções - Receitas'!T$23+(AK169*DA$11*'Projeções - Receitas'!T$25)</f>
        <v>65004190361.898071</v>
      </c>
      <c r="BH169" s="356">
        <f>(AL169*SUMPRODUCT(DB$10:DB$13,DB$28:DB$31)+AW169*SUMPRODUCT(DB$14:DB$23,DB$32:DB$41))*'Projeções - Receitas'!U$23+(AL169*DB$11*'Projeções - Receitas'!U$25)</f>
        <v>52388404871.648811</v>
      </c>
      <c r="BI169" s="356">
        <f>(AM169*SUMPRODUCT(DC$10:DC$13,DC$28:DC$31)+AX169*SUMPRODUCT(DC$14:DC$23,DC$32:DC$41))*'Projeções - Receitas'!V$23+(AM169*DC$11*'Projeções - Receitas'!V$25)</f>
        <v>57966794460.201477</v>
      </c>
      <c r="BJ169" s="356">
        <f>(AN169*SUMPRODUCT(DD$10:DD$13,DD$28:DD$31)+AY169*SUMPRODUCT(DD$14:DD$23,DD$32:DD$41))*'Projeções - Receitas'!W$23+(AN169*DD$11*'Projeções - Receitas'!W$25)</f>
        <v>64081581107.423622</v>
      </c>
      <c r="BK169" s="356">
        <f>(AO169*SUMPRODUCT(DE$10:DE$13,DE$28:DE$31)+AZ169*SUMPRODUCT(DE$14:DE$23,DE$32:DE$41))*'Projeções - Receitas'!X$23+(AO169*DE$11*'Projeções - Receitas'!X$25)</f>
        <v>70808914658.862823</v>
      </c>
      <c r="BL169" s="356">
        <f>(AP169*SUMPRODUCT(DF$10:DF$13,DF$28:DF$31)+BA169*SUMPRODUCT(DF$14:DF$23,DF$32:DF$41))*'Projeções - Receitas'!Y$23+(AP169*DF$11*'Projeções - Receitas'!Y$25)</f>
        <v>78228033494.700562</v>
      </c>
      <c r="BM169" s="356">
        <f>(AQ169*SUMPRODUCT(DG$10:DG$13,DG$28:DG$31)+BB169*SUMPRODUCT(DG$14:DG$23,DG$32:DG$41))*'Projeções - Receitas'!Z$23+(AQ169*DG$11*'Projeções - Receitas'!Z$25)</f>
        <v>86414728818.095963</v>
      </c>
      <c r="BN169" s="356">
        <f>(AR169*SUMPRODUCT(DH$10:DH$13,DH$28:DH$31)+BC169*SUMPRODUCT(DH$14:DH$23,DH$32:DH$41))*'Projeções - Receitas'!AA$23+(AR169*DH$11*'Projeções - Receitas'!AA$25)</f>
        <v>95444702469.188629</v>
      </c>
      <c r="BO169" s="356">
        <f>(AS169*SUMPRODUCT(DI$10:DI$13,DI$28:DI$31)+BD169*SUMPRODUCT(DI$14:DI$23,DI$32:DI$41))*'Projeções - Receitas'!AB$23+(AS169*DI$11*'Projeções - Receitas'!AB$25)</f>
        <v>105401660012.7841</v>
      </c>
      <c r="BP169" s="356">
        <f>(AT169*SUMPRODUCT(DJ$10:DJ$13,DJ$28:DJ$31)+BE169*SUMPRODUCT(DJ$14:DJ$23,DJ$32:DJ$41))*'Projeções - Receitas'!AC$23+(AT169*DJ$11*'Projeções - Receitas'!AC$25)</f>
        <v>116380099369.37656</v>
      </c>
      <c r="BQ169" s="356">
        <f>(AU169*SUMPRODUCT(DK$10:DK$13,DK$28:DK$31)+BF169*SUMPRODUCT(DK$14:DK$23,DK$32:DK$41))*'Projeções - Receitas'!AD$23+(AU169*DK$11*'Projeções - Receitas'!AD$25)</f>
        <v>150473689607.59393</v>
      </c>
      <c r="BR169" s="357">
        <f>((BG169+'DRE + DCF'!T$12)*(1+'DRE + DCF'!T$15)+'DRE + DCF'!T$18)*(1+'DRE + DCF'!T$25)*'DRE + DCF'!T$33</f>
        <v>36206546903.578819</v>
      </c>
      <c r="BS169" s="357">
        <f>((BH169+'DRE + DCF'!U$12)*(1+'DRE + DCF'!U$15)+'DRE + DCF'!U$18)*(1+'DRE + DCF'!U$25)*'DRE + DCF'!U$33</f>
        <v>27626118247.281445</v>
      </c>
      <c r="BT169" s="357">
        <f>((BI169+'DRE + DCF'!V$12)*(1+'DRE + DCF'!V$15)+'DRE + DCF'!V$18)*(1+'DRE + DCF'!V$25)*'DRE + DCF'!V$33</f>
        <v>30656830787.877506</v>
      </c>
      <c r="BU169" s="357">
        <f>((BJ169+'DRE + DCF'!W$12)*(1+'DRE + DCF'!W$15)+'DRE + DCF'!W$18)*(1+'DRE + DCF'!W$25)*'DRE + DCF'!W$33</f>
        <v>33946271994.295616</v>
      </c>
      <c r="BV169" s="357">
        <f>((BK169+'DRE + DCF'!X$12)*(1+'DRE + DCF'!X$15)+'DRE + DCF'!X$18)*(1+'DRE + DCF'!X$25)*'DRE + DCF'!X$33</f>
        <v>37543118098.593048</v>
      </c>
      <c r="BW169" s="357">
        <f>((BL169+'DRE + DCF'!Y$12)*(1+'DRE + DCF'!Y$15)+'DRE + DCF'!Y$18)*(1+'DRE + DCF'!Y$25)*'DRE + DCF'!Y$33</f>
        <v>41497757487.97007</v>
      </c>
      <c r="BX169" s="357">
        <f>((BM169+'DRE + DCF'!Z$12)*(1+'DRE + DCF'!Z$15)+'DRE + DCF'!Z$18)*(1+'DRE + DCF'!Z$25)*'DRE + DCF'!Z$33</f>
        <v>45858485013.695427</v>
      </c>
      <c r="BY169" s="357">
        <f>((BN169+'DRE + DCF'!AA$12)*(1+'DRE + DCF'!AA$15)+'DRE + DCF'!AA$18)*(1+'DRE + DCF'!AA$25)*'DRE + DCF'!AA$33</f>
        <v>50669849044.187439</v>
      </c>
      <c r="BZ169" s="357">
        <f>((BO169+'DRE + DCF'!AB$12)*(1+'DRE + DCF'!AB$15)+'DRE + DCF'!AB$18)*(1+'DRE + DCF'!AB$25)*'DRE + DCF'!AB$33</f>
        <v>55980375655.541939</v>
      </c>
      <c r="CA169" s="357">
        <f>((BP169+'DRE + DCF'!AC$12)*(1+'DRE + DCF'!AC$15)+'DRE + DCF'!AC$18)*(1+'DRE + DCF'!AC$25)*'DRE + DCF'!AC$33</f>
        <v>61845385137.653488</v>
      </c>
      <c r="CB169" s="357">
        <f>((BQ169+'DRE + DCF'!AD$12)*(1+'DRE + DCF'!AD$15)+'DRE + DCF'!AD$18)*(1+'DRE + DCF'!AD$25)*'DRE + DCF'!AD$33</f>
        <v>79833646578.187622</v>
      </c>
      <c r="CC169" s="357">
        <f>BR169*(1-DA$47)+('DRE + DCF'!N$53*10^6)</f>
        <v>200715257561.94992</v>
      </c>
      <c r="CD169" s="357">
        <f>BS169*(1-DB$47)+('DRE + DCF'!T$53*10^6)</f>
        <v>201905611506.68182</v>
      </c>
      <c r="CE169" s="357">
        <f>BT169*(1-DC$47)+('DRE + DCF'!U$53*10^6)</f>
        <v>221022434918.64575</v>
      </c>
      <c r="CF169" s="357">
        <f>BU169*(1-DD$47)+('DRE + DCF'!V$53*10^6)</f>
        <v>242188971810.31665</v>
      </c>
      <c r="CG169" s="357">
        <f>BV169*(1-DE$47)+('DRE + DCF'!W$53*10^6)</f>
        <v>265596873429.09775</v>
      </c>
      <c r="CH169" s="357">
        <f>BW169*(1-DF$47)+('DRE + DCF'!X$53*10^6)</f>
        <v>291469045796.10828</v>
      </c>
      <c r="CI169" s="357">
        <f>BX169*(1-DG$47)+('DRE + DCF'!Y$53*10^6)</f>
        <v>320058431227.78345</v>
      </c>
      <c r="CJ169" s="357">
        <f>BY169*(1-DH$47)+('DRE + DCF'!Z$53*10^6)</f>
        <v>351645708195.80847</v>
      </c>
      <c r="CK169" s="357">
        <f>BZ169*(1-DI$47)+('DRE + DCF'!AA$53*10^6)</f>
        <v>386541671978.53992</v>
      </c>
      <c r="CL169" s="357">
        <f>CA169*(1-DJ$47)+('DRE + DCF'!AB$53*10^6)</f>
        <v>425091415984.00586</v>
      </c>
      <c r="CM169" s="357">
        <f>CB169*(1-DK$47)+('DRE + DCF'!AC$53*10^6)</f>
        <v>474582543317.58557</v>
      </c>
      <c r="CN169" s="357">
        <f t="shared" si="142"/>
        <v>1157652673409.4148</v>
      </c>
      <c r="CO169" s="357">
        <f t="shared" si="143"/>
        <v>1229455943723.5356</v>
      </c>
      <c r="CP169" s="357">
        <f t="shared" si="144"/>
        <v>1173477979949.731</v>
      </c>
      <c r="CQ169" s="357">
        <f t="shared" si="145"/>
        <v>1314295337543.699</v>
      </c>
      <c r="CR169" s="357">
        <f t="shared" si="146"/>
        <v>1472010778048.9429</v>
      </c>
      <c r="CS169" s="357">
        <f t="shared" si="147"/>
        <v>1648652071414.8162</v>
      </c>
      <c r="CT169" s="357">
        <f t="shared" si="148"/>
        <v>1846490319984.5942</v>
      </c>
      <c r="CU169" s="357">
        <f t="shared" si="149"/>
        <v>2068069158382.7458</v>
      </c>
      <c r="CV169" s="357">
        <f t="shared" si="150"/>
        <v>2316237457388.6758</v>
      </c>
      <c r="CW169" s="357">
        <f t="shared" si="151"/>
        <v>2594185952275.3169</v>
      </c>
      <c r="CX169" s="358">
        <f t="shared" si="152"/>
        <v>2905488266548.3555</v>
      </c>
    </row>
    <row r="170" spans="4:102" ht="30" customHeight="1" x14ac:dyDescent="0.25">
      <c r="D170" s="355">
        <f t="shared" si="110"/>
        <v>1.6123146306164238E-2</v>
      </c>
      <c r="E170" s="64">
        <f t="shared" si="111"/>
        <v>6.9671659793887619E-3</v>
      </c>
      <c r="F170" s="64">
        <f t="shared" si="112"/>
        <v>3.1081754524523969E-2</v>
      </c>
      <c r="G170" s="64">
        <f t="shared" si="113"/>
        <v>2.70082195803798E-2</v>
      </c>
      <c r="H170" s="64">
        <f t="shared" si="114"/>
        <v>2.3168349031949947E-2</v>
      </c>
      <c r="I170" s="64">
        <f t="shared" si="115"/>
        <v>1.9530911318405564E-2</v>
      </c>
      <c r="J170" s="64">
        <f t="shared" si="116"/>
        <v>1.6073455184357849E-2</v>
      </c>
      <c r="K170" s="64">
        <f t="shared" si="117"/>
        <v>1.2777231627609631E-2</v>
      </c>
      <c r="L170" s="64">
        <f t="shared" si="118"/>
        <v>9.6262553214505608E-3</v>
      </c>
      <c r="M170" s="64">
        <f t="shared" si="119"/>
        <v>6.607224134562939E-3</v>
      </c>
      <c r="N170" s="64">
        <f t="shared" si="120"/>
        <v>6.0853413497492514E-3</v>
      </c>
      <c r="O170" s="64">
        <f t="shared" si="109"/>
        <v>7.9500000000000057E-2</v>
      </c>
      <c r="P170" s="64">
        <f t="shared" si="109"/>
        <v>7.9500000000000057E-2</v>
      </c>
      <c r="Q170" s="64">
        <f t="shared" si="154"/>
        <v>7.9500000000000057E-2</v>
      </c>
      <c r="R170" s="64">
        <f t="shared" si="155"/>
        <v>7.9500000000000057E-2</v>
      </c>
      <c r="S170" s="64">
        <f t="shared" si="156"/>
        <v>7.9500000000000057E-2</v>
      </c>
      <c r="T170" s="64">
        <f t="shared" si="157"/>
        <v>7.9500000000000057E-2</v>
      </c>
      <c r="U170" s="64">
        <f t="shared" si="158"/>
        <v>7.9500000000000057E-2</v>
      </c>
      <c r="V170" s="64">
        <f t="shared" si="159"/>
        <v>7.9500000000000057E-2</v>
      </c>
      <c r="W170" s="64">
        <f t="shared" si="160"/>
        <v>7.9500000000000057E-2</v>
      </c>
      <c r="X170" s="64">
        <f t="shared" si="161"/>
        <v>7.9500000000000057E-2</v>
      </c>
      <c r="Y170" s="64">
        <f t="shared" si="162"/>
        <v>7.9500000000000057E-2</v>
      </c>
      <c r="Z170" s="64">
        <f t="shared" si="121"/>
        <v>0.1733106245479715</v>
      </c>
      <c r="AA170" s="64">
        <f t="shared" si="153"/>
        <v>0.16415464422119602</v>
      </c>
      <c r="AB170" s="64">
        <f t="shared" si="122"/>
        <v>0.18826923276633123</v>
      </c>
      <c r="AC170" s="64">
        <f t="shared" si="123"/>
        <v>0.18419569782218706</v>
      </c>
      <c r="AD170" s="64">
        <f t="shared" si="124"/>
        <v>0.18035582727375721</v>
      </c>
      <c r="AE170" s="64">
        <f t="shared" si="125"/>
        <v>0.17671838956021282</v>
      </c>
      <c r="AF170" s="64">
        <f t="shared" si="126"/>
        <v>0.17326093342616511</v>
      </c>
      <c r="AG170" s="64">
        <f t="shared" si="127"/>
        <v>0.16996470986941689</v>
      </c>
      <c r="AH170" s="64">
        <f t="shared" si="128"/>
        <v>0.16681373356325782</v>
      </c>
      <c r="AI170" s="64">
        <f t="shared" si="129"/>
        <v>0.1637947023763702</v>
      </c>
      <c r="AJ170" s="64">
        <f t="shared" si="130"/>
        <v>0.16327281959155651</v>
      </c>
      <c r="AK170" s="356">
        <f>(1+O170)*'Projeções - Receitas'!N$34</f>
        <v>1989715316597.0168</v>
      </c>
      <c r="AL170" s="356">
        <f>(1+P170)*'Projeções - Receitas'!T$34</f>
        <v>2096467429093.9607</v>
      </c>
      <c r="AM170" s="356">
        <f>(1+Q170)*'Projeções - Receitas'!U$34</f>
        <v>2348043520585.2363</v>
      </c>
      <c r="AN170" s="356">
        <f>(1+R170)*'Projeções - Receitas'!V$34</f>
        <v>2629808743055.4648</v>
      </c>
      <c r="AO170" s="356">
        <f>(1+S170)*'Projeções - Receitas'!W$34</f>
        <v>2945385792222.1211</v>
      </c>
      <c r="AP170" s="356">
        <f>(1+T170)*'Projeções - Receitas'!X$34</f>
        <v>3298832087288.7754</v>
      </c>
      <c r="AQ170" s="356">
        <f>(1+U170)*'Projeções - Receitas'!Y$34</f>
        <v>3694691937763.4287</v>
      </c>
      <c r="AR170" s="356">
        <f>(1+V170)*'Projeções - Receitas'!Z$34</f>
        <v>4138054970295.0405</v>
      </c>
      <c r="AS170" s="356">
        <f>(1+W170)*'Projeções - Receitas'!AA$34</f>
        <v>4634621566730.4463</v>
      </c>
      <c r="AT170" s="356">
        <f>(1+X170)*'Projeções - Receitas'!AB$34</f>
        <v>5190776154738.1006</v>
      </c>
      <c r="AU170" s="356">
        <f>(1+Y170)*'Projeções - Receitas'!AC$34</f>
        <v>5813669293306.6738</v>
      </c>
      <c r="AV170" s="357">
        <f t="shared" si="131"/>
        <v>1746275542126.1877</v>
      </c>
      <c r="AW170" s="357">
        <f t="shared" si="132"/>
        <v>1839966635303.5503</v>
      </c>
      <c r="AX170" s="357">
        <f t="shared" si="133"/>
        <v>2060762631539.9766</v>
      </c>
      <c r="AY170" s="357">
        <f t="shared" si="134"/>
        <v>2308054147324.7739</v>
      </c>
      <c r="AZ170" s="357">
        <f t="shared" si="135"/>
        <v>2585020645003.7471</v>
      </c>
      <c r="BA170" s="357">
        <f t="shared" si="136"/>
        <v>2895223122404.1968</v>
      </c>
      <c r="BB170" s="357">
        <f t="shared" si="137"/>
        <v>3242649897092.7007</v>
      </c>
      <c r="BC170" s="357">
        <f t="shared" si="138"/>
        <v>3631767884743.8247</v>
      </c>
      <c r="BD170" s="357">
        <f t="shared" si="139"/>
        <v>4067580030913.085</v>
      </c>
      <c r="BE170" s="357">
        <f t="shared" si="140"/>
        <v>4555689634622.6553</v>
      </c>
      <c r="BF170" s="357">
        <f t="shared" si="141"/>
        <v>5102372390777.375</v>
      </c>
      <c r="BG170" s="356">
        <f>(AK170*SUMPRODUCT(DA$10:DA$13,DA$28:DA$31)+AV170*SUMPRODUCT(DA$14:DA$23,DA$32:DA$41))*'Projeções - Receitas'!T$23+(AK170*DA$11*'Projeções - Receitas'!T$25)</f>
        <v>65034312785.60611</v>
      </c>
      <c r="BH170" s="356">
        <f>(AL170*SUMPRODUCT(DB$10:DB$13,DB$28:DB$31)+AW170*SUMPRODUCT(DB$14:DB$23,DB$32:DB$41))*'Projeções - Receitas'!U$23+(AL170*DB$11*'Projeções - Receitas'!U$25)</f>
        <v>52412681240.912788</v>
      </c>
      <c r="BI170" s="356">
        <f>(AM170*SUMPRODUCT(DC$10:DC$13,DC$28:DC$31)+AX170*SUMPRODUCT(DC$14:DC$23,DC$32:DC$41))*'Projeções - Receitas'!V$23+(AM170*DC$11*'Projeções - Receitas'!V$25)</f>
        <v>57993655810.739136</v>
      </c>
      <c r="BJ170" s="356">
        <f>(AN170*SUMPRODUCT(DD$10:DD$13,DD$28:DD$31)+AY170*SUMPRODUCT(DD$14:DD$23,DD$32:DD$41))*'Projeções - Receitas'!W$23+(AN170*DD$11*'Projeções - Receitas'!W$25)</f>
        <v>64111276001.356613</v>
      </c>
      <c r="BK170" s="356">
        <f>(AO170*SUMPRODUCT(DE$10:DE$13,DE$28:DE$31)+AZ170*SUMPRODUCT(DE$14:DE$23,DE$32:DE$41))*'Projeções - Receitas'!X$23+(AO170*DE$11*'Projeções - Receitas'!X$25)</f>
        <v>70841726945.544464</v>
      </c>
      <c r="BL170" s="356">
        <f>(AP170*SUMPRODUCT(DF$10:DF$13,DF$28:DF$31)+BA170*SUMPRODUCT(DF$14:DF$23,DF$32:DF$41))*'Projeções - Receitas'!Y$23+(AP170*DF$11*'Projeções - Receitas'!Y$25)</f>
        <v>78264283741.917786</v>
      </c>
      <c r="BM170" s="356">
        <f>(AQ170*SUMPRODUCT(DG$10:DG$13,DG$28:DG$31)+BB170*SUMPRODUCT(DG$14:DG$23,DG$32:DG$41))*'Projeções - Receitas'!Z$23+(AQ170*DG$11*'Projeções - Receitas'!Z$25)</f>
        <v>86454772714.675293</v>
      </c>
      <c r="BN170" s="356">
        <f>(AR170*SUMPRODUCT(DH$10:DH$13,DH$28:DH$31)+BC170*SUMPRODUCT(DH$14:DH$23,DH$32:DH$41))*'Projeções - Receitas'!AA$23+(AR170*DH$11*'Projeções - Receitas'!AA$25)</f>
        <v>95488930783.585861</v>
      </c>
      <c r="BO170" s="356">
        <f>(AS170*SUMPRODUCT(DI$10:DI$13,DI$28:DI$31)+BD170*SUMPRODUCT(DI$14:DI$23,DI$32:DI$41))*'Projeções - Receitas'!AB$23+(AS170*DI$11*'Projeções - Receitas'!AB$25)</f>
        <v>105450502301.94661</v>
      </c>
      <c r="BP170" s="356">
        <f>(AT170*SUMPRODUCT(DJ$10:DJ$13,DJ$28:DJ$31)+BE170*SUMPRODUCT(DJ$14:DJ$23,DJ$32:DJ$41))*'Projeções - Receitas'!AC$23+(AT170*DJ$11*'Projeções - Receitas'!AC$25)</f>
        <v>116434028979.83502</v>
      </c>
      <c r="BQ170" s="356">
        <f>(AU170*SUMPRODUCT(DK$10:DK$13,DK$28:DK$31)+BF170*SUMPRODUCT(DK$14:DK$23,DK$32:DK$41))*'Projeções - Receitas'!AD$23+(AU170*DK$11*'Projeções - Receitas'!AD$25)</f>
        <v>150543417916.03125</v>
      </c>
      <c r="BR170" s="357">
        <f>((BG170+'DRE + DCF'!T$12)*(1+'DRE + DCF'!T$15)+'DRE + DCF'!T$18)*(1+'DRE + DCF'!T$25)*'DRE + DCF'!T$33</f>
        <v>36224993539.482376</v>
      </c>
      <c r="BS170" s="357">
        <f>((BH170+'DRE + DCF'!U$12)*(1+'DRE + DCF'!U$15)+'DRE + DCF'!U$18)*(1+'DRE + DCF'!U$25)*'DRE + DCF'!U$33</f>
        <v>27640807778.566757</v>
      </c>
      <c r="BT170" s="357">
        <f>((BI170+'DRE + DCF'!V$12)*(1+'DRE + DCF'!V$15)+'DRE + DCF'!V$18)*(1+'DRE + DCF'!V$25)*'DRE + DCF'!V$33</f>
        <v>30673066025.58268</v>
      </c>
      <c r="BU170" s="357">
        <f>((BJ170+'DRE + DCF'!W$12)*(1+'DRE + DCF'!W$15)+'DRE + DCF'!W$18)*(1+'DRE + DCF'!W$25)*'DRE + DCF'!W$33</f>
        <v>33964199448.759533</v>
      </c>
      <c r="BV170" s="357">
        <f>((BK170+'DRE + DCF'!X$12)*(1+'DRE + DCF'!X$15)+'DRE + DCF'!X$18)*(1+'DRE + DCF'!X$25)*'DRE + DCF'!X$33</f>
        <v>37562905047.256264</v>
      </c>
      <c r="BW170" s="357">
        <f>((BL170+'DRE + DCF'!Y$12)*(1+'DRE + DCF'!Y$15)+'DRE + DCF'!Y$18)*(1+'DRE + DCF'!Y$25)*'DRE + DCF'!Y$33</f>
        <v>41519592740.479401</v>
      </c>
      <c r="BX170" s="357">
        <f>((BM170+'DRE + DCF'!Z$12)*(1+'DRE + DCF'!Z$15)+'DRE + DCF'!Z$18)*(1+'DRE + DCF'!Z$25)*'DRE + DCF'!Z$33</f>
        <v>45882577849.90506</v>
      </c>
      <c r="BY170" s="357">
        <f>((BN170+'DRE + DCF'!AA$12)*(1+'DRE + DCF'!AA$15)+'DRE + DCF'!AA$18)*(1+'DRE + DCF'!AA$25)*'DRE + DCF'!AA$33</f>
        <v>50696429092.752617</v>
      </c>
      <c r="BZ170" s="357">
        <f>((BO170+'DRE + DCF'!AB$12)*(1+'DRE + DCF'!AB$15)+'DRE + DCF'!AB$18)*(1+'DRE + DCF'!AB$25)*'DRE + DCF'!AB$33</f>
        <v>56009695023.893021</v>
      </c>
      <c r="CA170" s="357">
        <f>((BP170+'DRE + DCF'!AC$12)*(1+'DRE + DCF'!AC$15)+'DRE + DCF'!AC$18)*(1+'DRE + DCF'!AC$25)*'DRE + DCF'!AC$33</f>
        <v>61877721304.049149</v>
      </c>
      <c r="CB170" s="357">
        <f>((BQ170+'DRE + DCF'!AD$12)*(1+'DRE + DCF'!AD$15)+'DRE + DCF'!AD$18)*(1+'DRE + DCF'!AD$25)*'DRE + DCF'!AD$33</f>
        <v>79874555791.405396</v>
      </c>
      <c r="CC170" s="357">
        <f>BR170*(1-DA$47)+('DRE + DCF'!N$53*10^6)</f>
        <v>200726479806.629</v>
      </c>
      <c r="CD170" s="357">
        <f>BS170*(1-DB$47)+('DRE + DCF'!T$53*10^6)</f>
        <v>201914425225.453</v>
      </c>
      <c r="CE170" s="357">
        <f>BT170*(1-DC$47)+('DRE + DCF'!U$53*10^6)</f>
        <v>221032176061.26886</v>
      </c>
      <c r="CF170" s="357">
        <f>BU170*(1-DD$47)+('DRE + DCF'!V$53*10^6)</f>
        <v>242199728282.995</v>
      </c>
      <c r="CG170" s="357">
        <f>BV170*(1-DE$47)+('DRE + DCF'!W$53*10^6)</f>
        <v>265608745598.29568</v>
      </c>
      <c r="CH170" s="357">
        <f>BW170*(1-DF$47)+('DRE + DCF'!X$53*10^6)</f>
        <v>291482146947.61389</v>
      </c>
      <c r="CI170" s="357">
        <f>BX170*(1-DG$47)+('DRE + DCF'!Y$53*10^6)</f>
        <v>320072886929.50922</v>
      </c>
      <c r="CJ170" s="357">
        <f>BY170*(1-DH$47)+('DRE + DCF'!Z$53*10^6)</f>
        <v>351661656224.94757</v>
      </c>
      <c r="CK170" s="357">
        <f>BZ170*(1-DI$47)+('DRE + DCF'!AA$53*10^6)</f>
        <v>386559263599.5506</v>
      </c>
      <c r="CL170" s="357">
        <f>CA170*(1-DJ$47)+('DRE + DCF'!AB$53*10^6)</f>
        <v>425110817683.84326</v>
      </c>
      <c r="CM170" s="357">
        <f>CB170*(1-DK$47)+('DRE + DCF'!AC$53*10^6)</f>
        <v>474607088845.51624</v>
      </c>
      <c r="CN170" s="357">
        <f t="shared" si="142"/>
        <v>1158189120431.3843</v>
      </c>
      <c r="CO170" s="357">
        <f t="shared" si="143"/>
        <v>1230025663808.6719</v>
      </c>
      <c r="CP170" s="357">
        <f t="shared" si="144"/>
        <v>1174021760292.6182</v>
      </c>
      <c r="CQ170" s="357">
        <f t="shared" si="145"/>
        <v>1314904371527.7324</v>
      </c>
      <c r="CR170" s="357">
        <f t="shared" si="146"/>
        <v>1472692896111.0605</v>
      </c>
      <c r="CS170" s="357">
        <f t="shared" si="147"/>
        <v>1649416043644.3877</v>
      </c>
      <c r="CT170" s="357">
        <f t="shared" si="148"/>
        <v>1847345968881.7144</v>
      </c>
      <c r="CU170" s="357">
        <f t="shared" si="149"/>
        <v>2069027485147.5203</v>
      </c>
      <c r="CV170" s="357">
        <f t="shared" si="150"/>
        <v>2317310783365.2231</v>
      </c>
      <c r="CW170" s="357">
        <f t="shared" si="151"/>
        <v>2595388077369.0503</v>
      </c>
      <c r="CX170" s="358">
        <f t="shared" si="152"/>
        <v>2906834646653.3369</v>
      </c>
    </row>
    <row r="171" spans="4:102" ht="30" customHeight="1" x14ac:dyDescent="0.25">
      <c r="D171" s="355">
        <f t="shared" si="110"/>
        <v>1.6052594895173133E-2</v>
      </c>
      <c r="E171" s="64">
        <f t="shared" si="111"/>
        <v>6.8983306170766479E-3</v>
      </c>
      <c r="F171" s="64">
        <f t="shared" si="112"/>
        <v>3.1002886243341909E-2</v>
      </c>
      <c r="G171" s="64">
        <f t="shared" si="113"/>
        <v>2.6931120429141142E-2</v>
      </c>
      <c r="H171" s="64">
        <f t="shared" si="114"/>
        <v>2.309290876920328E-2</v>
      </c>
      <c r="I171" s="64">
        <f t="shared" si="115"/>
        <v>1.9457036474812534E-2</v>
      </c>
      <c r="J171" s="64">
        <f t="shared" si="116"/>
        <v>1.6001063285342482E-2</v>
      </c>
      <c r="K171" s="64">
        <f t="shared" si="117"/>
        <v>1.2706248676639553E-2</v>
      </c>
      <c r="L171" s="64">
        <f t="shared" si="118"/>
        <v>9.5566146213539038E-3</v>
      </c>
      <c r="M171" s="64">
        <f t="shared" si="119"/>
        <v>6.5388652453006735E-3</v>
      </c>
      <c r="N171" s="64">
        <f t="shared" si="120"/>
        <v>6.0181922464937476E-3</v>
      </c>
      <c r="O171" s="64">
        <f t="shared" si="109"/>
        <v>8.0000000000000057E-2</v>
      </c>
      <c r="P171" s="64">
        <f t="shared" si="109"/>
        <v>8.0000000000000057E-2</v>
      </c>
      <c r="Q171" s="64">
        <f t="shared" si="154"/>
        <v>8.0000000000000057E-2</v>
      </c>
      <c r="R171" s="64">
        <f t="shared" si="155"/>
        <v>8.0000000000000057E-2</v>
      </c>
      <c r="S171" s="64">
        <f t="shared" si="156"/>
        <v>8.0000000000000057E-2</v>
      </c>
      <c r="T171" s="64">
        <f t="shared" si="157"/>
        <v>8.0000000000000057E-2</v>
      </c>
      <c r="U171" s="64">
        <f t="shared" si="158"/>
        <v>8.0000000000000057E-2</v>
      </c>
      <c r="V171" s="64">
        <f t="shared" si="159"/>
        <v>8.0000000000000057E-2</v>
      </c>
      <c r="W171" s="64">
        <f t="shared" si="160"/>
        <v>8.0000000000000057E-2</v>
      </c>
      <c r="X171" s="64">
        <f t="shared" si="161"/>
        <v>8.0000000000000057E-2</v>
      </c>
      <c r="Y171" s="64">
        <f t="shared" si="162"/>
        <v>8.0000000000000057E-2</v>
      </c>
      <c r="Z171" s="64">
        <f t="shared" si="121"/>
        <v>0.17324007313698039</v>
      </c>
      <c r="AA171" s="64">
        <f t="shared" si="153"/>
        <v>0.16408580885888391</v>
      </c>
      <c r="AB171" s="64">
        <f t="shared" si="122"/>
        <v>0.18819036448514917</v>
      </c>
      <c r="AC171" s="64">
        <f t="shared" si="123"/>
        <v>0.1841185986709484</v>
      </c>
      <c r="AD171" s="64">
        <f t="shared" si="124"/>
        <v>0.18028038701101054</v>
      </c>
      <c r="AE171" s="64">
        <f t="shared" si="125"/>
        <v>0.17664451471661979</v>
      </c>
      <c r="AF171" s="64">
        <f t="shared" si="126"/>
        <v>0.17318854152714974</v>
      </c>
      <c r="AG171" s="64">
        <f t="shared" si="127"/>
        <v>0.16989372691844681</v>
      </c>
      <c r="AH171" s="64">
        <f t="shared" si="128"/>
        <v>0.16674409286316116</v>
      </c>
      <c r="AI171" s="64">
        <f t="shared" si="129"/>
        <v>0.16372634348710793</v>
      </c>
      <c r="AJ171" s="64">
        <f t="shared" si="130"/>
        <v>0.16320567048830101</v>
      </c>
      <c r="AK171" s="356">
        <f>(1+O171)*'Projeções - Receitas'!N$34</f>
        <v>1990636907758.0156</v>
      </c>
      <c r="AL171" s="356">
        <f>(1+P171)*'Projeções - Receitas'!T$34</f>
        <v>2097438465420.5442</v>
      </c>
      <c r="AM171" s="356">
        <f>(1+Q171)*'Projeções - Receitas'!U$34</f>
        <v>2349131081271.0098</v>
      </c>
      <c r="AN171" s="356">
        <f>(1+R171)*'Projeções - Receitas'!V$34</f>
        <v>2631026811023.5313</v>
      </c>
      <c r="AO171" s="356">
        <f>(1+S171)*'Projeções - Receitas'!W$34</f>
        <v>2946750028346.355</v>
      </c>
      <c r="AP171" s="356">
        <f>(1+T171)*'Projeções - Receitas'!X$34</f>
        <v>3300360031747.918</v>
      </c>
      <c r="AQ171" s="356">
        <f>(1+U171)*'Projeções - Receitas'!Y$34</f>
        <v>3696403235557.6685</v>
      </c>
      <c r="AR171" s="356">
        <f>(1+V171)*'Projeções - Receitas'!Z$34</f>
        <v>4139971623824.5889</v>
      </c>
      <c r="AS171" s="356">
        <f>(1+W171)*'Projeções - Receitas'!AA$34</f>
        <v>4636768218683.54</v>
      </c>
      <c r="AT171" s="356">
        <f>(1+X171)*'Projeções - Receitas'!AB$34</f>
        <v>5193180404925.5654</v>
      </c>
      <c r="AU171" s="356">
        <f>(1+Y171)*'Projeções - Receitas'!AC$34</f>
        <v>5816362053516.6348</v>
      </c>
      <c r="AV171" s="357">
        <f t="shared" si="131"/>
        <v>1747084377486.1348</v>
      </c>
      <c r="AW171" s="357">
        <f t="shared" si="132"/>
        <v>1840818866260.1521</v>
      </c>
      <c r="AX171" s="357">
        <f t="shared" si="133"/>
        <v>2061717130211.3706</v>
      </c>
      <c r="AY171" s="357">
        <f t="shared" si="134"/>
        <v>2309123185836.7354</v>
      </c>
      <c r="AZ171" s="357">
        <f t="shared" si="135"/>
        <v>2586217968137.1436</v>
      </c>
      <c r="BA171" s="357">
        <f t="shared" si="136"/>
        <v>2896564124313.6011</v>
      </c>
      <c r="BB171" s="357">
        <f t="shared" si="137"/>
        <v>3244151819231.2334</v>
      </c>
      <c r="BC171" s="357">
        <f t="shared" si="138"/>
        <v>3633450037538.9819</v>
      </c>
      <c r="BD171" s="357">
        <f t="shared" si="139"/>
        <v>4069464042043.6602</v>
      </c>
      <c r="BE171" s="357">
        <f t="shared" si="140"/>
        <v>4557799727088.8994</v>
      </c>
      <c r="BF171" s="357">
        <f t="shared" si="141"/>
        <v>5104735694339.5693</v>
      </c>
      <c r="BG171" s="356">
        <f>(AK171*SUMPRODUCT(DA$10:DA$13,DA$28:DA$31)+AV171*SUMPRODUCT(DA$14:DA$23,DA$32:DA$41))*'Projeções - Receitas'!T$23+(AK171*DA$11*'Projeções - Receitas'!T$25)</f>
        <v>65064435209.314087</v>
      </c>
      <c r="BH171" s="356">
        <f>(AL171*SUMPRODUCT(DB$10:DB$13,DB$28:DB$31)+AW171*SUMPRODUCT(DB$14:DB$23,DB$32:DB$41))*'Projeções - Receitas'!U$23+(AL171*DB$11*'Projeções - Receitas'!U$25)</f>
        <v>52436957610.176773</v>
      </c>
      <c r="BI171" s="356">
        <f>(AM171*SUMPRODUCT(DC$10:DC$13,DC$28:DC$31)+AX171*SUMPRODUCT(DC$14:DC$23,DC$32:DC$41))*'Projeções - Receitas'!V$23+(AM171*DC$11*'Projeções - Receitas'!V$25)</f>
        <v>58020517161.276756</v>
      </c>
      <c r="BJ171" s="356">
        <f>(AN171*SUMPRODUCT(DD$10:DD$13,DD$28:DD$31)+AY171*SUMPRODUCT(DD$14:DD$23,DD$32:DD$41))*'Projeções - Receitas'!W$23+(AN171*DD$11*'Projeções - Receitas'!W$25)</f>
        <v>64140970895.289635</v>
      </c>
      <c r="BK171" s="356">
        <f>(AO171*SUMPRODUCT(DE$10:DE$13,DE$28:DE$31)+AZ171*SUMPRODUCT(DE$14:DE$23,DE$32:DE$41))*'Projeções - Receitas'!X$23+(AO171*DE$11*'Projeções - Receitas'!X$25)</f>
        <v>70874539232.226028</v>
      </c>
      <c r="BL171" s="356">
        <f>(AP171*SUMPRODUCT(DF$10:DF$13,DF$28:DF$31)+BA171*SUMPRODUCT(DF$14:DF$23,DF$32:DF$41))*'Projeções - Receitas'!Y$23+(AP171*DF$11*'Projeções - Receitas'!Y$25)</f>
        <v>78300533989.134964</v>
      </c>
      <c r="BM171" s="356">
        <f>(AQ171*SUMPRODUCT(DG$10:DG$13,DG$28:DG$31)+BB171*SUMPRODUCT(DG$14:DG$23,DG$32:DG$41))*'Projeções - Receitas'!Z$23+(AQ171*DG$11*'Projeções - Receitas'!Z$25)</f>
        <v>86494816611.254578</v>
      </c>
      <c r="BN171" s="356">
        <f>(AR171*SUMPRODUCT(DH$10:DH$13,DH$28:DH$31)+BC171*SUMPRODUCT(DH$14:DH$23,DH$32:DH$41))*'Projeções - Receitas'!AA$23+(AR171*DH$11*'Projeções - Receitas'!AA$25)</f>
        <v>95533159097.983093</v>
      </c>
      <c r="BO171" s="356">
        <f>(AS171*SUMPRODUCT(DI$10:DI$13,DI$28:DI$31)+BD171*SUMPRODUCT(DI$14:DI$23,DI$32:DI$41))*'Projeções - Receitas'!AB$23+(AS171*DI$11*'Projeções - Receitas'!AB$25)</f>
        <v>105499344591.10921</v>
      </c>
      <c r="BP171" s="356">
        <f>(AT171*SUMPRODUCT(DJ$10:DJ$13,DJ$28:DJ$31)+BE171*SUMPRODUCT(DJ$14:DJ$23,DJ$32:DJ$41))*'Projeções - Receitas'!AC$23+(AT171*DJ$11*'Projeções - Receitas'!AC$25)</f>
        <v>116487958590.29358</v>
      </c>
      <c r="BQ171" s="356">
        <f>(AU171*SUMPRODUCT(DK$10:DK$13,DK$28:DK$31)+BF171*SUMPRODUCT(DK$14:DK$23,DK$32:DK$41))*'Projeções - Receitas'!AD$23+(AU171*DK$11*'Projeções - Receitas'!AD$25)</f>
        <v>150613146224.46841</v>
      </c>
      <c r="BR171" s="357">
        <f>((BG171+'DRE + DCF'!T$12)*(1+'DRE + DCF'!T$15)+'DRE + DCF'!T$18)*(1+'DRE + DCF'!T$25)*'DRE + DCF'!T$33</f>
        <v>36243440175.385902</v>
      </c>
      <c r="BS171" s="357">
        <f>((BH171+'DRE + DCF'!U$12)*(1+'DRE + DCF'!U$15)+'DRE + DCF'!U$18)*(1+'DRE + DCF'!U$25)*'DRE + DCF'!U$33</f>
        <v>27655497309.852089</v>
      </c>
      <c r="BT171" s="357">
        <f>((BI171+'DRE + DCF'!V$12)*(1+'DRE + DCF'!V$15)+'DRE + DCF'!V$18)*(1+'DRE + DCF'!V$25)*'DRE + DCF'!V$33</f>
        <v>30689301263.287823</v>
      </c>
      <c r="BU171" s="357">
        <f>((BJ171+'DRE + DCF'!W$12)*(1+'DRE + DCF'!W$15)+'DRE + DCF'!W$18)*(1+'DRE + DCF'!W$25)*'DRE + DCF'!W$33</f>
        <v>33982126903.223465</v>
      </c>
      <c r="BV171" s="357">
        <f>((BK171+'DRE + DCF'!X$12)*(1+'DRE + DCF'!X$15)+'DRE + DCF'!X$18)*(1+'DRE + DCF'!X$25)*'DRE + DCF'!X$33</f>
        <v>37582691995.919434</v>
      </c>
      <c r="BW171" s="357">
        <f>((BL171+'DRE + DCF'!Y$12)*(1+'DRE + DCF'!Y$15)+'DRE + DCF'!Y$18)*(1+'DRE + DCF'!Y$25)*'DRE + DCF'!Y$33</f>
        <v>41541427992.988708</v>
      </c>
      <c r="BX171" s="357">
        <f>((BM171+'DRE + DCF'!Z$12)*(1+'DRE + DCF'!Z$15)+'DRE + DCF'!Z$18)*(1+'DRE + DCF'!Z$25)*'DRE + DCF'!Z$33</f>
        <v>45906670686.11467</v>
      </c>
      <c r="BY171" s="357">
        <f>((BN171+'DRE + DCF'!AA$12)*(1+'DRE + DCF'!AA$15)+'DRE + DCF'!AA$18)*(1+'DRE + DCF'!AA$25)*'DRE + DCF'!AA$33</f>
        <v>50723009141.31781</v>
      </c>
      <c r="BZ171" s="357">
        <f>((BO171+'DRE + DCF'!AB$12)*(1+'DRE + DCF'!AB$15)+'DRE + DCF'!AB$18)*(1+'DRE + DCF'!AB$25)*'DRE + DCF'!AB$33</f>
        <v>56039014392.244141</v>
      </c>
      <c r="CA171" s="357">
        <f>((BP171+'DRE + DCF'!AC$12)*(1+'DRE + DCF'!AC$15)+'DRE + DCF'!AC$18)*(1+'DRE + DCF'!AC$25)*'DRE + DCF'!AC$33</f>
        <v>61910057470.444885</v>
      </c>
      <c r="CB171" s="357">
        <f>((BQ171+'DRE + DCF'!AD$12)*(1+'DRE + DCF'!AD$15)+'DRE + DCF'!AD$18)*(1+'DRE + DCF'!AD$25)*'DRE + DCF'!AD$33</f>
        <v>79915465004.623077</v>
      </c>
      <c r="CC171" s="357">
        <f>BR171*(1-DA$47)+('DRE + DCF'!N$53*10^6)</f>
        <v>200737702051.30804</v>
      </c>
      <c r="CD171" s="357">
        <f>BS171*(1-DB$47)+('DRE + DCF'!T$53*10^6)</f>
        <v>201923238944.22421</v>
      </c>
      <c r="CE171" s="357">
        <f>BT171*(1-DC$47)+('DRE + DCF'!U$53*10^6)</f>
        <v>221041917203.89194</v>
      </c>
      <c r="CF171" s="357">
        <f>BU171*(1-DD$47)+('DRE + DCF'!V$53*10^6)</f>
        <v>242210484755.67337</v>
      </c>
      <c r="CG171" s="357">
        <f>BV171*(1-DE$47)+('DRE + DCF'!W$53*10^6)</f>
        <v>265620617767.49359</v>
      </c>
      <c r="CH171" s="357">
        <f>BW171*(1-DF$47)+('DRE + DCF'!X$53*10^6)</f>
        <v>291495248099.11945</v>
      </c>
      <c r="CI171" s="357">
        <f>BX171*(1-DG$47)+('DRE + DCF'!Y$53*10^6)</f>
        <v>320087342631.23499</v>
      </c>
      <c r="CJ171" s="357">
        <f>BY171*(1-DH$47)+('DRE + DCF'!Z$53*10^6)</f>
        <v>351677604254.08673</v>
      </c>
      <c r="CK171" s="357">
        <f>BZ171*(1-DI$47)+('DRE + DCF'!AA$53*10^6)</f>
        <v>386576855220.56128</v>
      </c>
      <c r="CL171" s="357">
        <f>CA171*(1-DJ$47)+('DRE + DCF'!AB$53*10^6)</f>
        <v>425130219383.68066</v>
      </c>
      <c r="CM171" s="357">
        <f>CB171*(1-DK$47)+('DRE + DCF'!AC$53*10^6)</f>
        <v>474631634373.44684</v>
      </c>
      <c r="CN171" s="357">
        <f t="shared" si="142"/>
        <v>1158725567453.3533</v>
      </c>
      <c r="CO171" s="357">
        <f t="shared" si="143"/>
        <v>1230595383893.8079</v>
      </c>
      <c r="CP171" s="357">
        <f t="shared" si="144"/>
        <v>1174565540635.5049</v>
      </c>
      <c r="CQ171" s="357">
        <f t="shared" si="145"/>
        <v>1315513405511.7656</v>
      </c>
      <c r="CR171" s="357">
        <f t="shared" si="146"/>
        <v>1473375014173.1775</v>
      </c>
      <c r="CS171" s="357">
        <f t="shared" si="147"/>
        <v>1650180015873.959</v>
      </c>
      <c r="CT171" s="357">
        <f t="shared" si="148"/>
        <v>1848201617778.8342</v>
      </c>
      <c r="CU171" s="357">
        <f t="shared" si="149"/>
        <v>2069985811912.2944</v>
      </c>
      <c r="CV171" s="357">
        <f t="shared" si="150"/>
        <v>2318384109341.77</v>
      </c>
      <c r="CW171" s="357">
        <f t="shared" si="151"/>
        <v>2596590202462.7827</v>
      </c>
      <c r="CX171" s="358">
        <f t="shared" si="152"/>
        <v>2908181026758.3174</v>
      </c>
    </row>
    <row r="172" spans="4:102" ht="30" customHeight="1" x14ac:dyDescent="0.25">
      <c r="D172" s="355">
        <f t="shared" si="110"/>
        <v>1.598210877933337E-2</v>
      </c>
      <c r="E172" s="64">
        <f t="shared" si="111"/>
        <v>6.8295589617171082E-3</v>
      </c>
      <c r="F172" s="64">
        <f t="shared" si="112"/>
        <v>3.0924090954553313E-2</v>
      </c>
      <c r="G172" s="64">
        <f t="shared" si="113"/>
        <v>2.6854092632970727E-2</v>
      </c>
      <c r="H172" s="64">
        <f t="shared" si="114"/>
        <v>2.3017538326227771E-2</v>
      </c>
      <c r="I172" s="64">
        <f t="shared" si="115"/>
        <v>1.938323000219927E-2</v>
      </c>
      <c r="J172" s="64">
        <f t="shared" si="116"/>
        <v>1.5928738384845431E-2</v>
      </c>
      <c r="K172" s="64">
        <f t="shared" si="117"/>
        <v>1.2635331420209839E-2</v>
      </c>
      <c r="L172" s="64">
        <f t="shared" si="118"/>
        <v>9.487038373547918E-3</v>
      </c>
      <c r="M172" s="64">
        <f t="shared" si="119"/>
        <v>6.4705696220163922E-3</v>
      </c>
      <c r="N172" s="64">
        <f t="shared" si="120"/>
        <v>5.9511052895623862E-3</v>
      </c>
      <c r="O172" s="64">
        <f t="shared" si="109"/>
        <v>8.0500000000000058E-2</v>
      </c>
      <c r="P172" s="64">
        <f t="shared" si="109"/>
        <v>8.0500000000000058E-2</v>
      </c>
      <c r="Q172" s="64">
        <f t="shared" si="154"/>
        <v>8.0500000000000058E-2</v>
      </c>
      <c r="R172" s="64">
        <f t="shared" si="155"/>
        <v>8.0500000000000058E-2</v>
      </c>
      <c r="S172" s="64">
        <f t="shared" si="156"/>
        <v>8.0500000000000058E-2</v>
      </c>
      <c r="T172" s="64">
        <f t="shared" si="157"/>
        <v>8.0500000000000058E-2</v>
      </c>
      <c r="U172" s="64">
        <f t="shared" si="158"/>
        <v>8.0500000000000058E-2</v>
      </c>
      <c r="V172" s="64">
        <f t="shared" si="159"/>
        <v>8.0500000000000058E-2</v>
      </c>
      <c r="W172" s="64">
        <f t="shared" si="160"/>
        <v>8.0500000000000058E-2</v>
      </c>
      <c r="X172" s="64">
        <f t="shared" si="161"/>
        <v>8.0500000000000058E-2</v>
      </c>
      <c r="Y172" s="64">
        <f t="shared" si="162"/>
        <v>8.0500000000000058E-2</v>
      </c>
      <c r="Z172" s="64">
        <f t="shared" si="121"/>
        <v>0.17316958702114063</v>
      </c>
      <c r="AA172" s="64">
        <f t="shared" si="153"/>
        <v>0.16401703720352437</v>
      </c>
      <c r="AB172" s="64">
        <f t="shared" si="122"/>
        <v>0.18811156919636057</v>
      </c>
      <c r="AC172" s="64">
        <f t="shared" si="123"/>
        <v>0.18404157087477799</v>
      </c>
      <c r="AD172" s="64">
        <f t="shared" si="124"/>
        <v>0.18020501656803503</v>
      </c>
      <c r="AE172" s="64">
        <f t="shared" si="125"/>
        <v>0.17657070824400653</v>
      </c>
      <c r="AF172" s="64">
        <f t="shared" si="126"/>
        <v>0.17311621662665269</v>
      </c>
      <c r="AG172" s="64">
        <f t="shared" si="127"/>
        <v>0.1698228096620171</v>
      </c>
      <c r="AH172" s="64">
        <f t="shared" si="128"/>
        <v>0.16667451661535518</v>
      </c>
      <c r="AI172" s="64">
        <f t="shared" si="129"/>
        <v>0.16365804786382365</v>
      </c>
      <c r="AJ172" s="64">
        <f t="shared" si="130"/>
        <v>0.16313858353136965</v>
      </c>
      <c r="AK172" s="356">
        <f>(1+O172)*'Projeções - Receitas'!N$34</f>
        <v>1991558498919.0146</v>
      </c>
      <c r="AL172" s="356">
        <f>(1+P172)*'Projeções - Receitas'!T$34</f>
        <v>2098409501747.1277</v>
      </c>
      <c r="AM172" s="356">
        <f>(1+Q172)*'Projeções - Receitas'!U$34</f>
        <v>2350218641956.7832</v>
      </c>
      <c r="AN172" s="356">
        <f>(1+R172)*'Projeções - Receitas'!V$34</f>
        <v>2632244878991.5972</v>
      </c>
      <c r="AO172" s="356">
        <f>(1+S172)*'Projeções - Receitas'!W$34</f>
        <v>2948114264470.5894</v>
      </c>
      <c r="AP172" s="356">
        <f>(1+T172)*'Projeções - Receitas'!X$34</f>
        <v>3301887976207.0601</v>
      </c>
      <c r="AQ172" s="356">
        <f>(1+U172)*'Projeções - Receitas'!Y$34</f>
        <v>3698114533351.9077</v>
      </c>
      <c r="AR172" s="356">
        <f>(1+V172)*'Projeções - Receitas'!Z$34</f>
        <v>4141888277354.1372</v>
      </c>
      <c r="AS172" s="356">
        <f>(1+W172)*'Projeções - Receitas'!AA$34</f>
        <v>4638914870636.6338</v>
      </c>
      <c r="AT172" s="356">
        <f>(1+X172)*'Projeções - Receitas'!AB$34</f>
        <v>5195584655113.0313</v>
      </c>
      <c r="AU172" s="356">
        <f>(1+Y172)*'Projeções - Receitas'!AC$34</f>
        <v>5819054813726.5957</v>
      </c>
      <c r="AV172" s="357">
        <f t="shared" si="131"/>
        <v>1747893212846.082</v>
      </c>
      <c r="AW172" s="357">
        <f t="shared" si="132"/>
        <v>1841671097216.7539</v>
      </c>
      <c r="AX172" s="357">
        <f t="shared" si="133"/>
        <v>2062671628882.7646</v>
      </c>
      <c r="AY172" s="357">
        <f t="shared" si="134"/>
        <v>2310192224348.6963</v>
      </c>
      <c r="AZ172" s="357">
        <f t="shared" si="135"/>
        <v>2587415291270.5405</v>
      </c>
      <c r="BA172" s="357">
        <f t="shared" si="136"/>
        <v>2897905126223.0054</v>
      </c>
      <c r="BB172" s="357">
        <f t="shared" si="137"/>
        <v>3245653741369.7661</v>
      </c>
      <c r="BC172" s="357">
        <f t="shared" si="138"/>
        <v>3635132190334.1387</v>
      </c>
      <c r="BD172" s="357">
        <f t="shared" si="139"/>
        <v>4071348053174.2354</v>
      </c>
      <c r="BE172" s="357">
        <f t="shared" si="140"/>
        <v>4559909819555.1445</v>
      </c>
      <c r="BF172" s="357">
        <f t="shared" si="141"/>
        <v>5107098997901.7627</v>
      </c>
      <c r="BG172" s="356">
        <f>(AK172*SUMPRODUCT(DA$10:DA$13,DA$28:DA$31)+AV172*SUMPRODUCT(DA$14:DA$23,DA$32:DA$41))*'Projeções - Receitas'!T$23+(AK172*DA$11*'Projeções - Receitas'!T$25)</f>
        <v>65094557633.022125</v>
      </c>
      <c r="BH172" s="356">
        <f>(AL172*SUMPRODUCT(DB$10:DB$13,DB$28:DB$31)+AW172*SUMPRODUCT(DB$14:DB$23,DB$32:DB$41))*'Projeções - Receitas'!U$23+(AL172*DB$11*'Projeções - Receitas'!U$25)</f>
        <v>52461233979.44075</v>
      </c>
      <c r="BI172" s="356">
        <f>(AM172*SUMPRODUCT(DC$10:DC$13,DC$28:DC$31)+AX172*SUMPRODUCT(DC$14:DC$23,DC$32:DC$41))*'Projeções - Receitas'!V$23+(AM172*DC$11*'Projeções - Receitas'!V$25)</f>
        <v>58047378511.814346</v>
      </c>
      <c r="BJ172" s="356">
        <f>(AN172*SUMPRODUCT(DD$10:DD$13,DD$28:DD$31)+AY172*SUMPRODUCT(DD$14:DD$23,DD$32:DD$41))*'Projeções - Receitas'!W$23+(AN172*DD$11*'Projeções - Receitas'!W$25)</f>
        <v>64170665789.222603</v>
      </c>
      <c r="BK172" s="356">
        <f>(AO172*SUMPRODUCT(DE$10:DE$13,DE$28:DE$31)+AZ172*SUMPRODUCT(DE$14:DE$23,DE$32:DE$41))*'Projeções - Receitas'!X$23+(AO172*DE$11*'Projeções - Receitas'!X$25)</f>
        <v>70907351518.907593</v>
      </c>
      <c r="BL172" s="356">
        <f>(AP172*SUMPRODUCT(DF$10:DF$13,DF$28:DF$31)+BA172*SUMPRODUCT(DF$14:DF$23,DF$32:DF$41))*'Projeções - Receitas'!Y$23+(AP172*DF$11*'Projeções - Receitas'!Y$25)</f>
        <v>78336784236.352112</v>
      </c>
      <c r="BM172" s="356">
        <f>(AQ172*SUMPRODUCT(DG$10:DG$13,DG$28:DG$31)+BB172*SUMPRODUCT(DG$14:DG$23,DG$32:DG$41))*'Projeções - Receitas'!Z$23+(AQ172*DG$11*'Projeções - Receitas'!Z$25)</f>
        <v>86534860507.833862</v>
      </c>
      <c r="BN172" s="356">
        <f>(AR172*SUMPRODUCT(DH$10:DH$13,DH$28:DH$31)+BC172*SUMPRODUCT(DH$14:DH$23,DH$32:DH$41))*'Projeções - Receitas'!AA$23+(AR172*DH$11*'Projeções - Receitas'!AA$25)</f>
        <v>95577387412.38028</v>
      </c>
      <c r="BO172" s="356">
        <f>(AS172*SUMPRODUCT(DI$10:DI$13,DI$28:DI$31)+BD172*SUMPRODUCT(DI$14:DI$23,DI$32:DI$41))*'Projeções - Receitas'!AB$23+(AS172*DI$11*'Projeções - Receitas'!AB$25)</f>
        <v>105548186880.27173</v>
      </c>
      <c r="BP172" s="356">
        <f>(AT172*SUMPRODUCT(DJ$10:DJ$13,DJ$28:DJ$31)+BE172*SUMPRODUCT(DJ$14:DJ$23,DJ$32:DJ$41))*'Projeções - Receitas'!AC$23+(AT172*DJ$11*'Projeções - Receitas'!AC$25)</f>
        <v>116541888200.75204</v>
      </c>
      <c r="BQ172" s="356">
        <f>(AU172*SUMPRODUCT(DK$10:DK$13,DK$28:DK$31)+BF172*SUMPRODUCT(DK$14:DK$23,DK$32:DK$41))*'Projeções - Receitas'!AD$23+(AU172*DK$11*'Projeções - Receitas'!AD$25)</f>
        <v>150682874532.90567</v>
      </c>
      <c r="BR172" s="357">
        <f>((BG172+'DRE + DCF'!T$12)*(1+'DRE + DCF'!T$15)+'DRE + DCF'!T$18)*(1+'DRE + DCF'!T$25)*'DRE + DCF'!T$33</f>
        <v>36261886811.289474</v>
      </c>
      <c r="BS172" s="357">
        <f>((BH172+'DRE + DCF'!U$12)*(1+'DRE + DCF'!U$15)+'DRE + DCF'!U$18)*(1+'DRE + DCF'!U$25)*'DRE + DCF'!U$33</f>
        <v>27670186841.137398</v>
      </c>
      <c r="BT172" s="357">
        <f>((BI172+'DRE + DCF'!V$12)*(1+'DRE + DCF'!V$15)+'DRE + DCF'!V$18)*(1+'DRE + DCF'!V$25)*'DRE + DCF'!V$33</f>
        <v>30705536500.992958</v>
      </c>
      <c r="BU172" s="357">
        <f>((BJ172+'DRE + DCF'!W$12)*(1+'DRE + DCF'!W$15)+'DRE + DCF'!W$18)*(1+'DRE + DCF'!W$25)*'DRE + DCF'!W$33</f>
        <v>34000054357.687382</v>
      </c>
      <c r="BV172" s="357">
        <f>((BK172+'DRE + DCF'!X$12)*(1+'DRE + DCF'!X$15)+'DRE + DCF'!X$18)*(1+'DRE + DCF'!X$25)*'DRE + DCF'!X$33</f>
        <v>37602478944.582588</v>
      </c>
      <c r="BW172" s="357">
        <f>((BL172+'DRE + DCF'!Y$12)*(1+'DRE + DCF'!Y$15)+'DRE + DCF'!Y$18)*(1+'DRE + DCF'!Y$25)*'DRE + DCF'!Y$33</f>
        <v>41563263245.497971</v>
      </c>
      <c r="BX172" s="357">
        <f>((BM172+'DRE + DCF'!Z$12)*(1+'DRE + DCF'!Z$15)+'DRE + DCF'!Z$18)*(1+'DRE + DCF'!Z$25)*'DRE + DCF'!Z$33</f>
        <v>45930763522.32428</v>
      </c>
      <c r="BY172" s="357">
        <f>((BN172+'DRE + DCF'!AA$12)*(1+'DRE + DCF'!AA$15)+'DRE + DCF'!AA$18)*(1+'DRE + DCF'!AA$25)*'DRE + DCF'!AA$33</f>
        <v>50749589189.88295</v>
      </c>
      <c r="BZ172" s="357">
        <f>((BO172+'DRE + DCF'!AB$12)*(1+'DRE + DCF'!AB$15)+'DRE + DCF'!AB$18)*(1+'DRE + DCF'!AB$25)*'DRE + DCF'!AB$33</f>
        <v>56068333760.59523</v>
      </c>
      <c r="CA172" s="357">
        <f>((BP172+'DRE + DCF'!AC$12)*(1+'DRE + DCF'!AC$15)+'DRE + DCF'!AC$18)*(1+'DRE + DCF'!AC$25)*'DRE + DCF'!AC$33</f>
        <v>61942393636.840569</v>
      </c>
      <c r="CB172" s="357">
        <f>((BQ172+'DRE + DCF'!AD$12)*(1+'DRE + DCF'!AD$15)+'DRE + DCF'!AD$18)*(1+'DRE + DCF'!AD$25)*'DRE + DCF'!AD$33</f>
        <v>79956374217.84082</v>
      </c>
      <c r="CC172" s="357">
        <f>BR172*(1-DA$47)+('DRE + DCF'!N$53*10^6)</f>
        <v>200748924295.98712</v>
      </c>
      <c r="CD172" s="357">
        <f>BS172*(1-DB$47)+('DRE + DCF'!T$53*10^6)</f>
        <v>201932052662.99539</v>
      </c>
      <c r="CE172" s="357">
        <f>BT172*(1-DC$47)+('DRE + DCF'!U$53*10^6)</f>
        <v>221051658346.51501</v>
      </c>
      <c r="CF172" s="357">
        <f>BU172*(1-DD$47)+('DRE + DCF'!V$53*10^6)</f>
        <v>242221241228.35172</v>
      </c>
      <c r="CG172" s="357">
        <f>BV172*(1-DE$47)+('DRE + DCF'!W$53*10^6)</f>
        <v>265632489936.69147</v>
      </c>
      <c r="CH172" s="357">
        <f>BW172*(1-DF$47)+('DRE + DCF'!X$53*10^6)</f>
        <v>291508349250.625</v>
      </c>
      <c r="CI172" s="357">
        <f>BX172*(1-DG$47)+('DRE + DCF'!Y$53*10^6)</f>
        <v>320101798332.96075</v>
      </c>
      <c r="CJ172" s="357">
        <f>BY172*(1-DH$47)+('DRE + DCF'!Z$53*10^6)</f>
        <v>351693552283.22577</v>
      </c>
      <c r="CK172" s="357">
        <f>BZ172*(1-DI$47)+('DRE + DCF'!AA$53*10^6)</f>
        <v>386594446841.5719</v>
      </c>
      <c r="CL172" s="357">
        <f>CA172*(1-DJ$47)+('DRE + DCF'!AB$53*10^6)</f>
        <v>425149621083.51807</v>
      </c>
      <c r="CM172" s="357">
        <f>CB172*(1-DK$47)+('DRE + DCF'!AC$53*10^6)</f>
        <v>474656179901.37744</v>
      </c>
      <c r="CN172" s="357">
        <f t="shared" si="142"/>
        <v>1159262014475.3223</v>
      </c>
      <c r="CO172" s="357">
        <f t="shared" si="143"/>
        <v>1231165103978.9438</v>
      </c>
      <c r="CP172" s="357">
        <f t="shared" si="144"/>
        <v>1175109320978.3916</v>
      </c>
      <c r="CQ172" s="357">
        <f t="shared" si="145"/>
        <v>1316122439495.7986</v>
      </c>
      <c r="CR172" s="357">
        <f t="shared" si="146"/>
        <v>1474057132235.2947</v>
      </c>
      <c r="CS172" s="357">
        <f t="shared" si="147"/>
        <v>1650943988103.53</v>
      </c>
      <c r="CT172" s="357">
        <f t="shared" si="148"/>
        <v>1849057266675.9539</v>
      </c>
      <c r="CU172" s="357">
        <f t="shared" si="149"/>
        <v>2070944138677.0686</v>
      </c>
      <c r="CV172" s="357">
        <f t="shared" si="150"/>
        <v>2319457435318.3169</v>
      </c>
      <c r="CW172" s="357">
        <f t="shared" si="151"/>
        <v>2597792327556.5156</v>
      </c>
      <c r="CX172" s="358">
        <f t="shared" si="152"/>
        <v>2909527406863.2979</v>
      </c>
    </row>
    <row r="173" spans="4:102" ht="30" customHeight="1" x14ac:dyDescent="0.25">
      <c r="D173" s="355">
        <f t="shared" si="110"/>
        <v>1.5911687868041036E-2</v>
      </c>
      <c r="E173" s="64">
        <f t="shared" si="111"/>
        <v>6.7608509249102167E-3</v>
      </c>
      <c r="F173" s="64">
        <f t="shared" si="112"/>
        <v>3.0845368556873753E-2</v>
      </c>
      <c r="G173" s="64">
        <f t="shared" si="113"/>
        <v>2.6777136092855952E-2</v>
      </c>
      <c r="H173" s="64">
        <f t="shared" si="114"/>
        <v>2.2942237606141253E-2</v>
      </c>
      <c r="I173" s="64">
        <f t="shared" si="115"/>
        <v>1.9309491805693885E-2</v>
      </c>
      <c r="J173" s="64">
        <f t="shared" si="116"/>
        <v>1.585648038989923E-2</v>
      </c>
      <c r="K173" s="64">
        <f t="shared" si="117"/>
        <v>1.2564479767162656E-2</v>
      </c>
      <c r="L173" s="64">
        <f t="shared" si="118"/>
        <v>9.4175264885983379E-3</v>
      </c>
      <c r="M173" s="64">
        <f t="shared" si="119"/>
        <v>6.4023371769220405E-3</v>
      </c>
      <c r="N173" s="64">
        <f t="shared" si="120"/>
        <v>5.8840803927207308E-3</v>
      </c>
      <c r="O173" s="64">
        <f t="shared" si="109"/>
        <v>8.1000000000000058E-2</v>
      </c>
      <c r="P173" s="64">
        <f t="shared" si="109"/>
        <v>8.1000000000000058E-2</v>
      </c>
      <c r="Q173" s="64">
        <f t="shared" si="154"/>
        <v>8.1000000000000058E-2</v>
      </c>
      <c r="R173" s="64">
        <f t="shared" si="155"/>
        <v>8.1000000000000058E-2</v>
      </c>
      <c r="S173" s="64">
        <f t="shared" si="156"/>
        <v>8.1000000000000058E-2</v>
      </c>
      <c r="T173" s="64">
        <f t="shared" si="157"/>
        <v>8.1000000000000058E-2</v>
      </c>
      <c r="U173" s="64">
        <f t="shared" si="158"/>
        <v>8.1000000000000058E-2</v>
      </c>
      <c r="V173" s="64">
        <f t="shared" si="159"/>
        <v>8.1000000000000058E-2</v>
      </c>
      <c r="W173" s="64">
        <f t="shared" si="160"/>
        <v>8.1000000000000058E-2</v>
      </c>
      <c r="X173" s="64">
        <f t="shared" si="161"/>
        <v>8.1000000000000058E-2</v>
      </c>
      <c r="Y173" s="64">
        <f t="shared" si="162"/>
        <v>8.1000000000000058E-2</v>
      </c>
      <c r="Z173" s="64">
        <f t="shared" si="121"/>
        <v>0.1730991661098483</v>
      </c>
      <c r="AA173" s="64">
        <f t="shared" si="153"/>
        <v>0.16394832916671748</v>
      </c>
      <c r="AB173" s="64">
        <f t="shared" si="122"/>
        <v>0.18803284679868101</v>
      </c>
      <c r="AC173" s="64">
        <f t="shared" si="123"/>
        <v>0.18396461433466321</v>
      </c>
      <c r="AD173" s="64">
        <f t="shared" si="124"/>
        <v>0.18012971584794851</v>
      </c>
      <c r="AE173" s="64">
        <f t="shared" si="125"/>
        <v>0.17649697004750114</v>
      </c>
      <c r="AF173" s="64">
        <f t="shared" si="126"/>
        <v>0.17304395863170649</v>
      </c>
      <c r="AG173" s="64">
        <f t="shared" si="127"/>
        <v>0.16975195800896992</v>
      </c>
      <c r="AH173" s="64">
        <f t="shared" si="128"/>
        <v>0.1666050047304056</v>
      </c>
      <c r="AI173" s="64">
        <f t="shared" si="129"/>
        <v>0.1635898154187293</v>
      </c>
      <c r="AJ173" s="64">
        <f t="shared" si="130"/>
        <v>0.16307155863452799</v>
      </c>
      <c r="AK173" s="356">
        <f>(1+O173)*'Projeções - Receitas'!N$34</f>
        <v>1992480090080.0137</v>
      </c>
      <c r="AL173" s="356">
        <f>(1+P173)*'Projeções - Receitas'!T$34</f>
        <v>2099380538073.7112</v>
      </c>
      <c r="AM173" s="356">
        <f>(1+Q173)*'Projeções - Receitas'!U$34</f>
        <v>2351306202642.5566</v>
      </c>
      <c r="AN173" s="356">
        <f>(1+R173)*'Projeções - Receitas'!V$34</f>
        <v>2633462946959.6636</v>
      </c>
      <c r="AO173" s="356">
        <f>(1+S173)*'Projeções - Receitas'!W$34</f>
        <v>2949478500594.8237</v>
      </c>
      <c r="AP173" s="356">
        <f>(1+T173)*'Projeções - Receitas'!X$34</f>
        <v>3303415920666.2026</v>
      </c>
      <c r="AQ173" s="356">
        <f>(1+U173)*'Projeções - Receitas'!Y$34</f>
        <v>3699825831146.1475</v>
      </c>
      <c r="AR173" s="356">
        <f>(1+V173)*'Projeções - Receitas'!Z$34</f>
        <v>4143804930883.6855</v>
      </c>
      <c r="AS173" s="356">
        <f>(1+W173)*'Projeções - Receitas'!AA$34</f>
        <v>4641061522589.7285</v>
      </c>
      <c r="AT173" s="356">
        <f>(1+X173)*'Projeções - Receitas'!AB$34</f>
        <v>5197988905300.4961</v>
      </c>
      <c r="AU173" s="356">
        <f>(1+Y173)*'Projeções - Receitas'!AC$34</f>
        <v>5821747573936.5566</v>
      </c>
      <c r="AV173" s="357">
        <f t="shared" si="131"/>
        <v>1748702048206.0293</v>
      </c>
      <c r="AW173" s="357">
        <f t="shared" si="132"/>
        <v>1842523328173.3557</v>
      </c>
      <c r="AX173" s="357">
        <f t="shared" si="133"/>
        <v>2063626127554.1587</v>
      </c>
      <c r="AY173" s="357">
        <f t="shared" si="134"/>
        <v>2311261262860.6577</v>
      </c>
      <c r="AZ173" s="357">
        <f t="shared" si="135"/>
        <v>2588612614403.937</v>
      </c>
      <c r="BA173" s="357">
        <f t="shared" si="136"/>
        <v>2899246128132.4097</v>
      </c>
      <c r="BB173" s="357">
        <f t="shared" si="137"/>
        <v>3247155663508.2993</v>
      </c>
      <c r="BC173" s="357">
        <f t="shared" si="138"/>
        <v>3636814343129.2954</v>
      </c>
      <c r="BD173" s="357">
        <f t="shared" si="139"/>
        <v>4073232064304.8115</v>
      </c>
      <c r="BE173" s="357">
        <f t="shared" si="140"/>
        <v>4562019912021.3887</v>
      </c>
      <c r="BF173" s="357">
        <f t="shared" si="141"/>
        <v>5109462301463.957</v>
      </c>
      <c r="BG173" s="356">
        <f>(AK173*SUMPRODUCT(DA$10:DA$13,DA$28:DA$31)+AV173*SUMPRODUCT(DA$14:DA$23,DA$32:DA$41))*'Projeções - Receitas'!T$23+(AK173*DA$11*'Projeções - Receitas'!T$25)</f>
        <v>65124680056.730133</v>
      </c>
      <c r="BH173" s="356">
        <f>(AL173*SUMPRODUCT(DB$10:DB$13,DB$28:DB$31)+AW173*SUMPRODUCT(DB$14:DB$23,DB$32:DB$41))*'Projeções - Receitas'!U$23+(AL173*DB$11*'Projeções - Receitas'!U$25)</f>
        <v>52485510348.704727</v>
      </c>
      <c r="BI173" s="356">
        <f>(AM173*SUMPRODUCT(DC$10:DC$13,DC$28:DC$31)+AX173*SUMPRODUCT(DC$14:DC$23,DC$32:DC$41))*'Projeções - Receitas'!V$23+(AM173*DC$11*'Projeções - Receitas'!V$25)</f>
        <v>58074239862.35199</v>
      </c>
      <c r="BJ173" s="356">
        <f>(AN173*SUMPRODUCT(DD$10:DD$13,DD$28:DD$31)+AY173*SUMPRODUCT(DD$14:DD$23,DD$32:DD$41))*'Projeções - Receitas'!W$23+(AN173*DD$11*'Projeções - Receitas'!W$25)</f>
        <v>64200360683.155632</v>
      </c>
      <c r="BK173" s="356">
        <f>(AO173*SUMPRODUCT(DE$10:DE$13,DE$28:DE$31)+AZ173*SUMPRODUCT(DE$14:DE$23,DE$32:DE$41))*'Projeções - Receitas'!X$23+(AO173*DE$11*'Projeções - Receitas'!X$25)</f>
        <v>70940163805.589203</v>
      </c>
      <c r="BL173" s="356">
        <f>(AP173*SUMPRODUCT(DF$10:DF$13,DF$28:DF$31)+BA173*SUMPRODUCT(DF$14:DF$23,DF$32:DF$41))*'Projeções - Receitas'!Y$23+(AP173*DF$11*'Projeções - Receitas'!Y$25)</f>
        <v>78373034483.569321</v>
      </c>
      <c r="BM173" s="356">
        <f>(AQ173*SUMPRODUCT(DG$10:DG$13,DG$28:DG$31)+BB173*SUMPRODUCT(DG$14:DG$23,DG$32:DG$41))*'Projeções - Receitas'!Z$23+(AQ173*DG$11*'Projeções - Receitas'!Z$25)</f>
        <v>86574904404.413147</v>
      </c>
      <c r="BN173" s="356">
        <f>(AR173*SUMPRODUCT(DH$10:DH$13,DH$28:DH$31)+BC173*SUMPRODUCT(DH$14:DH$23,DH$32:DH$41))*'Projeções - Receitas'!AA$23+(AR173*DH$11*'Projeções - Receitas'!AA$25)</f>
        <v>95621615726.777527</v>
      </c>
      <c r="BO173" s="356">
        <f>(AS173*SUMPRODUCT(DI$10:DI$13,DI$28:DI$31)+BD173*SUMPRODUCT(DI$14:DI$23,DI$32:DI$41))*'Projeções - Receitas'!AB$23+(AS173*DI$11*'Projeções - Receitas'!AB$25)</f>
        <v>105597029169.43431</v>
      </c>
      <c r="BP173" s="356">
        <f>(AT173*SUMPRODUCT(DJ$10:DJ$13,DJ$28:DJ$31)+BE173*SUMPRODUCT(DJ$14:DJ$23,DJ$32:DJ$41))*'Projeções - Receitas'!AC$23+(AT173*DJ$11*'Projeções - Receitas'!AC$25)</f>
        <v>116595817811.21048</v>
      </c>
      <c r="BQ173" s="356">
        <f>(AU173*SUMPRODUCT(DK$10:DK$13,DK$28:DK$31)+BF173*SUMPRODUCT(DK$14:DK$23,DK$32:DK$41))*'Projeções - Receitas'!AD$23+(AU173*DK$11*'Projeções - Receitas'!AD$25)</f>
        <v>150752602841.34296</v>
      </c>
      <c r="BR173" s="357">
        <f>((BG173+'DRE + DCF'!T$12)*(1+'DRE + DCF'!T$15)+'DRE + DCF'!T$18)*(1+'DRE + DCF'!T$25)*'DRE + DCF'!T$33</f>
        <v>36280333447.193008</v>
      </c>
      <c r="BS173" s="357">
        <f>((BH173+'DRE + DCF'!U$12)*(1+'DRE + DCF'!U$15)+'DRE + DCF'!U$18)*(1+'DRE + DCF'!U$25)*'DRE + DCF'!U$33</f>
        <v>27684876372.422718</v>
      </c>
      <c r="BT173" s="357">
        <f>((BI173+'DRE + DCF'!V$12)*(1+'DRE + DCF'!V$15)+'DRE + DCF'!V$18)*(1+'DRE + DCF'!V$25)*'DRE + DCF'!V$33</f>
        <v>30721771738.698124</v>
      </c>
      <c r="BU173" s="357">
        <f>((BJ173+'DRE + DCF'!W$12)*(1+'DRE + DCF'!W$15)+'DRE + DCF'!W$18)*(1+'DRE + DCF'!W$25)*'DRE + DCF'!W$33</f>
        <v>34017981812.151314</v>
      </c>
      <c r="BV173" s="357">
        <f>((BK173+'DRE + DCF'!X$12)*(1+'DRE + DCF'!X$15)+'DRE + DCF'!X$18)*(1+'DRE + DCF'!X$25)*'DRE + DCF'!X$33</f>
        <v>37622265893.245789</v>
      </c>
      <c r="BW173" s="357">
        <f>((BL173+'DRE + DCF'!Y$12)*(1+'DRE + DCF'!Y$15)+'DRE + DCF'!Y$18)*(1+'DRE + DCF'!Y$25)*'DRE + DCF'!Y$33</f>
        <v>41585098498.007294</v>
      </c>
      <c r="BX173" s="357">
        <f>((BM173+'DRE + DCF'!Z$12)*(1+'DRE + DCF'!Z$15)+'DRE + DCF'!Z$18)*(1+'DRE + DCF'!Z$25)*'DRE + DCF'!Z$33</f>
        <v>45954856358.53389</v>
      </c>
      <c r="BY173" s="357">
        <f>((BN173+'DRE + DCF'!AA$12)*(1+'DRE + DCF'!AA$15)+'DRE + DCF'!AA$18)*(1+'DRE + DCF'!AA$25)*'DRE + DCF'!AA$33</f>
        <v>50776169238.448143</v>
      </c>
      <c r="BZ173" s="357">
        <f>((BO173+'DRE + DCF'!AB$12)*(1+'DRE + DCF'!AB$15)+'DRE + DCF'!AB$18)*(1+'DRE + DCF'!AB$25)*'DRE + DCF'!AB$33</f>
        <v>56097653128.946327</v>
      </c>
      <c r="CA173" s="357">
        <f>((BP173+'DRE + DCF'!AC$12)*(1+'DRE + DCF'!AC$15)+'DRE + DCF'!AC$18)*(1+'DRE + DCF'!AC$25)*'DRE + DCF'!AC$33</f>
        <v>61974729803.236206</v>
      </c>
      <c r="CB173" s="357">
        <f>((BQ173+'DRE + DCF'!AD$12)*(1+'DRE + DCF'!AD$15)+'DRE + DCF'!AD$18)*(1+'DRE + DCF'!AD$25)*'DRE + DCF'!AD$33</f>
        <v>79997283431.058594</v>
      </c>
      <c r="CC173" s="357">
        <f>BR173*(1-DA$47)+('DRE + DCF'!N$53*10^6)</f>
        <v>200760146540.66617</v>
      </c>
      <c r="CD173" s="357">
        <f>BS173*(1-DB$47)+('DRE + DCF'!T$53*10^6)</f>
        <v>201940866381.7666</v>
      </c>
      <c r="CE173" s="357">
        <f>BT173*(1-DC$47)+('DRE + DCF'!U$53*10^6)</f>
        <v>221061399489.13812</v>
      </c>
      <c r="CF173" s="357">
        <f>BU173*(1-DD$47)+('DRE + DCF'!V$53*10^6)</f>
        <v>242231997701.03009</v>
      </c>
      <c r="CG173" s="357">
        <f>BV173*(1-DE$47)+('DRE + DCF'!W$53*10^6)</f>
        <v>265644362105.8894</v>
      </c>
      <c r="CH173" s="357">
        <f>BW173*(1-DF$47)+('DRE + DCF'!X$53*10^6)</f>
        <v>291521450402.13062</v>
      </c>
      <c r="CI173" s="357">
        <f>BX173*(1-DG$47)+('DRE + DCF'!Y$53*10^6)</f>
        <v>320116254034.68652</v>
      </c>
      <c r="CJ173" s="357">
        <f>BY173*(1-DH$47)+('DRE + DCF'!Z$53*10^6)</f>
        <v>351709500312.36493</v>
      </c>
      <c r="CK173" s="357">
        <f>BZ173*(1-DI$47)+('DRE + DCF'!AA$53*10^6)</f>
        <v>386612038462.58258</v>
      </c>
      <c r="CL173" s="357">
        <f>CA173*(1-DJ$47)+('DRE + DCF'!AB$53*10^6)</f>
        <v>425169022783.35547</v>
      </c>
      <c r="CM173" s="357">
        <f>CB173*(1-DK$47)+('DRE + DCF'!AC$53*10^6)</f>
        <v>474680725429.30811</v>
      </c>
      <c r="CN173" s="357">
        <f t="shared" si="142"/>
        <v>1159798461497.2915</v>
      </c>
      <c r="CO173" s="357">
        <f t="shared" si="143"/>
        <v>1231734824064.0798</v>
      </c>
      <c r="CP173" s="357">
        <f t="shared" si="144"/>
        <v>1175653101321.2783</v>
      </c>
      <c r="CQ173" s="357">
        <f t="shared" si="145"/>
        <v>1316731473479.8318</v>
      </c>
      <c r="CR173" s="357">
        <f t="shared" si="146"/>
        <v>1474739250297.4119</v>
      </c>
      <c r="CS173" s="357">
        <f t="shared" si="147"/>
        <v>1651707960333.1013</v>
      </c>
      <c r="CT173" s="357">
        <f t="shared" si="148"/>
        <v>1849912915573.0737</v>
      </c>
      <c r="CU173" s="357">
        <f t="shared" si="149"/>
        <v>2071902465441.8428</v>
      </c>
      <c r="CV173" s="357">
        <f t="shared" si="150"/>
        <v>2320530761294.8643</v>
      </c>
      <c r="CW173" s="357">
        <f t="shared" si="151"/>
        <v>2598994452650.248</v>
      </c>
      <c r="CX173" s="358">
        <f t="shared" si="152"/>
        <v>2910873786968.2783</v>
      </c>
    </row>
    <row r="174" spans="4:102" ht="30" customHeight="1" x14ac:dyDescent="0.25">
      <c r="D174" s="355">
        <f t="shared" si="110"/>
        <v>1.5841332070859915E-2</v>
      </c>
      <c r="E174" s="64">
        <f t="shared" si="111"/>
        <v>6.6922064184193053E-3</v>
      </c>
      <c r="F174" s="64">
        <f t="shared" si="112"/>
        <v>3.0766718949205851E-2</v>
      </c>
      <c r="G174" s="64">
        <f t="shared" si="113"/>
        <v>2.6700250709967316E-2</v>
      </c>
      <c r="H174" s="64">
        <f t="shared" si="114"/>
        <v>2.2867006512240579E-2</v>
      </c>
      <c r="I174" s="64">
        <f t="shared" si="115"/>
        <v>1.9235821790599961E-2</v>
      </c>
      <c r="J174" s="64">
        <f t="shared" si="116"/>
        <v>1.5784289207708357E-2</v>
      </c>
      <c r="K174" s="64">
        <f t="shared" si="117"/>
        <v>1.2493693626508401E-2</v>
      </c>
      <c r="L174" s="64">
        <f t="shared" si="118"/>
        <v>9.3480788772363488E-3</v>
      </c>
      <c r="M174" s="64">
        <f t="shared" si="119"/>
        <v>6.3341678223917675E-3</v>
      </c>
      <c r="N174" s="64">
        <f t="shared" si="120"/>
        <v>5.8171174698936345E-3</v>
      </c>
      <c r="O174" s="64">
        <f t="shared" si="109"/>
        <v>8.1500000000000059E-2</v>
      </c>
      <c r="P174" s="64">
        <f t="shared" si="109"/>
        <v>8.1500000000000059E-2</v>
      </c>
      <c r="Q174" s="64">
        <f t="shared" si="154"/>
        <v>8.1500000000000059E-2</v>
      </c>
      <c r="R174" s="64">
        <f t="shared" si="155"/>
        <v>8.1500000000000059E-2</v>
      </c>
      <c r="S174" s="64">
        <f t="shared" si="156"/>
        <v>8.1500000000000059E-2</v>
      </c>
      <c r="T174" s="64">
        <f t="shared" si="157"/>
        <v>8.1500000000000059E-2</v>
      </c>
      <c r="U174" s="64">
        <f t="shared" si="158"/>
        <v>8.1500000000000059E-2</v>
      </c>
      <c r="V174" s="64">
        <f t="shared" si="159"/>
        <v>8.1500000000000059E-2</v>
      </c>
      <c r="W174" s="64">
        <f t="shared" si="160"/>
        <v>8.1500000000000059E-2</v>
      </c>
      <c r="X174" s="64">
        <f t="shared" si="161"/>
        <v>8.1500000000000059E-2</v>
      </c>
      <c r="Y174" s="64">
        <f t="shared" si="162"/>
        <v>8.1500000000000059E-2</v>
      </c>
      <c r="Z174" s="64">
        <f t="shared" si="121"/>
        <v>0.17302881031266718</v>
      </c>
      <c r="AA174" s="64">
        <f t="shared" si="153"/>
        <v>0.16387968466022657</v>
      </c>
      <c r="AB174" s="64">
        <f t="shared" si="122"/>
        <v>0.18795419719101311</v>
      </c>
      <c r="AC174" s="64">
        <f t="shared" si="123"/>
        <v>0.18388772895177458</v>
      </c>
      <c r="AD174" s="64">
        <f t="shared" si="124"/>
        <v>0.18005448475404784</v>
      </c>
      <c r="AE174" s="64">
        <f t="shared" si="125"/>
        <v>0.17642330003240722</v>
      </c>
      <c r="AF174" s="64">
        <f t="shared" si="126"/>
        <v>0.17297176744951562</v>
      </c>
      <c r="AG174" s="64">
        <f t="shared" si="127"/>
        <v>0.16968117186831566</v>
      </c>
      <c r="AH174" s="64">
        <f t="shared" si="128"/>
        <v>0.16653555711904361</v>
      </c>
      <c r="AI174" s="64">
        <f t="shared" si="129"/>
        <v>0.16352164606419903</v>
      </c>
      <c r="AJ174" s="64">
        <f t="shared" si="130"/>
        <v>0.16300459571170089</v>
      </c>
      <c r="AK174" s="356">
        <f>(1+O174)*'Projeções - Receitas'!N$34</f>
        <v>1993401681241.0132</v>
      </c>
      <c r="AL174" s="356">
        <f>(1+P174)*'Projeções - Receitas'!T$34</f>
        <v>2100351574400.2952</v>
      </c>
      <c r="AM174" s="356">
        <f>(1+Q174)*'Projeções - Receitas'!U$34</f>
        <v>2352393763328.3306</v>
      </c>
      <c r="AN174" s="356">
        <f>(1+R174)*'Projeções - Receitas'!V$34</f>
        <v>2634681014927.7305</v>
      </c>
      <c r="AO174" s="356">
        <f>(1+S174)*'Projeções - Receitas'!W$34</f>
        <v>2950842736719.0586</v>
      </c>
      <c r="AP174" s="356">
        <f>(1+T174)*'Projeções - Receitas'!X$34</f>
        <v>3304943865125.3457</v>
      </c>
      <c r="AQ174" s="356">
        <f>(1+U174)*'Projeções - Receitas'!Y$34</f>
        <v>3701537128940.3877</v>
      </c>
      <c r="AR174" s="356">
        <f>(1+V174)*'Projeções - Receitas'!Z$34</f>
        <v>4145721584413.2344</v>
      </c>
      <c r="AS174" s="356">
        <f>(1+W174)*'Projeções - Receitas'!AA$34</f>
        <v>4643208174542.8232</v>
      </c>
      <c r="AT174" s="356">
        <f>(1+X174)*'Projeções - Receitas'!AB$34</f>
        <v>5200393155487.9629</v>
      </c>
      <c r="AU174" s="356">
        <f>(1+Y174)*'Projeções - Receitas'!AC$34</f>
        <v>5824440334146.5195</v>
      </c>
      <c r="AV174" s="357">
        <f t="shared" si="131"/>
        <v>1749510883565.9771</v>
      </c>
      <c r="AW174" s="357">
        <f t="shared" si="132"/>
        <v>1843375559129.958</v>
      </c>
      <c r="AX174" s="357">
        <f t="shared" si="133"/>
        <v>2064580626225.553</v>
      </c>
      <c r="AY174" s="357">
        <f t="shared" si="134"/>
        <v>2312330301372.6196</v>
      </c>
      <c r="AZ174" s="357">
        <f t="shared" si="135"/>
        <v>2589809937537.3345</v>
      </c>
      <c r="BA174" s="357">
        <f t="shared" si="136"/>
        <v>2900587130041.8145</v>
      </c>
      <c r="BB174" s="357">
        <f t="shared" si="137"/>
        <v>3248657585646.8325</v>
      </c>
      <c r="BC174" s="357">
        <f t="shared" si="138"/>
        <v>3638496495924.4526</v>
      </c>
      <c r="BD174" s="357">
        <f t="shared" si="139"/>
        <v>4075116075435.3877</v>
      </c>
      <c r="BE174" s="357">
        <f t="shared" si="140"/>
        <v>4564130004487.6348</v>
      </c>
      <c r="BF174" s="357">
        <f t="shared" si="141"/>
        <v>5111825605026.1523</v>
      </c>
      <c r="BG174" s="356">
        <f>(AK174*SUMPRODUCT(DA$10:DA$13,DA$28:DA$31)+AV174*SUMPRODUCT(DA$14:DA$23,DA$32:DA$41))*'Projeções - Receitas'!T$23+(AK174*DA$11*'Projeções - Receitas'!T$25)</f>
        <v>65154802480.438141</v>
      </c>
      <c r="BH174" s="356">
        <f>(AL174*SUMPRODUCT(DB$10:DB$13,DB$28:DB$31)+AW174*SUMPRODUCT(DB$14:DB$23,DB$32:DB$41))*'Projeções - Receitas'!U$23+(AL174*DB$11*'Projeções - Receitas'!U$25)</f>
        <v>52509786717.968674</v>
      </c>
      <c r="BI174" s="356">
        <f>(AM174*SUMPRODUCT(DC$10:DC$13,DC$28:DC$31)+AX174*SUMPRODUCT(DC$14:DC$23,DC$32:DC$41))*'Projeções - Receitas'!V$23+(AM174*DC$11*'Projeções - Receitas'!V$25)</f>
        <v>58101101212.889633</v>
      </c>
      <c r="BJ174" s="356">
        <f>(AN174*SUMPRODUCT(DD$10:DD$13,DD$28:DD$31)+AY174*SUMPRODUCT(DD$14:DD$23,DD$32:DD$41))*'Projeções - Receitas'!W$23+(AN174*DD$11*'Projeções - Receitas'!W$25)</f>
        <v>64230055577.088623</v>
      </c>
      <c r="BK174" s="356">
        <f>(AO174*SUMPRODUCT(DE$10:DE$13,DE$28:DE$31)+AZ174*SUMPRODUCT(DE$14:DE$23,DE$32:DE$41))*'Projeções - Receitas'!X$23+(AO174*DE$11*'Projeções - Receitas'!X$25)</f>
        <v>70972976092.270752</v>
      </c>
      <c r="BL174" s="356">
        <f>(AP174*SUMPRODUCT(DF$10:DF$13,DF$28:DF$31)+BA174*SUMPRODUCT(DF$14:DF$23,DF$32:DF$41))*'Projeções - Receitas'!Y$23+(AP174*DF$11*'Projeções - Receitas'!Y$25)</f>
        <v>78409284730.78656</v>
      </c>
      <c r="BM174" s="356">
        <f>(AQ174*SUMPRODUCT(DG$10:DG$13,DG$28:DG$31)+BB174*SUMPRODUCT(DG$14:DG$23,DG$32:DG$41))*'Projeções - Receitas'!Z$23+(AQ174*DG$11*'Projeções - Receitas'!Z$25)</f>
        <v>86614948300.992401</v>
      </c>
      <c r="BN174" s="356">
        <f>(AR174*SUMPRODUCT(DH$10:DH$13,DH$28:DH$31)+BC174*SUMPRODUCT(DH$14:DH$23,DH$32:DH$41))*'Projeções - Receitas'!AA$23+(AR174*DH$11*'Projeções - Receitas'!AA$25)</f>
        <v>95665844041.174698</v>
      </c>
      <c r="BO174" s="356">
        <f>(AS174*SUMPRODUCT(DI$10:DI$13,DI$28:DI$31)+BD174*SUMPRODUCT(DI$14:DI$23,DI$32:DI$41))*'Projeções - Receitas'!AB$23+(AS174*DI$11*'Projeções - Receitas'!AB$25)</f>
        <v>105645871458.59688</v>
      </c>
      <c r="BP174" s="356">
        <f>(AT174*SUMPRODUCT(DJ$10:DJ$13,DJ$28:DJ$31)+BE174*SUMPRODUCT(DJ$14:DJ$23,DJ$32:DJ$41))*'Projeções - Receitas'!AC$23+(AT174*DJ$11*'Projeções - Receitas'!AC$25)</f>
        <v>116649747421.66901</v>
      </c>
      <c r="BQ174" s="356">
        <f>(AU174*SUMPRODUCT(DK$10:DK$13,DK$28:DK$31)+BF174*SUMPRODUCT(DK$14:DK$23,DK$32:DK$41))*'Projeções - Receitas'!AD$23+(AU174*DK$11*'Projeções - Receitas'!AD$25)</f>
        <v>150822331149.7803</v>
      </c>
      <c r="BR174" s="357">
        <f>((BG174+'DRE + DCF'!T$12)*(1+'DRE + DCF'!T$15)+'DRE + DCF'!T$18)*(1+'DRE + DCF'!T$25)*'DRE + DCF'!T$33</f>
        <v>36298780083.096558</v>
      </c>
      <c r="BS174" s="357">
        <f>((BH174+'DRE + DCF'!U$12)*(1+'DRE + DCF'!U$15)+'DRE + DCF'!U$18)*(1+'DRE + DCF'!U$25)*'DRE + DCF'!U$33</f>
        <v>27699565903.708019</v>
      </c>
      <c r="BT174" s="357">
        <f>((BI174+'DRE + DCF'!V$12)*(1+'DRE + DCF'!V$15)+'DRE + DCF'!V$18)*(1+'DRE + DCF'!V$25)*'DRE + DCF'!V$33</f>
        <v>30738006976.403275</v>
      </c>
      <c r="BU174" s="357">
        <f>((BJ174+'DRE + DCF'!W$12)*(1+'DRE + DCF'!W$15)+'DRE + DCF'!W$18)*(1+'DRE + DCF'!W$25)*'DRE + DCF'!W$33</f>
        <v>34035909266.615246</v>
      </c>
      <c r="BV174" s="357">
        <f>((BK174+'DRE + DCF'!X$12)*(1+'DRE + DCF'!X$15)+'DRE + DCF'!X$18)*(1+'DRE + DCF'!X$25)*'DRE + DCF'!X$33</f>
        <v>37642052841.908943</v>
      </c>
      <c r="BW174" s="357">
        <f>((BL174+'DRE + DCF'!Y$12)*(1+'DRE + DCF'!Y$15)+'DRE + DCF'!Y$18)*(1+'DRE + DCF'!Y$25)*'DRE + DCF'!Y$33</f>
        <v>41606933750.516617</v>
      </c>
      <c r="BX174" s="357">
        <f>((BM174+'DRE + DCF'!Z$12)*(1+'DRE + DCF'!Z$15)+'DRE + DCF'!Z$18)*(1+'DRE + DCF'!Z$25)*'DRE + DCF'!Z$33</f>
        <v>45978949194.743484</v>
      </c>
      <c r="BY174" s="357">
        <f>((BN174+'DRE + DCF'!AA$12)*(1+'DRE + DCF'!AA$15)+'DRE + DCF'!AA$18)*(1+'DRE + DCF'!AA$25)*'DRE + DCF'!AA$33</f>
        <v>50802749287.013283</v>
      </c>
      <c r="BZ174" s="357">
        <f>((BO174+'DRE + DCF'!AB$12)*(1+'DRE + DCF'!AB$15)+'DRE + DCF'!AB$18)*(1+'DRE + DCF'!AB$25)*'DRE + DCF'!AB$33</f>
        <v>56126972497.297424</v>
      </c>
      <c r="CA174" s="357">
        <f>((BP174+'DRE + DCF'!AC$12)*(1+'DRE + DCF'!AC$15)+'DRE + DCF'!AC$18)*(1+'DRE + DCF'!AC$25)*'DRE + DCF'!AC$33</f>
        <v>62007065969.631927</v>
      </c>
      <c r="CB174" s="357">
        <f>((BQ174+'DRE + DCF'!AD$12)*(1+'DRE + DCF'!AD$15)+'DRE + DCF'!AD$18)*(1+'DRE + DCF'!AD$25)*'DRE + DCF'!AD$33</f>
        <v>80038192644.276367</v>
      </c>
      <c r="CC174" s="357">
        <f>BR174*(1-DA$47)+('DRE + DCF'!N$53*10^6)</f>
        <v>200771368785.34521</v>
      </c>
      <c r="CD174" s="357">
        <f>BS174*(1-DB$47)+('DRE + DCF'!T$53*10^6)</f>
        <v>201949680100.53778</v>
      </c>
      <c r="CE174" s="357">
        <f>BT174*(1-DC$47)+('DRE + DCF'!U$53*10^6)</f>
        <v>221071140631.76123</v>
      </c>
      <c r="CF174" s="357">
        <f>BU174*(1-DD$47)+('DRE + DCF'!V$53*10^6)</f>
        <v>242242754173.70844</v>
      </c>
      <c r="CG174" s="357">
        <f>BV174*(1-DE$47)+('DRE + DCF'!W$53*10^6)</f>
        <v>265656234275.08728</v>
      </c>
      <c r="CH174" s="357">
        <f>BW174*(1-DF$47)+('DRE + DCF'!X$53*10^6)</f>
        <v>291534551553.63623</v>
      </c>
      <c r="CI174" s="357">
        <f>BX174*(1-DG$47)+('DRE + DCF'!Y$53*10^6)</f>
        <v>320130709736.41223</v>
      </c>
      <c r="CJ174" s="357">
        <f>BY174*(1-DH$47)+('DRE + DCF'!Z$53*10^6)</f>
        <v>351725448341.50397</v>
      </c>
      <c r="CK174" s="357">
        <f>BZ174*(1-DI$47)+('DRE + DCF'!AA$53*10^6)</f>
        <v>386629630083.59326</v>
      </c>
      <c r="CL174" s="357">
        <f>CA174*(1-DJ$47)+('DRE + DCF'!AB$53*10^6)</f>
        <v>425188424483.19293</v>
      </c>
      <c r="CM174" s="357">
        <f>CB174*(1-DK$47)+('DRE + DCF'!AC$53*10^6)</f>
        <v>474705270957.23877</v>
      </c>
      <c r="CN174" s="357">
        <f t="shared" si="142"/>
        <v>1160334908519.261</v>
      </c>
      <c r="CO174" s="357">
        <f t="shared" si="143"/>
        <v>1232304544149.2161</v>
      </c>
      <c r="CP174" s="357">
        <f t="shared" si="144"/>
        <v>1176196881664.1653</v>
      </c>
      <c r="CQ174" s="357">
        <f t="shared" si="145"/>
        <v>1317340507463.8652</v>
      </c>
      <c r="CR174" s="357">
        <f t="shared" si="146"/>
        <v>1475421368359.5293</v>
      </c>
      <c r="CS174" s="357">
        <f t="shared" si="147"/>
        <v>1652471932562.6729</v>
      </c>
      <c r="CT174" s="357">
        <f t="shared" si="148"/>
        <v>1850768564470.1938</v>
      </c>
      <c r="CU174" s="357">
        <f t="shared" si="149"/>
        <v>2072860792206.6172</v>
      </c>
      <c r="CV174" s="357">
        <f t="shared" si="150"/>
        <v>2321604087271.4116</v>
      </c>
      <c r="CW174" s="357">
        <f t="shared" si="151"/>
        <v>2600196577743.9814</v>
      </c>
      <c r="CX174" s="358">
        <f t="shared" si="152"/>
        <v>2912220167073.2598</v>
      </c>
    </row>
    <row r="175" spans="4:102" ht="30" customHeight="1" x14ac:dyDescent="0.25">
      <c r="D175" s="355">
        <f t="shared" si="110"/>
        <v>1.5771041297521021E-2</v>
      </c>
      <c r="E175" s="64">
        <f t="shared" si="111"/>
        <v>6.6236253541710755E-3</v>
      </c>
      <c r="F175" s="64">
        <f t="shared" si="112"/>
        <v>3.0688142030639326E-2</v>
      </c>
      <c r="G175" s="64">
        <f t="shared" si="113"/>
        <v>2.6623436385658089E-2</v>
      </c>
      <c r="H175" s="64">
        <f t="shared" si="114"/>
        <v>2.2791844948001627E-2</v>
      </c>
      <c r="I175" s="64">
        <f t="shared" si="115"/>
        <v>1.9162219862396135E-2</v>
      </c>
      <c r="J175" s="64">
        <f t="shared" si="116"/>
        <v>1.5712164745648988E-2</v>
      </c>
      <c r="K175" s="64">
        <f t="shared" si="117"/>
        <v>1.2422972907425972E-2</v>
      </c>
      <c r="L175" s="64">
        <f t="shared" si="118"/>
        <v>9.2786954503580599E-3</v>
      </c>
      <c r="M175" s="64">
        <f t="shared" si="119"/>
        <v>6.2660614709618423E-3</v>
      </c>
      <c r="N175" s="64">
        <f t="shared" si="120"/>
        <v>5.7502164351653506E-3</v>
      </c>
      <c r="O175" s="64">
        <f t="shared" si="109"/>
        <v>8.2000000000000059E-2</v>
      </c>
      <c r="P175" s="64">
        <f t="shared" si="109"/>
        <v>8.2000000000000059E-2</v>
      </c>
      <c r="Q175" s="64">
        <f t="shared" si="154"/>
        <v>8.2000000000000059E-2</v>
      </c>
      <c r="R175" s="64">
        <f t="shared" si="155"/>
        <v>8.2000000000000059E-2</v>
      </c>
      <c r="S175" s="64">
        <f t="shared" si="156"/>
        <v>8.2000000000000059E-2</v>
      </c>
      <c r="T175" s="64">
        <f t="shared" si="157"/>
        <v>8.2000000000000059E-2</v>
      </c>
      <c r="U175" s="64">
        <f t="shared" si="158"/>
        <v>8.2000000000000059E-2</v>
      </c>
      <c r="V175" s="64">
        <f t="shared" si="159"/>
        <v>8.2000000000000059E-2</v>
      </c>
      <c r="W175" s="64">
        <f t="shared" si="160"/>
        <v>8.2000000000000059E-2</v>
      </c>
      <c r="X175" s="64">
        <f t="shared" si="161"/>
        <v>8.2000000000000059E-2</v>
      </c>
      <c r="Y175" s="64">
        <f t="shared" si="162"/>
        <v>8.2000000000000059E-2</v>
      </c>
      <c r="Z175" s="64">
        <f t="shared" si="121"/>
        <v>0.17295851953932828</v>
      </c>
      <c r="AA175" s="64">
        <f t="shared" si="153"/>
        <v>0.16381110359597834</v>
      </c>
      <c r="AB175" s="64">
        <f t="shared" si="122"/>
        <v>0.18787562027244659</v>
      </c>
      <c r="AC175" s="64">
        <f t="shared" si="123"/>
        <v>0.18381091462746535</v>
      </c>
      <c r="AD175" s="64">
        <f t="shared" si="124"/>
        <v>0.17997932318980889</v>
      </c>
      <c r="AE175" s="64">
        <f t="shared" si="125"/>
        <v>0.1763496981042034</v>
      </c>
      <c r="AF175" s="64">
        <f t="shared" si="126"/>
        <v>0.17289964298745625</v>
      </c>
      <c r="AG175" s="64">
        <f t="shared" si="127"/>
        <v>0.16961045114923323</v>
      </c>
      <c r="AH175" s="64">
        <f t="shared" si="128"/>
        <v>0.16646617369216532</v>
      </c>
      <c r="AI175" s="64">
        <f t="shared" si="129"/>
        <v>0.1634535397127691</v>
      </c>
      <c r="AJ175" s="64">
        <f t="shared" si="130"/>
        <v>0.16293769467697261</v>
      </c>
      <c r="AK175" s="356">
        <f>(1+O175)*'Projeções - Receitas'!N$34</f>
        <v>1994323272402.012</v>
      </c>
      <c r="AL175" s="356">
        <f>(1+P175)*'Projeções - Receitas'!T$34</f>
        <v>2101322610726.8784</v>
      </c>
      <c r="AM175" s="356">
        <f>(1+Q175)*'Projeções - Receitas'!U$34</f>
        <v>2353481324014.104</v>
      </c>
      <c r="AN175" s="356">
        <f>(1+R175)*'Projeções - Receitas'!V$34</f>
        <v>2635899082895.7969</v>
      </c>
      <c r="AO175" s="356">
        <f>(1+S175)*'Projeções - Receitas'!W$34</f>
        <v>2952206972843.293</v>
      </c>
      <c r="AP175" s="356">
        <f>(1+T175)*'Projeções - Receitas'!X$34</f>
        <v>3306471809584.4883</v>
      </c>
      <c r="AQ175" s="356">
        <f>(1+U175)*'Projeções - Receitas'!Y$34</f>
        <v>3703248426734.627</v>
      </c>
      <c r="AR175" s="356">
        <f>(1+V175)*'Projeções - Receitas'!Z$34</f>
        <v>4147638237942.7827</v>
      </c>
      <c r="AS175" s="356">
        <f>(1+W175)*'Projeções - Receitas'!AA$34</f>
        <v>4645354826495.917</v>
      </c>
      <c r="AT175" s="356">
        <f>(1+X175)*'Projeções - Receitas'!AB$34</f>
        <v>5202797405675.4277</v>
      </c>
      <c r="AU175" s="356">
        <f>(1+Y175)*'Projeções - Receitas'!AC$34</f>
        <v>5827133094356.4805</v>
      </c>
      <c r="AV175" s="357">
        <f t="shared" si="131"/>
        <v>1750319718925.9241</v>
      </c>
      <c r="AW175" s="357">
        <f t="shared" si="132"/>
        <v>1844227790086.5598</v>
      </c>
      <c r="AX175" s="357">
        <f t="shared" si="133"/>
        <v>2065535124896.947</v>
      </c>
      <c r="AY175" s="357">
        <f t="shared" si="134"/>
        <v>2313399339884.5811</v>
      </c>
      <c r="AZ175" s="357">
        <f t="shared" si="135"/>
        <v>2591007260670.731</v>
      </c>
      <c r="BA175" s="357">
        <f t="shared" si="136"/>
        <v>2901928131951.2192</v>
      </c>
      <c r="BB175" s="357">
        <f t="shared" si="137"/>
        <v>3250159507785.3652</v>
      </c>
      <c r="BC175" s="357">
        <f t="shared" si="138"/>
        <v>3640178648719.6099</v>
      </c>
      <c r="BD175" s="357">
        <f t="shared" si="139"/>
        <v>4077000086565.9634</v>
      </c>
      <c r="BE175" s="357">
        <f t="shared" si="140"/>
        <v>4566240096953.8789</v>
      </c>
      <c r="BF175" s="357">
        <f t="shared" si="141"/>
        <v>5114188908588.3457</v>
      </c>
      <c r="BG175" s="356">
        <f>(AK175*SUMPRODUCT(DA$10:DA$13,DA$28:DA$31)+AV175*SUMPRODUCT(DA$14:DA$23,DA$32:DA$41))*'Projeções - Receitas'!T$23+(AK175*DA$11*'Projeções - Receitas'!T$25)</f>
        <v>65184924904.146179</v>
      </c>
      <c r="BH175" s="356">
        <f>(AL175*SUMPRODUCT(DB$10:DB$13,DB$28:DB$31)+AW175*SUMPRODUCT(DB$14:DB$23,DB$32:DB$41))*'Projeções - Receitas'!U$23+(AL175*DB$11*'Projeções - Receitas'!U$25)</f>
        <v>52534063087.232628</v>
      </c>
      <c r="BI175" s="356">
        <f>(AM175*SUMPRODUCT(DC$10:DC$13,DC$28:DC$31)+AX175*SUMPRODUCT(DC$14:DC$23,DC$32:DC$41))*'Projeções - Receitas'!V$23+(AM175*DC$11*'Projeções - Receitas'!V$25)</f>
        <v>58127962563.427254</v>
      </c>
      <c r="BJ175" s="356">
        <f>(AN175*SUMPRODUCT(DD$10:DD$13,DD$28:DD$31)+AY175*SUMPRODUCT(DD$14:DD$23,DD$32:DD$41))*'Projeções - Receitas'!W$23+(AN175*DD$11*'Projeções - Receitas'!W$25)</f>
        <v>64259750471.021584</v>
      </c>
      <c r="BK175" s="356">
        <f>(AO175*SUMPRODUCT(DE$10:DE$13,DE$28:DE$31)+AZ175*SUMPRODUCT(DE$14:DE$23,DE$32:DE$41))*'Projeções - Receitas'!X$23+(AO175*DE$11*'Projeções - Receitas'!X$25)</f>
        <v>71005788378.952332</v>
      </c>
      <c r="BL175" s="356">
        <f>(AP175*SUMPRODUCT(DF$10:DF$13,DF$28:DF$31)+BA175*SUMPRODUCT(DF$14:DF$23,DF$32:DF$41))*'Projeções - Receitas'!Y$23+(AP175*DF$11*'Projeções - Receitas'!Y$25)</f>
        <v>78445534978.003723</v>
      </c>
      <c r="BM175" s="356">
        <f>(AQ175*SUMPRODUCT(DG$10:DG$13,DG$28:DG$31)+BB175*SUMPRODUCT(DG$14:DG$23,DG$32:DG$41))*'Projeções - Receitas'!Z$23+(AQ175*DG$11*'Projeções - Receitas'!Z$25)</f>
        <v>86654992197.571747</v>
      </c>
      <c r="BN175" s="356">
        <f>(AR175*SUMPRODUCT(DH$10:DH$13,DH$28:DH$31)+BC175*SUMPRODUCT(DH$14:DH$23,DH$32:DH$41))*'Projeções - Receitas'!AA$23+(AR175*DH$11*'Projeções - Receitas'!AA$25)</f>
        <v>95710072355.57193</v>
      </c>
      <c r="BO175" s="356">
        <f>(AS175*SUMPRODUCT(DI$10:DI$13,DI$28:DI$31)+BD175*SUMPRODUCT(DI$14:DI$23,DI$32:DI$41))*'Projeções - Receitas'!AB$23+(AS175*DI$11*'Projeções - Receitas'!AB$25)</f>
        <v>105694713747.7594</v>
      </c>
      <c r="BP175" s="356">
        <f>(AT175*SUMPRODUCT(DJ$10:DJ$13,DJ$28:DJ$31)+BE175*SUMPRODUCT(DJ$14:DJ$23,DJ$32:DJ$41))*'Projeções - Receitas'!AC$23+(AT175*DJ$11*'Projeções - Receitas'!AC$25)</f>
        <v>116703677032.12743</v>
      </c>
      <c r="BQ175" s="356">
        <f>(AU175*SUMPRODUCT(DK$10:DK$13,DK$28:DK$31)+BF175*SUMPRODUCT(DK$14:DK$23,DK$32:DK$41))*'Projeções - Receitas'!AD$23+(AU175*DK$11*'Projeções - Receitas'!AD$25)</f>
        <v>150892059458.21753</v>
      </c>
      <c r="BR175" s="357">
        <f>((BG175+'DRE + DCF'!T$12)*(1+'DRE + DCF'!T$15)+'DRE + DCF'!T$18)*(1+'DRE + DCF'!T$25)*'DRE + DCF'!T$33</f>
        <v>36317226719.000114</v>
      </c>
      <c r="BS175" s="357">
        <f>((BH175+'DRE + DCF'!U$12)*(1+'DRE + DCF'!U$15)+'DRE + DCF'!U$18)*(1+'DRE + DCF'!U$25)*'DRE + DCF'!U$33</f>
        <v>27714255434.99332</v>
      </c>
      <c r="BT175" s="357">
        <f>((BI175+'DRE + DCF'!V$12)*(1+'DRE + DCF'!V$15)+'DRE + DCF'!V$18)*(1+'DRE + DCF'!V$25)*'DRE + DCF'!V$33</f>
        <v>30754242214.108425</v>
      </c>
      <c r="BU175" s="357">
        <f>((BJ175+'DRE + DCF'!W$12)*(1+'DRE + DCF'!W$15)+'DRE + DCF'!W$18)*(1+'DRE + DCF'!W$25)*'DRE + DCF'!W$33</f>
        <v>34053836721.079144</v>
      </c>
      <c r="BV175" s="357">
        <f>((BK175+'DRE + DCF'!X$12)*(1+'DRE + DCF'!X$15)+'DRE + DCF'!X$18)*(1+'DRE + DCF'!X$25)*'DRE + DCF'!X$33</f>
        <v>37661839790.572121</v>
      </c>
      <c r="BW175" s="357">
        <f>((BL175+'DRE + DCF'!Y$12)*(1+'DRE + DCF'!Y$15)+'DRE + DCF'!Y$18)*(1+'DRE + DCF'!Y$25)*'DRE + DCF'!Y$33</f>
        <v>41628769003.025909</v>
      </c>
      <c r="BX175" s="357">
        <f>((BM175+'DRE + DCF'!Z$12)*(1+'DRE + DCF'!Z$15)+'DRE + DCF'!Z$18)*(1+'DRE + DCF'!Z$25)*'DRE + DCF'!Z$33</f>
        <v>46003042030.95311</v>
      </c>
      <c r="BY175" s="357">
        <f>((BN175+'DRE + DCF'!AA$12)*(1+'DRE + DCF'!AA$15)+'DRE + DCF'!AA$18)*(1+'DRE + DCF'!AA$25)*'DRE + DCF'!AA$33</f>
        <v>50829329335.578453</v>
      </c>
      <c r="BZ175" s="357">
        <f>((BO175+'DRE + DCF'!AB$12)*(1+'DRE + DCF'!AB$15)+'DRE + DCF'!AB$18)*(1+'DRE + DCF'!AB$25)*'DRE + DCF'!AB$33</f>
        <v>56156291865.648521</v>
      </c>
      <c r="CA175" s="357">
        <f>((BP175+'DRE + DCF'!AC$12)*(1+'DRE + DCF'!AC$15)+'DRE + DCF'!AC$18)*(1+'DRE + DCF'!AC$25)*'DRE + DCF'!AC$33</f>
        <v>62039402136.027557</v>
      </c>
      <c r="CB175" s="357">
        <f>((BQ175+'DRE + DCF'!AD$12)*(1+'DRE + DCF'!AD$15)+'DRE + DCF'!AD$18)*(1+'DRE + DCF'!AD$25)*'DRE + DCF'!AD$33</f>
        <v>80079101857.49411</v>
      </c>
      <c r="CC175" s="357">
        <f>BR175*(1-DA$47)+('DRE + DCF'!N$53*10^6)</f>
        <v>200782591030.02429</v>
      </c>
      <c r="CD175" s="357">
        <f>BS175*(1-DB$47)+('DRE + DCF'!T$53*10^6)</f>
        <v>201958493819.30896</v>
      </c>
      <c r="CE175" s="357">
        <f>BT175*(1-DC$47)+('DRE + DCF'!U$53*10^6)</f>
        <v>221080881774.38431</v>
      </c>
      <c r="CF175" s="357">
        <f>BU175*(1-DD$47)+('DRE + DCF'!V$53*10^6)</f>
        <v>242253510646.38678</v>
      </c>
      <c r="CG175" s="357">
        <f>BV175*(1-DE$47)+('DRE + DCF'!W$53*10^6)</f>
        <v>265668106444.28519</v>
      </c>
      <c r="CH175" s="357">
        <f>BW175*(1-DF$47)+('DRE + DCF'!X$53*10^6)</f>
        <v>291547652705.14178</v>
      </c>
      <c r="CI175" s="357">
        <f>BX175*(1-DG$47)+('DRE + DCF'!Y$53*10^6)</f>
        <v>320145165438.138</v>
      </c>
      <c r="CJ175" s="357">
        <f>BY175*(1-DH$47)+('DRE + DCF'!Z$53*10^6)</f>
        <v>351741396370.64307</v>
      </c>
      <c r="CK175" s="357">
        <f>BZ175*(1-DI$47)+('DRE + DCF'!AA$53*10^6)</f>
        <v>386647221704.60388</v>
      </c>
      <c r="CL175" s="357">
        <f>CA175*(1-DJ$47)+('DRE + DCF'!AB$53*10^6)</f>
        <v>425207826183.03027</v>
      </c>
      <c r="CM175" s="357">
        <f>CB175*(1-DK$47)+('DRE + DCF'!AC$53*10^6)</f>
        <v>474729816485.16943</v>
      </c>
      <c r="CN175" s="357">
        <f t="shared" si="142"/>
        <v>1160871355541.2297</v>
      </c>
      <c r="CO175" s="357">
        <f t="shared" si="143"/>
        <v>1232874264234.3518</v>
      </c>
      <c r="CP175" s="357">
        <f t="shared" si="144"/>
        <v>1176740662007.052</v>
      </c>
      <c r="CQ175" s="357">
        <f t="shared" si="145"/>
        <v>1317949541447.8984</v>
      </c>
      <c r="CR175" s="357">
        <f t="shared" si="146"/>
        <v>1476103486421.6465</v>
      </c>
      <c r="CS175" s="357">
        <f t="shared" si="147"/>
        <v>1653235904792.2441</v>
      </c>
      <c r="CT175" s="357">
        <f t="shared" si="148"/>
        <v>1851624213367.3135</v>
      </c>
      <c r="CU175" s="357">
        <f t="shared" si="149"/>
        <v>2073819118971.3914</v>
      </c>
      <c r="CV175" s="357">
        <f t="shared" si="150"/>
        <v>2322677413247.9585</v>
      </c>
      <c r="CW175" s="357">
        <f t="shared" si="151"/>
        <v>2601398702837.7139</v>
      </c>
      <c r="CX175" s="358">
        <f t="shared" si="152"/>
        <v>2913566547178.2402</v>
      </c>
    </row>
    <row r="176" spans="4:102" ht="30" customHeight="1" x14ac:dyDescent="0.25">
      <c r="D176" s="355">
        <f t="shared" si="110"/>
        <v>1.5700815457921846E-2</v>
      </c>
      <c r="E176" s="64">
        <f t="shared" si="111"/>
        <v>6.5551076442546541E-3</v>
      </c>
      <c r="F176" s="64">
        <f t="shared" si="112"/>
        <v>3.0609637700450248E-2</v>
      </c>
      <c r="G176" s="64">
        <f t="shared" si="113"/>
        <v>2.654669302146373E-2</v>
      </c>
      <c r="H176" s="64">
        <f t="shared" si="114"/>
        <v>2.2716752817078384E-2</v>
      </c>
      <c r="I176" s="64">
        <f t="shared" si="115"/>
        <v>1.908868592673571E-2</v>
      </c>
      <c r="J176" s="64">
        <f t="shared" si="116"/>
        <v>1.5640106911268187E-2</v>
      </c>
      <c r="K176" s="64">
        <f t="shared" si="117"/>
        <v>1.2352317519261885E-2</v>
      </c>
      <c r="L176" s="64">
        <f t="shared" si="118"/>
        <v>9.209376119024254E-3</v>
      </c>
      <c r="M176" s="64">
        <f t="shared" si="119"/>
        <v>6.1980180353299608E-3</v>
      </c>
      <c r="N176" s="64">
        <f t="shared" si="120"/>
        <v>5.6833772027786167E-3</v>
      </c>
      <c r="O176" s="64">
        <f t="shared" si="109"/>
        <v>8.2500000000000059E-2</v>
      </c>
      <c r="P176" s="64">
        <f t="shared" si="109"/>
        <v>8.2500000000000059E-2</v>
      </c>
      <c r="Q176" s="64">
        <f t="shared" si="154"/>
        <v>8.2500000000000059E-2</v>
      </c>
      <c r="R176" s="64">
        <f t="shared" si="155"/>
        <v>8.2500000000000059E-2</v>
      </c>
      <c r="S176" s="64">
        <f t="shared" si="156"/>
        <v>8.2500000000000059E-2</v>
      </c>
      <c r="T176" s="64">
        <f t="shared" si="157"/>
        <v>8.2500000000000059E-2</v>
      </c>
      <c r="U176" s="64">
        <f t="shared" si="158"/>
        <v>8.2500000000000059E-2</v>
      </c>
      <c r="V176" s="64">
        <f t="shared" si="159"/>
        <v>8.2500000000000059E-2</v>
      </c>
      <c r="W176" s="64">
        <f t="shared" si="160"/>
        <v>8.2500000000000059E-2</v>
      </c>
      <c r="X176" s="64">
        <f t="shared" si="161"/>
        <v>8.2500000000000059E-2</v>
      </c>
      <c r="Y176" s="64">
        <f t="shared" si="162"/>
        <v>8.2500000000000059E-2</v>
      </c>
      <c r="Z176" s="64">
        <f t="shared" si="121"/>
        <v>0.17288829369972911</v>
      </c>
      <c r="AA176" s="64">
        <f t="shared" si="153"/>
        <v>0.16374258588606191</v>
      </c>
      <c r="AB176" s="64">
        <f t="shared" si="122"/>
        <v>0.18779711594225751</v>
      </c>
      <c r="AC176" s="64">
        <f t="shared" si="123"/>
        <v>0.18373417126327099</v>
      </c>
      <c r="AD176" s="64">
        <f t="shared" si="124"/>
        <v>0.17990423105888564</v>
      </c>
      <c r="AE176" s="64">
        <f t="shared" si="125"/>
        <v>0.17627616416854297</v>
      </c>
      <c r="AF176" s="64">
        <f t="shared" si="126"/>
        <v>0.17282758515307545</v>
      </c>
      <c r="AG176" s="64">
        <f t="shared" si="127"/>
        <v>0.16953979576106915</v>
      </c>
      <c r="AH176" s="64">
        <f t="shared" si="128"/>
        <v>0.16639685436083151</v>
      </c>
      <c r="AI176" s="64">
        <f t="shared" si="129"/>
        <v>0.16338549627713722</v>
      </c>
      <c r="AJ176" s="64">
        <f t="shared" si="130"/>
        <v>0.16287085544458588</v>
      </c>
      <c r="AK176" s="356">
        <f>(1+O176)*'Projeções - Receitas'!N$34</f>
        <v>1995244863563.011</v>
      </c>
      <c r="AL176" s="356">
        <f>(1+P176)*'Projeções - Receitas'!T$34</f>
        <v>2102293647053.4619</v>
      </c>
      <c r="AM176" s="356">
        <f>(1+Q176)*'Projeções - Receitas'!U$34</f>
        <v>2354568884699.8774</v>
      </c>
      <c r="AN176" s="356">
        <f>(1+R176)*'Projeções - Receitas'!V$34</f>
        <v>2637117150863.8633</v>
      </c>
      <c r="AO176" s="356">
        <f>(1+S176)*'Projeções - Receitas'!W$34</f>
        <v>2953571208967.5273</v>
      </c>
      <c r="AP176" s="356">
        <f>(1+T176)*'Projeções - Receitas'!X$34</f>
        <v>3307999754043.6304</v>
      </c>
      <c r="AQ176" s="356">
        <f>(1+U176)*'Projeções - Receitas'!Y$34</f>
        <v>3704959724528.8662</v>
      </c>
      <c r="AR176" s="356">
        <f>(1+V176)*'Projeções - Receitas'!Z$34</f>
        <v>4149554891472.3306</v>
      </c>
      <c r="AS176" s="356">
        <f>(1+W176)*'Projeções - Receitas'!AA$34</f>
        <v>4647501478449.0107</v>
      </c>
      <c r="AT176" s="356">
        <f>(1+X176)*'Projeções - Receitas'!AB$34</f>
        <v>5205201655862.8936</v>
      </c>
      <c r="AU176" s="356">
        <f>(1+Y176)*'Projeções - Receitas'!AC$34</f>
        <v>5829825854566.4414</v>
      </c>
      <c r="AV176" s="357">
        <f t="shared" si="131"/>
        <v>1751128554285.8711</v>
      </c>
      <c r="AW176" s="357">
        <f t="shared" si="132"/>
        <v>1845080021043.1616</v>
      </c>
      <c r="AX176" s="357">
        <f t="shared" si="133"/>
        <v>2066489623568.3411</v>
      </c>
      <c r="AY176" s="357">
        <f t="shared" si="134"/>
        <v>2314468378396.5425</v>
      </c>
      <c r="AZ176" s="357">
        <f t="shared" si="135"/>
        <v>2592204583804.1279</v>
      </c>
      <c r="BA176" s="357">
        <f t="shared" si="136"/>
        <v>2903269133860.623</v>
      </c>
      <c r="BB176" s="357">
        <f t="shared" si="137"/>
        <v>3251661429923.8979</v>
      </c>
      <c r="BC176" s="357">
        <f t="shared" si="138"/>
        <v>3641860801514.7661</v>
      </c>
      <c r="BD176" s="357">
        <f t="shared" si="139"/>
        <v>4078884097696.5386</v>
      </c>
      <c r="BE176" s="357">
        <f t="shared" si="140"/>
        <v>4568350189420.124</v>
      </c>
      <c r="BF176" s="357">
        <f t="shared" si="141"/>
        <v>5116552212150.54</v>
      </c>
      <c r="BG176" s="356">
        <f>(AK176*SUMPRODUCT(DA$10:DA$13,DA$28:DA$31)+AV176*SUMPRODUCT(DA$14:DA$23,DA$32:DA$41))*'Projeções - Receitas'!T$23+(AK176*DA$11*'Projeções - Receitas'!T$25)</f>
        <v>65215047327.854187</v>
      </c>
      <c r="BH176" s="356">
        <f>(AL176*SUMPRODUCT(DB$10:DB$13,DB$28:DB$31)+AW176*SUMPRODUCT(DB$14:DB$23,DB$32:DB$41))*'Projeções - Receitas'!U$23+(AL176*DB$11*'Projeções - Receitas'!U$25)</f>
        <v>52558339456.496605</v>
      </c>
      <c r="BI176" s="356">
        <f>(AM176*SUMPRODUCT(DC$10:DC$13,DC$28:DC$31)+AX176*SUMPRODUCT(DC$14:DC$23,DC$32:DC$41))*'Projeções - Receitas'!V$23+(AM176*DC$11*'Projeções - Receitas'!V$25)</f>
        <v>58154823913.964905</v>
      </c>
      <c r="BJ176" s="356">
        <f>(AN176*SUMPRODUCT(DD$10:DD$13,DD$28:DD$31)+AY176*SUMPRODUCT(DD$14:DD$23,DD$32:DD$41))*'Projeções - Receitas'!W$23+(AN176*DD$11*'Projeções - Receitas'!W$25)</f>
        <v>64289445364.954636</v>
      </c>
      <c r="BK176" s="356">
        <f>(AO176*SUMPRODUCT(DE$10:DE$13,DE$28:DE$31)+AZ176*SUMPRODUCT(DE$14:DE$23,DE$32:DE$41))*'Projeções - Receitas'!X$23+(AO176*DE$11*'Projeções - Receitas'!X$25)</f>
        <v>71038600665.633926</v>
      </c>
      <c r="BL176" s="356">
        <f>(AP176*SUMPRODUCT(DF$10:DF$13,DF$28:DF$31)+BA176*SUMPRODUCT(DF$14:DF$23,DF$32:DF$41))*'Projeções - Receitas'!Y$23+(AP176*DF$11*'Projeções - Receitas'!Y$25)</f>
        <v>78481785225.220947</v>
      </c>
      <c r="BM176" s="356">
        <f>(AQ176*SUMPRODUCT(DG$10:DG$13,DG$28:DG$31)+BB176*SUMPRODUCT(DG$14:DG$23,DG$32:DG$41))*'Projeções - Receitas'!Z$23+(AQ176*DG$11*'Projeções - Receitas'!Z$25)</f>
        <v>86695036094.150986</v>
      </c>
      <c r="BN176" s="356">
        <f>(AR176*SUMPRODUCT(DH$10:DH$13,DH$28:DH$31)+BC176*SUMPRODUCT(DH$14:DH$23,DH$32:DH$41))*'Projeções - Receitas'!AA$23+(AR176*DH$11*'Projeções - Receitas'!AA$25)</f>
        <v>95754300669.969116</v>
      </c>
      <c r="BO176" s="356">
        <f>(AS176*SUMPRODUCT(DI$10:DI$13,DI$28:DI$31)+BD176*SUMPRODUCT(DI$14:DI$23,DI$32:DI$41))*'Projeções - Receitas'!AB$23+(AS176*DI$11*'Projeções - Receitas'!AB$25)</f>
        <v>105743556036.92198</v>
      </c>
      <c r="BP176" s="356">
        <f>(AT176*SUMPRODUCT(DJ$10:DJ$13,DJ$28:DJ$31)+BE176*SUMPRODUCT(DJ$14:DJ$23,DJ$32:DJ$41))*'Projeções - Receitas'!AC$23+(AT176*DJ$11*'Projeções - Receitas'!AC$25)</f>
        <v>116757606642.58591</v>
      </c>
      <c r="BQ176" s="356">
        <f>(AU176*SUMPRODUCT(DK$10:DK$13,DK$28:DK$31)+BF176*SUMPRODUCT(DK$14:DK$23,DK$32:DK$41))*'Projeções - Receitas'!AD$23+(AU176*DK$11*'Projeções - Receitas'!AD$25)</f>
        <v>150961787766.65472</v>
      </c>
      <c r="BR176" s="357">
        <f>((BG176+'DRE + DCF'!T$12)*(1+'DRE + DCF'!T$15)+'DRE + DCF'!T$18)*(1+'DRE + DCF'!T$25)*'DRE + DCF'!T$33</f>
        <v>36335673354.903664</v>
      </c>
      <c r="BS176" s="357">
        <f>((BH176+'DRE + DCF'!U$12)*(1+'DRE + DCF'!U$15)+'DRE + DCF'!U$18)*(1+'DRE + DCF'!U$25)*'DRE + DCF'!U$33</f>
        <v>27728944966.278629</v>
      </c>
      <c r="BT176" s="357">
        <f>((BI176+'DRE + DCF'!V$12)*(1+'DRE + DCF'!V$15)+'DRE + DCF'!V$18)*(1+'DRE + DCF'!V$25)*'DRE + DCF'!V$33</f>
        <v>30770477451.813591</v>
      </c>
      <c r="BU176" s="357">
        <f>((BJ176+'DRE + DCF'!W$12)*(1+'DRE + DCF'!W$15)+'DRE + DCF'!W$18)*(1+'DRE + DCF'!W$25)*'DRE + DCF'!W$33</f>
        <v>34071764175.543098</v>
      </c>
      <c r="BV176" s="357">
        <f>((BK176+'DRE + DCF'!X$12)*(1+'DRE + DCF'!X$15)+'DRE + DCF'!X$18)*(1+'DRE + DCF'!X$25)*'DRE + DCF'!X$33</f>
        <v>37681626739.235313</v>
      </c>
      <c r="BW176" s="357">
        <f>((BL176+'DRE + DCF'!Y$12)*(1+'DRE + DCF'!Y$15)+'DRE + DCF'!Y$18)*(1+'DRE + DCF'!Y$25)*'DRE + DCF'!Y$33</f>
        <v>41650604255.535233</v>
      </c>
      <c r="BX176" s="357">
        <f>((BM176+'DRE + DCF'!Z$12)*(1+'DRE + DCF'!Z$15)+'DRE + DCF'!Z$18)*(1+'DRE + DCF'!Z$25)*'DRE + DCF'!Z$33</f>
        <v>46027134867.162704</v>
      </c>
      <c r="BY176" s="357">
        <f>((BN176+'DRE + DCF'!AA$12)*(1+'DRE + DCF'!AA$15)+'DRE + DCF'!AA$18)*(1+'DRE + DCF'!AA$25)*'DRE + DCF'!AA$33</f>
        <v>50855909384.143608</v>
      </c>
      <c r="BZ176" s="357">
        <f>((BO176+'DRE + DCF'!AB$12)*(1+'DRE + DCF'!AB$15)+'DRE + DCF'!AB$18)*(1+'DRE + DCF'!AB$25)*'DRE + DCF'!AB$33</f>
        <v>56185611233.999611</v>
      </c>
      <c r="CA176" s="357">
        <f>((BP176+'DRE + DCF'!AC$12)*(1+'DRE + DCF'!AC$15)+'DRE + DCF'!AC$18)*(1+'DRE + DCF'!AC$25)*'DRE + DCF'!AC$33</f>
        <v>62071738302.423256</v>
      </c>
      <c r="CB176" s="357">
        <f>((BQ176+'DRE + DCF'!AD$12)*(1+'DRE + DCF'!AD$15)+'DRE + DCF'!AD$18)*(1+'DRE + DCF'!AD$25)*'DRE + DCF'!AD$33</f>
        <v>80120011070.711823</v>
      </c>
      <c r="CC176" s="357">
        <f>BR176*(1-DA$47)+('DRE + DCF'!N$53*10^6)</f>
        <v>200793813274.70334</v>
      </c>
      <c r="CD176" s="357">
        <f>BS176*(1-DB$47)+('DRE + DCF'!T$53*10^6)</f>
        <v>201967307538.08014</v>
      </c>
      <c r="CE176" s="357">
        <f>BT176*(1-DC$47)+('DRE + DCF'!U$53*10^6)</f>
        <v>221090622917.00742</v>
      </c>
      <c r="CF176" s="357">
        <f>BU176*(1-DD$47)+('DRE + DCF'!V$53*10^6)</f>
        <v>242264267119.06516</v>
      </c>
      <c r="CG176" s="357">
        <f>BV176*(1-DE$47)+('DRE + DCF'!W$53*10^6)</f>
        <v>265679978613.48312</v>
      </c>
      <c r="CH176" s="357">
        <f>BW176*(1-DF$47)+('DRE + DCF'!X$53*10^6)</f>
        <v>291560753856.6474</v>
      </c>
      <c r="CI176" s="357">
        <f>BX176*(1-DG$47)+('DRE + DCF'!Y$53*10^6)</f>
        <v>320159621139.86377</v>
      </c>
      <c r="CJ176" s="357">
        <f>BY176*(1-DH$47)+('DRE + DCF'!Z$53*10^6)</f>
        <v>351757344399.78217</v>
      </c>
      <c r="CK176" s="357">
        <f>BZ176*(1-DI$47)+('DRE + DCF'!AA$53*10^6)</f>
        <v>386664813325.61456</v>
      </c>
      <c r="CL176" s="357">
        <f>CA176*(1-DJ$47)+('DRE + DCF'!AB$53*10^6)</f>
        <v>425227227882.86768</v>
      </c>
      <c r="CM176" s="357">
        <f>CB176*(1-DK$47)+('DRE + DCF'!AC$53*10^6)</f>
        <v>474754362013.1001</v>
      </c>
      <c r="CN176" s="357">
        <f t="shared" si="142"/>
        <v>1161407802563.199</v>
      </c>
      <c r="CO176" s="357">
        <f t="shared" si="143"/>
        <v>1233443984319.4878</v>
      </c>
      <c r="CP176" s="357">
        <f t="shared" si="144"/>
        <v>1177284442349.9387</v>
      </c>
      <c r="CQ176" s="357">
        <f t="shared" si="145"/>
        <v>1318558575431.9316</v>
      </c>
      <c r="CR176" s="357">
        <f t="shared" si="146"/>
        <v>1476785604483.7637</v>
      </c>
      <c r="CS176" s="357">
        <f t="shared" si="147"/>
        <v>1653999877021.8152</v>
      </c>
      <c r="CT176" s="357">
        <f t="shared" si="148"/>
        <v>1852479862264.4331</v>
      </c>
      <c r="CU176" s="357">
        <f t="shared" si="149"/>
        <v>2074777445736.1653</v>
      </c>
      <c r="CV176" s="357">
        <f t="shared" si="150"/>
        <v>2323750739224.5054</v>
      </c>
      <c r="CW176" s="357">
        <f t="shared" si="151"/>
        <v>2602600827931.4468</v>
      </c>
      <c r="CX176" s="358">
        <f t="shared" si="152"/>
        <v>2914912927283.2207</v>
      </c>
    </row>
    <row r="177" spans="4:102" ht="30" customHeight="1" x14ac:dyDescent="0.25">
      <c r="D177" s="355">
        <f t="shared" si="110"/>
        <v>1.5630654462126609E-2</v>
      </c>
      <c r="E177" s="64">
        <f t="shared" si="111"/>
        <v>6.4866532009217326E-3</v>
      </c>
      <c r="F177" s="64">
        <f t="shared" si="112"/>
        <v>3.0531205858100652E-2</v>
      </c>
      <c r="G177" s="64">
        <f t="shared" si="113"/>
        <v>2.6470020519101467E-2</v>
      </c>
      <c r="H177" s="64">
        <f t="shared" si="114"/>
        <v>2.2641730023302803E-2</v>
      </c>
      <c r="I177" s="64">
        <f t="shared" si="115"/>
        <v>1.9015219889446128E-2</v>
      </c>
      <c r="J177" s="64">
        <f t="shared" si="116"/>
        <v>1.5568115612283828E-2</v>
      </c>
      <c r="K177" s="64">
        <f t="shared" si="117"/>
        <v>1.2281727371530049E-2</v>
      </c>
      <c r="L177" s="64">
        <f t="shared" si="118"/>
        <v>9.1401207944598606E-3</v>
      </c>
      <c r="M177" s="64">
        <f t="shared" si="119"/>
        <v>6.130037428355245E-3</v>
      </c>
      <c r="N177" s="64">
        <f t="shared" si="120"/>
        <v>5.6165996871345991E-3</v>
      </c>
      <c r="O177" s="64">
        <f t="shared" si="109"/>
        <v>8.300000000000006E-2</v>
      </c>
      <c r="P177" s="64">
        <f t="shared" si="109"/>
        <v>8.300000000000006E-2</v>
      </c>
      <c r="Q177" s="64">
        <f t="shared" si="154"/>
        <v>8.300000000000006E-2</v>
      </c>
      <c r="R177" s="64">
        <f t="shared" si="155"/>
        <v>8.300000000000006E-2</v>
      </c>
      <c r="S177" s="64">
        <f t="shared" si="156"/>
        <v>8.300000000000006E-2</v>
      </c>
      <c r="T177" s="64">
        <f t="shared" si="157"/>
        <v>8.300000000000006E-2</v>
      </c>
      <c r="U177" s="64">
        <f t="shared" si="158"/>
        <v>8.300000000000006E-2</v>
      </c>
      <c r="V177" s="64">
        <f t="shared" si="159"/>
        <v>8.300000000000006E-2</v>
      </c>
      <c r="W177" s="64">
        <f t="shared" si="160"/>
        <v>8.300000000000006E-2</v>
      </c>
      <c r="X177" s="64">
        <f t="shared" si="161"/>
        <v>8.300000000000006E-2</v>
      </c>
      <c r="Y177" s="64">
        <f t="shared" si="162"/>
        <v>8.300000000000006E-2</v>
      </c>
      <c r="Z177" s="64">
        <f t="shared" si="121"/>
        <v>0.17281813270393387</v>
      </c>
      <c r="AA177" s="64">
        <f t="shared" si="153"/>
        <v>0.16367413144272899</v>
      </c>
      <c r="AB177" s="64">
        <f t="shared" si="122"/>
        <v>0.18771868409990791</v>
      </c>
      <c r="AC177" s="64">
        <f t="shared" si="123"/>
        <v>0.18365749876090873</v>
      </c>
      <c r="AD177" s="64">
        <f t="shared" si="124"/>
        <v>0.17982920826511006</v>
      </c>
      <c r="AE177" s="64">
        <f t="shared" si="125"/>
        <v>0.17620269813125339</v>
      </c>
      <c r="AF177" s="64">
        <f t="shared" si="126"/>
        <v>0.17275559385409109</v>
      </c>
      <c r="AG177" s="64">
        <f t="shared" si="127"/>
        <v>0.16946920561333731</v>
      </c>
      <c r="AH177" s="64">
        <f t="shared" si="128"/>
        <v>0.16632759903626712</v>
      </c>
      <c r="AI177" s="64">
        <f t="shared" si="129"/>
        <v>0.16331751567016251</v>
      </c>
      <c r="AJ177" s="64">
        <f t="shared" si="130"/>
        <v>0.16280407792894186</v>
      </c>
      <c r="AK177" s="356">
        <f>(1+O177)*'Projeções - Receitas'!N$34</f>
        <v>1996166454724.01</v>
      </c>
      <c r="AL177" s="356">
        <f>(1+P177)*'Projeções - Receitas'!T$34</f>
        <v>2103264683380.0454</v>
      </c>
      <c r="AM177" s="356">
        <f>(1+Q177)*'Projeções - Receitas'!U$34</f>
        <v>2355656445385.6509</v>
      </c>
      <c r="AN177" s="356">
        <f>(1+R177)*'Projeções - Receitas'!V$34</f>
        <v>2638335218831.9297</v>
      </c>
      <c r="AO177" s="356">
        <f>(1+S177)*'Projeções - Receitas'!W$34</f>
        <v>2954935445091.7612</v>
      </c>
      <c r="AP177" s="356">
        <f>(1+T177)*'Projeções - Receitas'!X$34</f>
        <v>3309527698502.7729</v>
      </c>
      <c r="AQ177" s="356">
        <f>(1+U177)*'Projeções - Receitas'!Y$34</f>
        <v>3706671022323.106</v>
      </c>
      <c r="AR177" s="356">
        <f>(1+V177)*'Projeções - Receitas'!Z$34</f>
        <v>4151471545001.8789</v>
      </c>
      <c r="AS177" s="356">
        <f>(1+W177)*'Projeções - Receitas'!AA$34</f>
        <v>4649648130402.1055</v>
      </c>
      <c r="AT177" s="356">
        <f>(1+X177)*'Projeções - Receitas'!AB$34</f>
        <v>5207605906050.3584</v>
      </c>
      <c r="AU177" s="356">
        <f>(1+Y177)*'Projeções - Receitas'!AC$34</f>
        <v>5832518614776.4023</v>
      </c>
      <c r="AV177" s="357">
        <f t="shared" si="131"/>
        <v>1751937389645.8184</v>
      </c>
      <c r="AW177" s="357">
        <f t="shared" si="132"/>
        <v>1845932251999.7634</v>
      </c>
      <c r="AX177" s="357">
        <f t="shared" si="133"/>
        <v>2067444122239.7351</v>
      </c>
      <c r="AY177" s="357">
        <f t="shared" si="134"/>
        <v>2315537416908.5039</v>
      </c>
      <c r="AZ177" s="357">
        <f t="shared" si="135"/>
        <v>2593401906937.5244</v>
      </c>
      <c r="BA177" s="357">
        <f t="shared" si="136"/>
        <v>2904610135770.0273</v>
      </c>
      <c r="BB177" s="357">
        <f t="shared" si="137"/>
        <v>3253163352062.4312</v>
      </c>
      <c r="BC177" s="357">
        <f t="shared" si="138"/>
        <v>3643542954309.9229</v>
      </c>
      <c r="BD177" s="357">
        <f t="shared" si="139"/>
        <v>4080768108827.1147</v>
      </c>
      <c r="BE177" s="357">
        <f t="shared" si="140"/>
        <v>4570460281886.3691</v>
      </c>
      <c r="BF177" s="357">
        <f t="shared" si="141"/>
        <v>5118915515712.7334</v>
      </c>
      <c r="BG177" s="356">
        <f>(AK177*SUMPRODUCT(DA$10:DA$13,DA$28:DA$31)+AV177*SUMPRODUCT(DA$14:DA$23,DA$32:DA$41))*'Projeções - Receitas'!T$23+(AK177*DA$11*'Projeções - Receitas'!T$25)</f>
        <v>65245169751.562202</v>
      </c>
      <c r="BH177" s="356">
        <f>(AL177*SUMPRODUCT(DB$10:DB$13,DB$28:DB$31)+AW177*SUMPRODUCT(DB$14:DB$23,DB$32:DB$41))*'Projeções - Receitas'!U$23+(AL177*DB$11*'Projeções - Receitas'!U$25)</f>
        <v>52582615825.76059</v>
      </c>
      <c r="BI177" s="356">
        <f>(AM177*SUMPRODUCT(DC$10:DC$13,DC$28:DC$31)+AX177*SUMPRODUCT(DC$14:DC$23,DC$32:DC$41))*'Projeções - Receitas'!V$23+(AM177*DC$11*'Projeções - Receitas'!V$25)</f>
        <v>58181685264.502487</v>
      </c>
      <c r="BJ177" s="356">
        <f>(AN177*SUMPRODUCT(DD$10:DD$13,DD$28:DD$31)+AY177*SUMPRODUCT(DD$14:DD$23,DD$32:DD$41))*'Projeções - Receitas'!W$23+(AN177*DD$11*'Projeções - Receitas'!W$25)</f>
        <v>64319140258.887604</v>
      </c>
      <c r="BK177" s="356">
        <f>(AO177*SUMPRODUCT(DE$10:DE$13,DE$28:DE$31)+AZ177*SUMPRODUCT(DE$14:DE$23,DE$32:DE$41))*'Projeções - Receitas'!X$23+(AO177*DE$11*'Projeções - Receitas'!X$25)</f>
        <v>71071412952.315491</v>
      </c>
      <c r="BL177" s="356">
        <f>(AP177*SUMPRODUCT(DF$10:DF$13,DF$28:DF$31)+BA177*SUMPRODUCT(DF$14:DF$23,DF$32:DF$41))*'Projeções - Receitas'!Y$23+(AP177*DF$11*'Projeções - Receitas'!Y$25)</f>
        <v>78518035472.438095</v>
      </c>
      <c r="BM177" s="356">
        <f>(AQ177*SUMPRODUCT(DG$10:DG$13,DG$28:DG$31)+BB177*SUMPRODUCT(DG$14:DG$23,DG$32:DG$41))*'Projeções - Receitas'!Z$23+(AQ177*DG$11*'Projeções - Receitas'!Z$25)</f>
        <v>86735079990.730255</v>
      </c>
      <c r="BN177" s="356">
        <f>(AR177*SUMPRODUCT(DH$10:DH$13,DH$28:DH$31)+BC177*SUMPRODUCT(DH$14:DH$23,DH$32:DH$41))*'Projeções - Receitas'!AA$23+(AR177*DH$11*'Projeções - Receitas'!AA$25)</f>
        <v>95798528984.366364</v>
      </c>
      <c r="BO177" s="356">
        <f>(AS177*SUMPRODUCT(DI$10:DI$13,DI$28:DI$31)+BD177*SUMPRODUCT(DI$14:DI$23,DI$32:DI$41))*'Projeções - Receitas'!AB$23+(AS177*DI$11*'Projeções - Receitas'!AB$25)</f>
        <v>105792398326.08456</v>
      </c>
      <c r="BP177" s="356">
        <f>(AT177*SUMPRODUCT(DJ$10:DJ$13,DJ$28:DJ$31)+BE177*SUMPRODUCT(DJ$14:DJ$23,DJ$32:DJ$41))*'Projeções - Receitas'!AC$23+(AT177*DJ$11*'Projeções - Receitas'!AC$25)</f>
        <v>116811536253.0443</v>
      </c>
      <c r="BQ177" s="356">
        <f>(AU177*SUMPRODUCT(DK$10:DK$13,DK$28:DK$31)+BF177*SUMPRODUCT(DK$14:DK$23,DK$32:DK$41))*'Projeções - Receitas'!AD$23+(AU177*DK$11*'Projeções - Receitas'!AD$25)</f>
        <v>151031516075.09198</v>
      </c>
      <c r="BR177" s="357">
        <f>((BG177+'DRE + DCF'!T$12)*(1+'DRE + DCF'!T$15)+'DRE + DCF'!T$18)*(1+'DRE + DCF'!T$25)*'DRE + DCF'!T$33</f>
        <v>36354119990.80722</v>
      </c>
      <c r="BS177" s="357">
        <f>((BH177+'DRE + DCF'!U$12)*(1+'DRE + DCF'!U$15)+'DRE + DCF'!U$18)*(1+'DRE + DCF'!U$25)*'DRE + DCF'!U$33</f>
        <v>27743634497.563953</v>
      </c>
      <c r="BT177" s="357">
        <f>((BI177+'DRE + DCF'!V$12)*(1+'DRE + DCF'!V$15)+'DRE + DCF'!V$18)*(1+'DRE + DCF'!V$25)*'DRE + DCF'!V$33</f>
        <v>30786712689.518726</v>
      </c>
      <c r="BU177" s="357">
        <f>((BJ177+'DRE + DCF'!W$12)*(1+'DRE + DCF'!W$15)+'DRE + DCF'!W$18)*(1+'DRE + DCF'!W$25)*'DRE + DCF'!W$33</f>
        <v>34089691630.007</v>
      </c>
      <c r="BV177" s="357">
        <f>((BK177+'DRE + DCF'!X$12)*(1+'DRE + DCF'!X$15)+'DRE + DCF'!X$18)*(1+'DRE + DCF'!X$25)*'DRE + DCF'!X$33</f>
        <v>37701413687.898476</v>
      </c>
      <c r="BW177" s="357">
        <f>((BL177+'DRE + DCF'!Y$12)*(1+'DRE + DCF'!Y$15)+'DRE + DCF'!Y$18)*(1+'DRE + DCF'!Y$25)*'DRE + DCF'!Y$33</f>
        <v>41672439508.044525</v>
      </c>
      <c r="BX177" s="357">
        <f>((BM177+'DRE + DCF'!Z$12)*(1+'DRE + DCF'!Z$15)+'DRE + DCF'!Z$18)*(1+'DRE + DCF'!Z$25)*'DRE + DCF'!Z$33</f>
        <v>46051227703.372292</v>
      </c>
      <c r="BY177" s="357">
        <f>((BN177+'DRE + DCF'!AA$12)*(1+'DRE + DCF'!AA$15)+'DRE + DCF'!AA$18)*(1+'DRE + DCF'!AA$25)*'DRE + DCF'!AA$33</f>
        <v>50882489432.708786</v>
      </c>
      <c r="BZ177" s="357">
        <f>((BO177+'DRE + DCF'!AB$12)*(1+'DRE + DCF'!AB$15)+'DRE + DCF'!AB$18)*(1+'DRE + DCF'!AB$25)*'DRE + DCF'!AB$33</f>
        <v>56214930602.350723</v>
      </c>
      <c r="CA177" s="357">
        <f>((BP177+'DRE + DCF'!AC$12)*(1+'DRE + DCF'!AC$15)+'DRE + DCF'!AC$18)*(1+'DRE + DCF'!AC$25)*'DRE + DCF'!AC$33</f>
        <v>62104074468.818863</v>
      </c>
      <c r="CB177" s="357">
        <f>((BQ177+'DRE + DCF'!AD$12)*(1+'DRE + DCF'!AD$15)+'DRE + DCF'!AD$18)*(1+'DRE + DCF'!AD$25)*'DRE + DCF'!AD$33</f>
        <v>80160920283.929565</v>
      </c>
      <c r="CC177" s="357">
        <f>BR177*(1-DA$47)+('DRE + DCF'!N$53*10^6)</f>
        <v>200805035519.38242</v>
      </c>
      <c r="CD177" s="357">
        <f>BS177*(1-DB$47)+('DRE + DCF'!T$53*10^6)</f>
        <v>201976121256.85132</v>
      </c>
      <c r="CE177" s="357">
        <f>BT177*(1-DC$47)+('DRE + DCF'!U$53*10^6)</f>
        <v>221100364059.63049</v>
      </c>
      <c r="CF177" s="357">
        <f>BU177*(1-DD$47)+('DRE + DCF'!V$53*10^6)</f>
        <v>242275023591.7435</v>
      </c>
      <c r="CG177" s="357">
        <f>BV177*(1-DE$47)+('DRE + DCF'!W$53*10^6)</f>
        <v>265691850782.681</v>
      </c>
      <c r="CH177" s="357">
        <f>BW177*(1-DF$47)+('DRE + DCF'!X$53*10^6)</f>
        <v>291573855008.15295</v>
      </c>
      <c r="CI177" s="357">
        <f>BX177*(1-DG$47)+('DRE + DCF'!Y$53*10^6)</f>
        <v>320174076841.58954</v>
      </c>
      <c r="CJ177" s="357">
        <f>BY177*(1-DH$47)+('DRE + DCF'!Z$53*10^6)</f>
        <v>351773292428.92126</v>
      </c>
      <c r="CK177" s="357">
        <f>BZ177*(1-DI$47)+('DRE + DCF'!AA$53*10^6)</f>
        <v>386682404946.62524</v>
      </c>
      <c r="CL177" s="357">
        <f>CA177*(1-DJ$47)+('DRE + DCF'!AB$53*10^6)</f>
        <v>425246629582.70508</v>
      </c>
      <c r="CM177" s="357">
        <f>CB177*(1-DK$47)+('DRE + DCF'!AC$53*10^6)</f>
        <v>474778907541.0307</v>
      </c>
      <c r="CN177" s="357">
        <f t="shared" si="142"/>
        <v>1161944249585.168</v>
      </c>
      <c r="CO177" s="357">
        <f t="shared" si="143"/>
        <v>1234013704404.6238</v>
      </c>
      <c r="CP177" s="357">
        <f t="shared" si="144"/>
        <v>1177828222692.8254</v>
      </c>
      <c r="CQ177" s="357">
        <f t="shared" si="145"/>
        <v>1319167609415.9648</v>
      </c>
      <c r="CR177" s="357">
        <f t="shared" si="146"/>
        <v>1477467722545.8806</v>
      </c>
      <c r="CS177" s="357">
        <f t="shared" si="147"/>
        <v>1654763849251.3865</v>
      </c>
      <c r="CT177" s="357">
        <f t="shared" si="148"/>
        <v>1853335511161.553</v>
      </c>
      <c r="CU177" s="357">
        <f t="shared" si="149"/>
        <v>2075735772500.9395</v>
      </c>
      <c r="CV177" s="357">
        <f t="shared" si="150"/>
        <v>2324824065201.0527</v>
      </c>
      <c r="CW177" s="357">
        <f t="shared" si="151"/>
        <v>2603802953025.1792</v>
      </c>
      <c r="CX177" s="358">
        <f t="shared" si="152"/>
        <v>2916259307388.2012</v>
      </c>
    </row>
    <row r="178" spans="4:102" ht="30" customHeight="1" x14ac:dyDescent="0.25">
      <c r="D178" s="355">
        <f t="shared" si="110"/>
        <v>1.5560558220365228E-2</v>
      </c>
      <c r="E178" s="64">
        <f t="shared" si="111"/>
        <v>6.4182619365858729E-3</v>
      </c>
      <c r="F178" s="64">
        <f t="shared" si="112"/>
        <v>3.0452846403238198E-2</v>
      </c>
      <c r="G178" s="64">
        <f t="shared" si="113"/>
        <v>2.6393418780470079E-2</v>
      </c>
      <c r="H178" s="64">
        <f t="shared" si="114"/>
        <v>2.2566776470684308E-2</v>
      </c>
      <c r="I178" s="64">
        <f t="shared" si="115"/>
        <v>1.8941821656528746E-2</v>
      </c>
      <c r="J178" s="64">
        <f t="shared" si="116"/>
        <v>1.5496190756584149E-2</v>
      </c>
      <c r="K178" s="64">
        <f t="shared" si="117"/>
        <v>1.2211202373911489E-2</v>
      </c>
      <c r="L178" s="64">
        <f t="shared" si="118"/>
        <v>9.0709293880538167E-3</v>
      </c>
      <c r="M178" s="64">
        <f t="shared" si="119"/>
        <v>6.062119563057411E-3</v>
      </c>
      <c r="N178" s="64">
        <f t="shared" si="120"/>
        <v>5.5498838027924768E-3</v>
      </c>
      <c r="O178" s="64">
        <f t="shared" si="109"/>
        <v>8.350000000000006E-2</v>
      </c>
      <c r="P178" s="64">
        <f t="shared" si="109"/>
        <v>8.350000000000006E-2</v>
      </c>
      <c r="Q178" s="64">
        <f t="shared" si="154"/>
        <v>8.350000000000006E-2</v>
      </c>
      <c r="R178" s="64">
        <f t="shared" si="155"/>
        <v>8.350000000000006E-2</v>
      </c>
      <c r="S178" s="64">
        <f t="shared" si="156"/>
        <v>8.350000000000006E-2</v>
      </c>
      <c r="T178" s="64">
        <f t="shared" si="157"/>
        <v>8.350000000000006E-2</v>
      </c>
      <c r="U178" s="64">
        <f t="shared" si="158"/>
        <v>8.350000000000006E-2</v>
      </c>
      <c r="V178" s="64">
        <f t="shared" si="159"/>
        <v>8.350000000000006E-2</v>
      </c>
      <c r="W178" s="64">
        <f t="shared" si="160"/>
        <v>8.350000000000006E-2</v>
      </c>
      <c r="X178" s="64">
        <f t="shared" si="161"/>
        <v>8.350000000000006E-2</v>
      </c>
      <c r="Y178" s="64">
        <f t="shared" si="162"/>
        <v>8.350000000000006E-2</v>
      </c>
      <c r="Z178" s="64">
        <f t="shared" si="121"/>
        <v>0.17274803646217249</v>
      </c>
      <c r="AA178" s="64">
        <f t="shared" si="153"/>
        <v>0.16360574017839313</v>
      </c>
      <c r="AB178" s="64">
        <f t="shared" si="122"/>
        <v>0.18764032464504546</v>
      </c>
      <c r="AC178" s="64">
        <f t="shared" si="123"/>
        <v>0.18358089702227734</v>
      </c>
      <c r="AD178" s="64">
        <f t="shared" si="124"/>
        <v>0.17975425471249157</v>
      </c>
      <c r="AE178" s="64">
        <f t="shared" si="125"/>
        <v>0.17612929989833601</v>
      </c>
      <c r="AF178" s="64">
        <f t="shared" si="126"/>
        <v>0.17268366899839141</v>
      </c>
      <c r="AG178" s="64">
        <f t="shared" si="127"/>
        <v>0.16939868061571875</v>
      </c>
      <c r="AH178" s="64">
        <f t="shared" si="128"/>
        <v>0.16625840762986108</v>
      </c>
      <c r="AI178" s="64">
        <f t="shared" si="129"/>
        <v>0.16324959780486467</v>
      </c>
      <c r="AJ178" s="64">
        <f t="shared" si="130"/>
        <v>0.16273736204459974</v>
      </c>
      <c r="AK178" s="356">
        <f>(1+O178)*'Projeções - Receitas'!N$34</f>
        <v>1997088045885.0095</v>
      </c>
      <c r="AL178" s="356">
        <f>(1+P178)*'Projeções - Receitas'!T$34</f>
        <v>2104235719706.6294</v>
      </c>
      <c r="AM178" s="356">
        <f>(1+Q178)*'Projeções - Receitas'!U$34</f>
        <v>2356744006071.4248</v>
      </c>
      <c r="AN178" s="356">
        <f>(1+R178)*'Projeções - Receitas'!V$34</f>
        <v>2639553286799.9961</v>
      </c>
      <c r="AO178" s="356">
        <f>(1+S178)*'Projeções - Receitas'!W$34</f>
        <v>2956299681215.9961</v>
      </c>
      <c r="AP178" s="356">
        <f>(1+T178)*'Projeções - Receitas'!X$34</f>
        <v>3311055642961.916</v>
      </c>
      <c r="AQ178" s="356">
        <f>(1+U178)*'Projeções - Receitas'!Y$34</f>
        <v>3708382320117.3462</v>
      </c>
      <c r="AR178" s="356">
        <f>(1+V178)*'Projeções - Receitas'!Z$34</f>
        <v>4153388198531.4282</v>
      </c>
      <c r="AS178" s="356">
        <f>(1+W178)*'Projeções - Receitas'!AA$34</f>
        <v>4651794782355.2002</v>
      </c>
      <c r="AT178" s="356">
        <f>(1+X178)*'Projeções - Receitas'!AB$34</f>
        <v>5210010156237.8252</v>
      </c>
      <c r="AU178" s="356">
        <f>(1+Y178)*'Projeções - Receitas'!AC$34</f>
        <v>5835211374986.3652</v>
      </c>
      <c r="AV178" s="357">
        <f t="shared" si="131"/>
        <v>1752746225005.7661</v>
      </c>
      <c r="AW178" s="357">
        <f t="shared" si="132"/>
        <v>1846784482956.3657</v>
      </c>
      <c r="AX178" s="357">
        <f t="shared" si="133"/>
        <v>2068398620911.1294</v>
      </c>
      <c r="AY178" s="357">
        <f t="shared" si="134"/>
        <v>2316606455420.4653</v>
      </c>
      <c r="AZ178" s="357">
        <f t="shared" si="135"/>
        <v>2594599230070.9214</v>
      </c>
      <c r="BA178" s="357">
        <f t="shared" si="136"/>
        <v>2905951137679.4326</v>
      </c>
      <c r="BB178" s="357">
        <f t="shared" si="137"/>
        <v>3254665274200.9644</v>
      </c>
      <c r="BC178" s="357">
        <f t="shared" si="138"/>
        <v>3645225107105.0806</v>
      </c>
      <c r="BD178" s="357">
        <f t="shared" si="139"/>
        <v>4082652119957.6909</v>
      </c>
      <c r="BE178" s="357">
        <f t="shared" si="140"/>
        <v>4572570374352.6143</v>
      </c>
      <c r="BF178" s="357">
        <f t="shared" si="141"/>
        <v>5121278819274.9297</v>
      </c>
      <c r="BG178" s="356">
        <f>(AK178*SUMPRODUCT(DA$10:DA$13,DA$28:DA$31)+AV178*SUMPRODUCT(DA$14:DA$23,DA$32:DA$41))*'Projeções - Receitas'!T$23+(AK178*DA$11*'Projeções - Receitas'!T$25)</f>
        <v>65275292175.270218</v>
      </c>
      <c r="BH178" s="356">
        <f>(AL178*SUMPRODUCT(DB$10:DB$13,DB$28:DB$31)+AW178*SUMPRODUCT(DB$14:DB$23,DB$32:DB$41))*'Projeções - Receitas'!U$23+(AL178*DB$11*'Projeções - Receitas'!U$25)</f>
        <v>52606892195.024567</v>
      </c>
      <c r="BI178" s="356">
        <f>(AM178*SUMPRODUCT(DC$10:DC$13,DC$28:DC$31)+AX178*SUMPRODUCT(DC$14:DC$23,DC$32:DC$41))*'Projeções - Receitas'!V$23+(AM178*DC$11*'Projeções - Receitas'!V$25)</f>
        <v>58208546615.040131</v>
      </c>
      <c r="BJ178" s="356">
        <f>(AN178*SUMPRODUCT(DD$10:DD$13,DD$28:DD$31)+AY178*SUMPRODUCT(DD$14:DD$23,DD$32:DD$41))*'Projeções - Receitas'!W$23+(AN178*DD$11*'Projeções - Receitas'!W$25)</f>
        <v>64348835152.820625</v>
      </c>
      <c r="BK178" s="356">
        <f>(AO178*SUMPRODUCT(DE$10:DE$13,DE$28:DE$31)+AZ178*SUMPRODUCT(DE$14:DE$23,DE$32:DE$41))*'Projeções - Receitas'!X$23+(AO178*DE$11*'Projeções - Receitas'!X$25)</f>
        <v>71104225238.997101</v>
      </c>
      <c r="BL178" s="356">
        <f>(AP178*SUMPRODUCT(DF$10:DF$13,DF$28:DF$31)+BA178*SUMPRODUCT(DF$14:DF$23,DF$32:DF$41))*'Projeções - Receitas'!Y$23+(AP178*DF$11*'Projeções - Receitas'!Y$25)</f>
        <v>78554285719.655304</v>
      </c>
      <c r="BM178" s="356">
        <f>(AQ178*SUMPRODUCT(DG$10:DG$13,DG$28:DG$31)+BB178*SUMPRODUCT(DG$14:DG$23,DG$32:DG$41))*'Projeções - Receitas'!Z$23+(AQ178*DG$11*'Projeções - Receitas'!Z$25)</f>
        <v>86775123887.309586</v>
      </c>
      <c r="BN178" s="356">
        <f>(AR178*SUMPRODUCT(DH$10:DH$13,DH$28:DH$31)+BC178*SUMPRODUCT(DH$14:DH$23,DH$32:DH$41))*'Projeções - Receitas'!AA$23+(AR178*DH$11*'Projeções - Receitas'!AA$25)</f>
        <v>95842757298.76358</v>
      </c>
      <c r="BO178" s="356">
        <f>(AS178*SUMPRODUCT(DI$10:DI$13,DI$28:DI$31)+BD178*SUMPRODUCT(DI$14:DI$23,DI$32:DI$41))*'Projeções - Receitas'!AB$23+(AS178*DI$11*'Projeções - Receitas'!AB$25)</f>
        <v>105841240615.24713</v>
      </c>
      <c r="BP178" s="356">
        <f>(AT178*SUMPRODUCT(DJ$10:DJ$13,DJ$28:DJ$31)+BE178*SUMPRODUCT(DJ$14:DJ$23,DJ$32:DJ$41))*'Projeções - Receitas'!AC$23+(AT178*DJ$11*'Projeções - Receitas'!AC$25)</f>
        <v>116865465863.50288</v>
      </c>
      <c r="BQ178" s="356">
        <f>(AU178*SUMPRODUCT(DK$10:DK$13,DK$28:DK$31)+BF178*SUMPRODUCT(DK$14:DK$23,DK$32:DK$41))*'Projeções - Receitas'!AD$23+(AU178*DK$11*'Projeções - Receitas'!AD$25)</f>
        <v>151101244383.52917</v>
      </c>
      <c r="BR178" s="357">
        <f>((BG178+'DRE + DCF'!T$12)*(1+'DRE + DCF'!T$15)+'DRE + DCF'!T$18)*(1+'DRE + DCF'!T$25)*'DRE + DCF'!T$33</f>
        <v>36372566626.710754</v>
      </c>
      <c r="BS178" s="357">
        <f>((BH178+'DRE + DCF'!U$12)*(1+'DRE + DCF'!U$15)+'DRE + DCF'!U$18)*(1+'DRE + DCF'!U$25)*'DRE + DCF'!U$33</f>
        <v>27758324028.849262</v>
      </c>
      <c r="BT178" s="357">
        <f>((BI178+'DRE + DCF'!V$12)*(1+'DRE + DCF'!V$15)+'DRE + DCF'!V$18)*(1+'DRE + DCF'!V$25)*'DRE + DCF'!V$33</f>
        <v>30802947927.223877</v>
      </c>
      <c r="BU178" s="357">
        <f>((BJ178+'DRE + DCF'!W$12)*(1+'DRE + DCF'!W$15)+'DRE + DCF'!W$18)*(1+'DRE + DCF'!W$25)*'DRE + DCF'!W$33</f>
        <v>34107619084.470951</v>
      </c>
      <c r="BV178" s="357">
        <f>((BK178+'DRE + DCF'!X$12)*(1+'DRE + DCF'!X$15)+'DRE + DCF'!X$18)*(1+'DRE + DCF'!X$25)*'DRE + DCF'!X$33</f>
        <v>37721200636.561661</v>
      </c>
      <c r="BW178" s="357">
        <f>((BL178+'DRE + DCF'!Y$12)*(1+'DRE + DCF'!Y$15)+'DRE + DCF'!Y$18)*(1+'DRE + DCF'!Y$25)*'DRE + DCF'!Y$33</f>
        <v>41694274760.553833</v>
      </c>
      <c r="BX178" s="357">
        <f>((BM178+'DRE + DCF'!Z$12)*(1+'DRE + DCF'!Z$15)+'DRE + DCF'!Z$18)*(1+'DRE + DCF'!Z$25)*'DRE + DCF'!Z$33</f>
        <v>46075320539.581924</v>
      </c>
      <c r="BY178" s="357">
        <f>((BN178+'DRE + DCF'!AA$12)*(1+'DRE + DCF'!AA$15)+'DRE + DCF'!AA$18)*(1+'DRE + DCF'!AA$25)*'DRE + DCF'!AA$33</f>
        <v>50909069481.273964</v>
      </c>
      <c r="BZ178" s="357">
        <f>((BO178+'DRE + DCF'!AB$12)*(1+'DRE + DCF'!AB$15)+'DRE + DCF'!AB$18)*(1+'DRE + DCF'!AB$25)*'DRE + DCF'!AB$33</f>
        <v>56244249970.701851</v>
      </c>
      <c r="CA178" s="357">
        <f>((BP178+'DRE + DCF'!AC$12)*(1+'DRE + DCF'!AC$15)+'DRE + DCF'!AC$18)*(1+'DRE + DCF'!AC$25)*'DRE + DCF'!AC$33</f>
        <v>62136410635.2146</v>
      </c>
      <c r="CB178" s="357">
        <f>((BQ178+'DRE + DCF'!AD$12)*(1+'DRE + DCF'!AD$15)+'DRE + DCF'!AD$18)*(1+'DRE + DCF'!AD$25)*'DRE + DCF'!AD$33</f>
        <v>80201829497.147278</v>
      </c>
      <c r="CC178" s="357">
        <f>BR178*(1-DA$47)+('DRE + DCF'!N$53*10^6)</f>
        <v>200816257764.06146</v>
      </c>
      <c r="CD178" s="357">
        <f>BS178*(1-DB$47)+('DRE + DCF'!T$53*10^6)</f>
        <v>201984934975.62253</v>
      </c>
      <c r="CE178" s="357">
        <f>BT178*(1-DC$47)+('DRE + DCF'!U$53*10^6)</f>
        <v>221110105202.25357</v>
      </c>
      <c r="CF178" s="357">
        <f>BU178*(1-DD$47)+('DRE + DCF'!V$53*10^6)</f>
        <v>242285780064.42188</v>
      </c>
      <c r="CG178" s="357">
        <f>BV178*(1-DE$47)+('DRE + DCF'!W$53*10^6)</f>
        <v>265703722951.87891</v>
      </c>
      <c r="CH178" s="357">
        <f>BW178*(1-DF$47)+('DRE + DCF'!X$53*10^6)</f>
        <v>291586956159.65851</v>
      </c>
      <c r="CI178" s="357">
        <f>BX178*(1-DG$47)+('DRE + DCF'!Y$53*10^6)</f>
        <v>320188532543.31531</v>
      </c>
      <c r="CJ178" s="357">
        <f>BY178*(1-DH$47)+('DRE + DCF'!Z$53*10^6)</f>
        <v>351789240458.06042</v>
      </c>
      <c r="CK178" s="357">
        <f>BZ178*(1-DI$47)+('DRE + DCF'!AA$53*10^6)</f>
        <v>386699996567.63586</v>
      </c>
      <c r="CL178" s="357">
        <f>CA178*(1-DJ$47)+('DRE + DCF'!AB$53*10^6)</f>
        <v>425266031282.54254</v>
      </c>
      <c r="CM178" s="357">
        <f>CB178*(1-DK$47)+('DRE + DCF'!AC$53*10^6)</f>
        <v>474803453068.96136</v>
      </c>
      <c r="CN178" s="357">
        <f t="shared" si="142"/>
        <v>1162480696607.1375</v>
      </c>
      <c r="CO178" s="357">
        <f t="shared" si="143"/>
        <v>1234583424489.76</v>
      </c>
      <c r="CP178" s="357">
        <f t="shared" si="144"/>
        <v>1178372003035.7124</v>
      </c>
      <c r="CQ178" s="357">
        <f t="shared" si="145"/>
        <v>1319776643399.998</v>
      </c>
      <c r="CR178" s="357">
        <f t="shared" si="146"/>
        <v>1478149840607.998</v>
      </c>
      <c r="CS178" s="357">
        <f t="shared" si="147"/>
        <v>1655527821480.958</v>
      </c>
      <c r="CT178" s="357">
        <f t="shared" si="148"/>
        <v>1854191160058.6731</v>
      </c>
      <c r="CU178" s="357">
        <f t="shared" si="149"/>
        <v>2076694099265.7141</v>
      </c>
      <c r="CV178" s="357">
        <f t="shared" si="150"/>
        <v>2325897391177.6001</v>
      </c>
      <c r="CW178" s="357">
        <f t="shared" si="151"/>
        <v>2605005078118.9126</v>
      </c>
      <c r="CX178" s="358">
        <f t="shared" si="152"/>
        <v>2917605687493.1826</v>
      </c>
    </row>
    <row r="179" spans="4:102" ht="30" customHeight="1" x14ac:dyDescent="0.25">
      <c r="D179" s="355">
        <f t="shared" si="110"/>
        <v>1.5490526643033603E-2</v>
      </c>
      <c r="E179" s="64">
        <f t="shared" si="111"/>
        <v>6.3499337638222852E-3</v>
      </c>
      <c r="F179" s="64">
        <f t="shared" si="112"/>
        <v>3.0374559235695764E-2</v>
      </c>
      <c r="G179" s="64">
        <f t="shared" si="113"/>
        <v>2.63168877076492E-2</v>
      </c>
      <c r="H179" s="64">
        <f t="shared" si="114"/>
        <v>2.2491892063409624E-2</v>
      </c>
      <c r="I179" s="64">
        <f t="shared" si="115"/>
        <v>1.8868491134158394E-2</v>
      </c>
      <c r="J179" s="64">
        <f t="shared" si="116"/>
        <v>1.5424332252227446E-2</v>
      </c>
      <c r="K179" s="64">
        <f t="shared" si="117"/>
        <v>1.2140742436253821E-2</v>
      </c>
      <c r="L179" s="64">
        <f t="shared" si="118"/>
        <v>9.0018018113584841E-3</v>
      </c>
      <c r="M179" s="64">
        <f t="shared" si="119"/>
        <v>5.9942643526168793E-3</v>
      </c>
      <c r="N179" s="64">
        <f t="shared" si="120"/>
        <v>5.4832294644691637E-3</v>
      </c>
      <c r="O179" s="64">
        <f t="shared" si="109"/>
        <v>8.4000000000000061E-2</v>
      </c>
      <c r="P179" s="64">
        <f t="shared" si="109"/>
        <v>8.4000000000000061E-2</v>
      </c>
      <c r="Q179" s="64">
        <f t="shared" si="154"/>
        <v>8.4000000000000061E-2</v>
      </c>
      <c r="R179" s="64">
        <f t="shared" si="155"/>
        <v>8.4000000000000061E-2</v>
      </c>
      <c r="S179" s="64">
        <f t="shared" si="156"/>
        <v>8.4000000000000061E-2</v>
      </c>
      <c r="T179" s="64">
        <f t="shared" si="157"/>
        <v>8.4000000000000061E-2</v>
      </c>
      <c r="U179" s="64">
        <f t="shared" si="158"/>
        <v>8.4000000000000061E-2</v>
      </c>
      <c r="V179" s="64">
        <f t="shared" si="159"/>
        <v>8.4000000000000061E-2</v>
      </c>
      <c r="W179" s="64">
        <f t="shared" si="160"/>
        <v>8.4000000000000061E-2</v>
      </c>
      <c r="X179" s="64">
        <f t="shared" si="161"/>
        <v>8.4000000000000061E-2</v>
      </c>
      <c r="Y179" s="64">
        <f t="shared" si="162"/>
        <v>8.4000000000000061E-2</v>
      </c>
      <c r="Z179" s="64">
        <f t="shared" si="121"/>
        <v>0.17267800488484086</v>
      </c>
      <c r="AA179" s="64">
        <f t="shared" si="153"/>
        <v>0.16353741200562955</v>
      </c>
      <c r="AB179" s="64">
        <f t="shared" si="122"/>
        <v>0.18756203747750302</v>
      </c>
      <c r="AC179" s="64">
        <f t="shared" si="123"/>
        <v>0.18350436594945646</v>
      </c>
      <c r="AD179" s="64">
        <f t="shared" si="124"/>
        <v>0.17967937030521688</v>
      </c>
      <c r="AE179" s="64">
        <f t="shared" si="125"/>
        <v>0.17605596937596565</v>
      </c>
      <c r="AF179" s="64">
        <f t="shared" si="126"/>
        <v>0.17261181049403471</v>
      </c>
      <c r="AG179" s="64">
        <f t="shared" si="127"/>
        <v>0.16932822067806108</v>
      </c>
      <c r="AH179" s="64">
        <f t="shared" si="128"/>
        <v>0.16618928005316574</v>
      </c>
      <c r="AI179" s="64">
        <f t="shared" si="129"/>
        <v>0.16318174259442414</v>
      </c>
      <c r="AJ179" s="64">
        <f t="shared" si="130"/>
        <v>0.16267070770627642</v>
      </c>
      <c r="AK179" s="356">
        <f>(1+O179)*'Projeções - Receitas'!N$34</f>
        <v>1998009637046.0083</v>
      </c>
      <c r="AL179" s="356">
        <f>(1+P179)*'Projeções - Receitas'!T$34</f>
        <v>2105206756033.2129</v>
      </c>
      <c r="AM179" s="356">
        <f>(1+Q179)*'Projeções - Receitas'!U$34</f>
        <v>2357831566757.1987</v>
      </c>
      <c r="AN179" s="356">
        <f>(1+R179)*'Projeções - Receitas'!V$34</f>
        <v>2640771354768.0625</v>
      </c>
      <c r="AO179" s="356">
        <f>(1+S179)*'Projeções - Receitas'!W$34</f>
        <v>2957663917340.2305</v>
      </c>
      <c r="AP179" s="356">
        <f>(1+T179)*'Projeções - Receitas'!X$34</f>
        <v>3312583587421.0581</v>
      </c>
      <c r="AQ179" s="356">
        <f>(1+U179)*'Projeções - Receitas'!Y$34</f>
        <v>3710093617911.5854</v>
      </c>
      <c r="AR179" s="356">
        <f>(1+V179)*'Projeções - Receitas'!Z$34</f>
        <v>4155304852060.9761</v>
      </c>
      <c r="AS179" s="356">
        <f>(1+W179)*'Projeções - Receitas'!AA$34</f>
        <v>4653941434308.2939</v>
      </c>
      <c r="AT179" s="356">
        <f>(1+X179)*'Projeções - Receitas'!AB$34</f>
        <v>5212414406425.29</v>
      </c>
      <c r="AU179" s="356">
        <f>(1+Y179)*'Projeções - Receitas'!AC$34</f>
        <v>5837904135196.3262</v>
      </c>
      <c r="AV179" s="357">
        <f t="shared" si="131"/>
        <v>1753555060365.7131</v>
      </c>
      <c r="AW179" s="357">
        <f t="shared" si="132"/>
        <v>1847636713912.9675</v>
      </c>
      <c r="AX179" s="357">
        <f t="shared" si="133"/>
        <v>2069353119582.5239</v>
      </c>
      <c r="AY179" s="357">
        <f t="shared" si="134"/>
        <v>2317675493932.4268</v>
      </c>
      <c r="AZ179" s="357">
        <f t="shared" si="135"/>
        <v>2595796553204.3184</v>
      </c>
      <c r="BA179" s="357">
        <f t="shared" si="136"/>
        <v>2907292139588.8364</v>
      </c>
      <c r="BB179" s="357">
        <f t="shared" si="137"/>
        <v>3256167196339.4971</v>
      </c>
      <c r="BC179" s="357">
        <f t="shared" si="138"/>
        <v>3646907259900.2373</v>
      </c>
      <c r="BD179" s="357">
        <f t="shared" si="139"/>
        <v>4084536131088.2661</v>
      </c>
      <c r="BE179" s="357">
        <f t="shared" si="140"/>
        <v>4574680466818.8594</v>
      </c>
      <c r="BF179" s="357">
        <f t="shared" si="141"/>
        <v>5123642122837.123</v>
      </c>
      <c r="BG179" s="356">
        <f>(AK179*SUMPRODUCT(DA$10:DA$13,DA$28:DA$31)+AV179*SUMPRODUCT(DA$14:DA$23,DA$32:DA$41))*'Projeções - Receitas'!T$23+(AK179*DA$11*'Projeções - Receitas'!T$25)</f>
        <v>65305414598.978226</v>
      </c>
      <c r="BH179" s="356">
        <f>(AL179*SUMPRODUCT(DB$10:DB$13,DB$28:DB$31)+AW179*SUMPRODUCT(DB$14:DB$23,DB$32:DB$41))*'Projeções - Receitas'!U$23+(AL179*DB$11*'Projeções - Receitas'!U$25)</f>
        <v>52631168564.288513</v>
      </c>
      <c r="BI179" s="356">
        <f>(AM179*SUMPRODUCT(DC$10:DC$13,DC$28:DC$31)+AX179*SUMPRODUCT(DC$14:DC$23,DC$32:DC$41))*'Projeções - Receitas'!V$23+(AM179*DC$11*'Projeções - Receitas'!V$25)</f>
        <v>58235407965.577766</v>
      </c>
      <c r="BJ179" s="356">
        <f>(AN179*SUMPRODUCT(DD$10:DD$13,DD$28:DD$31)+AY179*SUMPRODUCT(DD$14:DD$23,DD$32:DD$41))*'Projeções - Receitas'!W$23+(AN179*DD$11*'Projeções - Receitas'!W$25)</f>
        <v>64378530046.753616</v>
      </c>
      <c r="BK179" s="356">
        <f>(AO179*SUMPRODUCT(DE$10:DE$13,DE$28:DE$31)+AZ179*SUMPRODUCT(DE$14:DE$23,DE$32:DE$41))*'Projeções - Receitas'!X$23+(AO179*DE$11*'Projeções - Receitas'!X$25)</f>
        <v>71137037525.67868</v>
      </c>
      <c r="BL179" s="356">
        <f>(AP179*SUMPRODUCT(DF$10:DF$13,DF$28:DF$31)+BA179*SUMPRODUCT(DF$14:DF$23,DF$32:DF$41))*'Projeções - Receitas'!Y$23+(AP179*DF$11*'Projeções - Receitas'!Y$25)</f>
        <v>78590535966.872498</v>
      </c>
      <c r="BM179" s="356">
        <f>(AQ179*SUMPRODUCT(DG$10:DG$13,DG$28:DG$31)+BB179*SUMPRODUCT(DG$14:DG$23,DG$32:DG$41))*'Projeções - Receitas'!Z$23+(AQ179*DG$11*'Projeções - Receitas'!Z$25)</f>
        <v>86815167783.888824</v>
      </c>
      <c r="BN179" s="356">
        <f>(AR179*SUMPRODUCT(DH$10:DH$13,DH$28:DH$31)+BC179*SUMPRODUCT(DH$14:DH$23,DH$32:DH$41))*'Projeções - Receitas'!AA$23+(AR179*DH$11*'Projeções - Receitas'!AA$25)</f>
        <v>95886985613.160767</v>
      </c>
      <c r="BO179" s="356">
        <f>(AS179*SUMPRODUCT(DI$10:DI$13,DI$28:DI$31)+BD179*SUMPRODUCT(DI$14:DI$23,DI$32:DI$41))*'Projeções - Receitas'!AB$23+(AS179*DI$11*'Projeções - Receitas'!AB$25)</f>
        <v>105890082904.40955</v>
      </c>
      <c r="BP179" s="356">
        <f>(AT179*SUMPRODUCT(DJ$10:DJ$13,DJ$28:DJ$31)+BE179*SUMPRODUCT(DJ$14:DJ$23,DJ$32:DJ$41))*'Projeções - Receitas'!AC$23+(AT179*DJ$11*'Projeções - Receitas'!AC$25)</f>
        <v>116919395473.96118</v>
      </c>
      <c r="BQ179" s="356">
        <f>(AU179*SUMPRODUCT(DK$10:DK$13,DK$28:DK$31)+BF179*SUMPRODUCT(DK$14:DK$23,DK$32:DK$41))*'Projeções - Receitas'!AD$23+(AU179*DK$11*'Projeções - Receitas'!AD$25)</f>
        <v>151170972691.96649</v>
      </c>
      <c r="BR179" s="357">
        <f>((BG179+'DRE + DCF'!T$12)*(1+'DRE + DCF'!T$15)+'DRE + DCF'!T$18)*(1+'DRE + DCF'!T$25)*'DRE + DCF'!T$33</f>
        <v>36391013262.614304</v>
      </c>
      <c r="BS179" s="357">
        <f>((BH179+'DRE + DCF'!U$12)*(1+'DRE + DCF'!U$15)+'DRE + DCF'!U$18)*(1+'DRE + DCF'!U$25)*'DRE + DCF'!U$33</f>
        <v>27773013560.13456</v>
      </c>
      <c r="BT179" s="357">
        <f>((BI179+'DRE + DCF'!V$12)*(1+'DRE + DCF'!V$15)+'DRE + DCF'!V$18)*(1+'DRE + DCF'!V$25)*'DRE + DCF'!V$33</f>
        <v>30819183164.929043</v>
      </c>
      <c r="BU179" s="357">
        <f>((BJ179+'DRE + DCF'!W$12)*(1+'DRE + DCF'!W$15)+'DRE + DCF'!W$18)*(1+'DRE + DCF'!W$25)*'DRE + DCF'!W$33</f>
        <v>34125546538.93486</v>
      </c>
      <c r="BV179" s="357">
        <f>((BK179+'DRE + DCF'!X$12)*(1+'DRE + DCF'!X$15)+'DRE + DCF'!X$18)*(1+'DRE + DCF'!X$25)*'DRE + DCF'!X$33</f>
        <v>37740987585.224846</v>
      </c>
      <c r="BW179" s="357">
        <f>((BL179+'DRE + DCF'!Y$12)*(1+'DRE + DCF'!Y$15)+'DRE + DCF'!Y$18)*(1+'DRE + DCF'!Y$25)*'DRE + DCF'!Y$33</f>
        <v>41716110013.063141</v>
      </c>
      <c r="BX179" s="357">
        <f>((BM179+'DRE + DCF'!Z$12)*(1+'DRE + DCF'!Z$15)+'DRE + DCF'!Z$18)*(1+'DRE + DCF'!Z$25)*'DRE + DCF'!Z$33</f>
        <v>46099413375.791512</v>
      </c>
      <c r="BY179" s="357">
        <f>((BN179+'DRE + DCF'!AA$12)*(1+'DRE + DCF'!AA$15)+'DRE + DCF'!AA$18)*(1+'DRE + DCF'!AA$25)*'DRE + DCF'!AA$33</f>
        <v>50935649529.839119</v>
      </c>
      <c r="BZ179" s="357">
        <f>((BO179+'DRE + DCF'!AB$12)*(1+'DRE + DCF'!AB$15)+'DRE + DCF'!AB$18)*(1+'DRE + DCF'!AB$25)*'DRE + DCF'!AB$33</f>
        <v>56273569339.052872</v>
      </c>
      <c r="CA179" s="357">
        <f>((BP179+'DRE + DCF'!AC$12)*(1+'DRE + DCF'!AC$15)+'DRE + DCF'!AC$18)*(1+'DRE + DCF'!AC$25)*'DRE + DCF'!AC$33</f>
        <v>62168746801.610184</v>
      </c>
      <c r="CB179" s="357">
        <f>((BQ179+'DRE + DCF'!AD$12)*(1+'DRE + DCF'!AD$15)+'DRE + DCF'!AD$18)*(1+'DRE + DCF'!AD$25)*'DRE + DCF'!AD$33</f>
        <v>80242738710.365051</v>
      </c>
      <c r="CC179" s="357">
        <f>BR179*(1-DA$47)+('DRE + DCF'!N$53*10^6)</f>
        <v>200827480008.74051</v>
      </c>
      <c r="CD179" s="357">
        <f>BS179*(1-DB$47)+('DRE + DCF'!T$53*10^6)</f>
        <v>201993748694.39368</v>
      </c>
      <c r="CE179" s="357">
        <f>BT179*(1-DC$47)+('DRE + DCF'!U$53*10^6)</f>
        <v>221119846344.87668</v>
      </c>
      <c r="CF179" s="357">
        <f>BU179*(1-DD$47)+('DRE + DCF'!V$53*10^6)</f>
        <v>242296536537.10022</v>
      </c>
      <c r="CG179" s="357">
        <f>BV179*(1-DE$47)+('DRE + DCF'!W$53*10^6)</f>
        <v>265715595121.07684</v>
      </c>
      <c r="CH179" s="357">
        <f>BW179*(1-DF$47)+('DRE + DCF'!X$53*10^6)</f>
        <v>291600057311.16412</v>
      </c>
      <c r="CI179" s="357">
        <f>BX179*(1-DG$47)+('DRE + DCF'!Y$53*10^6)</f>
        <v>320202988245.04108</v>
      </c>
      <c r="CJ179" s="357">
        <f>BY179*(1-DH$47)+('DRE + DCF'!Z$53*10^6)</f>
        <v>351805188487.19946</v>
      </c>
      <c r="CK179" s="357">
        <f>BZ179*(1-DI$47)+('DRE + DCF'!AA$53*10^6)</f>
        <v>386717588188.64648</v>
      </c>
      <c r="CL179" s="357">
        <f>CA179*(1-DJ$47)+('DRE + DCF'!AB$53*10^6)</f>
        <v>425285432982.37988</v>
      </c>
      <c r="CM179" s="357">
        <f>CB179*(1-DK$47)+('DRE + DCF'!AC$53*10^6)</f>
        <v>474827998596.89203</v>
      </c>
      <c r="CN179" s="357">
        <f t="shared" si="142"/>
        <v>1163017143629.1064</v>
      </c>
      <c r="CO179" s="357">
        <f t="shared" si="143"/>
        <v>1235153144574.896</v>
      </c>
      <c r="CP179" s="357">
        <f t="shared" si="144"/>
        <v>1178915783378.5994</v>
      </c>
      <c r="CQ179" s="357">
        <f t="shared" si="145"/>
        <v>1320385677384.0313</v>
      </c>
      <c r="CR179" s="357">
        <f t="shared" si="146"/>
        <v>1478831958670.1152</v>
      </c>
      <c r="CS179" s="357">
        <f t="shared" si="147"/>
        <v>1656291793710.5291</v>
      </c>
      <c r="CT179" s="357">
        <f t="shared" si="148"/>
        <v>1855046808955.7927</v>
      </c>
      <c r="CU179" s="357">
        <f t="shared" si="149"/>
        <v>2077652426030.488</v>
      </c>
      <c r="CV179" s="357">
        <f t="shared" si="150"/>
        <v>2326970717154.147</v>
      </c>
      <c r="CW179" s="357">
        <f t="shared" si="151"/>
        <v>2606207203212.645</v>
      </c>
      <c r="CX179" s="358">
        <f t="shared" si="152"/>
        <v>2918952067598.1631</v>
      </c>
    </row>
    <row r="180" spans="4:102" ht="30" customHeight="1" x14ac:dyDescent="0.25">
      <c r="D180" s="355">
        <f t="shared" si="110"/>
        <v>1.5420559640692583E-2</v>
      </c>
      <c r="E180" s="64">
        <f t="shared" si="111"/>
        <v>6.2816685953674123E-3</v>
      </c>
      <c r="F180" s="64">
        <f t="shared" si="112"/>
        <v>3.0296344255490854E-2</v>
      </c>
      <c r="G180" s="64">
        <f t="shared" si="113"/>
        <v>2.6240427202899153E-2</v>
      </c>
      <c r="H180" s="64">
        <f t="shared" si="114"/>
        <v>2.2417076705841976E-2</v>
      </c>
      <c r="I180" s="64">
        <f t="shared" si="115"/>
        <v>1.8795228228682792E-2</v>
      </c>
      <c r="J180" s="64">
        <f t="shared" si="116"/>
        <v>1.5352540007441323E-2</v>
      </c>
      <c r="K180" s="64">
        <f t="shared" si="117"/>
        <v>1.2070347468570997E-2</v>
      </c>
      <c r="L180" s="64">
        <f t="shared" si="118"/>
        <v>8.9327379760893721E-3</v>
      </c>
      <c r="M180" s="64">
        <f t="shared" si="119"/>
        <v>5.9264717103740816E-3</v>
      </c>
      <c r="N180" s="64">
        <f t="shared" si="120"/>
        <v>5.4166365870387256E-3</v>
      </c>
      <c r="O180" s="64">
        <f t="shared" si="109"/>
        <v>8.4500000000000061E-2</v>
      </c>
      <c r="P180" s="64">
        <f t="shared" si="109"/>
        <v>8.4500000000000061E-2</v>
      </c>
      <c r="Q180" s="64">
        <f t="shared" si="154"/>
        <v>8.4500000000000061E-2</v>
      </c>
      <c r="R180" s="64">
        <f t="shared" si="155"/>
        <v>8.4500000000000061E-2</v>
      </c>
      <c r="S180" s="64">
        <f t="shared" si="156"/>
        <v>8.4500000000000061E-2</v>
      </c>
      <c r="T180" s="64">
        <f t="shared" si="157"/>
        <v>8.4500000000000061E-2</v>
      </c>
      <c r="U180" s="64">
        <f t="shared" si="158"/>
        <v>8.4500000000000061E-2</v>
      </c>
      <c r="V180" s="64">
        <f t="shared" si="159"/>
        <v>8.4500000000000061E-2</v>
      </c>
      <c r="W180" s="64">
        <f t="shared" si="160"/>
        <v>8.4500000000000061E-2</v>
      </c>
      <c r="X180" s="64">
        <f t="shared" si="161"/>
        <v>8.4500000000000061E-2</v>
      </c>
      <c r="Y180" s="64">
        <f t="shared" si="162"/>
        <v>8.4500000000000061E-2</v>
      </c>
      <c r="Z180" s="64">
        <f t="shared" si="121"/>
        <v>0.17260803788249984</v>
      </c>
      <c r="AA180" s="64">
        <f t="shared" si="153"/>
        <v>0.16346914683717467</v>
      </c>
      <c r="AB180" s="64">
        <f t="shared" si="122"/>
        <v>0.18748382249729811</v>
      </c>
      <c r="AC180" s="64">
        <f t="shared" si="123"/>
        <v>0.18342790544470641</v>
      </c>
      <c r="AD180" s="64">
        <f t="shared" si="124"/>
        <v>0.17960455494764924</v>
      </c>
      <c r="AE180" s="64">
        <f t="shared" si="125"/>
        <v>0.17598270647049005</v>
      </c>
      <c r="AF180" s="64">
        <f t="shared" si="126"/>
        <v>0.17254001824924858</v>
      </c>
      <c r="AG180" s="64">
        <f t="shared" si="127"/>
        <v>0.16925782571037826</v>
      </c>
      <c r="AH180" s="64">
        <f t="shared" si="128"/>
        <v>0.16612021621789663</v>
      </c>
      <c r="AI180" s="64">
        <f t="shared" si="129"/>
        <v>0.16311394995218134</v>
      </c>
      <c r="AJ180" s="64">
        <f t="shared" si="130"/>
        <v>0.16260411482884599</v>
      </c>
      <c r="AK180" s="356">
        <f>(1+O180)*'Projeções - Receitas'!N$34</f>
        <v>1998931228207.0073</v>
      </c>
      <c r="AL180" s="356">
        <f>(1+P180)*'Projeções - Receitas'!T$34</f>
        <v>2106177792359.7964</v>
      </c>
      <c r="AM180" s="356">
        <f>(1+Q180)*'Projeções - Receitas'!U$34</f>
        <v>2358919127442.9722</v>
      </c>
      <c r="AN180" s="356">
        <f>(1+R180)*'Projeções - Receitas'!V$34</f>
        <v>2641989422736.1289</v>
      </c>
      <c r="AO180" s="356">
        <f>(1+S180)*'Projeções - Receitas'!W$34</f>
        <v>2959028153464.4648</v>
      </c>
      <c r="AP180" s="356">
        <f>(1+T180)*'Projeções - Receitas'!X$34</f>
        <v>3314111531880.2007</v>
      </c>
      <c r="AQ180" s="356">
        <f>(1+U180)*'Projeções - Receitas'!Y$34</f>
        <v>3711804915705.8252</v>
      </c>
      <c r="AR180" s="356">
        <f>(1+V180)*'Projeções - Receitas'!Z$34</f>
        <v>4157221505590.5244</v>
      </c>
      <c r="AS180" s="356">
        <f>(1+W180)*'Projeções - Receitas'!AA$34</f>
        <v>4656088086261.3877</v>
      </c>
      <c r="AT180" s="356">
        <f>(1+X180)*'Projeções - Receitas'!AB$34</f>
        <v>5214818656612.7559</v>
      </c>
      <c r="AU180" s="356">
        <f>(1+Y180)*'Projeções - Receitas'!AC$34</f>
        <v>5840596895406.2871</v>
      </c>
      <c r="AV180" s="357">
        <f t="shared" si="131"/>
        <v>1754363895725.6604</v>
      </c>
      <c r="AW180" s="357">
        <f t="shared" si="132"/>
        <v>1848488944869.5693</v>
      </c>
      <c r="AX180" s="357">
        <f t="shared" si="133"/>
        <v>2070307618253.918</v>
      </c>
      <c r="AY180" s="357">
        <f t="shared" si="134"/>
        <v>2318744532444.3882</v>
      </c>
      <c r="AZ180" s="357">
        <f t="shared" si="135"/>
        <v>2596993876337.7148</v>
      </c>
      <c r="BA180" s="357">
        <f t="shared" si="136"/>
        <v>2908633141498.2407</v>
      </c>
      <c r="BB180" s="357">
        <f t="shared" si="137"/>
        <v>3257669118478.0303</v>
      </c>
      <c r="BC180" s="357">
        <f t="shared" si="138"/>
        <v>3648589412695.394</v>
      </c>
      <c r="BD180" s="357">
        <f t="shared" si="139"/>
        <v>4086420142218.8418</v>
      </c>
      <c r="BE180" s="357">
        <f t="shared" si="140"/>
        <v>4576790559285.1045</v>
      </c>
      <c r="BF180" s="357">
        <f t="shared" si="141"/>
        <v>5126005426399.3174</v>
      </c>
      <c r="BG180" s="356">
        <f>(AK180*SUMPRODUCT(DA$10:DA$13,DA$28:DA$31)+AV180*SUMPRODUCT(DA$14:DA$23,DA$32:DA$41))*'Projeções - Receitas'!T$23+(AK180*DA$11*'Projeções - Receitas'!T$25)</f>
        <v>65335537022.686234</v>
      </c>
      <c r="BH180" s="356">
        <f>(AL180*SUMPRODUCT(DB$10:DB$13,DB$28:DB$31)+AW180*SUMPRODUCT(DB$14:DB$23,DB$32:DB$41))*'Projeções - Receitas'!U$23+(AL180*DB$11*'Projeções - Receitas'!U$25)</f>
        <v>52655444933.55249</v>
      </c>
      <c r="BI180" s="356">
        <f>(AM180*SUMPRODUCT(DC$10:DC$13,DC$28:DC$31)+AX180*SUMPRODUCT(DC$14:DC$23,DC$32:DC$41))*'Projeções - Receitas'!V$23+(AM180*DC$11*'Projeções - Receitas'!V$25)</f>
        <v>58262269316.115387</v>
      </c>
      <c r="BJ180" s="356">
        <f>(AN180*SUMPRODUCT(DD$10:DD$13,DD$28:DD$31)+AY180*SUMPRODUCT(DD$14:DD$23,DD$32:DD$41))*'Projeções - Receitas'!W$23+(AN180*DD$11*'Projeções - Receitas'!W$25)</f>
        <v>64408224940.686646</v>
      </c>
      <c r="BK180" s="356">
        <f>(AO180*SUMPRODUCT(DE$10:DE$13,DE$28:DE$31)+AZ180*SUMPRODUCT(DE$14:DE$23,DE$32:DE$41))*'Projeções - Receitas'!X$23+(AO180*DE$11*'Projeções - Receitas'!X$25)</f>
        <v>71169849812.360321</v>
      </c>
      <c r="BL180" s="356">
        <f>(AP180*SUMPRODUCT(DF$10:DF$13,DF$28:DF$31)+BA180*SUMPRODUCT(DF$14:DF$23,DF$32:DF$41))*'Projeções - Receitas'!Y$23+(AP180*DF$11*'Projeções - Receitas'!Y$25)</f>
        <v>78626786214.089706</v>
      </c>
      <c r="BM180" s="356">
        <f>(AQ180*SUMPRODUCT(DG$10:DG$13,DG$28:DG$31)+BB180*SUMPRODUCT(DG$14:DG$23,DG$32:DG$41))*'Projeções - Receitas'!Z$23+(AQ180*DG$11*'Projeções - Receitas'!Z$25)</f>
        <v>86855211680.468155</v>
      </c>
      <c r="BN180" s="356">
        <f>(AR180*SUMPRODUCT(DH$10:DH$13,DH$28:DH$31)+BC180*SUMPRODUCT(DH$14:DH$23,DH$32:DH$41))*'Projeções - Receitas'!AA$23+(AR180*DH$11*'Projeções - Receitas'!AA$25)</f>
        <v>95931213927.558014</v>
      </c>
      <c r="BO180" s="356">
        <f>(AS180*SUMPRODUCT(DI$10:DI$13,DI$28:DI$31)+BD180*SUMPRODUCT(DI$14:DI$23,DI$32:DI$41))*'Projeções - Receitas'!AB$23+(AS180*DI$11*'Projeções - Receitas'!AB$25)</f>
        <v>105938925193.57205</v>
      </c>
      <c r="BP180" s="356">
        <f>(AT180*SUMPRODUCT(DJ$10:DJ$13,DJ$28:DJ$31)+BE180*SUMPRODUCT(DJ$14:DJ$23,DJ$32:DJ$41))*'Projeções - Receitas'!AC$23+(AT180*DJ$11*'Projeções - Receitas'!AC$25)</f>
        <v>116973325084.41966</v>
      </c>
      <c r="BQ180" s="356">
        <f>(AU180*SUMPRODUCT(DK$10:DK$13,DK$28:DK$31)+BF180*SUMPRODUCT(DK$14:DK$23,DK$32:DK$41))*'Projeções - Receitas'!AD$23+(AU180*DK$11*'Projeções - Receitas'!AD$25)</f>
        <v>151240701000.40375</v>
      </c>
      <c r="BR180" s="357">
        <f>((BG180+'DRE + DCF'!T$12)*(1+'DRE + DCF'!T$15)+'DRE + DCF'!T$18)*(1+'DRE + DCF'!T$25)*'DRE + DCF'!T$33</f>
        <v>36409459898.517838</v>
      </c>
      <c r="BS180" s="357">
        <f>((BH180+'DRE + DCF'!U$12)*(1+'DRE + DCF'!U$15)+'DRE + DCF'!U$18)*(1+'DRE + DCF'!U$25)*'DRE + DCF'!U$33</f>
        <v>27787703091.419884</v>
      </c>
      <c r="BT180" s="357">
        <f>((BI180+'DRE + DCF'!V$12)*(1+'DRE + DCF'!V$15)+'DRE + DCF'!V$18)*(1+'DRE + DCF'!V$25)*'DRE + DCF'!V$33</f>
        <v>30835418402.634182</v>
      </c>
      <c r="BU180" s="357">
        <f>((BJ180+'DRE + DCF'!W$12)*(1+'DRE + DCF'!W$15)+'DRE + DCF'!W$18)*(1+'DRE + DCF'!W$25)*'DRE + DCF'!W$33</f>
        <v>34143473993.3988</v>
      </c>
      <c r="BV180" s="357">
        <f>((BK180+'DRE + DCF'!X$12)*(1+'DRE + DCF'!X$15)+'DRE + DCF'!X$18)*(1+'DRE + DCF'!X$25)*'DRE + DCF'!X$33</f>
        <v>37760774533.888054</v>
      </c>
      <c r="BW180" s="357">
        <f>((BL180+'DRE + DCF'!Y$12)*(1+'DRE + DCF'!Y$15)+'DRE + DCF'!Y$18)*(1+'DRE + DCF'!Y$25)*'DRE + DCF'!Y$33</f>
        <v>41737945265.572464</v>
      </c>
      <c r="BX180" s="357">
        <f>((BM180+'DRE + DCF'!Z$12)*(1+'DRE + DCF'!Z$15)+'DRE + DCF'!Z$18)*(1+'DRE + DCF'!Z$25)*'DRE + DCF'!Z$33</f>
        <v>46123506212.001137</v>
      </c>
      <c r="BY180" s="357">
        <f>((BN180+'DRE + DCF'!AA$12)*(1+'DRE + DCF'!AA$15)+'DRE + DCF'!AA$18)*(1+'DRE + DCF'!AA$25)*'DRE + DCF'!AA$33</f>
        <v>50962229578.404289</v>
      </c>
      <c r="BZ180" s="357">
        <f>((BO180+'DRE + DCF'!AB$12)*(1+'DRE + DCF'!AB$15)+'DRE + DCF'!AB$18)*(1+'DRE + DCF'!AB$25)*'DRE + DCF'!AB$33</f>
        <v>56302888707.403915</v>
      </c>
      <c r="CA180" s="357">
        <f>((BP180+'DRE + DCF'!AC$12)*(1+'DRE + DCF'!AC$15)+'DRE + DCF'!AC$18)*(1+'DRE + DCF'!AC$25)*'DRE + DCF'!AC$33</f>
        <v>62201082968.005867</v>
      </c>
      <c r="CB180" s="357">
        <f>((BQ180+'DRE + DCF'!AD$12)*(1+'DRE + DCF'!AD$15)+'DRE + DCF'!AD$18)*(1+'DRE + DCF'!AD$25)*'DRE + DCF'!AD$33</f>
        <v>80283647923.582779</v>
      </c>
      <c r="CC180" s="357">
        <f>BR180*(1-DA$47)+('DRE + DCF'!N$53*10^6)</f>
        <v>200838702253.41956</v>
      </c>
      <c r="CD180" s="357">
        <f>BS180*(1-DB$47)+('DRE + DCF'!T$53*10^6)</f>
        <v>202002562413.16489</v>
      </c>
      <c r="CE180" s="357">
        <f>BT180*(1-DC$47)+('DRE + DCF'!U$53*10^6)</f>
        <v>221129587487.49976</v>
      </c>
      <c r="CF180" s="357">
        <f>BU180*(1-DD$47)+('DRE + DCF'!V$53*10^6)</f>
        <v>242307293009.77856</v>
      </c>
      <c r="CG180" s="357">
        <f>BV180*(1-DE$47)+('DRE + DCF'!W$53*10^6)</f>
        <v>265727467290.27475</v>
      </c>
      <c r="CH180" s="357">
        <f>BW180*(1-DF$47)+('DRE + DCF'!X$53*10^6)</f>
        <v>291613158462.66974</v>
      </c>
      <c r="CI180" s="357">
        <f>BX180*(1-DG$47)+('DRE + DCF'!Y$53*10^6)</f>
        <v>320217443946.76685</v>
      </c>
      <c r="CJ180" s="357">
        <f>BY180*(1-DH$47)+('DRE + DCF'!Z$53*10^6)</f>
        <v>351821136516.33862</v>
      </c>
      <c r="CK180" s="357">
        <f>BZ180*(1-DI$47)+('DRE + DCF'!AA$53*10^6)</f>
        <v>386735179809.6571</v>
      </c>
      <c r="CL180" s="357">
        <f>CA180*(1-DJ$47)+('DRE + DCF'!AB$53*10^6)</f>
        <v>425304834682.21729</v>
      </c>
      <c r="CM180" s="357">
        <f>CB180*(1-DK$47)+('DRE + DCF'!AC$53*10^6)</f>
        <v>474852544124.82263</v>
      </c>
      <c r="CN180" s="357">
        <f t="shared" si="142"/>
        <v>1163553590651.0754</v>
      </c>
      <c r="CO180" s="357">
        <f t="shared" si="143"/>
        <v>1235722864660.032</v>
      </c>
      <c r="CP180" s="357">
        <f t="shared" si="144"/>
        <v>1179459563721.4861</v>
      </c>
      <c r="CQ180" s="357">
        <f t="shared" si="145"/>
        <v>1320994711368.0645</v>
      </c>
      <c r="CR180" s="357">
        <f t="shared" si="146"/>
        <v>1479514076732.2324</v>
      </c>
      <c r="CS180" s="357">
        <f t="shared" si="147"/>
        <v>1657055765940.1003</v>
      </c>
      <c r="CT180" s="357">
        <f t="shared" si="148"/>
        <v>1855902457852.9126</v>
      </c>
      <c r="CU180" s="357">
        <f t="shared" si="149"/>
        <v>2078610752795.2622</v>
      </c>
      <c r="CV180" s="357">
        <f t="shared" si="150"/>
        <v>2328044043130.6938</v>
      </c>
      <c r="CW180" s="357">
        <f t="shared" si="151"/>
        <v>2607409328306.3779</v>
      </c>
      <c r="CX180" s="358">
        <f t="shared" si="152"/>
        <v>2920298447703.1436</v>
      </c>
    </row>
    <row r="181" spans="4:102" ht="30" customHeight="1" x14ac:dyDescent="0.25">
      <c r="D181" s="355">
        <f t="shared" si="110"/>
        <v>1.5350657124068023E-2</v>
      </c>
      <c r="E181" s="64">
        <f t="shared" si="111"/>
        <v>6.2134663441184568E-3</v>
      </c>
      <c r="F181" s="64">
        <f t="shared" si="112"/>
        <v>3.0218201362825325E-2</v>
      </c>
      <c r="G181" s="64">
        <f t="shared" si="113"/>
        <v>2.6164037168660392E-2</v>
      </c>
      <c r="H181" s="64">
        <f t="shared" si="114"/>
        <v>2.2342330302520891E-2</v>
      </c>
      <c r="I181" s="64">
        <f t="shared" si="115"/>
        <v>1.8722032846622327E-2</v>
      </c>
      <c r="J181" s="64">
        <f t="shared" si="116"/>
        <v>1.5280813930622777E-2</v>
      </c>
      <c r="K181" s="64">
        <f t="shared" si="117"/>
        <v>1.2000017381042671E-2</v>
      </c>
      <c r="L181" s="64">
        <f t="shared" si="118"/>
        <v>8.8637377941246098E-3</v>
      </c>
      <c r="M181" s="64">
        <f t="shared" si="119"/>
        <v>5.8587415498292106E-3</v>
      </c>
      <c r="N181" s="64">
        <f t="shared" si="120"/>
        <v>5.3501050855321863E-3</v>
      </c>
      <c r="O181" s="64">
        <f t="shared" si="109"/>
        <v>8.5000000000000062E-2</v>
      </c>
      <c r="P181" s="64">
        <f t="shared" si="109"/>
        <v>8.5000000000000062E-2</v>
      </c>
      <c r="Q181" s="64">
        <f t="shared" si="154"/>
        <v>8.5000000000000062E-2</v>
      </c>
      <c r="R181" s="64">
        <f t="shared" si="155"/>
        <v>8.5000000000000062E-2</v>
      </c>
      <c r="S181" s="64">
        <f t="shared" si="156"/>
        <v>8.5000000000000062E-2</v>
      </c>
      <c r="T181" s="64">
        <f t="shared" si="157"/>
        <v>8.5000000000000062E-2</v>
      </c>
      <c r="U181" s="64">
        <f t="shared" si="158"/>
        <v>8.5000000000000062E-2</v>
      </c>
      <c r="V181" s="64">
        <f t="shared" si="159"/>
        <v>8.5000000000000062E-2</v>
      </c>
      <c r="W181" s="64">
        <f t="shared" si="160"/>
        <v>8.5000000000000062E-2</v>
      </c>
      <c r="X181" s="64">
        <f t="shared" si="161"/>
        <v>8.5000000000000062E-2</v>
      </c>
      <c r="Y181" s="64">
        <f t="shared" si="162"/>
        <v>8.5000000000000062E-2</v>
      </c>
      <c r="Z181" s="64">
        <f t="shared" si="121"/>
        <v>0.17253813536587528</v>
      </c>
      <c r="AA181" s="64">
        <f t="shared" si="153"/>
        <v>0.16340094458592572</v>
      </c>
      <c r="AB181" s="64">
        <f t="shared" si="122"/>
        <v>0.18740567960463259</v>
      </c>
      <c r="AC181" s="64">
        <f t="shared" si="123"/>
        <v>0.18335151541046765</v>
      </c>
      <c r="AD181" s="64">
        <f t="shared" si="124"/>
        <v>0.17952980854432815</v>
      </c>
      <c r="AE181" s="64">
        <f t="shared" si="125"/>
        <v>0.17590951108842959</v>
      </c>
      <c r="AF181" s="64">
        <f t="shared" si="126"/>
        <v>0.17246829217243004</v>
      </c>
      <c r="AG181" s="64">
        <f t="shared" si="127"/>
        <v>0.16918749562284993</v>
      </c>
      <c r="AH181" s="64">
        <f t="shared" si="128"/>
        <v>0.16605121603593187</v>
      </c>
      <c r="AI181" s="64">
        <f t="shared" si="129"/>
        <v>0.16304621979163647</v>
      </c>
      <c r="AJ181" s="64">
        <f t="shared" si="130"/>
        <v>0.16253758332733945</v>
      </c>
      <c r="AK181" s="356">
        <f>(1+O181)*'Projeções - Receitas'!N$34</f>
        <v>1999852819368.0063</v>
      </c>
      <c r="AL181" s="356">
        <f>(1+P181)*'Projeções - Receitas'!T$34</f>
        <v>2107148828686.3799</v>
      </c>
      <c r="AM181" s="356">
        <f>(1+Q181)*'Projeções - Receitas'!U$34</f>
        <v>2360006688128.7456</v>
      </c>
      <c r="AN181" s="356">
        <f>(1+R181)*'Projeções - Receitas'!V$34</f>
        <v>2643207490704.1953</v>
      </c>
      <c r="AO181" s="356">
        <f>(1+S181)*'Projeções - Receitas'!W$34</f>
        <v>2960392389588.6992</v>
      </c>
      <c r="AP181" s="356">
        <f>(1+T181)*'Projeções - Receitas'!X$34</f>
        <v>3315639476339.3433</v>
      </c>
      <c r="AQ181" s="356">
        <f>(1+U181)*'Projeções - Receitas'!Y$34</f>
        <v>3713516213500.0645</v>
      </c>
      <c r="AR181" s="356">
        <f>(1+V181)*'Projeções - Receitas'!Z$34</f>
        <v>4159138159120.0728</v>
      </c>
      <c r="AS181" s="356">
        <f>(1+W181)*'Projeções - Receitas'!AA$34</f>
        <v>4658234738214.4824</v>
      </c>
      <c r="AT181" s="356">
        <f>(1+X181)*'Projeções - Receitas'!AB$34</f>
        <v>5217222906800.2207</v>
      </c>
      <c r="AU181" s="356">
        <f>(1+Y181)*'Projeções - Receitas'!AC$34</f>
        <v>5843289655616.248</v>
      </c>
      <c r="AV181" s="357">
        <f t="shared" si="131"/>
        <v>1755172731085.6077</v>
      </c>
      <c r="AW181" s="357">
        <f t="shared" si="132"/>
        <v>1849341175826.1711</v>
      </c>
      <c r="AX181" s="357">
        <f t="shared" si="133"/>
        <v>2071262116925.3118</v>
      </c>
      <c r="AY181" s="357">
        <f t="shared" si="134"/>
        <v>2319813570956.3496</v>
      </c>
      <c r="AZ181" s="357">
        <f t="shared" si="135"/>
        <v>2598191199471.1118</v>
      </c>
      <c r="BA181" s="357">
        <f t="shared" si="136"/>
        <v>2909974143407.6455</v>
      </c>
      <c r="BB181" s="357">
        <f t="shared" si="137"/>
        <v>3259171040616.563</v>
      </c>
      <c r="BC181" s="357">
        <f t="shared" si="138"/>
        <v>3650271565490.5508</v>
      </c>
      <c r="BD181" s="357">
        <f t="shared" si="139"/>
        <v>4088304153349.418</v>
      </c>
      <c r="BE181" s="357">
        <f t="shared" si="140"/>
        <v>4578900651751.3486</v>
      </c>
      <c r="BF181" s="357">
        <f t="shared" si="141"/>
        <v>5128368729961.5107</v>
      </c>
      <c r="BG181" s="356">
        <f>(AK181*SUMPRODUCT(DA$10:DA$13,DA$28:DA$31)+AV181*SUMPRODUCT(DA$14:DA$23,DA$32:DA$41))*'Projeções - Receitas'!T$23+(AK181*DA$11*'Projeções - Receitas'!T$25)</f>
        <v>65365659446.394249</v>
      </c>
      <c r="BH181" s="356">
        <f>(AL181*SUMPRODUCT(DB$10:DB$13,DB$28:DB$31)+AW181*SUMPRODUCT(DB$14:DB$23,DB$32:DB$41))*'Projeções - Receitas'!U$23+(AL181*DB$11*'Projeções - Receitas'!U$25)</f>
        <v>52679721302.816475</v>
      </c>
      <c r="BI181" s="356">
        <f>(AM181*SUMPRODUCT(DC$10:DC$13,DC$28:DC$31)+AX181*SUMPRODUCT(DC$14:DC$23,DC$32:DC$41))*'Projeções - Receitas'!V$23+(AM181*DC$11*'Projeções - Receitas'!V$25)</f>
        <v>58289130666.653008</v>
      </c>
      <c r="BJ181" s="356">
        <f>(AN181*SUMPRODUCT(DD$10:DD$13,DD$28:DD$31)+AY181*SUMPRODUCT(DD$14:DD$23,DD$32:DD$41))*'Projeções - Receitas'!W$23+(AN181*DD$11*'Projeções - Receitas'!W$25)</f>
        <v>64437919834.619614</v>
      </c>
      <c r="BK181" s="356">
        <f>(AO181*SUMPRODUCT(DE$10:DE$13,DE$28:DE$31)+AZ181*SUMPRODUCT(DE$14:DE$23,DE$32:DE$41))*'Projeções - Receitas'!X$23+(AO181*DE$11*'Projeções - Receitas'!X$25)</f>
        <v>71202662099.04187</v>
      </c>
      <c r="BL181" s="356">
        <f>(AP181*SUMPRODUCT(DF$10:DF$13,DF$28:DF$31)+BA181*SUMPRODUCT(DF$14:DF$23,DF$32:DF$41))*'Projeções - Receitas'!Y$23+(AP181*DF$11*'Projeções - Receitas'!Y$25)</f>
        <v>78663036461.306885</v>
      </c>
      <c r="BM181" s="356">
        <f>(AQ181*SUMPRODUCT(DG$10:DG$13,DG$28:DG$31)+BB181*SUMPRODUCT(DG$14:DG$23,DG$32:DG$41))*'Projeções - Receitas'!Z$23+(AQ181*DG$11*'Projeções - Receitas'!Z$25)</f>
        <v>86895255577.047379</v>
      </c>
      <c r="BN181" s="356">
        <f>(AR181*SUMPRODUCT(DH$10:DH$13,DH$28:DH$31)+BC181*SUMPRODUCT(DH$14:DH$23,DH$32:DH$41))*'Projeções - Receitas'!AA$23+(AR181*DH$11*'Projeções - Receitas'!AA$25)</f>
        <v>95975442241.9552</v>
      </c>
      <c r="BO181" s="356">
        <f>(AS181*SUMPRODUCT(DI$10:DI$13,DI$28:DI$31)+BD181*SUMPRODUCT(DI$14:DI$23,DI$32:DI$41))*'Projeções - Receitas'!AB$23+(AS181*DI$11*'Projeções - Receitas'!AB$25)</f>
        <v>105987767482.73463</v>
      </c>
      <c r="BP181" s="356">
        <f>(AT181*SUMPRODUCT(DJ$10:DJ$13,DJ$28:DJ$31)+BE181*SUMPRODUCT(DJ$14:DJ$23,DJ$32:DJ$41))*'Projeções - Receitas'!AC$23+(AT181*DJ$11*'Projeções - Receitas'!AC$25)</f>
        <v>117027254694.87816</v>
      </c>
      <c r="BQ181" s="356">
        <f>(AU181*SUMPRODUCT(DK$10:DK$13,DK$28:DK$31)+BF181*SUMPRODUCT(DK$14:DK$23,DK$32:DK$41))*'Projeções - Receitas'!AD$23+(AU181*DK$11*'Projeções - Receitas'!AD$25)</f>
        <v>151310429308.84106</v>
      </c>
      <c r="BR181" s="357">
        <f>((BG181+'DRE + DCF'!T$12)*(1+'DRE + DCF'!T$15)+'DRE + DCF'!T$18)*(1+'DRE + DCF'!T$25)*'DRE + DCF'!T$33</f>
        <v>36427906534.421387</v>
      </c>
      <c r="BS181" s="357">
        <f>((BH181+'DRE + DCF'!U$12)*(1+'DRE + DCF'!U$15)+'DRE + DCF'!U$18)*(1+'DRE + DCF'!U$25)*'DRE + DCF'!U$33</f>
        <v>27802392622.705204</v>
      </c>
      <c r="BT181" s="357">
        <f>((BI181+'DRE + DCF'!V$12)*(1+'DRE + DCF'!V$15)+'DRE + DCF'!V$18)*(1+'DRE + DCF'!V$25)*'DRE + DCF'!V$33</f>
        <v>30851653640.339329</v>
      </c>
      <c r="BU181" s="357">
        <f>((BJ181+'DRE + DCF'!W$12)*(1+'DRE + DCF'!W$15)+'DRE + DCF'!W$18)*(1+'DRE + DCF'!W$25)*'DRE + DCF'!W$33</f>
        <v>34161401447.862713</v>
      </c>
      <c r="BV181" s="357">
        <f>((BK181+'DRE + DCF'!X$12)*(1+'DRE + DCF'!X$15)+'DRE + DCF'!X$18)*(1+'DRE + DCF'!X$25)*'DRE + DCF'!X$33</f>
        <v>37780561482.551208</v>
      </c>
      <c r="BW181" s="357">
        <f>((BL181+'DRE + DCF'!Y$12)*(1+'DRE + DCF'!Y$15)+'DRE + DCF'!Y$18)*(1+'DRE + DCF'!Y$25)*'DRE + DCF'!Y$33</f>
        <v>41759780518.081749</v>
      </c>
      <c r="BX181" s="357">
        <f>((BM181+'DRE + DCF'!Z$12)*(1+'DRE + DCF'!Z$15)+'DRE + DCF'!Z$18)*(1+'DRE + DCF'!Z$25)*'DRE + DCF'!Z$33</f>
        <v>46147599048.210716</v>
      </c>
      <c r="BY181" s="357">
        <f>((BN181+'DRE + DCF'!AA$12)*(1+'DRE + DCF'!AA$15)+'DRE + DCF'!AA$18)*(1+'DRE + DCF'!AA$25)*'DRE + DCF'!AA$33</f>
        <v>50988809626.969467</v>
      </c>
      <c r="BZ181" s="357">
        <f>((BO181+'DRE + DCF'!AB$12)*(1+'DRE + DCF'!AB$15)+'DRE + DCF'!AB$18)*(1+'DRE + DCF'!AB$25)*'DRE + DCF'!AB$33</f>
        <v>56332208075.755028</v>
      </c>
      <c r="CA181" s="357">
        <f>((BP181+'DRE + DCF'!AC$12)*(1+'DRE + DCF'!AC$15)+'DRE + DCF'!AC$18)*(1+'DRE + DCF'!AC$25)*'DRE + DCF'!AC$33</f>
        <v>62233419134.40155</v>
      </c>
      <c r="CB181" s="357">
        <f>((BQ181+'DRE + DCF'!AD$12)*(1+'DRE + DCF'!AD$15)+'DRE + DCF'!AD$18)*(1+'DRE + DCF'!AD$25)*'DRE + DCF'!AD$33</f>
        <v>80324557136.800568</v>
      </c>
      <c r="CC181" s="357">
        <f>BR181*(1-DA$47)+('DRE + DCF'!N$53*10^6)</f>
        <v>200849924498.09863</v>
      </c>
      <c r="CD181" s="357">
        <f>BS181*(1-DB$47)+('DRE + DCF'!T$53*10^6)</f>
        <v>202011376131.93607</v>
      </c>
      <c r="CE181" s="357">
        <f>BT181*(1-DC$47)+('DRE + DCF'!U$53*10^6)</f>
        <v>221139328630.12286</v>
      </c>
      <c r="CF181" s="357">
        <f>BU181*(1-DD$47)+('DRE + DCF'!V$53*10^6)</f>
        <v>242318049482.45691</v>
      </c>
      <c r="CG181" s="357">
        <f>BV181*(1-DE$47)+('DRE + DCF'!W$53*10^6)</f>
        <v>265739339459.47266</v>
      </c>
      <c r="CH181" s="357">
        <f>BW181*(1-DF$47)+('DRE + DCF'!X$53*10^6)</f>
        <v>291626259614.17529</v>
      </c>
      <c r="CI181" s="357">
        <f>BX181*(1-DG$47)+('DRE + DCF'!Y$53*10^6)</f>
        <v>320231899648.49261</v>
      </c>
      <c r="CJ181" s="357">
        <f>BY181*(1-DH$47)+('DRE + DCF'!Z$53*10^6)</f>
        <v>351837084545.47772</v>
      </c>
      <c r="CK181" s="357">
        <f>BZ181*(1-DI$47)+('DRE + DCF'!AA$53*10^6)</f>
        <v>386752771430.66779</v>
      </c>
      <c r="CL181" s="357">
        <f>CA181*(1-DJ$47)+('DRE + DCF'!AB$53*10^6)</f>
        <v>425324236382.05469</v>
      </c>
      <c r="CM181" s="357">
        <f>CB181*(1-DK$47)+('DRE + DCF'!AC$53*10^6)</f>
        <v>474877089652.7533</v>
      </c>
      <c r="CN181" s="357">
        <f t="shared" si="142"/>
        <v>1164090037673.0447</v>
      </c>
      <c r="CO181" s="357">
        <f t="shared" si="143"/>
        <v>1236292584745.168</v>
      </c>
      <c r="CP181" s="357">
        <f t="shared" si="144"/>
        <v>1180003344064.3728</v>
      </c>
      <c r="CQ181" s="357">
        <f t="shared" si="145"/>
        <v>1321603745352.0977</v>
      </c>
      <c r="CR181" s="357">
        <f t="shared" si="146"/>
        <v>1480196194794.3496</v>
      </c>
      <c r="CS181" s="357">
        <f t="shared" si="147"/>
        <v>1657819738169.6716</v>
      </c>
      <c r="CT181" s="357">
        <f t="shared" si="148"/>
        <v>1856758106750.0322</v>
      </c>
      <c r="CU181" s="357">
        <f t="shared" si="149"/>
        <v>2079569079560.0364</v>
      </c>
      <c r="CV181" s="357">
        <f t="shared" si="150"/>
        <v>2329117369107.2412</v>
      </c>
      <c r="CW181" s="357">
        <f t="shared" si="151"/>
        <v>2608611453400.1104</v>
      </c>
      <c r="CX181" s="358">
        <f t="shared" si="152"/>
        <v>2921644827808.124</v>
      </c>
    </row>
    <row r="182" spans="4:102" ht="30" customHeight="1" x14ac:dyDescent="0.25">
      <c r="D182" s="355">
        <f t="shared" si="110"/>
        <v>1.528081900405015E-2</v>
      </c>
      <c r="E182" s="64">
        <f t="shared" si="111"/>
        <v>6.1453269231332153E-3</v>
      </c>
      <c r="F182" s="64">
        <f t="shared" si="112"/>
        <v>3.0140130458084807E-2</v>
      </c>
      <c r="G182" s="64">
        <f t="shared" si="113"/>
        <v>2.6087717507553121E-2</v>
      </c>
      <c r="H182" s="64">
        <f t="shared" si="114"/>
        <v>2.2267652758161866E-2</v>
      </c>
      <c r="I182" s="64">
        <f t="shared" si="115"/>
        <v>1.8648904894669721E-2</v>
      </c>
      <c r="J182" s="64">
        <f t="shared" si="116"/>
        <v>1.5209153930337393E-2</v>
      </c>
      <c r="K182" s="64">
        <f t="shared" si="117"/>
        <v>1.1929752084014145E-2</v>
      </c>
      <c r="L182" s="64">
        <f t="shared" si="118"/>
        <v>8.7948011775048351E-3</v>
      </c>
      <c r="M182" s="64">
        <f t="shared" si="119"/>
        <v>5.7910737846418314E-3</v>
      </c>
      <c r="N182" s="64">
        <f t="shared" si="120"/>
        <v>5.2836348751370832E-3</v>
      </c>
      <c r="O182" s="64">
        <f t="shared" si="109"/>
        <v>8.5500000000000062E-2</v>
      </c>
      <c r="P182" s="64">
        <f t="shared" si="109"/>
        <v>8.5500000000000062E-2</v>
      </c>
      <c r="Q182" s="64">
        <f t="shared" si="154"/>
        <v>8.5500000000000062E-2</v>
      </c>
      <c r="R182" s="64">
        <f t="shared" si="155"/>
        <v>8.5500000000000062E-2</v>
      </c>
      <c r="S182" s="64">
        <f t="shared" si="156"/>
        <v>8.5500000000000062E-2</v>
      </c>
      <c r="T182" s="64">
        <f t="shared" si="157"/>
        <v>8.5500000000000062E-2</v>
      </c>
      <c r="U182" s="64">
        <f t="shared" si="158"/>
        <v>8.5500000000000062E-2</v>
      </c>
      <c r="V182" s="64">
        <f t="shared" si="159"/>
        <v>8.5500000000000062E-2</v>
      </c>
      <c r="W182" s="64">
        <f t="shared" si="160"/>
        <v>8.5500000000000062E-2</v>
      </c>
      <c r="X182" s="64">
        <f t="shared" si="161"/>
        <v>8.5500000000000062E-2</v>
      </c>
      <c r="Y182" s="64">
        <f t="shared" si="162"/>
        <v>8.5500000000000062E-2</v>
      </c>
      <c r="Z182" s="64">
        <f t="shared" si="121"/>
        <v>0.17246829724585741</v>
      </c>
      <c r="AA182" s="64">
        <f t="shared" si="153"/>
        <v>0.16333280516494048</v>
      </c>
      <c r="AB182" s="64">
        <f t="shared" si="122"/>
        <v>0.18732760869989207</v>
      </c>
      <c r="AC182" s="64">
        <f t="shared" si="123"/>
        <v>0.18327519574936038</v>
      </c>
      <c r="AD182" s="64">
        <f t="shared" si="124"/>
        <v>0.17945513099996913</v>
      </c>
      <c r="AE182" s="64">
        <f t="shared" si="125"/>
        <v>0.17583638313647698</v>
      </c>
      <c r="AF182" s="64">
        <f t="shared" si="126"/>
        <v>0.17239663217214465</v>
      </c>
      <c r="AG182" s="64">
        <f t="shared" si="127"/>
        <v>0.1691172303258214</v>
      </c>
      <c r="AH182" s="64">
        <f t="shared" si="128"/>
        <v>0.1659822794193121</v>
      </c>
      <c r="AI182" s="64">
        <f t="shared" si="129"/>
        <v>0.16297855202644909</v>
      </c>
      <c r="AJ182" s="64">
        <f t="shared" si="130"/>
        <v>0.16247111311694434</v>
      </c>
      <c r="AK182" s="356">
        <f>(1+O182)*'Projeções - Receitas'!N$34</f>
        <v>2000774410529.0059</v>
      </c>
      <c r="AL182" s="356">
        <f>(1+P182)*'Projeções - Receitas'!T$34</f>
        <v>2108119865012.9636</v>
      </c>
      <c r="AM182" s="356">
        <f>(1+Q182)*'Projeções - Receitas'!U$34</f>
        <v>2361094248814.5195</v>
      </c>
      <c r="AN182" s="356">
        <f>(1+R182)*'Projeções - Receitas'!V$34</f>
        <v>2644425558672.2622</v>
      </c>
      <c r="AO182" s="356">
        <f>(1+S182)*'Projeções - Receitas'!W$34</f>
        <v>2961756625712.9341</v>
      </c>
      <c r="AP182" s="356">
        <f>(1+T182)*'Projeções - Receitas'!X$34</f>
        <v>3317167420798.4863</v>
      </c>
      <c r="AQ182" s="356">
        <f>(1+U182)*'Projeções - Receitas'!Y$34</f>
        <v>3715227511294.3047</v>
      </c>
      <c r="AR182" s="356">
        <f>(1+V182)*'Projeções - Receitas'!Z$34</f>
        <v>4161054812649.6216</v>
      </c>
      <c r="AS182" s="356">
        <f>(1+W182)*'Projeções - Receitas'!AA$34</f>
        <v>4660381390167.5771</v>
      </c>
      <c r="AT182" s="356">
        <f>(1+X182)*'Projeções - Receitas'!AB$34</f>
        <v>5219627156987.6865</v>
      </c>
      <c r="AU182" s="356">
        <f>(1+Y182)*'Projeções - Receitas'!AC$34</f>
        <v>5845982415826.2109</v>
      </c>
      <c r="AV182" s="357">
        <f t="shared" si="131"/>
        <v>1755981566445.5552</v>
      </c>
      <c r="AW182" s="357">
        <f t="shared" si="132"/>
        <v>1850193406782.7732</v>
      </c>
      <c r="AX182" s="357">
        <f t="shared" si="133"/>
        <v>2072216615596.7063</v>
      </c>
      <c r="AY182" s="357">
        <f t="shared" si="134"/>
        <v>2320882609468.3115</v>
      </c>
      <c r="AZ182" s="357">
        <f t="shared" si="135"/>
        <v>2599388522604.5093</v>
      </c>
      <c r="BA182" s="357">
        <f t="shared" si="136"/>
        <v>2911315145317.0503</v>
      </c>
      <c r="BB182" s="357">
        <f t="shared" si="137"/>
        <v>3260672962755.0962</v>
      </c>
      <c r="BC182" s="357">
        <f t="shared" si="138"/>
        <v>3651953718285.708</v>
      </c>
      <c r="BD182" s="357">
        <f t="shared" si="139"/>
        <v>4090188164479.9941</v>
      </c>
      <c r="BE182" s="357">
        <f t="shared" si="140"/>
        <v>4581010744217.5938</v>
      </c>
      <c r="BF182" s="357">
        <f t="shared" si="141"/>
        <v>5130732033523.7061</v>
      </c>
      <c r="BG182" s="356">
        <f>(AK182*SUMPRODUCT(DA$10:DA$13,DA$28:DA$31)+AV182*SUMPRODUCT(DA$14:DA$23,DA$32:DA$41))*'Projeções - Receitas'!T$23+(AK182*DA$11*'Projeções - Receitas'!T$25)</f>
        <v>65395781870.102341</v>
      </c>
      <c r="BH182" s="356">
        <f>(AL182*SUMPRODUCT(DB$10:DB$13,DB$28:DB$31)+AW182*SUMPRODUCT(DB$14:DB$23,DB$32:DB$41))*'Projeções - Receitas'!U$23+(AL182*DB$11*'Projeções - Receitas'!U$25)</f>
        <v>52703997672.080452</v>
      </c>
      <c r="BI182" s="356">
        <f>(AM182*SUMPRODUCT(DC$10:DC$13,DC$28:DC$31)+AX182*SUMPRODUCT(DC$14:DC$23,DC$32:DC$41))*'Projeções - Receitas'!V$23+(AM182*DC$11*'Projeções - Receitas'!V$25)</f>
        <v>58315992017.190643</v>
      </c>
      <c r="BJ182" s="356">
        <f>(AN182*SUMPRODUCT(DD$10:DD$13,DD$28:DD$31)+AY182*SUMPRODUCT(DD$14:DD$23,DD$32:DD$41))*'Projeções - Receitas'!W$23+(AN182*DD$11*'Projeções - Receitas'!W$25)</f>
        <v>64467614728.552658</v>
      </c>
      <c r="BK182" s="356">
        <f>(AO182*SUMPRODUCT(DE$10:DE$13,DE$28:DE$31)+AZ182*SUMPRODUCT(DE$14:DE$23,DE$32:DE$41))*'Projeções - Receitas'!X$23+(AO182*DE$11*'Projeções - Receitas'!X$25)</f>
        <v>71235474385.72348</v>
      </c>
      <c r="BL182" s="356">
        <f>(AP182*SUMPRODUCT(DF$10:DF$13,DF$28:DF$31)+BA182*SUMPRODUCT(DF$14:DF$23,DF$32:DF$41))*'Projeções - Receitas'!Y$23+(AP182*DF$11*'Projeções - Receitas'!Y$25)</f>
        <v>78699286708.524109</v>
      </c>
      <c r="BM182" s="356">
        <f>(AQ182*SUMPRODUCT(DG$10:DG$13,DG$28:DG$31)+BB182*SUMPRODUCT(DG$14:DG$23,DG$32:DG$41))*'Projeções - Receitas'!Z$23+(AQ182*DG$11*'Projeções - Receitas'!Z$25)</f>
        <v>86935299473.626648</v>
      </c>
      <c r="BN182" s="356">
        <f>(AR182*SUMPRODUCT(DH$10:DH$13,DH$28:DH$31)+BC182*SUMPRODUCT(DH$14:DH$23,DH$32:DH$41))*'Projeções - Receitas'!AA$23+(AR182*DH$11*'Projeções - Receitas'!AA$25)</f>
        <v>96019670556.352478</v>
      </c>
      <c r="BO182" s="356">
        <f>(AS182*SUMPRODUCT(DI$10:DI$13,DI$28:DI$31)+BD182*SUMPRODUCT(DI$14:DI$23,DI$32:DI$41))*'Projeções - Receitas'!AB$23+(AS182*DI$11*'Projeções - Receitas'!AB$25)</f>
        <v>106036609771.8972</v>
      </c>
      <c r="BP182" s="356">
        <f>(AT182*SUMPRODUCT(DJ$10:DJ$13,DJ$28:DJ$31)+BE182*SUMPRODUCT(DJ$14:DJ$23,DJ$32:DJ$41))*'Projeções - Receitas'!AC$23+(AT182*DJ$11*'Projeções - Receitas'!AC$25)</f>
        <v>117081184305.33656</v>
      </c>
      <c r="BQ182" s="356">
        <f>(AU182*SUMPRODUCT(DK$10:DK$13,DK$28:DK$31)+BF182*SUMPRODUCT(DK$14:DK$23,DK$32:DK$41))*'Projeções - Receitas'!AD$23+(AU182*DK$11*'Projeções - Receitas'!AD$25)</f>
        <v>151380157617.27832</v>
      </c>
      <c r="BR182" s="357">
        <f>((BG182+'DRE + DCF'!T$12)*(1+'DRE + DCF'!T$15)+'DRE + DCF'!T$18)*(1+'DRE + DCF'!T$25)*'DRE + DCF'!T$33</f>
        <v>36446353170.324989</v>
      </c>
      <c r="BS182" s="357">
        <f>((BH182+'DRE + DCF'!U$12)*(1+'DRE + DCF'!U$15)+'DRE + DCF'!U$18)*(1+'DRE + DCF'!U$25)*'DRE + DCF'!U$33</f>
        <v>27817082153.990524</v>
      </c>
      <c r="BT182" s="357">
        <f>((BI182+'DRE + DCF'!V$12)*(1+'DRE + DCF'!V$15)+'DRE + DCF'!V$18)*(1+'DRE + DCF'!V$25)*'DRE + DCF'!V$33</f>
        <v>30867888878.044491</v>
      </c>
      <c r="BU182" s="357">
        <f>((BJ182+'DRE + DCF'!W$12)*(1+'DRE + DCF'!W$15)+'DRE + DCF'!W$18)*(1+'DRE + DCF'!W$25)*'DRE + DCF'!W$33</f>
        <v>34179328902.32666</v>
      </c>
      <c r="BV182" s="357">
        <f>((BK182+'DRE + DCF'!X$12)*(1+'DRE + DCF'!X$15)+'DRE + DCF'!X$18)*(1+'DRE + DCF'!X$25)*'DRE + DCF'!X$33</f>
        <v>37800348431.214401</v>
      </c>
      <c r="BW182" s="357">
        <f>((BL182+'DRE + DCF'!Y$12)*(1+'DRE + DCF'!Y$15)+'DRE + DCF'!Y$18)*(1+'DRE + DCF'!Y$25)*'DRE + DCF'!Y$33</f>
        <v>41781615770.59108</v>
      </c>
      <c r="BX182" s="357">
        <f>((BM182+'DRE + DCF'!Z$12)*(1+'DRE + DCF'!Z$15)+'DRE + DCF'!Z$18)*(1+'DRE + DCF'!Z$25)*'DRE + DCF'!Z$33</f>
        <v>46171691884.420303</v>
      </c>
      <c r="BY182" s="357">
        <f>((BN182+'DRE + DCF'!AA$12)*(1+'DRE + DCF'!AA$15)+'DRE + DCF'!AA$18)*(1+'DRE + DCF'!AA$25)*'DRE + DCF'!AA$33</f>
        <v>51015389675.53466</v>
      </c>
      <c r="BZ182" s="357">
        <f>((BO182+'DRE + DCF'!AB$12)*(1+'DRE + DCF'!AB$15)+'DRE + DCF'!AB$18)*(1+'DRE + DCF'!AB$25)*'DRE + DCF'!AB$33</f>
        <v>56361527444.106133</v>
      </c>
      <c r="CA182" s="357">
        <f>((BP182+'DRE + DCF'!AC$12)*(1+'DRE + DCF'!AC$15)+'DRE + DCF'!AC$18)*(1+'DRE + DCF'!AC$25)*'DRE + DCF'!AC$33</f>
        <v>62265755300.797203</v>
      </c>
      <c r="CB182" s="357">
        <f>((BQ182+'DRE + DCF'!AD$12)*(1+'DRE + DCF'!AD$15)+'DRE + DCF'!AD$18)*(1+'DRE + DCF'!AD$25)*'DRE + DCF'!AD$33</f>
        <v>80365466350.018311</v>
      </c>
      <c r="CC182" s="357">
        <f>BR182*(1-DA$47)+('DRE + DCF'!N$53*10^6)</f>
        <v>200861146742.77771</v>
      </c>
      <c r="CD182" s="357">
        <f>BS182*(1-DB$47)+('DRE + DCF'!T$53*10^6)</f>
        <v>202020189850.70728</v>
      </c>
      <c r="CE182" s="357">
        <f>BT182*(1-DC$47)+('DRE + DCF'!U$53*10^6)</f>
        <v>221149069772.74594</v>
      </c>
      <c r="CF182" s="357">
        <f>BU182*(1-DD$47)+('DRE + DCF'!V$53*10^6)</f>
        <v>242328805955.13528</v>
      </c>
      <c r="CG182" s="357">
        <f>BV182*(1-DE$47)+('DRE + DCF'!W$53*10^6)</f>
        <v>265751211628.67056</v>
      </c>
      <c r="CH182" s="357">
        <f>BW182*(1-DF$47)+('DRE + DCF'!X$53*10^6)</f>
        <v>291639360765.68091</v>
      </c>
      <c r="CI182" s="357">
        <f>BX182*(1-DG$47)+('DRE + DCF'!Y$53*10^6)</f>
        <v>320246355350.21832</v>
      </c>
      <c r="CJ182" s="357">
        <f>BY182*(1-DH$47)+('DRE + DCF'!Z$53*10^6)</f>
        <v>351853032574.61682</v>
      </c>
      <c r="CK182" s="357">
        <f>BZ182*(1-DI$47)+('DRE + DCF'!AA$53*10^6)</f>
        <v>386770363051.67847</v>
      </c>
      <c r="CL182" s="357">
        <f>CA182*(1-DJ$47)+('DRE + DCF'!AB$53*10^6)</f>
        <v>425343638081.89209</v>
      </c>
      <c r="CM182" s="357">
        <f>CB182*(1-DK$47)+('DRE + DCF'!AC$53*10^6)</f>
        <v>474901635180.68396</v>
      </c>
      <c r="CN182" s="357">
        <f t="shared" si="142"/>
        <v>1164626484695.0142</v>
      </c>
      <c r="CO182" s="357">
        <f t="shared" si="143"/>
        <v>1236862304830.3042</v>
      </c>
      <c r="CP182" s="357">
        <f t="shared" si="144"/>
        <v>1180547124407.2598</v>
      </c>
      <c r="CQ182" s="357">
        <f t="shared" si="145"/>
        <v>1322212779336.1311</v>
      </c>
      <c r="CR182" s="357">
        <f t="shared" si="146"/>
        <v>1480878312856.467</v>
      </c>
      <c r="CS182" s="357">
        <f t="shared" si="147"/>
        <v>1658583710399.2432</v>
      </c>
      <c r="CT182" s="357">
        <f t="shared" si="148"/>
        <v>1857613755647.1523</v>
      </c>
      <c r="CU182" s="357">
        <f t="shared" si="149"/>
        <v>2080527406324.8108</v>
      </c>
      <c r="CV182" s="357">
        <f t="shared" si="150"/>
        <v>2330190695083.7886</v>
      </c>
      <c r="CW182" s="357">
        <f t="shared" si="151"/>
        <v>2609813578493.8433</v>
      </c>
      <c r="CX182" s="358">
        <f t="shared" si="152"/>
        <v>2922991207913.1055</v>
      </c>
    </row>
    <row r="183" spans="4:102" ht="30" customHeight="1" x14ac:dyDescent="0.25">
      <c r="D183" s="355">
        <f t="shared" si="110"/>
        <v>1.5211045191693529E-2</v>
      </c>
      <c r="E183" s="64">
        <f t="shared" si="111"/>
        <v>6.077250245629523E-3</v>
      </c>
      <c r="F183" s="64">
        <f t="shared" si="112"/>
        <v>3.0062131441838558E-2</v>
      </c>
      <c r="G183" s="64">
        <f t="shared" si="113"/>
        <v>2.6011468122376924E-2</v>
      </c>
      <c r="H183" s="64">
        <f t="shared" si="114"/>
        <v>2.2193043977655869E-2</v>
      </c>
      <c r="I183" s="64">
        <f t="shared" si="115"/>
        <v>1.8575844279689474E-2</v>
      </c>
      <c r="J183" s="64">
        <f t="shared" si="116"/>
        <v>1.5137559915319398E-2</v>
      </c>
      <c r="K183" s="64">
        <f t="shared" si="117"/>
        <v>1.1859551487995779E-2</v>
      </c>
      <c r="L183" s="64">
        <f t="shared" si="118"/>
        <v>8.7259280384326121E-3</v>
      </c>
      <c r="M183" s="64">
        <f t="shared" si="119"/>
        <v>5.7234683286304655E-3</v>
      </c>
      <c r="N183" s="64">
        <f t="shared" si="120"/>
        <v>5.217225871197273E-3</v>
      </c>
      <c r="O183" s="64">
        <f t="shared" si="109"/>
        <v>8.6000000000000063E-2</v>
      </c>
      <c r="P183" s="64">
        <f t="shared" si="109"/>
        <v>8.6000000000000063E-2</v>
      </c>
      <c r="Q183" s="64">
        <f t="shared" si="154"/>
        <v>8.6000000000000063E-2</v>
      </c>
      <c r="R183" s="64">
        <f t="shared" si="155"/>
        <v>8.6000000000000063E-2</v>
      </c>
      <c r="S183" s="64">
        <f t="shared" si="156"/>
        <v>8.6000000000000063E-2</v>
      </c>
      <c r="T183" s="64">
        <f t="shared" si="157"/>
        <v>8.6000000000000063E-2</v>
      </c>
      <c r="U183" s="64">
        <f t="shared" si="158"/>
        <v>8.6000000000000063E-2</v>
      </c>
      <c r="V183" s="64">
        <f t="shared" si="159"/>
        <v>8.6000000000000063E-2</v>
      </c>
      <c r="W183" s="64">
        <f t="shared" si="160"/>
        <v>8.6000000000000063E-2</v>
      </c>
      <c r="X183" s="64">
        <f t="shared" si="161"/>
        <v>8.6000000000000063E-2</v>
      </c>
      <c r="Y183" s="64">
        <f t="shared" si="162"/>
        <v>8.6000000000000063E-2</v>
      </c>
      <c r="Z183" s="64">
        <f t="shared" si="121"/>
        <v>0.17239852343350079</v>
      </c>
      <c r="AA183" s="64">
        <f t="shared" si="153"/>
        <v>0.16326472848743678</v>
      </c>
      <c r="AB183" s="64">
        <f t="shared" si="122"/>
        <v>0.18724960968364582</v>
      </c>
      <c r="AC183" s="64">
        <f t="shared" si="123"/>
        <v>0.18319894636418418</v>
      </c>
      <c r="AD183" s="64">
        <f t="shared" si="124"/>
        <v>0.17938052221946313</v>
      </c>
      <c r="AE183" s="64">
        <f t="shared" si="125"/>
        <v>0.17576332252149673</v>
      </c>
      <c r="AF183" s="64">
        <f t="shared" si="126"/>
        <v>0.17232503815712666</v>
      </c>
      <c r="AG183" s="64">
        <f t="shared" si="127"/>
        <v>0.16904702972980304</v>
      </c>
      <c r="AH183" s="64">
        <f t="shared" si="128"/>
        <v>0.16591340628023987</v>
      </c>
      <c r="AI183" s="64">
        <f t="shared" si="129"/>
        <v>0.16291094657043773</v>
      </c>
      <c r="AJ183" s="64">
        <f t="shared" si="130"/>
        <v>0.16240470411300453</v>
      </c>
      <c r="AK183" s="356">
        <f>(1+O183)*'Projeções - Receitas'!N$34</f>
        <v>2001696001690.0046</v>
      </c>
      <c r="AL183" s="356">
        <f>(1+P183)*'Projeções - Receitas'!T$34</f>
        <v>2109090901339.5471</v>
      </c>
      <c r="AM183" s="356">
        <f>(1+Q183)*'Projeções - Receitas'!U$34</f>
        <v>2362181809500.293</v>
      </c>
      <c r="AN183" s="356">
        <f>(1+R183)*'Projeções - Receitas'!V$34</f>
        <v>2645643626640.3286</v>
      </c>
      <c r="AO183" s="356">
        <f>(1+S183)*'Projeções - Receitas'!W$34</f>
        <v>2963120861837.1685</v>
      </c>
      <c r="AP183" s="356">
        <f>(1+T183)*'Projeções - Receitas'!X$34</f>
        <v>3318695365257.6284</v>
      </c>
      <c r="AQ183" s="356">
        <f>(1+U183)*'Projeções - Receitas'!Y$34</f>
        <v>3716938809088.5444</v>
      </c>
      <c r="AR183" s="356">
        <f>(1+V183)*'Projeções - Receitas'!Z$34</f>
        <v>4162971466179.1699</v>
      </c>
      <c r="AS183" s="356">
        <f>(1+W183)*'Projeções - Receitas'!AA$34</f>
        <v>4662528042120.6709</v>
      </c>
      <c r="AT183" s="356">
        <f>(1+X183)*'Projeções - Receitas'!AB$34</f>
        <v>5222031407175.1523</v>
      </c>
      <c r="AU183" s="356">
        <f>(1+Y183)*'Projeções - Receitas'!AC$34</f>
        <v>5848675176036.1719</v>
      </c>
      <c r="AV183" s="357">
        <f t="shared" si="131"/>
        <v>1756790401805.5022</v>
      </c>
      <c r="AW183" s="357">
        <f t="shared" si="132"/>
        <v>1851045637739.375</v>
      </c>
      <c r="AX183" s="357">
        <f t="shared" si="133"/>
        <v>2073171114268.1003</v>
      </c>
      <c r="AY183" s="357">
        <f t="shared" si="134"/>
        <v>2321951647980.2729</v>
      </c>
      <c r="AZ183" s="357">
        <f t="shared" si="135"/>
        <v>2600585845737.9058</v>
      </c>
      <c r="BA183" s="357">
        <f t="shared" si="136"/>
        <v>2912656147226.4541</v>
      </c>
      <c r="BB183" s="357">
        <f t="shared" si="137"/>
        <v>3262174884893.6294</v>
      </c>
      <c r="BC183" s="357">
        <f t="shared" si="138"/>
        <v>3653635871080.8652</v>
      </c>
      <c r="BD183" s="357">
        <f t="shared" si="139"/>
        <v>4092072175610.5693</v>
      </c>
      <c r="BE183" s="357">
        <f t="shared" si="140"/>
        <v>4583120836683.8389</v>
      </c>
      <c r="BF183" s="357">
        <f t="shared" si="141"/>
        <v>5133095337085.9004</v>
      </c>
      <c r="BG183" s="356">
        <f>(AK183*SUMPRODUCT(DA$10:DA$13,DA$28:DA$31)+AV183*SUMPRODUCT(DA$14:DA$23,DA$32:DA$41))*'Projeções - Receitas'!T$23+(AK183*DA$11*'Projeções - Receitas'!T$25)</f>
        <v>65425904293.810295</v>
      </c>
      <c r="BH183" s="356">
        <f>(AL183*SUMPRODUCT(DB$10:DB$13,DB$28:DB$31)+AW183*SUMPRODUCT(DB$14:DB$23,DB$32:DB$41))*'Projeções - Receitas'!U$23+(AL183*DB$11*'Projeções - Receitas'!U$25)</f>
        <v>52728274041.344406</v>
      </c>
      <c r="BI183" s="356">
        <f>(AM183*SUMPRODUCT(DC$10:DC$13,DC$28:DC$31)+AX183*SUMPRODUCT(DC$14:DC$23,DC$32:DC$41))*'Projeções - Receitas'!V$23+(AM183*DC$11*'Projeções - Receitas'!V$25)</f>
        <v>58342853367.728264</v>
      </c>
      <c r="BJ183" s="356">
        <f>(AN183*SUMPRODUCT(DD$10:DD$13,DD$28:DD$31)+AY183*SUMPRODUCT(DD$14:DD$23,DD$32:DD$41))*'Projeções - Receitas'!W$23+(AN183*DD$11*'Projeções - Receitas'!W$25)</f>
        <v>64497309622.485649</v>
      </c>
      <c r="BK183" s="356">
        <f>(AO183*SUMPRODUCT(DE$10:DE$13,DE$28:DE$31)+AZ183*SUMPRODUCT(DE$14:DE$23,DE$32:DE$41))*'Projeções - Receitas'!X$23+(AO183*DE$11*'Projeções - Receitas'!X$25)</f>
        <v>71268286672.40509</v>
      </c>
      <c r="BL183" s="356">
        <f>(AP183*SUMPRODUCT(DF$10:DF$13,DF$28:DF$31)+BA183*SUMPRODUCT(DF$14:DF$23,DF$32:DF$41))*'Projeções - Receitas'!Y$23+(AP183*DF$11*'Projeções - Receitas'!Y$25)</f>
        <v>78735536955.741272</v>
      </c>
      <c r="BM183" s="356">
        <f>(AQ183*SUMPRODUCT(DG$10:DG$13,DG$28:DG$31)+BB183*SUMPRODUCT(DG$14:DG$23,DG$32:DG$41))*'Projeções - Receitas'!Z$23+(AQ183*DG$11*'Projeções - Receitas'!Z$25)</f>
        <v>86975343370.205994</v>
      </c>
      <c r="BN183" s="356">
        <f>(AR183*SUMPRODUCT(DH$10:DH$13,DH$28:DH$31)+BC183*SUMPRODUCT(DH$14:DH$23,DH$32:DH$41))*'Projeções - Receitas'!AA$23+(AR183*DH$11*'Projeções - Receitas'!AA$25)</f>
        <v>96063898870.749664</v>
      </c>
      <c r="BO183" s="356">
        <f>(AS183*SUMPRODUCT(DI$10:DI$13,DI$28:DI$31)+BD183*SUMPRODUCT(DI$14:DI$23,DI$32:DI$41))*'Projeções - Receitas'!AB$23+(AS183*DI$11*'Projeções - Receitas'!AB$25)</f>
        <v>106085452061.0598</v>
      </c>
      <c r="BP183" s="356">
        <f>(AT183*SUMPRODUCT(DJ$10:DJ$13,DJ$28:DJ$31)+BE183*SUMPRODUCT(DJ$14:DJ$23,DJ$32:DJ$41))*'Projeções - Receitas'!AC$23+(AT183*DJ$11*'Projeções - Receitas'!AC$25)</f>
        <v>117135113915.79504</v>
      </c>
      <c r="BQ183" s="356">
        <f>(AU183*SUMPRODUCT(DK$10:DK$13,DK$28:DK$31)+BF183*SUMPRODUCT(DK$14:DK$23,DK$32:DK$41))*'Projeções - Receitas'!AD$23+(AU183*DK$11*'Projeções - Receitas'!AD$25)</f>
        <v>151449885925.71552</v>
      </c>
      <c r="BR183" s="357">
        <f>((BG183+'DRE + DCF'!T$12)*(1+'DRE + DCF'!T$15)+'DRE + DCF'!T$18)*(1+'DRE + DCF'!T$25)*'DRE + DCF'!T$33</f>
        <v>36464799806.228493</v>
      </c>
      <c r="BS183" s="357">
        <f>((BH183+'DRE + DCF'!U$12)*(1+'DRE + DCF'!U$15)+'DRE + DCF'!U$18)*(1+'DRE + DCF'!U$25)*'DRE + DCF'!U$33</f>
        <v>27831771685.275837</v>
      </c>
      <c r="BT183" s="357">
        <f>((BI183+'DRE + DCF'!V$12)*(1+'DRE + DCF'!V$15)+'DRE + DCF'!V$18)*(1+'DRE + DCF'!V$25)*'DRE + DCF'!V$33</f>
        <v>30884124115.749634</v>
      </c>
      <c r="BU183" s="357">
        <f>((BJ183+'DRE + DCF'!W$12)*(1+'DRE + DCF'!W$15)+'DRE + DCF'!W$18)*(1+'DRE + DCF'!W$25)*'DRE + DCF'!W$33</f>
        <v>34197256356.790581</v>
      </c>
      <c r="BV183" s="357">
        <f>((BK183+'DRE + DCF'!X$12)*(1+'DRE + DCF'!X$15)+'DRE + DCF'!X$18)*(1+'DRE + DCF'!X$25)*'DRE + DCF'!X$33</f>
        <v>37820135379.877602</v>
      </c>
      <c r="BW183" s="357">
        <f>((BL183+'DRE + DCF'!Y$12)*(1+'DRE + DCF'!Y$15)+'DRE + DCF'!Y$18)*(1+'DRE + DCF'!Y$25)*'DRE + DCF'!Y$33</f>
        <v>41803451023.100365</v>
      </c>
      <c r="BX183" s="357">
        <f>((BM183+'DRE + DCF'!Z$12)*(1+'DRE + DCF'!Z$15)+'DRE + DCF'!Z$18)*(1+'DRE + DCF'!Z$25)*'DRE + DCF'!Z$33</f>
        <v>46195784720.629951</v>
      </c>
      <c r="BY183" s="357">
        <f>((BN183+'DRE + DCF'!AA$12)*(1+'DRE + DCF'!AA$15)+'DRE + DCF'!AA$18)*(1+'DRE + DCF'!AA$25)*'DRE + DCF'!AA$33</f>
        <v>51041969724.0998</v>
      </c>
      <c r="BZ183" s="357">
        <f>((BO183+'DRE + DCF'!AB$12)*(1+'DRE + DCF'!AB$15)+'DRE + DCF'!AB$18)*(1+'DRE + DCF'!AB$25)*'DRE + DCF'!AB$33</f>
        <v>56390846812.457253</v>
      </c>
      <c r="CA183" s="357">
        <f>((BP183+'DRE + DCF'!AC$12)*(1+'DRE + DCF'!AC$15)+'DRE + DCF'!AC$18)*(1+'DRE + DCF'!AC$25)*'DRE + DCF'!AC$33</f>
        <v>62298091467.192886</v>
      </c>
      <c r="CB183" s="357">
        <f>((BQ183+'DRE + DCF'!AD$12)*(1+'DRE + DCF'!AD$15)+'DRE + DCF'!AD$18)*(1+'DRE + DCF'!AD$25)*'DRE + DCF'!AD$33</f>
        <v>80406375563.236008</v>
      </c>
      <c r="CC183" s="357">
        <f>BR183*(1-DA$47)+('DRE + DCF'!N$53*10^6)</f>
        <v>200872368987.45676</v>
      </c>
      <c r="CD183" s="357">
        <f>BS183*(1-DB$47)+('DRE + DCF'!T$53*10^6)</f>
        <v>202029003569.47845</v>
      </c>
      <c r="CE183" s="357">
        <f>BT183*(1-DC$47)+('DRE + DCF'!U$53*10^6)</f>
        <v>221158810915.36902</v>
      </c>
      <c r="CF183" s="357">
        <f>BU183*(1-DD$47)+('DRE + DCF'!V$53*10^6)</f>
        <v>242339562427.81363</v>
      </c>
      <c r="CG183" s="357">
        <f>BV183*(1-DE$47)+('DRE + DCF'!W$53*10^6)</f>
        <v>265763083797.86847</v>
      </c>
      <c r="CH183" s="357">
        <f>BW183*(1-DF$47)+('DRE + DCF'!X$53*10^6)</f>
        <v>291652461917.18646</v>
      </c>
      <c r="CI183" s="357">
        <f>BX183*(1-DG$47)+('DRE + DCF'!Y$53*10^6)</f>
        <v>320260811051.94415</v>
      </c>
      <c r="CJ183" s="357">
        <f>BY183*(1-DH$47)+('DRE + DCF'!Z$53*10^6)</f>
        <v>351868980603.75592</v>
      </c>
      <c r="CK183" s="357">
        <f>BZ183*(1-DI$47)+('DRE + DCF'!AA$53*10^6)</f>
        <v>386787954672.68915</v>
      </c>
      <c r="CL183" s="357">
        <f>CA183*(1-DJ$47)+('DRE + DCF'!AB$53*10^6)</f>
        <v>425363039781.72949</v>
      </c>
      <c r="CM183" s="357">
        <f>CB183*(1-DK$47)+('DRE + DCF'!AC$53*10^6)</f>
        <v>474926180708.61456</v>
      </c>
      <c r="CN183" s="357">
        <f t="shared" si="142"/>
        <v>1165162931716.9829</v>
      </c>
      <c r="CO183" s="357">
        <f t="shared" si="143"/>
        <v>1237432024915.4402</v>
      </c>
      <c r="CP183" s="357">
        <f t="shared" si="144"/>
        <v>1181090904750.1465</v>
      </c>
      <c r="CQ183" s="357">
        <f t="shared" si="145"/>
        <v>1322821813320.1643</v>
      </c>
      <c r="CR183" s="357">
        <f t="shared" si="146"/>
        <v>1481560430918.5842</v>
      </c>
      <c r="CS183" s="357">
        <f t="shared" si="147"/>
        <v>1659347682628.8142</v>
      </c>
      <c r="CT183" s="357">
        <f t="shared" si="148"/>
        <v>1858469404544.2722</v>
      </c>
      <c r="CU183" s="357">
        <f t="shared" si="149"/>
        <v>2081485733089.585</v>
      </c>
      <c r="CV183" s="357">
        <f t="shared" si="150"/>
        <v>2331264021060.3354</v>
      </c>
      <c r="CW183" s="357">
        <f t="shared" si="151"/>
        <v>2611015703587.5762</v>
      </c>
      <c r="CX183" s="358">
        <f t="shared" si="152"/>
        <v>2924337588018.0859</v>
      </c>
    </row>
    <row r="184" spans="4:102" ht="30" customHeight="1" x14ac:dyDescent="0.25">
      <c r="D184" s="355">
        <f t="shared" si="110"/>
        <v>1.5141335598216121E-2</v>
      </c>
      <c r="E184" s="64">
        <f t="shared" si="111"/>
        <v>6.0092362249850317E-3</v>
      </c>
      <c r="F184" s="64">
        <f t="shared" si="112"/>
        <v>2.9984204214838772E-2</v>
      </c>
      <c r="G184" s="64">
        <f t="shared" si="113"/>
        <v>2.5935288916110244E-2</v>
      </c>
      <c r="H184" s="64">
        <f t="shared" si="114"/>
        <v>2.2118503866068923E-2</v>
      </c>
      <c r="I184" s="64">
        <f t="shared" si="115"/>
        <v>1.850285090871745E-2</v>
      </c>
      <c r="J184" s="64">
        <f t="shared" si="116"/>
        <v>1.5066031794470719E-2</v>
      </c>
      <c r="K184" s="64">
        <f t="shared" si="117"/>
        <v>1.1789415503662637E-2</v>
      </c>
      <c r="L184" s="64">
        <f t="shared" si="118"/>
        <v>8.6571182892720977E-3</v>
      </c>
      <c r="M184" s="64">
        <f t="shared" si="119"/>
        <v>5.6559250957724239E-3</v>
      </c>
      <c r="N184" s="64">
        <f t="shared" si="120"/>
        <v>5.1508779892122936E-3</v>
      </c>
      <c r="O184" s="64">
        <f t="shared" si="109"/>
        <v>8.6500000000000063E-2</v>
      </c>
      <c r="P184" s="64">
        <f t="shared" si="109"/>
        <v>8.6500000000000063E-2</v>
      </c>
      <c r="Q184" s="64">
        <f t="shared" si="154"/>
        <v>8.6500000000000063E-2</v>
      </c>
      <c r="R184" s="64">
        <f t="shared" si="155"/>
        <v>8.6500000000000063E-2</v>
      </c>
      <c r="S184" s="64">
        <f t="shared" si="156"/>
        <v>8.6500000000000063E-2</v>
      </c>
      <c r="T184" s="64">
        <f t="shared" si="157"/>
        <v>8.6500000000000063E-2</v>
      </c>
      <c r="U184" s="64">
        <f t="shared" si="158"/>
        <v>8.6500000000000063E-2</v>
      </c>
      <c r="V184" s="64">
        <f t="shared" si="159"/>
        <v>8.6500000000000063E-2</v>
      </c>
      <c r="W184" s="64">
        <f t="shared" si="160"/>
        <v>8.6500000000000063E-2</v>
      </c>
      <c r="X184" s="64">
        <f t="shared" si="161"/>
        <v>8.6500000000000063E-2</v>
      </c>
      <c r="Y184" s="64">
        <f t="shared" si="162"/>
        <v>8.6500000000000063E-2</v>
      </c>
      <c r="Z184" s="64">
        <f t="shared" si="121"/>
        <v>0.17232881384002338</v>
      </c>
      <c r="AA184" s="64">
        <f t="shared" si="153"/>
        <v>0.16319671446679229</v>
      </c>
      <c r="AB184" s="64">
        <f t="shared" si="122"/>
        <v>0.18717168245664603</v>
      </c>
      <c r="AC184" s="64">
        <f t="shared" si="123"/>
        <v>0.1831227671579175</v>
      </c>
      <c r="AD184" s="64">
        <f t="shared" si="124"/>
        <v>0.17930598210787618</v>
      </c>
      <c r="AE184" s="64">
        <f t="shared" si="125"/>
        <v>0.17569032915052471</v>
      </c>
      <c r="AF184" s="64">
        <f t="shared" si="126"/>
        <v>0.17225351003627798</v>
      </c>
      <c r="AG184" s="64">
        <f t="shared" si="127"/>
        <v>0.1689768937454699</v>
      </c>
      <c r="AH184" s="64">
        <f t="shared" si="128"/>
        <v>0.16584459653107936</v>
      </c>
      <c r="AI184" s="64">
        <f t="shared" si="129"/>
        <v>0.16284340333757968</v>
      </c>
      <c r="AJ184" s="64">
        <f t="shared" si="130"/>
        <v>0.16233835623101955</v>
      </c>
      <c r="AK184" s="356">
        <f>(1+O184)*'Projeções - Receitas'!N$34</f>
        <v>2002617592851.0037</v>
      </c>
      <c r="AL184" s="356">
        <f>(1+P184)*'Projeções - Receitas'!T$34</f>
        <v>2110061937666.1306</v>
      </c>
      <c r="AM184" s="356">
        <f>(1+Q184)*'Projeções - Receitas'!U$34</f>
        <v>2363269370186.0664</v>
      </c>
      <c r="AN184" s="356">
        <f>(1+R184)*'Projeções - Receitas'!V$34</f>
        <v>2646861694608.3945</v>
      </c>
      <c r="AO184" s="356">
        <f>(1+S184)*'Projeções - Receitas'!W$34</f>
        <v>2964485097961.4023</v>
      </c>
      <c r="AP184" s="356">
        <f>(1+T184)*'Projeções - Receitas'!X$34</f>
        <v>3320223309716.771</v>
      </c>
      <c r="AQ184" s="356">
        <f>(1+U184)*'Projeções - Receitas'!Y$34</f>
        <v>3718650106882.7837</v>
      </c>
      <c r="AR184" s="356">
        <f>(1+V184)*'Projeções - Receitas'!Z$34</f>
        <v>4164888119708.7183</v>
      </c>
      <c r="AS184" s="356">
        <f>(1+W184)*'Projeções - Receitas'!AA$34</f>
        <v>4664674694073.7646</v>
      </c>
      <c r="AT184" s="356">
        <f>(1+X184)*'Projeções - Receitas'!AB$34</f>
        <v>5224435657362.6172</v>
      </c>
      <c r="AU184" s="356">
        <f>(1+Y184)*'Projeções - Receitas'!AC$34</f>
        <v>5851367936246.1328</v>
      </c>
      <c r="AV184" s="357">
        <f t="shared" si="131"/>
        <v>1757599237165.4495</v>
      </c>
      <c r="AW184" s="357">
        <f t="shared" si="132"/>
        <v>1851897868695.9771</v>
      </c>
      <c r="AX184" s="357">
        <f t="shared" si="133"/>
        <v>2074125612939.4944</v>
      </c>
      <c r="AY184" s="357">
        <f t="shared" si="134"/>
        <v>2323020686492.2339</v>
      </c>
      <c r="AZ184" s="357">
        <f t="shared" si="135"/>
        <v>2601783168871.3022</v>
      </c>
      <c r="BA184" s="357">
        <f t="shared" si="136"/>
        <v>2913997149135.8589</v>
      </c>
      <c r="BB184" s="357">
        <f t="shared" si="137"/>
        <v>3263676807032.1621</v>
      </c>
      <c r="BC184" s="357">
        <f t="shared" si="138"/>
        <v>3655318023876.022</v>
      </c>
      <c r="BD184" s="357">
        <f t="shared" si="139"/>
        <v>4093956186741.1445</v>
      </c>
      <c r="BE184" s="357">
        <f t="shared" si="140"/>
        <v>4585230929150.083</v>
      </c>
      <c r="BF184" s="357">
        <f t="shared" si="141"/>
        <v>5135458640648.0938</v>
      </c>
      <c r="BG184" s="356">
        <f>(AK184*SUMPRODUCT(DA$10:DA$13,DA$28:DA$31)+AV184*SUMPRODUCT(DA$14:DA$23,DA$32:DA$41))*'Projeções - Receitas'!T$23+(AK184*DA$11*'Projeções - Receitas'!T$25)</f>
        <v>65456026717.518303</v>
      </c>
      <c r="BH184" s="356">
        <f>(AL184*SUMPRODUCT(DB$10:DB$13,DB$28:DB$31)+AW184*SUMPRODUCT(DB$14:DB$23,DB$32:DB$41))*'Projeções - Receitas'!U$23+(AL184*DB$11*'Projeções - Receitas'!U$25)</f>
        <v>52752550410.608353</v>
      </c>
      <c r="BI184" s="356">
        <f>(AM184*SUMPRODUCT(DC$10:DC$13,DC$28:DC$31)+AX184*SUMPRODUCT(DC$14:DC$23,DC$32:DC$41))*'Projeções - Receitas'!V$23+(AM184*DC$11*'Projeções - Receitas'!V$25)</f>
        <v>58369714718.265915</v>
      </c>
      <c r="BJ184" s="356">
        <f>(AN184*SUMPRODUCT(DD$10:DD$13,DD$28:DD$31)+AY184*SUMPRODUCT(DD$14:DD$23,DD$32:DD$41))*'Projeções - Receitas'!W$23+(AN184*DD$11*'Projeções - Receitas'!W$25)</f>
        <v>64527004516.418655</v>
      </c>
      <c r="BK184" s="356">
        <f>(AO184*SUMPRODUCT(DE$10:DE$13,DE$28:DE$31)+AZ184*SUMPRODUCT(DE$14:DE$23,DE$32:DE$41))*'Projeções - Receitas'!X$23+(AO184*DE$11*'Projeções - Receitas'!X$25)</f>
        <v>71301098959.086624</v>
      </c>
      <c r="BL184" s="356">
        <f>(AP184*SUMPRODUCT(DF$10:DF$13,DF$28:DF$31)+BA184*SUMPRODUCT(DF$14:DF$23,DF$32:DF$41))*'Projeções - Receitas'!Y$23+(AP184*DF$11*'Projeções - Receitas'!Y$25)</f>
        <v>78771787202.95845</v>
      </c>
      <c r="BM184" s="356">
        <f>(AQ184*SUMPRODUCT(DG$10:DG$13,DG$28:DG$31)+BB184*SUMPRODUCT(DG$14:DG$23,DG$32:DG$41))*'Projeções - Receitas'!Z$23+(AQ184*DG$11*'Projeções - Receitas'!Z$25)</f>
        <v>87015387266.785217</v>
      </c>
      <c r="BN184" s="356">
        <f>(AR184*SUMPRODUCT(DH$10:DH$13,DH$28:DH$31)+BC184*SUMPRODUCT(DH$14:DH$23,DH$32:DH$41))*'Projeções - Receitas'!AA$23+(AR184*DH$11*'Projeções - Receitas'!AA$25)</f>
        <v>96108127185.146851</v>
      </c>
      <c r="BO184" s="356">
        <f>(AS184*SUMPRODUCT(DI$10:DI$13,DI$28:DI$31)+BD184*SUMPRODUCT(DI$14:DI$23,DI$32:DI$41))*'Projeções - Receitas'!AB$23+(AS184*DI$11*'Projeções - Receitas'!AB$25)</f>
        <v>106134294350.22238</v>
      </c>
      <c r="BP184" s="356">
        <f>(AT184*SUMPRODUCT(DJ$10:DJ$13,DJ$28:DJ$31)+BE184*SUMPRODUCT(DJ$14:DJ$23,DJ$32:DJ$41))*'Projeções - Receitas'!AC$23+(AT184*DJ$11*'Projeções - Receitas'!AC$25)</f>
        <v>117189043526.25366</v>
      </c>
      <c r="BQ184" s="356">
        <f>(AU184*SUMPRODUCT(DK$10:DK$13,DK$28:DK$31)+BF184*SUMPRODUCT(DK$14:DK$23,DK$32:DK$41))*'Projeções - Receitas'!AD$23+(AU184*DK$11*'Projeções - Receitas'!AD$25)</f>
        <v>151519614234.15277</v>
      </c>
      <c r="BR184" s="357">
        <f>((BG184+'DRE + DCF'!T$12)*(1+'DRE + DCF'!T$15)+'DRE + DCF'!T$18)*(1+'DRE + DCF'!T$25)*'DRE + DCF'!T$33</f>
        <v>36483246442.132042</v>
      </c>
      <c r="BS184" s="357">
        <f>((BH184+'DRE + DCF'!U$12)*(1+'DRE + DCF'!U$15)+'DRE + DCF'!U$18)*(1+'DRE + DCF'!U$25)*'DRE + DCF'!U$33</f>
        <v>27846461216.561127</v>
      </c>
      <c r="BT184" s="357">
        <f>((BI184+'DRE + DCF'!V$12)*(1+'DRE + DCF'!V$15)+'DRE + DCF'!V$18)*(1+'DRE + DCF'!V$25)*'DRE + DCF'!V$33</f>
        <v>30900359353.454811</v>
      </c>
      <c r="BU184" s="357">
        <f>((BJ184+'DRE + DCF'!W$12)*(1+'DRE + DCF'!W$15)+'DRE + DCF'!W$18)*(1+'DRE + DCF'!W$25)*'DRE + DCF'!W$33</f>
        <v>34215183811.254509</v>
      </c>
      <c r="BV184" s="357">
        <f>((BK184+'DRE + DCF'!X$12)*(1+'DRE + DCF'!X$15)+'DRE + DCF'!X$18)*(1+'DRE + DCF'!X$25)*'DRE + DCF'!X$33</f>
        <v>37839922328.540764</v>
      </c>
      <c r="BW184" s="357">
        <f>((BL184+'DRE + DCF'!Y$12)*(1+'DRE + DCF'!Y$15)+'DRE + DCF'!Y$18)*(1+'DRE + DCF'!Y$25)*'DRE + DCF'!Y$33</f>
        <v>41825286275.609673</v>
      </c>
      <c r="BX184" s="357">
        <f>((BM184+'DRE + DCF'!Z$12)*(1+'DRE + DCF'!Z$15)+'DRE + DCF'!Z$18)*(1+'DRE + DCF'!Z$25)*'DRE + DCF'!Z$33</f>
        <v>46219877556.8395</v>
      </c>
      <c r="BY184" s="357">
        <f>((BN184+'DRE + DCF'!AA$12)*(1+'DRE + DCF'!AA$15)+'DRE + DCF'!AA$18)*(1+'DRE + DCF'!AA$25)*'DRE + DCF'!AA$33</f>
        <v>51068549772.664978</v>
      </c>
      <c r="BZ184" s="357">
        <f>((BO184+'DRE + DCF'!AB$12)*(1+'DRE + DCF'!AB$15)+'DRE + DCF'!AB$18)*(1+'DRE + DCF'!AB$25)*'DRE + DCF'!AB$33</f>
        <v>56420166180.808357</v>
      </c>
      <c r="CA184" s="357">
        <f>((BP184+'DRE + DCF'!AC$12)*(1+'DRE + DCF'!AC$15)+'DRE + DCF'!AC$18)*(1+'DRE + DCF'!AC$25)*'DRE + DCF'!AC$33</f>
        <v>62330427633.588646</v>
      </c>
      <c r="CB184" s="357">
        <f>((BQ184+'DRE + DCF'!AD$12)*(1+'DRE + DCF'!AD$15)+'DRE + DCF'!AD$18)*(1+'DRE + DCF'!AD$25)*'DRE + DCF'!AD$33</f>
        <v>80447284776.453751</v>
      </c>
      <c r="CC184" s="357">
        <f>BR184*(1-DA$47)+('DRE + DCF'!N$53*10^6)</f>
        <v>200883591232.1358</v>
      </c>
      <c r="CD184" s="357">
        <f>BS184*(1-DB$47)+('DRE + DCF'!T$53*10^6)</f>
        <v>202037817288.24963</v>
      </c>
      <c r="CE184" s="357">
        <f>BT184*(1-DC$47)+('DRE + DCF'!U$53*10^6)</f>
        <v>221168552057.99213</v>
      </c>
      <c r="CF184" s="357">
        <f>BU184*(1-DD$47)+('DRE + DCF'!V$53*10^6)</f>
        <v>242350318900.492</v>
      </c>
      <c r="CG184" s="357">
        <f>BV184*(1-DE$47)+('DRE + DCF'!W$53*10^6)</f>
        <v>265774955967.06638</v>
      </c>
      <c r="CH184" s="357">
        <f>BW184*(1-DF$47)+('DRE + DCF'!X$53*10^6)</f>
        <v>291665563068.69202</v>
      </c>
      <c r="CI184" s="357">
        <f>BX184*(1-DG$47)+('DRE + DCF'!Y$53*10^6)</f>
        <v>320275266753.66986</v>
      </c>
      <c r="CJ184" s="357">
        <f>BY184*(1-DH$47)+('DRE + DCF'!Z$53*10^6)</f>
        <v>351884928632.89502</v>
      </c>
      <c r="CK184" s="357">
        <f>BZ184*(1-DI$47)+('DRE + DCF'!AA$53*10^6)</f>
        <v>386805546293.69977</v>
      </c>
      <c r="CL184" s="357">
        <f>CA184*(1-DJ$47)+('DRE + DCF'!AB$53*10^6)</f>
        <v>425382441481.56696</v>
      </c>
      <c r="CM184" s="357">
        <f>CB184*(1-DK$47)+('DRE + DCF'!AC$53*10^6)</f>
        <v>474950726236.54523</v>
      </c>
      <c r="CN184" s="357">
        <f t="shared" si="142"/>
        <v>1165699378738.9521</v>
      </c>
      <c r="CO184" s="357">
        <f t="shared" si="143"/>
        <v>1238001745000.5762</v>
      </c>
      <c r="CP184" s="357">
        <f t="shared" si="144"/>
        <v>1181634685093.0332</v>
      </c>
      <c r="CQ184" s="357">
        <f t="shared" si="145"/>
        <v>1323430847304.1973</v>
      </c>
      <c r="CR184" s="357">
        <f t="shared" si="146"/>
        <v>1482242548980.7012</v>
      </c>
      <c r="CS184" s="357">
        <f t="shared" si="147"/>
        <v>1660111654858.3855</v>
      </c>
      <c r="CT184" s="357">
        <f t="shared" si="148"/>
        <v>1859325053441.3918</v>
      </c>
      <c r="CU184" s="357">
        <f t="shared" si="149"/>
        <v>2082444059854.3591</v>
      </c>
      <c r="CV184" s="357">
        <f t="shared" si="150"/>
        <v>2332337347036.8823</v>
      </c>
      <c r="CW184" s="357">
        <f t="shared" si="151"/>
        <v>2612217828681.3086</v>
      </c>
      <c r="CX184" s="358">
        <f t="shared" si="152"/>
        <v>2925683968123.0664</v>
      </c>
    </row>
    <row r="185" spans="4:102" ht="30" customHeight="1" x14ac:dyDescent="0.25">
      <c r="D185" s="355">
        <f t="shared" si="110"/>
        <v>1.5071690134999566E-2</v>
      </c>
      <c r="E185" s="64">
        <f t="shared" si="111"/>
        <v>5.9412847747367381E-3</v>
      </c>
      <c r="F185" s="64">
        <f t="shared" si="112"/>
        <v>2.9906348678020195E-2</v>
      </c>
      <c r="G185" s="64">
        <f t="shared" si="113"/>
        <v>2.585917979191002E-2</v>
      </c>
      <c r="H185" s="64">
        <f t="shared" si="114"/>
        <v>2.2044032328641605E-2</v>
      </c>
      <c r="I185" s="64">
        <f t="shared" si="115"/>
        <v>1.8429924688960736E-2</v>
      </c>
      <c r="J185" s="64">
        <f t="shared" si="116"/>
        <v>1.4994569476861119E-2</v>
      </c>
      <c r="K185" s="64">
        <f t="shared" si="117"/>
        <v>1.1719344041854179E-2</v>
      </c>
      <c r="L185" s="64">
        <f t="shared" si="118"/>
        <v>8.588371842548681E-3</v>
      </c>
      <c r="M185" s="64">
        <f t="shared" si="119"/>
        <v>5.58844400020303E-3</v>
      </c>
      <c r="N185" s="64">
        <f t="shared" si="120"/>
        <v>5.084591144837225E-3</v>
      </c>
      <c r="O185" s="64">
        <f t="shared" si="109"/>
        <v>8.7000000000000063E-2</v>
      </c>
      <c r="P185" s="64">
        <f t="shared" si="109"/>
        <v>8.7000000000000063E-2</v>
      </c>
      <c r="Q185" s="64">
        <f t="shared" si="154"/>
        <v>8.7000000000000063E-2</v>
      </c>
      <c r="R185" s="64">
        <f t="shared" si="155"/>
        <v>8.7000000000000063E-2</v>
      </c>
      <c r="S185" s="64">
        <f t="shared" si="156"/>
        <v>8.7000000000000063E-2</v>
      </c>
      <c r="T185" s="64">
        <f t="shared" si="157"/>
        <v>8.7000000000000063E-2</v>
      </c>
      <c r="U185" s="64">
        <f t="shared" si="158"/>
        <v>8.7000000000000063E-2</v>
      </c>
      <c r="V185" s="64">
        <f t="shared" si="159"/>
        <v>8.7000000000000063E-2</v>
      </c>
      <c r="W185" s="64">
        <f t="shared" si="160"/>
        <v>8.7000000000000063E-2</v>
      </c>
      <c r="X185" s="64">
        <f t="shared" si="161"/>
        <v>8.7000000000000063E-2</v>
      </c>
      <c r="Y185" s="64">
        <f t="shared" si="162"/>
        <v>8.7000000000000063E-2</v>
      </c>
      <c r="Z185" s="64">
        <f t="shared" si="121"/>
        <v>0.17225916837680683</v>
      </c>
      <c r="AA185" s="64">
        <f t="shared" si="153"/>
        <v>0.163128763016544</v>
      </c>
      <c r="AB185" s="64">
        <f t="shared" si="122"/>
        <v>0.18709382691982746</v>
      </c>
      <c r="AC185" s="64">
        <f t="shared" si="123"/>
        <v>0.18304665803371728</v>
      </c>
      <c r="AD185" s="64">
        <f t="shared" si="124"/>
        <v>0.17923151057044887</v>
      </c>
      <c r="AE185" s="64">
        <f t="shared" si="125"/>
        <v>0.175617402930768</v>
      </c>
      <c r="AF185" s="64">
        <f t="shared" si="126"/>
        <v>0.17218204771866838</v>
      </c>
      <c r="AG185" s="64">
        <f t="shared" si="127"/>
        <v>0.16890682228366144</v>
      </c>
      <c r="AH185" s="64">
        <f t="shared" si="128"/>
        <v>0.16577585008435594</v>
      </c>
      <c r="AI185" s="64">
        <f t="shared" si="129"/>
        <v>0.16277592224201029</v>
      </c>
      <c r="AJ185" s="64">
        <f t="shared" si="130"/>
        <v>0.16227206938664449</v>
      </c>
      <c r="AK185" s="356">
        <f>(1+O185)*'Projeções - Receitas'!N$34</f>
        <v>2003539184012.0027</v>
      </c>
      <c r="AL185" s="356">
        <f>(1+P185)*'Projeções - Receitas'!T$34</f>
        <v>2111032973992.7141</v>
      </c>
      <c r="AM185" s="356">
        <f>(1+Q185)*'Projeções - Receitas'!U$34</f>
        <v>2364356930871.8398</v>
      </c>
      <c r="AN185" s="356">
        <f>(1+R185)*'Projeções - Receitas'!V$34</f>
        <v>2648079762576.4609</v>
      </c>
      <c r="AO185" s="356">
        <f>(1+S185)*'Projeções - Receitas'!W$34</f>
        <v>2965849334085.6367</v>
      </c>
      <c r="AP185" s="356">
        <f>(1+T185)*'Projeções - Receitas'!X$34</f>
        <v>3321751254175.9131</v>
      </c>
      <c r="AQ185" s="356">
        <f>(1+U185)*'Projeções - Receitas'!Y$34</f>
        <v>3720361404677.0229</v>
      </c>
      <c r="AR185" s="356">
        <f>(1+V185)*'Projeções - Receitas'!Z$34</f>
        <v>4166804773238.2666</v>
      </c>
      <c r="AS185" s="356">
        <f>(1+W185)*'Projeções - Receitas'!AA$34</f>
        <v>4666821346026.8594</v>
      </c>
      <c r="AT185" s="356">
        <f>(1+X185)*'Projeções - Receitas'!AB$34</f>
        <v>5226839907550.083</v>
      </c>
      <c r="AU185" s="356">
        <f>(1+Y185)*'Projeções - Receitas'!AC$34</f>
        <v>5854060696456.0938</v>
      </c>
      <c r="AV185" s="357">
        <f t="shared" si="131"/>
        <v>1758408072525.3967</v>
      </c>
      <c r="AW185" s="357">
        <f t="shared" si="132"/>
        <v>1852750099652.5789</v>
      </c>
      <c r="AX185" s="357">
        <f t="shared" si="133"/>
        <v>2075080111610.8882</v>
      </c>
      <c r="AY185" s="357">
        <f t="shared" si="134"/>
        <v>2324089725004.1953</v>
      </c>
      <c r="AZ185" s="357">
        <f t="shared" si="135"/>
        <v>2602980492004.6992</v>
      </c>
      <c r="BA185" s="357">
        <f t="shared" si="136"/>
        <v>2915338151045.2627</v>
      </c>
      <c r="BB185" s="357">
        <f t="shared" si="137"/>
        <v>3265178729170.6948</v>
      </c>
      <c r="BC185" s="357">
        <f t="shared" si="138"/>
        <v>3657000176671.1787</v>
      </c>
      <c r="BD185" s="357">
        <f t="shared" si="139"/>
        <v>4095840197871.7207</v>
      </c>
      <c r="BE185" s="357">
        <f t="shared" si="140"/>
        <v>4587341021616.3281</v>
      </c>
      <c r="BF185" s="357">
        <f t="shared" si="141"/>
        <v>5137821944210.2881</v>
      </c>
      <c r="BG185" s="356">
        <f>(AK185*SUMPRODUCT(DA$10:DA$13,DA$28:DA$31)+AV185*SUMPRODUCT(DA$14:DA$23,DA$32:DA$41))*'Projeções - Receitas'!T$23+(AK185*DA$11*'Projeções - Receitas'!T$25)</f>
        <v>65486149141.226311</v>
      </c>
      <c r="BH185" s="356">
        <f>(AL185*SUMPRODUCT(DB$10:DB$13,DB$28:DB$31)+AW185*SUMPRODUCT(DB$14:DB$23,DB$32:DB$41))*'Projeções - Receitas'!U$23+(AL185*DB$11*'Projeções - Receitas'!U$25)</f>
        <v>52776826779.87233</v>
      </c>
      <c r="BI185" s="356">
        <f>(AM185*SUMPRODUCT(DC$10:DC$13,DC$28:DC$31)+AX185*SUMPRODUCT(DC$14:DC$23,DC$32:DC$41))*'Projeções - Receitas'!V$23+(AM185*DC$11*'Projeções - Receitas'!V$25)</f>
        <v>58396576068.803528</v>
      </c>
      <c r="BJ185" s="356">
        <f>(AN185*SUMPRODUCT(DD$10:DD$13,DD$28:DD$31)+AY185*SUMPRODUCT(DD$14:DD$23,DD$32:DD$41))*'Projeções - Receitas'!W$23+(AN185*DD$11*'Projeções - Receitas'!W$25)</f>
        <v>64556699410.351646</v>
      </c>
      <c r="BK185" s="356">
        <f>(AO185*SUMPRODUCT(DE$10:DE$13,DE$28:DE$31)+AZ185*SUMPRODUCT(DE$14:DE$23,DE$32:DE$41))*'Projeções - Receitas'!X$23+(AO185*DE$11*'Projeções - Receitas'!X$25)</f>
        <v>71333911245.768158</v>
      </c>
      <c r="BL185" s="356">
        <f>(AP185*SUMPRODUCT(DF$10:DF$13,DF$28:DF$31)+BA185*SUMPRODUCT(DF$14:DF$23,DF$32:DF$41))*'Projeções - Receitas'!Y$23+(AP185*DF$11*'Projeções - Receitas'!Y$25)</f>
        <v>78808037450.175629</v>
      </c>
      <c r="BM185" s="356">
        <f>(AQ185*SUMPRODUCT(DG$10:DG$13,DG$28:DG$31)+BB185*SUMPRODUCT(DG$14:DG$23,DG$32:DG$41))*'Projeções - Receitas'!Z$23+(AQ185*DG$11*'Projeções - Receitas'!Z$25)</f>
        <v>87055431163.364502</v>
      </c>
      <c r="BN185" s="356">
        <f>(AR185*SUMPRODUCT(DH$10:DH$13,DH$28:DH$31)+BC185*SUMPRODUCT(DH$14:DH$23,DH$32:DH$41))*'Projeções - Receitas'!AA$23+(AR185*DH$11*'Projeções - Receitas'!AA$25)</f>
        <v>96152355499.544037</v>
      </c>
      <c r="BO185" s="356">
        <f>(AS185*SUMPRODUCT(DI$10:DI$13,DI$28:DI$31)+BD185*SUMPRODUCT(DI$14:DI$23,DI$32:DI$41))*'Projeções - Receitas'!AB$23+(AS185*DI$11*'Projeções - Receitas'!AB$25)</f>
        <v>106183136639.38496</v>
      </c>
      <c r="BP185" s="356">
        <f>(AT185*SUMPRODUCT(DJ$10:DJ$13,DJ$28:DJ$31)+BE185*SUMPRODUCT(DJ$14:DJ$23,DJ$32:DJ$41))*'Projeções - Receitas'!AC$23+(AT185*DJ$11*'Projeções - Receitas'!AC$25)</f>
        <v>117242973136.71207</v>
      </c>
      <c r="BQ185" s="356">
        <f>(AU185*SUMPRODUCT(DK$10:DK$13,DK$28:DK$31)+BF185*SUMPRODUCT(DK$14:DK$23,DK$32:DK$41))*'Projeções - Receitas'!AD$23+(AU185*DK$11*'Projeções - Receitas'!AD$25)</f>
        <v>151589342542.58994</v>
      </c>
      <c r="BR185" s="357">
        <f>((BG185+'DRE + DCF'!T$12)*(1+'DRE + DCF'!T$15)+'DRE + DCF'!T$18)*(1+'DRE + DCF'!T$25)*'DRE + DCF'!T$33</f>
        <v>36501693078.035576</v>
      </c>
      <c r="BS185" s="357">
        <f>((BH185+'DRE + DCF'!U$12)*(1+'DRE + DCF'!U$15)+'DRE + DCF'!U$18)*(1+'DRE + DCF'!U$25)*'DRE + DCF'!U$33</f>
        <v>27861150747.846447</v>
      </c>
      <c r="BT185" s="357">
        <f>((BI185+'DRE + DCF'!V$12)*(1+'DRE + DCF'!V$15)+'DRE + DCF'!V$18)*(1+'DRE + DCF'!V$25)*'DRE + DCF'!V$33</f>
        <v>30916594591.15995</v>
      </c>
      <c r="BU185" s="357">
        <f>((BJ185+'DRE + DCF'!W$12)*(1+'DRE + DCF'!W$15)+'DRE + DCF'!W$18)*(1+'DRE + DCF'!W$25)*'DRE + DCF'!W$33</f>
        <v>34233111265.71843</v>
      </c>
      <c r="BV185" s="357">
        <f>((BK185+'DRE + DCF'!X$12)*(1+'DRE + DCF'!X$15)+'DRE + DCF'!X$18)*(1+'DRE + DCF'!X$25)*'DRE + DCF'!X$33</f>
        <v>37859709277.203896</v>
      </c>
      <c r="BW185" s="357">
        <f>((BL185+'DRE + DCF'!Y$12)*(1+'DRE + DCF'!Y$15)+'DRE + DCF'!Y$18)*(1+'DRE + DCF'!Y$25)*'DRE + DCF'!Y$33</f>
        <v>41847121528.118958</v>
      </c>
      <c r="BX185" s="357">
        <f>((BM185+'DRE + DCF'!Z$12)*(1+'DRE + DCF'!Z$15)+'DRE + DCF'!Z$18)*(1+'DRE + DCF'!Z$25)*'DRE + DCF'!Z$33</f>
        <v>46243970393.04911</v>
      </c>
      <c r="BY185" s="357">
        <f>((BN185+'DRE + DCF'!AA$12)*(1+'DRE + DCF'!AA$15)+'DRE + DCF'!AA$18)*(1+'DRE + DCF'!AA$25)*'DRE + DCF'!AA$33</f>
        <v>51095129821.23011</v>
      </c>
      <c r="BZ185" s="357">
        <f>((BO185+'DRE + DCF'!AB$12)*(1+'DRE + DCF'!AB$15)+'DRE + DCF'!AB$18)*(1+'DRE + DCF'!AB$25)*'DRE + DCF'!AB$33</f>
        <v>56449485549.159492</v>
      </c>
      <c r="CA185" s="357">
        <f>((BP185+'DRE + DCF'!AC$12)*(1+'DRE + DCF'!AC$15)+'DRE + DCF'!AC$18)*(1+'DRE + DCF'!AC$25)*'DRE + DCF'!AC$33</f>
        <v>62362763799.984291</v>
      </c>
      <c r="CB185" s="357">
        <f>((BQ185+'DRE + DCF'!AD$12)*(1+'DRE + DCF'!AD$15)+'DRE + DCF'!AD$18)*(1+'DRE + DCF'!AD$25)*'DRE + DCF'!AD$33</f>
        <v>80488193989.671432</v>
      </c>
      <c r="CC185" s="357">
        <f>BR185*(1-DA$47)+('DRE + DCF'!N$53*10^6)</f>
        <v>200894813476.81485</v>
      </c>
      <c r="CD185" s="357">
        <f>BS185*(1-DB$47)+('DRE + DCF'!T$53*10^6)</f>
        <v>202046631007.02081</v>
      </c>
      <c r="CE185" s="357">
        <f>BT185*(1-DC$47)+('DRE + DCF'!U$53*10^6)</f>
        <v>221178293200.61523</v>
      </c>
      <c r="CF185" s="357">
        <f>BU185*(1-DD$47)+('DRE + DCF'!V$53*10^6)</f>
        <v>242361075373.17035</v>
      </c>
      <c r="CG185" s="357">
        <f>BV185*(1-DE$47)+('DRE + DCF'!W$53*10^6)</f>
        <v>265786828136.26425</v>
      </c>
      <c r="CH185" s="357">
        <f>BW185*(1-DF$47)+('DRE + DCF'!X$53*10^6)</f>
        <v>291678664220.19763</v>
      </c>
      <c r="CI185" s="357">
        <f>BX185*(1-DG$47)+('DRE + DCF'!Y$53*10^6)</f>
        <v>320289722455.39563</v>
      </c>
      <c r="CJ185" s="357">
        <f>BY185*(1-DH$47)+('DRE + DCF'!Z$53*10^6)</f>
        <v>351900876662.03406</v>
      </c>
      <c r="CK185" s="357">
        <f>BZ185*(1-DI$47)+('DRE + DCF'!AA$53*10^6)</f>
        <v>386823137914.71045</v>
      </c>
      <c r="CL185" s="357">
        <f>CA185*(1-DJ$47)+('DRE + DCF'!AB$53*10^6)</f>
        <v>425401843181.4043</v>
      </c>
      <c r="CM185" s="357">
        <f>CB185*(1-DK$47)+('DRE + DCF'!AC$53*10^6)</f>
        <v>474975271764.47583</v>
      </c>
      <c r="CN185" s="357">
        <f t="shared" si="142"/>
        <v>1166235825760.9211</v>
      </c>
      <c r="CO185" s="357">
        <f t="shared" si="143"/>
        <v>1238571465085.7119</v>
      </c>
      <c r="CP185" s="357">
        <f t="shared" si="144"/>
        <v>1182178465435.9199</v>
      </c>
      <c r="CQ185" s="357">
        <f t="shared" si="145"/>
        <v>1324039881288.2305</v>
      </c>
      <c r="CR185" s="357">
        <f t="shared" si="146"/>
        <v>1482924667042.8184</v>
      </c>
      <c r="CS185" s="357">
        <f t="shared" si="147"/>
        <v>1660875627087.9565</v>
      </c>
      <c r="CT185" s="357">
        <f t="shared" si="148"/>
        <v>1860180702338.5115</v>
      </c>
      <c r="CU185" s="357">
        <f t="shared" si="149"/>
        <v>2083402386619.1333</v>
      </c>
      <c r="CV185" s="357">
        <f t="shared" si="150"/>
        <v>2333410673013.4297</v>
      </c>
      <c r="CW185" s="357">
        <f t="shared" si="151"/>
        <v>2613419953775.0415</v>
      </c>
      <c r="CX185" s="358">
        <f t="shared" si="152"/>
        <v>2927030348228.0469</v>
      </c>
    </row>
    <row r="186" spans="4:102" ht="30" customHeight="1" x14ac:dyDescent="0.25">
      <c r="D186" s="355">
        <f t="shared" si="110"/>
        <v>1.500210871358823E-2</v>
      </c>
      <c r="E186" s="64">
        <f t="shared" si="111"/>
        <v>5.8733958085805671E-3</v>
      </c>
      <c r="F186" s="64">
        <f t="shared" si="112"/>
        <v>2.9828564732499813E-2</v>
      </c>
      <c r="G186" s="64">
        <f t="shared" si="113"/>
        <v>2.5783140653111353E-2</v>
      </c>
      <c r="H186" s="64">
        <f t="shared" si="114"/>
        <v>2.1969629270788937E-2</v>
      </c>
      <c r="I186" s="64">
        <f t="shared" si="115"/>
        <v>1.8357065527796812E-2</v>
      </c>
      <c r="J186" s="64">
        <f t="shared" si="116"/>
        <v>1.4923172871727425E-2</v>
      </c>
      <c r="K186" s="64">
        <f t="shared" si="117"/>
        <v>1.1649337013573846E-2</v>
      </c>
      <c r="L186" s="64">
        <f t="shared" si="118"/>
        <v>8.5196886109487058E-3</v>
      </c>
      <c r="M186" s="64">
        <f t="shared" si="119"/>
        <v>5.5210249562158142E-3</v>
      </c>
      <c r="N186" s="64">
        <f t="shared" si="120"/>
        <v>5.0183652538823009E-3</v>
      </c>
      <c r="O186" s="64">
        <f t="shared" si="109"/>
        <v>8.7500000000000064E-2</v>
      </c>
      <c r="P186" s="64">
        <f t="shared" si="109"/>
        <v>8.7500000000000064E-2</v>
      </c>
      <c r="Q186" s="64">
        <f t="shared" si="154"/>
        <v>8.7500000000000064E-2</v>
      </c>
      <c r="R186" s="64">
        <f t="shared" si="155"/>
        <v>8.7500000000000064E-2</v>
      </c>
      <c r="S186" s="64">
        <f t="shared" si="156"/>
        <v>8.7500000000000064E-2</v>
      </c>
      <c r="T186" s="64">
        <f t="shared" si="157"/>
        <v>8.7500000000000064E-2</v>
      </c>
      <c r="U186" s="64">
        <f t="shared" si="158"/>
        <v>8.7500000000000064E-2</v>
      </c>
      <c r="V186" s="64">
        <f t="shared" si="159"/>
        <v>8.7500000000000064E-2</v>
      </c>
      <c r="W186" s="64">
        <f t="shared" si="160"/>
        <v>8.7500000000000064E-2</v>
      </c>
      <c r="X186" s="64">
        <f t="shared" si="161"/>
        <v>8.7500000000000064E-2</v>
      </c>
      <c r="Y186" s="64">
        <f t="shared" si="162"/>
        <v>8.7500000000000064E-2</v>
      </c>
      <c r="Z186" s="64">
        <f t="shared" si="121"/>
        <v>0.17218958695539549</v>
      </c>
      <c r="AA186" s="64">
        <f t="shared" si="153"/>
        <v>0.16306087405038783</v>
      </c>
      <c r="AB186" s="64">
        <f t="shared" si="122"/>
        <v>0.18701604297430707</v>
      </c>
      <c r="AC186" s="64">
        <f t="shared" si="123"/>
        <v>0.18297061889491861</v>
      </c>
      <c r="AD186" s="64">
        <f t="shared" si="124"/>
        <v>0.1791571075125962</v>
      </c>
      <c r="AE186" s="64">
        <f t="shared" si="125"/>
        <v>0.17554454376960407</v>
      </c>
      <c r="AF186" s="64">
        <f t="shared" si="126"/>
        <v>0.17211065111353469</v>
      </c>
      <c r="AG186" s="64">
        <f t="shared" si="127"/>
        <v>0.16883681525538111</v>
      </c>
      <c r="AH186" s="64">
        <f t="shared" si="128"/>
        <v>0.16570716685275597</v>
      </c>
      <c r="AI186" s="64">
        <f t="shared" si="129"/>
        <v>0.16270850319802307</v>
      </c>
      <c r="AJ186" s="64">
        <f t="shared" si="130"/>
        <v>0.16220584349568956</v>
      </c>
      <c r="AK186" s="356">
        <f>(1+O186)*'Projeções - Receitas'!N$34</f>
        <v>2004460775173.002</v>
      </c>
      <c r="AL186" s="356">
        <f>(1+P186)*'Projeções - Receitas'!T$34</f>
        <v>2112004010319.2981</v>
      </c>
      <c r="AM186" s="356">
        <f>(1+Q186)*'Projeções - Receitas'!U$34</f>
        <v>2365444491557.6138</v>
      </c>
      <c r="AN186" s="356">
        <f>(1+R186)*'Projeções - Receitas'!V$34</f>
        <v>2649297830544.5278</v>
      </c>
      <c r="AO186" s="356">
        <f>(1+S186)*'Projeções - Receitas'!W$34</f>
        <v>2967213570209.8716</v>
      </c>
      <c r="AP186" s="356">
        <f>(1+T186)*'Projeções - Receitas'!X$34</f>
        <v>3323279198635.0562</v>
      </c>
      <c r="AQ186" s="356">
        <f>(1+U186)*'Projeções - Receitas'!Y$34</f>
        <v>3722072702471.2632</v>
      </c>
      <c r="AR186" s="356">
        <f>(1+V186)*'Projeções - Receitas'!Z$34</f>
        <v>4168721426767.8154</v>
      </c>
      <c r="AS186" s="356">
        <f>(1+W186)*'Projeções - Receitas'!AA$34</f>
        <v>4668967997979.9541</v>
      </c>
      <c r="AT186" s="356">
        <f>(1+X186)*'Projeções - Receitas'!AB$34</f>
        <v>5229244157737.5488</v>
      </c>
      <c r="AU186" s="356">
        <f>(1+Y186)*'Projeções - Receitas'!AC$34</f>
        <v>5856753456666.0557</v>
      </c>
      <c r="AV186" s="357">
        <f t="shared" si="131"/>
        <v>1759216907885.3442</v>
      </c>
      <c r="AW186" s="357">
        <f t="shared" si="132"/>
        <v>1853602330609.1812</v>
      </c>
      <c r="AX186" s="357">
        <f t="shared" si="133"/>
        <v>2076034610282.2827</v>
      </c>
      <c r="AY186" s="357">
        <f t="shared" si="134"/>
        <v>2325158763516.1572</v>
      </c>
      <c r="AZ186" s="357">
        <f t="shared" si="135"/>
        <v>2604177815138.0962</v>
      </c>
      <c r="BA186" s="357">
        <f t="shared" si="136"/>
        <v>2916679152954.668</v>
      </c>
      <c r="BB186" s="357">
        <f t="shared" si="137"/>
        <v>3266680651309.228</v>
      </c>
      <c r="BC186" s="357">
        <f t="shared" si="138"/>
        <v>3658682329466.3359</v>
      </c>
      <c r="BD186" s="357">
        <f t="shared" si="139"/>
        <v>4097724209002.2969</v>
      </c>
      <c r="BE186" s="357">
        <f t="shared" si="140"/>
        <v>4589451114082.5732</v>
      </c>
      <c r="BF186" s="357">
        <f t="shared" si="141"/>
        <v>5140185247772.4824</v>
      </c>
      <c r="BG186" s="356">
        <f>(AK186*SUMPRODUCT(DA$10:DA$13,DA$28:DA$31)+AV186*SUMPRODUCT(DA$14:DA$23,DA$32:DA$41))*'Projeções - Receitas'!T$23+(AK186*DA$11*'Projeções - Receitas'!T$25)</f>
        <v>65516271564.934319</v>
      </c>
      <c r="BH186" s="356">
        <f>(AL186*SUMPRODUCT(DB$10:DB$13,DB$28:DB$31)+AW186*SUMPRODUCT(DB$14:DB$23,DB$32:DB$41))*'Projeções - Receitas'!U$23+(AL186*DB$11*'Projeções - Receitas'!U$25)</f>
        <v>52801103149.136337</v>
      </c>
      <c r="BI186" s="356">
        <f>(AM186*SUMPRODUCT(DC$10:DC$13,DC$28:DC$31)+AX186*SUMPRODUCT(DC$14:DC$23,DC$32:DC$41))*'Projeções - Receitas'!V$23+(AM186*DC$11*'Projeções - Receitas'!V$25)</f>
        <v>58423437419.341148</v>
      </c>
      <c r="BJ186" s="356">
        <f>(AN186*SUMPRODUCT(DD$10:DD$13,DD$28:DD$31)+AY186*SUMPRODUCT(DD$14:DD$23,DD$32:DD$41))*'Projeções - Receitas'!W$23+(AN186*DD$11*'Projeções - Receitas'!W$25)</f>
        <v>64586394304.284698</v>
      </c>
      <c r="BK186" s="356">
        <f>(AO186*SUMPRODUCT(DE$10:DE$13,DE$28:DE$31)+AZ186*SUMPRODUCT(DE$14:DE$23,DE$32:DE$41))*'Projeções - Receitas'!X$23+(AO186*DE$11*'Projeções - Receitas'!X$25)</f>
        <v>71366723532.449799</v>
      </c>
      <c r="BL186" s="356">
        <f>(AP186*SUMPRODUCT(DF$10:DF$13,DF$28:DF$31)+BA186*SUMPRODUCT(DF$14:DF$23,DF$32:DF$41))*'Projeções - Receitas'!Y$23+(AP186*DF$11*'Projeções - Receitas'!Y$25)</f>
        <v>78844287697.392822</v>
      </c>
      <c r="BM186" s="356">
        <f>(AQ186*SUMPRODUCT(DG$10:DG$13,DG$28:DG$31)+BB186*SUMPRODUCT(DG$14:DG$23,DG$32:DG$41))*'Projeções - Receitas'!Z$23+(AQ186*DG$11*'Projeções - Receitas'!Z$25)</f>
        <v>87095475059.943817</v>
      </c>
      <c r="BN186" s="356">
        <f>(AR186*SUMPRODUCT(DH$10:DH$13,DH$28:DH$31)+BC186*SUMPRODUCT(DH$14:DH$23,DH$32:DH$41))*'Projeções - Receitas'!AA$23+(AR186*DH$11*'Projeções - Receitas'!AA$25)</f>
        <v>96196583813.941315</v>
      </c>
      <c r="BO186" s="356">
        <f>(AS186*SUMPRODUCT(DI$10:DI$13,DI$28:DI$31)+BD186*SUMPRODUCT(DI$14:DI$23,DI$32:DI$41))*'Projeções - Receitas'!AB$23+(AS186*DI$11*'Projeções - Receitas'!AB$25)</f>
        <v>106231978928.54753</v>
      </c>
      <c r="BP186" s="356">
        <f>(AT186*SUMPRODUCT(DJ$10:DJ$13,DJ$28:DJ$31)+BE186*SUMPRODUCT(DJ$14:DJ$23,DJ$32:DJ$41))*'Projeções - Receitas'!AC$23+(AT186*DJ$11*'Projeções - Receitas'!AC$25)</f>
        <v>117296902747.17055</v>
      </c>
      <c r="BQ186" s="356">
        <f>(AU186*SUMPRODUCT(DK$10:DK$13,DK$28:DK$31)+BF186*SUMPRODUCT(DK$14:DK$23,DK$32:DK$41))*'Projeções - Receitas'!AD$23+(AU186*DK$11*'Projeções - Receitas'!AD$25)</f>
        <v>151659070851.02734</v>
      </c>
      <c r="BR186" s="357">
        <f>((BG186+'DRE + DCF'!T$12)*(1+'DRE + DCF'!T$15)+'DRE + DCF'!T$18)*(1+'DRE + DCF'!T$25)*'DRE + DCF'!T$33</f>
        <v>36520139713.939125</v>
      </c>
      <c r="BS186" s="357">
        <f>((BH186+'DRE + DCF'!U$12)*(1+'DRE + DCF'!U$15)+'DRE + DCF'!U$18)*(1+'DRE + DCF'!U$25)*'DRE + DCF'!U$33</f>
        <v>27875840279.131779</v>
      </c>
      <c r="BT186" s="357">
        <f>((BI186+'DRE + DCF'!V$12)*(1+'DRE + DCF'!V$15)+'DRE + DCF'!V$18)*(1+'DRE + DCF'!V$25)*'DRE + DCF'!V$33</f>
        <v>30932829828.865097</v>
      </c>
      <c r="BU186" s="357">
        <f>((BJ186+'DRE + DCF'!W$12)*(1+'DRE + DCF'!W$15)+'DRE + DCF'!W$18)*(1+'DRE + DCF'!W$25)*'DRE + DCF'!W$33</f>
        <v>34251038720.182384</v>
      </c>
      <c r="BV186" s="357">
        <f>((BK186+'DRE + DCF'!X$12)*(1+'DRE + DCF'!X$15)+'DRE + DCF'!X$18)*(1+'DRE + DCF'!X$25)*'DRE + DCF'!X$33</f>
        <v>37879496225.867111</v>
      </c>
      <c r="BW186" s="357">
        <f>((BL186+'DRE + DCF'!Y$12)*(1+'DRE + DCF'!Y$15)+'DRE + DCF'!Y$18)*(1+'DRE + DCF'!Y$25)*'DRE + DCF'!Y$33</f>
        <v>41868956780.628265</v>
      </c>
      <c r="BX186" s="357">
        <f>((BM186+'DRE + DCF'!Z$12)*(1+'DRE + DCF'!Z$15)+'DRE + DCF'!Z$18)*(1+'DRE + DCF'!Z$25)*'DRE + DCF'!Z$33</f>
        <v>46268063229.258743</v>
      </c>
      <c r="BY186" s="357">
        <f>((BN186+'DRE + DCF'!AA$12)*(1+'DRE + DCF'!AA$15)+'DRE + DCF'!AA$18)*(1+'DRE + DCF'!AA$25)*'DRE + DCF'!AA$33</f>
        <v>51121709869.795303</v>
      </c>
      <c r="BZ186" s="357">
        <f>((BO186+'DRE + DCF'!AB$12)*(1+'DRE + DCF'!AB$15)+'DRE + DCF'!AB$18)*(1+'DRE + DCF'!AB$25)*'DRE + DCF'!AB$33</f>
        <v>56478804917.510582</v>
      </c>
      <c r="CA186" s="357">
        <f>((BP186+'DRE + DCF'!AC$12)*(1+'DRE + DCF'!AC$15)+'DRE + DCF'!AC$18)*(1+'DRE + DCF'!AC$25)*'DRE + DCF'!AC$33</f>
        <v>62395099966.379959</v>
      </c>
      <c r="CB186" s="357">
        <f>((BQ186+'DRE + DCF'!AD$12)*(1+'DRE + DCF'!AD$15)+'DRE + DCF'!AD$18)*(1+'DRE + DCF'!AD$25)*'DRE + DCF'!AD$33</f>
        <v>80529103202.889282</v>
      </c>
      <c r="CC186" s="357">
        <f>BR186*(1-DA$47)+('DRE + DCF'!N$53*10^6)</f>
        <v>200906035721.49393</v>
      </c>
      <c r="CD186" s="357">
        <f>BS186*(1-DB$47)+('DRE + DCF'!T$53*10^6)</f>
        <v>202055444725.79202</v>
      </c>
      <c r="CE186" s="357">
        <f>BT186*(1-DC$47)+('DRE + DCF'!U$53*10^6)</f>
        <v>221188034343.23831</v>
      </c>
      <c r="CF186" s="357">
        <f>BU186*(1-DD$47)+('DRE + DCF'!V$53*10^6)</f>
        <v>242371831845.84872</v>
      </c>
      <c r="CG186" s="357">
        <f>BV186*(1-DE$47)+('DRE + DCF'!W$53*10^6)</f>
        <v>265798700305.46219</v>
      </c>
      <c r="CH186" s="357">
        <f>BW186*(1-DF$47)+('DRE + DCF'!X$53*10^6)</f>
        <v>291691765371.70319</v>
      </c>
      <c r="CI186" s="357">
        <f>BX186*(1-DG$47)+('DRE + DCF'!Y$53*10^6)</f>
        <v>320304178157.1214</v>
      </c>
      <c r="CJ186" s="357">
        <f>BY186*(1-DH$47)+('DRE + DCF'!Z$53*10^6)</f>
        <v>351916824691.17322</v>
      </c>
      <c r="CK186" s="357">
        <f>BZ186*(1-DI$47)+('DRE + DCF'!AA$53*10^6)</f>
        <v>386840729535.72113</v>
      </c>
      <c r="CL186" s="357">
        <f>CA186*(1-DJ$47)+('DRE + DCF'!AB$53*10^6)</f>
        <v>425421244881.2417</v>
      </c>
      <c r="CM186" s="357">
        <f>CB186*(1-DK$47)+('DRE + DCF'!AC$53*10^6)</f>
        <v>474999817292.40656</v>
      </c>
      <c r="CN186" s="357">
        <f t="shared" si="142"/>
        <v>1166772272782.8904</v>
      </c>
      <c r="CO186" s="357">
        <f t="shared" si="143"/>
        <v>1239141185170.8484</v>
      </c>
      <c r="CP186" s="357">
        <f t="shared" si="144"/>
        <v>1182722245778.8069</v>
      </c>
      <c r="CQ186" s="357">
        <f t="shared" si="145"/>
        <v>1324648915272.2639</v>
      </c>
      <c r="CR186" s="357">
        <f t="shared" si="146"/>
        <v>1483606785104.9358</v>
      </c>
      <c r="CS186" s="357">
        <f t="shared" si="147"/>
        <v>1661639599317.5281</v>
      </c>
      <c r="CT186" s="357">
        <f t="shared" si="148"/>
        <v>1861036351235.6316</v>
      </c>
      <c r="CU186" s="357">
        <f t="shared" si="149"/>
        <v>2084360713383.9077</v>
      </c>
      <c r="CV186" s="357">
        <f t="shared" si="150"/>
        <v>2334483998989.9771</v>
      </c>
      <c r="CW186" s="357">
        <f t="shared" si="151"/>
        <v>2614622078868.7744</v>
      </c>
      <c r="CX186" s="358">
        <f t="shared" si="152"/>
        <v>2928376728333.0278</v>
      </c>
    </row>
    <row r="187" spans="4:102" ht="30" customHeight="1" x14ac:dyDescent="0.25">
      <c r="D187" s="355">
        <f t="shared" si="110"/>
        <v>1.4932591245689214E-2</v>
      </c>
      <c r="E187" s="64">
        <f t="shared" si="111"/>
        <v>5.8055692403713444E-3</v>
      </c>
      <c r="F187" s="64">
        <f t="shared" si="112"/>
        <v>2.9750852279576384E-2</v>
      </c>
      <c r="G187" s="64">
        <f t="shared" si="113"/>
        <v>2.5707171403227008E-2</v>
      </c>
      <c r="H187" s="64">
        <f t="shared" si="114"/>
        <v>2.1895294598099746E-2</v>
      </c>
      <c r="I187" s="64">
        <f t="shared" si="115"/>
        <v>1.8284273332773743E-2</v>
      </c>
      <c r="J187" s="64">
        <f t="shared" si="116"/>
        <v>1.4851841888473494E-2</v>
      </c>
      <c r="K187" s="64">
        <f t="shared" si="117"/>
        <v>1.157939432998864E-2</v>
      </c>
      <c r="L187" s="64">
        <f t="shared" si="118"/>
        <v>8.4510685073189706E-3</v>
      </c>
      <c r="M187" s="64">
        <f t="shared" si="119"/>
        <v>5.453667878261681E-3</v>
      </c>
      <c r="N187" s="64">
        <f t="shared" si="120"/>
        <v>4.9522002323124092E-3</v>
      </c>
      <c r="O187" s="64">
        <f t="shared" si="109"/>
        <v>8.8000000000000064E-2</v>
      </c>
      <c r="P187" s="64">
        <f t="shared" si="109"/>
        <v>8.8000000000000064E-2</v>
      </c>
      <c r="Q187" s="64">
        <f t="shared" si="154"/>
        <v>8.8000000000000064E-2</v>
      </c>
      <c r="R187" s="64">
        <f t="shared" si="155"/>
        <v>8.8000000000000064E-2</v>
      </c>
      <c r="S187" s="64">
        <f t="shared" si="156"/>
        <v>8.8000000000000064E-2</v>
      </c>
      <c r="T187" s="64">
        <f t="shared" si="157"/>
        <v>8.8000000000000064E-2</v>
      </c>
      <c r="U187" s="64">
        <f t="shared" si="158"/>
        <v>8.8000000000000064E-2</v>
      </c>
      <c r="V187" s="64">
        <f t="shared" si="159"/>
        <v>8.8000000000000064E-2</v>
      </c>
      <c r="W187" s="64">
        <f t="shared" si="160"/>
        <v>8.8000000000000064E-2</v>
      </c>
      <c r="X187" s="64">
        <f t="shared" si="161"/>
        <v>8.8000000000000064E-2</v>
      </c>
      <c r="Y187" s="64">
        <f t="shared" si="162"/>
        <v>8.8000000000000064E-2</v>
      </c>
      <c r="Z187" s="64">
        <f t="shared" si="121"/>
        <v>0.17212006948749647</v>
      </c>
      <c r="AA187" s="64">
        <f t="shared" si="153"/>
        <v>0.1629930474821786</v>
      </c>
      <c r="AB187" s="64">
        <f t="shared" si="122"/>
        <v>0.18693833052138364</v>
      </c>
      <c r="AC187" s="64">
        <f t="shared" si="123"/>
        <v>0.18289464964503427</v>
      </c>
      <c r="AD187" s="64">
        <f t="shared" si="124"/>
        <v>0.17908277283990701</v>
      </c>
      <c r="AE187" s="64">
        <f t="shared" si="125"/>
        <v>0.175471751574581</v>
      </c>
      <c r="AF187" s="64">
        <f t="shared" si="126"/>
        <v>0.17203932013028075</v>
      </c>
      <c r="AG187" s="64">
        <f t="shared" si="127"/>
        <v>0.1687668725717959</v>
      </c>
      <c r="AH187" s="64">
        <f t="shared" si="128"/>
        <v>0.16563854674912623</v>
      </c>
      <c r="AI187" s="64">
        <f t="shared" si="129"/>
        <v>0.16264114612006894</v>
      </c>
      <c r="AJ187" s="64">
        <f t="shared" si="130"/>
        <v>0.16213967847411967</v>
      </c>
      <c r="AK187" s="356">
        <f>(1+O187)*'Projeções - Receitas'!N$34</f>
        <v>2005382366334.001</v>
      </c>
      <c r="AL187" s="356">
        <f>(1+P187)*'Projeções - Receitas'!T$34</f>
        <v>2112975046645.8816</v>
      </c>
      <c r="AM187" s="356">
        <f>(1+Q187)*'Projeções - Receitas'!U$34</f>
        <v>2366532052243.3877</v>
      </c>
      <c r="AN187" s="356">
        <f>(1+R187)*'Projeções - Receitas'!V$34</f>
        <v>2650515898512.5942</v>
      </c>
      <c r="AO187" s="356">
        <f>(1+S187)*'Projeções - Receitas'!W$34</f>
        <v>2968577806334.106</v>
      </c>
      <c r="AP187" s="356">
        <f>(1+T187)*'Projeções - Receitas'!X$34</f>
        <v>3324807143094.1987</v>
      </c>
      <c r="AQ187" s="356">
        <f>(1+U187)*'Projeções - Receitas'!Y$34</f>
        <v>3723784000265.5029</v>
      </c>
      <c r="AR187" s="356">
        <f>(1+V187)*'Projeções - Receitas'!Z$34</f>
        <v>4170638080297.3638</v>
      </c>
      <c r="AS187" s="356">
        <f>(1+W187)*'Projeções - Receitas'!AA$34</f>
        <v>4671114649933.0479</v>
      </c>
      <c r="AT187" s="356">
        <f>(1+X187)*'Projeções - Receitas'!AB$34</f>
        <v>5231648407925.0146</v>
      </c>
      <c r="AU187" s="356">
        <f>(1+Y187)*'Projeções - Receitas'!AC$34</f>
        <v>5859446216876.0176</v>
      </c>
      <c r="AV187" s="357">
        <f t="shared" si="131"/>
        <v>1760025743245.2915</v>
      </c>
      <c r="AW187" s="357">
        <f t="shared" si="132"/>
        <v>1854454561565.783</v>
      </c>
      <c r="AX187" s="357">
        <f t="shared" si="133"/>
        <v>2076989108953.6772</v>
      </c>
      <c r="AY187" s="357">
        <f t="shared" si="134"/>
        <v>2326227802028.1187</v>
      </c>
      <c r="AZ187" s="357">
        <f t="shared" si="135"/>
        <v>2605375138271.4932</v>
      </c>
      <c r="BA187" s="357">
        <f t="shared" si="136"/>
        <v>2918020154864.0723</v>
      </c>
      <c r="BB187" s="357">
        <f t="shared" si="137"/>
        <v>3268182573447.7612</v>
      </c>
      <c r="BC187" s="357">
        <f t="shared" si="138"/>
        <v>3660364482261.4932</v>
      </c>
      <c r="BD187" s="357">
        <f t="shared" si="139"/>
        <v>4099608220132.8726</v>
      </c>
      <c r="BE187" s="357">
        <f t="shared" si="140"/>
        <v>4591561206548.8184</v>
      </c>
      <c r="BF187" s="357">
        <f t="shared" si="141"/>
        <v>5142548551334.6777</v>
      </c>
      <c r="BG187" s="356">
        <f>(AK187*SUMPRODUCT(DA$10:DA$13,DA$28:DA$31)+AV187*SUMPRODUCT(DA$14:DA$23,DA$32:DA$41))*'Projeções - Receitas'!T$23+(AK187*DA$11*'Projeções - Receitas'!T$25)</f>
        <v>65546393988.642326</v>
      </c>
      <c r="BH187" s="356">
        <f>(AL187*SUMPRODUCT(DB$10:DB$13,DB$28:DB$31)+AW187*SUMPRODUCT(DB$14:DB$23,DB$32:DB$41))*'Projeções - Receitas'!U$23+(AL187*DB$11*'Projeções - Receitas'!U$25)</f>
        <v>52825379518.400314</v>
      </c>
      <c r="BI187" s="356">
        <f>(AM187*SUMPRODUCT(DC$10:DC$13,DC$28:DC$31)+AX187*SUMPRODUCT(DC$14:DC$23,DC$32:DC$41))*'Projeções - Receitas'!V$23+(AM187*DC$11*'Projeções - Receitas'!V$25)</f>
        <v>58450298769.878784</v>
      </c>
      <c r="BJ187" s="356">
        <f>(AN187*SUMPRODUCT(DD$10:DD$13,DD$28:DD$31)+AY187*SUMPRODUCT(DD$14:DD$23,DD$32:DD$41))*'Projeções - Receitas'!W$23+(AN187*DD$11*'Projeções - Receitas'!W$25)</f>
        <v>64616089198.217659</v>
      </c>
      <c r="BK187" s="356">
        <f>(AO187*SUMPRODUCT(DE$10:DE$13,DE$28:DE$31)+AZ187*SUMPRODUCT(DE$14:DE$23,DE$32:DE$41))*'Projeções - Receitas'!X$23+(AO187*DE$11*'Projeções - Receitas'!X$25)</f>
        <v>71399535819.131348</v>
      </c>
      <c r="BL187" s="356">
        <f>(AP187*SUMPRODUCT(DF$10:DF$13,DF$28:DF$31)+BA187*SUMPRODUCT(DF$14:DF$23,DF$32:DF$41))*'Projeções - Receitas'!Y$23+(AP187*DF$11*'Projeções - Receitas'!Y$25)</f>
        <v>78880537944.610046</v>
      </c>
      <c r="BM187" s="356">
        <f>(AQ187*SUMPRODUCT(DG$10:DG$13,DG$28:DG$31)+BB187*SUMPRODUCT(DG$14:DG$23,DG$32:DG$41))*'Projeções - Receitas'!Z$23+(AQ187*DG$11*'Projeções - Receitas'!Z$25)</f>
        <v>87135518956.523102</v>
      </c>
      <c r="BN187" s="356">
        <f>(AR187*SUMPRODUCT(DH$10:DH$13,DH$28:DH$31)+BC187*SUMPRODUCT(DH$14:DH$23,DH$32:DH$41))*'Projeções - Receitas'!AA$23+(AR187*DH$11*'Projeções - Receitas'!AA$25)</f>
        <v>96240812128.338501</v>
      </c>
      <c r="BO187" s="356">
        <f>(AS187*SUMPRODUCT(DI$10:DI$13,DI$28:DI$31)+BD187*SUMPRODUCT(DI$14:DI$23,DI$32:DI$41))*'Projeções - Receitas'!AB$23+(AS187*DI$11*'Projeções - Receitas'!AB$25)</f>
        <v>106280821217.71005</v>
      </c>
      <c r="BP187" s="356">
        <f>(AT187*SUMPRODUCT(DJ$10:DJ$13,DJ$28:DJ$31)+BE187*SUMPRODUCT(DJ$14:DJ$23,DJ$32:DJ$41))*'Projeções - Receitas'!AC$23+(AT187*DJ$11*'Projeções - Receitas'!AC$25)</f>
        <v>117350832357.62903</v>
      </c>
      <c r="BQ187" s="356">
        <f>(AU187*SUMPRODUCT(DK$10:DK$13,DK$28:DK$31)+BF187*SUMPRODUCT(DK$14:DK$23,DK$32:DK$41))*'Projeções - Receitas'!AD$23+(AU187*DK$11*'Projeções - Receitas'!AD$25)</f>
        <v>151728799159.46454</v>
      </c>
      <c r="BR187" s="357">
        <f>((BG187+'DRE + DCF'!T$12)*(1+'DRE + DCF'!T$15)+'DRE + DCF'!T$18)*(1+'DRE + DCF'!T$25)*'DRE + DCF'!T$33</f>
        <v>36538586349.842667</v>
      </c>
      <c r="BS187" s="357">
        <f>((BH187+'DRE + DCF'!U$12)*(1+'DRE + DCF'!U$15)+'DRE + DCF'!U$18)*(1+'DRE + DCF'!U$25)*'DRE + DCF'!U$33</f>
        <v>27890529810.417099</v>
      </c>
      <c r="BT187" s="357">
        <f>((BI187+'DRE + DCF'!V$12)*(1+'DRE + DCF'!V$15)+'DRE + DCF'!V$18)*(1+'DRE + DCF'!V$25)*'DRE + DCF'!V$33</f>
        <v>30949065066.570255</v>
      </c>
      <c r="BU187" s="357">
        <f>((BJ187+'DRE + DCF'!W$12)*(1+'DRE + DCF'!W$15)+'DRE + DCF'!W$18)*(1+'DRE + DCF'!W$25)*'DRE + DCF'!W$33</f>
        <v>34268966174.646297</v>
      </c>
      <c r="BV187" s="357">
        <f>((BK187+'DRE + DCF'!X$12)*(1+'DRE + DCF'!X$15)+'DRE + DCF'!X$18)*(1+'DRE + DCF'!X$25)*'DRE + DCF'!X$33</f>
        <v>37899283174.530273</v>
      </c>
      <c r="BW187" s="357">
        <f>((BL187+'DRE + DCF'!Y$12)*(1+'DRE + DCF'!Y$15)+'DRE + DCF'!Y$18)*(1+'DRE + DCF'!Y$25)*'DRE + DCF'!Y$33</f>
        <v>41890792033.137596</v>
      </c>
      <c r="BX187" s="357">
        <f>((BM187+'DRE + DCF'!Z$12)*(1+'DRE + DCF'!Z$15)+'DRE + DCF'!Z$18)*(1+'DRE + DCF'!Z$25)*'DRE + DCF'!Z$33</f>
        <v>46292156065.468346</v>
      </c>
      <c r="BY187" s="357">
        <f>((BN187+'DRE + DCF'!AA$12)*(1+'DRE + DCF'!AA$15)+'DRE + DCF'!AA$18)*(1+'DRE + DCF'!AA$25)*'DRE + DCF'!AA$33</f>
        <v>51148289918.360481</v>
      </c>
      <c r="BZ187" s="357">
        <f>((BO187+'DRE + DCF'!AB$12)*(1+'DRE + DCF'!AB$15)+'DRE + DCF'!AB$18)*(1+'DRE + DCF'!AB$25)*'DRE + DCF'!AB$33</f>
        <v>56508124285.861649</v>
      </c>
      <c r="CA187" s="357">
        <f>((BP187+'DRE + DCF'!AC$12)*(1+'DRE + DCF'!AC$15)+'DRE + DCF'!AC$18)*(1+'DRE + DCF'!AC$25)*'DRE + DCF'!AC$33</f>
        <v>62427436132.775658</v>
      </c>
      <c r="CB187" s="357">
        <f>((BQ187+'DRE + DCF'!AD$12)*(1+'DRE + DCF'!AD$15)+'DRE + DCF'!AD$18)*(1+'DRE + DCF'!AD$25)*'DRE + DCF'!AD$33</f>
        <v>80570012416.106979</v>
      </c>
      <c r="CC187" s="357">
        <f>BR187*(1-DA$47)+('DRE + DCF'!N$53*10^6)</f>
        <v>200917257966.17297</v>
      </c>
      <c r="CD187" s="357">
        <f>BS187*(1-DB$47)+('DRE + DCF'!T$53*10^6)</f>
        <v>202064258444.56323</v>
      </c>
      <c r="CE187" s="357">
        <f>BT187*(1-DC$47)+('DRE + DCF'!U$53*10^6)</f>
        <v>221197775485.86139</v>
      </c>
      <c r="CF187" s="357">
        <f>BU187*(1-DD$47)+('DRE + DCF'!V$53*10^6)</f>
        <v>242382588318.52707</v>
      </c>
      <c r="CG187" s="357">
        <f>BV187*(1-DE$47)+('DRE + DCF'!W$53*10^6)</f>
        <v>265810572474.6601</v>
      </c>
      <c r="CH187" s="357">
        <f>BW187*(1-DF$47)+('DRE + DCF'!X$53*10^6)</f>
        <v>291704866523.2088</v>
      </c>
      <c r="CI187" s="357">
        <f>BX187*(1-DG$47)+('DRE + DCF'!Y$53*10^6)</f>
        <v>320318633858.84717</v>
      </c>
      <c r="CJ187" s="357">
        <f>BY187*(1-DH$47)+('DRE + DCF'!Z$53*10^6)</f>
        <v>351932772720.31232</v>
      </c>
      <c r="CK187" s="357">
        <f>BZ187*(1-DI$47)+('DRE + DCF'!AA$53*10^6)</f>
        <v>386858321156.73175</v>
      </c>
      <c r="CL187" s="357">
        <f>CA187*(1-DJ$47)+('DRE + DCF'!AB$53*10^6)</f>
        <v>425440646581.07916</v>
      </c>
      <c r="CM187" s="357">
        <f>CB187*(1-DK$47)+('DRE + DCF'!AC$53*10^6)</f>
        <v>475024362820.33716</v>
      </c>
      <c r="CN187" s="357">
        <f t="shared" si="142"/>
        <v>1167308719804.8596</v>
      </c>
      <c r="CO187" s="357">
        <f t="shared" si="143"/>
        <v>1239710905255.9841</v>
      </c>
      <c r="CP187" s="357">
        <f t="shared" si="144"/>
        <v>1183266026121.6938</v>
      </c>
      <c r="CQ187" s="357">
        <f t="shared" si="145"/>
        <v>1325257949256.2971</v>
      </c>
      <c r="CR187" s="357">
        <f t="shared" si="146"/>
        <v>1484288903167.053</v>
      </c>
      <c r="CS187" s="357">
        <f t="shared" si="147"/>
        <v>1662403571547.0994</v>
      </c>
      <c r="CT187" s="357">
        <f t="shared" si="148"/>
        <v>1861892000132.7515</v>
      </c>
      <c r="CU187" s="357">
        <f t="shared" si="149"/>
        <v>2085319040148.6819</v>
      </c>
      <c r="CV187" s="357">
        <f t="shared" si="150"/>
        <v>2335557324966.5239</v>
      </c>
      <c r="CW187" s="357">
        <f t="shared" si="151"/>
        <v>2615824203962.5073</v>
      </c>
      <c r="CX187" s="358">
        <f t="shared" si="152"/>
        <v>2929723108438.0088</v>
      </c>
    </row>
    <row r="188" spans="4:102" ht="30" customHeight="1" x14ac:dyDescent="0.25">
      <c r="D188" s="355">
        <f t="shared" si="110"/>
        <v>1.4863137643171875E-2</v>
      </c>
      <c r="E188" s="64">
        <f t="shared" si="111"/>
        <v>5.7378049841217693E-3</v>
      </c>
      <c r="F188" s="64">
        <f t="shared" si="112"/>
        <v>2.9673211220730134E-2</v>
      </c>
      <c r="G188" s="64">
        <f t="shared" si="113"/>
        <v>2.5631271945947082E-2</v>
      </c>
      <c r="H188" s="64">
        <f t="shared" si="114"/>
        <v>2.182102821633633E-2</v>
      </c>
      <c r="I188" s="64">
        <f t="shared" si="115"/>
        <v>1.8211548011609152E-2</v>
      </c>
      <c r="J188" s="64">
        <f t="shared" si="116"/>
        <v>1.4780576436669524E-2</v>
      </c>
      <c r="K188" s="64">
        <f t="shared" si="117"/>
        <v>1.1509515902428769E-2</v>
      </c>
      <c r="L188" s="64">
        <f t="shared" si="118"/>
        <v>8.3825114446663962E-3</v>
      </c>
      <c r="M188" s="64">
        <f t="shared" si="119"/>
        <v>5.3863726809487422E-3</v>
      </c>
      <c r="N188" s="64">
        <f t="shared" si="120"/>
        <v>4.8860959962469808E-3</v>
      </c>
      <c r="O188" s="64">
        <f t="shared" si="109"/>
        <v>8.8500000000000065E-2</v>
      </c>
      <c r="P188" s="64">
        <f t="shared" si="109"/>
        <v>8.8500000000000065E-2</v>
      </c>
      <c r="Q188" s="64">
        <f t="shared" si="154"/>
        <v>8.8500000000000065E-2</v>
      </c>
      <c r="R188" s="64">
        <f t="shared" si="155"/>
        <v>8.8500000000000065E-2</v>
      </c>
      <c r="S188" s="64">
        <f t="shared" si="156"/>
        <v>8.8500000000000065E-2</v>
      </c>
      <c r="T188" s="64">
        <f t="shared" si="157"/>
        <v>8.8500000000000065E-2</v>
      </c>
      <c r="U188" s="64">
        <f t="shared" si="158"/>
        <v>8.8500000000000065E-2</v>
      </c>
      <c r="V188" s="64">
        <f t="shared" si="159"/>
        <v>8.8500000000000065E-2</v>
      </c>
      <c r="W188" s="64">
        <f t="shared" si="160"/>
        <v>8.8500000000000065E-2</v>
      </c>
      <c r="X188" s="64">
        <f t="shared" si="161"/>
        <v>8.8500000000000065E-2</v>
      </c>
      <c r="Y188" s="64">
        <f t="shared" si="162"/>
        <v>8.8500000000000065E-2</v>
      </c>
      <c r="Z188" s="64">
        <f t="shared" si="121"/>
        <v>0.17205061588497914</v>
      </c>
      <c r="AA188" s="64">
        <f t="shared" si="153"/>
        <v>0.16292528322592903</v>
      </c>
      <c r="AB188" s="64">
        <f t="shared" si="122"/>
        <v>0.18686068946253739</v>
      </c>
      <c r="AC188" s="64">
        <f t="shared" si="123"/>
        <v>0.18281875018775434</v>
      </c>
      <c r="AD188" s="64">
        <f t="shared" si="124"/>
        <v>0.17900850645814359</v>
      </c>
      <c r="AE188" s="64">
        <f t="shared" si="125"/>
        <v>0.17539902625341641</v>
      </c>
      <c r="AF188" s="64">
        <f t="shared" si="126"/>
        <v>0.17196805467847678</v>
      </c>
      <c r="AG188" s="64">
        <f t="shared" si="127"/>
        <v>0.16869699414423603</v>
      </c>
      <c r="AH188" s="64">
        <f t="shared" si="128"/>
        <v>0.16556998968647366</v>
      </c>
      <c r="AI188" s="64">
        <f t="shared" si="129"/>
        <v>0.162573850922756</v>
      </c>
      <c r="AJ188" s="64">
        <f t="shared" si="130"/>
        <v>0.16207357423805424</v>
      </c>
      <c r="AK188" s="356">
        <f>(1+O188)*'Projeções - Receitas'!N$34</f>
        <v>2006303957495</v>
      </c>
      <c r="AL188" s="356">
        <f>(1+P188)*'Projeções - Receitas'!T$34</f>
        <v>2113946082972.4651</v>
      </c>
      <c r="AM188" s="356">
        <f>(1+Q188)*'Projeções - Receitas'!U$34</f>
        <v>2367619612929.1611</v>
      </c>
      <c r="AN188" s="356">
        <f>(1+R188)*'Projeções - Receitas'!V$34</f>
        <v>2651733966480.6606</v>
      </c>
      <c r="AO188" s="356">
        <f>(1+S188)*'Projeções - Receitas'!W$34</f>
        <v>2969942042458.3403</v>
      </c>
      <c r="AP188" s="356">
        <f>(1+T188)*'Projeções - Receitas'!X$34</f>
        <v>3326335087553.3413</v>
      </c>
      <c r="AQ188" s="356">
        <f>(1+U188)*'Projeções - Receitas'!Y$34</f>
        <v>3725495298059.7422</v>
      </c>
      <c r="AR188" s="356">
        <f>(1+V188)*'Projeções - Receitas'!Z$34</f>
        <v>4172554733826.9116</v>
      </c>
      <c r="AS188" s="356">
        <f>(1+W188)*'Projeções - Receitas'!AA$34</f>
        <v>4673261301886.1416</v>
      </c>
      <c r="AT188" s="356">
        <f>(1+X188)*'Projeções - Receitas'!AB$34</f>
        <v>5234052658112.4795</v>
      </c>
      <c r="AU188" s="356">
        <f>(1+Y188)*'Projeções - Receitas'!AC$34</f>
        <v>5862138977085.9785</v>
      </c>
      <c r="AV188" s="357">
        <f t="shared" si="131"/>
        <v>1760834578605.2385</v>
      </c>
      <c r="AW188" s="357">
        <f t="shared" si="132"/>
        <v>1855306792522.3848</v>
      </c>
      <c r="AX188" s="357">
        <f t="shared" si="133"/>
        <v>2077943607625.071</v>
      </c>
      <c r="AY188" s="357">
        <f t="shared" si="134"/>
        <v>2327296840540.0796</v>
      </c>
      <c r="AZ188" s="357">
        <f t="shared" si="135"/>
        <v>2606572461404.8896</v>
      </c>
      <c r="BA188" s="357">
        <f t="shared" si="136"/>
        <v>2919361156773.4766</v>
      </c>
      <c r="BB188" s="357">
        <f t="shared" si="137"/>
        <v>3269684495586.2939</v>
      </c>
      <c r="BC188" s="357">
        <f t="shared" si="138"/>
        <v>3662046635056.6494</v>
      </c>
      <c r="BD188" s="357">
        <f t="shared" si="139"/>
        <v>4101492231263.4478</v>
      </c>
      <c r="BE188" s="357">
        <f t="shared" si="140"/>
        <v>4593671299015.0625</v>
      </c>
      <c r="BF188" s="357">
        <f t="shared" si="141"/>
        <v>5144911854896.8711</v>
      </c>
      <c r="BG188" s="356">
        <f>(AK188*SUMPRODUCT(DA$10:DA$13,DA$28:DA$31)+AV188*SUMPRODUCT(DA$14:DA$23,DA$32:DA$41))*'Projeções - Receitas'!T$23+(AK188*DA$11*'Projeções - Receitas'!T$25)</f>
        <v>65576516412.350433</v>
      </c>
      <c r="BH188" s="356">
        <f>(AL188*SUMPRODUCT(DB$10:DB$13,DB$28:DB$31)+AW188*SUMPRODUCT(DB$14:DB$23,DB$32:DB$41))*'Projeções - Receitas'!U$23+(AL188*DB$11*'Projeções - Receitas'!U$25)</f>
        <v>52849655887.664238</v>
      </c>
      <c r="BI188" s="356">
        <f>(AM188*SUMPRODUCT(DC$10:DC$13,DC$28:DC$31)+AX188*SUMPRODUCT(DC$14:DC$23,DC$32:DC$41))*'Projeções - Receitas'!V$23+(AM188*DC$11*'Projeções - Receitas'!V$25)</f>
        <v>58477160120.416435</v>
      </c>
      <c r="BJ188" s="356">
        <f>(AN188*SUMPRODUCT(DD$10:DD$13,DD$28:DD$31)+AY188*SUMPRODUCT(DD$14:DD$23,DD$32:DD$41))*'Projeções - Receitas'!W$23+(AN188*DD$11*'Projeções - Receitas'!W$25)</f>
        <v>64645784092.150688</v>
      </c>
      <c r="BK188" s="356">
        <f>(AO188*SUMPRODUCT(DE$10:DE$13,DE$28:DE$31)+AZ188*SUMPRODUCT(DE$14:DE$23,DE$32:DE$41))*'Projeções - Receitas'!X$23+(AO188*DE$11*'Projeções - Receitas'!X$25)</f>
        <v>71432348105.812958</v>
      </c>
      <c r="BL188" s="356">
        <f>(AP188*SUMPRODUCT(DF$10:DF$13,DF$28:DF$31)+BA188*SUMPRODUCT(DF$14:DF$23,DF$32:DF$41))*'Projeções - Receitas'!Y$23+(AP188*DF$11*'Projeções - Receitas'!Y$25)</f>
        <v>78916788191.827271</v>
      </c>
      <c r="BM188" s="356">
        <f>(AQ188*SUMPRODUCT(DG$10:DG$13,DG$28:DG$31)+BB188*SUMPRODUCT(DG$14:DG$23,DG$32:DG$41))*'Projeções - Receitas'!Z$23+(AQ188*DG$11*'Projeções - Receitas'!Z$25)</f>
        <v>87175562853.102402</v>
      </c>
      <c r="BN188" s="356">
        <f>(AR188*SUMPRODUCT(DH$10:DH$13,DH$28:DH$31)+BC188*SUMPRODUCT(DH$14:DH$23,DH$32:DH$41))*'Projeções - Receitas'!AA$23+(AR188*DH$11*'Projeções - Receitas'!AA$25)</f>
        <v>96285040442.735687</v>
      </c>
      <c r="BO188" s="356">
        <f>(AS188*SUMPRODUCT(DI$10:DI$13,DI$28:DI$31)+BD188*SUMPRODUCT(DI$14:DI$23,DI$32:DI$41))*'Projeções - Receitas'!AB$23+(AS188*DI$11*'Projeções - Receitas'!AB$25)</f>
        <v>106329663506.87257</v>
      </c>
      <c r="BP188" s="356">
        <f>(AT188*SUMPRODUCT(DJ$10:DJ$13,DJ$28:DJ$31)+BE188*SUMPRODUCT(DJ$14:DJ$23,DJ$32:DJ$41))*'Projeções - Receitas'!AC$23+(AT188*DJ$11*'Projeções - Receitas'!AC$25)</f>
        <v>117404761968.08745</v>
      </c>
      <c r="BQ188" s="356">
        <f>(AU188*SUMPRODUCT(DK$10:DK$13,DK$28:DK$31)+BF188*SUMPRODUCT(DK$14:DK$23,DK$32:DK$41))*'Projeções - Receitas'!AD$23+(AU188*DK$11*'Projeções - Receitas'!AD$25)</f>
        <v>151798527467.90182</v>
      </c>
      <c r="BR188" s="357">
        <f>((BG188+'DRE + DCF'!T$12)*(1+'DRE + DCF'!T$15)+'DRE + DCF'!T$18)*(1+'DRE + DCF'!T$25)*'DRE + DCF'!T$33</f>
        <v>36557032985.746284</v>
      </c>
      <c r="BS188" s="357">
        <f>((BH188+'DRE + DCF'!U$12)*(1+'DRE + DCF'!U$15)+'DRE + DCF'!U$18)*(1+'DRE + DCF'!U$25)*'DRE + DCF'!U$33</f>
        <v>27905219341.702381</v>
      </c>
      <c r="BT188" s="357">
        <f>((BI188+'DRE + DCF'!V$12)*(1+'DRE + DCF'!V$15)+'DRE + DCF'!V$18)*(1+'DRE + DCF'!V$25)*'DRE + DCF'!V$33</f>
        <v>30965300304.275417</v>
      </c>
      <c r="BU188" s="357">
        <f>((BJ188+'DRE + DCF'!W$12)*(1+'DRE + DCF'!W$15)+'DRE + DCF'!W$18)*(1+'DRE + DCF'!W$25)*'DRE + DCF'!W$33</f>
        <v>34286893629.110226</v>
      </c>
      <c r="BV188" s="357">
        <f>((BK188+'DRE + DCF'!X$12)*(1+'DRE + DCF'!X$15)+'DRE + DCF'!X$18)*(1+'DRE + DCF'!X$25)*'DRE + DCF'!X$33</f>
        <v>37919070123.193466</v>
      </c>
      <c r="BW188" s="357">
        <f>((BL188+'DRE + DCF'!Y$12)*(1+'DRE + DCF'!Y$15)+'DRE + DCF'!Y$18)*(1+'DRE + DCF'!Y$25)*'DRE + DCF'!Y$33</f>
        <v>41912627285.646912</v>
      </c>
      <c r="BX188" s="357">
        <f>((BM188+'DRE + DCF'!Z$12)*(1+'DRE + DCF'!Z$15)+'DRE + DCF'!Z$18)*(1+'DRE + DCF'!Z$25)*'DRE + DCF'!Z$33</f>
        <v>46316248901.677963</v>
      </c>
      <c r="BY188" s="357">
        <f>((BN188+'DRE + DCF'!AA$12)*(1+'DRE + DCF'!AA$15)+'DRE + DCF'!AA$18)*(1+'DRE + DCF'!AA$25)*'DRE + DCF'!AA$33</f>
        <v>51174869966.925621</v>
      </c>
      <c r="BZ188" s="357">
        <f>((BO188+'DRE + DCF'!AB$12)*(1+'DRE + DCF'!AB$15)+'DRE + DCF'!AB$18)*(1+'DRE + DCF'!AB$25)*'DRE + DCF'!AB$33</f>
        <v>56537443654.212761</v>
      </c>
      <c r="CA188" s="357">
        <f>((BP188+'DRE + DCF'!AC$12)*(1+'DRE + DCF'!AC$15)+'DRE + DCF'!AC$18)*(1+'DRE + DCF'!AC$25)*'DRE + DCF'!AC$33</f>
        <v>62459772299.17128</v>
      </c>
      <c r="CB188" s="357">
        <f>((BQ188+'DRE + DCF'!AD$12)*(1+'DRE + DCF'!AD$15)+'DRE + DCF'!AD$18)*(1+'DRE + DCF'!AD$25)*'DRE + DCF'!AD$33</f>
        <v>80610921629.324722</v>
      </c>
      <c r="CC188" s="357">
        <f>BR188*(1-DA$47)+('DRE + DCF'!N$53*10^6)</f>
        <v>200928480210.85208</v>
      </c>
      <c r="CD188" s="357">
        <f>BS188*(1-DB$47)+('DRE + DCF'!T$53*10^6)</f>
        <v>202073072163.33438</v>
      </c>
      <c r="CE188" s="357">
        <f>BT188*(1-DC$47)+('DRE + DCF'!U$53*10^6)</f>
        <v>221207516628.4845</v>
      </c>
      <c r="CF188" s="357">
        <f>BU188*(1-DD$47)+('DRE + DCF'!V$53*10^6)</f>
        <v>242393344791.20541</v>
      </c>
      <c r="CG188" s="357">
        <f>BV188*(1-DE$47)+('DRE + DCF'!W$53*10^6)</f>
        <v>265822444643.858</v>
      </c>
      <c r="CH188" s="357">
        <f>BW188*(1-DF$47)+('DRE + DCF'!X$53*10^6)</f>
        <v>291717967674.71436</v>
      </c>
      <c r="CI188" s="357">
        <f>BX188*(1-DG$47)+('DRE + DCF'!Y$53*10^6)</f>
        <v>320333089560.57294</v>
      </c>
      <c r="CJ188" s="357">
        <f>BY188*(1-DH$47)+('DRE + DCF'!Z$53*10^6)</f>
        <v>351948720749.45142</v>
      </c>
      <c r="CK188" s="357">
        <f>BZ188*(1-DI$47)+('DRE + DCF'!AA$53*10^6)</f>
        <v>386875912777.74243</v>
      </c>
      <c r="CL188" s="357">
        <f>CA188*(1-DJ$47)+('DRE + DCF'!AB$53*10^6)</f>
        <v>425460048280.9165</v>
      </c>
      <c r="CM188" s="357">
        <f>CB188*(1-DK$47)+('DRE + DCF'!AC$53*10^6)</f>
        <v>475048908348.26782</v>
      </c>
      <c r="CN188" s="357">
        <f t="shared" si="142"/>
        <v>1167845166826.8286</v>
      </c>
      <c r="CO188" s="357">
        <f t="shared" si="143"/>
        <v>1240280625341.1201</v>
      </c>
      <c r="CP188" s="357">
        <f t="shared" si="144"/>
        <v>1183809806464.5806</v>
      </c>
      <c r="CQ188" s="357">
        <f t="shared" si="145"/>
        <v>1325866983240.3303</v>
      </c>
      <c r="CR188" s="357">
        <f t="shared" si="146"/>
        <v>1484971021229.1702</v>
      </c>
      <c r="CS188" s="357">
        <f t="shared" si="147"/>
        <v>1663167543776.6707</v>
      </c>
      <c r="CT188" s="357">
        <f t="shared" si="148"/>
        <v>1862747649029.8711</v>
      </c>
      <c r="CU188" s="357">
        <f t="shared" si="149"/>
        <v>2086277366913.4558</v>
      </c>
      <c r="CV188" s="357">
        <f t="shared" si="150"/>
        <v>2336630650943.0708</v>
      </c>
      <c r="CW188" s="357">
        <f t="shared" si="151"/>
        <v>2617026329056.2397</v>
      </c>
      <c r="CX188" s="358">
        <f t="shared" si="152"/>
        <v>2931069488542.9893</v>
      </c>
    </row>
    <row r="189" spans="4:102" ht="30" customHeight="1" x14ac:dyDescent="0.25">
      <c r="D189" s="355">
        <f t="shared" si="110"/>
        <v>1.4793747818067277E-2</v>
      </c>
      <c r="E189" s="64">
        <f t="shared" si="111"/>
        <v>5.6701029540029146E-3</v>
      </c>
      <c r="F189" s="64">
        <f t="shared" si="112"/>
        <v>2.9595641457622057E-2</v>
      </c>
      <c r="G189" s="64">
        <f t="shared" si="113"/>
        <v>2.5555442185138499E-2</v>
      </c>
      <c r="H189" s="64">
        <f t="shared" si="114"/>
        <v>2.1746830031434045E-2</v>
      </c>
      <c r="I189" s="64">
        <f t="shared" si="115"/>
        <v>1.8138889472190445E-2</v>
      </c>
      <c r="J189" s="64">
        <f t="shared" si="116"/>
        <v>1.4709376426051746E-2</v>
      </c>
      <c r="K189" s="64">
        <f t="shared" si="117"/>
        <v>1.1439701642387307E-2</v>
      </c>
      <c r="L189" s="64">
        <f t="shared" si="118"/>
        <v>8.3140173361576364E-3</v>
      </c>
      <c r="M189" s="64">
        <f t="shared" si="119"/>
        <v>5.3191392790419567E-3</v>
      </c>
      <c r="N189" s="64">
        <f t="shared" si="120"/>
        <v>4.820052461959351E-3</v>
      </c>
      <c r="O189" s="64">
        <f t="shared" si="109"/>
        <v>8.9000000000000065E-2</v>
      </c>
      <c r="P189" s="64">
        <f t="shared" si="109"/>
        <v>8.9000000000000065E-2</v>
      </c>
      <c r="Q189" s="64">
        <f t="shared" si="154"/>
        <v>8.9000000000000065E-2</v>
      </c>
      <c r="R189" s="64">
        <f t="shared" si="155"/>
        <v>8.9000000000000065E-2</v>
      </c>
      <c r="S189" s="64">
        <f t="shared" si="156"/>
        <v>8.9000000000000065E-2</v>
      </c>
      <c r="T189" s="64">
        <f t="shared" si="157"/>
        <v>8.9000000000000065E-2</v>
      </c>
      <c r="U189" s="64">
        <f t="shared" si="158"/>
        <v>8.9000000000000065E-2</v>
      </c>
      <c r="V189" s="64">
        <f t="shared" si="159"/>
        <v>8.9000000000000065E-2</v>
      </c>
      <c r="W189" s="64">
        <f t="shared" si="160"/>
        <v>8.9000000000000065E-2</v>
      </c>
      <c r="X189" s="64">
        <f t="shared" si="161"/>
        <v>8.9000000000000065E-2</v>
      </c>
      <c r="Y189" s="64">
        <f t="shared" si="162"/>
        <v>8.9000000000000065E-2</v>
      </c>
      <c r="Z189" s="64">
        <f t="shared" si="121"/>
        <v>0.17198122605987454</v>
      </c>
      <c r="AA189" s="64">
        <f t="shared" si="153"/>
        <v>0.16285758119581017</v>
      </c>
      <c r="AB189" s="64">
        <f t="shared" si="122"/>
        <v>0.18678311969942932</v>
      </c>
      <c r="AC189" s="64">
        <f t="shared" si="123"/>
        <v>0.18274292042694576</v>
      </c>
      <c r="AD189" s="64">
        <f t="shared" si="124"/>
        <v>0.1789343082732413</v>
      </c>
      <c r="AE189" s="64">
        <f t="shared" si="125"/>
        <v>0.17532636771399771</v>
      </c>
      <c r="AF189" s="64">
        <f t="shared" si="126"/>
        <v>0.17189685466785901</v>
      </c>
      <c r="AG189" s="64">
        <f t="shared" si="127"/>
        <v>0.16862717988419457</v>
      </c>
      <c r="AH189" s="64">
        <f t="shared" si="128"/>
        <v>0.1655014955779649</v>
      </c>
      <c r="AI189" s="64">
        <f t="shared" si="129"/>
        <v>0.16250661752084922</v>
      </c>
      <c r="AJ189" s="64">
        <f t="shared" si="130"/>
        <v>0.16200753070376661</v>
      </c>
      <c r="AK189" s="356">
        <f>(1+O189)*'Projeções - Receitas'!N$34</f>
        <v>2007225548655.999</v>
      </c>
      <c r="AL189" s="356">
        <f>(1+P189)*'Projeções - Receitas'!T$34</f>
        <v>2114917119299.0486</v>
      </c>
      <c r="AM189" s="356">
        <f>(1+Q189)*'Projeções - Receitas'!U$34</f>
        <v>2368707173614.9346</v>
      </c>
      <c r="AN189" s="356">
        <f>(1+R189)*'Projeções - Receitas'!V$34</f>
        <v>2652952034448.7271</v>
      </c>
      <c r="AO189" s="356">
        <f>(1+S189)*'Projeções - Receitas'!W$34</f>
        <v>2971306278582.5747</v>
      </c>
      <c r="AP189" s="356">
        <f>(1+T189)*'Projeções - Receitas'!X$34</f>
        <v>3327863032012.4834</v>
      </c>
      <c r="AQ189" s="356">
        <f>(1+U189)*'Projeções - Receitas'!Y$34</f>
        <v>3727206595853.9819</v>
      </c>
      <c r="AR189" s="356">
        <f>(1+V189)*'Projeções - Receitas'!Z$34</f>
        <v>4174471387356.46</v>
      </c>
      <c r="AS189" s="356">
        <f>(1+W189)*'Projeções - Receitas'!AA$34</f>
        <v>4675407953839.2363</v>
      </c>
      <c r="AT189" s="356">
        <f>(1+X189)*'Projeções - Receitas'!AB$34</f>
        <v>5236456908299.9453</v>
      </c>
      <c r="AU189" s="356">
        <f>(1+Y189)*'Projeções - Receitas'!AC$34</f>
        <v>5864831737295.9395</v>
      </c>
      <c r="AV189" s="357">
        <f t="shared" si="131"/>
        <v>1761643413965.1858</v>
      </c>
      <c r="AW189" s="357">
        <f t="shared" si="132"/>
        <v>1856159023478.9866</v>
      </c>
      <c r="AX189" s="357">
        <f t="shared" si="133"/>
        <v>2078898106296.4651</v>
      </c>
      <c r="AY189" s="357">
        <f t="shared" si="134"/>
        <v>2328365879052.041</v>
      </c>
      <c r="AZ189" s="357">
        <f t="shared" si="135"/>
        <v>2607769784538.2866</v>
      </c>
      <c r="BA189" s="357">
        <f t="shared" si="136"/>
        <v>2920702158682.8809</v>
      </c>
      <c r="BB189" s="357">
        <f t="shared" si="137"/>
        <v>3271186417724.8267</v>
      </c>
      <c r="BC189" s="357">
        <f t="shared" si="138"/>
        <v>3663728787851.8062</v>
      </c>
      <c r="BD189" s="357">
        <f t="shared" si="139"/>
        <v>4103376242394.0239</v>
      </c>
      <c r="BE189" s="357">
        <f t="shared" si="140"/>
        <v>4595781391481.3076</v>
      </c>
      <c r="BF189" s="357">
        <f t="shared" si="141"/>
        <v>5147275158459.0654</v>
      </c>
      <c r="BG189" s="356">
        <f>(AK189*SUMPRODUCT(DA$10:DA$13,DA$28:DA$31)+AV189*SUMPRODUCT(DA$14:DA$23,DA$32:DA$41))*'Projeções - Receitas'!T$23+(AK189*DA$11*'Projeções - Receitas'!T$25)</f>
        <v>65606638836.058411</v>
      </c>
      <c r="BH189" s="356">
        <f>(AL189*SUMPRODUCT(DB$10:DB$13,DB$28:DB$31)+AW189*SUMPRODUCT(DB$14:DB$23,DB$32:DB$41))*'Projeções - Receitas'!U$23+(AL189*DB$11*'Projeções - Receitas'!U$25)</f>
        <v>52873932256.928223</v>
      </c>
      <c r="BI189" s="356">
        <f>(AM189*SUMPRODUCT(DC$10:DC$13,DC$28:DC$31)+AX189*SUMPRODUCT(DC$14:DC$23,DC$32:DC$41))*'Projeções - Receitas'!V$23+(AM189*DC$11*'Projeções - Receitas'!V$25)</f>
        <v>58504021470.954048</v>
      </c>
      <c r="BJ189" s="356">
        <f>(AN189*SUMPRODUCT(DD$10:DD$13,DD$28:DD$31)+AY189*SUMPRODUCT(DD$14:DD$23,DD$32:DD$41))*'Projeções - Receitas'!W$23+(AN189*DD$11*'Projeções - Receitas'!W$25)</f>
        <v>64675478986.08371</v>
      </c>
      <c r="BK189" s="356">
        <f>(AO189*SUMPRODUCT(DE$10:DE$13,DE$28:DE$31)+AZ189*SUMPRODUCT(DE$14:DE$23,DE$32:DE$41))*'Projeções - Receitas'!X$23+(AO189*DE$11*'Projeções - Receitas'!X$25)</f>
        <v>71465160392.494553</v>
      </c>
      <c r="BL189" s="356">
        <f>(AP189*SUMPRODUCT(DF$10:DF$13,DF$28:DF$31)+BA189*SUMPRODUCT(DF$14:DF$23,DF$32:DF$41))*'Projeções - Receitas'!Y$23+(AP189*DF$11*'Projeções - Receitas'!Y$25)</f>
        <v>78953038439.044434</v>
      </c>
      <c r="BM189" s="356">
        <f>(AQ189*SUMPRODUCT(DG$10:DG$13,DG$28:DG$31)+BB189*SUMPRODUCT(DG$14:DG$23,DG$32:DG$41))*'Projeções - Receitas'!Z$23+(AQ189*DG$11*'Projeções - Receitas'!Z$25)</f>
        <v>87215606749.681671</v>
      </c>
      <c r="BN189" s="356">
        <f>(AR189*SUMPRODUCT(DH$10:DH$13,DH$28:DH$31)+BC189*SUMPRODUCT(DH$14:DH$23,DH$32:DH$41))*'Projeções - Receitas'!AA$23+(AR189*DH$11*'Projeções - Receitas'!AA$25)</f>
        <v>96329268757.132935</v>
      </c>
      <c r="BO189" s="356">
        <f>(AS189*SUMPRODUCT(DI$10:DI$13,DI$28:DI$31)+BD189*SUMPRODUCT(DI$14:DI$23,DI$32:DI$41))*'Projeções - Receitas'!AB$23+(AS189*DI$11*'Projeções - Receitas'!AB$25)</f>
        <v>106378505796.03516</v>
      </c>
      <c r="BP189" s="356">
        <f>(AT189*SUMPRODUCT(DJ$10:DJ$13,DJ$28:DJ$31)+BE189*SUMPRODUCT(DJ$14:DJ$23,DJ$32:DJ$41))*'Projeções - Receitas'!AC$23+(AT189*DJ$11*'Projeções - Receitas'!AC$25)</f>
        <v>117458691578.54593</v>
      </c>
      <c r="BQ189" s="356">
        <f>(AU189*SUMPRODUCT(DK$10:DK$13,DK$28:DK$31)+BF189*SUMPRODUCT(DK$14:DK$23,DK$32:DK$41))*'Projeções - Receitas'!AD$23+(AU189*DK$11*'Projeções - Receitas'!AD$25)</f>
        <v>151868255776.33899</v>
      </c>
      <c r="BR189" s="357">
        <f>((BG189+'DRE + DCF'!T$12)*(1+'DRE + DCF'!T$15)+'DRE + DCF'!T$18)*(1+'DRE + DCF'!T$25)*'DRE + DCF'!T$33</f>
        <v>36575479621.649811</v>
      </c>
      <c r="BS189" s="357">
        <f>((BH189+'DRE + DCF'!U$12)*(1+'DRE + DCF'!U$15)+'DRE + DCF'!U$18)*(1+'DRE + DCF'!U$25)*'DRE + DCF'!U$33</f>
        <v>27919908872.987698</v>
      </c>
      <c r="BT189" s="357">
        <f>((BI189+'DRE + DCF'!V$12)*(1+'DRE + DCF'!V$15)+'DRE + DCF'!V$18)*(1+'DRE + DCF'!V$25)*'DRE + DCF'!V$33</f>
        <v>30981535541.980572</v>
      </c>
      <c r="BU189" s="357">
        <f>((BJ189+'DRE + DCF'!W$12)*(1+'DRE + DCF'!W$15)+'DRE + DCF'!W$18)*(1+'DRE + DCF'!W$25)*'DRE + DCF'!W$33</f>
        <v>34304821083.574165</v>
      </c>
      <c r="BV189" s="357">
        <f>((BK189+'DRE + DCF'!X$12)*(1+'DRE + DCF'!X$15)+'DRE + DCF'!X$18)*(1+'DRE + DCF'!X$25)*'DRE + DCF'!X$33</f>
        <v>37938857071.856667</v>
      </c>
      <c r="BW189" s="357">
        <f>((BL189+'DRE + DCF'!Y$12)*(1+'DRE + DCF'!Y$15)+'DRE + DCF'!Y$18)*(1+'DRE + DCF'!Y$25)*'DRE + DCF'!Y$33</f>
        <v>41934462538.156204</v>
      </c>
      <c r="BX189" s="357">
        <f>((BM189+'DRE + DCF'!Z$12)*(1+'DRE + DCF'!Z$15)+'DRE + DCF'!Z$18)*(1+'DRE + DCF'!Z$25)*'DRE + DCF'!Z$33</f>
        <v>46340341737.88755</v>
      </c>
      <c r="BY189" s="357">
        <f>((BN189+'DRE + DCF'!AA$12)*(1+'DRE + DCF'!AA$15)+'DRE + DCF'!AA$18)*(1+'DRE + DCF'!AA$25)*'DRE + DCF'!AA$33</f>
        <v>51201450015.490814</v>
      </c>
      <c r="BZ189" s="357">
        <f>((BO189+'DRE + DCF'!AB$12)*(1+'DRE + DCF'!AB$15)+'DRE + DCF'!AB$18)*(1+'DRE + DCF'!AB$25)*'DRE + DCF'!AB$33</f>
        <v>56566763022.563873</v>
      </c>
      <c r="CA189" s="357">
        <f>((BP189+'DRE + DCF'!AC$12)*(1+'DRE + DCF'!AC$15)+'DRE + DCF'!AC$18)*(1+'DRE + DCF'!AC$25)*'DRE + DCF'!AC$33</f>
        <v>62492108465.566963</v>
      </c>
      <c r="CB189" s="357">
        <f>((BQ189+'DRE + DCF'!AD$12)*(1+'DRE + DCF'!AD$15)+'DRE + DCF'!AD$18)*(1+'DRE + DCF'!AD$25)*'DRE + DCF'!AD$33</f>
        <v>80651830842.542435</v>
      </c>
      <c r="CC189" s="357">
        <f>BR189*(1-DA$47)+('DRE + DCF'!N$53*10^6)</f>
        <v>200939702455.53113</v>
      </c>
      <c r="CD189" s="357">
        <f>BS189*(1-DB$47)+('DRE + DCF'!T$53*10^6)</f>
        <v>202081885882.10559</v>
      </c>
      <c r="CE189" s="357">
        <f>BT189*(1-DC$47)+('DRE + DCF'!U$53*10^6)</f>
        <v>221217257771.1076</v>
      </c>
      <c r="CF189" s="357">
        <f>BU189*(1-DD$47)+('DRE + DCF'!V$53*10^6)</f>
        <v>242404101263.88379</v>
      </c>
      <c r="CG189" s="357">
        <f>BV189*(1-DE$47)+('DRE + DCF'!W$53*10^6)</f>
        <v>265834316813.05591</v>
      </c>
      <c r="CH189" s="357">
        <f>BW189*(1-DF$47)+('DRE + DCF'!X$53*10^6)</f>
        <v>291731068826.21997</v>
      </c>
      <c r="CI189" s="357">
        <f>BX189*(1-DG$47)+('DRE + DCF'!Y$53*10^6)</f>
        <v>320347545262.29871</v>
      </c>
      <c r="CJ189" s="357">
        <f>BY189*(1-DH$47)+('DRE + DCF'!Z$53*10^6)</f>
        <v>351964668778.59052</v>
      </c>
      <c r="CK189" s="357">
        <f>BZ189*(1-DI$47)+('DRE + DCF'!AA$53*10^6)</f>
        <v>386893504398.75311</v>
      </c>
      <c r="CL189" s="357">
        <f>CA189*(1-DJ$47)+('DRE + DCF'!AB$53*10^6)</f>
        <v>425479449980.75391</v>
      </c>
      <c r="CM189" s="357">
        <f>CB189*(1-DK$47)+('DRE + DCF'!AC$53*10^6)</f>
        <v>475073453876.19843</v>
      </c>
      <c r="CN189" s="357">
        <f t="shared" si="142"/>
        <v>1168381613848.7979</v>
      </c>
      <c r="CO189" s="357">
        <f t="shared" si="143"/>
        <v>1240850345426.2561</v>
      </c>
      <c r="CP189" s="357">
        <f t="shared" si="144"/>
        <v>1184353586807.4673</v>
      </c>
      <c r="CQ189" s="357">
        <f t="shared" si="145"/>
        <v>1326476017224.3635</v>
      </c>
      <c r="CR189" s="357">
        <f t="shared" si="146"/>
        <v>1485653139291.2874</v>
      </c>
      <c r="CS189" s="357">
        <f t="shared" si="147"/>
        <v>1663931516006.2417</v>
      </c>
      <c r="CT189" s="357">
        <f t="shared" si="148"/>
        <v>1863603297926.991</v>
      </c>
      <c r="CU189" s="357">
        <f t="shared" si="149"/>
        <v>2087235693678.23</v>
      </c>
      <c r="CV189" s="357">
        <f t="shared" si="150"/>
        <v>2337703976919.6182</v>
      </c>
      <c r="CW189" s="357">
        <f t="shared" si="151"/>
        <v>2618228454149.9727</v>
      </c>
      <c r="CX189" s="358">
        <f t="shared" si="152"/>
        <v>2932415868647.9697</v>
      </c>
    </row>
    <row r="190" spans="4:102" ht="30" customHeight="1" x14ac:dyDescent="0.25">
      <c r="D190" s="355">
        <f t="shared" si="110"/>
        <v>1.4724421682568045E-2</v>
      </c>
      <c r="E190" s="64">
        <f t="shared" si="111"/>
        <v>5.6024630643430051E-3</v>
      </c>
      <c r="F190" s="64">
        <f t="shared" si="112"/>
        <v>2.9518142892093618E-2</v>
      </c>
      <c r="G190" s="64">
        <f t="shared" si="113"/>
        <v>2.5479682024844602E-2</v>
      </c>
      <c r="H190" s="64">
        <f t="shared" si="114"/>
        <v>2.1672699949500884E-2</v>
      </c>
      <c r="I190" s="64">
        <f t="shared" si="115"/>
        <v>1.8066297622573751E-2</v>
      </c>
      <c r="J190" s="64">
        <f t="shared" si="116"/>
        <v>1.4638241766522175E-2</v>
      </c>
      <c r="K190" s="64">
        <f t="shared" si="117"/>
        <v>1.1369951461519784E-2</v>
      </c>
      <c r="L190" s="64">
        <f t="shared" si="118"/>
        <v>8.2455860951188009E-3</v>
      </c>
      <c r="M190" s="64">
        <f t="shared" si="119"/>
        <v>5.2519675874627969E-3</v>
      </c>
      <c r="N190" s="64">
        <f t="shared" si="120"/>
        <v>4.7540695458766768E-3</v>
      </c>
      <c r="O190" s="64">
        <f t="shared" si="109"/>
        <v>8.9500000000000066E-2</v>
      </c>
      <c r="P190" s="64">
        <f t="shared" si="109"/>
        <v>8.9500000000000066E-2</v>
      </c>
      <c r="Q190" s="64">
        <f t="shared" si="154"/>
        <v>8.9500000000000066E-2</v>
      </c>
      <c r="R190" s="64">
        <f t="shared" si="155"/>
        <v>8.9500000000000066E-2</v>
      </c>
      <c r="S190" s="64">
        <f t="shared" si="156"/>
        <v>8.9500000000000066E-2</v>
      </c>
      <c r="T190" s="64">
        <f t="shared" si="157"/>
        <v>8.9500000000000066E-2</v>
      </c>
      <c r="U190" s="64">
        <f t="shared" si="158"/>
        <v>8.9500000000000066E-2</v>
      </c>
      <c r="V190" s="64">
        <f t="shared" si="159"/>
        <v>8.9500000000000066E-2</v>
      </c>
      <c r="W190" s="64">
        <f t="shared" si="160"/>
        <v>8.9500000000000066E-2</v>
      </c>
      <c r="X190" s="64">
        <f t="shared" si="161"/>
        <v>8.9500000000000066E-2</v>
      </c>
      <c r="Y190" s="64">
        <f t="shared" si="162"/>
        <v>8.9500000000000066E-2</v>
      </c>
      <c r="Z190" s="64">
        <f t="shared" si="121"/>
        <v>0.17191189992437531</v>
      </c>
      <c r="AA190" s="64">
        <f t="shared" si="153"/>
        <v>0.16278994130615027</v>
      </c>
      <c r="AB190" s="64">
        <f t="shared" si="122"/>
        <v>0.18670562113390088</v>
      </c>
      <c r="AC190" s="64">
        <f t="shared" si="123"/>
        <v>0.18266716026665186</v>
      </c>
      <c r="AD190" s="64">
        <f t="shared" si="124"/>
        <v>0.17886017819130814</v>
      </c>
      <c r="AE190" s="64">
        <f t="shared" si="125"/>
        <v>0.17525377586438101</v>
      </c>
      <c r="AF190" s="64">
        <f t="shared" si="126"/>
        <v>0.17182572000832944</v>
      </c>
      <c r="AG190" s="64">
        <f t="shared" si="127"/>
        <v>0.16855742970332704</v>
      </c>
      <c r="AH190" s="64">
        <f t="shared" si="128"/>
        <v>0.16543306433692606</v>
      </c>
      <c r="AI190" s="64">
        <f t="shared" si="129"/>
        <v>0.16243944582927006</v>
      </c>
      <c r="AJ190" s="64">
        <f t="shared" si="130"/>
        <v>0.16194154778768394</v>
      </c>
      <c r="AK190" s="356">
        <f>(1+O190)*'Projeções - Receitas'!N$34</f>
        <v>2008147139816.9983</v>
      </c>
      <c r="AL190" s="356">
        <f>(1+P190)*'Projeções - Receitas'!T$34</f>
        <v>2115888155625.6323</v>
      </c>
      <c r="AM190" s="356">
        <f>(1+Q190)*'Projeções - Receitas'!U$34</f>
        <v>2369794734300.7085</v>
      </c>
      <c r="AN190" s="356">
        <f>(1+R190)*'Projeções - Receitas'!V$34</f>
        <v>2654170102416.7939</v>
      </c>
      <c r="AO190" s="356">
        <f>(1+S190)*'Projeções - Receitas'!W$34</f>
        <v>2972670514706.8096</v>
      </c>
      <c r="AP190" s="356">
        <f>(1+T190)*'Projeções - Receitas'!X$34</f>
        <v>3329390976471.6265</v>
      </c>
      <c r="AQ190" s="356">
        <f>(1+U190)*'Projeções - Receitas'!Y$34</f>
        <v>3728917893648.2222</v>
      </c>
      <c r="AR190" s="356">
        <f>(1+V190)*'Projeções - Receitas'!Z$34</f>
        <v>4176388040886.0093</v>
      </c>
      <c r="AS190" s="356">
        <f>(1+W190)*'Projeções - Receitas'!AA$34</f>
        <v>4677554605792.3311</v>
      </c>
      <c r="AT190" s="356">
        <f>(1+X190)*'Projeções - Receitas'!AB$34</f>
        <v>5238861158487.4111</v>
      </c>
      <c r="AU190" s="356">
        <f>(1+Y190)*'Projeções - Receitas'!AC$34</f>
        <v>5867524497505.9014</v>
      </c>
      <c r="AV190" s="357">
        <f t="shared" si="131"/>
        <v>1762452249325.1333</v>
      </c>
      <c r="AW190" s="357">
        <f t="shared" si="132"/>
        <v>1857011254435.5886</v>
      </c>
      <c r="AX190" s="357">
        <f t="shared" si="133"/>
        <v>2079852604967.8596</v>
      </c>
      <c r="AY190" s="357">
        <f t="shared" si="134"/>
        <v>2329434917564.0029</v>
      </c>
      <c r="AZ190" s="357">
        <f t="shared" si="135"/>
        <v>2608967107671.6836</v>
      </c>
      <c r="BA190" s="357">
        <f t="shared" si="136"/>
        <v>2922043160592.2856</v>
      </c>
      <c r="BB190" s="357">
        <f t="shared" si="137"/>
        <v>3272688339863.3604</v>
      </c>
      <c r="BC190" s="357">
        <f t="shared" si="138"/>
        <v>3665410940646.9639</v>
      </c>
      <c r="BD190" s="357">
        <f t="shared" si="139"/>
        <v>4105260253524.6001</v>
      </c>
      <c r="BE190" s="357">
        <f t="shared" si="140"/>
        <v>4597891483947.5527</v>
      </c>
      <c r="BF190" s="357">
        <f t="shared" si="141"/>
        <v>5149638462021.2598</v>
      </c>
      <c r="BG190" s="356">
        <f>(AK190*SUMPRODUCT(DA$10:DA$13,DA$28:DA$31)+AV190*SUMPRODUCT(DA$14:DA$23,DA$32:DA$41))*'Projeções - Receitas'!T$23+(AK190*DA$11*'Projeções - Receitas'!T$25)</f>
        <v>65636761259.76638</v>
      </c>
      <c r="BH190" s="356">
        <f>(AL190*SUMPRODUCT(DB$10:DB$13,DB$28:DB$31)+AW190*SUMPRODUCT(DB$14:DB$23,DB$32:DB$41))*'Projeções - Receitas'!U$23+(AL190*DB$11*'Projeções - Receitas'!U$25)</f>
        <v>52898208626.19223</v>
      </c>
      <c r="BI190" s="356">
        <f>(AM190*SUMPRODUCT(DC$10:DC$13,DC$28:DC$31)+AX190*SUMPRODUCT(DC$14:DC$23,DC$32:DC$41))*'Projeções - Receitas'!V$23+(AM190*DC$11*'Projeções - Receitas'!V$25)</f>
        <v>58530882821.491661</v>
      </c>
      <c r="BJ190" s="356">
        <f>(AN190*SUMPRODUCT(DD$10:DD$13,DD$28:DD$31)+AY190*SUMPRODUCT(DD$14:DD$23,DD$32:DD$41))*'Projeções - Receitas'!W$23+(AN190*DD$11*'Projeções - Receitas'!W$25)</f>
        <v>64705173880.016693</v>
      </c>
      <c r="BK190" s="356">
        <f>(AO190*SUMPRODUCT(DE$10:DE$13,DE$28:DE$31)+AZ190*SUMPRODUCT(DE$14:DE$23,DE$32:DE$41))*'Projeções - Receitas'!X$23+(AO190*DE$11*'Projeções - Receitas'!X$25)</f>
        <v>71497972679.176178</v>
      </c>
      <c r="BL190" s="356">
        <f>(AP190*SUMPRODUCT(DF$10:DF$13,DF$28:DF$31)+BA190*SUMPRODUCT(DF$14:DF$23,DF$32:DF$41))*'Projeções - Receitas'!Y$23+(AP190*DF$11*'Projeções - Receitas'!Y$25)</f>
        <v>78989288686.261597</v>
      </c>
      <c r="BM190" s="356">
        <f>(AQ190*SUMPRODUCT(DG$10:DG$13,DG$28:DG$31)+BB190*SUMPRODUCT(DG$14:DG$23,DG$32:DG$41))*'Projeções - Receitas'!Z$23+(AQ190*DG$11*'Projeções - Receitas'!Z$25)</f>
        <v>87255650646.261002</v>
      </c>
      <c r="BN190" s="356">
        <f>(AR190*SUMPRODUCT(DH$10:DH$13,DH$28:DH$31)+BC190*SUMPRODUCT(DH$14:DH$23,DH$32:DH$41))*'Projeções - Receitas'!AA$23+(AR190*DH$11*'Projeções - Receitas'!AA$25)</f>
        <v>96373497071.530212</v>
      </c>
      <c r="BO190" s="356">
        <f>(AS190*SUMPRODUCT(DI$10:DI$13,DI$28:DI$31)+BD190*SUMPRODUCT(DI$14:DI$23,DI$32:DI$41))*'Projeções - Receitas'!AB$23+(AS190*DI$11*'Projeções - Receitas'!AB$25)</f>
        <v>106427348085.19772</v>
      </c>
      <c r="BP190" s="356">
        <f>(AT190*SUMPRODUCT(DJ$10:DJ$13,DJ$28:DJ$31)+BE190*SUMPRODUCT(DJ$14:DJ$23,DJ$32:DJ$41))*'Projeções - Receitas'!AC$23+(AT190*DJ$11*'Projeções - Receitas'!AC$25)</f>
        <v>117512621189.00441</v>
      </c>
      <c r="BQ190" s="356">
        <f>(AU190*SUMPRODUCT(DK$10:DK$13,DK$28:DK$31)+BF190*SUMPRODUCT(DK$14:DK$23,DK$32:DK$41))*'Projeções - Receitas'!AD$23+(AU190*DK$11*'Projeções - Receitas'!AD$25)</f>
        <v>151937984084.77625</v>
      </c>
      <c r="BR190" s="357">
        <f>((BG190+'DRE + DCF'!T$12)*(1+'DRE + DCF'!T$15)+'DRE + DCF'!T$18)*(1+'DRE + DCF'!T$25)*'DRE + DCF'!T$33</f>
        <v>36593926257.553314</v>
      </c>
      <c r="BS190" s="357">
        <f>((BH190+'DRE + DCF'!U$12)*(1+'DRE + DCF'!U$15)+'DRE + DCF'!U$18)*(1+'DRE + DCF'!U$25)*'DRE + DCF'!U$33</f>
        <v>27934598404.273029</v>
      </c>
      <c r="BT190" s="357">
        <f>((BI190+'DRE + DCF'!V$12)*(1+'DRE + DCF'!V$15)+'DRE + DCF'!V$18)*(1+'DRE + DCF'!V$25)*'DRE + DCF'!V$33</f>
        <v>30997770779.685703</v>
      </c>
      <c r="BU190" s="357">
        <f>((BJ190+'DRE + DCF'!W$12)*(1+'DRE + DCF'!W$15)+'DRE + DCF'!W$18)*(1+'DRE + DCF'!W$25)*'DRE + DCF'!W$33</f>
        <v>34322748538.038082</v>
      </c>
      <c r="BV190" s="357">
        <f>((BK190+'DRE + DCF'!X$12)*(1+'DRE + DCF'!X$15)+'DRE + DCF'!X$18)*(1+'DRE + DCF'!X$25)*'DRE + DCF'!X$33</f>
        <v>37958644020.519852</v>
      </c>
      <c r="BW190" s="357">
        <f>((BL190+'DRE + DCF'!Y$12)*(1+'DRE + DCF'!Y$15)+'DRE + DCF'!Y$18)*(1+'DRE + DCF'!Y$25)*'DRE + DCF'!Y$33</f>
        <v>41956297790.665489</v>
      </c>
      <c r="BX190" s="357">
        <f>((BM190+'DRE + DCF'!Z$12)*(1+'DRE + DCF'!Z$15)+'DRE + DCF'!Z$18)*(1+'DRE + DCF'!Z$25)*'DRE + DCF'!Z$33</f>
        <v>46364434574.097183</v>
      </c>
      <c r="BY190" s="357">
        <f>((BN190+'DRE + DCF'!AA$12)*(1+'DRE + DCF'!AA$15)+'DRE + DCF'!AA$18)*(1+'DRE + DCF'!AA$25)*'DRE + DCF'!AA$33</f>
        <v>51228030064.05603</v>
      </c>
      <c r="BZ190" s="357">
        <f>((BO190+'DRE + DCF'!AB$12)*(1+'DRE + DCF'!AB$15)+'DRE + DCF'!AB$18)*(1+'DRE + DCF'!AB$25)*'DRE + DCF'!AB$33</f>
        <v>56596082390.914955</v>
      </c>
      <c r="CA190" s="357">
        <f>((BP190+'DRE + DCF'!AC$12)*(1+'DRE + DCF'!AC$15)+'DRE + DCF'!AC$18)*(1+'DRE + DCF'!AC$25)*'DRE + DCF'!AC$33</f>
        <v>62524444631.962646</v>
      </c>
      <c r="CB190" s="357">
        <f>((BQ190+'DRE + DCF'!AD$12)*(1+'DRE + DCF'!AD$15)+'DRE + DCF'!AD$18)*(1+'DRE + DCF'!AD$25)*'DRE + DCF'!AD$33</f>
        <v>80692740055.760178</v>
      </c>
      <c r="CC190" s="357">
        <f>BR190*(1-DA$47)+('DRE + DCF'!N$53*10^6)</f>
        <v>200950924700.21014</v>
      </c>
      <c r="CD190" s="357">
        <f>BS190*(1-DB$47)+('DRE + DCF'!T$53*10^6)</f>
        <v>202090699600.87677</v>
      </c>
      <c r="CE190" s="357">
        <f>BT190*(1-DC$47)+('DRE + DCF'!U$53*10^6)</f>
        <v>221226998913.73068</v>
      </c>
      <c r="CF190" s="357">
        <f>BU190*(1-DD$47)+('DRE + DCF'!V$53*10^6)</f>
        <v>242414857736.56213</v>
      </c>
      <c r="CG190" s="357">
        <f>BV190*(1-DE$47)+('DRE + DCF'!W$53*10^6)</f>
        <v>265846188982.25385</v>
      </c>
      <c r="CH190" s="357">
        <f>BW190*(1-DF$47)+('DRE + DCF'!X$53*10^6)</f>
        <v>291744169977.72552</v>
      </c>
      <c r="CI190" s="357">
        <f>BX190*(1-DG$47)+('DRE + DCF'!Y$53*10^6)</f>
        <v>320362000964.02448</v>
      </c>
      <c r="CJ190" s="357">
        <f>BY190*(1-DH$47)+('DRE + DCF'!Z$53*10^6)</f>
        <v>351980616807.72961</v>
      </c>
      <c r="CK190" s="357">
        <f>BZ190*(1-DI$47)+('DRE + DCF'!AA$53*10^6)</f>
        <v>386911096019.76373</v>
      </c>
      <c r="CL190" s="357">
        <f>CA190*(1-DJ$47)+('DRE + DCF'!AB$53*10^6)</f>
        <v>425498851680.59137</v>
      </c>
      <c r="CM190" s="357">
        <f>CB190*(1-DK$47)+('DRE + DCF'!AC$53*10^6)</f>
        <v>475097999404.12909</v>
      </c>
      <c r="CN190" s="357">
        <f t="shared" si="142"/>
        <v>1168918060870.7671</v>
      </c>
      <c r="CO190" s="357">
        <f t="shared" si="143"/>
        <v>1241420065511.3923</v>
      </c>
      <c r="CP190" s="357">
        <f t="shared" si="144"/>
        <v>1184897367150.3542</v>
      </c>
      <c r="CQ190" s="357">
        <f t="shared" si="145"/>
        <v>1327085051208.397</v>
      </c>
      <c r="CR190" s="357">
        <f t="shared" si="146"/>
        <v>1486335257353.4048</v>
      </c>
      <c r="CS190" s="357">
        <f t="shared" si="147"/>
        <v>1664695488235.8132</v>
      </c>
      <c r="CT190" s="357">
        <f t="shared" si="148"/>
        <v>1864458946824.1111</v>
      </c>
      <c r="CU190" s="357">
        <f t="shared" si="149"/>
        <v>2088194020443.0046</v>
      </c>
      <c r="CV190" s="357">
        <f t="shared" si="150"/>
        <v>2338777302896.1655</v>
      </c>
      <c r="CW190" s="357">
        <f t="shared" si="151"/>
        <v>2619430579243.7056</v>
      </c>
      <c r="CX190" s="358">
        <f t="shared" si="152"/>
        <v>2933762248752.9507</v>
      </c>
    </row>
    <row r="191" spans="4:102" ht="30" customHeight="1" x14ac:dyDescent="0.25">
      <c r="D191" s="355">
        <f t="shared" si="110"/>
        <v>1.4655159149028069E-2</v>
      </c>
      <c r="E191" s="64">
        <f t="shared" si="111"/>
        <v>5.5348852296278062E-3</v>
      </c>
      <c r="F191" s="64">
        <f t="shared" si="112"/>
        <v>2.9440715426166608E-2</v>
      </c>
      <c r="G191" s="64">
        <f t="shared" si="113"/>
        <v>2.5403991369285006E-2</v>
      </c>
      <c r="H191" s="64">
        <f t="shared" si="114"/>
        <v>2.1598637876817262E-2</v>
      </c>
      <c r="I191" s="64">
        <f t="shared" si="115"/>
        <v>1.799377237098429E-2</v>
      </c>
      <c r="J191" s="64">
        <f t="shared" si="116"/>
        <v>1.4567172368148168E-2</v>
      </c>
      <c r="K191" s="64">
        <f t="shared" si="117"/>
        <v>1.1300265271643933E-2</v>
      </c>
      <c r="L191" s="64">
        <f t="shared" si="118"/>
        <v>8.1772176350350945E-3</v>
      </c>
      <c r="M191" s="64">
        <f t="shared" si="119"/>
        <v>5.1848575212887216E-3</v>
      </c>
      <c r="N191" s="64">
        <f t="shared" si="120"/>
        <v>4.6881471645793815E-3</v>
      </c>
      <c r="O191" s="64">
        <f t="shared" ref="O191:P251" si="163">O190+0.0005</f>
        <v>9.0000000000000066E-2</v>
      </c>
      <c r="P191" s="64">
        <f t="shared" si="163"/>
        <v>9.0000000000000066E-2</v>
      </c>
      <c r="Q191" s="64">
        <f t="shared" si="154"/>
        <v>9.0000000000000066E-2</v>
      </c>
      <c r="R191" s="64">
        <f t="shared" si="155"/>
        <v>9.0000000000000066E-2</v>
      </c>
      <c r="S191" s="64">
        <f t="shared" si="156"/>
        <v>9.0000000000000066E-2</v>
      </c>
      <c r="T191" s="64">
        <f t="shared" si="157"/>
        <v>9.0000000000000066E-2</v>
      </c>
      <c r="U191" s="64">
        <f t="shared" si="158"/>
        <v>9.0000000000000066E-2</v>
      </c>
      <c r="V191" s="64">
        <f t="shared" si="159"/>
        <v>9.0000000000000066E-2</v>
      </c>
      <c r="W191" s="64">
        <f t="shared" si="160"/>
        <v>9.0000000000000066E-2</v>
      </c>
      <c r="X191" s="64">
        <f t="shared" si="161"/>
        <v>9.0000000000000066E-2</v>
      </c>
      <c r="Y191" s="64">
        <f t="shared" si="162"/>
        <v>9.0000000000000066E-2</v>
      </c>
      <c r="Z191" s="64">
        <f t="shared" si="121"/>
        <v>0.17184263739083533</v>
      </c>
      <c r="AA191" s="64">
        <f t="shared" si="153"/>
        <v>0.16272236347143507</v>
      </c>
      <c r="AB191" s="64">
        <f t="shared" si="122"/>
        <v>0.18662819366797387</v>
      </c>
      <c r="AC191" s="64">
        <f t="shared" si="123"/>
        <v>0.18259146961109227</v>
      </c>
      <c r="AD191" s="64">
        <f t="shared" si="124"/>
        <v>0.17878611611862452</v>
      </c>
      <c r="AE191" s="64">
        <f t="shared" si="125"/>
        <v>0.17518125061279155</v>
      </c>
      <c r="AF191" s="64">
        <f t="shared" si="126"/>
        <v>0.17175465060995543</v>
      </c>
      <c r="AG191" s="64">
        <f t="shared" si="127"/>
        <v>0.16848774351345119</v>
      </c>
      <c r="AH191" s="64">
        <f t="shared" si="128"/>
        <v>0.16536469587684235</v>
      </c>
      <c r="AI191" s="64">
        <f t="shared" si="129"/>
        <v>0.16237233576309598</v>
      </c>
      <c r="AJ191" s="64">
        <f t="shared" si="130"/>
        <v>0.16187562540638664</v>
      </c>
      <c r="AK191" s="356">
        <f>(1+O191)*'Projeções - Receitas'!N$34</f>
        <v>2009068730977.9973</v>
      </c>
      <c r="AL191" s="356">
        <f>(1+P191)*'Projeções - Receitas'!T$34</f>
        <v>2116859191952.2158</v>
      </c>
      <c r="AM191" s="356">
        <f>(1+Q191)*'Projeções - Receitas'!U$34</f>
        <v>2370882294986.4819</v>
      </c>
      <c r="AN191" s="356">
        <f>(1+R191)*'Projeções - Receitas'!V$34</f>
        <v>2655388170384.8599</v>
      </c>
      <c r="AO191" s="356">
        <f>(1+S191)*'Projeções - Receitas'!W$34</f>
        <v>2974034750831.0435</v>
      </c>
      <c r="AP191" s="356">
        <f>(1+T191)*'Projeções - Receitas'!X$34</f>
        <v>3330918920930.769</v>
      </c>
      <c r="AQ191" s="356">
        <f>(1+U191)*'Projeções - Receitas'!Y$34</f>
        <v>3730629191442.4614</v>
      </c>
      <c r="AR191" s="356">
        <f>(1+V191)*'Projeções - Receitas'!Z$34</f>
        <v>4178304694415.5571</v>
      </c>
      <c r="AS191" s="356">
        <f>(1+W191)*'Projeções - Receitas'!AA$34</f>
        <v>4679701257745.4248</v>
      </c>
      <c r="AT191" s="356">
        <f>(1+X191)*'Projeções - Receitas'!AB$34</f>
        <v>5241265408674.877</v>
      </c>
      <c r="AU191" s="356">
        <f>(1+Y191)*'Projeções - Receitas'!AC$34</f>
        <v>5870217257715.8633</v>
      </c>
      <c r="AV191" s="357">
        <f t="shared" si="131"/>
        <v>1763261084685.0806</v>
      </c>
      <c r="AW191" s="357">
        <f t="shared" si="132"/>
        <v>1857863485392.1904</v>
      </c>
      <c r="AX191" s="357">
        <f t="shared" si="133"/>
        <v>2080807103639.2537</v>
      </c>
      <c r="AY191" s="357">
        <f t="shared" si="134"/>
        <v>2330503956075.9639</v>
      </c>
      <c r="AZ191" s="357">
        <f t="shared" si="135"/>
        <v>2610164430805.0801</v>
      </c>
      <c r="BA191" s="357">
        <f t="shared" si="136"/>
        <v>2923384162501.6899</v>
      </c>
      <c r="BB191" s="357">
        <f t="shared" si="137"/>
        <v>3274190262001.8931</v>
      </c>
      <c r="BC191" s="357">
        <f t="shared" si="138"/>
        <v>3667093093442.1206</v>
      </c>
      <c r="BD191" s="357">
        <f t="shared" si="139"/>
        <v>4107144264655.1758</v>
      </c>
      <c r="BE191" s="357">
        <f t="shared" si="140"/>
        <v>4600001576413.7979</v>
      </c>
      <c r="BF191" s="357">
        <f t="shared" si="141"/>
        <v>5152001765583.4541</v>
      </c>
      <c r="BG191" s="356">
        <f>(AK191*SUMPRODUCT(DA$10:DA$13,DA$28:DA$31)+AV191*SUMPRODUCT(DA$14:DA$23,DA$32:DA$41))*'Projeções - Receitas'!T$23+(AK191*DA$11*'Projeções - Receitas'!T$25)</f>
        <v>65666883683.474457</v>
      </c>
      <c r="BH191" s="356">
        <f>(AL191*SUMPRODUCT(DB$10:DB$13,DB$28:DB$31)+AW191*SUMPRODUCT(DB$14:DB$23,DB$32:DB$41))*'Projeções - Receitas'!U$23+(AL191*DB$11*'Projeções - Receitas'!U$25)</f>
        <v>52922484995.456207</v>
      </c>
      <c r="BI191" s="356">
        <f>(AM191*SUMPRODUCT(DC$10:DC$13,DC$28:DC$31)+AX191*SUMPRODUCT(DC$14:DC$23,DC$32:DC$41))*'Projeções - Receitas'!V$23+(AM191*DC$11*'Projeções - Receitas'!V$25)</f>
        <v>58557744172.029274</v>
      </c>
      <c r="BJ191" s="356">
        <f>(AN191*SUMPRODUCT(DD$10:DD$13,DD$28:DD$31)+AY191*SUMPRODUCT(DD$14:DD$23,DD$32:DD$41))*'Projeções - Receitas'!W$23+(AN191*DD$11*'Projeções - Receitas'!W$25)</f>
        <v>64734868773.94973</v>
      </c>
      <c r="BK191" s="356">
        <f>(AO191*SUMPRODUCT(DE$10:DE$13,DE$28:DE$31)+AZ191*SUMPRODUCT(DE$14:DE$23,DE$32:DE$41))*'Projeções - Receitas'!X$23+(AO191*DE$11*'Projeções - Receitas'!X$25)</f>
        <v>71530784965.857727</v>
      </c>
      <c r="BL191" s="356">
        <f>(AP191*SUMPRODUCT(DF$10:DF$13,DF$28:DF$31)+BA191*SUMPRODUCT(DF$14:DF$23,DF$32:DF$41))*'Projeções - Receitas'!Y$23+(AP191*DF$11*'Projeções - Receitas'!Y$25)</f>
        <v>79025538933.478806</v>
      </c>
      <c r="BM191" s="356">
        <f>(AQ191*SUMPRODUCT(DG$10:DG$13,DG$28:DG$31)+BB191*SUMPRODUCT(DG$14:DG$23,DG$32:DG$41))*'Projeções - Receitas'!Z$23+(AQ191*DG$11*'Projeções - Receitas'!Z$25)</f>
        <v>87295694542.84024</v>
      </c>
      <c r="BN191" s="356">
        <f>(AR191*SUMPRODUCT(DH$10:DH$13,DH$28:DH$31)+BC191*SUMPRODUCT(DH$14:DH$23,DH$32:DH$41))*'Projeções - Receitas'!AA$23+(AR191*DH$11*'Projeções - Receitas'!AA$25)</f>
        <v>96417725385.927338</v>
      </c>
      <c r="BO191" s="356">
        <f>(AS191*SUMPRODUCT(DI$10:DI$13,DI$28:DI$31)+BD191*SUMPRODUCT(DI$14:DI$23,DI$32:DI$41))*'Projeções - Receitas'!AB$23+(AS191*DI$11*'Projeções - Receitas'!AB$25)</f>
        <v>106476190374.36026</v>
      </c>
      <c r="BP191" s="356">
        <f>(AT191*SUMPRODUCT(DJ$10:DJ$13,DJ$28:DJ$31)+BE191*SUMPRODUCT(DJ$14:DJ$23,DJ$32:DJ$41))*'Projeções - Receitas'!AC$23+(AT191*DJ$11*'Projeções - Receitas'!AC$25)</f>
        <v>117566550799.46289</v>
      </c>
      <c r="BQ191" s="356">
        <f>(AU191*SUMPRODUCT(DK$10:DK$13,DK$28:DK$31)+BF191*SUMPRODUCT(DK$14:DK$23,DK$32:DK$41))*'Projeções - Receitas'!AD$23+(AU191*DK$11*'Projeções - Receitas'!AD$25)</f>
        <v>152007712393.21353</v>
      </c>
      <c r="BR191" s="357">
        <f>((BG191+'DRE + DCF'!T$12)*(1+'DRE + DCF'!T$15)+'DRE + DCF'!T$18)*(1+'DRE + DCF'!T$25)*'DRE + DCF'!T$33</f>
        <v>36612372893.456909</v>
      </c>
      <c r="BS191" s="357">
        <f>((BH191+'DRE + DCF'!U$12)*(1+'DRE + DCF'!U$15)+'DRE + DCF'!U$18)*(1+'DRE + DCF'!U$25)*'DRE + DCF'!U$33</f>
        <v>27949287935.558353</v>
      </c>
      <c r="BT191" s="357">
        <f>((BI191+'DRE + DCF'!V$12)*(1+'DRE + DCF'!V$15)+'DRE + DCF'!V$18)*(1+'DRE + DCF'!V$25)*'DRE + DCF'!V$33</f>
        <v>31014006017.390858</v>
      </c>
      <c r="BU191" s="357">
        <f>((BJ191+'DRE + DCF'!W$12)*(1+'DRE + DCF'!W$15)+'DRE + DCF'!W$18)*(1+'DRE + DCF'!W$25)*'DRE + DCF'!W$33</f>
        <v>34340675992.502026</v>
      </c>
      <c r="BV191" s="357">
        <f>((BK191+'DRE + DCF'!X$12)*(1+'DRE + DCF'!X$15)+'DRE + DCF'!X$18)*(1+'DRE + DCF'!X$25)*'DRE + DCF'!X$33</f>
        <v>37978430969.183014</v>
      </c>
      <c r="BW191" s="357">
        <f>((BL191+'DRE + DCF'!Y$12)*(1+'DRE + DCF'!Y$15)+'DRE + DCF'!Y$18)*(1+'DRE + DCF'!Y$25)*'DRE + DCF'!Y$33</f>
        <v>41978133043.174812</v>
      </c>
      <c r="BX191" s="357">
        <f>((BM191+'DRE + DCF'!Z$12)*(1+'DRE + DCF'!Z$15)+'DRE + DCF'!Z$18)*(1+'DRE + DCF'!Z$25)*'DRE + DCF'!Z$33</f>
        <v>46388527410.30677</v>
      </c>
      <c r="BY191" s="357">
        <f>((BN191+'DRE + DCF'!AA$12)*(1+'DRE + DCF'!AA$15)+'DRE + DCF'!AA$18)*(1+'DRE + DCF'!AA$25)*'DRE + DCF'!AA$33</f>
        <v>51254610112.621124</v>
      </c>
      <c r="BZ191" s="357">
        <f>((BO191+'DRE + DCF'!AB$12)*(1+'DRE + DCF'!AB$15)+'DRE + DCF'!AB$18)*(1+'DRE + DCF'!AB$25)*'DRE + DCF'!AB$33</f>
        <v>56625401759.266037</v>
      </c>
      <c r="CA191" s="357">
        <f>((BP191+'DRE + DCF'!AC$12)*(1+'DRE + DCF'!AC$15)+'DRE + DCF'!AC$18)*(1+'DRE + DCF'!AC$25)*'DRE + DCF'!AC$33</f>
        <v>62556780798.35833</v>
      </c>
      <c r="CB191" s="357">
        <f>((BQ191+'DRE + DCF'!AD$12)*(1+'DRE + DCF'!AD$15)+'DRE + DCF'!AD$18)*(1+'DRE + DCF'!AD$25)*'DRE + DCF'!AD$33</f>
        <v>80733649268.977921</v>
      </c>
      <c r="CC191" s="357">
        <f>BR191*(1-DA$47)+('DRE + DCF'!N$53*10^6)</f>
        <v>200962146944.88922</v>
      </c>
      <c r="CD191" s="357">
        <f>BS191*(1-DB$47)+('DRE + DCF'!T$53*10^6)</f>
        <v>202099513319.64798</v>
      </c>
      <c r="CE191" s="357">
        <f>BT191*(1-DC$47)+('DRE + DCF'!U$53*10^6)</f>
        <v>221236740056.35376</v>
      </c>
      <c r="CF191" s="357">
        <f>BU191*(1-DD$47)+('DRE + DCF'!V$53*10^6)</f>
        <v>242425614209.24051</v>
      </c>
      <c r="CG191" s="357">
        <f>BV191*(1-DE$47)+('DRE + DCF'!W$53*10^6)</f>
        <v>265858061151.45172</v>
      </c>
      <c r="CH191" s="357">
        <f>BW191*(1-DF$47)+('DRE + DCF'!X$53*10^6)</f>
        <v>291757271129.23114</v>
      </c>
      <c r="CI191" s="357">
        <f>BX191*(1-DG$47)+('DRE + DCF'!Y$53*10^6)</f>
        <v>320376456665.75024</v>
      </c>
      <c r="CJ191" s="357">
        <f>BY191*(1-DH$47)+('DRE + DCF'!Z$53*10^6)</f>
        <v>351996564836.86871</v>
      </c>
      <c r="CK191" s="357">
        <f>BZ191*(1-DI$47)+('DRE + DCF'!AA$53*10^6)</f>
        <v>386928687640.77441</v>
      </c>
      <c r="CL191" s="357">
        <f>CA191*(1-DJ$47)+('DRE + DCF'!AB$53*10^6)</f>
        <v>425518253380.42877</v>
      </c>
      <c r="CM191" s="357">
        <f>CB191*(1-DK$47)+('DRE + DCF'!AC$53*10^6)</f>
        <v>475122544932.05969</v>
      </c>
      <c r="CN191" s="357">
        <f t="shared" si="142"/>
        <v>1169454507892.7361</v>
      </c>
      <c r="CO191" s="357">
        <f t="shared" si="143"/>
        <v>1241989785596.5283</v>
      </c>
      <c r="CP191" s="357">
        <f t="shared" si="144"/>
        <v>1185441147493.241</v>
      </c>
      <c r="CQ191" s="357">
        <f t="shared" si="145"/>
        <v>1327694085192.4299</v>
      </c>
      <c r="CR191" s="357">
        <f t="shared" si="146"/>
        <v>1487017375415.5217</v>
      </c>
      <c r="CS191" s="357">
        <f t="shared" si="147"/>
        <v>1665459460465.3845</v>
      </c>
      <c r="CT191" s="357">
        <f t="shared" si="148"/>
        <v>1865314595721.2307</v>
      </c>
      <c r="CU191" s="357">
        <f t="shared" si="149"/>
        <v>2089152347207.7786</v>
      </c>
      <c r="CV191" s="357">
        <f t="shared" si="150"/>
        <v>2339850628872.7124</v>
      </c>
      <c r="CW191" s="357">
        <f t="shared" si="151"/>
        <v>2620632704337.4385</v>
      </c>
      <c r="CX191" s="358">
        <f t="shared" si="152"/>
        <v>2935108628857.9316</v>
      </c>
    </row>
    <row r="192" spans="4:102" ht="30" customHeight="1" x14ac:dyDescent="0.25">
      <c r="D192" s="355">
        <f t="shared" si="110"/>
        <v>1.4585960129961745E-2</v>
      </c>
      <c r="E192" s="64">
        <f t="shared" si="111"/>
        <v>5.4673693644996246E-3</v>
      </c>
      <c r="F192" s="64">
        <f t="shared" si="112"/>
        <v>2.9363358962042424E-2</v>
      </c>
      <c r="G192" s="64">
        <f t="shared" si="113"/>
        <v>2.5328370122854715E-2</v>
      </c>
      <c r="H192" s="64">
        <f t="shared" si="114"/>
        <v>2.1524643719835285E-2</v>
      </c>
      <c r="I192" s="64">
        <f t="shared" si="115"/>
        <v>1.7921313625815366E-2</v>
      </c>
      <c r="J192" s="64">
        <f t="shared" si="116"/>
        <v>1.4496168141161891E-2</v>
      </c>
      <c r="K192" s="64">
        <f t="shared" si="117"/>
        <v>1.1230642984739053E-2</v>
      </c>
      <c r="L192" s="64">
        <f t="shared" si="118"/>
        <v>8.1089118695502616E-3</v>
      </c>
      <c r="M192" s="64">
        <f t="shared" si="119"/>
        <v>5.117808995753037E-3</v>
      </c>
      <c r="N192" s="64">
        <f t="shared" si="120"/>
        <v>4.6222852348010157E-3</v>
      </c>
      <c r="O192" s="64">
        <f t="shared" si="163"/>
        <v>9.0500000000000067E-2</v>
      </c>
      <c r="P192" s="64">
        <f t="shared" si="163"/>
        <v>9.0500000000000067E-2</v>
      </c>
      <c r="Q192" s="64">
        <f t="shared" si="154"/>
        <v>9.0500000000000067E-2</v>
      </c>
      <c r="R192" s="64">
        <f t="shared" si="155"/>
        <v>9.0500000000000067E-2</v>
      </c>
      <c r="S192" s="64">
        <f t="shared" si="156"/>
        <v>9.0500000000000067E-2</v>
      </c>
      <c r="T192" s="64">
        <f t="shared" si="157"/>
        <v>9.0500000000000067E-2</v>
      </c>
      <c r="U192" s="64">
        <f t="shared" si="158"/>
        <v>9.0500000000000067E-2</v>
      </c>
      <c r="V192" s="64">
        <f t="shared" si="159"/>
        <v>9.0500000000000067E-2</v>
      </c>
      <c r="W192" s="64">
        <f t="shared" si="160"/>
        <v>9.0500000000000067E-2</v>
      </c>
      <c r="X192" s="64">
        <f t="shared" si="161"/>
        <v>9.0500000000000067E-2</v>
      </c>
      <c r="Y192" s="64">
        <f t="shared" si="162"/>
        <v>9.0500000000000067E-2</v>
      </c>
      <c r="Z192" s="64">
        <f t="shared" si="121"/>
        <v>0.171773438371769</v>
      </c>
      <c r="AA192" s="64">
        <f t="shared" si="153"/>
        <v>0.16265484760630688</v>
      </c>
      <c r="AB192" s="64">
        <f t="shared" si="122"/>
        <v>0.18655083720384968</v>
      </c>
      <c r="AC192" s="64">
        <f t="shared" si="123"/>
        <v>0.18251584836466198</v>
      </c>
      <c r="AD192" s="64">
        <f t="shared" si="124"/>
        <v>0.17871212196164254</v>
      </c>
      <c r="AE192" s="64">
        <f t="shared" si="125"/>
        <v>0.17510879186762263</v>
      </c>
      <c r="AF192" s="64">
        <f t="shared" si="126"/>
        <v>0.17168364638296915</v>
      </c>
      <c r="AG192" s="64">
        <f t="shared" si="127"/>
        <v>0.16841812122654631</v>
      </c>
      <c r="AH192" s="64">
        <f t="shared" si="128"/>
        <v>0.16529639011135752</v>
      </c>
      <c r="AI192" s="64">
        <f t="shared" si="129"/>
        <v>0.1623052872375603</v>
      </c>
      <c r="AJ192" s="64">
        <f t="shared" si="130"/>
        <v>0.16180976347660828</v>
      </c>
      <c r="AK192" s="356">
        <f>(1+O192)*'Projeções - Receitas'!N$34</f>
        <v>2009990322138.9963</v>
      </c>
      <c r="AL192" s="356">
        <f>(1+P192)*'Projeções - Receitas'!T$34</f>
        <v>2117830228278.7993</v>
      </c>
      <c r="AM192" s="356">
        <f>(1+Q192)*'Projeções - Receitas'!U$34</f>
        <v>2371969855672.2554</v>
      </c>
      <c r="AN192" s="356">
        <f>(1+R192)*'Projeções - Receitas'!V$34</f>
        <v>2656606238352.9263</v>
      </c>
      <c r="AO192" s="356">
        <f>(1+S192)*'Projeções - Receitas'!W$34</f>
        <v>2975398986955.2778</v>
      </c>
      <c r="AP192" s="356">
        <f>(1+T192)*'Projeções - Receitas'!X$34</f>
        <v>3332446865389.9111</v>
      </c>
      <c r="AQ192" s="356">
        <f>(1+U192)*'Projeções - Receitas'!Y$34</f>
        <v>3732340489236.7012</v>
      </c>
      <c r="AR192" s="356">
        <f>(1+V192)*'Projeções - Receitas'!Z$34</f>
        <v>4180221347945.1055</v>
      </c>
      <c r="AS192" s="356">
        <f>(1+W192)*'Projeções - Receitas'!AA$34</f>
        <v>4681847909698.5186</v>
      </c>
      <c r="AT192" s="356">
        <f>(1+X192)*'Projeções - Receitas'!AB$34</f>
        <v>5243669658862.3418</v>
      </c>
      <c r="AU192" s="356">
        <f>(1+Y192)*'Projeções - Receitas'!AC$34</f>
        <v>5872910017925.8242</v>
      </c>
      <c r="AV192" s="357">
        <f t="shared" si="131"/>
        <v>1764069920045.0278</v>
      </c>
      <c r="AW192" s="357">
        <f t="shared" si="132"/>
        <v>1858715716348.7922</v>
      </c>
      <c r="AX192" s="357">
        <f t="shared" si="133"/>
        <v>2081761602310.6475</v>
      </c>
      <c r="AY192" s="357">
        <f t="shared" si="134"/>
        <v>2331572994587.9253</v>
      </c>
      <c r="AZ192" s="357">
        <f t="shared" si="135"/>
        <v>2611361753938.4771</v>
      </c>
      <c r="BA192" s="357">
        <f t="shared" si="136"/>
        <v>2924725164411.0942</v>
      </c>
      <c r="BB192" s="357">
        <f t="shared" si="137"/>
        <v>3275692184140.4258</v>
      </c>
      <c r="BC192" s="357">
        <f t="shared" si="138"/>
        <v>3668775246237.2773</v>
      </c>
      <c r="BD192" s="357">
        <f t="shared" si="139"/>
        <v>4109028275785.751</v>
      </c>
      <c r="BE192" s="357">
        <f t="shared" si="140"/>
        <v>4602111668880.042</v>
      </c>
      <c r="BF192" s="357">
        <f t="shared" si="141"/>
        <v>5154365069145.6484</v>
      </c>
      <c r="BG192" s="356">
        <f>(AK192*SUMPRODUCT(DA$10:DA$13,DA$28:DA$31)+AV192*SUMPRODUCT(DA$14:DA$23,DA$32:DA$41))*'Projeções - Receitas'!T$23+(AK192*DA$11*'Projeções - Receitas'!T$25)</f>
        <v>65697006107.182465</v>
      </c>
      <c r="BH192" s="356">
        <f>(AL192*SUMPRODUCT(DB$10:DB$13,DB$28:DB$31)+AW192*SUMPRODUCT(DB$14:DB$23,DB$32:DB$41))*'Projeções - Receitas'!U$23+(AL192*DB$11*'Projeções - Receitas'!U$25)</f>
        <v>52946761364.720123</v>
      </c>
      <c r="BI192" s="356">
        <f>(AM192*SUMPRODUCT(DC$10:DC$13,DC$28:DC$31)+AX192*SUMPRODUCT(DC$14:DC$23,DC$32:DC$41))*'Projeções - Receitas'!V$23+(AM192*DC$11*'Projeções - Receitas'!V$25)</f>
        <v>58584605522.566933</v>
      </c>
      <c r="BJ192" s="356">
        <f>(AN192*SUMPRODUCT(DD$10:DD$13,DD$28:DD$31)+AY192*SUMPRODUCT(DD$14:DD$23,DD$32:DD$41))*'Projeções - Receitas'!W$23+(AN192*DD$11*'Projeções - Receitas'!W$25)</f>
        <v>64764563667.88269</v>
      </c>
      <c r="BK192" s="356">
        <f>(AO192*SUMPRODUCT(DE$10:DE$13,DE$28:DE$31)+AZ192*SUMPRODUCT(DE$14:DE$23,DE$32:DE$41))*'Projeções - Receitas'!X$23+(AO192*DE$11*'Projeções - Receitas'!X$25)</f>
        <v>71563597252.539322</v>
      </c>
      <c r="BL192" s="356">
        <f>(AP192*SUMPRODUCT(DF$10:DF$13,DF$28:DF$31)+BA192*SUMPRODUCT(DF$14:DF$23,DF$32:DF$41))*'Projeções - Receitas'!Y$23+(AP192*DF$11*'Projeções - Receitas'!Y$25)</f>
        <v>79061789180.695984</v>
      </c>
      <c r="BM192" s="356">
        <f>(AQ192*SUMPRODUCT(DG$10:DG$13,DG$28:DG$31)+BB192*SUMPRODUCT(DG$14:DG$23,DG$32:DG$41))*'Projeções - Receitas'!Z$23+(AQ192*DG$11*'Projeções - Receitas'!Z$25)</f>
        <v>87335738439.419495</v>
      </c>
      <c r="BN192" s="356">
        <f>(AR192*SUMPRODUCT(DH$10:DH$13,DH$28:DH$31)+BC192*SUMPRODUCT(DH$14:DH$23,DH$32:DH$41))*'Projeções - Receitas'!AA$23+(AR192*DH$11*'Projeções - Receitas'!AA$25)</f>
        <v>96461953700.324524</v>
      </c>
      <c r="BO192" s="356">
        <f>(AS192*SUMPRODUCT(DI$10:DI$13,DI$28:DI$31)+BD192*SUMPRODUCT(DI$14:DI$23,DI$32:DI$41))*'Projeções - Receitas'!AB$23+(AS192*DI$11*'Projeções - Receitas'!AB$25)</f>
        <v>106525032663.52271</v>
      </c>
      <c r="BP192" s="356">
        <f>(AT192*SUMPRODUCT(DJ$10:DJ$13,DJ$28:DJ$31)+BE192*SUMPRODUCT(DJ$14:DJ$23,DJ$32:DJ$41))*'Projeções - Receitas'!AC$23+(AT192*DJ$11*'Projeções - Receitas'!AC$25)</f>
        <v>117620480409.92131</v>
      </c>
      <c r="BQ192" s="356">
        <f>(AU192*SUMPRODUCT(DK$10:DK$13,DK$28:DK$31)+BF192*SUMPRODUCT(DK$14:DK$23,DK$32:DK$41))*'Projeções - Receitas'!AD$23+(AU192*DK$11*'Projeções - Receitas'!AD$25)</f>
        <v>152077440701.65082</v>
      </c>
      <c r="BR192" s="357">
        <f>((BG192+'DRE + DCF'!T$12)*(1+'DRE + DCF'!T$15)+'DRE + DCF'!T$18)*(1+'DRE + DCF'!T$25)*'DRE + DCF'!T$33</f>
        <v>36630819529.360451</v>
      </c>
      <c r="BS192" s="357">
        <f>((BH192+'DRE + DCF'!U$12)*(1+'DRE + DCF'!U$15)+'DRE + DCF'!U$18)*(1+'DRE + DCF'!U$25)*'DRE + DCF'!U$33</f>
        <v>27963977466.843632</v>
      </c>
      <c r="BT192" s="357">
        <f>((BI192+'DRE + DCF'!V$12)*(1+'DRE + DCF'!V$15)+'DRE + DCF'!V$18)*(1+'DRE + DCF'!V$25)*'DRE + DCF'!V$33</f>
        <v>31030241255.096035</v>
      </c>
      <c r="BU192" s="357">
        <f>((BJ192+'DRE + DCF'!W$12)*(1+'DRE + DCF'!W$15)+'DRE + DCF'!W$18)*(1+'DRE + DCF'!W$25)*'DRE + DCF'!W$33</f>
        <v>34358603446.965931</v>
      </c>
      <c r="BV192" s="357">
        <f>((BK192+'DRE + DCF'!X$12)*(1+'DRE + DCF'!X$15)+'DRE + DCF'!X$18)*(1+'DRE + DCF'!X$25)*'DRE + DCF'!X$33</f>
        <v>37998217917.846207</v>
      </c>
      <c r="BW192" s="357">
        <f>((BL192+'DRE + DCF'!Y$12)*(1+'DRE + DCF'!Y$15)+'DRE + DCF'!Y$18)*(1+'DRE + DCF'!Y$25)*'DRE + DCF'!Y$33</f>
        <v>41999968295.684105</v>
      </c>
      <c r="BX192" s="357">
        <f>((BM192+'DRE + DCF'!Z$12)*(1+'DRE + DCF'!Z$15)+'DRE + DCF'!Z$18)*(1+'DRE + DCF'!Z$25)*'DRE + DCF'!Z$33</f>
        <v>46412620246.516357</v>
      </c>
      <c r="BY192" s="357">
        <f>((BN192+'DRE + DCF'!AA$12)*(1+'DRE + DCF'!AA$15)+'DRE + DCF'!AA$18)*(1+'DRE + DCF'!AA$25)*'DRE + DCF'!AA$33</f>
        <v>51281190161.186279</v>
      </c>
      <c r="BZ192" s="357">
        <f>((BO192+'DRE + DCF'!AB$12)*(1+'DRE + DCF'!AB$15)+'DRE + DCF'!AB$18)*(1+'DRE + DCF'!AB$25)*'DRE + DCF'!AB$33</f>
        <v>56654721127.617081</v>
      </c>
      <c r="CA192" s="357">
        <f>((BP192+'DRE + DCF'!AC$12)*(1+'DRE + DCF'!AC$15)+'DRE + DCF'!AC$18)*(1+'DRE + DCF'!AC$25)*'DRE + DCF'!AC$33</f>
        <v>62589116964.753983</v>
      </c>
      <c r="CB192" s="357">
        <f>((BQ192+'DRE + DCF'!AD$12)*(1+'DRE + DCF'!AD$15)+'DRE + DCF'!AD$18)*(1+'DRE + DCF'!AD$25)*'DRE + DCF'!AD$33</f>
        <v>80774558482.195709</v>
      </c>
      <c r="CC192" s="357">
        <f>BR192*(1-DA$47)+('DRE + DCF'!N$53*10^6)</f>
        <v>200973369189.5683</v>
      </c>
      <c r="CD192" s="357">
        <f>BS192*(1-DB$47)+('DRE + DCF'!T$53*10^6)</f>
        <v>202108327038.41913</v>
      </c>
      <c r="CE192" s="357">
        <f>BT192*(1-DC$47)+('DRE + DCF'!U$53*10^6)</f>
        <v>221246481198.97687</v>
      </c>
      <c r="CF192" s="357">
        <f>BU192*(1-DD$47)+('DRE + DCF'!V$53*10^6)</f>
        <v>242436370681.91885</v>
      </c>
      <c r="CG192" s="357">
        <f>BV192*(1-DE$47)+('DRE + DCF'!W$53*10^6)</f>
        <v>265869933320.64966</v>
      </c>
      <c r="CH192" s="357">
        <f>BW192*(1-DF$47)+('DRE + DCF'!X$53*10^6)</f>
        <v>291770372280.73669</v>
      </c>
      <c r="CI192" s="357">
        <f>BX192*(1-DG$47)+('DRE + DCF'!Y$53*10^6)</f>
        <v>320390912367.47595</v>
      </c>
      <c r="CJ192" s="357">
        <f>BY192*(1-DH$47)+('DRE + DCF'!Z$53*10^6)</f>
        <v>352012512866.00781</v>
      </c>
      <c r="CK192" s="357">
        <f>BZ192*(1-DI$47)+('DRE + DCF'!AA$53*10^6)</f>
        <v>386946279261.78503</v>
      </c>
      <c r="CL192" s="357">
        <f>CA192*(1-DJ$47)+('DRE + DCF'!AB$53*10^6)</f>
        <v>425537655080.26611</v>
      </c>
      <c r="CM192" s="357">
        <f>CB192*(1-DK$47)+('DRE + DCF'!AC$53*10^6)</f>
        <v>475147090459.99042</v>
      </c>
      <c r="CN192" s="357">
        <f t="shared" si="142"/>
        <v>1169990954914.7053</v>
      </c>
      <c r="CO192" s="357">
        <f t="shared" si="143"/>
        <v>1242559505681.6643</v>
      </c>
      <c r="CP192" s="357">
        <f t="shared" si="144"/>
        <v>1185984927836.1277</v>
      </c>
      <c r="CQ192" s="357">
        <f t="shared" si="145"/>
        <v>1328303119176.4631</v>
      </c>
      <c r="CR192" s="357">
        <f t="shared" si="146"/>
        <v>1487699493477.6389</v>
      </c>
      <c r="CS192" s="357">
        <f t="shared" si="147"/>
        <v>1666223432694.9556</v>
      </c>
      <c r="CT192" s="357">
        <f t="shared" si="148"/>
        <v>1866170244618.3506</v>
      </c>
      <c r="CU192" s="357">
        <f t="shared" si="149"/>
        <v>2090110673972.5527</v>
      </c>
      <c r="CV192" s="357">
        <f t="shared" si="150"/>
        <v>2340923954849.2593</v>
      </c>
      <c r="CW192" s="357">
        <f t="shared" si="151"/>
        <v>2621834829431.1709</v>
      </c>
      <c r="CX192" s="358">
        <f t="shared" si="152"/>
        <v>2936455008962.9121</v>
      </c>
    </row>
    <row r="193" spans="4:102" ht="30" customHeight="1" x14ac:dyDescent="0.25">
      <c r="D193" s="355">
        <f t="shared" si="110"/>
        <v>1.4516824538043982E-2</v>
      </c>
      <c r="E193" s="64">
        <f t="shared" si="111"/>
        <v>5.3999153837575031E-3</v>
      </c>
      <c r="F193" s="64">
        <f t="shared" si="112"/>
        <v>2.9286073402101626E-2</v>
      </c>
      <c r="G193" s="64">
        <f t="shared" si="113"/>
        <v>2.5252818190124177E-2</v>
      </c>
      <c r="H193" s="64">
        <f t="shared" si="114"/>
        <v>2.1450717385178703E-2</v>
      </c>
      <c r="I193" s="64">
        <f t="shared" si="115"/>
        <v>1.7848921295628262E-2</v>
      </c>
      <c r="J193" s="64">
        <f t="shared" si="116"/>
        <v>1.4425228995960299E-2</v>
      </c>
      <c r="K193" s="64">
        <f t="shared" si="117"/>
        <v>1.1161084512945924E-2</v>
      </c>
      <c r="L193" s="64">
        <f t="shared" si="118"/>
        <v>8.04066871246642E-3</v>
      </c>
      <c r="M193" s="64">
        <f t="shared" si="119"/>
        <v>5.0508219262444531E-3</v>
      </c>
      <c r="N193" s="64">
        <f t="shared" si="120"/>
        <v>4.5564836734275083E-3</v>
      </c>
      <c r="O193" s="64">
        <f t="shared" si="163"/>
        <v>9.1000000000000067E-2</v>
      </c>
      <c r="P193" s="64">
        <f t="shared" si="163"/>
        <v>9.1000000000000067E-2</v>
      </c>
      <c r="Q193" s="64">
        <f t="shared" si="154"/>
        <v>9.1000000000000067E-2</v>
      </c>
      <c r="R193" s="64">
        <f t="shared" si="155"/>
        <v>9.1000000000000067E-2</v>
      </c>
      <c r="S193" s="64">
        <f t="shared" si="156"/>
        <v>9.1000000000000067E-2</v>
      </c>
      <c r="T193" s="64">
        <f t="shared" si="157"/>
        <v>9.1000000000000067E-2</v>
      </c>
      <c r="U193" s="64">
        <f t="shared" si="158"/>
        <v>9.1000000000000067E-2</v>
      </c>
      <c r="V193" s="64">
        <f t="shared" si="159"/>
        <v>9.1000000000000067E-2</v>
      </c>
      <c r="W193" s="64">
        <f t="shared" si="160"/>
        <v>9.1000000000000067E-2</v>
      </c>
      <c r="X193" s="64">
        <f t="shared" si="161"/>
        <v>9.1000000000000067E-2</v>
      </c>
      <c r="Y193" s="64">
        <f t="shared" si="162"/>
        <v>9.1000000000000067E-2</v>
      </c>
      <c r="Z193" s="64">
        <f t="shared" si="121"/>
        <v>0.17170430277985124</v>
      </c>
      <c r="AA193" s="64">
        <f t="shared" si="153"/>
        <v>0.16258739362556476</v>
      </c>
      <c r="AB193" s="64">
        <f t="shared" si="122"/>
        <v>0.18647355164390889</v>
      </c>
      <c r="AC193" s="64">
        <f t="shared" si="123"/>
        <v>0.18244029643193144</v>
      </c>
      <c r="AD193" s="64">
        <f t="shared" si="124"/>
        <v>0.17863819562698596</v>
      </c>
      <c r="AE193" s="64">
        <f t="shared" si="125"/>
        <v>0.17503639953743552</v>
      </c>
      <c r="AF193" s="64">
        <f t="shared" si="126"/>
        <v>0.17161270723776756</v>
      </c>
      <c r="AG193" s="64">
        <f t="shared" si="127"/>
        <v>0.16834856275475318</v>
      </c>
      <c r="AH193" s="64">
        <f t="shared" si="128"/>
        <v>0.16522814695427368</v>
      </c>
      <c r="AI193" s="64">
        <f t="shared" si="129"/>
        <v>0.16223830016805171</v>
      </c>
      <c r="AJ193" s="64">
        <f t="shared" si="130"/>
        <v>0.16174396191523477</v>
      </c>
      <c r="AK193" s="356">
        <f>(1+O193)*'Projeções - Receitas'!N$34</f>
        <v>2010911913299.9954</v>
      </c>
      <c r="AL193" s="356">
        <f>(1+P193)*'Projeções - Receitas'!T$34</f>
        <v>2118801264605.3828</v>
      </c>
      <c r="AM193" s="356">
        <f>(1+Q193)*'Projeções - Receitas'!U$34</f>
        <v>2373057416358.0288</v>
      </c>
      <c r="AN193" s="356">
        <f>(1+R193)*'Projeções - Receitas'!V$34</f>
        <v>2657824306320.9927</v>
      </c>
      <c r="AO193" s="356">
        <f>(1+S193)*'Projeções - Receitas'!W$34</f>
        <v>2976763223079.5122</v>
      </c>
      <c r="AP193" s="356">
        <f>(1+T193)*'Projeções - Receitas'!X$34</f>
        <v>3333974809849.0537</v>
      </c>
      <c r="AQ193" s="356">
        <f>(1+U193)*'Projeções - Receitas'!Y$34</f>
        <v>3734051787030.9404</v>
      </c>
      <c r="AR193" s="356">
        <f>(1+V193)*'Projeções - Receitas'!Z$34</f>
        <v>4182138001474.6538</v>
      </c>
      <c r="AS193" s="356">
        <f>(1+W193)*'Projeções - Receitas'!AA$34</f>
        <v>4683994561651.6133</v>
      </c>
      <c r="AT193" s="356">
        <f>(1+X193)*'Projeções - Receitas'!AB$34</f>
        <v>5246073909049.8076</v>
      </c>
      <c r="AU193" s="356">
        <f>(1+Y193)*'Projeções - Receitas'!AC$34</f>
        <v>5875602778135.7852</v>
      </c>
      <c r="AV193" s="357">
        <f t="shared" si="131"/>
        <v>1764878755404.9751</v>
      </c>
      <c r="AW193" s="357">
        <f t="shared" si="132"/>
        <v>1859567947305.3943</v>
      </c>
      <c r="AX193" s="357">
        <f t="shared" si="133"/>
        <v>2082716100982.0415</v>
      </c>
      <c r="AY193" s="357">
        <f t="shared" si="134"/>
        <v>2332642033099.8867</v>
      </c>
      <c r="AZ193" s="357">
        <f t="shared" si="135"/>
        <v>2612559077071.8735</v>
      </c>
      <c r="BA193" s="357">
        <f t="shared" si="136"/>
        <v>2926066166320.4985</v>
      </c>
      <c r="BB193" s="357">
        <f t="shared" si="137"/>
        <v>3277194106278.9585</v>
      </c>
      <c r="BC193" s="357">
        <f t="shared" si="138"/>
        <v>3670457399032.4341</v>
      </c>
      <c r="BD193" s="357">
        <f t="shared" si="139"/>
        <v>4110912286916.3271</v>
      </c>
      <c r="BE193" s="357">
        <f t="shared" si="140"/>
        <v>4604221761346.2871</v>
      </c>
      <c r="BF193" s="357">
        <f t="shared" si="141"/>
        <v>5156728372707.8418</v>
      </c>
      <c r="BG193" s="356">
        <f>(AK193*SUMPRODUCT(DA$10:DA$13,DA$28:DA$31)+AV193*SUMPRODUCT(DA$14:DA$23,DA$32:DA$41))*'Projeções - Receitas'!T$23+(AK193*DA$11*'Projeções - Receitas'!T$25)</f>
        <v>65727128530.890442</v>
      </c>
      <c r="BH193" s="356">
        <f>(AL193*SUMPRODUCT(DB$10:DB$13,DB$28:DB$31)+AW193*SUMPRODUCT(DB$14:DB$23,DB$32:DB$41))*'Projeções - Receitas'!U$23+(AL193*DB$11*'Projeções - Receitas'!U$25)</f>
        <v>52971037733.984108</v>
      </c>
      <c r="BI193" s="356">
        <f>(AM193*SUMPRODUCT(DC$10:DC$13,DC$28:DC$31)+AX193*SUMPRODUCT(DC$14:DC$23,DC$32:DC$41))*'Projeções - Receitas'!V$23+(AM193*DC$11*'Projeções - Receitas'!V$25)</f>
        <v>58611466873.104546</v>
      </c>
      <c r="BJ193" s="356">
        <f>(AN193*SUMPRODUCT(DD$10:DD$13,DD$28:DD$31)+AY193*SUMPRODUCT(DD$14:DD$23,DD$32:DD$41))*'Projeções - Receitas'!W$23+(AN193*DD$11*'Projeções - Receitas'!W$25)</f>
        <v>64794258561.81572</v>
      </c>
      <c r="BK193" s="356">
        <f>(AO193*SUMPRODUCT(DE$10:DE$13,DE$28:DE$31)+AZ193*SUMPRODUCT(DE$14:DE$23,DE$32:DE$41))*'Projeções - Receitas'!X$23+(AO193*DE$11*'Projeções - Receitas'!X$25)</f>
        <v>71596409539.220917</v>
      </c>
      <c r="BL193" s="356">
        <f>(AP193*SUMPRODUCT(DF$10:DF$13,DF$28:DF$31)+BA193*SUMPRODUCT(DF$14:DF$23,DF$32:DF$41))*'Projeções - Receitas'!Y$23+(AP193*DF$11*'Projeções - Receitas'!Y$25)</f>
        <v>79098039427.913193</v>
      </c>
      <c r="BM193" s="356">
        <f>(AQ193*SUMPRODUCT(DG$10:DG$13,DG$28:DG$31)+BB193*SUMPRODUCT(DG$14:DG$23,DG$32:DG$41))*'Projeções - Receitas'!Z$23+(AQ193*DG$11*'Projeções - Receitas'!Z$25)</f>
        <v>87375782335.998856</v>
      </c>
      <c r="BN193" s="356">
        <f>(AR193*SUMPRODUCT(DH$10:DH$13,DH$28:DH$31)+BC193*SUMPRODUCT(DH$14:DH$23,DH$32:DH$41))*'Projeções - Receitas'!AA$23+(AR193*DH$11*'Projeções - Receitas'!AA$25)</f>
        <v>96506182014.721771</v>
      </c>
      <c r="BO193" s="356">
        <f>(AS193*SUMPRODUCT(DI$10:DI$13,DI$28:DI$31)+BD193*SUMPRODUCT(DI$14:DI$23,DI$32:DI$41))*'Projeções - Receitas'!AB$23+(AS193*DI$11*'Projeções - Receitas'!AB$25)</f>
        <v>106573874952.68529</v>
      </c>
      <c r="BP193" s="356">
        <f>(AT193*SUMPRODUCT(DJ$10:DJ$13,DJ$28:DJ$31)+BE193*SUMPRODUCT(DJ$14:DJ$23,DJ$32:DJ$41))*'Projeções - Receitas'!AC$23+(AT193*DJ$11*'Projeções - Receitas'!AC$25)</f>
        <v>117674410020.37979</v>
      </c>
      <c r="BQ193" s="356">
        <f>(AU193*SUMPRODUCT(DK$10:DK$13,DK$28:DK$31)+BF193*SUMPRODUCT(DK$14:DK$23,DK$32:DK$41))*'Projeções - Receitas'!AD$23+(AU193*DK$11*'Projeções - Receitas'!AD$25)</f>
        <v>152147169010.08807</v>
      </c>
      <c r="BR193" s="357">
        <f>((BG193+'DRE + DCF'!T$12)*(1+'DRE + DCF'!T$15)+'DRE + DCF'!T$18)*(1+'DRE + DCF'!T$25)*'DRE + DCF'!T$33</f>
        <v>36649266165.263977</v>
      </c>
      <c r="BS193" s="357">
        <f>((BH193+'DRE + DCF'!U$12)*(1+'DRE + DCF'!U$15)+'DRE + DCF'!U$18)*(1+'DRE + DCF'!U$25)*'DRE + DCF'!U$33</f>
        <v>27978666998.128956</v>
      </c>
      <c r="BT193" s="357">
        <f>((BI193+'DRE + DCF'!V$12)*(1+'DRE + DCF'!V$15)+'DRE + DCF'!V$18)*(1+'DRE + DCF'!V$25)*'DRE + DCF'!V$33</f>
        <v>31046476492.801167</v>
      </c>
      <c r="BU193" s="357">
        <f>((BJ193+'DRE + DCF'!W$12)*(1+'DRE + DCF'!W$15)+'DRE + DCF'!W$18)*(1+'DRE + DCF'!W$25)*'DRE + DCF'!W$33</f>
        <v>34376530901.429878</v>
      </c>
      <c r="BV193" s="357">
        <f>((BK193+'DRE + DCF'!X$12)*(1+'DRE + DCF'!X$15)+'DRE + DCF'!X$18)*(1+'DRE + DCF'!X$25)*'DRE + DCF'!X$33</f>
        <v>38018004866.509384</v>
      </c>
      <c r="BW193" s="357">
        <f>((BL193+'DRE + DCF'!Y$12)*(1+'DRE + DCF'!Y$15)+'DRE + DCF'!Y$18)*(1+'DRE + DCF'!Y$25)*'DRE + DCF'!Y$33</f>
        <v>42021803548.193428</v>
      </c>
      <c r="BX193" s="357">
        <f>((BM193+'DRE + DCF'!Z$12)*(1+'DRE + DCF'!Z$15)+'DRE + DCF'!Z$18)*(1+'DRE + DCF'!Z$25)*'DRE + DCF'!Z$33</f>
        <v>46436713082.726013</v>
      </c>
      <c r="BY193" s="357">
        <f>((BN193+'DRE + DCF'!AA$12)*(1+'DRE + DCF'!AA$15)+'DRE + DCF'!AA$18)*(1+'DRE + DCF'!AA$25)*'DRE + DCF'!AA$33</f>
        <v>51307770209.751457</v>
      </c>
      <c r="BZ193" s="357">
        <f>((BO193+'DRE + DCF'!AB$12)*(1+'DRE + DCF'!AB$15)+'DRE + DCF'!AB$18)*(1+'DRE + DCF'!AB$25)*'DRE + DCF'!AB$33</f>
        <v>56684040495.968185</v>
      </c>
      <c r="CA193" s="357">
        <f>((BP193+'DRE + DCF'!AC$12)*(1+'DRE + DCF'!AC$15)+'DRE + DCF'!AC$18)*(1+'DRE + DCF'!AC$25)*'DRE + DCF'!AC$33</f>
        <v>62621453131.149666</v>
      </c>
      <c r="CB193" s="357">
        <f>((BQ193+'DRE + DCF'!AD$12)*(1+'DRE + DCF'!AD$15)+'DRE + DCF'!AD$18)*(1+'DRE + DCF'!AD$25)*'DRE + DCF'!AD$33</f>
        <v>80815467695.413452</v>
      </c>
      <c r="CC193" s="357">
        <f>BR193*(1-DA$47)+('DRE + DCF'!N$53*10^6)</f>
        <v>200984591434.24734</v>
      </c>
      <c r="CD193" s="357">
        <f>BS193*(1-DB$47)+('DRE + DCF'!T$53*10^6)</f>
        <v>202117140757.19034</v>
      </c>
      <c r="CE193" s="357">
        <f>BT193*(1-DC$47)+('DRE + DCF'!U$53*10^6)</f>
        <v>221256222341.59995</v>
      </c>
      <c r="CF193" s="357">
        <f>BU193*(1-DD$47)+('DRE + DCF'!V$53*10^6)</f>
        <v>242447127154.59723</v>
      </c>
      <c r="CG193" s="357">
        <f>BV193*(1-DE$47)+('DRE + DCF'!W$53*10^6)</f>
        <v>265881805489.84756</v>
      </c>
      <c r="CH193" s="357">
        <f>BW193*(1-DF$47)+('DRE + DCF'!X$53*10^6)</f>
        <v>291783473432.24231</v>
      </c>
      <c r="CI193" s="357">
        <f>BX193*(1-DG$47)+('DRE + DCF'!Y$53*10^6)</f>
        <v>320405368069.20178</v>
      </c>
      <c r="CJ193" s="357">
        <f>BY193*(1-DH$47)+('DRE + DCF'!Z$53*10^6)</f>
        <v>352028460895.14691</v>
      </c>
      <c r="CK193" s="357">
        <f>BZ193*(1-DI$47)+('DRE + DCF'!AA$53*10^6)</f>
        <v>386963870882.79572</v>
      </c>
      <c r="CL193" s="357">
        <f>CA193*(1-DJ$47)+('DRE + DCF'!AB$53*10^6)</f>
        <v>425557056780.10358</v>
      </c>
      <c r="CM193" s="357">
        <f>CB193*(1-DK$47)+('DRE + DCF'!AC$53*10^6)</f>
        <v>475171635987.92102</v>
      </c>
      <c r="CN193" s="357">
        <f t="shared" si="142"/>
        <v>1170527401936.6743</v>
      </c>
      <c r="CO193" s="357">
        <f t="shared" si="143"/>
        <v>1243129225766.8003</v>
      </c>
      <c r="CP193" s="357">
        <f t="shared" si="144"/>
        <v>1186528708179.0144</v>
      </c>
      <c r="CQ193" s="357">
        <f t="shared" si="145"/>
        <v>1328912153160.4963</v>
      </c>
      <c r="CR193" s="357">
        <f t="shared" si="146"/>
        <v>1488381611539.7561</v>
      </c>
      <c r="CS193" s="357">
        <f t="shared" si="147"/>
        <v>1666987404924.5269</v>
      </c>
      <c r="CT193" s="357">
        <f t="shared" si="148"/>
        <v>1867025893515.4702</v>
      </c>
      <c r="CU193" s="357">
        <f t="shared" si="149"/>
        <v>2091069000737.3269</v>
      </c>
      <c r="CV193" s="357">
        <f t="shared" si="150"/>
        <v>2341997280825.8066</v>
      </c>
      <c r="CW193" s="357">
        <f t="shared" si="151"/>
        <v>2623036954524.9038</v>
      </c>
      <c r="CX193" s="358">
        <f t="shared" si="152"/>
        <v>2937801389067.8926</v>
      </c>
    </row>
    <row r="194" spans="4:102" ht="30" customHeight="1" x14ac:dyDescent="0.25">
      <c r="D194" s="355">
        <f t="shared" si="110"/>
        <v>1.4447752286109616E-2</v>
      </c>
      <c r="E194" s="64">
        <f t="shared" si="111"/>
        <v>5.3325232023563873E-3</v>
      </c>
      <c r="F194" s="64">
        <f t="shared" si="112"/>
        <v>2.9208858648903796E-2</v>
      </c>
      <c r="G194" s="64">
        <f t="shared" si="113"/>
        <v>2.5177335475838614E-2</v>
      </c>
      <c r="H194" s="64">
        <f t="shared" si="114"/>
        <v>2.137685877964221E-2</v>
      </c>
      <c r="I194" s="64">
        <f t="shared" si="115"/>
        <v>1.7776595289151764E-2</v>
      </c>
      <c r="J194" s="64">
        <f t="shared" si="116"/>
        <v>1.4354354843104183E-2</v>
      </c>
      <c r="K194" s="64">
        <f t="shared" si="117"/>
        <v>1.1091589768566223E-2</v>
      </c>
      <c r="L194" s="64">
        <f t="shared" si="118"/>
        <v>7.9724880777435891E-3</v>
      </c>
      <c r="M194" s="64">
        <f t="shared" si="119"/>
        <v>4.983896228306639E-3</v>
      </c>
      <c r="N194" s="64">
        <f t="shared" si="120"/>
        <v>4.4907423974973049E-3</v>
      </c>
      <c r="O194" s="64">
        <f t="shared" si="163"/>
        <v>9.1500000000000067E-2</v>
      </c>
      <c r="P194" s="64">
        <f t="shared" si="163"/>
        <v>9.1500000000000067E-2</v>
      </c>
      <c r="Q194" s="64">
        <f t="shared" si="154"/>
        <v>9.1500000000000067E-2</v>
      </c>
      <c r="R194" s="64">
        <f t="shared" si="155"/>
        <v>9.1500000000000067E-2</v>
      </c>
      <c r="S194" s="64">
        <f t="shared" si="156"/>
        <v>9.1500000000000067E-2</v>
      </c>
      <c r="T194" s="64">
        <f t="shared" si="157"/>
        <v>9.1500000000000067E-2</v>
      </c>
      <c r="U194" s="64">
        <f t="shared" si="158"/>
        <v>9.1500000000000067E-2</v>
      </c>
      <c r="V194" s="64">
        <f t="shared" si="159"/>
        <v>9.1500000000000067E-2</v>
      </c>
      <c r="W194" s="64">
        <f t="shared" si="160"/>
        <v>9.1500000000000067E-2</v>
      </c>
      <c r="X194" s="64">
        <f t="shared" si="161"/>
        <v>9.1500000000000067E-2</v>
      </c>
      <c r="Y194" s="64">
        <f t="shared" si="162"/>
        <v>9.1500000000000067E-2</v>
      </c>
      <c r="Z194" s="64">
        <f t="shared" si="121"/>
        <v>0.17163523052791688</v>
      </c>
      <c r="AA194" s="64">
        <f t="shared" si="153"/>
        <v>0.16252000144416365</v>
      </c>
      <c r="AB194" s="64">
        <f t="shared" si="122"/>
        <v>0.18639633689071106</v>
      </c>
      <c r="AC194" s="64">
        <f t="shared" si="123"/>
        <v>0.18236481371764587</v>
      </c>
      <c r="AD194" s="64">
        <f t="shared" si="124"/>
        <v>0.17856433702144947</v>
      </c>
      <c r="AE194" s="64">
        <f t="shared" si="125"/>
        <v>0.17496407353095902</v>
      </c>
      <c r="AF194" s="64">
        <f t="shared" si="126"/>
        <v>0.17154183308491144</v>
      </c>
      <c r="AG194" s="64">
        <f t="shared" si="127"/>
        <v>0.16827906801037348</v>
      </c>
      <c r="AH194" s="64">
        <f t="shared" si="128"/>
        <v>0.16515996631955085</v>
      </c>
      <c r="AI194" s="64">
        <f t="shared" si="129"/>
        <v>0.1621713744701139</v>
      </c>
      <c r="AJ194" s="64">
        <f t="shared" si="130"/>
        <v>0.16167822063930457</v>
      </c>
      <c r="AK194" s="356">
        <f>(1+O194)*'Projeções - Receitas'!N$34</f>
        <v>2011833504460.9946</v>
      </c>
      <c r="AL194" s="356">
        <f>(1+P194)*'Projeções - Receitas'!T$34</f>
        <v>2119772300931.9668</v>
      </c>
      <c r="AM194" s="356">
        <f>(1+Q194)*'Projeções - Receitas'!U$34</f>
        <v>2374144977043.8027</v>
      </c>
      <c r="AN194" s="356">
        <f>(1+R194)*'Projeções - Receitas'!V$34</f>
        <v>2659042374289.0596</v>
      </c>
      <c r="AO194" s="356">
        <f>(1+S194)*'Projeções - Receitas'!W$34</f>
        <v>2978127459203.7471</v>
      </c>
      <c r="AP194" s="356">
        <f>(1+T194)*'Projeções - Receitas'!X$34</f>
        <v>3335502754308.1968</v>
      </c>
      <c r="AQ194" s="356">
        <f>(1+U194)*'Projeções - Receitas'!Y$34</f>
        <v>3735763084825.1807</v>
      </c>
      <c r="AR194" s="356">
        <f>(1+V194)*'Projeções - Receitas'!Z$34</f>
        <v>4184054655004.2026</v>
      </c>
      <c r="AS194" s="356">
        <f>(1+W194)*'Projeções - Receitas'!AA$34</f>
        <v>4686141213604.708</v>
      </c>
      <c r="AT194" s="356">
        <f>(1+X194)*'Projeções - Receitas'!AB$34</f>
        <v>5248478159237.2734</v>
      </c>
      <c r="AU194" s="356">
        <f>(1+Y194)*'Projeções - Receitas'!AC$34</f>
        <v>5878295538345.7471</v>
      </c>
      <c r="AV194" s="357">
        <f t="shared" si="131"/>
        <v>1765687590764.9224</v>
      </c>
      <c r="AW194" s="357">
        <f t="shared" si="132"/>
        <v>1860420178261.9966</v>
      </c>
      <c r="AX194" s="357">
        <f t="shared" si="133"/>
        <v>2083670599653.436</v>
      </c>
      <c r="AY194" s="357">
        <f t="shared" si="134"/>
        <v>2333711071611.8486</v>
      </c>
      <c r="AZ194" s="357">
        <f t="shared" si="135"/>
        <v>2613756400205.271</v>
      </c>
      <c r="BA194" s="357">
        <f t="shared" si="136"/>
        <v>2927407168229.9033</v>
      </c>
      <c r="BB194" s="357">
        <f t="shared" si="137"/>
        <v>3278696028417.4922</v>
      </c>
      <c r="BC194" s="357">
        <f t="shared" si="138"/>
        <v>3672139551827.5913</v>
      </c>
      <c r="BD194" s="357">
        <f t="shared" si="139"/>
        <v>4112796298046.9033</v>
      </c>
      <c r="BE194" s="357">
        <f t="shared" si="140"/>
        <v>4606331853812.5322</v>
      </c>
      <c r="BF194" s="357">
        <f t="shared" si="141"/>
        <v>5159091676270.0371</v>
      </c>
      <c r="BG194" s="356">
        <f>(AK194*SUMPRODUCT(DA$10:DA$13,DA$28:DA$31)+AV194*SUMPRODUCT(DA$14:DA$23,DA$32:DA$41))*'Projeções - Receitas'!T$23+(AK194*DA$11*'Projeções - Receitas'!T$25)</f>
        <v>65757250954.598511</v>
      </c>
      <c r="BH194" s="356">
        <f>(AL194*SUMPRODUCT(DB$10:DB$13,DB$28:DB$31)+AW194*SUMPRODUCT(DB$14:DB$23,DB$32:DB$41))*'Projeções - Receitas'!U$23+(AL194*DB$11*'Projeções - Receitas'!U$25)</f>
        <v>52995314103.248077</v>
      </c>
      <c r="BI194" s="356">
        <f>(AM194*SUMPRODUCT(DC$10:DC$13,DC$28:DC$31)+AX194*SUMPRODUCT(DC$14:DC$23,DC$32:DC$41))*'Projeções - Receitas'!V$23+(AM194*DC$11*'Projeções - Receitas'!V$25)</f>
        <v>58638328223.642189</v>
      </c>
      <c r="BJ194" s="356">
        <f>(AN194*SUMPRODUCT(DD$10:DD$13,DD$28:DD$31)+AY194*SUMPRODUCT(DD$14:DD$23,DD$32:DD$41))*'Projeções - Receitas'!W$23+(AN194*DD$11*'Projeções - Receitas'!W$25)</f>
        <v>64823953455.748703</v>
      </c>
      <c r="BK194" s="356">
        <f>(AO194*SUMPRODUCT(DE$10:DE$13,DE$28:DE$31)+AZ194*SUMPRODUCT(DE$14:DE$23,DE$32:DE$41))*'Projeções - Receitas'!X$23+(AO194*DE$11*'Projeções - Receitas'!X$25)</f>
        <v>71629221825.902512</v>
      </c>
      <c r="BL194" s="356">
        <f>(AP194*SUMPRODUCT(DF$10:DF$13,DF$28:DF$31)+BA194*SUMPRODUCT(DF$14:DF$23,DF$32:DF$41))*'Projeções - Receitas'!Y$23+(AP194*DF$11*'Projeções - Receitas'!Y$25)</f>
        <v>79134289675.130432</v>
      </c>
      <c r="BM194" s="356">
        <f>(AQ194*SUMPRODUCT(DG$10:DG$13,DG$28:DG$31)+BB194*SUMPRODUCT(DG$14:DG$23,DG$32:DG$41))*'Projeções - Receitas'!Z$23+(AQ194*DG$11*'Projeções - Receitas'!Z$25)</f>
        <v>87415826232.578064</v>
      </c>
      <c r="BN194" s="356">
        <f>(AR194*SUMPRODUCT(DH$10:DH$13,DH$28:DH$31)+BC194*SUMPRODUCT(DH$14:DH$23,DH$32:DH$41))*'Projeções - Receitas'!AA$23+(AR194*DH$11*'Projeções - Receitas'!AA$25)</f>
        <v>96550410329.119049</v>
      </c>
      <c r="BO194" s="356">
        <f>(AS194*SUMPRODUCT(DI$10:DI$13,DI$28:DI$31)+BD194*SUMPRODUCT(DI$14:DI$23,DI$32:DI$41))*'Projeções - Receitas'!AB$23+(AS194*DI$11*'Projeções - Receitas'!AB$25)</f>
        <v>106622717241.84785</v>
      </c>
      <c r="BP194" s="356">
        <f>(AT194*SUMPRODUCT(DJ$10:DJ$13,DJ$28:DJ$31)+BE194*SUMPRODUCT(DJ$14:DJ$23,DJ$32:DJ$41))*'Projeções - Receitas'!AC$23+(AT194*DJ$11*'Projeções - Receitas'!AC$25)</f>
        <v>117728339630.83827</v>
      </c>
      <c r="BQ194" s="356">
        <f>(AU194*SUMPRODUCT(DK$10:DK$13,DK$28:DK$31)+BF194*SUMPRODUCT(DK$14:DK$23,DK$32:DK$41))*'Projeções - Receitas'!AD$23+(AU194*DK$11*'Projeções - Receitas'!AD$25)</f>
        <v>152216897318.52533</v>
      </c>
      <c r="BR194" s="357">
        <f>((BG194+'DRE + DCF'!T$12)*(1+'DRE + DCF'!T$15)+'DRE + DCF'!T$18)*(1+'DRE + DCF'!T$25)*'DRE + DCF'!T$33</f>
        <v>36667712801.167564</v>
      </c>
      <c r="BS194" s="357">
        <f>((BH194+'DRE + DCF'!U$12)*(1+'DRE + DCF'!U$15)+'DRE + DCF'!U$18)*(1+'DRE + DCF'!U$25)*'DRE + DCF'!U$33</f>
        <v>27993356529.414265</v>
      </c>
      <c r="BT194" s="357">
        <f>((BI194+'DRE + DCF'!V$12)*(1+'DRE + DCF'!V$15)+'DRE + DCF'!V$18)*(1+'DRE + DCF'!V$25)*'DRE + DCF'!V$33</f>
        <v>31062711730.506336</v>
      </c>
      <c r="BU194" s="357">
        <f>((BJ194+'DRE + DCF'!W$12)*(1+'DRE + DCF'!W$15)+'DRE + DCF'!W$18)*(1+'DRE + DCF'!W$25)*'DRE + DCF'!W$33</f>
        <v>34394458355.893791</v>
      </c>
      <c r="BV194" s="357">
        <f>((BK194+'DRE + DCF'!X$12)*(1+'DRE + DCF'!X$15)+'DRE + DCF'!X$18)*(1+'DRE + DCF'!X$25)*'DRE + DCF'!X$33</f>
        <v>38037791815.172577</v>
      </c>
      <c r="BW194" s="357">
        <f>((BL194+'DRE + DCF'!Y$12)*(1+'DRE + DCF'!Y$15)+'DRE + DCF'!Y$18)*(1+'DRE + DCF'!Y$25)*'DRE + DCF'!Y$33</f>
        <v>42043638800.702759</v>
      </c>
      <c r="BX194" s="357">
        <f>((BM194+'DRE + DCF'!Z$12)*(1+'DRE + DCF'!Z$15)+'DRE + DCF'!Z$18)*(1+'DRE + DCF'!Z$25)*'DRE + DCF'!Z$33</f>
        <v>46460805918.935562</v>
      </c>
      <c r="BY194" s="357">
        <f>((BN194+'DRE + DCF'!AA$12)*(1+'DRE + DCF'!AA$15)+'DRE + DCF'!AA$18)*(1+'DRE + DCF'!AA$25)*'DRE + DCF'!AA$33</f>
        <v>51334350258.316673</v>
      </c>
      <c r="BZ194" s="357">
        <f>((BO194+'DRE + DCF'!AB$12)*(1+'DRE + DCF'!AB$15)+'DRE + DCF'!AB$18)*(1+'DRE + DCF'!AB$25)*'DRE + DCF'!AB$33</f>
        <v>56713359864.31929</v>
      </c>
      <c r="CA194" s="357">
        <f>((BP194+'DRE + DCF'!AC$12)*(1+'DRE + DCF'!AC$15)+'DRE + DCF'!AC$18)*(1+'DRE + DCF'!AC$25)*'DRE + DCF'!AC$33</f>
        <v>62653789297.545349</v>
      </c>
      <c r="CB194" s="357">
        <f>((BQ194+'DRE + DCF'!AD$12)*(1+'DRE + DCF'!AD$15)+'DRE + DCF'!AD$18)*(1+'DRE + DCF'!AD$25)*'DRE + DCF'!AD$33</f>
        <v>80856376908.631195</v>
      </c>
      <c r="CC194" s="357">
        <f>BR194*(1-DA$47)+('DRE + DCF'!N$53*10^6)</f>
        <v>200995813678.92642</v>
      </c>
      <c r="CD194" s="357">
        <f>BS194*(1-DB$47)+('DRE + DCF'!T$53*10^6)</f>
        <v>202125954475.96152</v>
      </c>
      <c r="CE194" s="357">
        <f>BT194*(1-DC$47)+('DRE + DCF'!U$53*10^6)</f>
        <v>221265963484.22305</v>
      </c>
      <c r="CF194" s="357">
        <f>BU194*(1-DD$47)+('DRE + DCF'!V$53*10^6)</f>
        <v>242457883627.27557</v>
      </c>
      <c r="CG194" s="357">
        <f>BV194*(1-DE$47)+('DRE + DCF'!W$53*10^6)</f>
        <v>265893677659.04547</v>
      </c>
      <c r="CH194" s="357">
        <f>BW194*(1-DF$47)+('DRE + DCF'!X$53*10^6)</f>
        <v>291796574583.74786</v>
      </c>
      <c r="CI194" s="357">
        <f>BX194*(1-DG$47)+('DRE + DCF'!Y$53*10^6)</f>
        <v>320419823770.92749</v>
      </c>
      <c r="CJ194" s="357">
        <f>BY194*(1-DH$47)+('DRE + DCF'!Z$53*10^6)</f>
        <v>352044408924.28601</v>
      </c>
      <c r="CK194" s="357">
        <f>BZ194*(1-DI$47)+('DRE + DCF'!AA$53*10^6)</f>
        <v>386981462503.80634</v>
      </c>
      <c r="CL194" s="357">
        <f>CA194*(1-DJ$47)+('DRE + DCF'!AB$53*10^6)</f>
        <v>425576458479.94098</v>
      </c>
      <c r="CM194" s="357">
        <f>CB194*(1-DK$47)+('DRE + DCF'!AC$53*10^6)</f>
        <v>475196181515.85168</v>
      </c>
      <c r="CN194" s="357">
        <f t="shared" si="142"/>
        <v>1171063848958.6436</v>
      </c>
      <c r="CO194" s="357">
        <f t="shared" si="143"/>
        <v>1243698945851.9365</v>
      </c>
      <c r="CP194" s="357">
        <f t="shared" si="144"/>
        <v>1187072488521.9014</v>
      </c>
      <c r="CQ194" s="357">
        <f t="shared" si="145"/>
        <v>1329521187144.5298</v>
      </c>
      <c r="CR194" s="357">
        <f t="shared" si="146"/>
        <v>1489063729601.8735</v>
      </c>
      <c r="CS194" s="357">
        <f t="shared" si="147"/>
        <v>1667751377154.0984</v>
      </c>
      <c r="CT194" s="357">
        <f t="shared" si="148"/>
        <v>1867881542412.5903</v>
      </c>
      <c r="CU194" s="357">
        <f t="shared" si="149"/>
        <v>2092027327502.1013</v>
      </c>
      <c r="CV194" s="357">
        <f t="shared" si="150"/>
        <v>2343070606802.354</v>
      </c>
      <c r="CW194" s="357">
        <f t="shared" si="151"/>
        <v>2624239079618.6367</v>
      </c>
      <c r="CX194" s="358">
        <f t="shared" si="152"/>
        <v>2939147769172.8735</v>
      </c>
    </row>
    <row r="195" spans="4:102" ht="30" customHeight="1" x14ac:dyDescent="0.25">
      <c r="D195" s="355">
        <f t="shared" si="110"/>
        <v>1.4378743287153217E-2</v>
      </c>
      <c r="E195" s="64">
        <f t="shared" si="111"/>
        <v>5.2651927354070982E-3</v>
      </c>
      <c r="F195" s="64">
        <f t="shared" si="112"/>
        <v>2.9131714605186904E-2</v>
      </c>
      <c r="G195" s="64">
        <f t="shared" si="113"/>
        <v>2.5101921884917805E-2</v>
      </c>
      <c r="H195" s="64">
        <f t="shared" si="114"/>
        <v>2.1303067810191423E-2</v>
      </c>
      <c r="I195" s="64">
        <f t="shared" si="115"/>
        <v>1.7704335515281971E-2</v>
      </c>
      <c r="J195" s="64">
        <f t="shared" si="116"/>
        <v>1.4283545593318486E-2</v>
      </c>
      <c r="K195" s="64">
        <f t="shared" si="117"/>
        <v>1.1022158664062365E-2</v>
      </c>
      <c r="L195" s="64">
        <f t="shared" si="118"/>
        <v>7.9043698794994954E-3</v>
      </c>
      <c r="M195" s="64">
        <f t="shared" si="119"/>
        <v>4.9170318176380012E-3</v>
      </c>
      <c r="N195" s="64">
        <f t="shared" si="120"/>
        <v>4.4250613242007575E-3</v>
      </c>
      <c r="O195" s="64">
        <f t="shared" si="163"/>
        <v>9.2000000000000068E-2</v>
      </c>
      <c r="P195" s="64">
        <f t="shared" si="163"/>
        <v>9.2000000000000068E-2</v>
      </c>
      <c r="Q195" s="64">
        <f t="shared" si="154"/>
        <v>9.2000000000000068E-2</v>
      </c>
      <c r="R195" s="64">
        <f t="shared" si="155"/>
        <v>9.2000000000000068E-2</v>
      </c>
      <c r="S195" s="64">
        <f t="shared" si="156"/>
        <v>9.2000000000000068E-2</v>
      </c>
      <c r="T195" s="64">
        <f t="shared" si="157"/>
        <v>9.2000000000000068E-2</v>
      </c>
      <c r="U195" s="64">
        <f t="shared" si="158"/>
        <v>9.2000000000000068E-2</v>
      </c>
      <c r="V195" s="64">
        <f t="shared" si="159"/>
        <v>9.2000000000000068E-2</v>
      </c>
      <c r="W195" s="64">
        <f t="shared" si="160"/>
        <v>9.2000000000000068E-2</v>
      </c>
      <c r="X195" s="64">
        <f t="shared" si="161"/>
        <v>9.2000000000000068E-2</v>
      </c>
      <c r="Y195" s="64">
        <f t="shared" si="162"/>
        <v>9.2000000000000068E-2</v>
      </c>
      <c r="Z195" s="64">
        <f t="shared" si="121"/>
        <v>0.17156622152896048</v>
      </c>
      <c r="AA195" s="64">
        <f t="shared" si="153"/>
        <v>0.16245267097721436</v>
      </c>
      <c r="AB195" s="64">
        <f t="shared" si="122"/>
        <v>0.18631919284699416</v>
      </c>
      <c r="AC195" s="64">
        <f t="shared" si="123"/>
        <v>0.18228940012672507</v>
      </c>
      <c r="AD195" s="64">
        <f t="shared" si="124"/>
        <v>0.17849054605199868</v>
      </c>
      <c r="AE195" s="64">
        <f t="shared" si="125"/>
        <v>0.17489181375708923</v>
      </c>
      <c r="AF195" s="64">
        <f t="shared" si="126"/>
        <v>0.17147102383512575</v>
      </c>
      <c r="AG195" s="64">
        <f t="shared" si="127"/>
        <v>0.16820963690586963</v>
      </c>
      <c r="AH195" s="64">
        <f t="shared" si="128"/>
        <v>0.16509184812130676</v>
      </c>
      <c r="AI195" s="64">
        <f t="shared" si="129"/>
        <v>0.16210451005944526</v>
      </c>
      <c r="AJ195" s="64">
        <f t="shared" si="130"/>
        <v>0.16161253956600802</v>
      </c>
      <c r="AK195" s="356">
        <f>(1+O195)*'Projeções - Receitas'!N$34</f>
        <v>2012755095621.9937</v>
      </c>
      <c r="AL195" s="356">
        <f>(1+P195)*'Projeções - Receitas'!T$34</f>
        <v>2120743337258.5503</v>
      </c>
      <c r="AM195" s="356">
        <f>(1+Q195)*'Projeções - Receitas'!U$34</f>
        <v>2375232537729.5762</v>
      </c>
      <c r="AN195" s="356">
        <f>(1+R195)*'Projeções - Receitas'!V$34</f>
        <v>2660260442257.126</v>
      </c>
      <c r="AO195" s="356">
        <f>(1+S195)*'Projeções - Receitas'!W$34</f>
        <v>2979491695327.9814</v>
      </c>
      <c r="AP195" s="356">
        <f>(1+T195)*'Projeções - Receitas'!X$34</f>
        <v>3337030698767.3394</v>
      </c>
      <c r="AQ195" s="356">
        <f>(1+U195)*'Projeções - Receitas'!Y$34</f>
        <v>3737474382619.4204</v>
      </c>
      <c r="AR195" s="356">
        <f>(1+V195)*'Projeções - Receitas'!Z$34</f>
        <v>4185971308533.751</v>
      </c>
      <c r="AS195" s="356">
        <f>(1+W195)*'Projeções - Receitas'!AA$34</f>
        <v>4688287865557.8018</v>
      </c>
      <c r="AT195" s="356">
        <f>(1+X195)*'Projeções - Receitas'!AB$34</f>
        <v>5250882409424.7393</v>
      </c>
      <c r="AU195" s="356">
        <f>(1+Y195)*'Projeções - Receitas'!AC$34</f>
        <v>5880988298555.708</v>
      </c>
      <c r="AV195" s="357">
        <f t="shared" si="131"/>
        <v>1766496426124.8696</v>
      </c>
      <c r="AW195" s="357">
        <f t="shared" si="132"/>
        <v>1861272409218.5984</v>
      </c>
      <c r="AX195" s="357">
        <f t="shared" si="133"/>
        <v>2084625098324.8301</v>
      </c>
      <c r="AY195" s="357">
        <f t="shared" si="134"/>
        <v>2334780110123.8101</v>
      </c>
      <c r="AZ195" s="357">
        <f t="shared" si="135"/>
        <v>2614953723338.6675</v>
      </c>
      <c r="BA195" s="357">
        <f t="shared" si="136"/>
        <v>2928748170139.3081</v>
      </c>
      <c r="BB195" s="357">
        <f t="shared" si="137"/>
        <v>3280197950556.0254</v>
      </c>
      <c r="BC195" s="357">
        <f t="shared" si="138"/>
        <v>3673821704622.748</v>
      </c>
      <c r="BD195" s="357">
        <f t="shared" si="139"/>
        <v>4114680309177.4785</v>
      </c>
      <c r="BE195" s="357">
        <f t="shared" si="140"/>
        <v>4608441946278.7773</v>
      </c>
      <c r="BF195" s="357">
        <f t="shared" si="141"/>
        <v>5161454979832.2305</v>
      </c>
      <c r="BG195" s="356">
        <f>(AK195*SUMPRODUCT(DA$10:DA$13,DA$28:DA$31)+AV195*SUMPRODUCT(DA$14:DA$23,DA$32:DA$41))*'Projeções - Receitas'!T$23+(AK195*DA$11*'Projeções - Receitas'!T$25)</f>
        <v>65787373378.306519</v>
      </c>
      <c r="BH195" s="356">
        <f>(AL195*SUMPRODUCT(DB$10:DB$13,DB$28:DB$31)+AW195*SUMPRODUCT(DB$14:DB$23,DB$32:DB$41))*'Projeções - Receitas'!U$23+(AL195*DB$11*'Projeções - Receitas'!U$25)</f>
        <v>53019590472.512062</v>
      </c>
      <c r="BI195" s="356">
        <f>(AM195*SUMPRODUCT(DC$10:DC$13,DC$28:DC$31)+AX195*SUMPRODUCT(DC$14:DC$23,DC$32:DC$41))*'Projeções - Receitas'!V$23+(AM195*DC$11*'Projeções - Receitas'!V$25)</f>
        <v>58665189574.179802</v>
      </c>
      <c r="BJ195" s="356">
        <f>(AN195*SUMPRODUCT(DD$10:DD$13,DD$28:DD$31)+AY195*SUMPRODUCT(DD$14:DD$23,DD$32:DD$41))*'Projeções - Receitas'!W$23+(AN195*DD$11*'Projeções - Receitas'!W$25)</f>
        <v>64853648349.681732</v>
      </c>
      <c r="BK195" s="356">
        <f>(AO195*SUMPRODUCT(DE$10:DE$13,DE$28:DE$31)+AZ195*SUMPRODUCT(DE$14:DE$23,DE$32:DE$41))*'Projeções - Receitas'!X$23+(AO195*DE$11*'Projeções - Receitas'!X$25)</f>
        <v>71662034112.584076</v>
      </c>
      <c r="BL195" s="356">
        <f>(AP195*SUMPRODUCT(DF$10:DF$13,DF$28:DF$31)+BA195*SUMPRODUCT(DF$14:DF$23,DF$32:DF$41))*'Projeções - Receitas'!Y$23+(AP195*DF$11*'Projeções - Receitas'!Y$25)</f>
        <v>79170539922.347534</v>
      </c>
      <c r="BM195" s="356">
        <f>(AQ195*SUMPRODUCT(DG$10:DG$13,DG$28:DG$31)+BB195*SUMPRODUCT(DG$14:DG$23,DG$32:DG$41))*'Projeções - Receitas'!Z$23+(AQ195*DG$11*'Projeções - Receitas'!Z$25)</f>
        <v>87455870129.15741</v>
      </c>
      <c r="BN195" s="356">
        <f>(AR195*SUMPRODUCT(DH$10:DH$13,DH$28:DH$31)+BC195*SUMPRODUCT(DH$14:DH$23,DH$32:DH$41))*'Projeções - Receitas'!AA$23+(AR195*DH$11*'Projeções - Receitas'!AA$25)</f>
        <v>96594638643.516235</v>
      </c>
      <c r="BO195" s="356">
        <f>(AS195*SUMPRODUCT(DI$10:DI$13,DI$28:DI$31)+BD195*SUMPRODUCT(DI$14:DI$23,DI$32:DI$41))*'Projeções - Receitas'!AB$23+(AS195*DI$11*'Projeções - Receitas'!AB$25)</f>
        <v>106671559531.01039</v>
      </c>
      <c r="BP195" s="356">
        <f>(AT195*SUMPRODUCT(DJ$10:DJ$13,DJ$28:DJ$31)+BE195*SUMPRODUCT(DJ$14:DJ$23,DJ$32:DJ$41))*'Projeções - Receitas'!AC$23+(AT195*DJ$11*'Projeções - Receitas'!AC$25)</f>
        <v>117782269241.29674</v>
      </c>
      <c r="BQ195" s="356">
        <f>(AU195*SUMPRODUCT(DK$10:DK$13,DK$28:DK$31)+BF195*SUMPRODUCT(DK$14:DK$23,DK$32:DK$41))*'Projeções - Receitas'!AD$23+(AU195*DK$11*'Projeções - Receitas'!AD$25)</f>
        <v>152286625626.96255</v>
      </c>
      <c r="BR195" s="357">
        <f>((BG195+'DRE + DCF'!T$12)*(1+'DRE + DCF'!T$15)+'DRE + DCF'!T$18)*(1+'DRE + DCF'!T$25)*'DRE + DCF'!T$33</f>
        <v>36686159437.071098</v>
      </c>
      <c r="BS195" s="357">
        <f>((BH195+'DRE + DCF'!U$12)*(1+'DRE + DCF'!U$15)+'DRE + DCF'!U$18)*(1+'DRE + DCF'!U$25)*'DRE + DCF'!U$33</f>
        <v>28008046060.699585</v>
      </c>
      <c r="BT195" s="357">
        <f>((BI195+'DRE + DCF'!V$12)*(1+'DRE + DCF'!V$15)+'DRE + DCF'!V$18)*(1+'DRE + DCF'!V$25)*'DRE + DCF'!V$33</f>
        <v>31078946968.211472</v>
      </c>
      <c r="BU195" s="357">
        <f>((BJ195+'DRE + DCF'!W$12)*(1+'DRE + DCF'!W$15)+'DRE + DCF'!W$18)*(1+'DRE + DCF'!W$25)*'DRE + DCF'!W$33</f>
        <v>34412385810.357735</v>
      </c>
      <c r="BV195" s="357">
        <f>((BK195+'DRE + DCF'!X$12)*(1+'DRE + DCF'!X$15)+'DRE + DCF'!X$18)*(1+'DRE + DCF'!X$25)*'DRE + DCF'!X$33</f>
        <v>38057578763.835732</v>
      </c>
      <c r="BW195" s="357">
        <f>((BL195+'DRE + DCF'!Y$12)*(1+'DRE + DCF'!Y$15)+'DRE + DCF'!Y$18)*(1+'DRE + DCF'!Y$25)*'DRE + DCF'!Y$33</f>
        <v>42065474053.212006</v>
      </c>
      <c r="BX195" s="357">
        <f>((BM195+'DRE + DCF'!Z$12)*(1+'DRE + DCF'!Z$15)+'DRE + DCF'!Z$18)*(1+'DRE + DCF'!Z$25)*'DRE + DCF'!Z$33</f>
        <v>46484898755.14521</v>
      </c>
      <c r="BY195" s="357">
        <f>((BN195+'DRE + DCF'!AA$12)*(1+'DRE + DCF'!AA$15)+'DRE + DCF'!AA$18)*(1+'DRE + DCF'!AA$25)*'DRE + DCF'!AA$33</f>
        <v>51360930306.881828</v>
      </c>
      <c r="BZ195" s="357">
        <f>((BO195+'DRE + DCF'!AB$12)*(1+'DRE + DCF'!AB$15)+'DRE + DCF'!AB$18)*(1+'DRE + DCF'!AB$25)*'DRE + DCF'!AB$33</f>
        <v>56742679232.670372</v>
      </c>
      <c r="CA195" s="357">
        <f>((BP195+'DRE + DCF'!AC$12)*(1+'DRE + DCF'!AC$15)+'DRE + DCF'!AC$18)*(1+'DRE + DCF'!AC$25)*'DRE + DCF'!AC$33</f>
        <v>62686125463.94101</v>
      </c>
      <c r="CB195" s="357">
        <f>((BQ195+'DRE + DCF'!AD$12)*(1+'DRE + DCF'!AD$15)+'DRE + DCF'!AD$18)*(1+'DRE + DCF'!AD$25)*'DRE + DCF'!AD$33</f>
        <v>80897286121.848892</v>
      </c>
      <c r="CC195" s="357">
        <f>BR195*(1-DA$47)+('DRE + DCF'!N$53*10^6)</f>
        <v>201007035923.60547</v>
      </c>
      <c r="CD195" s="357">
        <f>BS195*(1-DB$47)+('DRE + DCF'!T$53*10^6)</f>
        <v>202134768194.7327</v>
      </c>
      <c r="CE195" s="357">
        <f>BT195*(1-DC$47)+('DRE + DCF'!U$53*10^6)</f>
        <v>221275704626.84613</v>
      </c>
      <c r="CF195" s="357">
        <f>BU195*(1-DD$47)+('DRE + DCF'!V$53*10^6)</f>
        <v>242468640099.95392</v>
      </c>
      <c r="CG195" s="357">
        <f>BV195*(1-DE$47)+('DRE + DCF'!W$53*10^6)</f>
        <v>265905549828.24335</v>
      </c>
      <c r="CH195" s="357">
        <f>BW195*(1-DF$47)+('DRE + DCF'!X$53*10^6)</f>
        <v>291809675735.25342</v>
      </c>
      <c r="CI195" s="357">
        <f>BX195*(1-DG$47)+('DRE + DCF'!Y$53*10^6)</f>
        <v>320434279472.65326</v>
      </c>
      <c r="CJ195" s="357">
        <f>BY195*(1-DH$47)+('DRE + DCF'!Z$53*10^6)</f>
        <v>352060356953.42511</v>
      </c>
      <c r="CK195" s="357">
        <f>BZ195*(1-DI$47)+('DRE + DCF'!AA$53*10^6)</f>
        <v>386999054124.81702</v>
      </c>
      <c r="CL195" s="357">
        <f>CA195*(1-DJ$47)+('DRE + DCF'!AB$53*10^6)</f>
        <v>425595860179.77838</v>
      </c>
      <c r="CM195" s="357">
        <f>CB195*(1-DK$47)+('DRE + DCF'!AC$53*10^6)</f>
        <v>475220727043.78229</v>
      </c>
      <c r="CN195" s="357">
        <f t="shared" si="142"/>
        <v>1171600295980.6128</v>
      </c>
      <c r="CO195" s="357">
        <f t="shared" si="143"/>
        <v>1244268665937.0725</v>
      </c>
      <c r="CP195" s="357">
        <f t="shared" si="144"/>
        <v>1187616268864.7881</v>
      </c>
      <c r="CQ195" s="357">
        <f t="shared" si="145"/>
        <v>1330130221128.563</v>
      </c>
      <c r="CR195" s="357">
        <f t="shared" si="146"/>
        <v>1489745847663.9907</v>
      </c>
      <c r="CS195" s="357">
        <f t="shared" si="147"/>
        <v>1668515349383.6697</v>
      </c>
      <c r="CT195" s="357">
        <f t="shared" si="148"/>
        <v>1868737191309.7102</v>
      </c>
      <c r="CU195" s="357">
        <f t="shared" si="149"/>
        <v>2092985654266.8755</v>
      </c>
      <c r="CV195" s="357">
        <f t="shared" si="150"/>
        <v>2344143932778.9009</v>
      </c>
      <c r="CW195" s="357">
        <f t="shared" si="151"/>
        <v>2625441204712.3696</v>
      </c>
      <c r="CX195" s="358">
        <f t="shared" si="152"/>
        <v>2940494149277.854</v>
      </c>
    </row>
    <row r="196" spans="4:102" ht="30" customHeight="1" x14ac:dyDescent="0.25">
      <c r="D196" s="355">
        <f t="shared" si="110"/>
        <v>1.4309797454328588E-2</v>
      </c>
      <c r="E196" s="64">
        <f t="shared" si="111"/>
        <v>5.197923898175888E-3</v>
      </c>
      <c r="F196" s="64">
        <f t="shared" si="112"/>
        <v>2.9054641173867024E-2</v>
      </c>
      <c r="G196" s="64">
        <f t="shared" si="113"/>
        <v>2.5026577322455529E-2</v>
      </c>
      <c r="H196" s="64">
        <f t="shared" si="114"/>
        <v>2.1229344383962095E-2</v>
      </c>
      <c r="I196" s="64">
        <f t="shared" si="115"/>
        <v>1.7632141883081653E-2</v>
      </c>
      <c r="J196" s="64">
        <f t="shared" si="116"/>
        <v>1.4212801157491434E-2</v>
      </c>
      <c r="K196" s="64">
        <f t="shared" si="117"/>
        <v>1.0952791112056909E-2</v>
      </c>
      <c r="L196" s="64">
        <f t="shared" si="118"/>
        <v>7.8363140320089342E-3</v>
      </c>
      <c r="M196" s="64">
        <f t="shared" si="119"/>
        <v>4.8502286100912673E-3</v>
      </c>
      <c r="N196" s="64">
        <f t="shared" si="120"/>
        <v>4.3594403708797635E-3</v>
      </c>
      <c r="O196" s="64">
        <f t="shared" si="163"/>
        <v>9.2500000000000068E-2</v>
      </c>
      <c r="P196" s="64">
        <f t="shared" si="163"/>
        <v>9.2500000000000068E-2</v>
      </c>
      <c r="Q196" s="64">
        <f t="shared" si="154"/>
        <v>9.2500000000000068E-2</v>
      </c>
      <c r="R196" s="64">
        <f t="shared" si="155"/>
        <v>9.2500000000000068E-2</v>
      </c>
      <c r="S196" s="64">
        <f t="shared" si="156"/>
        <v>9.2500000000000068E-2</v>
      </c>
      <c r="T196" s="64">
        <f t="shared" si="157"/>
        <v>9.2500000000000068E-2</v>
      </c>
      <c r="U196" s="64">
        <f t="shared" si="158"/>
        <v>9.2500000000000068E-2</v>
      </c>
      <c r="V196" s="64">
        <f t="shared" si="159"/>
        <v>9.2500000000000068E-2</v>
      </c>
      <c r="W196" s="64">
        <f t="shared" si="160"/>
        <v>9.2500000000000068E-2</v>
      </c>
      <c r="X196" s="64">
        <f t="shared" si="161"/>
        <v>9.2500000000000068E-2</v>
      </c>
      <c r="Y196" s="64">
        <f t="shared" si="162"/>
        <v>9.2500000000000068E-2</v>
      </c>
      <c r="Z196" s="64">
        <f t="shared" si="121"/>
        <v>0.17149727569613585</v>
      </c>
      <c r="AA196" s="64">
        <f t="shared" si="153"/>
        <v>0.16238540213998315</v>
      </c>
      <c r="AB196" s="64">
        <f t="shared" si="122"/>
        <v>0.18624211941567428</v>
      </c>
      <c r="AC196" s="64">
        <f t="shared" si="123"/>
        <v>0.18221405556426279</v>
      </c>
      <c r="AD196" s="64">
        <f t="shared" si="124"/>
        <v>0.17841682262576936</v>
      </c>
      <c r="AE196" s="64">
        <f t="shared" si="125"/>
        <v>0.17481962012488891</v>
      </c>
      <c r="AF196" s="64">
        <f t="shared" si="126"/>
        <v>0.17140027939929869</v>
      </c>
      <c r="AG196" s="64">
        <f t="shared" si="127"/>
        <v>0.16814026935386417</v>
      </c>
      <c r="AH196" s="64">
        <f t="shared" si="128"/>
        <v>0.16502379227381619</v>
      </c>
      <c r="AI196" s="64">
        <f t="shared" si="129"/>
        <v>0.16203770685189853</v>
      </c>
      <c r="AJ196" s="64">
        <f t="shared" si="130"/>
        <v>0.16154691861268702</v>
      </c>
      <c r="AK196" s="356">
        <f>(1+O196)*'Projeções - Receitas'!N$34</f>
        <v>2013676686782.9927</v>
      </c>
      <c r="AL196" s="356">
        <f>(1+P196)*'Projeções - Receitas'!T$34</f>
        <v>2121714373585.1338</v>
      </c>
      <c r="AM196" s="356">
        <f>(1+Q196)*'Projeções - Receitas'!U$34</f>
        <v>2376320098415.3501</v>
      </c>
      <c r="AN196" s="356">
        <f>(1+R196)*'Projeções - Receitas'!V$34</f>
        <v>2661478510225.1924</v>
      </c>
      <c r="AO196" s="356">
        <f>(1+S196)*'Projeções - Receitas'!W$34</f>
        <v>2980855931452.2158</v>
      </c>
      <c r="AP196" s="356">
        <f>(1+T196)*'Projeções - Receitas'!X$34</f>
        <v>3338558643226.4814</v>
      </c>
      <c r="AQ196" s="356">
        <f>(1+U196)*'Projeções - Receitas'!Y$34</f>
        <v>3739185680413.6597</v>
      </c>
      <c r="AR196" s="356">
        <f>(1+V196)*'Projeções - Receitas'!Z$34</f>
        <v>4187887962063.2993</v>
      </c>
      <c r="AS196" s="356">
        <f>(1+W196)*'Projeções - Receitas'!AA$34</f>
        <v>4690434517510.8955</v>
      </c>
      <c r="AT196" s="356">
        <f>(1+X196)*'Projeções - Receitas'!AB$34</f>
        <v>5253286659612.2041</v>
      </c>
      <c r="AU196" s="356">
        <f>(1+Y196)*'Projeções - Receitas'!AC$34</f>
        <v>5883681058765.6699</v>
      </c>
      <c r="AV196" s="357">
        <f t="shared" si="131"/>
        <v>1767305261484.8169</v>
      </c>
      <c r="AW196" s="357">
        <f t="shared" si="132"/>
        <v>1862124640175.2002</v>
      </c>
      <c r="AX196" s="357">
        <f t="shared" si="133"/>
        <v>2085579596996.2244</v>
      </c>
      <c r="AY196" s="357">
        <f t="shared" si="134"/>
        <v>2335849148635.7715</v>
      </c>
      <c r="AZ196" s="357">
        <f t="shared" si="135"/>
        <v>2616151046472.0645</v>
      </c>
      <c r="BA196" s="357">
        <f t="shared" si="136"/>
        <v>2930089172048.7119</v>
      </c>
      <c r="BB196" s="357">
        <f t="shared" si="137"/>
        <v>3281699872694.5576</v>
      </c>
      <c r="BC196" s="357">
        <f t="shared" si="138"/>
        <v>3675503857417.9053</v>
      </c>
      <c r="BD196" s="357">
        <f t="shared" si="139"/>
        <v>4116564320308.0542</v>
      </c>
      <c r="BE196" s="357">
        <f t="shared" si="140"/>
        <v>4610552038745.0215</v>
      </c>
      <c r="BF196" s="357">
        <f t="shared" si="141"/>
        <v>5163818283394.4248</v>
      </c>
      <c r="BG196" s="356">
        <f>(AK196*SUMPRODUCT(DA$10:DA$13,DA$28:DA$31)+AV196*SUMPRODUCT(DA$14:DA$23,DA$32:DA$41))*'Projeções - Receitas'!T$23+(AK196*DA$11*'Projeções - Receitas'!T$25)</f>
        <v>65817495802.014496</v>
      </c>
      <c r="BH196" s="356">
        <f>(AL196*SUMPRODUCT(DB$10:DB$13,DB$28:DB$31)+AW196*SUMPRODUCT(DB$14:DB$23,DB$32:DB$41))*'Projeções - Receitas'!U$23+(AL196*DB$11*'Projeções - Receitas'!U$25)</f>
        <v>53043866841.776047</v>
      </c>
      <c r="BI196" s="356">
        <f>(AM196*SUMPRODUCT(DC$10:DC$13,DC$28:DC$31)+AX196*SUMPRODUCT(DC$14:DC$23,DC$32:DC$41))*'Projeções - Receitas'!V$23+(AM196*DC$11*'Projeções - Receitas'!V$25)</f>
        <v>58692050924.717445</v>
      </c>
      <c r="BJ196" s="356">
        <f>(AN196*SUMPRODUCT(DD$10:DD$13,DD$28:DD$31)+AY196*SUMPRODUCT(DD$14:DD$23,DD$32:DD$41))*'Projeções - Receitas'!W$23+(AN196*DD$11*'Projeções - Receitas'!W$25)</f>
        <v>64883343243.614723</v>
      </c>
      <c r="BK196" s="356">
        <f>(AO196*SUMPRODUCT(DE$10:DE$13,DE$28:DE$31)+AZ196*SUMPRODUCT(DE$14:DE$23,DE$32:DE$41))*'Projeções - Receitas'!X$23+(AO196*DE$11*'Projeções - Receitas'!X$25)</f>
        <v>71694846399.265625</v>
      </c>
      <c r="BL196" s="356">
        <f>(AP196*SUMPRODUCT(DF$10:DF$13,DF$28:DF$31)+BA196*SUMPRODUCT(DF$14:DF$23,DF$32:DF$41))*'Projeções - Receitas'!Y$23+(AP196*DF$11*'Projeções - Receitas'!Y$25)</f>
        <v>79206790169.564758</v>
      </c>
      <c r="BM196" s="356">
        <f>(AQ196*SUMPRODUCT(DG$10:DG$13,DG$28:DG$31)+BB196*SUMPRODUCT(DG$14:DG$23,DG$32:DG$41))*'Projeções - Receitas'!Z$23+(AQ196*DG$11*'Projeções - Receitas'!Z$25)</f>
        <v>87495914025.736694</v>
      </c>
      <c r="BN196" s="356">
        <f>(AR196*SUMPRODUCT(DH$10:DH$13,DH$28:DH$31)+BC196*SUMPRODUCT(DH$14:DH$23,DH$32:DH$41))*'Projeções - Receitas'!AA$23+(AR196*DH$11*'Projeções - Receitas'!AA$25)</f>
        <v>96638866957.913422</v>
      </c>
      <c r="BO196" s="356">
        <f>(AS196*SUMPRODUCT(DI$10:DI$13,DI$28:DI$31)+BD196*SUMPRODUCT(DI$14:DI$23,DI$32:DI$41))*'Projeções - Receitas'!AB$23+(AS196*DI$11*'Projeções - Receitas'!AB$25)</f>
        <v>106720401820.17291</v>
      </c>
      <c r="BP196" s="356">
        <f>(AT196*SUMPRODUCT(DJ$10:DJ$13,DJ$28:DJ$31)+BE196*SUMPRODUCT(DJ$14:DJ$23,DJ$32:DJ$41))*'Projeções - Receitas'!AC$23+(AT196*DJ$11*'Projeções - Receitas'!AC$25)</f>
        <v>117836198851.75517</v>
      </c>
      <c r="BQ196" s="356">
        <f>(AU196*SUMPRODUCT(DK$10:DK$13,DK$28:DK$31)+BF196*SUMPRODUCT(DK$14:DK$23,DK$32:DK$41))*'Projeções - Receitas'!AD$23+(AU196*DK$11*'Projeções - Receitas'!AD$25)</f>
        <v>152356353935.39984</v>
      </c>
      <c r="BR196" s="357">
        <f>((BG196+'DRE + DCF'!T$12)*(1+'DRE + DCF'!T$15)+'DRE + DCF'!T$18)*(1+'DRE + DCF'!T$25)*'DRE + DCF'!T$33</f>
        <v>36704606072.974632</v>
      </c>
      <c r="BS196" s="357">
        <f>((BH196+'DRE + DCF'!U$12)*(1+'DRE + DCF'!U$15)+'DRE + DCF'!U$18)*(1+'DRE + DCF'!U$25)*'DRE + DCF'!U$33</f>
        <v>28022735591.984917</v>
      </c>
      <c r="BT196" s="357">
        <f>((BI196+'DRE + DCF'!V$12)*(1+'DRE + DCF'!V$15)+'DRE + DCF'!V$18)*(1+'DRE + DCF'!V$25)*'DRE + DCF'!V$33</f>
        <v>31095182205.916641</v>
      </c>
      <c r="BU196" s="357">
        <f>((BJ196+'DRE + DCF'!W$12)*(1+'DRE + DCF'!W$15)+'DRE + DCF'!W$18)*(1+'DRE + DCF'!W$25)*'DRE + DCF'!W$33</f>
        <v>34430313264.821655</v>
      </c>
      <c r="BV196" s="357">
        <f>((BK196+'DRE + DCF'!X$12)*(1+'DRE + DCF'!X$15)+'DRE + DCF'!X$18)*(1+'DRE + DCF'!X$25)*'DRE + DCF'!X$33</f>
        <v>38077365712.498886</v>
      </c>
      <c r="BW196" s="357">
        <f>((BL196+'DRE + DCF'!Y$12)*(1+'DRE + DCF'!Y$15)+'DRE + DCF'!Y$18)*(1+'DRE + DCF'!Y$25)*'DRE + DCF'!Y$33</f>
        <v>42087309305.721336</v>
      </c>
      <c r="BX196" s="357">
        <f>((BM196+'DRE + DCF'!Z$12)*(1+'DRE + DCF'!Z$15)+'DRE + DCF'!Z$18)*(1+'DRE + DCF'!Z$25)*'DRE + DCF'!Z$33</f>
        <v>46508991591.354828</v>
      </c>
      <c r="BY196" s="357">
        <f>((BN196+'DRE + DCF'!AA$12)*(1+'DRE + DCF'!AA$15)+'DRE + DCF'!AA$18)*(1+'DRE + DCF'!AA$25)*'DRE + DCF'!AA$33</f>
        <v>51387510355.44696</v>
      </c>
      <c r="BZ196" s="357">
        <f>((BO196+'DRE + DCF'!AB$12)*(1+'DRE + DCF'!AB$15)+'DRE + DCF'!AB$18)*(1+'DRE + DCF'!AB$25)*'DRE + DCF'!AB$33</f>
        <v>56771998601.021477</v>
      </c>
      <c r="CA196" s="357">
        <f>((BP196+'DRE + DCF'!AC$12)*(1+'DRE + DCF'!AC$15)+'DRE + DCF'!AC$18)*(1+'DRE + DCF'!AC$25)*'DRE + DCF'!AC$33</f>
        <v>62718461630.33667</v>
      </c>
      <c r="CB196" s="357">
        <f>((BQ196+'DRE + DCF'!AD$12)*(1+'DRE + DCF'!AD$15)+'DRE + DCF'!AD$18)*(1+'DRE + DCF'!AD$25)*'DRE + DCF'!AD$33</f>
        <v>80938195335.066666</v>
      </c>
      <c r="CC196" s="357">
        <f>BR196*(1-DA$47)+('DRE + DCF'!N$53*10^6)</f>
        <v>201018258168.28452</v>
      </c>
      <c r="CD196" s="357">
        <f>BS196*(1-DB$47)+('DRE + DCF'!T$53*10^6)</f>
        <v>202143581913.50391</v>
      </c>
      <c r="CE196" s="357">
        <f>BT196*(1-DC$47)+('DRE + DCF'!U$53*10^6)</f>
        <v>221285445769.46924</v>
      </c>
      <c r="CF196" s="357">
        <f>BU196*(1-DD$47)+('DRE + DCF'!V$53*10^6)</f>
        <v>242479396572.63229</v>
      </c>
      <c r="CG196" s="357">
        <f>BV196*(1-DE$47)+('DRE + DCF'!W$53*10^6)</f>
        <v>265917421997.44125</v>
      </c>
      <c r="CH196" s="357">
        <f>BW196*(1-DF$47)+('DRE + DCF'!X$53*10^6)</f>
        <v>291822776886.75903</v>
      </c>
      <c r="CI196" s="357">
        <f>BX196*(1-DG$47)+('DRE + DCF'!Y$53*10^6)</f>
        <v>320448735174.37903</v>
      </c>
      <c r="CJ196" s="357">
        <f>BY196*(1-DH$47)+('DRE + DCF'!Z$53*10^6)</f>
        <v>352076304982.56421</v>
      </c>
      <c r="CK196" s="357">
        <f>BZ196*(1-DI$47)+('DRE + DCF'!AA$53*10^6)</f>
        <v>387016645745.82764</v>
      </c>
      <c r="CL196" s="357">
        <f>CA196*(1-DJ$47)+('DRE + DCF'!AB$53*10^6)</f>
        <v>425615261879.61578</v>
      </c>
      <c r="CM196" s="357">
        <f>CB196*(1-DK$47)+('DRE + DCF'!AC$53*10^6)</f>
        <v>475245272571.71295</v>
      </c>
      <c r="CN196" s="357">
        <f t="shared" si="142"/>
        <v>1172136743002.5818</v>
      </c>
      <c r="CO196" s="357">
        <f t="shared" si="143"/>
        <v>1244838386022.2085</v>
      </c>
      <c r="CP196" s="357">
        <f t="shared" si="144"/>
        <v>1188160049207.675</v>
      </c>
      <c r="CQ196" s="357">
        <f t="shared" si="145"/>
        <v>1330739255112.5962</v>
      </c>
      <c r="CR196" s="357">
        <f t="shared" si="146"/>
        <v>1490427965726.1079</v>
      </c>
      <c r="CS196" s="357">
        <f t="shared" si="147"/>
        <v>1669279321613.2407</v>
      </c>
      <c r="CT196" s="357">
        <f t="shared" si="148"/>
        <v>1869592840206.8298</v>
      </c>
      <c r="CU196" s="357">
        <f t="shared" si="149"/>
        <v>2093943981031.6497</v>
      </c>
      <c r="CV196" s="357">
        <f t="shared" si="150"/>
        <v>2345217258755.4478</v>
      </c>
      <c r="CW196" s="357">
        <f t="shared" si="151"/>
        <v>2626643329806.1021</v>
      </c>
      <c r="CX196" s="358">
        <f t="shared" si="152"/>
        <v>2941840529382.835</v>
      </c>
    </row>
    <row r="197" spans="4:102" ht="30" customHeight="1" x14ac:dyDescent="0.25">
      <c r="D197" s="355">
        <f t="shared" si="110"/>
        <v>1.4240914700948432E-2</v>
      </c>
      <c r="E197" s="64">
        <f t="shared" si="111"/>
        <v>5.1307166060839404E-3</v>
      </c>
      <c r="F197" s="64">
        <f t="shared" si="112"/>
        <v>2.8977638258037813E-2</v>
      </c>
      <c r="G197" s="64">
        <f t="shared" si="113"/>
        <v>2.495130169371923E-2</v>
      </c>
      <c r="H197" s="64">
        <f t="shared" si="114"/>
        <v>2.1155688408260015E-2</v>
      </c>
      <c r="I197" s="64">
        <f t="shared" si="115"/>
        <v>1.7560014301779975E-2</v>
      </c>
      <c r="J197" s="64">
        <f t="shared" si="116"/>
        <v>1.4142121446674288E-2</v>
      </c>
      <c r="K197" s="64">
        <f t="shared" si="117"/>
        <v>1.0883487025332317E-2</v>
      </c>
      <c r="L197" s="64">
        <f t="shared" si="118"/>
        <v>7.7683204497036029E-3</v>
      </c>
      <c r="M197" s="64">
        <f t="shared" si="119"/>
        <v>4.7834865216731248E-3</v>
      </c>
      <c r="N197" s="64">
        <f t="shared" si="120"/>
        <v>4.2938794550275161E-3</v>
      </c>
      <c r="O197" s="64">
        <f t="shared" si="163"/>
        <v>9.3000000000000069E-2</v>
      </c>
      <c r="P197" s="64">
        <f t="shared" si="163"/>
        <v>9.3000000000000069E-2</v>
      </c>
      <c r="Q197" s="64">
        <f t="shared" si="154"/>
        <v>9.3000000000000069E-2</v>
      </c>
      <c r="R197" s="64">
        <f t="shared" si="155"/>
        <v>9.3000000000000069E-2</v>
      </c>
      <c r="S197" s="64">
        <f t="shared" si="156"/>
        <v>9.3000000000000069E-2</v>
      </c>
      <c r="T197" s="64">
        <f t="shared" si="157"/>
        <v>9.3000000000000069E-2</v>
      </c>
      <c r="U197" s="64">
        <f t="shared" si="158"/>
        <v>9.3000000000000069E-2</v>
      </c>
      <c r="V197" s="64">
        <f t="shared" si="159"/>
        <v>9.3000000000000069E-2</v>
      </c>
      <c r="W197" s="64">
        <f t="shared" si="160"/>
        <v>9.3000000000000069E-2</v>
      </c>
      <c r="X197" s="64">
        <f t="shared" si="161"/>
        <v>9.3000000000000069E-2</v>
      </c>
      <c r="Y197" s="64">
        <f t="shared" si="162"/>
        <v>9.3000000000000069E-2</v>
      </c>
      <c r="Z197" s="64">
        <f t="shared" si="121"/>
        <v>0.17142839294275569</v>
      </c>
      <c r="AA197" s="64">
        <f t="shared" si="153"/>
        <v>0.1623181948478912</v>
      </c>
      <c r="AB197" s="64">
        <f t="shared" si="122"/>
        <v>0.18616511649984507</v>
      </c>
      <c r="AC197" s="64">
        <f t="shared" si="123"/>
        <v>0.18213877993552649</v>
      </c>
      <c r="AD197" s="64">
        <f t="shared" si="124"/>
        <v>0.17834316665006728</v>
      </c>
      <c r="AE197" s="64">
        <f t="shared" si="125"/>
        <v>0.17474749254358724</v>
      </c>
      <c r="AF197" s="64">
        <f t="shared" si="126"/>
        <v>0.17132959968848155</v>
      </c>
      <c r="AG197" s="64">
        <f t="shared" si="127"/>
        <v>0.16807096526713958</v>
      </c>
      <c r="AH197" s="64">
        <f t="shared" si="128"/>
        <v>0.16495579869151086</v>
      </c>
      <c r="AI197" s="64">
        <f t="shared" si="129"/>
        <v>0.16197096476348039</v>
      </c>
      <c r="AJ197" s="64">
        <f t="shared" si="130"/>
        <v>0.16148135769683478</v>
      </c>
      <c r="AK197" s="356">
        <f>(1+O197)*'Projeções - Receitas'!N$34</f>
        <v>2014598277943.9917</v>
      </c>
      <c r="AL197" s="356">
        <f>(1+P197)*'Projeções - Receitas'!T$34</f>
        <v>2122685409911.7173</v>
      </c>
      <c r="AM197" s="356">
        <f>(1+Q197)*'Projeções - Receitas'!U$34</f>
        <v>2377407659101.1235</v>
      </c>
      <c r="AN197" s="356">
        <f>(1+R197)*'Projeções - Receitas'!V$34</f>
        <v>2662696578193.2583</v>
      </c>
      <c r="AO197" s="356">
        <f>(1+S197)*'Projeções - Receitas'!W$34</f>
        <v>2982220167576.4497</v>
      </c>
      <c r="AP197" s="356">
        <f>(1+T197)*'Projeções - Receitas'!X$34</f>
        <v>3340086587685.624</v>
      </c>
      <c r="AQ197" s="356">
        <f>(1+U197)*'Projeções - Receitas'!Y$34</f>
        <v>3740896978207.8989</v>
      </c>
      <c r="AR197" s="356">
        <f>(1+V197)*'Projeções - Receitas'!Z$34</f>
        <v>4189804615592.8477</v>
      </c>
      <c r="AS197" s="356">
        <f>(1+W197)*'Projeções - Receitas'!AA$34</f>
        <v>4692581169463.9902</v>
      </c>
      <c r="AT197" s="356">
        <f>(1+X197)*'Projeções - Receitas'!AB$34</f>
        <v>5255690909799.6689</v>
      </c>
      <c r="AU197" s="356">
        <f>(1+Y197)*'Projeções - Receitas'!AC$34</f>
        <v>5886373818975.6309</v>
      </c>
      <c r="AV197" s="357">
        <f t="shared" si="131"/>
        <v>1768114096844.7642</v>
      </c>
      <c r="AW197" s="357">
        <f t="shared" si="132"/>
        <v>1862976871131.802</v>
      </c>
      <c r="AX197" s="357">
        <f t="shared" si="133"/>
        <v>2086534095667.6184</v>
      </c>
      <c r="AY197" s="357">
        <f t="shared" si="134"/>
        <v>2336918187147.7324</v>
      </c>
      <c r="AZ197" s="357">
        <f t="shared" si="135"/>
        <v>2617348369605.4609</v>
      </c>
      <c r="BA197" s="357">
        <f t="shared" si="136"/>
        <v>2931430173958.1162</v>
      </c>
      <c r="BB197" s="357">
        <f t="shared" si="137"/>
        <v>3283201794833.0903</v>
      </c>
      <c r="BC197" s="357">
        <f t="shared" si="138"/>
        <v>3677186010213.062</v>
      </c>
      <c r="BD197" s="357">
        <f t="shared" si="139"/>
        <v>4118448331438.6304</v>
      </c>
      <c r="BE197" s="357">
        <f t="shared" si="140"/>
        <v>4612662131211.2656</v>
      </c>
      <c r="BF197" s="357">
        <f t="shared" si="141"/>
        <v>5166181586956.6191</v>
      </c>
      <c r="BG197" s="356">
        <f>(AK197*SUMPRODUCT(DA$10:DA$13,DA$28:DA$31)+AV197*SUMPRODUCT(DA$14:DA$23,DA$32:DA$41))*'Projeções - Receitas'!T$23+(AK197*DA$11*'Projeções - Receitas'!T$25)</f>
        <v>65847618225.722504</v>
      </c>
      <c r="BH197" s="356">
        <f>(AL197*SUMPRODUCT(DB$10:DB$13,DB$28:DB$31)+AW197*SUMPRODUCT(DB$14:DB$23,DB$32:DB$41))*'Projeções - Receitas'!U$23+(AL197*DB$11*'Projeções - Receitas'!U$25)</f>
        <v>53068143211.039993</v>
      </c>
      <c r="BI197" s="356">
        <f>(AM197*SUMPRODUCT(DC$10:DC$13,DC$28:DC$31)+AX197*SUMPRODUCT(DC$14:DC$23,DC$32:DC$41))*'Projeções - Receitas'!V$23+(AM197*DC$11*'Projeções - Receitas'!V$25)</f>
        <v>58718912275.255058</v>
      </c>
      <c r="BJ197" s="356">
        <f>(AN197*SUMPRODUCT(DD$10:DD$13,DD$28:DD$31)+AY197*SUMPRODUCT(DD$14:DD$23,DD$32:DD$41))*'Projeções - Receitas'!W$23+(AN197*DD$11*'Projeções - Receitas'!W$25)</f>
        <v>64913038137.547729</v>
      </c>
      <c r="BK197" s="356">
        <f>(AO197*SUMPRODUCT(DE$10:DE$13,DE$28:DE$31)+AZ197*SUMPRODUCT(DE$14:DE$23,DE$32:DE$41))*'Projeções - Receitas'!X$23+(AO197*DE$11*'Projeções - Receitas'!X$25)</f>
        <v>71727658685.947205</v>
      </c>
      <c r="BL197" s="356">
        <f>(AP197*SUMPRODUCT(DF$10:DF$13,DF$28:DF$31)+BA197*SUMPRODUCT(DF$14:DF$23,DF$32:DF$41))*'Projeções - Receitas'!Y$23+(AP197*DF$11*'Projeções - Receitas'!Y$25)</f>
        <v>79243040416.781967</v>
      </c>
      <c r="BM197" s="356">
        <f>(AQ197*SUMPRODUCT(DG$10:DG$13,DG$28:DG$31)+BB197*SUMPRODUCT(DG$14:DG$23,DG$32:DG$41))*'Projeções - Receitas'!Z$23+(AQ197*DG$11*'Projeções - Receitas'!Z$25)</f>
        <v>87535957922.315979</v>
      </c>
      <c r="BN197" s="356">
        <f>(AR197*SUMPRODUCT(DH$10:DH$13,DH$28:DH$31)+BC197*SUMPRODUCT(DH$14:DH$23,DH$32:DH$41))*'Projeções - Receitas'!AA$23+(AR197*DH$11*'Projeções - Receitas'!AA$25)</f>
        <v>96683095272.310593</v>
      </c>
      <c r="BO197" s="356">
        <f>(AS197*SUMPRODUCT(DI$10:DI$13,DI$28:DI$31)+BD197*SUMPRODUCT(DI$14:DI$23,DI$32:DI$41))*'Projeções - Receitas'!AB$23+(AS197*DI$11*'Projeções - Receitas'!AB$25)</f>
        <v>106769244109.33549</v>
      </c>
      <c r="BP197" s="356">
        <f>(AT197*SUMPRODUCT(DJ$10:DJ$13,DJ$28:DJ$31)+BE197*SUMPRODUCT(DJ$14:DJ$23,DJ$32:DJ$41))*'Projeções - Receitas'!AC$23+(AT197*DJ$11*'Projeções - Receitas'!AC$25)</f>
        <v>117890128462.21373</v>
      </c>
      <c r="BQ197" s="356">
        <f>(AU197*SUMPRODUCT(DK$10:DK$13,DK$28:DK$31)+BF197*SUMPRODUCT(DK$14:DK$23,DK$32:DK$41))*'Projeções - Receitas'!AD$23+(AU197*DK$11*'Projeções - Receitas'!AD$25)</f>
        <v>152426082243.83704</v>
      </c>
      <c r="BR197" s="357">
        <f>((BG197+'DRE + DCF'!T$12)*(1+'DRE + DCF'!T$15)+'DRE + DCF'!T$18)*(1+'DRE + DCF'!T$25)*'DRE + DCF'!T$33</f>
        <v>36723052708.878174</v>
      </c>
      <c r="BS197" s="357">
        <f>((BH197+'DRE + DCF'!U$12)*(1+'DRE + DCF'!U$15)+'DRE + DCF'!U$18)*(1+'DRE + DCF'!U$25)*'DRE + DCF'!U$33</f>
        <v>28037425123.270214</v>
      </c>
      <c r="BT197" s="357">
        <f>((BI197+'DRE + DCF'!V$12)*(1+'DRE + DCF'!V$15)+'DRE + DCF'!V$18)*(1+'DRE + DCF'!V$25)*'DRE + DCF'!V$33</f>
        <v>31111417443.621777</v>
      </c>
      <c r="BU197" s="357">
        <f>((BJ197+'DRE + DCF'!W$12)*(1+'DRE + DCF'!W$15)+'DRE + DCF'!W$18)*(1+'DRE + DCF'!W$25)*'DRE + DCF'!W$33</f>
        <v>34448240719.285583</v>
      </c>
      <c r="BV197" s="357">
        <f>((BK197+'DRE + DCF'!X$12)*(1+'DRE + DCF'!X$15)+'DRE + DCF'!X$18)*(1+'DRE + DCF'!X$25)*'DRE + DCF'!X$33</f>
        <v>38097152661.162064</v>
      </c>
      <c r="BW197" s="357">
        <f>((BL197+'DRE + DCF'!Y$12)*(1+'DRE + DCF'!Y$15)+'DRE + DCF'!Y$18)*(1+'DRE + DCF'!Y$25)*'DRE + DCF'!Y$33</f>
        <v>42109144558.230659</v>
      </c>
      <c r="BX197" s="357">
        <f>((BM197+'DRE + DCF'!Z$12)*(1+'DRE + DCF'!Z$15)+'DRE + DCF'!Z$18)*(1+'DRE + DCF'!Z$25)*'DRE + DCF'!Z$33</f>
        <v>46533084427.564415</v>
      </c>
      <c r="BY197" s="357">
        <f>((BN197+'DRE + DCF'!AA$12)*(1+'DRE + DCF'!AA$15)+'DRE + DCF'!AA$18)*(1+'DRE + DCF'!AA$25)*'DRE + DCF'!AA$33</f>
        <v>51414090404.012123</v>
      </c>
      <c r="BZ197" s="357">
        <f>((BO197+'DRE + DCF'!AB$12)*(1+'DRE + DCF'!AB$15)+'DRE + DCF'!AB$18)*(1+'DRE + DCF'!AB$25)*'DRE + DCF'!AB$33</f>
        <v>56801317969.372581</v>
      </c>
      <c r="CA197" s="357">
        <f>((BP197+'DRE + DCF'!AC$12)*(1+'DRE + DCF'!AC$15)+'DRE + DCF'!AC$18)*(1+'DRE + DCF'!AC$25)*'DRE + DCF'!AC$33</f>
        <v>62750797796.732399</v>
      </c>
      <c r="CB197" s="357">
        <f>((BQ197+'DRE + DCF'!AD$12)*(1+'DRE + DCF'!AD$15)+'DRE + DCF'!AD$18)*(1+'DRE + DCF'!AD$25)*'DRE + DCF'!AD$33</f>
        <v>80979104548.284378</v>
      </c>
      <c r="CC197" s="357">
        <f>BR197*(1-DA$47)+('DRE + DCF'!N$53*10^6)</f>
        <v>201029480412.96356</v>
      </c>
      <c r="CD197" s="357">
        <f>BS197*(1-DB$47)+('DRE + DCF'!T$53*10^6)</f>
        <v>202152395632.27509</v>
      </c>
      <c r="CE197" s="357">
        <f>BT197*(1-DC$47)+('DRE + DCF'!U$53*10^6)</f>
        <v>221295186912.09232</v>
      </c>
      <c r="CF197" s="357">
        <f>BU197*(1-DD$47)+('DRE + DCF'!V$53*10^6)</f>
        <v>242490153045.31064</v>
      </c>
      <c r="CG197" s="357">
        <f>BV197*(1-DE$47)+('DRE + DCF'!W$53*10^6)</f>
        <v>265929294166.63916</v>
      </c>
      <c r="CH197" s="357">
        <f>BW197*(1-DF$47)+('DRE + DCF'!X$53*10^6)</f>
        <v>291835878038.26465</v>
      </c>
      <c r="CI197" s="357">
        <f>BX197*(1-DG$47)+('DRE + DCF'!Y$53*10^6)</f>
        <v>320463190876.1048</v>
      </c>
      <c r="CJ197" s="357">
        <f>BY197*(1-DH$47)+('DRE + DCF'!Z$53*10^6)</f>
        <v>352092253011.70331</v>
      </c>
      <c r="CK197" s="357">
        <f>BZ197*(1-DI$47)+('DRE + DCF'!AA$53*10^6)</f>
        <v>387034237366.83832</v>
      </c>
      <c r="CL197" s="357">
        <f>CA197*(1-DJ$47)+('DRE + DCF'!AB$53*10^6)</f>
        <v>425634663579.45319</v>
      </c>
      <c r="CM197" s="357">
        <f>CB197*(1-DK$47)+('DRE + DCF'!AC$53*10^6)</f>
        <v>475269818099.64362</v>
      </c>
      <c r="CN197" s="357">
        <f t="shared" si="142"/>
        <v>1172673190024.551</v>
      </c>
      <c r="CO197" s="357">
        <f t="shared" si="143"/>
        <v>1245408106107.3445</v>
      </c>
      <c r="CP197" s="357">
        <f t="shared" si="144"/>
        <v>1188703829550.5618</v>
      </c>
      <c r="CQ197" s="357">
        <f t="shared" si="145"/>
        <v>1331348289096.6292</v>
      </c>
      <c r="CR197" s="357">
        <f t="shared" si="146"/>
        <v>1491110083788.2249</v>
      </c>
      <c r="CS197" s="357">
        <f t="shared" si="147"/>
        <v>1670043293842.812</v>
      </c>
      <c r="CT197" s="357">
        <f t="shared" si="148"/>
        <v>1870448489103.9495</v>
      </c>
      <c r="CU197" s="357">
        <f t="shared" si="149"/>
        <v>2094902307796.4238</v>
      </c>
      <c r="CV197" s="357">
        <f t="shared" si="150"/>
        <v>2346290584731.9951</v>
      </c>
      <c r="CW197" s="357">
        <f t="shared" si="151"/>
        <v>2627845454899.8345</v>
      </c>
      <c r="CX197" s="358">
        <f t="shared" si="152"/>
        <v>2943186909487.8154</v>
      </c>
    </row>
    <row r="198" spans="4:102" ht="30" customHeight="1" x14ac:dyDescent="0.25">
      <c r="D198" s="355">
        <f t="shared" si="110"/>
        <v>1.4172094940484076E-2</v>
      </c>
      <c r="E198" s="64">
        <f t="shared" si="111"/>
        <v>5.0635707747071768E-3</v>
      </c>
      <c r="F198" s="64">
        <f t="shared" si="112"/>
        <v>2.890070576097023E-2</v>
      </c>
      <c r="G198" s="64">
        <f t="shared" si="113"/>
        <v>2.4876094904149493E-2</v>
      </c>
      <c r="H198" s="64">
        <f t="shared" si="114"/>
        <v>2.108209979056036E-2</v>
      </c>
      <c r="I198" s="64">
        <f t="shared" si="115"/>
        <v>1.7487952680772051E-2</v>
      </c>
      <c r="J198" s="64">
        <f t="shared" si="116"/>
        <v>1.4071506372080989E-2</v>
      </c>
      <c r="K198" s="64">
        <f t="shared" si="117"/>
        <v>1.0814246316830617E-2</v>
      </c>
      <c r="L198" s="64">
        <f t="shared" si="118"/>
        <v>7.7003890471717684E-3</v>
      </c>
      <c r="M198" s="64">
        <f t="shared" si="119"/>
        <v>4.7168054685438332E-3</v>
      </c>
      <c r="N198" s="64">
        <f t="shared" si="120"/>
        <v>4.228378494288032E-3</v>
      </c>
      <c r="O198" s="64">
        <f t="shared" si="163"/>
        <v>9.3500000000000069E-2</v>
      </c>
      <c r="P198" s="64">
        <f t="shared" si="163"/>
        <v>9.3500000000000069E-2</v>
      </c>
      <c r="Q198" s="64">
        <f t="shared" si="154"/>
        <v>9.3500000000000069E-2</v>
      </c>
      <c r="R198" s="64">
        <f t="shared" si="155"/>
        <v>9.3500000000000069E-2</v>
      </c>
      <c r="S198" s="64">
        <f t="shared" si="156"/>
        <v>9.3500000000000069E-2</v>
      </c>
      <c r="T198" s="64">
        <f t="shared" si="157"/>
        <v>9.3500000000000069E-2</v>
      </c>
      <c r="U198" s="64">
        <f t="shared" si="158"/>
        <v>9.3500000000000069E-2</v>
      </c>
      <c r="V198" s="64">
        <f t="shared" si="159"/>
        <v>9.3500000000000069E-2</v>
      </c>
      <c r="W198" s="64">
        <f t="shared" si="160"/>
        <v>9.3500000000000069E-2</v>
      </c>
      <c r="X198" s="64">
        <f t="shared" si="161"/>
        <v>9.3500000000000069E-2</v>
      </c>
      <c r="Y198" s="64">
        <f t="shared" si="162"/>
        <v>9.3500000000000069E-2</v>
      </c>
      <c r="Z198" s="64">
        <f t="shared" si="121"/>
        <v>0.17135957318229134</v>
      </c>
      <c r="AA198" s="64">
        <f t="shared" si="153"/>
        <v>0.16225104901651444</v>
      </c>
      <c r="AB198" s="64">
        <f t="shared" si="122"/>
        <v>0.18608818400277749</v>
      </c>
      <c r="AC198" s="64">
        <f t="shared" si="123"/>
        <v>0.18206357314595675</v>
      </c>
      <c r="AD198" s="64">
        <f t="shared" si="124"/>
        <v>0.17826957803236762</v>
      </c>
      <c r="AE198" s="64">
        <f t="shared" si="125"/>
        <v>0.17467543092257931</v>
      </c>
      <c r="AF198" s="64">
        <f t="shared" si="126"/>
        <v>0.17125898461388825</v>
      </c>
      <c r="AG198" s="64">
        <f t="shared" si="127"/>
        <v>0.16800172455863788</v>
      </c>
      <c r="AH198" s="64">
        <f t="shared" si="128"/>
        <v>0.16488786728897903</v>
      </c>
      <c r="AI198" s="64">
        <f t="shared" si="129"/>
        <v>0.16190428371035109</v>
      </c>
      <c r="AJ198" s="64">
        <f t="shared" si="130"/>
        <v>0.16141585673609529</v>
      </c>
      <c r="AK198" s="356">
        <f>(1+O198)*'Projeções - Receitas'!N$34</f>
        <v>2015519869104.991</v>
      </c>
      <c r="AL198" s="356">
        <f>(1+P198)*'Projeções - Receitas'!T$34</f>
        <v>2123656446238.301</v>
      </c>
      <c r="AM198" s="356">
        <f>(1+Q198)*'Projeções - Receitas'!U$34</f>
        <v>2378495219786.8975</v>
      </c>
      <c r="AN198" s="356">
        <f>(1+R198)*'Projeções - Receitas'!V$34</f>
        <v>2663914646161.3252</v>
      </c>
      <c r="AO198" s="356">
        <f>(1+S198)*'Projeções - Receitas'!W$34</f>
        <v>2983584403700.6846</v>
      </c>
      <c r="AP198" s="356">
        <f>(1+T198)*'Projeções - Receitas'!X$34</f>
        <v>3341614532144.7671</v>
      </c>
      <c r="AQ198" s="356">
        <f>(1+U198)*'Projeções - Receitas'!Y$34</f>
        <v>3742608276002.1392</v>
      </c>
      <c r="AR198" s="356">
        <f>(1+V198)*'Projeções - Receitas'!Z$34</f>
        <v>4191721269122.3965</v>
      </c>
      <c r="AS198" s="356">
        <f>(1+W198)*'Projeções - Receitas'!AA$34</f>
        <v>4694727821417.085</v>
      </c>
      <c r="AT198" s="356">
        <f>(1+X198)*'Projeções - Receitas'!AB$34</f>
        <v>5258095159987.1357</v>
      </c>
      <c r="AU198" s="356">
        <f>(1+Y198)*'Projeções - Receitas'!AC$34</f>
        <v>5889066579185.5928</v>
      </c>
      <c r="AV198" s="357">
        <f t="shared" si="131"/>
        <v>1768922932204.7117</v>
      </c>
      <c r="AW198" s="357">
        <f t="shared" si="132"/>
        <v>1863829102088.4041</v>
      </c>
      <c r="AX198" s="357">
        <f t="shared" si="133"/>
        <v>2087488594339.0127</v>
      </c>
      <c r="AY198" s="357">
        <f t="shared" si="134"/>
        <v>2337987225659.6943</v>
      </c>
      <c r="AZ198" s="357">
        <f t="shared" si="135"/>
        <v>2618545692738.8579</v>
      </c>
      <c r="BA198" s="357">
        <f t="shared" si="136"/>
        <v>2932771175867.5215</v>
      </c>
      <c r="BB198" s="357">
        <f t="shared" si="137"/>
        <v>3284703716971.624</v>
      </c>
      <c r="BC198" s="357">
        <f t="shared" si="138"/>
        <v>3678868163008.2192</v>
      </c>
      <c r="BD198" s="357">
        <f t="shared" si="139"/>
        <v>4120332342569.2065</v>
      </c>
      <c r="BE198" s="357">
        <f t="shared" si="140"/>
        <v>4614772223677.5117</v>
      </c>
      <c r="BF198" s="357">
        <f t="shared" si="141"/>
        <v>5168544890518.8135</v>
      </c>
      <c r="BG198" s="356">
        <f>(AK198*SUMPRODUCT(DA$10:DA$13,DA$28:DA$31)+AV198*SUMPRODUCT(DA$14:DA$23,DA$32:DA$41))*'Projeções - Receitas'!T$23+(AK198*DA$11*'Projeções - Receitas'!T$25)</f>
        <v>65877740649.430542</v>
      </c>
      <c r="BH198" s="356">
        <f>(AL198*SUMPRODUCT(DB$10:DB$13,DB$28:DB$31)+AW198*SUMPRODUCT(DB$14:DB$23,DB$32:DB$41))*'Projeções - Receitas'!U$23+(AL198*DB$11*'Projeções - Receitas'!U$25)</f>
        <v>53092419580.30397</v>
      </c>
      <c r="BI198" s="356">
        <f>(AM198*SUMPRODUCT(DC$10:DC$13,DC$28:DC$31)+AX198*SUMPRODUCT(DC$14:DC$23,DC$32:DC$41))*'Projeções - Receitas'!V$23+(AM198*DC$11*'Projeções - Receitas'!V$25)</f>
        <v>58745773625.79274</v>
      </c>
      <c r="BJ198" s="356">
        <f>(AN198*SUMPRODUCT(DD$10:DD$13,DD$28:DD$31)+AY198*SUMPRODUCT(DD$14:DD$23,DD$32:DD$41))*'Projeções - Receitas'!W$23+(AN198*DD$11*'Projeções - Receitas'!W$25)</f>
        <v>64942733031.480713</v>
      </c>
      <c r="BK198" s="356">
        <f>(AO198*SUMPRODUCT(DE$10:DE$13,DE$28:DE$31)+AZ198*SUMPRODUCT(DE$14:DE$23,DE$32:DE$41))*'Projeções - Receitas'!X$23+(AO198*DE$11*'Projeções - Receitas'!X$25)</f>
        <v>71760470972.628845</v>
      </c>
      <c r="BL198" s="356">
        <f>(AP198*SUMPRODUCT(DF$10:DF$13,DF$28:DF$31)+BA198*SUMPRODUCT(DF$14:DF$23,DF$32:DF$41))*'Projeções - Receitas'!Y$23+(AP198*DF$11*'Projeções - Receitas'!Y$25)</f>
        <v>79279290663.999176</v>
      </c>
      <c r="BM198" s="356">
        <f>(AQ198*SUMPRODUCT(DG$10:DG$13,DG$28:DG$31)+BB198*SUMPRODUCT(DG$14:DG$23,DG$32:DG$41))*'Projeções - Receitas'!Z$23+(AQ198*DG$11*'Projeções - Receitas'!Z$25)</f>
        <v>87576001818.895233</v>
      </c>
      <c r="BN198" s="356">
        <f>(AR198*SUMPRODUCT(DH$10:DH$13,DH$28:DH$31)+BC198*SUMPRODUCT(DH$14:DH$23,DH$32:DH$41))*'Projeções - Receitas'!AA$23+(AR198*DH$11*'Projeções - Receitas'!AA$25)</f>
        <v>96727323586.707886</v>
      </c>
      <c r="BO198" s="356">
        <f>(AS198*SUMPRODUCT(DI$10:DI$13,DI$28:DI$31)+BD198*SUMPRODUCT(DI$14:DI$23,DI$32:DI$41))*'Projeções - Receitas'!AB$23+(AS198*DI$11*'Projeções - Receitas'!AB$25)</f>
        <v>106818086398.49806</v>
      </c>
      <c r="BP198" s="356">
        <f>(AT198*SUMPRODUCT(DJ$10:DJ$13,DJ$28:DJ$31)+BE198*SUMPRODUCT(DJ$14:DJ$23,DJ$32:DJ$41))*'Projeções - Receitas'!AC$23+(AT198*DJ$11*'Projeções - Receitas'!AC$25)</f>
        <v>117944058072.67224</v>
      </c>
      <c r="BQ198" s="356">
        <f>(AU198*SUMPRODUCT(DK$10:DK$13,DK$28:DK$31)+BF198*SUMPRODUCT(DK$14:DK$23,DK$32:DK$41))*'Projeções - Receitas'!AD$23+(AU198*DK$11*'Projeções - Receitas'!AD$25)</f>
        <v>152495810552.27432</v>
      </c>
      <c r="BR198" s="357">
        <f>((BG198+'DRE + DCF'!T$12)*(1+'DRE + DCF'!T$15)+'DRE + DCF'!T$18)*(1+'DRE + DCF'!T$25)*'DRE + DCF'!T$33</f>
        <v>36741499344.781731</v>
      </c>
      <c r="BS198" s="357">
        <f>((BH198+'DRE + DCF'!U$12)*(1+'DRE + DCF'!U$15)+'DRE + DCF'!U$18)*(1+'DRE + DCF'!U$25)*'DRE + DCF'!U$33</f>
        <v>28052114654.555523</v>
      </c>
      <c r="BT198" s="357">
        <f>((BI198+'DRE + DCF'!V$12)*(1+'DRE + DCF'!V$15)+'DRE + DCF'!V$18)*(1+'DRE + DCF'!V$25)*'DRE + DCF'!V$33</f>
        <v>31127652681.326958</v>
      </c>
      <c r="BU198" s="357">
        <f>((BJ198+'DRE + DCF'!W$12)*(1+'DRE + DCF'!W$15)+'DRE + DCF'!W$18)*(1+'DRE + DCF'!W$25)*'DRE + DCF'!W$33</f>
        <v>34466168173.749496</v>
      </c>
      <c r="BV198" s="357">
        <f>((BK198+'DRE + DCF'!X$12)*(1+'DRE + DCF'!X$15)+'DRE + DCF'!X$18)*(1+'DRE + DCF'!X$25)*'DRE + DCF'!X$33</f>
        <v>38116939609.825279</v>
      </c>
      <c r="BW198" s="357">
        <f>((BL198+'DRE + DCF'!Y$12)*(1+'DRE + DCF'!Y$15)+'DRE + DCF'!Y$18)*(1+'DRE + DCF'!Y$25)*'DRE + DCF'!Y$33</f>
        <v>42130979810.739967</v>
      </c>
      <c r="BX198" s="357">
        <f>((BM198+'DRE + DCF'!Z$12)*(1+'DRE + DCF'!Z$15)+'DRE + DCF'!Z$18)*(1+'DRE + DCF'!Z$25)*'DRE + DCF'!Z$33</f>
        <v>46557177263.774002</v>
      </c>
      <c r="BY198" s="357">
        <f>((BN198+'DRE + DCF'!AA$12)*(1+'DRE + DCF'!AA$15)+'DRE + DCF'!AA$18)*(1+'DRE + DCF'!AA$25)*'DRE + DCF'!AA$33</f>
        <v>51440670452.577332</v>
      </c>
      <c r="BZ198" s="357">
        <f>((BO198+'DRE + DCF'!AB$12)*(1+'DRE + DCF'!AB$15)+'DRE + DCF'!AB$18)*(1+'DRE + DCF'!AB$25)*'DRE + DCF'!AB$33</f>
        <v>56830637337.723679</v>
      </c>
      <c r="CA198" s="357">
        <f>((BP198+'DRE + DCF'!AC$12)*(1+'DRE + DCF'!AC$15)+'DRE + DCF'!AC$18)*(1+'DRE + DCF'!AC$25)*'DRE + DCF'!AC$33</f>
        <v>62783133963.128098</v>
      </c>
      <c r="CB198" s="357">
        <f>((BQ198+'DRE + DCF'!AD$12)*(1+'DRE + DCF'!AD$15)+'DRE + DCF'!AD$18)*(1+'DRE + DCF'!AD$25)*'DRE + DCF'!AD$33</f>
        <v>81020013761.502121</v>
      </c>
      <c r="CC198" s="357">
        <f>BR198*(1-DA$47)+('DRE + DCF'!N$53*10^6)</f>
        <v>201040702657.64264</v>
      </c>
      <c r="CD198" s="357">
        <f>BS198*(1-DB$47)+('DRE + DCF'!T$53*10^6)</f>
        <v>202161209351.04626</v>
      </c>
      <c r="CE198" s="357">
        <f>BT198*(1-DC$47)+('DRE + DCF'!U$53*10^6)</f>
        <v>221304928054.71542</v>
      </c>
      <c r="CF198" s="357">
        <f>BU198*(1-DD$47)+('DRE + DCF'!V$53*10^6)</f>
        <v>242500909517.98898</v>
      </c>
      <c r="CG198" s="357">
        <f>BV198*(1-DE$47)+('DRE + DCF'!W$53*10^6)</f>
        <v>265941166335.8371</v>
      </c>
      <c r="CH198" s="357">
        <f>BW198*(1-DF$47)+('DRE + DCF'!X$53*10^6)</f>
        <v>291848979189.7702</v>
      </c>
      <c r="CI198" s="357">
        <f>BX198*(1-DG$47)+('DRE + DCF'!Y$53*10^6)</f>
        <v>320477646577.83057</v>
      </c>
      <c r="CJ198" s="357">
        <f>BY198*(1-DH$47)+('DRE + DCF'!Z$53*10^6)</f>
        <v>352108201040.84241</v>
      </c>
      <c r="CK198" s="357">
        <f>BZ198*(1-DI$47)+('DRE + DCF'!AA$53*10^6)</f>
        <v>387051828987.849</v>
      </c>
      <c r="CL198" s="357">
        <f>CA198*(1-DJ$47)+('DRE + DCF'!AB$53*10^6)</f>
        <v>425654065279.29059</v>
      </c>
      <c r="CM198" s="357">
        <f>CB198*(1-DK$47)+('DRE + DCF'!AC$53*10^6)</f>
        <v>475294363627.57422</v>
      </c>
      <c r="CN198" s="357">
        <f t="shared" si="142"/>
        <v>1173209637046.5203</v>
      </c>
      <c r="CO198" s="357">
        <f t="shared" si="143"/>
        <v>1245977826192.4805</v>
      </c>
      <c r="CP198" s="357">
        <f t="shared" si="144"/>
        <v>1189247609893.4487</v>
      </c>
      <c r="CQ198" s="357">
        <f t="shared" si="145"/>
        <v>1331957323080.6626</v>
      </c>
      <c r="CR198" s="357">
        <f t="shared" si="146"/>
        <v>1491792201850.3423</v>
      </c>
      <c r="CS198" s="357">
        <f t="shared" si="147"/>
        <v>1670807266072.3835</v>
      </c>
      <c r="CT198" s="357">
        <f t="shared" si="148"/>
        <v>1871304138001.0696</v>
      </c>
      <c r="CU198" s="357">
        <f t="shared" si="149"/>
        <v>2095860634561.1982</v>
      </c>
      <c r="CV198" s="357">
        <f t="shared" si="150"/>
        <v>2347363910708.5425</v>
      </c>
      <c r="CW198" s="357">
        <f t="shared" si="151"/>
        <v>2629047579993.5679</v>
      </c>
      <c r="CX198" s="358">
        <f t="shared" si="152"/>
        <v>2944533289592.7964</v>
      </c>
    </row>
    <row r="199" spans="4:102" ht="30" customHeight="1" x14ac:dyDescent="0.25">
      <c r="D199" s="355">
        <f t="shared" si="110"/>
        <v>1.4103338086564915E-2</v>
      </c>
      <c r="E199" s="64">
        <f t="shared" si="111"/>
        <v>4.9964863197759779E-3</v>
      </c>
      <c r="F199" s="64">
        <f t="shared" si="112"/>
        <v>2.8823843586112036E-2</v>
      </c>
      <c r="G199" s="64">
        <f t="shared" si="113"/>
        <v>2.4800956859360068E-2</v>
      </c>
      <c r="H199" s="64">
        <f t="shared" si="114"/>
        <v>2.1008578438507591E-2</v>
      </c>
      <c r="I199" s="64">
        <f t="shared" si="115"/>
        <v>1.7415956929618837E-2</v>
      </c>
      <c r="J199" s="64">
        <f t="shared" si="116"/>
        <v>1.400095584508787E-2</v>
      </c>
      <c r="K199" s="64">
        <f t="shared" si="117"/>
        <v>1.074506889965296E-2</v>
      </c>
      <c r="L199" s="64">
        <f t="shared" si="118"/>
        <v>7.6325197391578503E-3</v>
      </c>
      <c r="M199" s="64">
        <f t="shared" si="119"/>
        <v>4.6501853670171123E-3</v>
      </c>
      <c r="N199" s="64">
        <f t="shared" si="120"/>
        <v>4.1629374064560409E-3</v>
      </c>
      <c r="O199" s="64">
        <f t="shared" si="163"/>
        <v>9.400000000000007E-2</v>
      </c>
      <c r="P199" s="64">
        <f t="shared" si="163"/>
        <v>9.400000000000007E-2</v>
      </c>
      <c r="Q199" s="64">
        <f t="shared" si="154"/>
        <v>9.400000000000007E-2</v>
      </c>
      <c r="R199" s="64">
        <f t="shared" si="155"/>
        <v>9.400000000000007E-2</v>
      </c>
      <c r="S199" s="64">
        <f t="shared" si="156"/>
        <v>9.400000000000007E-2</v>
      </c>
      <c r="T199" s="64">
        <f t="shared" si="157"/>
        <v>9.400000000000007E-2</v>
      </c>
      <c r="U199" s="64">
        <f t="shared" si="158"/>
        <v>9.400000000000007E-2</v>
      </c>
      <c r="V199" s="64">
        <f t="shared" si="159"/>
        <v>9.400000000000007E-2</v>
      </c>
      <c r="W199" s="64">
        <f t="shared" si="160"/>
        <v>9.400000000000007E-2</v>
      </c>
      <c r="X199" s="64">
        <f t="shared" si="161"/>
        <v>9.400000000000007E-2</v>
      </c>
      <c r="Y199" s="64">
        <f t="shared" si="162"/>
        <v>9.400000000000007E-2</v>
      </c>
      <c r="Z199" s="64">
        <f t="shared" si="121"/>
        <v>0.17129081632837218</v>
      </c>
      <c r="AA199" s="64">
        <f t="shared" si="153"/>
        <v>0.16218396456158324</v>
      </c>
      <c r="AB199" s="64">
        <f t="shared" si="122"/>
        <v>0.1860113218279193</v>
      </c>
      <c r="AC199" s="64">
        <f t="shared" si="123"/>
        <v>0.18198843510116733</v>
      </c>
      <c r="AD199" s="64">
        <f t="shared" si="124"/>
        <v>0.17819605668031485</v>
      </c>
      <c r="AE199" s="64">
        <f t="shared" si="125"/>
        <v>0.1746034351714261</v>
      </c>
      <c r="AF199" s="64">
        <f t="shared" si="126"/>
        <v>0.17118843408689513</v>
      </c>
      <c r="AG199" s="64">
        <f t="shared" si="127"/>
        <v>0.16793254714146022</v>
      </c>
      <c r="AH199" s="64">
        <f t="shared" si="128"/>
        <v>0.16481999798096511</v>
      </c>
      <c r="AI199" s="64">
        <f t="shared" si="129"/>
        <v>0.16183766360882437</v>
      </c>
      <c r="AJ199" s="64">
        <f t="shared" si="130"/>
        <v>0.1613504156482633</v>
      </c>
      <c r="AK199" s="356">
        <f>(1+O199)*'Projeções - Receitas'!N$34</f>
        <v>2016441460265.99</v>
      </c>
      <c r="AL199" s="356">
        <f>(1+P199)*'Projeções - Receitas'!T$34</f>
        <v>2124627482564.8845</v>
      </c>
      <c r="AM199" s="356">
        <f>(1+Q199)*'Projeções - Receitas'!U$34</f>
        <v>2379582780472.6709</v>
      </c>
      <c r="AN199" s="356">
        <f>(1+R199)*'Projeções - Receitas'!V$34</f>
        <v>2665132714129.3916</v>
      </c>
      <c r="AO199" s="356">
        <f>(1+S199)*'Projeções - Receitas'!W$34</f>
        <v>2984948639824.9189</v>
      </c>
      <c r="AP199" s="356">
        <f>(1+T199)*'Projeções - Receitas'!X$34</f>
        <v>3343142476603.9092</v>
      </c>
      <c r="AQ199" s="356">
        <f>(1+U199)*'Projeções - Receitas'!Y$34</f>
        <v>3744319573796.3789</v>
      </c>
      <c r="AR199" s="356">
        <f>(1+V199)*'Projeções - Receitas'!Z$34</f>
        <v>4193637922651.9448</v>
      </c>
      <c r="AS199" s="356">
        <f>(1+W199)*'Projeções - Receitas'!AA$34</f>
        <v>4696874473370.1787</v>
      </c>
      <c r="AT199" s="356">
        <f>(1+X199)*'Projeções - Receitas'!AB$34</f>
        <v>5260499410174.6006</v>
      </c>
      <c r="AU199" s="356">
        <f>(1+Y199)*'Projeções - Receitas'!AC$34</f>
        <v>5891759339395.5537</v>
      </c>
      <c r="AV199" s="357">
        <f t="shared" si="131"/>
        <v>1769731767564.6589</v>
      </c>
      <c r="AW199" s="357">
        <f t="shared" si="132"/>
        <v>1864681333045.0059</v>
      </c>
      <c r="AX199" s="357">
        <f t="shared" si="133"/>
        <v>2088443093010.4067</v>
      </c>
      <c r="AY199" s="357">
        <f t="shared" si="134"/>
        <v>2339056264171.6558</v>
      </c>
      <c r="AZ199" s="357">
        <f t="shared" si="135"/>
        <v>2619743015872.2549</v>
      </c>
      <c r="BA199" s="357">
        <f t="shared" si="136"/>
        <v>2934112177776.9253</v>
      </c>
      <c r="BB199" s="357">
        <f t="shared" si="137"/>
        <v>3286205639110.1567</v>
      </c>
      <c r="BC199" s="357">
        <f t="shared" si="138"/>
        <v>3680550315803.376</v>
      </c>
      <c r="BD199" s="357">
        <f t="shared" si="139"/>
        <v>4122216353699.7817</v>
      </c>
      <c r="BE199" s="357">
        <f t="shared" si="140"/>
        <v>4616882316143.7559</v>
      </c>
      <c r="BF199" s="357">
        <f t="shared" si="141"/>
        <v>5170908194081.0078</v>
      </c>
      <c r="BG199" s="356">
        <f>(AK199*SUMPRODUCT(DA$10:DA$13,DA$28:DA$31)+AV199*SUMPRODUCT(DA$14:DA$23,DA$32:DA$41))*'Projeções - Receitas'!T$23+(AK199*DA$11*'Projeções - Receitas'!T$25)</f>
        <v>65907863073.138519</v>
      </c>
      <c r="BH199" s="356">
        <f>(AL199*SUMPRODUCT(DB$10:DB$13,DB$28:DB$31)+AW199*SUMPRODUCT(DB$14:DB$23,DB$32:DB$41))*'Projeções - Receitas'!U$23+(AL199*DB$11*'Projeções - Receitas'!U$25)</f>
        <v>53116695949.567955</v>
      </c>
      <c r="BI199" s="356">
        <f>(AM199*SUMPRODUCT(DC$10:DC$13,DC$28:DC$31)+AX199*SUMPRODUCT(DC$14:DC$23,DC$32:DC$41))*'Projeções - Receitas'!V$23+(AM199*DC$11*'Projeções - Receitas'!V$25)</f>
        <v>58772634976.330322</v>
      </c>
      <c r="BJ199" s="356">
        <f>(AN199*SUMPRODUCT(DD$10:DD$13,DD$28:DD$31)+AY199*SUMPRODUCT(DD$14:DD$23,DD$32:DD$41))*'Projeções - Receitas'!W$23+(AN199*DD$11*'Projeções - Receitas'!W$25)</f>
        <v>64972427925.413765</v>
      </c>
      <c r="BK199" s="356">
        <f>(AO199*SUMPRODUCT(DE$10:DE$13,DE$28:DE$31)+AZ199*SUMPRODUCT(DE$14:DE$23,DE$32:DE$41))*'Projeções - Receitas'!X$23+(AO199*DE$11*'Projeções - Receitas'!X$25)</f>
        <v>71793283259.310394</v>
      </c>
      <c r="BL199" s="356">
        <f>(AP199*SUMPRODUCT(DF$10:DF$13,DF$28:DF$31)+BA199*SUMPRODUCT(DF$14:DF$23,DF$32:DF$41))*'Projeções - Receitas'!Y$23+(AP199*DF$11*'Projeções - Receitas'!Y$25)</f>
        <v>79315540911.216339</v>
      </c>
      <c r="BM199" s="356">
        <f>(AQ199*SUMPRODUCT(DG$10:DG$13,DG$28:DG$31)+BB199*SUMPRODUCT(DG$14:DG$23,DG$32:DG$41))*'Projeções - Receitas'!Z$23+(AQ199*DG$11*'Projeções - Receitas'!Z$25)</f>
        <v>87616045715.474518</v>
      </c>
      <c r="BN199" s="356">
        <f>(AR199*SUMPRODUCT(DH$10:DH$13,DH$28:DH$31)+BC199*SUMPRODUCT(DH$14:DH$23,DH$32:DH$41))*'Projeções - Receitas'!AA$23+(AR199*DH$11*'Projeções - Receitas'!AA$25)</f>
        <v>96771551901.105133</v>
      </c>
      <c r="BO199" s="356">
        <f>(AS199*SUMPRODUCT(DI$10:DI$13,DI$28:DI$31)+BD199*SUMPRODUCT(DI$14:DI$23,DI$32:DI$41))*'Projeções - Receitas'!AB$23+(AS199*DI$11*'Projeções - Receitas'!AB$25)</f>
        <v>106866928687.66064</v>
      </c>
      <c r="BP199" s="356">
        <f>(AT199*SUMPRODUCT(DJ$10:DJ$13,DJ$28:DJ$31)+BE199*SUMPRODUCT(DJ$14:DJ$23,DJ$32:DJ$41))*'Projeções - Receitas'!AC$23+(AT199*DJ$11*'Projeções - Receitas'!AC$25)</f>
        <v>117997987683.13068</v>
      </c>
      <c r="BQ199" s="356">
        <f>(AU199*SUMPRODUCT(DK$10:DK$13,DK$28:DK$31)+BF199*SUMPRODUCT(DK$14:DK$23,DK$32:DK$41))*'Projeções - Receitas'!AD$23+(AU199*DK$11*'Projeções - Receitas'!AD$25)</f>
        <v>152565538860.71161</v>
      </c>
      <c r="BR199" s="357">
        <f>((BG199+'DRE + DCF'!T$12)*(1+'DRE + DCF'!T$15)+'DRE + DCF'!T$18)*(1+'DRE + DCF'!T$25)*'DRE + DCF'!T$33</f>
        <v>36759945980.685257</v>
      </c>
      <c r="BS199" s="357">
        <f>((BH199+'DRE + DCF'!U$12)*(1+'DRE + DCF'!U$15)+'DRE + DCF'!U$18)*(1+'DRE + DCF'!U$25)*'DRE + DCF'!U$33</f>
        <v>28066804185.840847</v>
      </c>
      <c r="BT199" s="357">
        <f>((BI199+'DRE + DCF'!V$12)*(1+'DRE + DCF'!V$15)+'DRE + DCF'!V$18)*(1+'DRE + DCF'!V$25)*'DRE + DCF'!V$33</f>
        <v>31143887919.032093</v>
      </c>
      <c r="BU199" s="357">
        <f>((BJ199+'DRE + DCF'!W$12)*(1+'DRE + DCF'!W$15)+'DRE + DCF'!W$18)*(1+'DRE + DCF'!W$25)*'DRE + DCF'!W$33</f>
        <v>34484095628.213463</v>
      </c>
      <c r="BV199" s="357">
        <f>((BK199+'DRE + DCF'!X$12)*(1+'DRE + DCF'!X$15)+'DRE + DCF'!X$18)*(1+'DRE + DCF'!X$25)*'DRE + DCF'!X$33</f>
        <v>38136726558.488434</v>
      </c>
      <c r="BW199" s="357">
        <f>((BL199+'DRE + DCF'!Y$12)*(1+'DRE + DCF'!Y$15)+'DRE + DCF'!Y$18)*(1+'DRE + DCF'!Y$25)*'DRE + DCF'!Y$33</f>
        <v>42152815063.24926</v>
      </c>
      <c r="BX199" s="357">
        <f>((BM199+'DRE + DCF'!Z$12)*(1+'DRE + DCF'!Z$15)+'DRE + DCF'!Z$18)*(1+'DRE + DCF'!Z$25)*'DRE + DCF'!Z$33</f>
        <v>46581270099.983612</v>
      </c>
      <c r="BY199" s="357">
        <f>((BN199+'DRE + DCF'!AA$12)*(1+'DRE + DCF'!AA$15)+'DRE + DCF'!AA$18)*(1+'DRE + DCF'!AA$25)*'DRE + DCF'!AA$33</f>
        <v>51467250501.142509</v>
      </c>
      <c r="BZ199" s="357">
        <f>((BO199+'DRE + DCF'!AB$12)*(1+'DRE + DCF'!AB$15)+'DRE + DCF'!AB$18)*(1+'DRE + DCF'!AB$25)*'DRE + DCF'!AB$33</f>
        <v>56859956706.074806</v>
      </c>
      <c r="CA199" s="357">
        <f>((BP199+'DRE + DCF'!AC$12)*(1+'DRE + DCF'!AC$15)+'DRE + DCF'!AC$18)*(1+'DRE + DCF'!AC$25)*'DRE + DCF'!AC$33</f>
        <v>62815470129.523758</v>
      </c>
      <c r="CB199" s="357">
        <f>((BQ199+'DRE + DCF'!AD$12)*(1+'DRE + DCF'!AD$15)+'DRE + DCF'!AD$18)*(1+'DRE + DCF'!AD$25)*'DRE + DCF'!AD$33</f>
        <v>81060922974.719894</v>
      </c>
      <c r="CC199" s="357">
        <f>BR199*(1-DA$47)+('DRE + DCF'!N$53*10^6)</f>
        <v>201051924902.32169</v>
      </c>
      <c r="CD199" s="357">
        <f>BS199*(1-DB$47)+('DRE + DCF'!T$53*10^6)</f>
        <v>202170023069.81747</v>
      </c>
      <c r="CE199" s="357">
        <f>BT199*(1-DC$47)+('DRE + DCF'!U$53*10^6)</f>
        <v>221314669197.3385</v>
      </c>
      <c r="CF199" s="357">
        <f>BU199*(1-DD$47)+('DRE + DCF'!V$53*10^6)</f>
        <v>242511665990.66736</v>
      </c>
      <c r="CG199" s="357">
        <f>BV199*(1-DE$47)+('DRE + DCF'!W$53*10^6)</f>
        <v>265953038505.03497</v>
      </c>
      <c r="CH199" s="357">
        <f>BW199*(1-DF$47)+('DRE + DCF'!X$53*10^6)</f>
        <v>291862080341.27576</v>
      </c>
      <c r="CI199" s="357">
        <f>BX199*(1-DG$47)+('DRE + DCF'!Y$53*10^6)</f>
        <v>320492102279.55634</v>
      </c>
      <c r="CJ199" s="357">
        <f>BY199*(1-DH$47)+('DRE + DCF'!Z$53*10^6)</f>
        <v>352124149069.98151</v>
      </c>
      <c r="CK199" s="357">
        <f>BZ199*(1-DI$47)+('DRE + DCF'!AA$53*10^6)</f>
        <v>387069420608.85968</v>
      </c>
      <c r="CL199" s="357">
        <f>CA199*(1-DJ$47)+('DRE + DCF'!AB$53*10^6)</f>
        <v>425673466979.12799</v>
      </c>
      <c r="CM199" s="357">
        <f>CB199*(1-DK$47)+('DRE + DCF'!AC$53*10^6)</f>
        <v>475318909155.50488</v>
      </c>
      <c r="CN199" s="357">
        <f t="shared" si="142"/>
        <v>1173746084068.4893</v>
      </c>
      <c r="CO199" s="357">
        <f t="shared" si="143"/>
        <v>1246547546277.6165</v>
      </c>
      <c r="CP199" s="357">
        <f t="shared" si="144"/>
        <v>1189791390236.3354</v>
      </c>
      <c r="CQ199" s="357">
        <f t="shared" si="145"/>
        <v>1332566357064.6958</v>
      </c>
      <c r="CR199" s="357">
        <f t="shared" si="146"/>
        <v>1492474319912.4595</v>
      </c>
      <c r="CS199" s="357">
        <f t="shared" si="147"/>
        <v>1671571238301.9546</v>
      </c>
      <c r="CT199" s="357">
        <f t="shared" si="148"/>
        <v>1872159786898.1895</v>
      </c>
      <c r="CU199" s="357">
        <f t="shared" si="149"/>
        <v>2096818961325.9724</v>
      </c>
      <c r="CV199" s="357">
        <f t="shared" si="150"/>
        <v>2348437236685.0894</v>
      </c>
      <c r="CW199" s="357">
        <f t="shared" si="151"/>
        <v>2630249705087.3003</v>
      </c>
      <c r="CX199" s="358">
        <f t="shared" si="152"/>
        <v>2945879669697.7769</v>
      </c>
    </row>
    <row r="200" spans="4:102" ht="30" customHeight="1" x14ac:dyDescent="0.25">
      <c r="D200" s="355">
        <f t="shared" si="110"/>
        <v>1.4034644052978246E-2</v>
      </c>
      <c r="E200" s="64">
        <f t="shared" si="111"/>
        <v>4.9294631571744907E-3</v>
      </c>
      <c r="F200" s="64">
        <f t="shared" si="112"/>
        <v>2.8747051637087434E-2</v>
      </c>
      <c r="G200" s="64">
        <f t="shared" si="113"/>
        <v>2.4725887465136875E-2</v>
      </c>
      <c r="H200" s="64">
        <f t="shared" si="114"/>
        <v>2.0935124259914922E-2</v>
      </c>
      <c r="I200" s="64">
        <f t="shared" si="115"/>
        <v>1.7344026958046405E-2</v>
      </c>
      <c r="J200" s="64">
        <f t="shared" si="116"/>
        <v>1.3930469777233195E-2</v>
      </c>
      <c r="K200" s="64">
        <f t="shared" si="117"/>
        <v>1.0675954687059286E-2</v>
      </c>
      <c r="L200" s="64">
        <f t="shared" si="118"/>
        <v>7.5647124405618937E-3</v>
      </c>
      <c r="M200" s="64">
        <f t="shared" si="119"/>
        <v>4.5836261335593376E-3</v>
      </c>
      <c r="N200" s="64">
        <f t="shared" si="120"/>
        <v>4.0975561094762913E-3</v>
      </c>
      <c r="O200" s="64">
        <f t="shared" si="163"/>
        <v>9.450000000000007E-2</v>
      </c>
      <c r="P200" s="64">
        <f t="shared" si="163"/>
        <v>9.450000000000007E-2</v>
      </c>
      <c r="Q200" s="64">
        <f t="shared" si="154"/>
        <v>9.450000000000007E-2</v>
      </c>
      <c r="R200" s="64">
        <f t="shared" si="155"/>
        <v>9.450000000000007E-2</v>
      </c>
      <c r="S200" s="64">
        <f t="shared" si="156"/>
        <v>9.450000000000007E-2</v>
      </c>
      <c r="T200" s="64">
        <f t="shared" si="157"/>
        <v>9.450000000000007E-2</v>
      </c>
      <c r="U200" s="64">
        <f t="shared" si="158"/>
        <v>9.450000000000007E-2</v>
      </c>
      <c r="V200" s="64">
        <f t="shared" si="159"/>
        <v>9.450000000000007E-2</v>
      </c>
      <c r="W200" s="64">
        <f t="shared" si="160"/>
        <v>9.450000000000007E-2</v>
      </c>
      <c r="X200" s="64">
        <f t="shared" si="161"/>
        <v>9.450000000000007E-2</v>
      </c>
      <c r="Y200" s="64">
        <f t="shared" si="162"/>
        <v>9.450000000000007E-2</v>
      </c>
      <c r="Z200" s="64">
        <f t="shared" si="121"/>
        <v>0.17122212229478551</v>
      </c>
      <c r="AA200" s="64">
        <f t="shared" si="153"/>
        <v>0.16211694139898175</v>
      </c>
      <c r="AB200" s="64">
        <f t="shared" si="122"/>
        <v>0.18593452987889469</v>
      </c>
      <c r="AC200" s="64">
        <f t="shared" si="123"/>
        <v>0.18191336570694414</v>
      </c>
      <c r="AD200" s="64">
        <f t="shared" si="124"/>
        <v>0.17812260250172218</v>
      </c>
      <c r="AE200" s="64">
        <f t="shared" si="125"/>
        <v>0.17453150519985366</v>
      </c>
      <c r="AF200" s="64">
        <f t="shared" si="126"/>
        <v>0.17111794801904046</v>
      </c>
      <c r="AG200" s="64">
        <f t="shared" si="127"/>
        <v>0.16786343292886655</v>
      </c>
      <c r="AH200" s="64">
        <f t="shared" si="128"/>
        <v>0.16475219068236915</v>
      </c>
      <c r="AI200" s="64">
        <f t="shared" si="129"/>
        <v>0.1617711043753666</v>
      </c>
      <c r="AJ200" s="64">
        <f t="shared" si="130"/>
        <v>0.16128503435128355</v>
      </c>
      <c r="AK200" s="356">
        <f>(1+O200)*'Projeções - Receitas'!N$34</f>
        <v>2017363051426.989</v>
      </c>
      <c r="AL200" s="356">
        <f>(1+P200)*'Projeções - Receitas'!T$34</f>
        <v>2125598518891.468</v>
      </c>
      <c r="AM200" s="356">
        <f>(1+Q200)*'Projeções - Receitas'!U$34</f>
        <v>2380670341158.4443</v>
      </c>
      <c r="AN200" s="356">
        <f>(1+R200)*'Projeções - Receitas'!V$34</f>
        <v>2666350782097.458</v>
      </c>
      <c r="AO200" s="356">
        <f>(1+S200)*'Projeções - Receitas'!W$34</f>
        <v>2986312875949.1533</v>
      </c>
      <c r="AP200" s="356">
        <f>(1+T200)*'Projeções - Receitas'!X$34</f>
        <v>3344670421063.0518</v>
      </c>
      <c r="AQ200" s="356">
        <f>(1+U200)*'Projeções - Receitas'!Y$34</f>
        <v>3746030871590.6182</v>
      </c>
      <c r="AR200" s="356">
        <f>(1+V200)*'Projeções - Receitas'!Z$34</f>
        <v>4195554576181.4932</v>
      </c>
      <c r="AS200" s="356">
        <f>(1+W200)*'Projeções - Receitas'!AA$34</f>
        <v>4699021125323.2725</v>
      </c>
      <c r="AT200" s="356">
        <f>(1+X200)*'Projeções - Receitas'!AB$34</f>
        <v>5262903660362.0664</v>
      </c>
      <c r="AU200" s="356">
        <f>(1+Y200)*'Projeções - Receitas'!AC$34</f>
        <v>5894452099605.5156</v>
      </c>
      <c r="AV200" s="357">
        <f t="shared" si="131"/>
        <v>1770540602924.6062</v>
      </c>
      <c r="AW200" s="357">
        <f t="shared" si="132"/>
        <v>1865533564001.6077</v>
      </c>
      <c r="AX200" s="357">
        <f t="shared" si="133"/>
        <v>2089397591681.8008</v>
      </c>
      <c r="AY200" s="357">
        <f t="shared" si="134"/>
        <v>2340125302683.6172</v>
      </c>
      <c r="AZ200" s="357">
        <f t="shared" si="135"/>
        <v>2620940339005.6514</v>
      </c>
      <c r="BA200" s="357">
        <f t="shared" si="136"/>
        <v>2935453179686.3296</v>
      </c>
      <c r="BB200" s="357">
        <f t="shared" si="137"/>
        <v>3287707561248.6895</v>
      </c>
      <c r="BC200" s="357">
        <f t="shared" si="138"/>
        <v>3682232468598.5332</v>
      </c>
      <c r="BD200" s="357">
        <f t="shared" si="139"/>
        <v>4124100364830.3569</v>
      </c>
      <c r="BE200" s="357">
        <f t="shared" si="140"/>
        <v>4618992408610.001</v>
      </c>
      <c r="BF200" s="357">
        <f t="shared" si="141"/>
        <v>5173271497643.2021</v>
      </c>
      <c r="BG200" s="356">
        <f>(AK200*SUMPRODUCT(DA$10:DA$13,DA$28:DA$31)+AV200*SUMPRODUCT(DA$14:DA$23,DA$32:DA$41))*'Projeções - Receitas'!T$23+(AK200*DA$11*'Projeções - Receitas'!T$25)</f>
        <v>65937985496.846542</v>
      </c>
      <c r="BH200" s="356">
        <f>(AL200*SUMPRODUCT(DB$10:DB$13,DB$28:DB$31)+AW200*SUMPRODUCT(DB$14:DB$23,DB$32:DB$41))*'Projeções - Receitas'!U$23+(AL200*DB$11*'Projeções - Receitas'!U$25)</f>
        <v>53140972318.83194</v>
      </c>
      <c r="BI200" s="356">
        <f>(AM200*SUMPRODUCT(DC$10:DC$13,DC$28:DC$31)+AX200*SUMPRODUCT(DC$14:DC$23,DC$32:DC$41))*'Projeções - Receitas'!V$23+(AM200*DC$11*'Projeções - Receitas'!V$25)</f>
        <v>58799496326.867943</v>
      </c>
      <c r="BJ200" s="356">
        <f>(AN200*SUMPRODUCT(DD$10:DD$13,DD$28:DD$31)+AY200*SUMPRODUCT(DD$14:DD$23,DD$32:DD$41))*'Projeções - Receitas'!W$23+(AN200*DD$11*'Projeções - Receitas'!W$25)</f>
        <v>65002122819.346733</v>
      </c>
      <c r="BK200" s="356">
        <f>(AO200*SUMPRODUCT(DE$10:DE$13,DE$28:DE$31)+AZ200*SUMPRODUCT(DE$14:DE$23,DE$32:DE$41))*'Projeções - Receitas'!X$23+(AO200*DE$11*'Projeções - Receitas'!X$25)</f>
        <v>71826095545.99202</v>
      </c>
      <c r="BL200" s="356">
        <f>(AP200*SUMPRODUCT(DF$10:DF$13,DF$28:DF$31)+BA200*SUMPRODUCT(DF$14:DF$23,DF$32:DF$41))*'Projeções - Receitas'!Y$23+(AP200*DF$11*'Projeções - Receitas'!Y$25)</f>
        <v>79351791158.433594</v>
      </c>
      <c r="BM200" s="356">
        <f>(AQ200*SUMPRODUCT(DG$10:DG$13,DG$28:DG$31)+BB200*SUMPRODUCT(DG$14:DG$23,DG$32:DG$41))*'Projeções - Receitas'!Z$23+(AQ200*DG$11*'Projeções - Receitas'!Z$25)</f>
        <v>87656089612.053802</v>
      </c>
      <c r="BN200" s="356">
        <f>(AR200*SUMPRODUCT(DH$10:DH$13,DH$28:DH$31)+BC200*SUMPRODUCT(DH$14:DH$23,DH$32:DH$41))*'Projeções - Receitas'!AA$23+(AR200*DH$11*'Projeções - Receitas'!AA$25)</f>
        <v>96815780215.502258</v>
      </c>
      <c r="BO200" s="356">
        <f>(AS200*SUMPRODUCT(DI$10:DI$13,DI$28:DI$31)+BD200*SUMPRODUCT(DI$14:DI$23,DI$32:DI$41))*'Projeções - Receitas'!AB$23+(AS200*DI$11*'Projeções - Receitas'!AB$25)</f>
        <v>106915770976.82323</v>
      </c>
      <c r="BP200" s="356">
        <f>(AT200*SUMPRODUCT(DJ$10:DJ$13,DJ$28:DJ$31)+BE200*SUMPRODUCT(DJ$14:DJ$23,DJ$32:DJ$41))*'Projeções - Receitas'!AC$23+(AT200*DJ$11*'Projeções - Receitas'!AC$25)</f>
        <v>118051917293.58916</v>
      </c>
      <c r="BQ200" s="356">
        <f>(AU200*SUMPRODUCT(DK$10:DK$13,DK$28:DK$31)+BF200*SUMPRODUCT(DK$14:DK$23,DK$32:DK$41))*'Projeções - Receitas'!AD$23+(AU200*DK$11*'Projeções - Receitas'!AD$25)</f>
        <v>152635267169.14886</v>
      </c>
      <c r="BR200" s="357">
        <f>((BG200+'DRE + DCF'!T$12)*(1+'DRE + DCF'!T$15)+'DRE + DCF'!T$18)*(1+'DRE + DCF'!T$25)*'DRE + DCF'!T$33</f>
        <v>36778392616.588806</v>
      </c>
      <c r="BS200" s="357">
        <f>((BH200+'DRE + DCF'!U$12)*(1+'DRE + DCF'!U$15)+'DRE + DCF'!U$18)*(1+'DRE + DCF'!U$25)*'DRE + DCF'!U$33</f>
        <v>28081493717.126167</v>
      </c>
      <c r="BT200" s="357">
        <f>((BI200+'DRE + DCF'!V$12)*(1+'DRE + DCF'!V$15)+'DRE + DCF'!V$18)*(1+'DRE + DCF'!V$25)*'DRE + DCF'!V$33</f>
        <v>31160123156.73724</v>
      </c>
      <c r="BU200" s="357">
        <f>((BJ200+'DRE + DCF'!W$12)*(1+'DRE + DCF'!W$15)+'DRE + DCF'!W$18)*(1+'DRE + DCF'!W$25)*'DRE + DCF'!W$33</f>
        <v>34502023082.677353</v>
      </c>
      <c r="BV200" s="357">
        <f>((BK200+'DRE + DCF'!X$12)*(1+'DRE + DCF'!X$15)+'DRE + DCF'!X$18)*(1+'DRE + DCF'!X$25)*'DRE + DCF'!X$33</f>
        <v>38156513507.151649</v>
      </c>
      <c r="BW200" s="357">
        <f>((BL200+'DRE + DCF'!Y$12)*(1+'DRE + DCF'!Y$15)+'DRE + DCF'!Y$18)*(1+'DRE + DCF'!Y$25)*'DRE + DCF'!Y$33</f>
        <v>42174650315.758598</v>
      </c>
      <c r="BX200" s="357">
        <f>((BM200+'DRE + DCF'!Z$12)*(1+'DRE + DCF'!Z$15)+'DRE + DCF'!Z$18)*(1+'DRE + DCF'!Z$25)*'DRE + DCF'!Z$33</f>
        <v>46605362936.193222</v>
      </c>
      <c r="BY200" s="357">
        <f>((BN200+'DRE + DCF'!AA$12)*(1+'DRE + DCF'!AA$15)+'DRE + DCF'!AA$18)*(1+'DRE + DCF'!AA$25)*'DRE + DCF'!AA$33</f>
        <v>51493830549.707649</v>
      </c>
      <c r="BZ200" s="357">
        <f>((BO200+'DRE + DCF'!AB$12)*(1+'DRE + DCF'!AB$15)+'DRE + DCF'!AB$18)*(1+'DRE + DCF'!AB$25)*'DRE + DCF'!AB$33</f>
        <v>56889276074.425911</v>
      </c>
      <c r="CA200" s="357">
        <f>((BP200+'DRE + DCF'!AC$12)*(1+'DRE + DCF'!AC$15)+'DRE + DCF'!AC$18)*(1+'DRE + DCF'!AC$25)*'DRE + DCF'!AC$33</f>
        <v>62847806295.919426</v>
      </c>
      <c r="CB200" s="357">
        <f>((BQ200+'DRE + DCF'!AD$12)*(1+'DRE + DCF'!AD$15)+'DRE + DCF'!AD$18)*(1+'DRE + DCF'!AD$25)*'DRE + DCF'!AD$33</f>
        <v>81101832187.937637</v>
      </c>
      <c r="CC200" s="357">
        <f>BR200*(1-DA$47)+('DRE + DCF'!N$53*10^6)</f>
        <v>201063147147.00073</v>
      </c>
      <c r="CD200" s="357">
        <f>BS200*(1-DB$47)+('DRE + DCF'!T$53*10^6)</f>
        <v>202178836788.58865</v>
      </c>
      <c r="CE200" s="357">
        <f>BT200*(1-DC$47)+('DRE + DCF'!U$53*10^6)</f>
        <v>221324410339.96161</v>
      </c>
      <c r="CF200" s="357">
        <f>BU200*(1-DD$47)+('DRE + DCF'!V$53*10^6)</f>
        <v>242522422463.3457</v>
      </c>
      <c r="CG200" s="357">
        <f>BV200*(1-DE$47)+('DRE + DCF'!W$53*10^6)</f>
        <v>265964910674.23291</v>
      </c>
      <c r="CH200" s="357">
        <f>BW200*(1-DF$47)+('DRE + DCF'!X$53*10^6)</f>
        <v>291875181492.78137</v>
      </c>
      <c r="CI200" s="357">
        <f>BX200*(1-DG$47)+('DRE + DCF'!Y$53*10^6)</f>
        <v>320506557981.2821</v>
      </c>
      <c r="CJ200" s="357">
        <f>BY200*(1-DH$47)+('DRE + DCF'!Z$53*10^6)</f>
        <v>352140097099.12061</v>
      </c>
      <c r="CK200" s="357">
        <f>BZ200*(1-DI$47)+('DRE + DCF'!AA$53*10^6)</f>
        <v>387087012229.8703</v>
      </c>
      <c r="CL200" s="357">
        <f>CA200*(1-DJ$47)+('DRE + DCF'!AB$53*10^6)</f>
        <v>425692868678.96539</v>
      </c>
      <c r="CM200" s="357">
        <f>CB200*(1-DK$47)+('DRE + DCF'!AC$53*10^6)</f>
        <v>475343454683.43555</v>
      </c>
      <c r="CN200" s="357">
        <f t="shared" si="142"/>
        <v>1174282531090.4585</v>
      </c>
      <c r="CO200" s="357">
        <f t="shared" si="143"/>
        <v>1247117266362.7524</v>
      </c>
      <c r="CP200" s="357">
        <f t="shared" si="144"/>
        <v>1190335170579.2222</v>
      </c>
      <c r="CQ200" s="357">
        <f t="shared" si="145"/>
        <v>1333175391048.729</v>
      </c>
      <c r="CR200" s="357">
        <f t="shared" si="146"/>
        <v>1493156437974.5767</v>
      </c>
      <c r="CS200" s="357">
        <f t="shared" si="147"/>
        <v>1672335210531.5259</v>
      </c>
      <c r="CT200" s="357">
        <f t="shared" si="148"/>
        <v>1873015435795.3091</v>
      </c>
      <c r="CU200" s="357">
        <f t="shared" si="149"/>
        <v>2097777288090.7466</v>
      </c>
      <c r="CV200" s="357">
        <f t="shared" si="150"/>
        <v>2349510562661.6362</v>
      </c>
      <c r="CW200" s="357">
        <f t="shared" si="151"/>
        <v>2631451830181.0332</v>
      </c>
      <c r="CX200" s="358">
        <f t="shared" si="152"/>
        <v>2947226049802.7578</v>
      </c>
    </row>
    <row r="201" spans="4:102" ht="30" customHeight="1" x14ac:dyDescent="0.25">
      <c r="D201" s="355">
        <f t="shared" si="110"/>
        <v>1.3966012753668849E-2</v>
      </c>
      <c r="E201" s="64">
        <f t="shared" si="111"/>
        <v>4.8625012029406833E-3</v>
      </c>
      <c r="F201" s="64">
        <f t="shared" si="112"/>
        <v>2.8670329817696655E-2</v>
      </c>
      <c r="G201" s="64">
        <f t="shared" si="113"/>
        <v>2.4650886627438112E-2</v>
      </c>
      <c r="H201" s="64">
        <f t="shared" si="114"/>
        <v>2.0861737162763877E-2</v>
      </c>
      <c r="I201" s="64">
        <f t="shared" si="115"/>
        <v>1.7272162675945724E-2</v>
      </c>
      <c r="J201" s="64">
        <f t="shared" si="116"/>
        <v>1.3860048080216736E-2</v>
      </c>
      <c r="K201" s="64">
        <f t="shared" si="117"/>
        <v>1.060690359246802E-2</v>
      </c>
      <c r="L201" s="64">
        <f t="shared" si="118"/>
        <v>7.4969670664395138E-3</v>
      </c>
      <c r="M201" s="64">
        <f t="shared" si="119"/>
        <v>4.5171276847897068E-3</v>
      </c>
      <c r="N201" s="64">
        <f t="shared" si="120"/>
        <v>4.0322345214435784E-3</v>
      </c>
      <c r="O201" s="64">
        <f t="shared" si="163"/>
        <v>9.500000000000007E-2</v>
      </c>
      <c r="P201" s="64">
        <f t="shared" si="163"/>
        <v>9.500000000000007E-2</v>
      </c>
      <c r="Q201" s="64">
        <f t="shared" si="154"/>
        <v>9.500000000000007E-2</v>
      </c>
      <c r="R201" s="64">
        <f t="shared" si="155"/>
        <v>9.500000000000007E-2</v>
      </c>
      <c r="S201" s="64">
        <f t="shared" si="156"/>
        <v>9.500000000000007E-2</v>
      </c>
      <c r="T201" s="64">
        <f t="shared" si="157"/>
        <v>9.500000000000007E-2</v>
      </c>
      <c r="U201" s="64">
        <f t="shared" si="158"/>
        <v>9.500000000000007E-2</v>
      </c>
      <c r="V201" s="64">
        <f t="shared" si="159"/>
        <v>9.500000000000007E-2</v>
      </c>
      <c r="W201" s="64">
        <f t="shared" si="160"/>
        <v>9.500000000000007E-2</v>
      </c>
      <c r="X201" s="64">
        <f t="shared" si="161"/>
        <v>9.500000000000007E-2</v>
      </c>
      <c r="Y201" s="64">
        <f t="shared" si="162"/>
        <v>9.500000000000007E-2</v>
      </c>
      <c r="Z201" s="64">
        <f t="shared" si="121"/>
        <v>0.17115349099547611</v>
      </c>
      <c r="AA201" s="64">
        <f t="shared" si="153"/>
        <v>0.16204997944474794</v>
      </c>
      <c r="AB201" s="64">
        <f t="shared" si="122"/>
        <v>0.18585780805950392</v>
      </c>
      <c r="AC201" s="64">
        <f t="shared" si="123"/>
        <v>0.18183836486924537</v>
      </c>
      <c r="AD201" s="64">
        <f t="shared" si="124"/>
        <v>0.17804921540457114</v>
      </c>
      <c r="AE201" s="64">
        <f t="shared" si="125"/>
        <v>0.17445964091775298</v>
      </c>
      <c r="AF201" s="64">
        <f t="shared" si="126"/>
        <v>0.171047526322024</v>
      </c>
      <c r="AG201" s="64">
        <f t="shared" si="127"/>
        <v>0.16779438183427528</v>
      </c>
      <c r="AH201" s="64">
        <f t="shared" si="128"/>
        <v>0.16468444530824677</v>
      </c>
      <c r="AI201" s="64">
        <f t="shared" si="129"/>
        <v>0.16170460592659697</v>
      </c>
      <c r="AJ201" s="64">
        <f t="shared" si="130"/>
        <v>0.16121971276325084</v>
      </c>
      <c r="AK201" s="356">
        <f>(1+O201)*'Projeções - Receitas'!N$34</f>
        <v>2018284642587.988</v>
      </c>
      <c r="AL201" s="356">
        <f>(1+P201)*'Projeções - Receitas'!T$34</f>
        <v>2126569555218.0515</v>
      </c>
      <c r="AM201" s="356">
        <f>(1+Q201)*'Projeções - Receitas'!U$34</f>
        <v>2381757901844.2178</v>
      </c>
      <c r="AN201" s="356">
        <f>(1+R201)*'Projeções - Receitas'!V$34</f>
        <v>2667568850065.5244</v>
      </c>
      <c r="AO201" s="356">
        <f>(1+S201)*'Projeções - Receitas'!W$34</f>
        <v>2987677112073.3877</v>
      </c>
      <c r="AP201" s="356">
        <f>(1+T201)*'Projeções - Receitas'!X$34</f>
        <v>3346198365522.1943</v>
      </c>
      <c r="AQ201" s="356">
        <f>(1+U201)*'Projeções - Receitas'!Y$34</f>
        <v>3747742169384.8579</v>
      </c>
      <c r="AR201" s="356">
        <f>(1+V201)*'Projeções - Receitas'!Z$34</f>
        <v>4197471229711.041</v>
      </c>
      <c r="AS201" s="356">
        <f>(1+W201)*'Projeções - Receitas'!AA$34</f>
        <v>4701167777276.3672</v>
      </c>
      <c r="AT201" s="356">
        <f>(1+X201)*'Projeções - Receitas'!AB$34</f>
        <v>5265307910549.5313</v>
      </c>
      <c r="AU201" s="356">
        <f>(1+Y201)*'Projeções - Receitas'!AC$34</f>
        <v>5897144859815.4766</v>
      </c>
      <c r="AV201" s="357">
        <f t="shared" si="131"/>
        <v>1771349438284.5532</v>
      </c>
      <c r="AW201" s="357">
        <f t="shared" si="132"/>
        <v>1866385794958.2095</v>
      </c>
      <c r="AX201" s="357">
        <f t="shared" si="133"/>
        <v>2090352090353.1948</v>
      </c>
      <c r="AY201" s="357">
        <f t="shared" si="134"/>
        <v>2341194341195.5786</v>
      </c>
      <c r="AZ201" s="357">
        <f t="shared" si="135"/>
        <v>2622137662139.0483</v>
      </c>
      <c r="BA201" s="357">
        <f t="shared" si="136"/>
        <v>2936794181595.7344</v>
      </c>
      <c r="BB201" s="357">
        <f t="shared" si="137"/>
        <v>3289209483387.2227</v>
      </c>
      <c r="BC201" s="357">
        <f t="shared" si="138"/>
        <v>3683914621393.6895</v>
      </c>
      <c r="BD201" s="357">
        <f t="shared" si="139"/>
        <v>4125984375960.9331</v>
      </c>
      <c r="BE201" s="357">
        <f t="shared" si="140"/>
        <v>4621102501076.2451</v>
      </c>
      <c r="BF201" s="357">
        <f t="shared" si="141"/>
        <v>5175634801205.3965</v>
      </c>
      <c r="BG201" s="356">
        <f>(AK201*SUMPRODUCT(DA$10:DA$13,DA$28:DA$31)+AV201*SUMPRODUCT(DA$14:DA$23,DA$32:DA$41))*'Projeções - Receitas'!T$23+(AK201*DA$11*'Projeções - Receitas'!T$25)</f>
        <v>65968107920.554581</v>
      </c>
      <c r="BH201" s="356">
        <f>(AL201*SUMPRODUCT(DB$10:DB$13,DB$28:DB$31)+AW201*SUMPRODUCT(DB$14:DB$23,DB$32:DB$41))*'Projeções - Receitas'!U$23+(AL201*DB$11*'Projeções - Receitas'!U$25)</f>
        <v>53165248688.095886</v>
      </c>
      <c r="BI201" s="356">
        <f>(AM201*SUMPRODUCT(DC$10:DC$13,DC$28:DC$31)+AX201*SUMPRODUCT(DC$14:DC$23,DC$32:DC$41))*'Projeções - Receitas'!V$23+(AM201*DC$11*'Projeções - Receitas'!V$25)</f>
        <v>58826357677.405556</v>
      </c>
      <c r="BJ201" s="356">
        <f>(AN201*SUMPRODUCT(DD$10:DD$13,DD$28:DD$31)+AY201*SUMPRODUCT(DD$14:DD$23,DD$32:DD$41))*'Projeções - Receitas'!W$23+(AN201*DD$11*'Projeções - Receitas'!W$25)</f>
        <v>65031817713.279694</v>
      </c>
      <c r="BK201" s="356">
        <f>(AO201*SUMPRODUCT(DE$10:DE$13,DE$28:DE$31)+AZ201*SUMPRODUCT(DE$14:DE$23,DE$32:DE$41))*'Projeções - Receitas'!X$23+(AO201*DE$11*'Projeções - Receitas'!X$25)</f>
        <v>71858907832.673599</v>
      </c>
      <c r="BL201" s="356">
        <f>(AP201*SUMPRODUCT(DF$10:DF$13,DF$28:DF$31)+BA201*SUMPRODUCT(DF$14:DF$23,DF$32:DF$41))*'Projeções - Receitas'!Y$23+(AP201*DF$11*'Projeções - Receitas'!Y$25)</f>
        <v>79388041405.650757</v>
      </c>
      <c r="BM201" s="356">
        <f>(AQ201*SUMPRODUCT(DG$10:DG$13,DG$28:DG$31)+BB201*SUMPRODUCT(DG$14:DG$23,DG$32:DG$41))*'Projeções - Receitas'!Z$23+(AQ201*DG$11*'Projeções - Receitas'!Z$25)</f>
        <v>87696133508.633087</v>
      </c>
      <c r="BN201" s="356">
        <f>(AR201*SUMPRODUCT(DH$10:DH$13,DH$28:DH$31)+BC201*SUMPRODUCT(DH$14:DH$23,DH$32:DH$41))*'Projeções - Receitas'!AA$23+(AR201*DH$11*'Projeções - Receitas'!AA$25)</f>
        <v>96860008529.89949</v>
      </c>
      <c r="BO201" s="356">
        <f>(AS201*SUMPRODUCT(DI$10:DI$13,DI$28:DI$31)+BD201*SUMPRODUCT(DI$14:DI$23,DI$32:DI$41))*'Projeções - Receitas'!AB$23+(AS201*DI$11*'Projeções - Receitas'!AB$25)</f>
        <v>106964613265.98581</v>
      </c>
      <c r="BP201" s="356">
        <f>(AT201*SUMPRODUCT(DJ$10:DJ$13,DJ$28:DJ$31)+BE201*SUMPRODUCT(DJ$14:DJ$23,DJ$32:DJ$41))*'Projeções - Receitas'!AC$23+(AT201*DJ$11*'Projeções - Receitas'!AC$25)</f>
        <v>118105846904.04758</v>
      </c>
      <c r="BQ201" s="356">
        <f>(AU201*SUMPRODUCT(DK$10:DK$13,DK$28:DK$31)+BF201*SUMPRODUCT(DK$14:DK$23,DK$32:DK$41))*'Projeções - Receitas'!AD$23+(AU201*DK$11*'Projeções - Receitas'!AD$25)</f>
        <v>152704995477.58606</v>
      </c>
      <c r="BR201" s="357">
        <f>((BG201+'DRE + DCF'!T$12)*(1+'DRE + DCF'!T$15)+'DRE + DCF'!T$18)*(1+'DRE + DCF'!T$25)*'DRE + DCF'!T$33</f>
        <v>36796839252.492378</v>
      </c>
      <c r="BS201" s="357">
        <f>((BH201+'DRE + DCF'!U$12)*(1+'DRE + DCF'!U$15)+'DRE + DCF'!U$18)*(1+'DRE + DCF'!U$25)*'DRE + DCF'!U$33</f>
        <v>28096183248.411457</v>
      </c>
      <c r="BT201" s="357">
        <f>((BI201+'DRE + DCF'!V$12)*(1+'DRE + DCF'!V$15)+'DRE + DCF'!V$18)*(1+'DRE + DCF'!V$25)*'DRE + DCF'!V$33</f>
        <v>31176358394.44239</v>
      </c>
      <c r="BU201" s="357">
        <f>((BJ201+'DRE + DCF'!W$12)*(1+'DRE + DCF'!W$15)+'DRE + DCF'!W$18)*(1+'DRE + DCF'!W$25)*'DRE + DCF'!W$33</f>
        <v>34519950537.141258</v>
      </c>
      <c r="BV201" s="357">
        <f>((BK201+'DRE + DCF'!X$12)*(1+'DRE + DCF'!X$15)+'DRE + DCF'!X$18)*(1+'DRE + DCF'!X$25)*'DRE + DCF'!X$33</f>
        <v>38176300455.814819</v>
      </c>
      <c r="BW201" s="357">
        <f>((BL201+'DRE + DCF'!Y$12)*(1+'DRE + DCF'!Y$15)+'DRE + DCF'!Y$18)*(1+'DRE + DCF'!Y$25)*'DRE + DCF'!Y$33</f>
        <v>42196485568.267876</v>
      </c>
      <c r="BX201" s="357">
        <f>((BM201+'DRE + DCF'!Z$12)*(1+'DRE + DCF'!Z$15)+'DRE + DCF'!Z$18)*(1+'DRE + DCF'!Z$25)*'DRE + DCF'!Z$33</f>
        <v>46629455772.402832</v>
      </c>
      <c r="BY201" s="357">
        <f>((BN201+'DRE + DCF'!AA$12)*(1+'DRE + DCF'!AA$15)+'DRE + DCF'!AA$18)*(1+'DRE + DCF'!AA$25)*'DRE + DCF'!AA$33</f>
        <v>51520410598.272827</v>
      </c>
      <c r="BZ201" s="357">
        <f>((BO201+'DRE + DCF'!AB$12)*(1+'DRE + DCF'!AB$15)+'DRE + DCF'!AB$18)*(1+'DRE + DCF'!AB$25)*'DRE + DCF'!AB$33</f>
        <v>56918595442.777008</v>
      </c>
      <c r="CA201" s="357">
        <f>((BP201+'DRE + DCF'!AC$12)*(1+'DRE + DCF'!AC$15)+'DRE + DCF'!AC$18)*(1+'DRE + DCF'!AC$25)*'DRE + DCF'!AC$33</f>
        <v>62880142462.315086</v>
      </c>
      <c r="CB201" s="357">
        <f>((BQ201+'DRE + DCF'!AD$12)*(1+'DRE + DCF'!AD$15)+'DRE + DCF'!AD$18)*(1+'DRE + DCF'!AD$25)*'DRE + DCF'!AD$33</f>
        <v>81142741401.155334</v>
      </c>
      <c r="CC201" s="357">
        <f>BR201*(1-DA$47)+('DRE + DCF'!N$53*10^6)</f>
        <v>201074369391.67981</v>
      </c>
      <c r="CD201" s="357">
        <f>BS201*(1-DB$47)+('DRE + DCF'!T$53*10^6)</f>
        <v>202187650507.35983</v>
      </c>
      <c r="CE201" s="357">
        <f>BT201*(1-DC$47)+('DRE + DCF'!U$53*10^6)</f>
        <v>221334151482.58469</v>
      </c>
      <c r="CF201" s="357">
        <f>BU201*(1-DD$47)+('DRE + DCF'!V$53*10^6)</f>
        <v>242533178936.02405</v>
      </c>
      <c r="CG201" s="357">
        <f>BV201*(1-DE$47)+('DRE + DCF'!W$53*10^6)</f>
        <v>265976782843.43082</v>
      </c>
      <c r="CH201" s="357">
        <f>BW201*(1-DF$47)+('DRE + DCF'!X$53*10^6)</f>
        <v>291888282644.28699</v>
      </c>
      <c r="CI201" s="357">
        <f>BX201*(1-DG$47)+('DRE + DCF'!Y$53*10^6)</f>
        <v>320521013683.00787</v>
      </c>
      <c r="CJ201" s="357">
        <f>BY201*(1-DH$47)+('DRE + DCF'!Z$53*10^6)</f>
        <v>352156045128.2597</v>
      </c>
      <c r="CK201" s="357">
        <f>BZ201*(1-DI$47)+('DRE + DCF'!AA$53*10^6)</f>
        <v>387104603850.88098</v>
      </c>
      <c r="CL201" s="357">
        <f>CA201*(1-DJ$47)+('DRE + DCF'!AB$53*10^6)</f>
        <v>425712270378.8028</v>
      </c>
      <c r="CM201" s="357">
        <f>CB201*(1-DK$47)+('DRE + DCF'!AC$53*10^6)</f>
        <v>475368000211.36615</v>
      </c>
      <c r="CN201" s="357">
        <f t="shared" si="142"/>
        <v>1174818978112.4275</v>
      </c>
      <c r="CO201" s="357">
        <f t="shared" si="143"/>
        <v>1247686986447.8884</v>
      </c>
      <c r="CP201" s="357">
        <f t="shared" si="144"/>
        <v>1190878950922.1089</v>
      </c>
      <c r="CQ201" s="357">
        <f t="shared" si="145"/>
        <v>1333784425032.7622</v>
      </c>
      <c r="CR201" s="357">
        <f t="shared" si="146"/>
        <v>1493838556036.6938</v>
      </c>
      <c r="CS201" s="357">
        <f t="shared" si="147"/>
        <v>1673099182761.0972</v>
      </c>
      <c r="CT201" s="357">
        <f t="shared" si="148"/>
        <v>1873871084692.429</v>
      </c>
      <c r="CU201" s="357">
        <f t="shared" si="149"/>
        <v>2098735614855.5205</v>
      </c>
      <c r="CV201" s="357">
        <f t="shared" si="150"/>
        <v>2350583888638.1836</v>
      </c>
      <c r="CW201" s="357">
        <f t="shared" si="151"/>
        <v>2632653955274.7656</v>
      </c>
      <c r="CX201" s="358">
        <f t="shared" si="152"/>
        <v>2948572429907.7383</v>
      </c>
    </row>
    <row r="202" spans="4:102" ht="30" customHeight="1" x14ac:dyDescent="0.25">
      <c r="D202" s="355">
        <f t="shared" si="110"/>
        <v>1.3897444102738549E-2</v>
      </c>
      <c r="E202" s="64">
        <f t="shared" si="111"/>
        <v>4.7956003732657071E-3</v>
      </c>
      <c r="F202" s="64">
        <f t="shared" si="112"/>
        <v>2.8593678031915509E-2</v>
      </c>
      <c r="G202" s="64">
        <f t="shared" si="113"/>
        <v>2.4575954252393534E-2</v>
      </c>
      <c r="H202" s="64">
        <f t="shared" si="114"/>
        <v>2.0788417055204012E-2</v>
      </c>
      <c r="I202" s="64">
        <f t="shared" si="115"/>
        <v>1.7200363993372242E-2</v>
      </c>
      <c r="J202" s="64">
        <f t="shared" si="116"/>
        <v>1.3789690665899468E-2</v>
      </c>
      <c r="K202" s="64">
        <f t="shared" si="117"/>
        <v>1.0537915529455488E-2</v>
      </c>
      <c r="L202" s="64">
        <f t="shared" si="118"/>
        <v>7.4292835320014239E-3</v>
      </c>
      <c r="M202" s="64">
        <f t="shared" si="119"/>
        <v>4.4506899374794073E-3</v>
      </c>
      <c r="N202" s="64">
        <f t="shared" si="120"/>
        <v>3.9669725606021333E-3</v>
      </c>
      <c r="O202" s="64">
        <f t="shared" si="163"/>
        <v>9.5500000000000071E-2</v>
      </c>
      <c r="P202" s="64">
        <f t="shared" si="163"/>
        <v>9.5500000000000071E-2</v>
      </c>
      <c r="Q202" s="64">
        <f t="shared" si="154"/>
        <v>9.5500000000000071E-2</v>
      </c>
      <c r="R202" s="64">
        <f t="shared" si="155"/>
        <v>9.5500000000000071E-2</v>
      </c>
      <c r="S202" s="64">
        <f t="shared" si="156"/>
        <v>9.5500000000000071E-2</v>
      </c>
      <c r="T202" s="64">
        <f t="shared" si="157"/>
        <v>9.5500000000000071E-2</v>
      </c>
      <c r="U202" s="64">
        <f t="shared" si="158"/>
        <v>9.5500000000000071E-2</v>
      </c>
      <c r="V202" s="64">
        <f t="shared" si="159"/>
        <v>9.5500000000000071E-2</v>
      </c>
      <c r="W202" s="64">
        <f t="shared" si="160"/>
        <v>9.5500000000000071E-2</v>
      </c>
      <c r="X202" s="64">
        <f t="shared" si="161"/>
        <v>9.5500000000000071E-2</v>
      </c>
      <c r="Y202" s="64">
        <f t="shared" si="162"/>
        <v>9.5500000000000071E-2</v>
      </c>
      <c r="Z202" s="64">
        <f t="shared" si="121"/>
        <v>0.17108492234454581</v>
      </c>
      <c r="AA202" s="64">
        <f t="shared" si="153"/>
        <v>0.16198307861507297</v>
      </c>
      <c r="AB202" s="64">
        <f t="shared" si="122"/>
        <v>0.18578115627372277</v>
      </c>
      <c r="AC202" s="64">
        <f t="shared" si="123"/>
        <v>0.18176343249420079</v>
      </c>
      <c r="AD202" s="64">
        <f t="shared" si="124"/>
        <v>0.17797589529701127</v>
      </c>
      <c r="AE202" s="64">
        <f t="shared" si="125"/>
        <v>0.1743878422351795</v>
      </c>
      <c r="AF202" s="64">
        <f t="shared" si="126"/>
        <v>0.17097716890770673</v>
      </c>
      <c r="AG202" s="64">
        <f t="shared" si="127"/>
        <v>0.16772539377126275</v>
      </c>
      <c r="AH202" s="64">
        <f t="shared" si="128"/>
        <v>0.16461676177380868</v>
      </c>
      <c r="AI202" s="64">
        <f t="shared" si="129"/>
        <v>0.16163816817928667</v>
      </c>
      <c r="AJ202" s="64">
        <f t="shared" si="130"/>
        <v>0.16115445080240939</v>
      </c>
      <c r="AK202" s="356">
        <f>(1+O202)*'Projeções - Receitas'!N$34</f>
        <v>2019206233748.9873</v>
      </c>
      <c r="AL202" s="356">
        <f>(1+P202)*'Projeções - Receitas'!T$34</f>
        <v>2127540591544.6355</v>
      </c>
      <c r="AM202" s="356">
        <f>(1+Q202)*'Projeções - Receitas'!U$34</f>
        <v>2382845462529.9917</v>
      </c>
      <c r="AN202" s="356">
        <f>(1+R202)*'Projeções - Receitas'!V$34</f>
        <v>2668786918033.5913</v>
      </c>
      <c r="AO202" s="356">
        <f>(1+S202)*'Projeções - Receitas'!W$34</f>
        <v>2989041348197.6226</v>
      </c>
      <c r="AP202" s="356">
        <f>(1+T202)*'Projeções - Receitas'!X$34</f>
        <v>3347726309981.3374</v>
      </c>
      <c r="AQ202" s="356">
        <f>(1+U202)*'Projeções - Receitas'!Y$34</f>
        <v>3749453467179.0981</v>
      </c>
      <c r="AR202" s="356">
        <f>(1+V202)*'Projeções - Receitas'!Z$34</f>
        <v>4199387883240.5903</v>
      </c>
      <c r="AS202" s="356">
        <f>(1+W202)*'Projeções - Receitas'!AA$34</f>
        <v>4703314429229.4619</v>
      </c>
      <c r="AT202" s="356">
        <f>(1+X202)*'Projeções - Receitas'!AB$34</f>
        <v>5267712160736.998</v>
      </c>
      <c r="AU202" s="356">
        <f>(1+Y202)*'Projeções - Receitas'!AC$34</f>
        <v>5899837620025.4385</v>
      </c>
      <c r="AV202" s="357">
        <f t="shared" si="131"/>
        <v>1772158273644.5007</v>
      </c>
      <c r="AW202" s="357">
        <f t="shared" si="132"/>
        <v>1867238025914.8118</v>
      </c>
      <c r="AX202" s="357">
        <f t="shared" si="133"/>
        <v>2091306589024.5891</v>
      </c>
      <c r="AY202" s="357">
        <f t="shared" si="134"/>
        <v>2342263379707.5405</v>
      </c>
      <c r="AZ202" s="357">
        <f t="shared" si="135"/>
        <v>2623334985272.4458</v>
      </c>
      <c r="BA202" s="357">
        <f t="shared" si="136"/>
        <v>2938135183505.1392</v>
      </c>
      <c r="BB202" s="357">
        <f t="shared" si="137"/>
        <v>3290711405525.7559</v>
      </c>
      <c r="BC202" s="357">
        <f t="shared" si="138"/>
        <v>3685596774188.8472</v>
      </c>
      <c r="BD202" s="357">
        <f t="shared" si="139"/>
        <v>4127868387091.5093</v>
      </c>
      <c r="BE202" s="357">
        <f t="shared" si="140"/>
        <v>4623212593542.4912</v>
      </c>
      <c r="BF202" s="357">
        <f t="shared" si="141"/>
        <v>5177998104767.5908</v>
      </c>
      <c r="BG202" s="356">
        <f>(AK202*SUMPRODUCT(DA$10:DA$13,DA$28:DA$31)+AV202*SUMPRODUCT(DA$14:DA$23,DA$32:DA$41))*'Projeções - Receitas'!T$23+(AK202*DA$11*'Projeções - Receitas'!T$25)</f>
        <v>65998230344.262619</v>
      </c>
      <c r="BH202" s="356">
        <f>(AL202*SUMPRODUCT(DB$10:DB$13,DB$28:DB$31)+AW202*SUMPRODUCT(DB$14:DB$23,DB$32:DB$41))*'Projeções - Receitas'!U$23+(AL202*DB$11*'Projeções - Receitas'!U$25)</f>
        <v>53189525057.359856</v>
      </c>
      <c r="BI202" s="356">
        <f>(AM202*SUMPRODUCT(DC$10:DC$13,DC$28:DC$31)+AX202*SUMPRODUCT(DC$14:DC$23,DC$32:DC$41))*'Projeções - Receitas'!V$23+(AM202*DC$11*'Projeções - Receitas'!V$25)</f>
        <v>58853219027.94323</v>
      </c>
      <c r="BJ202" s="356">
        <f>(AN202*SUMPRODUCT(DD$10:DD$13,DD$28:DD$31)+AY202*SUMPRODUCT(DD$14:DD$23,DD$32:DD$41))*'Projeções - Receitas'!W$23+(AN202*DD$11*'Projeções - Receitas'!W$25)</f>
        <v>65061512607.212746</v>
      </c>
      <c r="BK202" s="356">
        <f>(AO202*SUMPRODUCT(DE$10:DE$13,DE$28:DE$31)+AZ202*SUMPRODUCT(DE$14:DE$23,DE$32:DE$41))*'Projeções - Receitas'!X$23+(AO202*DE$11*'Projeções - Receitas'!X$25)</f>
        <v>71891720119.355179</v>
      </c>
      <c r="BL202" s="356">
        <f>(AP202*SUMPRODUCT(DF$10:DF$13,DF$28:DF$31)+BA202*SUMPRODUCT(DF$14:DF$23,DF$32:DF$41))*'Projeções - Receitas'!Y$23+(AP202*DF$11*'Projeções - Receitas'!Y$25)</f>
        <v>79424291652.867935</v>
      </c>
      <c r="BM202" s="356">
        <f>(AQ202*SUMPRODUCT(DG$10:DG$13,DG$28:DG$31)+BB202*SUMPRODUCT(DG$14:DG$23,DG$32:DG$41))*'Projeções - Receitas'!Z$23+(AQ202*DG$11*'Projeções - Receitas'!Z$25)</f>
        <v>87736177405.212357</v>
      </c>
      <c r="BN202" s="356">
        <f>(AR202*SUMPRODUCT(DH$10:DH$13,DH$28:DH$31)+BC202*SUMPRODUCT(DH$14:DH$23,DH$32:DH$41))*'Projeções - Receitas'!AA$23+(AR202*DH$11*'Projeções - Receitas'!AA$25)</f>
        <v>96904236844.296722</v>
      </c>
      <c r="BO202" s="356">
        <f>(AS202*SUMPRODUCT(DI$10:DI$13,DI$28:DI$31)+BD202*SUMPRODUCT(DI$14:DI$23,DI$32:DI$41))*'Projeções - Receitas'!AB$23+(AS202*DI$11*'Projeções - Receitas'!AB$25)</f>
        <v>107013455555.14838</v>
      </c>
      <c r="BP202" s="356">
        <f>(AT202*SUMPRODUCT(DJ$10:DJ$13,DJ$28:DJ$31)+BE202*SUMPRODUCT(DJ$14:DJ$23,DJ$32:DJ$41))*'Projeções - Receitas'!AC$23+(AT202*DJ$11*'Projeções - Receitas'!AC$25)</f>
        <v>118159776514.5061</v>
      </c>
      <c r="BQ202" s="356">
        <f>(AU202*SUMPRODUCT(DK$10:DK$13,DK$28:DK$31)+BF202*SUMPRODUCT(DK$14:DK$23,DK$32:DK$41))*'Projeções - Receitas'!AD$23+(AU202*DK$11*'Projeções - Receitas'!AD$25)</f>
        <v>152774723786.02332</v>
      </c>
      <c r="BR202" s="357">
        <f>((BG202+'DRE + DCF'!T$12)*(1+'DRE + DCF'!T$15)+'DRE + DCF'!T$18)*(1+'DRE + DCF'!T$25)*'DRE + DCF'!T$33</f>
        <v>36815285888.395935</v>
      </c>
      <c r="BS202" s="357">
        <f>((BH202+'DRE + DCF'!U$12)*(1+'DRE + DCF'!U$15)+'DRE + DCF'!U$18)*(1+'DRE + DCF'!U$25)*'DRE + DCF'!U$33</f>
        <v>28110872779.696781</v>
      </c>
      <c r="BT202" s="357">
        <f>((BI202+'DRE + DCF'!V$12)*(1+'DRE + DCF'!V$15)+'DRE + DCF'!V$18)*(1+'DRE + DCF'!V$25)*'DRE + DCF'!V$33</f>
        <v>31192593632.147556</v>
      </c>
      <c r="BU202" s="357">
        <f>((BJ202+'DRE + DCF'!W$12)*(1+'DRE + DCF'!W$15)+'DRE + DCF'!W$18)*(1+'DRE + DCF'!W$25)*'DRE + DCF'!W$33</f>
        <v>34537877991.605225</v>
      </c>
      <c r="BV202" s="357">
        <f>((BK202+'DRE + DCF'!X$12)*(1+'DRE + DCF'!X$15)+'DRE + DCF'!X$18)*(1+'DRE + DCF'!X$25)*'DRE + DCF'!X$33</f>
        <v>38196087404.477997</v>
      </c>
      <c r="BW202" s="357">
        <f>((BL202+'DRE + DCF'!Y$12)*(1+'DRE + DCF'!Y$15)+'DRE + DCF'!Y$18)*(1+'DRE + DCF'!Y$25)*'DRE + DCF'!Y$33</f>
        <v>42218320820.777184</v>
      </c>
      <c r="BX202" s="357">
        <f>((BM202+'DRE + DCF'!Z$12)*(1+'DRE + DCF'!Z$15)+'DRE + DCF'!Z$18)*(1+'DRE + DCF'!Z$25)*'DRE + DCF'!Z$33</f>
        <v>46653548608.612427</v>
      </c>
      <c r="BY202" s="357">
        <f>((BN202+'DRE + DCF'!AA$12)*(1+'DRE + DCF'!AA$15)+'DRE + DCF'!AA$18)*(1+'DRE + DCF'!AA$25)*'DRE + DCF'!AA$33</f>
        <v>51546990646.837975</v>
      </c>
      <c r="BZ202" s="357">
        <f>((BO202+'DRE + DCF'!AB$12)*(1+'DRE + DCF'!AB$15)+'DRE + DCF'!AB$18)*(1+'DRE + DCF'!AB$25)*'DRE + DCF'!AB$33</f>
        <v>56947914811.128136</v>
      </c>
      <c r="CA202" s="357">
        <f>((BP202+'DRE + DCF'!AC$12)*(1+'DRE + DCF'!AC$15)+'DRE + DCF'!AC$18)*(1+'DRE + DCF'!AC$25)*'DRE + DCF'!AC$33</f>
        <v>62912478628.7108</v>
      </c>
      <c r="CB202" s="357">
        <f>((BQ202+'DRE + DCF'!AD$12)*(1+'DRE + DCF'!AD$15)+'DRE + DCF'!AD$18)*(1+'DRE + DCF'!AD$25)*'DRE + DCF'!AD$33</f>
        <v>81183650614.373077</v>
      </c>
      <c r="CC202" s="357">
        <f>BR202*(1-DA$47)+('DRE + DCF'!N$53*10^6)</f>
        <v>201085591636.35889</v>
      </c>
      <c r="CD202" s="357">
        <f>BS202*(1-DB$47)+('DRE + DCF'!T$53*10^6)</f>
        <v>202196464226.13101</v>
      </c>
      <c r="CE202" s="357">
        <f>BT202*(1-DC$47)+('DRE + DCF'!U$53*10^6)</f>
        <v>221343892625.20779</v>
      </c>
      <c r="CF202" s="357">
        <f>BU202*(1-DD$47)+('DRE + DCF'!V$53*10^6)</f>
        <v>242543935408.70242</v>
      </c>
      <c r="CG202" s="357">
        <f>BV202*(1-DE$47)+('DRE + DCF'!W$53*10^6)</f>
        <v>265988655012.62872</v>
      </c>
      <c r="CH202" s="357">
        <f>BW202*(1-DF$47)+('DRE + DCF'!X$53*10^6)</f>
        <v>291901383795.79254</v>
      </c>
      <c r="CI202" s="357">
        <f>BX202*(1-DG$47)+('DRE + DCF'!Y$53*10^6)</f>
        <v>320535469384.73364</v>
      </c>
      <c r="CJ202" s="357">
        <f>BY202*(1-DH$47)+('DRE + DCF'!Z$53*10^6)</f>
        <v>352171993157.3988</v>
      </c>
      <c r="CK202" s="357">
        <f>BZ202*(1-DI$47)+('DRE + DCF'!AA$53*10^6)</f>
        <v>387122195471.89166</v>
      </c>
      <c r="CL202" s="357">
        <f>CA202*(1-DJ$47)+('DRE + DCF'!AB$53*10^6)</f>
        <v>425731672078.64026</v>
      </c>
      <c r="CM202" s="357">
        <f>CB202*(1-DK$47)+('DRE + DCF'!AC$53*10^6)</f>
        <v>475392545739.29681</v>
      </c>
      <c r="CN202" s="357">
        <f t="shared" si="142"/>
        <v>1175355425134.3967</v>
      </c>
      <c r="CO202" s="357">
        <f t="shared" si="143"/>
        <v>1248256706533.0247</v>
      </c>
      <c r="CP202" s="357">
        <f t="shared" si="144"/>
        <v>1191422731264.9958</v>
      </c>
      <c r="CQ202" s="357">
        <f t="shared" si="145"/>
        <v>1334393459016.7957</v>
      </c>
      <c r="CR202" s="357">
        <f t="shared" si="146"/>
        <v>1494520674098.8113</v>
      </c>
      <c r="CS202" s="357">
        <f t="shared" si="147"/>
        <v>1673863154990.6687</v>
      </c>
      <c r="CT202" s="357">
        <f t="shared" si="148"/>
        <v>1874726733589.5491</v>
      </c>
      <c r="CU202" s="357">
        <f t="shared" si="149"/>
        <v>2099693941620.2952</v>
      </c>
      <c r="CV202" s="357">
        <f t="shared" si="150"/>
        <v>2351657214614.731</v>
      </c>
      <c r="CW202" s="357">
        <f t="shared" si="151"/>
        <v>2633856080368.499</v>
      </c>
      <c r="CX202" s="358">
        <f t="shared" si="152"/>
        <v>2949918810012.7192</v>
      </c>
    </row>
    <row r="203" spans="4:102" ht="30" customHeight="1" x14ac:dyDescent="0.25">
      <c r="D203" s="355">
        <f t="shared" ref="D203:D251" si="164">ABS(Z203-DA$46)</f>
        <v>1.3828938014445902E-2</v>
      </c>
      <c r="E203" s="64">
        <f t="shared" ref="E203:E251" si="165">ABS(AA203-DB$46)</f>
        <v>4.7287605844937852E-3</v>
      </c>
      <c r="F203" s="64">
        <f t="shared" ref="F203:F251" si="166">ABS(AB203-DC$46)</f>
        <v>2.8517096183895113E-2</v>
      </c>
      <c r="G203" s="64">
        <f t="shared" ref="G203:G251" si="167">ABS(AC203-DD$46)</f>
        <v>2.4501090246304341E-2</v>
      </c>
      <c r="H203" s="64">
        <f t="shared" ref="H203:H251" si="168">ABS(AD203-DE$46)</f>
        <v>2.0715163845552498E-2</v>
      </c>
      <c r="I203" s="64">
        <f t="shared" ref="I203:I251" si="169">ABS(AE203-DF$46)</f>
        <v>1.7128630820545665E-2</v>
      </c>
      <c r="J203" s="64">
        <f t="shared" ref="J203:J251" si="170">ABS(AF203-DG$46)</f>
        <v>1.371939744630335E-2</v>
      </c>
      <c r="K203" s="64">
        <f t="shared" ref="K203:K251" si="171">ABS(AG203-DH$46)</f>
        <v>1.046899041175603E-2</v>
      </c>
      <c r="L203" s="64">
        <f t="shared" ref="L203:L251" si="172">ABS(AH203-DI$46)</f>
        <v>7.3616617526130468E-3</v>
      </c>
      <c r="M203" s="64">
        <f t="shared" ref="M203:M251" si="173">ABS(AI203-DJ$46)</f>
        <v>4.3843128085517546E-3</v>
      </c>
      <c r="N203" s="64">
        <f t="shared" ref="N203:N251" si="174">ABS(AJ203-DK$46)</f>
        <v>3.9017701453454012E-3</v>
      </c>
      <c r="O203" s="64">
        <f t="shared" si="163"/>
        <v>9.6000000000000071E-2</v>
      </c>
      <c r="P203" s="64">
        <f t="shared" si="163"/>
        <v>9.6000000000000071E-2</v>
      </c>
      <c r="Q203" s="64">
        <f t="shared" si="154"/>
        <v>9.6000000000000071E-2</v>
      </c>
      <c r="R203" s="64">
        <f t="shared" si="155"/>
        <v>9.6000000000000071E-2</v>
      </c>
      <c r="S203" s="64">
        <f t="shared" si="156"/>
        <v>9.6000000000000071E-2</v>
      </c>
      <c r="T203" s="64">
        <f t="shared" si="157"/>
        <v>9.6000000000000071E-2</v>
      </c>
      <c r="U203" s="64">
        <f t="shared" si="158"/>
        <v>9.6000000000000071E-2</v>
      </c>
      <c r="V203" s="64">
        <f t="shared" si="159"/>
        <v>9.6000000000000071E-2</v>
      </c>
      <c r="W203" s="64">
        <f t="shared" si="160"/>
        <v>9.6000000000000071E-2</v>
      </c>
      <c r="X203" s="64">
        <f t="shared" si="161"/>
        <v>9.6000000000000071E-2</v>
      </c>
      <c r="Y203" s="64">
        <f t="shared" si="162"/>
        <v>9.6000000000000071E-2</v>
      </c>
      <c r="Z203" s="64">
        <f t="shared" ref="Z203:Z251" si="175">CC203/CN203</f>
        <v>0.17101641625625316</v>
      </c>
      <c r="AA203" s="64">
        <f t="shared" si="153"/>
        <v>0.16191623882630105</v>
      </c>
      <c r="AB203" s="64">
        <f t="shared" ref="AB203:AB251" si="176">CE203/CP203</f>
        <v>0.18570457442570237</v>
      </c>
      <c r="AC203" s="64">
        <f t="shared" ref="AC203:AC251" si="177">CF203/CQ203</f>
        <v>0.1816885684881116</v>
      </c>
      <c r="AD203" s="64">
        <f t="shared" ref="AD203:AD251" si="178">CG203/CR203</f>
        <v>0.17790264208735976</v>
      </c>
      <c r="AE203" s="64">
        <f t="shared" ref="AE203:AE251" si="179">CH203/CS203</f>
        <v>0.17431610906235293</v>
      </c>
      <c r="AF203" s="64">
        <f t="shared" ref="AF203:AF251" si="180">CI203/CT203</f>
        <v>0.17090687568811061</v>
      </c>
      <c r="AG203" s="64">
        <f t="shared" ref="AG203:AG251" si="181">CJ203/CU203</f>
        <v>0.16765646865356329</v>
      </c>
      <c r="AH203" s="64">
        <f t="shared" ref="AH203:AH251" si="182">CK203/CV203</f>
        <v>0.16454913999442031</v>
      </c>
      <c r="AI203" s="64">
        <f t="shared" ref="AI203:AI251" si="183">CL203/CW203</f>
        <v>0.16157179105035901</v>
      </c>
      <c r="AJ203" s="64">
        <f t="shared" ref="AJ203:AJ251" si="184">CM203/CX203</f>
        <v>0.16108924838715266</v>
      </c>
      <c r="AK203" s="356">
        <f>(1+O203)*'Projeções - Receitas'!N$34</f>
        <v>2020127824909.9863</v>
      </c>
      <c r="AL203" s="356">
        <f>(1+P203)*'Projeções - Receitas'!T$34</f>
        <v>2128511627871.219</v>
      </c>
      <c r="AM203" s="356">
        <f>(1+Q203)*'Projeções - Receitas'!U$34</f>
        <v>2383933023215.7651</v>
      </c>
      <c r="AN203" s="356">
        <f>(1+R203)*'Projeções - Receitas'!V$34</f>
        <v>2670004986001.6572</v>
      </c>
      <c r="AO203" s="356">
        <f>(1+S203)*'Projeções - Receitas'!W$34</f>
        <v>2990405584321.8569</v>
      </c>
      <c r="AP203" s="356">
        <f>(1+T203)*'Projeções - Receitas'!X$34</f>
        <v>3349254254440.4795</v>
      </c>
      <c r="AQ203" s="356">
        <f>(1+U203)*'Projeções - Receitas'!Y$34</f>
        <v>3751164764973.3374</v>
      </c>
      <c r="AR203" s="356">
        <f>(1+V203)*'Projeções - Receitas'!Z$34</f>
        <v>4201304536770.1382</v>
      </c>
      <c r="AS203" s="356">
        <f>(1+W203)*'Projeções - Receitas'!AA$34</f>
        <v>4705461081182.5557</v>
      </c>
      <c r="AT203" s="356">
        <f>(1+X203)*'Projeções - Receitas'!AB$34</f>
        <v>5270116410924.4629</v>
      </c>
      <c r="AU203" s="356">
        <f>(1+Y203)*'Projeções - Receitas'!AC$34</f>
        <v>5902530380235.3994</v>
      </c>
      <c r="AV203" s="357">
        <f t="shared" ref="AV203:AV251" si="185">AK203*DA$49</f>
        <v>1772967109004.448</v>
      </c>
      <c r="AW203" s="357">
        <f t="shared" ref="AW203:AW251" si="186">AL203*DB$49</f>
        <v>1868090256871.4138</v>
      </c>
      <c r="AX203" s="357">
        <f t="shared" ref="AX203:AX251" si="187">AM203*DC$49</f>
        <v>2092261087695.9832</v>
      </c>
      <c r="AY203" s="357">
        <f t="shared" ref="AY203:AY251" si="188">AN203*DD$49</f>
        <v>2343332418219.5015</v>
      </c>
      <c r="AZ203" s="357">
        <f t="shared" ref="AZ203:AZ251" si="189">AO203*DE$49</f>
        <v>2624532308405.8423</v>
      </c>
      <c r="BA203" s="357">
        <f t="shared" ref="BA203:BA251" si="190">AP203*DF$49</f>
        <v>2939476185414.5435</v>
      </c>
      <c r="BB203" s="357">
        <f t="shared" ref="BB203:BB251" si="191">AQ203*DG$49</f>
        <v>3292213327664.2886</v>
      </c>
      <c r="BC203" s="357">
        <f t="shared" ref="BC203:BC251" si="192">AR203*DH$49</f>
        <v>3687278926984.0034</v>
      </c>
      <c r="BD203" s="357">
        <f t="shared" ref="BD203:BD251" si="193">AS203*DI$49</f>
        <v>4129752398222.085</v>
      </c>
      <c r="BE203" s="357">
        <f t="shared" ref="BE203:BE251" si="194">AT203*DJ$49</f>
        <v>4625322686008.7354</v>
      </c>
      <c r="BF203" s="357">
        <f t="shared" ref="BF203:BF251" si="195">AU203*DK$49</f>
        <v>5180361408329.7842</v>
      </c>
      <c r="BG203" s="356">
        <f>(AK203*SUMPRODUCT(DA$10:DA$13,DA$28:DA$31)+AV203*SUMPRODUCT(DA$14:DA$23,DA$32:DA$41))*'Projeções - Receitas'!T$23+(AK203*DA$11*'Projeções - Receitas'!T$25)</f>
        <v>66028352767.970596</v>
      </c>
      <c r="BH203" s="356">
        <f>(AL203*SUMPRODUCT(DB$10:DB$13,DB$28:DB$31)+AW203*SUMPRODUCT(DB$14:DB$23,DB$32:DB$41))*'Projeções - Receitas'!U$23+(AL203*DB$11*'Projeções - Receitas'!U$25)</f>
        <v>53213801426.62381</v>
      </c>
      <c r="BI203" s="356">
        <f>(AM203*SUMPRODUCT(DC$10:DC$13,DC$28:DC$31)+AX203*SUMPRODUCT(DC$14:DC$23,DC$32:DC$41))*'Projeções - Receitas'!V$23+(AM203*DC$11*'Projeções - Receitas'!V$25)</f>
        <v>58880080378.480843</v>
      </c>
      <c r="BJ203" s="356">
        <f>(AN203*SUMPRODUCT(DD$10:DD$13,DD$28:DD$31)+AY203*SUMPRODUCT(DD$14:DD$23,DD$32:DD$41))*'Projeções - Receitas'!W$23+(AN203*DD$11*'Projeções - Receitas'!W$25)</f>
        <v>65091207501.145714</v>
      </c>
      <c r="BK203" s="356">
        <f>(AO203*SUMPRODUCT(DE$10:DE$13,DE$28:DE$31)+AZ203*SUMPRODUCT(DE$14:DE$23,DE$32:DE$41))*'Projeções - Receitas'!X$23+(AO203*DE$11*'Projeções - Receitas'!X$25)</f>
        <v>71924532406.036804</v>
      </c>
      <c r="BL203" s="356">
        <f>(AP203*SUMPRODUCT(DF$10:DF$13,DF$28:DF$31)+BA203*SUMPRODUCT(DF$14:DF$23,DF$32:DF$41))*'Projeções - Receitas'!Y$23+(AP203*DF$11*'Projeções - Receitas'!Y$25)</f>
        <v>79460541900.085083</v>
      </c>
      <c r="BM203" s="356">
        <f>(AQ203*SUMPRODUCT(DG$10:DG$13,DG$28:DG$31)+BB203*SUMPRODUCT(DG$14:DG$23,DG$32:DG$41))*'Projeções - Receitas'!Z$23+(AQ203*DG$11*'Projeções - Receitas'!Z$25)</f>
        <v>87776221301.791718</v>
      </c>
      <c r="BN203" s="356">
        <f>(AR203*SUMPRODUCT(DH$10:DH$13,DH$28:DH$31)+BC203*SUMPRODUCT(DH$14:DH$23,DH$32:DH$41))*'Projeções - Receitas'!AA$23+(AR203*DH$11*'Projeções - Receitas'!AA$25)</f>
        <v>96948465158.69397</v>
      </c>
      <c r="BO203" s="356">
        <f>(AS203*SUMPRODUCT(DI$10:DI$13,DI$28:DI$31)+BD203*SUMPRODUCT(DI$14:DI$23,DI$32:DI$41))*'Projeções - Receitas'!AB$23+(AS203*DI$11*'Projeções - Receitas'!AB$25)</f>
        <v>107062297844.31091</v>
      </c>
      <c r="BP203" s="356">
        <f>(AT203*SUMPRODUCT(DJ$10:DJ$13,DJ$28:DJ$31)+BE203*SUMPRODUCT(DJ$14:DJ$23,DJ$32:DJ$41))*'Projeções - Receitas'!AC$23+(AT203*DJ$11*'Projeções - Receitas'!AC$25)</f>
        <v>118213706124.96454</v>
      </c>
      <c r="BQ203" s="356">
        <f>(AU203*SUMPRODUCT(DK$10:DK$13,DK$28:DK$31)+BF203*SUMPRODUCT(DK$14:DK$23,DK$32:DK$41))*'Projeções - Receitas'!AD$23+(AU203*DK$11*'Projeções - Receitas'!AD$25)</f>
        <v>152844452094.46063</v>
      </c>
      <c r="BR203" s="357">
        <f>((BG203+'DRE + DCF'!T$12)*(1+'DRE + DCF'!T$15)+'DRE + DCF'!T$18)*(1+'DRE + DCF'!T$25)*'DRE + DCF'!T$33</f>
        <v>36833732524.299461</v>
      </c>
      <c r="BS203" s="357">
        <f>((BH203+'DRE + DCF'!U$12)*(1+'DRE + DCF'!U$15)+'DRE + DCF'!U$18)*(1+'DRE + DCF'!U$25)*'DRE + DCF'!U$33</f>
        <v>28125562310.982082</v>
      </c>
      <c r="BT203" s="357">
        <f>((BI203+'DRE + DCF'!V$12)*(1+'DRE + DCF'!V$15)+'DRE + DCF'!V$18)*(1+'DRE + DCF'!V$25)*'DRE + DCF'!V$33</f>
        <v>31208828869.852707</v>
      </c>
      <c r="BU203" s="357">
        <f>((BJ203+'DRE + DCF'!W$12)*(1+'DRE + DCF'!W$15)+'DRE + DCF'!W$18)*(1+'DRE + DCF'!W$25)*'DRE + DCF'!W$33</f>
        <v>34555805446.069122</v>
      </c>
      <c r="BV203" s="357">
        <f>((BK203+'DRE + DCF'!X$12)*(1+'DRE + DCF'!X$15)+'DRE + DCF'!X$18)*(1+'DRE + DCF'!X$25)*'DRE + DCF'!X$33</f>
        <v>38215874353.141197</v>
      </c>
      <c r="BW203" s="357">
        <f>((BL203+'DRE + DCF'!Y$12)*(1+'DRE + DCF'!Y$15)+'DRE + DCF'!Y$18)*(1+'DRE + DCF'!Y$25)*'DRE + DCF'!Y$33</f>
        <v>42240156073.286469</v>
      </c>
      <c r="BX203" s="357">
        <f>((BM203+'DRE + DCF'!Z$12)*(1+'DRE + DCF'!Z$15)+'DRE + DCF'!Z$18)*(1+'DRE + DCF'!Z$25)*'DRE + DCF'!Z$33</f>
        <v>46677641444.822075</v>
      </c>
      <c r="BY203" s="357">
        <f>((BN203+'DRE + DCF'!AA$12)*(1+'DRE + DCF'!AA$15)+'DRE + DCF'!AA$18)*(1+'DRE + DCF'!AA$25)*'DRE + DCF'!AA$33</f>
        <v>51573570695.403198</v>
      </c>
      <c r="BZ203" s="357">
        <f>((BO203+'DRE + DCF'!AB$12)*(1+'DRE + DCF'!AB$15)+'DRE + DCF'!AB$18)*(1+'DRE + DCF'!AB$25)*'DRE + DCF'!AB$33</f>
        <v>56977234179.479218</v>
      </c>
      <c r="CA203" s="357">
        <f>((BP203+'DRE + DCF'!AC$12)*(1+'DRE + DCF'!AC$15)+'DRE + DCF'!AC$18)*(1+'DRE + DCF'!AC$25)*'DRE + DCF'!AC$33</f>
        <v>62944814795.106461</v>
      </c>
      <c r="CB203" s="357">
        <f>((BQ203+'DRE + DCF'!AD$12)*(1+'DRE + DCF'!AD$15)+'DRE + DCF'!AD$18)*(1+'DRE + DCF'!AD$25)*'DRE + DCF'!AD$33</f>
        <v>81224559827.590866</v>
      </c>
      <c r="CC203" s="357">
        <f>BR203*(1-DA$47)+('DRE + DCF'!N$53*10^6)</f>
        <v>201096813881.0379</v>
      </c>
      <c r="CD203" s="357">
        <f>BS203*(1-DB$47)+('DRE + DCF'!T$53*10^6)</f>
        <v>202205277944.90222</v>
      </c>
      <c r="CE203" s="357">
        <f>BT203*(1-DC$47)+('DRE + DCF'!U$53*10^6)</f>
        <v>221353633767.83087</v>
      </c>
      <c r="CF203" s="357">
        <f>BU203*(1-DD$47)+('DRE + DCF'!V$53*10^6)</f>
        <v>242554691881.38077</v>
      </c>
      <c r="CG203" s="357">
        <f>BV203*(1-DE$47)+('DRE + DCF'!W$53*10^6)</f>
        <v>266000527181.82663</v>
      </c>
      <c r="CH203" s="357">
        <f>BW203*(1-DF$47)+('DRE + DCF'!X$53*10^6)</f>
        <v>291914484947.2981</v>
      </c>
      <c r="CI203" s="357">
        <f>BX203*(1-DG$47)+('DRE + DCF'!Y$53*10^6)</f>
        <v>320549925086.45941</v>
      </c>
      <c r="CJ203" s="357">
        <f>BY203*(1-DH$47)+('DRE + DCF'!Z$53*10^6)</f>
        <v>352187941186.53796</v>
      </c>
      <c r="CK203" s="357">
        <f>BZ203*(1-DI$47)+('DRE + DCF'!AA$53*10^6)</f>
        <v>387139787092.90234</v>
      </c>
      <c r="CL203" s="357">
        <f>CA203*(1-DJ$47)+('DRE + DCF'!AB$53*10^6)</f>
        <v>425751073778.47766</v>
      </c>
      <c r="CM203" s="357">
        <f>CB203*(1-DK$47)+('DRE + DCF'!AC$53*10^6)</f>
        <v>475417091267.22748</v>
      </c>
      <c r="CN203" s="357">
        <f t="shared" ref="CN203:CN251" si="196">AK203*DA$48</f>
        <v>1175891872156.366</v>
      </c>
      <c r="CO203" s="357">
        <f t="shared" ref="CO203:CO251" si="197">AL203*DB$48</f>
        <v>1248826426618.1606</v>
      </c>
      <c r="CP203" s="357">
        <f t="shared" ref="CP203:CP251" si="198">AM203*DC$48</f>
        <v>1191966511607.8826</v>
      </c>
      <c r="CQ203" s="357">
        <f t="shared" ref="CQ203:CQ251" si="199">AN203*DD$48</f>
        <v>1335002493000.8286</v>
      </c>
      <c r="CR203" s="357">
        <f t="shared" ref="CR203:CR251" si="200">AO203*DE$48</f>
        <v>1495202792160.9285</v>
      </c>
      <c r="CS203" s="357">
        <f t="shared" ref="CS203:CS251" si="201">AP203*DF$48</f>
        <v>1674627127220.2397</v>
      </c>
      <c r="CT203" s="357">
        <f t="shared" ref="CT203:CT251" si="202">AQ203*DG$48</f>
        <v>1875582382486.6687</v>
      </c>
      <c r="CU203" s="357">
        <f t="shared" ref="CU203:CU251" si="203">AR203*DH$48</f>
        <v>2100652268385.0691</v>
      </c>
      <c r="CV203" s="357">
        <f t="shared" ref="CV203:CV251" si="204">AS203*DI$48</f>
        <v>2352730540591.2778</v>
      </c>
      <c r="CW203" s="357">
        <f t="shared" ref="CW203:CW251" si="205">AT203*DJ$48</f>
        <v>2635058205462.2314</v>
      </c>
      <c r="CX203" s="358">
        <f t="shared" ref="CX203:CX251" si="206">AU203*DK$48</f>
        <v>2951265190117.6997</v>
      </c>
    </row>
    <row r="204" spans="4:102" ht="30" customHeight="1" x14ac:dyDescent="0.25">
      <c r="D204" s="355">
        <f t="shared" si="164"/>
        <v>1.3760494403206036E-2</v>
      </c>
      <c r="E204" s="64">
        <f t="shared" si="165"/>
        <v>4.6619817531215468E-3</v>
      </c>
      <c r="F204" s="64">
        <f t="shared" si="166"/>
        <v>2.8440584177961387E-2</v>
      </c>
      <c r="G204" s="64">
        <f t="shared" si="167"/>
        <v>2.4426294515642488E-2</v>
      </c>
      <c r="H204" s="64">
        <f t="shared" si="168"/>
        <v>2.0641977442293791E-2</v>
      </c>
      <c r="I204" s="64">
        <f t="shared" si="169"/>
        <v>1.7056963067849373E-2</v>
      </c>
      <c r="J204" s="64">
        <f t="shared" si="170"/>
        <v>1.3649168333610601E-2</v>
      </c>
      <c r="K204" s="64">
        <f t="shared" si="171"/>
        <v>1.0400128153260968E-2</v>
      </c>
      <c r="L204" s="64">
        <f t="shared" si="172"/>
        <v>7.2941016437940431E-3</v>
      </c>
      <c r="M204" s="64">
        <f t="shared" si="173"/>
        <v>4.3179962150813322E-3</v>
      </c>
      <c r="N204" s="64">
        <f t="shared" si="174"/>
        <v>3.8366271942156527E-3</v>
      </c>
      <c r="O204" s="64">
        <f t="shared" si="163"/>
        <v>9.6500000000000072E-2</v>
      </c>
      <c r="P204" s="64">
        <f t="shared" si="163"/>
        <v>9.6500000000000072E-2</v>
      </c>
      <c r="Q204" s="64">
        <f t="shared" si="154"/>
        <v>9.6500000000000072E-2</v>
      </c>
      <c r="R204" s="64">
        <f t="shared" si="155"/>
        <v>9.6500000000000072E-2</v>
      </c>
      <c r="S204" s="64">
        <f t="shared" si="156"/>
        <v>9.6500000000000072E-2</v>
      </c>
      <c r="T204" s="64">
        <f t="shared" si="157"/>
        <v>9.6500000000000072E-2</v>
      </c>
      <c r="U204" s="64">
        <f t="shared" si="158"/>
        <v>9.6500000000000072E-2</v>
      </c>
      <c r="V204" s="64">
        <f t="shared" si="159"/>
        <v>9.6500000000000072E-2</v>
      </c>
      <c r="W204" s="64">
        <f t="shared" si="160"/>
        <v>9.6500000000000072E-2</v>
      </c>
      <c r="X204" s="64">
        <f t="shared" si="161"/>
        <v>9.6500000000000072E-2</v>
      </c>
      <c r="Y204" s="64">
        <f t="shared" si="162"/>
        <v>9.6500000000000072E-2</v>
      </c>
      <c r="Z204" s="64">
        <f t="shared" si="175"/>
        <v>0.1709479726450133</v>
      </c>
      <c r="AA204" s="64">
        <f t="shared" ref="AA204:AA251" si="207">CD204/CO204</f>
        <v>0.16184945999492881</v>
      </c>
      <c r="AB204" s="64">
        <f t="shared" si="176"/>
        <v>0.18562806241976865</v>
      </c>
      <c r="AC204" s="64">
        <f t="shared" si="177"/>
        <v>0.18161377275744975</v>
      </c>
      <c r="AD204" s="64">
        <f t="shared" si="178"/>
        <v>0.17782945568410105</v>
      </c>
      <c r="AE204" s="64">
        <f t="shared" si="179"/>
        <v>0.17424444130965663</v>
      </c>
      <c r="AF204" s="64">
        <f t="shared" si="180"/>
        <v>0.17083664657541786</v>
      </c>
      <c r="AG204" s="64">
        <f t="shared" si="181"/>
        <v>0.16758760639506823</v>
      </c>
      <c r="AH204" s="64">
        <f t="shared" si="182"/>
        <v>0.1644815798856013</v>
      </c>
      <c r="AI204" s="64">
        <f t="shared" si="183"/>
        <v>0.16150547445688859</v>
      </c>
      <c r="AJ204" s="64">
        <f t="shared" si="184"/>
        <v>0.16102410543602291</v>
      </c>
      <c r="AK204" s="356">
        <f>(1+O204)*'Projeções - Receitas'!N$34</f>
        <v>2021049416070.9854</v>
      </c>
      <c r="AL204" s="356">
        <f>(1+P204)*'Projeções - Receitas'!T$34</f>
        <v>2129482664197.8025</v>
      </c>
      <c r="AM204" s="356">
        <f>(1+Q204)*'Projeções - Receitas'!U$34</f>
        <v>2385020583901.5386</v>
      </c>
      <c r="AN204" s="356">
        <f>(1+R204)*'Projeções - Receitas'!V$34</f>
        <v>2671223053969.7236</v>
      </c>
      <c r="AO204" s="356">
        <f>(1+S204)*'Projeções - Receitas'!W$34</f>
        <v>2991769820446.0908</v>
      </c>
      <c r="AP204" s="356">
        <f>(1+T204)*'Projeções - Receitas'!X$34</f>
        <v>3350782198899.6221</v>
      </c>
      <c r="AQ204" s="356">
        <f>(1+U204)*'Projeções - Receitas'!Y$34</f>
        <v>3752876062767.5771</v>
      </c>
      <c r="AR204" s="356">
        <f>(1+V204)*'Projeções - Receitas'!Z$34</f>
        <v>4203221190299.6865</v>
      </c>
      <c r="AS204" s="356">
        <f>(1+W204)*'Projeções - Receitas'!AA$34</f>
        <v>4707607733135.6494</v>
      </c>
      <c r="AT204" s="356">
        <f>(1+X204)*'Projeções - Receitas'!AB$34</f>
        <v>5272520661111.9287</v>
      </c>
      <c r="AU204" s="356">
        <f>(1+Y204)*'Projeções - Receitas'!AC$34</f>
        <v>5905223140445.3613</v>
      </c>
      <c r="AV204" s="357">
        <f t="shared" si="185"/>
        <v>1773775944364.3953</v>
      </c>
      <c r="AW204" s="357">
        <f t="shared" si="186"/>
        <v>1868942487828.0156</v>
      </c>
      <c r="AX204" s="357">
        <f t="shared" si="187"/>
        <v>2093215586367.3772</v>
      </c>
      <c r="AY204" s="357">
        <f t="shared" si="188"/>
        <v>2344401456731.4629</v>
      </c>
      <c r="AZ204" s="357">
        <f t="shared" si="189"/>
        <v>2625729631539.2388</v>
      </c>
      <c r="BA204" s="357">
        <f t="shared" si="190"/>
        <v>2940817187323.9478</v>
      </c>
      <c r="BB204" s="357">
        <f t="shared" si="191"/>
        <v>3293715249802.8218</v>
      </c>
      <c r="BC204" s="357">
        <f t="shared" si="192"/>
        <v>3688961079779.1606</v>
      </c>
      <c r="BD204" s="357">
        <f t="shared" si="193"/>
        <v>4131636409352.6602</v>
      </c>
      <c r="BE204" s="357">
        <f t="shared" si="194"/>
        <v>4627432778474.9805</v>
      </c>
      <c r="BF204" s="357">
        <f t="shared" si="195"/>
        <v>5182724711891.9795</v>
      </c>
      <c r="BG204" s="356">
        <f>(AK204*SUMPRODUCT(DA$10:DA$13,DA$28:DA$31)+AV204*SUMPRODUCT(DA$14:DA$23,DA$32:DA$41))*'Projeções - Receitas'!T$23+(AK204*DA$11*'Projeções - Receitas'!T$25)</f>
        <v>66058475191.678604</v>
      </c>
      <c r="BH204" s="356">
        <f>(AL204*SUMPRODUCT(DB$10:DB$13,DB$28:DB$31)+AW204*SUMPRODUCT(DB$14:DB$23,DB$32:DB$41))*'Projeções - Receitas'!U$23+(AL204*DB$11*'Projeções - Receitas'!U$25)</f>
        <v>53238077795.887787</v>
      </c>
      <c r="BI204" s="356">
        <f>(AM204*SUMPRODUCT(DC$10:DC$13,DC$28:DC$31)+AX204*SUMPRODUCT(DC$14:DC$23,DC$32:DC$41))*'Projeções - Receitas'!V$23+(AM204*DC$11*'Projeções - Receitas'!V$25)</f>
        <v>58906941729.01844</v>
      </c>
      <c r="BJ204" s="356">
        <f>(AN204*SUMPRODUCT(DD$10:DD$13,DD$28:DD$31)+AY204*SUMPRODUCT(DD$14:DD$23,DD$32:DD$41))*'Projeções - Receitas'!W$23+(AN204*DD$11*'Projeções - Receitas'!W$25)</f>
        <v>65120902395.078743</v>
      </c>
      <c r="BK204" s="356">
        <f>(AO204*SUMPRODUCT(DE$10:DE$13,DE$28:DE$31)+AZ204*SUMPRODUCT(DE$14:DE$23,DE$32:DE$41))*'Projeções - Receitas'!X$23+(AO204*DE$11*'Projeções - Receitas'!X$25)</f>
        <v>71957344692.718353</v>
      </c>
      <c r="BL204" s="356">
        <f>(AP204*SUMPRODUCT(DF$10:DF$13,DF$28:DF$31)+BA204*SUMPRODUCT(DF$14:DF$23,DF$32:DF$41))*'Projeções - Receitas'!Y$23+(AP204*DF$11*'Projeções - Receitas'!Y$25)</f>
        <v>79496792147.302292</v>
      </c>
      <c r="BM204" s="356">
        <f>(AQ204*SUMPRODUCT(DG$10:DG$13,DG$28:DG$31)+BB204*SUMPRODUCT(DG$14:DG$23,DG$32:DG$41))*'Projeções - Receitas'!Z$23+(AQ204*DG$11*'Projeções - Receitas'!Z$25)</f>
        <v>87816265198.370911</v>
      </c>
      <c r="BN204" s="356">
        <f>(AR204*SUMPRODUCT(DH$10:DH$13,DH$28:DH$31)+BC204*SUMPRODUCT(DH$14:DH$23,DH$32:DH$41))*'Projeções - Receitas'!AA$23+(AR204*DH$11*'Projeções - Receitas'!AA$25)</f>
        <v>96992693473.091095</v>
      </c>
      <c r="BO204" s="356">
        <f>(AS204*SUMPRODUCT(DI$10:DI$13,DI$28:DI$31)+BD204*SUMPRODUCT(DI$14:DI$23,DI$32:DI$41))*'Projeções - Receitas'!AB$23+(AS204*DI$11*'Projeções - Receitas'!AB$25)</f>
        <v>107111140133.4733</v>
      </c>
      <c r="BP204" s="356">
        <f>(AT204*SUMPRODUCT(DJ$10:DJ$13,DJ$28:DJ$31)+BE204*SUMPRODUCT(DJ$14:DJ$23,DJ$32:DJ$41))*'Projeções - Receitas'!AC$23+(AT204*DJ$11*'Projeções - Receitas'!AC$25)</f>
        <v>118267635735.42302</v>
      </c>
      <c r="BQ204" s="356">
        <f>(AU204*SUMPRODUCT(DK$10:DK$13,DK$28:DK$31)+BF204*SUMPRODUCT(DK$14:DK$23,DK$32:DK$41))*'Projeções - Receitas'!AD$23+(AU204*DK$11*'Projeções - Receitas'!AD$25)</f>
        <v>152914180402.8978</v>
      </c>
      <c r="BR204" s="357">
        <f>((BG204+'DRE + DCF'!T$12)*(1+'DRE + DCF'!T$15)+'DRE + DCF'!T$18)*(1+'DRE + DCF'!T$25)*'DRE + DCF'!T$33</f>
        <v>36852179160.203003</v>
      </c>
      <c r="BS204" s="357">
        <f>((BH204+'DRE + DCF'!U$12)*(1+'DRE + DCF'!U$15)+'DRE + DCF'!U$18)*(1+'DRE + DCF'!U$25)*'DRE + DCF'!U$33</f>
        <v>28140251842.267391</v>
      </c>
      <c r="BT204" s="357">
        <f>((BI204+'DRE + DCF'!V$12)*(1+'DRE + DCF'!V$15)+'DRE + DCF'!V$18)*(1+'DRE + DCF'!V$25)*'DRE + DCF'!V$33</f>
        <v>31225064107.557842</v>
      </c>
      <c r="BU204" s="357">
        <f>((BJ204+'DRE + DCF'!W$12)*(1+'DRE + DCF'!W$15)+'DRE + DCF'!W$18)*(1+'DRE + DCF'!W$25)*'DRE + DCF'!W$33</f>
        <v>34573732900.533073</v>
      </c>
      <c r="BV204" s="357">
        <f>((BK204+'DRE + DCF'!X$12)*(1+'DRE + DCF'!X$15)+'DRE + DCF'!X$18)*(1+'DRE + DCF'!X$25)*'DRE + DCF'!X$33</f>
        <v>38235661301.804352</v>
      </c>
      <c r="BW204" s="357">
        <f>((BL204+'DRE + DCF'!Y$12)*(1+'DRE + DCF'!Y$15)+'DRE + DCF'!Y$18)*(1+'DRE + DCF'!Y$25)*'DRE + DCF'!Y$33</f>
        <v>42261991325.795784</v>
      </c>
      <c r="BX204" s="357">
        <f>((BM204+'DRE + DCF'!Z$12)*(1+'DRE + DCF'!Z$15)+'DRE + DCF'!Z$18)*(1+'DRE + DCF'!Z$25)*'DRE + DCF'!Z$33</f>
        <v>46701734281.031624</v>
      </c>
      <c r="BY204" s="357">
        <f>((BN204+'DRE + DCF'!AA$12)*(1+'DRE + DCF'!AA$15)+'DRE + DCF'!AA$18)*(1+'DRE + DCF'!AA$25)*'DRE + DCF'!AA$33</f>
        <v>51600150743.968292</v>
      </c>
      <c r="BZ204" s="357">
        <f>((BO204+'DRE + DCF'!AB$12)*(1+'DRE + DCF'!AB$15)+'DRE + DCF'!AB$18)*(1+'DRE + DCF'!AB$25)*'DRE + DCF'!AB$33</f>
        <v>57006553547.8302</v>
      </c>
      <c r="CA204" s="357">
        <f>((BP204+'DRE + DCF'!AC$12)*(1+'DRE + DCF'!AC$15)+'DRE + DCF'!AC$18)*(1+'DRE + DCF'!AC$25)*'DRE + DCF'!AC$33</f>
        <v>62977150961.502113</v>
      </c>
      <c r="CB204" s="357">
        <f>((BQ204+'DRE + DCF'!AD$12)*(1+'DRE + DCF'!AD$15)+'DRE + DCF'!AD$18)*(1+'DRE + DCF'!AD$25)*'DRE + DCF'!AD$33</f>
        <v>81265469040.808533</v>
      </c>
      <c r="CC204" s="357">
        <f>BR204*(1-DA$47)+('DRE + DCF'!N$53*10^6)</f>
        <v>201108036125.71698</v>
      </c>
      <c r="CD204" s="357">
        <f>BS204*(1-DB$47)+('DRE + DCF'!T$53*10^6)</f>
        <v>202214091663.6734</v>
      </c>
      <c r="CE204" s="357">
        <f>BT204*(1-DC$47)+('DRE + DCF'!U$53*10^6)</f>
        <v>221363374910.45395</v>
      </c>
      <c r="CF204" s="357">
        <f>BU204*(1-DD$47)+('DRE + DCF'!V$53*10^6)</f>
        <v>242565448354.05914</v>
      </c>
      <c r="CG204" s="357">
        <f>BV204*(1-DE$47)+('DRE + DCF'!W$53*10^6)</f>
        <v>266012399351.02454</v>
      </c>
      <c r="CH204" s="357">
        <f>BW204*(1-DF$47)+('DRE + DCF'!X$53*10^6)</f>
        <v>291927586098.80371</v>
      </c>
      <c r="CI204" s="357">
        <f>BX204*(1-DG$47)+('DRE + DCF'!Y$53*10^6)</f>
        <v>320564380788.18512</v>
      </c>
      <c r="CJ204" s="357">
        <f>BY204*(1-DH$47)+('DRE + DCF'!Z$53*10^6)</f>
        <v>352203889215.677</v>
      </c>
      <c r="CK204" s="357">
        <f>BZ204*(1-DI$47)+('DRE + DCF'!AA$53*10^6)</f>
        <v>387157378713.9129</v>
      </c>
      <c r="CL204" s="357">
        <f>CA204*(1-DJ$47)+('DRE + DCF'!AB$53*10^6)</f>
        <v>425770475478.315</v>
      </c>
      <c r="CM204" s="357">
        <f>CB204*(1-DK$47)+('DRE + DCF'!AC$53*10^6)</f>
        <v>475441636795.15808</v>
      </c>
      <c r="CN204" s="357">
        <f t="shared" si="196"/>
        <v>1176428319178.335</v>
      </c>
      <c r="CO204" s="357">
        <f t="shared" si="197"/>
        <v>1249396146703.2966</v>
      </c>
      <c r="CP204" s="357">
        <f t="shared" si="198"/>
        <v>1192510291950.7693</v>
      </c>
      <c r="CQ204" s="357">
        <f t="shared" si="199"/>
        <v>1335611526984.8618</v>
      </c>
      <c r="CR204" s="357">
        <f t="shared" si="200"/>
        <v>1495884910223.0454</v>
      </c>
      <c r="CS204" s="357">
        <f t="shared" si="201"/>
        <v>1675391099449.811</v>
      </c>
      <c r="CT204" s="357">
        <f t="shared" si="202"/>
        <v>1876438031383.7886</v>
      </c>
      <c r="CU204" s="357">
        <f t="shared" si="203"/>
        <v>2101610595149.8433</v>
      </c>
      <c r="CV204" s="357">
        <f t="shared" si="204"/>
        <v>2353803866567.8247</v>
      </c>
      <c r="CW204" s="357">
        <f t="shared" si="205"/>
        <v>2636260330555.9644</v>
      </c>
      <c r="CX204" s="358">
        <f t="shared" si="206"/>
        <v>2952611570222.6807</v>
      </c>
    </row>
    <row r="205" spans="4:102" ht="30" customHeight="1" x14ac:dyDescent="0.25">
      <c r="D205" s="355">
        <f t="shared" si="164"/>
        <v>1.3692113183589871E-2</v>
      </c>
      <c r="E205" s="64">
        <f t="shared" si="165"/>
        <v>4.5952637957979436E-3</v>
      </c>
      <c r="F205" s="64">
        <f t="shared" si="166"/>
        <v>2.8364141918614666E-2</v>
      </c>
      <c r="G205" s="64">
        <f t="shared" si="167"/>
        <v>2.4351566967050486E-2</v>
      </c>
      <c r="H205" s="64">
        <f t="shared" si="168"/>
        <v>2.0568857754079045E-2</v>
      </c>
      <c r="I205" s="64">
        <f t="shared" si="169"/>
        <v>1.6985360645830089E-2</v>
      </c>
      <c r="J205" s="64">
        <f t="shared" si="170"/>
        <v>1.3579003240163728E-2</v>
      </c>
      <c r="K205" s="64">
        <f t="shared" si="171"/>
        <v>1.0331328668018863E-2</v>
      </c>
      <c r="L205" s="64">
        <f t="shared" si="172"/>
        <v>7.2266031212182835E-3</v>
      </c>
      <c r="M205" s="64">
        <f t="shared" si="173"/>
        <v>4.2517400742941858E-3</v>
      </c>
      <c r="N205" s="64">
        <f t="shared" si="174"/>
        <v>3.7715436259037616E-3</v>
      </c>
      <c r="O205" s="64">
        <f t="shared" si="163"/>
        <v>9.7000000000000072E-2</v>
      </c>
      <c r="P205" s="64">
        <f t="shared" si="163"/>
        <v>9.7000000000000072E-2</v>
      </c>
      <c r="Q205" s="64">
        <f t="shared" si="154"/>
        <v>9.7000000000000072E-2</v>
      </c>
      <c r="R205" s="64">
        <f t="shared" si="155"/>
        <v>9.7000000000000072E-2</v>
      </c>
      <c r="S205" s="64">
        <f t="shared" si="156"/>
        <v>9.7000000000000072E-2</v>
      </c>
      <c r="T205" s="64">
        <f t="shared" si="157"/>
        <v>9.7000000000000072E-2</v>
      </c>
      <c r="U205" s="64">
        <f t="shared" si="158"/>
        <v>9.7000000000000072E-2</v>
      </c>
      <c r="V205" s="64">
        <f t="shared" si="159"/>
        <v>9.7000000000000072E-2</v>
      </c>
      <c r="W205" s="64">
        <f t="shared" si="160"/>
        <v>9.7000000000000072E-2</v>
      </c>
      <c r="X205" s="64">
        <f t="shared" si="161"/>
        <v>9.7000000000000072E-2</v>
      </c>
      <c r="Y205" s="64">
        <f t="shared" si="162"/>
        <v>9.7000000000000072E-2</v>
      </c>
      <c r="Z205" s="64">
        <f t="shared" si="175"/>
        <v>0.17087959142539713</v>
      </c>
      <c r="AA205" s="64">
        <f t="shared" si="207"/>
        <v>0.1617827420376052</v>
      </c>
      <c r="AB205" s="64">
        <f t="shared" si="176"/>
        <v>0.18555162016042193</v>
      </c>
      <c r="AC205" s="64">
        <f t="shared" si="177"/>
        <v>0.18153904520885775</v>
      </c>
      <c r="AD205" s="64">
        <f t="shared" si="178"/>
        <v>0.17775633599588631</v>
      </c>
      <c r="AE205" s="64">
        <f t="shared" si="179"/>
        <v>0.17417283888763735</v>
      </c>
      <c r="AF205" s="64">
        <f t="shared" si="180"/>
        <v>0.17076648148197099</v>
      </c>
      <c r="AG205" s="64">
        <f t="shared" si="181"/>
        <v>0.16751880690982612</v>
      </c>
      <c r="AH205" s="64">
        <f t="shared" si="182"/>
        <v>0.16441408136302554</v>
      </c>
      <c r="AI205" s="64">
        <f t="shared" si="183"/>
        <v>0.16143921831610145</v>
      </c>
      <c r="AJ205" s="64">
        <f t="shared" si="184"/>
        <v>0.16095902186771102</v>
      </c>
      <c r="AK205" s="356">
        <f>(1+O205)*'Projeções - Receitas'!N$34</f>
        <v>2021971007231.9844</v>
      </c>
      <c r="AL205" s="356">
        <f>(1+P205)*'Projeções - Receitas'!T$34</f>
        <v>2130453700524.386</v>
      </c>
      <c r="AM205" s="356">
        <f>(1+Q205)*'Projeções - Receitas'!U$34</f>
        <v>2386108144587.3125</v>
      </c>
      <c r="AN205" s="356">
        <f>(1+R205)*'Projeções - Receitas'!V$34</f>
        <v>2672441121937.79</v>
      </c>
      <c r="AO205" s="356">
        <f>(1+S205)*'Projeções - Receitas'!W$34</f>
        <v>2993134056570.3252</v>
      </c>
      <c r="AP205" s="356">
        <f>(1+T205)*'Projeções - Receitas'!X$34</f>
        <v>3352310143358.7642</v>
      </c>
      <c r="AQ205" s="356">
        <f>(1+U205)*'Projeções - Receitas'!Y$34</f>
        <v>3754587360561.8164</v>
      </c>
      <c r="AR205" s="356">
        <f>(1+V205)*'Projeções - Receitas'!Z$34</f>
        <v>4205137843829.2349</v>
      </c>
      <c r="AS205" s="356">
        <f>(1+W205)*'Projeções - Receitas'!AA$34</f>
        <v>4709754385088.7441</v>
      </c>
      <c r="AT205" s="356">
        <f>(1+X205)*'Projeções - Receitas'!AB$34</f>
        <v>5274924911299.3936</v>
      </c>
      <c r="AU205" s="356">
        <f>(1+Y205)*'Projeções - Receitas'!AC$34</f>
        <v>5907915900655.3223</v>
      </c>
      <c r="AV205" s="357">
        <f t="shared" si="185"/>
        <v>1774584779724.3425</v>
      </c>
      <c r="AW205" s="357">
        <f t="shared" si="186"/>
        <v>1869794718784.6174</v>
      </c>
      <c r="AX205" s="357">
        <f t="shared" si="187"/>
        <v>2094170085038.7717</v>
      </c>
      <c r="AY205" s="357">
        <f t="shared" si="188"/>
        <v>2345470495243.4243</v>
      </c>
      <c r="AZ205" s="357">
        <f t="shared" si="189"/>
        <v>2626926954672.6357</v>
      </c>
      <c r="BA205" s="357">
        <f t="shared" si="190"/>
        <v>2942158189233.3516</v>
      </c>
      <c r="BB205" s="357">
        <f t="shared" si="191"/>
        <v>3295217171941.3545</v>
      </c>
      <c r="BC205" s="357">
        <f t="shared" si="192"/>
        <v>3690643232574.3174</v>
      </c>
      <c r="BD205" s="357">
        <f t="shared" si="193"/>
        <v>4133520420483.2363</v>
      </c>
      <c r="BE205" s="357">
        <f t="shared" si="194"/>
        <v>4629542870941.2246</v>
      </c>
      <c r="BF205" s="357">
        <f t="shared" si="195"/>
        <v>5185088015454.1729</v>
      </c>
      <c r="BG205" s="356">
        <f>(AK205*SUMPRODUCT(DA$10:DA$13,DA$28:DA$31)+AV205*SUMPRODUCT(DA$14:DA$23,DA$32:DA$41))*'Projeções - Receitas'!T$23+(AK205*DA$11*'Projeções - Receitas'!T$25)</f>
        <v>66088597615.386681</v>
      </c>
      <c r="BH205" s="356">
        <f>(AL205*SUMPRODUCT(DB$10:DB$13,DB$28:DB$31)+AW205*SUMPRODUCT(DB$14:DB$23,DB$32:DB$41))*'Projeções - Receitas'!U$23+(AL205*DB$11*'Projeções - Receitas'!U$25)</f>
        <v>53262354165.151764</v>
      </c>
      <c r="BI205" s="356">
        <f>(AM205*SUMPRODUCT(DC$10:DC$13,DC$28:DC$31)+AX205*SUMPRODUCT(DC$14:DC$23,DC$32:DC$41))*'Projeções - Receitas'!V$23+(AM205*DC$11*'Projeções - Receitas'!V$25)</f>
        <v>58933803079.556076</v>
      </c>
      <c r="BJ205" s="356">
        <f>(AN205*SUMPRODUCT(DD$10:DD$13,DD$28:DD$31)+AY205*SUMPRODUCT(DD$14:DD$23,DD$32:DD$41))*'Projeções - Receitas'!W$23+(AN205*DD$11*'Projeções - Receitas'!W$25)</f>
        <v>65150597289.011734</v>
      </c>
      <c r="BK205" s="356">
        <f>(AO205*SUMPRODUCT(DE$10:DE$13,DE$28:DE$31)+AZ205*SUMPRODUCT(DE$14:DE$23,DE$32:DE$41))*'Projeções - Receitas'!X$23+(AO205*DE$11*'Projeções - Receitas'!X$25)</f>
        <v>71990156979.399933</v>
      </c>
      <c r="BL205" s="356">
        <f>(AP205*SUMPRODUCT(DF$10:DF$13,DF$28:DF$31)+BA205*SUMPRODUCT(DF$14:DF$23,DF$32:DF$41))*'Projeções - Receitas'!Y$23+(AP205*DF$11*'Projeções - Receitas'!Y$25)</f>
        <v>79533042394.519501</v>
      </c>
      <c r="BM205" s="356">
        <f>(AQ205*SUMPRODUCT(DG$10:DG$13,DG$28:DG$31)+BB205*SUMPRODUCT(DG$14:DG$23,DG$32:DG$41))*'Projeções - Receitas'!Z$23+(AQ205*DG$11*'Projeções - Receitas'!Z$25)</f>
        <v>87856309094.950211</v>
      </c>
      <c r="BN205" s="356">
        <f>(AR205*SUMPRODUCT(DH$10:DH$13,DH$28:DH$31)+BC205*SUMPRODUCT(DH$14:DH$23,DH$32:DH$41))*'Projeções - Receitas'!AA$23+(AR205*DH$11*'Projeções - Receitas'!AA$25)</f>
        <v>97036921787.488388</v>
      </c>
      <c r="BO205" s="356">
        <f>(AS205*SUMPRODUCT(DI$10:DI$13,DI$28:DI$31)+BD205*SUMPRODUCT(DI$14:DI$23,DI$32:DI$41))*'Projeções - Receitas'!AB$23+(AS205*DI$11*'Projeções - Receitas'!AB$25)</f>
        <v>107159982422.63588</v>
      </c>
      <c r="BP205" s="356">
        <f>(AT205*SUMPRODUCT(DJ$10:DJ$13,DJ$28:DJ$31)+BE205*SUMPRODUCT(DJ$14:DJ$23,DJ$32:DJ$41))*'Projeções - Receitas'!AC$23+(AT205*DJ$11*'Projeções - Receitas'!AC$25)</f>
        <v>118321565345.88144</v>
      </c>
      <c r="BQ205" s="356">
        <f>(AU205*SUMPRODUCT(DK$10:DK$13,DK$28:DK$31)+BF205*SUMPRODUCT(DK$14:DK$23,DK$32:DK$41))*'Projeções - Receitas'!AD$23+(AU205*DK$11*'Projeções - Receitas'!AD$25)</f>
        <v>152983908711.33517</v>
      </c>
      <c r="BR205" s="357">
        <f>((BG205+'DRE + DCF'!T$12)*(1+'DRE + DCF'!T$15)+'DRE + DCF'!T$18)*(1+'DRE + DCF'!T$25)*'DRE + DCF'!T$33</f>
        <v>36870625796.10659</v>
      </c>
      <c r="BS205" s="357">
        <f>((BH205+'DRE + DCF'!U$12)*(1+'DRE + DCF'!U$15)+'DRE + DCF'!U$18)*(1+'DRE + DCF'!U$25)*'DRE + DCF'!U$33</f>
        <v>28154941373.552711</v>
      </c>
      <c r="BT205" s="357">
        <f>((BI205+'DRE + DCF'!V$12)*(1+'DRE + DCF'!V$15)+'DRE + DCF'!V$18)*(1+'DRE + DCF'!V$25)*'DRE + DCF'!V$33</f>
        <v>31241299345.262993</v>
      </c>
      <c r="BU205" s="357">
        <f>((BJ205+'DRE + DCF'!W$12)*(1+'DRE + DCF'!W$15)+'DRE + DCF'!W$18)*(1+'DRE + DCF'!W$25)*'DRE + DCF'!W$33</f>
        <v>34591660354.996994</v>
      </c>
      <c r="BV205" s="357">
        <f>((BK205+'DRE + DCF'!X$12)*(1+'DRE + DCF'!X$15)+'DRE + DCF'!X$18)*(1+'DRE + DCF'!X$25)*'DRE + DCF'!X$33</f>
        <v>38255448250.467529</v>
      </c>
      <c r="BW205" s="357">
        <f>((BL205+'DRE + DCF'!Y$12)*(1+'DRE + DCF'!Y$15)+'DRE + DCF'!Y$18)*(1+'DRE + DCF'!Y$25)*'DRE + DCF'!Y$33</f>
        <v>42283826578.305092</v>
      </c>
      <c r="BX205" s="357">
        <f>((BM205+'DRE + DCF'!Z$12)*(1+'DRE + DCF'!Z$15)+'DRE + DCF'!Z$18)*(1+'DRE + DCF'!Z$25)*'DRE + DCF'!Z$33</f>
        <v>46725827117.241234</v>
      </c>
      <c r="BY205" s="357">
        <f>((BN205+'DRE + DCF'!AA$12)*(1+'DRE + DCF'!AA$15)+'DRE + DCF'!AA$18)*(1+'DRE + DCF'!AA$25)*'DRE + DCF'!AA$33</f>
        <v>51626730792.533508</v>
      </c>
      <c r="BZ205" s="357">
        <f>((BO205+'DRE + DCF'!AB$12)*(1+'DRE + DCF'!AB$15)+'DRE + DCF'!AB$18)*(1+'DRE + DCF'!AB$25)*'DRE + DCF'!AB$33</f>
        <v>57035872916.181328</v>
      </c>
      <c r="CA205" s="357">
        <f>((BP205+'DRE + DCF'!AC$12)*(1+'DRE + DCF'!AC$15)+'DRE + DCF'!AC$18)*(1+'DRE + DCF'!AC$25)*'DRE + DCF'!AC$33</f>
        <v>63009487127.897789</v>
      </c>
      <c r="CB205" s="357">
        <f>((BQ205+'DRE + DCF'!AD$12)*(1+'DRE + DCF'!AD$15)+'DRE + DCF'!AD$18)*(1+'DRE + DCF'!AD$25)*'DRE + DCF'!AD$33</f>
        <v>81306378254.026352</v>
      </c>
      <c r="CC205" s="357">
        <f>BR205*(1-DA$47)+('DRE + DCF'!N$53*10^6)</f>
        <v>201119258370.39606</v>
      </c>
      <c r="CD205" s="357">
        <f>BS205*(1-DB$47)+('DRE + DCF'!T$53*10^6)</f>
        <v>202222905382.44458</v>
      </c>
      <c r="CE205" s="357">
        <f>BT205*(1-DC$47)+('DRE + DCF'!U$53*10^6)</f>
        <v>221373116053.07706</v>
      </c>
      <c r="CF205" s="357">
        <f>BU205*(1-DD$47)+('DRE + DCF'!V$53*10^6)</f>
        <v>242576204826.73749</v>
      </c>
      <c r="CG205" s="357">
        <f>BV205*(1-DE$47)+('DRE + DCF'!W$53*10^6)</f>
        <v>266024271520.22244</v>
      </c>
      <c r="CH205" s="357">
        <f>BW205*(1-DF$47)+('DRE + DCF'!X$53*10^6)</f>
        <v>291940687250.30927</v>
      </c>
      <c r="CI205" s="357">
        <f>BX205*(1-DG$47)+('DRE + DCF'!Y$53*10^6)</f>
        <v>320578836489.91089</v>
      </c>
      <c r="CJ205" s="357">
        <f>BY205*(1-DH$47)+('DRE + DCF'!Z$53*10^6)</f>
        <v>352219837244.8161</v>
      </c>
      <c r="CK205" s="357">
        <f>BZ205*(1-DI$47)+('DRE + DCF'!AA$53*10^6)</f>
        <v>387174970334.92358</v>
      </c>
      <c r="CL205" s="357">
        <f>CA205*(1-DJ$47)+('DRE + DCF'!AB$53*10^6)</f>
        <v>425789877178.1524</v>
      </c>
      <c r="CM205" s="357">
        <f>CB205*(1-DK$47)+('DRE + DCF'!AC$53*10^6)</f>
        <v>475466182323.08881</v>
      </c>
      <c r="CN205" s="357">
        <f t="shared" si="196"/>
        <v>1176964766200.3042</v>
      </c>
      <c r="CO205" s="357">
        <f t="shared" si="197"/>
        <v>1249965866788.4326</v>
      </c>
      <c r="CP205" s="357">
        <f t="shared" si="198"/>
        <v>1193054072293.6563</v>
      </c>
      <c r="CQ205" s="357">
        <f t="shared" si="199"/>
        <v>1336220560968.895</v>
      </c>
      <c r="CR205" s="357">
        <f t="shared" si="200"/>
        <v>1496567028285.1626</v>
      </c>
      <c r="CS205" s="357">
        <f t="shared" si="201"/>
        <v>1676155071679.3821</v>
      </c>
      <c r="CT205" s="357">
        <f t="shared" si="202"/>
        <v>1877293680280.9082</v>
      </c>
      <c r="CU205" s="357">
        <f t="shared" si="203"/>
        <v>2102568921914.6174</v>
      </c>
      <c r="CV205" s="357">
        <f t="shared" si="204"/>
        <v>2354877192544.3721</v>
      </c>
      <c r="CW205" s="357">
        <f t="shared" si="205"/>
        <v>2637462455649.6968</v>
      </c>
      <c r="CX205" s="358">
        <f t="shared" si="206"/>
        <v>2953957950327.6611</v>
      </c>
    </row>
    <row r="206" spans="4:102" ht="30" customHeight="1" x14ac:dyDescent="0.25">
      <c r="D206" s="355">
        <f t="shared" si="164"/>
        <v>1.3623794270324119E-2</v>
      </c>
      <c r="E206" s="64">
        <f t="shared" si="165"/>
        <v>4.5286066293238336E-3</v>
      </c>
      <c r="F206" s="64">
        <f t="shared" si="166"/>
        <v>2.8287769310529287E-2</v>
      </c>
      <c r="G206" s="64">
        <f t="shared" si="167"/>
        <v>2.4276907507341017E-2</v>
      </c>
      <c r="H206" s="64">
        <f t="shared" si="168"/>
        <v>2.0495804689725949E-2</v>
      </c>
      <c r="I206" s="64">
        <f t="shared" si="169"/>
        <v>1.6913823465197597E-2</v>
      </c>
      <c r="J206" s="64">
        <f t="shared" si="170"/>
        <v>1.3508902078464863E-2</v>
      </c>
      <c r="K206" s="64">
        <f t="shared" si="171"/>
        <v>1.0262591870234872E-2</v>
      </c>
      <c r="L206" s="64">
        <f t="shared" si="172"/>
        <v>7.1591661007132101E-3</v>
      </c>
      <c r="M206" s="64">
        <f t="shared" si="173"/>
        <v>4.1855443035669071E-3</v>
      </c>
      <c r="N206" s="64">
        <f t="shared" si="174"/>
        <v>3.7065193592485668E-3</v>
      </c>
      <c r="O206" s="64">
        <f t="shared" si="163"/>
        <v>9.7500000000000073E-2</v>
      </c>
      <c r="P206" s="64">
        <f t="shared" si="163"/>
        <v>9.7500000000000073E-2</v>
      </c>
      <c r="Q206" s="64">
        <f t="shared" si="154"/>
        <v>9.7500000000000073E-2</v>
      </c>
      <c r="R206" s="64">
        <f t="shared" si="155"/>
        <v>9.7500000000000073E-2</v>
      </c>
      <c r="S206" s="64">
        <f t="shared" si="156"/>
        <v>9.7500000000000073E-2</v>
      </c>
      <c r="T206" s="64">
        <f t="shared" si="157"/>
        <v>9.7500000000000073E-2</v>
      </c>
      <c r="U206" s="64">
        <f t="shared" si="158"/>
        <v>9.7500000000000073E-2</v>
      </c>
      <c r="V206" s="64">
        <f t="shared" si="159"/>
        <v>9.7500000000000073E-2</v>
      </c>
      <c r="W206" s="64">
        <f t="shared" si="160"/>
        <v>9.7500000000000073E-2</v>
      </c>
      <c r="X206" s="64">
        <f t="shared" si="161"/>
        <v>9.7500000000000073E-2</v>
      </c>
      <c r="Y206" s="64">
        <f t="shared" si="162"/>
        <v>9.7500000000000073E-2</v>
      </c>
      <c r="Z206" s="64">
        <f t="shared" si="175"/>
        <v>0.17081127251213138</v>
      </c>
      <c r="AA206" s="64">
        <f t="shared" si="207"/>
        <v>0.16171608487113109</v>
      </c>
      <c r="AB206" s="64">
        <f t="shared" si="176"/>
        <v>0.18547524755233655</v>
      </c>
      <c r="AC206" s="64">
        <f t="shared" si="177"/>
        <v>0.18146438574914828</v>
      </c>
      <c r="AD206" s="64">
        <f t="shared" si="178"/>
        <v>0.17768328293153321</v>
      </c>
      <c r="AE206" s="64">
        <f t="shared" si="179"/>
        <v>0.17410130170700486</v>
      </c>
      <c r="AF206" s="64">
        <f t="shared" si="180"/>
        <v>0.17069638032027212</v>
      </c>
      <c r="AG206" s="64">
        <f t="shared" si="181"/>
        <v>0.16745007011204213</v>
      </c>
      <c r="AH206" s="64">
        <f t="shared" si="182"/>
        <v>0.16434664434252047</v>
      </c>
      <c r="AI206" s="64">
        <f t="shared" si="183"/>
        <v>0.16137302254537417</v>
      </c>
      <c r="AJ206" s="64">
        <f t="shared" si="184"/>
        <v>0.16089399760105583</v>
      </c>
      <c r="AK206" s="356">
        <f>(1+O206)*'Projeções - Receitas'!N$34</f>
        <v>2022892598392.9836</v>
      </c>
      <c r="AL206" s="356">
        <f>(1+P206)*'Projeções - Receitas'!T$34</f>
        <v>2131424736850.9697</v>
      </c>
      <c r="AM206" s="356">
        <f>(1+Q206)*'Projeções - Receitas'!U$34</f>
        <v>2387195705273.0864</v>
      </c>
      <c r="AN206" s="356">
        <f>(1+R206)*'Projeções - Receitas'!V$34</f>
        <v>2673659189905.8569</v>
      </c>
      <c r="AO206" s="356">
        <f>(1+S206)*'Projeções - Receitas'!W$34</f>
        <v>2994498292694.5601</v>
      </c>
      <c r="AP206" s="356">
        <f>(1+T206)*'Projeções - Receitas'!X$34</f>
        <v>3353838087817.9072</v>
      </c>
      <c r="AQ206" s="356">
        <f>(1+U206)*'Projeções - Receitas'!Y$34</f>
        <v>3756298658356.0566</v>
      </c>
      <c r="AR206" s="356">
        <f>(1+V206)*'Projeções - Receitas'!Z$34</f>
        <v>4207054497358.7837</v>
      </c>
      <c r="AS206" s="356">
        <f>(1+W206)*'Projeções - Receitas'!AA$34</f>
        <v>4711901037041.8389</v>
      </c>
      <c r="AT206" s="356">
        <f>(1+X206)*'Projeções - Receitas'!AB$34</f>
        <v>5277329161486.8604</v>
      </c>
      <c r="AU206" s="356">
        <f>(1+Y206)*'Projeções - Receitas'!AC$34</f>
        <v>5910608660865.2842</v>
      </c>
      <c r="AV206" s="357">
        <f t="shared" si="185"/>
        <v>1775393615084.29</v>
      </c>
      <c r="AW206" s="357">
        <f t="shared" si="186"/>
        <v>1870646949741.2195</v>
      </c>
      <c r="AX206" s="357">
        <f t="shared" si="187"/>
        <v>2095124583710.166</v>
      </c>
      <c r="AY206" s="357">
        <f t="shared" si="188"/>
        <v>2346539533755.3862</v>
      </c>
      <c r="AZ206" s="357">
        <f t="shared" si="189"/>
        <v>2628124277806.0327</v>
      </c>
      <c r="BA206" s="357">
        <f t="shared" si="190"/>
        <v>2943499191142.7568</v>
      </c>
      <c r="BB206" s="357">
        <f t="shared" si="191"/>
        <v>3296719094079.8877</v>
      </c>
      <c r="BC206" s="357">
        <f t="shared" si="192"/>
        <v>3692325385369.4746</v>
      </c>
      <c r="BD206" s="357">
        <f t="shared" si="193"/>
        <v>4135404431613.8125</v>
      </c>
      <c r="BE206" s="357">
        <f t="shared" si="194"/>
        <v>4631652963407.4707</v>
      </c>
      <c r="BF206" s="357">
        <f t="shared" si="195"/>
        <v>5187451319016.3682</v>
      </c>
      <c r="BG206" s="356">
        <f>(AK206*SUMPRODUCT(DA$10:DA$13,DA$28:DA$31)+AV206*SUMPRODUCT(DA$14:DA$23,DA$32:DA$41))*'Projeções - Receitas'!T$23+(AK206*DA$11*'Projeções - Receitas'!T$25)</f>
        <v>66118720039.09462</v>
      </c>
      <c r="BH206" s="356">
        <f>(AL206*SUMPRODUCT(DB$10:DB$13,DB$28:DB$31)+AW206*SUMPRODUCT(DB$14:DB$23,DB$32:DB$41))*'Projeções - Receitas'!U$23+(AL206*DB$11*'Projeções - Receitas'!U$25)</f>
        <v>53286630534.415718</v>
      </c>
      <c r="BI206" s="356">
        <f>(AM206*SUMPRODUCT(DC$10:DC$13,DC$28:DC$31)+AX206*SUMPRODUCT(DC$14:DC$23,DC$32:DC$41))*'Projeções - Receitas'!V$23+(AM206*DC$11*'Projeções - Receitas'!V$25)</f>
        <v>58960664430.09375</v>
      </c>
      <c r="BJ206" s="356">
        <f>(AN206*SUMPRODUCT(DD$10:DD$13,DD$28:DD$31)+AY206*SUMPRODUCT(DD$14:DD$23,DD$32:DD$41))*'Projeções - Receitas'!W$23+(AN206*DD$11*'Projeções - Receitas'!W$25)</f>
        <v>65180292182.944778</v>
      </c>
      <c r="BK206" s="356">
        <f>(AO206*SUMPRODUCT(DE$10:DE$13,DE$28:DE$31)+AZ206*SUMPRODUCT(DE$14:DE$23,DE$32:DE$41))*'Projeções - Receitas'!X$23+(AO206*DE$11*'Projeções - Receitas'!X$25)</f>
        <v>72022969266.081512</v>
      </c>
      <c r="BL206" s="356">
        <f>(AP206*SUMPRODUCT(DF$10:DF$13,DF$28:DF$31)+BA206*SUMPRODUCT(DF$14:DF$23,DF$32:DF$41))*'Projeções - Receitas'!Y$23+(AP206*DF$11*'Projeções - Receitas'!Y$25)</f>
        <v>79569292641.736694</v>
      </c>
      <c r="BM206" s="356">
        <f>(AQ206*SUMPRODUCT(DG$10:DG$13,DG$28:DG$31)+BB206*SUMPRODUCT(DG$14:DG$23,DG$32:DG$41))*'Projeções - Receitas'!Z$23+(AQ206*DG$11*'Projeções - Receitas'!Z$25)</f>
        <v>87896352991.529541</v>
      </c>
      <c r="BN206" s="356">
        <f>(AR206*SUMPRODUCT(DH$10:DH$13,DH$28:DH$31)+BC206*SUMPRODUCT(DH$14:DH$23,DH$32:DH$41))*'Projeções - Receitas'!AA$23+(AR206*DH$11*'Projeções - Receitas'!AA$25)</f>
        <v>97081150101.88562</v>
      </c>
      <c r="BO206" s="356">
        <f>(AS206*SUMPRODUCT(DI$10:DI$13,DI$28:DI$31)+BD206*SUMPRODUCT(DI$14:DI$23,DI$32:DI$41))*'Projeções - Receitas'!AB$23+(AS206*DI$11*'Projeções - Receitas'!AB$25)</f>
        <v>107208824711.79845</v>
      </c>
      <c r="BP206" s="356">
        <f>(AT206*SUMPRODUCT(DJ$10:DJ$13,DJ$28:DJ$31)+BE206*SUMPRODUCT(DJ$14:DJ$23,DJ$32:DJ$41))*'Projeções - Receitas'!AC$23+(AT206*DJ$11*'Projeções - Receitas'!AC$25)</f>
        <v>118375494956.3399</v>
      </c>
      <c r="BQ206" s="356">
        <f>(AU206*SUMPRODUCT(DK$10:DK$13,DK$28:DK$31)+BF206*SUMPRODUCT(DK$14:DK$23,DK$32:DK$41))*'Projeções - Receitas'!AD$23+(AU206*DK$11*'Projeções - Receitas'!AD$25)</f>
        <v>153053637019.7724</v>
      </c>
      <c r="BR206" s="357">
        <f>((BG206+'DRE + DCF'!T$12)*(1+'DRE + DCF'!T$15)+'DRE + DCF'!T$18)*(1+'DRE + DCF'!T$25)*'DRE + DCF'!T$33</f>
        <v>36889072432.010094</v>
      </c>
      <c r="BS206" s="357">
        <f>((BH206+'DRE + DCF'!U$12)*(1+'DRE + DCF'!U$15)+'DRE + DCF'!U$18)*(1+'DRE + DCF'!U$25)*'DRE + DCF'!U$33</f>
        <v>28169630904.838024</v>
      </c>
      <c r="BT206" s="357">
        <f>((BI206+'DRE + DCF'!V$12)*(1+'DRE + DCF'!V$15)+'DRE + DCF'!V$18)*(1+'DRE + DCF'!V$25)*'DRE + DCF'!V$33</f>
        <v>31257534582.968178</v>
      </c>
      <c r="BU206" s="357">
        <f>((BJ206+'DRE + DCF'!W$12)*(1+'DRE + DCF'!W$15)+'DRE + DCF'!W$18)*(1+'DRE + DCF'!W$25)*'DRE + DCF'!W$33</f>
        <v>34609587809.460938</v>
      </c>
      <c r="BV206" s="357">
        <f>((BK206+'DRE + DCF'!X$12)*(1+'DRE + DCF'!X$15)+'DRE + DCF'!X$18)*(1+'DRE + DCF'!X$25)*'DRE + DCF'!X$33</f>
        <v>38275235199.130707</v>
      </c>
      <c r="BW206" s="357">
        <f>((BL206+'DRE + DCF'!Y$12)*(1+'DRE + DCF'!Y$15)+'DRE + DCF'!Y$18)*(1+'DRE + DCF'!Y$25)*'DRE + DCF'!Y$33</f>
        <v>42305661830.8144</v>
      </c>
      <c r="BX206" s="357">
        <f>((BM206+'DRE + DCF'!Z$12)*(1+'DRE + DCF'!Z$15)+'DRE + DCF'!Z$18)*(1+'DRE + DCF'!Z$25)*'DRE + DCF'!Z$33</f>
        <v>46749919953.450867</v>
      </c>
      <c r="BY206" s="357">
        <f>((BN206+'DRE + DCF'!AA$12)*(1+'DRE + DCF'!AA$15)+'DRE + DCF'!AA$18)*(1+'DRE + DCF'!AA$25)*'DRE + DCF'!AA$33</f>
        <v>51653310841.098701</v>
      </c>
      <c r="BZ206" s="357">
        <f>((BO206+'DRE + DCF'!AB$12)*(1+'DRE + DCF'!AB$15)+'DRE + DCF'!AB$18)*(1+'DRE + DCF'!AB$25)*'DRE + DCF'!AB$33</f>
        <v>57065192284.532425</v>
      </c>
      <c r="CA206" s="357">
        <f>((BP206+'DRE + DCF'!AC$12)*(1+'DRE + DCF'!AC$15)+'DRE + DCF'!AC$18)*(1+'DRE + DCF'!AC$25)*'DRE + DCF'!AC$33</f>
        <v>63041823294.293449</v>
      </c>
      <c r="CB206" s="357">
        <f>((BQ206+'DRE + DCF'!AD$12)*(1+'DRE + DCF'!AD$15)+'DRE + DCF'!AD$18)*(1+'DRE + DCF'!AD$25)*'DRE + DCF'!AD$33</f>
        <v>81347287467.244095</v>
      </c>
      <c r="CC206" s="357">
        <f>BR206*(1-DA$47)+('DRE + DCF'!N$53*10^6)</f>
        <v>201130480615.07507</v>
      </c>
      <c r="CD206" s="357">
        <f>BS206*(1-DB$47)+('DRE + DCF'!T$53*10^6)</f>
        <v>202231719101.21576</v>
      </c>
      <c r="CE206" s="357">
        <f>BT206*(1-DC$47)+('DRE + DCF'!U$53*10^6)</f>
        <v>221382857195.70016</v>
      </c>
      <c r="CF206" s="357">
        <f>BU206*(1-DD$47)+('DRE + DCF'!V$53*10^6)</f>
        <v>242586961299.41586</v>
      </c>
      <c r="CG206" s="357">
        <f>BV206*(1-DE$47)+('DRE + DCF'!W$53*10^6)</f>
        <v>266036143689.42035</v>
      </c>
      <c r="CH206" s="357">
        <f>BW206*(1-DF$47)+('DRE + DCF'!X$53*10^6)</f>
        <v>291953788401.81488</v>
      </c>
      <c r="CI206" s="357">
        <f>BX206*(1-DG$47)+('DRE + DCF'!Y$53*10^6)</f>
        <v>320593292191.63666</v>
      </c>
      <c r="CJ206" s="357">
        <f>BY206*(1-DH$47)+('DRE + DCF'!Z$53*10^6)</f>
        <v>352235785273.95526</v>
      </c>
      <c r="CK206" s="357">
        <f>BZ206*(1-DI$47)+('DRE + DCF'!AA$53*10^6)</f>
        <v>387192561955.9342</v>
      </c>
      <c r="CL206" s="357">
        <f>CA206*(1-DJ$47)+('DRE + DCF'!AB$53*10^6)</f>
        <v>425809278877.98981</v>
      </c>
      <c r="CM206" s="357">
        <f>CB206*(1-DK$47)+('DRE + DCF'!AC$53*10^6)</f>
        <v>475490727851.01941</v>
      </c>
      <c r="CN206" s="357">
        <f t="shared" si="196"/>
        <v>1177501213222.2734</v>
      </c>
      <c r="CO206" s="357">
        <f t="shared" si="197"/>
        <v>1250535586873.5686</v>
      </c>
      <c r="CP206" s="357">
        <f t="shared" si="198"/>
        <v>1193597852636.5432</v>
      </c>
      <c r="CQ206" s="357">
        <f t="shared" si="199"/>
        <v>1336829594952.9285</v>
      </c>
      <c r="CR206" s="357">
        <f t="shared" si="200"/>
        <v>1497249146347.28</v>
      </c>
      <c r="CS206" s="357">
        <f t="shared" si="201"/>
        <v>1676919043908.9536</v>
      </c>
      <c r="CT206" s="357">
        <f t="shared" si="202"/>
        <v>1878149329178.0283</v>
      </c>
      <c r="CU206" s="357">
        <f t="shared" si="203"/>
        <v>2103527248679.3918</v>
      </c>
      <c r="CV206" s="357">
        <f t="shared" si="204"/>
        <v>2355950518520.9194</v>
      </c>
      <c r="CW206" s="357">
        <f t="shared" si="205"/>
        <v>2638664580743.4302</v>
      </c>
      <c r="CX206" s="358">
        <f t="shared" si="206"/>
        <v>2955304330432.6421</v>
      </c>
    </row>
    <row r="207" spans="4:102" ht="30" customHeight="1" x14ac:dyDescent="0.25">
      <c r="D207" s="355">
        <f t="shared" si="164"/>
        <v>1.3555537578290949E-2</v>
      </c>
      <c r="E207" s="64">
        <f t="shared" si="165"/>
        <v>4.462010170651648E-3</v>
      </c>
      <c r="F207" s="64">
        <f t="shared" si="166"/>
        <v>2.821146625855328E-2</v>
      </c>
      <c r="G207" s="64">
        <f t="shared" si="167"/>
        <v>2.4202316043496486E-2</v>
      </c>
      <c r="H207" s="64">
        <f t="shared" si="168"/>
        <v>2.0422818158218392E-2</v>
      </c>
      <c r="I207" s="64">
        <f t="shared" si="169"/>
        <v>1.6842351436824332E-2</v>
      </c>
      <c r="J207" s="64">
        <f t="shared" si="170"/>
        <v>1.3438864761175534E-2</v>
      </c>
      <c r="K207" s="64">
        <f t="shared" si="171"/>
        <v>1.0193917674270303E-2</v>
      </c>
      <c r="L207" s="64">
        <f t="shared" si="172"/>
        <v>7.0917904982596147E-3</v>
      </c>
      <c r="M207" s="64">
        <f t="shared" si="173"/>
        <v>4.1194088204268564E-3</v>
      </c>
      <c r="N207" s="64">
        <f t="shared" si="174"/>
        <v>3.641554313237011E-3</v>
      </c>
      <c r="O207" s="64">
        <f t="shared" si="163"/>
        <v>9.8000000000000073E-2</v>
      </c>
      <c r="P207" s="64">
        <f t="shared" si="163"/>
        <v>9.8000000000000073E-2</v>
      </c>
      <c r="Q207" s="64">
        <f t="shared" si="154"/>
        <v>9.8000000000000073E-2</v>
      </c>
      <c r="R207" s="64">
        <f t="shared" si="155"/>
        <v>9.8000000000000073E-2</v>
      </c>
      <c r="S207" s="64">
        <f t="shared" si="156"/>
        <v>9.8000000000000073E-2</v>
      </c>
      <c r="T207" s="64">
        <f t="shared" si="157"/>
        <v>9.8000000000000073E-2</v>
      </c>
      <c r="U207" s="64">
        <f t="shared" si="158"/>
        <v>9.8000000000000073E-2</v>
      </c>
      <c r="V207" s="64">
        <f t="shared" si="159"/>
        <v>9.8000000000000073E-2</v>
      </c>
      <c r="W207" s="64">
        <f t="shared" si="160"/>
        <v>9.8000000000000073E-2</v>
      </c>
      <c r="X207" s="64">
        <f t="shared" si="161"/>
        <v>9.8000000000000073E-2</v>
      </c>
      <c r="Y207" s="64">
        <f t="shared" si="162"/>
        <v>9.8000000000000073E-2</v>
      </c>
      <c r="Z207" s="64">
        <f t="shared" si="175"/>
        <v>0.17074301582009821</v>
      </c>
      <c r="AA207" s="64">
        <f t="shared" si="207"/>
        <v>0.16164948841245891</v>
      </c>
      <c r="AB207" s="64">
        <f t="shared" si="176"/>
        <v>0.18539894450036054</v>
      </c>
      <c r="AC207" s="64">
        <f t="shared" si="177"/>
        <v>0.18138979428530375</v>
      </c>
      <c r="AD207" s="64">
        <f t="shared" si="178"/>
        <v>0.17761029640002565</v>
      </c>
      <c r="AE207" s="64">
        <f t="shared" si="179"/>
        <v>0.17402982967863159</v>
      </c>
      <c r="AF207" s="64">
        <f t="shared" si="180"/>
        <v>0.17062634300298279</v>
      </c>
      <c r="AG207" s="64">
        <f t="shared" si="181"/>
        <v>0.16738139591607756</v>
      </c>
      <c r="AH207" s="64">
        <f t="shared" si="182"/>
        <v>0.16427926874006687</v>
      </c>
      <c r="AI207" s="64">
        <f t="shared" si="183"/>
        <v>0.16130688706223412</v>
      </c>
      <c r="AJ207" s="64">
        <f t="shared" si="184"/>
        <v>0.16082903255504427</v>
      </c>
      <c r="AK207" s="356">
        <f>(1+O207)*'Projeções - Receitas'!N$34</f>
        <v>2023814189553.9827</v>
      </c>
      <c r="AL207" s="356">
        <f>(1+P207)*'Projeções - Receitas'!T$34</f>
        <v>2132395773177.5532</v>
      </c>
      <c r="AM207" s="356">
        <f>(1+Q207)*'Projeções - Receitas'!U$34</f>
        <v>2388283265958.8599</v>
      </c>
      <c r="AN207" s="356">
        <f>(1+R207)*'Projeções - Receitas'!V$34</f>
        <v>2674877257873.9233</v>
      </c>
      <c r="AO207" s="356">
        <f>(1+S207)*'Projeções - Receitas'!W$34</f>
        <v>2995862528818.7944</v>
      </c>
      <c r="AP207" s="356">
        <f>(1+T207)*'Projeções - Receitas'!X$34</f>
        <v>3355366032277.0498</v>
      </c>
      <c r="AQ207" s="356">
        <f>(1+U207)*'Projeções - Receitas'!Y$34</f>
        <v>3758009956150.2964</v>
      </c>
      <c r="AR207" s="356">
        <f>(1+V207)*'Projeções - Receitas'!Z$34</f>
        <v>4208971150888.332</v>
      </c>
      <c r="AS207" s="356">
        <f>(1+W207)*'Projeções - Receitas'!AA$34</f>
        <v>4714047688994.9326</v>
      </c>
      <c r="AT207" s="356">
        <f>(1+X207)*'Projeções - Receitas'!AB$34</f>
        <v>5279733411674.3252</v>
      </c>
      <c r="AU207" s="356">
        <f>(1+Y207)*'Projeções - Receitas'!AC$34</f>
        <v>5913301421075.2451</v>
      </c>
      <c r="AV207" s="357">
        <f t="shared" si="185"/>
        <v>1776202450444.2371</v>
      </c>
      <c r="AW207" s="357">
        <f t="shared" si="186"/>
        <v>1871499180697.8213</v>
      </c>
      <c r="AX207" s="357">
        <f t="shared" si="187"/>
        <v>2096079082381.5601</v>
      </c>
      <c r="AY207" s="357">
        <f t="shared" si="188"/>
        <v>2347608572267.3477</v>
      </c>
      <c r="AZ207" s="357">
        <f t="shared" si="189"/>
        <v>2629321600939.4297</v>
      </c>
      <c r="BA207" s="357">
        <f t="shared" si="190"/>
        <v>2944840193052.1611</v>
      </c>
      <c r="BB207" s="357">
        <f t="shared" si="191"/>
        <v>3298221016218.4209</v>
      </c>
      <c r="BC207" s="357">
        <f t="shared" si="192"/>
        <v>3694007538164.6313</v>
      </c>
      <c r="BD207" s="357">
        <f t="shared" si="193"/>
        <v>4137288442744.3882</v>
      </c>
      <c r="BE207" s="357">
        <f t="shared" si="194"/>
        <v>4633763055873.7148</v>
      </c>
      <c r="BF207" s="357">
        <f t="shared" si="195"/>
        <v>5189814622578.5615</v>
      </c>
      <c r="BG207" s="356">
        <f>(AK207*SUMPRODUCT(DA$10:DA$13,DA$28:DA$31)+AV207*SUMPRODUCT(DA$14:DA$23,DA$32:DA$41))*'Projeções - Receitas'!T$23+(AK207*DA$11*'Projeções - Receitas'!T$25)</f>
        <v>66148842462.802666</v>
      </c>
      <c r="BH207" s="356">
        <f>(AL207*SUMPRODUCT(DB$10:DB$13,DB$28:DB$31)+AW207*SUMPRODUCT(DB$14:DB$23,DB$32:DB$41))*'Projeções - Receitas'!U$23+(AL207*DB$11*'Projeções - Receitas'!U$25)</f>
        <v>53310906903.679703</v>
      </c>
      <c r="BI207" s="356">
        <f>(AM207*SUMPRODUCT(DC$10:DC$13,DC$28:DC$31)+AX207*SUMPRODUCT(DC$14:DC$23,DC$32:DC$41))*'Projeções - Receitas'!V$23+(AM207*DC$11*'Projeções - Receitas'!V$25)</f>
        <v>58987525780.631371</v>
      </c>
      <c r="BJ207" s="356">
        <f>(AN207*SUMPRODUCT(DD$10:DD$13,DD$28:DD$31)+AY207*SUMPRODUCT(DD$14:DD$23,DD$32:DD$41))*'Projeções - Receitas'!W$23+(AN207*DD$11*'Projeções - Receitas'!W$25)</f>
        <v>65209987076.877747</v>
      </c>
      <c r="BK207" s="356">
        <f>(AO207*SUMPRODUCT(DE$10:DE$13,DE$28:DE$31)+AZ207*SUMPRODUCT(DE$14:DE$23,DE$32:DE$41))*'Projeções - Receitas'!X$23+(AO207*DE$11*'Projeções - Receitas'!X$25)</f>
        <v>72055781552.763062</v>
      </c>
      <c r="BL207" s="356">
        <f>(AP207*SUMPRODUCT(DF$10:DF$13,DF$28:DF$31)+BA207*SUMPRODUCT(DF$14:DF$23,DF$32:DF$41))*'Projeções - Receitas'!Y$23+(AP207*DF$11*'Projeções - Receitas'!Y$25)</f>
        <v>79605542888.953857</v>
      </c>
      <c r="BM207" s="356">
        <f>(AQ207*SUMPRODUCT(DG$10:DG$13,DG$28:DG$31)+BB207*SUMPRODUCT(DG$14:DG$23,DG$32:DG$41))*'Projeções - Receitas'!Z$23+(AQ207*DG$11*'Projeções - Receitas'!Z$25)</f>
        <v>87936396888.108826</v>
      </c>
      <c r="BN207" s="356">
        <f>(AR207*SUMPRODUCT(DH$10:DH$13,DH$28:DH$31)+BC207*SUMPRODUCT(DH$14:DH$23,DH$32:DH$41))*'Projeções - Receitas'!AA$23+(AR207*DH$11*'Projeções - Receitas'!AA$25)</f>
        <v>97125378416.282806</v>
      </c>
      <c r="BO207" s="356">
        <f>(AS207*SUMPRODUCT(DI$10:DI$13,DI$28:DI$31)+BD207*SUMPRODUCT(DI$14:DI$23,DI$32:DI$41))*'Projeções - Receitas'!AB$23+(AS207*DI$11*'Projeções - Receitas'!AB$25)</f>
        <v>107257667000.96098</v>
      </c>
      <c r="BP207" s="356">
        <f>(AT207*SUMPRODUCT(DJ$10:DJ$13,DJ$28:DJ$31)+BE207*SUMPRODUCT(DJ$14:DJ$23,DJ$32:DJ$41))*'Projeções - Receitas'!AC$23+(AT207*DJ$11*'Projeções - Receitas'!AC$25)</f>
        <v>118429424566.79842</v>
      </c>
      <c r="BQ207" s="356">
        <f>(AU207*SUMPRODUCT(DK$10:DK$13,DK$28:DK$31)+BF207*SUMPRODUCT(DK$14:DK$23,DK$32:DK$41))*'Projeções - Receitas'!AD$23+(AU207*DK$11*'Projeções - Receitas'!AD$25)</f>
        <v>153123365328.20966</v>
      </c>
      <c r="BR207" s="357">
        <f>((BG207+'DRE + DCF'!T$12)*(1+'DRE + DCF'!T$15)+'DRE + DCF'!T$18)*(1+'DRE + DCF'!T$25)*'DRE + DCF'!T$33</f>
        <v>36907519067.913651</v>
      </c>
      <c r="BS207" s="357">
        <f>((BH207+'DRE + DCF'!U$12)*(1+'DRE + DCF'!U$15)+'DRE + DCF'!U$18)*(1+'DRE + DCF'!U$25)*'DRE + DCF'!U$33</f>
        <v>28184320436.123344</v>
      </c>
      <c r="BT207" s="357">
        <f>((BI207+'DRE + DCF'!V$12)*(1+'DRE + DCF'!V$15)+'DRE + DCF'!V$18)*(1+'DRE + DCF'!V$25)*'DRE + DCF'!V$33</f>
        <v>31273769820.673325</v>
      </c>
      <c r="BU207" s="357">
        <f>((BJ207+'DRE + DCF'!W$12)*(1+'DRE + DCF'!W$15)+'DRE + DCF'!W$18)*(1+'DRE + DCF'!W$25)*'DRE + DCF'!W$33</f>
        <v>34627515263.924843</v>
      </c>
      <c r="BV207" s="357">
        <f>((BK207+'DRE + DCF'!X$12)*(1+'DRE + DCF'!X$15)+'DRE + DCF'!X$18)*(1+'DRE + DCF'!X$25)*'DRE + DCF'!X$33</f>
        <v>38295022147.793854</v>
      </c>
      <c r="BW207" s="357">
        <f>((BL207+'DRE + DCF'!Y$12)*(1+'DRE + DCF'!Y$15)+'DRE + DCF'!Y$18)*(1+'DRE + DCF'!Y$25)*'DRE + DCF'!Y$33</f>
        <v>42327497083.323692</v>
      </c>
      <c r="BX207" s="357">
        <f>((BM207+'DRE + DCF'!Z$12)*(1+'DRE + DCF'!Z$15)+'DRE + DCF'!Z$18)*(1+'DRE + DCF'!Z$25)*'DRE + DCF'!Z$33</f>
        <v>46774012789.660469</v>
      </c>
      <c r="BY207" s="357">
        <f>((BN207+'DRE + DCF'!AA$12)*(1+'DRE + DCF'!AA$15)+'DRE + DCF'!AA$18)*(1+'DRE + DCF'!AA$25)*'DRE + DCF'!AA$33</f>
        <v>51679890889.663841</v>
      </c>
      <c r="BZ207" s="357">
        <f>((BO207+'DRE + DCF'!AB$12)*(1+'DRE + DCF'!AB$15)+'DRE + DCF'!AB$18)*(1+'DRE + DCF'!AB$25)*'DRE + DCF'!AB$33</f>
        <v>57094511652.883507</v>
      </c>
      <c r="CA207" s="357">
        <f>((BP207+'DRE + DCF'!AC$12)*(1+'DRE + DCF'!AC$15)+'DRE + DCF'!AC$18)*(1+'DRE + DCF'!AC$25)*'DRE + DCF'!AC$33</f>
        <v>63074159460.689133</v>
      </c>
      <c r="CB207" s="357">
        <f>((BQ207+'DRE + DCF'!AD$12)*(1+'DRE + DCF'!AD$15)+'DRE + DCF'!AD$18)*(1+'DRE + DCF'!AD$25)*'DRE + DCF'!AD$33</f>
        <v>81388196680.461838</v>
      </c>
      <c r="CC207" s="357">
        <f>BR207*(1-DA$47)+('DRE + DCF'!N$53*10^6)</f>
        <v>201141702859.75415</v>
      </c>
      <c r="CD207" s="357">
        <f>BS207*(1-DB$47)+('DRE + DCF'!T$53*10^6)</f>
        <v>202240532819.98697</v>
      </c>
      <c r="CE207" s="357">
        <f>BT207*(1-DC$47)+('DRE + DCF'!U$53*10^6)</f>
        <v>221392598338.32324</v>
      </c>
      <c r="CF207" s="357">
        <f>BU207*(1-DD$47)+('DRE + DCF'!V$53*10^6)</f>
        <v>242597717772.09418</v>
      </c>
      <c r="CG207" s="357">
        <f>BV207*(1-DE$47)+('DRE + DCF'!W$53*10^6)</f>
        <v>266048015858.61823</v>
      </c>
      <c r="CH207" s="357">
        <f>BW207*(1-DF$47)+('DRE + DCF'!X$53*10^6)</f>
        <v>291966889553.32043</v>
      </c>
      <c r="CI207" s="357">
        <f>BX207*(1-DG$47)+('DRE + DCF'!Y$53*10^6)</f>
        <v>320607747893.36243</v>
      </c>
      <c r="CJ207" s="357">
        <f>BY207*(1-DH$47)+('DRE + DCF'!Z$53*10^6)</f>
        <v>352251733303.0943</v>
      </c>
      <c r="CK207" s="357">
        <f>BZ207*(1-DI$47)+('DRE + DCF'!AA$53*10^6)</f>
        <v>387210153576.94489</v>
      </c>
      <c r="CL207" s="357">
        <f>CA207*(1-DJ$47)+('DRE + DCF'!AB$53*10^6)</f>
        <v>425828680577.82721</v>
      </c>
      <c r="CM207" s="357">
        <f>CB207*(1-DK$47)+('DRE + DCF'!AC$53*10^6)</f>
        <v>475515273378.95007</v>
      </c>
      <c r="CN207" s="357">
        <f t="shared" si="196"/>
        <v>1178037660244.2424</v>
      </c>
      <c r="CO207" s="357">
        <f t="shared" si="197"/>
        <v>1251105306958.7046</v>
      </c>
      <c r="CP207" s="357">
        <f t="shared" si="198"/>
        <v>1194141632979.4299</v>
      </c>
      <c r="CQ207" s="357">
        <f t="shared" si="199"/>
        <v>1337438628936.9617</v>
      </c>
      <c r="CR207" s="357">
        <f t="shared" si="200"/>
        <v>1497931264409.3972</v>
      </c>
      <c r="CS207" s="357">
        <f t="shared" si="201"/>
        <v>1677683016138.5249</v>
      </c>
      <c r="CT207" s="357">
        <f t="shared" si="202"/>
        <v>1879004978075.1482</v>
      </c>
      <c r="CU207" s="357">
        <f t="shared" si="203"/>
        <v>2104485575444.166</v>
      </c>
      <c r="CV207" s="357">
        <f t="shared" si="204"/>
        <v>2357023844497.4663</v>
      </c>
      <c r="CW207" s="357">
        <f t="shared" si="205"/>
        <v>2639866705837.1626</v>
      </c>
      <c r="CX207" s="358">
        <f t="shared" si="206"/>
        <v>2956650710537.6226</v>
      </c>
    </row>
    <row r="208" spans="4:102" ht="30" customHeight="1" x14ac:dyDescent="0.25">
      <c r="D208" s="355">
        <f t="shared" si="164"/>
        <v>1.3487343022527187E-2</v>
      </c>
      <c r="E208" s="64">
        <f t="shared" si="165"/>
        <v>4.3954743368849192E-3</v>
      </c>
      <c r="F208" s="64">
        <f t="shared" si="166"/>
        <v>2.8135232667707899E-2</v>
      </c>
      <c r="G208" s="64">
        <f t="shared" si="167"/>
        <v>2.412779248266872E-2</v>
      </c>
      <c r="H208" s="64">
        <f t="shared" si="168"/>
        <v>2.0349898068705852E-2</v>
      </c>
      <c r="I208" s="64">
        <f t="shared" si="169"/>
        <v>1.6770944471745014E-2</v>
      </c>
      <c r="J208" s="64">
        <f t="shared" si="170"/>
        <v>1.3368891201116395E-2</v>
      </c>
      <c r="K208" s="64">
        <f t="shared" si="171"/>
        <v>1.0125305994642564E-2</v>
      </c>
      <c r="L208" s="64">
        <f t="shared" si="172"/>
        <v>7.02447622999125E-3</v>
      </c>
      <c r="M208" s="64">
        <f t="shared" si="173"/>
        <v>4.053333542551385E-3</v>
      </c>
      <c r="N208" s="64">
        <f t="shared" si="174"/>
        <v>3.5766484070033355E-3</v>
      </c>
      <c r="O208" s="64">
        <f t="shared" si="163"/>
        <v>9.8500000000000074E-2</v>
      </c>
      <c r="P208" s="64">
        <f t="shared" si="163"/>
        <v>9.8500000000000074E-2</v>
      </c>
      <c r="Q208" s="64">
        <f t="shared" si="154"/>
        <v>9.8500000000000074E-2</v>
      </c>
      <c r="R208" s="64">
        <f t="shared" si="155"/>
        <v>9.8500000000000074E-2</v>
      </c>
      <c r="S208" s="64">
        <f t="shared" si="156"/>
        <v>9.8500000000000074E-2</v>
      </c>
      <c r="T208" s="64">
        <f t="shared" si="157"/>
        <v>9.8500000000000074E-2</v>
      </c>
      <c r="U208" s="64">
        <f t="shared" si="158"/>
        <v>9.8500000000000074E-2</v>
      </c>
      <c r="V208" s="64">
        <f t="shared" si="159"/>
        <v>9.8500000000000074E-2</v>
      </c>
      <c r="W208" s="64">
        <f t="shared" si="160"/>
        <v>9.8500000000000074E-2</v>
      </c>
      <c r="X208" s="64">
        <f t="shared" si="161"/>
        <v>9.8500000000000074E-2</v>
      </c>
      <c r="Y208" s="64">
        <f t="shared" si="162"/>
        <v>9.8500000000000074E-2</v>
      </c>
      <c r="Z208" s="64">
        <f t="shared" si="175"/>
        <v>0.17067482126433445</v>
      </c>
      <c r="AA208" s="64">
        <f t="shared" si="207"/>
        <v>0.16158295257869218</v>
      </c>
      <c r="AB208" s="64">
        <f t="shared" si="176"/>
        <v>0.18532271090951516</v>
      </c>
      <c r="AC208" s="64">
        <f t="shared" si="177"/>
        <v>0.18131527072447598</v>
      </c>
      <c r="AD208" s="64">
        <f t="shared" si="178"/>
        <v>0.17753737631051311</v>
      </c>
      <c r="AE208" s="64">
        <f t="shared" si="179"/>
        <v>0.17395842271355227</v>
      </c>
      <c r="AF208" s="64">
        <f t="shared" si="180"/>
        <v>0.17055636944292366</v>
      </c>
      <c r="AG208" s="64">
        <f t="shared" si="181"/>
        <v>0.16731278423644982</v>
      </c>
      <c r="AH208" s="64">
        <f t="shared" si="182"/>
        <v>0.16421195447179851</v>
      </c>
      <c r="AI208" s="64">
        <f t="shared" si="183"/>
        <v>0.16124081178435865</v>
      </c>
      <c r="AJ208" s="64">
        <f t="shared" si="184"/>
        <v>0.1607641266488106</v>
      </c>
      <c r="AK208" s="356">
        <f>(1+O208)*'Projeções - Receitas'!N$34</f>
        <v>2024735780714.9817</v>
      </c>
      <c r="AL208" s="356">
        <f>(1+P208)*'Projeções - Receitas'!T$34</f>
        <v>2133366809504.1367</v>
      </c>
      <c r="AM208" s="356">
        <f>(1+Q208)*'Projeções - Receitas'!U$34</f>
        <v>2389370826644.6333</v>
      </c>
      <c r="AN208" s="356">
        <f>(1+R208)*'Projeções - Receitas'!V$34</f>
        <v>2676095325841.9897</v>
      </c>
      <c r="AO208" s="356">
        <f>(1+S208)*'Projeções - Receitas'!W$34</f>
        <v>2997226764943.0288</v>
      </c>
      <c r="AP208" s="356">
        <f>(1+T208)*'Projeções - Receitas'!X$34</f>
        <v>3356893976736.1924</v>
      </c>
      <c r="AQ208" s="356">
        <f>(1+U208)*'Projeções - Receitas'!Y$34</f>
        <v>3759721253944.5356</v>
      </c>
      <c r="AR208" s="356">
        <f>(1+V208)*'Projeções - Receitas'!Z$34</f>
        <v>4210887804417.8804</v>
      </c>
      <c r="AS208" s="356">
        <f>(1+W208)*'Projeções - Receitas'!AA$34</f>
        <v>4716194340948.0264</v>
      </c>
      <c r="AT208" s="356">
        <f>(1+X208)*'Projeções - Receitas'!AB$34</f>
        <v>5282137661861.791</v>
      </c>
      <c r="AU208" s="356">
        <f>(1+Y208)*'Projeções - Receitas'!AC$34</f>
        <v>5915994181285.2061</v>
      </c>
      <c r="AV208" s="357">
        <f t="shared" si="185"/>
        <v>1777011285804.1843</v>
      </c>
      <c r="AW208" s="357">
        <f t="shared" si="186"/>
        <v>1872351411654.4231</v>
      </c>
      <c r="AX208" s="357">
        <f t="shared" si="187"/>
        <v>2097033581052.9541</v>
      </c>
      <c r="AY208" s="357">
        <f t="shared" si="188"/>
        <v>2348677610779.3091</v>
      </c>
      <c r="AZ208" s="357">
        <f t="shared" si="189"/>
        <v>2630518924072.8262</v>
      </c>
      <c r="BA208" s="357">
        <f t="shared" si="190"/>
        <v>2946181194961.5654</v>
      </c>
      <c r="BB208" s="357">
        <f t="shared" si="191"/>
        <v>3299722938356.9536</v>
      </c>
      <c r="BC208" s="357">
        <f t="shared" si="192"/>
        <v>3695689690959.7886</v>
      </c>
      <c r="BD208" s="357">
        <f t="shared" si="193"/>
        <v>4139172453874.9634</v>
      </c>
      <c r="BE208" s="357">
        <f t="shared" si="194"/>
        <v>4635873148339.96</v>
      </c>
      <c r="BF208" s="357">
        <f t="shared" si="195"/>
        <v>5192177926140.7559</v>
      </c>
      <c r="BG208" s="356">
        <f>(AK208*SUMPRODUCT(DA$10:DA$13,DA$28:DA$31)+AV208*SUMPRODUCT(DA$14:DA$23,DA$32:DA$41))*'Projeções - Receitas'!T$23+(AK208*DA$11*'Projeções - Receitas'!T$25)</f>
        <v>66178964886.510727</v>
      </c>
      <c r="BH208" s="356">
        <f>(AL208*SUMPRODUCT(DB$10:DB$13,DB$28:DB$31)+AW208*SUMPRODUCT(DB$14:DB$23,DB$32:DB$41))*'Projeções - Receitas'!U$23+(AL208*DB$11*'Projeções - Receitas'!U$25)</f>
        <v>53335183272.94368</v>
      </c>
      <c r="BI208" s="356">
        <f>(AM208*SUMPRODUCT(DC$10:DC$13,DC$28:DC$31)+AX208*SUMPRODUCT(DC$14:DC$23,DC$32:DC$41))*'Projeções - Receitas'!V$23+(AM208*DC$11*'Projeções - Receitas'!V$25)</f>
        <v>59014387131.168953</v>
      </c>
      <c r="BJ208" s="356">
        <f>(AN208*SUMPRODUCT(DD$10:DD$13,DD$28:DD$31)+AY208*SUMPRODUCT(DD$14:DD$23,DD$32:DD$41))*'Projeções - Receitas'!W$23+(AN208*DD$11*'Projeções - Receitas'!W$25)</f>
        <v>65239681970.810776</v>
      </c>
      <c r="BK208" s="356">
        <f>(AO208*SUMPRODUCT(DE$10:DE$13,DE$28:DE$31)+AZ208*SUMPRODUCT(DE$14:DE$23,DE$32:DE$41))*'Projeções - Receitas'!X$23+(AO208*DE$11*'Projeções - Receitas'!X$25)</f>
        <v>72088593839.444672</v>
      </c>
      <c r="BL208" s="356">
        <f>(AP208*SUMPRODUCT(DF$10:DF$13,DF$28:DF$31)+BA208*SUMPRODUCT(DF$14:DF$23,DF$32:DF$41))*'Projeções - Receitas'!Y$23+(AP208*DF$11*'Projeções - Receitas'!Y$25)</f>
        <v>79641793136.171051</v>
      </c>
      <c r="BM208" s="356">
        <f>(AQ208*SUMPRODUCT(DG$10:DG$13,DG$28:DG$31)+BB208*SUMPRODUCT(DG$14:DG$23,DG$32:DG$41))*'Projeções - Receitas'!Z$23+(AQ208*DG$11*'Projeções - Receitas'!Z$25)</f>
        <v>87976440784.68811</v>
      </c>
      <c r="BN208" s="356">
        <f>(AR208*SUMPRODUCT(DH$10:DH$13,DH$28:DH$31)+BC208*SUMPRODUCT(DH$14:DH$23,DH$32:DH$41))*'Projeções - Receitas'!AA$23+(AR208*DH$11*'Projeções - Receitas'!AA$25)</f>
        <v>97169606730.679993</v>
      </c>
      <c r="BO208" s="356">
        <f>(AS208*SUMPRODUCT(DI$10:DI$13,DI$28:DI$31)+BD208*SUMPRODUCT(DI$14:DI$23,DI$32:DI$41))*'Projeções - Receitas'!AB$23+(AS208*DI$11*'Projeções - Receitas'!AB$25)</f>
        <v>107306509290.12357</v>
      </c>
      <c r="BP208" s="356">
        <f>(AT208*SUMPRODUCT(DJ$10:DJ$13,DJ$28:DJ$31)+BE208*SUMPRODUCT(DJ$14:DJ$23,DJ$32:DJ$41))*'Projeções - Receitas'!AC$23+(AT208*DJ$11*'Projeções - Receitas'!AC$25)</f>
        <v>118483354177.25687</v>
      </c>
      <c r="BQ208" s="356">
        <f>(AU208*SUMPRODUCT(DK$10:DK$13,DK$28:DK$31)+BF208*SUMPRODUCT(DK$14:DK$23,DK$32:DK$41))*'Projeções - Receitas'!AD$23+(AU208*DK$11*'Projeções - Receitas'!AD$25)</f>
        <v>153193093636.64682</v>
      </c>
      <c r="BR208" s="357">
        <f>((BG208+'DRE + DCF'!T$12)*(1+'DRE + DCF'!T$15)+'DRE + DCF'!T$18)*(1+'DRE + DCF'!T$25)*'DRE + DCF'!T$33</f>
        <v>36925965703.817238</v>
      </c>
      <c r="BS208" s="357">
        <f>((BH208+'DRE + DCF'!U$12)*(1+'DRE + DCF'!U$15)+'DRE + DCF'!U$18)*(1+'DRE + DCF'!U$25)*'DRE + DCF'!U$33</f>
        <v>28199009967.408665</v>
      </c>
      <c r="BT208" s="357">
        <f>((BI208+'DRE + DCF'!V$12)*(1+'DRE + DCF'!V$15)+'DRE + DCF'!V$18)*(1+'DRE + DCF'!V$25)*'DRE + DCF'!V$33</f>
        <v>31290005058.378456</v>
      </c>
      <c r="BU208" s="357">
        <f>((BJ208+'DRE + DCF'!W$12)*(1+'DRE + DCF'!W$15)+'DRE + DCF'!W$18)*(1+'DRE + DCF'!W$25)*'DRE + DCF'!W$33</f>
        <v>34645442718.388786</v>
      </c>
      <c r="BV208" s="357">
        <f>((BK208+'DRE + DCF'!X$12)*(1+'DRE + DCF'!X$15)+'DRE + DCF'!X$18)*(1+'DRE + DCF'!X$25)*'DRE + DCF'!X$33</f>
        <v>38314809096.457054</v>
      </c>
      <c r="BW208" s="357">
        <f>((BL208+'DRE + DCF'!Y$12)*(1+'DRE + DCF'!Y$15)+'DRE + DCF'!Y$18)*(1+'DRE + DCF'!Y$25)*'DRE + DCF'!Y$33</f>
        <v>42349332335.833</v>
      </c>
      <c r="BX208" s="357">
        <f>((BM208+'DRE + DCF'!Z$12)*(1+'DRE + DCF'!Z$15)+'DRE + DCF'!Z$18)*(1+'DRE + DCF'!Z$25)*'DRE + DCF'!Z$33</f>
        <v>46798105625.870087</v>
      </c>
      <c r="BY208" s="357">
        <f>((BN208+'DRE + DCF'!AA$12)*(1+'DRE + DCF'!AA$15)+'DRE + DCF'!AA$18)*(1+'DRE + DCF'!AA$25)*'DRE + DCF'!AA$33</f>
        <v>51706470938.228989</v>
      </c>
      <c r="BZ208" s="357">
        <f>((BO208+'DRE + DCF'!AB$12)*(1+'DRE + DCF'!AB$15)+'DRE + DCF'!AB$18)*(1+'DRE + DCF'!AB$25)*'DRE + DCF'!AB$33</f>
        <v>57123831021.234612</v>
      </c>
      <c r="CA208" s="357">
        <f>((BP208+'DRE + DCF'!AC$12)*(1+'DRE + DCF'!AC$15)+'DRE + DCF'!AC$18)*(1+'DRE + DCF'!AC$25)*'DRE + DCF'!AC$33</f>
        <v>63106495627.084816</v>
      </c>
      <c r="CB208" s="357">
        <f>((BQ208+'DRE + DCF'!AD$12)*(1+'DRE + DCF'!AD$15)+'DRE + DCF'!AD$18)*(1+'DRE + DCF'!AD$25)*'DRE + DCF'!AD$33</f>
        <v>81429105893.679504</v>
      </c>
      <c r="CC208" s="357">
        <f>BR208*(1-DA$47)+('DRE + DCF'!N$53*10^6)</f>
        <v>201152925104.43323</v>
      </c>
      <c r="CD208" s="357">
        <f>BS208*(1-DB$47)+('DRE + DCF'!T$53*10^6)</f>
        <v>202249346538.75815</v>
      </c>
      <c r="CE208" s="357">
        <f>BT208*(1-DC$47)+('DRE + DCF'!U$53*10^6)</f>
        <v>221402339480.94632</v>
      </c>
      <c r="CF208" s="357">
        <f>BU208*(1-DD$47)+('DRE + DCF'!V$53*10^6)</f>
        <v>242608474244.77255</v>
      </c>
      <c r="CG208" s="357">
        <f>BV208*(1-DE$47)+('DRE + DCF'!W$53*10^6)</f>
        <v>266059888027.81616</v>
      </c>
      <c r="CH208" s="357">
        <f>BW208*(1-DF$47)+('DRE + DCF'!X$53*10^6)</f>
        <v>291979990704.82605</v>
      </c>
      <c r="CI208" s="357">
        <f>BX208*(1-DG$47)+('DRE + DCF'!Y$53*10^6)</f>
        <v>320622203595.0882</v>
      </c>
      <c r="CJ208" s="357">
        <f>BY208*(1-DH$47)+('DRE + DCF'!Z$53*10^6)</f>
        <v>352267681332.2334</v>
      </c>
      <c r="CK208" s="357">
        <f>BZ208*(1-DI$47)+('DRE + DCF'!AA$53*10^6)</f>
        <v>387227745197.95557</v>
      </c>
      <c r="CL208" s="357">
        <f>CA208*(1-DJ$47)+('DRE + DCF'!AB$53*10^6)</f>
        <v>425848082277.66467</v>
      </c>
      <c r="CM208" s="357">
        <f>CB208*(1-DK$47)+('DRE + DCF'!AC$53*10^6)</f>
        <v>475539818906.88068</v>
      </c>
      <c r="CN208" s="357">
        <f t="shared" si="196"/>
        <v>1178574107266.2117</v>
      </c>
      <c r="CO208" s="357">
        <f t="shared" si="197"/>
        <v>1251675027043.8406</v>
      </c>
      <c r="CP208" s="357">
        <f t="shared" si="198"/>
        <v>1194685413322.3167</v>
      </c>
      <c r="CQ208" s="357">
        <f t="shared" si="199"/>
        <v>1338047662920.9949</v>
      </c>
      <c r="CR208" s="357">
        <f t="shared" si="200"/>
        <v>1498613382471.5144</v>
      </c>
      <c r="CS208" s="357">
        <f t="shared" si="201"/>
        <v>1678446988368.0962</v>
      </c>
      <c r="CT208" s="357">
        <f t="shared" si="202"/>
        <v>1879860626972.2678</v>
      </c>
      <c r="CU208" s="357">
        <f t="shared" si="203"/>
        <v>2105443902208.9402</v>
      </c>
      <c r="CV208" s="357">
        <f t="shared" si="204"/>
        <v>2358097170474.0132</v>
      </c>
      <c r="CW208" s="357">
        <f t="shared" si="205"/>
        <v>2641068830930.8955</v>
      </c>
      <c r="CX208" s="358">
        <f t="shared" si="206"/>
        <v>2957997090642.603</v>
      </c>
    </row>
    <row r="209" spans="4:102" ht="30" customHeight="1" x14ac:dyDescent="0.25">
      <c r="D209" s="355">
        <f t="shared" si="164"/>
        <v>1.3419210518224589E-2</v>
      </c>
      <c r="E209" s="64">
        <f t="shared" si="165"/>
        <v>4.3289990452781146E-3</v>
      </c>
      <c r="F209" s="64">
        <f t="shared" si="166"/>
        <v>2.8059068443187202E-2</v>
      </c>
      <c r="G209" s="64">
        <f t="shared" si="167"/>
        <v>2.4053336732178354E-2</v>
      </c>
      <c r="H209" s="64">
        <f t="shared" si="168"/>
        <v>2.0277044330503119E-2</v>
      </c>
      <c r="I209" s="64">
        <f t="shared" si="169"/>
        <v>1.6699602481156206E-2</v>
      </c>
      <c r="J209" s="64">
        <f t="shared" si="170"/>
        <v>1.3298981311266556E-2</v>
      </c>
      <c r="K209" s="64">
        <f t="shared" si="171"/>
        <v>1.0056756746024492E-2</v>
      </c>
      <c r="L209" s="64">
        <f t="shared" si="172"/>
        <v>6.9572232121944411E-3</v>
      </c>
      <c r="M209" s="64">
        <f t="shared" si="173"/>
        <v>3.9873183877676965E-3</v>
      </c>
      <c r="N209" s="64">
        <f t="shared" si="174"/>
        <v>3.5118015598289976E-3</v>
      </c>
      <c r="O209" s="64">
        <f t="shared" si="163"/>
        <v>9.9000000000000074E-2</v>
      </c>
      <c r="P209" s="64">
        <f t="shared" si="163"/>
        <v>9.9000000000000074E-2</v>
      </c>
      <c r="Q209" s="64">
        <f t="shared" si="154"/>
        <v>9.9000000000000074E-2</v>
      </c>
      <c r="R209" s="64">
        <f t="shared" si="155"/>
        <v>9.9000000000000074E-2</v>
      </c>
      <c r="S209" s="64">
        <f t="shared" si="156"/>
        <v>9.9000000000000074E-2</v>
      </c>
      <c r="T209" s="64">
        <f t="shared" si="157"/>
        <v>9.9000000000000074E-2</v>
      </c>
      <c r="U209" s="64">
        <f t="shared" si="158"/>
        <v>9.9000000000000074E-2</v>
      </c>
      <c r="V209" s="64">
        <f t="shared" si="159"/>
        <v>9.9000000000000074E-2</v>
      </c>
      <c r="W209" s="64">
        <f t="shared" si="160"/>
        <v>9.9000000000000074E-2</v>
      </c>
      <c r="X209" s="64">
        <f t="shared" si="161"/>
        <v>9.9000000000000074E-2</v>
      </c>
      <c r="Y209" s="64">
        <f t="shared" si="162"/>
        <v>9.9000000000000074E-2</v>
      </c>
      <c r="Z209" s="64">
        <f t="shared" si="175"/>
        <v>0.17060668876003185</v>
      </c>
      <c r="AA209" s="64">
        <f t="shared" si="207"/>
        <v>0.16151647728708537</v>
      </c>
      <c r="AB209" s="64">
        <f t="shared" si="176"/>
        <v>0.18524654668499446</v>
      </c>
      <c r="AC209" s="64">
        <f t="shared" si="177"/>
        <v>0.18124081497398561</v>
      </c>
      <c r="AD209" s="64">
        <f t="shared" si="178"/>
        <v>0.17746452257231038</v>
      </c>
      <c r="AE209" s="64">
        <f t="shared" si="179"/>
        <v>0.17388708072296347</v>
      </c>
      <c r="AF209" s="64">
        <f t="shared" si="180"/>
        <v>0.17048645955307382</v>
      </c>
      <c r="AG209" s="64">
        <f t="shared" si="181"/>
        <v>0.16724423498783175</v>
      </c>
      <c r="AH209" s="64">
        <f t="shared" si="182"/>
        <v>0.1641447014540017</v>
      </c>
      <c r="AI209" s="64">
        <f t="shared" si="183"/>
        <v>0.16117479662957496</v>
      </c>
      <c r="AJ209" s="64">
        <f t="shared" si="184"/>
        <v>0.16069927980163626</v>
      </c>
      <c r="AK209" s="356">
        <f>(1+O209)*'Projeções - Receitas'!N$34</f>
        <v>2025657371875.9807</v>
      </c>
      <c r="AL209" s="356">
        <f>(1+P209)*'Projeções - Receitas'!T$34</f>
        <v>2134337845830.7202</v>
      </c>
      <c r="AM209" s="356">
        <f>(1+Q209)*'Projeções - Receitas'!U$34</f>
        <v>2390458387330.4067</v>
      </c>
      <c r="AN209" s="356">
        <f>(1+R209)*'Projeções - Receitas'!V$34</f>
        <v>2677313393810.0557</v>
      </c>
      <c r="AO209" s="356">
        <f>(1+S209)*'Projeções - Receitas'!W$34</f>
        <v>2998591001067.2632</v>
      </c>
      <c r="AP209" s="356">
        <f>(1+T209)*'Projeções - Receitas'!X$34</f>
        <v>3358421921195.3345</v>
      </c>
      <c r="AQ209" s="356">
        <f>(1+U209)*'Projeções - Receitas'!Y$34</f>
        <v>3761432551738.7749</v>
      </c>
      <c r="AR209" s="356">
        <f>(1+V209)*'Projeções - Receitas'!Z$34</f>
        <v>4212804457947.4287</v>
      </c>
      <c r="AS209" s="356">
        <f>(1+W209)*'Projeções - Receitas'!AA$34</f>
        <v>4718340992901.1211</v>
      </c>
      <c r="AT209" s="356">
        <f>(1+X209)*'Projeções - Receitas'!AB$34</f>
        <v>5284541912049.2559</v>
      </c>
      <c r="AU209" s="356">
        <f>(1+Y209)*'Projeções - Receitas'!AC$34</f>
        <v>5918686941495.168</v>
      </c>
      <c r="AV209" s="357">
        <f t="shared" si="185"/>
        <v>1777820121164.1316</v>
      </c>
      <c r="AW209" s="357">
        <f t="shared" si="186"/>
        <v>1873203642611.0249</v>
      </c>
      <c r="AX209" s="357">
        <f t="shared" si="187"/>
        <v>2097988079724.3481</v>
      </c>
      <c r="AY209" s="357">
        <f t="shared" si="188"/>
        <v>2349746649291.27</v>
      </c>
      <c r="AZ209" s="357">
        <f t="shared" si="189"/>
        <v>2631716247206.2231</v>
      </c>
      <c r="BA209" s="357">
        <f t="shared" si="190"/>
        <v>2947522196870.9697</v>
      </c>
      <c r="BB209" s="357">
        <f t="shared" si="191"/>
        <v>3301224860495.4863</v>
      </c>
      <c r="BC209" s="357">
        <f t="shared" si="192"/>
        <v>3697371843754.9453</v>
      </c>
      <c r="BD209" s="357">
        <f t="shared" si="193"/>
        <v>4141056465005.5396</v>
      </c>
      <c r="BE209" s="357">
        <f t="shared" si="194"/>
        <v>4637983240806.2041</v>
      </c>
      <c r="BF209" s="357">
        <f t="shared" si="195"/>
        <v>5194541229702.9502</v>
      </c>
      <c r="BG209" s="356">
        <f>(AK209*SUMPRODUCT(DA$10:DA$13,DA$28:DA$31)+AV209*SUMPRODUCT(DA$14:DA$23,DA$32:DA$41))*'Projeções - Receitas'!T$23+(AK209*DA$11*'Projeções - Receitas'!T$25)</f>
        <v>66209087310.218712</v>
      </c>
      <c r="BH209" s="356">
        <f>(AL209*SUMPRODUCT(DB$10:DB$13,DB$28:DB$31)+AW209*SUMPRODUCT(DB$14:DB$23,DB$32:DB$41))*'Projeções - Receitas'!U$23+(AL209*DB$11*'Projeções - Receitas'!U$25)</f>
        <v>53359459642.207657</v>
      </c>
      <c r="BI209" s="356">
        <f>(AM209*SUMPRODUCT(DC$10:DC$13,DC$28:DC$31)+AX209*SUMPRODUCT(DC$14:DC$23,DC$32:DC$41))*'Projeções - Receitas'!V$23+(AM209*DC$11*'Projeções - Receitas'!V$25)</f>
        <v>59041248481.706573</v>
      </c>
      <c r="BJ209" s="356">
        <f>(AN209*SUMPRODUCT(DD$10:DD$13,DD$28:DD$31)+AY209*SUMPRODUCT(DD$14:DD$23,DD$32:DD$41))*'Projeções - Receitas'!W$23+(AN209*DD$11*'Projeções - Receitas'!W$25)</f>
        <v>65269376864.743736</v>
      </c>
      <c r="BK209" s="356">
        <f>(AO209*SUMPRODUCT(DE$10:DE$13,DE$28:DE$31)+AZ209*SUMPRODUCT(DE$14:DE$23,DE$32:DE$41))*'Projeções - Receitas'!X$23+(AO209*DE$11*'Projeções - Receitas'!X$25)</f>
        <v>72121406126.126251</v>
      </c>
      <c r="BL209" s="356">
        <f>(AP209*SUMPRODUCT(DF$10:DF$13,DF$28:DF$31)+BA209*SUMPRODUCT(DF$14:DF$23,DF$32:DF$41))*'Projeções - Receitas'!Y$23+(AP209*DF$11*'Projeções - Receitas'!Y$25)</f>
        <v>79678043383.388245</v>
      </c>
      <c r="BM209" s="356">
        <f>(AQ209*SUMPRODUCT(DG$10:DG$13,DG$28:DG$31)+BB209*SUMPRODUCT(DG$14:DG$23,DG$32:DG$41))*'Projeções - Receitas'!Z$23+(AQ209*DG$11*'Projeções - Receitas'!Z$25)</f>
        <v>88016484681.267334</v>
      </c>
      <c r="BN209" s="356">
        <f>(AR209*SUMPRODUCT(DH$10:DH$13,DH$28:DH$31)+BC209*SUMPRODUCT(DH$14:DH$23,DH$32:DH$41))*'Projeções - Receitas'!AA$23+(AR209*DH$11*'Projeções - Receitas'!AA$25)</f>
        <v>97213835045.077225</v>
      </c>
      <c r="BO209" s="356">
        <f>(AS209*SUMPRODUCT(DI$10:DI$13,DI$28:DI$31)+BD209*SUMPRODUCT(DI$14:DI$23,DI$32:DI$41))*'Projeções - Receitas'!AB$23+(AS209*DI$11*'Projeções - Receitas'!AB$25)</f>
        <v>107355351579.28615</v>
      </c>
      <c r="BP209" s="356">
        <f>(AT209*SUMPRODUCT(DJ$10:DJ$13,DJ$28:DJ$31)+BE209*SUMPRODUCT(DJ$14:DJ$23,DJ$32:DJ$41))*'Projeções - Receitas'!AC$23+(AT209*DJ$11*'Projeções - Receitas'!AC$25)</f>
        <v>118537283787.71532</v>
      </c>
      <c r="BQ209" s="356">
        <f>(AU209*SUMPRODUCT(DK$10:DK$13,DK$28:DK$31)+BF209*SUMPRODUCT(DK$14:DK$23,DK$32:DK$41))*'Projeções - Receitas'!AD$23+(AU209*DK$11*'Projeções - Receitas'!AD$25)</f>
        <v>153262821945.08411</v>
      </c>
      <c r="BR209" s="357">
        <f>((BG209+'DRE + DCF'!T$12)*(1+'DRE + DCF'!T$15)+'DRE + DCF'!T$18)*(1+'DRE + DCF'!T$25)*'DRE + DCF'!T$33</f>
        <v>36944412339.720764</v>
      </c>
      <c r="BS209" s="357">
        <f>((BH209+'DRE + DCF'!U$12)*(1+'DRE + DCF'!U$15)+'DRE + DCF'!U$18)*(1+'DRE + DCF'!U$25)*'DRE + DCF'!U$33</f>
        <v>28213699498.693974</v>
      </c>
      <c r="BT209" s="357">
        <f>((BI209+'DRE + DCF'!V$12)*(1+'DRE + DCF'!V$15)+'DRE + DCF'!V$18)*(1+'DRE + DCF'!V$25)*'DRE + DCF'!V$33</f>
        <v>31306240296.083595</v>
      </c>
      <c r="BU209" s="357">
        <f>((BJ209+'DRE + DCF'!W$12)*(1+'DRE + DCF'!W$15)+'DRE + DCF'!W$18)*(1+'DRE + DCF'!W$25)*'DRE + DCF'!W$33</f>
        <v>34663370172.852676</v>
      </c>
      <c r="BV209" s="357">
        <f>((BK209+'DRE + DCF'!X$12)*(1+'DRE + DCF'!X$15)+'DRE + DCF'!X$18)*(1+'DRE + DCF'!X$25)*'DRE + DCF'!X$33</f>
        <v>38334596045.120232</v>
      </c>
      <c r="BW209" s="357">
        <f>((BL209+'DRE + DCF'!Y$12)*(1+'DRE + DCF'!Y$15)+'DRE + DCF'!Y$18)*(1+'DRE + DCF'!Y$25)*'DRE + DCF'!Y$33</f>
        <v>42371167588.342308</v>
      </c>
      <c r="BX209" s="357">
        <f>((BM209+'DRE + DCF'!Z$12)*(1+'DRE + DCF'!Z$15)+'DRE + DCF'!Z$18)*(1+'DRE + DCF'!Z$25)*'DRE + DCF'!Z$33</f>
        <v>46822198462.079651</v>
      </c>
      <c r="BY209" s="357">
        <f>((BN209+'DRE + DCF'!AA$12)*(1+'DRE + DCF'!AA$15)+'DRE + DCF'!AA$18)*(1+'DRE + DCF'!AA$25)*'DRE + DCF'!AA$33</f>
        <v>51733050986.794167</v>
      </c>
      <c r="BZ209" s="357">
        <f>((BO209+'DRE + DCF'!AB$12)*(1+'DRE + DCF'!AB$15)+'DRE + DCF'!AB$18)*(1+'DRE + DCF'!AB$25)*'DRE + DCF'!AB$33</f>
        <v>57153150389.585739</v>
      </c>
      <c r="CA209" s="357">
        <f>((BP209+'DRE + DCF'!AC$12)*(1+'DRE + DCF'!AC$15)+'DRE + DCF'!AC$18)*(1+'DRE + DCF'!AC$25)*'DRE + DCF'!AC$33</f>
        <v>63138831793.480461</v>
      </c>
      <c r="CB209" s="357">
        <f>((BQ209+'DRE + DCF'!AD$12)*(1+'DRE + DCF'!AD$15)+'DRE + DCF'!AD$18)*(1+'DRE + DCF'!AD$25)*'DRE + DCF'!AD$33</f>
        <v>81470015106.897293</v>
      </c>
      <c r="CC209" s="357">
        <f>BR209*(1-DA$47)+('DRE + DCF'!N$53*10^6)</f>
        <v>201164147349.11227</v>
      </c>
      <c r="CD209" s="357">
        <f>BS209*(1-DB$47)+('DRE + DCF'!T$53*10^6)</f>
        <v>202258160257.52933</v>
      </c>
      <c r="CE209" s="357">
        <f>BT209*(1-DC$47)+('DRE + DCF'!U$53*10^6)</f>
        <v>221412080623.5694</v>
      </c>
      <c r="CF209" s="357">
        <f>BU209*(1-DD$47)+('DRE + DCF'!V$53*10^6)</f>
        <v>242619230717.4509</v>
      </c>
      <c r="CG209" s="357">
        <f>BV209*(1-DE$47)+('DRE + DCF'!W$53*10^6)</f>
        <v>266071760197.01407</v>
      </c>
      <c r="CH209" s="357">
        <f>BW209*(1-DF$47)+('DRE + DCF'!X$53*10^6)</f>
        <v>291993091856.3316</v>
      </c>
      <c r="CI209" s="357">
        <f>BX209*(1-DG$47)+('DRE + DCF'!Y$53*10^6)</f>
        <v>320636659296.81396</v>
      </c>
      <c r="CJ209" s="357">
        <f>BY209*(1-DH$47)+('DRE + DCF'!Z$53*10^6)</f>
        <v>352283629361.3725</v>
      </c>
      <c r="CK209" s="357">
        <f>BZ209*(1-DI$47)+('DRE + DCF'!AA$53*10^6)</f>
        <v>387245336818.96625</v>
      </c>
      <c r="CL209" s="357">
        <f>CA209*(1-DJ$47)+('DRE + DCF'!AB$53*10^6)</f>
        <v>425867483977.50201</v>
      </c>
      <c r="CM209" s="357">
        <f>CB209*(1-DK$47)+('DRE + DCF'!AC$53*10^6)</f>
        <v>475564364434.81134</v>
      </c>
      <c r="CN209" s="357">
        <f t="shared" si="196"/>
        <v>1179110554288.1807</v>
      </c>
      <c r="CO209" s="357">
        <f t="shared" si="197"/>
        <v>1252244747128.9766</v>
      </c>
      <c r="CP209" s="357">
        <f t="shared" si="198"/>
        <v>1195229193665.2034</v>
      </c>
      <c r="CQ209" s="357">
        <f t="shared" si="199"/>
        <v>1338656696905.0278</v>
      </c>
      <c r="CR209" s="357">
        <f t="shared" si="200"/>
        <v>1499295500533.6316</v>
      </c>
      <c r="CS209" s="357">
        <f t="shared" si="201"/>
        <v>1679210960597.6672</v>
      </c>
      <c r="CT209" s="357">
        <f t="shared" si="202"/>
        <v>1880716275869.3875</v>
      </c>
      <c r="CU209" s="357">
        <f t="shared" si="203"/>
        <v>2106402228973.7144</v>
      </c>
      <c r="CV209" s="357">
        <f t="shared" si="204"/>
        <v>2359170496450.5605</v>
      </c>
      <c r="CW209" s="357">
        <f t="shared" si="205"/>
        <v>2642270956024.6279</v>
      </c>
      <c r="CX209" s="358">
        <f t="shared" si="206"/>
        <v>2959343470747.584</v>
      </c>
    </row>
    <row r="210" spans="4:102" ht="30" customHeight="1" x14ac:dyDescent="0.25">
      <c r="D210" s="355">
        <f t="shared" si="164"/>
        <v>1.3351139980728982E-2</v>
      </c>
      <c r="E210" s="64">
        <f t="shared" si="165"/>
        <v>4.2625842132362202E-3</v>
      </c>
      <c r="F210" s="64">
        <f t="shared" si="166"/>
        <v>2.7982973490357749E-2</v>
      </c>
      <c r="G210" s="64">
        <f t="shared" si="167"/>
        <v>2.3978948699514696E-2</v>
      </c>
      <c r="H210" s="64">
        <f t="shared" si="168"/>
        <v>2.0204256853090047E-2</v>
      </c>
      <c r="I210" s="64">
        <f t="shared" si="169"/>
        <v>1.6628325376416037E-2</v>
      </c>
      <c r="J210" s="64">
        <f t="shared" si="170"/>
        <v>1.3229135004763554E-2</v>
      </c>
      <c r="K210" s="64">
        <f t="shared" si="171"/>
        <v>9.9882698432441908E-3</v>
      </c>
      <c r="L210" s="64">
        <f t="shared" si="172"/>
        <v>6.8900313613078357E-3</v>
      </c>
      <c r="M210" s="64">
        <f t="shared" si="173"/>
        <v>3.9213632740524862E-3</v>
      </c>
      <c r="N210" s="64">
        <f t="shared" si="174"/>
        <v>3.4470136911423088E-3</v>
      </c>
      <c r="O210" s="64">
        <f t="shared" si="163"/>
        <v>9.9500000000000074E-2</v>
      </c>
      <c r="P210" s="64">
        <f t="shared" si="163"/>
        <v>9.9500000000000074E-2</v>
      </c>
      <c r="Q210" s="64">
        <f t="shared" si="154"/>
        <v>9.9500000000000074E-2</v>
      </c>
      <c r="R210" s="64">
        <f t="shared" si="155"/>
        <v>9.9500000000000074E-2</v>
      </c>
      <c r="S210" s="64">
        <f t="shared" si="156"/>
        <v>9.9500000000000074E-2</v>
      </c>
      <c r="T210" s="64">
        <f t="shared" si="157"/>
        <v>9.9500000000000074E-2</v>
      </c>
      <c r="U210" s="64">
        <f t="shared" si="158"/>
        <v>9.9500000000000074E-2</v>
      </c>
      <c r="V210" s="64">
        <f t="shared" si="159"/>
        <v>9.9500000000000074E-2</v>
      </c>
      <c r="W210" s="64">
        <f t="shared" si="160"/>
        <v>9.9500000000000074E-2</v>
      </c>
      <c r="X210" s="64">
        <f t="shared" si="161"/>
        <v>9.9500000000000074E-2</v>
      </c>
      <c r="Y210" s="64">
        <f t="shared" si="162"/>
        <v>9.9500000000000074E-2</v>
      </c>
      <c r="Z210" s="64">
        <f t="shared" si="175"/>
        <v>0.17053861822253624</v>
      </c>
      <c r="AA210" s="64">
        <f t="shared" si="207"/>
        <v>0.16145006245504348</v>
      </c>
      <c r="AB210" s="64">
        <f t="shared" si="176"/>
        <v>0.18517045173216501</v>
      </c>
      <c r="AC210" s="64">
        <f t="shared" si="177"/>
        <v>0.18116642694132196</v>
      </c>
      <c r="AD210" s="64">
        <f t="shared" si="178"/>
        <v>0.17739173509489731</v>
      </c>
      <c r="AE210" s="64">
        <f t="shared" si="179"/>
        <v>0.1738158036182233</v>
      </c>
      <c r="AF210" s="64">
        <f t="shared" si="180"/>
        <v>0.17041661324657081</v>
      </c>
      <c r="AG210" s="64">
        <f t="shared" si="181"/>
        <v>0.16717574808505145</v>
      </c>
      <c r="AH210" s="64">
        <f t="shared" si="182"/>
        <v>0.1640775096031151</v>
      </c>
      <c r="AI210" s="64">
        <f t="shared" si="183"/>
        <v>0.16110884151585975</v>
      </c>
      <c r="AJ210" s="64">
        <f t="shared" si="184"/>
        <v>0.16063449193294957</v>
      </c>
      <c r="AK210" s="356">
        <f>(1+O210)*'Projeções - Receitas'!N$34</f>
        <v>2026578963036.98</v>
      </c>
      <c r="AL210" s="356">
        <f>(1+P210)*'Projeções - Receitas'!T$34</f>
        <v>2135308882157.3042</v>
      </c>
      <c r="AM210" s="356">
        <f>(1+Q210)*'Projeções - Receitas'!U$34</f>
        <v>2391545948016.1807</v>
      </c>
      <c r="AN210" s="356">
        <f>(1+R210)*'Projeções - Receitas'!V$34</f>
        <v>2678531461778.1226</v>
      </c>
      <c r="AO210" s="356">
        <f>(1+S210)*'Projeções - Receitas'!W$34</f>
        <v>2999955237191.498</v>
      </c>
      <c r="AP210" s="356">
        <f>(1+T210)*'Projeções - Receitas'!X$34</f>
        <v>3359949865654.4775</v>
      </c>
      <c r="AQ210" s="356">
        <f>(1+U210)*'Projeções - Receitas'!Y$34</f>
        <v>3763143849533.0151</v>
      </c>
      <c r="AR210" s="356">
        <f>(1+V210)*'Projeções - Receitas'!Z$34</f>
        <v>4214721111476.9775</v>
      </c>
      <c r="AS210" s="356">
        <f>(1+W210)*'Projeções - Receitas'!AA$34</f>
        <v>4720487644854.2158</v>
      </c>
      <c r="AT210" s="356">
        <f>(1+X210)*'Projeções - Receitas'!AB$34</f>
        <v>5286946162236.7217</v>
      </c>
      <c r="AU210" s="356">
        <f>(1+Y210)*'Projeções - Receitas'!AC$34</f>
        <v>5921379701705.1299</v>
      </c>
      <c r="AV210" s="357">
        <f t="shared" si="185"/>
        <v>1778628956524.0791</v>
      </c>
      <c r="AW210" s="357">
        <f t="shared" si="186"/>
        <v>1874055873567.6272</v>
      </c>
      <c r="AX210" s="357">
        <f t="shared" si="187"/>
        <v>2098942578395.7424</v>
      </c>
      <c r="AY210" s="357">
        <f t="shared" si="188"/>
        <v>2350815687803.2319</v>
      </c>
      <c r="AZ210" s="357">
        <f t="shared" si="189"/>
        <v>2632913570339.6201</v>
      </c>
      <c r="BA210" s="357">
        <f t="shared" si="190"/>
        <v>2948863198780.3745</v>
      </c>
      <c r="BB210" s="357">
        <f t="shared" si="191"/>
        <v>3302726782634.0195</v>
      </c>
      <c r="BC210" s="357">
        <f t="shared" si="192"/>
        <v>3699053996550.1025</v>
      </c>
      <c r="BD210" s="357">
        <f t="shared" si="193"/>
        <v>4142940476136.1157</v>
      </c>
      <c r="BE210" s="357">
        <f t="shared" si="194"/>
        <v>4640093333272.4492</v>
      </c>
      <c r="BF210" s="357">
        <f t="shared" si="195"/>
        <v>5196904533265.1445</v>
      </c>
      <c r="BG210" s="356">
        <f>(AK210*SUMPRODUCT(DA$10:DA$13,DA$28:DA$31)+AV210*SUMPRODUCT(DA$14:DA$23,DA$32:DA$41))*'Projeções - Receitas'!T$23+(AK210*DA$11*'Projeções - Receitas'!T$25)</f>
        <v>66239209733.92675</v>
      </c>
      <c r="BH210" s="356">
        <f>(AL210*SUMPRODUCT(DB$10:DB$13,DB$28:DB$31)+AW210*SUMPRODUCT(DB$14:DB$23,DB$32:DB$41))*'Projeções - Receitas'!U$23+(AL210*DB$11*'Projeções - Receitas'!U$25)</f>
        <v>53383736011.471634</v>
      </c>
      <c r="BI210" s="356">
        <f>(AM210*SUMPRODUCT(DC$10:DC$13,DC$28:DC$31)+AX210*SUMPRODUCT(DC$14:DC$23,DC$32:DC$41))*'Projeções - Receitas'!V$23+(AM210*DC$11*'Projeções - Receitas'!V$25)</f>
        <v>59068109832.244247</v>
      </c>
      <c r="BJ210" s="356">
        <f>(AN210*SUMPRODUCT(DD$10:DD$13,DD$28:DD$31)+AY210*SUMPRODUCT(DD$14:DD$23,DD$32:DD$41))*'Projeções - Receitas'!W$23+(AN210*DD$11*'Projeções - Receitas'!W$25)</f>
        <v>65299071758.676788</v>
      </c>
      <c r="BK210" s="356">
        <f>(AO210*SUMPRODUCT(DE$10:DE$13,DE$28:DE$31)+AZ210*SUMPRODUCT(DE$14:DE$23,DE$32:DE$41))*'Projeções - Receitas'!X$23+(AO210*DE$11*'Projeções - Receitas'!X$25)</f>
        <v>72154218412.807877</v>
      </c>
      <c r="BL210" s="356">
        <f>(AP210*SUMPRODUCT(DF$10:DF$13,DF$28:DF$31)+BA210*SUMPRODUCT(DF$14:DF$23,DF$32:DF$41))*'Projeções - Receitas'!Y$23+(AP210*DF$11*'Projeções - Receitas'!Y$25)</f>
        <v>79714293630.605469</v>
      </c>
      <c r="BM210" s="356">
        <f>(AQ210*SUMPRODUCT(DG$10:DG$13,DG$28:DG$31)+BB210*SUMPRODUCT(DG$14:DG$23,DG$32:DG$41))*'Projeções - Receitas'!Z$23+(AQ210*DG$11*'Projeções - Receitas'!Z$25)</f>
        <v>88056528577.846725</v>
      </c>
      <c r="BN210" s="356">
        <f>(AR210*SUMPRODUCT(DH$10:DH$13,DH$28:DH$31)+BC210*SUMPRODUCT(DH$14:DH$23,DH$32:DH$41))*'Projeções - Receitas'!AA$23+(AR210*DH$11*'Projeções - Receitas'!AA$25)</f>
        <v>97258063359.474457</v>
      </c>
      <c r="BO210" s="356">
        <f>(AS210*SUMPRODUCT(DI$10:DI$13,DI$28:DI$31)+BD210*SUMPRODUCT(DI$14:DI$23,DI$32:DI$41))*'Projeções - Receitas'!AB$23+(AS210*DI$11*'Projeções - Receitas'!AB$25)</f>
        <v>107404193868.44872</v>
      </c>
      <c r="BP210" s="356">
        <f>(AT210*SUMPRODUCT(DJ$10:DJ$13,DJ$28:DJ$31)+BE210*SUMPRODUCT(DJ$14:DJ$23,DJ$32:DJ$41))*'Projeções - Receitas'!AC$23+(AT210*DJ$11*'Projeções - Receitas'!AC$25)</f>
        <v>118591213398.17392</v>
      </c>
      <c r="BQ210" s="356">
        <f>(AU210*SUMPRODUCT(DK$10:DK$13,DK$28:DK$31)+BF210*SUMPRODUCT(DK$14:DK$23,DK$32:DK$41))*'Projeções - Receitas'!AD$23+(AU210*DK$11*'Projeções - Receitas'!AD$25)</f>
        <v>153332550253.52142</v>
      </c>
      <c r="BR210" s="357">
        <f>((BG210+'DRE + DCF'!T$12)*(1+'DRE + DCF'!T$15)+'DRE + DCF'!T$18)*(1+'DRE + DCF'!T$25)*'DRE + DCF'!T$33</f>
        <v>36962858975.624321</v>
      </c>
      <c r="BS210" s="357">
        <f>((BH210+'DRE + DCF'!U$12)*(1+'DRE + DCF'!U$15)+'DRE + DCF'!U$18)*(1+'DRE + DCF'!U$25)*'DRE + DCF'!U$33</f>
        <v>28228389029.979298</v>
      </c>
      <c r="BT210" s="357">
        <f>((BI210+'DRE + DCF'!V$12)*(1+'DRE + DCF'!V$15)+'DRE + DCF'!V$18)*(1+'DRE + DCF'!V$25)*'DRE + DCF'!V$33</f>
        <v>31322475533.78878</v>
      </c>
      <c r="BU210" s="357">
        <f>((BJ210+'DRE + DCF'!W$12)*(1+'DRE + DCF'!W$15)+'DRE + DCF'!W$18)*(1+'DRE + DCF'!W$25)*'DRE + DCF'!W$33</f>
        <v>34681297627.316643</v>
      </c>
      <c r="BV210" s="357">
        <f>((BK210+'DRE + DCF'!X$12)*(1+'DRE + DCF'!X$15)+'DRE + DCF'!X$18)*(1+'DRE + DCF'!X$25)*'DRE + DCF'!X$33</f>
        <v>38354382993.783447</v>
      </c>
      <c r="BW210" s="357">
        <f>((BL210+'DRE + DCF'!Y$12)*(1+'DRE + DCF'!Y$15)+'DRE + DCF'!Y$18)*(1+'DRE + DCF'!Y$25)*'DRE + DCF'!Y$33</f>
        <v>42393002840.851631</v>
      </c>
      <c r="BX210" s="357">
        <f>((BM210+'DRE + DCF'!Z$12)*(1+'DRE + DCF'!Z$15)+'DRE + DCF'!Z$18)*(1+'DRE + DCF'!Z$25)*'DRE + DCF'!Z$33</f>
        <v>46846291298.289322</v>
      </c>
      <c r="BY210" s="357">
        <f>((BN210+'DRE + DCF'!AA$12)*(1+'DRE + DCF'!AA$15)+'DRE + DCF'!AA$18)*(1+'DRE + DCF'!AA$25)*'DRE + DCF'!AA$33</f>
        <v>51759631035.359344</v>
      </c>
      <c r="BZ210" s="357">
        <f>((BO210+'DRE + DCF'!AB$12)*(1+'DRE + DCF'!AB$15)+'DRE + DCF'!AB$18)*(1+'DRE + DCF'!AB$25)*'DRE + DCF'!AB$33</f>
        <v>57182469757.936836</v>
      </c>
      <c r="CA210" s="357">
        <f>((BP210+'DRE + DCF'!AC$12)*(1+'DRE + DCF'!AC$15)+'DRE + DCF'!AC$18)*(1+'DRE + DCF'!AC$25)*'DRE + DCF'!AC$33</f>
        <v>63171167959.876221</v>
      </c>
      <c r="CB210" s="357">
        <f>((BQ210+'DRE + DCF'!AD$12)*(1+'DRE + DCF'!AD$15)+'DRE + DCF'!AD$18)*(1+'DRE + DCF'!AD$25)*'DRE + DCF'!AD$33</f>
        <v>81510924320.115067</v>
      </c>
      <c r="CC210" s="357">
        <f>BR210*(1-DA$47)+('DRE + DCF'!N$53*10^6)</f>
        <v>201175369593.79135</v>
      </c>
      <c r="CD210" s="357">
        <f>BS210*(1-DB$47)+('DRE + DCF'!T$53*10^6)</f>
        <v>202266973976.30054</v>
      </c>
      <c r="CE210" s="357">
        <f>BT210*(1-DC$47)+('DRE + DCF'!U$53*10^6)</f>
        <v>221421821766.1925</v>
      </c>
      <c r="CF210" s="357">
        <f>BU210*(1-DD$47)+('DRE + DCF'!V$53*10^6)</f>
        <v>242629987190.12927</v>
      </c>
      <c r="CG210" s="357">
        <f>BV210*(1-DE$47)+('DRE + DCF'!W$53*10^6)</f>
        <v>266083632366.21201</v>
      </c>
      <c r="CH210" s="357">
        <f>BW210*(1-DF$47)+('DRE + DCF'!X$53*10^6)</f>
        <v>292006193007.83722</v>
      </c>
      <c r="CI210" s="357">
        <f>BX210*(1-DG$47)+('DRE + DCF'!Y$53*10^6)</f>
        <v>320651114998.53973</v>
      </c>
      <c r="CJ210" s="357">
        <f>BY210*(1-DH$47)+('DRE + DCF'!Z$53*10^6)</f>
        <v>352299577390.5116</v>
      </c>
      <c r="CK210" s="357">
        <f>BZ210*(1-DI$47)+('DRE + DCF'!AA$53*10^6)</f>
        <v>387262928439.97687</v>
      </c>
      <c r="CL210" s="357">
        <f>CA210*(1-DJ$47)+('DRE + DCF'!AB$53*10^6)</f>
        <v>425886885677.33948</v>
      </c>
      <c r="CM210" s="357">
        <f>CB210*(1-DK$47)+('DRE + DCF'!AC$53*10^6)</f>
        <v>475588909962.742</v>
      </c>
      <c r="CN210" s="357">
        <f t="shared" si="196"/>
        <v>1179647001310.1499</v>
      </c>
      <c r="CO210" s="357">
        <f t="shared" si="197"/>
        <v>1252814467214.1128</v>
      </c>
      <c r="CP210" s="357">
        <f t="shared" si="198"/>
        <v>1195772974008.0903</v>
      </c>
      <c r="CQ210" s="357">
        <f t="shared" si="199"/>
        <v>1339265730889.0613</v>
      </c>
      <c r="CR210" s="357">
        <f t="shared" si="200"/>
        <v>1499977618595.749</v>
      </c>
      <c r="CS210" s="357">
        <f t="shared" si="201"/>
        <v>1679974932827.2388</v>
      </c>
      <c r="CT210" s="357">
        <f t="shared" si="202"/>
        <v>1881571924766.5076</v>
      </c>
      <c r="CU210" s="357">
        <f t="shared" si="203"/>
        <v>2107360555738.4888</v>
      </c>
      <c r="CV210" s="357">
        <f t="shared" si="204"/>
        <v>2360243822427.1079</v>
      </c>
      <c r="CW210" s="357">
        <f t="shared" si="205"/>
        <v>2643473081118.3608</v>
      </c>
      <c r="CX210" s="358">
        <f t="shared" si="206"/>
        <v>2960689850852.5649</v>
      </c>
    </row>
    <row r="211" spans="4:102" ht="30" customHeight="1" x14ac:dyDescent="0.25">
      <c r="D211" s="355">
        <f t="shared" si="164"/>
        <v>1.3283131325540154E-2</v>
      </c>
      <c r="E211" s="64">
        <f t="shared" si="165"/>
        <v>4.1962297583143515E-3</v>
      </c>
      <c r="F211" s="64">
        <f t="shared" si="166"/>
        <v>2.7906947714758185E-2</v>
      </c>
      <c r="G211" s="64">
        <f t="shared" si="167"/>
        <v>2.3904628292335278E-2</v>
      </c>
      <c r="H211" s="64">
        <f t="shared" si="168"/>
        <v>2.0131535546110968E-2</v>
      </c>
      <c r="I211" s="64">
        <f t="shared" si="169"/>
        <v>1.6557113069043811E-2</v>
      </c>
      <c r="J211" s="64">
        <f t="shared" si="170"/>
        <v>1.3159352194902801E-2</v>
      </c>
      <c r="K211" s="64">
        <f t="shared" si="171"/>
        <v>9.9198452012845828E-3</v>
      </c>
      <c r="L211" s="64">
        <f t="shared" si="172"/>
        <v>6.822900593922071E-3</v>
      </c>
      <c r="M211" s="64">
        <f t="shared" si="173"/>
        <v>3.8554681195315521E-3</v>
      </c>
      <c r="N211" s="64">
        <f t="shared" si="174"/>
        <v>3.382284720518075E-3</v>
      </c>
      <c r="O211" s="64">
        <f t="shared" si="163"/>
        <v>0.10000000000000007</v>
      </c>
      <c r="P211" s="64">
        <f t="shared" si="163"/>
        <v>0.10000000000000007</v>
      </c>
      <c r="Q211" s="64">
        <f t="shared" si="154"/>
        <v>0.10000000000000007</v>
      </c>
      <c r="R211" s="64">
        <f t="shared" si="155"/>
        <v>0.10000000000000007</v>
      </c>
      <c r="S211" s="64">
        <f t="shared" si="156"/>
        <v>0.10000000000000007</v>
      </c>
      <c r="T211" s="64">
        <f t="shared" si="157"/>
        <v>0.10000000000000007</v>
      </c>
      <c r="U211" s="64">
        <f t="shared" si="158"/>
        <v>0.10000000000000007</v>
      </c>
      <c r="V211" s="64">
        <f t="shared" si="159"/>
        <v>0.10000000000000007</v>
      </c>
      <c r="W211" s="64">
        <f t="shared" si="160"/>
        <v>0.10000000000000007</v>
      </c>
      <c r="X211" s="64">
        <f t="shared" si="161"/>
        <v>0.10000000000000007</v>
      </c>
      <c r="Y211" s="64">
        <f t="shared" si="162"/>
        <v>0.10000000000000007</v>
      </c>
      <c r="Z211" s="64">
        <f t="shared" si="175"/>
        <v>0.17047060956734741</v>
      </c>
      <c r="AA211" s="64">
        <f t="shared" si="207"/>
        <v>0.16138370800012161</v>
      </c>
      <c r="AB211" s="64">
        <f t="shared" si="176"/>
        <v>0.18509442595656544</v>
      </c>
      <c r="AC211" s="64">
        <f t="shared" si="177"/>
        <v>0.18109210653414254</v>
      </c>
      <c r="AD211" s="64">
        <f t="shared" si="178"/>
        <v>0.17731901378791823</v>
      </c>
      <c r="AE211" s="64">
        <f t="shared" si="179"/>
        <v>0.17374459131085107</v>
      </c>
      <c r="AF211" s="64">
        <f t="shared" si="180"/>
        <v>0.17034683043671006</v>
      </c>
      <c r="AG211" s="64">
        <f t="shared" si="181"/>
        <v>0.16710732344309184</v>
      </c>
      <c r="AH211" s="64">
        <f t="shared" si="182"/>
        <v>0.16401037883572933</v>
      </c>
      <c r="AI211" s="64">
        <f t="shared" si="183"/>
        <v>0.16104294636133881</v>
      </c>
      <c r="AJ211" s="64">
        <f t="shared" si="184"/>
        <v>0.16056976296232534</v>
      </c>
      <c r="AK211" s="356">
        <f>(1+O211)*'Projeções - Receitas'!N$34</f>
        <v>2027500554197.979</v>
      </c>
      <c r="AL211" s="356">
        <f>(1+P211)*'Projeções - Receitas'!T$34</f>
        <v>2136279918483.8877</v>
      </c>
      <c r="AM211" s="356">
        <f>(1+Q211)*'Projeções - Receitas'!U$34</f>
        <v>2392633508701.9541</v>
      </c>
      <c r="AN211" s="356">
        <f>(1+R211)*'Projeções - Receitas'!V$34</f>
        <v>2679749529746.189</v>
      </c>
      <c r="AO211" s="356">
        <f>(1+S211)*'Projeções - Receitas'!W$34</f>
        <v>3001319473315.7319</v>
      </c>
      <c r="AP211" s="356">
        <f>(1+T211)*'Projeções - Receitas'!X$34</f>
        <v>3361477810113.6201</v>
      </c>
      <c r="AQ211" s="356">
        <f>(1+U211)*'Projeções - Receitas'!Y$34</f>
        <v>3764855147327.2549</v>
      </c>
      <c r="AR211" s="356">
        <f>(1+V211)*'Projeções - Receitas'!Z$34</f>
        <v>4216637765006.5259</v>
      </c>
      <c r="AS211" s="356">
        <f>(1+W211)*'Projeções - Receitas'!AA$34</f>
        <v>4722634296807.3096</v>
      </c>
      <c r="AT211" s="356">
        <f>(1+X211)*'Projeções - Receitas'!AB$34</f>
        <v>5289350412424.1875</v>
      </c>
      <c r="AU211" s="356">
        <f>(1+Y211)*'Projeções - Receitas'!AC$34</f>
        <v>5924072461915.0908</v>
      </c>
      <c r="AV211" s="357">
        <f t="shared" si="185"/>
        <v>1779437791884.0264</v>
      </c>
      <c r="AW211" s="357">
        <f t="shared" si="186"/>
        <v>1874908104524.229</v>
      </c>
      <c r="AX211" s="357">
        <f t="shared" si="187"/>
        <v>2099897077067.1365</v>
      </c>
      <c r="AY211" s="357">
        <f t="shared" si="188"/>
        <v>2351884726315.1934</v>
      </c>
      <c r="AZ211" s="357">
        <f t="shared" si="189"/>
        <v>2634110893473.0166</v>
      </c>
      <c r="BA211" s="357">
        <f t="shared" si="190"/>
        <v>2950204200689.7788</v>
      </c>
      <c r="BB211" s="357">
        <f t="shared" si="191"/>
        <v>3304228704772.5527</v>
      </c>
      <c r="BC211" s="357">
        <f t="shared" si="192"/>
        <v>3700736149345.2593</v>
      </c>
      <c r="BD211" s="357">
        <f t="shared" si="193"/>
        <v>4144824487266.6909</v>
      </c>
      <c r="BE211" s="357">
        <f t="shared" si="194"/>
        <v>4642203425738.6943</v>
      </c>
      <c r="BF211" s="357">
        <f t="shared" si="195"/>
        <v>5199267836827.3389</v>
      </c>
      <c r="BG211" s="356">
        <f>(AK211*SUMPRODUCT(DA$10:DA$13,DA$28:DA$31)+AV211*SUMPRODUCT(DA$14:DA$23,DA$32:DA$41))*'Projeções - Receitas'!T$23+(AK211*DA$11*'Projeções - Receitas'!T$25)</f>
        <v>66269332157.634758</v>
      </c>
      <c r="BH211" s="356">
        <f>(AL211*SUMPRODUCT(DB$10:DB$13,DB$28:DB$31)+AW211*SUMPRODUCT(DB$14:DB$23,DB$32:DB$41))*'Projeções - Receitas'!U$23+(AL211*DB$11*'Projeções - Receitas'!U$25)</f>
        <v>53408012380.735611</v>
      </c>
      <c r="BI211" s="356">
        <f>(AM211*SUMPRODUCT(DC$10:DC$13,DC$28:DC$31)+AX211*SUMPRODUCT(DC$14:DC$23,DC$32:DC$41))*'Projeções - Receitas'!V$23+(AM211*DC$11*'Projeções - Receitas'!V$25)</f>
        <v>59094971182.781868</v>
      </c>
      <c r="BJ211" s="356">
        <f>(AN211*SUMPRODUCT(DD$10:DD$13,DD$28:DD$31)+AY211*SUMPRODUCT(DD$14:DD$23,DD$32:DD$41))*'Projeções - Receitas'!W$23+(AN211*DD$11*'Projeções - Receitas'!W$25)</f>
        <v>65328766652.609756</v>
      </c>
      <c r="BK211" s="356">
        <f>(AO211*SUMPRODUCT(DE$10:DE$13,DE$28:DE$31)+AZ211*SUMPRODUCT(DE$14:DE$23,DE$32:DE$41))*'Projeções - Receitas'!X$23+(AO211*DE$11*'Projeções - Receitas'!X$25)</f>
        <v>72187030699.489441</v>
      </c>
      <c r="BL211" s="356">
        <f>(AP211*SUMPRODUCT(DF$10:DF$13,DF$28:DF$31)+BA211*SUMPRODUCT(DF$14:DF$23,DF$32:DF$41))*'Projeções - Receitas'!Y$23+(AP211*DF$11*'Projeções - Receitas'!Y$25)</f>
        <v>79750543877.822693</v>
      </c>
      <c r="BM211" s="356">
        <f>(AQ211*SUMPRODUCT(DG$10:DG$13,DG$28:DG$31)+BB211*SUMPRODUCT(DG$14:DG$23,DG$32:DG$41))*'Projeções - Receitas'!Z$23+(AQ211*DG$11*'Projeções - Receitas'!Z$25)</f>
        <v>88096572474.425934</v>
      </c>
      <c r="BN211" s="356">
        <f>(AR211*SUMPRODUCT(DH$10:DH$13,DH$28:DH$31)+BC211*SUMPRODUCT(DH$14:DH$23,DH$32:DH$41))*'Projeções - Receitas'!AA$23+(AR211*DH$11*'Projeções - Receitas'!AA$25)</f>
        <v>97302291673.871643</v>
      </c>
      <c r="BO211" s="356">
        <f>(AS211*SUMPRODUCT(DI$10:DI$13,DI$28:DI$31)+BD211*SUMPRODUCT(DI$14:DI$23,DI$32:DI$41))*'Projeções - Receitas'!AB$23+(AS211*DI$11*'Projeções - Receitas'!AB$25)</f>
        <v>107453036157.61124</v>
      </c>
      <c r="BP211" s="356">
        <f>(AT211*SUMPRODUCT(DJ$10:DJ$13,DJ$28:DJ$31)+BE211*SUMPRODUCT(DJ$14:DJ$23,DJ$32:DJ$41))*'Projeções - Receitas'!AC$23+(AT211*DJ$11*'Projeções - Receitas'!AC$25)</f>
        <v>118645143008.63239</v>
      </c>
      <c r="BQ211" s="356">
        <f>(AU211*SUMPRODUCT(DK$10:DK$13,DK$28:DK$31)+BF211*SUMPRODUCT(DK$14:DK$23,DK$32:DK$41))*'Projeções - Receitas'!AD$23+(AU211*DK$11*'Projeções - Receitas'!AD$25)</f>
        <v>153402278561.95865</v>
      </c>
      <c r="BR211" s="357">
        <f>((BG211+'DRE + DCF'!T$12)*(1+'DRE + DCF'!T$15)+'DRE + DCF'!T$18)*(1+'DRE + DCF'!T$25)*'DRE + DCF'!T$33</f>
        <v>36981305611.52787</v>
      </c>
      <c r="BS211" s="357">
        <f>((BH211+'DRE + DCF'!U$12)*(1+'DRE + DCF'!U$15)+'DRE + DCF'!U$18)*(1+'DRE + DCF'!U$25)*'DRE + DCF'!U$33</f>
        <v>28243078561.264618</v>
      </c>
      <c r="BT211" s="357">
        <f>((BI211+'DRE + DCF'!V$12)*(1+'DRE + DCF'!V$15)+'DRE + DCF'!V$18)*(1+'DRE + DCF'!V$25)*'DRE + DCF'!V$33</f>
        <v>31338710771.493931</v>
      </c>
      <c r="BU211" s="357">
        <f>((BJ211+'DRE + DCF'!W$12)*(1+'DRE + DCF'!W$15)+'DRE + DCF'!W$18)*(1+'DRE + DCF'!W$25)*'DRE + DCF'!W$33</f>
        <v>34699225081.780548</v>
      </c>
      <c r="BV211" s="357">
        <f>((BK211+'DRE + DCF'!X$12)*(1+'DRE + DCF'!X$15)+'DRE + DCF'!X$18)*(1+'DRE + DCF'!X$25)*'DRE + DCF'!X$33</f>
        <v>38374169942.446594</v>
      </c>
      <c r="BW211" s="357">
        <f>((BL211+'DRE + DCF'!Y$12)*(1+'DRE + DCF'!Y$15)+'DRE + DCF'!Y$18)*(1+'DRE + DCF'!Y$25)*'DRE + DCF'!Y$33</f>
        <v>42414838093.360954</v>
      </c>
      <c r="BX211" s="357">
        <f>((BM211+'DRE + DCF'!Z$12)*(1+'DRE + DCF'!Z$15)+'DRE + DCF'!Z$18)*(1+'DRE + DCF'!Z$25)*'DRE + DCF'!Z$33</f>
        <v>46870384134.498871</v>
      </c>
      <c r="BY211" s="357">
        <f>((BN211+'DRE + DCF'!AA$12)*(1+'DRE + DCF'!AA$15)+'DRE + DCF'!AA$18)*(1+'DRE + DCF'!AA$25)*'DRE + DCF'!AA$33</f>
        <v>51786211083.9245</v>
      </c>
      <c r="BZ211" s="357">
        <f>((BO211+'DRE + DCF'!AB$12)*(1+'DRE + DCF'!AB$15)+'DRE + DCF'!AB$18)*(1+'DRE + DCF'!AB$25)*'DRE + DCF'!AB$33</f>
        <v>57211789126.287903</v>
      </c>
      <c r="CA211" s="357">
        <f>((BP211+'DRE + DCF'!AC$12)*(1+'DRE + DCF'!AC$15)+'DRE + DCF'!AC$18)*(1+'DRE + DCF'!AC$25)*'DRE + DCF'!AC$33</f>
        <v>63203504126.271904</v>
      </c>
      <c r="CB211" s="357">
        <f>((BQ211+'DRE + DCF'!AD$12)*(1+'DRE + DCF'!AD$15)+'DRE + DCF'!AD$18)*(1+'DRE + DCF'!AD$25)*'DRE + DCF'!AD$33</f>
        <v>81551833533.332779</v>
      </c>
      <c r="CC211" s="357">
        <f>BR211*(1-DA$47)+('DRE + DCF'!N$53*10^6)</f>
        <v>201186591838.4704</v>
      </c>
      <c r="CD211" s="357">
        <f>BS211*(1-DB$47)+('DRE + DCF'!T$53*10^6)</f>
        <v>202275787695.07172</v>
      </c>
      <c r="CE211" s="357">
        <f>BT211*(1-DC$47)+('DRE + DCF'!U$53*10^6)</f>
        <v>221431562908.81561</v>
      </c>
      <c r="CF211" s="357">
        <f>BU211*(1-DD$47)+('DRE + DCF'!V$53*10^6)</f>
        <v>242640743662.80762</v>
      </c>
      <c r="CG211" s="357">
        <f>BV211*(1-DE$47)+('DRE + DCF'!W$53*10^6)</f>
        <v>266095504535.40988</v>
      </c>
      <c r="CH211" s="357">
        <f>BW211*(1-DF$47)+('DRE + DCF'!X$53*10^6)</f>
        <v>292019294159.34277</v>
      </c>
      <c r="CI211" s="357">
        <f>BX211*(1-DG$47)+('DRE + DCF'!Y$53*10^6)</f>
        <v>320665570700.2655</v>
      </c>
      <c r="CJ211" s="357">
        <f>BY211*(1-DH$47)+('DRE + DCF'!Z$53*10^6)</f>
        <v>352315525419.6507</v>
      </c>
      <c r="CK211" s="357">
        <f>BZ211*(1-DI$47)+('DRE + DCF'!AA$53*10^6)</f>
        <v>387280520060.98755</v>
      </c>
      <c r="CL211" s="357">
        <f>CA211*(1-DJ$47)+('DRE + DCF'!AB$53*10^6)</f>
        <v>425906287377.17688</v>
      </c>
      <c r="CM211" s="357">
        <f>CB211*(1-DK$47)+('DRE + DCF'!AC$53*10^6)</f>
        <v>475613455490.67261</v>
      </c>
      <c r="CN211" s="357">
        <f t="shared" si="196"/>
        <v>1180183448332.1191</v>
      </c>
      <c r="CO211" s="357">
        <f t="shared" si="197"/>
        <v>1253384187299.2488</v>
      </c>
      <c r="CP211" s="357">
        <f t="shared" si="198"/>
        <v>1196316754350.9771</v>
      </c>
      <c r="CQ211" s="357">
        <f t="shared" si="199"/>
        <v>1339874764873.0945</v>
      </c>
      <c r="CR211" s="357">
        <f t="shared" si="200"/>
        <v>1500659736657.866</v>
      </c>
      <c r="CS211" s="357">
        <f t="shared" si="201"/>
        <v>1680738905056.8101</v>
      </c>
      <c r="CT211" s="357">
        <f t="shared" si="202"/>
        <v>1882427573663.6274</v>
      </c>
      <c r="CU211" s="357">
        <f t="shared" si="203"/>
        <v>2108318882503.2629</v>
      </c>
      <c r="CV211" s="357">
        <f t="shared" si="204"/>
        <v>2361317148403.6548</v>
      </c>
      <c r="CW211" s="357">
        <f t="shared" si="205"/>
        <v>2644675206212.0938</v>
      </c>
      <c r="CX211" s="358">
        <f t="shared" si="206"/>
        <v>2962036230957.5454</v>
      </c>
    </row>
    <row r="212" spans="4:102" ht="30" customHeight="1" x14ac:dyDescent="0.25">
      <c r="D212" s="355">
        <f t="shared" si="164"/>
        <v>1.3215184468311575E-2</v>
      </c>
      <c r="E212" s="64">
        <f t="shared" si="165"/>
        <v>4.1299355982175046E-3</v>
      </c>
      <c r="F212" s="64">
        <f t="shared" si="166"/>
        <v>2.7830991022098711E-2</v>
      </c>
      <c r="G212" s="64">
        <f t="shared" si="167"/>
        <v>2.3830375418465471E-2</v>
      </c>
      <c r="H212" s="64">
        <f t="shared" si="168"/>
        <v>2.00588803193745E-2</v>
      </c>
      <c r="I212" s="64">
        <f t="shared" si="169"/>
        <v>1.6485965470719677E-2</v>
      </c>
      <c r="J212" s="64">
        <f t="shared" si="170"/>
        <v>1.3089632795137363E-2</v>
      </c>
      <c r="K212" s="64">
        <f t="shared" si="171"/>
        <v>9.8514827352831347E-3</v>
      </c>
      <c r="L212" s="64">
        <f t="shared" si="172"/>
        <v>6.7558308267792744E-3</v>
      </c>
      <c r="M212" s="64">
        <f t="shared" si="173"/>
        <v>3.7896328424795456E-3</v>
      </c>
      <c r="N212" s="64">
        <f t="shared" si="174"/>
        <v>3.3176145676772628E-3</v>
      </c>
      <c r="O212" s="64">
        <f t="shared" si="163"/>
        <v>0.10050000000000008</v>
      </c>
      <c r="P212" s="64">
        <f t="shared" si="163"/>
        <v>0.10050000000000008</v>
      </c>
      <c r="Q212" s="64">
        <f t="shared" si="154"/>
        <v>0.10050000000000008</v>
      </c>
      <c r="R212" s="64">
        <f t="shared" si="155"/>
        <v>0.10050000000000008</v>
      </c>
      <c r="S212" s="64">
        <f t="shared" si="156"/>
        <v>0.10050000000000008</v>
      </c>
      <c r="T212" s="64">
        <f t="shared" si="157"/>
        <v>0.10050000000000008</v>
      </c>
      <c r="U212" s="64">
        <f t="shared" si="158"/>
        <v>0.10050000000000008</v>
      </c>
      <c r="V212" s="64">
        <f t="shared" si="159"/>
        <v>0.10050000000000008</v>
      </c>
      <c r="W212" s="64">
        <f t="shared" si="160"/>
        <v>0.10050000000000008</v>
      </c>
      <c r="X212" s="64">
        <f t="shared" si="161"/>
        <v>0.10050000000000008</v>
      </c>
      <c r="Y212" s="64">
        <f t="shared" si="162"/>
        <v>0.10050000000000008</v>
      </c>
      <c r="Z212" s="64">
        <f t="shared" si="175"/>
        <v>0.17040266271011884</v>
      </c>
      <c r="AA212" s="64">
        <f t="shared" si="207"/>
        <v>0.16131741384002476</v>
      </c>
      <c r="AB212" s="64">
        <f t="shared" si="176"/>
        <v>0.18501846926390597</v>
      </c>
      <c r="AC212" s="64">
        <f t="shared" si="177"/>
        <v>0.18101785366027273</v>
      </c>
      <c r="AD212" s="64">
        <f t="shared" si="178"/>
        <v>0.17724635856118176</v>
      </c>
      <c r="AE212" s="64">
        <f t="shared" si="179"/>
        <v>0.17367344371252694</v>
      </c>
      <c r="AF212" s="64">
        <f t="shared" si="180"/>
        <v>0.17027711103694462</v>
      </c>
      <c r="AG212" s="64">
        <f t="shared" si="181"/>
        <v>0.16703896097709039</v>
      </c>
      <c r="AH212" s="64">
        <f t="shared" si="182"/>
        <v>0.16394330906858653</v>
      </c>
      <c r="AI212" s="64">
        <f t="shared" si="183"/>
        <v>0.16097711108428681</v>
      </c>
      <c r="AJ212" s="64">
        <f t="shared" si="184"/>
        <v>0.16050509280948452</v>
      </c>
      <c r="AK212" s="356">
        <f>(1+O212)*'Projeções - Receitas'!N$34</f>
        <v>2028422145358.978</v>
      </c>
      <c r="AL212" s="356">
        <f>(1+P212)*'Projeções - Receitas'!T$34</f>
        <v>2137250954810.4712</v>
      </c>
      <c r="AM212" s="356">
        <f>(1+Q212)*'Projeções - Receitas'!U$34</f>
        <v>2393721069387.7275</v>
      </c>
      <c r="AN212" s="356">
        <f>(1+R212)*'Projeções - Receitas'!V$34</f>
        <v>2680967597714.2554</v>
      </c>
      <c r="AO212" s="356">
        <f>(1+S212)*'Projeções - Receitas'!W$34</f>
        <v>3002683709439.9663</v>
      </c>
      <c r="AP212" s="356">
        <f>(1+T212)*'Projeções - Receitas'!X$34</f>
        <v>3363005754572.7622</v>
      </c>
      <c r="AQ212" s="356">
        <f>(1+U212)*'Projeções - Receitas'!Y$34</f>
        <v>3766566445121.4941</v>
      </c>
      <c r="AR212" s="356">
        <f>(1+V212)*'Projeções - Receitas'!Z$34</f>
        <v>4218554418536.0742</v>
      </c>
      <c r="AS212" s="356">
        <f>(1+W212)*'Projeções - Receitas'!AA$34</f>
        <v>4724780948760.4033</v>
      </c>
      <c r="AT212" s="356">
        <f>(1+X212)*'Projeções - Receitas'!AB$34</f>
        <v>5291754662611.6523</v>
      </c>
      <c r="AU212" s="356">
        <f>(1+Y212)*'Projeções - Receitas'!AC$34</f>
        <v>5926765222125.0518</v>
      </c>
      <c r="AV212" s="357">
        <f t="shared" si="185"/>
        <v>1780246627243.9736</v>
      </c>
      <c r="AW212" s="357">
        <f t="shared" si="186"/>
        <v>1875760335480.8311</v>
      </c>
      <c r="AX212" s="357">
        <f t="shared" si="187"/>
        <v>2100851575738.5305</v>
      </c>
      <c r="AY212" s="357">
        <f t="shared" si="188"/>
        <v>2352953764827.1548</v>
      </c>
      <c r="AZ212" s="357">
        <f t="shared" si="189"/>
        <v>2635308216606.4136</v>
      </c>
      <c r="BA212" s="357">
        <f t="shared" si="190"/>
        <v>2951545202599.1831</v>
      </c>
      <c r="BB212" s="357">
        <f t="shared" si="191"/>
        <v>3305730626911.0854</v>
      </c>
      <c r="BC212" s="357">
        <f t="shared" si="192"/>
        <v>3702418302140.4165</v>
      </c>
      <c r="BD212" s="357">
        <f t="shared" si="193"/>
        <v>4146708498397.2666</v>
      </c>
      <c r="BE212" s="357">
        <f t="shared" si="194"/>
        <v>4644313518204.9385</v>
      </c>
      <c r="BF212" s="357">
        <f t="shared" si="195"/>
        <v>5201631140389.5322</v>
      </c>
      <c r="BG212" s="356">
        <f>(AK212*SUMPRODUCT(DA$10:DA$13,DA$28:DA$31)+AV212*SUMPRODUCT(DA$14:DA$23,DA$32:DA$41))*'Projeções - Receitas'!T$23+(AK212*DA$11*'Projeções - Receitas'!T$25)</f>
        <v>66299454581.342773</v>
      </c>
      <c r="BH212" s="356">
        <f>(AL212*SUMPRODUCT(DB$10:DB$13,DB$28:DB$31)+AW212*SUMPRODUCT(DB$14:DB$23,DB$32:DB$41))*'Projeções - Receitas'!U$23+(AL212*DB$11*'Projeções - Receitas'!U$25)</f>
        <v>53432288749.999557</v>
      </c>
      <c r="BI212" s="356">
        <f>(AM212*SUMPRODUCT(DC$10:DC$13,DC$28:DC$31)+AX212*SUMPRODUCT(DC$14:DC$23,DC$32:DC$41))*'Projeções - Receitas'!V$23+(AM212*DC$11*'Projeções - Receitas'!V$25)</f>
        <v>59121832533.319481</v>
      </c>
      <c r="BJ212" s="356">
        <f>(AN212*SUMPRODUCT(DD$10:DD$13,DD$28:DD$31)+AY212*SUMPRODUCT(DD$14:DD$23,DD$32:DD$41))*'Projeções - Receitas'!W$23+(AN212*DD$11*'Projeções - Receitas'!W$25)</f>
        <v>65358461546.542809</v>
      </c>
      <c r="BK212" s="356">
        <f>(AO212*SUMPRODUCT(DE$10:DE$13,DE$28:DE$31)+AZ212*SUMPRODUCT(DE$14:DE$23,DE$32:DE$41))*'Projeções - Receitas'!X$23+(AO212*DE$11*'Projeções - Receitas'!X$25)</f>
        <v>72219842986.171021</v>
      </c>
      <c r="BL212" s="356">
        <f>(AP212*SUMPRODUCT(DF$10:DF$13,DF$28:DF$31)+BA212*SUMPRODUCT(DF$14:DF$23,DF$32:DF$41))*'Projeções - Receitas'!Y$23+(AP212*DF$11*'Projeções - Receitas'!Y$25)</f>
        <v>79786794125.039825</v>
      </c>
      <c r="BM212" s="356">
        <f>(AQ212*SUMPRODUCT(DG$10:DG$13,DG$28:DG$31)+BB212*SUMPRODUCT(DG$14:DG$23,DG$32:DG$41))*'Projeções - Receitas'!Z$23+(AQ212*DG$11*'Projeções - Receitas'!Z$25)</f>
        <v>88136616371.005157</v>
      </c>
      <c r="BN212" s="356">
        <f>(AR212*SUMPRODUCT(DH$10:DH$13,DH$28:DH$31)+BC212*SUMPRODUCT(DH$14:DH$23,DH$32:DH$41))*'Projeções - Receitas'!AA$23+(AR212*DH$11*'Projeções - Receitas'!AA$25)</f>
        <v>97346519988.268814</v>
      </c>
      <c r="BO212" s="356">
        <f>(AS212*SUMPRODUCT(DI$10:DI$13,DI$28:DI$31)+BD212*SUMPRODUCT(DI$14:DI$23,DI$32:DI$41))*'Projeções - Receitas'!AB$23+(AS212*DI$11*'Projeções - Receitas'!AB$25)</f>
        <v>107501878446.77376</v>
      </c>
      <c r="BP212" s="356">
        <f>(AT212*SUMPRODUCT(DJ$10:DJ$13,DJ$28:DJ$31)+BE212*SUMPRODUCT(DJ$14:DJ$23,DJ$32:DJ$41))*'Projeções - Receitas'!AC$23+(AT212*DJ$11*'Projeções - Receitas'!AC$25)</f>
        <v>118699072619.09082</v>
      </c>
      <c r="BQ212" s="356">
        <f>(AU212*SUMPRODUCT(DK$10:DK$13,DK$28:DK$31)+BF212*SUMPRODUCT(DK$14:DK$23,DK$32:DK$41))*'Projeções - Receitas'!AD$23+(AU212*DK$11*'Projeções - Receitas'!AD$25)</f>
        <v>153472006870.39597</v>
      </c>
      <c r="BR212" s="357">
        <f>((BG212+'DRE + DCF'!T$12)*(1+'DRE + DCF'!T$15)+'DRE + DCF'!T$18)*(1+'DRE + DCF'!T$25)*'DRE + DCF'!T$33</f>
        <v>36999752247.431419</v>
      </c>
      <c r="BS212" s="357">
        <f>((BH212+'DRE + DCF'!U$12)*(1+'DRE + DCF'!U$15)+'DRE + DCF'!U$18)*(1+'DRE + DCF'!U$25)*'DRE + DCF'!U$33</f>
        <v>28257768092.549908</v>
      </c>
      <c r="BT212" s="357">
        <f>((BI212+'DRE + DCF'!V$12)*(1+'DRE + DCF'!V$15)+'DRE + DCF'!V$18)*(1+'DRE + DCF'!V$25)*'DRE + DCF'!V$33</f>
        <v>31354946009.199066</v>
      </c>
      <c r="BU212" s="357">
        <f>((BJ212+'DRE + DCF'!W$12)*(1+'DRE + DCF'!W$15)+'DRE + DCF'!W$18)*(1+'DRE + DCF'!W$25)*'DRE + DCF'!W$33</f>
        <v>34717152536.244492</v>
      </c>
      <c r="BV212" s="357">
        <f>((BK212+'DRE + DCF'!X$12)*(1+'DRE + DCF'!X$15)+'DRE + DCF'!X$18)*(1+'DRE + DCF'!X$25)*'DRE + DCF'!X$33</f>
        <v>38393956891.109772</v>
      </c>
      <c r="BW212" s="357">
        <f>((BL212+'DRE + DCF'!Y$12)*(1+'DRE + DCF'!Y$15)+'DRE + DCF'!Y$18)*(1+'DRE + DCF'!Y$25)*'DRE + DCF'!Y$33</f>
        <v>42436673345.870232</v>
      </c>
      <c r="BX212" s="357">
        <f>((BM212+'DRE + DCF'!Z$12)*(1+'DRE + DCF'!Z$15)+'DRE + DCF'!Z$18)*(1+'DRE + DCF'!Z$25)*'DRE + DCF'!Z$33</f>
        <v>46894476970.708443</v>
      </c>
      <c r="BY212" s="357">
        <f>((BN212+'DRE + DCF'!AA$12)*(1+'DRE + DCF'!AA$15)+'DRE + DCF'!AA$18)*(1+'DRE + DCF'!AA$25)*'DRE + DCF'!AA$33</f>
        <v>51812791132.489639</v>
      </c>
      <c r="BZ212" s="357">
        <f>((BO212+'DRE + DCF'!AB$12)*(1+'DRE + DCF'!AB$15)+'DRE + DCF'!AB$18)*(1+'DRE + DCF'!AB$25)*'DRE + DCF'!AB$33</f>
        <v>57241108494.638985</v>
      </c>
      <c r="CA212" s="357">
        <f>((BP212+'DRE + DCF'!AC$12)*(1+'DRE + DCF'!AC$15)+'DRE + DCF'!AC$18)*(1+'DRE + DCF'!AC$25)*'DRE + DCF'!AC$33</f>
        <v>63235840292.667557</v>
      </c>
      <c r="CB212" s="357">
        <f>((BQ212+'DRE + DCF'!AD$12)*(1+'DRE + DCF'!AD$15)+'DRE + DCF'!AD$18)*(1+'DRE + DCF'!AD$25)*'DRE + DCF'!AD$33</f>
        <v>81592742746.550537</v>
      </c>
      <c r="CC212" s="357">
        <f>BR212*(1-DA$47)+('DRE + DCF'!N$53*10^6)</f>
        <v>201197814083.14948</v>
      </c>
      <c r="CD212" s="357">
        <f>BS212*(1-DB$47)+('DRE + DCF'!T$53*10^6)</f>
        <v>202284601413.8429</v>
      </c>
      <c r="CE212" s="357">
        <f>BT212*(1-DC$47)+('DRE + DCF'!U$53*10^6)</f>
        <v>221441304051.43869</v>
      </c>
      <c r="CF212" s="357">
        <f>BU212*(1-DD$47)+('DRE + DCF'!V$53*10^6)</f>
        <v>242651500135.48599</v>
      </c>
      <c r="CG212" s="357">
        <f>BV212*(1-DE$47)+('DRE + DCF'!W$53*10^6)</f>
        <v>266107376704.60779</v>
      </c>
      <c r="CH212" s="357">
        <f>BW212*(1-DF$47)+('DRE + DCF'!X$53*10^6)</f>
        <v>292032395310.84839</v>
      </c>
      <c r="CI212" s="357">
        <f>BX212*(1-DG$47)+('DRE + DCF'!Y$53*10^6)</f>
        <v>320680026401.99121</v>
      </c>
      <c r="CJ212" s="357">
        <f>BY212*(1-DH$47)+('DRE + DCF'!Z$53*10^6)</f>
        <v>352331473448.78979</v>
      </c>
      <c r="CK212" s="357">
        <f>BZ212*(1-DI$47)+('DRE + DCF'!AA$53*10^6)</f>
        <v>387298111681.99817</v>
      </c>
      <c r="CL212" s="357">
        <f>CA212*(1-DJ$47)+('DRE + DCF'!AB$53*10^6)</f>
        <v>425925689077.01428</v>
      </c>
      <c r="CM212" s="357">
        <f>CB212*(1-DK$47)+('DRE + DCF'!AC$53*10^6)</f>
        <v>475638001018.60327</v>
      </c>
      <c r="CN212" s="357">
        <f t="shared" si="196"/>
        <v>1180719895354.0881</v>
      </c>
      <c r="CO212" s="357">
        <f t="shared" si="197"/>
        <v>1253953907384.3848</v>
      </c>
      <c r="CP212" s="357">
        <f t="shared" si="198"/>
        <v>1196860534693.8638</v>
      </c>
      <c r="CQ212" s="357">
        <f t="shared" si="199"/>
        <v>1340483798857.1277</v>
      </c>
      <c r="CR212" s="357">
        <f t="shared" si="200"/>
        <v>1501341854719.9832</v>
      </c>
      <c r="CS212" s="357">
        <f t="shared" si="201"/>
        <v>1681502877286.3811</v>
      </c>
      <c r="CT212" s="357">
        <f t="shared" si="202"/>
        <v>1883283222560.7471</v>
      </c>
      <c r="CU212" s="357">
        <f t="shared" si="203"/>
        <v>2109277209268.0371</v>
      </c>
      <c r="CV212" s="357">
        <f t="shared" si="204"/>
        <v>2362390474380.2017</v>
      </c>
      <c r="CW212" s="357">
        <f t="shared" si="205"/>
        <v>2645877331305.8262</v>
      </c>
      <c r="CX212" s="358">
        <f t="shared" si="206"/>
        <v>2963382611062.5259</v>
      </c>
    </row>
    <row r="213" spans="4:102" ht="30" customHeight="1" x14ac:dyDescent="0.25">
      <c r="D213" s="355">
        <f t="shared" si="164"/>
        <v>1.3147299324849676E-2</v>
      </c>
      <c r="E213" s="64">
        <f t="shared" si="165"/>
        <v>4.0637016508001667E-3</v>
      </c>
      <c r="F213" s="64">
        <f t="shared" si="166"/>
        <v>2.7755103318260893E-2</v>
      </c>
      <c r="G213" s="64">
        <f t="shared" si="167"/>
        <v>2.3756189985897957E-2</v>
      </c>
      <c r="H213" s="64">
        <f t="shared" si="168"/>
        <v>1.9986291082853075E-2</v>
      </c>
      <c r="I213" s="64">
        <f t="shared" si="169"/>
        <v>1.64148824932841E-2</v>
      </c>
      <c r="J213" s="64">
        <f t="shared" si="170"/>
        <v>1.3019976719077453E-2</v>
      </c>
      <c r="K213" s="64">
        <f t="shared" si="171"/>
        <v>9.7831823605314949E-3</v>
      </c>
      <c r="L213" s="64">
        <f t="shared" si="172"/>
        <v>6.6888219767728685E-3</v>
      </c>
      <c r="M213" s="64">
        <f t="shared" si="173"/>
        <v>3.7238573613194437E-3</v>
      </c>
      <c r="N213" s="64">
        <f t="shared" si="174"/>
        <v>3.2530031524865832E-3</v>
      </c>
      <c r="O213" s="64">
        <f t="shared" si="163"/>
        <v>0.10100000000000008</v>
      </c>
      <c r="P213" s="64">
        <f t="shared" si="163"/>
        <v>0.10100000000000008</v>
      </c>
      <c r="Q213" s="64">
        <f t="shared" si="154"/>
        <v>0.10100000000000008</v>
      </c>
      <c r="R213" s="64">
        <f t="shared" si="155"/>
        <v>0.10100000000000008</v>
      </c>
      <c r="S213" s="64">
        <f t="shared" si="156"/>
        <v>0.10100000000000008</v>
      </c>
      <c r="T213" s="64">
        <f t="shared" si="157"/>
        <v>0.10100000000000008</v>
      </c>
      <c r="U213" s="64">
        <f t="shared" si="158"/>
        <v>0.10100000000000008</v>
      </c>
      <c r="V213" s="64">
        <f t="shared" si="159"/>
        <v>0.10100000000000008</v>
      </c>
      <c r="W213" s="64">
        <f t="shared" si="160"/>
        <v>0.10100000000000008</v>
      </c>
      <c r="X213" s="64">
        <f t="shared" si="161"/>
        <v>0.10100000000000008</v>
      </c>
      <c r="Y213" s="64">
        <f t="shared" si="162"/>
        <v>0.10100000000000008</v>
      </c>
      <c r="Z213" s="64">
        <f t="shared" si="175"/>
        <v>0.17033477756665694</v>
      </c>
      <c r="AA213" s="64">
        <f t="shared" si="207"/>
        <v>0.16125117989260743</v>
      </c>
      <c r="AB213" s="64">
        <f t="shared" si="176"/>
        <v>0.18494258156006815</v>
      </c>
      <c r="AC213" s="64">
        <f t="shared" si="177"/>
        <v>0.18094366822770522</v>
      </c>
      <c r="AD213" s="64">
        <f t="shared" si="178"/>
        <v>0.17717376932466034</v>
      </c>
      <c r="AE213" s="64">
        <f t="shared" si="179"/>
        <v>0.17360236073509136</v>
      </c>
      <c r="AF213" s="64">
        <f t="shared" si="180"/>
        <v>0.17020745496088471</v>
      </c>
      <c r="AG213" s="64">
        <f t="shared" si="181"/>
        <v>0.16697066060233876</v>
      </c>
      <c r="AH213" s="64">
        <f t="shared" si="182"/>
        <v>0.16387630021858013</v>
      </c>
      <c r="AI213" s="64">
        <f t="shared" si="183"/>
        <v>0.1609113356031267</v>
      </c>
      <c r="AJ213" s="64">
        <f t="shared" si="184"/>
        <v>0.16044048139429384</v>
      </c>
      <c r="AK213" s="356">
        <f>(1+O213)*'Projeções - Receitas'!N$34</f>
        <v>2029343736519.9771</v>
      </c>
      <c r="AL213" s="356">
        <f>(1+P213)*'Projeções - Receitas'!T$34</f>
        <v>2138221991137.0547</v>
      </c>
      <c r="AM213" s="356">
        <f>(1+Q213)*'Projeções - Receitas'!U$34</f>
        <v>2394808630073.5015</v>
      </c>
      <c r="AN213" s="356">
        <f>(1+R213)*'Projeções - Receitas'!V$34</f>
        <v>2682185665682.3218</v>
      </c>
      <c r="AO213" s="356">
        <f>(1+S213)*'Projeções - Receitas'!W$34</f>
        <v>3004047945564.2007</v>
      </c>
      <c r="AP213" s="356">
        <f>(1+T213)*'Projeções - Receitas'!X$34</f>
        <v>3364533699031.9048</v>
      </c>
      <c r="AQ213" s="356">
        <f>(1+U213)*'Projeções - Receitas'!Y$34</f>
        <v>3768277742915.7339</v>
      </c>
      <c r="AR213" s="356">
        <f>(1+V213)*'Projeções - Receitas'!Z$34</f>
        <v>4220471072065.6221</v>
      </c>
      <c r="AS213" s="356">
        <f>(1+W213)*'Projeções - Receitas'!AA$34</f>
        <v>4726927600713.4971</v>
      </c>
      <c r="AT213" s="356">
        <f>(1+X213)*'Projeções - Receitas'!AB$34</f>
        <v>5294158912799.1182</v>
      </c>
      <c r="AU213" s="356">
        <f>(1+Y213)*'Projeções - Receitas'!AC$34</f>
        <v>5929457982335.0137</v>
      </c>
      <c r="AV213" s="357">
        <f t="shared" si="185"/>
        <v>1781055462603.9209</v>
      </c>
      <c r="AW213" s="357">
        <f t="shared" si="186"/>
        <v>1876612566437.4329</v>
      </c>
      <c r="AX213" s="357">
        <f t="shared" si="187"/>
        <v>2101806074409.9248</v>
      </c>
      <c r="AY213" s="357">
        <f t="shared" si="188"/>
        <v>2354022803339.1162</v>
      </c>
      <c r="AZ213" s="357">
        <f t="shared" si="189"/>
        <v>2636505539739.8101</v>
      </c>
      <c r="BA213" s="357">
        <f t="shared" si="190"/>
        <v>2952886204508.5874</v>
      </c>
      <c r="BB213" s="357">
        <f t="shared" si="191"/>
        <v>3307232549049.6182</v>
      </c>
      <c r="BC213" s="357">
        <f t="shared" si="192"/>
        <v>3704100454935.5728</v>
      </c>
      <c r="BD213" s="357">
        <f t="shared" si="193"/>
        <v>4148592509527.8418</v>
      </c>
      <c r="BE213" s="357">
        <f t="shared" si="194"/>
        <v>4646423610671.1836</v>
      </c>
      <c r="BF213" s="357">
        <f t="shared" si="195"/>
        <v>5203994443951.7275</v>
      </c>
      <c r="BG213" s="356">
        <f>(AK213*SUMPRODUCT(DA$10:DA$13,DA$28:DA$31)+AV213*SUMPRODUCT(DA$14:DA$23,DA$32:DA$41))*'Projeções - Receitas'!T$23+(AK213*DA$11*'Projeções - Receitas'!T$25)</f>
        <v>66329577005.050743</v>
      </c>
      <c r="BH213" s="356">
        <f>(AL213*SUMPRODUCT(DB$10:DB$13,DB$28:DB$31)+AW213*SUMPRODUCT(DB$14:DB$23,DB$32:DB$41))*'Projeções - Receitas'!U$23+(AL213*DB$11*'Projeções - Receitas'!U$25)</f>
        <v>53456565119.263542</v>
      </c>
      <c r="BI213" s="356">
        <f>(AM213*SUMPRODUCT(DC$10:DC$13,DC$28:DC$31)+AX213*SUMPRODUCT(DC$14:DC$23,DC$32:DC$41))*'Projeções - Receitas'!V$23+(AM213*DC$11*'Projeções - Receitas'!V$25)</f>
        <v>59148693883.857124</v>
      </c>
      <c r="BJ213" s="356">
        <f>(AN213*SUMPRODUCT(DD$10:DD$13,DD$28:DD$31)+AY213*SUMPRODUCT(DD$14:DD$23,DD$32:DD$41))*'Projeções - Receitas'!W$23+(AN213*DD$11*'Projeções - Receitas'!W$25)</f>
        <v>65388156440.475769</v>
      </c>
      <c r="BK213" s="356">
        <f>(AO213*SUMPRODUCT(DE$10:DE$13,DE$28:DE$31)+AZ213*SUMPRODUCT(DE$14:DE$23,DE$32:DE$41))*'Projeções - Receitas'!X$23+(AO213*DE$11*'Projeções - Receitas'!X$25)</f>
        <v>72252655272.852646</v>
      </c>
      <c r="BL213" s="356">
        <f>(AP213*SUMPRODUCT(DF$10:DF$13,DF$28:DF$31)+BA213*SUMPRODUCT(DF$14:DF$23,DF$32:DF$41))*'Projeções - Receitas'!Y$23+(AP213*DF$11*'Projeções - Receitas'!Y$25)</f>
        <v>79823044372.25708</v>
      </c>
      <c r="BM213" s="356">
        <f>(AQ213*SUMPRODUCT(DG$10:DG$13,DG$28:DG$31)+BB213*SUMPRODUCT(DG$14:DG$23,DG$32:DG$41))*'Projeções - Receitas'!Z$23+(AQ213*DG$11*'Projeções - Receitas'!Z$25)</f>
        <v>88176660267.584564</v>
      </c>
      <c r="BN213" s="356">
        <f>(AR213*SUMPRODUCT(DH$10:DH$13,DH$28:DH$31)+BC213*SUMPRODUCT(DH$14:DH$23,DH$32:DH$41))*'Projeções - Receitas'!AA$23+(AR213*DH$11*'Projeções - Receitas'!AA$25)</f>
        <v>97390748302.666061</v>
      </c>
      <c r="BO213" s="356">
        <f>(AS213*SUMPRODUCT(DI$10:DI$13,DI$28:DI$31)+BD213*SUMPRODUCT(DI$14:DI$23,DI$32:DI$41))*'Projeções - Receitas'!AB$23+(AS213*DI$11*'Projeções - Receitas'!AB$25)</f>
        <v>107550720735.93636</v>
      </c>
      <c r="BP213" s="356">
        <f>(AT213*SUMPRODUCT(DJ$10:DJ$13,DJ$28:DJ$31)+BE213*SUMPRODUCT(DJ$14:DJ$23,DJ$32:DJ$41))*'Projeções - Receitas'!AC$23+(AT213*DJ$11*'Projeções - Receitas'!AC$25)</f>
        <v>118753002229.5493</v>
      </c>
      <c r="BQ213" s="356">
        <f>(AU213*SUMPRODUCT(DK$10:DK$13,DK$28:DK$31)+BF213*SUMPRODUCT(DK$14:DK$23,DK$32:DK$41))*'Projeções - Receitas'!AD$23+(AU213*DK$11*'Projeções - Receitas'!AD$25)</f>
        <v>153541735178.83313</v>
      </c>
      <c r="BR213" s="357">
        <f>((BG213+'DRE + DCF'!T$12)*(1+'DRE + DCF'!T$15)+'DRE + DCF'!T$18)*(1+'DRE + DCF'!T$25)*'DRE + DCF'!T$33</f>
        <v>37018198883.334938</v>
      </c>
      <c r="BS213" s="357">
        <f>((BH213+'DRE + DCF'!U$12)*(1+'DRE + DCF'!U$15)+'DRE + DCF'!U$18)*(1+'DRE + DCF'!U$25)*'DRE + DCF'!U$33</f>
        <v>28272457623.835228</v>
      </c>
      <c r="BT213" s="357">
        <f>((BI213+'DRE + DCF'!V$12)*(1+'DRE + DCF'!V$15)+'DRE + DCF'!V$18)*(1+'DRE + DCF'!V$25)*'DRE + DCF'!V$33</f>
        <v>31371181246.904243</v>
      </c>
      <c r="BU213" s="357">
        <f>((BJ213+'DRE + DCF'!W$12)*(1+'DRE + DCF'!W$15)+'DRE + DCF'!W$18)*(1+'DRE + DCF'!W$25)*'DRE + DCF'!W$33</f>
        <v>34735079990.708405</v>
      </c>
      <c r="BV213" s="357">
        <f>((BK213+'DRE + DCF'!X$12)*(1+'DRE + DCF'!X$15)+'DRE + DCF'!X$18)*(1+'DRE + DCF'!X$25)*'DRE + DCF'!X$33</f>
        <v>38413743839.772987</v>
      </c>
      <c r="BW213" s="357">
        <f>((BL213+'DRE + DCF'!Y$12)*(1+'DRE + DCF'!Y$15)+'DRE + DCF'!Y$18)*(1+'DRE + DCF'!Y$25)*'DRE + DCF'!Y$33</f>
        <v>42458508598.37957</v>
      </c>
      <c r="BX213" s="357">
        <f>((BM213+'DRE + DCF'!Z$12)*(1+'DRE + DCF'!Z$15)+'DRE + DCF'!Z$18)*(1+'DRE + DCF'!Z$25)*'DRE + DCF'!Z$33</f>
        <v>46918569806.918129</v>
      </c>
      <c r="BY213" s="357">
        <f>((BN213+'DRE + DCF'!AA$12)*(1+'DRE + DCF'!AA$15)+'DRE + DCF'!AA$18)*(1+'DRE + DCF'!AA$25)*'DRE + DCF'!AA$33</f>
        <v>51839371181.054832</v>
      </c>
      <c r="BZ213" s="357">
        <f>((BO213+'DRE + DCF'!AB$12)*(1+'DRE + DCF'!AB$15)+'DRE + DCF'!AB$18)*(1+'DRE + DCF'!AB$25)*'DRE + DCF'!AB$33</f>
        <v>57270427862.990112</v>
      </c>
      <c r="CA213" s="357">
        <f>((BP213+'DRE + DCF'!AC$12)*(1+'DRE + DCF'!AC$15)+'DRE + DCF'!AC$18)*(1+'DRE + DCF'!AC$25)*'DRE + DCF'!AC$33</f>
        <v>63268176459.06324</v>
      </c>
      <c r="CB213" s="357">
        <f>((BQ213+'DRE + DCF'!AD$12)*(1+'DRE + DCF'!AD$15)+'DRE + DCF'!AD$18)*(1+'DRE + DCF'!AD$25)*'DRE + DCF'!AD$33</f>
        <v>81633651959.768265</v>
      </c>
      <c r="CC213" s="357">
        <f>BR213*(1-DA$47)+('DRE + DCF'!N$53*10^6)</f>
        <v>201209036327.82849</v>
      </c>
      <c r="CD213" s="357">
        <f>BS213*(1-DB$47)+('DRE + DCF'!T$53*10^6)</f>
        <v>202293415132.61411</v>
      </c>
      <c r="CE213" s="357">
        <f>BT213*(1-DC$47)+('DRE + DCF'!U$53*10^6)</f>
        <v>221451045194.0618</v>
      </c>
      <c r="CF213" s="357">
        <f>BU213*(1-DD$47)+('DRE + DCF'!V$53*10^6)</f>
        <v>242662256608.16434</v>
      </c>
      <c r="CG213" s="357">
        <f>BV213*(1-DE$47)+('DRE + DCF'!W$53*10^6)</f>
        <v>266119248873.80573</v>
      </c>
      <c r="CH213" s="357">
        <f>BW213*(1-DF$47)+('DRE + DCF'!X$53*10^6)</f>
        <v>292045496462.354</v>
      </c>
      <c r="CI213" s="357">
        <f>BX213*(1-DG$47)+('DRE + DCF'!Y$53*10^6)</f>
        <v>320694482103.71704</v>
      </c>
      <c r="CJ213" s="357">
        <f>BY213*(1-DH$47)+('DRE + DCF'!Z$53*10^6)</f>
        <v>352347421477.92889</v>
      </c>
      <c r="CK213" s="357">
        <f>BZ213*(1-DI$47)+('DRE + DCF'!AA$53*10^6)</f>
        <v>387315703303.00885</v>
      </c>
      <c r="CL213" s="357">
        <f>CA213*(1-DJ$47)+('DRE + DCF'!AB$53*10^6)</f>
        <v>425945090776.85168</v>
      </c>
      <c r="CM213" s="357">
        <f>CB213*(1-DK$47)+('DRE + DCF'!AC$53*10^6)</f>
        <v>475662546546.53394</v>
      </c>
      <c r="CN213" s="357">
        <f t="shared" si="196"/>
        <v>1181256342376.0574</v>
      </c>
      <c r="CO213" s="357">
        <f t="shared" si="197"/>
        <v>1254523627469.5208</v>
      </c>
      <c r="CP213" s="357">
        <f t="shared" si="198"/>
        <v>1197404315036.7507</v>
      </c>
      <c r="CQ213" s="357">
        <f t="shared" si="199"/>
        <v>1341092832841.1609</v>
      </c>
      <c r="CR213" s="357">
        <f t="shared" si="200"/>
        <v>1502023972782.1003</v>
      </c>
      <c r="CS213" s="357">
        <f t="shared" si="201"/>
        <v>1682266849515.9524</v>
      </c>
      <c r="CT213" s="357">
        <f t="shared" si="202"/>
        <v>1884138871457.8669</v>
      </c>
      <c r="CU213" s="357">
        <f t="shared" si="203"/>
        <v>2110235536032.811</v>
      </c>
      <c r="CV213" s="357">
        <f t="shared" si="204"/>
        <v>2363463800356.7485</v>
      </c>
      <c r="CW213" s="357">
        <f t="shared" si="205"/>
        <v>2647079456399.5591</v>
      </c>
      <c r="CX213" s="358">
        <f t="shared" si="206"/>
        <v>2964728991167.5068</v>
      </c>
    </row>
    <row r="214" spans="4:102" ht="30" customHeight="1" x14ac:dyDescent="0.25">
      <c r="D214" s="355">
        <f t="shared" si="164"/>
        <v>1.30794758111141E-2</v>
      </c>
      <c r="E214" s="64">
        <f t="shared" si="165"/>
        <v>3.9975278340658449E-3</v>
      </c>
      <c r="F214" s="64">
        <f t="shared" si="166"/>
        <v>2.7679284509297158E-2</v>
      </c>
      <c r="G214" s="64">
        <f t="shared" si="167"/>
        <v>2.368207190279259E-2</v>
      </c>
      <c r="H214" s="64">
        <f t="shared" si="168"/>
        <v>1.9913767746682465E-2</v>
      </c>
      <c r="I214" s="64">
        <f t="shared" si="169"/>
        <v>1.6343864048737639E-2</v>
      </c>
      <c r="J214" s="64">
        <f t="shared" si="170"/>
        <v>1.2950383880490052E-2</v>
      </c>
      <c r="K214" s="64">
        <f t="shared" si="171"/>
        <v>9.7149439924749947E-3</v>
      </c>
      <c r="L214" s="64">
        <f t="shared" si="172"/>
        <v>6.6218739609470723E-3</v>
      </c>
      <c r="M214" s="64">
        <f t="shared" si="173"/>
        <v>3.6581415946225215E-3</v>
      </c>
      <c r="N214" s="64">
        <f t="shared" si="174"/>
        <v>3.1884503949583531E-3</v>
      </c>
      <c r="O214" s="64">
        <f t="shared" si="163"/>
        <v>0.10150000000000008</v>
      </c>
      <c r="P214" s="64">
        <f t="shared" si="163"/>
        <v>0.10150000000000008</v>
      </c>
      <c r="Q214" s="64">
        <f t="shared" si="154"/>
        <v>0.10150000000000008</v>
      </c>
      <c r="R214" s="64">
        <f t="shared" si="155"/>
        <v>0.10150000000000008</v>
      </c>
      <c r="S214" s="64">
        <f t="shared" si="156"/>
        <v>0.10150000000000008</v>
      </c>
      <c r="T214" s="64">
        <f t="shared" si="157"/>
        <v>0.10150000000000008</v>
      </c>
      <c r="U214" s="64">
        <f t="shared" si="158"/>
        <v>0.10150000000000008</v>
      </c>
      <c r="V214" s="64">
        <f t="shared" si="159"/>
        <v>0.10150000000000008</v>
      </c>
      <c r="W214" s="64">
        <f t="shared" si="160"/>
        <v>0.10150000000000008</v>
      </c>
      <c r="X214" s="64">
        <f t="shared" si="161"/>
        <v>0.10150000000000008</v>
      </c>
      <c r="Y214" s="64">
        <f t="shared" si="162"/>
        <v>0.10150000000000008</v>
      </c>
      <c r="Z214" s="64">
        <f t="shared" si="175"/>
        <v>0.17026695405292136</v>
      </c>
      <c r="AA214" s="64">
        <f t="shared" si="207"/>
        <v>0.16118500607587311</v>
      </c>
      <c r="AB214" s="64">
        <f t="shared" si="176"/>
        <v>0.18486676275110442</v>
      </c>
      <c r="AC214" s="64">
        <f t="shared" si="177"/>
        <v>0.18086955014459985</v>
      </c>
      <c r="AD214" s="64">
        <f t="shared" si="178"/>
        <v>0.17710124598848972</v>
      </c>
      <c r="AE214" s="64">
        <f t="shared" si="179"/>
        <v>0.1735313422905449</v>
      </c>
      <c r="AF214" s="64">
        <f t="shared" si="180"/>
        <v>0.17013786212229731</v>
      </c>
      <c r="AG214" s="64">
        <f t="shared" si="181"/>
        <v>0.16690242223428225</v>
      </c>
      <c r="AH214" s="64">
        <f t="shared" si="182"/>
        <v>0.16380935220275433</v>
      </c>
      <c r="AI214" s="64">
        <f t="shared" si="183"/>
        <v>0.16084561983642978</v>
      </c>
      <c r="AJ214" s="64">
        <f t="shared" si="184"/>
        <v>0.16037592863676561</v>
      </c>
      <c r="AK214" s="356">
        <f>(1+O214)*'Projeções - Receitas'!N$34</f>
        <v>2030265327680.9763</v>
      </c>
      <c r="AL214" s="356">
        <f>(1+P214)*'Projeções - Receitas'!T$34</f>
        <v>2139193027463.6384</v>
      </c>
      <c r="AM214" s="356">
        <f>(1+Q214)*'Projeções - Receitas'!U$34</f>
        <v>2395896190759.2754</v>
      </c>
      <c r="AN214" s="356">
        <f>(1+R214)*'Projeções - Receitas'!V$34</f>
        <v>2683403733650.3887</v>
      </c>
      <c r="AO214" s="356">
        <f>(1+S214)*'Projeções - Receitas'!W$34</f>
        <v>3005412181688.4355</v>
      </c>
      <c r="AP214" s="356">
        <f>(1+T214)*'Projeções - Receitas'!X$34</f>
        <v>3366061643491.0479</v>
      </c>
      <c r="AQ214" s="356">
        <f>(1+U214)*'Projeções - Receitas'!Y$34</f>
        <v>3769989040709.9741</v>
      </c>
      <c r="AR214" s="356">
        <f>(1+V214)*'Projeções - Receitas'!Z$34</f>
        <v>4222387725595.1714</v>
      </c>
      <c r="AS214" s="356">
        <f>(1+W214)*'Projeções - Receitas'!AA$34</f>
        <v>4729074252666.5928</v>
      </c>
      <c r="AT214" s="356">
        <f>(1+X214)*'Projeções - Receitas'!AB$34</f>
        <v>5296563162986.584</v>
      </c>
      <c r="AU214" s="356">
        <f>(1+Y214)*'Projeções - Receitas'!AC$34</f>
        <v>5932150742544.9756</v>
      </c>
      <c r="AV214" s="357">
        <f t="shared" si="185"/>
        <v>1781864297963.8682</v>
      </c>
      <c r="AW214" s="357">
        <f t="shared" si="186"/>
        <v>1877464797394.0349</v>
      </c>
      <c r="AX214" s="357">
        <f t="shared" si="187"/>
        <v>2102760573081.3193</v>
      </c>
      <c r="AY214" s="357">
        <f t="shared" si="188"/>
        <v>2355091841851.0776</v>
      </c>
      <c r="AZ214" s="357">
        <f t="shared" si="189"/>
        <v>2637702862873.2075</v>
      </c>
      <c r="BA214" s="357">
        <f t="shared" si="190"/>
        <v>2954227206417.9922</v>
      </c>
      <c r="BB214" s="357">
        <f t="shared" si="191"/>
        <v>3308734471188.1519</v>
      </c>
      <c r="BC214" s="357">
        <f t="shared" si="192"/>
        <v>3705782607730.7305</v>
      </c>
      <c r="BD214" s="357">
        <f t="shared" si="193"/>
        <v>4150476520658.4189</v>
      </c>
      <c r="BE214" s="357">
        <f t="shared" si="194"/>
        <v>4648533703137.4287</v>
      </c>
      <c r="BF214" s="357">
        <f t="shared" si="195"/>
        <v>5206357747513.9219</v>
      </c>
      <c r="BG214" s="356">
        <f>(AK214*SUMPRODUCT(DA$10:DA$13,DA$28:DA$31)+AV214*SUMPRODUCT(DA$14:DA$23,DA$32:DA$41))*'Projeções - Receitas'!T$23+(AK214*DA$11*'Projeções - Receitas'!T$25)</f>
        <v>66359699428.758812</v>
      </c>
      <c r="BH214" s="356">
        <f>(AL214*SUMPRODUCT(DB$10:DB$13,DB$28:DB$31)+AW214*SUMPRODUCT(DB$14:DB$23,DB$32:DB$41))*'Projeções - Receitas'!U$23+(AL214*DB$11*'Projeções - Receitas'!U$25)</f>
        <v>53480841488.527496</v>
      </c>
      <c r="BI214" s="356">
        <f>(AM214*SUMPRODUCT(DC$10:DC$13,DC$28:DC$31)+AX214*SUMPRODUCT(DC$14:DC$23,DC$32:DC$41))*'Projeções - Receitas'!V$23+(AM214*DC$11*'Projeções - Receitas'!V$25)</f>
        <v>59175555234.39476</v>
      </c>
      <c r="BJ214" s="356">
        <f>(AN214*SUMPRODUCT(DD$10:DD$13,DD$28:DD$31)+AY214*SUMPRODUCT(DD$14:DD$23,DD$32:DD$41))*'Projeções - Receitas'!W$23+(AN214*DD$11*'Projeções - Receitas'!W$25)</f>
        <v>65417851334.408791</v>
      </c>
      <c r="BK214" s="356">
        <f>(AO214*SUMPRODUCT(DE$10:DE$13,DE$28:DE$31)+AZ214*SUMPRODUCT(DE$14:DE$23,DE$32:DE$41))*'Projeções - Receitas'!X$23+(AO214*DE$11*'Projeções - Receitas'!X$25)</f>
        <v>72285467559.53421</v>
      </c>
      <c r="BL214" s="356">
        <f>(AP214*SUMPRODUCT(DF$10:DF$13,DF$28:DF$31)+BA214*SUMPRODUCT(DF$14:DF$23,DF$32:DF$41))*'Projeções - Receitas'!Y$23+(AP214*DF$11*'Projeções - Receitas'!Y$25)</f>
        <v>79859294619.474243</v>
      </c>
      <c r="BM214" s="356">
        <f>(AQ214*SUMPRODUCT(DG$10:DG$13,DG$28:DG$31)+BB214*SUMPRODUCT(DG$14:DG$23,DG$32:DG$41))*'Projeções - Receitas'!Z$23+(AQ214*DG$11*'Projeções - Receitas'!Z$25)</f>
        <v>88216704164.163773</v>
      </c>
      <c r="BN214" s="356">
        <f>(AR214*SUMPRODUCT(DH$10:DH$13,DH$28:DH$31)+BC214*SUMPRODUCT(DH$14:DH$23,DH$32:DH$41))*'Projeções - Receitas'!AA$23+(AR214*DH$11*'Projeções - Receitas'!AA$25)</f>
        <v>97434976617.063293</v>
      </c>
      <c r="BO214" s="356">
        <f>(AS214*SUMPRODUCT(DI$10:DI$13,DI$28:DI$31)+BD214*SUMPRODUCT(DI$14:DI$23,DI$32:DI$41))*'Projeções - Receitas'!AB$23+(AS214*DI$11*'Projeções - Receitas'!AB$25)</f>
        <v>107599563025.09891</v>
      </c>
      <c r="BP214" s="356">
        <f>(AT214*SUMPRODUCT(DJ$10:DJ$13,DJ$28:DJ$31)+BE214*SUMPRODUCT(DJ$14:DJ$23,DJ$32:DJ$41))*'Projeções - Receitas'!AC$23+(AT214*DJ$11*'Projeções - Receitas'!AC$25)</f>
        <v>118806931840.00777</v>
      </c>
      <c r="BQ214" s="356">
        <f>(AU214*SUMPRODUCT(DK$10:DK$13,DK$28:DK$31)+BF214*SUMPRODUCT(DK$14:DK$23,DK$32:DK$41))*'Projeções - Receitas'!AD$23+(AU214*DK$11*'Projeções - Receitas'!AD$25)</f>
        <v>153611463487.27045</v>
      </c>
      <c r="BR214" s="357">
        <f>((BG214+'DRE + DCF'!T$12)*(1+'DRE + DCF'!T$15)+'DRE + DCF'!T$18)*(1+'DRE + DCF'!T$25)*'DRE + DCF'!T$33</f>
        <v>37036645519.23851</v>
      </c>
      <c r="BS214" s="357">
        <f>((BH214+'DRE + DCF'!U$12)*(1+'DRE + DCF'!U$15)+'DRE + DCF'!U$18)*(1+'DRE + DCF'!U$25)*'DRE + DCF'!U$33</f>
        <v>28287147155.120525</v>
      </c>
      <c r="BT214" s="357">
        <f>((BI214+'DRE + DCF'!V$12)*(1+'DRE + DCF'!V$15)+'DRE + DCF'!V$18)*(1+'DRE + DCF'!V$25)*'DRE + DCF'!V$33</f>
        <v>31387416484.609394</v>
      </c>
      <c r="BU214" s="357">
        <f>((BJ214+'DRE + DCF'!W$12)*(1+'DRE + DCF'!W$15)+'DRE + DCF'!W$18)*(1+'DRE + DCF'!W$25)*'DRE + DCF'!W$33</f>
        <v>34753007445.172348</v>
      </c>
      <c r="BV214" s="357">
        <f>((BK214+'DRE + DCF'!X$12)*(1+'DRE + DCF'!X$15)+'DRE + DCF'!X$18)*(1+'DRE + DCF'!X$25)*'DRE + DCF'!X$33</f>
        <v>38433530788.436142</v>
      </c>
      <c r="BW214" s="357">
        <f>((BL214+'DRE + DCF'!Y$12)*(1+'DRE + DCF'!Y$15)+'DRE + DCF'!Y$18)*(1+'DRE + DCF'!Y$25)*'DRE + DCF'!Y$33</f>
        <v>42480343850.888863</v>
      </c>
      <c r="BX214" s="357">
        <f>((BM214+'DRE + DCF'!Z$12)*(1+'DRE + DCF'!Z$15)+'DRE + DCF'!Z$18)*(1+'DRE + DCF'!Z$25)*'DRE + DCF'!Z$33</f>
        <v>46942662643.127686</v>
      </c>
      <c r="BY214" s="357">
        <f>((BN214+'DRE + DCF'!AA$12)*(1+'DRE + DCF'!AA$15)+'DRE + DCF'!AA$18)*(1+'DRE + DCF'!AA$25)*'DRE + DCF'!AA$33</f>
        <v>51865951229.62001</v>
      </c>
      <c r="BZ214" s="357">
        <f>((BO214+'DRE + DCF'!AB$12)*(1+'DRE + DCF'!AB$15)+'DRE + DCF'!AB$18)*(1+'DRE + DCF'!AB$25)*'DRE + DCF'!AB$33</f>
        <v>57299747231.341209</v>
      </c>
      <c r="CA214" s="357">
        <f>((BP214+'DRE + DCF'!AC$12)*(1+'DRE + DCF'!AC$15)+'DRE + DCF'!AC$18)*(1+'DRE + DCF'!AC$25)*'DRE + DCF'!AC$33</f>
        <v>63300512625.4589</v>
      </c>
      <c r="CB214" s="357">
        <f>((BQ214+'DRE + DCF'!AD$12)*(1+'DRE + DCF'!AD$15)+'DRE + DCF'!AD$18)*(1+'DRE + DCF'!AD$25)*'DRE + DCF'!AD$33</f>
        <v>81674561172.986023</v>
      </c>
      <c r="CC214" s="357">
        <f>BR214*(1-DA$47)+('DRE + DCF'!N$53*10^6)</f>
        <v>201220258572.50757</v>
      </c>
      <c r="CD214" s="357">
        <f>BS214*(1-DB$47)+('DRE + DCF'!T$53*10^6)</f>
        <v>202302228851.38528</v>
      </c>
      <c r="CE214" s="357">
        <f>BT214*(1-DC$47)+('DRE + DCF'!U$53*10^6)</f>
        <v>221460786336.68488</v>
      </c>
      <c r="CF214" s="357">
        <f>BU214*(1-DD$47)+('DRE + DCF'!V$53*10^6)</f>
        <v>242673013080.84271</v>
      </c>
      <c r="CG214" s="357">
        <f>BV214*(1-DE$47)+('DRE + DCF'!W$53*10^6)</f>
        <v>266131121043.0036</v>
      </c>
      <c r="CH214" s="357">
        <f>BW214*(1-DF$47)+('DRE + DCF'!X$53*10^6)</f>
        <v>292058597613.85956</v>
      </c>
      <c r="CI214" s="357">
        <f>BX214*(1-DG$47)+('DRE + DCF'!Y$53*10^6)</f>
        <v>320708937805.44275</v>
      </c>
      <c r="CJ214" s="357">
        <f>BY214*(1-DH$47)+('DRE + DCF'!Z$53*10^6)</f>
        <v>352363369507.06799</v>
      </c>
      <c r="CK214" s="357">
        <f>BZ214*(1-DI$47)+('DRE + DCF'!AA$53*10^6)</f>
        <v>387333294924.01953</v>
      </c>
      <c r="CL214" s="357">
        <f>CA214*(1-DJ$47)+('DRE + DCF'!AB$53*10^6)</f>
        <v>425964492476.68909</v>
      </c>
      <c r="CM214" s="357">
        <f>CB214*(1-DK$47)+('DRE + DCF'!AC$53*10^6)</f>
        <v>475687092074.4646</v>
      </c>
      <c r="CN214" s="357">
        <f t="shared" si="196"/>
        <v>1181792789398.0266</v>
      </c>
      <c r="CO214" s="357">
        <f t="shared" si="197"/>
        <v>1255093347554.657</v>
      </c>
      <c r="CP214" s="357">
        <f t="shared" si="198"/>
        <v>1197948095379.6377</v>
      </c>
      <c r="CQ214" s="357">
        <f t="shared" si="199"/>
        <v>1341701866825.1943</v>
      </c>
      <c r="CR214" s="357">
        <f t="shared" si="200"/>
        <v>1502706090844.2178</v>
      </c>
      <c r="CS214" s="357">
        <f t="shared" si="201"/>
        <v>1683030821745.5239</v>
      </c>
      <c r="CT214" s="357">
        <f t="shared" si="202"/>
        <v>1884994520354.9871</v>
      </c>
      <c r="CU214" s="357">
        <f t="shared" si="203"/>
        <v>2111193862797.5857</v>
      </c>
      <c r="CV214" s="357">
        <f t="shared" si="204"/>
        <v>2364537126333.2964</v>
      </c>
      <c r="CW214" s="357">
        <f t="shared" si="205"/>
        <v>2648281581493.292</v>
      </c>
      <c r="CX214" s="358">
        <f t="shared" si="206"/>
        <v>2966075371272.4878</v>
      </c>
    </row>
    <row r="215" spans="4:102" ht="30" customHeight="1" x14ac:dyDescent="0.25">
      <c r="D215" s="355">
        <f t="shared" si="164"/>
        <v>1.3011713843216782E-2</v>
      </c>
      <c r="E215" s="64">
        <f t="shared" si="165"/>
        <v>3.9314140661670938E-3</v>
      </c>
      <c r="F215" s="64">
        <f t="shared" si="166"/>
        <v>2.7603534501430549E-2</v>
      </c>
      <c r="G215" s="64">
        <f t="shared" si="167"/>
        <v>2.3608021077475894E-2</v>
      </c>
      <c r="H215" s="64">
        <f t="shared" si="168"/>
        <v>1.9841310221161812E-2</v>
      </c>
      <c r="I215" s="64">
        <f t="shared" si="169"/>
        <v>1.6272910049240696E-2</v>
      </c>
      <c r="J215" s="64">
        <f t="shared" si="170"/>
        <v>1.288085419329893E-2</v>
      </c>
      <c r="K215" s="64">
        <f t="shared" si="171"/>
        <v>9.6467675467125924E-3</v>
      </c>
      <c r="L215" s="64">
        <f t="shared" si="172"/>
        <v>6.5549866964968173E-3</v>
      </c>
      <c r="M215" s="64">
        <f t="shared" si="173"/>
        <v>3.5924854611077139E-3</v>
      </c>
      <c r="N215" s="64">
        <f t="shared" si="174"/>
        <v>3.1239562152500511E-3</v>
      </c>
      <c r="O215" s="64">
        <f t="shared" si="163"/>
        <v>0.10200000000000008</v>
      </c>
      <c r="P215" s="64">
        <f t="shared" si="163"/>
        <v>0.10200000000000008</v>
      </c>
      <c r="Q215" s="64">
        <f t="shared" si="154"/>
        <v>0.10200000000000008</v>
      </c>
      <c r="R215" s="64">
        <f t="shared" si="155"/>
        <v>0.10200000000000008</v>
      </c>
      <c r="S215" s="64">
        <f t="shared" si="156"/>
        <v>0.10200000000000008</v>
      </c>
      <c r="T215" s="64">
        <f t="shared" si="157"/>
        <v>0.10200000000000008</v>
      </c>
      <c r="U215" s="64">
        <f t="shared" si="158"/>
        <v>0.10200000000000008</v>
      </c>
      <c r="V215" s="64">
        <f t="shared" si="159"/>
        <v>0.10200000000000008</v>
      </c>
      <c r="W215" s="64">
        <f t="shared" si="160"/>
        <v>0.10200000000000008</v>
      </c>
      <c r="X215" s="64">
        <f t="shared" si="161"/>
        <v>0.10200000000000008</v>
      </c>
      <c r="Y215" s="64">
        <f t="shared" si="162"/>
        <v>0.10200000000000008</v>
      </c>
      <c r="Z215" s="64">
        <f t="shared" si="175"/>
        <v>0.17019919208502404</v>
      </c>
      <c r="AA215" s="64">
        <f t="shared" si="207"/>
        <v>0.16111889230797435</v>
      </c>
      <c r="AB215" s="64">
        <f t="shared" si="176"/>
        <v>0.18479101274323781</v>
      </c>
      <c r="AC215" s="64">
        <f t="shared" si="177"/>
        <v>0.18079549931928315</v>
      </c>
      <c r="AD215" s="64">
        <f t="shared" si="178"/>
        <v>0.17702878846296907</v>
      </c>
      <c r="AE215" s="64">
        <f t="shared" si="179"/>
        <v>0.17346038829104796</v>
      </c>
      <c r="AF215" s="64">
        <f t="shared" si="180"/>
        <v>0.17006833243510619</v>
      </c>
      <c r="AG215" s="64">
        <f t="shared" si="181"/>
        <v>0.16683424578851985</v>
      </c>
      <c r="AH215" s="64">
        <f t="shared" si="182"/>
        <v>0.16374246493830408</v>
      </c>
      <c r="AI215" s="64">
        <f t="shared" si="183"/>
        <v>0.16077996370291497</v>
      </c>
      <c r="AJ215" s="64">
        <f t="shared" si="184"/>
        <v>0.16031143445705731</v>
      </c>
      <c r="AK215" s="356">
        <f>(1+O215)*'Projeções - Receitas'!N$34</f>
        <v>2031186918841.9753</v>
      </c>
      <c r="AL215" s="356">
        <f>(1+P215)*'Projeções - Receitas'!T$34</f>
        <v>2140164063790.2219</v>
      </c>
      <c r="AM215" s="356">
        <f>(1+Q215)*'Projeções - Receitas'!U$34</f>
        <v>2396983751445.0488</v>
      </c>
      <c r="AN215" s="356">
        <f>(1+R215)*'Projeções - Receitas'!V$34</f>
        <v>2684621801618.4551</v>
      </c>
      <c r="AO215" s="356">
        <f>(1+S215)*'Projeções - Receitas'!W$34</f>
        <v>3006776417812.6699</v>
      </c>
      <c r="AP215" s="356">
        <f>(1+T215)*'Projeções - Receitas'!X$34</f>
        <v>3367589587950.1904</v>
      </c>
      <c r="AQ215" s="356">
        <f>(1+U215)*'Projeções - Receitas'!Y$34</f>
        <v>3771700338504.2134</v>
      </c>
      <c r="AR215" s="356">
        <f>(1+V215)*'Projeções - Receitas'!Z$34</f>
        <v>4224304379124.7192</v>
      </c>
      <c r="AS215" s="356">
        <f>(1+W215)*'Projeções - Receitas'!AA$34</f>
        <v>4731220904619.6865</v>
      </c>
      <c r="AT215" s="356">
        <f>(1+X215)*'Projeções - Receitas'!AB$34</f>
        <v>5298967413174.0498</v>
      </c>
      <c r="AU215" s="356">
        <f>(1+Y215)*'Projeções - Receitas'!AC$34</f>
        <v>5934843502754.9365</v>
      </c>
      <c r="AV215" s="357">
        <f t="shared" si="185"/>
        <v>1782673133323.8154</v>
      </c>
      <c r="AW215" s="357">
        <f t="shared" si="186"/>
        <v>1878317028350.6367</v>
      </c>
      <c r="AX215" s="357">
        <f t="shared" si="187"/>
        <v>2103715071752.7134</v>
      </c>
      <c r="AY215" s="357">
        <f t="shared" si="188"/>
        <v>2356160880363.0391</v>
      </c>
      <c r="AZ215" s="357">
        <f t="shared" si="189"/>
        <v>2638900186006.604</v>
      </c>
      <c r="BA215" s="357">
        <f t="shared" si="190"/>
        <v>2955568208327.397</v>
      </c>
      <c r="BB215" s="357">
        <f t="shared" si="191"/>
        <v>3310236393326.6846</v>
      </c>
      <c r="BC215" s="357">
        <f t="shared" si="192"/>
        <v>3707464760525.8867</v>
      </c>
      <c r="BD215" s="357">
        <f t="shared" si="193"/>
        <v>4152360531788.9941</v>
      </c>
      <c r="BE215" s="357">
        <f t="shared" si="194"/>
        <v>4650643795603.6738</v>
      </c>
      <c r="BF215" s="357">
        <f t="shared" si="195"/>
        <v>5208721051076.1162</v>
      </c>
      <c r="BG215" s="356">
        <f>(AK215*SUMPRODUCT(DA$10:DA$13,DA$28:DA$31)+AV215*SUMPRODUCT(DA$14:DA$23,DA$32:DA$41))*'Projeções - Receitas'!T$23+(AK215*DA$11*'Projeções - Receitas'!T$25)</f>
        <v>66389821852.46682</v>
      </c>
      <c r="BH215" s="356">
        <f>(AL215*SUMPRODUCT(DB$10:DB$13,DB$28:DB$31)+AW215*SUMPRODUCT(DB$14:DB$23,DB$32:DB$41))*'Projeções - Receitas'!U$23+(AL215*DB$11*'Projeções - Receitas'!U$25)</f>
        <v>53505117857.791473</v>
      </c>
      <c r="BI215" s="356">
        <f>(AM215*SUMPRODUCT(DC$10:DC$13,DC$28:DC$31)+AX215*SUMPRODUCT(DC$14:DC$23,DC$32:DC$41))*'Projeções - Receitas'!V$23+(AM215*DC$11*'Projeções - Receitas'!V$25)</f>
        <v>59202416584.932381</v>
      </c>
      <c r="BJ215" s="356">
        <f>(AN215*SUMPRODUCT(DD$10:DD$13,DD$28:DD$31)+AY215*SUMPRODUCT(DD$14:DD$23,DD$32:DD$41))*'Projeções - Receitas'!W$23+(AN215*DD$11*'Projeções - Receitas'!W$25)</f>
        <v>65447546228.34185</v>
      </c>
      <c r="BK215" s="356">
        <f>(AO215*SUMPRODUCT(DE$10:DE$13,DE$28:DE$31)+AZ215*SUMPRODUCT(DE$14:DE$23,DE$32:DE$41))*'Projeções - Receitas'!X$23+(AO215*DE$11*'Projeções - Receitas'!X$25)</f>
        <v>72318279846.215851</v>
      </c>
      <c r="BL215" s="356">
        <f>(AP215*SUMPRODUCT(DF$10:DF$13,DF$28:DF$31)+BA215*SUMPRODUCT(DF$14:DF$23,DF$32:DF$41))*'Projeções - Receitas'!Y$23+(AP215*DF$11*'Projeções - Receitas'!Y$25)</f>
        <v>79895544866.691422</v>
      </c>
      <c r="BM215" s="356">
        <f>(AQ215*SUMPRODUCT(DG$10:DG$13,DG$28:DG$31)+BB215*SUMPRODUCT(DG$14:DG$23,DG$32:DG$41))*'Projeções - Receitas'!Z$23+(AQ215*DG$11*'Projeções - Receitas'!Z$25)</f>
        <v>88256748060.743134</v>
      </c>
      <c r="BN215" s="356">
        <f>(AR215*SUMPRODUCT(DH$10:DH$13,DH$28:DH$31)+BC215*SUMPRODUCT(DH$14:DH$23,DH$32:DH$41))*'Projeções - Receitas'!AA$23+(AR215*DH$11*'Projeções - Receitas'!AA$25)</f>
        <v>97479204931.46048</v>
      </c>
      <c r="BO215" s="356">
        <f>(AS215*SUMPRODUCT(DI$10:DI$13,DI$28:DI$31)+BD215*SUMPRODUCT(DI$14:DI$23,DI$32:DI$41))*'Projeções - Receitas'!AB$23+(AS215*DI$11*'Projeções - Receitas'!AB$25)</f>
        <v>107648405314.26151</v>
      </c>
      <c r="BP215" s="356">
        <f>(AT215*SUMPRODUCT(DJ$10:DJ$13,DJ$28:DJ$31)+BE215*SUMPRODUCT(DJ$14:DJ$23,DJ$32:DJ$41))*'Projeções - Receitas'!AC$23+(AT215*DJ$11*'Projeções - Receitas'!AC$25)</f>
        <v>118860861450.46619</v>
      </c>
      <c r="BQ215" s="356">
        <f>(AU215*SUMPRODUCT(DK$10:DK$13,DK$28:DK$31)+BF215*SUMPRODUCT(DK$14:DK$23,DK$32:DK$41))*'Projeções - Receitas'!AD$23+(AU215*DK$11*'Projeções - Receitas'!AD$25)</f>
        <v>153681191795.70758</v>
      </c>
      <c r="BR215" s="357">
        <f>((BG215+'DRE + DCF'!T$12)*(1+'DRE + DCF'!T$15)+'DRE + DCF'!T$18)*(1+'DRE + DCF'!T$25)*'DRE + DCF'!T$33</f>
        <v>37055092155.142059</v>
      </c>
      <c r="BS215" s="357">
        <f>((BH215+'DRE + DCF'!U$12)*(1+'DRE + DCF'!U$15)+'DRE + DCF'!U$18)*(1+'DRE + DCF'!U$25)*'DRE + DCF'!U$33</f>
        <v>28301836686.405842</v>
      </c>
      <c r="BT215" s="357">
        <f>((BI215+'DRE + DCF'!V$12)*(1+'DRE + DCF'!V$15)+'DRE + DCF'!V$18)*(1+'DRE + DCF'!V$25)*'DRE + DCF'!V$33</f>
        <v>31403651722.314548</v>
      </c>
      <c r="BU215" s="357">
        <f>((BJ215+'DRE + DCF'!W$12)*(1+'DRE + DCF'!W$15)+'DRE + DCF'!W$18)*(1+'DRE + DCF'!W$25)*'DRE + DCF'!W$33</f>
        <v>34770934899.636307</v>
      </c>
      <c r="BV215" s="357">
        <f>((BK215+'DRE + DCF'!X$12)*(1+'DRE + DCF'!X$15)+'DRE + DCF'!X$18)*(1+'DRE + DCF'!X$25)*'DRE + DCF'!X$33</f>
        <v>38453317737.099365</v>
      </c>
      <c r="BW215" s="357">
        <f>((BL215+'DRE + DCF'!Y$12)*(1+'DRE + DCF'!Y$15)+'DRE + DCF'!Y$18)*(1+'DRE + DCF'!Y$25)*'DRE + DCF'!Y$33</f>
        <v>42502179103.39817</v>
      </c>
      <c r="BX215" s="357">
        <f>((BM215+'DRE + DCF'!Z$12)*(1+'DRE + DCF'!Z$15)+'DRE + DCF'!Z$18)*(1+'DRE + DCF'!Z$25)*'DRE + DCF'!Z$33</f>
        <v>46966755479.337334</v>
      </c>
      <c r="BY215" s="357">
        <f>((BN215+'DRE + DCF'!AA$12)*(1+'DRE + DCF'!AA$15)+'DRE + DCF'!AA$18)*(1+'DRE + DCF'!AA$25)*'DRE + DCF'!AA$33</f>
        <v>51892531278.185143</v>
      </c>
      <c r="BZ215" s="357">
        <f>((BO215+'DRE + DCF'!AB$12)*(1+'DRE + DCF'!AB$15)+'DRE + DCF'!AB$18)*(1+'DRE + DCF'!AB$25)*'DRE + DCF'!AB$33</f>
        <v>57329066599.692337</v>
      </c>
      <c r="CA215" s="357">
        <f>((BP215+'DRE + DCF'!AC$12)*(1+'DRE + DCF'!AC$15)+'DRE + DCF'!AC$18)*(1+'DRE + DCF'!AC$25)*'DRE + DCF'!AC$33</f>
        <v>63332848791.854568</v>
      </c>
      <c r="CB215" s="357">
        <f>((BQ215+'DRE + DCF'!AD$12)*(1+'DRE + DCF'!AD$15)+'DRE + DCF'!AD$18)*(1+'DRE + DCF'!AD$25)*'DRE + DCF'!AD$33</f>
        <v>81715470386.203705</v>
      </c>
      <c r="CC215" s="357">
        <f>BR215*(1-DA$47)+('DRE + DCF'!N$53*10^6)</f>
        <v>201231480817.18665</v>
      </c>
      <c r="CD215" s="357">
        <f>BS215*(1-DB$47)+('DRE + DCF'!T$53*10^6)</f>
        <v>202311042570.15646</v>
      </c>
      <c r="CE215" s="357">
        <f>BT215*(1-DC$47)+('DRE + DCF'!U$53*10^6)</f>
        <v>221470527479.30798</v>
      </c>
      <c r="CF215" s="357">
        <f>BU215*(1-DD$47)+('DRE + DCF'!V$53*10^6)</f>
        <v>242683769553.52106</v>
      </c>
      <c r="CG215" s="357">
        <f>BV215*(1-DE$47)+('DRE + DCF'!W$53*10^6)</f>
        <v>266142993212.20154</v>
      </c>
      <c r="CH215" s="357">
        <f>BW215*(1-DF$47)+('DRE + DCF'!X$53*10^6)</f>
        <v>292071698765.36511</v>
      </c>
      <c r="CI215" s="357">
        <f>BX215*(1-DG$47)+('DRE + DCF'!Y$53*10^6)</f>
        <v>320723393507.16858</v>
      </c>
      <c r="CJ215" s="357">
        <f>BY215*(1-DH$47)+('DRE + DCF'!Z$53*10^6)</f>
        <v>352379317536.20709</v>
      </c>
      <c r="CK215" s="357">
        <f>BZ215*(1-DI$47)+('DRE + DCF'!AA$53*10^6)</f>
        <v>387350886545.03015</v>
      </c>
      <c r="CL215" s="357">
        <f>CA215*(1-DJ$47)+('DRE + DCF'!AB$53*10^6)</f>
        <v>425983894176.52649</v>
      </c>
      <c r="CM215" s="357">
        <f>CB215*(1-DK$47)+('DRE + DCF'!AC$53*10^6)</f>
        <v>475711637602.3952</v>
      </c>
      <c r="CN215" s="357">
        <f t="shared" si="196"/>
        <v>1182329236419.9956</v>
      </c>
      <c r="CO215" s="357">
        <f t="shared" si="197"/>
        <v>1255663067639.7927</v>
      </c>
      <c r="CP215" s="357">
        <f t="shared" si="198"/>
        <v>1198491875722.5244</v>
      </c>
      <c r="CQ215" s="357">
        <f t="shared" si="199"/>
        <v>1342310900809.2275</v>
      </c>
      <c r="CR215" s="357">
        <f t="shared" si="200"/>
        <v>1503388208906.335</v>
      </c>
      <c r="CS215" s="357">
        <f t="shared" si="201"/>
        <v>1683794793975.0952</v>
      </c>
      <c r="CT215" s="357">
        <f t="shared" si="202"/>
        <v>1885850169252.1067</v>
      </c>
      <c r="CU215" s="357">
        <f t="shared" si="203"/>
        <v>2112152189562.3596</v>
      </c>
      <c r="CV215" s="357">
        <f t="shared" si="204"/>
        <v>2365610452309.8433</v>
      </c>
      <c r="CW215" s="357">
        <f t="shared" si="205"/>
        <v>2649483706587.0249</v>
      </c>
      <c r="CX215" s="358">
        <f t="shared" si="206"/>
        <v>2967421751377.4683</v>
      </c>
    </row>
    <row r="216" spans="4:102" ht="30" customHeight="1" x14ac:dyDescent="0.25">
      <c r="D216" s="355">
        <f t="shared" si="164"/>
        <v>1.2944013337421817E-2</v>
      </c>
      <c r="E216" s="64">
        <f t="shared" si="165"/>
        <v>3.8653602654047103E-3</v>
      </c>
      <c r="F216" s="64">
        <f t="shared" si="166"/>
        <v>2.7527853201054026E-2</v>
      </c>
      <c r="G216" s="64">
        <f t="shared" si="167"/>
        <v>2.3534037418440706E-2</v>
      </c>
      <c r="H216" s="64">
        <f t="shared" si="168"/>
        <v>1.976891841675274E-2</v>
      </c>
      <c r="I216" s="64">
        <f t="shared" si="169"/>
        <v>1.6202020407112994E-2</v>
      </c>
      <c r="J216" s="64">
        <f t="shared" si="170"/>
        <v>1.2811387571583649E-2</v>
      </c>
      <c r="K216" s="64">
        <f t="shared" si="171"/>
        <v>9.5786529389962349E-3</v>
      </c>
      <c r="L216" s="64">
        <f t="shared" si="172"/>
        <v>6.488160100767193E-3</v>
      </c>
      <c r="M216" s="64">
        <f t="shared" si="173"/>
        <v>3.5268888796414488E-3</v>
      </c>
      <c r="N216" s="64">
        <f t="shared" si="174"/>
        <v>3.0595205336639286E-3</v>
      </c>
      <c r="O216" s="64">
        <f t="shared" si="163"/>
        <v>0.10250000000000008</v>
      </c>
      <c r="P216" s="64">
        <f t="shared" si="163"/>
        <v>0.10250000000000008</v>
      </c>
      <c r="Q216" s="64">
        <f t="shared" si="154"/>
        <v>0.10250000000000008</v>
      </c>
      <c r="R216" s="64">
        <f t="shared" si="155"/>
        <v>0.10250000000000008</v>
      </c>
      <c r="S216" s="64">
        <f t="shared" si="156"/>
        <v>0.10250000000000008</v>
      </c>
      <c r="T216" s="64">
        <f t="shared" si="157"/>
        <v>0.10250000000000008</v>
      </c>
      <c r="U216" s="64">
        <f t="shared" si="158"/>
        <v>0.10250000000000008</v>
      </c>
      <c r="V216" s="64">
        <f t="shared" si="159"/>
        <v>0.10250000000000008</v>
      </c>
      <c r="W216" s="64">
        <f t="shared" si="160"/>
        <v>0.10250000000000008</v>
      </c>
      <c r="X216" s="64">
        <f t="shared" si="161"/>
        <v>0.10250000000000008</v>
      </c>
      <c r="Y216" s="64">
        <f t="shared" si="162"/>
        <v>0.10250000000000008</v>
      </c>
      <c r="Z216" s="64">
        <f t="shared" si="175"/>
        <v>0.17013149157922908</v>
      </c>
      <c r="AA216" s="64">
        <f t="shared" si="207"/>
        <v>0.16105283850721197</v>
      </c>
      <c r="AB216" s="64">
        <f t="shared" si="176"/>
        <v>0.18471533144286129</v>
      </c>
      <c r="AC216" s="64">
        <f t="shared" si="177"/>
        <v>0.18072151566024797</v>
      </c>
      <c r="AD216" s="64">
        <f t="shared" si="178"/>
        <v>0.17695639665856</v>
      </c>
      <c r="AE216" s="64">
        <f t="shared" si="179"/>
        <v>0.17338949864892025</v>
      </c>
      <c r="AF216" s="64">
        <f t="shared" si="180"/>
        <v>0.16999886581339091</v>
      </c>
      <c r="AG216" s="64">
        <f t="shared" si="181"/>
        <v>0.1667661311808035</v>
      </c>
      <c r="AH216" s="64">
        <f t="shared" si="182"/>
        <v>0.16367563834257445</v>
      </c>
      <c r="AI216" s="64">
        <f t="shared" si="183"/>
        <v>0.16071436712144871</v>
      </c>
      <c r="AJ216" s="64">
        <f t="shared" si="184"/>
        <v>0.16024699877547119</v>
      </c>
      <c r="AK216" s="356">
        <f>(1+O216)*'Projeções - Receitas'!N$34</f>
        <v>2032108510002.9744</v>
      </c>
      <c r="AL216" s="356">
        <f>(1+P216)*'Projeções - Receitas'!T$34</f>
        <v>2141135100116.8054</v>
      </c>
      <c r="AM216" s="356">
        <f>(1+Q216)*'Projeções - Receitas'!U$34</f>
        <v>2398071312130.8223</v>
      </c>
      <c r="AN216" s="356">
        <f>(1+R216)*'Projeções - Receitas'!V$34</f>
        <v>2685839869586.521</v>
      </c>
      <c r="AO216" s="356">
        <f>(1+S216)*'Projeções - Receitas'!W$34</f>
        <v>3008140653936.9043</v>
      </c>
      <c r="AP216" s="356">
        <f>(1+T216)*'Projeções - Receitas'!X$34</f>
        <v>3369117532409.3325</v>
      </c>
      <c r="AQ216" s="356">
        <f>(1+U216)*'Projeções - Receitas'!Y$34</f>
        <v>3773411636298.4531</v>
      </c>
      <c r="AR216" s="356">
        <f>(1+V216)*'Projeções - Receitas'!Z$34</f>
        <v>4226221032654.2676</v>
      </c>
      <c r="AS216" s="356">
        <f>(1+W216)*'Projeções - Receitas'!AA$34</f>
        <v>4733367556572.7803</v>
      </c>
      <c r="AT216" s="356">
        <f>(1+X216)*'Projeções - Receitas'!AB$34</f>
        <v>5301371663361.5146</v>
      </c>
      <c r="AU216" s="356">
        <f>(1+Y216)*'Projeções - Receitas'!AC$34</f>
        <v>5937536262964.8975</v>
      </c>
      <c r="AV216" s="357">
        <f t="shared" si="185"/>
        <v>1783481968683.7627</v>
      </c>
      <c r="AW216" s="357">
        <f t="shared" si="186"/>
        <v>1879169259307.2385</v>
      </c>
      <c r="AX216" s="357">
        <f t="shared" si="187"/>
        <v>2104669570424.1074</v>
      </c>
      <c r="AY216" s="357">
        <f t="shared" si="188"/>
        <v>2357229918875.0005</v>
      </c>
      <c r="AZ216" s="357">
        <f t="shared" si="189"/>
        <v>2640097509140.001</v>
      </c>
      <c r="BA216" s="357">
        <f t="shared" si="190"/>
        <v>2956909210236.8008</v>
      </c>
      <c r="BB216" s="357">
        <f t="shared" si="191"/>
        <v>3311738315465.2178</v>
      </c>
      <c r="BC216" s="357">
        <f t="shared" si="192"/>
        <v>3709146913321.0439</v>
      </c>
      <c r="BD216" s="357">
        <f t="shared" si="193"/>
        <v>4154244542919.5693</v>
      </c>
      <c r="BE216" s="357">
        <f t="shared" si="194"/>
        <v>4652753888069.9189</v>
      </c>
      <c r="BF216" s="357">
        <f t="shared" si="195"/>
        <v>5211084354638.3096</v>
      </c>
      <c r="BG216" s="356">
        <f>(AK216*SUMPRODUCT(DA$10:DA$13,DA$28:DA$31)+AV216*SUMPRODUCT(DA$14:DA$23,DA$32:DA$41))*'Projeções - Receitas'!T$23+(AK216*DA$11*'Projeções - Receitas'!T$25)</f>
        <v>66419944276.174805</v>
      </c>
      <c r="BH216" s="356">
        <f>(AL216*SUMPRODUCT(DB$10:DB$13,DB$28:DB$31)+AW216*SUMPRODUCT(DB$14:DB$23,DB$32:DB$41))*'Projeções - Receitas'!U$23+(AL216*DB$11*'Projeções - Receitas'!U$25)</f>
        <v>53529394227.05545</v>
      </c>
      <c r="BI216" s="356">
        <f>(AM216*SUMPRODUCT(DC$10:DC$13,DC$28:DC$31)+AX216*SUMPRODUCT(DC$14:DC$23,DC$32:DC$41))*'Projeções - Receitas'!V$23+(AM216*DC$11*'Projeções - Receitas'!V$25)</f>
        <v>59229277935.470001</v>
      </c>
      <c r="BJ216" s="356">
        <f>(AN216*SUMPRODUCT(DD$10:DD$13,DD$28:DD$31)+AY216*SUMPRODUCT(DD$14:DD$23,DD$32:DD$41))*'Projeções - Receitas'!W$23+(AN216*DD$11*'Projeções - Receitas'!W$25)</f>
        <v>65477241122.27475</v>
      </c>
      <c r="BK216" s="356">
        <f>(AO216*SUMPRODUCT(DE$10:DE$13,DE$28:DE$31)+AZ216*SUMPRODUCT(DE$14:DE$23,DE$32:DE$41))*'Projeções - Receitas'!X$23+(AO216*DE$11*'Projeções - Receitas'!X$25)</f>
        <v>72351092132.8974</v>
      </c>
      <c r="BL216" s="356">
        <f>(AP216*SUMPRODUCT(DF$10:DF$13,DF$28:DF$31)+BA216*SUMPRODUCT(DF$14:DF$23,DF$32:DF$41))*'Projeções - Receitas'!Y$23+(AP216*DF$11*'Projeções - Receitas'!Y$25)</f>
        <v>79931795113.9086</v>
      </c>
      <c r="BM216" s="356">
        <f>(AQ216*SUMPRODUCT(DG$10:DG$13,DG$28:DG$31)+BB216*SUMPRODUCT(DG$14:DG$23,DG$32:DG$41))*'Projeções - Receitas'!Z$23+(AQ216*DG$11*'Projeções - Receitas'!Z$25)</f>
        <v>88296791957.322342</v>
      </c>
      <c r="BN216" s="356">
        <f>(AR216*SUMPRODUCT(DH$10:DH$13,DH$28:DH$31)+BC216*SUMPRODUCT(DH$14:DH$23,DH$32:DH$41))*'Projeções - Receitas'!AA$23+(AR216*DH$11*'Projeções - Receitas'!AA$25)</f>
        <v>97523433245.857651</v>
      </c>
      <c r="BO216" s="356">
        <f>(AS216*SUMPRODUCT(DI$10:DI$13,DI$28:DI$31)+BD216*SUMPRODUCT(DI$14:DI$23,DI$32:DI$41))*'Projeções - Receitas'!AB$23+(AS216*DI$11*'Projeções - Receitas'!AB$25)</f>
        <v>107697247603.42395</v>
      </c>
      <c r="BP216" s="356">
        <f>(AT216*SUMPRODUCT(DJ$10:DJ$13,DJ$28:DJ$31)+BE216*SUMPRODUCT(DJ$14:DJ$23,DJ$32:DJ$41))*'Projeções - Receitas'!AC$23+(AT216*DJ$11*'Projeções - Receitas'!AC$25)</f>
        <v>118914791060.92456</v>
      </c>
      <c r="BQ216" s="356">
        <f>(AU216*SUMPRODUCT(DK$10:DK$13,DK$28:DK$31)+BF216*SUMPRODUCT(DK$14:DK$23,DK$32:DK$41))*'Projeções - Receitas'!AD$23+(AU216*DK$11*'Projeções - Receitas'!AD$25)</f>
        <v>153750920104.14484</v>
      </c>
      <c r="BR216" s="357">
        <f>((BG216+'DRE + DCF'!T$12)*(1+'DRE + DCF'!T$15)+'DRE + DCF'!T$18)*(1+'DRE + DCF'!T$25)*'DRE + DCF'!T$33</f>
        <v>37073538791.045593</v>
      </c>
      <c r="BS216" s="357">
        <f>((BH216+'DRE + DCF'!U$12)*(1+'DRE + DCF'!U$15)+'DRE + DCF'!U$18)*(1+'DRE + DCF'!U$25)*'DRE + DCF'!U$33</f>
        <v>28316526217.691162</v>
      </c>
      <c r="BT216" s="357">
        <f>((BI216+'DRE + DCF'!V$12)*(1+'DRE + DCF'!V$15)+'DRE + DCF'!V$18)*(1+'DRE + DCF'!V$25)*'DRE + DCF'!V$33</f>
        <v>31419886960.019695</v>
      </c>
      <c r="BU216" s="357">
        <f>((BJ216+'DRE + DCF'!W$12)*(1+'DRE + DCF'!W$15)+'DRE + DCF'!W$18)*(1+'DRE + DCF'!W$25)*'DRE + DCF'!W$33</f>
        <v>34788862354.100174</v>
      </c>
      <c r="BV216" s="357">
        <f>((BK216+'DRE + DCF'!X$12)*(1+'DRE + DCF'!X$15)+'DRE + DCF'!X$18)*(1+'DRE + DCF'!X$25)*'DRE + DCF'!X$33</f>
        <v>38473104685.762512</v>
      </c>
      <c r="BW216" s="357">
        <f>((BL216+'DRE + DCF'!Y$12)*(1+'DRE + DCF'!Y$15)+'DRE + DCF'!Y$18)*(1+'DRE + DCF'!Y$25)*'DRE + DCF'!Y$33</f>
        <v>42524014355.907455</v>
      </c>
      <c r="BX216" s="357">
        <f>((BM216+'DRE + DCF'!Z$12)*(1+'DRE + DCF'!Z$15)+'DRE + DCF'!Z$18)*(1+'DRE + DCF'!Z$25)*'DRE + DCF'!Z$33</f>
        <v>46990848315.546906</v>
      </c>
      <c r="BY216" s="357">
        <f>((BN216+'DRE + DCF'!AA$12)*(1+'DRE + DCF'!AA$15)+'DRE + DCF'!AA$18)*(1+'DRE + DCF'!AA$25)*'DRE + DCF'!AA$33</f>
        <v>51919111326.750305</v>
      </c>
      <c r="BZ216" s="357">
        <f>((BO216+'DRE + DCF'!AB$12)*(1+'DRE + DCF'!AB$15)+'DRE + DCF'!AB$18)*(1+'DRE + DCF'!AB$25)*'DRE + DCF'!AB$33</f>
        <v>57358385968.043381</v>
      </c>
      <c r="CA216" s="357">
        <f>((BP216+'DRE + DCF'!AC$12)*(1+'DRE + DCF'!AC$15)+'DRE + DCF'!AC$18)*(1+'DRE + DCF'!AC$25)*'DRE + DCF'!AC$33</f>
        <v>63365184958.250168</v>
      </c>
      <c r="CB216" s="357">
        <f>((BQ216+'DRE + DCF'!AD$12)*(1+'DRE + DCF'!AD$15)+'DRE + DCF'!AD$18)*(1+'DRE + DCF'!AD$25)*'DRE + DCF'!AD$33</f>
        <v>81756379599.421448</v>
      </c>
      <c r="CC216" s="357">
        <f>BR216*(1-DA$47)+('DRE + DCF'!N$53*10^6)</f>
        <v>201242703061.86569</v>
      </c>
      <c r="CD216" s="357">
        <f>BS216*(1-DB$47)+('DRE + DCF'!T$53*10^6)</f>
        <v>202319856288.92764</v>
      </c>
      <c r="CE216" s="357">
        <f>BT216*(1-DC$47)+('DRE + DCF'!U$53*10^6)</f>
        <v>221480268621.93106</v>
      </c>
      <c r="CF216" s="357">
        <f>BU216*(1-DD$47)+('DRE + DCF'!V$53*10^6)</f>
        <v>242694526026.1994</v>
      </c>
      <c r="CG216" s="357">
        <f>BV216*(1-DE$47)+('DRE + DCF'!W$53*10^6)</f>
        <v>266154865381.39944</v>
      </c>
      <c r="CH216" s="357">
        <f>BW216*(1-DF$47)+('DRE + DCF'!X$53*10^6)</f>
        <v>292084799916.87073</v>
      </c>
      <c r="CI216" s="357">
        <f>BX216*(1-DG$47)+('DRE + DCF'!Y$53*10^6)</f>
        <v>320737849208.89429</v>
      </c>
      <c r="CJ216" s="357">
        <f>BY216*(1-DH$47)+('DRE + DCF'!Z$53*10^6)</f>
        <v>352395265565.34619</v>
      </c>
      <c r="CK216" s="357">
        <f>BZ216*(1-DI$47)+('DRE + DCF'!AA$53*10^6)</f>
        <v>387368478166.04083</v>
      </c>
      <c r="CL216" s="357">
        <f>CA216*(1-DJ$47)+('DRE + DCF'!AB$53*10^6)</f>
        <v>426003295876.36383</v>
      </c>
      <c r="CM216" s="357">
        <f>CB216*(1-DK$47)+('DRE + DCF'!AC$53*10^6)</f>
        <v>475736183130.32587</v>
      </c>
      <c r="CN216" s="357">
        <f t="shared" si="196"/>
        <v>1182865683441.9648</v>
      </c>
      <c r="CO216" s="357">
        <f t="shared" si="197"/>
        <v>1256232787724.9287</v>
      </c>
      <c r="CP216" s="357">
        <f t="shared" si="198"/>
        <v>1199035656065.4111</v>
      </c>
      <c r="CQ216" s="357">
        <f t="shared" si="199"/>
        <v>1342919934793.2605</v>
      </c>
      <c r="CR216" s="357">
        <f t="shared" si="200"/>
        <v>1504070326968.4521</v>
      </c>
      <c r="CS216" s="357">
        <f t="shared" si="201"/>
        <v>1684558766204.6663</v>
      </c>
      <c r="CT216" s="357">
        <f t="shared" si="202"/>
        <v>1886705818149.2266</v>
      </c>
      <c r="CU216" s="357">
        <f t="shared" si="203"/>
        <v>2113110516327.1338</v>
      </c>
      <c r="CV216" s="357">
        <f t="shared" si="204"/>
        <v>2366683778286.3901</v>
      </c>
      <c r="CW216" s="357">
        <f t="shared" si="205"/>
        <v>2650685831680.7573</v>
      </c>
      <c r="CX216" s="358">
        <f t="shared" si="206"/>
        <v>2968768131482.4487</v>
      </c>
    </row>
    <row r="217" spans="4:102" ht="30" customHeight="1" x14ac:dyDescent="0.25">
      <c r="D217" s="355">
        <f t="shared" si="164"/>
        <v>1.2876374210145286E-2</v>
      </c>
      <c r="E217" s="64">
        <f t="shared" si="165"/>
        <v>3.7993663502278174E-3</v>
      </c>
      <c r="F217" s="64">
        <f t="shared" si="166"/>
        <v>2.7452240514730497E-2</v>
      </c>
      <c r="G217" s="64">
        <f t="shared" si="167"/>
        <v>2.3460120834345677E-2</v>
      </c>
      <c r="H217" s="64">
        <f t="shared" si="168"/>
        <v>1.9696592244079325E-2</v>
      </c>
      <c r="I217" s="64">
        <f t="shared" si="169"/>
        <v>1.6131195034833012E-2</v>
      </c>
      <c r="J217" s="64">
        <f t="shared" si="170"/>
        <v>1.274198392957987E-2</v>
      </c>
      <c r="K217" s="64">
        <f t="shared" si="171"/>
        <v>9.5106000852306916E-3</v>
      </c>
      <c r="L217" s="64">
        <f t="shared" si="172"/>
        <v>6.4213940912530576E-3</v>
      </c>
      <c r="M217" s="64">
        <f t="shared" si="173"/>
        <v>3.4613517692372864E-3</v>
      </c>
      <c r="N217" s="64">
        <f t="shared" si="174"/>
        <v>2.9951432706468162E-3</v>
      </c>
      <c r="O217" s="64">
        <f t="shared" si="163"/>
        <v>0.10300000000000008</v>
      </c>
      <c r="P217" s="64">
        <f t="shared" si="163"/>
        <v>0.10300000000000008</v>
      </c>
      <c r="Q217" s="64">
        <f t="shared" si="154"/>
        <v>0.10300000000000008</v>
      </c>
      <c r="R217" s="64">
        <f t="shared" si="155"/>
        <v>0.10300000000000008</v>
      </c>
      <c r="S217" s="64">
        <f t="shared" si="156"/>
        <v>0.10300000000000008</v>
      </c>
      <c r="T217" s="64">
        <f t="shared" si="157"/>
        <v>0.10300000000000008</v>
      </c>
      <c r="U217" s="64">
        <f t="shared" si="158"/>
        <v>0.10300000000000008</v>
      </c>
      <c r="V217" s="64">
        <f t="shared" si="159"/>
        <v>0.10300000000000008</v>
      </c>
      <c r="W217" s="64">
        <f t="shared" si="160"/>
        <v>0.10300000000000008</v>
      </c>
      <c r="X217" s="64">
        <f t="shared" si="161"/>
        <v>0.10300000000000008</v>
      </c>
      <c r="Y217" s="64">
        <f t="shared" si="162"/>
        <v>0.10300000000000008</v>
      </c>
      <c r="Z217" s="64">
        <f t="shared" si="175"/>
        <v>0.17006385245195255</v>
      </c>
      <c r="AA217" s="64">
        <f t="shared" si="207"/>
        <v>0.16098684459203508</v>
      </c>
      <c r="AB217" s="64">
        <f t="shared" si="176"/>
        <v>0.18463971875653776</v>
      </c>
      <c r="AC217" s="64">
        <f t="shared" si="177"/>
        <v>0.18064759907615294</v>
      </c>
      <c r="AD217" s="64">
        <f t="shared" si="178"/>
        <v>0.17688407048588659</v>
      </c>
      <c r="AE217" s="64">
        <f t="shared" si="179"/>
        <v>0.17331867327664027</v>
      </c>
      <c r="AF217" s="64">
        <f t="shared" si="180"/>
        <v>0.16992946217138713</v>
      </c>
      <c r="AG217" s="64">
        <f t="shared" si="181"/>
        <v>0.16669807832703795</v>
      </c>
      <c r="AH217" s="64">
        <f t="shared" si="182"/>
        <v>0.16360887233306032</v>
      </c>
      <c r="AI217" s="64">
        <f t="shared" si="183"/>
        <v>0.16064883001104455</v>
      </c>
      <c r="AJ217" s="64">
        <f t="shared" si="184"/>
        <v>0.16018262151245408</v>
      </c>
      <c r="AK217" s="356">
        <f>(1+O217)*'Projeções - Receitas'!N$34</f>
        <v>2033030101163.9734</v>
      </c>
      <c r="AL217" s="356">
        <f>(1+P217)*'Projeções - Receitas'!T$34</f>
        <v>2142106136443.3889</v>
      </c>
      <c r="AM217" s="356">
        <f>(1+Q217)*'Projeções - Receitas'!U$34</f>
        <v>2399158872816.5957</v>
      </c>
      <c r="AN217" s="356">
        <f>(1+R217)*'Projeções - Receitas'!V$34</f>
        <v>2687057937554.5874</v>
      </c>
      <c r="AO217" s="356">
        <f>(1+S217)*'Projeções - Receitas'!W$34</f>
        <v>3009504890061.1382</v>
      </c>
      <c r="AP217" s="356">
        <f>(1+T217)*'Projeções - Receitas'!X$34</f>
        <v>3370645476868.4751</v>
      </c>
      <c r="AQ217" s="356">
        <f>(1+U217)*'Projeções - Receitas'!Y$34</f>
        <v>3775122934092.6924</v>
      </c>
      <c r="AR217" s="356">
        <f>(1+V217)*'Projeções - Receitas'!Z$34</f>
        <v>4228137686183.8159</v>
      </c>
      <c r="AS217" s="356">
        <f>(1+W217)*'Projeções - Receitas'!AA$34</f>
        <v>4735514208525.874</v>
      </c>
      <c r="AT217" s="356">
        <f>(1+X217)*'Projeções - Receitas'!AB$34</f>
        <v>5303775913548.9805</v>
      </c>
      <c r="AU217" s="356">
        <f>(1+Y217)*'Projeções - Receitas'!AC$34</f>
        <v>5940229023174.8584</v>
      </c>
      <c r="AV217" s="357">
        <f t="shared" si="185"/>
        <v>1784290804043.71</v>
      </c>
      <c r="AW217" s="357">
        <f t="shared" si="186"/>
        <v>1880021490263.8403</v>
      </c>
      <c r="AX217" s="357">
        <f t="shared" si="187"/>
        <v>2105624069095.5012</v>
      </c>
      <c r="AY217" s="357">
        <f t="shared" si="188"/>
        <v>2358298957386.9619</v>
      </c>
      <c r="AZ217" s="357">
        <f t="shared" si="189"/>
        <v>2641294832273.3975</v>
      </c>
      <c r="BA217" s="357">
        <f t="shared" si="190"/>
        <v>2958250212146.2051</v>
      </c>
      <c r="BB217" s="357">
        <f t="shared" si="191"/>
        <v>3313240237603.75</v>
      </c>
      <c r="BC217" s="357">
        <f t="shared" si="192"/>
        <v>3710829066116.2007</v>
      </c>
      <c r="BD217" s="357">
        <f t="shared" si="193"/>
        <v>4156128554050.145</v>
      </c>
      <c r="BE217" s="357">
        <f t="shared" si="194"/>
        <v>4654863980536.1641</v>
      </c>
      <c r="BF217" s="357">
        <f t="shared" si="195"/>
        <v>5213447658200.5039</v>
      </c>
      <c r="BG217" s="356">
        <f>(AK217*SUMPRODUCT(DA$10:DA$13,DA$28:DA$31)+AV217*SUMPRODUCT(DA$14:DA$23,DA$32:DA$41))*'Projeções - Receitas'!T$23+(AK217*DA$11*'Projeções - Receitas'!T$25)</f>
        <v>66450066699.882813</v>
      </c>
      <c r="BH217" s="356">
        <f>(AL217*SUMPRODUCT(DB$10:DB$13,DB$28:DB$31)+AW217*SUMPRODUCT(DB$14:DB$23,DB$32:DB$41))*'Projeções - Receitas'!U$23+(AL217*DB$11*'Projeções - Receitas'!U$25)</f>
        <v>53553670596.319427</v>
      </c>
      <c r="BI217" s="356">
        <f>(AM217*SUMPRODUCT(DC$10:DC$13,DC$28:DC$31)+AX217*SUMPRODUCT(DC$14:DC$23,DC$32:DC$41))*'Projeções - Receitas'!V$23+(AM217*DC$11*'Projeções - Receitas'!V$25)</f>
        <v>59256139286.007652</v>
      </c>
      <c r="BJ217" s="356">
        <f>(AN217*SUMPRODUCT(DD$10:DD$13,DD$28:DD$31)+AY217*SUMPRODUCT(DD$14:DD$23,DD$32:DD$41))*'Projeções - Receitas'!W$23+(AN217*DD$11*'Projeções - Receitas'!W$25)</f>
        <v>65506936016.207779</v>
      </c>
      <c r="BK217" s="356">
        <f>(AO217*SUMPRODUCT(DE$10:DE$13,DE$28:DE$31)+AZ217*SUMPRODUCT(DE$14:DE$23,DE$32:DE$41))*'Projeções - Receitas'!X$23+(AO217*DE$11*'Projeções - Receitas'!X$25)</f>
        <v>72383904419.578964</v>
      </c>
      <c r="BL217" s="356">
        <f>(AP217*SUMPRODUCT(DF$10:DF$13,DF$28:DF$31)+BA217*SUMPRODUCT(DF$14:DF$23,DF$32:DF$41))*'Projeções - Receitas'!Y$23+(AP217*DF$11*'Projeções - Receitas'!Y$25)</f>
        <v>79968045361.125839</v>
      </c>
      <c r="BM217" s="356">
        <f>(AQ217*SUMPRODUCT(DG$10:DG$13,DG$28:DG$31)+BB217*SUMPRODUCT(DG$14:DG$23,DG$32:DG$41))*'Projeções - Receitas'!Z$23+(AQ217*DG$11*'Projeções - Receitas'!Z$25)</f>
        <v>88336835853.901627</v>
      </c>
      <c r="BN217" s="356">
        <f>(AR217*SUMPRODUCT(DH$10:DH$13,DH$28:DH$31)+BC217*SUMPRODUCT(DH$14:DH$23,DH$32:DH$41))*'Projeções - Receitas'!AA$23+(AR217*DH$11*'Projeções - Receitas'!AA$25)</f>
        <v>97567661560.254944</v>
      </c>
      <c r="BO217" s="356">
        <f>(AS217*SUMPRODUCT(DI$10:DI$13,DI$28:DI$31)+BD217*SUMPRODUCT(DI$14:DI$23,DI$32:DI$41))*'Projeções - Receitas'!AB$23+(AS217*DI$11*'Projeções - Receitas'!AB$25)</f>
        <v>107746089892.58643</v>
      </c>
      <c r="BP217" s="356">
        <f>(AT217*SUMPRODUCT(DJ$10:DJ$13,DJ$28:DJ$31)+BE217*SUMPRODUCT(DJ$14:DJ$23,DJ$32:DJ$41))*'Projeções - Receitas'!AC$23+(AT217*DJ$11*'Projeções - Receitas'!AC$25)</f>
        <v>118968720671.38304</v>
      </c>
      <c r="BQ217" s="356">
        <f>(AU217*SUMPRODUCT(DK$10:DK$13,DK$28:DK$31)+BF217*SUMPRODUCT(DK$14:DK$23,DK$32:DK$41))*'Projeções - Receitas'!AD$23+(AU217*DK$11*'Projeções - Receitas'!AD$25)</f>
        <v>153820648412.58215</v>
      </c>
      <c r="BR217" s="357">
        <f>((BG217+'DRE + DCF'!T$12)*(1+'DRE + DCF'!T$15)+'DRE + DCF'!T$18)*(1+'DRE + DCF'!T$25)*'DRE + DCF'!T$33</f>
        <v>37091985426.949135</v>
      </c>
      <c r="BS217" s="357">
        <f>((BH217+'DRE + DCF'!U$12)*(1+'DRE + DCF'!U$15)+'DRE + DCF'!U$18)*(1+'DRE + DCF'!U$25)*'DRE + DCF'!U$33</f>
        <v>28331215748.976479</v>
      </c>
      <c r="BT217" s="357">
        <f>((BI217+'DRE + DCF'!V$12)*(1+'DRE + DCF'!V$15)+'DRE + DCF'!V$18)*(1+'DRE + DCF'!V$25)*'DRE + DCF'!V$33</f>
        <v>31436122197.724854</v>
      </c>
      <c r="BU217" s="357">
        <f>((BJ217+'DRE + DCF'!W$12)*(1+'DRE + DCF'!W$15)+'DRE + DCF'!W$18)*(1+'DRE + DCF'!W$25)*'DRE + DCF'!W$33</f>
        <v>34806789808.564117</v>
      </c>
      <c r="BV217" s="357">
        <f>((BK217+'DRE + DCF'!X$12)*(1+'DRE + DCF'!X$15)+'DRE + DCF'!X$18)*(1+'DRE + DCF'!X$25)*'DRE + DCF'!X$33</f>
        <v>38492891634.42569</v>
      </c>
      <c r="BW217" s="357">
        <f>((BL217+'DRE + DCF'!Y$12)*(1+'DRE + DCF'!Y$15)+'DRE + DCF'!Y$18)*(1+'DRE + DCF'!Y$25)*'DRE + DCF'!Y$33</f>
        <v>42545849608.416794</v>
      </c>
      <c r="BX217" s="357">
        <f>((BM217+'DRE + DCF'!Z$12)*(1+'DRE + DCF'!Z$15)+'DRE + DCF'!Z$18)*(1+'DRE + DCF'!Z$25)*'DRE + DCF'!Z$33</f>
        <v>47014941151.756516</v>
      </c>
      <c r="BY217" s="357">
        <f>((BN217+'DRE + DCF'!AA$12)*(1+'DRE + DCF'!AA$15)+'DRE + DCF'!AA$18)*(1+'DRE + DCF'!AA$25)*'DRE + DCF'!AA$33</f>
        <v>51945691375.315514</v>
      </c>
      <c r="BZ217" s="357">
        <f>((BO217+'DRE + DCF'!AB$12)*(1+'DRE + DCF'!AB$15)+'DRE + DCF'!AB$18)*(1+'DRE + DCF'!AB$25)*'DRE + DCF'!AB$33</f>
        <v>57387705336.394424</v>
      </c>
      <c r="CA217" s="357">
        <f>((BP217+'DRE + DCF'!AC$12)*(1+'DRE + DCF'!AC$15)+'DRE + DCF'!AC$18)*(1+'DRE + DCF'!AC$25)*'DRE + DCF'!AC$33</f>
        <v>63397521124.645851</v>
      </c>
      <c r="CB217" s="357">
        <f>((BQ217+'DRE + DCF'!AD$12)*(1+'DRE + DCF'!AD$15)+'DRE + DCF'!AD$18)*(1+'DRE + DCF'!AD$25)*'DRE + DCF'!AD$33</f>
        <v>81797288812.639221</v>
      </c>
      <c r="CC217" s="357">
        <f>BR217*(1-DA$47)+('DRE + DCF'!N$53*10^6)</f>
        <v>201253925306.54474</v>
      </c>
      <c r="CD217" s="357">
        <f>BS217*(1-DB$47)+('DRE + DCF'!T$53*10^6)</f>
        <v>202328670007.69885</v>
      </c>
      <c r="CE217" s="357">
        <f>BT217*(1-DC$47)+('DRE + DCF'!U$53*10^6)</f>
        <v>221490009764.55417</v>
      </c>
      <c r="CF217" s="357">
        <f>BU217*(1-DD$47)+('DRE + DCF'!V$53*10^6)</f>
        <v>242705282498.87775</v>
      </c>
      <c r="CG217" s="357">
        <f>BV217*(1-DE$47)+('DRE + DCF'!W$53*10^6)</f>
        <v>266166737550.59735</v>
      </c>
      <c r="CH217" s="357">
        <f>BW217*(1-DF$47)+('DRE + DCF'!X$53*10^6)</f>
        <v>292097901068.37628</v>
      </c>
      <c r="CI217" s="357">
        <f>BX217*(1-DG$47)+('DRE + DCF'!Y$53*10^6)</f>
        <v>320752304910.62006</v>
      </c>
      <c r="CJ217" s="357">
        <f>BY217*(1-DH$47)+('DRE + DCF'!Z$53*10^6)</f>
        <v>352411213594.48535</v>
      </c>
      <c r="CK217" s="357">
        <f>BZ217*(1-DI$47)+('DRE + DCF'!AA$53*10^6)</f>
        <v>387386069787.05145</v>
      </c>
      <c r="CL217" s="357">
        <f>CA217*(1-DJ$47)+('DRE + DCF'!AB$53*10^6)</f>
        <v>426022697576.20129</v>
      </c>
      <c r="CM217" s="357">
        <f>CB217*(1-DK$47)+('DRE + DCF'!AC$53*10^6)</f>
        <v>475760728658.25653</v>
      </c>
      <c r="CN217" s="357">
        <f t="shared" si="196"/>
        <v>1183402130463.9338</v>
      </c>
      <c r="CO217" s="357">
        <f t="shared" si="197"/>
        <v>1256802507810.0647</v>
      </c>
      <c r="CP217" s="357">
        <f t="shared" si="198"/>
        <v>1199579436408.2979</v>
      </c>
      <c r="CQ217" s="357">
        <f t="shared" si="199"/>
        <v>1343528968777.2937</v>
      </c>
      <c r="CR217" s="357">
        <f t="shared" si="200"/>
        <v>1504752445030.5691</v>
      </c>
      <c r="CS217" s="357">
        <f t="shared" si="201"/>
        <v>1685322738434.2375</v>
      </c>
      <c r="CT217" s="357">
        <f t="shared" si="202"/>
        <v>1887561467046.3462</v>
      </c>
      <c r="CU217" s="357">
        <f t="shared" si="203"/>
        <v>2114068843091.908</v>
      </c>
      <c r="CV217" s="357">
        <f t="shared" si="204"/>
        <v>2367757104262.937</v>
      </c>
      <c r="CW217" s="357">
        <f t="shared" si="205"/>
        <v>2651887956774.4902</v>
      </c>
      <c r="CX217" s="358">
        <f t="shared" si="206"/>
        <v>2970114511587.4292</v>
      </c>
    </row>
    <row r="218" spans="4:102" ht="30" customHeight="1" x14ac:dyDescent="0.25">
      <c r="D218" s="355">
        <f t="shared" si="164"/>
        <v>1.2808796377954623E-2</v>
      </c>
      <c r="E218" s="64">
        <f t="shared" si="165"/>
        <v>3.7334322392331976E-3</v>
      </c>
      <c r="F218" s="64">
        <f t="shared" si="166"/>
        <v>2.7376696349191931E-2</v>
      </c>
      <c r="G218" s="64">
        <f t="shared" si="167"/>
        <v>2.3386271234015099E-2</v>
      </c>
      <c r="H218" s="64">
        <f t="shared" si="168"/>
        <v>1.9624331613927515E-2</v>
      </c>
      <c r="I218" s="64">
        <f t="shared" si="169"/>
        <v>1.6060433845038108E-2</v>
      </c>
      <c r="J218" s="64">
        <f t="shared" si="170"/>
        <v>1.2672643181678434E-2</v>
      </c>
      <c r="K218" s="64">
        <f t="shared" si="171"/>
        <v>9.4426089014729986E-3</v>
      </c>
      <c r="L218" s="64">
        <f t="shared" si="172"/>
        <v>6.3546885855988999E-3</v>
      </c>
      <c r="M218" s="64">
        <f t="shared" si="173"/>
        <v>3.3958740490554751E-3</v>
      </c>
      <c r="N218" s="64">
        <f t="shared" si="174"/>
        <v>2.9308243467895678E-3</v>
      </c>
      <c r="O218" s="64">
        <f t="shared" si="163"/>
        <v>0.10350000000000008</v>
      </c>
      <c r="P218" s="64">
        <f t="shared" si="163"/>
        <v>0.10350000000000008</v>
      </c>
      <c r="Q218" s="64">
        <f t="shared" si="154"/>
        <v>0.10350000000000008</v>
      </c>
      <c r="R218" s="64">
        <f t="shared" si="155"/>
        <v>0.10350000000000008</v>
      </c>
      <c r="S218" s="64">
        <f t="shared" si="156"/>
        <v>0.10350000000000008</v>
      </c>
      <c r="T218" s="64">
        <f t="shared" si="157"/>
        <v>0.10350000000000008</v>
      </c>
      <c r="U218" s="64">
        <f t="shared" si="158"/>
        <v>0.10350000000000008</v>
      </c>
      <c r="V218" s="64">
        <f t="shared" si="159"/>
        <v>0.10350000000000008</v>
      </c>
      <c r="W218" s="64">
        <f t="shared" si="160"/>
        <v>0.10350000000000008</v>
      </c>
      <c r="X218" s="64">
        <f t="shared" si="161"/>
        <v>0.10350000000000008</v>
      </c>
      <c r="Y218" s="64">
        <f t="shared" si="162"/>
        <v>0.10350000000000008</v>
      </c>
      <c r="Z218" s="64">
        <f t="shared" si="175"/>
        <v>0.16999627461976188</v>
      </c>
      <c r="AA218" s="64">
        <f t="shared" si="207"/>
        <v>0.16092091048104046</v>
      </c>
      <c r="AB218" s="64">
        <f t="shared" si="176"/>
        <v>0.18456417459099919</v>
      </c>
      <c r="AC218" s="64">
        <f t="shared" si="177"/>
        <v>0.18057374947582236</v>
      </c>
      <c r="AD218" s="64">
        <f t="shared" si="178"/>
        <v>0.17681180985573478</v>
      </c>
      <c r="AE218" s="64">
        <f t="shared" si="179"/>
        <v>0.17324791208684537</v>
      </c>
      <c r="AF218" s="64">
        <f t="shared" si="180"/>
        <v>0.16986012142348569</v>
      </c>
      <c r="AG218" s="64">
        <f t="shared" si="181"/>
        <v>0.16663008714328026</v>
      </c>
      <c r="AH218" s="64">
        <f t="shared" si="182"/>
        <v>0.16354216682740616</v>
      </c>
      <c r="AI218" s="64">
        <f t="shared" si="183"/>
        <v>0.16058335229086274</v>
      </c>
      <c r="AJ218" s="64">
        <f t="shared" si="184"/>
        <v>0.16011830258859683</v>
      </c>
      <c r="AK218" s="356">
        <f>(1+O218)*'Projeções - Receitas'!N$34</f>
        <v>2033951692324.9727</v>
      </c>
      <c r="AL218" s="356">
        <f>(1+P218)*'Projeções - Receitas'!T$34</f>
        <v>2143077172769.9729</v>
      </c>
      <c r="AM218" s="356">
        <f>(1+Q218)*'Projeções - Receitas'!U$34</f>
        <v>2400246433502.3696</v>
      </c>
      <c r="AN218" s="356">
        <f>(1+R218)*'Projeções - Receitas'!V$34</f>
        <v>2688276005522.6543</v>
      </c>
      <c r="AO218" s="356">
        <f>(1+S218)*'Projeções - Receitas'!W$34</f>
        <v>3010869126185.373</v>
      </c>
      <c r="AP218" s="356">
        <f>(1+T218)*'Projeções - Receitas'!X$34</f>
        <v>3372173421327.6182</v>
      </c>
      <c r="AQ218" s="356">
        <f>(1+U218)*'Projeções - Receitas'!Y$34</f>
        <v>3776834231886.9326</v>
      </c>
      <c r="AR218" s="356">
        <f>(1+V218)*'Projeções - Receitas'!Z$34</f>
        <v>4230054339713.3647</v>
      </c>
      <c r="AS218" s="356">
        <f>(1+W218)*'Projeções - Receitas'!AA$34</f>
        <v>4737660860478.9697</v>
      </c>
      <c r="AT218" s="356">
        <f>(1+X218)*'Projeções - Receitas'!AB$34</f>
        <v>5306180163736.4463</v>
      </c>
      <c r="AU218" s="356">
        <f>(1+Y218)*'Projeções - Receitas'!AC$34</f>
        <v>5942921783384.8213</v>
      </c>
      <c r="AV218" s="357">
        <f t="shared" si="185"/>
        <v>1785099639403.6575</v>
      </c>
      <c r="AW218" s="357">
        <f t="shared" si="186"/>
        <v>1880873721220.4426</v>
      </c>
      <c r="AX218" s="357">
        <f t="shared" si="187"/>
        <v>2106578567766.8958</v>
      </c>
      <c r="AY218" s="357">
        <f t="shared" si="188"/>
        <v>2359367995898.9233</v>
      </c>
      <c r="AZ218" s="357">
        <f t="shared" si="189"/>
        <v>2642492155406.7944</v>
      </c>
      <c r="BA218" s="357">
        <f t="shared" si="190"/>
        <v>2959591214055.6104</v>
      </c>
      <c r="BB218" s="357">
        <f t="shared" si="191"/>
        <v>3314742159742.2837</v>
      </c>
      <c r="BC218" s="357">
        <f t="shared" si="192"/>
        <v>3712511218911.3579</v>
      </c>
      <c r="BD218" s="357">
        <f t="shared" si="193"/>
        <v>4158012565180.7217</v>
      </c>
      <c r="BE218" s="357">
        <f t="shared" si="194"/>
        <v>4656974073002.4092</v>
      </c>
      <c r="BF218" s="357">
        <f t="shared" si="195"/>
        <v>5215810961762.6992</v>
      </c>
      <c r="BG218" s="356">
        <f>(AK218*SUMPRODUCT(DA$10:DA$13,DA$28:DA$31)+AV218*SUMPRODUCT(DA$14:DA$23,DA$32:DA$41))*'Projeções - Receitas'!T$23+(AK218*DA$11*'Projeções - Receitas'!T$25)</f>
        <v>66480189123.590851</v>
      </c>
      <c r="BH218" s="356">
        <f>(AL218*SUMPRODUCT(DB$10:DB$13,DB$28:DB$31)+AW218*SUMPRODUCT(DB$14:DB$23,DB$32:DB$41))*'Projeções - Receitas'!U$23+(AL218*DB$11*'Projeções - Receitas'!U$25)</f>
        <v>53577946965.583405</v>
      </c>
      <c r="BI218" s="356">
        <f>(AM218*SUMPRODUCT(DC$10:DC$13,DC$28:DC$31)+AX218*SUMPRODUCT(DC$14:DC$23,DC$32:DC$41))*'Projeções - Receitas'!V$23+(AM218*DC$11*'Projeções - Receitas'!V$25)</f>
        <v>59283000636.545258</v>
      </c>
      <c r="BJ218" s="356">
        <f>(AN218*SUMPRODUCT(DD$10:DD$13,DD$28:DD$31)+AY218*SUMPRODUCT(DD$14:DD$23,DD$32:DD$41))*'Projeções - Receitas'!W$23+(AN218*DD$11*'Projeções - Receitas'!W$25)</f>
        <v>65536630910.140831</v>
      </c>
      <c r="BK218" s="356">
        <f>(AO218*SUMPRODUCT(DE$10:DE$13,DE$28:DE$31)+AZ218*SUMPRODUCT(DE$14:DE$23,DE$32:DE$41))*'Projeções - Receitas'!X$23+(AO218*DE$11*'Projeções - Receitas'!X$25)</f>
        <v>72416716706.260544</v>
      </c>
      <c r="BL218" s="356">
        <f>(AP218*SUMPRODUCT(DF$10:DF$13,DF$28:DF$31)+BA218*SUMPRODUCT(DF$14:DF$23,DF$32:DF$41))*'Projeções - Receitas'!Y$23+(AP218*DF$11*'Projeções - Receitas'!Y$25)</f>
        <v>80004295608.343018</v>
      </c>
      <c r="BM218" s="356">
        <f>(AQ218*SUMPRODUCT(DG$10:DG$13,DG$28:DG$31)+BB218*SUMPRODUCT(DG$14:DG$23,DG$32:DG$41))*'Projeções - Receitas'!Z$23+(AQ218*DG$11*'Projeções - Receitas'!Z$25)</f>
        <v>88376879750.480957</v>
      </c>
      <c r="BN218" s="356">
        <f>(AR218*SUMPRODUCT(DH$10:DH$13,DH$28:DH$31)+BC218*SUMPRODUCT(DH$14:DH$23,DH$32:DH$41))*'Projeções - Receitas'!AA$23+(AR218*DH$11*'Projeções - Receitas'!AA$25)</f>
        <v>97611889874.65213</v>
      </c>
      <c r="BO218" s="356">
        <f>(AS218*SUMPRODUCT(DI$10:DI$13,DI$28:DI$31)+BD218*SUMPRODUCT(DI$14:DI$23,DI$32:DI$41))*'Projeções - Receitas'!AB$23+(AS218*DI$11*'Projeções - Receitas'!AB$25)</f>
        <v>107794932181.7491</v>
      </c>
      <c r="BP218" s="356">
        <f>(AT218*SUMPRODUCT(DJ$10:DJ$13,DJ$28:DJ$31)+BE218*SUMPRODUCT(DJ$14:DJ$23,DJ$32:DJ$41))*'Projeções - Receitas'!AC$23+(AT218*DJ$11*'Projeções - Receitas'!AC$25)</f>
        <v>119022650281.84151</v>
      </c>
      <c r="BQ218" s="356">
        <f>(AU218*SUMPRODUCT(DK$10:DK$13,DK$28:DK$31)+BF218*SUMPRODUCT(DK$14:DK$23,DK$32:DK$41))*'Projeções - Receitas'!AD$23+(AU218*DK$11*'Projeções - Receitas'!AD$25)</f>
        <v>153890376721.01944</v>
      </c>
      <c r="BR218" s="357">
        <f>((BG218+'DRE + DCF'!T$12)*(1+'DRE + DCF'!T$15)+'DRE + DCF'!T$18)*(1+'DRE + DCF'!T$25)*'DRE + DCF'!T$33</f>
        <v>37110432062.852699</v>
      </c>
      <c r="BS218" s="357">
        <f>((BH218+'DRE + DCF'!U$12)*(1+'DRE + DCF'!U$15)+'DRE + DCF'!U$18)*(1+'DRE + DCF'!U$25)*'DRE + DCF'!U$33</f>
        <v>28345905280.261795</v>
      </c>
      <c r="BT218" s="357">
        <f>((BI218+'DRE + DCF'!V$12)*(1+'DRE + DCF'!V$15)+'DRE + DCF'!V$18)*(1+'DRE + DCF'!V$25)*'DRE + DCF'!V$33</f>
        <v>31452357435.429996</v>
      </c>
      <c r="BU218" s="357">
        <f>((BJ218+'DRE + DCF'!W$12)*(1+'DRE + DCF'!W$15)+'DRE + DCF'!W$18)*(1+'DRE + DCF'!W$25)*'DRE + DCF'!W$33</f>
        <v>34824717263.028069</v>
      </c>
      <c r="BV218" s="357">
        <f>((BK218+'DRE + DCF'!X$12)*(1+'DRE + DCF'!X$15)+'DRE + DCF'!X$18)*(1+'DRE + DCF'!X$25)*'DRE + DCF'!X$33</f>
        <v>38512678583.088875</v>
      </c>
      <c r="BW218" s="357">
        <f>((BL218+'DRE + DCF'!Y$12)*(1+'DRE + DCF'!Y$15)+'DRE + DCF'!Y$18)*(1+'DRE + DCF'!Y$25)*'DRE + DCF'!Y$33</f>
        <v>42567684860.926079</v>
      </c>
      <c r="BX218" s="357">
        <f>((BM218+'DRE + DCF'!Z$12)*(1+'DRE + DCF'!Z$15)+'DRE + DCF'!Z$18)*(1+'DRE + DCF'!Z$25)*'DRE + DCF'!Z$33</f>
        <v>47039033987.966141</v>
      </c>
      <c r="BY218" s="357">
        <f>((BN218+'DRE + DCF'!AA$12)*(1+'DRE + DCF'!AA$15)+'DRE + DCF'!AA$18)*(1+'DRE + DCF'!AA$25)*'DRE + DCF'!AA$33</f>
        <v>51972271423.880653</v>
      </c>
      <c r="BZ218" s="357">
        <f>((BO218+'DRE + DCF'!AB$12)*(1+'DRE + DCF'!AB$15)+'DRE + DCF'!AB$18)*(1+'DRE + DCF'!AB$25)*'DRE + DCF'!AB$33</f>
        <v>57417024704.745583</v>
      </c>
      <c r="CA218" s="357">
        <f>((BP218+'DRE + DCF'!AC$12)*(1+'DRE + DCF'!AC$15)+'DRE + DCF'!AC$18)*(1+'DRE + DCF'!AC$25)*'DRE + DCF'!AC$33</f>
        <v>63429857291.041512</v>
      </c>
      <c r="CB218" s="357">
        <f>((BQ218+'DRE + DCF'!AD$12)*(1+'DRE + DCF'!AD$15)+'DRE + DCF'!AD$18)*(1+'DRE + DCF'!AD$25)*'DRE + DCF'!AD$33</f>
        <v>81838198025.856964</v>
      </c>
      <c r="CC218" s="357">
        <f>BR218*(1-DA$47)+('DRE + DCF'!N$53*10^6)</f>
        <v>201265147551.22382</v>
      </c>
      <c r="CD218" s="357">
        <f>BS218*(1-DB$47)+('DRE + DCF'!T$53*10^6)</f>
        <v>202337483726.47003</v>
      </c>
      <c r="CE218" s="357">
        <f>BT218*(1-DC$47)+('DRE + DCF'!U$53*10^6)</f>
        <v>221499750907.17725</v>
      </c>
      <c r="CF218" s="357">
        <f>BU218*(1-DD$47)+('DRE + DCF'!V$53*10^6)</f>
        <v>242716038971.55612</v>
      </c>
      <c r="CG218" s="357">
        <f>BV218*(1-DE$47)+('DRE + DCF'!W$53*10^6)</f>
        <v>266178609719.79526</v>
      </c>
      <c r="CH218" s="357">
        <f>BW218*(1-DF$47)+('DRE + DCF'!X$53*10^6)</f>
        <v>292111002219.8819</v>
      </c>
      <c r="CI218" s="357">
        <f>BX218*(1-DG$47)+('DRE + DCF'!Y$53*10^6)</f>
        <v>320766760612.34583</v>
      </c>
      <c r="CJ218" s="357">
        <f>BY218*(1-DH$47)+('DRE + DCF'!Z$53*10^6)</f>
        <v>352427161623.62439</v>
      </c>
      <c r="CK218" s="357">
        <f>BZ218*(1-DI$47)+('DRE + DCF'!AA$53*10^6)</f>
        <v>387403661408.06213</v>
      </c>
      <c r="CL218" s="357">
        <f>CA218*(1-DJ$47)+('DRE + DCF'!AB$53*10^6)</f>
        <v>426042099276.0387</v>
      </c>
      <c r="CM218" s="357">
        <f>CB218*(1-DK$47)+('DRE + DCF'!AC$53*10^6)</f>
        <v>475785274186.18713</v>
      </c>
      <c r="CN218" s="357">
        <f t="shared" si="196"/>
        <v>1183938577485.9031</v>
      </c>
      <c r="CO218" s="357">
        <f t="shared" si="197"/>
        <v>1257372227895.2009</v>
      </c>
      <c r="CP218" s="357">
        <f t="shared" si="198"/>
        <v>1200123216751.1848</v>
      </c>
      <c r="CQ218" s="357">
        <f t="shared" si="199"/>
        <v>1344138002761.3271</v>
      </c>
      <c r="CR218" s="357">
        <f t="shared" si="200"/>
        <v>1505434563092.6865</v>
      </c>
      <c r="CS218" s="357">
        <f t="shared" si="201"/>
        <v>1686086710663.8091</v>
      </c>
      <c r="CT218" s="357">
        <f t="shared" si="202"/>
        <v>1888417115943.4663</v>
      </c>
      <c r="CU218" s="357">
        <f t="shared" si="203"/>
        <v>2115027169856.6824</v>
      </c>
      <c r="CV218" s="357">
        <f t="shared" si="204"/>
        <v>2368830430239.4849</v>
      </c>
      <c r="CW218" s="357">
        <f t="shared" si="205"/>
        <v>2653090081868.2231</v>
      </c>
      <c r="CX218" s="358">
        <f t="shared" si="206"/>
        <v>2971460891692.4106</v>
      </c>
    </row>
    <row r="219" spans="4:102" ht="30" customHeight="1" x14ac:dyDescent="0.25">
      <c r="D219" s="355">
        <f t="shared" si="164"/>
        <v>1.2741279757568474E-2</v>
      </c>
      <c r="E219" s="64">
        <f t="shared" si="165"/>
        <v>3.6675578511652374E-3</v>
      </c>
      <c r="F219" s="64">
        <f t="shared" si="166"/>
        <v>2.7301220611339605E-2</v>
      </c>
      <c r="G219" s="64">
        <f t="shared" si="167"/>
        <v>2.3312488526438496E-2</v>
      </c>
      <c r="H219" s="64">
        <f t="shared" si="168"/>
        <v>1.9552136437245071E-2</v>
      </c>
      <c r="I219" s="64">
        <f t="shared" si="169"/>
        <v>1.598973675052387E-2</v>
      </c>
      <c r="J219" s="64">
        <f t="shared" si="170"/>
        <v>1.2603365242425502E-2</v>
      </c>
      <c r="K219" s="64">
        <f t="shared" si="171"/>
        <v>9.3746793039325427E-3</v>
      </c>
      <c r="L219" s="64">
        <f t="shared" si="172"/>
        <v>6.2880435015984504E-3</v>
      </c>
      <c r="M219" s="64">
        <f t="shared" si="173"/>
        <v>3.3304556384028128E-3</v>
      </c>
      <c r="N219" s="64">
        <f t="shared" si="174"/>
        <v>2.8665636828272001E-3</v>
      </c>
      <c r="O219" s="64">
        <f t="shared" si="163"/>
        <v>0.10400000000000008</v>
      </c>
      <c r="P219" s="64">
        <f t="shared" si="163"/>
        <v>0.10400000000000008</v>
      </c>
      <c r="Q219" s="64">
        <f t="shared" si="154"/>
        <v>0.10400000000000008</v>
      </c>
      <c r="R219" s="64">
        <f t="shared" si="155"/>
        <v>0.10400000000000008</v>
      </c>
      <c r="S219" s="64">
        <f t="shared" si="156"/>
        <v>0.10400000000000008</v>
      </c>
      <c r="T219" s="64">
        <f t="shared" si="157"/>
        <v>0.10400000000000008</v>
      </c>
      <c r="U219" s="64">
        <f t="shared" si="158"/>
        <v>0.10400000000000008</v>
      </c>
      <c r="V219" s="64">
        <f t="shared" si="159"/>
        <v>0.10400000000000008</v>
      </c>
      <c r="W219" s="64">
        <f t="shared" si="160"/>
        <v>0.10400000000000008</v>
      </c>
      <c r="X219" s="64">
        <f t="shared" si="161"/>
        <v>0.10400000000000008</v>
      </c>
      <c r="Y219" s="64">
        <f t="shared" si="162"/>
        <v>0.10400000000000008</v>
      </c>
      <c r="Z219" s="64">
        <f t="shared" si="175"/>
        <v>0.16992875799937573</v>
      </c>
      <c r="AA219" s="64">
        <f t="shared" si="207"/>
        <v>0.1608550360929725</v>
      </c>
      <c r="AB219" s="64">
        <f t="shared" si="176"/>
        <v>0.18448869885314687</v>
      </c>
      <c r="AC219" s="64">
        <f t="shared" si="177"/>
        <v>0.18049996676824576</v>
      </c>
      <c r="AD219" s="64">
        <f t="shared" si="178"/>
        <v>0.17673961467905233</v>
      </c>
      <c r="AE219" s="64">
        <f t="shared" si="179"/>
        <v>0.17317721499233113</v>
      </c>
      <c r="AF219" s="64">
        <f t="shared" si="180"/>
        <v>0.16979084348423276</v>
      </c>
      <c r="AG219" s="64">
        <f t="shared" si="181"/>
        <v>0.1665621575457398</v>
      </c>
      <c r="AH219" s="64">
        <f t="shared" si="182"/>
        <v>0.16347552174340571</v>
      </c>
      <c r="AI219" s="64">
        <f t="shared" si="183"/>
        <v>0.16051793388021007</v>
      </c>
      <c r="AJ219" s="64">
        <f t="shared" si="184"/>
        <v>0.16005404192463446</v>
      </c>
      <c r="AK219" s="356">
        <f>(1+O219)*'Projeções - Receitas'!N$34</f>
        <v>2034873283485.9717</v>
      </c>
      <c r="AL219" s="356">
        <f>(1+P219)*'Projeções - Receitas'!T$34</f>
        <v>2144048209096.5564</v>
      </c>
      <c r="AM219" s="356">
        <f>(1+Q219)*'Projeções - Receitas'!U$34</f>
        <v>2401333994188.1431</v>
      </c>
      <c r="AN219" s="356">
        <f>(1+R219)*'Projeções - Receitas'!V$34</f>
        <v>2689494073490.7207</v>
      </c>
      <c r="AO219" s="356">
        <f>(1+S219)*'Projeções - Receitas'!W$34</f>
        <v>3012233362309.6074</v>
      </c>
      <c r="AP219" s="356">
        <f>(1+T219)*'Projeções - Receitas'!X$34</f>
        <v>3373701365786.7603</v>
      </c>
      <c r="AQ219" s="356">
        <f>(1+U219)*'Projeções - Receitas'!Y$34</f>
        <v>3778545529681.1719</v>
      </c>
      <c r="AR219" s="356">
        <f>(1+V219)*'Projeções - Receitas'!Z$34</f>
        <v>4231970993242.9131</v>
      </c>
      <c r="AS219" s="356">
        <f>(1+W219)*'Projeções - Receitas'!AA$34</f>
        <v>4739807512432.0635</v>
      </c>
      <c r="AT219" s="356">
        <f>(1+X219)*'Projeções - Receitas'!AB$34</f>
        <v>5308584413923.9121</v>
      </c>
      <c r="AU219" s="356">
        <f>(1+Y219)*'Projeções - Receitas'!AC$34</f>
        <v>5945614543594.7822</v>
      </c>
      <c r="AV219" s="357">
        <f t="shared" si="185"/>
        <v>1785908474763.6045</v>
      </c>
      <c r="AW219" s="357">
        <f t="shared" si="186"/>
        <v>1881725952177.0444</v>
      </c>
      <c r="AX219" s="357">
        <f t="shared" si="187"/>
        <v>2107533066438.2898</v>
      </c>
      <c r="AY219" s="357">
        <f t="shared" si="188"/>
        <v>2360437034410.8848</v>
      </c>
      <c r="AZ219" s="357">
        <f t="shared" si="189"/>
        <v>2643689478540.1914</v>
      </c>
      <c r="BA219" s="357">
        <f t="shared" si="190"/>
        <v>2960932215965.0142</v>
      </c>
      <c r="BB219" s="357">
        <f t="shared" si="191"/>
        <v>3316244081880.8164</v>
      </c>
      <c r="BC219" s="357">
        <f t="shared" si="192"/>
        <v>3714193371706.5146</v>
      </c>
      <c r="BD219" s="357">
        <f t="shared" si="193"/>
        <v>4159896576311.2974</v>
      </c>
      <c r="BE219" s="357">
        <f t="shared" si="194"/>
        <v>4659084165468.6533</v>
      </c>
      <c r="BF219" s="357">
        <f t="shared" si="195"/>
        <v>5218174265324.8926</v>
      </c>
      <c r="BG219" s="356">
        <f>(AK219*SUMPRODUCT(DA$10:DA$13,DA$28:DA$31)+AV219*SUMPRODUCT(DA$14:DA$23,DA$32:DA$41))*'Projeções - Receitas'!T$23+(AK219*DA$11*'Projeções - Receitas'!T$25)</f>
        <v>66510311547.298859</v>
      </c>
      <c r="BH219" s="356">
        <f>(AL219*SUMPRODUCT(DB$10:DB$13,DB$28:DB$31)+AW219*SUMPRODUCT(DB$14:DB$23,DB$32:DB$41))*'Projeções - Receitas'!U$23+(AL219*DB$11*'Projeções - Receitas'!U$25)</f>
        <v>53602223334.847351</v>
      </c>
      <c r="BI219" s="356">
        <f>(AM219*SUMPRODUCT(DC$10:DC$13,DC$28:DC$31)+AX219*SUMPRODUCT(DC$14:DC$23,DC$32:DC$41))*'Projeções - Receitas'!V$23+(AM219*DC$11*'Projeções - Receitas'!V$25)</f>
        <v>59309861987.082878</v>
      </c>
      <c r="BJ219" s="356">
        <f>(AN219*SUMPRODUCT(DD$10:DD$13,DD$28:DD$31)+AY219*SUMPRODUCT(DD$14:DD$23,DD$32:DD$41))*'Projeções - Receitas'!W$23+(AN219*DD$11*'Projeções - Receitas'!W$25)</f>
        <v>65566325804.07386</v>
      </c>
      <c r="BK219" s="356">
        <f>(AO219*SUMPRODUCT(DE$10:DE$13,DE$28:DE$31)+AZ219*SUMPRODUCT(DE$14:DE$23,DE$32:DE$41))*'Projeções - Receitas'!X$23+(AO219*DE$11*'Projeções - Receitas'!X$25)</f>
        <v>72449528992.942108</v>
      </c>
      <c r="BL219" s="356">
        <f>(AP219*SUMPRODUCT(DF$10:DF$13,DF$28:DF$31)+BA219*SUMPRODUCT(DF$14:DF$23,DF$32:DF$41))*'Projeções - Receitas'!Y$23+(AP219*DF$11*'Projeções - Receitas'!Y$25)</f>
        <v>80040545855.560211</v>
      </c>
      <c r="BM219" s="356">
        <f>(AQ219*SUMPRODUCT(DG$10:DG$13,DG$28:DG$31)+BB219*SUMPRODUCT(DG$14:DG$23,DG$32:DG$41))*'Projeções - Receitas'!Z$23+(AQ219*DG$11*'Projeções - Receitas'!Z$25)</f>
        <v>88416923647.060181</v>
      </c>
      <c r="BN219" s="356">
        <f>(AR219*SUMPRODUCT(DH$10:DH$13,DH$28:DH$31)+BC219*SUMPRODUCT(DH$14:DH$23,DH$32:DH$41))*'Projeções - Receitas'!AA$23+(AR219*DH$11*'Projeções - Receitas'!AA$25)</f>
        <v>97656118189.049377</v>
      </c>
      <c r="BO219" s="356">
        <f>(AS219*SUMPRODUCT(DI$10:DI$13,DI$28:DI$31)+BD219*SUMPRODUCT(DI$14:DI$23,DI$32:DI$41))*'Projeções - Receitas'!AB$23+(AS219*DI$11*'Projeções - Receitas'!AB$25)</f>
        <v>107843774470.91164</v>
      </c>
      <c r="BP219" s="356">
        <f>(AT219*SUMPRODUCT(DJ$10:DJ$13,DJ$28:DJ$31)+BE219*SUMPRODUCT(DJ$14:DJ$23,DJ$32:DJ$41))*'Projeções - Receitas'!AC$23+(AT219*DJ$11*'Projeções - Receitas'!AC$25)</f>
        <v>119076579892.30005</v>
      </c>
      <c r="BQ219" s="356">
        <f>(AU219*SUMPRODUCT(DK$10:DK$13,DK$28:DK$31)+BF219*SUMPRODUCT(DK$14:DK$23,DK$32:DK$41))*'Projeções - Receitas'!AD$23+(AU219*DK$11*'Projeções - Receitas'!AD$25)</f>
        <v>153960105029.45673</v>
      </c>
      <c r="BR219" s="357">
        <f>((BG219+'DRE + DCF'!T$12)*(1+'DRE + DCF'!T$15)+'DRE + DCF'!T$18)*(1+'DRE + DCF'!T$25)*'DRE + DCF'!T$33</f>
        <v>37128878698.756241</v>
      </c>
      <c r="BS219" s="357">
        <f>((BH219+'DRE + DCF'!U$12)*(1+'DRE + DCF'!U$15)+'DRE + DCF'!U$18)*(1+'DRE + DCF'!U$25)*'DRE + DCF'!U$33</f>
        <v>28360594811.547089</v>
      </c>
      <c r="BT219" s="357">
        <f>((BI219+'DRE + DCF'!V$12)*(1+'DRE + DCF'!V$15)+'DRE + DCF'!V$18)*(1+'DRE + DCF'!V$25)*'DRE + DCF'!V$33</f>
        <v>31468592673.135139</v>
      </c>
      <c r="BU219" s="357">
        <f>((BJ219+'DRE + DCF'!W$12)*(1+'DRE + DCF'!W$15)+'DRE + DCF'!W$18)*(1+'DRE + DCF'!W$25)*'DRE + DCF'!W$33</f>
        <v>34842644717.49202</v>
      </c>
      <c r="BV219" s="357">
        <f>((BK219+'DRE + DCF'!X$12)*(1+'DRE + DCF'!X$15)+'DRE + DCF'!X$18)*(1+'DRE + DCF'!X$25)*'DRE + DCF'!X$33</f>
        <v>38532465531.752029</v>
      </c>
      <c r="BW219" s="357">
        <f>((BL219+'DRE + DCF'!Y$12)*(1+'DRE + DCF'!Y$15)+'DRE + DCF'!Y$18)*(1+'DRE + DCF'!Y$25)*'DRE + DCF'!Y$33</f>
        <v>42589520113.435387</v>
      </c>
      <c r="BX219" s="357">
        <f>((BM219+'DRE + DCF'!Z$12)*(1+'DRE + DCF'!Z$15)+'DRE + DCF'!Z$18)*(1+'DRE + DCF'!Z$25)*'DRE + DCF'!Z$33</f>
        <v>47063126824.175713</v>
      </c>
      <c r="BY219" s="357">
        <f>((BN219+'DRE + DCF'!AA$12)*(1+'DRE + DCF'!AA$15)+'DRE + DCF'!AA$18)*(1+'DRE + DCF'!AA$25)*'DRE + DCF'!AA$33</f>
        <v>51998851472.445869</v>
      </c>
      <c r="BZ219" s="357">
        <f>((BO219+'DRE + DCF'!AB$12)*(1+'DRE + DCF'!AB$15)+'DRE + DCF'!AB$18)*(1+'DRE + DCF'!AB$25)*'DRE + DCF'!AB$33</f>
        <v>57446344073.096657</v>
      </c>
      <c r="CA219" s="357">
        <f>((BP219+'DRE + DCF'!AC$12)*(1+'DRE + DCF'!AC$15)+'DRE + DCF'!AC$18)*(1+'DRE + DCF'!AC$25)*'DRE + DCF'!AC$33</f>
        <v>63462193457.437256</v>
      </c>
      <c r="CB219" s="357">
        <f>((BQ219+'DRE + DCF'!AD$12)*(1+'DRE + DCF'!AD$15)+'DRE + DCF'!AD$18)*(1+'DRE + DCF'!AD$25)*'DRE + DCF'!AD$33</f>
        <v>81879107239.074738</v>
      </c>
      <c r="CC219" s="357">
        <f>BR219*(1-DA$47)+('DRE + DCF'!N$53*10^6)</f>
        <v>201276369795.90286</v>
      </c>
      <c r="CD219" s="357">
        <f>BS219*(1-DB$47)+('DRE + DCF'!T$53*10^6)</f>
        <v>202346297445.24121</v>
      </c>
      <c r="CE219" s="357">
        <f>BT219*(1-DC$47)+('DRE + DCF'!U$53*10^6)</f>
        <v>221509492049.80032</v>
      </c>
      <c r="CF219" s="357">
        <f>BU219*(1-DD$47)+('DRE + DCF'!V$53*10^6)</f>
        <v>242726795444.2345</v>
      </c>
      <c r="CG219" s="357">
        <f>BV219*(1-DE$47)+('DRE + DCF'!W$53*10^6)</f>
        <v>266190481888.99313</v>
      </c>
      <c r="CH219" s="357">
        <f>BW219*(1-DF$47)+('DRE + DCF'!X$53*10^6)</f>
        <v>292124103371.38745</v>
      </c>
      <c r="CI219" s="357">
        <f>BX219*(1-DG$47)+('DRE + DCF'!Y$53*10^6)</f>
        <v>320781216314.07159</v>
      </c>
      <c r="CJ219" s="357">
        <f>BY219*(1-DH$47)+('DRE + DCF'!Z$53*10^6)</f>
        <v>352443109652.76355</v>
      </c>
      <c r="CK219" s="357">
        <f>BZ219*(1-DI$47)+('DRE + DCF'!AA$53*10^6)</f>
        <v>387421253029.07275</v>
      </c>
      <c r="CL219" s="357">
        <f>CA219*(1-DJ$47)+('DRE + DCF'!AB$53*10^6)</f>
        <v>426061500975.8761</v>
      </c>
      <c r="CM219" s="357">
        <f>CB219*(1-DK$47)+('DRE + DCF'!AC$53*10^6)</f>
        <v>475809819714.1178</v>
      </c>
      <c r="CN219" s="357">
        <f t="shared" si="196"/>
        <v>1184475024507.8723</v>
      </c>
      <c r="CO219" s="357">
        <f t="shared" si="197"/>
        <v>1257941947980.3369</v>
      </c>
      <c r="CP219" s="357">
        <f t="shared" si="198"/>
        <v>1200666997094.0715</v>
      </c>
      <c r="CQ219" s="357">
        <f t="shared" si="199"/>
        <v>1344747036745.3604</v>
      </c>
      <c r="CR219" s="357">
        <f t="shared" si="200"/>
        <v>1506116681154.8037</v>
      </c>
      <c r="CS219" s="357">
        <f t="shared" si="201"/>
        <v>1686850682893.3801</v>
      </c>
      <c r="CT219" s="357">
        <f t="shared" si="202"/>
        <v>1889272764840.5859</v>
      </c>
      <c r="CU219" s="357">
        <f t="shared" si="203"/>
        <v>2115985496621.4565</v>
      </c>
      <c r="CV219" s="357">
        <f t="shared" si="204"/>
        <v>2369903756216.0317</v>
      </c>
      <c r="CW219" s="357">
        <f t="shared" si="205"/>
        <v>2654292206961.9561</v>
      </c>
      <c r="CX219" s="358">
        <f t="shared" si="206"/>
        <v>2972807271797.3911</v>
      </c>
    </row>
    <row r="220" spans="4:102" ht="30" customHeight="1" x14ac:dyDescent="0.25">
      <c r="D220" s="355">
        <f t="shared" si="164"/>
        <v>1.2673824265856282E-2</v>
      </c>
      <c r="E220" s="64">
        <f t="shared" si="165"/>
        <v>3.6017431049153448E-3</v>
      </c>
      <c r="F220" s="64">
        <f t="shared" si="166"/>
        <v>2.722581320824316E-2</v>
      </c>
      <c r="G220" s="64">
        <f t="shared" si="167"/>
        <v>2.3238772620770037E-2</v>
      </c>
      <c r="H220" s="64">
        <f t="shared" si="168"/>
        <v>1.9480006625140933E-2</v>
      </c>
      <c r="I220" s="64">
        <f t="shared" si="169"/>
        <v>1.591910366424365E-2</v>
      </c>
      <c r="J220" s="64">
        <f t="shared" si="170"/>
        <v>1.2534150026521806E-2</v>
      </c>
      <c r="K220" s="64">
        <f t="shared" si="171"/>
        <v>9.3068112089702282E-3</v>
      </c>
      <c r="L220" s="64">
        <f t="shared" si="172"/>
        <v>6.2214587571942093E-3</v>
      </c>
      <c r="M220" s="64">
        <f t="shared" si="173"/>
        <v>3.2650964567322027E-3</v>
      </c>
      <c r="N220" s="64">
        <f t="shared" si="174"/>
        <v>2.802361199637976E-3</v>
      </c>
      <c r="O220" s="64">
        <f t="shared" si="163"/>
        <v>0.10450000000000008</v>
      </c>
      <c r="P220" s="64">
        <f t="shared" si="163"/>
        <v>0.10450000000000008</v>
      </c>
      <c r="Q220" s="64">
        <f t="shared" ref="Q220:Q251" si="208">Q219+0.0005</f>
        <v>0.10450000000000008</v>
      </c>
      <c r="R220" s="64">
        <f t="shared" ref="R220:R251" si="209">R219+0.0005</f>
        <v>0.10450000000000008</v>
      </c>
      <c r="S220" s="64">
        <f t="shared" ref="S220:S251" si="210">S219+0.0005</f>
        <v>0.10450000000000008</v>
      </c>
      <c r="T220" s="64">
        <f t="shared" ref="T220:T251" si="211">T219+0.0005</f>
        <v>0.10450000000000008</v>
      </c>
      <c r="U220" s="64">
        <f t="shared" ref="U220:U251" si="212">U219+0.0005</f>
        <v>0.10450000000000008</v>
      </c>
      <c r="V220" s="64">
        <f t="shared" ref="V220:V251" si="213">V219+0.0005</f>
        <v>0.10450000000000008</v>
      </c>
      <c r="W220" s="64">
        <f t="shared" ref="W220:W251" si="214">W219+0.0005</f>
        <v>0.10450000000000008</v>
      </c>
      <c r="X220" s="64">
        <f t="shared" ref="X220:X251" si="215">X219+0.0005</f>
        <v>0.10450000000000008</v>
      </c>
      <c r="Y220" s="64">
        <f t="shared" ref="Y220:Y251" si="216">Y219+0.0005</f>
        <v>0.10450000000000008</v>
      </c>
      <c r="Z220" s="64">
        <f t="shared" si="175"/>
        <v>0.16986130250766354</v>
      </c>
      <c r="AA220" s="64">
        <f t="shared" si="207"/>
        <v>0.16078922134672261</v>
      </c>
      <c r="AB220" s="64">
        <f t="shared" si="176"/>
        <v>0.18441329145005042</v>
      </c>
      <c r="AC220" s="64">
        <f t="shared" si="177"/>
        <v>0.1804262508625773</v>
      </c>
      <c r="AD220" s="64">
        <f t="shared" si="178"/>
        <v>0.17666748486694819</v>
      </c>
      <c r="AE220" s="64">
        <f t="shared" si="179"/>
        <v>0.17310658190605091</v>
      </c>
      <c r="AF220" s="64">
        <f t="shared" si="180"/>
        <v>0.16972162826832907</v>
      </c>
      <c r="AG220" s="64">
        <f t="shared" si="181"/>
        <v>0.16649428945077749</v>
      </c>
      <c r="AH220" s="64">
        <f t="shared" si="182"/>
        <v>0.16340893699900147</v>
      </c>
      <c r="AI220" s="64">
        <f t="shared" si="183"/>
        <v>0.16045257469853946</v>
      </c>
      <c r="AJ220" s="64">
        <f t="shared" si="184"/>
        <v>0.15998983944144524</v>
      </c>
      <c r="AK220" s="356">
        <f>(1+O220)*'Projeções - Receitas'!N$34</f>
        <v>2035794874646.9707</v>
      </c>
      <c r="AL220" s="356">
        <f>(1+P220)*'Projeções - Receitas'!T$34</f>
        <v>2145019245423.1399</v>
      </c>
      <c r="AM220" s="356">
        <f>(1+Q220)*'Projeções - Receitas'!U$34</f>
        <v>2402421554873.9165</v>
      </c>
      <c r="AN220" s="356">
        <f>(1+R220)*'Projeções - Receitas'!V$34</f>
        <v>2690712141458.7871</v>
      </c>
      <c r="AO220" s="356">
        <f>(1+S220)*'Projeções - Receitas'!W$34</f>
        <v>3013597598433.8418</v>
      </c>
      <c r="AP220" s="356">
        <f>(1+T220)*'Projeções - Receitas'!X$34</f>
        <v>3375229310245.9028</v>
      </c>
      <c r="AQ220" s="356">
        <f>(1+U220)*'Projeções - Receitas'!Y$34</f>
        <v>3780256827475.4116</v>
      </c>
      <c r="AR220" s="356">
        <f>(1+V220)*'Projeções - Receitas'!Z$34</f>
        <v>4233887646772.4614</v>
      </c>
      <c r="AS220" s="356">
        <f>(1+W220)*'Projeções - Receitas'!AA$34</f>
        <v>4741954164385.1572</v>
      </c>
      <c r="AT220" s="356">
        <f>(1+X220)*'Projeções - Receitas'!AB$34</f>
        <v>5310988664111.377</v>
      </c>
      <c r="AU220" s="356">
        <f>(1+Y220)*'Projeções - Receitas'!AC$34</f>
        <v>5948307303804.7432</v>
      </c>
      <c r="AV220" s="357">
        <f t="shared" si="185"/>
        <v>1786717310123.5518</v>
      </c>
      <c r="AW220" s="357">
        <f t="shared" si="186"/>
        <v>1882578183133.6462</v>
      </c>
      <c r="AX220" s="357">
        <f t="shared" si="187"/>
        <v>2108487565109.6838</v>
      </c>
      <c r="AY220" s="357">
        <f t="shared" si="188"/>
        <v>2361506072922.8462</v>
      </c>
      <c r="AZ220" s="357">
        <f t="shared" si="189"/>
        <v>2644886801673.5879</v>
      </c>
      <c r="BA220" s="357">
        <f t="shared" si="190"/>
        <v>2962273217874.4185</v>
      </c>
      <c r="BB220" s="357">
        <f t="shared" si="191"/>
        <v>3317746004019.3491</v>
      </c>
      <c r="BC220" s="357">
        <f t="shared" si="192"/>
        <v>3715875524501.6714</v>
      </c>
      <c r="BD220" s="357">
        <f t="shared" si="193"/>
        <v>4161780587441.8726</v>
      </c>
      <c r="BE220" s="357">
        <f t="shared" si="194"/>
        <v>4661194257934.8984</v>
      </c>
      <c r="BF220" s="357">
        <f t="shared" si="195"/>
        <v>5220537568887.0869</v>
      </c>
      <c r="BG220" s="356">
        <f>(AK220*SUMPRODUCT(DA$10:DA$13,DA$28:DA$31)+AV220*SUMPRODUCT(DA$14:DA$23,DA$32:DA$41))*'Projeções - Receitas'!T$23+(AK220*DA$11*'Projeções - Receitas'!T$25)</f>
        <v>66540433971.006866</v>
      </c>
      <c r="BH220" s="356">
        <f>(AL220*SUMPRODUCT(DB$10:DB$13,DB$28:DB$31)+AW220*SUMPRODUCT(DB$14:DB$23,DB$32:DB$41))*'Projeções - Receitas'!U$23+(AL220*DB$11*'Projeções - Receitas'!U$25)</f>
        <v>53626499704.111336</v>
      </c>
      <c r="BI220" s="356">
        <f>(AM220*SUMPRODUCT(DC$10:DC$13,DC$28:DC$31)+AX220*SUMPRODUCT(DC$14:DC$23,DC$32:DC$41))*'Projeções - Receitas'!V$23+(AM220*DC$11*'Projeções - Receitas'!V$25)</f>
        <v>59336723337.620491</v>
      </c>
      <c r="BJ220" s="356">
        <f>(AN220*SUMPRODUCT(DD$10:DD$13,DD$28:DD$31)+AY220*SUMPRODUCT(DD$14:DD$23,DD$32:DD$41))*'Projeções - Receitas'!W$23+(AN220*DD$11*'Projeções - Receitas'!W$25)</f>
        <v>65596020698.006813</v>
      </c>
      <c r="BK220" s="356">
        <f>(AO220*SUMPRODUCT(DE$10:DE$13,DE$28:DE$31)+AZ220*SUMPRODUCT(DE$14:DE$23,DE$32:DE$41))*'Projeções - Receitas'!X$23+(AO220*DE$11*'Projeções - Receitas'!X$25)</f>
        <v>72482341279.623718</v>
      </c>
      <c r="BL220" s="356">
        <f>(AP220*SUMPRODUCT(DF$10:DF$13,DF$28:DF$31)+BA220*SUMPRODUCT(DF$14:DF$23,DF$32:DF$41))*'Projeções - Receitas'!Y$23+(AP220*DF$11*'Projeções - Receitas'!Y$25)</f>
        <v>80076796102.777374</v>
      </c>
      <c r="BM220" s="356">
        <f>(AQ220*SUMPRODUCT(DG$10:DG$13,DG$28:DG$31)+BB220*SUMPRODUCT(DG$14:DG$23,DG$32:DG$41))*'Projeções - Receitas'!Z$23+(AQ220*DG$11*'Projeções - Receitas'!Z$25)</f>
        <v>88456967543.639526</v>
      </c>
      <c r="BN220" s="356">
        <f>(AR220*SUMPRODUCT(DH$10:DH$13,DH$28:DH$31)+BC220*SUMPRODUCT(DH$14:DH$23,DH$32:DH$41))*'Projeções - Receitas'!AA$23+(AR220*DH$11*'Projeções - Receitas'!AA$25)</f>
        <v>97700346503.446609</v>
      </c>
      <c r="BO220" s="356">
        <f>(AS220*SUMPRODUCT(DI$10:DI$13,DI$28:DI$31)+BD220*SUMPRODUCT(DI$14:DI$23,DI$32:DI$41))*'Projeções - Receitas'!AB$23+(AS220*DI$11*'Projeções - Receitas'!AB$25)</f>
        <v>107892616760.07416</v>
      </c>
      <c r="BP220" s="356">
        <f>(AT220*SUMPRODUCT(DJ$10:DJ$13,DJ$28:DJ$31)+BE220*SUMPRODUCT(DJ$14:DJ$23,DJ$32:DJ$41))*'Projeções - Receitas'!AC$23+(AT220*DJ$11*'Projeções - Receitas'!AC$25)</f>
        <v>119130509502.75842</v>
      </c>
      <c r="BQ220" s="356">
        <f>(AU220*SUMPRODUCT(DK$10:DK$13,DK$28:DK$31)+BF220*SUMPRODUCT(DK$14:DK$23,DK$32:DK$41))*'Projeções - Receitas'!AD$23+(AU220*DK$11*'Projeções - Receitas'!AD$25)</f>
        <v>154029833337.89392</v>
      </c>
      <c r="BR220" s="357">
        <f>((BG220+'DRE + DCF'!T$12)*(1+'DRE + DCF'!T$15)+'DRE + DCF'!T$18)*(1+'DRE + DCF'!T$25)*'DRE + DCF'!T$33</f>
        <v>37147325334.659782</v>
      </c>
      <c r="BS220" s="357">
        <f>((BH220+'DRE + DCF'!U$12)*(1+'DRE + DCF'!U$15)+'DRE + DCF'!U$18)*(1+'DRE + DCF'!U$25)*'DRE + DCF'!U$33</f>
        <v>28375284342.832424</v>
      </c>
      <c r="BT220" s="357">
        <f>((BI220+'DRE + DCF'!V$12)*(1+'DRE + DCF'!V$15)+'DRE + DCF'!V$18)*(1+'DRE + DCF'!V$25)*'DRE + DCF'!V$33</f>
        <v>31484827910.840298</v>
      </c>
      <c r="BU220" s="357">
        <f>((BJ220+'DRE + DCF'!W$12)*(1+'DRE + DCF'!W$15)+'DRE + DCF'!W$18)*(1+'DRE + DCF'!W$25)*'DRE + DCF'!W$33</f>
        <v>34860572171.95591</v>
      </c>
      <c r="BV220" s="357">
        <f>((BK220+'DRE + DCF'!X$12)*(1+'DRE + DCF'!X$15)+'DRE + DCF'!X$18)*(1+'DRE + DCF'!X$25)*'DRE + DCF'!X$33</f>
        <v>38552252480.415222</v>
      </c>
      <c r="BW220" s="357">
        <f>((BL220+'DRE + DCF'!Y$12)*(1+'DRE + DCF'!Y$15)+'DRE + DCF'!Y$18)*(1+'DRE + DCF'!Y$25)*'DRE + DCF'!Y$33</f>
        <v>42611355365.944679</v>
      </c>
      <c r="BX220" s="357">
        <f>((BM220+'DRE + DCF'!Z$12)*(1+'DRE + DCF'!Z$15)+'DRE + DCF'!Z$18)*(1+'DRE + DCF'!Z$25)*'DRE + DCF'!Z$33</f>
        <v>47087219660.385345</v>
      </c>
      <c r="BY220" s="357">
        <f>((BN220+'DRE + DCF'!AA$12)*(1+'DRE + DCF'!AA$15)+'DRE + DCF'!AA$18)*(1+'DRE + DCF'!AA$25)*'DRE + DCF'!AA$33</f>
        <v>52025431521.011047</v>
      </c>
      <c r="BZ220" s="357">
        <f>((BO220+'DRE + DCF'!AB$12)*(1+'DRE + DCF'!AB$15)+'DRE + DCF'!AB$18)*(1+'DRE + DCF'!AB$25)*'DRE + DCF'!AB$33</f>
        <v>57475663441.447754</v>
      </c>
      <c r="CA220" s="357">
        <f>((BP220+'DRE + DCF'!AC$12)*(1+'DRE + DCF'!AC$15)+'DRE + DCF'!AC$18)*(1+'DRE + DCF'!AC$25)*'DRE + DCF'!AC$33</f>
        <v>63494529623.832863</v>
      </c>
      <c r="CB220" s="357">
        <f>((BQ220+'DRE + DCF'!AD$12)*(1+'DRE + DCF'!AD$15)+'DRE + DCF'!AD$18)*(1+'DRE + DCF'!AD$25)*'DRE + DCF'!AD$33</f>
        <v>81920016452.29245</v>
      </c>
      <c r="CC220" s="357">
        <f>BR220*(1-DA$47)+('DRE + DCF'!N$53*10^6)</f>
        <v>201287592040.58191</v>
      </c>
      <c r="CD220" s="357">
        <f>BS220*(1-DB$47)+('DRE + DCF'!T$53*10^6)</f>
        <v>202355111164.01242</v>
      </c>
      <c r="CE220" s="357">
        <f>BT220*(1-DC$47)+('DRE + DCF'!U$53*10^6)</f>
        <v>221519233192.42343</v>
      </c>
      <c r="CF220" s="357">
        <f>BU220*(1-DD$47)+('DRE + DCF'!V$53*10^6)</f>
        <v>242737551916.91284</v>
      </c>
      <c r="CG220" s="357">
        <f>BV220*(1-DE$47)+('DRE + DCF'!W$53*10^6)</f>
        <v>266202354058.19107</v>
      </c>
      <c r="CH220" s="357">
        <f>BW220*(1-DF$47)+('DRE + DCF'!X$53*10^6)</f>
        <v>292137204522.89307</v>
      </c>
      <c r="CI220" s="357">
        <f>BX220*(1-DG$47)+('DRE + DCF'!Y$53*10^6)</f>
        <v>320795672015.79736</v>
      </c>
      <c r="CJ220" s="357">
        <f>BY220*(1-DH$47)+('DRE + DCF'!Z$53*10^6)</f>
        <v>352459057681.90265</v>
      </c>
      <c r="CK220" s="357">
        <f>BZ220*(1-DI$47)+('DRE + DCF'!AA$53*10^6)</f>
        <v>387438844650.08344</v>
      </c>
      <c r="CL220" s="357">
        <f>CA220*(1-DJ$47)+('DRE + DCF'!AB$53*10^6)</f>
        <v>426080902675.7135</v>
      </c>
      <c r="CM220" s="357">
        <f>CB220*(1-DK$47)+('DRE + DCF'!AC$53*10^6)</f>
        <v>475834365242.04846</v>
      </c>
      <c r="CN220" s="357">
        <f t="shared" si="196"/>
        <v>1185011471529.8413</v>
      </c>
      <c r="CO220" s="357">
        <f t="shared" si="197"/>
        <v>1258511668065.4729</v>
      </c>
      <c r="CP220" s="357">
        <f t="shared" si="198"/>
        <v>1201210777436.9583</v>
      </c>
      <c r="CQ220" s="357">
        <f t="shared" si="199"/>
        <v>1345356070729.3936</v>
      </c>
      <c r="CR220" s="357">
        <f t="shared" si="200"/>
        <v>1506798799216.9209</v>
      </c>
      <c r="CS220" s="357">
        <f t="shared" si="201"/>
        <v>1687614655122.9514</v>
      </c>
      <c r="CT220" s="357">
        <f t="shared" si="202"/>
        <v>1890128413737.7058</v>
      </c>
      <c r="CU220" s="357">
        <f t="shared" si="203"/>
        <v>2116943823386.2307</v>
      </c>
      <c r="CV220" s="357">
        <f t="shared" si="204"/>
        <v>2370977082192.5786</v>
      </c>
      <c r="CW220" s="357">
        <f t="shared" si="205"/>
        <v>2655494332055.6885</v>
      </c>
      <c r="CX220" s="358">
        <f t="shared" si="206"/>
        <v>2974153651902.3716</v>
      </c>
    </row>
    <row r="221" spans="4:102" ht="30" customHeight="1" x14ac:dyDescent="0.25">
      <c r="D221" s="355">
        <f t="shared" si="164"/>
        <v>1.2606429819837978E-2</v>
      </c>
      <c r="E221" s="64">
        <f t="shared" si="165"/>
        <v>3.5359879195217825E-3</v>
      </c>
      <c r="F221" s="64">
        <f t="shared" si="166"/>
        <v>2.7150474047140438E-2</v>
      </c>
      <c r="G221" s="64">
        <f t="shared" si="167"/>
        <v>2.3165123426328454E-2</v>
      </c>
      <c r="H221" s="64">
        <f t="shared" si="168"/>
        <v>1.94079420888848E-2</v>
      </c>
      <c r="I221" s="64">
        <f t="shared" si="169"/>
        <v>1.5848534499308481E-2</v>
      </c>
      <c r="J221" s="64">
        <f t="shared" si="170"/>
        <v>1.2464997448822568E-2</v>
      </c>
      <c r="K221" s="64">
        <f t="shared" si="171"/>
        <v>9.2390045330983384E-3</v>
      </c>
      <c r="L221" s="64">
        <f t="shared" si="172"/>
        <v>6.1549342704772525E-3</v>
      </c>
      <c r="M221" s="64">
        <f t="shared" si="173"/>
        <v>3.1997964236422649E-3</v>
      </c>
      <c r="N221" s="64">
        <f t="shared" si="174"/>
        <v>2.7382168182434885E-3</v>
      </c>
      <c r="O221" s="64">
        <f t="shared" si="163"/>
        <v>0.10500000000000008</v>
      </c>
      <c r="P221" s="64">
        <f t="shared" si="163"/>
        <v>0.10500000000000008</v>
      </c>
      <c r="Q221" s="64">
        <f t="shared" si="208"/>
        <v>0.10500000000000008</v>
      </c>
      <c r="R221" s="64">
        <f t="shared" si="209"/>
        <v>0.10500000000000008</v>
      </c>
      <c r="S221" s="64">
        <f t="shared" si="210"/>
        <v>0.10500000000000008</v>
      </c>
      <c r="T221" s="64">
        <f t="shared" si="211"/>
        <v>0.10500000000000008</v>
      </c>
      <c r="U221" s="64">
        <f t="shared" si="212"/>
        <v>0.10500000000000008</v>
      </c>
      <c r="V221" s="64">
        <f t="shared" si="213"/>
        <v>0.10500000000000008</v>
      </c>
      <c r="W221" s="64">
        <f t="shared" si="214"/>
        <v>0.10500000000000008</v>
      </c>
      <c r="X221" s="64">
        <f t="shared" si="215"/>
        <v>0.10500000000000008</v>
      </c>
      <c r="Y221" s="64">
        <f t="shared" si="216"/>
        <v>0.10500000000000008</v>
      </c>
      <c r="Z221" s="64">
        <f t="shared" si="175"/>
        <v>0.16979390806164524</v>
      </c>
      <c r="AA221" s="64">
        <f t="shared" si="207"/>
        <v>0.16072346616132904</v>
      </c>
      <c r="AB221" s="64">
        <f t="shared" si="176"/>
        <v>0.1843379522889477</v>
      </c>
      <c r="AC221" s="64">
        <f t="shared" si="177"/>
        <v>0.18035260166813571</v>
      </c>
      <c r="AD221" s="64">
        <f t="shared" si="178"/>
        <v>0.17659542033069206</v>
      </c>
      <c r="AE221" s="64">
        <f t="shared" si="179"/>
        <v>0.17303601274111574</v>
      </c>
      <c r="AF221" s="64">
        <f t="shared" si="180"/>
        <v>0.16965247569062983</v>
      </c>
      <c r="AG221" s="64">
        <f t="shared" si="181"/>
        <v>0.1664264827749056</v>
      </c>
      <c r="AH221" s="64">
        <f t="shared" si="182"/>
        <v>0.16334241251228451</v>
      </c>
      <c r="AI221" s="64">
        <f t="shared" si="183"/>
        <v>0.16038727466544953</v>
      </c>
      <c r="AJ221" s="64">
        <f t="shared" si="184"/>
        <v>0.15992569506005075</v>
      </c>
      <c r="AK221" s="356">
        <f>(1+O221)*'Projeções - Receitas'!N$34</f>
        <v>2036716465807.9697</v>
      </c>
      <c r="AL221" s="356">
        <f>(1+P221)*'Projeções - Receitas'!T$34</f>
        <v>2145990281749.7234</v>
      </c>
      <c r="AM221" s="356">
        <f>(1+Q221)*'Projeções - Receitas'!U$34</f>
        <v>2403509115559.6899</v>
      </c>
      <c r="AN221" s="356">
        <f>(1+R221)*'Projeções - Receitas'!V$34</f>
        <v>2691930209426.853</v>
      </c>
      <c r="AO221" s="356">
        <f>(1+S221)*'Projeções - Receitas'!W$34</f>
        <v>3014961834558.0762</v>
      </c>
      <c r="AP221" s="356">
        <f>(1+T221)*'Projeções - Receitas'!X$34</f>
        <v>3376757254705.0454</v>
      </c>
      <c r="AQ221" s="356">
        <f>(1+U221)*'Projeções - Receitas'!Y$34</f>
        <v>3781968125269.6509</v>
      </c>
      <c r="AR221" s="356">
        <f>(1+V221)*'Projeções - Receitas'!Z$34</f>
        <v>4235804300302.0098</v>
      </c>
      <c r="AS221" s="356">
        <f>(1+W221)*'Projeções - Receitas'!AA$34</f>
        <v>4744100816338.251</v>
      </c>
      <c r="AT221" s="356">
        <f>(1+X221)*'Projeções - Receitas'!AB$34</f>
        <v>5313392914298.8428</v>
      </c>
      <c r="AU221" s="356">
        <f>(1+Y221)*'Projeções - Receitas'!AC$34</f>
        <v>5951000064014.7041</v>
      </c>
      <c r="AV221" s="357">
        <f t="shared" si="185"/>
        <v>1787526145483.499</v>
      </c>
      <c r="AW221" s="357">
        <f t="shared" si="186"/>
        <v>1883430414090.2483</v>
      </c>
      <c r="AX221" s="357">
        <f t="shared" si="187"/>
        <v>2109442063781.0776</v>
      </c>
      <c r="AY221" s="357">
        <f t="shared" si="188"/>
        <v>2362575111434.8071</v>
      </c>
      <c r="AZ221" s="357">
        <f t="shared" si="189"/>
        <v>2646084124806.9849</v>
      </c>
      <c r="BA221" s="357">
        <f t="shared" si="190"/>
        <v>2963614219783.8232</v>
      </c>
      <c r="BB221" s="357">
        <f t="shared" si="191"/>
        <v>3319247926157.8818</v>
      </c>
      <c r="BC221" s="357">
        <f t="shared" si="192"/>
        <v>3717557677296.8286</v>
      </c>
      <c r="BD221" s="357">
        <f t="shared" si="193"/>
        <v>4163664598572.4478</v>
      </c>
      <c r="BE221" s="357">
        <f t="shared" si="194"/>
        <v>4663304350401.1436</v>
      </c>
      <c r="BF221" s="357">
        <f t="shared" si="195"/>
        <v>5222900872449.2803</v>
      </c>
      <c r="BG221" s="356">
        <f>(AK221*SUMPRODUCT(DA$10:DA$13,DA$28:DA$31)+AV221*SUMPRODUCT(DA$14:DA$23,DA$32:DA$41))*'Projeções - Receitas'!T$23+(AK221*DA$11*'Projeções - Receitas'!T$25)</f>
        <v>66570556394.714874</v>
      </c>
      <c r="BH221" s="356">
        <f>(AL221*SUMPRODUCT(DB$10:DB$13,DB$28:DB$31)+AW221*SUMPRODUCT(DB$14:DB$23,DB$32:DB$41))*'Projeções - Receitas'!U$23+(AL221*DB$11*'Projeções - Receitas'!U$25)</f>
        <v>53650776073.37529</v>
      </c>
      <c r="BI221" s="356">
        <f>(AM221*SUMPRODUCT(DC$10:DC$13,DC$28:DC$31)+AX221*SUMPRODUCT(DC$14:DC$23,DC$32:DC$41))*'Projeções - Receitas'!V$23+(AM221*DC$11*'Projeções - Receitas'!V$25)</f>
        <v>59363584688.158142</v>
      </c>
      <c r="BJ221" s="356">
        <f>(AN221*SUMPRODUCT(DD$10:DD$13,DD$28:DD$31)+AY221*SUMPRODUCT(DD$14:DD$23,DD$32:DD$41))*'Projeções - Receitas'!W$23+(AN221*DD$11*'Projeções - Receitas'!W$25)</f>
        <v>65625715591.93985</v>
      </c>
      <c r="BK221" s="356">
        <f>(AO221*SUMPRODUCT(DE$10:DE$13,DE$28:DE$31)+AZ221*SUMPRODUCT(DE$14:DE$23,DE$32:DE$41))*'Projeções - Receitas'!X$23+(AO221*DE$11*'Projeções - Receitas'!X$25)</f>
        <v>72515153566.305298</v>
      </c>
      <c r="BL221" s="356">
        <f>(AP221*SUMPRODUCT(DF$10:DF$13,DF$28:DF$31)+BA221*SUMPRODUCT(DF$14:DF$23,DF$32:DF$41))*'Projeções - Receitas'!Y$23+(AP221*DF$11*'Projeções - Receitas'!Y$25)</f>
        <v>80113046349.994537</v>
      </c>
      <c r="BM221" s="356">
        <f>(AQ221*SUMPRODUCT(DG$10:DG$13,DG$28:DG$31)+BB221*SUMPRODUCT(DG$14:DG$23,DG$32:DG$41))*'Projeções - Receitas'!Z$23+(AQ221*DG$11*'Projeções - Receitas'!Z$25)</f>
        <v>88497011440.218811</v>
      </c>
      <c r="BN221" s="356">
        <f>(AR221*SUMPRODUCT(DH$10:DH$13,DH$28:DH$31)+BC221*SUMPRODUCT(DH$14:DH$23,DH$32:DH$41))*'Projeções - Receitas'!AA$23+(AR221*DH$11*'Projeções - Receitas'!AA$25)</f>
        <v>97744574817.843781</v>
      </c>
      <c r="BO221" s="356">
        <f>(AS221*SUMPRODUCT(DI$10:DI$13,DI$28:DI$31)+BD221*SUMPRODUCT(DI$14:DI$23,DI$32:DI$41))*'Projeções - Receitas'!AB$23+(AS221*DI$11*'Projeções - Receitas'!AB$25)</f>
        <v>107941459049.23676</v>
      </c>
      <c r="BP221" s="356">
        <f>(AT221*SUMPRODUCT(DJ$10:DJ$13,DJ$28:DJ$31)+BE221*SUMPRODUCT(DJ$14:DJ$23,DJ$32:DJ$41))*'Projeções - Receitas'!AC$23+(AT221*DJ$11*'Projeções - Receitas'!AC$25)</f>
        <v>119184439113.21689</v>
      </c>
      <c r="BQ221" s="356">
        <f>(AU221*SUMPRODUCT(DK$10:DK$13,DK$28:DK$31)+BF221*SUMPRODUCT(DK$14:DK$23,DK$32:DK$41))*'Projeções - Receitas'!AD$23+(AU221*DK$11*'Projeções - Receitas'!AD$25)</f>
        <v>154099561646.33118</v>
      </c>
      <c r="BR221" s="357">
        <f>((BG221+'DRE + DCF'!T$12)*(1+'DRE + DCF'!T$15)+'DRE + DCF'!T$18)*(1+'DRE + DCF'!T$25)*'DRE + DCF'!T$33</f>
        <v>37165771970.563332</v>
      </c>
      <c r="BS221" s="357">
        <f>((BH221+'DRE + DCF'!U$12)*(1+'DRE + DCF'!U$15)+'DRE + DCF'!U$18)*(1+'DRE + DCF'!U$25)*'DRE + DCF'!U$33</f>
        <v>28389973874.117722</v>
      </c>
      <c r="BT221" s="357">
        <f>((BI221+'DRE + DCF'!V$12)*(1+'DRE + DCF'!V$15)+'DRE + DCF'!V$18)*(1+'DRE + DCF'!V$25)*'DRE + DCF'!V$33</f>
        <v>31501063148.545456</v>
      </c>
      <c r="BU221" s="357">
        <f>((BJ221+'DRE + DCF'!W$12)*(1+'DRE + DCF'!W$15)+'DRE + DCF'!W$18)*(1+'DRE + DCF'!W$25)*'DRE + DCF'!W$33</f>
        <v>34878499626.419853</v>
      </c>
      <c r="BV221" s="357">
        <f>((BK221+'DRE + DCF'!X$12)*(1+'DRE + DCF'!X$15)+'DRE + DCF'!X$18)*(1+'DRE + DCF'!X$25)*'DRE + DCF'!X$33</f>
        <v>38572039429.0784</v>
      </c>
      <c r="BW221" s="357">
        <f>((BL221+'DRE + DCF'!Y$12)*(1+'DRE + DCF'!Y$15)+'DRE + DCF'!Y$18)*(1+'DRE + DCF'!Y$25)*'DRE + DCF'!Y$33</f>
        <v>42633190618.453964</v>
      </c>
      <c r="BX221" s="357">
        <f>((BM221+'DRE + DCF'!Z$12)*(1+'DRE + DCF'!Z$15)+'DRE + DCF'!Z$18)*(1+'DRE + DCF'!Z$25)*'DRE + DCF'!Z$33</f>
        <v>47111312496.594955</v>
      </c>
      <c r="BY221" s="357">
        <f>((BN221+'DRE + DCF'!AA$12)*(1+'DRE + DCF'!AA$15)+'DRE + DCF'!AA$18)*(1+'DRE + DCF'!AA$25)*'DRE + DCF'!AA$33</f>
        <v>52052011569.576164</v>
      </c>
      <c r="BZ221" s="357">
        <f>((BO221+'DRE + DCF'!AB$12)*(1+'DRE + DCF'!AB$15)+'DRE + DCF'!AB$18)*(1+'DRE + DCF'!AB$25)*'DRE + DCF'!AB$33</f>
        <v>57504982809.798874</v>
      </c>
      <c r="CA221" s="357">
        <f>((BP221+'DRE + DCF'!AC$12)*(1+'DRE + DCF'!AC$15)+'DRE + DCF'!AC$18)*(1+'DRE + DCF'!AC$25)*'DRE + DCF'!AC$33</f>
        <v>63526865790.228554</v>
      </c>
      <c r="CB221" s="357">
        <f>((BQ221+'DRE + DCF'!AD$12)*(1+'DRE + DCF'!AD$15)+'DRE + DCF'!AD$18)*(1+'DRE + DCF'!AD$25)*'DRE + DCF'!AD$33</f>
        <v>81960925665.510193</v>
      </c>
      <c r="CC221" s="357">
        <f>BR221*(1-DA$47)+('DRE + DCF'!N$53*10^6)</f>
        <v>201298814285.26099</v>
      </c>
      <c r="CD221" s="357">
        <f>BS221*(1-DB$47)+('DRE + DCF'!T$53*10^6)</f>
        <v>202363924882.7836</v>
      </c>
      <c r="CE221" s="357">
        <f>BT221*(1-DC$47)+('DRE + DCF'!U$53*10^6)</f>
        <v>221528974335.04651</v>
      </c>
      <c r="CF221" s="357">
        <f>BU221*(1-DD$47)+('DRE + DCF'!V$53*10^6)</f>
        <v>242748308389.59119</v>
      </c>
      <c r="CG221" s="357">
        <f>BV221*(1-DE$47)+('DRE + DCF'!W$53*10^6)</f>
        <v>266214226227.38898</v>
      </c>
      <c r="CH221" s="357">
        <f>BW221*(1-DF$47)+('DRE + DCF'!X$53*10^6)</f>
        <v>292150305674.39862</v>
      </c>
      <c r="CI221" s="357">
        <f>BX221*(1-DG$47)+('DRE + DCF'!Y$53*10^6)</f>
        <v>320810127717.52313</v>
      </c>
      <c r="CJ221" s="357">
        <f>BY221*(1-DH$47)+('DRE + DCF'!Z$53*10^6)</f>
        <v>352475005711.04175</v>
      </c>
      <c r="CK221" s="357">
        <f>BZ221*(1-DI$47)+('DRE + DCF'!AA$53*10^6)</f>
        <v>387456436271.09412</v>
      </c>
      <c r="CL221" s="357">
        <f>CA221*(1-DJ$47)+('DRE + DCF'!AB$53*10^6)</f>
        <v>426100304375.5509</v>
      </c>
      <c r="CM221" s="357">
        <f>CB221*(1-DK$47)+('DRE + DCF'!AC$53*10^6)</f>
        <v>475858910769.97906</v>
      </c>
      <c r="CN221" s="357">
        <f t="shared" si="196"/>
        <v>1185547918551.8105</v>
      </c>
      <c r="CO221" s="357">
        <f t="shared" si="197"/>
        <v>1259081388150.6089</v>
      </c>
      <c r="CP221" s="357">
        <f t="shared" si="198"/>
        <v>1201754557779.845</v>
      </c>
      <c r="CQ221" s="357">
        <f t="shared" si="199"/>
        <v>1345965104713.4265</v>
      </c>
      <c r="CR221" s="357">
        <f t="shared" si="200"/>
        <v>1507480917279.0381</v>
      </c>
      <c r="CS221" s="357">
        <f t="shared" si="201"/>
        <v>1688378627352.5227</v>
      </c>
      <c r="CT221" s="357">
        <f t="shared" si="202"/>
        <v>1890984062634.8254</v>
      </c>
      <c r="CU221" s="357">
        <f t="shared" si="203"/>
        <v>2117902150151.0049</v>
      </c>
      <c r="CV221" s="357">
        <f t="shared" si="204"/>
        <v>2372050408169.1255</v>
      </c>
      <c r="CW221" s="357">
        <f t="shared" si="205"/>
        <v>2656696457149.4214</v>
      </c>
      <c r="CX221" s="358">
        <f t="shared" si="206"/>
        <v>2975500032007.3521</v>
      </c>
    </row>
    <row r="222" spans="4:102" ht="30" customHeight="1" x14ac:dyDescent="0.25">
      <c r="D222" s="355">
        <f t="shared" si="164"/>
        <v>1.2539096336683486E-2</v>
      </c>
      <c r="E222" s="64">
        <f t="shared" si="165"/>
        <v>3.4702922141692516E-3</v>
      </c>
      <c r="F222" s="64">
        <f t="shared" si="166"/>
        <v>2.7075203035437145E-2</v>
      </c>
      <c r="G222" s="64">
        <f t="shared" si="167"/>
        <v>2.3091540852596404E-2</v>
      </c>
      <c r="H222" s="64">
        <f t="shared" si="168"/>
        <v>1.9335942739907047E-2</v>
      </c>
      <c r="I222" s="64">
        <f t="shared" si="169"/>
        <v>1.5778029168986546E-2</v>
      </c>
      <c r="J222" s="64">
        <f t="shared" si="170"/>
        <v>1.2395907424336938E-2</v>
      </c>
      <c r="K222" s="64">
        <f t="shared" si="171"/>
        <v>9.1712591929802856E-3</v>
      </c>
      <c r="L222" s="64">
        <f t="shared" si="172"/>
        <v>6.0884699596866487E-3</v>
      </c>
      <c r="M222" s="64">
        <f t="shared" si="173"/>
        <v>3.1345554588771418E-3</v>
      </c>
      <c r="N222" s="64">
        <f t="shared" si="174"/>
        <v>2.6741304598081883E-3</v>
      </c>
      <c r="O222" s="64">
        <f t="shared" si="163"/>
        <v>0.10550000000000008</v>
      </c>
      <c r="P222" s="64">
        <f t="shared" si="163"/>
        <v>0.10550000000000008</v>
      </c>
      <c r="Q222" s="64">
        <f t="shared" si="208"/>
        <v>0.10550000000000008</v>
      </c>
      <c r="R222" s="64">
        <f t="shared" si="209"/>
        <v>0.10550000000000008</v>
      </c>
      <c r="S222" s="64">
        <f t="shared" si="210"/>
        <v>0.10550000000000008</v>
      </c>
      <c r="T222" s="64">
        <f t="shared" si="211"/>
        <v>0.10550000000000008</v>
      </c>
      <c r="U222" s="64">
        <f t="shared" si="212"/>
        <v>0.10550000000000008</v>
      </c>
      <c r="V222" s="64">
        <f t="shared" si="213"/>
        <v>0.10550000000000008</v>
      </c>
      <c r="W222" s="64">
        <f t="shared" si="214"/>
        <v>0.10550000000000008</v>
      </c>
      <c r="X222" s="64">
        <f t="shared" si="215"/>
        <v>0.10550000000000008</v>
      </c>
      <c r="Y222" s="64">
        <f t="shared" si="216"/>
        <v>0.10550000000000008</v>
      </c>
      <c r="Z222" s="64">
        <f t="shared" si="175"/>
        <v>0.16972657457849075</v>
      </c>
      <c r="AA222" s="64">
        <f t="shared" si="207"/>
        <v>0.16065777045597651</v>
      </c>
      <c r="AB222" s="64">
        <f t="shared" si="176"/>
        <v>0.18426268127724441</v>
      </c>
      <c r="AC222" s="64">
        <f t="shared" si="177"/>
        <v>0.18027901909440366</v>
      </c>
      <c r="AD222" s="64">
        <f t="shared" si="178"/>
        <v>0.17652342098171431</v>
      </c>
      <c r="AE222" s="64">
        <f t="shared" si="179"/>
        <v>0.17296550741079381</v>
      </c>
      <c r="AF222" s="64">
        <f t="shared" si="180"/>
        <v>0.1695833856661442</v>
      </c>
      <c r="AG222" s="64">
        <f t="shared" si="181"/>
        <v>0.16635873743478755</v>
      </c>
      <c r="AH222" s="64">
        <f t="shared" si="182"/>
        <v>0.16327594820149391</v>
      </c>
      <c r="AI222" s="64">
        <f t="shared" si="183"/>
        <v>0.1603220337006844</v>
      </c>
      <c r="AJ222" s="64">
        <f t="shared" si="184"/>
        <v>0.15986160870161545</v>
      </c>
      <c r="AK222" s="356">
        <f>(1+O222)*'Projeções - Receitas'!N$34</f>
        <v>2037638056968.969</v>
      </c>
      <c r="AL222" s="356">
        <f>(1+P222)*'Projeções - Receitas'!T$34</f>
        <v>2146961318076.3071</v>
      </c>
      <c r="AM222" s="356">
        <f>(1+Q222)*'Projeções - Receitas'!U$34</f>
        <v>2404596676245.4644</v>
      </c>
      <c r="AN222" s="356">
        <f>(1+R222)*'Projeções - Receitas'!V$34</f>
        <v>2693148277394.9199</v>
      </c>
      <c r="AO222" s="356">
        <f>(1+S222)*'Projeções - Receitas'!W$34</f>
        <v>3016326070682.311</v>
      </c>
      <c r="AP222" s="356">
        <f>(1+T222)*'Projeções - Receitas'!X$34</f>
        <v>3378285199164.1885</v>
      </c>
      <c r="AQ222" s="356">
        <f>(1+U222)*'Projeções - Receitas'!Y$34</f>
        <v>3783679423063.8911</v>
      </c>
      <c r="AR222" s="356">
        <f>(1+V222)*'Projeções - Receitas'!Z$34</f>
        <v>4237720953831.5586</v>
      </c>
      <c r="AS222" s="356">
        <f>(1+W222)*'Projeções - Receitas'!AA$34</f>
        <v>4746247468291.3467</v>
      </c>
      <c r="AT222" s="356">
        <f>(1+X222)*'Projeções - Receitas'!AB$34</f>
        <v>5315797164486.3086</v>
      </c>
      <c r="AU222" s="356">
        <f>(1+Y222)*'Projeções - Receitas'!AC$34</f>
        <v>5953692824224.667</v>
      </c>
      <c r="AV222" s="357">
        <f t="shared" si="185"/>
        <v>1788334980843.4465</v>
      </c>
      <c r="AW222" s="357">
        <f t="shared" si="186"/>
        <v>1884282645046.8503</v>
      </c>
      <c r="AX222" s="357">
        <f t="shared" si="187"/>
        <v>2110396562452.4727</v>
      </c>
      <c r="AY222" s="357">
        <f t="shared" si="188"/>
        <v>2363644149946.769</v>
      </c>
      <c r="AZ222" s="357">
        <f t="shared" si="189"/>
        <v>2647281447940.3823</v>
      </c>
      <c r="BA222" s="357">
        <f t="shared" si="190"/>
        <v>2964955221693.228</v>
      </c>
      <c r="BB222" s="357">
        <f t="shared" si="191"/>
        <v>3320749848296.4155</v>
      </c>
      <c r="BC222" s="357">
        <f t="shared" si="192"/>
        <v>3719239830091.9858</v>
      </c>
      <c r="BD222" s="357">
        <f t="shared" si="193"/>
        <v>4165548609703.0249</v>
      </c>
      <c r="BE222" s="357">
        <f t="shared" si="194"/>
        <v>4665414442867.3887</v>
      </c>
      <c r="BF222" s="357">
        <f t="shared" si="195"/>
        <v>5225264176011.4756</v>
      </c>
      <c r="BG222" s="356">
        <f>(AK222*SUMPRODUCT(DA$10:DA$13,DA$28:DA$31)+AV222*SUMPRODUCT(DA$14:DA$23,DA$32:DA$41))*'Projeções - Receitas'!T$23+(AK222*DA$11*'Projeções - Receitas'!T$25)</f>
        <v>66600678818.422928</v>
      </c>
      <c r="BH222" s="356">
        <f>(AL222*SUMPRODUCT(DB$10:DB$13,DB$28:DB$31)+AW222*SUMPRODUCT(DB$14:DB$23,DB$32:DB$41))*'Projeções - Receitas'!U$23+(AL222*DB$11*'Projeções - Receitas'!U$25)</f>
        <v>53675052442.639267</v>
      </c>
      <c r="BI222" s="356">
        <f>(AM222*SUMPRODUCT(DC$10:DC$13,DC$28:DC$31)+AX222*SUMPRODUCT(DC$14:DC$23,DC$32:DC$41))*'Projeções - Receitas'!V$23+(AM222*DC$11*'Projeções - Receitas'!V$25)</f>
        <v>59390446038.695778</v>
      </c>
      <c r="BJ222" s="356">
        <f>(AN222*SUMPRODUCT(DD$10:DD$13,DD$28:DD$31)+AY222*SUMPRODUCT(DD$14:DD$23,DD$32:DD$41))*'Projeções - Receitas'!W$23+(AN222*DD$11*'Projeções - Receitas'!W$25)</f>
        <v>65655410485.872841</v>
      </c>
      <c r="BK222" s="356">
        <f>(AO222*SUMPRODUCT(DE$10:DE$13,DE$28:DE$31)+AZ222*SUMPRODUCT(DE$14:DE$23,DE$32:DE$41))*'Projeções - Receitas'!X$23+(AO222*DE$11*'Projeções - Receitas'!X$25)</f>
        <v>72547965852.986877</v>
      </c>
      <c r="BL222" s="356">
        <f>(AP222*SUMPRODUCT(DF$10:DF$13,DF$28:DF$31)+BA222*SUMPRODUCT(DF$14:DF$23,DF$32:DF$41))*'Projeções - Receitas'!Y$23+(AP222*DF$11*'Projeções - Receitas'!Y$25)</f>
        <v>80149296597.211777</v>
      </c>
      <c r="BM222" s="356">
        <f>(AQ222*SUMPRODUCT(DG$10:DG$13,DG$28:DG$31)+BB222*SUMPRODUCT(DG$14:DG$23,DG$32:DG$41))*'Projeções - Receitas'!Z$23+(AQ222*DG$11*'Projeções - Receitas'!Z$25)</f>
        <v>88537055336.798019</v>
      </c>
      <c r="BN222" s="356">
        <f>(AR222*SUMPRODUCT(DH$10:DH$13,DH$28:DH$31)+BC222*SUMPRODUCT(DH$14:DH$23,DH$32:DH$41))*'Projeções - Receitas'!AA$23+(AR222*DH$11*'Projeções - Receitas'!AA$25)</f>
        <v>97788803132.241028</v>
      </c>
      <c r="BO222" s="356">
        <f>(AS222*SUMPRODUCT(DI$10:DI$13,DI$28:DI$31)+BD222*SUMPRODUCT(DI$14:DI$23,DI$32:DI$41))*'Projeções - Receitas'!AB$23+(AS222*DI$11*'Projeções - Receitas'!AB$25)</f>
        <v>107990301338.39931</v>
      </c>
      <c r="BP222" s="356">
        <f>(AT222*SUMPRODUCT(DJ$10:DJ$13,DJ$28:DJ$31)+BE222*SUMPRODUCT(DJ$14:DJ$23,DJ$32:DJ$41))*'Projeções - Receitas'!AC$23+(AT222*DJ$11*'Projeções - Receitas'!AC$25)</f>
        <v>119238368723.67537</v>
      </c>
      <c r="BQ222" s="356">
        <f>(AU222*SUMPRODUCT(DK$10:DK$13,DK$28:DK$31)+BF222*SUMPRODUCT(DK$14:DK$23,DK$32:DK$41))*'Projeções - Receitas'!AD$23+(AU222*DK$11*'Projeções - Receitas'!AD$25)</f>
        <v>154169289954.76843</v>
      </c>
      <c r="BR222" s="357">
        <f>((BG222+'DRE + DCF'!T$12)*(1+'DRE + DCF'!T$15)+'DRE + DCF'!T$18)*(1+'DRE + DCF'!T$25)*'DRE + DCF'!T$33</f>
        <v>37184218606.466904</v>
      </c>
      <c r="BS222" s="357">
        <f>((BH222+'DRE + DCF'!U$12)*(1+'DRE + DCF'!U$15)+'DRE + DCF'!U$18)*(1+'DRE + DCF'!U$25)*'DRE + DCF'!U$33</f>
        <v>28404663405.403042</v>
      </c>
      <c r="BT222" s="357">
        <f>((BI222+'DRE + DCF'!V$12)*(1+'DRE + DCF'!V$15)+'DRE + DCF'!V$18)*(1+'DRE + DCF'!V$25)*'DRE + DCF'!V$33</f>
        <v>31517298386.250618</v>
      </c>
      <c r="BU222" s="357">
        <f>((BJ222+'DRE + DCF'!W$12)*(1+'DRE + DCF'!W$15)+'DRE + DCF'!W$18)*(1+'DRE + DCF'!W$25)*'DRE + DCF'!W$33</f>
        <v>34896427080.883789</v>
      </c>
      <c r="BV222" s="357">
        <f>((BK222+'DRE + DCF'!X$12)*(1+'DRE + DCF'!X$15)+'DRE + DCF'!X$18)*(1+'DRE + DCF'!X$25)*'DRE + DCF'!X$33</f>
        <v>38591826377.741577</v>
      </c>
      <c r="BW222" s="357">
        <f>((BL222+'DRE + DCF'!Y$12)*(1+'DRE + DCF'!Y$15)+'DRE + DCF'!Y$18)*(1+'DRE + DCF'!Y$25)*'DRE + DCF'!Y$33</f>
        <v>42655025870.96331</v>
      </c>
      <c r="BX222" s="357">
        <f>((BM222+'DRE + DCF'!Z$12)*(1+'DRE + DCF'!Z$15)+'DRE + DCF'!Z$18)*(1+'DRE + DCF'!Z$25)*'DRE + DCF'!Z$33</f>
        <v>47135405332.804527</v>
      </c>
      <c r="BY222" s="357">
        <f>((BN222+'DRE + DCF'!AA$12)*(1+'DRE + DCF'!AA$15)+'DRE + DCF'!AA$18)*(1+'DRE + DCF'!AA$25)*'DRE + DCF'!AA$33</f>
        <v>52078591618.141373</v>
      </c>
      <c r="BZ222" s="357">
        <f>((BO222+'DRE + DCF'!AB$12)*(1+'DRE + DCF'!AB$15)+'DRE + DCF'!AB$18)*(1+'DRE + DCF'!AB$25)*'DRE + DCF'!AB$33</f>
        <v>57534302178.149956</v>
      </c>
      <c r="CA222" s="357">
        <f>((BP222+'DRE + DCF'!AC$12)*(1+'DRE + DCF'!AC$15)+'DRE + DCF'!AC$18)*(1+'DRE + DCF'!AC$25)*'DRE + DCF'!AC$33</f>
        <v>63559201956.624207</v>
      </c>
      <c r="CB222" s="357">
        <f>((BQ222+'DRE + DCF'!AD$12)*(1+'DRE + DCF'!AD$15)+'DRE + DCF'!AD$18)*(1+'DRE + DCF'!AD$25)*'DRE + DCF'!AD$33</f>
        <v>82001834878.727936</v>
      </c>
      <c r="CC222" s="357">
        <f>BR222*(1-DA$47)+('DRE + DCF'!N$53*10^6)</f>
        <v>201310036529.94003</v>
      </c>
      <c r="CD222" s="357">
        <f>BS222*(1-DB$47)+('DRE + DCF'!T$53*10^6)</f>
        <v>202372738601.55478</v>
      </c>
      <c r="CE222" s="357">
        <f>BT222*(1-DC$47)+('DRE + DCF'!U$53*10^6)</f>
        <v>221538715477.66962</v>
      </c>
      <c r="CF222" s="357">
        <f>BU222*(1-DD$47)+('DRE + DCF'!V$53*10^6)</f>
        <v>242759064862.26956</v>
      </c>
      <c r="CG222" s="357">
        <f>BV222*(1-DE$47)+('DRE + DCF'!W$53*10^6)</f>
        <v>266226098396.58688</v>
      </c>
      <c r="CH222" s="357">
        <f>BW222*(1-DF$47)+('DRE + DCF'!X$53*10^6)</f>
        <v>292163406825.90424</v>
      </c>
      <c r="CI222" s="357">
        <f>BX222*(1-DG$47)+('DRE + DCF'!Y$53*10^6)</f>
        <v>320824583419.2489</v>
      </c>
      <c r="CJ222" s="357">
        <f>BY222*(1-DH$47)+('DRE + DCF'!Z$53*10^6)</f>
        <v>352490953740.18085</v>
      </c>
      <c r="CK222" s="357">
        <f>BZ222*(1-DI$47)+('DRE + DCF'!AA$53*10^6)</f>
        <v>387474027892.10474</v>
      </c>
      <c r="CL222" s="357">
        <f>CA222*(1-DJ$47)+('DRE + DCF'!AB$53*10^6)</f>
        <v>426119706075.38831</v>
      </c>
      <c r="CM222" s="357">
        <f>CB222*(1-DK$47)+('DRE + DCF'!AC$53*10^6)</f>
        <v>475883456297.90973</v>
      </c>
      <c r="CN222" s="357">
        <f t="shared" si="196"/>
        <v>1186084365573.7798</v>
      </c>
      <c r="CO222" s="357">
        <f t="shared" si="197"/>
        <v>1259651108235.7451</v>
      </c>
      <c r="CP222" s="357">
        <f t="shared" si="198"/>
        <v>1202298338122.7322</v>
      </c>
      <c r="CQ222" s="357">
        <f t="shared" si="199"/>
        <v>1346574138697.46</v>
      </c>
      <c r="CR222" s="357">
        <f t="shared" si="200"/>
        <v>1508163035341.1555</v>
      </c>
      <c r="CS222" s="357">
        <f t="shared" si="201"/>
        <v>1689142599582.0942</v>
      </c>
      <c r="CT222" s="357">
        <f t="shared" si="202"/>
        <v>1891839711531.9456</v>
      </c>
      <c r="CU222" s="357">
        <f t="shared" si="203"/>
        <v>2118860476915.7793</v>
      </c>
      <c r="CV222" s="357">
        <f t="shared" si="204"/>
        <v>2373123734145.6733</v>
      </c>
      <c r="CW222" s="357">
        <f t="shared" si="205"/>
        <v>2657898582243.1543</v>
      </c>
      <c r="CX222" s="358">
        <f t="shared" si="206"/>
        <v>2976846412112.3335</v>
      </c>
    </row>
    <row r="223" spans="4:102" ht="30" customHeight="1" x14ac:dyDescent="0.25">
      <c r="D223" s="355">
        <f t="shared" si="164"/>
        <v>1.247182373371275E-2</v>
      </c>
      <c r="E223" s="64">
        <f t="shared" si="165"/>
        <v>3.4046559081886973E-3</v>
      </c>
      <c r="F223" s="64">
        <f t="shared" si="166"/>
        <v>2.7000000080706521E-2</v>
      </c>
      <c r="G223" s="64">
        <f t="shared" si="167"/>
        <v>2.3018024809220383E-2</v>
      </c>
      <c r="H223" s="64">
        <f t="shared" si="168"/>
        <v>1.9264008489798201E-2</v>
      </c>
      <c r="I223" s="64">
        <f t="shared" si="169"/>
        <v>1.5707587586702904E-2</v>
      </c>
      <c r="J223" s="64">
        <f t="shared" si="170"/>
        <v>1.2326879868227891E-2</v>
      </c>
      <c r="K223" s="64">
        <f t="shared" si="171"/>
        <v>9.1035751054301672E-3</v>
      </c>
      <c r="L223" s="64">
        <f t="shared" si="172"/>
        <v>6.0220657432096814E-3</v>
      </c>
      <c r="M223" s="64">
        <f t="shared" si="173"/>
        <v>3.0693734823261098E-3</v>
      </c>
      <c r="N223" s="64">
        <f t="shared" si="174"/>
        <v>2.6101020456391066E-3</v>
      </c>
      <c r="O223" s="64">
        <f t="shared" si="163"/>
        <v>0.10600000000000008</v>
      </c>
      <c r="P223" s="64">
        <f t="shared" si="163"/>
        <v>0.10600000000000008</v>
      </c>
      <c r="Q223" s="64">
        <f t="shared" si="208"/>
        <v>0.10600000000000008</v>
      </c>
      <c r="R223" s="64">
        <f t="shared" si="209"/>
        <v>0.10600000000000008</v>
      </c>
      <c r="S223" s="64">
        <f t="shared" si="210"/>
        <v>0.10600000000000008</v>
      </c>
      <c r="T223" s="64">
        <f t="shared" si="211"/>
        <v>0.10600000000000008</v>
      </c>
      <c r="U223" s="64">
        <f t="shared" si="212"/>
        <v>0.10600000000000008</v>
      </c>
      <c r="V223" s="64">
        <f t="shared" si="213"/>
        <v>0.10600000000000008</v>
      </c>
      <c r="W223" s="64">
        <f t="shared" si="214"/>
        <v>0.10600000000000008</v>
      </c>
      <c r="X223" s="64">
        <f t="shared" si="215"/>
        <v>0.10600000000000008</v>
      </c>
      <c r="Y223" s="64">
        <f t="shared" si="216"/>
        <v>0.10600000000000008</v>
      </c>
      <c r="Z223" s="64">
        <f t="shared" si="175"/>
        <v>0.16965930197552001</v>
      </c>
      <c r="AA223" s="64">
        <f t="shared" si="207"/>
        <v>0.16059213414999596</v>
      </c>
      <c r="AB223" s="64">
        <f t="shared" si="176"/>
        <v>0.18418747832251378</v>
      </c>
      <c r="AC223" s="64">
        <f t="shared" si="177"/>
        <v>0.18020550305102764</v>
      </c>
      <c r="AD223" s="64">
        <f t="shared" si="178"/>
        <v>0.17645148673160546</v>
      </c>
      <c r="AE223" s="64">
        <f t="shared" si="179"/>
        <v>0.17289506582851016</v>
      </c>
      <c r="AF223" s="64">
        <f t="shared" si="180"/>
        <v>0.16951435811003515</v>
      </c>
      <c r="AG223" s="64">
        <f t="shared" si="181"/>
        <v>0.16629105334723743</v>
      </c>
      <c r="AH223" s="64">
        <f t="shared" si="182"/>
        <v>0.16320954398501694</v>
      </c>
      <c r="AI223" s="64">
        <f t="shared" si="183"/>
        <v>0.16025685172413337</v>
      </c>
      <c r="AJ223" s="64">
        <f t="shared" si="184"/>
        <v>0.15979758028744637</v>
      </c>
      <c r="AK223" s="356">
        <f>(1+O223)*'Projeções - Receitas'!N$34</f>
        <v>2038559648129.968</v>
      </c>
      <c r="AL223" s="356">
        <f>(1+P223)*'Projeções - Receitas'!T$34</f>
        <v>2147932354402.8906</v>
      </c>
      <c r="AM223" s="356">
        <f>(1+Q223)*'Projeções - Receitas'!U$34</f>
        <v>2405684236931.2378</v>
      </c>
      <c r="AN223" s="356">
        <f>(1+R223)*'Projeções - Receitas'!V$34</f>
        <v>2694366345362.9863</v>
      </c>
      <c r="AO223" s="356">
        <f>(1+S223)*'Projeções - Receitas'!W$34</f>
        <v>3017690306806.5454</v>
      </c>
      <c r="AP223" s="356">
        <f>(1+T223)*'Projeções - Receitas'!X$34</f>
        <v>3379813143623.3306</v>
      </c>
      <c r="AQ223" s="356">
        <f>(1+U223)*'Projeções - Receitas'!Y$34</f>
        <v>3785390720858.1309</v>
      </c>
      <c r="AR223" s="356">
        <f>(1+V223)*'Projeções - Receitas'!Z$34</f>
        <v>4239637607361.1069</v>
      </c>
      <c r="AS223" s="356">
        <f>(1+W223)*'Projeções - Receitas'!AA$34</f>
        <v>4748394120244.4404</v>
      </c>
      <c r="AT223" s="356">
        <f>(1+X223)*'Projeções - Receitas'!AB$34</f>
        <v>5318201414673.7744</v>
      </c>
      <c r="AU223" s="356">
        <f>(1+Y223)*'Projeções - Receitas'!AC$34</f>
        <v>5956385584434.6279</v>
      </c>
      <c r="AV223" s="357">
        <f t="shared" si="185"/>
        <v>1789143816203.3938</v>
      </c>
      <c r="AW223" s="357">
        <f t="shared" si="186"/>
        <v>1885134876003.4521</v>
      </c>
      <c r="AX223" s="357">
        <f t="shared" si="187"/>
        <v>2111351061123.8667</v>
      </c>
      <c r="AY223" s="357">
        <f t="shared" si="188"/>
        <v>2364713188458.7305</v>
      </c>
      <c r="AZ223" s="357">
        <f t="shared" si="189"/>
        <v>2648478771073.7788</v>
      </c>
      <c r="BA223" s="357">
        <f t="shared" si="190"/>
        <v>2966296223602.6323</v>
      </c>
      <c r="BB223" s="357">
        <f t="shared" si="191"/>
        <v>3322251770434.9487</v>
      </c>
      <c r="BC223" s="357">
        <f t="shared" si="192"/>
        <v>3720921982887.1426</v>
      </c>
      <c r="BD223" s="357">
        <f t="shared" si="193"/>
        <v>4167432620833.6006</v>
      </c>
      <c r="BE223" s="357">
        <f t="shared" si="194"/>
        <v>4667524535333.6338</v>
      </c>
      <c r="BF223" s="357">
        <f t="shared" si="195"/>
        <v>5227627479573.6699</v>
      </c>
      <c r="BG223" s="356">
        <f>(AK223*SUMPRODUCT(DA$10:DA$13,DA$28:DA$31)+AV223*SUMPRODUCT(DA$14:DA$23,DA$32:DA$41))*'Projeções - Receitas'!T$23+(AK223*DA$11*'Projeções - Receitas'!T$25)</f>
        <v>66630801242.130905</v>
      </c>
      <c r="BH223" s="356">
        <f>(AL223*SUMPRODUCT(DB$10:DB$13,DB$28:DB$31)+AW223*SUMPRODUCT(DB$14:DB$23,DB$32:DB$41))*'Projeções - Receitas'!U$23+(AL223*DB$11*'Projeções - Receitas'!U$25)</f>
        <v>53699328811.903214</v>
      </c>
      <c r="BI223" s="356">
        <f>(AM223*SUMPRODUCT(DC$10:DC$13,DC$28:DC$31)+AX223*SUMPRODUCT(DC$14:DC$23,DC$32:DC$41))*'Projeções - Receitas'!V$23+(AM223*DC$11*'Projeções - Receitas'!V$25)</f>
        <v>59417307389.233398</v>
      </c>
      <c r="BJ223" s="356">
        <f>(AN223*SUMPRODUCT(DD$10:DD$13,DD$28:DD$31)+AY223*SUMPRODUCT(DD$14:DD$23,DD$32:DD$41))*'Projeções - Receitas'!W$23+(AN223*DD$11*'Projeções - Receitas'!W$25)</f>
        <v>65685105379.805855</v>
      </c>
      <c r="BK223" s="356">
        <f>(AO223*SUMPRODUCT(DE$10:DE$13,DE$28:DE$31)+AZ223*SUMPRODUCT(DE$14:DE$23,DE$32:DE$41))*'Projeções - Receitas'!X$23+(AO223*DE$11*'Projeções - Receitas'!X$25)</f>
        <v>72580778139.668503</v>
      </c>
      <c r="BL223" s="356">
        <f>(AP223*SUMPRODUCT(DF$10:DF$13,DF$28:DF$31)+BA223*SUMPRODUCT(DF$14:DF$23,DF$32:DF$41))*'Projeções - Receitas'!Y$23+(AP223*DF$11*'Projeções - Receitas'!Y$25)</f>
        <v>80185546844.428955</v>
      </c>
      <c r="BM223" s="356">
        <f>(AQ223*SUMPRODUCT(DG$10:DG$13,DG$28:DG$31)+BB223*SUMPRODUCT(DG$14:DG$23,DG$32:DG$41))*'Projeções - Receitas'!Z$23+(AQ223*DG$11*'Projeções - Receitas'!Z$25)</f>
        <v>88577099233.37735</v>
      </c>
      <c r="BN223" s="356">
        <f>(AR223*SUMPRODUCT(DH$10:DH$13,DH$28:DH$31)+BC223*SUMPRODUCT(DH$14:DH$23,DH$32:DH$41))*'Projeções - Receitas'!AA$23+(AR223*DH$11*'Projeções - Receitas'!AA$25)</f>
        <v>97833031446.638214</v>
      </c>
      <c r="BO223" s="356">
        <f>(AS223*SUMPRODUCT(DI$10:DI$13,DI$28:DI$31)+BD223*SUMPRODUCT(DI$14:DI$23,DI$32:DI$41))*'Projeções - Receitas'!AB$23+(AS223*DI$11*'Projeções - Receitas'!AB$25)</f>
        <v>108039143627.56183</v>
      </c>
      <c r="BP223" s="356">
        <f>(AT223*SUMPRODUCT(DJ$10:DJ$13,DJ$28:DJ$31)+BE223*SUMPRODUCT(DJ$14:DJ$23,DJ$32:DJ$41))*'Projeções - Receitas'!AC$23+(AT223*DJ$11*'Projeções - Receitas'!AC$25)</f>
        <v>119292298334.13385</v>
      </c>
      <c r="BQ223" s="356">
        <f>(AU223*SUMPRODUCT(DK$10:DK$13,DK$28:DK$31)+BF223*SUMPRODUCT(DK$14:DK$23,DK$32:DK$41))*'Projeções - Receitas'!AD$23+(AU223*DK$11*'Projeções - Receitas'!AD$25)</f>
        <v>154239018263.20563</v>
      </c>
      <c r="BR223" s="357">
        <f>((BG223+'DRE + DCF'!T$12)*(1+'DRE + DCF'!T$15)+'DRE + DCF'!T$18)*(1+'DRE + DCF'!T$25)*'DRE + DCF'!T$33</f>
        <v>37202665242.37043</v>
      </c>
      <c r="BS223" s="357">
        <f>((BH223+'DRE + DCF'!U$12)*(1+'DRE + DCF'!U$15)+'DRE + DCF'!U$18)*(1+'DRE + DCF'!U$25)*'DRE + DCF'!U$33</f>
        <v>28419352936.688347</v>
      </c>
      <c r="BT223" s="357">
        <f>((BI223+'DRE + DCF'!V$12)*(1+'DRE + DCF'!V$15)+'DRE + DCF'!V$18)*(1+'DRE + DCF'!V$25)*'DRE + DCF'!V$33</f>
        <v>31533533623.955765</v>
      </c>
      <c r="BU223" s="357">
        <f>((BJ223+'DRE + DCF'!W$12)*(1+'DRE + DCF'!W$15)+'DRE + DCF'!W$18)*(1+'DRE + DCF'!W$25)*'DRE + DCF'!W$33</f>
        <v>34914354535.34771</v>
      </c>
      <c r="BV223" s="357">
        <f>((BK223+'DRE + DCF'!X$12)*(1+'DRE + DCF'!X$15)+'DRE + DCF'!X$18)*(1+'DRE + DCF'!X$25)*'DRE + DCF'!X$33</f>
        <v>38611613326.404793</v>
      </c>
      <c r="BW223" s="357">
        <f>((BL223+'DRE + DCF'!Y$12)*(1+'DRE + DCF'!Y$15)+'DRE + DCF'!Y$18)*(1+'DRE + DCF'!Y$25)*'DRE + DCF'!Y$33</f>
        <v>42676861123.472603</v>
      </c>
      <c r="BX223" s="357">
        <f>((BM223+'DRE + DCF'!Z$12)*(1+'DRE + DCF'!Z$15)+'DRE + DCF'!Z$18)*(1+'DRE + DCF'!Z$25)*'DRE + DCF'!Z$33</f>
        <v>47159498169.014153</v>
      </c>
      <c r="BY223" s="357">
        <f>((BN223+'DRE + DCF'!AA$12)*(1+'DRE + DCF'!AA$15)+'DRE + DCF'!AA$18)*(1+'DRE + DCF'!AA$25)*'DRE + DCF'!AA$33</f>
        <v>52105171666.706512</v>
      </c>
      <c r="BZ223" s="357">
        <f>((BO223+'DRE + DCF'!AB$12)*(1+'DRE + DCF'!AB$15)+'DRE + DCF'!AB$18)*(1+'DRE + DCF'!AB$25)*'DRE + DCF'!AB$33</f>
        <v>57563621546.50106</v>
      </c>
      <c r="CA223" s="357">
        <f>((BP223+'DRE + DCF'!AC$12)*(1+'DRE + DCF'!AC$15)+'DRE + DCF'!AC$18)*(1+'DRE + DCF'!AC$25)*'DRE + DCF'!AC$33</f>
        <v>63591538123.019897</v>
      </c>
      <c r="CB223" s="357">
        <f>((BQ223+'DRE + DCF'!AD$12)*(1+'DRE + DCF'!AD$15)+'DRE + DCF'!AD$18)*(1+'DRE + DCF'!AD$25)*'DRE + DCF'!AD$33</f>
        <v>82042744091.945648</v>
      </c>
      <c r="CC223" s="357">
        <f>BR223*(1-DA$47)+('DRE + DCF'!N$53*10^6)</f>
        <v>201321258774.61908</v>
      </c>
      <c r="CD223" s="357">
        <f>BS223*(1-DB$47)+('DRE + DCF'!T$53*10^6)</f>
        <v>202381552320.32596</v>
      </c>
      <c r="CE223" s="357">
        <f>BT223*(1-DC$47)+('DRE + DCF'!U$53*10^6)</f>
        <v>221548456620.29272</v>
      </c>
      <c r="CF223" s="357">
        <f>BU223*(1-DD$47)+('DRE + DCF'!V$53*10^6)</f>
        <v>242769821334.94791</v>
      </c>
      <c r="CG223" s="357">
        <f>BV223*(1-DE$47)+('DRE + DCF'!W$53*10^6)</f>
        <v>266237970565.78479</v>
      </c>
      <c r="CH223" s="357">
        <f>BW223*(1-DF$47)+('DRE + DCF'!X$53*10^6)</f>
        <v>292176507977.40979</v>
      </c>
      <c r="CI223" s="357">
        <f>BX223*(1-DG$47)+('DRE + DCF'!Y$53*10^6)</f>
        <v>320839039120.97467</v>
      </c>
      <c r="CJ223" s="357">
        <f>BY223*(1-DH$47)+('DRE + DCF'!Z$53*10^6)</f>
        <v>352506901769.31995</v>
      </c>
      <c r="CK223" s="357">
        <f>BZ223*(1-DI$47)+('DRE + DCF'!AA$53*10^6)</f>
        <v>387491619513.11542</v>
      </c>
      <c r="CL223" s="357">
        <f>CA223*(1-DJ$47)+('DRE + DCF'!AB$53*10^6)</f>
        <v>426139107775.22571</v>
      </c>
      <c r="CM223" s="357">
        <f>CB223*(1-DK$47)+('DRE + DCF'!AC$53*10^6)</f>
        <v>475908001825.84033</v>
      </c>
      <c r="CN223" s="357">
        <f t="shared" si="196"/>
        <v>1186620812595.7488</v>
      </c>
      <c r="CO223" s="357">
        <f t="shared" si="197"/>
        <v>1260220828320.8811</v>
      </c>
      <c r="CP223" s="357">
        <f t="shared" si="198"/>
        <v>1202842118465.6189</v>
      </c>
      <c r="CQ223" s="357">
        <f t="shared" si="199"/>
        <v>1347183172681.4932</v>
      </c>
      <c r="CR223" s="357">
        <f t="shared" si="200"/>
        <v>1508845153403.2727</v>
      </c>
      <c r="CS223" s="357">
        <f t="shared" si="201"/>
        <v>1689906571811.6653</v>
      </c>
      <c r="CT223" s="357">
        <f t="shared" si="202"/>
        <v>1892695360429.0654</v>
      </c>
      <c r="CU223" s="357">
        <f t="shared" si="203"/>
        <v>2119818803680.5535</v>
      </c>
      <c r="CV223" s="357">
        <f t="shared" si="204"/>
        <v>2374197060122.2202</v>
      </c>
      <c r="CW223" s="357">
        <f t="shared" si="205"/>
        <v>2659100707336.8872</v>
      </c>
      <c r="CX223" s="358">
        <f t="shared" si="206"/>
        <v>2978192792217.314</v>
      </c>
    </row>
    <row r="224" spans="4:102" ht="30" customHeight="1" x14ac:dyDescent="0.25">
      <c r="D224" s="355">
        <f t="shared" si="164"/>
        <v>1.2404611928394926E-2</v>
      </c>
      <c r="E224" s="64">
        <f t="shared" si="165"/>
        <v>3.3390789210567262E-3</v>
      </c>
      <c r="F224" s="64">
        <f t="shared" si="166"/>
        <v>2.6924865090688671E-2</v>
      </c>
      <c r="G224" s="64">
        <f t="shared" si="167"/>
        <v>2.2944575206010065E-2</v>
      </c>
      <c r="H224" s="64">
        <f t="shared" si="168"/>
        <v>1.9192139250308549E-2</v>
      </c>
      <c r="I224" s="64">
        <f t="shared" si="169"/>
        <v>1.5637209666039042E-2</v>
      </c>
      <c r="J224" s="64">
        <f t="shared" si="170"/>
        <v>1.2257914695811722E-2</v>
      </c>
      <c r="K224" s="64">
        <f t="shared" si="171"/>
        <v>9.0359521874124049E-3</v>
      </c>
      <c r="L224" s="64">
        <f t="shared" si="172"/>
        <v>5.9557215395808771E-3</v>
      </c>
      <c r="M224" s="64">
        <f t="shared" si="173"/>
        <v>3.0042504140232185E-3</v>
      </c>
      <c r="N224" s="64">
        <f t="shared" si="174"/>
        <v>2.5461314971855498E-3</v>
      </c>
      <c r="O224" s="64">
        <f t="shared" si="163"/>
        <v>0.10650000000000008</v>
      </c>
      <c r="P224" s="64">
        <f t="shared" si="163"/>
        <v>0.10650000000000008</v>
      </c>
      <c r="Q224" s="64">
        <f t="shared" si="208"/>
        <v>0.10650000000000008</v>
      </c>
      <c r="R224" s="64">
        <f t="shared" si="209"/>
        <v>0.10650000000000008</v>
      </c>
      <c r="S224" s="64">
        <f t="shared" si="210"/>
        <v>0.10650000000000008</v>
      </c>
      <c r="T224" s="64">
        <f t="shared" si="211"/>
        <v>0.10650000000000008</v>
      </c>
      <c r="U224" s="64">
        <f t="shared" si="212"/>
        <v>0.10650000000000008</v>
      </c>
      <c r="V224" s="64">
        <f t="shared" si="213"/>
        <v>0.10650000000000008</v>
      </c>
      <c r="W224" s="64">
        <f t="shared" si="214"/>
        <v>0.10650000000000008</v>
      </c>
      <c r="X224" s="64">
        <f t="shared" si="215"/>
        <v>0.10650000000000008</v>
      </c>
      <c r="Y224" s="64">
        <f t="shared" si="216"/>
        <v>0.10650000000000008</v>
      </c>
      <c r="Z224" s="64">
        <f t="shared" si="175"/>
        <v>0.16959209017020219</v>
      </c>
      <c r="AA224" s="64">
        <f t="shared" si="207"/>
        <v>0.16052655716286399</v>
      </c>
      <c r="AB224" s="64">
        <f t="shared" si="176"/>
        <v>0.18411234333249593</v>
      </c>
      <c r="AC224" s="64">
        <f t="shared" si="177"/>
        <v>0.18013205344781733</v>
      </c>
      <c r="AD224" s="64">
        <f t="shared" si="178"/>
        <v>0.17637961749211581</v>
      </c>
      <c r="AE224" s="64">
        <f t="shared" si="179"/>
        <v>0.1728246879078463</v>
      </c>
      <c r="AF224" s="64">
        <f t="shared" si="180"/>
        <v>0.16944539293761898</v>
      </c>
      <c r="AG224" s="64">
        <f t="shared" si="181"/>
        <v>0.16622343042921967</v>
      </c>
      <c r="AH224" s="64">
        <f t="shared" si="182"/>
        <v>0.16314319978138814</v>
      </c>
      <c r="AI224" s="64">
        <f t="shared" si="183"/>
        <v>0.16019172865583048</v>
      </c>
      <c r="AJ224" s="64">
        <f t="shared" si="184"/>
        <v>0.15973360973899281</v>
      </c>
      <c r="AK224" s="356">
        <f>(1+O224)*'Projeções - Receitas'!N$34</f>
        <v>2039481239290.967</v>
      </c>
      <c r="AL224" s="356">
        <f>(1+P224)*'Projeções - Receitas'!T$34</f>
        <v>2148903390729.4741</v>
      </c>
      <c r="AM224" s="356">
        <f>(1+Q224)*'Projeções - Receitas'!U$34</f>
        <v>2406771797617.0112</v>
      </c>
      <c r="AN224" s="356">
        <f>(1+R224)*'Projeções - Receitas'!V$34</f>
        <v>2695584413331.0527</v>
      </c>
      <c r="AO224" s="356">
        <f>(1+S224)*'Projeções - Receitas'!W$34</f>
        <v>3019054542930.7793</v>
      </c>
      <c r="AP224" s="356">
        <f>(1+T224)*'Projeções - Receitas'!X$34</f>
        <v>3381341088082.4731</v>
      </c>
      <c r="AQ224" s="356">
        <f>(1+U224)*'Projeções - Receitas'!Y$34</f>
        <v>3787102018652.3701</v>
      </c>
      <c r="AR224" s="356">
        <f>(1+V224)*'Projeções - Receitas'!Z$34</f>
        <v>4241554260890.6553</v>
      </c>
      <c r="AS224" s="356">
        <f>(1+W224)*'Projeções - Receitas'!AA$34</f>
        <v>4750540772197.5342</v>
      </c>
      <c r="AT224" s="356">
        <f>(1+X224)*'Projeções - Receitas'!AB$34</f>
        <v>5320605664861.2393</v>
      </c>
      <c r="AU224" s="356">
        <f>(1+Y224)*'Projeções - Receitas'!AC$34</f>
        <v>5959078344644.5889</v>
      </c>
      <c r="AV224" s="357">
        <f t="shared" si="185"/>
        <v>1789952651563.3411</v>
      </c>
      <c r="AW224" s="357">
        <f t="shared" si="186"/>
        <v>1885987106960.054</v>
      </c>
      <c r="AX224" s="357">
        <f t="shared" si="187"/>
        <v>2112305559795.2605</v>
      </c>
      <c r="AY224" s="357">
        <f t="shared" si="188"/>
        <v>2365782226970.6919</v>
      </c>
      <c r="AZ224" s="357">
        <f t="shared" si="189"/>
        <v>2649676094207.1753</v>
      </c>
      <c r="BA224" s="357">
        <f t="shared" si="190"/>
        <v>2967637225512.0366</v>
      </c>
      <c r="BB224" s="357">
        <f t="shared" si="191"/>
        <v>3323753692573.481</v>
      </c>
      <c r="BC224" s="357">
        <f t="shared" si="192"/>
        <v>3722604135682.2993</v>
      </c>
      <c r="BD224" s="357">
        <f t="shared" si="193"/>
        <v>4169316631964.1758</v>
      </c>
      <c r="BE224" s="357">
        <f t="shared" si="194"/>
        <v>4669634627799.8779</v>
      </c>
      <c r="BF224" s="357">
        <f t="shared" si="195"/>
        <v>5229990783135.8633</v>
      </c>
      <c r="BG224" s="356">
        <f>(AK224*SUMPRODUCT(DA$10:DA$13,DA$28:DA$31)+AV224*SUMPRODUCT(DA$14:DA$23,DA$32:DA$41))*'Projeções - Receitas'!T$23+(AK224*DA$11*'Projeções - Receitas'!T$25)</f>
        <v>66660923665.838974</v>
      </c>
      <c r="BH224" s="356">
        <f>(AL224*SUMPRODUCT(DB$10:DB$13,DB$28:DB$31)+AW224*SUMPRODUCT(DB$14:DB$23,DB$32:DB$41))*'Projeções - Receitas'!U$23+(AL224*DB$11*'Projeções - Receitas'!U$25)</f>
        <v>53723605181.167198</v>
      </c>
      <c r="BI224" s="356">
        <f>(AM224*SUMPRODUCT(DC$10:DC$13,DC$28:DC$31)+AX224*SUMPRODUCT(DC$14:DC$23,DC$32:DC$41))*'Projeções - Receitas'!V$23+(AM224*DC$11*'Projeções - Receitas'!V$25)</f>
        <v>59444168739.771042</v>
      </c>
      <c r="BJ224" s="356">
        <f>(AN224*SUMPRODUCT(DD$10:DD$13,DD$28:DD$31)+AY224*SUMPRODUCT(DD$14:DD$23,DD$32:DD$41))*'Projeções - Receitas'!W$23+(AN224*DD$11*'Projeções - Receitas'!W$25)</f>
        <v>65714800273.738823</v>
      </c>
      <c r="BK224" s="356">
        <f>(AO224*SUMPRODUCT(DE$10:DE$13,DE$28:DE$31)+AZ224*SUMPRODUCT(DE$14:DE$23,DE$32:DE$41))*'Projeções - Receitas'!X$23+(AO224*DE$11*'Projeções - Receitas'!X$25)</f>
        <v>72613590426.350067</v>
      </c>
      <c r="BL224" s="356">
        <f>(AP224*SUMPRODUCT(DF$10:DF$13,DF$28:DF$31)+BA224*SUMPRODUCT(DF$14:DF$23,DF$32:DF$41))*'Projeções - Receitas'!Y$23+(AP224*DF$11*'Projeções - Receitas'!Y$25)</f>
        <v>80221797091.646179</v>
      </c>
      <c r="BM224" s="356">
        <f>(AQ224*SUMPRODUCT(DG$10:DG$13,DG$28:DG$31)+BB224*SUMPRODUCT(DG$14:DG$23,DG$32:DG$41))*'Projeções - Receitas'!Z$23+(AQ224*DG$11*'Projeções - Receitas'!Z$25)</f>
        <v>88617143129.956635</v>
      </c>
      <c r="BN224" s="356">
        <f>(AR224*SUMPRODUCT(DH$10:DH$13,DH$28:DH$31)+BC224*SUMPRODUCT(DH$14:DH$23,DH$32:DH$41))*'Projeções - Receitas'!AA$23+(AR224*DH$11*'Projeções - Receitas'!AA$25)</f>
        <v>97877259761.035507</v>
      </c>
      <c r="BO224" s="356">
        <f>(AS224*SUMPRODUCT(DI$10:DI$13,DI$28:DI$31)+BD224*SUMPRODUCT(DI$14:DI$23,DI$32:DI$41))*'Projeções - Receitas'!AB$23+(AS224*DI$11*'Projeções - Receitas'!AB$25)</f>
        <v>108087985916.72441</v>
      </c>
      <c r="BP224" s="356">
        <f>(AT224*SUMPRODUCT(DJ$10:DJ$13,DJ$28:DJ$31)+BE224*SUMPRODUCT(DJ$14:DJ$23,DJ$32:DJ$41))*'Projeções - Receitas'!AC$23+(AT224*DJ$11*'Projeções - Receitas'!AC$25)</f>
        <v>119346227944.59239</v>
      </c>
      <c r="BQ224" s="356">
        <f>(AU224*SUMPRODUCT(DK$10:DK$13,DK$28:DK$31)+BF224*SUMPRODUCT(DK$14:DK$23,DK$32:DK$41))*'Projeções - Receitas'!AD$23+(AU224*DK$11*'Projeções - Receitas'!AD$25)</f>
        <v>154308746571.64301</v>
      </c>
      <c r="BR224" s="357">
        <f>((BG224+'DRE + DCF'!T$12)*(1+'DRE + DCF'!T$15)+'DRE + DCF'!T$18)*(1+'DRE + DCF'!T$25)*'DRE + DCF'!T$33</f>
        <v>37221111878.274002</v>
      </c>
      <c r="BS224" s="357">
        <f>((BH224+'DRE + DCF'!U$12)*(1+'DRE + DCF'!U$15)+'DRE + DCF'!U$18)*(1+'DRE + DCF'!U$25)*'DRE + DCF'!U$33</f>
        <v>28434042467.973656</v>
      </c>
      <c r="BT224" s="357">
        <f>((BI224+'DRE + DCF'!V$12)*(1+'DRE + DCF'!V$15)+'DRE + DCF'!V$18)*(1+'DRE + DCF'!V$25)*'DRE + DCF'!V$33</f>
        <v>31549768861.660923</v>
      </c>
      <c r="BU224" s="357">
        <f>((BJ224+'DRE + DCF'!W$12)*(1+'DRE + DCF'!W$15)+'DRE + DCF'!W$18)*(1+'DRE + DCF'!W$25)*'DRE + DCF'!W$33</f>
        <v>34932281989.811607</v>
      </c>
      <c r="BV224" s="357">
        <f>((BK224+'DRE + DCF'!X$12)*(1+'DRE + DCF'!X$15)+'DRE + DCF'!X$18)*(1+'DRE + DCF'!X$25)*'DRE + DCF'!X$33</f>
        <v>38631400275.067947</v>
      </c>
      <c r="BW224" s="357">
        <f>((BL224+'DRE + DCF'!Y$12)*(1+'DRE + DCF'!Y$15)+'DRE + DCF'!Y$18)*(1+'DRE + DCF'!Y$25)*'DRE + DCF'!Y$33</f>
        <v>42698696375.981926</v>
      </c>
      <c r="BX224" s="357">
        <f>((BM224+'DRE + DCF'!Z$12)*(1+'DRE + DCF'!Z$15)+'DRE + DCF'!Z$18)*(1+'DRE + DCF'!Z$25)*'DRE + DCF'!Z$33</f>
        <v>47183591005.223763</v>
      </c>
      <c r="BY224" s="357">
        <f>((BN224+'DRE + DCF'!AA$12)*(1+'DRE + DCF'!AA$15)+'DRE + DCF'!AA$18)*(1+'DRE + DCF'!AA$25)*'DRE + DCF'!AA$33</f>
        <v>52131751715.271729</v>
      </c>
      <c r="BZ224" s="357">
        <f>((BO224+'DRE + DCF'!AB$12)*(1+'DRE + DCF'!AB$15)+'DRE + DCF'!AB$18)*(1+'DRE + DCF'!AB$25)*'DRE + DCF'!AB$33</f>
        <v>57592940914.852165</v>
      </c>
      <c r="CA224" s="357">
        <f>((BP224+'DRE + DCF'!AC$12)*(1+'DRE + DCF'!AC$15)+'DRE + DCF'!AC$18)*(1+'DRE + DCF'!AC$25)*'DRE + DCF'!AC$33</f>
        <v>63623874289.415619</v>
      </c>
      <c r="CB224" s="357">
        <f>((BQ224+'DRE + DCF'!AD$12)*(1+'DRE + DCF'!AD$15)+'DRE + DCF'!AD$18)*(1+'DRE + DCF'!AD$25)*'DRE + DCF'!AD$33</f>
        <v>82083653305.163467</v>
      </c>
      <c r="CC224" s="357">
        <f>BR224*(1-DA$47)+('DRE + DCF'!N$53*10^6)</f>
        <v>201332481019.29816</v>
      </c>
      <c r="CD224" s="357">
        <f>BS224*(1-DB$47)+('DRE + DCF'!T$53*10^6)</f>
        <v>202390366039.09714</v>
      </c>
      <c r="CE224" s="357">
        <f>BT224*(1-DC$47)+('DRE + DCF'!U$53*10^6)</f>
        <v>221558197762.9158</v>
      </c>
      <c r="CF224" s="357">
        <f>BU224*(1-DD$47)+('DRE + DCF'!V$53*10^6)</f>
        <v>242780577807.62625</v>
      </c>
      <c r="CG224" s="357">
        <f>BV224*(1-DE$47)+('DRE + DCF'!W$53*10^6)</f>
        <v>266249842734.9827</v>
      </c>
      <c r="CH224" s="357">
        <f>BW224*(1-DF$47)+('DRE + DCF'!X$53*10^6)</f>
        <v>292189609128.91541</v>
      </c>
      <c r="CI224" s="357">
        <f>BX224*(1-DG$47)+('DRE + DCF'!Y$53*10^6)</f>
        <v>320853494822.70044</v>
      </c>
      <c r="CJ224" s="357">
        <f>BY224*(1-DH$47)+('DRE + DCF'!Z$53*10^6)</f>
        <v>352522849798.45905</v>
      </c>
      <c r="CK224" s="357">
        <f>BZ224*(1-DI$47)+('DRE + DCF'!AA$53*10^6)</f>
        <v>387509211134.1261</v>
      </c>
      <c r="CL224" s="357">
        <f>CA224*(1-DJ$47)+('DRE + DCF'!AB$53*10^6)</f>
        <v>426158509475.06311</v>
      </c>
      <c r="CM224" s="357">
        <f>CB224*(1-DK$47)+('DRE + DCF'!AC$53*10^6)</f>
        <v>475932547353.77106</v>
      </c>
      <c r="CN224" s="357">
        <f t="shared" si="196"/>
        <v>1187157259617.718</v>
      </c>
      <c r="CO224" s="357">
        <f t="shared" si="197"/>
        <v>1260790548406.0171</v>
      </c>
      <c r="CP224" s="357">
        <f t="shared" si="198"/>
        <v>1203385898808.5056</v>
      </c>
      <c r="CQ224" s="357">
        <f t="shared" si="199"/>
        <v>1347792206665.5264</v>
      </c>
      <c r="CR224" s="357">
        <f t="shared" si="200"/>
        <v>1509527271465.3896</v>
      </c>
      <c r="CS224" s="357">
        <f t="shared" si="201"/>
        <v>1690670544041.2366</v>
      </c>
      <c r="CT224" s="357">
        <f t="shared" si="202"/>
        <v>1893551009326.1851</v>
      </c>
      <c r="CU224" s="357">
        <f t="shared" si="203"/>
        <v>2120777130445.3276</v>
      </c>
      <c r="CV224" s="357">
        <f t="shared" si="204"/>
        <v>2375270386098.7671</v>
      </c>
      <c r="CW224" s="357">
        <f t="shared" si="205"/>
        <v>2660302832430.6196</v>
      </c>
      <c r="CX224" s="358">
        <f t="shared" si="206"/>
        <v>2979539172322.2944</v>
      </c>
    </row>
    <row r="225" spans="4:102" ht="30" customHeight="1" x14ac:dyDescent="0.25">
      <c r="D225" s="355">
        <f t="shared" si="164"/>
        <v>1.2337460838348413E-2</v>
      </c>
      <c r="E225" s="64">
        <f t="shared" si="165"/>
        <v>3.2735611723955504E-3</v>
      </c>
      <c r="F225" s="64">
        <f t="shared" si="166"/>
        <v>2.6849797973290568E-2</v>
      </c>
      <c r="G225" s="64">
        <f t="shared" si="167"/>
        <v>2.2871191952938186E-2</v>
      </c>
      <c r="H225" s="64">
        <f t="shared" si="168"/>
        <v>1.9120334933347749E-2</v>
      </c>
      <c r="I225" s="64">
        <f t="shared" si="169"/>
        <v>1.5566895320732549E-2</v>
      </c>
      <c r="J225" s="64">
        <f t="shared" si="170"/>
        <v>1.2189011822557549E-2</v>
      </c>
      <c r="K225" s="64">
        <f t="shared" si="171"/>
        <v>8.9683903560414668E-3</v>
      </c>
      <c r="L225" s="64">
        <f t="shared" si="172"/>
        <v>5.8894372674819784E-3</v>
      </c>
      <c r="M225" s="64">
        <f t="shared" si="173"/>
        <v>2.9391861741469849E-3</v>
      </c>
      <c r="N225" s="64">
        <f t="shared" si="174"/>
        <v>2.4822187360385994E-3</v>
      </c>
      <c r="O225" s="64">
        <f t="shared" si="163"/>
        <v>0.10700000000000008</v>
      </c>
      <c r="P225" s="64">
        <f t="shared" si="163"/>
        <v>0.10700000000000008</v>
      </c>
      <c r="Q225" s="64">
        <f t="shared" si="208"/>
        <v>0.10700000000000008</v>
      </c>
      <c r="R225" s="64">
        <f t="shared" si="209"/>
        <v>0.10700000000000008</v>
      </c>
      <c r="S225" s="64">
        <f t="shared" si="210"/>
        <v>0.10700000000000008</v>
      </c>
      <c r="T225" s="64">
        <f t="shared" si="211"/>
        <v>0.10700000000000008</v>
      </c>
      <c r="U225" s="64">
        <f t="shared" si="212"/>
        <v>0.10700000000000008</v>
      </c>
      <c r="V225" s="64">
        <f t="shared" si="213"/>
        <v>0.10700000000000008</v>
      </c>
      <c r="W225" s="64">
        <f t="shared" si="214"/>
        <v>0.10700000000000008</v>
      </c>
      <c r="X225" s="64">
        <f t="shared" si="215"/>
        <v>0.10700000000000008</v>
      </c>
      <c r="Y225" s="64">
        <f t="shared" si="216"/>
        <v>0.10700000000000008</v>
      </c>
      <c r="Z225" s="64">
        <f t="shared" si="175"/>
        <v>0.16952493908015567</v>
      </c>
      <c r="AA225" s="64">
        <f t="shared" si="207"/>
        <v>0.16046103941420281</v>
      </c>
      <c r="AB225" s="64">
        <f t="shared" si="176"/>
        <v>0.18403727621509783</v>
      </c>
      <c r="AC225" s="64">
        <f t="shared" si="177"/>
        <v>0.18005867019474545</v>
      </c>
      <c r="AD225" s="64">
        <f t="shared" si="178"/>
        <v>0.17630781317515501</v>
      </c>
      <c r="AE225" s="64">
        <f t="shared" si="179"/>
        <v>0.17275437356253981</v>
      </c>
      <c r="AF225" s="64">
        <f t="shared" si="180"/>
        <v>0.16937649006436481</v>
      </c>
      <c r="AG225" s="64">
        <f t="shared" si="181"/>
        <v>0.16615586859784873</v>
      </c>
      <c r="AH225" s="64">
        <f t="shared" si="182"/>
        <v>0.16307691550928924</v>
      </c>
      <c r="AI225" s="64">
        <f t="shared" si="183"/>
        <v>0.16012666441595425</v>
      </c>
      <c r="AJ225" s="64">
        <f t="shared" si="184"/>
        <v>0.15966969697784586</v>
      </c>
      <c r="AK225" s="356">
        <f>(1+O225)*'Projeções - Receitas'!N$34</f>
        <v>2040402830451.9661</v>
      </c>
      <c r="AL225" s="356">
        <f>(1+P225)*'Projeções - Receitas'!T$34</f>
        <v>2149874427056.0576</v>
      </c>
      <c r="AM225" s="356">
        <f>(1+Q225)*'Projeções - Receitas'!U$34</f>
        <v>2407859358302.7847</v>
      </c>
      <c r="AN225" s="356">
        <f>(1+R225)*'Projeções - Receitas'!V$34</f>
        <v>2696802481299.1191</v>
      </c>
      <c r="AO225" s="356">
        <f>(1+S225)*'Projeções - Receitas'!W$34</f>
        <v>3020418779055.0137</v>
      </c>
      <c r="AP225" s="356">
        <f>(1+T225)*'Projeções - Receitas'!X$34</f>
        <v>3382869032541.6157</v>
      </c>
      <c r="AQ225" s="356">
        <f>(1+U225)*'Projeções - Receitas'!Y$34</f>
        <v>3788813316446.6099</v>
      </c>
      <c r="AR225" s="356">
        <f>(1+V225)*'Projeções - Receitas'!Z$34</f>
        <v>4243470914420.2031</v>
      </c>
      <c r="AS225" s="356">
        <f>(1+W225)*'Projeções - Receitas'!AA$34</f>
        <v>4752687424150.6279</v>
      </c>
      <c r="AT225" s="356">
        <f>(1+X225)*'Projeções - Receitas'!AB$34</f>
        <v>5323009915048.7041</v>
      </c>
      <c r="AU225" s="356">
        <f>(1+Y225)*'Projeções - Receitas'!AC$34</f>
        <v>5961771104854.5498</v>
      </c>
      <c r="AV225" s="357">
        <f t="shared" si="185"/>
        <v>1790761486923.2883</v>
      </c>
      <c r="AW225" s="357">
        <f t="shared" si="186"/>
        <v>1886839337916.6558</v>
      </c>
      <c r="AX225" s="357">
        <f t="shared" si="187"/>
        <v>2113260058466.6545</v>
      </c>
      <c r="AY225" s="357">
        <f t="shared" si="188"/>
        <v>2366851265482.6533</v>
      </c>
      <c r="AZ225" s="357">
        <f t="shared" si="189"/>
        <v>2650873417340.5723</v>
      </c>
      <c r="BA225" s="357">
        <f t="shared" si="190"/>
        <v>2968978227421.4409</v>
      </c>
      <c r="BB225" s="357">
        <f t="shared" si="191"/>
        <v>3325255614712.0142</v>
      </c>
      <c r="BC225" s="357">
        <f t="shared" si="192"/>
        <v>3724286288477.4561</v>
      </c>
      <c r="BD225" s="357">
        <f t="shared" si="193"/>
        <v>4171200643094.751</v>
      </c>
      <c r="BE225" s="357">
        <f t="shared" si="194"/>
        <v>4671744720266.1221</v>
      </c>
      <c r="BF225" s="357">
        <f t="shared" si="195"/>
        <v>5232354086698.0576</v>
      </c>
      <c r="BG225" s="356">
        <f>(AK225*SUMPRODUCT(DA$10:DA$13,DA$28:DA$31)+AV225*SUMPRODUCT(DA$14:DA$23,DA$32:DA$41))*'Projeções - Receitas'!T$23+(AK225*DA$11*'Projeções - Receitas'!T$25)</f>
        <v>66691046089.546982</v>
      </c>
      <c r="BH225" s="356">
        <f>(AL225*SUMPRODUCT(DB$10:DB$13,DB$28:DB$31)+AW225*SUMPRODUCT(DB$14:DB$23,DB$32:DB$41))*'Projeções - Receitas'!U$23+(AL225*DB$11*'Projeções - Receitas'!U$25)</f>
        <v>53747881550.431175</v>
      </c>
      <c r="BI225" s="356">
        <f>(AM225*SUMPRODUCT(DC$10:DC$13,DC$28:DC$31)+AX225*SUMPRODUCT(DC$14:DC$23,DC$32:DC$41))*'Projeções - Receitas'!V$23+(AM225*DC$11*'Projeções - Receitas'!V$25)</f>
        <v>59471030090.308662</v>
      </c>
      <c r="BJ225" s="356">
        <f>(AN225*SUMPRODUCT(DD$10:DD$13,DD$28:DD$31)+AY225*SUMPRODUCT(DD$14:DD$23,DD$32:DD$41))*'Projeções - Receitas'!W$23+(AN225*DD$11*'Projeções - Receitas'!W$25)</f>
        <v>65744495167.671883</v>
      </c>
      <c r="BK225" s="356">
        <f>(AO225*SUMPRODUCT(DE$10:DE$13,DE$28:DE$31)+AZ225*SUMPRODUCT(DE$14:DE$23,DE$32:DE$41))*'Projeções - Receitas'!X$23+(AO225*DE$11*'Projeções - Receitas'!X$25)</f>
        <v>72646402713.031616</v>
      </c>
      <c r="BL225" s="356">
        <f>(AP225*SUMPRODUCT(DF$10:DF$13,DF$28:DF$31)+BA225*SUMPRODUCT(DF$14:DF$23,DF$32:DF$41))*'Projeções - Receitas'!Y$23+(AP225*DF$11*'Projeções - Receitas'!Y$25)</f>
        <v>80258047338.863373</v>
      </c>
      <c r="BM225" s="356">
        <f>(AQ225*SUMPRODUCT(DG$10:DG$13,DG$28:DG$31)+BB225*SUMPRODUCT(DG$14:DG$23,DG$32:DG$41))*'Projeções - Receitas'!Z$23+(AQ225*DG$11*'Projeções - Receitas'!Z$25)</f>
        <v>88657187026.535919</v>
      </c>
      <c r="BN225" s="356">
        <f>(AR225*SUMPRODUCT(DH$10:DH$13,DH$28:DH$31)+BC225*SUMPRODUCT(DH$14:DH$23,DH$32:DH$41))*'Projeções - Receitas'!AA$23+(AR225*DH$11*'Projeções - Receitas'!AA$25)</f>
        <v>97921488075.432617</v>
      </c>
      <c r="BO225" s="356">
        <f>(AS225*SUMPRODUCT(DI$10:DI$13,DI$28:DI$31)+BD225*SUMPRODUCT(DI$14:DI$23,DI$32:DI$41))*'Projeções - Receitas'!AB$23+(AS225*DI$11*'Projeções - Receitas'!AB$25)</f>
        <v>108136828205.88695</v>
      </c>
      <c r="BP225" s="356">
        <f>(AT225*SUMPRODUCT(DJ$10:DJ$13,DJ$28:DJ$31)+BE225*SUMPRODUCT(DJ$14:DJ$23,DJ$32:DJ$41))*'Projeções - Receitas'!AC$23+(AT225*DJ$11*'Projeções - Receitas'!AC$25)</f>
        <v>119400157555.05083</v>
      </c>
      <c r="BQ225" s="356">
        <f>(AU225*SUMPRODUCT(DK$10:DK$13,DK$28:DK$31)+BF225*SUMPRODUCT(DK$14:DK$23,DK$32:DK$41))*'Projeções - Receitas'!AD$23+(AU225*DK$11*'Projeções - Receitas'!AD$25)</f>
        <v>154378474880.08017</v>
      </c>
      <c r="BR225" s="357">
        <f>((BG225+'DRE + DCF'!T$12)*(1+'DRE + DCF'!T$15)+'DRE + DCF'!T$18)*(1+'DRE + DCF'!T$25)*'DRE + DCF'!T$33</f>
        <v>37239558514.177559</v>
      </c>
      <c r="BS225" s="357">
        <f>((BH225+'DRE + DCF'!U$12)*(1+'DRE + DCF'!U$15)+'DRE + DCF'!U$18)*(1+'DRE + DCF'!U$25)*'DRE + DCF'!U$33</f>
        <v>28448731999.258976</v>
      </c>
      <c r="BT225" s="357">
        <f>((BI225+'DRE + DCF'!V$12)*(1+'DRE + DCF'!V$15)+'DRE + DCF'!V$18)*(1+'DRE + DCF'!V$25)*'DRE + DCF'!V$33</f>
        <v>31566004099.366081</v>
      </c>
      <c r="BU225" s="357">
        <f>((BJ225+'DRE + DCF'!W$12)*(1+'DRE + DCF'!W$15)+'DRE + DCF'!W$18)*(1+'DRE + DCF'!W$25)*'DRE + DCF'!W$33</f>
        <v>34950209444.275581</v>
      </c>
      <c r="BV225" s="357">
        <f>((BK225+'DRE + DCF'!X$12)*(1+'DRE + DCF'!X$15)+'DRE + DCF'!X$18)*(1+'DRE + DCF'!X$25)*'DRE + DCF'!X$33</f>
        <v>38651187223.731102</v>
      </c>
      <c r="BW225" s="357">
        <f>((BL225+'DRE + DCF'!Y$12)*(1+'DRE + DCF'!Y$15)+'DRE + DCF'!Y$18)*(1+'DRE + DCF'!Y$25)*'DRE + DCF'!Y$33</f>
        <v>42720531628.491234</v>
      </c>
      <c r="BX225" s="357">
        <f>((BM225+'DRE + DCF'!Z$12)*(1+'DRE + DCF'!Z$15)+'DRE + DCF'!Z$18)*(1+'DRE + DCF'!Z$25)*'DRE + DCF'!Z$33</f>
        <v>47207683841.433357</v>
      </c>
      <c r="BY225" s="357">
        <f>((BN225+'DRE + DCF'!AA$12)*(1+'DRE + DCF'!AA$15)+'DRE + DCF'!AA$18)*(1+'DRE + DCF'!AA$25)*'DRE + DCF'!AA$33</f>
        <v>52158331763.836838</v>
      </c>
      <c r="BZ225" s="357">
        <f>((BO225+'DRE + DCF'!AB$12)*(1+'DRE + DCF'!AB$15)+'DRE + DCF'!AB$18)*(1+'DRE + DCF'!AB$25)*'DRE + DCF'!AB$33</f>
        <v>57622260283.203247</v>
      </c>
      <c r="CA225" s="357">
        <f>((BP225+'DRE + DCF'!AC$12)*(1+'DRE + DCF'!AC$15)+'DRE + DCF'!AC$18)*(1+'DRE + DCF'!AC$25)*'DRE + DCF'!AC$33</f>
        <v>63656210455.811264</v>
      </c>
      <c r="CB225" s="357">
        <f>((BQ225+'DRE + DCF'!AD$12)*(1+'DRE + DCF'!AD$15)+'DRE + DCF'!AD$18)*(1+'DRE + DCF'!AD$25)*'DRE + DCF'!AD$33</f>
        <v>82124562518.381134</v>
      </c>
      <c r="CC225" s="357">
        <f>BR225*(1-DA$47)+('DRE + DCF'!N$53*10^6)</f>
        <v>201343703263.97723</v>
      </c>
      <c r="CD225" s="357">
        <f>BS225*(1-DB$47)+('DRE + DCF'!T$53*10^6)</f>
        <v>202399179757.86835</v>
      </c>
      <c r="CE225" s="357">
        <f>BT225*(1-DC$47)+('DRE + DCF'!U$53*10^6)</f>
        <v>221567938905.53891</v>
      </c>
      <c r="CF225" s="357">
        <f>BU225*(1-DD$47)+('DRE + DCF'!V$53*10^6)</f>
        <v>242791334280.30463</v>
      </c>
      <c r="CG225" s="357">
        <f>BV225*(1-DE$47)+('DRE + DCF'!W$53*10^6)</f>
        <v>266261714904.18057</v>
      </c>
      <c r="CH225" s="357">
        <f>BW225*(1-DF$47)+('DRE + DCF'!X$53*10^6)</f>
        <v>292202710280.42096</v>
      </c>
      <c r="CI225" s="357">
        <f>BX225*(1-DG$47)+('DRE + DCF'!Y$53*10^6)</f>
        <v>320867950524.42615</v>
      </c>
      <c r="CJ225" s="357">
        <f>BY225*(1-DH$47)+('DRE + DCF'!Z$53*10^6)</f>
        <v>352538797827.59814</v>
      </c>
      <c r="CK225" s="357">
        <f>BZ225*(1-DI$47)+('DRE + DCF'!AA$53*10^6)</f>
        <v>387526802755.13672</v>
      </c>
      <c r="CL225" s="357">
        <f>CA225*(1-DJ$47)+('DRE + DCF'!AB$53*10^6)</f>
        <v>426177911174.90051</v>
      </c>
      <c r="CM225" s="357">
        <f>CB225*(1-DK$47)+('DRE + DCF'!AC$53*10^6)</f>
        <v>475957092881.70166</v>
      </c>
      <c r="CN225" s="357">
        <f t="shared" si="196"/>
        <v>1187693706639.687</v>
      </c>
      <c r="CO225" s="357">
        <f t="shared" si="197"/>
        <v>1261360268491.1531</v>
      </c>
      <c r="CP225" s="357">
        <f t="shared" si="198"/>
        <v>1203929679151.3923</v>
      </c>
      <c r="CQ225" s="357">
        <f t="shared" si="199"/>
        <v>1348401240649.5596</v>
      </c>
      <c r="CR225" s="357">
        <f t="shared" si="200"/>
        <v>1510209389527.5068</v>
      </c>
      <c r="CS225" s="357">
        <f t="shared" si="201"/>
        <v>1691434516270.8079</v>
      </c>
      <c r="CT225" s="357">
        <f t="shared" si="202"/>
        <v>1894406658223.3049</v>
      </c>
      <c r="CU225" s="357">
        <f t="shared" si="203"/>
        <v>2121735457210.1016</v>
      </c>
      <c r="CV225" s="357">
        <f t="shared" si="204"/>
        <v>2376343712075.314</v>
      </c>
      <c r="CW225" s="357">
        <f t="shared" si="205"/>
        <v>2661504957524.3521</v>
      </c>
      <c r="CX225" s="358">
        <f t="shared" si="206"/>
        <v>2980885552427.2749</v>
      </c>
    </row>
    <row r="226" spans="4:102" ht="30" customHeight="1" x14ac:dyDescent="0.25">
      <c r="D226" s="355">
        <f t="shared" si="164"/>
        <v>1.2270370381340268E-2</v>
      </c>
      <c r="E226" s="64">
        <f t="shared" si="165"/>
        <v>3.2081025819723774E-3</v>
      </c>
      <c r="F226" s="64">
        <f t="shared" si="166"/>
        <v>2.6774798636585329E-2</v>
      </c>
      <c r="G226" s="64">
        <f t="shared" si="167"/>
        <v>2.2797874960139908E-2</v>
      </c>
      <c r="H226" s="64">
        <f t="shared" si="168"/>
        <v>1.9048595450984696E-2</v>
      </c>
      <c r="I226" s="64">
        <f t="shared" si="169"/>
        <v>1.5496644464676884E-2</v>
      </c>
      <c r="J226" s="64">
        <f t="shared" si="170"/>
        <v>1.2120171164087368E-2</v>
      </c>
      <c r="K226" s="64">
        <f t="shared" si="171"/>
        <v>8.9008895285814238E-3</v>
      </c>
      <c r="L226" s="64">
        <f t="shared" si="172"/>
        <v>5.8232128457415822E-3</v>
      </c>
      <c r="M226" s="64">
        <f t="shared" si="173"/>
        <v>2.8741806830200334E-3</v>
      </c>
      <c r="N226" s="64">
        <f t="shared" si="174"/>
        <v>2.4183636839310296E-3</v>
      </c>
      <c r="O226" s="64">
        <f t="shared" si="163"/>
        <v>0.10750000000000008</v>
      </c>
      <c r="P226" s="64">
        <f t="shared" si="163"/>
        <v>0.10750000000000008</v>
      </c>
      <c r="Q226" s="64">
        <f t="shared" si="208"/>
        <v>0.10750000000000008</v>
      </c>
      <c r="R226" s="64">
        <f t="shared" si="209"/>
        <v>0.10750000000000008</v>
      </c>
      <c r="S226" s="64">
        <f t="shared" si="210"/>
        <v>0.10750000000000008</v>
      </c>
      <c r="T226" s="64">
        <f t="shared" si="211"/>
        <v>0.10750000000000008</v>
      </c>
      <c r="U226" s="64">
        <f t="shared" si="212"/>
        <v>0.10750000000000008</v>
      </c>
      <c r="V226" s="64">
        <f t="shared" si="213"/>
        <v>0.10750000000000008</v>
      </c>
      <c r="W226" s="64">
        <f t="shared" si="214"/>
        <v>0.10750000000000008</v>
      </c>
      <c r="X226" s="64">
        <f t="shared" si="215"/>
        <v>0.10750000000000008</v>
      </c>
      <c r="Y226" s="64">
        <f t="shared" si="216"/>
        <v>0.10750000000000008</v>
      </c>
      <c r="Z226" s="64">
        <f t="shared" si="175"/>
        <v>0.16945784862314753</v>
      </c>
      <c r="AA226" s="64">
        <f t="shared" si="207"/>
        <v>0.16039558082377964</v>
      </c>
      <c r="AB226" s="64">
        <f t="shared" si="176"/>
        <v>0.18396227687839259</v>
      </c>
      <c r="AC226" s="64">
        <f t="shared" si="177"/>
        <v>0.17998535320194717</v>
      </c>
      <c r="AD226" s="64">
        <f t="shared" si="178"/>
        <v>0.17623607369279196</v>
      </c>
      <c r="AE226" s="64">
        <f t="shared" si="179"/>
        <v>0.17268412270648414</v>
      </c>
      <c r="AF226" s="64">
        <f t="shared" si="180"/>
        <v>0.16930764940589463</v>
      </c>
      <c r="AG226" s="64">
        <f t="shared" si="181"/>
        <v>0.16608836777038868</v>
      </c>
      <c r="AH226" s="64">
        <f t="shared" si="182"/>
        <v>0.16301069108754884</v>
      </c>
      <c r="AI226" s="64">
        <f t="shared" si="183"/>
        <v>0.16006165892482729</v>
      </c>
      <c r="AJ226" s="64">
        <f t="shared" si="184"/>
        <v>0.15960584192573829</v>
      </c>
      <c r="AK226" s="356">
        <f>(1+O226)*'Projeções - Receitas'!N$34</f>
        <v>2041324421612.9653</v>
      </c>
      <c r="AL226" s="356">
        <f>(1+P226)*'Projeções - Receitas'!T$34</f>
        <v>2150845463382.6416</v>
      </c>
      <c r="AM226" s="356">
        <f>(1+Q226)*'Projeções - Receitas'!U$34</f>
        <v>2408946918988.5586</v>
      </c>
      <c r="AN226" s="356">
        <f>(1+R226)*'Projeções - Receitas'!V$34</f>
        <v>2698020549267.186</v>
      </c>
      <c r="AO226" s="356">
        <f>(1+S226)*'Projeções - Receitas'!W$34</f>
        <v>3021783015179.2485</v>
      </c>
      <c r="AP226" s="356">
        <f>(1+T226)*'Projeções - Receitas'!X$34</f>
        <v>3384396977000.7588</v>
      </c>
      <c r="AQ226" s="356">
        <f>(1+U226)*'Projeções - Receitas'!Y$34</f>
        <v>3790524614240.8501</v>
      </c>
      <c r="AR226" s="356">
        <f>(1+V226)*'Projeções - Receitas'!Z$34</f>
        <v>4245387567949.7524</v>
      </c>
      <c r="AS226" s="356">
        <f>(1+W226)*'Projeções - Receitas'!AA$34</f>
        <v>4754834076103.7236</v>
      </c>
      <c r="AT226" s="356">
        <f>(1+X226)*'Projeções - Receitas'!AB$34</f>
        <v>5325414165236.1709</v>
      </c>
      <c r="AU226" s="356">
        <f>(1+Y226)*'Projeções - Receitas'!AC$34</f>
        <v>5964463865064.5127</v>
      </c>
      <c r="AV226" s="357">
        <f t="shared" si="185"/>
        <v>1791570322283.2356</v>
      </c>
      <c r="AW226" s="357">
        <f t="shared" si="186"/>
        <v>1887691568873.2581</v>
      </c>
      <c r="AX226" s="357">
        <f t="shared" si="187"/>
        <v>2114214557138.0491</v>
      </c>
      <c r="AY226" s="357">
        <f t="shared" si="188"/>
        <v>2367920303994.6152</v>
      </c>
      <c r="AZ226" s="357">
        <f t="shared" si="189"/>
        <v>2652070740473.9692</v>
      </c>
      <c r="BA226" s="357">
        <f t="shared" si="190"/>
        <v>2970319229330.8457</v>
      </c>
      <c r="BB226" s="357">
        <f t="shared" si="191"/>
        <v>3326757536850.5479</v>
      </c>
      <c r="BC226" s="357">
        <f t="shared" si="192"/>
        <v>3725968441272.6138</v>
      </c>
      <c r="BD226" s="357">
        <f t="shared" si="193"/>
        <v>4173084654225.3281</v>
      </c>
      <c r="BE226" s="357">
        <f t="shared" si="194"/>
        <v>4673854812732.3682</v>
      </c>
      <c r="BF226" s="357">
        <f t="shared" si="195"/>
        <v>5234717390260.2529</v>
      </c>
      <c r="BG226" s="356">
        <f>(AK226*SUMPRODUCT(DA$10:DA$13,DA$28:DA$31)+AV226*SUMPRODUCT(DA$14:DA$23,DA$32:DA$41))*'Projeções - Receitas'!T$23+(AK226*DA$11*'Projeções - Receitas'!T$25)</f>
        <v>66721168513.254959</v>
      </c>
      <c r="BH226" s="356">
        <f>(AL226*SUMPRODUCT(DB$10:DB$13,DB$28:DB$31)+AW226*SUMPRODUCT(DB$14:DB$23,DB$32:DB$41))*'Projeções - Receitas'!U$23+(AL226*DB$11*'Projeções - Receitas'!U$25)</f>
        <v>53772157919.695145</v>
      </c>
      <c r="BI226" s="356">
        <f>(AM226*SUMPRODUCT(DC$10:DC$13,DC$28:DC$31)+AX226*SUMPRODUCT(DC$14:DC$23,DC$32:DC$41))*'Projeções - Receitas'!V$23+(AM226*DC$11*'Projeções - Receitas'!V$25)</f>
        <v>59497891440.846268</v>
      </c>
      <c r="BJ226" s="356">
        <f>(AN226*SUMPRODUCT(DD$10:DD$13,DD$28:DD$31)+AY226*SUMPRODUCT(DD$14:DD$23,DD$32:DD$41))*'Projeções - Receitas'!W$23+(AN226*DD$11*'Projeções - Receitas'!W$25)</f>
        <v>65774190061.604874</v>
      </c>
      <c r="BK226" s="356">
        <f>(AO226*SUMPRODUCT(DE$10:DE$13,DE$28:DE$31)+AZ226*SUMPRODUCT(DE$14:DE$23,DE$32:DE$41))*'Projeções - Receitas'!X$23+(AO226*DE$11*'Projeções - Receitas'!X$25)</f>
        <v>72679214999.713272</v>
      </c>
      <c r="BL226" s="356">
        <f>(AP226*SUMPRODUCT(DF$10:DF$13,DF$28:DF$31)+BA226*SUMPRODUCT(DF$14:DF$23,DF$32:DF$41))*'Projeções - Receitas'!Y$23+(AP226*DF$11*'Projeções - Receitas'!Y$25)</f>
        <v>80294297586.080536</v>
      </c>
      <c r="BM226" s="356">
        <f>(AQ226*SUMPRODUCT(DG$10:DG$13,DG$28:DG$31)+BB226*SUMPRODUCT(DG$14:DG$23,DG$32:DG$41))*'Projeções - Receitas'!Z$23+(AQ226*DG$11*'Projeções - Receitas'!Z$25)</f>
        <v>88697230923.115189</v>
      </c>
      <c r="BN226" s="356">
        <f>(AR226*SUMPRODUCT(DH$10:DH$13,DH$28:DH$31)+BC226*SUMPRODUCT(DH$14:DH$23,DH$32:DH$41))*'Projeções - Receitas'!AA$23+(AR226*DH$11*'Projeções - Receitas'!AA$25)</f>
        <v>97965716389.829849</v>
      </c>
      <c r="BO226" s="356">
        <f>(AS226*SUMPRODUCT(DI$10:DI$13,DI$28:DI$31)+BD226*SUMPRODUCT(DI$14:DI$23,DI$32:DI$41))*'Projeções - Receitas'!AB$23+(AS226*DI$11*'Projeções - Receitas'!AB$25)</f>
        <v>108185670495.04956</v>
      </c>
      <c r="BP226" s="356">
        <f>(AT226*SUMPRODUCT(DJ$10:DJ$13,DJ$28:DJ$31)+BE226*SUMPRODUCT(DJ$14:DJ$23,DJ$32:DJ$41))*'Projeções - Receitas'!AC$23+(AT226*DJ$11*'Projeções - Receitas'!AC$25)</f>
        <v>119454087165.50935</v>
      </c>
      <c r="BQ226" s="356">
        <f>(AU226*SUMPRODUCT(DK$10:DK$13,DK$28:DK$31)+BF226*SUMPRODUCT(DK$14:DK$23,DK$32:DK$41))*'Projeções - Receitas'!AD$23+(AU226*DK$11*'Projeções - Receitas'!AD$25)</f>
        <v>154448203188.51752</v>
      </c>
      <c r="BR226" s="357">
        <f>((BG226+'DRE + DCF'!T$12)*(1+'DRE + DCF'!T$15)+'DRE + DCF'!T$18)*(1+'DRE + DCF'!T$25)*'DRE + DCF'!T$33</f>
        <v>37258005150.081085</v>
      </c>
      <c r="BS226" s="357">
        <f>((BH226+'DRE + DCF'!U$12)*(1+'DRE + DCF'!U$15)+'DRE + DCF'!U$18)*(1+'DRE + DCF'!U$25)*'DRE + DCF'!U$33</f>
        <v>28463421530.544285</v>
      </c>
      <c r="BT226" s="357">
        <f>((BI226+'DRE + DCF'!V$12)*(1+'DRE + DCF'!V$15)+'DRE + DCF'!V$18)*(1+'DRE + DCF'!V$25)*'DRE + DCF'!V$33</f>
        <v>31582239337.071217</v>
      </c>
      <c r="BU226" s="357">
        <f>((BJ226+'DRE + DCF'!W$12)*(1+'DRE + DCF'!W$15)+'DRE + DCF'!W$18)*(1+'DRE + DCF'!W$25)*'DRE + DCF'!W$33</f>
        <v>34968136898.739502</v>
      </c>
      <c r="BV226" s="357">
        <f>((BK226+'DRE + DCF'!X$12)*(1+'DRE + DCF'!X$15)+'DRE + DCF'!X$18)*(1+'DRE + DCF'!X$25)*'DRE + DCF'!X$33</f>
        <v>38670974172.394341</v>
      </c>
      <c r="BW226" s="357">
        <f>((BL226+'DRE + DCF'!Y$12)*(1+'DRE + DCF'!Y$15)+'DRE + DCF'!Y$18)*(1+'DRE + DCF'!Y$25)*'DRE + DCF'!Y$33</f>
        <v>42742366881.000519</v>
      </c>
      <c r="BX226" s="357">
        <f>((BM226+'DRE + DCF'!Z$12)*(1+'DRE + DCF'!Z$15)+'DRE + DCF'!Z$18)*(1+'DRE + DCF'!Z$25)*'DRE + DCF'!Z$33</f>
        <v>47231776677.642967</v>
      </c>
      <c r="BY226" s="357">
        <f>((BN226+'DRE + DCF'!AA$12)*(1+'DRE + DCF'!AA$15)+'DRE + DCF'!AA$18)*(1+'DRE + DCF'!AA$25)*'DRE + DCF'!AA$33</f>
        <v>52184911812.402016</v>
      </c>
      <c r="BZ226" s="357">
        <f>((BO226+'DRE + DCF'!AB$12)*(1+'DRE + DCF'!AB$15)+'DRE + DCF'!AB$18)*(1+'DRE + DCF'!AB$25)*'DRE + DCF'!AB$33</f>
        <v>57651579651.55439</v>
      </c>
      <c r="CA226" s="357">
        <f>((BP226+'DRE + DCF'!AC$12)*(1+'DRE + DCF'!AC$15)+'DRE + DCF'!AC$18)*(1+'DRE + DCF'!AC$25)*'DRE + DCF'!AC$33</f>
        <v>63688546622.206985</v>
      </c>
      <c r="CB226" s="357">
        <f>((BQ226+'DRE + DCF'!AD$12)*(1+'DRE + DCF'!AD$15)+'DRE + DCF'!AD$18)*(1+'DRE + DCF'!AD$25)*'DRE + DCF'!AD$33</f>
        <v>82165471731.598953</v>
      </c>
      <c r="CC226" s="357">
        <f>BR226*(1-DA$47)+('DRE + DCF'!N$53*10^6)</f>
        <v>201354925508.65628</v>
      </c>
      <c r="CD226" s="357">
        <f>BS226*(1-DB$47)+('DRE + DCF'!T$53*10^6)</f>
        <v>202407993476.63953</v>
      </c>
      <c r="CE226" s="357">
        <f>BT226*(1-DC$47)+('DRE + DCF'!U$53*10^6)</f>
        <v>221577680048.16199</v>
      </c>
      <c r="CF226" s="357">
        <f>BU226*(1-DD$47)+('DRE + DCF'!V$53*10^6)</f>
        <v>242802090752.983</v>
      </c>
      <c r="CG226" s="357">
        <f>BV226*(1-DE$47)+('DRE + DCF'!W$53*10^6)</f>
        <v>266273587073.37854</v>
      </c>
      <c r="CH226" s="357">
        <f>BW226*(1-DF$47)+('DRE + DCF'!X$53*10^6)</f>
        <v>292215811431.92651</v>
      </c>
      <c r="CI226" s="357">
        <f>BX226*(1-DG$47)+('DRE + DCF'!Y$53*10^6)</f>
        <v>320882406226.15192</v>
      </c>
      <c r="CJ226" s="357">
        <f>BY226*(1-DH$47)+('DRE + DCF'!Z$53*10^6)</f>
        <v>352554745856.73724</v>
      </c>
      <c r="CK226" s="357">
        <f>BZ226*(1-DI$47)+('DRE + DCF'!AA$53*10^6)</f>
        <v>387544394376.1474</v>
      </c>
      <c r="CL226" s="357">
        <f>CA226*(1-DJ$47)+('DRE + DCF'!AB$53*10^6)</f>
        <v>426197312874.73792</v>
      </c>
      <c r="CM226" s="357">
        <f>CB226*(1-DK$47)+('DRE + DCF'!AC$53*10^6)</f>
        <v>475981638409.63232</v>
      </c>
      <c r="CN226" s="357">
        <f t="shared" si="196"/>
        <v>1188230153661.6563</v>
      </c>
      <c r="CO226" s="357">
        <f t="shared" si="197"/>
        <v>1261929988576.2893</v>
      </c>
      <c r="CP226" s="357">
        <f t="shared" si="198"/>
        <v>1204473459494.2793</v>
      </c>
      <c r="CQ226" s="357">
        <f t="shared" si="199"/>
        <v>1349010274633.593</v>
      </c>
      <c r="CR226" s="357">
        <f t="shared" si="200"/>
        <v>1510891507589.6243</v>
      </c>
      <c r="CS226" s="357">
        <f t="shared" si="201"/>
        <v>1692198488500.3794</v>
      </c>
      <c r="CT226" s="357">
        <f t="shared" si="202"/>
        <v>1895262307120.425</v>
      </c>
      <c r="CU226" s="357">
        <f t="shared" si="203"/>
        <v>2122693783974.8762</v>
      </c>
      <c r="CV226" s="357">
        <f t="shared" si="204"/>
        <v>2377417038051.8618</v>
      </c>
      <c r="CW226" s="357">
        <f t="shared" si="205"/>
        <v>2662707082618.0854</v>
      </c>
      <c r="CX226" s="358">
        <f t="shared" si="206"/>
        <v>2982231932532.2563</v>
      </c>
    </row>
    <row r="227" spans="4:102" ht="30" customHeight="1" x14ac:dyDescent="0.25">
      <c r="D227" s="355">
        <f t="shared" si="164"/>
        <v>1.2203340475286123E-2</v>
      </c>
      <c r="E227" s="64">
        <f t="shared" si="165"/>
        <v>3.1427030696994374E-3</v>
      </c>
      <c r="F227" s="64">
        <f t="shared" si="166"/>
        <v>2.669986698881216E-2</v>
      </c>
      <c r="G227" s="64">
        <f t="shared" si="167"/>
        <v>2.2724624137912763E-2</v>
      </c>
      <c r="H227" s="64">
        <f t="shared" si="168"/>
        <v>1.8976920715446821E-2</v>
      </c>
      <c r="I227" s="64">
        <f t="shared" si="169"/>
        <v>1.5426457011920996E-2</v>
      </c>
      <c r="J227" s="64">
        <f t="shared" si="170"/>
        <v>1.2051392636175412E-2</v>
      </c>
      <c r="K227" s="64">
        <f t="shared" si="171"/>
        <v>8.8334496224458381E-3</v>
      </c>
      <c r="L227" s="64">
        <f t="shared" si="172"/>
        <v>5.757048193334946E-3</v>
      </c>
      <c r="M227" s="64">
        <f t="shared" si="173"/>
        <v>2.8092338611089285E-3</v>
      </c>
      <c r="N227" s="64">
        <f t="shared" si="174"/>
        <v>2.3545662627369734E-3</v>
      </c>
      <c r="O227" s="64">
        <f t="shared" si="163"/>
        <v>0.10800000000000008</v>
      </c>
      <c r="P227" s="64">
        <f t="shared" si="163"/>
        <v>0.10800000000000008</v>
      </c>
      <c r="Q227" s="64">
        <f t="shared" si="208"/>
        <v>0.10800000000000008</v>
      </c>
      <c r="R227" s="64">
        <f t="shared" si="209"/>
        <v>0.10800000000000008</v>
      </c>
      <c r="S227" s="64">
        <f t="shared" si="210"/>
        <v>0.10800000000000008</v>
      </c>
      <c r="T227" s="64">
        <f t="shared" si="211"/>
        <v>0.10800000000000008</v>
      </c>
      <c r="U227" s="64">
        <f t="shared" si="212"/>
        <v>0.10800000000000008</v>
      </c>
      <c r="V227" s="64">
        <f t="shared" si="213"/>
        <v>0.10800000000000008</v>
      </c>
      <c r="W227" s="64">
        <f t="shared" si="214"/>
        <v>0.10800000000000008</v>
      </c>
      <c r="X227" s="64">
        <f t="shared" si="215"/>
        <v>0.10800000000000008</v>
      </c>
      <c r="Y227" s="64">
        <f t="shared" si="216"/>
        <v>0.10800000000000008</v>
      </c>
      <c r="Z227" s="64">
        <f t="shared" si="175"/>
        <v>0.16939081871709338</v>
      </c>
      <c r="AA227" s="64">
        <f t="shared" si="207"/>
        <v>0.1603301813115067</v>
      </c>
      <c r="AB227" s="64">
        <f t="shared" si="176"/>
        <v>0.18388734523061942</v>
      </c>
      <c r="AC227" s="64">
        <f t="shared" si="177"/>
        <v>0.17991210237972002</v>
      </c>
      <c r="AD227" s="64">
        <f t="shared" si="178"/>
        <v>0.17616439895725408</v>
      </c>
      <c r="AE227" s="64">
        <f t="shared" si="179"/>
        <v>0.17261393525372826</v>
      </c>
      <c r="AF227" s="64">
        <f t="shared" si="180"/>
        <v>0.16923887087798267</v>
      </c>
      <c r="AG227" s="64">
        <f t="shared" si="181"/>
        <v>0.1660209278642531</v>
      </c>
      <c r="AH227" s="64">
        <f t="shared" si="182"/>
        <v>0.16294452643514221</v>
      </c>
      <c r="AI227" s="64">
        <f t="shared" si="183"/>
        <v>0.15999671210291619</v>
      </c>
      <c r="AJ227" s="64">
        <f t="shared" si="184"/>
        <v>0.15954204450454423</v>
      </c>
      <c r="AK227" s="356">
        <f>(1+O227)*'Projeções - Receitas'!N$34</f>
        <v>2042246012773.9644</v>
      </c>
      <c r="AL227" s="356">
        <f>(1+P227)*'Projeções - Receitas'!T$34</f>
        <v>2151816499709.2251</v>
      </c>
      <c r="AM227" s="356">
        <f>(1+Q227)*'Projeções - Receitas'!U$34</f>
        <v>2410034479674.332</v>
      </c>
      <c r="AN227" s="356">
        <f>(1+R227)*'Projeções - Receitas'!V$34</f>
        <v>2699238617235.2524</v>
      </c>
      <c r="AO227" s="356">
        <f>(1+S227)*'Projeções - Receitas'!W$34</f>
        <v>3023147251303.4829</v>
      </c>
      <c r="AP227" s="356">
        <f>(1+T227)*'Projeções - Receitas'!X$34</f>
        <v>3385924921459.9009</v>
      </c>
      <c r="AQ227" s="356">
        <f>(1+U227)*'Projeções - Receitas'!Y$34</f>
        <v>3792235912035.0894</v>
      </c>
      <c r="AR227" s="356">
        <f>(1+V227)*'Projeções - Receitas'!Z$34</f>
        <v>4247304221479.3008</v>
      </c>
      <c r="AS227" s="356">
        <f>(1+W227)*'Projeções - Receitas'!AA$34</f>
        <v>4756980728056.8174</v>
      </c>
      <c r="AT227" s="356">
        <f>(1+X227)*'Projeções - Receitas'!AB$34</f>
        <v>5327818415423.6357</v>
      </c>
      <c r="AU227" s="356">
        <f>(1+Y227)*'Projeções - Receitas'!AC$34</f>
        <v>5967156625274.4736</v>
      </c>
      <c r="AV227" s="357">
        <f t="shared" si="185"/>
        <v>1792379157643.1829</v>
      </c>
      <c r="AW227" s="357">
        <f t="shared" si="186"/>
        <v>1888543799829.8599</v>
      </c>
      <c r="AX227" s="357">
        <f t="shared" si="187"/>
        <v>2115169055809.4431</v>
      </c>
      <c r="AY227" s="357">
        <f t="shared" si="188"/>
        <v>2368989342506.5767</v>
      </c>
      <c r="AZ227" s="357">
        <f t="shared" si="189"/>
        <v>2653268063607.3662</v>
      </c>
      <c r="BA227" s="357">
        <f t="shared" si="190"/>
        <v>2971660231240.25</v>
      </c>
      <c r="BB227" s="357">
        <f t="shared" si="191"/>
        <v>3328259458989.0801</v>
      </c>
      <c r="BC227" s="357">
        <f t="shared" si="192"/>
        <v>3727650594067.7705</v>
      </c>
      <c r="BD227" s="357">
        <f t="shared" si="193"/>
        <v>4174968665355.9033</v>
      </c>
      <c r="BE227" s="357">
        <f t="shared" si="194"/>
        <v>4675964905198.6123</v>
      </c>
      <c r="BF227" s="357">
        <f t="shared" si="195"/>
        <v>5237080693822.4473</v>
      </c>
      <c r="BG227" s="356">
        <f>(AK227*SUMPRODUCT(DA$10:DA$13,DA$28:DA$31)+AV227*SUMPRODUCT(DA$14:DA$23,DA$32:DA$41))*'Projeções - Receitas'!T$23+(AK227*DA$11*'Projeções - Receitas'!T$25)</f>
        <v>66751290936.963028</v>
      </c>
      <c r="BH227" s="356">
        <f>(AL227*SUMPRODUCT(DB$10:DB$13,DB$28:DB$31)+AW227*SUMPRODUCT(DB$14:DB$23,DB$32:DB$41))*'Projeções - Receitas'!U$23+(AL227*DB$11*'Projeções - Receitas'!U$25)</f>
        <v>53796434288.959129</v>
      </c>
      <c r="BI227" s="356">
        <f>(AM227*SUMPRODUCT(DC$10:DC$13,DC$28:DC$31)+AX227*SUMPRODUCT(DC$14:DC$23,DC$32:DC$41))*'Projeções - Receitas'!V$23+(AM227*DC$11*'Projeções - Receitas'!V$25)</f>
        <v>59524752791.383896</v>
      </c>
      <c r="BJ227" s="356">
        <f>(AN227*SUMPRODUCT(DD$10:DD$13,DD$28:DD$31)+AY227*SUMPRODUCT(DD$14:DD$23,DD$32:DD$41))*'Projeções - Receitas'!W$23+(AN227*DD$11*'Projeções - Receitas'!W$25)</f>
        <v>65803884955.537827</v>
      </c>
      <c r="BK227" s="356">
        <f>(AO227*SUMPRODUCT(DE$10:DE$13,DE$28:DE$31)+AZ227*SUMPRODUCT(DE$14:DE$23,DE$32:DE$41))*'Projeções - Receitas'!X$23+(AO227*DE$11*'Projeções - Receitas'!X$25)</f>
        <v>72712027286.394836</v>
      </c>
      <c r="BL227" s="356">
        <f>(AP227*SUMPRODUCT(DF$10:DF$13,DF$28:DF$31)+BA227*SUMPRODUCT(DF$14:DF$23,DF$32:DF$41))*'Projeções - Receitas'!Y$23+(AP227*DF$11*'Projeções - Receitas'!Y$25)</f>
        <v>80330547833.297729</v>
      </c>
      <c r="BM227" s="356">
        <f>(AQ227*SUMPRODUCT(DG$10:DG$13,DG$28:DG$31)+BB227*SUMPRODUCT(DG$14:DG$23,DG$32:DG$41))*'Projeções - Receitas'!Z$23+(AQ227*DG$11*'Projeções - Receitas'!Z$25)</f>
        <v>88737274819.694489</v>
      </c>
      <c r="BN227" s="356">
        <f>(AR227*SUMPRODUCT(DH$10:DH$13,DH$28:DH$31)+BC227*SUMPRODUCT(DH$14:DH$23,DH$32:DH$41))*'Projeções - Receitas'!AA$23+(AR227*DH$11*'Projeções - Receitas'!AA$25)</f>
        <v>98009944704.227081</v>
      </c>
      <c r="BO227" s="356">
        <f>(AS227*SUMPRODUCT(DI$10:DI$13,DI$28:DI$31)+BD227*SUMPRODUCT(DI$14:DI$23,DI$32:DI$41))*'Projeções - Receitas'!AB$23+(AS227*DI$11*'Projeções - Receitas'!AB$25)</f>
        <v>108234512784.2121</v>
      </c>
      <c r="BP227" s="356">
        <f>(AT227*SUMPRODUCT(DJ$10:DJ$13,DJ$28:DJ$31)+BE227*SUMPRODUCT(DJ$14:DJ$23,DJ$32:DJ$41))*'Projeções - Receitas'!AC$23+(AT227*DJ$11*'Projeções - Receitas'!AC$25)</f>
        <v>119508016775.96777</v>
      </c>
      <c r="BQ227" s="356">
        <f>(AU227*SUMPRODUCT(DK$10:DK$13,DK$28:DK$31)+BF227*SUMPRODUCT(DK$14:DK$23,DK$32:DK$41))*'Projeções - Receitas'!AD$23+(AU227*DK$11*'Projeções - Receitas'!AD$25)</f>
        <v>154517931496.95471</v>
      </c>
      <c r="BR227" s="357">
        <f>((BG227+'DRE + DCF'!T$12)*(1+'DRE + DCF'!T$15)+'DRE + DCF'!T$18)*(1+'DRE + DCF'!T$25)*'DRE + DCF'!T$33</f>
        <v>37276451785.984657</v>
      </c>
      <c r="BS227" s="357">
        <f>((BH227+'DRE + DCF'!U$12)*(1+'DRE + DCF'!U$15)+'DRE + DCF'!U$18)*(1+'DRE + DCF'!U$25)*'DRE + DCF'!U$33</f>
        <v>28478111061.829605</v>
      </c>
      <c r="BT227" s="357">
        <f>((BI227+'DRE + DCF'!V$12)*(1+'DRE + DCF'!V$15)+'DRE + DCF'!V$18)*(1+'DRE + DCF'!V$25)*'DRE + DCF'!V$33</f>
        <v>31598474574.776367</v>
      </c>
      <c r="BU227" s="357">
        <f>((BJ227+'DRE + DCF'!W$12)*(1+'DRE + DCF'!W$15)+'DRE + DCF'!W$18)*(1+'DRE + DCF'!W$25)*'DRE + DCF'!W$33</f>
        <v>34986064353.203392</v>
      </c>
      <c r="BV227" s="357">
        <f>((BK227+'DRE + DCF'!X$12)*(1+'DRE + DCF'!X$15)+'DRE + DCF'!X$18)*(1+'DRE + DCF'!X$25)*'DRE + DCF'!X$33</f>
        <v>38690761121.057495</v>
      </c>
      <c r="BW227" s="357">
        <f>((BL227+'DRE + DCF'!Y$12)*(1+'DRE + DCF'!Y$15)+'DRE + DCF'!Y$18)*(1+'DRE + DCF'!Y$25)*'DRE + DCF'!Y$33</f>
        <v>42764202133.509827</v>
      </c>
      <c r="BX227" s="357">
        <f>((BM227+'DRE + DCF'!Z$12)*(1+'DRE + DCF'!Z$15)+'DRE + DCF'!Z$18)*(1+'DRE + DCF'!Z$25)*'DRE + DCF'!Z$33</f>
        <v>47255869513.852577</v>
      </c>
      <c r="BY227" s="357">
        <f>((BN227+'DRE + DCF'!AA$12)*(1+'DRE + DCF'!AA$15)+'DRE + DCF'!AA$18)*(1+'DRE + DCF'!AA$25)*'DRE + DCF'!AA$33</f>
        <v>52211491860.967178</v>
      </c>
      <c r="BZ227" s="357">
        <f>((BO227+'DRE + DCF'!AB$12)*(1+'DRE + DCF'!AB$15)+'DRE + DCF'!AB$18)*(1+'DRE + DCF'!AB$25)*'DRE + DCF'!AB$33</f>
        <v>57680899019.905472</v>
      </c>
      <c r="CA227" s="357">
        <f>((BP227+'DRE + DCF'!AC$12)*(1+'DRE + DCF'!AC$15)+'DRE + DCF'!AC$18)*(1+'DRE + DCF'!AC$25)*'DRE + DCF'!AC$33</f>
        <v>63720882788.602631</v>
      </c>
      <c r="CB227" s="357">
        <f>((BQ227+'DRE + DCF'!AD$12)*(1+'DRE + DCF'!AD$15)+'DRE + DCF'!AD$18)*(1+'DRE + DCF'!AD$25)*'DRE + DCF'!AD$33</f>
        <v>82206380944.81665</v>
      </c>
      <c r="CC227" s="357">
        <f>BR227*(1-DA$47)+('DRE + DCF'!N$53*10^6)</f>
        <v>201366147753.33536</v>
      </c>
      <c r="CD227" s="357">
        <f>BS227*(1-DB$47)+('DRE + DCF'!T$53*10^6)</f>
        <v>202416807195.41071</v>
      </c>
      <c r="CE227" s="357">
        <f>BT227*(1-DC$47)+('DRE + DCF'!U$53*10^6)</f>
        <v>221587421190.78506</v>
      </c>
      <c r="CF227" s="357">
        <f>BU227*(1-DD$47)+('DRE + DCF'!V$53*10^6)</f>
        <v>242812847225.66132</v>
      </c>
      <c r="CG227" s="357">
        <f>BV227*(1-DE$47)+('DRE + DCF'!W$53*10^6)</f>
        <v>266285459242.57642</v>
      </c>
      <c r="CH227" s="357">
        <f>BW227*(1-DF$47)+('DRE + DCF'!X$53*10^6)</f>
        <v>292228912583.43213</v>
      </c>
      <c r="CI227" s="357">
        <f>BX227*(1-DG$47)+('DRE + DCF'!Y$53*10^6)</f>
        <v>320896861927.87769</v>
      </c>
      <c r="CJ227" s="357">
        <f>BY227*(1-DH$47)+('DRE + DCF'!Z$53*10^6)</f>
        <v>352570693885.87634</v>
      </c>
      <c r="CK227" s="357">
        <f>BZ227*(1-DI$47)+('DRE + DCF'!AA$53*10^6)</f>
        <v>387561985997.15808</v>
      </c>
      <c r="CL227" s="357">
        <f>CA227*(1-DJ$47)+('DRE + DCF'!AB$53*10^6)</f>
        <v>426216714574.57532</v>
      </c>
      <c r="CM227" s="357">
        <f>CB227*(1-DK$47)+('DRE + DCF'!AC$53*10^6)</f>
        <v>476006183937.56299</v>
      </c>
      <c r="CN227" s="357">
        <f t="shared" si="196"/>
        <v>1188766600683.6255</v>
      </c>
      <c r="CO227" s="357">
        <f t="shared" si="197"/>
        <v>1262499708661.4253</v>
      </c>
      <c r="CP227" s="357">
        <f t="shared" si="198"/>
        <v>1205017239837.166</v>
      </c>
      <c r="CQ227" s="357">
        <f t="shared" si="199"/>
        <v>1349619308617.6262</v>
      </c>
      <c r="CR227" s="357">
        <f t="shared" si="200"/>
        <v>1511573625651.7415</v>
      </c>
      <c r="CS227" s="357">
        <f t="shared" si="201"/>
        <v>1692962460729.9504</v>
      </c>
      <c r="CT227" s="357">
        <f t="shared" si="202"/>
        <v>1896117956017.5447</v>
      </c>
      <c r="CU227" s="357">
        <f t="shared" si="203"/>
        <v>2123652110739.6504</v>
      </c>
      <c r="CV227" s="357">
        <f t="shared" si="204"/>
        <v>2378490364028.4087</v>
      </c>
      <c r="CW227" s="357">
        <f t="shared" si="205"/>
        <v>2663909207711.8179</v>
      </c>
      <c r="CX227" s="358">
        <f t="shared" si="206"/>
        <v>2983578312637.2368</v>
      </c>
    </row>
    <row r="228" spans="4:102" ht="30" customHeight="1" x14ac:dyDescent="0.25">
      <c r="D228" s="355">
        <f t="shared" si="164"/>
        <v>1.2136371038249633E-2</v>
      </c>
      <c r="E228" s="64">
        <f t="shared" si="165"/>
        <v>3.0773625556333728E-3</v>
      </c>
      <c r="F228" s="64">
        <f t="shared" si="166"/>
        <v>2.6625002938375747E-2</v>
      </c>
      <c r="G228" s="64">
        <f t="shared" si="167"/>
        <v>2.26514393967161E-2</v>
      </c>
      <c r="H228" s="64">
        <f t="shared" si="168"/>
        <v>1.8905310639120126E-2</v>
      </c>
      <c r="I228" s="64">
        <f t="shared" si="169"/>
        <v>1.5356332876668682E-2</v>
      </c>
      <c r="J228" s="64">
        <f t="shared" si="170"/>
        <v>1.1982676154747796E-2</v>
      </c>
      <c r="K228" s="64">
        <f t="shared" si="171"/>
        <v>8.7660705551971807E-3</v>
      </c>
      <c r="L228" s="64">
        <f t="shared" si="172"/>
        <v>5.6909432293833218E-3</v>
      </c>
      <c r="M228" s="64">
        <f t="shared" si="173"/>
        <v>2.7443456290236201E-3</v>
      </c>
      <c r="N228" s="64">
        <f t="shared" si="174"/>
        <v>2.2908263944713403E-3</v>
      </c>
      <c r="O228" s="64">
        <f t="shared" si="163"/>
        <v>0.10850000000000008</v>
      </c>
      <c r="P228" s="64">
        <f t="shared" si="163"/>
        <v>0.10850000000000008</v>
      </c>
      <c r="Q228" s="64">
        <f t="shared" si="208"/>
        <v>0.10850000000000008</v>
      </c>
      <c r="R228" s="64">
        <f t="shared" si="209"/>
        <v>0.10850000000000008</v>
      </c>
      <c r="S228" s="64">
        <f t="shared" si="210"/>
        <v>0.10850000000000008</v>
      </c>
      <c r="T228" s="64">
        <f t="shared" si="211"/>
        <v>0.10850000000000008</v>
      </c>
      <c r="U228" s="64">
        <f t="shared" si="212"/>
        <v>0.10850000000000008</v>
      </c>
      <c r="V228" s="64">
        <f t="shared" si="213"/>
        <v>0.10850000000000008</v>
      </c>
      <c r="W228" s="64">
        <f t="shared" si="214"/>
        <v>0.10850000000000008</v>
      </c>
      <c r="X228" s="64">
        <f t="shared" si="215"/>
        <v>0.10850000000000008</v>
      </c>
      <c r="Y228" s="64">
        <f t="shared" si="216"/>
        <v>0.10850000000000008</v>
      </c>
      <c r="Z228" s="64">
        <f t="shared" si="175"/>
        <v>0.16932384928005689</v>
      </c>
      <c r="AA228" s="64">
        <f t="shared" si="207"/>
        <v>0.16026484079744063</v>
      </c>
      <c r="AB228" s="64">
        <f t="shared" si="176"/>
        <v>0.18381248118018301</v>
      </c>
      <c r="AC228" s="64">
        <f t="shared" si="177"/>
        <v>0.17983891763852336</v>
      </c>
      <c r="AD228" s="64">
        <f t="shared" si="178"/>
        <v>0.17609278888092739</v>
      </c>
      <c r="AE228" s="64">
        <f t="shared" si="179"/>
        <v>0.17254381111847594</v>
      </c>
      <c r="AF228" s="64">
        <f t="shared" si="180"/>
        <v>0.16917015439655506</v>
      </c>
      <c r="AG228" s="64">
        <f t="shared" si="181"/>
        <v>0.16595354879700444</v>
      </c>
      <c r="AH228" s="64">
        <f t="shared" si="182"/>
        <v>0.16287842147119058</v>
      </c>
      <c r="AI228" s="64">
        <f t="shared" si="183"/>
        <v>0.15993182387083088</v>
      </c>
      <c r="AJ228" s="64">
        <f t="shared" si="184"/>
        <v>0.1594783046362786</v>
      </c>
      <c r="AK228" s="356">
        <f>(1+O228)*'Projeções - Receitas'!N$34</f>
        <v>2043167603934.9634</v>
      </c>
      <c r="AL228" s="356">
        <f>(1+P228)*'Projeções - Receitas'!T$34</f>
        <v>2152787536035.8086</v>
      </c>
      <c r="AM228" s="356">
        <f>(1+Q228)*'Projeções - Receitas'!U$34</f>
        <v>2411122040360.1055</v>
      </c>
      <c r="AN228" s="356">
        <f>(1+R228)*'Projeções - Receitas'!V$34</f>
        <v>2700456685203.3184</v>
      </c>
      <c r="AO228" s="356">
        <f>(1+S228)*'Projeções - Receitas'!W$34</f>
        <v>3024511487427.7173</v>
      </c>
      <c r="AP228" s="356">
        <f>(1+T228)*'Projeções - Receitas'!X$34</f>
        <v>3387452865919.0435</v>
      </c>
      <c r="AQ228" s="356">
        <f>(1+U228)*'Projeções - Receitas'!Y$34</f>
        <v>3793947209829.3291</v>
      </c>
      <c r="AR228" s="356">
        <f>(1+V228)*'Projeções - Receitas'!Z$34</f>
        <v>4249220875008.8486</v>
      </c>
      <c r="AS228" s="356">
        <f>(1+W228)*'Projeções - Receitas'!AA$34</f>
        <v>4759127380009.9111</v>
      </c>
      <c r="AT228" s="356">
        <f>(1+X228)*'Projeções - Receitas'!AB$34</f>
        <v>5330222665611.1016</v>
      </c>
      <c r="AU228" s="356">
        <f>(1+Y228)*'Projeções - Receitas'!AC$34</f>
        <v>5969849385484.4346</v>
      </c>
      <c r="AV228" s="357">
        <f t="shared" si="185"/>
        <v>1793187993003.1301</v>
      </c>
      <c r="AW228" s="357">
        <f t="shared" si="186"/>
        <v>1889396030786.4617</v>
      </c>
      <c r="AX228" s="357">
        <f t="shared" si="187"/>
        <v>2116123554480.8369</v>
      </c>
      <c r="AY228" s="357">
        <f t="shared" si="188"/>
        <v>2370058381018.5376</v>
      </c>
      <c r="AZ228" s="357">
        <f t="shared" si="189"/>
        <v>2654465386740.7627</v>
      </c>
      <c r="BA228" s="357">
        <f t="shared" si="190"/>
        <v>2973001233149.6543</v>
      </c>
      <c r="BB228" s="357">
        <f t="shared" si="191"/>
        <v>3329761381127.6133</v>
      </c>
      <c r="BC228" s="357">
        <f t="shared" si="192"/>
        <v>3729332746862.9268</v>
      </c>
      <c r="BD228" s="357">
        <f t="shared" si="193"/>
        <v>4176852676486.479</v>
      </c>
      <c r="BE228" s="357">
        <f t="shared" si="194"/>
        <v>4678074997664.8574</v>
      </c>
      <c r="BF228" s="357">
        <f t="shared" si="195"/>
        <v>5239443997384.6406</v>
      </c>
      <c r="BG228" s="356">
        <f>(AK228*SUMPRODUCT(DA$10:DA$13,DA$28:DA$31)+AV228*SUMPRODUCT(DA$14:DA$23,DA$32:DA$41))*'Projeções - Receitas'!T$23+(AK228*DA$11*'Projeções - Receitas'!T$25)</f>
        <v>66781413360.671036</v>
      </c>
      <c r="BH228" s="356">
        <f>(AL228*SUMPRODUCT(DB$10:DB$13,DB$28:DB$31)+AW228*SUMPRODUCT(DB$14:DB$23,DB$32:DB$41))*'Projeções - Receitas'!U$23+(AL228*DB$11*'Projeções - Receitas'!U$25)</f>
        <v>53820710658.223083</v>
      </c>
      <c r="BI228" s="356">
        <f>(AM228*SUMPRODUCT(DC$10:DC$13,DC$28:DC$31)+AX228*SUMPRODUCT(DC$14:DC$23,DC$32:DC$41))*'Projeções - Receitas'!V$23+(AM228*DC$11*'Projeções - Receitas'!V$25)</f>
        <v>59551614141.921539</v>
      </c>
      <c r="BJ228" s="356">
        <f>(AN228*SUMPRODUCT(DD$10:DD$13,DD$28:DD$31)+AY228*SUMPRODUCT(DD$14:DD$23,DD$32:DD$41))*'Projeções - Receitas'!W$23+(AN228*DD$11*'Projeções - Receitas'!W$25)</f>
        <v>65833579849.470863</v>
      </c>
      <c r="BK228" s="356">
        <f>(AO228*SUMPRODUCT(DE$10:DE$13,DE$28:DE$31)+AZ228*SUMPRODUCT(DE$14:DE$23,DE$32:DE$41))*'Projeções - Receitas'!X$23+(AO228*DE$11*'Projeções - Receitas'!X$25)</f>
        <v>72744839573.076385</v>
      </c>
      <c r="BL228" s="356">
        <f>(AP228*SUMPRODUCT(DF$10:DF$13,DF$28:DF$31)+BA228*SUMPRODUCT(DF$14:DF$23,DF$32:DF$41))*'Projeções - Receitas'!Y$23+(AP228*DF$11*'Projeções - Receitas'!Y$25)</f>
        <v>80366798080.514923</v>
      </c>
      <c r="BM228" s="356">
        <f>(AQ228*SUMPRODUCT(DG$10:DG$13,DG$28:DG$31)+BB228*SUMPRODUCT(DG$14:DG$23,DG$32:DG$41))*'Projeções - Receitas'!Z$23+(AQ228*DG$11*'Projeções - Receitas'!Z$25)</f>
        <v>88777318716.273819</v>
      </c>
      <c r="BN228" s="356">
        <f>(AR228*SUMPRODUCT(DH$10:DH$13,DH$28:DH$31)+BC228*SUMPRODUCT(DH$14:DH$23,DH$32:DH$41))*'Projeções - Receitas'!AA$23+(AR228*DH$11*'Projeções - Receitas'!AA$25)</f>
        <v>98054173018.624344</v>
      </c>
      <c r="BO228" s="356">
        <f>(AS228*SUMPRODUCT(DI$10:DI$13,DI$28:DI$31)+BD228*SUMPRODUCT(DI$14:DI$23,DI$32:DI$41))*'Projeções - Receitas'!AB$23+(AS228*DI$11*'Projeções - Receitas'!AB$25)</f>
        <v>108283355073.37448</v>
      </c>
      <c r="BP228" s="356">
        <f>(AT228*SUMPRODUCT(DJ$10:DJ$13,DJ$28:DJ$31)+BE228*SUMPRODUCT(DJ$14:DJ$23,DJ$32:DJ$41))*'Projeções - Receitas'!AC$23+(AT228*DJ$11*'Projeções - Receitas'!AC$25)</f>
        <v>119561946386.42625</v>
      </c>
      <c r="BQ228" s="356">
        <f>(AU228*SUMPRODUCT(DK$10:DK$13,DK$28:DK$31)+BF228*SUMPRODUCT(DK$14:DK$23,DK$32:DK$41))*'Projeções - Receitas'!AD$23+(AU228*DK$11*'Projeções - Receitas'!AD$25)</f>
        <v>154587659805.39194</v>
      </c>
      <c r="BR228" s="357">
        <f>((BG228+'DRE + DCF'!T$12)*(1+'DRE + DCF'!T$15)+'DRE + DCF'!T$18)*(1+'DRE + DCF'!T$25)*'DRE + DCF'!T$33</f>
        <v>37294898421.888206</v>
      </c>
      <c r="BS228" s="357">
        <f>((BH228+'DRE + DCF'!U$12)*(1+'DRE + DCF'!U$15)+'DRE + DCF'!U$18)*(1+'DRE + DCF'!U$25)*'DRE + DCF'!U$33</f>
        <v>28492800593.11491</v>
      </c>
      <c r="BT228" s="357">
        <f>((BI228+'DRE + DCF'!V$12)*(1+'DRE + DCF'!V$15)+'DRE + DCF'!V$18)*(1+'DRE + DCF'!V$25)*'DRE + DCF'!V$33</f>
        <v>31614709812.481522</v>
      </c>
      <c r="BU228" s="357">
        <f>((BJ228+'DRE + DCF'!W$12)*(1+'DRE + DCF'!W$15)+'DRE + DCF'!W$18)*(1+'DRE + DCF'!W$25)*'DRE + DCF'!W$33</f>
        <v>35003991807.667343</v>
      </c>
      <c r="BV228" s="357">
        <f>((BK228+'DRE + DCF'!X$12)*(1+'DRE + DCF'!X$15)+'DRE + DCF'!X$18)*(1+'DRE + DCF'!X$25)*'DRE + DCF'!X$33</f>
        <v>38710548069.72065</v>
      </c>
      <c r="BW228" s="357">
        <f>((BL228+'DRE + DCF'!Y$12)*(1+'DRE + DCF'!Y$15)+'DRE + DCF'!Y$18)*(1+'DRE + DCF'!Y$25)*'DRE + DCF'!Y$33</f>
        <v>42786037386.019135</v>
      </c>
      <c r="BX228" s="357">
        <f>((BM228+'DRE + DCF'!Z$12)*(1+'DRE + DCF'!Z$15)+'DRE + DCF'!Z$18)*(1+'DRE + DCF'!Z$25)*'DRE + DCF'!Z$33</f>
        <v>47279962350.062202</v>
      </c>
      <c r="BY228" s="357">
        <f>((BN228+'DRE + DCF'!AA$12)*(1+'DRE + DCF'!AA$15)+'DRE + DCF'!AA$18)*(1+'DRE + DCF'!AA$25)*'DRE + DCF'!AA$33</f>
        <v>52238071909.532387</v>
      </c>
      <c r="BZ228" s="357">
        <f>((BO228+'DRE + DCF'!AB$12)*(1+'DRE + DCF'!AB$15)+'DRE + DCF'!AB$18)*(1+'DRE + DCF'!AB$25)*'DRE + DCF'!AB$33</f>
        <v>57710218388.256439</v>
      </c>
      <c r="CA228" s="357">
        <f>((BP228+'DRE + DCF'!AC$12)*(1+'DRE + DCF'!AC$15)+'DRE + DCF'!AC$18)*(1+'DRE + DCF'!AC$25)*'DRE + DCF'!AC$33</f>
        <v>63753218954.998314</v>
      </c>
      <c r="CB228" s="357">
        <f>((BQ228+'DRE + DCF'!AD$12)*(1+'DRE + DCF'!AD$15)+'DRE + DCF'!AD$18)*(1+'DRE + DCF'!AD$25)*'DRE + DCF'!AD$33</f>
        <v>82247290158.034363</v>
      </c>
      <c r="CC228" s="357">
        <f>BR228*(1-DA$47)+('DRE + DCF'!N$53*10^6)</f>
        <v>201377369998.0144</v>
      </c>
      <c r="CD228" s="357">
        <f>BS228*(1-DB$47)+('DRE + DCF'!T$53*10^6)</f>
        <v>202425620914.18192</v>
      </c>
      <c r="CE228" s="357">
        <f>BT228*(1-DC$47)+('DRE + DCF'!U$53*10^6)</f>
        <v>221597162333.40817</v>
      </c>
      <c r="CF228" s="357">
        <f>BU228*(1-DD$47)+('DRE + DCF'!V$53*10^6)</f>
        <v>242823603698.33969</v>
      </c>
      <c r="CG228" s="357">
        <f>BV228*(1-DE$47)+('DRE + DCF'!W$53*10^6)</f>
        <v>266297331411.77432</v>
      </c>
      <c r="CH228" s="357">
        <f>BW228*(1-DF$47)+('DRE + DCF'!X$53*10^6)</f>
        <v>292242013734.93774</v>
      </c>
      <c r="CI228" s="357">
        <f>BX228*(1-DG$47)+('DRE + DCF'!Y$53*10^6)</f>
        <v>320911317629.60345</v>
      </c>
      <c r="CJ228" s="357">
        <f>BY228*(1-DH$47)+('DRE + DCF'!Z$53*10^6)</f>
        <v>352586641915.01544</v>
      </c>
      <c r="CK228" s="357">
        <f>BZ228*(1-DI$47)+('DRE + DCF'!AA$53*10^6)</f>
        <v>387579577618.16864</v>
      </c>
      <c r="CL228" s="357">
        <f>CA228*(1-DJ$47)+('DRE + DCF'!AB$53*10^6)</f>
        <v>426236116274.41272</v>
      </c>
      <c r="CM228" s="357">
        <f>CB228*(1-DK$47)+('DRE + DCF'!AC$53*10^6)</f>
        <v>476030729465.49359</v>
      </c>
      <c r="CN228" s="357">
        <f t="shared" si="196"/>
        <v>1189303047705.5945</v>
      </c>
      <c r="CO228" s="357">
        <f t="shared" si="197"/>
        <v>1263069428746.5613</v>
      </c>
      <c r="CP228" s="357">
        <f t="shared" si="198"/>
        <v>1205561020180.0527</v>
      </c>
      <c r="CQ228" s="357">
        <f t="shared" si="199"/>
        <v>1350228342601.6592</v>
      </c>
      <c r="CR228" s="357">
        <f t="shared" si="200"/>
        <v>1512255743713.8586</v>
      </c>
      <c r="CS228" s="357">
        <f t="shared" si="201"/>
        <v>1693726432959.5217</v>
      </c>
      <c r="CT228" s="357">
        <f t="shared" si="202"/>
        <v>1896973604914.6646</v>
      </c>
      <c r="CU228" s="357">
        <f t="shared" si="203"/>
        <v>2124610437504.4243</v>
      </c>
      <c r="CV228" s="357">
        <f t="shared" si="204"/>
        <v>2379563690004.9556</v>
      </c>
      <c r="CW228" s="357">
        <f t="shared" si="205"/>
        <v>2665111332805.5508</v>
      </c>
      <c r="CX228" s="358">
        <f t="shared" si="206"/>
        <v>2984924692742.2173</v>
      </c>
    </row>
    <row r="229" spans="4:102" ht="30" customHeight="1" x14ac:dyDescent="0.25">
      <c r="D229" s="355">
        <f t="shared" si="164"/>
        <v>1.2069461988442193E-2</v>
      </c>
      <c r="E229" s="64">
        <f t="shared" si="165"/>
        <v>3.0120809599749332E-3</v>
      </c>
      <c r="F229" s="64">
        <f t="shared" si="166"/>
        <v>2.6550206393845921E-2</v>
      </c>
      <c r="G229" s="64">
        <f t="shared" si="167"/>
        <v>2.2578320647170608E-2</v>
      </c>
      <c r="H229" s="64">
        <f t="shared" si="168"/>
        <v>1.883376513454843E-2</v>
      </c>
      <c r="I229" s="64">
        <f t="shared" si="169"/>
        <v>1.5286271973278642E-2</v>
      </c>
      <c r="J229" s="64">
        <f t="shared" si="170"/>
        <v>1.1914021635882371E-2</v>
      </c>
      <c r="K229" s="64">
        <f t="shared" si="171"/>
        <v>8.6987522445465537E-3</v>
      </c>
      <c r="L229" s="64">
        <f t="shared" si="172"/>
        <v>5.6248978731539556E-3</v>
      </c>
      <c r="M229" s="64">
        <f t="shared" si="173"/>
        <v>2.6795159075173325E-3</v>
      </c>
      <c r="N229" s="64">
        <f t="shared" si="174"/>
        <v>2.2271440012897881E-3</v>
      </c>
      <c r="O229" s="64">
        <f t="shared" si="163"/>
        <v>0.10900000000000008</v>
      </c>
      <c r="P229" s="64">
        <f t="shared" si="163"/>
        <v>0.10900000000000008</v>
      </c>
      <c r="Q229" s="64">
        <f t="shared" si="208"/>
        <v>0.10900000000000008</v>
      </c>
      <c r="R229" s="64">
        <f t="shared" si="209"/>
        <v>0.10900000000000008</v>
      </c>
      <c r="S229" s="64">
        <f t="shared" si="210"/>
        <v>0.10900000000000008</v>
      </c>
      <c r="T229" s="64">
        <f t="shared" si="211"/>
        <v>0.10900000000000008</v>
      </c>
      <c r="U229" s="64">
        <f t="shared" si="212"/>
        <v>0.10900000000000008</v>
      </c>
      <c r="V229" s="64">
        <f t="shared" si="213"/>
        <v>0.10900000000000008</v>
      </c>
      <c r="W229" s="64">
        <f t="shared" si="214"/>
        <v>0.10900000000000008</v>
      </c>
      <c r="X229" s="64">
        <f t="shared" si="215"/>
        <v>0.10900000000000008</v>
      </c>
      <c r="Y229" s="64">
        <f t="shared" si="216"/>
        <v>0.10900000000000008</v>
      </c>
      <c r="Z229" s="64">
        <f t="shared" si="175"/>
        <v>0.16925694023024945</v>
      </c>
      <c r="AA229" s="64">
        <f t="shared" si="207"/>
        <v>0.16019955920178219</v>
      </c>
      <c r="AB229" s="64">
        <f t="shared" si="176"/>
        <v>0.18373768463565318</v>
      </c>
      <c r="AC229" s="64">
        <f t="shared" si="177"/>
        <v>0.17976579888897787</v>
      </c>
      <c r="AD229" s="64">
        <f t="shared" si="178"/>
        <v>0.17602124337635569</v>
      </c>
      <c r="AE229" s="64">
        <f t="shared" si="179"/>
        <v>0.1724737502150859</v>
      </c>
      <c r="AF229" s="64">
        <f t="shared" si="180"/>
        <v>0.16910149987768963</v>
      </c>
      <c r="AG229" s="64">
        <f t="shared" si="181"/>
        <v>0.16588623048635381</v>
      </c>
      <c r="AH229" s="64">
        <f t="shared" si="182"/>
        <v>0.16281237611496122</v>
      </c>
      <c r="AI229" s="64">
        <f t="shared" si="183"/>
        <v>0.15986699414932459</v>
      </c>
      <c r="AJ229" s="64">
        <f t="shared" si="184"/>
        <v>0.15941462224309705</v>
      </c>
      <c r="AK229" s="356">
        <f>(1+O229)*'Projeções - Receitas'!N$34</f>
        <v>2044089195095.9624</v>
      </c>
      <c r="AL229" s="356">
        <f>(1+P229)*'Projeções - Receitas'!T$34</f>
        <v>2153758572362.3918</v>
      </c>
      <c r="AM229" s="356">
        <f>(1+Q229)*'Projeções - Receitas'!U$34</f>
        <v>2412209601045.8789</v>
      </c>
      <c r="AN229" s="356">
        <f>(1+R229)*'Projeções - Receitas'!V$34</f>
        <v>2701674753171.3848</v>
      </c>
      <c r="AO229" s="356">
        <f>(1+S229)*'Projeções - Receitas'!W$34</f>
        <v>3025875723551.9517</v>
      </c>
      <c r="AP229" s="356">
        <f>(1+T229)*'Projeções - Receitas'!X$34</f>
        <v>3388980810378.1855</v>
      </c>
      <c r="AQ229" s="356">
        <f>(1+U229)*'Projeções - Receitas'!Y$34</f>
        <v>3795658507623.5684</v>
      </c>
      <c r="AR229" s="356">
        <f>(1+V229)*'Projeções - Receitas'!Z$34</f>
        <v>4251137528538.397</v>
      </c>
      <c r="AS229" s="356">
        <f>(1+W229)*'Projeções - Receitas'!AA$34</f>
        <v>4761274031963.0049</v>
      </c>
      <c r="AT229" s="356">
        <f>(1+X229)*'Projeções - Receitas'!AB$34</f>
        <v>5332626915798.5664</v>
      </c>
      <c r="AU229" s="356">
        <f>(1+Y229)*'Projeções - Receitas'!AC$34</f>
        <v>5972542145694.3955</v>
      </c>
      <c r="AV229" s="357">
        <f t="shared" si="185"/>
        <v>1793996828363.0774</v>
      </c>
      <c r="AW229" s="357">
        <f t="shared" si="186"/>
        <v>1890248261743.0635</v>
      </c>
      <c r="AX229" s="357">
        <f t="shared" si="187"/>
        <v>2117078053152.231</v>
      </c>
      <c r="AY229" s="357">
        <f t="shared" si="188"/>
        <v>2371127419530.499</v>
      </c>
      <c r="AZ229" s="357">
        <f t="shared" si="189"/>
        <v>2655662709874.1597</v>
      </c>
      <c r="BA229" s="357">
        <f t="shared" si="190"/>
        <v>2974342235059.0586</v>
      </c>
      <c r="BB229" s="357">
        <f t="shared" si="191"/>
        <v>3331263303266.146</v>
      </c>
      <c r="BC229" s="357">
        <f t="shared" si="192"/>
        <v>3731014899658.084</v>
      </c>
      <c r="BD229" s="357">
        <f t="shared" si="193"/>
        <v>4178736687617.0542</v>
      </c>
      <c r="BE229" s="357">
        <f t="shared" si="194"/>
        <v>4680185090131.1016</v>
      </c>
      <c r="BF229" s="357">
        <f t="shared" si="195"/>
        <v>5241807300946.835</v>
      </c>
      <c r="BG229" s="356">
        <f>(AK229*SUMPRODUCT(DA$10:DA$13,DA$28:DA$31)+AV229*SUMPRODUCT(DA$14:DA$23,DA$32:DA$41))*'Projeções - Receitas'!T$23+(AK229*DA$11*'Projeções - Receitas'!T$25)</f>
        <v>66811535784.379013</v>
      </c>
      <c r="BH229" s="356">
        <f>(AL229*SUMPRODUCT(DB$10:DB$13,DB$28:DB$31)+AW229*SUMPRODUCT(DB$14:DB$23,DB$32:DB$41))*'Projeções - Receitas'!U$23+(AL229*DB$11*'Projeções - Receitas'!U$25)</f>
        <v>53844987027.487038</v>
      </c>
      <c r="BI229" s="356">
        <f>(AM229*SUMPRODUCT(DC$10:DC$13,DC$28:DC$31)+AX229*SUMPRODUCT(DC$14:DC$23,DC$32:DC$41))*'Projeções - Receitas'!V$23+(AM229*DC$11*'Projeções - Receitas'!V$25)</f>
        <v>59578475492.45916</v>
      </c>
      <c r="BJ229" s="356">
        <f>(AN229*SUMPRODUCT(DD$10:DD$13,DD$28:DD$31)+AY229*SUMPRODUCT(DD$14:DD$23,DD$32:DD$41))*'Projeções - Receitas'!W$23+(AN229*DD$11*'Projeções - Receitas'!W$25)</f>
        <v>65863274743.403831</v>
      </c>
      <c r="BK229" s="356">
        <f>(AO229*SUMPRODUCT(DE$10:DE$13,DE$28:DE$31)+AZ229*SUMPRODUCT(DE$14:DE$23,DE$32:DE$41))*'Projeções - Receitas'!X$23+(AO229*DE$11*'Projeções - Receitas'!X$25)</f>
        <v>72777651859.757965</v>
      </c>
      <c r="BL229" s="356">
        <f>(AP229*SUMPRODUCT(DF$10:DF$13,DF$28:DF$31)+BA229*SUMPRODUCT(DF$14:DF$23,DF$32:DF$41))*'Projeções - Receitas'!Y$23+(AP229*DF$11*'Projeções - Receitas'!Y$25)</f>
        <v>80403048327.732086</v>
      </c>
      <c r="BM229" s="356">
        <f>(AQ229*SUMPRODUCT(DG$10:DG$13,DG$28:DG$31)+BB229*SUMPRODUCT(DG$14:DG$23,DG$32:DG$41))*'Projeções - Receitas'!Z$23+(AQ229*DG$11*'Projeções - Receitas'!Z$25)</f>
        <v>88817362612.853043</v>
      </c>
      <c r="BN229" s="356">
        <f>(AR229*SUMPRODUCT(DH$10:DH$13,DH$28:DH$31)+BC229*SUMPRODUCT(DH$14:DH$23,DH$32:DH$41))*'Projeções - Receitas'!AA$23+(AR229*DH$11*'Projeções - Receitas'!AA$25)</f>
        <v>98098401333.021515</v>
      </c>
      <c r="BO229" s="356">
        <f>(AS229*SUMPRODUCT(DI$10:DI$13,DI$28:DI$31)+BD229*SUMPRODUCT(DI$14:DI$23,DI$32:DI$41))*'Projeções - Receitas'!AB$23+(AS229*DI$11*'Projeções - Receitas'!AB$25)</f>
        <v>108332197362.53708</v>
      </c>
      <c r="BP229" s="356">
        <f>(AT229*SUMPRODUCT(DJ$10:DJ$13,DJ$28:DJ$31)+BE229*SUMPRODUCT(DJ$14:DJ$23,DJ$32:DJ$41))*'Projeções - Receitas'!AC$23+(AT229*DJ$11*'Projeções - Receitas'!AC$25)</f>
        <v>119615875996.88469</v>
      </c>
      <c r="BQ229" s="356">
        <f>(AU229*SUMPRODUCT(DK$10:DK$13,DK$28:DK$31)+BF229*SUMPRODUCT(DK$14:DK$23,DK$32:DK$41))*'Projeções - Receitas'!AD$23+(AU229*DK$11*'Projeções - Receitas'!AD$25)</f>
        <v>154657388113.82913</v>
      </c>
      <c r="BR229" s="357">
        <f>((BG229+'DRE + DCF'!T$12)*(1+'DRE + DCF'!T$15)+'DRE + DCF'!T$18)*(1+'DRE + DCF'!T$25)*'DRE + DCF'!T$33</f>
        <v>37313345057.791718</v>
      </c>
      <c r="BS229" s="357">
        <f>((BH229+'DRE + DCF'!U$12)*(1+'DRE + DCF'!U$15)+'DRE + DCF'!U$18)*(1+'DRE + DCF'!U$25)*'DRE + DCF'!U$33</f>
        <v>28507490124.400219</v>
      </c>
      <c r="BT229" s="357">
        <f>((BI229+'DRE + DCF'!V$12)*(1+'DRE + DCF'!V$15)+'DRE + DCF'!V$18)*(1+'DRE + DCF'!V$25)*'DRE + DCF'!V$33</f>
        <v>31630945050.186672</v>
      </c>
      <c r="BU229" s="357">
        <f>((BJ229+'DRE + DCF'!W$12)*(1+'DRE + DCF'!W$15)+'DRE + DCF'!W$18)*(1+'DRE + DCF'!W$25)*'DRE + DCF'!W$33</f>
        <v>35021919262.131241</v>
      </c>
      <c r="BV229" s="357">
        <f>((BK229+'DRE + DCF'!X$12)*(1+'DRE + DCF'!X$15)+'DRE + DCF'!X$18)*(1+'DRE + DCF'!X$25)*'DRE + DCF'!X$33</f>
        <v>38730335018.383827</v>
      </c>
      <c r="BW229" s="357">
        <f>((BL229+'DRE + DCF'!Y$12)*(1+'DRE + DCF'!Y$15)+'DRE + DCF'!Y$18)*(1+'DRE + DCF'!Y$25)*'DRE + DCF'!Y$33</f>
        <v>42807872638.528427</v>
      </c>
      <c r="BX229" s="357">
        <f>((BM229+'DRE + DCF'!Z$12)*(1+'DRE + DCF'!Z$15)+'DRE + DCF'!Z$18)*(1+'DRE + DCF'!Z$25)*'DRE + DCF'!Z$33</f>
        <v>47304055186.271774</v>
      </c>
      <c r="BY229" s="357">
        <f>((BN229+'DRE + DCF'!AA$12)*(1+'DRE + DCF'!AA$15)+'DRE + DCF'!AA$18)*(1+'DRE + DCF'!AA$25)*'DRE + DCF'!AA$33</f>
        <v>52264651958.097527</v>
      </c>
      <c r="BZ229" s="357">
        <f>((BO229+'DRE + DCF'!AB$12)*(1+'DRE + DCF'!AB$15)+'DRE + DCF'!AB$18)*(1+'DRE + DCF'!AB$25)*'DRE + DCF'!AB$33</f>
        <v>57739537756.607552</v>
      </c>
      <c r="CA229" s="357">
        <f>((BP229+'DRE + DCF'!AC$12)*(1+'DRE + DCF'!AC$15)+'DRE + DCF'!AC$18)*(1+'DRE + DCF'!AC$25)*'DRE + DCF'!AC$33</f>
        <v>63785555121.393951</v>
      </c>
      <c r="CB229" s="357">
        <f>((BQ229+'DRE + DCF'!AD$12)*(1+'DRE + DCF'!AD$15)+'DRE + DCF'!AD$18)*(1+'DRE + DCF'!AD$25)*'DRE + DCF'!AD$33</f>
        <v>82288199371.25206</v>
      </c>
      <c r="CC229" s="357">
        <f>BR229*(1-DA$47)+('DRE + DCF'!N$53*10^6)</f>
        <v>201388592242.69345</v>
      </c>
      <c r="CD229" s="357">
        <f>BS229*(1-DB$47)+('DRE + DCF'!T$53*10^6)</f>
        <v>202434434632.95309</v>
      </c>
      <c r="CE229" s="357">
        <f>BT229*(1-DC$47)+('DRE + DCF'!U$53*10^6)</f>
        <v>221606903476.03125</v>
      </c>
      <c r="CF229" s="357">
        <f>BU229*(1-DD$47)+('DRE + DCF'!V$53*10^6)</f>
        <v>242834360171.01804</v>
      </c>
      <c r="CG229" s="357">
        <f>BV229*(1-DE$47)+('DRE + DCF'!W$53*10^6)</f>
        <v>266309203580.97223</v>
      </c>
      <c r="CH229" s="357">
        <f>BW229*(1-DF$47)+('DRE + DCF'!X$53*10^6)</f>
        <v>292255114886.4433</v>
      </c>
      <c r="CI229" s="357">
        <f>BX229*(1-DG$47)+('DRE + DCF'!Y$53*10^6)</f>
        <v>320925773331.32922</v>
      </c>
      <c r="CJ229" s="357">
        <f>BY229*(1-DH$47)+('DRE + DCF'!Z$53*10^6)</f>
        <v>352602589944.15454</v>
      </c>
      <c r="CK229" s="357">
        <f>BZ229*(1-DI$47)+('DRE + DCF'!AA$53*10^6)</f>
        <v>387597169239.17932</v>
      </c>
      <c r="CL229" s="357">
        <f>CA229*(1-DJ$47)+('DRE + DCF'!AB$53*10^6)</f>
        <v>426255517974.25012</v>
      </c>
      <c r="CM229" s="357">
        <f>CB229*(1-DK$47)+('DRE + DCF'!AC$53*10^6)</f>
        <v>476055274993.42419</v>
      </c>
      <c r="CN229" s="357">
        <f t="shared" si="196"/>
        <v>1189839494727.5637</v>
      </c>
      <c r="CO229" s="357">
        <f t="shared" si="197"/>
        <v>1263639148831.697</v>
      </c>
      <c r="CP229" s="357">
        <f t="shared" si="198"/>
        <v>1206104800522.9395</v>
      </c>
      <c r="CQ229" s="357">
        <f t="shared" si="199"/>
        <v>1350837376585.6924</v>
      </c>
      <c r="CR229" s="357">
        <f t="shared" si="200"/>
        <v>1512937861775.9758</v>
      </c>
      <c r="CS229" s="357">
        <f t="shared" si="201"/>
        <v>1694490405189.0928</v>
      </c>
      <c r="CT229" s="357">
        <f t="shared" si="202"/>
        <v>1897829253811.7842</v>
      </c>
      <c r="CU229" s="357">
        <f t="shared" si="203"/>
        <v>2125568764269.1985</v>
      </c>
      <c r="CV229" s="357">
        <f t="shared" si="204"/>
        <v>2380637015981.5024</v>
      </c>
      <c r="CW229" s="357">
        <f t="shared" si="205"/>
        <v>2666313457899.2832</v>
      </c>
      <c r="CX229" s="358">
        <f t="shared" si="206"/>
        <v>2986271072847.1978</v>
      </c>
    </row>
    <row r="230" spans="4:102" ht="30" customHeight="1" x14ac:dyDescent="0.25">
      <c r="D230" s="355">
        <f t="shared" si="164"/>
        <v>1.2002613244222665E-2</v>
      </c>
      <c r="E230" s="64">
        <f t="shared" si="165"/>
        <v>2.9468582030686974E-3</v>
      </c>
      <c r="F230" s="64">
        <f t="shared" si="166"/>
        <v>2.6475477263957381E-2</v>
      </c>
      <c r="G230" s="64">
        <f t="shared" si="167"/>
        <v>2.250526780005821E-2</v>
      </c>
      <c r="H230" s="64">
        <f t="shared" si="168"/>
        <v>1.8762284114433286E-2</v>
      </c>
      <c r="I230" s="64">
        <f t="shared" si="169"/>
        <v>1.5216274216263842E-2</v>
      </c>
      <c r="J230" s="64">
        <f t="shared" si="170"/>
        <v>1.1845428995808122E-2</v>
      </c>
      <c r="K230" s="64">
        <f t="shared" si="171"/>
        <v>8.6314946083534683E-3</v>
      </c>
      <c r="L230" s="64">
        <f t="shared" si="172"/>
        <v>5.5589120440594775E-3</v>
      </c>
      <c r="M230" s="64">
        <f t="shared" si="173"/>
        <v>2.6147446174859534E-3</v>
      </c>
      <c r="N230" s="64">
        <f t="shared" si="174"/>
        <v>2.1635190054882791E-3</v>
      </c>
      <c r="O230" s="64">
        <f t="shared" si="163"/>
        <v>0.10950000000000008</v>
      </c>
      <c r="P230" s="64">
        <f t="shared" si="163"/>
        <v>0.10950000000000008</v>
      </c>
      <c r="Q230" s="64">
        <f t="shared" si="208"/>
        <v>0.10950000000000008</v>
      </c>
      <c r="R230" s="64">
        <f t="shared" si="209"/>
        <v>0.10950000000000008</v>
      </c>
      <c r="S230" s="64">
        <f t="shared" si="210"/>
        <v>0.10950000000000008</v>
      </c>
      <c r="T230" s="64">
        <f t="shared" si="211"/>
        <v>0.10950000000000008</v>
      </c>
      <c r="U230" s="64">
        <f t="shared" si="212"/>
        <v>0.10950000000000008</v>
      </c>
      <c r="V230" s="64">
        <f t="shared" si="213"/>
        <v>0.10950000000000008</v>
      </c>
      <c r="W230" s="64">
        <f t="shared" si="214"/>
        <v>0.10950000000000008</v>
      </c>
      <c r="X230" s="64">
        <f t="shared" si="215"/>
        <v>0.10950000000000008</v>
      </c>
      <c r="Y230" s="64">
        <f t="shared" si="216"/>
        <v>0.10950000000000008</v>
      </c>
      <c r="Z230" s="64">
        <f t="shared" si="175"/>
        <v>0.16919009148602993</v>
      </c>
      <c r="AA230" s="64">
        <f t="shared" si="207"/>
        <v>0.16013433644487596</v>
      </c>
      <c r="AB230" s="64">
        <f t="shared" si="176"/>
        <v>0.18366295550576464</v>
      </c>
      <c r="AC230" s="64">
        <f t="shared" si="177"/>
        <v>0.17969274604186547</v>
      </c>
      <c r="AD230" s="64">
        <f t="shared" si="178"/>
        <v>0.17594976235624055</v>
      </c>
      <c r="AE230" s="64">
        <f t="shared" si="179"/>
        <v>0.1724037524580711</v>
      </c>
      <c r="AF230" s="64">
        <f t="shared" si="180"/>
        <v>0.16903290723761538</v>
      </c>
      <c r="AG230" s="64">
        <f t="shared" si="181"/>
        <v>0.16581897285016073</v>
      </c>
      <c r="AH230" s="64">
        <f t="shared" si="182"/>
        <v>0.16274639028586674</v>
      </c>
      <c r="AI230" s="64">
        <f t="shared" si="183"/>
        <v>0.15980222285929321</v>
      </c>
      <c r="AJ230" s="64">
        <f t="shared" si="184"/>
        <v>0.15935099724729554</v>
      </c>
      <c r="AK230" s="356">
        <f>(1+O230)*'Projeções - Receitas'!N$34</f>
        <v>2045010786256.9617</v>
      </c>
      <c r="AL230" s="356">
        <f>(1+P230)*'Projeções - Receitas'!T$34</f>
        <v>2154729608688.9758</v>
      </c>
      <c r="AM230" s="356">
        <f>(1+Q230)*'Projeções - Receitas'!U$34</f>
        <v>2413297161731.6533</v>
      </c>
      <c r="AN230" s="356">
        <f>(1+R230)*'Projeções - Receitas'!V$34</f>
        <v>2702892821139.4517</v>
      </c>
      <c r="AO230" s="356">
        <f>(1+S230)*'Projeções - Receitas'!W$34</f>
        <v>3027239959676.1865</v>
      </c>
      <c r="AP230" s="356">
        <f>(1+T230)*'Projeções - Receitas'!X$34</f>
        <v>3390508754837.3286</v>
      </c>
      <c r="AQ230" s="356">
        <f>(1+U230)*'Projeções - Receitas'!Y$34</f>
        <v>3797369805417.8086</v>
      </c>
      <c r="AR230" s="356">
        <f>(1+V230)*'Projeções - Receitas'!Z$34</f>
        <v>4253054182067.9458</v>
      </c>
      <c r="AS230" s="356">
        <f>(1+W230)*'Projeções - Receitas'!AA$34</f>
        <v>4763420683916.1006</v>
      </c>
      <c r="AT230" s="356">
        <f>(1+X230)*'Projeções - Receitas'!AB$34</f>
        <v>5335031165986.0332</v>
      </c>
      <c r="AU230" s="356">
        <f>(1+Y230)*'Projeções - Receitas'!AC$34</f>
        <v>5975234905904.3584</v>
      </c>
      <c r="AV230" s="357">
        <f t="shared" si="185"/>
        <v>1794805663723.0249</v>
      </c>
      <c r="AW230" s="357">
        <f t="shared" si="186"/>
        <v>1891100492699.6655</v>
      </c>
      <c r="AX230" s="357">
        <f t="shared" si="187"/>
        <v>2118032551823.626</v>
      </c>
      <c r="AY230" s="357">
        <f t="shared" si="188"/>
        <v>2372196458042.4609</v>
      </c>
      <c r="AZ230" s="357">
        <f t="shared" si="189"/>
        <v>2656860033007.5566</v>
      </c>
      <c r="BA230" s="357">
        <f t="shared" si="190"/>
        <v>2975683236968.4634</v>
      </c>
      <c r="BB230" s="357">
        <f t="shared" si="191"/>
        <v>3332765225404.6792</v>
      </c>
      <c r="BC230" s="357">
        <f t="shared" si="192"/>
        <v>3732697052453.2412</v>
      </c>
      <c r="BD230" s="357">
        <f t="shared" si="193"/>
        <v>4180620698747.6313</v>
      </c>
      <c r="BE230" s="357">
        <f t="shared" si="194"/>
        <v>4682295182597.3477</v>
      </c>
      <c r="BF230" s="357">
        <f t="shared" si="195"/>
        <v>5244170604509.0303</v>
      </c>
      <c r="BG230" s="356">
        <f>(AK230*SUMPRODUCT(DA$10:DA$13,DA$28:DA$31)+AV230*SUMPRODUCT(DA$14:DA$23,DA$32:DA$41))*'Projeções - Receitas'!T$23+(AK230*DA$11*'Projeções - Receitas'!T$25)</f>
        <v>66841658208.087051</v>
      </c>
      <c r="BH230" s="356">
        <f>(AL230*SUMPRODUCT(DB$10:DB$13,DB$28:DB$31)+AW230*SUMPRODUCT(DB$14:DB$23,DB$32:DB$41))*'Projeções - Receitas'!U$23+(AL230*DB$11*'Projeções - Receitas'!U$25)</f>
        <v>53869263396.751038</v>
      </c>
      <c r="BI230" s="356">
        <f>(AM230*SUMPRODUCT(DC$10:DC$13,DC$28:DC$31)+AX230*SUMPRODUCT(DC$14:DC$23,DC$32:DC$41))*'Projeções - Receitas'!V$23+(AM230*DC$11*'Projeções - Receitas'!V$25)</f>
        <v>59605336842.996796</v>
      </c>
      <c r="BJ230" s="356">
        <f>(AN230*SUMPRODUCT(DD$10:DD$13,DD$28:DD$31)+AY230*SUMPRODUCT(DD$14:DD$23,DD$32:DD$41))*'Projeções - Receitas'!W$23+(AN230*DD$11*'Projeções - Receitas'!W$25)</f>
        <v>65892969637.336876</v>
      </c>
      <c r="BK230" s="356">
        <f>(AO230*SUMPRODUCT(DE$10:DE$13,DE$28:DE$31)+AZ230*SUMPRODUCT(DE$14:DE$23,DE$32:DE$41))*'Projeções - Receitas'!X$23+(AO230*DE$11*'Projeções - Receitas'!X$25)</f>
        <v>72810464146.439575</v>
      </c>
      <c r="BL230" s="356">
        <f>(AP230*SUMPRODUCT(DF$10:DF$13,DF$28:DF$31)+BA230*SUMPRODUCT(DF$14:DF$23,DF$32:DF$41))*'Projeções - Receitas'!Y$23+(AP230*DF$11*'Projeções - Receitas'!Y$25)</f>
        <v>80439298574.94931</v>
      </c>
      <c r="BM230" s="356">
        <f>(AQ230*SUMPRODUCT(DG$10:DG$13,DG$28:DG$31)+BB230*SUMPRODUCT(DG$14:DG$23,DG$32:DG$41))*'Projeções - Receitas'!Z$23+(AQ230*DG$11*'Projeções - Receitas'!Z$25)</f>
        <v>88857406509.432373</v>
      </c>
      <c r="BN230" s="356">
        <f>(AR230*SUMPRODUCT(DH$10:DH$13,DH$28:DH$31)+BC230*SUMPRODUCT(DH$14:DH$23,DH$32:DH$41))*'Projeções - Receitas'!AA$23+(AR230*DH$11*'Projeções - Receitas'!AA$25)</f>
        <v>98142629647.418701</v>
      </c>
      <c r="BO230" s="356">
        <f>(AS230*SUMPRODUCT(DI$10:DI$13,DI$28:DI$31)+BD230*SUMPRODUCT(DI$14:DI$23,DI$32:DI$41))*'Projeções - Receitas'!AB$23+(AS230*DI$11*'Projeções - Receitas'!AB$25)</f>
        <v>108381039651.69963</v>
      </c>
      <c r="BP230" s="356">
        <f>(AT230*SUMPRODUCT(DJ$10:DJ$13,DJ$28:DJ$31)+BE230*SUMPRODUCT(DJ$14:DJ$23,DJ$32:DJ$41))*'Projeções - Receitas'!AC$23+(AT230*DJ$11*'Projeções - Receitas'!AC$25)</f>
        <v>119669805607.34315</v>
      </c>
      <c r="BQ230" s="356">
        <f>(AU230*SUMPRODUCT(DK$10:DK$13,DK$28:DK$31)+BF230*SUMPRODUCT(DK$14:DK$23,DK$32:DK$41))*'Projeções - Receitas'!AD$23+(AU230*DK$11*'Projeções - Receitas'!AD$25)</f>
        <v>154727116422.26642</v>
      </c>
      <c r="BR230" s="357">
        <f>((BG230+'DRE + DCF'!T$12)*(1+'DRE + DCF'!T$15)+'DRE + DCF'!T$18)*(1+'DRE + DCF'!T$25)*'DRE + DCF'!T$33</f>
        <v>37331791693.69529</v>
      </c>
      <c r="BS230" s="357">
        <f>((BH230+'DRE + DCF'!U$12)*(1+'DRE + DCF'!U$15)+'DRE + DCF'!U$18)*(1+'DRE + DCF'!U$25)*'DRE + DCF'!U$33</f>
        <v>28522179655.685539</v>
      </c>
      <c r="BT230" s="357">
        <f>((BI230+'DRE + DCF'!V$12)*(1+'DRE + DCF'!V$15)+'DRE + DCF'!V$18)*(1+'DRE + DCF'!V$25)*'DRE + DCF'!V$33</f>
        <v>31647180287.891827</v>
      </c>
      <c r="BU230" s="357">
        <f>((BJ230+'DRE + DCF'!W$12)*(1+'DRE + DCF'!W$15)+'DRE + DCF'!W$18)*(1+'DRE + DCF'!W$25)*'DRE + DCF'!W$33</f>
        <v>35039846716.595192</v>
      </c>
      <c r="BV230" s="357">
        <f>((BK230+'DRE + DCF'!X$12)*(1+'DRE + DCF'!X$15)+'DRE + DCF'!X$18)*(1+'DRE + DCF'!X$25)*'DRE + DCF'!X$33</f>
        <v>38750121967.04702</v>
      </c>
      <c r="BW230" s="357">
        <f>((BL230+'DRE + DCF'!Y$12)*(1+'DRE + DCF'!Y$15)+'DRE + DCF'!Y$18)*(1+'DRE + DCF'!Y$25)*'DRE + DCF'!Y$33</f>
        <v>42829707891.03775</v>
      </c>
      <c r="BX230" s="357">
        <f>((BM230+'DRE + DCF'!Z$12)*(1+'DRE + DCF'!Z$15)+'DRE + DCF'!Z$18)*(1+'DRE + DCF'!Z$25)*'DRE + DCF'!Z$33</f>
        <v>47328148022.481407</v>
      </c>
      <c r="BY230" s="357">
        <f>((BN230+'DRE + DCF'!AA$12)*(1+'DRE + DCF'!AA$15)+'DRE + DCF'!AA$18)*(1+'DRE + DCF'!AA$25)*'DRE + DCF'!AA$33</f>
        <v>52291232006.662682</v>
      </c>
      <c r="BZ230" s="357">
        <f>((BO230+'DRE + DCF'!AB$12)*(1+'DRE + DCF'!AB$15)+'DRE + DCF'!AB$18)*(1+'DRE + DCF'!AB$25)*'DRE + DCF'!AB$33</f>
        <v>57768857124.958672</v>
      </c>
      <c r="CA230" s="357">
        <f>((BP230+'DRE + DCF'!AC$12)*(1+'DRE + DCF'!AC$15)+'DRE + DCF'!AC$18)*(1+'DRE + DCF'!AC$25)*'DRE + DCF'!AC$33</f>
        <v>63817891287.789635</v>
      </c>
      <c r="CB230" s="357">
        <f>((BQ230+'DRE + DCF'!AD$12)*(1+'DRE + DCF'!AD$15)+'DRE + DCF'!AD$18)*(1+'DRE + DCF'!AD$25)*'DRE + DCF'!AD$33</f>
        <v>82329108584.469849</v>
      </c>
      <c r="CC230" s="357">
        <f>BR230*(1-DA$47)+('DRE + DCF'!N$53*10^6)</f>
        <v>201399814487.3725</v>
      </c>
      <c r="CD230" s="357">
        <f>BS230*(1-DB$47)+('DRE + DCF'!T$53*10^6)</f>
        <v>202443248351.72427</v>
      </c>
      <c r="CE230" s="357">
        <f>BT230*(1-DC$47)+('DRE + DCF'!U$53*10^6)</f>
        <v>221616644618.65436</v>
      </c>
      <c r="CF230" s="357">
        <f>BU230*(1-DD$47)+('DRE + DCF'!V$53*10^6)</f>
        <v>242845116643.69641</v>
      </c>
      <c r="CG230" s="357">
        <f>BV230*(1-DE$47)+('DRE + DCF'!W$53*10^6)</f>
        <v>266321075750.17014</v>
      </c>
      <c r="CH230" s="357">
        <f>BW230*(1-DF$47)+('DRE + DCF'!X$53*10^6)</f>
        <v>292268216037.94885</v>
      </c>
      <c r="CI230" s="357">
        <f>BX230*(1-DG$47)+('DRE + DCF'!Y$53*10^6)</f>
        <v>320940229033.05499</v>
      </c>
      <c r="CJ230" s="357">
        <f>BY230*(1-DH$47)+('DRE + DCF'!Z$53*10^6)</f>
        <v>352618537973.29364</v>
      </c>
      <c r="CK230" s="357">
        <f>BZ230*(1-DI$47)+('DRE + DCF'!AA$53*10^6)</f>
        <v>387614760860.19</v>
      </c>
      <c r="CL230" s="357">
        <f>CA230*(1-DJ$47)+('DRE + DCF'!AB$53*10^6)</f>
        <v>426274919674.08752</v>
      </c>
      <c r="CM230" s="357">
        <f>CB230*(1-DK$47)+('DRE + DCF'!AC$53*10^6)</f>
        <v>476079820521.35486</v>
      </c>
      <c r="CN230" s="357">
        <f t="shared" si="196"/>
        <v>1190375941749.533</v>
      </c>
      <c r="CO230" s="357">
        <f t="shared" si="197"/>
        <v>1264208868916.8333</v>
      </c>
      <c r="CP230" s="357">
        <f t="shared" si="198"/>
        <v>1206648580865.8267</v>
      </c>
      <c r="CQ230" s="357">
        <f t="shared" si="199"/>
        <v>1351446410569.7258</v>
      </c>
      <c r="CR230" s="357">
        <f t="shared" si="200"/>
        <v>1513619979838.0933</v>
      </c>
      <c r="CS230" s="357">
        <f t="shared" si="201"/>
        <v>1695254377418.6643</v>
      </c>
      <c r="CT230" s="357">
        <f t="shared" si="202"/>
        <v>1898684902708.9043</v>
      </c>
      <c r="CU230" s="357">
        <f t="shared" si="203"/>
        <v>2126527091033.9729</v>
      </c>
      <c r="CV230" s="357">
        <f t="shared" si="204"/>
        <v>2381710341958.0503</v>
      </c>
      <c r="CW230" s="357">
        <f t="shared" si="205"/>
        <v>2667515582993.0166</v>
      </c>
      <c r="CX230" s="358">
        <f t="shared" si="206"/>
        <v>2987617452952.1792</v>
      </c>
    </row>
    <row r="231" spans="4:102" ht="30" customHeight="1" x14ac:dyDescent="0.25">
      <c r="D231" s="355">
        <f t="shared" si="164"/>
        <v>1.1935824724097072E-2</v>
      </c>
      <c r="E231" s="64">
        <f t="shared" si="165"/>
        <v>2.8816942054029904E-3</v>
      </c>
      <c r="F231" s="64">
        <f t="shared" si="166"/>
        <v>2.6400815457609306E-2</v>
      </c>
      <c r="G231" s="64">
        <f t="shared" si="167"/>
        <v>2.2432280766321616E-2</v>
      </c>
      <c r="H231" s="64">
        <f t="shared" si="168"/>
        <v>1.869086749163365E-2</v>
      </c>
      <c r="I231" s="64">
        <f t="shared" si="169"/>
        <v>1.5146339520291457E-2</v>
      </c>
      <c r="J231" s="64">
        <f t="shared" si="170"/>
        <v>1.177689815090513E-2</v>
      </c>
      <c r="K231" s="64">
        <f t="shared" si="171"/>
        <v>8.564297564625456E-3</v>
      </c>
      <c r="L231" s="64">
        <f t="shared" si="172"/>
        <v>5.4929856616579564E-3</v>
      </c>
      <c r="M231" s="64">
        <f t="shared" si="173"/>
        <v>2.550031679968201E-3</v>
      </c>
      <c r="N231" s="64">
        <f t="shared" si="174"/>
        <v>2.099951329502886E-3</v>
      </c>
      <c r="O231" s="64">
        <f t="shared" si="163"/>
        <v>0.11000000000000008</v>
      </c>
      <c r="P231" s="64">
        <f t="shared" si="163"/>
        <v>0.11000000000000008</v>
      </c>
      <c r="Q231" s="64">
        <f t="shared" si="208"/>
        <v>0.11000000000000008</v>
      </c>
      <c r="R231" s="64">
        <f t="shared" si="209"/>
        <v>0.11000000000000008</v>
      </c>
      <c r="S231" s="64">
        <f t="shared" si="210"/>
        <v>0.11000000000000008</v>
      </c>
      <c r="T231" s="64">
        <f t="shared" si="211"/>
        <v>0.11000000000000008</v>
      </c>
      <c r="U231" s="64">
        <f t="shared" si="212"/>
        <v>0.11000000000000008</v>
      </c>
      <c r="V231" s="64">
        <f t="shared" si="213"/>
        <v>0.11000000000000008</v>
      </c>
      <c r="W231" s="64">
        <f t="shared" si="214"/>
        <v>0.11000000000000008</v>
      </c>
      <c r="X231" s="64">
        <f t="shared" si="215"/>
        <v>0.11000000000000008</v>
      </c>
      <c r="Y231" s="64">
        <f t="shared" si="216"/>
        <v>0.11000000000000008</v>
      </c>
      <c r="Z231" s="64">
        <f t="shared" si="175"/>
        <v>0.16912330296590433</v>
      </c>
      <c r="AA231" s="64">
        <f t="shared" si="207"/>
        <v>0.16006917244721025</v>
      </c>
      <c r="AB231" s="64">
        <f t="shared" si="176"/>
        <v>0.18358829369941657</v>
      </c>
      <c r="AC231" s="64">
        <f t="shared" si="177"/>
        <v>0.17961975900812888</v>
      </c>
      <c r="AD231" s="64">
        <f t="shared" si="178"/>
        <v>0.17587834573344091</v>
      </c>
      <c r="AE231" s="64">
        <f t="shared" si="179"/>
        <v>0.17233381776209872</v>
      </c>
      <c r="AF231" s="64">
        <f t="shared" si="180"/>
        <v>0.16896437639271239</v>
      </c>
      <c r="AG231" s="64">
        <f t="shared" si="181"/>
        <v>0.16575177580643272</v>
      </c>
      <c r="AH231" s="64">
        <f t="shared" si="182"/>
        <v>0.16268046390346522</v>
      </c>
      <c r="AI231" s="64">
        <f t="shared" si="183"/>
        <v>0.15973750992177546</v>
      </c>
      <c r="AJ231" s="64">
        <f t="shared" si="184"/>
        <v>0.15928742957131015</v>
      </c>
      <c r="AK231" s="356">
        <f>(1+O231)*'Projeções - Receitas'!N$34</f>
        <v>2045932377417.9607</v>
      </c>
      <c r="AL231" s="356">
        <f>(1+P231)*'Projeções - Receitas'!T$34</f>
        <v>2155700645015.5593</v>
      </c>
      <c r="AM231" s="356">
        <f>(1+Q231)*'Projeções - Receitas'!U$34</f>
        <v>2414384722417.4268</v>
      </c>
      <c r="AN231" s="356">
        <f>(1+R231)*'Projeções - Receitas'!V$34</f>
        <v>2704110889107.5181</v>
      </c>
      <c r="AO231" s="356">
        <f>(1+S231)*'Projeções - Receitas'!W$34</f>
        <v>3028604195800.4204</v>
      </c>
      <c r="AP231" s="356">
        <f>(1+T231)*'Projeções - Receitas'!X$34</f>
        <v>3392036699296.4712</v>
      </c>
      <c r="AQ231" s="356">
        <f>(1+U231)*'Projeções - Receitas'!Y$34</f>
        <v>3799081103212.0479</v>
      </c>
      <c r="AR231" s="356">
        <f>(1+V231)*'Projeções - Receitas'!Z$34</f>
        <v>4254970835597.4941</v>
      </c>
      <c r="AS231" s="356">
        <f>(1+W231)*'Projeções - Receitas'!AA$34</f>
        <v>4765567335869.1943</v>
      </c>
      <c r="AT231" s="356">
        <f>(1+X231)*'Projeções - Receitas'!AB$34</f>
        <v>5337435416173.498</v>
      </c>
      <c r="AU231" s="356">
        <f>(1+Y231)*'Projeções - Receitas'!AC$34</f>
        <v>5977927666114.3193</v>
      </c>
      <c r="AV231" s="357">
        <f t="shared" si="185"/>
        <v>1795614499082.9722</v>
      </c>
      <c r="AW231" s="357">
        <f t="shared" si="186"/>
        <v>1891952723656.2676</v>
      </c>
      <c r="AX231" s="357">
        <f t="shared" si="187"/>
        <v>2118987050495.0198</v>
      </c>
      <c r="AY231" s="357">
        <f t="shared" si="188"/>
        <v>2373265496554.4224</v>
      </c>
      <c r="AZ231" s="357">
        <f t="shared" si="189"/>
        <v>2658057356140.9531</v>
      </c>
      <c r="BA231" s="357">
        <f t="shared" si="190"/>
        <v>2977024238877.8677</v>
      </c>
      <c r="BB231" s="357">
        <f t="shared" si="191"/>
        <v>3334267147543.2119</v>
      </c>
      <c r="BC231" s="357">
        <f t="shared" si="192"/>
        <v>3734379205248.3979</v>
      </c>
      <c r="BD231" s="357">
        <f t="shared" si="193"/>
        <v>4182504709878.2065</v>
      </c>
      <c r="BE231" s="357">
        <f t="shared" si="194"/>
        <v>4684405275063.5918</v>
      </c>
      <c r="BF231" s="357">
        <f t="shared" si="195"/>
        <v>5246533908071.2236</v>
      </c>
      <c r="BG231" s="356">
        <f>(AK231*SUMPRODUCT(DA$10:DA$13,DA$28:DA$31)+AV231*SUMPRODUCT(DA$14:DA$23,DA$32:DA$41))*'Projeções - Receitas'!T$23+(AK231*DA$11*'Projeções - Receitas'!T$25)</f>
        <v>66871780631.795059</v>
      </c>
      <c r="BH231" s="356">
        <f>(AL231*SUMPRODUCT(DB$10:DB$13,DB$28:DB$31)+AW231*SUMPRODUCT(DB$14:DB$23,DB$32:DB$41))*'Projeções - Receitas'!U$23+(AL231*DB$11*'Projeções - Receitas'!U$25)</f>
        <v>53893539766.015022</v>
      </c>
      <c r="BI231" s="356">
        <f>(AM231*SUMPRODUCT(DC$10:DC$13,DC$28:DC$31)+AX231*SUMPRODUCT(DC$14:DC$23,DC$32:DC$41))*'Projeções - Receitas'!V$23+(AM231*DC$11*'Projeções - Receitas'!V$25)</f>
        <v>59632198193.534439</v>
      </c>
      <c r="BJ231" s="356">
        <f>(AN231*SUMPRODUCT(DD$10:DD$13,DD$28:DD$31)+AY231*SUMPRODUCT(DD$14:DD$23,DD$32:DD$41))*'Projeções - Receitas'!W$23+(AN231*DD$11*'Projeções - Receitas'!W$25)</f>
        <v>65922664531.269836</v>
      </c>
      <c r="BK231" s="356">
        <f>(AO231*SUMPRODUCT(DE$10:DE$13,DE$28:DE$31)+AZ231*SUMPRODUCT(DE$14:DE$23,DE$32:DE$41))*'Projeções - Receitas'!X$23+(AO231*DE$11*'Projeções - Receitas'!X$25)</f>
        <v>72843276433.121155</v>
      </c>
      <c r="BL231" s="356">
        <f>(AP231*SUMPRODUCT(DF$10:DF$13,DF$28:DF$31)+BA231*SUMPRODUCT(DF$14:DF$23,DF$32:DF$41))*'Projeções - Receitas'!Y$23+(AP231*DF$11*'Projeções - Receitas'!Y$25)</f>
        <v>80475548822.166504</v>
      </c>
      <c r="BM231" s="356">
        <f>(AQ231*SUMPRODUCT(DG$10:DG$13,DG$28:DG$31)+BB231*SUMPRODUCT(DG$14:DG$23,DG$32:DG$41))*'Projeções - Receitas'!Z$23+(AQ231*DG$11*'Projeções - Receitas'!Z$25)</f>
        <v>88897450406.011658</v>
      </c>
      <c r="BN231" s="356">
        <f>(AR231*SUMPRODUCT(DH$10:DH$13,DH$28:DH$31)+BC231*SUMPRODUCT(DH$14:DH$23,DH$32:DH$41))*'Projeções - Receitas'!AA$23+(AR231*DH$11*'Projeções - Receitas'!AA$25)</f>
        <v>98186857961.815933</v>
      </c>
      <c r="BO231" s="356">
        <f>(AS231*SUMPRODUCT(DI$10:DI$13,DI$28:DI$31)+BD231*SUMPRODUCT(DI$14:DI$23,DI$32:DI$41))*'Projeções - Receitas'!AB$23+(AS231*DI$11*'Projeções - Receitas'!AB$25)</f>
        <v>108429881940.86223</v>
      </c>
      <c r="BP231" s="356">
        <f>(AT231*SUMPRODUCT(DJ$10:DJ$13,DJ$28:DJ$31)+BE231*SUMPRODUCT(DJ$14:DJ$23,DJ$32:DJ$41))*'Projeções - Receitas'!AC$23+(AT231*DJ$11*'Projeções - Receitas'!AC$25)</f>
        <v>119723735217.80164</v>
      </c>
      <c r="BQ231" s="356">
        <f>(AU231*SUMPRODUCT(DK$10:DK$13,DK$28:DK$31)+BF231*SUMPRODUCT(DK$14:DK$23,DK$32:DK$41))*'Projeções - Receitas'!AD$23+(AU231*DK$11*'Projeções - Receitas'!AD$25)</f>
        <v>154796844730.70377</v>
      </c>
      <c r="BR231" s="357">
        <f>((BG231+'DRE + DCF'!T$12)*(1+'DRE + DCF'!T$15)+'DRE + DCF'!T$18)*(1+'DRE + DCF'!T$25)*'DRE + DCF'!T$33</f>
        <v>37350238329.598839</v>
      </c>
      <c r="BS231" s="357">
        <f>((BH231+'DRE + DCF'!U$12)*(1+'DRE + DCF'!U$15)+'DRE + DCF'!U$18)*(1+'DRE + DCF'!U$25)*'DRE + DCF'!U$33</f>
        <v>28536869186.970867</v>
      </c>
      <c r="BT231" s="357">
        <f>((BI231+'DRE + DCF'!V$12)*(1+'DRE + DCF'!V$15)+'DRE + DCF'!V$18)*(1+'DRE + DCF'!V$25)*'DRE + DCF'!V$33</f>
        <v>31663415525.596989</v>
      </c>
      <c r="BU231" s="357">
        <f>((BJ231+'DRE + DCF'!W$12)*(1+'DRE + DCF'!W$15)+'DRE + DCF'!W$18)*(1+'DRE + DCF'!W$25)*'DRE + DCF'!W$33</f>
        <v>35057774171.059105</v>
      </c>
      <c r="BV231" s="357">
        <f>((BK231+'DRE + DCF'!X$12)*(1+'DRE + DCF'!X$15)+'DRE + DCF'!X$18)*(1+'DRE + DCF'!X$25)*'DRE + DCF'!X$33</f>
        <v>38769908915.710197</v>
      </c>
      <c r="BW231" s="357">
        <f>((BL231+'DRE + DCF'!Y$12)*(1+'DRE + DCF'!Y$15)+'DRE + DCF'!Y$18)*(1+'DRE + DCF'!Y$25)*'DRE + DCF'!Y$33</f>
        <v>42851543143.547058</v>
      </c>
      <c r="BX231" s="357">
        <f>((BM231+'DRE + DCF'!Z$12)*(1+'DRE + DCF'!Z$15)+'DRE + DCF'!Z$18)*(1+'DRE + DCF'!Z$25)*'DRE + DCF'!Z$33</f>
        <v>47352240858.691017</v>
      </c>
      <c r="BY231" s="357">
        <f>((BN231+'DRE + DCF'!AA$12)*(1+'DRE + DCF'!AA$15)+'DRE + DCF'!AA$18)*(1+'DRE + DCF'!AA$25)*'DRE + DCF'!AA$33</f>
        <v>52317812055.227859</v>
      </c>
      <c r="BZ231" s="357">
        <f>((BO231+'DRE + DCF'!AB$12)*(1+'DRE + DCF'!AB$15)+'DRE + DCF'!AB$18)*(1+'DRE + DCF'!AB$25)*'DRE + DCF'!AB$33</f>
        <v>57798176493.309807</v>
      </c>
      <c r="CA231" s="357">
        <f>((BP231+'DRE + DCF'!AC$12)*(1+'DRE + DCF'!AC$15)+'DRE + DCF'!AC$18)*(1+'DRE + DCF'!AC$25)*'DRE + DCF'!AC$33</f>
        <v>63850227454.185318</v>
      </c>
      <c r="CB231" s="357">
        <f>((BQ231+'DRE + DCF'!AD$12)*(1+'DRE + DCF'!AD$15)+'DRE + DCF'!AD$18)*(1+'DRE + DCF'!AD$25)*'DRE + DCF'!AD$33</f>
        <v>82370017797.687607</v>
      </c>
      <c r="CC231" s="357">
        <f>BR231*(1-DA$47)+('DRE + DCF'!N$53*10^6)</f>
        <v>201411036732.05157</v>
      </c>
      <c r="CD231" s="357">
        <f>BS231*(1-DB$47)+('DRE + DCF'!T$53*10^6)</f>
        <v>202452062070.49548</v>
      </c>
      <c r="CE231" s="357">
        <f>BT231*(1-DC$47)+('DRE + DCF'!U$53*10^6)</f>
        <v>221626385761.27744</v>
      </c>
      <c r="CF231" s="357">
        <f>BU231*(1-DD$47)+('DRE + DCF'!V$53*10^6)</f>
        <v>242855873116.37476</v>
      </c>
      <c r="CG231" s="357">
        <f>BV231*(1-DE$47)+('DRE + DCF'!W$53*10^6)</f>
        <v>266332947919.36804</v>
      </c>
      <c r="CH231" s="357">
        <f>BW231*(1-DF$47)+('DRE + DCF'!X$53*10^6)</f>
        <v>292281317189.45447</v>
      </c>
      <c r="CI231" s="357">
        <f>BX231*(1-DG$47)+('DRE + DCF'!Y$53*10^6)</f>
        <v>320954684734.78076</v>
      </c>
      <c r="CJ231" s="357">
        <f>BY231*(1-DH$47)+('DRE + DCF'!Z$53*10^6)</f>
        <v>352634486002.43274</v>
      </c>
      <c r="CK231" s="357">
        <f>BZ231*(1-DI$47)+('DRE + DCF'!AA$53*10^6)</f>
        <v>387632352481.20068</v>
      </c>
      <c r="CL231" s="357">
        <f>CA231*(1-DJ$47)+('DRE + DCF'!AB$53*10^6)</f>
        <v>426294321373.92493</v>
      </c>
      <c r="CM231" s="357">
        <f>CB231*(1-DK$47)+('DRE + DCF'!AC$53*10^6)</f>
        <v>476104366049.28552</v>
      </c>
      <c r="CN231" s="357">
        <f t="shared" si="196"/>
        <v>1190912388771.502</v>
      </c>
      <c r="CO231" s="357">
        <f t="shared" si="197"/>
        <v>1264778589001.9692</v>
      </c>
      <c r="CP231" s="357">
        <f t="shared" si="198"/>
        <v>1207192361208.7134</v>
      </c>
      <c r="CQ231" s="357">
        <f t="shared" si="199"/>
        <v>1352055444553.759</v>
      </c>
      <c r="CR231" s="357">
        <f t="shared" si="200"/>
        <v>1514302097900.2102</v>
      </c>
      <c r="CS231" s="357">
        <f t="shared" si="201"/>
        <v>1696018349648.2356</v>
      </c>
      <c r="CT231" s="357">
        <f t="shared" si="202"/>
        <v>1899540551606.0239</v>
      </c>
      <c r="CU231" s="357">
        <f t="shared" si="203"/>
        <v>2127485417798.7471</v>
      </c>
      <c r="CV231" s="357">
        <f t="shared" si="204"/>
        <v>2382783667934.5972</v>
      </c>
      <c r="CW231" s="357">
        <f t="shared" si="205"/>
        <v>2668717708086.749</v>
      </c>
      <c r="CX231" s="358">
        <f t="shared" si="206"/>
        <v>2988963833057.1597</v>
      </c>
    </row>
    <row r="232" spans="4:102" ht="30" customHeight="1" x14ac:dyDescent="0.25">
      <c r="D232" s="355">
        <f t="shared" si="164"/>
        <v>1.1869096346718067E-2</v>
      </c>
      <c r="E232" s="64">
        <f t="shared" si="165"/>
        <v>2.8165888876091061E-3</v>
      </c>
      <c r="F232" s="64">
        <f t="shared" si="166"/>
        <v>2.6326220883864909E-2</v>
      </c>
      <c r="G232" s="64">
        <f t="shared" si="167"/>
        <v>2.2359359457063854E-2</v>
      </c>
      <c r="H232" s="64">
        <f t="shared" si="168"/>
        <v>1.8619515179165158E-2</v>
      </c>
      <c r="I232" s="64">
        <f t="shared" si="169"/>
        <v>1.5076467800182153E-2</v>
      </c>
      <c r="J232" s="64">
        <f t="shared" si="170"/>
        <v>1.1708429017703997E-2</v>
      </c>
      <c r="K232" s="64">
        <f t="shared" si="171"/>
        <v>8.4971610315175972E-3</v>
      </c>
      <c r="L232" s="64">
        <f t="shared" si="172"/>
        <v>5.4271186456520681E-3</v>
      </c>
      <c r="M232" s="64">
        <f t="shared" si="173"/>
        <v>2.4853770161447075E-3</v>
      </c>
      <c r="N232" s="64">
        <f t="shared" si="174"/>
        <v>2.0364408959091806E-3</v>
      </c>
      <c r="O232" s="64">
        <f t="shared" si="163"/>
        <v>0.11050000000000008</v>
      </c>
      <c r="P232" s="64">
        <f t="shared" si="163"/>
        <v>0.11050000000000008</v>
      </c>
      <c r="Q232" s="64">
        <f t="shared" si="208"/>
        <v>0.11050000000000008</v>
      </c>
      <c r="R232" s="64">
        <f t="shared" si="209"/>
        <v>0.11050000000000008</v>
      </c>
      <c r="S232" s="64">
        <f t="shared" si="210"/>
        <v>0.11050000000000008</v>
      </c>
      <c r="T232" s="64">
        <f t="shared" si="211"/>
        <v>0.11050000000000008</v>
      </c>
      <c r="U232" s="64">
        <f t="shared" si="212"/>
        <v>0.11050000000000008</v>
      </c>
      <c r="V232" s="64">
        <f t="shared" si="213"/>
        <v>0.11050000000000008</v>
      </c>
      <c r="W232" s="64">
        <f t="shared" si="214"/>
        <v>0.11050000000000008</v>
      </c>
      <c r="X232" s="64">
        <f t="shared" si="215"/>
        <v>0.11050000000000008</v>
      </c>
      <c r="Y232" s="64">
        <f t="shared" si="216"/>
        <v>0.11050000000000008</v>
      </c>
      <c r="Z232" s="64">
        <f t="shared" si="175"/>
        <v>0.16905657458852533</v>
      </c>
      <c r="AA232" s="64">
        <f t="shared" si="207"/>
        <v>0.16000406712941637</v>
      </c>
      <c r="AB232" s="64">
        <f t="shared" si="176"/>
        <v>0.18351369912567217</v>
      </c>
      <c r="AC232" s="64">
        <f t="shared" si="177"/>
        <v>0.17954683769887111</v>
      </c>
      <c r="AD232" s="64">
        <f t="shared" si="178"/>
        <v>0.17580699342097242</v>
      </c>
      <c r="AE232" s="64">
        <f t="shared" si="179"/>
        <v>0.17226394604198941</v>
      </c>
      <c r="AF232" s="64">
        <f t="shared" si="180"/>
        <v>0.16889590725951126</v>
      </c>
      <c r="AG232" s="64">
        <f t="shared" si="181"/>
        <v>0.16568463927332486</v>
      </c>
      <c r="AH232" s="64">
        <f t="shared" si="182"/>
        <v>0.16261459688745933</v>
      </c>
      <c r="AI232" s="64">
        <f t="shared" si="183"/>
        <v>0.15967285525795197</v>
      </c>
      <c r="AJ232" s="64">
        <f t="shared" si="184"/>
        <v>0.15922391913771644</v>
      </c>
      <c r="AK232" s="356">
        <f>(1+O232)*'Projeções - Receitas'!N$34</f>
        <v>2046853968578.9597</v>
      </c>
      <c r="AL232" s="356">
        <f>(1+P232)*'Projeções - Receitas'!T$34</f>
        <v>2156671681342.1428</v>
      </c>
      <c r="AM232" s="356">
        <f>(1+Q232)*'Projeções - Receitas'!U$34</f>
        <v>2415472283103.2002</v>
      </c>
      <c r="AN232" s="356">
        <f>(1+R232)*'Projeções - Receitas'!V$34</f>
        <v>2705328957075.5845</v>
      </c>
      <c r="AO232" s="356">
        <f>(1+S232)*'Projeções - Receitas'!W$34</f>
        <v>3029968431924.6548</v>
      </c>
      <c r="AP232" s="356">
        <f>(1+T232)*'Projeções - Receitas'!X$34</f>
        <v>3393564643755.6138</v>
      </c>
      <c r="AQ232" s="356">
        <f>(1+U232)*'Projeções - Receitas'!Y$34</f>
        <v>3800792401006.2876</v>
      </c>
      <c r="AR232" s="356">
        <f>(1+V232)*'Projeções - Receitas'!Z$34</f>
        <v>4256887489127.0425</v>
      </c>
      <c r="AS232" s="356">
        <f>(1+W232)*'Projeções - Receitas'!AA$34</f>
        <v>4767713987822.2881</v>
      </c>
      <c r="AT232" s="356">
        <f>(1+X232)*'Projeções - Receitas'!AB$34</f>
        <v>5339839666360.9639</v>
      </c>
      <c r="AU232" s="356">
        <f>(1+Y232)*'Projeções - Receitas'!AC$34</f>
        <v>5980620426324.2803</v>
      </c>
      <c r="AV232" s="357">
        <f t="shared" si="185"/>
        <v>1796423334442.9192</v>
      </c>
      <c r="AW232" s="357">
        <f t="shared" si="186"/>
        <v>1892804954612.8694</v>
      </c>
      <c r="AX232" s="357">
        <f t="shared" si="187"/>
        <v>2119941549166.4138</v>
      </c>
      <c r="AY232" s="357">
        <f t="shared" si="188"/>
        <v>2374334535066.3838</v>
      </c>
      <c r="AZ232" s="357">
        <f t="shared" si="189"/>
        <v>2659254679274.3501</v>
      </c>
      <c r="BA232" s="357">
        <f t="shared" si="190"/>
        <v>2978365240787.2725</v>
      </c>
      <c r="BB232" s="357">
        <f t="shared" si="191"/>
        <v>3335769069681.7451</v>
      </c>
      <c r="BC232" s="357">
        <f t="shared" si="192"/>
        <v>3736061358043.5547</v>
      </c>
      <c r="BD232" s="357">
        <f t="shared" si="193"/>
        <v>4184388721008.7817</v>
      </c>
      <c r="BE232" s="357">
        <f t="shared" si="194"/>
        <v>4686515367529.8369</v>
      </c>
      <c r="BF232" s="357">
        <f t="shared" si="195"/>
        <v>5248897211633.418</v>
      </c>
      <c r="BG232" s="356">
        <f>(AK232*SUMPRODUCT(DA$10:DA$13,DA$28:DA$31)+AV232*SUMPRODUCT(DA$14:DA$23,DA$32:DA$41))*'Projeções - Receitas'!T$23+(AK232*DA$11*'Projeções - Receitas'!T$25)</f>
        <v>66901903055.503067</v>
      </c>
      <c r="BH232" s="356">
        <f>(AL232*SUMPRODUCT(DB$10:DB$13,DB$28:DB$31)+AW232*SUMPRODUCT(DB$14:DB$23,DB$32:DB$41))*'Projeções - Receitas'!U$23+(AL232*DB$11*'Projeções - Receitas'!U$25)</f>
        <v>53917816135.278946</v>
      </c>
      <c r="BI232" s="356">
        <f>(AM232*SUMPRODUCT(DC$10:DC$13,DC$28:DC$31)+AX232*SUMPRODUCT(DC$14:DC$23,DC$32:DC$41))*'Projeções - Receitas'!V$23+(AM232*DC$11*'Projeções - Receitas'!V$25)</f>
        <v>59659059544.07206</v>
      </c>
      <c r="BJ232" s="356">
        <f>(AN232*SUMPRODUCT(DD$10:DD$13,DD$28:DD$31)+AY232*SUMPRODUCT(DD$14:DD$23,DD$32:DD$41))*'Projeções - Receitas'!W$23+(AN232*DD$11*'Projeções - Receitas'!W$25)</f>
        <v>65952359425.202896</v>
      </c>
      <c r="BK232" s="356">
        <f>(AO232*SUMPRODUCT(DE$10:DE$13,DE$28:DE$31)+AZ232*SUMPRODUCT(DE$14:DE$23,DE$32:DE$41))*'Projeções - Receitas'!X$23+(AO232*DE$11*'Projeções - Receitas'!X$25)</f>
        <v>72876088719.802734</v>
      </c>
      <c r="BL232" s="356">
        <f>(AP232*SUMPRODUCT(DF$10:DF$13,DF$28:DF$31)+BA232*SUMPRODUCT(DF$14:DF$23,DF$32:DF$41))*'Projeções - Receitas'!Y$23+(AP232*DF$11*'Projeções - Receitas'!Y$25)</f>
        <v>80511799069.383636</v>
      </c>
      <c r="BM232" s="356">
        <f>(AQ232*SUMPRODUCT(DG$10:DG$13,DG$28:DG$31)+BB232*SUMPRODUCT(DG$14:DG$23,DG$32:DG$41))*'Projeções - Receitas'!Z$23+(AQ232*DG$11*'Projeções - Receitas'!Z$25)</f>
        <v>88937494302.590881</v>
      </c>
      <c r="BN232" s="356">
        <f>(AR232*SUMPRODUCT(DH$10:DH$13,DH$28:DH$31)+BC232*SUMPRODUCT(DH$14:DH$23,DH$32:DH$41))*'Projeções - Receitas'!AA$23+(AR232*DH$11*'Projeções - Receitas'!AA$25)</f>
        <v>98231086276.213165</v>
      </c>
      <c r="BO232" s="356">
        <f>(AS232*SUMPRODUCT(DI$10:DI$13,DI$28:DI$31)+BD232*SUMPRODUCT(DI$14:DI$23,DI$32:DI$41))*'Projeções - Receitas'!AB$23+(AS232*DI$11*'Projeções - Receitas'!AB$25)</f>
        <v>108478724230.02481</v>
      </c>
      <c r="BP232" s="356">
        <f>(AT232*SUMPRODUCT(DJ$10:DJ$13,DJ$28:DJ$31)+BE232*SUMPRODUCT(DJ$14:DJ$23,DJ$32:DJ$41))*'Projeções - Receitas'!AC$23+(AT232*DJ$11*'Projeções - Receitas'!AC$25)</f>
        <v>119777664828.26012</v>
      </c>
      <c r="BQ232" s="356">
        <f>(AU232*SUMPRODUCT(DK$10:DK$13,DK$28:DK$31)+BF232*SUMPRODUCT(DK$14:DK$23,DK$32:DK$41))*'Projeções - Receitas'!AD$23+(AU232*DK$11*'Projeções - Receitas'!AD$25)</f>
        <v>154866573039.14093</v>
      </c>
      <c r="BR232" s="357">
        <f>((BG232+'DRE + DCF'!T$12)*(1+'DRE + DCF'!T$15)+'DRE + DCF'!T$18)*(1+'DRE + DCF'!T$25)*'DRE + DCF'!T$33</f>
        <v>37368684965.502373</v>
      </c>
      <c r="BS232" s="357">
        <f>((BH232+'DRE + DCF'!U$12)*(1+'DRE + DCF'!U$15)+'DRE + DCF'!U$18)*(1+'DRE + DCF'!U$25)*'DRE + DCF'!U$33</f>
        <v>28551558718.256153</v>
      </c>
      <c r="BT232" s="357">
        <f>((BI232+'DRE + DCF'!V$12)*(1+'DRE + DCF'!V$15)+'DRE + DCF'!V$18)*(1+'DRE + DCF'!V$25)*'DRE + DCF'!V$33</f>
        <v>31679650763.302143</v>
      </c>
      <c r="BU232" s="357">
        <f>((BJ232+'DRE + DCF'!W$12)*(1+'DRE + DCF'!W$15)+'DRE + DCF'!W$18)*(1+'DRE + DCF'!W$25)*'DRE + DCF'!W$33</f>
        <v>35075701625.523056</v>
      </c>
      <c r="BV232" s="357">
        <f>((BK232+'DRE + DCF'!X$12)*(1+'DRE + DCF'!X$15)+'DRE + DCF'!X$18)*(1+'DRE + DCF'!X$25)*'DRE + DCF'!X$33</f>
        <v>38789695864.373375</v>
      </c>
      <c r="BW232" s="357">
        <f>((BL232+'DRE + DCF'!Y$12)*(1+'DRE + DCF'!Y$15)+'DRE + DCF'!Y$18)*(1+'DRE + DCF'!Y$25)*'DRE + DCF'!Y$33</f>
        <v>42873378396.056328</v>
      </c>
      <c r="BX232" s="357">
        <f>((BM232+'DRE + DCF'!Z$12)*(1+'DRE + DCF'!Z$15)+'DRE + DCF'!Z$18)*(1+'DRE + DCF'!Z$25)*'DRE + DCF'!Z$33</f>
        <v>47376333694.900581</v>
      </c>
      <c r="BY232" s="357">
        <f>((BN232+'DRE + DCF'!AA$12)*(1+'DRE + DCF'!AA$15)+'DRE + DCF'!AA$18)*(1+'DRE + DCF'!AA$25)*'DRE + DCF'!AA$33</f>
        <v>52344392103.79303</v>
      </c>
      <c r="BZ232" s="357">
        <f>((BO232+'DRE + DCF'!AB$12)*(1+'DRE + DCF'!AB$15)+'DRE + DCF'!AB$18)*(1+'DRE + DCF'!AB$25)*'DRE + DCF'!AB$33</f>
        <v>57827495861.660896</v>
      </c>
      <c r="CA232" s="357">
        <f>((BP232+'DRE + DCF'!AC$12)*(1+'DRE + DCF'!AC$15)+'DRE + DCF'!AC$18)*(1+'DRE + DCF'!AC$25)*'DRE + DCF'!AC$33</f>
        <v>63882563620.580994</v>
      </c>
      <c r="CB232" s="357">
        <f>((BQ232+'DRE + DCF'!AD$12)*(1+'DRE + DCF'!AD$15)+'DRE + DCF'!AD$18)*(1+'DRE + DCF'!AD$25)*'DRE + DCF'!AD$33</f>
        <v>82410927010.905334</v>
      </c>
      <c r="CC232" s="357">
        <f>BR232*(1-DA$47)+('DRE + DCF'!N$53*10^6)</f>
        <v>201422258976.73062</v>
      </c>
      <c r="CD232" s="357">
        <f>BS232*(1-DB$47)+('DRE + DCF'!T$53*10^6)</f>
        <v>202460875789.26666</v>
      </c>
      <c r="CE232" s="357">
        <f>BT232*(1-DC$47)+('DRE + DCF'!U$53*10^6)</f>
        <v>221636126903.90054</v>
      </c>
      <c r="CF232" s="357">
        <f>BU232*(1-DD$47)+('DRE + DCF'!V$53*10^6)</f>
        <v>242866629589.05313</v>
      </c>
      <c r="CG232" s="357">
        <f>BV232*(1-DE$47)+('DRE + DCF'!W$53*10^6)</f>
        <v>266344820088.56595</v>
      </c>
      <c r="CH232" s="357">
        <f>BW232*(1-DF$47)+('DRE + DCF'!X$53*10^6)</f>
        <v>292294418340.96002</v>
      </c>
      <c r="CI232" s="357">
        <f>BX232*(1-DG$47)+('DRE + DCF'!Y$53*10^6)</f>
        <v>320969140436.50653</v>
      </c>
      <c r="CJ232" s="357">
        <f>BY232*(1-DH$47)+('DRE + DCF'!Z$53*10^6)</f>
        <v>352650434031.57184</v>
      </c>
      <c r="CK232" s="357">
        <f>BZ232*(1-DI$47)+('DRE + DCF'!AA$53*10^6)</f>
        <v>387649944102.2113</v>
      </c>
      <c r="CL232" s="357">
        <f>CA232*(1-DJ$47)+('DRE + DCF'!AB$53*10^6)</f>
        <v>426313723073.76233</v>
      </c>
      <c r="CM232" s="357">
        <f>CB232*(1-DK$47)+('DRE + DCF'!AC$53*10^6)</f>
        <v>476128911577.21619</v>
      </c>
      <c r="CN232" s="357">
        <f t="shared" si="196"/>
        <v>1191448835793.4712</v>
      </c>
      <c r="CO232" s="357">
        <f t="shared" si="197"/>
        <v>1265348309087.1052</v>
      </c>
      <c r="CP232" s="357">
        <f t="shared" si="198"/>
        <v>1207736141551.6001</v>
      </c>
      <c r="CQ232" s="357">
        <f t="shared" si="199"/>
        <v>1352664478537.7922</v>
      </c>
      <c r="CR232" s="357">
        <f t="shared" si="200"/>
        <v>1514984215962.3274</v>
      </c>
      <c r="CS232" s="357">
        <f t="shared" si="201"/>
        <v>1696782321877.8069</v>
      </c>
      <c r="CT232" s="357">
        <f t="shared" si="202"/>
        <v>1900396200503.1438</v>
      </c>
      <c r="CU232" s="357">
        <f t="shared" si="203"/>
        <v>2128443744563.5212</v>
      </c>
      <c r="CV232" s="357">
        <f t="shared" si="204"/>
        <v>2383856993911.144</v>
      </c>
      <c r="CW232" s="357">
        <f t="shared" si="205"/>
        <v>2669919833180.4819</v>
      </c>
      <c r="CX232" s="358">
        <f t="shared" si="206"/>
        <v>2990310213162.1401</v>
      </c>
    </row>
    <row r="233" spans="4:102" ht="30" customHeight="1" x14ac:dyDescent="0.25">
      <c r="D233" s="355">
        <f t="shared" si="164"/>
        <v>1.1802428030884882E-2</v>
      </c>
      <c r="E233" s="64">
        <f t="shared" si="165"/>
        <v>2.7515421704612797E-3</v>
      </c>
      <c r="F233" s="64">
        <f t="shared" si="166"/>
        <v>2.6251693451951025E-2</v>
      </c>
      <c r="G233" s="64">
        <f t="shared" si="167"/>
        <v>2.228650378354799E-2</v>
      </c>
      <c r="H233" s="64">
        <f t="shared" si="168"/>
        <v>1.8548227090200237E-2</v>
      </c>
      <c r="I233" s="64">
        <f t="shared" si="169"/>
        <v>1.5006658970910053E-2</v>
      </c>
      <c r="J233" s="64">
        <f t="shared" si="170"/>
        <v>1.1640021512885596E-2</v>
      </c>
      <c r="K233" s="64">
        <f t="shared" si="171"/>
        <v>8.4300849273324652E-3</v>
      </c>
      <c r="L233" s="64">
        <f t="shared" si="172"/>
        <v>5.3613109158892336E-3</v>
      </c>
      <c r="M233" s="64">
        <f t="shared" si="173"/>
        <v>2.4207805473381583E-3</v>
      </c>
      <c r="N233" s="64">
        <f t="shared" si="174"/>
        <v>1.9729876274222069E-3</v>
      </c>
      <c r="O233" s="64">
        <f t="shared" si="163"/>
        <v>0.11100000000000008</v>
      </c>
      <c r="P233" s="64">
        <f t="shared" si="163"/>
        <v>0.11100000000000008</v>
      </c>
      <c r="Q233" s="64">
        <f t="shared" si="208"/>
        <v>0.11100000000000008</v>
      </c>
      <c r="R233" s="64">
        <f t="shared" si="209"/>
        <v>0.11100000000000008</v>
      </c>
      <c r="S233" s="64">
        <f t="shared" si="210"/>
        <v>0.11100000000000008</v>
      </c>
      <c r="T233" s="64">
        <f t="shared" si="211"/>
        <v>0.11100000000000008</v>
      </c>
      <c r="U233" s="64">
        <f t="shared" si="212"/>
        <v>0.11100000000000008</v>
      </c>
      <c r="V233" s="64">
        <f t="shared" si="213"/>
        <v>0.11100000000000008</v>
      </c>
      <c r="W233" s="64">
        <f t="shared" si="214"/>
        <v>0.11100000000000008</v>
      </c>
      <c r="X233" s="64">
        <f t="shared" si="215"/>
        <v>0.11100000000000008</v>
      </c>
      <c r="Y233" s="64">
        <f t="shared" si="216"/>
        <v>0.11100000000000008</v>
      </c>
      <c r="Z233" s="64">
        <f t="shared" si="175"/>
        <v>0.16898990627269214</v>
      </c>
      <c r="AA233" s="64">
        <f t="shared" si="207"/>
        <v>0.15993902041226854</v>
      </c>
      <c r="AB233" s="64">
        <f t="shared" si="176"/>
        <v>0.18343917169375829</v>
      </c>
      <c r="AC233" s="64">
        <f t="shared" si="177"/>
        <v>0.17947398202535525</v>
      </c>
      <c r="AD233" s="64">
        <f t="shared" si="178"/>
        <v>0.1757357053320075</v>
      </c>
      <c r="AE233" s="64">
        <f t="shared" si="179"/>
        <v>0.17219413721271731</v>
      </c>
      <c r="AF233" s="64">
        <f t="shared" si="180"/>
        <v>0.16882749975469286</v>
      </c>
      <c r="AG233" s="64">
        <f t="shared" si="181"/>
        <v>0.16561756316913973</v>
      </c>
      <c r="AH233" s="64">
        <f t="shared" si="182"/>
        <v>0.16254878915769649</v>
      </c>
      <c r="AI233" s="64">
        <f t="shared" si="183"/>
        <v>0.15960825878914542</v>
      </c>
      <c r="AJ233" s="64">
        <f t="shared" si="184"/>
        <v>0.15916046586922947</v>
      </c>
      <c r="AK233" s="356">
        <f>(1+O233)*'Projeções - Receitas'!N$34</f>
        <v>2047775559739.9587</v>
      </c>
      <c r="AL233" s="356">
        <f>(1+P233)*'Projeções - Receitas'!T$34</f>
        <v>2157642717668.7263</v>
      </c>
      <c r="AM233" s="356">
        <f>(1+Q233)*'Projeções - Receitas'!U$34</f>
        <v>2416559843788.9736</v>
      </c>
      <c r="AN233" s="356">
        <f>(1+R233)*'Projeções - Receitas'!V$34</f>
        <v>2706547025043.6509</v>
      </c>
      <c r="AO233" s="356">
        <f>(1+S233)*'Projeções - Receitas'!W$34</f>
        <v>3031332668048.8892</v>
      </c>
      <c r="AP233" s="356">
        <f>(1+T233)*'Projeções - Receitas'!X$34</f>
        <v>3395092588214.7559</v>
      </c>
      <c r="AQ233" s="356">
        <f>(1+U233)*'Projeções - Receitas'!Y$34</f>
        <v>3802503698800.5269</v>
      </c>
      <c r="AR233" s="356">
        <f>(1+V233)*'Projeções - Receitas'!Z$34</f>
        <v>4258804142656.5908</v>
      </c>
      <c r="AS233" s="356">
        <f>(1+W233)*'Projeções - Receitas'!AA$34</f>
        <v>4769860639775.3818</v>
      </c>
      <c r="AT233" s="356">
        <f>(1+X233)*'Projeções - Receitas'!AB$34</f>
        <v>5342243916548.4287</v>
      </c>
      <c r="AU233" s="356">
        <f>(1+Y233)*'Projeções - Receitas'!AC$34</f>
        <v>5983313186534.2412</v>
      </c>
      <c r="AV233" s="357">
        <f t="shared" si="185"/>
        <v>1797232169802.8665</v>
      </c>
      <c r="AW233" s="357">
        <f t="shared" si="186"/>
        <v>1893657185569.4712</v>
      </c>
      <c r="AX233" s="357">
        <f t="shared" si="187"/>
        <v>2120896047837.8079</v>
      </c>
      <c r="AY233" s="357">
        <f t="shared" si="188"/>
        <v>2375403573578.3452</v>
      </c>
      <c r="AZ233" s="357">
        <f t="shared" si="189"/>
        <v>2660452002407.7466</v>
      </c>
      <c r="BA233" s="357">
        <f t="shared" si="190"/>
        <v>2979706242696.6763</v>
      </c>
      <c r="BB233" s="357">
        <f t="shared" si="191"/>
        <v>3337270991820.2778</v>
      </c>
      <c r="BC233" s="357">
        <f t="shared" si="192"/>
        <v>3737743510838.7119</v>
      </c>
      <c r="BD233" s="357">
        <f t="shared" si="193"/>
        <v>4186272732139.3574</v>
      </c>
      <c r="BE233" s="357">
        <f t="shared" si="194"/>
        <v>4688625459996.0811</v>
      </c>
      <c r="BF233" s="357">
        <f t="shared" si="195"/>
        <v>5251260515195.6113</v>
      </c>
      <c r="BG233" s="356">
        <f>(AK233*SUMPRODUCT(DA$10:DA$13,DA$28:DA$31)+AV233*SUMPRODUCT(DA$14:DA$23,DA$32:DA$41))*'Projeções - Receitas'!T$23+(AK233*DA$11*'Projeções - Receitas'!T$25)</f>
        <v>66932025479.211082</v>
      </c>
      <c r="BH233" s="356">
        <f>(AL233*SUMPRODUCT(DB$10:DB$13,DB$28:DB$31)+AW233*SUMPRODUCT(DB$14:DB$23,DB$32:DB$41))*'Projeções - Receitas'!U$23+(AL233*DB$11*'Projeções - Receitas'!U$25)</f>
        <v>53942092504.542923</v>
      </c>
      <c r="BI233" s="356">
        <f>(AM233*SUMPRODUCT(DC$10:DC$13,DC$28:DC$31)+AX233*SUMPRODUCT(DC$14:DC$23,DC$32:DC$41))*'Projeções - Receitas'!V$23+(AM233*DC$11*'Projeções - Receitas'!V$25)</f>
        <v>59685920894.60968</v>
      </c>
      <c r="BJ233" s="356">
        <f>(AN233*SUMPRODUCT(DD$10:DD$13,DD$28:DD$31)+AY233*SUMPRODUCT(DD$14:DD$23,DD$32:DD$41))*'Projeções - Receitas'!W$23+(AN233*DD$11*'Projeções - Receitas'!W$25)</f>
        <v>65982054319.135864</v>
      </c>
      <c r="BK233" s="356">
        <f>(AO233*SUMPRODUCT(DE$10:DE$13,DE$28:DE$31)+AZ233*SUMPRODUCT(DE$14:DE$23,DE$32:DE$41))*'Projeções - Receitas'!X$23+(AO233*DE$11*'Projeções - Receitas'!X$25)</f>
        <v>72908901006.484344</v>
      </c>
      <c r="BL233" s="356">
        <f>(AP233*SUMPRODUCT(DF$10:DF$13,DF$28:DF$31)+BA233*SUMPRODUCT(DF$14:DF$23,DF$32:DF$41))*'Projeções - Receitas'!Y$23+(AP233*DF$11*'Projeções - Receitas'!Y$25)</f>
        <v>80548049316.600861</v>
      </c>
      <c r="BM233" s="356">
        <f>(AQ233*SUMPRODUCT(DG$10:DG$13,DG$28:DG$31)+BB233*SUMPRODUCT(DG$14:DG$23,DG$32:DG$41))*'Projeções - Receitas'!Z$23+(AQ233*DG$11*'Projeções - Receitas'!Z$25)</f>
        <v>88977538199.170227</v>
      </c>
      <c r="BN233" s="356">
        <f>(AR233*SUMPRODUCT(DH$10:DH$13,DH$28:DH$31)+BC233*SUMPRODUCT(DH$14:DH$23,DH$32:DH$41))*'Projeções - Receitas'!AA$23+(AR233*DH$11*'Projeções - Receitas'!AA$25)</f>
        <v>98275314590.610352</v>
      </c>
      <c r="BO233" s="356">
        <f>(AS233*SUMPRODUCT(DI$10:DI$13,DI$28:DI$31)+BD233*SUMPRODUCT(DI$14:DI$23,DI$32:DI$41))*'Projeções - Receitas'!AB$23+(AS233*DI$11*'Projeções - Receitas'!AB$25)</f>
        <v>108527566519.18729</v>
      </c>
      <c r="BP233" s="356">
        <f>(AT233*SUMPRODUCT(DJ$10:DJ$13,DJ$28:DJ$31)+BE233*SUMPRODUCT(DJ$14:DJ$23,DJ$32:DJ$41))*'Projeções - Receitas'!AC$23+(AT233*DJ$11*'Projeções - Receitas'!AC$25)</f>
        <v>119831594438.71855</v>
      </c>
      <c r="BQ233" s="356">
        <f>(AU233*SUMPRODUCT(DK$10:DK$13,DK$28:DK$31)+BF233*SUMPRODUCT(DK$14:DK$23,DK$32:DK$41))*'Projeções - Receitas'!AD$23+(AU233*DK$11*'Projeções - Receitas'!AD$25)</f>
        <v>154936301347.57825</v>
      </c>
      <c r="BR233" s="357">
        <f>((BG233+'DRE + DCF'!T$12)*(1+'DRE + DCF'!T$15)+'DRE + DCF'!T$18)*(1+'DRE + DCF'!T$25)*'DRE + DCF'!T$33</f>
        <v>37387131601.405922</v>
      </c>
      <c r="BS233" s="357">
        <f>((BH233+'DRE + DCF'!U$12)*(1+'DRE + DCF'!U$15)+'DRE + DCF'!U$18)*(1+'DRE + DCF'!U$25)*'DRE + DCF'!U$33</f>
        <v>28566248249.541473</v>
      </c>
      <c r="BT233" s="357">
        <f>((BI233+'DRE + DCF'!V$12)*(1+'DRE + DCF'!V$15)+'DRE + DCF'!V$18)*(1+'DRE + DCF'!V$25)*'DRE + DCF'!V$33</f>
        <v>31695886001.007286</v>
      </c>
      <c r="BU233" s="357">
        <f>((BJ233+'DRE + DCF'!W$12)*(1+'DRE + DCF'!W$15)+'DRE + DCF'!W$18)*(1+'DRE + DCF'!W$25)*'DRE + DCF'!W$33</f>
        <v>35093629079.986969</v>
      </c>
      <c r="BV233" s="357">
        <f>((BK233+'DRE + DCF'!X$12)*(1+'DRE + DCF'!X$15)+'DRE + DCF'!X$18)*(1+'DRE + DCF'!X$25)*'DRE + DCF'!X$33</f>
        <v>38809482813.036568</v>
      </c>
      <c r="BW233" s="357">
        <f>((BL233+'DRE + DCF'!Y$12)*(1+'DRE + DCF'!Y$15)+'DRE + DCF'!Y$18)*(1+'DRE + DCF'!Y$25)*'DRE + DCF'!Y$33</f>
        <v>42895213648.565659</v>
      </c>
      <c r="BX233" s="357">
        <f>((BM233+'DRE + DCF'!Z$12)*(1+'DRE + DCF'!Z$15)+'DRE + DCF'!Z$18)*(1+'DRE + DCF'!Z$25)*'DRE + DCF'!Z$33</f>
        <v>47400426531.110214</v>
      </c>
      <c r="BY233" s="357">
        <f>((BN233+'DRE + DCF'!AA$12)*(1+'DRE + DCF'!AA$15)+'DRE + DCF'!AA$18)*(1+'DRE + DCF'!AA$25)*'DRE + DCF'!AA$33</f>
        <v>52370972152.358208</v>
      </c>
      <c r="BZ233" s="357">
        <f>((BO233+'DRE + DCF'!AB$12)*(1+'DRE + DCF'!AB$15)+'DRE + DCF'!AB$18)*(1+'DRE + DCF'!AB$25)*'DRE + DCF'!AB$33</f>
        <v>57856815230.01194</v>
      </c>
      <c r="CA233" s="357">
        <f>((BP233+'DRE + DCF'!AC$12)*(1+'DRE + DCF'!AC$15)+'DRE + DCF'!AC$18)*(1+'DRE + DCF'!AC$25)*'DRE + DCF'!AC$33</f>
        <v>63914899786.976654</v>
      </c>
      <c r="CB233" s="357">
        <f>((BQ233+'DRE + DCF'!AD$12)*(1+'DRE + DCF'!AD$15)+'DRE + DCF'!AD$18)*(1+'DRE + DCF'!AD$25)*'DRE + DCF'!AD$33</f>
        <v>82451836224.123093</v>
      </c>
      <c r="CC233" s="357">
        <f>BR233*(1-DA$47)+('DRE + DCF'!N$53*10^6)</f>
        <v>201433481221.40967</v>
      </c>
      <c r="CD233" s="357">
        <f>BS233*(1-DB$47)+('DRE + DCF'!T$53*10^6)</f>
        <v>202469689508.03784</v>
      </c>
      <c r="CE233" s="357">
        <f>BT233*(1-DC$47)+('DRE + DCF'!U$53*10^6)</f>
        <v>221645868046.52362</v>
      </c>
      <c r="CF233" s="357">
        <f>BU233*(1-DD$47)+('DRE + DCF'!V$53*10^6)</f>
        <v>242877386061.73148</v>
      </c>
      <c r="CG233" s="357">
        <f>BV233*(1-DE$47)+('DRE + DCF'!W$53*10^6)</f>
        <v>266356692257.76385</v>
      </c>
      <c r="CH233" s="357">
        <f>BW233*(1-DF$47)+('DRE + DCF'!X$53*10^6)</f>
        <v>292307519492.46564</v>
      </c>
      <c r="CI233" s="357">
        <f>BX233*(1-DG$47)+('DRE + DCF'!Y$53*10^6)</f>
        <v>320983596138.2323</v>
      </c>
      <c r="CJ233" s="357">
        <f>BY233*(1-DH$47)+('DRE + DCF'!Z$53*10^6)</f>
        <v>352666382060.71094</v>
      </c>
      <c r="CK233" s="357">
        <f>BZ233*(1-DI$47)+('DRE + DCF'!AA$53*10^6)</f>
        <v>387667535723.22192</v>
      </c>
      <c r="CL233" s="357">
        <f>CA233*(1-DJ$47)+('DRE + DCF'!AB$53*10^6)</f>
        <v>426333124773.59973</v>
      </c>
      <c r="CM233" s="357">
        <f>CB233*(1-DK$47)+('DRE + DCF'!AC$53*10^6)</f>
        <v>476153457105.14685</v>
      </c>
      <c r="CN233" s="357">
        <f t="shared" si="196"/>
        <v>1191985282815.4402</v>
      </c>
      <c r="CO233" s="357">
        <f t="shared" si="197"/>
        <v>1265918029172.2412</v>
      </c>
      <c r="CP233" s="357">
        <f t="shared" si="198"/>
        <v>1208279921894.4868</v>
      </c>
      <c r="CQ233" s="357">
        <f t="shared" si="199"/>
        <v>1353273512521.8254</v>
      </c>
      <c r="CR233" s="357">
        <f t="shared" si="200"/>
        <v>1515666334024.4446</v>
      </c>
      <c r="CS233" s="357">
        <f t="shared" si="201"/>
        <v>1697546294107.3779</v>
      </c>
      <c r="CT233" s="357">
        <f t="shared" si="202"/>
        <v>1901251849400.2634</v>
      </c>
      <c r="CU233" s="357">
        <f t="shared" si="203"/>
        <v>2129402071328.2954</v>
      </c>
      <c r="CV233" s="357">
        <f t="shared" si="204"/>
        <v>2384930319887.6909</v>
      </c>
      <c r="CW233" s="357">
        <f t="shared" si="205"/>
        <v>2671121958274.2144</v>
      </c>
      <c r="CX233" s="358">
        <f t="shared" si="206"/>
        <v>2991656593267.1206</v>
      </c>
    </row>
    <row r="234" spans="4:102" ht="30" customHeight="1" x14ac:dyDescent="0.25">
      <c r="D234" s="355">
        <f t="shared" si="164"/>
        <v>1.1735819695542771E-2</v>
      </c>
      <c r="E234" s="64">
        <f t="shared" si="165"/>
        <v>2.6865539748763267E-3</v>
      </c>
      <c r="F234" s="64">
        <f t="shared" si="166"/>
        <v>2.6177233071257938E-2</v>
      </c>
      <c r="G234" s="64">
        <f t="shared" si="167"/>
        <v>2.2213713657196765E-2</v>
      </c>
      <c r="H234" s="64">
        <f t="shared" si="168"/>
        <v>1.8477003138067494E-2</v>
      </c>
      <c r="I234" s="64">
        <f t="shared" si="169"/>
        <v>1.493691294760216E-2</v>
      </c>
      <c r="J234" s="64">
        <f t="shared" si="170"/>
        <v>1.1571675553280647E-2</v>
      </c>
      <c r="K234" s="64">
        <f t="shared" si="171"/>
        <v>8.3630691705194882E-3</v>
      </c>
      <c r="L234" s="64">
        <f t="shared" si="172"/>
        <v>5.2955623923609807E-3</v>
      </c>
      <c r="M234" s="64">
        <f t="shared" si="173"/>
        <v>2.3562421950127366E-3</v>
      </c>
      <c r="N234" s="64">
        <f t="shared" si="174"/>
        <v>1.9095914468960085E-3</v>
      </c>
      <c r="O234" s="64">
        <f t="shared" si="163"/>
        <v>0.11150000000000009</v>
      </c>
      <c r="P234" s="64">
        <f t="shared" si="163"/>
        <v>0.11150000000000009</v>
      </c>
      <c r="Q234" s="64">
        <f t="shared" si="208"/>
        <v>0.11150000000000009</v>
      </c>
      <c r="R234" s="64">
        <f t="shared" si="209"/>
        <v>0.11150000000000009</v>
      </c>
      <c r="S234" s="64">
        <f t="shared" si="210"/>
        <v>0.11150000000000009</v>
      </c>
      <c r="T234" s="64">
        <f t="shared" si="211"/>
        <v>0.11150000000000009</v>
      </c>
      <c r="U234" s="64">
        <f t="shared" si="212"/>
        <v>0.11150000000000009</v>
      </c>
      <c r="V234" s="64">
        <f t="shared" si="213"/>
        <v>0.11150000000000009</v>
      </c>
      <c r="W234" s="64">
        <f t="shared" si="214"/>
        <v>0.11150000000000009</v>
      </c>
      <c r="X234" s="64">
        <f t="shared" si="215"/>
        <v>0.11150000000000009</v>
      </c>
      <c r="Y234" s="64">
        <f t="shared" si="216"/>
        <v>0.11150000000000009</v>
      </c>
      <c r="Z234" s="64">
        <f t="shared" si="175"/>
        <v>0.16892329793735003</v>
      </c>
      <c r="AA234" s="64">
        <f t="shared" si="207"/>
        <v>0.15987403221668359</v>
      </c>
      <c r="AB234" s="64">
        <f t="shared" si="176"/>
        <v>0.1833647113130652</v>
      </c>
      <c r="AC234" s="64">
        <f t="shared" si="177"/>
        <v>0.17940119189900403</v>
      </c>
      <c r="AD234" s="64">
        <f t="shared" si="178"/>
        <v>0.17566448137987475</v>
      </c>
      <c r="AE234" s="64">
        <f t="shared" si="179"/>
        <v>0.17212439118940942</v>
      </c>
      <c r="AF234" s="64">
        <f t="shared" si="180"/>
        <v>0.16875915379508791</v>
      </c>
      <c r="AG234" s="64">
        <f t="shared" si="181"/>
        <v>0.16555054741232675</v>
      </c>
      <c r="AH234" s="64">
        <f t="shared" si="182"/>
        <v>0.16248304063416824</v>
      </c>
      <c r="AI234" s="64">
        <f t="shared" si="183"/>
        <v>0.15954372043682</v>
      </c>
      <c r="AJ234" s="64">
        <f t="shared" si="184"/>
        <v>0.15909706968870327</v>
      </c>
      <c r="AK234" s="356">
        <f>(1+O234)*'Projeções - Receitas'!N$34</f>
        <v>2048697150900.958</v>
      </c>
      <c r="AL234" s="356">
        <f>(1+P234)*'Projeções - Receitas'!T$34</f>
        <v>2158613753995.3103</v>
      </c>
      <c r="AM234" s="356">
        <f>(1+Q234)*'Projeções - Receitas'!U$34</f>
        <v>2417647404474.7476</v>
      </c>
      <c r="AN234" s="356">
        <f>(1+R234)*'Projeções - Receitas'!V$34</f>
        <v>2707765093011.7178</v>
      </c>
      <c r="AO234" s="356">
        <f>(1+S234)*'Projeções - Receitas'!W$34</f>
        <v>3032696904173.124</v>
      </c>
      <c r="AP234" s="356">
        <f>(1+T234)*'Projeções - Receitas'!X$34</f>
        <v>3396620532673.8989</v>
      </c>
      <c r="AQ234" s="356">
        <f>(1+U234)*'Projeções - Receitas'!Y$34</f>
        <v>3804214996594.7671</v>
      </c>
      <c r="AR234" s="356">
        <f>(1+V234)*'Projeções - Receitas'!Z$34</f>
        <v>4260720796186.1396</v>
      </c>
      <c r="AS234" s="356">
        <f>(1+W234)*'Projeções - Receitas'!AA$34</f>
        <v>4772007291728.4775</v>
      </c>
      <c r="AT234" s="356">
        <f>(1+X234)*'Projeções - Receitas'!AB$34</f>
        <v>5344648166735.8955</v>
      </c>
      <c r="AU234" s="356">
        <f>(1+Y234)*'Projeções - Receitas'!AC$34</f>
        <v>5986005946744.2041</v>
      </c>
      <c r="AV234" s="357">
        <f t="shared" si="185"/>
        <v>1798041005162.814</v>
      </c>
      <c r="AW234" s="357">
        <f t="shared" si="186"/>
        <v>1894509416526.0735</v>
      </c>
      <c r="AX234" s="357">
        <f t="shared" si="187"/>
        <v>2121850546509.2021</v>
      </c>
      <c r="AY234" s="357">
        <f t="shared" si="188"/>
        <v>2376472612090.3071</v>
      </c>
      <c r="AZ234" s="357">
        <f t="shared" si="189"/>
        <v>2661649325541.144</v>
      </c>
      <c r="BA234" s="357">
        <f t="shared" si="190"/>
        <v>2981047244606.0811</v>
      </c>
      <c r="BB234" s="357">
        <f t="shared" si="191"/>
        <v>3338772913958.811</v>
      </c>
      <c r="BC234" s="357">
        <f t="shared" si="192"/>
        <v>3739425663633.8691</v>
      </c>
      <c r="BD234" s="357">
        <f t="shared" si="193"/>
        <v>4188156743269.9341</v>
      </c>
      <c r="BE234" s="357">
        <f t="shared" si="194"/>
        <v>4690735552462.3271</v>
      </c>
      <c r="BF234" s="357">
        <f t="shared" si="195"/>
        <v>5253623818757.8076</v>
      </c>
      <c r="BG234" s="356">
        <f>(AK234*SUMPRODUCT(DA$10:DA$13,DA$28:DA$31)+AV234*SUMPRODUCT(DA$14:DA$23,DA$32:DA$41))*'Projeções - Receitas'!T$23+(AK234*DA$11*'Projeções - Receitas'!T$25)</f>
        <v>66962147902.919113</v>
      </c>
      <c r="BH234" s="356">
        <f>(AL234*SUMPRODUCT(DB$10:DB$13,DB$28:DB$31)+AW234*SUMPRODUCT(DB$14:DB$23,DB$32:DB$41))*'Projeções - Receitas'!U$23+(AL234*DB$11*'Projeções - Receitas'!U$25)</f>
        <v>53966368873.806923</v>
      </c>
      <c r="BI234" s="356">
        <f>(AM234*SUMPRODUCT(DC$10:DC$13,DC$28:DC$31)+AX234*SUMPRODUCT(DC$14:DC$23,DC$32:DC$41))*'Projeções - Receitas'!V$23+(AM234*DC$11*'Projeções - Receitas'!V$25)</f>
        <v>59712782245.147354</v>
      </c>
      <c r="BJ234" s="356">
        <f>(AN234*SUMPRODUCT(DD$10:DD$13,DD$28:DD$31)+AY234*SUMPRODUCT(DD$14:DD$23,DD$32:DD$41))*'Projeções - Receitas'!W$23+(AN234*DD$11*'Projeções - Receitas'!W$25)</f>
        <v>66011749213.068901</v>
      </c>
      <c r="BK234" s="356">
        <f>(AO234*SUMPRODUCT(DE$10:DE$13,DE$28:DE$31)+AZ234*SUMPRODUCT(DE$14:DE$23,DE$32:DE$41))*'Projeções - Receitas'!X$23+(AO234*DE$11*'Projeções - Receitas'!X$25)</f>
        <v>72941713293.165924</v>
      </c>
      <c r="BL234" s="356">
        <f>(AP234*SUMPRODUCT(DF$10:DF$13,DF$28:DF$31)+BA234*SUMPRODUCT(DF$14:DF$23,DF$32:DF$41))*'Projeções - Receitas'!Y$23+(AP234*DF$11*'Projeções - Receitas'!Y$25)</f>
        <v>80584299563.818085</v>
      </c>
      <c r="BM234" s="356">
        <f>(AQ234*SUMPRODUCT(DG$10:DG$13,DG$28:DG$31)+BB234*SUMPRODUCT(DG$14:DG$23,DG$32:DG$41))*'Projeções - Receitas'!Z$23+(AQ234*DG$11*'Projeções - Receitas'!Z$25)</f>
        <v>89017582095.749496</v>
      </c>
      <c r="BN234" s="356">
        <f>(AR234*SUMPRODUCT(DH$10:DH$13,DH$28:DH$31)+BC234*SUMPRODUCT(DH$14:DH$23,DH$32:DH$41))*'Projeções - Receitas'!AA$23+(AR234*DH$11*'Projeções - Receitas'!AA$25)</f>
        <v>98319542905.007584</v>
      </c>
      <c r="BO234" s="356">
        <f>(AS234*SUMPRODUCT(DI$10:DI$13,DI$28:DI$31)+BD234*SUMPRODUCT(DI$14:DI$23,DI$32:DI$41))*'Projeções - Receitas'!AB$23+(AS234*DI$11*'Projeções - Receitas'!AB$25)</f>
        <v>108576408808.34996</v>
      </c>
      <c r="BP234" s="356">
        <f>(AT234*SUMPRODUCT(DJ$10:DJ$13,DJ$28:DJ$31)+BE234*SUMPRODUCT(DJ$14:DJ$23,DJ$32:DJ$41))*'Projeções - Receitas'!AC$23+(AT234*DJ$11*'Projeções - Receitas'!AC$25)</f>
        <v>119885524049.177</v>
      </c>
      <c r="BQ234" s="356">
        <f>(AU234*SUMPRODUCT(DK$10:DK$13,DK$28:DK$31)+BF234*SUMPRODUCT(DK$14:DK$23,DK$32:DK$41))*'Projeções - Receitas'!AD$23+(AU234*DK$11*'Projeções - Receitas'!AD$25)</f>
        <v>155006029656.01547</v>
      </c>
      <c r="BR234" s="357">
        <f>((BG234+'DRE + DCF'!T$12)*(1+'DRE + DCF'!T$15)+'DRE + DCF'!T$18)*(1+'DRE + DCF'!T$25)*'DRE + DCF'!T$33</f>
        <v>37405578237.309479</v>
      </c>
      <c r="BS234" s="357">
        <f>((BH234+'DRE + DCF'!U$12)*(1+'DRE + DCF'!U$15)+'DRE + DCF'!U$18)*(1+'DRE + DCF'!U$25)*'DRE + DCF'!U$33</f>
        <v>28580937780.826801</v>
      </c>
      <c r="BT234" s="357">
        <f>((BI234+'DRE + DCF'!V$12)*(1+'DRE + DCF'!V$15)+'DRE + DCF'!V$18)*(1+'DRE + DCF'!V$25)*'DRE + DCF'!V$33</f>
        <v>31712121238.712471</v>
      </c>
      <c r="BU234" s="357">
        <f>((BJ234+'DRE + DCF'!W$12)*(1+'DRE + DCF'!W$15)+'DRE + DCF'!W$18)*(1+'DRE + DCF'!W$25)*'DRE + DCF'!W$33</f>
        <v>35111556534.450905</v>
      </c>
      <c r="BV234" s="357">
        <f>((BK234+'DRE + DCF'!X$12)*(1+'DRE + DCF'!X$15)+'DRE + DCF'!X$18)*(1+'DRE + DCF'!X$25)*'DRE + DCF'!X$33</f>
        <v>38829269761.699738</v>
      </c>
      <c r="BW234" s="357">
        <f>((BL234+'DRE + DCF'!Y$12)*(1+'DRE + DCF'!Y$15)+'DRE + DCF'!Y$18)*(1+'DRE + DCF'!Y$25)*'DRE + DCF'!Y$33</f>
        <v>42917048901.074966</v>
      </c>
      <c r="BX234" s="357">
        <f>((BM234+'DRE + DCF'!Z$12)*(1+'DRE + DCF'!Z$15)+'DRE + DCF'!Z$18)*(1+'DRE + DCF'!Z$25)*'DRE + DCF'!Z$33</f>
        <v>47424519367.319824</v>
      </c>
      <c r="BY234" s="357">
        <f>((BN234+'DRE + DCF'!AA$12)*(1+'DRE + DCF'!AA$15)+'DRE + DCF'!AA$18)*(1+'DRE + DCF'!AA$25)*'DRE + DCF'!AA$33</f>
        <v>52397552200.923363</v>
      </c>
      <c r="BZ234" s="357">
        <f>((BO234+'DRE + DCF'!AB$12)*(1+'DRE + DCF'!AB$15)+'DRE + DCF'!AB$18)*(1+'DRE + DCF'!AB$25)*'DRE + DCF'!AB$33</f>
        <v>57886134598.363136</v>
      </c>
      <c r="CA234" s="357">
        <f>((BP234+'DRE + DCF'!AC$12)*(1+'DRE + DCF'!AC$15)+'DRE + DCF'!AC$18)*(1+'DRE + DCF'!AC$25)*'DRE + DCF'!AC$33</f>
        <v>63947235953.372307</v>
      </c>
      <c r="CB234" s="357">
        <f>((BQ234+'DRE + DCF'!AD$12)*(1+'DRE + DCF'!AD$15)+'DRE + DCF'!AD$18)*(1+'DRE + DCF'!AD$25)*'DRE + DCF'!AD$33</f>
        <v>82492745437.340805</v>
      </c>
      <c r="CC234" s="357">
        <f>BR234*(1-DA$47)+('DRE + DCF'!N$53*10^6)</f>
        <v>201444703466.08875</v>
      </c>
      <c r="CD234" s="357">
        <f>BS234*(1-DB$47)+('DRE + DCF'!T$53*10^6)</f>
        <v>202478503226.80905</v>
      </c>
      <c r="CE234" s="357">
        <f>BT234*(1-DC$47)+('DRE + DCF'!U$53*10^6)</f>
        <v>221655609189.14673</v>
      </c>
      <c r="CF234" s="357">
        <f>BU234*(1-DD$47)+('DRE + DCF'!V$53*10^6)</f>
        <v>242888142534.40982</v>
      </c>
      <c r="CG234" s="357">
        <f>BV234*(1-DE$47)+('DRE + DCF'!W$53*10^6)</f>
        <v>266368564426.96176</v>
      </c>
      <c r="CH234" s="357">
        <f>BW234*(1-DF$47)+('DRE + DCF'!X$53*10^6)</f>
        <v>292320620643.97119</v>
      </c>
      <c r="CI234" s="357">
        <f>BX234*(1-DG$47)+('DRE + DCF'!Y$53*10^6)</f>
        <v>320998051839.95807</v>
      </c>
      <c r="CJ234" s="357">
        <f>BY234*(1-DH$47)+('DRE + DCF'!Z$53*10^6)</f>
        <v>352682330089.85004</v>
      </c>
      <c r="CK234" s="357">
        <f>BZ234*(1-DI$47)+('DRE + DCF'!AA$53*10^6)</f>
        <v>387685127344.23267</v>
      </c>
      <c r="CL234" s="357">
        <f>CA234*(1-DJ$47)+('DRE + DCF'!AB$53*10^6)</f>
        <v>426352526473.43713</v>
      </c>
      <c r="CM234" s="357">
        <f>CB234*(1-DK$47)+('DRE + DCF'!AC$53*10^6)</f>
        <v>476178002633.07745</v>
      </c>
      <c r="CN234" s="357">
        <f t="shared" si="196"/>
        <v>1192521729837.4094</v>
      </c>
      <c r="CO234" s="357">
        <f t="shared" si="197"/>
        <v>1266487749257.3774</v>
      </c>
      <c r="CP234" s="357">
        <f t="shared" si="198"/>
        <v>1208823702237.3738</v>
      </c>
      <c r="CQ234" s="357">
        <f t="shared" si="199"/>
        <v>1353882546505.8589</v>
      </c>
      <c r="CR234" s="357">
        <f t="shared" si="200"/>
        <v>1516348452086.562</v>
      </c>
      <c r="CS234" s="357">
        <f t="shared" si="201"/>
        <v>1698310266336.9495</v>
      </c>
      <c r="CT234" s="357">
        <f t="shared" si="202"/>
        <v>1902107498297.3835</v>
      </c>
      <c r="CU234" s="357">
        <f t="shared" si="203"/>
        <v>2130360398093.0698</v>
      </c>
      <c r="CV234" s="357">
        <f t="shared" si="204"/>
        <v>2386003645864.2388</v>
      </c>
      <c r="CW234" s="357">
        <f t="shared" si="205"/>
        <v>2672324083367.9478</v>
      </c>
      <c r="CX234" s="358">
        <f t="shared" si="206"/>
        <v>2993002973372.1021</v>
      </c>
    </row>
    <row r="235" spans="4:102" ht="30" customHeight="1" x14ac:dyDescent="0.25">
      <c r="D235" s="355">
        <f t="shared" si="164"/>
        <v>1.166927125978276E-2</v>
      </c>
      <c r="E235" s="64">
        <f t="shared" si="165"/>
        <v>2.6216242219133101E-3</v>
      </c>
      <c r="F235" s="64">
        <f t="shared" si="166"/>
        <v>2.6102839651338861E-2</v>
      </c>
      <c r="G235" s="64">
        <f t="shared" si="167"/>
        <v>2.2140988989592325E-2</v>
      </c>
      <c r="H235" s="64">
        <f t="shared" si="168"/>
        <v>1.840584323625144E-2</v>
      </c>
      <c r="I235" s="64">
        <f t="shared" si="169"/>
        <v>1.4867229645538299E-2</v>
      </c>
      <c r="J235" s="64">
        <f t="shared" si="170"/>
        <v>1.1503391055869616E-2</v>
      </c>
      <c r="K235" s="64">
        <f t="shared" si="171"/>
        <v>8.2961136796748935E-3</v>
      </c>
      <c r="L235" s="64">
        <f t="shared" si="172"/>
        <v>5.2298729952028056E-3</v>
      </c>
      <c r="M235" s="64">
        <f t="shared" si="173"/>
        <v>2.2917618807740125E-3</v>
      </c>
      <c r="N235" s="64">
        <f t="shared" si="174"/>
        <v>1.846252277323629E-3</v>
      </c>
      <c r="O235" s="64">
        <f t="shared" si="163"/>
        <v>0.11200000000000009</v>
      </c>
      <c r="P235" s="64">
        <f t="shared" si="163"/>
        <v>0.11200000000000009</v>
      </c>
      <c r="Q235" s="64">
        <f t="shared" si="208"/>
        <v>0.11200000000000009</v>
      </c>
      <c r="R235" s="64">
        <f t="shared" si="209"/>
        <v>0.11200000000000009</v>
      </c>
      <c r="S235" s="64">
        <f t="shared" si="210"/>
        <v>0.11200000000000009</v>
      </c>
      <c r="T235" s="64">
        <f t="shared" si="211"/>
        <v>0.11200000000000009</v>
      </c>
      <c r="U235" s="64">
        <f t="shared" si="212"/>
        <v>0.11200000000000009</v>
      </c>
      <c r="V235" s="64">
        <f t="shared" si="213"/>
        <v>0.11200000000000009</v>
      </c>
      <c r="W235" s="64">
        <f t="shared" si="214"/>
        <v>0.11200000000000009</v>
      </c>
      <c r="X235" s="64">
        <f t="shared" si="215"/>
        <v>0.11200000000000009</v>
      </c>
      <c r="Y235" s="64">
        <f t="shared" si="216"/>
        <v>0.11200000000000009</v>
      </c>
      <c r="Z235" s="64">
        <f t="shared" si="175"/>
        <v>0.16885674950159002</v>
      </c>
      <c r="AA235" s="64">
        <f t="shared" si="207"/>
        <v>0.15980910246372057</v>
      </c>
      <c r="AB235" s="64">
        <f t="shared" si="176"/>
        <v>0.18329031789314612</v>
      </c>
      <c r="AC235" s="64">
        <f t="shared" si="177"/>
        <v>0.17932846723139959</v>
      </c>
      <c r="AD235" s="64">
        <f t="shared" si="178"/>
        <v>0.1755933214780587</v>
      </c>
      <c r="AE235" s="64">
        <f t="shared" si="179"/>
        <v>0.17205470788734556</v>
      </c>
      <c r="AF235" s="64">
        <f t="shared" si="180"/>
        <v>0.16869086929767688</v>
      </c>
      <c r="AG235" s="64">
        <f t="shared" si="181"/>
        <v>0.16548359192148215</v>
      </c>
      <c r="AH235" s="64">
        <f t="shared" si="182"/>
        <v>0.16241735123701007</v>
      </c>
      <c r="AI235" s="64">
        <f t="shared" si="183"/>
        <v>0.15947924012258127</v>
      </c>
      <c r="AJ235" s="64">
        <f t="shared" si="184"/>
        <v>0.15903373051913089</v>
      </c>
      <c r="AK235" s="356">
        <f>(1+O235)*'Projeções - Receitas'!N$34</f>
        <v>2049618742061.957</v>
      </c>
      <c r="AL235" s="356">
        <f>(1+P235)*'Projeções - Receitas'!T$34</f>
        <v>2159584790321.8938</v>
      </c>
      <c r="AM235" s="356">
        <f>(1+Q235)*'Projeções - Receitas'!U$34</f>
        <v>2418734965160.521</v>
      </c>
      <c r="AN235" s="356">
        <f>(1+R235)*'Projeções - Receitas'!V$34</f>
        <v>2708983160979.7837</v>
      </c>
      <c r="AO235" s="356">
        <f>(1+S235)*'Projeções - Receitas'!W$34</f>
        <v>3034061140297.3584</v>
      </c>
      <c r="AP235" s="356">
        <f>(1+T235)*'Projeções - Receitas'!X$34</f>
        <v>3398148477133.0415</v>
      </c>
      <c r="AQ235" s="356">
        <f>(1+U235)*'Projeções - Receitas'!Y$34</f>
        <v>3805926294389.0068</v>
      </c>
      <c r="AR235" s="356">
        <f>(1+V235)*'Projeções - Receitas'!Z$34</f>
        <v>4262637449715.688</v>
      </c>
      <c r="AS235" s="356">
        <f>(1+W235)*'Projeções - Receitas'!AA$34</f>
        <v>4774153943681.5713</v>
      </c>
      <c r="AT235" s="356">
        <f>(1+X235)*'Projeções - Receitas'!AB$34</f>
        <v>5347052416923.3604</v>
      </c>
      <c r="AU235" s="356">
        <f>(1+Y235)*'Projeções - Receitas'!AC$34</f>
        <v>5988698706954.165</v>
      </c>
      <c r="AV235" s="357">
        <f t="shared" si="185"/>
        <v>1798849840522.7612</v>
      </c>
      <c r="AW235" s="357">
        <f t="shared" si="186"/>
        <v>1895361647482.6753</v>
      </c>
      <c r="AX235" s="357">
        <f t="shared" si="187"/>
        <v>2122805045180.5962</v>
      </c>
      <c r="AY235" s="357">
        <f t="shared" si="188"/>
        <v>2377541650602.2681</v>
      </c>
      <c r="AZ235" s="357">
        <f t="shared" si="189"/>
        <v>2662846648674.5405</v>
      </c>
      <c r="BA235" s="357">
        <f t="shared" si="190"/>
        <v>2982388246515.4858</v>
      </c>
      <c r="BB235" s="357">
        <f t="shared" si="191"/>
        <v>3340274836097.3442</v>
      </c>
      <c r="BC235" s="357">
        <f t="shared" si="192"/>
        <v>3741107816429.0259</v>
      </c>
      <c r="BD235" s="357">
        <f t="shared" si="193"/>
        <v>4190040754400.5098</v>
      </c>
      <c r="BE235" s="357">
        <f t="shared" si="194"/>
        <v>4692845644928.5713</v>
      </c>
      <c r="BF235" s="357">
        <f t="shared" si="195"/>
        <v>5255987122320.001</v>
      </c>
      <c r="BG235" s="356">
        <f>(AK235*SUMPRODUCT(DA$10:DA$13,DA$28:DA$31)+AV235*SUMPRODUCT(DA$14:DA$23,DA$32:DA$41))*'Projeções - Receitas'!T$23+(AK235*DA$11*'Projeções - Receitas'!T$25)</f>
        <v>66992270326.627129</v>
      </c>
      <c r="BH235" s="356">
        <f>(AL235*SUMPRODUCT(DB$10:DB$13,DB$28:DB$31)+AW235*SUMPRODUCT(DB$14:DB$23,DB$32:DB$41))*'Projeções - Receitas'!U$23+(AL235*DB$11*'Projeções - Receitas'!U$25)</f>
        <v>53990645243.070908</v>
      </c>
      <c r="BI235" s="356">
        <f>(AM235*SUMPRODUCT(DC$10:DC$13,DC$28:DC$31)+AX235*SUMPRODUCT(DC$14:DC$23,DC$32:DC$41))*'Projeções - Receitas'!V$23+(AM235*DC$11*'Projeções - Receitas'!V$25)</f>
        <v>59739643595.684937</v>
      </c>
      <c r="BJ235" s="356">
        <f>(AN235*SUMPRODUCT(DD$10:DD$13,DD$28:DD$31)+AY235*SUMPRODUCT(DD$14:DD$23,DD$32:DD$41))*'Projeções - Receitas'!W$23+(AN235*DD$11*'Projeções - Receitas'!W$25)</f>
        <v>66041444107.001877</v>
      </c>
      <c r="BK235" s="356">
        <f>(AO235*SUMPRODUCT(DE$10:DE$13,DE$28:DE$31)+AZ235*SUMPRODUCT(DE$14:DE$23,DE$32:DE$41))*'Projeções - Receitas'!X$23+(AO235*DE$11*'Projeções - Receitas'!X$25)</f>
        <v>72974525579.847534</v>
      </c>
      <c r="BL235" s="356">
        <f>(AP235*SUMPRODUCT(DF$10:DF$13,DF$28:DF$31)+BA235*SUMPRODUCT(DF$14:DF$23,DF$32:DF$41))*'Projeções - Receitas'!Y$23+(AP235*DF$11*'Projeções - Receitas'!Y$25)</f>
        <v>80620549811.035263</v>
      </c>
      <c r="BM235" s="356">
        <f>(AQ235*SUMPRODUCT(DG$10:DG$13,DG$28:DG$31)+BB235*SUMPRODUCT(DG$14:DG$23,DG$32:DG$41))*'Projeções - Receitas'!Z$23+(AQ235*DG$11*'Projeções - Receitas'!Z$25)</f>
        <v>89057625992.328766</v>
      </c>
      <c r="BN235" s="356">
        <f>(AR235*SUMPRODUCT(DH$10:DH$13,DH$28:DH$31)+BC235*SUMPRODUCT(DH$14:DH$23,DH$32:DH$41))*'Projeções - Receitas'!AA$23+(AR235*DH$11*'Projeções - Receitas'!AA$25)</f>
        <v>98363771219.40477</v>
      </c>
      <c r="BO235" s="356">
        <f>(AS235*SUMPRODUCT(DI$10:DI$13,DI$28:DI$31)+BD235*SUMPRODUCT(DI$14:DI$23,DI$32:DI$41))*'Projeções - Receitas'!AB$23+(AS235*DI$11*'Projeções - Receitas'!AB$25)</f>
        <v>108625251097.51248</v>
      </c>
      <c r="BP235" s="356">
        <f>(AT235*SUMPRODUCT(DJ$10:DJ$13,DJ$28:DJ$31)+BE235*SUMPRODUCT(DJ$14:DJ$23,DJ$32:DJ$41))*'Projeções - Receitas'!AC$23+(AT235*DJ$11*'Projeções - Receitas'!AC$25)</f>
        <v>119939453659.6355</v>
      </c>
      <c r="BQ235" s="356">
        <f>(AU235*SUMPRODUCT(DK$10:DK$13,DK$28:DK$31)+BF235*SUMPRODUCT(DK$14:DK$23,DK$32:DK$41))*'Projeções - Receitas'!AD$23+(AU235*DK$11*'Projeções - Receitas'!AD$25)</f>
        <v>155075757964.4527</v>
      </c>
      <c r="BR235" s="357">
        <f>((BG235+'DRE + DCF'!T$12)*(1+'DRE + DCF'!T$15)+'DRE + DCF'!T$18)*(1+'DRE + DCF'!T$25)*'DRE + DCF'!T$33</f>
        <v>37424024873.213028</v>
      </c>
      <c r="BS235" s="357">
        <f>((BH235+'DRE + DCF'!U$12)*(1+'DRE + DCF'!U$15)+'DRE + DCF'!U$18)*(1+'DRE + DCF'!U$25)*'DRE + DCF'!U$33</f>
        <v>28595627312.112122</v>
      </c>
      <c r="BT235" s="357">
        <f>((BI235+'DRE + DCF'!V$12)*(1+'DRE + DCF'!V$15)+'DRE + DCF'!V$18)*(1+'DRE + DCF'!V$25)*'DRE + DCF'!V$33</f>
        <v>31728356476.417591</v>
      </c>
      <c r="BU235" s="357">
        <f>((BJ235+'DRE + DCF'!W$12)*(1+'DRE + DCF'!W$15)+'DRE + DCF'!W$18)*(1+'DRE + DCF'!W$25)*'DRE + DCF'!W$33</f>
        <v>35129483988.914825</v>
      </c>
      <c r="BV235" s="357">
        <f>((BK235+'DRE + DCF'!X$12)*(1+'DRE + DCF'!X$15)+'DRE + DCF'!X$18)*(1+'DRE + DCF'!X$25)*'DRE + DCF'!X$33</f>
        <v>38849056710.362938</v>
      </c>
      <c r="BW235" s="357">
        <f>((BL235+'DRE + DCF'!Y$12)*(1+'DRE + DCF'!Y$15)+'DRE + DCF'!Y$18)*(1+'DRE + DCF'!Y$25)*'DRE + DCF'!Y$33</f>
        <v>42938884153.584274</v>
      </c>
      <c r="BX235" s="357">
        <f>((BM235+'DRE + DCF'!Z$12)*(1+'DRE + DCF'!Z$15)+'DRE + DCF'!Z$18)*(1+'DRE + DCF'!Z$25)*'DRE + DCF'!Z$33</f>
        <v>47448612203.529419</v>
      </c>
      <c r="BY235" s="357">
        <f>((BN235+'DRE + DCF'!AA$12)*(1+'DRE + DCF'!AA$15)+'DRE + DCF'!AA$18)*(1+'DRE + DCF'!AA$25)*'DRE + DCF'!AA$33</f>
        <v>52424132249.488518</v>
      </c>
      <c r="BZ235" s="357">
        <f>((BO235+'DRE + DCF'!AB$12)*(1+'DRE + DCF'!AB$15)+'DRE + DCF'!AB$18)*(1+'DRE + DCF'!AB$25)*'DRE + DCF'!AB$33</f>
        <v>57915453966.714188</v>
      </c>
      <c r="CA235" s="357">
        <f>((BP235+'DRE + DCF'!AC$12)*(1+'DRE + DCF'!AC$15)+'DRE + DCF'!AC$18)*(1+'DRE + DCF'!AC$25)*'DRE + DCF'!AC$33</f>
        <v>63979572119.768021</v>
      </c>
      <c r="CB235" s="357">
        <f>((BQ235+'DRE + DCF'!AD$12)*(1+'DRE + DCF'!AD$15)+'DRE + DCF'!AD$18)*(1+'DRE + DCF'!AD$25)*'DRE + DCF'!AD$33</f>
        <v>82533654650.558548</v>
      </c>
      <c r="CC235" s="357">
        <f>BR235*(1-DA$47)+('DRE + DCF'!N$53*10^6)</f>
        <v>201455925710.76779</v>
      </c>
      <c r="CD235" s="357">
        <f>BS235*(1-DB$47)+('DRE + DCF'!T$53*10^6)</f>
        <v>202487316945.58023</v>
      </c>
      <c r="CE235" s="357">
        <f>BT235*(1-DC$47)+('DRE + DCF'!U$53*10^6)</f>
        <v>221665350331.76981</v>
      </c>
      <c r="CF235" s="357">
        <f>BU235*(1-DD$47)+('DRE + DCF'!V$53*10^6)</f>
        <v>242898899007.0882</v>
      </c>
      <c r="CG235" s="357">
        <f>BV235*(1-DE$47)+('DRE + DCF'!W$53*10^6)</f>
        <v>266380436596.1597</v>
      </c>
      <c r="CH235" s="357">
        <f>BW235*(1-DF$47)+('DRE + DCF'!X$53*10^6)</f>
        <v>292333721795.47681</v>
      </c>
      <c r="CI235" s="357">
        <f>BX235*(1-DG$47)+('DRE + DCF'!Y$53*10^6)</f>
        <v>321012507541.68384</v>
      </c>
      <c r="CJ235" s="357">
        <f>BY235*(1-DH$47)+('DRE + DCF'!Z$53*10^6)</f>
        <v>352698278118.98914</v>
      </c>
      <c r="CK235" s="357">
        <f>BZ235*(1-DI$47)+('DRE + DCF'!AA$53*10^6)</f>
        <v>387702718965.24329</v>
      </c>
      <c r="CL235" s="357">
        <f>CA235*(1-DJ$47)+('DRE + DCF'!AB$53*10^6)</f>
        <v>426371928173.27454</v>
      </c>
      <c r="CM235" s="357">
        <f>CB235*(1-DK$47)+('DRE + DCF'!AC$53*10^6)</f>
        <v>476202548161.00812</v>
      </c>
      <c r="CN235" s="357">
        <f t="shared" si="196"/>
        <v>1193058176859.3787</v>
      </c>
      <c r="CO235" s="357">
        <f t="shared" si="197"/>
        <v>1267057469342.5134</v>
      </c>
      <c r="CP235" s="357">
        <f t="shared" si="198"/>
        <v>1209367482580.2605</v>
      </c>
      <c r="CQ235" s="357">
        <f t="shared" si="199"/>
        <v>1354491580489.8918</v>
      </c>
      <c r="CR235" s="357">
        <f t="shared" si="200"/>
        <v>1517030570148.6792</v>
      </c>
      <c r="CS235" s="357">
        <f t="shared" si="201"/>
        <v>1699074238566.5208</v>
      </c>
      <c r="CT235" s="357">
        <f t="shared" si="202"/>
        <v>1902963147194.5034</v>
      </c>
      <c r="CU235" s="357">
        <f t="shared" si="203"/>
        <v>2131318724857.844</v>
      </c>
      <c r="CV235" s="357">
        <f t="shared" si="204"/>
        <v>2387076971840.7856</v>
      </c>
      <c r="CW235" s="357">
        <f t="shared" si="205"/>
        <v>2673526208461.6802</v>
      </c>
      <c r="CX235" s="358">
        <f t="shared" si="206"/>
        <v>2994349353477.0825</v>
      </c>
    </row>
    <row r="236" spans="4:102" ht="30" customHeight="1" x14ac:dyDescent="0.25">
      <c r="D236" s="355">
        <f t="shared" si="164"/>
        <v>1.1602782642841453E-2</v>
      </c>
      <c r="E236" s="64">
        <f t="shared" si="165"/>
        <v>2.5567528327732347E-3</v>
      </c>
      <c r="F236" s="64">
        <f t="shared" si="166"/>
        <v>2.6028513101909595E-2</v>
      </c>
      <c r="G236" s="64">
        <f t="shared" si="167"/>
        <v>2.2068329692475575E-2</v>
      </c>
      <c r="H236" s="64">
        <f t="shared" si="168"/>
        <v>1.8334747298392046E-2</v>
      </c>
      <c r="I236" s="64">
        <f t="shared" si="169"/>
        <v>1.4797608980150423E-2</v>
      </c>
      <c r="J236" s="64">
        <f t="shared" si="170"/>
        <v>1.1435167937782098E-2</v>
      </c>
      <c r="K236" s="64">
        <f t="shared" si="171"/>
        <v>8.2292183735411806E-3</v>
      </c>
      <c r="L236" s="64">
        <f t="shared" si="172"/>
        <v>5.1642426446938117E-3</v>
      </c>
      <c r="M236" s="64">
        <f t="shared" si="173"/>
        <v>2.2273395263682771E-3</v>
      </c>
      <c r="N236" s="64">
        <f t="shared" si="174"/>
        <v>1.782970041836196E-3</v>
      </c>
      <c r="O236" s="64">
        <f t="shared" si="163"/>
        <v>0.11250000000000009</v>
      </c>
      <c r="P236" s="64">
        <f t="shared" si="163"/>
        <v>0.11250000000000009</v>
      </c>
      <c r="Q236" s="64">
        <f t="shared" si="208"/>
        <v>0.11250000000000009</v>
      </c>
      <c r="R236" s="64">
        <f t="shared" si="209"/>
        <v>0.11250000000000009</v>
      </c>
      <c r="S236" s="64">
        <f t="shared" si="210"/>
        <v>0.11250000000000009</v>
      </c>
      <c r="T236" s="64">
        <f t="shared" si="211"/>
        <v>0.11250000000000009</v>
      </c>
      <c r="U236" s="64">
        <f t="shared" si="212"/>
        <v>0.11250000000000009</v>
      </c>
      <c r="V236" s="64">
        <f t="shared" si="213"/>
        <v>0.11250000000000009</v>
      </c>
      <c r="W236" s="64">
        <f t="shared" si="214"/>
        <v>0.11250000000000009</v>
      </c>
      <c r="X236" s="64">
        <f t="shared" si="215"/>
        <v>0.11250000000000009</v>
      </c>
      <c r="Y236" s="64">
        <f t="shared" si="216"/>
        <v>0.11250000000000009</v>
      </c>
      <c r="Z236" s="64">
        <f t="shared" si="175"/>
        <v>0.16879026088464871</v>
      </c>
      <c r="AA236" s="64">
        <f t="shared" si="207"/>
        <v>0.15974423107458049</v>
      </c>
      <c r="AB236" s="64">
        <f t="shared" si="176"/>
        <v>0.18321599134371686</v>
      </c>
      <c r="AC236" s="64">
        <f t="shared" si="177"/>
        <v>0.17925580793428283</v>
      </c>
      <c r="AD236" s="64">
        <f t="shared" si="178"/>
        <v>0.17552222554019931</v>
      </c>
      <c r="AE236" s="64">
        <f t="shared" si="179"/>
        <v>0.17198508722195768</v>
      </c>
      <c r="AF236" s="64">
        <f t="shared" si="180"/>
        <v>0.16862264617958936</v>
      </c>
      <c r="AG236" s="64">
        <f t="shared" si="181"/>
        <v>0.16541669661534844</v>
      </c>
      <c r="AH236" s="64">
        <f t="shared" si="182"/>
        <v>0.16235172088650107</v>
      </c>
      <c r="AI236" s="64">
        <f t="shared" si="183"/>
        <v>0.15941481776817554</v>
      </c>
      <c r="AJ236" s="64">
        <f t="shared" si="184"/>
        <v>0.15897044828364346</v>
      </c>
      <c r="AK236" s="356">
        <f>(1+O236)*'Projeções - Receitas'!N$34</f>
        <v>2050540333222.9561</v>
      </c>
      <c r="AL236" s="356">
        <f>(1+P236)*'Projeções - Receitas'!T$34</f>
        <v>2160555826648.4771</v>
      </c>
      <c r="AM236" s="356">
        <f>(1+Q236)*'Projeções - Receitas'!U$34</f>
        <v>2419822525846.2944</v>
      </c>
      <c r="AN236" s="356">
        <f>(1+R236)*'Projeções - Receitas'!V$34</f>
        <v>2710201228947.8501</v>
      </c>
      <c r="AO236" s="356">
        <f>(1+S236)*'Projeções - Receitas'!W$34</f>
        <v>3035425376421.5928</v>
      </c>
      <c r="AP236" s="356">
        <f>(1+T236)*'Projeções - Receitas'!X$34</f>
        <v>3399676421592.1836</v>
      </c>
      <c r="AQ236" s="356">
        <f>(1+U236)*'Projeções - Receitas'!Y$34</f>
        <v>3807637592183.2461</v>
      </c>
      <c r="AR236" s="356">
        <f>(1+V236)*'Projeções - Receitas'!Z$34</f>
        <v>4264554103245.2363</v>
      </c>
      <c r="AS236" s="356">
        <f>(1+W236)*'Projeções - Receitas'!AA$34</f>
        <v>4776300595634.665</v>
      </c>
      <c r="AT236" s="356">
        <f>(1+X236)*'Projeções - Receitas'!AB$34</f>
        <v>5349456667110.8262</v>
      </c>
      <c r="AU236" s="356">
        <f>(1+Y236)*'Projeções - Receitas'!AC$34</f>
        <v>5991391467164.126</v>
      </c>
      <c r="AV236" s="357">
        <f t="shared" si="185"/>
        <v>1799658675882.7085</v>
      </c>
      <c r="AW236" s="357">
        <f t="shared" si="186"/>
        <v>1896213878439.2769</v>
      </c>
      <c r="AX236" s="357">
        <f t="shared" si="187"/>
        <v>2123759543851.9902</v>
      </c>
      <c r="AY236" s="357">
        <f t="shared" si="188"/>
        <v>2378610689114.2295</v>
      </c>
      <c r="AZ236" s="357">
        <f t="shared" si="189"/>
        <v>2664043971807.9375</v>
      </c>
      <c r="BA236" s="357">
        <f t="shared" si="190"/>
        <v>2983729248424.8896</v>
      </c>
      <c r="BB236" s="357">
        <f t="shared" si="191"/>
        <v>3341776758235.877</v>
      </c>
      <c r="BC236" s="357">
        <f t="shared" si="192"/>
        <v>3742789969224.1826</v>
      </c>
      <c r="BD236" s="357">
        <f t="shared" si="193"/>
        <v>4191924765531.085</v>
      </c>
      <c r="BE236" s="357">
        <f t="shared" si="194"/>
        <v>4694955737394.8164</v>
      </c>
      <c r="BF236" s="357">
        <f t="shared" si="195"/>
        <v>5258350425882.1953</v>
      </c>
      <c r="BG236" s="356">
        <f>(AK236*SUMPRODUCT(DA$10:DA$13,DA$28:DA$31)+AV236*SUMPRODUCT(DA$14:DA$23,DA$32:DA$41))*'Projeções - Receitas'!T$23+(AK236*DA$11*'Projeções - Receitas'!T$25)</f>
        <v>67022392750.335106</v>
      </c>
      <c r="BH236" s="356">
        <f>(AL236*SUMPRODUCT(DB$10:DB$13,DB$28:DB$31)+AW236*SUMPRODUCT(DB$14:DB$23,DB$32:DB$41))*'Projeções - Receitas'!U$23+(AL236*DB$11*'Projeções - Receitas'!U$25)</f>
        <v>54014921612.334862</v>
      </c>
      <c r="BI236" s="356">
        <f>(AM236*SUMPRODUCT(DC$10:DC$13,DC$28:DC$31)+AX236*SUMPRODUCT(DC$14:DC$23,DC$32:DC$41))*'Projeções - Receitas'!V$23+(AM236*DC$11*'Projeções - Receitas'!V$25)</f>
        <v>59766504946.222557</v>
      </c>
      <c r="BJ236" s="356">
        <f>(AN236*SUMPRODUCT(DD$10:DD$13,DD$28:DD$31)+AY236*SUMPRODUCT(DD$14:DD$23,DD$32:DD$41))*'Projeções - Receitas'!W$23+(AN236*DD$11*'Projeções - Receitas'!W$25)</f>
        <v>66071139000.934906</v>
      </c>
      <c r="BK236" s="356">
        <f>(AO236*SUMPRODUCT(DE$10:DE$13,DE$28:DE$31)+AZ236*SUMPRODUCT(DE$14:DE$23,DE$32:DE$41))*'Projeções - Receitas'!X$23+(AO236*DE$11*'Projeções - Receitas'!X$25)</f>
        <v>73007337866.529114</v>
      </c>
      <c r="BL236" s="356">
        <f>(AP236*SUMPRODUCT(DF$10:DF$13,DF$28:DF$31)+BA236*SUMPRODUCT(DF$14:DF$23,DF$32:DF$41))*'Projeções - Receitas'!Y$23+(AP236*DF$11*'Projeções - Receitas'!Y$25)</f>
        <v>80656800058.252472</v>
      </c>
      <c r="BM236" s="356">
        <f>(AQ236*SUMPRODUCT(DG$10:DG$13,DG$28:DG$31)+BB236*SUMPRODUCT(DG$14:DG$23,DG$32:DG$41))*'Projeções - Receitas'!Z$23+(AQ236*DG$11*'Projeções - Receitas'!Z$25)</f>
        <v>89097669888.908051</v>
      </c>
      <c r="BN236" s="356">
        <f>(AR236*SUMPRODUCT(DH$10:DH$13,DH$28:DH$31)+BC236*SUMPRODUCT(DH$14:DH$23,DH$32:DH$41))*'Projeções - Receitas'!AA$23+(AR236*DH$11*'Projeções - Receitas'!AA$25)</f>
        <v>98407999533.802078</v>
      </c>
      <c r="BO236" s="356">
        <f>(AS236*SUMPRODUCT(DI$10:DI$13,DI$28:DI$31)+BD236*SUMPRODUCT(DI$14:DI$23,DI$32:DI$41))*'Projeções - Receitas'!AB$23+(AS236*DI$11*'Projeções - Receitas'!AB$25)</f>
        <v>108674093386.675</v>
      </c>
      <c r="BP236" s="356">
        <f>(AT236*SUMPRODUCT(DJ$10:DJ$13,DJ$28:DJ$31)+BE236*SUMPRODUCT(DJ$14:DJ$23,DJ$32:DJ$41))*'Projeções - Receitas'!AC$23+(AT236*DJ$11*'Projeções - Receitas'!AC$25)</f>
        <v>119993383270.09404</v>
      </c>
      <c r="BQ236" s="356">
        <f>(AU236*SUMPRODUCT(DK$10:DK$13,DK$28:DK$31)+BF236*SUMPRODUCT(DK$14:DK$23,DK$32:DK$41))*'Projeções - Receitas'!AD$23+(AU236*DK$11*'Projeções - Receitas'!AD$25)</f>
        <v>155145486272.88989</v>
      </c>
      <c r="BR236" s="357">
        <f>((BG236+'DRE + DCF'!T$12)*(1+'DRE + DCF'!T$15)+'DRE + DCF'!T$18)*(1+'DRE + DCF'!T$25)*'DRE + DCF'!T$33</f>
        <v>37442471509.116554</v>
      </c>
      <c r="BS236" s="357">
        <f>((BH236+'DRE + DCF'!U$12)*(1+'DRE + DCF'!U$15)+'DRE + DCF'!U$18)*(1+'DRE + DCF'!U$25)*'DRE + DCF'!U$33</f>
        <v>28610316843.397427</v>
      </c>
      <c r="BT236" s="357">
        <f>((BI236+'DRE + DCF'!V$12)*(1+'DRE + DCF'!V$15)+'DRE + DCF'!V$18)*(1+'DRE + DCF'!V$25)*'DRE + DCF'!V$33</f>
        <v>31744591714.122738</v>
      </c>
      <c r="BU236" s="357">
        <f>((BJ236+'DRE + DCF'!W$12)*(1+'DRE + DCF'!W$15)+'DRE + DCF'!W$18)*(1+'DRE + DCF'!W$25)*'DRE + DCF'!W$33</f>
        <v>35147411443.378769</v>
      </c>
      <c r="BV236" s="357">
        <f>((BK236+'DRE + DCF'!X$12)*(1+'DRE + DCF'!X$15)+'DRE + DCF'!X$18)*(1+'DRE + DCF'!X$25)*'DRE + DCF'!X$33</f>
        <v>38868843659.026115</v>
      </c>
      <c r="BW236" s="357">
        <f>((BL236+'DRE + DCF'!Y$12)*(1+'DRE + DCF'!Y$15)+'DRE + DCF'!Y$18)*(1+'DRE + DCF'!Y$25)*'DRE + DCF'!Y$33</f>
        <v>42960719406.093582</v>
      </c>
      <c r="BX236" s="357">
        <f>((BM236+'DRE + DCF'!Z$12)*(1+'DRE + DCF'!Z$15)+'DRE + DCF'!Z$18)*(1+'DRE + DCF'!Z$25)*'DRE + DCF'!Z$33</f>
        <v>47472705039.739021</v>
      </c>
      <c r="BY236" s="357">
        <f>((BN236+'DRE + DCF'!AA$12)*(1+'DRE + DCF'!AA$15)+'DRE + DCF'!AA$18)*(1+'DRE + DCF'!AA$25)*'DRE + DCF'!AA$33</f>
        <v>52450712298.053741</v>
      </c>
      <c r="BZ236" s="357">
        <f>((BO236+'DRE + DCF'!AB$12)*(1+'DRE + DCF'!AB$15)+'DRE + DCF'!AB$18)*(1+'DRE + DCF'!AB$25)*'DRE + DCF'!AB$33</f>
        <v>57944773335.065269</v>
      </c>
      <c r="CA236" s="357">
        <f>((BP236+'DRE + DCF'!AC$12)*(1+'DRE + DCF'!AC$15)+'DRE + DCF'!AC$18)*(1+'DRE + DCF'!AC$25)*'DRE + DCF'!AC$33</f>
        <v>64011908286.163719</v>
      </c>
      <c r="CB236" s="357">
        <f>((BQ236+'DRE + DCF'!AD$12)*(1+'DRE + DCF'!AD$15)+'DRE + DCF'!AD$18)*(1+'DRE + DCF'!AD$25)*'DRE + DCF'!AD$33</f>
        <v>82574563863.77626</v>
      </c>
      <c r="CC236" s="357">
        <f>BR236*(1-DA$47)+('DRE + DCF'!N$53*10^6)</f>
        <v>201467147955.44684</v>
      </c>
      <c r="CD236" s="357">
        <f>BS236*(1-DB$47)+('DRE + DCF'!T$53*10^6)</f>
        <v>202496130664.35141</v>
      </c>
      <c r="CE236" s="357">
        <f>BT236*(1-DC$47)+('DRE + DCF'!U$53*10^6)</f>
        <v>221675091474.39288</v>
      </c>
      <c r="CF236" s="357">
        <f>BU236*(1-DD$47)+('DRE + DCF'!V$53*10^6)</f>
        <v>242909655479.76654</v>
      </c>
      <c r="CG236" s="357">
        <f>BV236*(1-DE$47)+('DRE + DCF'!W$53*10^6)</f>
        <v>266392308765.3576</v>
      </c>
      <c r="CH236" s="357">
        <f>BW236*(1-DF$47)+('DRE + DCF'!X$53*10^6)</f>
        <v>292346822946.98236</v>
      </c>
      <c r="CI236" s="357">
        <f>BX236*(1-DG$47)+('DRE + DCF'!Y$53*10^6)</f>
        <v>321026963243.40955</v>
      </c>
      <c r="CJ236" s="357">
        <f>BY236*(1-DH$47)+('DRE + DCF'!Z$53*10^6)</f>
        <v>352714226148.1283</v>
      </c>
      <c r="CK236" s="357">
        <f>BZ236*(1-DI$47)+('DRE + DCF'!AA$53*10^6)</f>
        <v>387720310586.25397</v>
      </c>
      <c r="CL236" s="357">
        <f>CA236*(1-DJ$47)+('DRE + DCF'!AB$53*10^6)</f>
        <v>426391329873.112</v>
      </c>
      <c r="CM236" s="357">
        <f>CB236*(1-DK$47)+('DRE + DCF'!AC$53*10^6)</f>
        <v>476227093688.93872</v>
      </c>
      <c r="CN236" s="357">
        <f t="shared" si="196"/>
        <v>1193594623881.3477</v>
      </c>
      <c r="CO236" s="357">
        <f t="shared" si="197"/>
        <v>1267627189427.6492</v>
      </c>
      <c r="CP236" s="357">
        <f t="shared" si="198"/>
        <v>1209911262923.1472</v>
      </c>
      <c r="CQ236" s="357">
        <f t="shared" si="199"/>
        <v>1355100614473.925</v>
      </c>
      <c r="CR236" s="357">
        <f t="shared" si="200"/>
        <v>1517712688210.7964</v>
      </c>
      <c r="CS236" s="357">
        <f t="shared" si="201"/>
        <v>1699838210796.0918</v>
      </c>
      <c r="CT236" s="357">
        <f t="shared" si="202"/>
        <v>1903818796091.623</v>
      </c>
      <c r="CU236" s="357">
        <f t="shared" si="203"/>
        <v>2132277051622.6182</v>
      </c>
      <c r="CV236" s="357">
        <f t="shared" si="204"/>
        <v>2388150297817.3325</v>
      </c>
      <c r="CW236" s="357">
        <f t="shared" si="205"/>
        <v>2674728333555.4131</v>
      </c>
      <c r="CX236" s="358">
        <f t="shared" si="206"/>
        <v>2995695733582.063</v>
      </c>
    </row>
    <row r="237" spans="4:102" ht="30" customHeight="1" x14ac:dyDescent="0.25">
      <c r="D237" s="355">
        <f t="shared" si="164"/>
        <v>1.1536353764100504E-2</v>
      </c>
      <c r="E237" s="64">
        <f t="shared" si="165"/>
        <v>2.4919397287985479E-3</v>
      </c>
      <c r="F237" s="64">
        <f t="shared" si="166"/>
        <v>2.5954253332848232E-2</v>
      </c>
      <c r="G237" s="64">
        <f t="shared" si="167"/>
        <v>2.1995735677746153E-2</v>
      </c>
      <c r="H237" s="64">
        <f t="shared" si="168"/>
        <v>1.8263715238284572E-2</v>
      </c>
      <c r="I237" s="64">
        <f t="shared" si="169"/>
        <v>1.4728050867022585E-2</v>
      </c>
      <c r="J237" s="64">
        <f t="shared" si="170"/>
        <v>1.1367006116296652E-2</v>
      </c>
      <c r="K237" s="64">
        <f t="shared" si="171"/>
        <v>8.1623831710068429E-3</v>
      </c>
      <c r="L237" s="64">
        <f t="shared" si="172"/>
        <v>5.0986712612562379E-3</v>
      </c>
      <c r="M237" s="64">
        <f t="shared" si="173"/>
        <v>2.1629750536825976E-3</v>
      </c>
      <c r="N237" s="64">
        <f t="shared" si="174"/>
        <v>1.7197446637032821E-3</v>
      </c>
      <c r="O237" s="64">
        <f t="shared" si="163"/>
        <v>0.11300000000000009</v>
      </c>
      <c r="P237" s="64">
        <f t="shared" si="163"/>
        <v>0.11300000000000009</v>
      </c>
      <c r="Q237" s="64">
        <f t="shared" si="208"/>
        <v>0.11300000000000009</v>
      </c>
      <c r="R237" s="64">
        <f t="shared" si="209"/>
        <v>0.11300000000000009</v>
      </c>
      <c r="S237" s="64">
        <f t="shared" si="210"/>
        <v>0.11300000000000009</v>
      </c>
      <c r="T237" s="64">
        <f t="shared" si="211"/>
        <v>0.11300000000000009</v>
      </c>
      <c r="U237" s="64">
        <f t="shared" si="212"/>
        <v>0.11300000000000009</v>
      </c>
      <c r="V237" s="64">
        <f t="shared" si="213"/>
        <v>0.11300000000000009</v>
      </c>
      <c r="W237" s="64">
        <f t="shared" si="214"/>
        <v>0.11300000000000009</v>
      </c>
      <c r="X237" s="64">
        <f t="shared" si="215"/>
        <v>0.11300000000000009</v>
      </c>
      <c r="Y237" s="64">
        <f t="shared" si="216"/>
        <v>0.11300000000000009</v>
      </c>
      <c r="Z237" s="64">
        <f t="shared" si="175"/>
        <v>0.16872383200590776</v>
      </c>
      <c r="AA237" s="64">
        <f t="shared" si="207"/>
        <v>0.15967941797060581</v>
      </c>
      <c r="AB237" s="64">
        <f t="shared" si="176"/>
        <v>0.18314173157465549</v>
      </c>
      <c r="AC237" s="64">
        <f t="shared" si="177"/>
        <v>0.17918321391955341</v>
      </c>
      <c r="AD237" s="64">
        <f t="shared" si="178"/>
        <v>0.17545119348009183</v>
      </c>
      <c r="AE237" s="64">
        <f t="shared" si="179"/>
        <v>0.17191552910882985</v>
      </c>
      <c r="AF237" s="64">
        <f t="shared" si="180"/>
        <v>0.16855448435810391</v>
      </c>
      <c r="AG237" s="64">
        <f t="shared" si="181"/>
        <v>0.1653498614128141</v>
      </c>
      <c r="AH237" s="64">
        <f t="shared" si="182"/>
        <v>0.1622861495030635</v>
      </c>
      <c r="AI237" s="64">
        <f t="shared" si="183"/>
        <v>0.15935045329548986</v>
      </c>
      <c r="AJ237" s="64">
        <f t="shared" si="184"/>
        <v>0.15890722290551054</v>
      </c>
      <c r="AK237" s="356">
        <f>(1+O237)*'Projeções - Receitas'!N$34</f>
        <v>2051461924383.9548</v>
      </c>
      <c r="AL237" s="356">
        <f>(1+P237)*'Projeções - Receitas'!T$34</f>
        <v>2161526862975.0605</v>
      </c>
      <c r="AM237" s="356">
        <f>(1+Q237)*'Projeções - Receitas'!U$34</f>
        <v>2420910086532.0679</v>
      </c>
      <c r="AN237" s="356">
        <f>(1+R237)*'Projeções - Receitas'!V$34</f>
        <v>2711419296915.9165</v>
      </c>
      <c r="AO237" s="356">
        <f>(1+S237)*'Projeções - Receitas'!W$34</f>
        <v>3036789612545.8267</v>
      </c>
      <c r="AP237" s="356">
        <f>(1+T237)*'Projeções - Receitas'!X$34</f>
        <v>3401204366051.3262</v>
      </c>
      <c r="AQ237" s="356">
        <f>(1+U237)*'Projeções - Receitas'!Y$34</f>
        <v>3809348889977.4858</v>
      </c>
      <c r="AR237" s="356">
        <f>(1+V237)*'Projeções - Receitas'!Z$34</f>
        <v>4266470756774.7842</v>
      </c>
      <c r="AS237" s="356">
        <f>(1+W237)*'Projeções - Receitas'!AA$34</f>
        <v>4778447247587.7588</v>
      </c>
      <c r="AT237" s="356">
        <f>(1+X237)*'Projeções - Receitas'!AB$34</f>
        <v>5351860917298.291</v>
      </c>
      <c r="AU237" s="356">
        <f>(1+Y237)*'Projeções - Receitas'!AC$34</f>
        <v>5994084227374.0869</v>
      </c>
      <c r="AV237" s="357">
        <f t="shared" si="185"/>
        <v>1800467511242.6555</v>
      </c>
      <c r="AW237" s="357">
        <f t="shared" si="186"/>
        <v>1897066109395.8787</v>
      </c>
      <c r="AX237" s="357">
        <f t="shared" si="187"/>
        <v>2124714042523.3843</v>
      </c>
      <c r="AY237" s="357">
        <f t="shared" si="188"/>
        <v>2379679727626.1909</v>
      </c>
      <c r="AZ237" s="357">
        <f t="shared" si="189"/>
        <v>2665241294941.334</v>
      </c>
      <c r="BA237" s="357">
        <f t="shared" si="190"/>
        <v>2985070250334.2939</v>
      </c>
      <c r="BB237" s="357">
        <f t="shared" si="191"/>
        <v>3343278680374.4102</v>
      </c>
      <c r="BC237" s="357">
        <f t="shared" si="192"/>
        <v>3744472122019.3394</v>
      </c>
      <c r="BD237" s="357">
        <f t="shared" si="193"/>
        <v>4193808776661.6602</v>
      </c>
      <c r="BE237" s="357">
        <f t="shared" si="194"/>
        <v>4697065829861.0605</v>
      </c>
      <c r="BF237" s="357">
        <f t="shared" si="195"/>
        <v>5260713729444.3887</v>
      </c>
      <c r="BG237" s="356">
        <f>(AK237*SUMPRODUCT(DA$10:DA$13,DA$28:DA$31)+AV237*SUMPRODUCT(DA$14:DA$23,DA$32:DA$41))*'Projeções - Receitas'!T$23+(AK237*DA$11*'Projeções - Receitas'!T$25)</f>
        <v>67052515174.043152</v>
      </c>
      <c r="BH237" s="356">
        <f>(AL237*SUMPRODUCT(DB$10:DB$13,DB$28:DB$31)+AW237*SUMPRODUCT(DB$14:DB$23,DB$32:DB$41))*'Projeções - Receitas'!U$23+(AL237*DB$11*'Projeções - Receitas'!U$25)</f>
        <v>54039197981.598816</v>
      </c>
      <c r="BI237" s="356">
        <f>(AM237*SUMPRODUCT(DC$10:DC$13,DC$28:DC$31)+AX237*SUMPRODUCT(DC$14:DC$23,DC$32:DC$41))*'Projeções - Receitas'!V$23+(AM237*DC$11*'Projeções - Receitas'!V$25)</f>
        <v>59793366296.76017</v>
      </c>
      <c r="BJ237" s="356">
        <f>(AN237*SUMPRODUCT(DD$10:DD$13,DD$28:DD$31)+AY237*SUMPRODUCT(DD$14:DD$23,DD$32:DD$41))*'Projeções - Receitas'!W$23+(AN237*DD$11*'Projeções - Receitas'!W$25)</f>
        <v>66100833894.867867</v>
      </c>
      <c r="BK237" s="356">
        <f>(AO237*SUMPRODUCT(DE$10:DE$13,DE$28:DE$31)+AZ237*SUMPRODUCT(DE$14:DE$23,DE$32:DE$41))*'Projeções - Receitas'!X$23+(AO237*DE$11*'Projeções - Receitas'!X$25)</f>
        <v>73040150153.210663</v>
      </c>
      <c r="BL237" s="356">
        <f>(AP237*SUMPRODUCT(DF$10:DF$13,DF$28:DF$31)+BA237*SUMPRODUCT(DF$14:DF$23,DF$32:DF$41))*'Projeções - Receitas'!Y$23+(AP237*DF$11*'Projeções - Receitas'!Y$25)</f>
        <v>80693050305.469696</v>
      </c>
      <c r="BM237" s="356">
        <f>(AQ237*SUMPRODUCT(DG$10:DG$13,DG$28:DG$31)+BB237*SUMPRODUCT(DG$14:DG$23,DG$32:DG$41))*'Projeções - Receitas'!Z$23+(AQ237*DG$11*'Projeções - Receitas'!Z$25)</f>
        <v>89137713785.487274</v>
      </c>
      <c r="BN237" s="356">
        <f>(AR237*SUMPRODUCT(DH$10:DH$13,DH$28:DH$31)+BC237*SUMPRODUCT(DH$14:DH$23,DH$32:DH$41))*'Projeções - Receitas'!AA$23+(AR237*DH$11*'Projeções - Receitas'!AA$25)</f>
        <v>98452227848.199188</v>
      </c>
      <c r="BO237" s="356">
        <f>(AS237*SUMPRODUCT(DI$10:DI$13,DI$28:DI$31)+BD237*SUMPRODUCT(DI$14:DI$23,DI$32:DI$41))*'Projeções - Receitas'!AB$23+(AS237*DI$11*'Projeções - Receitas'!AB$25)</f>
        <v>108722935675.8376</v>
      </c>
      <c r="BP237" s="356">
        <f>(AT237*SUMPRODUCT(DJ$10:DJ$13,DJ$28:DJ$31)+BE237*SUMPRODUCT(DJ$14:DJ$23,DJ$32:DJ$41))*'Projeções - Receitas'!AC$23+(AT237*DJ$11*'Projeções - Receitas'!AC$25)</f>
        <v>120047312880.55252</v>
      </c>
      <c r="BQ237" s="356">
        <f>(AU237*SUMPRODUCT(DK$10:DK$13,DK$28:DK$31)+BF237*SUMPRODUCT(DK$14:DK$23,DK$32:DK$41))*'Projeções - Receitas'!AD$23+(AU237*DK$11*'Projeções - Receitas'!AD$25)</f>
        <v>155215214581.32727</v>
      </c>
      <c r="BR237" s="357">
        <f>((BG237+'DRE + DCF'!T$12)*(1+'DRE + DCF'!T$15)+'DRE + DCF'!T$18)*(1+'DRE + DCF'!T$25)*'DRE + DCF'!T$33</f>
        <v>37460918145.020126</v>
      </c>
      <c r="BS237" s="357">
        <f>((BH237+'DRE + DCF'!U$12)*(1+'DRE + DCF'!U$15)+'DRE + DCF'!U$18)*(1+'DRE + DCF'!U$25)*'DRE + DCF'!U$33</f>
        <v>28625006374.682724</v>
      </c>
      <c r="BT237" s="357">
        <f>((BI237+'DRE + DCF'!V$12)*(1+'DRE + DCF'!V$15)+'DRE + DCF'!V$18)*(1+'DRE + DCF'!V$25)*'DRE + DCF'!V$33</f>
        <v>31760826951.827892</v>
      </c>
      <c r="BU237" s="357">
        <f>((BJ237+'DRE + DCF'!W$12)*(1+'DRE + DCF'!W$15)+'DRE + DCF'!W$18)*(1+'DRE + DCF'!W$25)*'DRE + DCF'!W$33</f>
        <v>35165338897.842674</v>
      </c>
      <c r="BV237" s="357">
        <f>((BK237+'DRE + DCF'!X$12)*(1+'DRE + DCF'!X$15)+'DRE + DCF'!X$18)*(1+'DRE + DCF'!X$25)*'DRE + DCF'!X$33</f>
        <v>38888630607.689262</v>
      </c>
      <c r="BW237" s="357">
        <f>((BL237+'DRE + DCF'!Y$12)*(1+'DRE + DCF'!Y$15)+'DRE + DCF'!Y$18)*(1+'DRE + DCF'!Y$25)*'DRE + DCF'!Y$33</f>
        <v>42982554658.602921</v>
      </c>
      <c r="BX237" s="357">
        <f>((BM237+'DRE + DCF'!Z$12)*(1+'DRE + DCF'!Z$15)+'DRE + DCF'!Z$18)*(1+'DRE + DCF'!Z$25)*'DRE + DCF'!Z$33</f>
        <v>47496797875.948593</v>
      </c>
      <c r="BY237" s="357">
        <f>((BN237+'DRE + DCF'!AA$12)*(1+'DRE + DCF'!AA$15)+'DRE + DCF'!AA$18)*(1+'DRE + DCF'!AA$25)*'DRE + DCF'!AA$33</f>
        <v>52477292346.618835</v>
      </c>
      <c r="BZ237" s="357">
        <f>((BO237+'DRE + DCF'!AB$12)*(1+'DRE + DCF'!AB$15)+'DRE + DCF'!AB$18)*(1+'DRE + DCF'!AB$25)*'DRE + DCF'!AB$33</f>
        <v>57974092703.416397</v>
      </c>
      <c r="CA237" s="357">
        <f>((BP237+'DRE + DCF'!AC$12)*(1+'DRE + DCF'!AC$15)+'DRE + DCF'!AC$18)*(1+'DRE + DCF'!AC$25)*'DRE + DCF'!AC$33</f>
        <v>64044244452.559402</v>
      </c>
      <c r="CB237" s="357">
        <f>((BQ237+'DRE + DCF'!AD$12)*(1+'DRE + DCF'!AD$15)+'DRE + DCF'!AD$18)*(1+'DRE + DCF'!AD$25)*'DRE + DCF'!AD$33</f>
        <v>82615473076.99408</v>
      </c>
      <c r="CC237" s="357">
        <f>BR237*(1-DA$47)+('DRE + DCF'!N$53*10^6)</f>
        <v>201478370200.12592</v>
      </c>
      <c r="CD237" s="357">
        <f>BS237*(1-DB$47)+('DRE + DCF'!T$53*10^6)</f>
        <v>202504944383.12259</v>
      </c>
      <c r="CE237" s="357">
        <f>BT237*(1-DC$47)+('DRE + DCF'!U$53*10^6)</f>
        <v>221684832617.01599</v>
      </c>
      <c r="CF237" s="357">
        <f>BU237*(1-DD$47)+('DRE + DCF'!V$53*10^6)</f>
        <v>242920411952.44489</v>
      </c>
      <c r="CG237" s="357">
        <f>BV237*(1-DE$47)+('DRE + DCF'!W$53*10^6)</f>
        <v>266404180934.55548</v>
      </c>
      <c r="CH237" s="357">
        <f>BW237*(1-DF$47)+('DRE + DCF'!X$53*10^6)</f>
        <v>292359924098.48798</v>
      </c>
      <c r="CI237" s="357">
        <f>BX237*(1-DG$47)+('DRE + DCF'!Y$53*10^6)</f>
        <v>321041418945.13531</v>
      </c>
      <c r="CJ237" s="357">
        <f>BY237*(1-DH$47)+('DRE + DCF'!Z$53*10^6)</f>
        <v>352730174177.26733</v>
      </c>
      <c r="CK237" s="357">
        <f>BZ237*(1-DI$47)+('DRE + DCF'!AA$53*10^6)</f>
        <v>387737902207.26465</v>
      </c>
      <c r="CL237" s="357">
        <f>CA237*(1-DJ$47)+('DRE + DCF'!AB$53*10^6)</f>
        <v>426410731572.9494</v>
      </c>
      <c r="CM237" s="357">
        <f>CB237*(1-DK$47)+('DRE + DCF'!AC$53*10^6)</f>
        <v>476251639216.86945</v>
      </c>
      <c r="CN237" s="357">
        <f t="shared" si="196"/>
        <v>1194131070903.3167</v>
      </c>
      <c r="CO237" s="357">
        <f t="shared" si="197"/>
        <v>1268196909512.7852</v>
      </c>
      <c r="CP237" s="357">
        <f t="shared" si="198"/>
        <v>1210455043266.0339</v>
      </c>
      <c r="CQ237" s="357">
        <f t="shared" si="199"/>
        <v>1355709648457.9583</v>
      </c>
      <c r="CR237" s="357">
        <f t="shared" si="200"/>
        <v>1518394806272.9133</v>
      </c>
      <c r="CS237" s="357">
        <f t="shared" si="201"/>
        <v>1700602183025.6631</v>
      </c>
      <c r="CT237" s="357">
        <f t="shared" si="202"/>
        <v>1904674444988.7429</v>
      </c>
      <c r="CU237" s="357">
        <f t="shared" si="203"/>
        <v>2133235378387.3921</v>
      </c>
      <c r="CV237" s="357">
        <f t="shared" si="204"/>
        <v>2389223623793.8794</v>
      </c>
      <c r="CW237" s="357">
        <f t="shared" si="205"/>
        <v>2675930458649.1455</v>
      </c>
      <c r="CX237" s="358">
        <f t="shared" si="206"/>
        <v>2997042113687.0435</v>
      </c>
    </row>
    <row r="238" spans="4:102" ht="30" customHeight="1" x14ac:dyDescent="0.25">
      <c r="D238" s="355">
        <f t="shared" si="164"/>
        <v>1.1469984543086204E-2</v>
      </c>
      <c r="E238" s="64">
        <f t="shared" si="165"/>
        <v>2.427184831473167E-3</v>
      </c>
      <c r="F238" s="64">
        <f t="shared" si="166"/>
        <v>2.5880060254194592E-2</v>
      </c>
      <c r="G238" s="64">
        <f t="shared" si="167"/>
        <v>2.1923206857461908E-2</v>
      </c>
      <c r="H238" s="64">
        <f t="shared" si="168"/>
        <v>1.819274696987902E-2</v>
      </c>
      <c r="I238" s="64">
        <f t="shared" si="169"/>
        <v>1.4658555221890301E-2</v>
      </c>
      <c r="J238" s="64">
        <f t="shared" si="170"/>
        <v>1.1298905508840384E-2</v>
      </c>
      <c r="K238" s="64">
        <f t="shared" si="171"/>
        <v>8.0956079911060908E-3</v>
      </c>
      <c r="L238" s="64">
        <f t="shared" si="172"/>
        <v>5.0331587654552368E-3</v>
      </c>
      <c r="M238" s="64">
        <f t="shared" si="173"/>
        <v>2.0986683847442067E-3</v>
      </c>
      <c r="N238" s="64">
        <f t="shared" si="174"/>
        <v>1.6565760663319606E-3</v>
      </c>
      <c r="O238" s="64">
        <f t="shared" si="163"/>
        <v>0.11350000000000009</v>
      </c>
      <c r="P238" s="64">
        <f t="shared" si="163"/>
        <v>0.11350000000000009</v>
      </c>
      <c r="Q238" s="64">
        <f t="shared" si="208"/>
        <v>0.11350000000000009</v>
      </c>
      <c r="R238" s="64">
        <f t="shared" si="209"/>
        <v>0.11350000000000009</v>
      </c>
      <c r="S238" s="64">
        <f t="shared" si="210"/>
        <v>0.11350000000000009</v>
      </c>
      <c r="T238" s="64">
        <f t="shared" si="211"/>
        <v>0.11350000000000009</v>
      </c>
      <c r="U238" s="64">
        <f t="shared" si="212"/>
        <v>0.11350000000000009</v>
      </c>
      <c r="V238" s="64">
        <f t="shared" si="213"/>
        <v>0.11350000000000009</v>
      </c>
      <c r="W238" s="64">
        <f t="shared" si="214"/>
        <v>0.11350000000000009</v>
      </c>
      <c r="X238" s="64">
        <f t="shared" si="215"/>
        <v>0.11350000000000009</v>
      </c>
      <c r="Y238" s="64">
        <f t="shared" si="216"/>
        <v>0.11350000000000009</v>
      </c>
      <c r="Z238" s="64">
        <f t="shared" si="175"/>
        <v>0.16865746278489346</v>
      </c>
      <c r="AA238" s="64">
        <f t="shared" si="207"/>
        <v>0.15961466307328043</v>
      </c>
      <c r="AB238" s="64">
        <f t="shared" si="176"/>
        <v>0.18306753849600185</v>
      </c>
      <c r="AC238" s="64">
        <f t="shared" si="177"/>
        <v>0.17911068509926917</v>
      </c>
      <c r="AD238" s="64">
        <f t="shared" si="178"/>
        <v>0.17538022521168628</v>
      </c>
      <c r="AE238" s="64">
        <f t="shared" si="179"/>
        <v>0.17184603346369756</v>
      </c>
      <c r="AF238" s="64">
        <f t="shared" si="180"/>
        <v>0.16848638375064764</v>
      </c>
      <c r="AG238" s="64">
        <f t="shared" si="181"/>
        <v>0.16528308623291335</v>
      </c>
      <c r="AH238" s="64">
        <f t="shared" si="182"/>
        <v>0.1622206370072625</v>
      </c>
      <c r="AI238" s="64">
        <f t="shared" si="183"/>
        <v>0.15928614662655147</v>
      </c>
      <c r="AJ238" s="64">
        <f t="shared" si="184"/>
        <v>0.15884405430813922</v>
      </c>
      <c r="AK238" s="356">
        <f>(1+O238)*'Projeções - Receitas'!N$34</f>
        <v>2052383515544.9543</v>
      </c>
      <c r="AL238" s="356">
        <f>(1+P238)*'Projeções - Receitas'!T$34</f>
        <v>2162497899301.6445</v>
      </c>
      <c r="AM238" s="356">
        <f>(1+Q238)*'Projeções - Receitas'!U$34</f>
        <v>2421997647217.8418</v>
      </c>
      <c r="AN238" s="356">
        <f>(1+R238)*'Projeções - Receitas'!V$34</f>
        <v>2712637364883.9834</v>
      </c>
      <c r="AO238" s="356">
        <f>(1+S238)*'Projeções - Receitas'!W$34</f>
        <v>3038153848670.0615</v>
      </c>
      <c r="AP238" s="356">
        <f>(1+T238)*'Projeções - Receitas'!X$34</f>
        <v>3402732310510.4692</v>
      </c>
      <c r="AQ238" s="356">
        <f>(1+U238)*'Projeções - Receitas'!Y$34</f>
        <v>3811060187771.7261</v>
      </c>
      <c r="AR238" s="356">
        <f>(1+V238)*'Projeções - Receitas'!Z$34</f>
        <v>4268387410304.3335</v>
      </c>
      <c r="AS238" s="356">
        <f>(1+W238)*'Projeções - Receitas'!AA$34</f>
        <v>4780593899540.8545</v>
      </c>
      <c r="AT238" s="356">
        <f>(1+X238)*'Projeções - Receitas'!AB$34</f>
        <v>5354265167485.7578</v>
      </c>
      <c r="AU238" s="356">
        <f>(1+Y238)*'Projeções - Receitas'!AC$34</f>
        <v>5996776987584.0488</v>
      </c>
      <c r="AV238" s="357">
        <f t="shared" si="185"/>
        <v>1801276346602.603</v>
      </c>
      <c r="AW238" s="357">
        <f t="shared" si="186"/>
        <v>1897918340352.481</v>
      </c>
      <c r="AX238" s="357">
        <f t="shared" si="187"/>
        <v>2125668541194.7786</v>
      </c>
      <c r="AY238" s="357">
        <f t="shared" si="188"/>
        <v>2380748766138.1528</v>
      </c>
      <c r="AZ238" s="357">
        <f t="shared" si="189"/>
        <v>2666438618074.731</v>
      </c>
      <c r="BA238" s="357">
        <f t="shared" si="190"/>
        <v>2986411252243.6992</v>
      </c>
      <c r="BB238" s="357">
        <f t="shared" si="191"/>
        <v>3344780602512.9434</v>
      </c>
      <c r="BC238" s="357">
        <f t="shared" si="192"/>
        <v>3746154274814.4971</v>
      </c>
      <c r="BD238" s="357">
        <f t="shared" si="193"/>
        <v>4195692787792.2373</v>
      </c>
      <c r="BE238" s="357">
        <f t="shared" si="194"/>
        <v>4699175922327.3066</v>
      </c>
      <c r="BF238" s="357">
        <f t="shared" si="195"/>
        <v>5263077033006.583</v>
      </c>
      <c r="BG238" s="356">
        <f>(AK238*SUMPRODUCT(DA$10:DA$13,DA$28:DA$31)+AV238*SUMPRODUCT(DA$14:DA$23,DA$32:DA$41))*'Projeções - Receitas'!T$23+(AK238*DA$11*'Projeções - Receitas'!T$25)</f>
        <v>67082637597.751183</v>
      </c>
      <c r="BH238" s="356">
        <f>(AL238*SUMPRODUCT(DB$10:DB$13,DB$28:DB$31)+AW238*SUMPRODUCT(DB$14:DB$23,DB$32:DB$41))*'Projeções - Receitas'!U$23+(AL238*DB$11*'Projeções - Receitas'!U$25)</f>
        <v>54063474350.862816</v>
      </c>
      <c r="BI238" s="356">
        <f>(AM238*SUMPRODUCT(DC$10:DC$13,DC$28:DC$31)+AX238*SUMPRODUCT(DC$14:DC$23,DC$32:DC$41))*'Projeções - Receitas'!V$23+(AM238*DC$11*'Projeções - Receitas'!V$25)</f>
        <v>59820227647.297844</v>
      </c>
      <c r="BJ238" s="356">
        <f>(AN238*SUMPRODUCT(DD$10:DD$13,DD$28:DD$31)+AY238*SUMPRODUCT(DD$14:DD$23,DD$32:DD$41))*'Projeções - Receitas'!W$23+(AN238*DD$11*'Projeções - Receitas'!W$25)</f>
        <v>66130528788.80085</v>
      </c>
      <c r="BK238" s="356">
        <f>(AO238*SUMPRODUCT(DE$10:DE$13,DE$28:DE$31)+AZ238*SUMPRODUCT(DE$14:DE$23,DE$32:DE$41))*'Projeções - Receitas'!X$23+(AO238*DE$11*'Projeções - Receitas'!X$25)</f>
        <v>73072962439.892303</v>
      </c>
      <c r="BL238" s="356">
        <f>(AP238*SUMPRODUCT(DF$10:DF$13,DF$28:DF$31)+BA238*SUMPRODUCT(DF$14:DF$23,DF$32:DF$41))*'Projeções - Receitas'!Y$23+(AP238*DF$11*'Projeções - Receitas'!Y$25)</f>
        <v>80729300552.686829</v>
      </c>
      <c r="BM238" s="356">
        <f>(AQ238*SUMPRODUCT(DG$10:DG$13,DG$28:DG$31)+BB238*SUMPRODUCT(DG$14:DG$23,DG$32:DG$41))*'Projeções - Receitas'!Z$23+(AQ238*DG$11*'Projeções - Receitas'!Z$25)</f>
        <v>89177757682.066681</v>
      </c>
      <c r="BN238" s="356">
        <f>(AR238*SUMPRODUCT(DH$10:DH$13,DH$28:DH$31)+BC238*SUMPRODUCT(DH$14:DH$23,DH$32:DH$41))*'Projeções - Receitas'!AA$23+(AR238*DH$11*'Projeções - Receitas'!AA$25)</f>
        <v>98496456162.59642</v>
      </c>
      <c r="BO238" s="356">
        <f>(AS238*SUMPRODUCT(DI$10:DI$13,DI$28:DI$31)+BD238*SUMPRODUCT(DI$14:DI$23,DI$32:DI$41))*'Projeções - Receitas'!AB$23+(AS238*DI$11*'Projeções - Receitas'!AB$25)</f>
        <v>108771777965.00015</v>
      </c>
      <c r="BP238" s="356">
        <f>(AT238*SUMPRODUCT(DJ$10:DJ$13,DJ$28:DJ$31)+BE238*SUMPRODUCT(DJ$14:DJ$23,DJ$32:DJ$41))*'Projeções - Receitas'!AC$23+(AT238*DJ$11*'Projeções - Receitas'!AC$25)</f>
        <v>120101242491.01099</v>
      </c>
      <c r="BQ238" s="356">
        <f>(AU238*SUMPRODUCT(DK$10:DK$13,DK$28:DK$31)+BF238*SUMPRODUCT(DK$14:DK$23,DK$32:DK$41))*'Projeções - Receitas'!AD$23+(AU238*DK$11*'Projeções - Receitas'!AD$25)</f>
        <v>155284942889.76456</v>
      </c>
      <c r="BR238" s="357">
        <f>((BG238+'DRE + DCF'!T$12)*(1+'DRE + DCF'!T$15)+'DRE + DCF'!T$18)*(1+'DRE + DCF'!T$25)*'DRE + DCF'!T$33</f>
        <v>37479364780.923683</v>
      </c>
      <c r="BS238" s="357">
        <f>((BH238+'DRE + DCF'!U$12)*(1+'DRE + DCF'!U$15)+'DRE + DCF'!U$18)*(1+'DRE + DCF'!U$25)*'DRE + DCF'!U$33</f>
        <v>28639695905.968056</v>
      </c>
      <c r="BT238" s="357">
        <f>((BI238+'DRE + DCF'!V$12)*(1+'DRE + DCF'!V$15)+'DRE + DCF'!V$18)*(1+'DRE + DCF'!V$25)*'DRE + DCF'!V$33</f>
        <v>31777062189.533062</v>
      </c>
      <c r="BU238" s="357">
        <f>((BJ238+'DRE + DCF'!W$12)*(1+'DRE + DCF'!W$15)+'DRE + DCF'!W$18)*(1+'DRE + DCF'!W$25)*'DRE + DCF'!W$33</f>
        <v>35183266352.306587</v>
      </c>
      <c r="BV238" s="357">
        <f>((BK238+'DRE + DCF'!X$12)*(1+'DRE + DCF'!X$15)+'DRE + DCF'!X$18)*(1+'DRE + DCF'!X$25)*'DRE + DCF'!X$33</f>
        <v>38908417556.352478</v>
      </c>
      <c r="BW238" s="357">
        <f>((BL238+'DRE + DCF'!Y$12)*(1+'DRE + DCF'!Y$15)+'DRE + DCF'!Y$18)*(1+'DRE + DCF'!Y$25)*'DRE + DCF'!Y$33</f>
        <v>43004389911.112183</v>
      </c>
      <c r="BX238" s="357">
        <f>((BM238+'DRE + DCF'!Z$12)*(1+'DRE + DCF'!Z$15)+'DRE + DCF'!Z$18)*(1+'DRE + DCF'!Z$25)*'DRE + DCF'!Z$33</f>
        <v>47520890712.158264</v>
      </c>
      <c r="BY238" s="357">
        <f>((BN238+'DRE + DCF'!AA$12)*(1+'DRE + DCF'!AA$15)+'DRE + DCF'!AA$18)*(1+'DRE + DCF'!AA$25)*'DRE + DCF'!AA$33</f>
        <v>52503872395.184029</v>
      </c>
      <c r="BZ238" s="357">
        <f>((BO238+'DRE + DCF'!AB$12)*(1+'DRE + DCF'!AB$15)+'DRE + DCF'!AB$18)*(1+'DRE + DCF'!AB$25)*'DRE + DCF'!AB$33</f>
        <v>58003412071.767479</v>
      </c>
      <c r="CA238" s="357">
        <f>((BP238+'DRE + DCF'!AC$12)*(1+'DRE + DCF'!AC$15)+'DRE + DCF'!AC$18)*(1+'DRE + DCF'!AC$25)*'DRE + DCF'!AC$33</f>
        <v>64076580618.955086</v>
      </c>
      <c r="CB238" s="357">
        <f>((BQ238+'DRE + DCF'!AD$12)*(1+'DRE + DCF'!AD$15)+'DRE + DCF'!AD$18)*(1+'DRE + DCF'!AD$25)*'DRE + DCF'!AD$33</f>
        <v>82656382290.211823</v>
      </c>
      <c r="CC238" s="357">
        <f>BR238*(1-DA$47)+('DRE + DCF'!N$53*10^6)</f>
        <v>201489592444.80499</v>
      </c>
      <c r="CD238" s="357">
        <f>BS238*(1-DB$47)+('DRE + DCF'!T$53*10^6)</f>
        <v>202513758101.8938</v>
      </c>
      <c r="CE238" s="357">
        <f>BT238*(1-DC$47)+('DRE + DCF'!U$53*10^6)</f>
        <v>221694573759.6391</v>
      </c>
      <c r="CF238" s="357">
        <f>BU238*(1-DD$47)+('DRE + DCF'!V$53*10^6)</f>
        <v>242931168425.12323</v>
      </c>
      <c r="CG238" s="357">
        <f>BV238*(1-DE$47)+('DRE + DCF'!W$53*10^6)</f>
        <v>266416053103.75342</v>
      </c>
      <c r="CH238" s="357">
        <f>BW238*(1-DF$47)+('DRE + DCF'!X$53*10^6)</f>
        <v>292373025249.99353</v>
      </c>
      <c r="CI238" s="357">
        <f>BX238*(1-DG$47)+('DRE + DCF'!Y$53*10^6)</f>
        <v>321055874646.86115</v>
      </c>
      <c r="CJ238" s="357">
        <f>BY238*(1-DH$47)+('DRE + DCF'!Z$53*10^6)</f>
        <v>352746122206.40643</v>
      </c>
      <c r="CK238" s="357">
        <f>BZ238*(1-DI$47)+('DRE + DCF'!AA$53*10^6)</f>
        <v>387755493828.27527</v>
      </c>
      <c r="CL238" s="357">
        <f>CA238*(1-DJ$47)+('DRE + DCF'!AB$53*10^6)</f>
        <v>426430133272.7868</v>
      </c>
      <c r="CM238" s="357">
        <f>CB238*(1-DK$47)+('DRE + DCF'!AC$53*10^6)</f>
        <v>476276184744.80005</v>
      </c>
      <c r="CN238" s="357">
        <f t="shared" si="196"/>
        <v>1194667517925.2861</v>
      </c>
      <c r="CO238" s="357">
        <f t="shared" si="197"/>
        <v>1268766629597.9214</v>
      </c>
      <c r="CP238" s="357">
        <f t="shared" si="198"/>
        <v>1210998823608.9209</v>
      </c>
      <c r="CQ238" s="357">
        <f t="shared" si="199"/>
        <v>1356318682441.9917</v>
      </c>
      <c r="CR238" s="357">
        <f t="shared" si="200"/>
        <v>1519076924335.0308</v>
      </c>
      <c r="CS238" s="357">
        <f t="shared" si="201"/>
        <v>1701366155255.2346</v>
      </c>
      <c r="CT238" s="357">
        <f t="shared" si="202"/>
        <v>1905530093885.863</v>
      </c>
      <c r="CU238" s="357">
        <f t="shared" si="203"/>
        <v>2134193705152.1667</v>
      </c>
      <c r="CV238" s="357">
        <f t="shared" si="204"/>
        <v>2390296949770.4272</v>
      </c>
      <c r="CW238" s="357">
        <f t="shared" si="205"/>
        <v>2677132583742.8789</v>
      </c>
      <c r="CX238" s="358">
        <f t="shared" si="206"/>
        <v>2998388493792.0244</v>
      </c>
    </row>
    <row r="239" spans="4:102" ht="30" customHeight="1" x14ac:dyDescent="0.25">
      <c r="D239" s="355">
        <f t="shared" si="164"/>
        <v>1.1403674899469612E-2</v>
      </c>
      <c r="E239" s="64">
        <f t="shared" si="165"/>
        <v>2.3624880624218414E-3</v>
      </c>
      <c r="F239" s="64">
        <f t="shared" si="166"/>
        <v>2.5805933776150147E-2</v>
      </c>
      <c r="G239" s="64">
        <f t="shared" si="167"/>
        <v>2.1850743143838641E-2</v>
      </c>
      <c r="H239" s="64">
        <f t="shared" si="168"/>
        <v>1.8121842407279931E-2</v>
      </c>
      <c r="I239" s="64">
        <f t="shared" si="169"/>
        <v>1.4589121960640633E-2</v>
      </c>
      <c r="J239" s="64">
        <f t="shared" si="170"/>
        <v>1.1230866032988618E-2</v>
      </c>
      <c r="K239" s="64">
        <f t="shared" si="171"/>
        <v>8.0288927530185739E-3</v>
      </c>
      <c r="L239" s="64">
        <f t="shared" si="172"/>
        <v>4.9677050779988741E-3</v>
      </c>
      <c r="M239" s="64">
        <f t="shared" si="173"/>
        <v>2.0344194417205586E-3</v>
      </c>
      <c r="N239" s="64">
        <f t="shared" si="174"/>
        <v>1.593464173267084E-3</v>
      </c>
      <c r="O239" s="64">
        <f t="shared" si="163"/>
        <v>0.11400000000000009</v>
      </c>
      <c r="P239" s="64">
        <f t="shared" si="163"/>
        <v>0.11400000000000009</v>
      </c>
      <c r="Q239" s="64">
        <f t="shared" si="208"/>
        <v>0.11400000000000009</v>
      </c>
      <c r="R239" s="64">
        <f t="shared" si="209"/>
        <v>0.11400000000000009</v>
      </c>
      <c r="S239" s="64">
        <f t="shared" si="210"/>
        <v>0.11400000000000009</v>
      </c>
      <c r="T239" s="64">
        <f t="shared" si="211"/>
        <v>0.11400000000000009</v>
      </c>
      <c r="U239" s="64">
        <f t="shared" si="212"/>
        <v>0.11400000000000009</v>
      </c>
      <c r="V239" s="64">
        <f t="shared" si="213"/>
        <v>0.11400000000000009</v>
      </c>
      <c r="W239" s="64">
        <f t="shared" si="214"/>
        <v>0.11400000000000009</v>
      </c>
      <c r="X239" s="64">
        <f t="shared" si="215"/>
        <v>0.11400000000000009</v>
      </c>
      <c r="Y239" s="64">
        <f t="shared" si="216"/>
        <v>0.11400000000000009</v>
      </c>
      <c r="Z239" s="64">
        <f t="shared" si="175"/>
        <v>0.16859115314127687</v>
      </c>
      <c r="AA239" s="64">
        <f t="shared" si="207"/>
        <v>0.1595499663042291</v>
      </c>
      <c r="AB239" s="64">
        <f t="shared" si="176"/>
        <v>0.18299341201795741</v>
      </c>
      <c r="AC239" s="64">
        <f t="shared" si="177"/>
        <v>0.1790382213856459</v>
      </c>
      <c r="AD239" s="64">
        <f t="shared" si="178"/>
        <v>0.17530932064908719</v>
      </c>
      <c r="AE239" s="64">
        <f t="shared" si="179"/>
        <v>0.17177660020244789</v>
      </c>
      <c r="AF239" s="64">
        <f t="shared" si="180"/>
        <v>0.16841834427479588</v>
      </c>
      <c r="AG239" s="64">
        <f t="shared" si="181"/>
        <v>0.16521637099482583</v>
      </c>
      <c r="AH239" s="64">
        <f t="shared" si="182"/>
        <v>0.16215518331980613</v>
      </c>
      <c r="AI239" s="64">
        <f t="shared" si="183"/>
        <v>0.15922189768352782</v>
      </c>
      <c r="AJ239" s="64">
        <f t="shared" si="184"/>
        <v>0.15878094241507434</v>
      </c>
      <c r="AK239" s="356">
        <f>(1+O239)*'Projeções - Receitas'!N$34</f>
        <v>2053305106705.9534</v>
      </c>
      <c r="AL239" s="356">
        <f>(1+P239)*'Projeções - Receitas'!T$34</f>
        <v>2163468935628.228</v>
      </c>
      <c r="AM239" s="356">
        <f>(1+Q239)*'Projeções - Receitas'!U$34</f>
        <v>2423085207903.6157</v>
      </c>
      <c r="AN239" s="356">
        <f>(1+R239)*'Projeções - Receitas'!V$34</f>
        <v>2713855432852.0498</v>
      </c>
      <c r="AO239" s="356">
        <f>(1+S239)*'Projeções - Receitas'!W$34</f>
        <v>3039518084794.2959</v>
      </c>
      <c r="AP239" s="356">
        <f>(1+T239)*'Projeções - Receitas'!X$34</f>
        <v>3404260254969.6118</v>
      </c>
      <c r="AQ239" s="356">
        <f>(1+U239)*'Projeções - Receitas'!Y$34</f>
        <v>3812771485565.9653</v>
      </c>
      <c r="AR239" s="356">
        <f>(1+V239)*'Projeções - Receitas'!Z$34</f>
        <v>4270304063833.8818</v>
      </c>
      <c r="AS239" s="356">
        <f>(1+W239)*'Projeções - Receitas'!AA$34</f>
        <v>4782740551493.9482</v>
      </c>
      <c r="AT239" s="356">
        <f>(1+X239)*'Projeções - Receitas'!AB$34</f>
        <v>5356669417673.2227</v>
      </c>
      <c r="AU239" s="356">
        <f>(1+Y239)*'Projeções - Receitas'!AC$34</f>
        <v>5999469747794.0107</v>
      </c>
      <c r="AV239" s="357">
        <f t="shared" si="185"/>
        <v>1802085181962.5503</v>
      </c>
      <c r="AW239" s="357">
        <f t="shared" si="186"/>
        <v>1898770571309.0828</v>
      </c>
      <c r="AX239" s="357">
        <f t="shared" si="187"/>
        <v>2126623039866.1731</v>
      </c>
      <c r="AY239" s="357">
        <f t="shared" si="188"/>
        <v>2381817804650.1143</v>
      </c>
      <c r="AZ239" s="357">
        <f t="shared" si="189"/>
        <v>2667635941208.1279</v>
      </c>
      <c r="BA239" s="357">
        <f t="shared" si="190"/>
        <v>2987752254153.1035</v>
      </c>
      <c r="BB239" s="357">
        <f t="shared" si="191"/>
        <v>3346282524651.4761</v>
      </c>
      <c r="BC239" s="357">
        <f t="shared" si="192"/>
        <v>3747836427609.6538</v>
      </c>
      <c r="BD239" s="357">
        <f t="shared" si="193"/>
        <v>4197576798922.8125</v>
      </c>
      <c r="BE239" s="357">
        <f t="shared" si="194"/>
        <v>4701286014793.5508</v>
      </c>
      <c r="BF239" s="357">
        <f t="shared" si="195"/>
        <v>5265440336568.7783</v>
      </c>
      <c r="BG239" s="356">
        <f>(AK239*SUMPRODUCT(DA$10:DA$13,DA$28:DA$31)+AV239*SUMPRODUCT(DA$14:DA$23,DA$32:DA$41))*'Projeções - Receitas'!T$23+(AK239*DA$11*'Projeções - Receitas'!T$25)</f>
        <v>67112760021.45916</v>
      </c>
      <c r="BH239" s="356">
        <f>(AL239*SUMPRODUCT(DB$10:DB$13,DB$28:DB$31)+AW239*SUMPRODUCT(DB$14:DB$23,DB$32:DB$41))*'Projeções - Receitas'!U$23+(AL239*DB$11*'Projeções - Receitas'!U$25)</f>
        <v>54087750720.126801</v>
      </c>
      <c r="BI239" s="356">
        <f>(AM239*SUMPRODUCT(DC$10:DC$13,DC$28:DC$31)+AX239*SUMPRODUCT(DC$14:DC$23,DC$32:DC$41))*'Projeções - Receitas'!V$23+(AM239*DC$11*'Projeções - Receitas'!V$25)</f>
        <v>59847088997.835487</v>
      </c>
      <c r="BJ239" s="356">
        <f>(AN239*SUMPRODUCT(DD$10:DD$13,DD$28:DD$31)+AY239*SUMPRODUCT(DD$14:DD$23,DD$32:DD$41))*'Projeções - Receitas'!W$23+(AN239*DD$11*'Projeções - Receitas'!W$25)</f>
        <v>66160223682.73391</v>
      </c>
      <c r="BK239" s="356">
        <f>(AO239*SUMPRODUCT(DE$10:DE$13,DE$28:DE$31)+AZ239*SUMPRODUCT(DE$14:DE$23,DE$32:DE$41))*'Projeções - Receitas'!X$23+(AO239*DE$11*'Projeções - Receitas'!X$25)</f>
        <v>73105774726.573868</v>
      </c>
      <c r="BL239" s="356">
        <f>(AP239*SUMPRODUCT(DF$10:DF$13,DF$28:DF$31)+BA239*SUMPRODUCT(DF$14:DF$23,DF$32:DF$41))*'Projeções - Receitas'!Y$23+(AP239*DF$11*'Projeções - Receitas'!Y$25)</f>
        <v>80765550799.904022</v>
      </c>
      <c r="BM239" s="356">
        <f>(AQ239*SUMPRODUCT(DG$10:DG$13,DG$28:DG$31)+BB239*SUMPRODUCT(DG$14:DG$23,DG$32:DG$41))*'Projeções - Receitas'!Z$23+(AQ239*DG$11*'Projeções - Receitas'!Z$25)</f>
        <v>89217801578.645889</v>
      </c>
      <c r="BN239" s="356">
        <f>(AR239*SUMPRODUCT(DH$10:DH$13,DH$28:DH$31)+BC239*SUMPRODUCT(DH$14:DH$23,DH$32:DH$41))*'Projeções - Receitas'!AA$23+(AR239*DH$11*'Projeções - Receitas'!AA$25)</f>
        <v>98540684476.993591</v>
      </c>
      <c r="BO239" s="356">
        <f>(AS239*SUMPRODUCT(DI$10:DI$13,DI$28:DI$31)+BD239*SUMPRODUCT(DI$14:DI$23,DI$32:DI$41))*'Projeções - Receitas'!AB$23+(AS239*DI$11*'Projeções - Receitas'!AB$25)</f>
        <v>108820620254.16275</v>
      </c>
      <c r="BP239" s="356">
        <f>(AT239*SUMPRODUCT(DJ$10:DJ$13,DJ$28:DJ$31)+BE239*SUMPRODUCT(DJ$14:DJ$23,DJ$32:DJ$41))*'Projeções - Receitas'!AC$23+(AT239*DJ$11*'Projeções - Receitas'!AC$25)</f>
        <v>120155172101.46944</v>
      </c>
      <c r="BQ239" s="356">
        <f>(AU239*SUMPRODUCT(DK$10:DK$13,DK$28:DK$31)+BF239*SUMPRODUCT(DK$14:DK$23,DK$32:DK$41))*'Projeções - Receitas'!AD$23+(AU239*DK$11*'Projeções - Receitas'!AD$25)</f>
        <v>155354671198.20172</v>
      </c>
      <c r="BR239" s="357">
        <f>((BG239+'DRE + DCF'!T$12)*(1+'DRE + DCF'!T$15)+'DRE + DCF'!T$18)*(1+'DRE + DCF'!T$25)*'DRE + DCF'!T$33</f>
        <v>37497811416.827194</v>
      </c>
      <c r="BS239" s="357">
        <f>((BH239+'DRE + DCF'!U$12)*(1+'DRE + DCF'!U$15)+'DRE + DCF'!U$18)*(1+'DRE + DCF'!U$25)*'DRE + DCF'!U$33</f>
        <v>28654385437.25338</v>
      </c>
      <c r="BT239" s="357">
        <f>((BI239+'DRE + DCF'!V$12)*(1+'DRE + DCF'!V$15)+'DRE + DCF'!V$18)*(1+'DRE + DCF'!V$25)*'DRE + DCF'!V$33</f>
        <v>31793297427.238232</v>
      </c>
      <c r="BU239" s="357">
        <f>((BJ239+'DRE + DCF'!W$12)*(1+'DRE + DCF'!W$15)+'DRE + DCF'!W$18)*(1+'DRE + DCF'!W$25)*'DRE + DCF'!W$33</f>
        <v>35201193806.770538</v>
      </c>
      <c r="BV239" s="357">
        <f>((BK239+'DRE + DCF'!X$12)*(1+'DRE + DCF'!X$15)+'DRE + DCF'!X$18)*(1+'DRE + DCF'!X$25)*'DRE + DCF'!X$33</f>
        <v>38928204505.015656</v>
      </c>
      <c r="BW239" s="357">
        <f>((BL239+'DRE + DCF'!Y$12)*(1+'DRE + DCF'!Y$15)+'DRE + DCF'!Y$18)*(1+'DRE + DCF'!Y$25)*'DRE + DCF'!Y$33</f>
        <v>43026225163.62149</v>
      </c>
      <c r="BX239" s="357">
        <f>((BM239+'DRE + DCF'!Z$12)*(1+'DRE + DCF'!Z$15)+'DRE + DCF'!Z$18)*(1+'DRE + DCF'!Z$25)*'DRE + DCF'!Z$33</f>
        <v>47544983548.367836</v>
      </c>
      <c r="BY239" s="357">
        <f>((BN239+'DRE + DCF'!AA$12)*(1+'DRE + DCF'!AA$15)+'DRE + DCF'!AA$18)*(1+'DRE + DCF'!AA$25)*'DRE + DCF'!AA$33</f>
        <v>52530452443.749184</v>
      </c>
      <c r="BZ239" s="357">
        <f>((BO239+'DRE + DCF'!AB$12)*(1+'DRE + DCF'!AB$15)+'DRE + DCF'!AB$18)*(1+'DRE + DCF'!AB$25)*'DRE + DCF'!AB$33</f>
        <v>58032731440.118599</v>
      </c>
      <c r="CA239" s="357">
        <f>((BP239+'DRE + DCF'!AC$12)*(1+'DRE + DCF'!AC$15)+'DRE + DCF'!AC$18)*(1+'DRE + DCF'!AC$25)*'DRE + DCF'!AC$33</f>
        <v>64108916785.350731</v>
      </c>
      <c r="CB239" s="357">
        <f>((BQ239+'DRE + DCF'!AD$12)*(1+'DRE + DCF'!AD$15)+'DRE + DCF'!AD$18)*(1+'DRE + DCF'!AD$25)*'DRE + DCF'!AD$33</f>
        <v>82697291503.42952</v>
      </c>
      <c r="CC239" s="357">
        <f>BR239*(1-DA$47)+('DRE + DCF'!N$53*10^6)</f>
        <v>201500814689.48401</v>
      </c>
      <c r="CD239" s="357">
        <f>BS239*(1-DB$47)+('DRE + DCF'!T$53*10^6)</f>
        <v>202522571820.66498</v>
      </c>
      <c r="CE239" s="357">
        <f>BT239*(1-DC$47)+('DRE + DCF'!U$53*10^6)</f>
        <v>221704314902.26218</v>
      </c>
      <c r="CF239" s="357">
        <f>BU239*(1-DD$47)+('DRE + DCF'!V$53*10^6)</f>
        <v>242941924897.80161</v>
      </c>
      <c r="CG239" s="357">
        <f>BV239*(1-DE$47)+('DRE + DCF'!W$53*10^6)</f>
        <v>266427925272.95132</v>
      </c>
      <c r="CH239" s="357">
        <f>BW239*(1-DF$47)+('DRE + DCF'!X$53*10^6)</f>
        <v>292386126401.49915</v>
      </c>
      <c r="CI239" s="357">
        <f>BX239*(1-DG$47)+('DRE + DCF'!Y$53*10^6)</f>
        <v>321070330348.58685</v>
      </c>
      <c r="CJ239" s="357">
        <f>BY239*(1-DH$47)+('DRE + DCF'!Z$53*10^6)</f>
        <v>352762070235.54553</v>
      </c>
      <c r="CK239" s="357">
        <f>BZ239*(1-DI$47)+('DRE + DCF'!AA$53*10^6)</f>
        <v>387773085449.28595</v>
      </c>
      <c r="CL239" s="357">
        <f>CA239*(1-DJ$47)+('DRE + DCF'!AB$53*10^6)</f>
        <v>426449534972.62421</v>
      </c>
      <c r="CM239" s="357">
        <f>CB239*(1-DK$47)+('DRE + DCF'!AC$53*10^6)</f>
        <v>476300730272.73071</v>
      </c>
      <c r="CN239" s="357">
        <f t="shared" si="196"/>
        <v>1195203964947.2551</v>
      </c>
      <c r="CO239" s="357">
        <f t="shared" si="197"/>
        <v>1269336349683.0574</v>
      </c>
      <c r="CP239" s="357">
        <f t="shared" si="198"/>
        <v>1211542603951.8079</v>
      </c>
      <c r="CQ239" s="357">
        <f t="shared" si="199"/>
        <v>1356927716426.0249</v>
      </c>
      <c r="CR239" s="357">
        <f t="shared" si="200"/>
        <v>1519759042397.1479</v>
      </c>
      <c r="CS239" s="357">
        <f t="shared" si="201"/>
        <v>1702130127484.8059</v>
      </c>
      <c r="CT239" s="357">
        <f t="shared" si="202"/>
        <v>1906385742782.9827</v>
      </c>
      <c r="CU239" s="357">
        <f t="shared" si="203"/>
        <v>2135152031916.9409</v>
      </c>
      <c r="CV239" s="357">
        <f t="shared" si="204"/>
        <v>2391370275746.9741</v>
      </c>
      <c r="CW239" s="357">
        <f t="shared" si="205"/>
        <v>2678334708836.6113</v>
      </c>
      <c r="CX239" s="358">
        <f t="shared" si="206"/>
        <v>2999734873897.0054</v>
      </c>
    </row>
    <row r="240" spans="4:102" ht="30" customHeight="1" x14ac:dyDescent="0.25">
      <c r="D240" s="355">
        <f t="shared" si="164"/>
        <v>1.1337424753065789E-2</v>
      </c>
      <c r="E240" s="64">
        <f t="shared" si="165"/>
        <v>2.2978493434100689E-3</v>
      </c>
      <c r="F240" s="64">
        <f t="shared" si="166"/>
        <v>2.5731873809077516E-2</v>
      </c>
      <c r="G240" s="64">
        <f t="shared" si="167"/>
        <v>2.1778344449249643E-2</v>
      </c>
      <c r="H240" s="64">
        <f t="shared" si="168"/>
        <v>1.8051001464746003E-2</v>
      </c>
      <c r="I240" s="64">
        <f t="shared" si="169"/>
        <v>1.4519750999311271E-2</v>
      </c>
      <c r="J240" s="64">
        <f t="shared" si="170"/>
        <v>1.1162887606464722E-2</v>
      </c>
      <c r="K240" s="64">
        <f t="shared" si="171"/>
        <v>7.9622373760688814E-3</v>
      </c>
      <c r="L240" s="64">
        <f t="shared" si="172"/>
        <v>4.9023101197371577E-3</v>
      </c>
      <c r="M240" s="64">
        <f t="shared" si="173"/>
        <v>1.9702281469185512E-3</v>
      </c>
      <c r="N240" s="64">
        <f t="shared" si="174"/>
        <v>1.5304089081906447E-3</v>
      </c>
      <c r="O240" s="64">
        <f t="shared" si="163"/>
        <v>0.11450000000000009</v>
      </c>
      <c r="P240" s="64">
        <f t="shared" si="163"/>
        <v>0.11450000000000009</v>
      </c>
      <c r="Q240" s="64">
        <f t="shared" si="208"/>
        <v>0.11450000000000009</v>
      </c>
      <c r="R240" s="64">
        <f t="shared" si="209"/>
        <v>0.11450000000000009</v>
      </c>
      <c r="S240" s="64">
        <f t="shared" si="210"/>
        <v>0.11450000000000009</v>
      </c>
      <c r="T240" s="64">
        <f t="shared" si="211"/>
        <v>0.11450000000000009</v>
      </c>
      <c r="U240" s="64">
        <f t="shared" si="212"/>
        <v>0.11450000000000009</v>
      </c>
      <c r="V240" s="64">
        <f t="shared" si="213"/>
        <v>0.11450000000000009</v>
      </c>
      <c r="W240" s="64">
        <f t="shared" si="214"/>
        <v>0.11450000000000009</v>
      </c>
      <c r="X240" s="64">
        <f t="shared" si="215"/>
        <v>0.11450000000000009</v>
      </c>
      <c r="Y240" s="64">
        <f t="shared" si="216"/>
        <v>0.11450000000000009</v>
      </c>
      <c r="Z240" s="64">
        <f t="shared" si="175"/>
        <v>0.16852490299487305</v>
      </c>
      <c r="AA240" s="64">
        <f t="shared" si="207"/>
        <v>0.15948532758521733</v>
      </c>
      <c r="AB240" s="64">
        <f t="shared" si="176"/>
        <v>0.18291935205088478</v>
      </c>
      <c r="AC240" s="64">
        <f t="shared" si="177"/>
        <v>0.1789658226910569</v>
      </c>
      <c r="AD240" s="64">
        <f t="shared" si="178"/>
        <v>0.17523847970655326</v>
      </c>
      <c r="AE240" s="64">
        <f t="shared" si="179"/>
        <v>0.17170722924111853</v>
      </c>
      <c r="AF240" s="64">
        <f t="shared" si="180"/>
        <v>0.16835036584827198</v>
      </c>
      <c r="AG240" s="64">
        <f t="shared" si="181"/>
        <v>0.16514971561787614</v>
      </c>
      <c r="AH240" s="64">
        <f t="shared" si="182"/>
        <v>0.16208978836154442</v>
      </c>
      <c r="AI240" s="64">
        <f t="shared" si="183"/>
        <v>0.15915770638872581</v>
      </c>
      <c r="AJ240" s="64">
        <f t="shared" si="184"/>
        <v>0.1587178871499979</v>
      </c>
      <c r="AK240" s="356">
        <f>(1+O240)*'Projeções - Receitas'!N$34</f>
        <v>2054226697866.9524</v>
      </c>
      <c r="AL240" s="356">
        <f>(1+P240)*'Projeções - Receitas'!T$34</f>
        <v>2164439971954.8115</v>
      </c>
      <c r="AM240" s="356">
        <f>(1+Q240)*'Projeções - Receitas'!U$34</f>
        <v>2424172768589.3892</v>
      </c>
      <c r="AN240" s="356">
        <f>(1+R240)*'Projeções - Receitas'!V$34</f>
        <v>2715073500820.1157</v>
      </c>
      <c r="AO240" s="356">
        <f>(1+S240)*'Projeções - Receitas'!W$34</f>
        <v>3040882320918.5303</v>
      </c>
      <c r="AP240" s="356">
        <f>(1+T240)*'Projeções - Receitas'!X$34</f>
        <v>3405788199428.7539</v>
      </c>
      <c r="AQ240" s="356">
        <f>(1+U240)*'Projeções - Receitas'!Y$34</f>
        <v>3814482783360.2046</v>
      </c>
      <c r="AR240" s="356">
        <f>(1+V240)*'Projeções - Receitas'!Z$34</f>
        <v>4272220717363.4297</v>
      </c>
      <c r="AS240" s="356">
        <f>(1+W240)*'Projeções - Receitas'!AA$34</f>
        <v>4784887203447.042</v>
      </c>
      <c r="AT240" s="356">
        <f>(1+X240)*'Projeções - Receitas'!AB$34</f>
        <v>5359073667860.6875</v>
      </c>
      <c r="AU240" s="356">
        <f>(1+Y240)*'Projeções - Receitas'!AC$34</f>
        <v>6002162508003.9717</v>
      </c>
      <c r="AV240" s="357">
        <f t="shared" si="185"/>
        <v>1802894017322.4976</v>
      </c>
      <c r="AW240" s="357">
        <f t="shared" si="186"/>
        <v>1899622802265.6848</v>
      </c>
      <c r="AX240" s="357">
        <f t="shared" si="187"/>
        <v>2127577538537.5671</v>
      </c>
      <c r="AY240" s="357">
        <f t="shared" si="188"/>
        <v>2382886843162.0752</v>
      </c>
      <c r="AZ240" s="357">
        <f t="shared" si="189"/>
        <v>2668833264341.5244</v>
      </c>
      <c r="BA240" s="357">
        <f t="shared" si="190"/>
        <v>2989093256062.5078</v>
      </c>
      <c r="BB240" s="357">
        <f t="shared" si="191"/>
        <v>3347784446790.0088</v>
      </c>
      <c r="BC240" s="357">
        <f t="shared" si="192"/>
        <v>3749518580404.8101</v>
      </c>
      <c r="BD240" s="357">
        <f t="shared" si="193"/>
        <v>4199460810053.3882</v>
      </c>
      <c r="BE240" s="357">
        <f t="shared" si="194"/>
        <v>4703396107259.7949</v>
      </c>
      <c r="BF240" s="357">
        <f t="shared" si="195"/>
        <v>5267803640130.9717</v>
      </c>
      <c r="BG240" s="356">
        <f>(AK240*SUMPRODUCT(DA$10:DA$13,DA$28:DA$31)+AV240*SUMPRODUCT(DA$14:DA$23,DA$32:DA$41))*'Projeções - Receitas'!T$23+(AK240*DA$11*'Projeções - Receitas'!T$25)</f>
        <v>67142882445.167175</v>
      </c>
      <c r="BH240" s="356">
        <f>(AL240*SUMPRODUCT(DB$10:DB$13,DB$28:DB$31)+AW240*SUMPRODUCT(DB$14:DB$23,DB$32:DB$41))*'Projeções - Receitas'!U$23+(AL240*DB$11*'Projeções - Receitas'!U$25)</f>
        <v>54112027089.390747</v>
      </c>
      <c r="BI240" s="356">
        <f>(AM240*SUMPRODUCT(DC$10:DC$13,DC$28:DC$31)+AX240*SUMPRODUCT(DC$14:DC$23,DC$32:DC$41))*'Projeções - Receitas'!V$23+(AM240*DC$11*'Projeções - Receitas'!V$25)</f>
        <v>59873950348.373077</v>
      </c>
      <c r="BJ240" s="356">
        <f>(AN240*SUMPRODUCT(DD$10:DD$13,DD$28:DD$31)+AY240*SUMPRODUCT(DD$14:DD$23,DD$32:DD$41))*'Projeções - Receitas'!W$23+(AN240*DD$11*'Projeções - Receitas'!W$25)</f>
        <v>66189918576.666916</v>
      </c>
      <c r="BK240" s="356">
        <f>(AO240*SUMPRODUCT(DE$10:DE$13,DE$28:DE$31)+AZ240*SUMPRODUCT(DE$14:DE$23,DE$32:DE$41))*'Projeções - Receitas'!X$23+(AO240*DE$11*'Projeções - Receitas'!X$25)</f>
        <v>73138587013.255432</v>
      </c>
      <c r="BL240" s="356">
        <f>(AP240*SUMPRODUCT(DF$10:DF$13,DF$28:DF$31)+BA240*SUMPRODUCT(DF$14:DF$23,DF$32:DF$41))*'Projeções - Receitas'!Y$23+(AP240*DF$11*'Projeções - Receitas'!Y$25)</f>
        <v>80801801047.121216</v>
      </c>
      <c r="BM240" s="356">
        <f>(AQ240*SUMPRODUCT(DG$10:DG$13,DG$28:DG$31)+BB240*SUMPRODUCT(DG$14:DG$23,DG$32:DG$41))*'Projeções - Receitas'!Z$23+(AQ240*DG$11*'Projeções - Receitas'!Z$25)</f>
        <v>89257845475.225189</v>
      </c>
      <c r="BN240" s="356">
        <f>(AR240*SUMPRODUCT(DH$10:DH$13,DH$28:DH$31)+BC240*SUMPRODUCT(DH$14:DH$23,DH$32:DH$41))*'Projeções - Receitas'!AA$23+(AR240*DH$11*'Projeções - Receitas'!AA$25)</f>
        <v>98584912791.3909</v>
      </c>
      <c r="BO240" s="356">
        <f>(AS240*SUMPRODUCT(DI$10:DI$13,DI$28:DI$31)+BD240*SUMPRODUCT(DI$14:DI$23,DI$32:DI$41))*'Projeções - Receitas'!AB$23+(AS240*DI$11*'Projeções - Receitas'!AB$25)</f>
        <v>108869462543.32513</v>
      </c>
      <c r="BP240" s="356">
        <f>(AT240*SUMPRODUCT(DJ$10:DJ$13,DJ$28:DJ$31)+BE240*SUMPRODUCT(DJ$14:DJ$23,DJ$32:DJ$41))*'Projeções - Receitas'!AC$23+(AT240*DJ$11*'Projeções - Receitas'!AC$25)</f>
        <v>120209101711.92792</v>
      </c>
      <c r="BQ240" s="356">
        <f>(AU240*SUMPRODUCT(DK$10:DK$13,DK$28:DK$31)+BF240*SUMPRODUCT(DK$14:DK$23,DK$32:DK$41))*'Projeções - Receitas'!AD$23+(AU240*DK$11*'Projeções - Receitas'!AD$25)</f>
        <v>155424399506.63904</v>
      </c>
      <c r="BR240" s="357">
        <f>((BG240+'DRE + DCF'!T$12)*(1+'DRE + DCF'!T$15)+'DRE + DCF'!T$18)*(1+'DRE + DCF'!T$25)*'DRE + DCF'!T$33</f>
        <v>37516258052.730751</v>
      </c>
      <c r="BS240" s="357">
        <f>((BH240+'DRE + DCF'!U$12)*(1+'DRE + DCF'!U$15)+'DRE + DCF'!U$18)*(1+'DRE + DCF'!U$25)*'DRE + DCF'!U$33</f>
        <v>28669074968.538673</v>
      </c>
      <c r="BT240" s="357">
        <f>((BI240+'DRE + DCF'!V$12)*(1+'DRE + DCF'!V$15)+'DRE + DCF'!V$18)*(1+'DRE + DCF'!V$25)*'DRE + DCF'!V$33</f>
        <v>31809532664.943359</v>
      </c>
      <c r="BU240" s="357">
        <f>((BJ240+'DRE + DCF'!W$12)*(1+'DRE + DCF'!W$15)+'DRE + DCF'!W$18)*(1+'DRE + DCF'!W$25)*'DRE + DCF'!W$33</f>
        <v>35219121261.234474</v>
      </c>
      <c r="BV240" s="357">
        <f>((BK240+'DRE + DCF'!X$12)*(1+'DRE + DCF'!X$15)+'DRE + DCF'!X$18)*(1+'DRE + DCF'!X$25)*'DRE + DCF'!X$33</f>
        <v>38947991453.678818</v>
      </c>
      <c r="BW240" s="357">
        <f>((BL240+'DRE + DCF'!Y$12)*(1+'DRE + DCF'!Y$15)+'DRE + DCF'!Y$18)*(1+'DRE + DCF'!Y$25)*'DRE + DCF'!Y$33</f>
        <v>43048060416.130798</v>
      </c>
      <c r="BX240" s="357">
        <f>((BM240+'DRE + DCF'!Z$12)*(1+'DRE + DCF'!Z$15)+'DRE + DCF'!Z$18)*(1+'DRE + DCF'!Z$25)*'DRE + DCF'!Z$33</f>
        <v>47569076384.577446</v>
      </c>
      <c r="BY240" s="357">
        <f>((BN240+'DRE + DCF'!AA$12)*(1+'DRE + DCF'!AA$15)+'DRE + DCF'!AA$18)*(1+'DRE + DCF'!AA$25)*'DRE + DCF'!AA$33</f>
        <v>52557032492.314384</v>
      </c>
      <c r="BZ240" s="357">
        <f>((BO240+'DRE + DCF'!AB$12)*(1+'DRE + DCF'!AB$15)+'DRE + DCF'!AB$18)*(1+'DRE + DCF'!AB$25)*'DRE + DCF'!AB$33</f>
        <v>58062050808.469627</v>
      </c>
      <c r="CA240" s="357">
        <f>((BP240+'DRE + DCF'!AC$12)*(1+'DRE + DCF'!AC$15)+'DRE + DCF'!AC$18)*(1+'DRE + DCF'!AC$25)*'DRE + DCF'!AC$33</f>
        <v>64141252951.746437</v>
      </c>
      <c r="CB240" s="357">
        <f>((BQ240+'DRE + DCF'!AD$12)*(1+'DRE + DCF'!AD$15)+'DRE + DCF'!AD$18)*(1+'DRE + DCF'!AD$25)*'DRE + DCF'!AD$33</f>
        <v>82738200716.647308</v>
      </c>
      <c r="CC240" s="357">
        <f>BR240*(1-DA$47)+('DRE + DCF'!N$53*10^6)</f>
        <v>201512036934.16309</v>
      </c>
      <c r="CD240" s="357">
        <f>BS240*(1-DB$47)+('DRE + DCF'!T$53*10^6)</f>
        <v>202531385539.43616</v>
      </c>
      <c r="CE240" s="357">
        <f>BT240*(1-DC$47)+('DRE + DCF'!U$53*10^6)</f>
        <v>221714056044.88525</v>
      </c>
      <c r="CF240" s="357">
        <f>BU240*(1-DD$47)+('DRE + DCF'!V$53*10^6)</f>
        <v>242952681370.47998</v>
      </c>
      <c r="CG240" s="357">
        <f>BV240*(1-DE$47)+('DRE + DCF'!W$53*10^6)</f>
        <v>266439797442.14923</v>
      </c>
      <c r="CH240" s="357">
        <f>BW240*(1-DF$47)+('DRE + DCF'!X$53*10^6)</f>
        <v>292399227553.0047</v>
      </c>
      <c r="CI240" s="357">
        <f>BX240*(1-DG$47)+('DRE + DCF'!Y$53*10^6)</f>
        <v>321084786050.31262</v>
      </c>
      <c r="CJ240" s="357">
        <f>BY240*(1-DH$47)+('DRE + DCF'!Z$53*10^6)</f>
        <v>352778018264.68463</v>
      </c>
      <c r="CK240" s="357">
        <f>BZ240*(1-DI$47)+('DRE + DCF'!AA$53*10^6)</f>
        <v>387790677070.29657</v>
      </c>
      <c r="CL240" s="357">
        <f>CA240*(1-DJ$47)+('DRE + DCF'!AB$53*10^6)</f>
        <v>426468936672.46161</v>
      </c>
      <c r="CM240" s="357">
        <f>CB240*(1-DK$47)+('DRE + DCF'!AC$53*10^6)</f>
        <v>476325275800.66138</v>
      </c>
      <c r="CN240" s="357">
        <f t="shared" si="196"/>
        <v>1195740411969.2244</v>
      </c>
      <c r="CO240" s="357">
        <f t="shared" si="197"/>
        <v>1269906069768.1934</v>
      </c>
      <c r="CP240" s="357">
        <f t="shared" si="198"/>
        <v>1212086384294.6946</v>
      </c>
      <c r="CQ240" s="357">
        <f t="shared" si="199"/>
        <v>1357536750410.0579</v>
      </c>
      <c r="CR240" s="357">
        <f t="shared" si="200"/>
        <v>1520441160459.2651</v>
      </c>
      <c r="CS240" s="357">
        <f t="shared" si="201"/>
        <v>1702894099714.377</v>
      </c>
      <c r="CT240" s="357">
        <f t="shared" si="202"/>
        <v>1907241391680.1023</v>
      </c>
      <c r="CU240" s="357">
        <f t="shared" si="203"/>
        <v>2136110358681.7148</v>
      </c>
      <c r="CV240" s="357">
        <f t="shared" si="204"/>
        <v>2392443601723.521</v>
      </c>
      <c r="CW240" s="357">
        <f t="shared" si="205"/>
        <v>2679536833930.3438</v>
      </c>
      <c r="CX240" s="358">
        <f t="shared" si="206"/>
        <v>3001081254001.9858</v>
      </c>
    </row>
    <row r="241" spans="4:102" ht="30" customHeight="1" x14ac:dyDescent="0.25">
      <c r="D241" s="355">
        <f t="shared" si="164"/>
        <v>1.1271234023833676E-2</v>
      </c>
      <c r="E241" s="64">
        <f t="shared" si="165"/>
        <v>2.2332685963435683E-3</v>
      </c>
      <c r="F241" s="64">
        <f t="shared" si="166"/>
        <v>2.5657880263500049E-2</v>
      </c>
      <c r="G241" s="64">
        <f t="shared" si="167"/>
        <v>2.1706010686225213E-2</v>
      </c>
      <c r="H241" s="64">
        <f t="shared" si="168"/>
        <v>1.7980224056689642E-2</v>
      </c>
      <c r="I241" s="64">
        <f t="shared" si="169"/>
        <v>1.4450442254090756E-2</v>
      </c>
      <c r="J241" s="64">
        <f t="shared" si="170"/>
        <v>1.1094970147139477E-2</v>
      </c>
      <c r="K241" s="64">
        <f t="shared" si="171"/>
        <v>7.8956417797263201E-3</v>
      </c>
      <c r="L241" s="64">
        <f t="shared" si="172"/>
        <v>4.8369738116622041E-3</v>
      </c>
      <c r="M241" s="64">
        <f t="shared" si="173"/>
        <v>1.9060944227844989E-3</v>
      </c>
      <c r="N241" s="64">
        <f t="shared" si="174"/>
        <v>1.4674101949214147E-3</v>
      </c>
      <c r="O241" s="64">
        <f t="shared" si="163"/>
        <v>0.11500000000000009</v>
      </c>
      <c r="P241" s="64">
        <f t="shared" si="163"/>
        <v>0.11500000000000009</v>
      </c>
      <c r="Q241" s="64">
        <f t="shared" si="208"/>
        <v>0.11500000000000009</v>
      </c>
      <c r="R241" s="64">
        <f t="shared" si="209"/>
        <v>0.11500000000000009</v>
      </c>
      <c r="S241" s="64">
        <f t="shared" si="210"/>
        <v>0.11500000000000009</v>
      </c>
      <c r="T241" s="64">
        <f t="shared" si="211"/>
        <v>0.11500000000000009</v>
      </c>
      <c r="U241" s="64">
        <f t="shared" si="212"/>
        <v>0.11500000000000009</v>
      </c>
      <c r="V241" s="64">
        <f t="shared" si="213"/>
        <v>0.11500000000000009</v>
      </c>
      <c r="W241" s="64">
        <f t="shared" si="214"/>
        <v>0.11500000000000009</v>
      </c>
      <c r="X241" s="64">
        <f t="shared" si="215"/>
        <v>0.11500000000000009</v>
      </c>
      <c r="Y241" s="64">
        <f t="shared" si="216"/>
        <v>0.11500000000000009</v>
      </c>
      <c r="Z241" s="64">
        <f t="shared" si="175"/>
        <v>0.16845871226564094</v>
      </c>
      <c r="AA241" s="64">
        <f t="shared" si="207"/>
        <v>0.15942074683815083</v>
      </c>
      <c r="AB241" s="64">
        <f t="shared" si="176"/>
        <v>0.18284535850530731</v>
      </c>
      <c r="AC241" s="64">
        <f t="shared" si="177"/>
        <v>0.17889348892803247</v>
      </c>
      <c r="AD241" s="64">
        <f t="shared" si="178"/>
        <v>0.1751677022984969</v>
      </c>
      <c r="AE241" s="64">
        <f t="shared" si="179"/>
        <v>0.17163792049589802</v>
      </c>
      <c r="AF241" s="64">
        <f t="shared" si="180"/>
        <v>0.16828244838894674</v>
      </c>
      <c r="AG241" s="64">
        <f t="shared" si="181"/>
        <v>0.16508312002153358</v>
      </c>
      <c r="AH241" s="64">
        <f t="shared" si="182"/>
        <v>0.16202445205346946</v>
      </c>
      <c r="AI241" s="64">
        <f t="shared" si="183"/>
        <v>0.15909357266459176</v>
      </c>
      <c r="AJ241" s="64">
        <f t="shared" si="184"/>
        <v>0.15865488843672867</v>
      </c>
      <c r="AK241" s="356">
        <f>(1+O241)*'Projeções - Receitas'!N$34</f>
        <v>2055148289027.9512</v>
      </c>
      <c r="AL241" s="356">
        <f>(1+P241)*'Projeções - Receitas'!T$34</f>
        <v>2165411008281.395</v>
      </c>
      <c r="AM241" s="356">
        <f>(1+Q241)*'Projeções - Receitas'!U$34</f>
        <v>2425260329275.1626</v>
      </c>
      <c r="AN241" s="356">
        <f>(1+R241)*'Projeções - Receitas'!V$34</f>
        <v>2716291568788.1821</v>
      </c>
      <c r="AO241" s="356">
        <f>(1+S241)*'Projeções - Receitas'!W$34</f>
        <v>3042246557042.7646</v>
      </c>
      <c r="AP241" s="356">
        <f>(1+T241)*'Projeções - Receitas'!X$34</f>
        <v>3407316143887.8965</v>
      </c>
      <c r="AQ241" s="356">
        <f>(1+U241)*'Projeções - Receitas'!Y$34</f>
        <v>3816194081154.4443</v>
      </c>
      <c r="AR241" s="356">
        <f>(1+V241)*'Projeções - Receitas'!Z$34</f>
        <v>4274137370892.978</v>
      </c>
      <c r="AS241" s="356">
        <f>(1+W241)*'Projeções - Receitas'!AA$34</f>
        <v>4787033855400.1357</v>
      </c>
      <c r="AT241" s="356">
        <f>(1+X241)*'Projeções - Receitas'!AB$34</f>
        <v>5361477918048.1533</v>
      </c>
      <c r="AU241" s="356">
        <f>(1+Y241)*'Projeções - Receitas'!AC$34</f>
        <v>6004855268213.9326</v>
      </c>
      <c r="AV241" s="357">
        <f t="shared" si="185"/>
        <v>1803702852682.4446</v>
      </c>
      <c r="AW241" s="357">
        <f t="shared" si="186"/>
        <v>1900475033222.2866</v>
      </c>
      <c r="AX241" s="357">
        <f t="shared" si="187"/>
        <v>2128532037208.9612</v>
      </c>
      <c r="AY241" s="357">
        <f t="shared" si="188"/>
        <v>2383955881674.0366</v>
      </c>
      <c r="AZ241" s="357">
        <f t="shared" si="189"/>
        <v>2670030587474.9214</v>
      </c>
      <c r="BA241" s="357">
        <f t="shared" si="190"/>
        <v>2990434257971.9121</v>
      </c>
      <c r="BB241" s="357">
        <f t="shared" si="191"/>
        <v>3349286368928.5415</v>
      </c>
      <c r="BC241" s="357">
        <f t="shared" si="192"/>
        <v>3751200733199.9673</v>
      </c>
      <c r="BD241" s="357">
        <f t="shared" si="193"/>
        <v>4201344821183.9634</v>
      </c>
      <c r="BE241" s="357">
        <f t="shared" si="194"/>
        <v>4705506199726.04</v>
      </c>
      <c r="BF241" s="357">
        <f t="shared" si="195"/>
        <v>5270166943693.166</v>
      </c>
      <c r="BG241" s="356">
        <f>(AK241*SUMPRODUCT(DA$10:DA$13,DA$28:DA$31)+AV241*SUMPRODUCT(DA$14:DA$23,DA$32:DA$41))*'Projeções - Receitas'!T$23+(AK241*DA$11*'Projeções - Receitas'!T$25)</f>
        <v>67173004868.875214</v>
      </c>
      <c r="BH241" s="356">
        <f>(AL241*SUMPRODUCT(DB$10:DB$13,DB$28:DB$31)+AW241*SUMPRODUCT(DB$14:DB$23,DB$32:DB$41))*'Projeções - Receitas'!U$23+(AL241*DB$11*'Projeções - Receitas'!U$25)</f>
        <v>54136303458.654694</v>
      </c>
      <c r="BI241" s="356">
        <f>(AM241*SUMPRODUCT(DC$10:DC$13,DC$28:DC$31)+AX241*SUMPRODUCT(DC$14:DC$23,DC$32:DC$41))*'Projeções - Receitas'!V$23+(AM241*DC$11*'Projeções - Receitas'!V$25)</f>
        <v>59900811698.91069</v>
      </c>
      <c r="BJ241" s="356">
        <f>(AN241*SUMPRODUCT(DD$10:DD$13,DD$28:DD$31)+AY241*SUMPRODUCT(DD$14:DD$23,DD$32:DD$41))*'Projeções - Receitas'!W$23+(AN241*DD$11*'Projeções - Receitas'!W$25)</f>
        <v>66219613470.599907</v>
      </c>
      <c r="BK241" s="356">
        <f>(AO241*SUMPRODUCT(DE$10:DE$13,DE$28:DE$31)+AZ241*SUMPRODUCT(DE$14:DE$23,DE$32:DE$41))*'Projeções - Receitas'!X$23+(AO241*DE$11*'Projeções - Receitas'!X$25)</f>
        <v>73171399299.937012</v>
      </c>
      <c r="BL241" s="356">
        <f>(AP241*SUMPRODUCT(DF$10:DF$13,DF$28:DF$31)+BA241*SUMPRODUCT(DF$14:DF$23,DF$32:DF$41))*'Projeções - Receitas'!Y$23+(AP241*DF$11*'Projeções - Receitas'!Y$25)</f>
        <v>80838051294.338409</v>
      </c>
      <c r="BM241" s="356">
        <f>(AQ241*SUMPRODUCT(DG$10:DG$13,DG$28:DG$31)+BB241*SUMPRODUCT(DG$14:DG$23,DG$32:DG$41))*'Projeções - Receitas'!Z$23+(AQ241*DG$11*'Projeções - Receitas'!Z$25)</f>
        <v>89297889371.804504</v>
      </c>
      <c r="BN241" s="356">
        <f>(AR241*SUMPRODUCT(DH$10:DH$13,DH$28:DH$31)+BC241*SUMPRODUCT(DH$14:DH$23,DH$32:DH$41))*'Projeções - Receitas'!AA$23+(AR241*DH$11*'Projeções - Receitas'!AA$25)</f>
        <v>98629141105.788025</v>
      </c>
      <c r="BO241" s="356">
        <f>(AS241*SUMPRODUCT(DI$10:DI$13,DI$28:DI$31)+BD241*SUMPRODUCT(DI$14:DI$23,DI$32:DI$41))*'Projeções - Receitas'!AB$23+(AS241*DI$11*'Projeções - Receitas'!AB$25)</f>
        <v>108918304832.48767</v>
      </c>
      <c r="BP241" s="356">
        <f>(AT241*SUMPRODUCT(DJ$10:DJ$13,DJ$28:DJ$31)+BE241*SUMPRODUCT(DJ$14:DJ$23,DJ$32:DJ$41))*'Projeções - Receitas'!AC$23+(AT241*DJ$11*'Projeções - Receitas'!AC$25)</f>
        <v>120263031322.3864</v>
      </c>
      <c r="BQ241" s="356">
        <f>(AU241*SUMPRODUCT(DK$10:DK$13,DK$28:DK$31)+BF241*SUMPRODUCT(DK$14:DK$23,DK$32:DK$41))*'Projeções - Receitas'!AD$23+(AU241*DK$11*'Projeções - Receitas'!AD$25)</f>
        <v>155494127815.07623</v>
      </c>
      <c r="BR241" s="357">
        <f>((BG241+'DRE + DCF'!T$12)*(1+'DRE + DCF'!T$15)+'DRE + DCF'!T$18)*(1+'DRE + DCF'!T$25)*'DRE + DCF'!T$33</f>
        <v>37534704688.634308</v>
      </c>
      <c r="BS241" s="357">
        <f>((BH241+'DRE + DCF'!U$12)*(1+'DRE + DCF'!U$15)+'DRE + DCF'!U$18)*(1+'DRE + DCF'!U$25)*'DRE + DCF'!U$33</f>
        <v>28683764499.823967</v>
      </c>
      <c r="BT241" s="357">
        <f>((BI241+'DRE + DCF'!V$12)*(1+'DRE + DCF'!V$15)+'DRE + DCF'!V$18)*(1+'DRE + DCF'!V$25)*'DRE + DCF'!V$33</f>
        <v>31825767902.648499</v>
      </c>
      <c r="BU241" s="357">
        <f>((BJ241+'DRE + DCF'!W$12)*(1+'DRE + DCF'!W$15)+'DRE + DCF'!W$18)*(1+'DRE + DCF'!W$25)*'DRE + DCF'!W$33</f>
        <v>35237048715.698387</v>
      </c>
      <c r="BV241" s="357">
        <f>((BK241+'DRE + DCF'!X$12)*(1+'DRE + DCF'!X$15)+'DRE + DCF'!X$18)*(1+'DRE + DCF'!X$25)*'DRE + DCF'!X$33</f>
        <v>38967778402.341988</v>
      </c>
      <c r="BW241" s="357">
        <f>((BL241+'DRE + DCF'!Y$12)*(1+'DRE + DCF'!Y$15)+'DRE + DCF'!Y$18)*(1+'DRE + DCF'!Y$25)*'DRE + DCF'!Y$33</f>
        <v>43069895668.640106</v>
      </c>
      <c r="BX241" s="357">
        <f>((BM241+'DRE + DCF'!Z$12)*(1+'DRE + DCF'!Z$15)+'DRE + DCF'!Z$18)*(1+'DRE + DCF'!Z$25)*'DRE + DCF'!Z$33</f>
        <v>47593169220.787079</v>
      </c>
      <c r="BY241" s="357">
        <f>((BN241+'DRE + DCF'!AA$12)*(1+'DRE + DCF'!AA$15)+'DRE + DCF'!AA$18)*(1+'DRE + DCF'!AA$25)*'DRE + DCF'!AA$33</f>
        <v>52583612540.879517</v>
      </c>
      <c r="BZ241" s="357">
        <f>((BO241+'DRE + DCF'!AB$12)*(1+'DRE + DCF'!AB$15)+'DRE + DCF'!AB$18)*(1+'DRE + DCF'!AB$25)*'DRE + DCF'!AB$33</f>
        <v>58091370176.820709</v>
      </c>
      <c r="CA241" s="357">
        <f>((BP241+'DRE + DCF'!AC$12)*(1+'DRE + DCF'!AC$15)+'DRE + DCF'!AC$18)*(1+'DRE + DCF'!AC$25)*'DRE + DCF'!AC$33</f>
        <v>64173589118.142097</v>
      </c>
      <c r="CB241" s="357">
        <f>((BQ241+'DRE + DCF'!AD$12)*(1+'DRE + DCF'!AD$15)+'DRE + DCF'!AD$18)*(1+'DRE + DCF'!AD$25)*'DRE + DCF'!AD$33</f>
        <v>82779109929.865005</v>
      </c>
      <c r="CC241" s="357">
        <f>BR241*(1-DA$47)+('DRE + DCF'!N$53*10^6)</f>
        <v>201523259178.84216</v>
      </c>
      <c r="CD241" s="357">
        <f>BS241*(1-DB$47)+('DRE + DCF'!T$53*10^6)</f>
        <v>202540199258.20734</v>
      </c>
      <c r="CE241" s="357">
        <f>BT241*(1-DC$47)+('DRE + DCF'!U$53*10^6)</f>
        <v>221723797187.50836</v>
      </c>
      <c r="CF241" s="357">
        <f>BU241*(1-DD$47)+('DRE + DCF'!V$53*10^6)</f>
        <v>242963437843.15833</v>
      </c>
      <c r="CG241" s="357">
        <f>BV241*(1-DE$47)+('DRE + DCF'!W$53*10^6)</f>
        <v>266451669611.34711</v>
      </c>
      <c r="CH241" s="357">
        <f>BW241*(1-DF$47)+('DRE + DCF'!X$53*10^6)</f>
        <v>292412328704.51031</v>
      </c>
      <c r="CI241" s="357">
        <f>BX241*(1-DG$47)+('DRE + DCF'!Y$53*10^6)</f>
        <v>321099241752.03839</v>
      </c>
      <c r="CJ241" s="357">
        <f>BY241*(1-DH$47)+('DRE + DCF'!Z$53*10^6)</f>
        <v>352793966293.82373</v>
      </c>
      <c r="CK241" s="357">
        <f>BZ241*(1-DI$47)+('DRE + DCF'!AA$53*10^6)</f>
        <v>387808268691.30719</v>
      </c>
      <c r="CL241" s="357">
        <f>CA241*(1-DJ$47)+('DRE + DCF'!AB$53*10^6)</f>
        <v>426488338372.29901</v>
      </c>
      <c r="CM241" s="357">
        <f>CB241*(1-DK$47)+('DRE + DCF'!AC$53*10^6)</f>
        <v>476349821328.59198</v>
      </c>
      <c r="CN241" s="357">
        <f t="shared" si="196"/>
        <v>1196276858991.1934</v>
      </c>
      <c r="CO241" s="357">
        <f t="shared" si="197"/>
        <v>1270475789853.3293</v>
      </c>
      <c r="CP241" s="357">
        <f t="shared" si="198"/>
        <v>1212630164637.5813</v>
      </c>
      <c r="CQ241" s="357">
        <f t="shared" si="199"/>
        <v>1358145784394.0911</v>
      </c>
      <c r="CR241" s="357">
        <f t="shared" si="200"/>
        <v>1521123278521.3823</v>
      </c>
      <c r="CS241" s="357">
        <f t="shared" si="201"/>
        <v>1703658071943.9482</v>
      </c>
      <c r="CT241" s="357">
        <f t="shared" si="202"/>
        <v>1908097040577.2222</v>
      </c>
      <c r="CU241" s="357">
        <f t="shared" si="203"/>
        <v>2137068685446.489</v>
      </c>
      <c r="CV241" s="357">
        <f t="shared" si="204"/>
        <v>2393516927700.0679</v>
      </c>
      <c r="CW241" s="357">
        <f t="shared" si="205"/>
        <v>2680738959024.0767</v>
      </c>
      <c r="CX241" s="358">
        <f t="shared" si="206"/>
        <v>3002427634106.9663</v>
      </c>
    </row>
    <row r="242" spans="4:102" ht="30" customHeight="1" x14ac:dyDescent="0.25">
      <c r="D242" s="355">
        <f t="shared" si="164"/>
        <v>1.1205102631875574E-2</v>
      </c>
      <c r="E242" s="64">
        <f t="shared" si="165"/>
        <v>2.1687457432681412E-3</v>
      </c>
      <c r="F242" s="64">
        <f t="shared" si="166"/>
        <v>2.5583953050101443E-2</v>
      </c>
      <c r="G242" s="64">
        <f t="shared" si="167"/>
        <v>2.1633741767452697E-2</v>
      </c>
      <c r="H242" s="64">
        <f t="shared" si="168"/>
        <v>1.7909510097676828E-2</v>
      </c>
      <c r="I242" s="64">
        <f t="shared" si="169"/>
        <v>1.4381195641317762E-2</v>
      </c>
      <c r="J242" s="64">
        <f t="shared" si="170"/>
        <v>1.1027113573030989E-2</v>
      </c>
      <c r="K242" s="64">
        <f t="shared" si="171"/>
        <v>7.8291058836045535E-3</v>
      </c>
      <c r="L242" s="64">
        <f t="shared" si="172"/>
        <v>4.7716960749077664E-3</v>
      </c>
      <c r="M242" s="64">
        <f t="shared" si="173"/>
        <v>1.842018191903827E-3</v>
      </c>
      <c r="N242" s="64">
        <f t="shared" si="174"/>
        <v>1.4044679574148622E-3</v>
      </c>
      <c r="O242" s="64">
        <f t="shared" si="163"/>
        <v>0.11550000000000009</v>
      </c>
      <c r="P242" s="64">
        <f t="shared" si="163"/>
        <v>0.11550000000000009</v>
      </c>
      <c r="Q242" s="64">
        <f t="shared" si="208"/>
        <v>0.11550000000000009</v>
      </c>
      <c r="R242" s="64">
        <f t="shared" si="209"/>
        <v>0.11550000000000009</v>
      </c>
      <c r="S242" s="64">
        <f t="shared" si="210"/>
        <v>0.11550000000000009</v>
      </c>
      <c r="T242" s="64">
        <f t="shared" si="211"/>
        <v>0.11550000000000009</v>
      </c>
      <c r="U242" s="64">
        <f t="shared" si="212"/>
        <v>0.11550000000000009</v>
      </c>
      <c r="V242" s="64">
        <f t="shared" si="213"/>
        <v>0.11550000000000009</v>
      </c>
      <c r="W242" s="64">
        <f t="shared" si="214"/>
        <v>0.11550000000000009</v>
      </c>
      <c r="X242" s="64">
        <f t="shared" si="215"/>
        <v>0.11550000000000009</v>
      </c>
      <c r="Y242" s="64">
        <f t="shared" si="216"/>
        <v>0.11550000000000009</v>
      </c>
      <c r="Z242" s="64">
        <f t="shared" si="175"/>
        <v>0.16839258087368283</v>
      </c>
      <c r="AA242" s="64">
        <f t="shared" si="207"/>
        <v>0.1593562239850754</v>
      </c>
      <c r="AB242" s="64">
        <f t="shared" si="176"/>
        <v>0.1827714312919087</v>
      </c>
      <c r="AC242" s="64">
        <f t="shared" si="177"/>
        <v>0.17882122000925996</v>
      </c>
      <c r="AD242" s="64">
        <f t="shared" si="178"/>
        <v>0.17509698833948409</v>
      </c>
      <c r="AE242" s="64">
        <f t="shared" si="179"/>
        <v>0.17156867388312502</v>
      </c>
      <c r="AF242" s="64">
        <f t="shared" si="180"/>
        <v>0.16821459181483825</v>
      </c>
      <c r="AG242" s="64">
        <f t="shared" si="181"/>
        <v>0.16501658412541181</v>
      </c>
      <c r="AH242" s="64">
        <f t="shared" si="182"/>
        <v>0.16195917431671503</v>
      </c>
      <c r="AI242" s="64">
        <f t="shared" si="183"/>
        <v>0.15902949643371109</v>
      </c>
      <c r="AJ242" s="64">
        <f t="shared" si="184"/>
        <v>0.15859194619922212</v>
      </c>
      <c r="AK242" s="356">
        <f>(1+O242)*'Projeções - Receitas'!N$34</f>
        <v>2056069880188.9507</v>
      </c>
      <c r="AL242" s="356">
        <f>(1+P242)*'Projeções - Receitas'!T$34</f>
        <v>2166382044607.979</v>
      </c>
      <c r="AM242" s="356">
        <f>(1+Q242)*'Projeções - Receitas'!U$34</f>
        <v>2426347889960.9365</v>
      </c>
      <c r="AN242" s="356">
        <f>(1+R242)*'Projeções - Receitas'!V$34</f>
        <v>2717509636756.249</v>
      </c>
      <c r="AO242" s="356">
        <f>(1+S242)*'Projeções - Receitas'!W$34</f>
        <v>3043610793166.9995</v>
      </c>
      <c r="AP242" s="356">
        <f>(1+T242)*'Projeções - Receitas'!X$34</f>
        <v>3408844088347.0396</v>
      </c>
      <c r="AQ242" s="356">
        <f>(1+U242)*'Projeções - Receitas'!Y$34</f>
        <v>3817905378948.6846</v>
      </c>
      <c r="AR242" s="356">
        <f>(1+V242)*'Projeções - Receitas'!Z$34</f>
        <v>4276054024422.5269</v>
      </c>
      <c r="AS242" s="356">
        <f>(1+W242)*'Projeções - Receitas'!AA$34</f>
        <v>4789180507353.2314</v>
      </c>
      <c r="AT242" s="356">
        <f>(1+X242)*'Projeções - Receitas'!AB$34</f>
        <v>5363882168235.6191</v>
      </c>
      <c r="AU242" s="356">
        <f>(1+Y242)*'Projeções - Receitas'!AC$34</f>
        <v>6007548028423.8945</v>
      </c>
      <c r="AV242" s="357">
        <f t="shared" si="185"/>
        <v>1804511688042.3923</v>
      </c>
      <c r="AW242" s="357">
        <f t="shared" si="186"/>
        <v>1901327264178.8889</v>
      </c>
      <c r="AX242" s="357">
        <f t="shared" si="187"/>
        <v>2129486535880.3555</v>
      </c>
      <c r="AY242" s="357">
        <f t="shared" si="188"/>
        <v>2385024920185.9985</v>
      </c>
      <c r="AZ242" s="357">
        <f t="shared" si="189"/>
        <v>2671227910608.3188</v>
      </c>
      <c r="BA242" s="357">
        <f t="shared" si="190"/>
        <v>2991775259881.3169</v>
      </c>
      <c r="BB242" s="357">
        <f t="shared" si="191"/>
        <v>3350788291067.0752</v>
      </c>
      <c r="BC242" s="357">
        <f t="shared" si="192"/>
        <v>3752882885995.1245</v>
      </c>
      <c r="BD242" s="357">
        <f t="shared" si="193"/>
        <v>4203228832314.5405</v>
      </c>
      <c r="BE242" s="357">
        <f t="shared" si="194"/>
        <v>4707616292192.2852</v>
      </c>
      <c r="BF242" s="357">
        <f t="shared" si="195"/>
        <v>5272530247255.3604</v>
      </c>
      <c r="BG242" s="356">
        <f>(AK242*SUMPRODUCT(DA$10:DA$13,DA$28:DA$31)+AV242*SUMPRODUCT(DA$14:DA$23,DA$32:DA$41))*'Projeções - Receitas'!T$23+(AK242*DA$11*'Projeções - Receitas'!T$25)</f>
        <v>67203127292.583221</v>
      </c>
      <c r="BH242" s="356">
        <f>(AL242*SUMPRODUCT(DB$10:DB$13,DB$28:DB$31)+AW242*SUMPRODUCT(DB$14:DB$23,DB$32:DB$41))*'Projeções - Receitas'!U$23+(AL242*DB$11*'Projeções - Receitas'!U$25)</f>
        <v>54160579827.918671</v>
      </c>
      <c r="BI242" s="356">
        <f>(AM242*SUMPRODUCT(DC$10:DC$13,DC$28:DC$31)+AX242*SUMPRODUCT(DC$14:DC$23,DC$32:DC$41))*'Projeções - Receitas'!V$23+(AM242*DC$11*'Projeções - Receitas'!V$25)</f>
        <v>59927673049.448364</v>
      </c>
      <c r="BJ242" s="356">
        <f>(AN242*SUMPRODUCT(DD$10:DD$13,DD$28:DD$31)+AY242*SUMPRODUCT(DD$14:DD$23,DD$32:DD$41))*'Projeções - Receitas'!W$23+(AN242*DD$11*'Projeções - Receitas'!W$25)</f>
        <v>66249308364.53289</v>
      </c>
      <c r="BK242" s="356">
        <f>(AO242*SUMPRODUCT(DE$10:DE$13,DE$28:DE$31)+AZ242*SUMPRODUCT(DE$14:DE$23,DE$32:DE$41))*'Projeções - Receitas'!X$23+(AO242*DE$11*'Projeções - Receitas'!X$25)</f>
        <v>73204211586.618591</v>
      </c>
      <c r="BL242" s="356">
        <f>(AP242*SUMPRODUCT(DF$10:DF$13,DF$28:DF$31)+BA242*SUMPRODUCT(DF$14:DF$23,DF$32:DF$41))*'Projeções - Receitas'!Y$23+(AP242*DF$11*'Projeções - Receitas'!Y$25)</f>
        <v>80874301541.555649</v>
      </c>
      <c r="BM242" s="356">
        <f>(AQ242*SUMPRODUCT(DG$10:DG$13,DG$28:DG$31)+BB242*SUMPRODUCT(DG$14:DG$23,DG$32:DG$41))*'Projeções - Receitas'!Z$23+(AQ242*DG$11*'Projeções - Receitas'!Z$25)</f>
        <v>89337933268.383728</v>
      </c>
      <c r="BN242" s="356">
        <f>(AR242*SUMPRODUCT(DH$10:DH$13,DH$28:DH$31)+BC242*SUMPRODUCT(DH$14:DH$23,DH$32:DH$41))*'Projeções - Receitas'!AA$23+(AR242*DH$11*'Projeções - Receitas'!AA$25)</f>
        <v>98673369420.185257</v>
      </c>
      <c r="BO242" s="356">
        <f>(AS242*SUMPRODUCT(DI$10:DI$13,DI$28:DI$31)+BD242*SUMPRODUCT(DI$14:DI$23,DI$32:DI$41))*'Projeções - Receitas'!AB$23+(AS242*DI$11*'Projeções - Receitas'!AB$25)</f>
        <v>108967147121.65028</v>
      </c>
      <c r="BP242" s="356">
        <f>(AT242*SUMPRODUCT(DJ$10:DJ$13,DJ$28:DJ$31)+BE242*SUMPRODUCT(DJ$14:DJ$23,DJ$32:DJ$41))*'Projeções - Receitas'!AC$23+(AT242*DJ$11*'Projeções - Receitas'!AC$25)</f>
        <v>120316960932.84482</v>
      </c>
      <c r="BQ242" s="356">
        <f>(AU242*SUMPRODUCT(DK$10:DK$13,DK$28:DK$31)+BF242*SUMPRODUCT(DK$14:DK$23,DK$32:DK$41))*'Projeções - Receitas'!AD$23+(AU242*DK$11*'Projeções - Receitas'!AD$25)</f>
        <v>155563856123.51346</v>
      </c>
      <c r="BR242" s="357">
        <f>((BG242+'DRE + DCF'!T$12)*(1+'DRE + DCF'!T$15)+'DRE + DCF'!T$18)*(1+'DRE + DCF'!T$25)*'DRE + DCF'!T$33</f>
        <v>37553151324.537857</v>
      </c>
      <c r="BS242" s="357">
        <f>((BH242+'DRE + DCF'!U$12)*(1+'DRE + DCF'!U$15)+'DRE + DCF'!U$18)*(1+'DRE + DCF'!U$25)*'DRE + DCF'!U$33</f>
        <v>28698454031.109287</v>
      </c>
      <c r="BT242" s="357">
        <f>((BI242+'DRE + DCF'!V$12)*(1+'DRE + DCF'!V$15)+'DRE + DCF'!V$18)*(1+'DRE + DCF'!V$25)*'DRE + DCF'!V$33</f>
        <v>31842003140.353683</v>
      </c>
      <c r="BU242" s="357">
        <f>((BJ242+'DRE + DCF'!W$12)*(1+'DRE + DCF'!W$15)+'DRE + DCF'!W$18)*(1+'DRE + DCF'!W$25)*'DRE + DCF'!W$33</f>
        <v>35254976170.162308</v>
      </c>
      <c r="BV242" s="357">
        <f>((BK242+'DRE + DCF'!X$12)*(1+'DRE + DCF'!X$15)+'DRE + DCF'!X$18)*(1+'DRE + DCF'!X$25)*'DRE + DCF'!X$33</f>
        <v>38987565351.005165</v>
      </c>
      <c r="BW242" s="357">
        <f>((BL242+'DRE + DCF'!Y$12)*(1+'DRE + DCF'!Y$15)+'DRE + DCF'!Y$18)*(1+'DRE + DCF'!Y$25)*'DRE + DCF'!Y$33</f>
        <v>43091730921.149452</v>
      </c>
      <c r="BX242" s="357">
        <f>((BM242+'DRE + DCF'!Z$12)*(1+'DRE + DCF'!Z$15)+'DRE + DCF'!Z$18)*(1+'DRE + DCF'!Z$25)*'DRE + DCF'!Z$33</f>
        <v>47617262056.996651</v>
      </c>
      <c r="BY242" s="357">
        <f>((BN242+'DRE + DCF'!AA$12)*(1+'DRE + DCF'!AA$15)+'DRE + DCF'!AA$18)*(1+'DRE + DCF'!AA$25)*'DRE + DCF'!AA$33</f>
        <v>52610192589.444687</v>
      </c>
      <c r="BZ242" s="357">
        <f>((BO242+'DRE + DCF'!AB$12)*(1+'DRE + DCF'!AB$15)+'DRE + DCF'!AB$18)*(1+'DRE + DCF'!AB$25)*'DRE + DCF'!AB$33</f>
        <v>58120689545.171829</v>
      </c>
      <c r="CA242" s="357">
        <f>((BP242+'DRE + DCF'!AC$12)*(1+'DRE + DCF'!AC$15)+'DRE + DCF'!AC$18)*(1+'DRE + DCF'!AC$25)*'DRE + DCF'!AC$33</f>
        <v>64205925284.537758</v>
      </c>
      <c r="CB242" s="357">
        <f>((BQ242+'DRE + DCF'!AD$12)*(1+'DRE + DCF'!AD$15)+'DRE + DCF'!AD$18)*(1+'DRE + DCF'!AD$25)*'DRE + DCF'!AD$33</f>
        <v>82820019143.082718</v>
      </c>
      <c r="CC242" s="357">
        <f>BR242*(1-DA$47)+('DRE + DCF'!N$53*10^6)</f>
        <v>201534481423.52121</v>
      </c>
      <c r="CD242" s="357">
        <f>BS242*(1-DB$47)+('DRE + DCF'!T$53*10^6)</f>
        <v>202549012976.97852</v>
      </c>
      <c r="CE242" s="357">
        <f>BT242*(1-DC$47)+('DRE + DCF'!U$53*10^6)</f>
        <v>221733538330.13147</v>
      </c>
      <c r="CF242" s="357">
        <f>BU242*(1-DD$47)+('DRE + DCF'!V$53*10^6)</f>
        <v>242974194315.83667</v>
      </c>
      <c r="CG242" s="357">
        <f>BV242*(1-DE$47)+('DRE + DCF'!W$53*10^6)</f>
        <v>266463541780.54501</v>
      </c>
      <c r="CH242" s="357">
        <f>BW242*(1-DF$47)+('DRE + DCF'!X$53*10^6)</f>
        <v>292425429856.01593</v>
      </c>
      <c r="CI242" s="357">
        <f>BX242*(1-DG$47)+('DRE + DCF'!Y$53*10^6)</f>
        <v>321113697453.76416</v>
      </c>
      <c r="CJ242" s="357">
        <f>BY242*(1-DH$47)+('DRE + DCF'!Z$53*10^6)</f>
        <v>352809914322.96283</v>
      </c>
      <c r="CK242" s="357">
        <f>BZ242*(1-DI$47)+('DRE + DCF'!AA$53*10^6)</f>
        <v>387825860312.31787</v>
      </c>
      <c r="CL242" s="357">
        <f>CA242*(1-DJ$47)+('DRE + DCF'!AB$53*10^6)</f>
        <v>426507740072.13641</v>
      </c>
      <c r="CM242" s="357">
        <f>CB242*(1-DK$47)+('DRE + DCF'!AC$53*10^6)</f>
        <v>476374366856.52258</v>
      </c>
      <c r="CN242" s="357">
        <f t="shared" si="196"/>
        <v>1196813306013.1626</v>
      </c>
      <c r="CO242" s="357">
        <f t="shared" si="197"/>
        <v>1271045509938.4656</v>
      </c>
      <c r="CP242" s="357">
        <f t="shared" si="198"/>
        <v>1213173944980.4683</v>
      </c>
      <c r="CQ242" s="357">
        <f t="shared" si="199"/>
        <v>1358754818378.1245</v>
      </c>
      <c r="CR242" s="357">
        <f t="shared" si="200"/>
        <v>1521805396583.4998</v>
      </c>
      <c r="CS242" s="357">
        <f t="shared" si="201"/>
        <v>1704422044173.5198</v>
      </c>
      <c r="CT242" s="357">
        <f t="shared" si="202"/>
        <v>1908952689474.3423</v>
      </c>
      <c r="CU242" s="357">
        <f t="shared" si="203"/>
        <v>2138027012211.2634</v>
      </c>
      <c r="CV242" s="357">
        <f t="shared" si="204"/>
        <v>2394590253676.6157</v>
      </c>
      <c r="CW242" s="357">
        <f t="shared" si="205"/>
        <v>2681941084117.8096</v>
      </c>
      <c r="CX242" s="358">
        <f t="shared" si="206"/>
        <v>3003774014211.9473</v>
      </c>
    </row>
    <row r="243" spans="4:102" ht="30" customHeight="1" x14ac:dyDescent="0.25">
      <c r="D243" s="355">
        <f t="shared" si="164"/>
        <v>1.1139030497437141E-2</v>
      </c>
      <c r="E243" s="64">
        <f t="shared" si="165"/>
        <v>2.1042807063693936E-3</v>
      </c>
      <c r="F243" s="64">
        <f t="shared" si="166"/>
        <v>2.5510092079725599E-2</v>
      </c>
      <c r="G243" s="64">
        <f t="shared" si="167"/>
        <v>2.1561537605775921E-2</v>
      </c>
      <c r="H243" s="64">
        <f t="shared" si="168"/>
        <v>1.7838859502426613E-2</v>
      </c>
      <c r="I243" s="64">
        <f t="shared" si="169"/>
        <v>1.4312011077480952E-2</v>
      </c>
      <c r="J243" s="64">
        <f t="shared" si="170"/>
        <v>1.0959317802304358E-2</v>
      </c>
      <c r="K243" s="64">
        <f t="shared" si="171"/>
        <v>7.7626296074614076E-3</v>
      </c>
      <c r="L243" s="64">
        <f t="shared" si="172"/>
        <v>4.7064768307490679E-3</v>
      </c>
      <c r="M243" s="64">
        <f t="shared" si="173"/>
        <v>1.7779993770006275E-3</v>
      </c>
      <c r="N243" s="64">
        <f t="shared" si="174"/>
        <v>1.3415821197627353E-3</v>
      </c>
      <c r="O243" s="64">
        <f t="shared" si="163"/>
        <v>0.11600000000000009</v>
      </c>
      <c r="P243" s="64">
        <f t="shared" si="163"/>
        <v>0.11600000000000009</v>
      </c>
      <c r="Q243" s="64">
        <f t="shared" si="208"/>
        <v>0.11600000000000009</v>
      </c>
      <c r="R243" s="64">
        <f t="shared" si="209"/>
        <v>0.11600000000000009</v>
      </c>
      <c r="S243" s="64">
        <f t="shared" si="210"/>
        <v>0.11600000000000009</v>
      </c>
      <c r="T243" s="64">
        <f t="shared" si="211"/>
        <v>0.11600000000000009</v>
      </c>
      <c r="U243" s="64">
        <f t="shared" si="212"/>
        <v>0.11600000000000009</v>
      </c>
      <c r="V243" s="64">
        <f t="shared" si="213"/>
        <v>0.11600000000000009</v>
      </c>
      <c r="W243" s="64">
        <f t="shared" si="214"/>
        <v>0.11600000000000009</v>
      </c>
      <c r="X243" s="64">
        <f t="shared" si="215"/>
        <v>0.11600000000000009</v>
      </c>
      <c r="Y243" s="64">
        <f t="shared" si="216"/>
        <v>0.11600000000000009</v>
      </c>
      <c r="Z243" s="64">
        <f t="shared" si="175"/>
        <v>0.1683265087392444</v>
      </c>
      <c r="AA243" s="64">
        <f t="shared" si="207"/>
        <v>0.15929175894817665</v>
      </c>
      <c r="AB243" s="64">
        <f t="shared" si="176"/>
        <v>0.18269757032153286</v>
      </c>
      <c r="AC243" s="64">
        <f t="shared" si="177"/>
        <v>0.17874901584758318</v>
      </c>
      <c r="AD243" s="64">
        <f t="shared" si="178"/>
        <v>0.17502633774423387</v>
      </c>
      <c r="AE243" s="64">
        <f t="shared" si="179"/>
        <v>0.17149948931928821</v>
      </c>
      <c r="AF243" s="64">
        <f t="shared" si="180"/>
        <v>0.16814679604411162</v>
      </c>
      <c r="AG243" s="64">
        <f t="shared" si="181"/>
        <v>0.16495010784926867</v>
      </c>
      <c r="AH243" s="64">
        <f t="shared" si="182"/>
        <v>0.16189395507255633</v>
      </c>
      <c r="AI243" s="64">
        <f t="shared" si="183"/>
        <v>0.15896547761880789</v>
      </c>
      <c r="AJ243" s="64">
        <f t="shared" si="184"/>
        <v>0.15852906036157</v>
      </c>
      <c r="AK243" s="356">
        <f>(1+O243)*'Projeções - Receitas'!N$34</f>
        <v>2056991471349.9497</v>
      </c>
      <c r="AL243" s="356">
        <f>(1+P243)*'Projeções - Receitas'!T$34</f>
        <v>2167353080934.5623</v>
      </c>
      <c r="AM243" s="356">
        <f>(1+Q243)*'Projeções - Receitas'!U$34</f>
        <v>2427435450646.71</v>
      </c>
      <c r="AN243" s="356">
        <f>(1+R243)*'Projeções - Receitas'!V$34</f>
        <v>2718727704724.3154</v>
      </c>
      <c r="AO243" s="356">
        <f>(1+S243)*'Projeções - Receitas'!W$34</f>
        <v>3044975029291.2339</v>
      </c>
      <c r="AP243" s="356">
        <f>(1+T243)*'Projeções - Receitas'!X$34</f>
        <v>3410372032806.1816</v>
      </c>
      <c r="AQ243" s="356">
        <f>(1+U243)*'Projeções - Receitas'!Y$34</f>
        <v>3819616676742.9238</v>
      </c>
      <c r="AR243" s="356">
        <f>(1+V243)*'Projeções - Receitas'!Z$34</f>
        <v>4277970677952.0752</v>
      </c>
      <c r="AS243" s="356">
        <f>(1+W243)*'Projeções - Receitas'!AA$34</f>
        <v>4791327159306.3252</v>
      </c>
      <c r="AT243" s="356">
        <f>(1+X243)*'Projeções - Receitas'!AB$34</f>
        <v>5366286418423.085</v>
      </c>
      <c r="AU243" s="356">
        <f>(1+Y243)*'Projeções - Receitas'!AC$34</f>
        <v>6010240788633.8564</v>
      </c>
      <c r="AV243" s="357">
        <f t="shared" si="185"/>
        <v>1805320523402.3396</v>
      </c>
      <c r="AW243" s="357">
        <f t="shared" si="186"/>
        <v>1902179495135.4905</v>
      </c>
      <c r="AX243" s="357">
        <f t="shared" si="187"/>
        <v>2130441034551.7495</v>
      </c>
      <c r="AY243" s="357">
        <f t="shared" si="188"/>
        <v>2386093958697.9595</v>
      </c>
      <c r="AZ243" s="357">
        <f t="shared" si="189"/>
        <v>2672425233741.7153</v>
      </c>
      <c r="BA243" s="357">
        <f t="shared" si="190"/>
        <v>2993116261790.7212</v>
      </c>
      <c r="BB243" s="357">
        <f t="shared" si="191"/>
        <v>3352290213205.6079</v>
      </c>
      <c r="BC243" s="357">
        <f t="shared" si="192"/>
        <v>3754565038790.2813</v>
      </c>
      <c r="BD243" s="357">
        <f t="shared" si="193"/>
        <v>4205112843445.1157</v>
      </c>
      <c r="BE243" s="357">
        <f t="shared" si="194"/>
        <v>4709726384658.5303</v>
      </c>
      <c r="BF243" s="357">
        <f t="shared" si="195"/>
        <v>5274893550817.5547</v>
      </c>
      <c r="BG243" s="356">
        <f>(AK243*SUMPRODUCT(DA$10:DA$13,DA$28:DA$31)+AV243*SUMPRODUCT(DA$14:DA$23,DA$32:DA$41))*'Projeções - Receitas'!T$23+(AK243*DA$11*'Projeções - Receitas'!T$25)</f>
        <v>67233249716.291191</v>
      </c>
      <c r="BH243" s="356">
        <f>(AL243*SUMPRODUCT(DB$10:DB$13,DB$28:DB$31)+AW243*SUMPRODUCT(DB$14:DB$23,DB$32:DB$41))*'Projeções - Receitas'!U$23+(AL243*DB$11*'Projeções - Receitas'!U$25)</f>
        <v>54184856197.182655</v>
      </c>
      <c r="BI243" s="356">
        <f>(AM243*SUMPRODUCT(DC$10:DC$13,DC$28:DC$31)+AX243*SUMPRODUCT(DC$14:DC$23,DC$32:DC$41))*'Projeções - Receitas'!V$23+(AM243*DC$11*'Projeções - Receitas'!V$25)</f>
        <v>59954534399.985977</v>
      </c>
      <c r="BJ243" s="356">
        <f>(AN243*SUMPRODUCT(DD$10:DD$13,DD$28:DD$31)+AY243*SUMPRODUCT(DD$14:DD$23,DD$32:DD$41))*'Projeções - Receitas'!W$23+(AN243*DD$11*'Projeções - Receitas'!W$25)</f>
        <v>66279003258.46595</v>
      </c>
      <c r="BK243" s="356">
        <f>(AO243*SUMPRODUCT(DE$10:DE$13,DE$28:DE$31)+AZ243*SUMPRODUCT(DE$14:DE$23,DE$32:DE$41))*'Projeções - Receitas'!X$23+(AO243*DE$11*'Projeções - Receitas'!X$25)</f>
        <v>73237023873.300201</v>
      </c>
      <c r="BL243" s="356">
        <f>(AP243*SUMPRODUCT(DF$10:DF$13,DF$28:DF$31)+BA243*SUMPRODUCT(DF$14:DF$23,DF$32:DF$41))*'Projeções - Receitas'!Y$23+(AP243*DF$11*'Projeções - Receitas'!Y$25)</f>
        <v>80910551788.772797</v>
      </c>
      <c r="BM243" s="356">
        <f>(AQ243*SUMPRODUCT(DG$10:DG$13,DG$28:DG$31)+BB243*SUMPRODUCT(DG$14:DG$23,DG$32:DG$41))*'Projeções - Receitas'!Z$23+(AQ243*DG$11*'Projeções - Receitas'!Z$25)</f>
        <v>89377977164.963074</v>
      </c>
      <c r="BN243" s="356">
        <f>(AR243*SUMPRODUCT(DH$10:DH$13,DH$28:DH$31)+BC243*SUMPRODUCT(DH$14:DH$23,DH$32:DH$41))*'Projeções - Receitas'!AA$23+(AR243*DH$11*'Projeções - Receitas'!AA$25)</f>
        <v>98717597734.582565</v>
      </c>
      <c r="BO243" s="356">
        <f>(AS243*SUMPRODUCT(DI$10:DI$13,DI$28:DI$31)+BD243*SUMPRODUCT(DI$14:DI$23,DI$32:DI$41))*'Projeções - Receitas'!AB$23+(AS243*DI$11*'Projeções - Receitas'!AB$25)</f>
        <v>109015989410.81282</v>
      </c>
      <c r="BP243" s="356">
        <f>(AT243*SUMPRODUCT(DJ$10:DJ$13,DJ$28:DJ$31)+BE243*SUMPRODUCT(DJ$14:DJ$23,DJ$32:DJ$41))*'Projeções - Receitas'!AC$23+(AT243*DJ$11*'Projeções - Receitas'!AC$25)</f>
        <v>120370890543.3033</v>
      </c>
      <c r="BQ243" s="356">
        <f>(AU243*SUMPRODUCT(DK$10:DK$13,DK$28:DK$31)+BF243*SUMPRODUCT(DK$14:DK$23,DK$32:DK$41))*'Projeções - Receitas'!AD$23+(AU243*DK$11*'Projeções - Receitas'!AD$25)</f>
        <v>155633584431.95087</v>
      </c>
      <c r="BR243" s="357">
        <f>((BG243+'DRE + DCF'!T$12)*(1+'DRE + DCF'!T$15)+'DRE + DCF'!T$18)*(1+'DRE + DCF'!T$25)*'DRE + DCF'!T$33</f>
        <v>37571597960.441383</v>
      </c>
      <c r="BS243" s="357">
        <f>((BH243+'DRE + DCF'!U$12)*(1+'DRE + DCF'!U$15)+'DRE + DCF'!U$18)*(1+'DRE + DCF'!U$25)*'DRE + DCF'!U$33</f>
        <v>28713143562.394608</v>
      </c>
      <c r="BT243" s="357">
        <f>((BI243+'DRE + DCF'!V$12)*(1+'DRE + DCF'!V$15)+'DRE + DCF'!V$18)*(1+'DRE + DCF'!V$25)*'DRE + DCF'!V$33</f>
        <v>31858238378.05883</v>
      </c>
      <c r="BU243" s="357">
        <f>((BJ243+'DRE + DCF'!W$12)*(1+'DRE + DCF'!W$15)+'DRE + DCF'!W$18)*(1+'DRE + DCF'!W$25)*'DRE + DCF'!W$33</f>
        <v>35272903624.626274</v>
      </c>
      <c r="BV243" s="357">
        <f>((BK243+'DRE + DCF'!X$12)*(1+'DRE + DCF'!X$15)+'DRE + DCF'!X$18)*(1+'DRE + DCF'!X$25)*'DRE + DCF'!X$33</f>
        <v>39007352299.668358</v>
      </c>
      <c r="BW243" s="357">
        <f>((BL243+'DRE + DCF'!Y$12)*(1+'DRE + DCF'!Y$15)+'DRE + DCF'!Y$18)*(1+'DRE + DCF'!Y$25)*'DRE + DCF'!Y$33</f>
        <v>43113566173.658722</v>
      </c>
      <c r="BX243" s="357">
        <f>((BM243+'DRE + DCF'!Z$12)*(1+'DRE + DCF'!Z$15)+'DRE + DCF'!Z$18)*(1+'DRE + DCF'!Z$25)*'DRE + DCF'!Z$33</f>
        <v>47641354893.206276</v>
      </c>
      <c r="BY243" s="357">
        <f>((BN243+'DRE + DCF'!AA$12)*(1+'DRE + DCF'!AA$15)+'DRE + DCF'!AA$18)*(1+'DRE + DCF'!AA$25)*'DRE + DCF'!AA$33</f>
        <v>52636772638.009903</v>
      </c>
      <c r="BZ243" s="357">
        <f>((BO243+'DRE + DCF'!AB$12)*(1+'DRE + DCF'!AB$15)+'DRE + DCF'!AB$18)*(1+'DRE + DCF'!AB$25)*'DRE + DCF'!AB$33</f>
        <v>58150008913.522911</v>
      </c>
      <c r="CA243" s="357">
        <f>((BP243+'DRE + DCF'!AC$12)*(1+'DRE + DCF'!AC$15)+'DRE + DCF'!AC$18)*(1+'DRE + DCF'!AC$25)*'DRE + DCF'!AC$33</f>
        <v>64238261450.933434</v>
      </c>
      <c r="CB243" s="357">
        <f>((BQ243+'DRE + DCF'!AD$12)*(1+'DRE + DCF'!AD$15)+'DRE + DCF'!AD$18)*(1+'DRE + DCF'!AD$25)*'DRE + DCF'!AD$33</f>
        <v>82860928356.300568</v>
      </c>
      <c r="CC243" s="357">
        <f>BR243*(1-DA$47)+('DRE + DCF'!N$53*10^6)</f>
        <v>201545703668.20026</v>
      </c>
      <c r="CD243" s="357">
        <f>BS243*(1-DB$47)+('DRE + DCF'!T$53*10^6)</f>
        <v>202557826695.74973</v>
      </c>
      <c r="CE243" s="357">
        <f>BT243*(1-DC$47)+('DRE + DCF'!U$53*10^6)</f>
        <v>221743279472.75455</v>
      </c>
      <c r="CF243" s="357">
        <f>BU243*(1-DD$47)+('DRE + DCF'!V$53*10^6)</f>
        <v>242984950788.51505</v>
      </c>
      <c r="CG243" s="357">
        <f>BV243*(1-DE$47)+('DRE + DCF'!W$53*10^6)</f>
        <v>266475413949.74295</v>
      </c>
      <c r="CH243" s="357">
        <f>BW243*(1-DF$47)+('DRE + DCF'!X$53*10^6)</f>
        <v>292438531007.52148</v>
      </c>
      <c r="CI243" s="357">
        <f>BX243*(1-DG$47)+('DRE + DCF'!Y$53*10^6)</f>
        <v>321128153155.48993</v>
      </c>
      <c r="CJ243" s="357">
        <f>BY243*(1-DH$47)+('DRE + DCF'!Z$53*10^6)</f>
        <v>352825862352.10193</v>
      </c>
      <c r="CK243" s="357">
        <f>BZ243*(1-DI$47)+('DRE + DCF'!AA$53*10^6)</f>
        <v>387843451933.32855</v>
      </c>
      <c r="CL243" s="357">
        <f>CA243*(1-DJ$47)+('DRE + DCF'!AB$53*10^6)</f>
        <v>426527141771.97382</v>
      </c>
      <c r="CM243" s="357">
        <f>CB243*(1-DK$47)+('DRE + DCF'!AC$53*10^6)</f>
        <v>476398912384.45331</v>
      </c>
      <c r="CN243" s="357">
        <f t="shared" si="196"/>
        <v>1197349753035.1318</v>
      </c>
      <c r="CO243" s="357">
        <f t="shared" si="197"/>
        <v>1271615230023.6013</v>
      </c>
      <c r="CP243" s="357">
        <f t="shared" si="198"/>
        <v>1213717725323.355</v>
      </c>
      <c r="CQ243" s="357">
        <f t="shared" si="199"/>
        <v>1359363852362.1577</v>
      </c>
      <c r="CR243" s="357">
        <f t="shared" si="200"/>
        <v>1522487514645.6169</v>
      </c>
      <c r="CS243" s="357">
        <f t="shared" si="201"/>
        <v>1705186016403.0908</v>
      </c>
      <c r="CT243" s="357">
        <f t="shared" si="202"/>
        <v>1909808338371.4619</v>
      </c>
      <c r="CU243" s="357">
        <f t="shared" si="203"/>
        <v>2138985338976.0376</v>
      </c>
      <c r="CV243" s="357">
        <f t="shared" si="204"/>
        <v>2395663579653.1626</v>
      </c>
      <c r="CW243" s="357">
        <f t="shared" si="205"/>
        <v>2683143209211.5425</v>
      </c>
      <c r="CX243" s="358">
        <f t="shared" si="206"/>
        <v>3005120394316.9282</v>
      </c>
    </row>
    <row r="244" spans="4:102" ht="30" customHeight="1" x14ac:dyDescent="0.25">
      <c r="D244" s="355">
        <f t="shared" si="164"/>
        <v>1.1073017540906921E-2</v>
      </c>
      <c r="E244" s="64">
        <f t="shared" si="165"/>
        <v>2.0398734079720982E-3</v>
      </c>
      <c r="F244" s="64">
        <f t="shared" si="166"/>
        <v>2.5436297263376068E-2</v>
      </c>
      <c r="G244" s="64">
        <f t="shared" si="167"/>
        <v>2.1489398114194674E-2</v>
      </c>
      <c r="H244" s="64">
        <f t="shared" si="168"/>
        <v>1.776827218581073E-2</v>
      </c>
      <c r="I244" s="64">
        <f t="shared" si="169"/>
        <v>1.4242888479218535E-2</v>
      </c>
      <c r="J244" s="64">
        <f t="shared" si="170"/>
        <v>1.0891582753271151E-2</v>
      </c>
      <c r="K244" s="64">
        <f t="shared" si="171"/>
        <v>7.696212871198399E-3</v>
      </c>
      <c r="L244" s="64">
        <f t="shared" si="172"/>
        <v>4.6413160006021081E-3</v>
      </c>
      <c r="M244" s="64">
        <f t="shared" si="173"/>
        <v>1.7140379009374929E-3</v>
      </c>
      <c r="N244" s="64">
        <f t="shared" si="174"/>
        <v>1.2787526061926735E-3</v>
      </c>
      <c r="O244" s="64">
        <f t="shared" si="163"/>
        <v>0.11650000000000009</v>
      </c>
      <c r="P244" s="64">
        <f t="shared" si="163"/>
        <v>0.11650000000000009</v>
      </c>
      <c r="Q244" s="64">
        <f t="shared" si="208"/>
        <v>0.11650000000000009</v>
      </c>
      <c r="R244" s="64">
        <f t="shared" si="209"/>
        <v>0.11650000000000009</v>
      </c>
      <c r="S244" s="64">
        <f t="shared" si="210"/>
        <v>0.11650000000000009</v>
      </c>
      <c r="T244" s="64">
        <f t="shared" si="211"/>
        <v>0.11650000000000009</v>
      </c>
      <c r="U244" s="64">
        <f t="shared" si="212"/>
        <v>0.11650000000000009</v>
      </c>
      <c r="V244" s="64">
        <f t="shared" si="213"/>
        <v>0.11650000000000009</v>
      </c>
      <c r="W244" s="64">
        <f t="shared" si="214"/>
        <v>0.11650000000000009</v>
      </c>
      <c r="X244" s="64">
        <f t="shared" si="215"/>
        <v>0.11650000000000009</v>
      </c>
      <c r="Y244" s="64">
        <f t="shared" si="216"/>
        <v>0.11650000000000009</v>
      </c>
      <c r="Z244" s="64">
        <f t="shared" si="175"/>
        <v>0.16826049578271418</v>
      </c>
      <c r="AA244" s="64">
        <f t="shared" si="207"/>
        <v>0.15922735164977936</v>
      </c>
      <c r="AB244" s="64">
        <f t="shared" si="176"/>
        <v>0.18262377550518333</v>
      </c>
      <c r="AC244" s="64">
        <f t="shared" si="177"/>
        <v>0.17867687635600193</v>
      </c>
      <c r="AD244" s="64">
        <f t="shared" si="178"/>
        <v>0.17495575042761799</v>
      </c>
      <c r="AE244" s="64">
        <f t="shared" si="179"/>
        <v>0.1714303667210258</v>
      </c>
      <c r="AF244" s="64">
        <f t="shared" si="180"/>
        <v>0.16807906099507841</v>
      </c>
      <c r="AG244" s="64">
        <f t="shared" si="181"/>
        <v>0.16488369111300566</v>
      </c>
      <c r="AH244" s="64">
        <f t="shared" si="182"/>
        <v>0.16182879424240937</v>
      </c>
      <c r="AI244" s="64">
        <f t="shared" si="183"/>
        <v>0.15890151614274475</v>
      </c>
      <c r="AJ244" s="64">
        <f t="shared" si="184"/>
        <v>0.15846623084799993</v>
      </c>
      <c r="AK244" s="356">
        <f>(1+O244)*'Projeções - Receitas'!N$34</f>
        <v>2057913062510.9487</v>
      </c>
      <c r="AL244" s="356">
        <f>(1+P244)*'Projeções - Receitas'!T$34</f>
        <v>2168324117261.1458</v>
      </c>
      <c r="AM244" s="356">
        <f>(1+Q244)*'Projeções - Receitas'!U$34</f>
        <v>2428523011332.4834</v>
      </c>
      <c r="AN244" s="356">
        <f>(1+R244)*'Projeções - Receitas'!V$34</f>
        <v>2719945772692.3818</v>
      </c>
      <c r="AO244" s="356">
        <f>(1+S244)*'Projeções - Receitas'!W$34</f>
        <v>3046339265415.4678</v>
      </c>
      <c r="AP244" s="356">
        <f>(1+T244)*'Projeções - Receitas'!X$34</f>
        <v>3411899977265.3242</v>
      </c>
      <c r="AQ244" s="356">
        <f>(1+U244)*'Projeções - Receitas'!Y$34</f>
        <v>3821327974537.1636</v>
      </c>
      <c r="AR244" s="356">
        <f>(1+V244)*'Projeções - Receitas'!Z$34</f>
        <v>4279887331481.6235</v>
      </c>
      <c r="AS244" s="356">
        <f>(1+W244)*'Projeções - Receitas'!AA$34</f>
        <v>4793473811259.4189</v>
      </c>
      <c r="AT244" s="356">
        <f>(1+X244)*'Projeções - Receitas'!AB$34</f>
        <v>5368690668610.5498</v>
      </c>
      <c r="AU244" s="356">
        <f>(1+Y244)*'Projeções - Receitas'!AC$34</f>
        <v>6012933548843.8174</v>
      </c>
      <c r="AV244" s="357">
        <f t="shared" si="185"/>
        <v>1806129358762.2866</v>
      </c>
      <c r="AW244" s="357">
        <f t="shared" si="186"/>
        <v>1903031726092.0923</v>
      </c>
      <c r="AX244" s="357">
        <f t="shared" si="187"/>
        <v>2131395533223.1436</v>
      </c>
      <c r="AY244" s="357">
        <f t="shared" si="188"/>
        <v>2387162997209.9209</v>
      </c>
      <c r="AZ244" s="357">
        <f t="shared" si="189"/>
        <v>2673622556875.1118</v>
      </c>
      <c r="BA244" s="357">
        <f t="shared" si="190"/>
        <v>2994457263700.1255</v>
      </c>
      <c r="BB244" s="357">
        <f t="shared" si="191"/>
        <v>3353792135344.1411</v>
      </c>
      <c r="BC244" s="357">
        <f t="shared" si="192"/>
        <v>3756247191585.438</v>
      </c>
      <c r="BD244" s="357">
        <f t="shared" si="193"/>
        <v>4206996854575.6914</v>
      </c>
      <c r="BE244" s="357">
        <f t="shared" si="194"/>
        <v>4711836477124.7744</v>
      </c>
      <c r="BF244" s="357">
        <f t="shared" si="195"/>
        <v>5277256854379.749</v>
      </c>
      <c r="BG244" s="356">
        <f>(AK244*SUMPRODUCT(DA$10:DA$13,DA$28:DA$31)+AV244*SUMPRODUCT(DA$14:DA$23,DA$32:DA$41))*'Projeções - Receitas'!T$23+(AK244*DA$11*'Projeções - Receitas'!T$25)</f>
        <v>67263372139.999298</v>
      </c>
      <c r="BH244" s="356">
        <f>(AL244*SUMPRODUCT(DB$10:DB$13,DB$28:DB$31)+AW244*SUMPRODUCT(DB$14:DB$23,DB$32:DB$41))*'Projeções - Receitas'!U$23+(AL244*DB$11*'Projeções - Receitas'!U$25)</f>
        <v>54209132566.44664</v>
      </c>
      <c r="BI244" s="356">
        <f>(AM244*SUMPRODUCT(DC$10:DC$13,DC$28:DC$31)+AX244*SUMPRODUCT(DC$14:DC$23,DC$32:DC$41))*'Projeções - Receitas'!V$23+(AM244*DC$11*'Projeções - Receitas'!V$25)</f>
        <v>59981395750.523598</v>
      </c>
      <c r="BJ244" s="356">
        <f>(AN244*SUMPRODUCT(DD$10:DD$13,DD$28:DD$31)+AY244*SUMPRODUCT(DD$14:DD$23,DD$32:DD$41))*'Projeções - Receitas'!W$23+(AN244*DD$11*'Projeções - Receitas'!W$25)</f>
        <v>66308698152.398941</v>
      </c>
      <c r="BK244" s="356">
        <f>(AO244*SUMPRODUCT(DE$10:DE$13,DE$28:DE$31)+AZ244*SUMPRODUCT(DE$14:DE$23,DE$32:DE$41))*'Projeções - Receitas'!X$23+(AO244*DE$11*'Projeções - Receitas'!X$25)</f>
        <v>73269836159.981781</v>
      </c>
      <c r="BL244" s="356">
        <f>(AP244*SUMPRODUCT(DF$10:DF$13,DF$28:DF$31)+BA244*SUMPRODUCT(DF$14:DF$23,DF$32:DF$41))*'Projeções - Receitas'!Y$23+(AP244*DF$11*'Projeções - Receitas'!Y$25)</f>
        <v>80946802035.98999</v>
      </c>
      <c r="BM244" s="356">
        <f>(AQ244*SUMPRODUCT(DG$10:DG$13,DG$28:DG$31)+BB244*SUMPRODUCT(DG$14:DG$23,DG$32:DG$41))*'Projeções - Receitas'!Z$23+(AQ244*DG$11*'Projeções - Receitas'!Z$25)</f>
        <v>89418021061.542297</v>
      </c>
      <c r="BN244" s="356">
        <f>(AR244*SUMPRODUCT(DH$10:DH$13,DH$28:DH$31)+BC244*SUMPRODUCT(DH$14:DH$23,DH$32:DH$41))*'Projeções - Receitas'!AA$23+(AR244*DH$11*'Projeções - Receitas'!AA$25)</f>
        <v>98761826048.979736</v>
      </c>
      <c r="BO244" s="356">
        <f>(AS244*SUMPRODUCT(DI$10:DI$13,DI$28:DI$31)+BD244*SUMPRODUCT(DI$14:DI$23,DI$32:DI$41))*'Projeções - Receitas'!AB$23+(AS244*DI$11*'Projeções - Receitas'!AB$25)</f>
        <v>109064831699.97534</v>
      </c>
      <c r="BP244" s="356">
        <f>(AT244*SUMPRODUCT(DJ$10:DJ$13,DJ$28:DJ$31)+BE244*SUMPRODUCT(DJ$14:DJ$23,DJ$32:DJ$41))*'Projeções - Receitas'!AC$23+(AT244*DJ$11*'Projeções - Receitas'!AC$25)</f>
        <v>120424820153.76178</v>
      </c>
      <c r="BQ244" s="356">
        <f>(AU244*SUMPRODUCT(DK$10:DK$13,DK$28:DK$31)+BF244*SUMPRODUCT(DK$14:DK$23,DK$32:DK$41))*'Projeções - Receitas'!AD$23+(AU244*DK$11*'Projeções - Receitas'!AD$25)</f>
        <v>155703312740.38806</v>
      </c>
      <c r="BR244" s="357">
        <f>((BG244+'DRE + DCF'!T$12)*(1+'DRE + DCF'!T$15)+'DRE + DCF'!T$18)*(1+'DRE + DCF'!T$25)*'DRE + DCF'!T$33</f>
        <v>37590044596.344986</v>
      </c>
      <c r="BS244" s="357">
        <f>((BH244+'DRE + DCF'!U$12)*(1+'DRE + DCF'!U$15)+'DRE + DCF'!U$18)*(1+'DRE + DCF'!U$25)*'DRE + DCF'!U$33</f>
        <v>28727833093.679943</v>
      </c>
      <c r="BT244" s="357">
        <f>((BI244+'DRE + DCF'!V$12)*(1+'DRE + DCF'!V$15)+'DRE + DCF'!V$18)*(1+'DRE + DCF'!V$25)*'DRE + DCF'!V$33</f>
        <v>31874473615.763981</v>
      </c>
      <c r="BU244" s="357">
        <f>((BJ244+'DRE + DCF'!W$12)*(1+'DRE + DCF'!W$15)+'DRE + DCF'!W$18)*(1+'DRE + DCF'!W$25)*'DRE + DCF'!W$33</f>
        <v>35290831079.090195</v>
      </c>
      <c r="BV244" s="357">
        <f>((BK244+'DRE + DCF'!X$12)*(1+'DRE + DCF'!X$15)+'DRE + DCF'!X$18)*(1+'DRE + DCF'!X$25)*'DRE + DCF'!X$33</f>
        <v>39027139248.331535</v>
      </c>
      <c r="BW244" s="357">
        <f>((BL244+'DRE + DCF'!Y$12)*(1+'DRE + DCF'!Y$15)+'DRE + DCF'!Y$18)*(1+'DRE + DCF'!Y$25)*'DRE + DCF'!Y$33</f>
        <v>43135401426.16803</v>
      </c>
      <c r="BX244" s="357">
        <f>((BM244+'DRE + DCF'!Z$12)*(1+'DRE + DCF'!Z$15)+'DRE + DCF'!Z$18)*(1+'DRE + DCF'!Z$25)*'DRE + DCF'!Z$33</f>
        <v>47665447729.415848</v>
      </c>
      <c r="BY244" s="357">
        <f>((BN244+'DRE + DCF'!AA$12)*(1+'DRE + DCF'!AA$15)+'DRE + DCF'!AA$18)*(1+'DRE + DCF'!AA$25)*'DRE + DCF'!AA$33</f>
        <v>52663352686.575058</v>
      </c>
      <c r="BZ244" s="357">
        <f>((BO244+'DRE + DCF'!AB$12)*(1+'DRE + DCF'!AB$15)+'DRE + DCF'!AB$18)*(1+'DRE + DCF'!AB$25)*'DRE + DCF'!AB$33</f>
        <v>58179328281.874001</v>
      </c>
      <c r="CA244" s="357">
        <f>((BP244+'DRE + DCF'!AC$12)*(1+'DRE + DCF'!AC$15)+'DRE + DCF'!AC$18)*(1+'DRE + DCF'!AC$25)*'DRE + DCF'!AC$33</f>
        <v>64270597617.329117</v>
      </c>
      <c r="CB244" s="357">
        <f>((BQ244+'DRE + DCF'!AD$12)*(1+'DRE + DCF'!AD$15)+'DRE + DCF'!AD$18)*(1+'DRE + DCF'!AD$25)*'DRE + DCF'!AD$33</f>
        <v>82901837569.51828</v>
      </c>
      <c r="CC244" s="357">
        <f>BR244*(1-DA$47)+('DRE + DCF'!N$53*10^6)</f>
        <v>201556925912.87933</v>
      </c>
      <c r="CD244" s="357">
        <f>BS244*(1-DB$47)+('DRE + DCF'!T$53*10^6)</f>
        <v>202566640414.52094</v>
      </c>
      <c r="CE244" s="357">
        <f>BT244*(1-DC$47)+('DRE + DCF'!U$53*10^6)</f>
        <v>221753020615.37762</v>
      </c>
      <c r="CF244" s="357">
        <f>BU244*(1-DD$47)+('DRE + DCF'!V$53*10^6)</f>
        <v>242995707261.19342</v>
      </c>
      <c r="CG244" s="357">
        <f>BV244*(1-DE$47)+('DRE + DCF'!W$53*10^6)</f>
        <v>266487286118.94086</v>
      </c>
      <c r="CH244" s="357">
        <f>BW244*(1-DF$47)+('DRE + DCF'!X$53*10^6)</f>
        <v>292451632159.02704</v>
      </c>
      <c r="CI244" s="357">
        <f>BX244*(1-DG$47)+('DRE + DCF'!Y$53*10^6)</f>
        <v>321142608857.2157</v>
      </c>
      <c r="CJ244" s="357">
        <f>BY244*(1-DH$47)+('DRE + DCF'!Z$53*10^6)</f>
        <v>352841810381.24103</v>
      </c>
      <c r="CK244" s="357">
        <f>BZ244*(1-DI$47)+('DRE + DCF'!AA$53*10^6)</f>
        <v>387861043554.33917</v>
      </c>
      <c r="CL244" s="357">
        <f>CA244*(1-DJ$47)+('DRE + DCF'!AB$53*10^6)</f>
        <v>426546543471.81122</v>
      </c>
      <c r="CM244" s="357">
        <f>CB244*(1-DK$47)+('DRE + DCF'!AC$53*10^6)</f>
        <v>476423457912.38391</v>
      </c>
      <c r="CN244" s="357">
        <f t="shared" si="196"/>
        <v>1197886200057.1008</v>
      </c>
      <c r="CO244" s="357">
        <f t="shared" si="197"/>
        <v>1272184950108.7373</v>
      </c>
      <c r="CP244" s="357">
        <f t="shared" si="198"/>
        <v>1214261505666.2417</v>
      </c>
      <c r="CQ244" s="357">
        <f t="shared" si="199"/>
        <v>1359972886346.1909</v>
      </c>
      <c r="CR244" s="357">
        <f t="shared" si="200"/>
        <v>1523169632707.7339</v>
      </c>
      <c r="CS244" s="357">
        <f t="shared" si="201"/>
        <v>1705949988632.6621</v>
      </c>
      <c r="CT244" s="357">
        <f t="shared" si="202"/>
        <v>1910663987268.5818</v>
      </c>
      <c r="CU244" s="357">
        <f t="shared" si="203"/>
        <v>2139943665740.8118</v>
      </c>
      <c r="CV244" s="357">
        <f t="shared" si="204"/>
        <v>2396736905629.7095</v>
      </c>
      <c r="CW244" s="357">
        <f t="shared" si="205"/>
        <v>2684345334305.2749</v>
      </c>
      <c r="CX244" s="358">
        <f t="shared" si="206"/>
        <v>3006466774421.9087</v>
      </c>
    </row>
    <row r="245" spans="4:102" ht="30" customHeight="1" x14ac:dyDescent="0.25">
      <c r="D245" s="355">
        <f t="shared" si="164"/>
        <v>1.1007063682815815E-2</v>
      </c>
      <c r="E245" s="64">
        <f t="shared" si="165"/>
        <v>1.9755237705402218E-3</v>
      </c>
      <c r="F245" s="64">
        <f t="shared" si="166"/>
        <v>2.5362568512215772E-2</v>
      </c>
      <c r="G245" s="64">
        <f t="shared" si="167"/>
        <v>2.1417323205864591E-2</v>
      </c>
      <c r="H245" s="64">
        <f t="shared" si="168"/>
        <v>1.7697748062853402E-2</v>
      </c>
      <c r="I245" s="64">
        <f t="shared" si="169"/>
        <v>1.4173827763318048E-2</v>
      </c>
      <c r="J245" s="64">
        <f t="shared" si="170"/>
        <v>1.0823908344389316E-2</v>
      </c>
      <c r="K245" s="64">
        <f t="shared" si="171"/>
        <v>7.6298555948604019E-3</v>
      </c>
      <c r="L245" s="64">
        <f t="shared" si="172"/>
        <v>4.5762135060238018E-3</v>
      </c>
      <c r="M245" s="64">
        <f t="shared" si="173"/>
        <v>1.650133686715044E-3</v>
      </c>
      <c r="N245" s="64">
        <f t="shared" si="174"/>
        <v>1.2159793410680964E-3</v>
      </c>
      <c r="O245" s="64">
        <f t="shared" si="163"/>
        <v>0.11700000000000009</v>
      </c>
      <c r="P245" s="64">
        <f t="shared" si="163"/>
        <v>0.11700000000000009</v>
      </c>
      <c r="Q245" s="64">
        <f t="shared" si="208"/>
        <v>0.11700000000000009</v>
      </c>
      <c r="R245" s="64">
        <f t="shared" si="209"/>
        <v>0.11700000000000009</v>
      </c>
      <c r="S245" s="64">
        <f t="shared" si="210"/>
        <v>0.11700000000000009</v>
      </c>
      <c r="T245" s="64">
        <f t="shared" si="211"/>
        <v>0.11700000000000009</v>
      </c>
      <c r="U245" s="64">
        <f t="shared" si="212"/>
        <v>0.11700000000000009</v>
      </c>
      <c r="V245" s="64">
        <f t="shared" si="213"/>
        <v>0.11700000000000009</v>
      </c>
      <c r="W245" s="64">
        <f t="shared" si="214"/>
        <v>0.11700000000000009</v>
      </c>
      <c r="X245" s="64">
        <f t="shared" si="215"/>
        <v>0.11700000000000009</v>
      </c>
      <c r="Y245" s="64">
        <f t="shared" si="216"/>
        <v>0.11700000000000009</v>
      </c>
      <c r="Z245" s="64">
        <f t="shared" si="175"/>
        <v>0.16819454192462308</v>
      </c>
      <c r="AA245" s="64">
        <f t="shared" si="207"/>
        <v>0.15916300201234748</v>
      </c>
      <c r="AB245" s="64">
        <f t="shared" si="176"/>
        <v>0.18255004675402303</v>
      </c>
      <c r="AC245" s="64">
        <f t="shared" si="177"/>
        <v>0.17860480144767185</v>
      </c>
      <c r="AD245" s="64">
        <f t="shared" si="178"/>
        <v>0.17488522630466066</v>
      </c>
      <c r="AE245" s="64">
        <f t="shared" si="179"/>
        <v>0.17136130600512531</v>
      </c>
      <c r="AF245" s="64">
        <f t="shared" si="180"/>
        <v>0.16801138658619658</v>
      </c>
      <c r="AG245" s="64">
        <f t="shared" si="181"/>
        <v>0.16481733383666766</v>
      </c>
      <c r="AH245" s="64">
        <f t="shared" si="182"/>
        <v>0.16176369174783106</v>
      </c>
      <c r="AI245" s="64">
        <f t="shared" si="183"/>
        <v>0.1588376119285223</v>
      </c>
      <c r="AJ245" s="64">
        <f t="shared" si="184"/>
        <v>0.15840345758287536</v>
      </c>
      <c r="AK245" s="356">
        <f>(1+O245)*'Projeções - Receitas'!N$34</f>
        <v>2058834653671.9475</v>
      </c>
      <c r="AL245" s="356">
        <f>(1+P245)*'Projeções - Receitas'!T$34</f>
        <v>2169295153587.7292</v>
      </c>
      <c r="AM245" s="356">
        <f>(1+Q245)*'Projeções - Receitas'!U$34</f>
        <v>2429610572018.2568</v>
      </c>
      <c r="AN245" s="356">
        <f>(1+R245)*'Projeções - Receitas'!V$34</f>
        <v>2721163840660.4482</v>
      </c>
      <c r="AO245" s="356">
        <f>(1+S245)*'Projeções - Receitas'!W$34</f>
        <v>3047703501539.7021</v>
      </c>
      <c r="AP245" s="356">
        <f>(1+T245)*'Projeções - Receitas'!X$34</f>
        <v>3413427921724.4668</v>
      </c>
      <c r="AQ245" s="356">
        <f>(1+U245)*'Projeções - Receitas'!Y$34</f>
        <v>3823039272331.4028</v>
      </c>
      <c r="AR245" s="356">
        <f>(1+V245)*'Projeções - Receitas'!Z$34</f>
        <v>4281803985011.1719</v>
      </c>
      <c r="AS245" s="356">
        <f>(1+W245)*'Projeções - Receitas'!AA$34</f>
        <v>4795620463212.5127</v>
      </c>
      <c r="AT245" s="356">
        <f>(1+X245)*'Projeções - Receitas'!AB$34</f>
        <v>5371094918798.0156</v>
      </c>
      <c r="AU245" s="356">
        <f>(1+Y245)*'Projeções - Receitas'!AC$34</f>
        <v>6015626309053.7783</v>
      </c>
      <c r="AV245" s="357">
        <f t="shared" si="185"/>
        <v>1806938194122.2336</v>
      </c>
      <c r="AW245" s="357">
        <f t="shared" si="186"/>
        <v>1903883957048.6941</v>
      </c>
      <c r="AX245" s="357">
        <f t="shared" si="187"/>
        <v>2132350031894.5376</v>
      </c>
      <c r="AY245" s="357">
        <f t="shared" si="188"/>
        <v>2388232035721.8823</v>
      </c>
      <c r="AZ245" s="357">
        <f t="shared" si="189"/>
        <v>2674819880008.5083</v>
      </c>
      <c r="BA245" s="357">
        <f t="shared" si="190"/>
        <v>2995798265609.5298</v>
      </c>
      <c r="BB245" s="357">
        <f t="shared" si="191"/>
        <v>3355294057482.6733</v>
      </c>
      <c r="BC245" s="357">
        <f t="shared" si="192"/>
        <v>3757929344380.5947</v>
      </c>
      <c r="BD245" s="357">
        <f t="shared" si="193"/>
        <v>4208880865706.2666</v>
      </c>
      <c r="BE245" s="357">
        <f t="shared" si="194"/>
        <v>4713946569591.0195</v>
      </c>
      <c r="BF245" s="357">
        <f t="shared" si="195"/>
        <v>5279620157941.9424</v>
      </c>
      <c r="BG245" s="356">
        <f>(AK245*SUMPRODUCT(DA$10:DA$13,DA$28:DA$31)+AV245*SUMPRODUCT(DA$14:DA$23,DA$32:DA$41))*'Projeções - Receitas'!T$23+(AK245*DA$11*'Projeções - Receitas'!T$25)</f>
        <v>67293494563.70726</v>
      </c>
      <c r="BH245" s="356">
        <f>(AL245*SUMPRODUCT(DB$10:DB$13,DB$28:DB$31)+AW245*SUMPRODUCT(DB$14:DB$23,DB$32:DB$41))*'Projeções - Receitas'!U$23+(AL245*DB$11*'Projeções - Receitas'!U$25)</f>
        <v>54233408935.710617</v>
      </c>
      <c r="BI245" s="356">
        <f>(AM245*SUMPRODUCT(DC$10:DC$13,DC$28:DC$31)+AX245*SUMPRODUCT(DC$14:DC$23,DC$32:DC$41))*'Projeções - Receitas'!V$23+(AM245*DC$11*'Projeções - Receitas'!V$25)</f>
        <v>60008257101.061188</v>
      </c>
      <c r="BJ245" s="356">
        <f>(AN245*SUMPRODUCT(DD$10:DD$13,DD$28:DD$31)+AY245*SUMPRODUCT(DD$14:DD$23,DD$32:DD$41))*'Projeções - Receitas'!W$23+(AN245*DD$11*'Projeções - Receitas'!W$25)</f>
        <v>66338393046.331963</v>
      </c>
      <c r="BK245" s="356">
        <f>(AO245*SUMPRODUCT(DE$10:DE$13,DE$28:DE$31)+AZ245*SUMPRODUCT(DE$14:DE$23,DE$32:DE$41))*'Projeções - Receitas'!X$23+(AO245*DE$11*'Projeções - Receitas'!X$25)</f>
        <v>73302648446.663391</v>
      </c>
      <c r="BL245" s="356">
        <f>(AP245*SUMPRODUCT(DF$10:DF$13,DF$28:DF$31)+BA245*SUMPRODUCT(DF$14:DF$23,DF$32:DF$41))*'Projeções - Receitas'!Y$23+(AP245*DF$11*'Projeções - Receitas'!Y$25)</f>
        <v>80983052283.207184</v>
      </c>
      <c r="BM245" s="356">
        <f>(AQ245*SUMPRODUCT(DG$10:DG$13,DG$28:DG$31)+BB245*SUMPRODUCT(DG$14:DG$23,DG$32:DG$41))*'Projeções - Receitas'!Z$23+(AQ245*DG$11*'Projeções - Receitas'!Z$25)</f>
        <v>89458064958.121643</v>
      </c>
      <c r="BN245" s="356">
        <f>(AR245*SUMPRODUCT(DH$10:DH$13,DH$28:DH$31)+BC245*SUMPRODUCT(DH$14:DH$23,DH$32:DH$41))*'Projeções - Receitas'!AA$23+(AR245*DH$11*'Projeções - Receitas'!AA$25)</f>
        <v>98806054363.376923</v>
      </c>
      <c r="BO245" s="356">
        <f>(AS245*SUMPRODUCT(DI$10:DI$13,DI$28:DI$31)+BD245*SUMPRODUCT(DI$14:DI$23,DI$32:DI$41))*'Projeções - Receitas'!AB$23+(AS245*DI$11*'Projeções - Receitas'!AB$25)</f>
        <v>109113673989.13794</v>
      </c>
      <c r="BP245" s="356">
        <f>(AT245*SUMPRODUCT(DJ$10:DJ$13,DJ$28:DJ$31)+BE245*SUMPRODUCT(DJ$14:DJ$23,DJ$32:DJ$41))*'Projeções - Receitas'!AC$23+(AT245*DJ$11*'Projeções - Receitas'!AC$25)</f>
        <v>120478749764.2202</v>
      </c>
      <c r="BQ245" s="356">
        <f>(AU245*SUMPRODUCT(DK$10:DK$13,DK$28:DK$31)+BF245*SUMPRODUCT(DK$14:DK$23,DK$32:DK$41))*'Projeções - Receitas'!AD$23+(AU245*DK$11*'Projeções - Receitas'!AD$25)</f>
        <v>155773041048.82529</v>
      </c>
      <c r="BR245" s="357">
        <f>((BG245+'DRE + DCF'!T$12)*(1+'DRE + DCF'!T$15)+'DRE + DCF'!T$18)*(1+'DRE + DCF'!T$25)*'DRE + DCF'!T$33</f>
        <v>37608491232.248497</v>
      </c>
      <c r="BS245" s="357">
        <f>((BH245+'DRE + DCF'!U$12)*(1+'DRE + DCF'!U$15)+'DRE + DCF'!U$18)*(1+'DRE + DCF'!U$25)*'DRE + DCF'!U$33</f>
        <v>28742522624.965263</v>
      </c>
      <c r="BT245" s="357">
        <f>((BI245+'DRE + DCF'!V$12)*(1+'DRE + DCF'!V$15)+'DRE + DCF'!V$18)*(1+'DRE + DCF'!V$25)*'DRE + DCF'!V$33</f>
        <v>31890708853.469101</v>
      </c>
      <c r="BU245" s="357">
        <f>((BJ245+'DRE + DCF'!W$12)*(1+'DRE + DCF'!W$15)+'DRE + DCF'!W$18)*(1+'DRE + DCF'!W$25)*'DRE + DCF'!W$33</f>
        <v>35308758533.554123</v>
      </c>
      <c r="BV245" s="357">
        <f>((BK245+'DRE + DCF'!X$12)*(1+'DRE + DCF'!X$15)+'DRE + DCF'!X$18)*(1+'DRE + DCF'!X$25)*'DRE + DCF'!X$33</f>
        <v>39046926196.994728</v>
      </c>
      <c r="BW245" s="357">
        <f>((BL245+'DRE + DCF'!Y$12)*(1+'DRE + DCF'!Y$15)+'DRE + DCF'!Y$18)*(1+'DRE + DCF'!Y$25)*'DRE + DCF'!Y$33</f>
        <v>43157236678.677338</v>
      </c>
      <c r="BX245" s="357">
        <f>((BM245+'DRE + DCF'!Z$12)*(1+'DRE + DCF'!Z$15)+'DRE + DCF'!Z$18)*(1+'DRE + DCF'!Z$25)*'DRE + DCF'!Z$33</f>
        <v>47689540565.625496</v>
      </c>
      <c r="BY245" s="357">
        <f>((BN245+'DRE + DCF'!AA$12)*(1+'DRE + DCF'!AA$15)+'DRE + DCF'!AA$18)*(1+'DRE + DCF'!AA$25)*'DRE + DCF'!AA$33</f>
        <v>52689932735.140198</v>
      </c>
      <c r="BZ245" s="357">
        <f>((BO245+'DRE + DCF'!AB$12)*(1+'DRE + DCF'!AB$15)+'DRE + DCF'!AB$18)*(1+'DRE + DCF'!AB$25)*'DRE + DCF'!AB$33</f>
        <v>58208647650.225121</v>
      </c>
      <c r="CA245" s="357">
        <f>((BP245+'DRE + DCF'!AC$12)*(1+'DRE + DCF'!AC$15)+'DRE + DCF'!AC$18)*(1+'DRE + DCF'!AC$25)*'DRE + DCF'!AC$33</f>
        <v>64302933783.724747</v>
      </c>
      <c r="CB245" s="357">
        <f>((BQ245+'DRE + DCF'!AD$12)*(1+'DRE + DCF'!AD$15)+'DRE + DCF'!AD$18)*(1+'DRE + DCF'!AD$25)*'DRE + DCF'!AD$33</f>
        <v>82942746782.735977</v>
      </c>
      <c r="CC245" s="357">
        <f>BR245*(1-DA$47)+('DRE + DCF'!N$53*10^6)</f>
        <v>201568148157.55838</v>
      </c>
      <c r="CD245" s="357">
        <f>BS245*(1-DB$47)+('DRE + DCF'!T$53*10^6)</f>
        <v>202575454133.29211</v>
      </c>
      <c r="CE245" s="357">
        <f>BT245*(1-DC$47)+('DRE + DCF'!U$53*10^6)</f>
        <v>221762761758.0007</v>
      </c>
      <c r="CF245" s="357">
        <f>BU245*(1-DD$47)+('DRE + DCF'!V$53*10^6)</f>
        <v>243006463733.87177</v>
      </c>
      <c r="CG245" s="357">
        <f>BV245*(1-DE$47)+('DRE + DCF'!W$53*10^6)</f>
        <v>266499158288.13876</v>
      </c>
      <c r="CH245" s="357">
        <f>BW245*(1-DF$47)+('DRE + DCF'!X$53*10^6)</f>
        <v>292464733310.53265</v>
      </c>
      <c r="CI245" s="357">
        <f>BX245*(1-DG$47)+('DRE + DCF'!Y$53*10^6)</f>
        <v>321157064558.94147</v>
      </c>
      <c r="CJ245" s="357">
        <f>BY245*(1-DH$47)+('DRE + DCF'!Z$53*10^6)</f>
        <v>352857758410.38013</v>
      </c>
      <c r="CK245" s="357">
        <f>BZ245*(1-DI$47)+('DRE + DCF'!AA$53*10^6)</f>
        <v>387878635175.34985</v>
      </c>
      <c r="CL245" s="357">
        <f>CA245*(1-DJ$47)+('DRE + DCF'!AB$53*10^6)</f>
        <v>426565945171.64862</v>
      </c>
      <c r="CM245" s="357">
        <f>CB245*(1-DK$47)+('DRE + DCF'!AC$53*10^6)</f>
        <v>476448003440.31458</v>
      </c>
      <c r="CN245" s="357">
        <f t="shared" si="196"/>
        <v>1198422647079.0698</v>
      </c>
      <c r="CO245" s="357">
        <f t="shared" si="197"/>
        <v>1272754670193.8733</v>
      </c>
      <c r="CP245" s="357">
        <f t="shared" si="198"/>
        <v>1214805286009.1284</v>
      </c>
      <c r="CQ245" s="357">
        <f t="shared" si="199"/>
        <v>1360581920330.2241</v>
      </c>
      <c r="CR245" s="357">
        <f t="shared" si="200"/>
        <v>1523851750769.8511</v>
      </c>
      <c r="CS245" s="357">
        <f t="shared" si="201"/>
        <v>1706713960862.2334</v>
      </c>
      <c r="CT245" s="357">
        <f t="shared" si="202"/>
        <v>1911519636165.7014</v>
      </c>
      <c r="CU245" s="357">
        <f t="shared" si="203"/>
        <v>2140901992505.5859</v>
      </c>
      <c r="CV245" s="357">
        <f t="shared" si="204"/>
        <v>2397810231606.2563</v>
      </c>
      <c r="CW245" s="357">
        <f t="shared" si="205"/>
        <v>2685547459399.0078</v>
      </c>
      <c r="CX245" s="358">
        <f t="shared" si="206"/>
        <v>3007813154526.8892</v>
      </c>
    </row>
    <row r="246" spans="4:102" ht="30" customHeight="1" x14ac:dyDescent="0.25">
      <c r="D246" s="355">
        <f t="shared" si="164"/>
        <v>1.0941168843837057E-2</v>
      </c>
      <c r="E246" s="64">
        <f t="shared" si="165"/>
        <v>1.9112317166764814E-3</v>
      </c>
      <c r="F246" s="64">
        <f t="shared" si="166"/>
        <v>2.5288905737566564E-2</v>
      </c>
      <c r="G246" s="64">
        <f t="shared" si="167"/>
        <v>2.1345312794096738E-2</v>
      </c>
      <c r="H246" s="64">
        <f t="shared" si="168"/>
        <v>1.76272870487309E-2</v>
      </c>
      <c r="I246" s="64">
        <f t="shared" si="169"/>
        <v>1.4104828846715878E-2</v>
      </c>
      <c r="J246" s="64">
        <f t="shared" si="170"/>
        <v>1.0756294494262547E-2</v>
      </c>
      <c r="K246" s="64">
        <f t="shared" si="171"/>
        <v>7.5635576986354536E-3</v>
      </c>
      <c r="L246" s="64">
        <f t="shared" si="172"/>
        <v>4.511169268711257E-3</v>
      </c>
      <c r="M246" s="64">
        <f t="shared" si="173"/>
        <v>1.5862866574717638E-3</v>
      </c>
      <c r="N246" s="64">
        <f t="shared" si="174"/>
        <v>1.1532622488876487E-3</v>
      </c>
      <c r="O246" s="64">
        <f t="shared" si="163"/>
        <v>0.11750000000000009</v>
      </c>
      <c r="P246" s="64">
        <f t="shared" si="163"/>
        <v>0.11750000000000009</v>
      </c>
      <c r="Q246" s="64">
        <f t="shared" si="208"/>
        <v>0.11750000000000009</v>
      </c>
      <c r="R246" s="64">
        <f t="shared" si="209"/>
        <v>0.11750000000000009</v>
      </c>
      <c r="S246" s="64">
        <f t="shared" si="210"/>
        <v>0.11750000000000009</v>
      </c>
      <c r="T246" s="64">
        <f t="shared" si="211"/>
        <v>0.11750000000000009</v>
      </c>
      <c r="U246" s="64">
        <f t="shared" si="212"/>
        <v>0.11750000000000009</v>
      </c>
      <c r="V246" s="64">
        <f t="shared" si="213"/>
        <v>0.11750000000000009</v>
      </c>
      <c r="W246" s="64">
        <f t="shared" si="214"/>
        <v>0.11750000000000009</v>
      </c>
      <c r="X246" s="64">
        <f t="shared" si="215"/>
        <v>0.11750000000000009</v>
      </c>
      <c r="Y246" s="64">
        <f t="shared" si="216"/>
        <v>0.11750000000000009</v>
      </c>
      <c r="Z246" s="64">
        <f t="shared" si="175"/>
        <v>0.16812864708564432</v>
      </c>
      <c r="AA246" s="64">
        <f t="shared" si="207"/>
        <v>0.15909870995848374</v>
      </c>
      <c r="AB246" s="64">
        <f t="shared" si="176"/>
        <v>0.18247638397937382</v>
      </c>
      <c r="AC246" s="64">
        <f t="shared" si="177"/>
        <v>0.178532791035904</v>
      </c>
      <c r="AD246" s="64">
        <f t="shared" si="178"/>
        <v>0.17481476529053816</v>
      </c>
      <c r="AE246" s="64">
        <f t="shared" si="179"/>
        <v>0.17129230708852314</v>
      </c>
      <c r="AF246" s="64">
        <f t="shared" si="180"/>
        <v>0.16794377273606981</v>
      </c>
      <c r="AG246" s="64">
        <f t="shared" si="181"/>
        <v>0.16475103594044271</v>
      </c>
      <c r="AH246" s="64">
        <f t="shared" si="182"/>
        <v>0.16169864751051852</v>
      </c>
      <c r="AI246" s="64">
        <f t="shared" si="183"/>
        <v>0.15877376489927902</v>
      </c>
      <c r="AJ246" s="64">
        <f t="shared" si="184"/>
        <v>0.15834074049069491</v>
      </c>
      <c r="AK246" s="356">
        <f>(1+O246)*'Projeções - Receitas'!N$34</f>
        <v>2059756244832.947</v>
      </c>
      <c r="AL246" s="356">
        <f>(1+P246)*'Projeções - Receitas'!T$34</f>
        <v>2170266189914.3132</v>
      </c>
      <c r="AM246" s="356">
        <f>(1+Q246)*'Projeções - Receitas'!U$34</f>
        <v>2430698132704.0308</v>
      </c>
      <c r="AN246" s="356">
        <f>(1+R246)*'Projeções - Receitas'!V$34</f>
        <v>2722381908628.5151</v>
      </c>
      <c r="AO246" s="356">
        <f>(1+S246)*'Projeções - Receitas'!W$34</f>
        <v>3049067737663.937</v>
      </c>
      <c r="AP246" s="356">
        <f>(1+T246)*'Projeções - Receitas'!X$34</f>
        <v>3414955866183.6099</v>
      </c>
      <c r="AQ246" s="356">
        <f>(1+U246)*'Projeções - Receitas'!Y$34</f>
        <v>3824750570125.6431</v>
      </c>
      <c r="AR246" s="356">
        <f>(1+V246)*'Projeções - Receitas'!Z$34</f>
        <v>4283720638540.7207</v>
      </c>
      <c r="AS246" s="356">
        <f>(1+W246)*'Projeções - Receitas'!AA$34</f>
        <v>4797767115165.6084</v>
      </c>
      <c r="AT246" s="356">
        <f>(1+X246)*'Projeções - Receitas'!AB$34</f>
        <v>5373499168985.4814</v>
      </c>
      <c r="AU246" s="356">
        <f>(1+Y246)*'Projeções - Receitas'!AC$34</f>
        <v>6018319069263.7402</v>
      </c>
      <c r="AV246" s="357">
        <f t="shared" si="185"/>
        <v>1807747029482.1814</v>
      </c>
      <c r="AW246" s="357">
        <f t="shared" si="186"/>
        <v>1904736188005.2964</v>
      </c>
      <c r="AX246" s="357">
        <f t="shared" si="187"/>
        <v>2133304530565.9319</v>
      </c>
      <c r="AY246" s="357">
        <f t="shared" si="188"/>
        <v>2389301074233.8442</v>
      </c>
      <c r="AZ246" s="357">
        <f t="shared" si="189"/>
        <v>2676017203141.9058</v>
      </c>
      <c r="BA246" s="357">
        <f t="shared" si="190"/>
        <v>2997139267518.9346</v>
      </c>
      <c r="BB246" s="357">
        <f t="shared" si="191"/>
        <v>3356795979621.207</v>
      </c>
      <c r="BC246" s="357">
        <f t="shared" si="192"/>
        <v>3759611497175.7524</v>
      </c>
      <c r="BD246" s="357">
        <f t="shared" si="193"/>
        <v>4210764876836.8438</v>
      </c>
      <c r="BE246" s="357">
        <f t="shared" si="194"/>
        <v>4716056662057.2646</v>
      </c>
      <c r="BF246" s="357">
        <f t="shared" si="195"/>
        <v>5281983461504.1377</v>
      </c>
      <c r="BG246" s="356">
        <f>(AK246*SUMPRODUCT(DA$10:DA$13,DA$28:DA$31)+AV246*SUMPRODUCT(DA$14:DA$23,DA$32:DA$41))*'Projeções - Receitas'!T$23+(AK246*DA$11*'Projeções - Receitas'!T$25)</f>
        <v>67323616987.415329</v>
      </c>
      <c r="BH246" s="356">
        <f>(AL246*SUMPRODUCT(DB$10:DB$13,DB$28:DB$31)+AW246*SUMPRODUCT(DB$14:DB$23,DB$32:DB$41))*'Projeções - Receitas'!U$23+(AL246*DB$11*'Projeções - Receitas'!U$25)</f>
        <v>54257685304.974564</v>
      </c>
      <c r="BI246" s="356">
        <f>(AM246*SUMPRODUCT(DC$10:DC$13,DC$28:DC$31)+AX246*SUMPRODUCT(DC$14:DC$23,DC$32:DC$41))*'Projeções - Receitas'!V$23+(AM246*DC$11*'Projeções - Receitas'!V$25)</f>
        <v>60035118451.598892</v>
      </c>
      <c r="BJ246" s="356">
        <f>(AN246*SUMPRODUCT(DD$10:DD$13,DD$28:DD$31)+AY246*SUMPRODUCT(DD$14:DD$23,DD$32:DD$41))*'Projeções - Receitas'!W$23+(AN246*DD$11*'Projeções - Receitas'!W$25)</f>
        <v>66368087940.264954</v>
      </c>
      <c r="BK246" s="356">
        <f>(AO246*SUMPRODUCT(DE$10:DE$13,DE$28:DE$31)+AZ246*SUMPRODUCT(DE$14:DE$23,DE$32:DE$41))*'Projeções - Receitas'!X$23+(AO246*DE$11*'Projeções - Receitas'!X$25)</f>
        <v>73335460733.344971</v>
      </c>
      <c r="BL246" s="356">
        <f>(AP246*SUMPRODUCT(DF$10:DF$13,DF$28:DF$31)+BA246*SUMPRODUCT(DF$14:DF$23,DF$32:DF$41))*'Projeções - Receitas'!Y$23+(AP246*DF$11*'Projeções - Receitas'!Y$25)</f>
        <v>81019302530.424408</v>
      </c>
      <c r="BM246" s="356">
        <f>(AQ246*SUMPRODUCT(DG$10:DG$13,DG$28:DG$31)+BB246*SUMPRODUCT(DG$14:DG$23,DG$32:DG$41))*'Projeções - Receitas'!Z$23+(AQ246*DG$11*'Projeções - Receitas'!Z$25)</f>
        <v>89498108854.700912</v>
      </c>
      <c r="BN246" s="356">
        <f>(AR246*SUMPRODUCT(DH$10:DH$13,DH$28:DH$31)+BC246*SUMPRODUCT(DH$14:DH$23,DH$32:DH$41))*'Projeções - Receitas'!AA$23+(AR246*DH$11*'Projeções - Receitas'!AA$25)</f>
        <v>98850282677.774094</v>
      </c>
      <c r="BO246" s="356">
        <f>(AS246*SUMPRODUCT(DI$10:DI$13,DI$28:DI$31)+BD246*SUMPRODUCT(DI$14:DI$23,DI$32:DI$41))*'Projeções - Receitas'!AB$23+(AS246*DI$11*'Projeções - Receitas'!AB$25)</f>
        <v>109162516278.30049</v>
      </c>
      <c r="BP246" s="356">
        <f>(AT246*SUMPRODUCT(DJ$10:DJ$13,DJ$28:DJ$31)+BE246*SUMPRODUCT(DJ$14:DJ$23,DJ$32:DJ$41))*'Projeções - Receitas'!AC$23+(AT246*DJ$11*'Projeções - Receitas'!AC$25)</f>
        <v>120532679374.67868</v>
      </c>
      <c r="BQ246" s="356">
        <f>(AU246*SUMPRODUCT(DK$10:DK$13,DK$28:DK$31)+BF246*SUMPRODUCT(DK$14:DK$23,DK$32:DK$41))*'Projeções - Receitas'!AD$23+(AU246*DK$11*'Projeções - Receitas'!AD$25)</f>
        <v>155842769357.26251</v>
      </c>
      <c r="BR246" s="357">
        <f>((BG246+'DRE + DCF'!T$12)*(1+'DRE + DCF'!T$15)+'DRE + DCF'!T$18)*(1+'DRE + DCF'!T$25)*'DRE + DCF'!T$33</f>
        <v>37626937868.152084</v>
      </c>
      <c r="BS246" s="357">
        <f>((BH246+'DRE + DCF'!U$12)*(1+'DRE + DCF'!U$15)+'DRE + DCF'!U$18)*(1+'DRE + DCF'!U$25)*'DRE + DCF'!U$33</f>
        <v>28757212156.250553</v>
      </c>
      <c r="BT246" s="357">
        <f>((BI246+'DRE + DCF'!V$12)*(1+'DRE + DCF'!V$15)+'DRE + DCF'!V$18)*(1+'DRE + DCF'!V$25)*'DRE + DCF'!V$33</f>
        <v>31906944091.174309</v>
      </c>
      <c r="BU246" s="357">
        <f>((BJ246+'DRE + DCF'!W$12)*(1+'DRE + DCF'!W$15)+'DRE + DCF'!W$18)*(1+'DRE + DCF'!W$25)*'DRE + DCF'!W$33</f>
        <v>35326685988.018044</v>
      </c>
      <c r="BV246" s="357">
        <f>((BK246+'DRE + DCF'!X$12)*(1+'DRE + DCF'!X$15)+'DRE + DCF'!X$18)*(1+'DRE + DCF'!X$25)*'DRE + DCF'!X$33</f>
        <v>39066713145.657906</v>
      </c>
      <c r="BW246" s="357">
        <f>((BL246+'DRE + DCF'!Y$12)*(1+'DRE + DCF'!Y$15)+'DRE + DCF'!Y$18)*(1+'DRE + DCF'!Y$25)*'DRE + DCF'!Y$33</f>
        <v>43179071931.186653</v>
      </c>
      <c r="BX246" s="357">
        <f>((BM246+'DRE + DCF'!Z$12)*(1+'DRE + DCF'!Z$15)+'DRE + DCF'!Z$18)*(1+'DRE + DCF'!Z$25)*'DRE + DCF'!Z$33</f>
        <v>47713633401.835091</v>
      </c>
      <c r="BY246" s="357">
        <f>((BN246+'DRE + DCF'!AA$12)*(1+'DRE + DCF'!AA$15)+'DRE + DCF'!AA$18)*(1+'DRE + DCF'!AA$25)*'DRE + DCF'!AA$33</f>
        <v>52716512783.705353</v>
      </c>
      <c r="BZ246" s="357">
        <f>((BO246+'DRE + DCF'!AB$12)*(1+'DRE + DCF'!AB$15)+'DRE + DCF'!AB$18)*(1+'DRE + DCF'!AB$25)*'DRE + DCF'!AB$33</f>
        <v>58237967018.576202</v>
      </c>
      <c r="CA246" s="357">
        <f>((BP246+'DRE + DCF'!AC$12)*(1+'DRE + DCF'!AC$15)+'DRE + DCF'!AC$18)*(1+'DRE + DCF'!AC$25)*'DRE + DCF'!AC$33</f>
        <v>64335269950.120438</v>
      </c>
      <c r="CB246" s="357">
        <f>((BQ246+'DRE + DCF'!AD$12)*(1+'DRE + DCF'!AD$15)+'DRE + DCF'!AD$18)*(1+'DRE + DCF'!AD$25)*'DRE + DCF'!AD$33</f>
        <v>82983655995.95372</v>
      </c>
      <c r="CC246" s="357">
        <f>BR246*(1-DA$47)+('DRE + DCF'!N$53*10^6)</f>
        <v>201579370402.23746</v>
      </c>
      <c r="CD246" s="357">
        <f>BS246*(1-DB$47)+('DRE + DCF'!T$53*10^6)</f>
        <v>202584267852.06329</v>
      </c>
      <c r="CE246" s="357">
        <f>BT246*(1-DC$47)+('DRE + DCF'!U$53*10^6)</f>
        <v>221772502900.62384</v>
      </c>
      <c r="CF246" s="357">
        <f>BU246*(1-DD$47)+('DRE + DCF'!V$53*10^6)</f>
        <v>243017220206.55011</v>
      </c>
      <c r="CG246" s="357">
        <f>BV246*(1-DE$47)+('DRE + DCF'!W$53*10^6)</f>
        <v>266511030457.33667</v>
      </c>
      <c r="CH246" s="357">
        <f>BW246*(1-DF$47)+('DRE + DCF'!X$53*10^6)</f>
        <v>292477834462.03821</v>
      </c>
      <c r="CI246" s="357">
        <f>BX246*(1-DG$47)+('DRE + DCF'!Y$53*10^6)</f>
        <v>321171520260.66724</v>
      </c>
      <c r="CJ246" s="357">
        <f>BY246*(1-DH$47)+('DRE + DCF'!Z$53*10^6)</f>
        <v>352873706439.51923</v>
      </c>
      <c r="CK246" s="357">
        <f>BZ246*(1-DI$47)+('DRE + DCF'!AA$53*10^6)</f>
        <v>387896226796.36047</v>
      </c>
      <c r="CL246" s="357">
        <f>CA246*(1-DJ$47)+('DRE + DCF'!AB$53*10^6)</f>
        <v>426585346871.48602</v>
      </c>
      <c r="CM246" s="357">
        <f>CB246*(1-DK$47)+('DRE + DCF'!AC$53*10^6)</f>
        <v>476472548968.24518</v>
      </c>
      <c r="CN246" s="357">
        <f t="shared" si="196"/>
        <v>1198959094101.0393</v>
      </c>
      <c r="CO246" s="357">
        <f t="shared" si="197"/>
        <v>1273324390279.0095</v>
      </c>
      <c r="CP246" s="357">
        <f t="shared" si="198"/>
        <v>1215349066352.0154</v>
      </c>
      <c r="CQ246" s="357">
        <f t="shared" si="199"/>
        <v>1361190954314.2576</v>
      </c>
      <c r="CR246" s="357">
        <f t="shared" si="200"/>
        <v>1524533868831.9685</v>
      </c>
      <c r="CS246" s="357">
        <f t="shared" si="201"/>
        <v>1707477933091.8049</v>
      </c>
      <c r="CT246" s="357">
        <f t="shared" si="202"/>
        <v>1912375285062.8215</v>
      </c>
      <c r="CU246" s="357">
        <f t="shared" si="203"/>
        <v>2141860319270.3604</v>
      </c>
      <c r="CV246" s="357">
        <f t="shared" si="204"/>
        <v>2398883557582.8042</v>
      </c>
      <c r="CW246" s="357">
        <f t="shared" si="205"/>
        <v>2686749584492.7407</v>
      </c>
      <c r="CX246" s="358">
        <f t="shared" si="206"/>
        <v>3009159534631.8701</v>
      </c>
    </row>
    <row r="247" spans="4:102" ht="30" customHeight="1" x14ac:dyDescent="0.25">
      <c r="D247" s="355">
        <f t="shared" si="164"/>
        <v>1.0875332944785876E-2</v>
      </c>
      <c r="E247" s="64">
        <f t="shared" si="165"/>
        <v>1.8469971691221221E-3</v>
      </c>
      <c r="F247" s="64">
        <f t="shared" si="166"/>
        <v>2.5215308850909002E-2</v>
      </c>
      <c r="G247" s="64">
        <f t="shared" si="167"/>
        <v>2.1273366792357418E-2</v>
      </c>
      <c r="H247" s="64">
        <f t="shared" si="168"/>
        <v>1.7556889058771341E-2</v>
      </c>
      <c r="I247" s="64">
        <f t="shared" si="169"/>
        <v>1.4035891646497128E-2</v>
      </c>
      <c r="J247" s="64">
        <f t="shared" si="170"/>
        <v>1.0688741121640394E-2</v>
      </c>
      <c r="K247" s="64">
        <f t="shared" si="171"/>
        <v>7.497319102854394E-3</v>
      </c>
      <c r="L247" s="64">
        <f t="shared" si="172"/>
        <v>4.4461832105019139E-3</v>
      </c>
      <c r="M247" s="64">
        <f t="shared" si="173"/>
        <v>1.5224967364836084E-3</v>
      </c>
      <c r="N247" s="64">
        <f t="shared" si="174"/>
        <v>1.0906012542852006E-3</v>
      </c>
      <c r="O247" s="64">
        <f t="shared" si="163"/>
        <v>0.11800000000000009</v>
      </c>
      <c r="P247" s="64">
        <f t="shared" si="163"/>
        <v>0.11800000000000009</v>
      </c>
      <c r="Q247" s="64">
        <f t="shared" si="208"/>
        <v>0.11800000000000009</v>
      </c>
      <c r="R247" s="64">
        <f t="shared" si="209"/>
        <v>0.11800000000000009</v>
      </c>
      <c r="S247" s="64">
        <f t="shared" si="210"/>
        <v>0.11800000000000009</v>
      </c>
      <c r="T247" s="64">
        <f t="shared" si="211"/>
        <v>0.11800000000000009</v>
      </c>
      <c r="U247" s="64">
        <f t="shared" si="212"/>
        <v>0.11800000000000009</v>
      </c>
      <c r="V247" s="64">
        <f t="shared" si="213"/>
        <v>0.11800000000000009</v>
      </c>
      <c r="W247" s="64">
        <f t="shared" si="214"/>
        <v>0.11800000000000009</v>
      </c>
      <c r="X247" s="64">
        <f t="shared" si="215"/>
        <v>0.11800000000000009</v>
      </c>
      <c r="Y247" s="64">
        <f t="shared" si="216"/>
        <v>0.11800000000000009</v>
      </c>
      <c r="Z247" s="64">
        <f t="shared" si="175"/>
        <v>0.16806281118659314</v>
      </c>
      <c r="AA247" s="64">
        <f t="shared" si="207"/>
        <v>0.15903447541092938</v>
      </c>
      <c r="AB247" s="64">
        <f t="shared" si="176"/>
        <v>0.18240278709271626</v>
      </c>
      <c r="AC247" s="64">
        <f t="shared" si="177"/>
        <v>0.17846084503416468</v>
      </c>
      <c r="AD247" s="64">
        <f t="shared" si="178"/>
        <v>0.1747443673005786</v>
      </c>
      <c r="AE247" s="64">
        <f t="shared" si="179"/>
        <v>0.17122336988830439</v>
      </c>
      <c r="AF247" s="64">
        <f t="shared" si="180"/>
        <v>0.16787621936344765</v>
      </c>
      <c r="AG247" s="64">
        <f t="shared" si="181"/>
        <v>0.16468479734466165</v>
      </c>
      <c r="AH247" s="64">
        <f t="shared" si="182"/>
        <v>0.16163366145230917</v>
      </c>
      <c r="AI247" s="64">
        <f t="shared" si="183"/>
        <v>0.15870997497829087</v>
      </c>
      <c r="AJ247" s="64">
        <f t="shared" si="184"/>
        <v>0.15827807949609246</v>
      </c>
      <c r="AK247" s="356">
        <f>(1+O247)*'Projeções - Receitas'!N$34</f>
        <v>2060677835993.946</v>
      </c>
      <c r="AL247" s="356">
        <f>(1+P247)*'Projeções - Receitas'!T$34</f>
        <v>2171237226240.8967</v>
      </c>
      <c r="AM247" s="356">
        <f>(1+Q247)*'Projeções - Receitas'!U$34</f>
        <v>2431785693389.8042</v>
      </c>
      <c r="AN247" s="356">
        <f>(1+R247)*'Projeções - Receitas'!V$34</f>
        <v>2723599976596.5811</v>
      </c>
      <c r="AO247" s="356">
        <f>(1+S247)*'Projeções - Receitas'!W$34</f>
        <v>3050431973788.1714</v>
      </c>
      <c r="AP247" s="356">
        <f>(1+T247)*'Projeções - Receitas'!X$34</f>
        <v>3416483810642.752</v>
      </c>
      <c r="AQ247" s="356">
        <f>(1+U247)*'Projeções - Receitas'!Y$34</f>
        <v>3826461867919.8828</v>
      </c>
      <c r="AR247" s="356">
        <f>(1+V247)*'Projeções - Receitas'!Z$34</f>
        <v>4285637292070.269</v>
      </c>
      <c r="AS247" s="356">
        <f>(1+W247)*'Projeções - Receitas'!AA$34</f>
        <v>4799913767118.7021</v>
      </c>
      <c r="AT247" s="356">
        <f>(1+X247)*'Projeções - Receitas'!AB$34</f>
        <v>5375903419172.9473</v>
      </c>
      <c r="AU247" s="356">
        <f>(1+Y247)*'Projeções - Receitas'!AC$34</f>
        <v>6021011829473.7021</v>
      </c>
      <c r="AV247" s="357">
        <f t="shared" si="185"/>
        <v>1808555864842.1287</v>
      </c>
      <c r="AW247" s="357">
        <f t="shared" si="186"/>
        <v>1905588418961.8982</v>
      </c>
      <c r="AX247" s="357">
        <f t="shared" si="187"/>
        <v>2134259029237.3259</v>
      </c>
      <c r="AY247" s="357">
        <f t="shared" si="188"/>
        <v>2390370112745.8052</v>
      </c>
      <c r="AZ247" s="357">
        <f t="shared" si="189"/>
        <v>2677214526275.3027</v>
      </c>
      <c r="BA247" s="357">
        <f t="shared" si="190"/>
        <v>2998480269428.3389</v>
      </c>
      <c r="BB247" s="357">
        <f t="shared" si="191"/>
        <v>3358297901759.7402</v>
      </c>
      <c r="BC247" s="357">
        <f t="shared" si="192"/>
        <v>3761293649970.9092</v>
      </c>
      <c r="BD247" s="357">
        <f t="shared" si="193"/>
        <v>4212648887967.4189</v>
      </c>
      <c r="BE247" s="357">
        <f t="shared" si="194"/>
        <v>4718166754523.5098</v>
      </c>
      <c r="BF247" s="357">
        <f t="shared" si="195"/>
        <v>5284346765066.332</v>
      </c>
      <c r="BG247" s="356">
        <f>(AK247*SUMPRODUCT(DA$10:DA$13,DA$28:DA$31)+AV247*SUMPRODUCT(DA$14:DA$23,DA$32:DA$41))*'Projeções - Receitas'!T$23+(AK247*DA$11*'Projeções - Receitas'!T$25)</f>
        <v>67353739411.123337</v>
      </c>
      <c r="BH247" s="356">
        <f>(AL247*SUMPRODUCT(DB$10:DB$13,DB$28:DB$31)+AW247*SUMPRODUCT(DB$14:DB$23,DB$32:DB$41))*'Projeções - Receitas'!U$23+(AL247*DB$11*'Projeções - Receitas'!U$25)</f>
        <v>54281961674.238541</v>
      </c>
      <c r="BI247" s="356">
        <f>(AM247*SUMPRODUCT(DC$10:DC$13,DC$28:DC$31)+AX247*SUMPRODUCT(DC$14:DC$23,DC$32:DC$41))*'Projeções - Receitas'!V$23+(AM247*DC$11*'Projeções - Receitas'!V$25)</f>
        <v>60061979802.136475</v>
      </c>
      <c r="BJ247" s="356">
        <f>(AN247*SUMPRODUCT(DD$10:DD$13,DD$28:DD$31)+AY247*SUMPRODUCT(DD$14:DD$23,DD$32:DD$41))*'Projeções - Receitas'!W$23+(AN247*DD$11*'Projeções - Receitas'!W$25)</f>
        <v>66397782834.19799</v>
      </c>
      <c r="BK247" s="356">
        <f>(AO247*SUMPRODUCT(DE$10:DE$13,DE$28:DE$31)+AZ247*SUMPRODUCT(DE$14:DE$23,DE$32:DE$41))*'Projeções - Receitas'!X$23+(AO247*DE$11*'Projeções - Receitas'!X$25)</f>
        <v>73368273020.026566</v>
      </c>
      <c r="BL247" s="356">
        <f>(AP247*SUMPRODUCT(DF$10:DF$13,DF$28:DF$31)+BA247*SUMPRODUCT(DF$14:DF$23,DF$32:DF$41))*'Projeções - Receitas'!Y$23+(AP247*DF$11*'Projeções - Receitas'!Y$25)</f>
        <v>81055552777.641571</v>
      </c>
      <c r="BM247" s="356">
        <f>(AQ247*SUMPRODUCT(DG$10:DG$13,DG$28:DG$31)+BB247*SUMPRODUCT(DG$14:DG$23,DG$32:DG$41))*'Projeções - Receitas'!Z$23+(AQ247*DG$11*'Projeções - Receitas'!Z$25)</f>
        <v>89538152751.280182</v>
      </c>
      <c r="BN247" s="356">
        <f>(AR247*SUMPRODUCT(DH$10:DH$13,DH$28:DH$31)+BC247*SUMPRODUCT(DH$14:DH$23,DH$32:DH$41))*'Projeções - Receitas'!AA$23+(AR247*DH$11*'Projeções - Receitas'!AA$25)</f>
        <v>98894510992.171402</v>
      </c>
      <c r="BO247" s="356">
        <f>(AS247*SUMPRODUCT(DI$10:DI$13,DI$28:DI$31)+BD247*SUMPRODUCT(DI$14:DI$23,DI$32:DI$41))*'Projeções - Receitas'!AB$23+(AS247*DI$11*'Projeções - Receitas'!AB$25)</f>
        <v>109211358567.46307</v>
      </c>
      <c r="BP247" s="356">
        <f>(AT247*SUMPRODUCT(DJ$10:DJ$13,DJ$28:DJ$31)+BE247*SUMPRODUCT(DJ$14:DJ$23,DJ$32:DJ$41))*'Projeções - Receitas'!AC$23+(AT247*DJ$11*'Projeções - Receitas'!AC$25)</f>
        <v>120586608985.13715</v>
      </c>
      <c r="BQ247" s="356">
        <f>(AU247*SUMPRODUCT(DK$10:DK$13,DK$28:DK$31)+BF247*SUMPRODUCT(DK$14:DK$23,DK$32:DK$41))*'Projeções - Receitas'!AD$23+(AU247*DK$11*'Projeções - Receitas'!AD$25)</f>
        <v>155912497665.69983</v>
      </c>
      <c r="BR247" s="357">
        <f>((BG247+'DRE + DCF'!T$12)*(1+'DRE + DCF'!T$15)+'DRE + DCF'!T$18)*(1+'DRE + DCF'!T$25)*'DRE + DCF'!T$33</f>
        <v>37645384504.055626</v>
      </c>
      <c r="BS247" s="357">
        <f>((BH247+'DRE + DCF'!U$12)*(1+'DRE + DCF'!U$15)+'DRE + DCF'!U$18)*(1+'DRE + DCF'!U$25)*'DRE + DCF'!U$33</f>
        <v>28771901687.53587</v>
      </c>
      <c r="BT247" s="357">
        <f>((BI247+'DRE + DCF'!V$12)*(1+'DRE + DCF'!V$15)+'DRE + DCF'!V$18)*(1+'DRE + DCF'!V$25)*'DRE + DCF'!V$33</f>
        <v>31923179328.879433</v>
      </c>
      <c r="BU247" s="357">
        <f>((BJ247+'DRE + DCF'!W$12)*(1+'DRE + DCF'!W$15)+'DRE + DCF'!W$18)*(1+'DRE + DCF'!W$25)*'DRE + DCF'!W$33</f>
        <v>35344613442.481995</v>
      </c>
      <c r="BV247" s="357">
        <f>((BK247+'DRE + DCF'!X$12)*(1+'DRE + DCF'!X$15)+'DRE + DCF'!X$18)*(1+'DRE + DCF'!X$25)*'DRE + DCF'!X$33</f>
        <v>39086500094.321098</v>
      </c>
      <c r="BW247" s="357">
        <f>((BL247+'DRE + DCF'!Y$12)*(1+'DRE + DCF'!Y$15)+'DRE + DCF'!Y$18)*(1+'DRE + DCF'!Y$25)*'DRE + DCF'!Y$33</f>
        <v>43200907183.695938</v>
      </c>
      <c r="BX247" s="357">
        <f>((BM247+'DRE + DCF'!Z$12)*(1+'DRE + DCF'!Z$15)+'DRE + DCF'!Z$18)*(1+'DRE + DCF'!Z$25)*'DRE + DCF'!Z$33</f>
        <v>47737726238.044678</v>
      </c>
      <c r="BY247" s="357">
        <f>((BN247+'DRE + DCF'!AA$12)*(1+'DRE + DCF'!AA$15)+'DRE + DCF'!AA$18)*(1+'DRE + DCF'!AA$25)*'DRE + DCF'!AA$33</f>
        <v>52743092832.270569</v>
      </c>
      <c r="BZ247" s="357">
        <f>((BO247+'DRE + DCF'!AB$12)*(1+'DRE + DCF'!AB$15)+'DRE + DCF'!AB$18)*(1+'DRE + DCF'!AB$25)*'DRE + DCF'!AB$33</f>
        <v>58267286386.927322</v>
      </c>
      <c r="CA247" s="357">
        <f>((BP247+'DRE + DCF'!AC$12)*(1+'DRE + DCF'!AC$15)+'DRE + DCF'!AC$18)*(1+'DRE + DCF'!AC$25)*'DRE + DCF'!AC$33</f>
        <v>64367606116.516121</v>
      </c>
      <c r="CB247" s="357">
        <f>((BQ247+'DRE + DCF'!AD$12)*(1+'DRE + DCF'!AD$15)+'DRE + DCF'!AD$18)*(1+'DRE + DCF'!AD$25)*'DRE + DCF'!AD$33</f>
        <v>83024565209.171494</v>
      </c>
      <c r="CC247" s="357">
        <f>BR247*(1-DA$47)+('DRE + DCF'!N$53*10^6)</f>
        <v>201590592646.9165</v>
      </c>
      <c r="CD247" s="357">
        <f>BS247*(1-DB$47)+('DRE + DCF'!T$53*10^6)</f>
        <v>202593081570.83447</v>
      </c>
      <c r="CE247" s="357">
        <f>BT247*(1-DC$47)+('DRE + DCF'!U$53*10^6)</f>
        <v>221782244043.24692</v>
      </c>
      <c r="CF247" s="357">
        <f>BU247*(1-DD$47)+('DRE + DCF'!V$53*10^6)</f>
        <v>243027976679.22849</v>
      </c>
      <c r="CG247" s="357">
        <f>BV247*(1-DE$47)+('DRE + DCF'!W$53*10^6)</f>
        <v>266522902626.53458</v>
      </c>
      <c r="CH247" s="357">
        <f>BW247*(1-DF$47)+('DRE + DCF'!X$53*10^6)</f>
        <v>292490935613.54382</v>
      </c>
      <c r="CI247" s="357">
        <f>BX247*(1-DG$47)+('DRE + DCF'!Y$53*10^6)</f>
        <v>321185975962.39294</v>
      </c>
      <c r="CJ247" s="357">
        <f>BY247*(1-DH$47)+('DRE + DCF'!Z$53*10^6)</f>
        <v>352889654468.65839</v>
      </c>
      <c r="CK247" s="357">
        <f>BZ247*(1-DI$47)+('DRE + DCF'!AA$53*10^6)</f>
        <v>387913818417.37115</v>
      </c>
      <c r="CL247" s="357">
        <f>CA247*(1-DJ$47)+('DRE + DCF'!AB$53*10^6)</f>
        <v>426604748571.32343</v>
      </c>
      <c r="CM247" s="357">
        <f>CB247*(1-DK$47)+('DRE + DCF'!AC$53*10^6)</f>
        <v>476497094496.17584</v>
      </c>
      <c r="CN247" s="357">
        <f t="shared" si="196"/>
        <v>1199495541123.0083</v>
      </c>
      <c r="CO247" s="357">
        <f t="shared" si="197"/>
        <v>1273894110364.1455</v>
      </c>
      <c r="CP247" s="357">
        <f t="shared" si="198"/>
        <v>1215892846694.9021</v>
      </c>
      <c r="CQ247" s="357">
        <f t="shared" si="199"/>
        <v>1361799988298.2905</v>
      </c>
      <c r="CR247" s="357">
        <f t="shared" si="200"/>
        <v>1525215986894.0857</v>
      </c>
      <c r="CS247" s="357">
        <f t="shared" si="201"/>
        <v>1708241905321.376</v>
      </c>
      <c r="CT247" s="357">
        <f t="shared" si="202"/>
        <v>1913230933959.9414</v>
      </c>
      <c r="CU247" s="357">
        <f t="shared" si="203"/>
        <v>2142818646035.1345</v>
      </c>
      <c r="CV247" s="357">
        <f t="shared" si="204"/>
        <v>2399956883559.3511</v>
      </c>
      <c r="CW247" s="357">
        <f t="shared" si="205"/>
        <v>2687951709586.4736</v>
      </c>
      <c r="CX247" s="358">
        <f t="shared" si="206"/>
        <v>3010505914736.8511</v>
      </c>
    </row>
    <row r="248" spans="4:102" ht="30" customHeight="1" x14ac:dyDescent="0.25">
      <c r="D248" s="355">
        <f t="shared" si="164"/>
        <v>1.0809555906618945E-2</v>
      </c>
      <c r="E248" s="64">
        <f t="shared" si="165"/>
        <v>1.7828200507565006E-3</v>
      </c>
      <c r="F248" s="64">
        <f t="shared" si="166"/>
        <v>2.5141777763881851E-2</v>
      </c>
      <c r="G248" s="64">
        <f t="shared" si="167"/>
        <v>2.120148511426731E-2</v>
      </c>
      <c r="H248" s="64">
        <f t="shared" si="168"/>
        <v>1.7486554008454114E-2</v>
      </c>
      <c r="I248" s="64">
        <f t="shared" si="169"/>
        <v>1.3967016079894978E-2</v>
      </c>
      <c r="J248" s="64">
        <f t="shared" si="170"/>
        <v>1.0621248145417567E-2</v>
      </c>
      <c r="K248" s="64">
        <f t="shared" si="171"/>
        <v>7.4311397279903657E-3</v>
      </c>
      <c r="L248" s="64">
        <f t="shared" si="172"/>
        <v>4.3812552533727955E-3</v>
      </c>
      <c r="M248" s="64">
        <f t="shared" si="173"/>
        <v>1.4587638471637854E-3</v>
      </c>
      <c r="N248" s="64">
        <f t="shared" si="174"/>
        <v>1.0279962820292921E-3</v>
      </c>
      <c r="O248" s="64">
        <f t="shared" si="163"/>
        <v>0.11850000000000009</v>
      </c>
      <c r="P248" s="64">
        <f t="shared" si="163"/>
        <v>0.11850000000000009</v>
      </c>
      <c r="Q248" s="64">
        <f t="shared" si="208"/>
        <v>0.11850000000000009</v>
      </c>
      <c r="R248" s="64">
        <f t="shared" si="209"/>
        <v>0.11850000000000009</v>
      </c>
      <c r="S248" s="64">
        <f t="shared" si="210"/>
        <v>0.11850000000000009</v>
      </c>
      <c r="T248" s="64">
        <f t="shared" si="211"/>
        <v>0.11850000000000009</v>
      </c>
      <c r="U248" s="64">
        <f t="shared" si="212"/>
        <v>0.11850000000000009</v>
      </c>
      <c r="V248" s="64">
        <f t="shared" si="213"/>
        <v>0.11850000000000009</v>
      </c>
      <c r="W248" s="64">
        <f t="shared" si="214"/>
        <v>0.11850000000000009</v>
      </c>
      <c r="X248" s="64">
        <f t="shared" si="215"/>
        <v>0.11850000000000009</v>
      </c>
      <c r="Y248" s="64">
        <f t="shared" si="216"/>
        <v>0.11850000000000009</v>
      </c>
      <c r="Z248" s="64">
        <f t="shared" si="175"/>
        <v>0.16799703414842621</v>
      </c>
      <c r="AA248" s="64">
        <f t="shared" si="207"/>
        <v>0.15897029829256376</v>
      </c>
      <c r="AB248" s="64">
        <f t="shared" si="176"/>
        <v>0.18232925600568911</v>
      </c>
      <c r="AC248" s="64">
        <f t="shared" si="177"/>
        <v>0.17838896335607457</v>
      </c>
      <c r="AD248" s="64">
        <f t="shared" si="178"/>
        <v>0.17467403225026137</v>
      </c>
      <c r="AE248" s="64">
        <f t="shared" si="179"/>
        <v>0.17115449432170224</v>
      </c>
      <c r="AF248" s="64">
        <f t="shared" si="180"/>
        <v>0.16780872638722483</v>
      </c>
      <c r="AG248" s="64">
        <f t="shared" si="181"/>
        <v>0.16461861796979763</v>
      </c>
      <c r="AH248" s="64">
        <f t="shared" si="182"/>
        <v>0.16156873349518006</v>
      </c>
      <c r="AI248" s="64">
        <f t="shared" si="183"/>
        <v>0.15864624208897105</v>
      </c>
      <c r="AJ248" s="64">
        <f t="shared" si="184"/>
        <v>0.15821547452383655</v>
      </c>
      <c r="AK248" s="356">
        <f>(1+O248)*'Projeções - Receitas'!N$34</f>
        <v>2061599427154.9451</v>
      </c>
      <c r="AL248" s="356">
        <f>(1+P248)*'Projeções - Receitas'!T$34</f>
        <v>2172208262567.4802</v>
      </c>
      <c r="AM248" s="356">
        <f>(1+Q248)*'Projeções - Receitas'!U$34</f>
        <v>2432873254075.5781</v>
      </c>
      <c r="AN248" s="356">
        <f>(1+R248)*'Projeções - Receitas'!V$34</f>
        <v>2724818044564.6475</v>
      </c>
      <c r="AO248" s="356">
        <f>(1+S248)*'Projeções - Receitas'!W$34</f>
        <v>3051796209912.4058</v>
      </c>
      <c r="AP248" s="356">
        <f>(1+T248)*'Projeções - Receitas'!X$34</f>
        <v>3418011755101.8945</v>
      </c>
      <c r="AQ248" s="356">
        <f>(1+U248)*'Projeções - Receitas'!Y$34</f>
        <v>3828173165714.1221</v>
      </c>
      <c r="AR248" s="356">
        <f>(1+V248)*'Projeções - Receitas'!Z$34</f>
        <v>4287553945599.8174</v>
      </c>
      <c r="AS248" s="356">
        <f>(1+W248)*'Projeções - Receitas'!AA$34</f>
        <v>4802060419071.7959</v>
      </c>
      <c r="AT248" s="356">
        <f>(1+X248)*'Projeções - Receitas'!AB$34</f>
        <v>5378307669360.4121</v>
      </c>
      <c r="AU248" s="356">
        <f>(1+Y248)*'Projeções - Receitas'!AC$34</f>
        <v>6023704589683.6631</v>
      </c>
      <c r="AV248" s="357">
        <f t="shared" si="185"/>
        <v>1809364700202.0759</v>
      </c>
      <c r="AW248" s="357">
        <f t="shared" si="186"/>
        <v>1906440649918.5</v>
      </c>
      <c r="AX248" s="357">
        <f t="shared" si="187"/>
        <v>2135213527908.7205</v>
      </c>
      <c r="AY248" s="357">
        <f t="shared" si="188"/>
        <v>2391439151257.7666</v>
      </c>
      <c r="AZ248" s="357">
        <f t="shared" si="189"/>
        <v>2678411849408.6992</v>
      </c>
      <c r="BA248" s="357">
        <f t="shared" si="190"/>
        <v>2999821271337.7432</v>
      </c>
      <c r="BB248" s="357">
        <f t="shared" si="191"/>
        <v>3359799823898.2725</v>
      </c>
      <c r="BC248" s="357">
        <f t="shared" si="192"/>
        <v>3762975802766.0659</v>
      </c>
      <c r="BD248" s="357">
        <f t="shared" si="193"/>
        <v>4214532899097.9941</v>
      </c>
      <c r="BE248" s="357">
        <f t="shared" si="194"/>
        <v>4720276846989.7539</v>
      </c>
      <c r="BF248" s="357">
        <f t="shared" si="195"/>
        <v>5286710068628.5264</v>
      </c>
      <c r="BG248" s="356">
        <f>(AK248*SUMPRODUCT(DA$10:DA$13,DA$28:DA$31)+AV248*SUMPRODUCT(DA$14:DA$23,DA$32:DA$41))*'Projeções - Receitas'!T$23+(AK248*DA$11*'Projeções - Receitas'!T$25)</f>
        <v>67383861834.831345</v>
      </c>
      <c r="BH248" s="356">
        <f>(AL248*SUMPRODUCT(DB$10:DB$13,DB$28:DB$31)+AW248*SUMPRODUCT(DB$14:DB$23,DB$32:DB$41))*'Projeções - Receitas'!U$23+(AL248*DB$11*'Projeções - Receitas'!U$25)</f>
        <v>54306238043.502518</v>
      </c>
      <c r="BI248" s="356">
        <f>(AM248*SUMPRODUCT(DC$10:DC$13,DC$28:DC$31)+AX248*SUMPRODUCT(DC$14:DC$23,DC$32:DC$41))*'Projeções - Receitas'!V$23+(AM248*DC$11*'Projeções - Receitas'!V$25)</f>
        <v>60088841152.674088</v>
      </c>
      <c r="BJ248" s="356">
        <f>(AN248*SUMPRODUCT(DD$10:DD$13,DD$28:DD$31)+AY248*SUMPRODUCT(DD$14:DD$23,DD$32:DD$41))*'Projeções - Receitas'!W$23+(AN248*DD$11*'Projeções - Receitas'!W$25)</f>
        <v>66427477728.130951</v>
      </c>
      <c r="BK248" s="356">
        <f>(AO248*SUMPRODUCT(DE$10:DE$13,DE$28:DE$31)+AZ248*SUMPRODUCT(DE$14:DE$23,DE$32:DE$41))*'Projeções - Receitas'!X$23+(AO248*DE$11*'Projeções - Receitas'!X$25)</f>
        <v>73401085306.708145</v>
      </c>
      <c r="BL248" s="356">
        <f>(AP248*SUMPRODUCT(DF$10:DF$13,DF$28:DF$31)+BA248*SUMPRODUCT(DF$14:DF$23,DF$32:DF$41))*'Projeções - Receitas'!Y$23+(AP248*DF$11*'Projeções - Receitas'!Y$25)</f>
        <v>81091803024.85881</v>
      </c>
      <c r="BM248" s="356">
        <f>(AQ248*SUMPRODUCT(DG$10:DG$13,DG$28:DG$31)+BB248*SUMPRODUCT(DG$14:DG$23,DG$32:DG$41))*'Projeções - Receitas'!Z$23+(AQ248*DG$11*'Projeções - Receitas'!Z$25)</f>
        <v>89578196647.859467</v>
      </c>
      <c r="BN248" s="356">
        <f>(AR248*SUMPRODUCT(DH$10:DH$13,DH$28:DH$31)+BC248*SUMPRODUCT(DH$14:DH$23,DH$32:DH$41))*'Projeções - Receitas'!AA$23+(AR248*DH$11*'Projeções - Receitas'!AA$25)</f>
        <v>98938739306.568573</v>
      </c>
      <c r="BO248" s="356">
        <f>(AS248*SUMPRODUCT(DI$10:DI$13,DI$28:DI$31)+BD248*SUMPRODUCT(DI$14:DI$23,DI$32:DI$41))*'Projeções - Receitas'!AB$23+(AS248*DI$11*'Projeções - Receitas'!AB$25)</f>
        <v>109260200856.62566</v>
      </c>
      <c r="BP248" s="356">
        <f>(AT248*SUMPRODUCT(DJ$10:DJ$13,DJ$28:DJ$31)+BE248*SUMPRODUCT(DJ$14:DJ$23,DJ$32:DJ$41))*'Projeções - Receitas'!AC$23+(AT248*DJ$11*'Projeções - Receitas'!AC$25)</f>
        <v>120640538595.59558</v>
      </c>
      <c r="BQ248" s="356">
        <f>(AU248*SUMPRODUCT(DK$10:DK$13,DK$28:DK$31)+BF248*SUMPRODUCT(DK$14:DK$23,DK$32:DK$41))*'Projeções - Receitas'!AD$23+(AU248*DK$11*'Projeções - Receitas'!AD$25)</f>
        <v>155982225974.13699</v>
      </c>
      <c r="BR248" s="357">
        <f>((BG248+'DRE + DCF'!T$12)*(1+'DRE + DCF'!T$15)+'DRE + DCF'!T$18)*(1+'DRE + DCF'!T$25)*'DRE + DCF'!T$33</f>
        <v>37663831139.959167</v>
      </c>
      <c r="BS248" s="357">
        <f>((BH248+'DRE + DCF'!U$12)*(1+'DRE + DCF'!U$15)+'DRE + DCF'!U$18)*(1+'DRE + DCF'!U$25)*'DRE + DCF'!U$33</f>
        <v>28786591218.82119</v>
      </c>
      <c r="BT248" s="357">
        <f>((BI248+'DRE + DCF'!V$12)*(1+'DRE + DCF'!V$15)+'DRE + DCF'!V$18)*(1+'DRE + DCF'!V$25)*'DRE + DCF'!V$33</f>
        <v>31939414566.584579</v>
      </c>
      <c r="BU248" s="357">
        <f>((BJ248+'DRE + DCF'!W$12)*(1+'DRE + DCF'!W$15)+'DRE + DCF'!W$18)*(1+'DRE + DCF'!W$25)*'DRE + DCF'!W$33</f>
        <v>35362540896.9459</v>
      </c>
      <c r="BV248" s="357">
        <f>((BK248+'DRE + DCF'!X$12)*(1+'DRE + DCF'!X$15)+'DRE + DCF'!X$18)*(1+'DRE + DCF'!X$25)*'DRE + DCF'!X$33</f>
        <v>39106287042.984276</v>
      </c>
      <c r="BW248" s="357">
        <f>((BL248+'DRE + DCF'!Y$12)*(1+'DRE + DCF'!Y$15)+'DRE + DCF'!Y$18)*(1+'DRE + DCF'!Y$25)*'DRE + DCF'!Y$33</f>
        <v>43222742436.205284</v>
      </c>
      <c r="BX248" s="357">
        <f>((BM248+'DRE + DCF'!Z$12)*(1+'DRE + DCF'!Z$15)+'DRE + DCF'!Z$18)*(1+'DRE + DCF'!Z$25)*'DRE + DCF'!Z$33</f>
        <v>47761819074.254288</v>
      </c>
      <c r="BY248" s="357">
        <f>((BN248+'DRE + DCF'!AA$12)*(1+'DRE + DCF'!AA$15)+'DRE + DCF'!AA$18)*(1+'DRE + DCF'!AA$25)*'DRE + DCF'!AA$33</f>
        <v>52769672880.835701</v>
      </c>
      <c r="BZ248" s="357">
        <f>((BO248+'DRE + DCF'!AB$12)*(1+'DRE + DCF'!AB$15)+'DRE + DCF'!AB$18)*(1+'DRE + DCF'!AB$25)*'DRE + DCF'!AB$33</f>
        <v>58296605755.278427</v>
      </c>
      <c r="CA248" s="357">
        <f>((BP248+'DRE + DCF'!AC$12)*(1+'DRE + DCF'!AC$15)+'DRE + DCF'!AC$18)*(1+'DRE + DCF'!AC$25)*'DRE + DCF'!AC$33</f>
        <v>64399942282.911766</v>
      </c>
      <c r="CB248" s="357">
        <f>((BQ248+'DRE + DCF'!AD$12)*(1+'DRE + DCF'!AD$15)+'DRE + DCF'!AD$18)*(1+'DRE + DCF'!AD$25)*'DRE + DCF'!AD$33</f>
        <v>83065474422.389175</v>
      </c>
      <c r="CC248" s="357">
        <f>BR248*(1-DA$47)+('DRE + DCF'!N$53*10^6)</f>
        <v>201601814891.59558</v>
      </c>
      <c r="CD248" s="357">
        <f>BS248*(1-DB$47)+('DRE + DCF'!T$53*10^6)</f>
        <v>202601895289.60568</v>
      </c>
      <c r="CE248" s="357">
        <f>BT248*(1-DC$47)+('DRE + DCF'!U$53*10^6)</f>
        <v>221791985185.87</v>
      </c>
      <c r="CF248" s="357">
        <f>BU248*(1-DD$47)+('DRE + DCF'!V$53*10^6)</f>
        <v>243038733151.90683</v>
      </c>
      <c r="CG248" s="357">
        <f>BV248*(1-DE$47)+('DRE + DCF'!W$53*10^6)</f>
        <v>266534774795.73248</v>
      </c>
      <c r="CH248" s="357">
        <f>BW248*(1-DF$47)+('DRE + DCF'!X$53*10^6)</f>
        <v>292504036765.04938</v>
      </c>
      <c r="CI248" s="357">
        <f>BX248*(1-DG$47)+('DRE + DCF'!Y$53*10^6)</f>
        <v>321200431664.11871</v>
      </c>
      <c r="CJ248" s="357">
        <f>BY248*(1-DH$47)+('DRE + DCF'!Z$53*10^6)</f>
        <v>352905602497.79742</v>
      </c>
      <c r="CK248" s="357">
        <f>BZ248*(1-DI$47)+('DRE + DCF'!AA$53*10^6)</f>
        <v>387931410038.38184</v>
      </c>
      <c r="CL248" s="357">
        <f>CA248*(1-DJ$47)+('DRE + DCF'!AB$53*10^6)</f>
        <v>426624150271.16083</v>
      </c>
      <c r="CM248" s="357">
        <f>CB248*(1-DK$47)+('DRE + DCF'!AC$53*10^6)</f>
        <v>476521640024.10645</v>
      </c>
      <c r="CN248" s="357">
        <f t="shared" si="196"/>
        <v>1200031988144.9775</v>
      </c>
      <c r="CO248" s="357">
        <f t="shared" si="197"/>
        <v>1274463830449.2815</v>
      </c>
      <c r="CP248" s="357">
        <f t="shared" si="198"/>
        <v>1216436627037.7891</v>
      </c>
      <c r="CQ248" s="357">
        <f t="shared" si="199"/>
        <v>1362409022282.3237</v>
      </c>
      <c r="CR248" s="357">
        <f t="shared" si="200"/>
        <v>1525898104956.2029</v>
      </c>
      <c r="CS248" s="357">
        <f t="shared" si="201"/>
        <v>1709005877550.9473</v>
      </c>
      <c r="CT248" s="357">
        <f t="shared" si="202"/>
        <v>1914086582857.061</v>
      </c>
      <c r="CU248" s="357">
        <f t="shared" si="203"/>
        <v>2143776972799.9087</v>
      </c>
      <c r="CV248" s="357">
        <f t="shared" si="204"/>
        <v>2401030209535.8979</v>
      </c>
      <c r="CW248" s="357">
        <f t="shared" si="205"/>
        <v>2689153834680.2061</v>
      </c>
      <c r="CX248" s="358">
        <f t="shared" si="206"/>
        <v>3011852294841.8315</v>
      </c>
    </row>
    <row r="249" spans="4:102" ht="30" customHeight="1" x14ac:dyDescent="0.25">
      <c r="D249" s="355">
        <f t="shared" si="164"/>
        <v>1.0743837650434268E-2</v>
      </c>
      <c r="E249" s="64">
        <f t="shared" si="165"/>
        <v>1.718700284596697E-3</v>
      </c>
      <c r="F249" s="64">
        <f t="shared" si="166"/>
        <v>2.5068312388281944E-2</v>
      </c>
      <c r="G249" s="64">
        <f t="shared" si="167"/>
        <v>2.1129667673601804E-2</v>
      </c>
      <c r="H249" s="64">
        <f t="shared" si="168"/>
        <v>1.7416281813409734E-2</v>
      </c>
      <c r="I249" s="64">
        <f t="shared" si="169"/>
        <v>1.3898202064290766E-2</v>
      </c>
      <c r="J249" s="64">
        <f t="shared" si="170"/>
        <v>1.0553815484633716E-2</v>
      </c>
      <c r="K249" s="64">
        <f t="shared" si="171"/>
        <v>7.3650194946588976E-3</v>
      </c>
      <c r="L249" s="64">
        <f t="shared" si="172"/>
        <v>4.316385319440369E-3</v>
      </c>
      <c r="M249" s="64">
        <f t="shared" si="173"/>
        <v>1.3950879130623095E-3</v>
      </c>
      <c r="N249" s="64">
        <f t="shared" si="174"/>
        <v>9.6544725702299439E-4</v>
      </c>
      <c r="O249" s="64">
        <f t="shared" si="163"/>
        <v>0.11900000000000009</v>
      </c>
      <c r="P249" s="64">
        <f t="shared" si="163"/>
        <v>0.11900000000000009</v>
      </c>
      <c r="Q249" s="64">
        <f t="shared" si="208"/>
        <v>0.11900000000000009</v>
      </c>
      <c r="R249" s="64">
        <f t="shared" si="209"/>
        <v>0.11900000000000009</v>
      </c>
      <c r="S249" s="64">
        <f t="shared" si="210"/>
        <v>0.11900000000000009</v>
      </c>
      <c r="T249" s="64">
        <f t="shared" si="211"/>
        <v>0.11900000000000009</v>
      </c>
      <c r="U249" s="64">
        <f t="shared" si="212"/>
        <v>0.11900000000000009</v>
      </c>
      <c r="V249" s="64">
        <f t="shared" si="213"/>
        <v>0.11900000000000009</v>
      </c>
      <c r="W249" s="64">
        <f t="shared" si="214"/>
        <v>0.11900000000000009</v>
      </c>
      <c r="X249" s="64">
        <f t="shared" si="215"/>
        <v>0.11900000000000009</v>
      </c>
      <c r="Y249" s="64">
        <f t="shared" si="216"/>
        <v>0.11900000000000009</v>
      </c>
      <c r="Z249" s="64">
        <f t="shared" si="175"/>
        <v>0.16793131589224153</v>
      </c>
      <c r="AA249" s="64">
        <f t="shared" si="207"/>
        <v>0.15890617852640396</v>
      </c>
      <c r="AB249" s="64">
        <f t="shared" si="176"/>
        <v>0.1822557906300892</v>
      </c>
      <c r="AC249" s="64">
        <f t="shared" si="177"/>
        <v>0.17831714591540906</v>
      </c>
      <c r="AD249" s="64">
        <f t="shared" si="178"/>
        <v>0.17460376005521699</v>
      </c>
      <c r="AE249" s="64">
        <f t="shared" si="179"/>
        <v>0.17108568030609803</v>
      </c>
      <c r="AF249" s="64">
        <f t="shared" si="180"/>
        <v>0.16774129372644098</v>
      </c>
      <c r="AG249" s="64">
        <f t="shared" si="181"/>
        <v>0.16455249773646616</v>
      </c>
      <c r="AH249" s="64">
        <f t="shared" si="182"/>
        <v>0.16150386356124763</v>
      </c>
      <c r="AI249" s="64">
        <f t="shared" si="183"/>
        <v>0.15858256615486957</v>
      </c>
      <c r="AJ249" s="64">
        <f t="shared" si="184"/>
        <v>0.15815292549883025</v>
      </c>
      <c r="AK249" s="356">
        <f>(1+O249)*'Projeções - Receitas'!N$34</f>
        <v>2062521018315.9438</v>
      </c>
      <c r="AL249" s="356">
        <f>(1+P249)*'Projeções - Receitas'!T$34</f>
        <v>2173179298894.0637</v>
      </c>
      <c r="AM249" s="356">
        <f>(1+Q249)*'Projeções - Receitas'!U$34</f>
        <v>2433960814761.3516</v>
      </c>
      <c r="AN249" s="356">
        <f>(1+R249)*'Projeções - Receitas'!V$34</f>
        <v>2726036112532.7139</v>
      </c>
      <c r="AO249" s="356">
        <f>(1+S249)*'Projeções - Receitas'!W$34</f>
        <v>3053160446036.6401</v>
      </c>
      <c r="AP249" s="356">
        <f>(1+T249)*'Projeções - Receitas'!X$34</f>
        <v>3419539699561.0366</v>
      </c>
      <c r="AQ249" s="356">
        <f>(1+U249)*'Projeções - Receitas'!Y$34</f>
        <v>3829884463508.3618</v>
      </c>
      <c r="AR249" s="356">
        <f>(1+V249)*'Projeções - Receitas'!Z$34</f>
        <v>4289470599129.3652</v>
      </c>
      <c r="AS249" s="356">
        <f>(1+W249)*'Projeções - Receitas'!AA$34</f>
        <v>4804207071024.8896</v>
      </c>
      <c r="AT249" s="356">
        <f>(1+X249)*'Projeções - Receitas'!AB$34</f>
        <v>5380711919547.8779</v>
      </c>
      <c r="AU249" s="356">
        <f>(1+Y249)*'Projeções - Receitas'!AC$34</f>
        <v>6026397349893.624</v>
      </c>
      <c r="AV249" s="357">
        <f t="shared" si="185"/>
        <v>1810173535562.0229</v>
      </c>
      <c r="AW249" s="357">
        <f t="shared" si="186"/>
        <v>1907292880875.1021</v>
      </c>
      <c r="AX249" s="357">
        <f t="shared" si="187"/>
        <v>2136168026580.1143</v>
      </c>
      <c r="AY249" s="357">
        <f t="shared" si="188"/>
        <v>2392508189769.728</v>
      </c>
      <c r="AZ249" s="357">
        <f t="shared" si="189"/>
        <v>2679609172542.0962</v>
      </c>
      <c r="BA249" s="357">
        <f t="shared" si="190"/>
        <v>3001162273247.1475</v>
      </c>
      <c r="BB249" s="357">
        <f t="shared" si="191"/>
        <v>3361301746036.8057</v>
      </c>
      <c r="BC249" s="357">
        <f t="shared" si="192"/>
        <v>3764657955561.2227</v>
      </c>
      <c r="BD249" s="357">
        <f t="shared" si="193"/>
        <v>4216416910228.5698</v>
      </c>
      <c r="BE249" s="357">
        <f t="shared" si="194"/>
        <v>4722386939455.999</v>
      </c>
      <c r="BF249" s="357">
        <f t="shared" si="195"/>
        <v>5289073372190.7197</v>
      </c>
      <c r="BG249" s="356">
        <f>(AK249*SUMPRODUCT(DA$10:DA$13,DA$28:DA$31)+AV249*SUMPRODUCT(DA$14:DA$23,DA$32:DA$41))*'Projeções - Receitas'!T$23+(AK249*DA$11*'Projeções - Receitas'!T$25)</f>
        <v>67413984258.539291</v>
      </c>
      <c r="BH249" s="356">
        <f>(AL249*SUMPRODUCT(DB$10:DB$13,DB$28:DB$31)+AW249*SUMPRODUCT(DB$14:DB$23,DB$32:DB$41))*'Projeções - Receitas'!U$23+(AL249*DB$11*'Projeções - Receitas'!U$25)</f>
        <v>54330514412.766464</v>
      </c>
      <c r="BI249" s="356">
        <f>(AM249*SUMPRODUCT(DC$10:DC$13,DC$28:DC$31)+AX249*SUMPRODUCT(DC$14:DC$23,DC$32:DC$41))*'Projeções - Receitas'!V$23+(AM249*DC$11*'Projeções - Receitas'!V$25)</f>
        <v>60115702503.211761</v>
      </c>
      <c r="BJ249" s="356">
        <f>(AN249*SUMPRODUCT(DD$10:DD$13,DD$28:DD$31)+AY249*SUMPRODUCT(DD$14:DD$23,DD$32:DD$41))*'Projeções - Receitas'!W$23+(AN249*DD$11*'Projeções - Receitas'!W$25)</f>
        <v>66457172622.063972</v>
      </c>
      <c r="BK249" s="356">
        <f>(AO249*SUMPRODUCT(DE$10:DE$13,DE$28:DE$31)+AZ249*SUMPRODUCT(DE$14:DE$23,DE$32:DE$41))*'Projeções - Receitas'!X$23+(AO249*DE$11*'Projeções - Receitas'!X$25)</f>
        <v>73433897593.38974</v>
      </c>
      <c r="BL249" s="356">
        <f>(AP249*SUMPRODUCT(DF$10:DF$13,DF$28:DF$31)+BA249*SUMPRODUCT(DF$14:DF$23,DF$32:DF$41))*'Projeções - Receitas'!Y$23+(AP249*DF$11*'Projeções - Receitas'!Y$25)</f>
        <v>81128053272.075958</v>
      </c>
      <c r="BM249" s="356">
        <f>(AQ249*SUMPRODUCT(DG$10:DG$13,DG$28:DG$31)+BB249*SUMPRODUCT(DG$14:DG$23,DG$32:DG$41))*'Projeções - Receitas'!Z$23+(AQ249*DG$11*'Projeções - Receitas'!Z$25)</f>
        <v>89618240544.438751</v>
      </c>
      <c r="BN249" s="356">
        <f>(AR249*SUMPRODUCT(DH$10:DH$13,DH$28:DH$31)+BC249*SUMPRODUCT(DH$14:DH$23,DH$32:DH$41))*'Projeções - Receitas'!AA$23+(AR249*DH$11*'Projeções - Receitas'!AA$25)</f>
        <v>98982967620.965759</v>
      </c>
      <c r="BO249" s="356">
        <f>(AS249*SUMPRODUCT(DI$10:DI$13,DI$28:DI$31)+BD249*SUMPRODUCT(DI$14:DI$23,DI$32:DI$41))*'Projeções - Receitas'!AB$23+(AS249*DI$11*'Projeções - Receitas'!AB$25)</f>
        <v>109309043145.78813</v>
      </c>
      <c r="BP249" s="356">
        <f>(AT249*SUMPRODUCT(DJ$10:DJ$13,DJ$28:DJ$31)+BE249*SUMPRODUCT(DJ$14:DJ$23,DJ$32:DJ$41))*'Projeções - Receitas'!AC$23+(AT249*DJ$11*'Projeções - Receitas'!AC$25)</f>
        <v>120694468206.05418</v>
      </c>
      <c r="BQ249" s="356">
        <f>(AU249*SUMPRODUCT(DK$10:DK$13,DK$28:DK$31)+BF249*SUMPRODUCT(DK$14:DK$23,DK$32:DK$41))*'Projeções - Receitas'!AD$23+(AU249*DK$11*'Projeções - Receitas'!AD$25)</f>
        <v>156051954282.57434</v>
      </c>
      <c r="BR249" s="357">
        <f>((BG249+'DRE + DCF'!T$12)*(1+'DRE + DCF'!T$15)+'DRE + DCF'!T$18)*(1+'DRE + DCF'!T$25)*'DRE + DCF'!T$33</f>
        <v>37682277775.862671</v>
      </c>
      <c r="BS249" s="357">
        <f>((BH249+'DRE + DCF'!U$12)*(1+'DRE + DCF'!U$15)+'DRE + DCF'!U$18)*(1+'DRE + DCF'!U$25)*'DRE + DCF'!U$33</f>
        <v>28801280750.106483</v>
      </c>
      <c r="BT249" s="357">
        <f>((BI249+'DRE + DCF'!V$12)*(1+'DRE + DCF'!V$15)+'DRE + DCF'!V$18)*(1+'DRE + DCF'!V$25)*'DRE + DCF'!V$33</f>
        <v>31955649804.289749</v>
      </c>
      <c r="BU249" s="357">
        <f>((BJ249+'DRE + DCF'!W$12)*(1+'DRE + DCF'!W$15)+'DRE + DCF'!W$18)*(1+'DRE + DCF'!W$25)*'DRE + DCF'!W$33</f>
        <v>35380468351.409843</v>
      </c>
      <c r="BV249" s="357">
        <f>((BK249+'DRE + DCF'!X$12)*(1+'DRE + DCF'!X$15)+'DRE + DCF'!X$18)*(1+'DRE + DCF'!X$25)*'DRE + DCF'!X$33</f>
        <v>39126073991.647453</v>
      </c>
      <c r="BW249" s="357">
        <f>((BL249+'DRE + DCF'!Y$12)*(1+'DRE + DCF'!Y$15)+'DRE + DCF'!Y$18)*(1+'DRE + DCF'!Y$25)*'DRE + DCF'!Y$33</f>
        <v>43244577688.714554</v>
      </c>
      <c r="BX249" s="357">
        <f>((BM249+'DRE + DCF'!Z$12)*(1+'DRE + DCF'!Z$15)+'DRE + DCF'!Z$18)*(1+'DRE + DCF'!Z$25)*'DRE + DCF'!Z$33</f>
        <v>47785911910.463898</v>
      </c>
      <c r="BY249" s="357">
        <f>((BN249+'DRE + DCF'!AA$12)*(1+'DRE + DCF'!AA$15)+'DRE + DCF'!AA$18)*(1+'DRE + DCF'!AA$25)*'DRE + DCF'!AA$33</f>
        <v>52796252929.400879</v>
      </c>
      <c r="BZ249" s="357">
        <f>((BO249+'DRE + DCF'!AB$12)*(1+'DRE + DCF'!AB$15)+'DRE + DCF'!AB$18)*(1+'DRE + DCF'!AB$25)*'DRE + DCF'!AB$33</f>
        <v>58325925123.629494</v>
      </c>
      <c r="CA249" s="357">
        <f>((BP249+'DRE + DCF'!AC$12)*(1+'DRE + DCF'!AC$15)+'DRE + DCF'!AC$18)*(1+'DRE + DCF'!AC$25)*'DRE + DCF'!AC$33</f>
        <v>64432278449.307526</v>
      </c>
      <c r="CB249" s="357">
        <f>((BQ249+'DRE + DCF'!AD$12)*(1+'DRE + DCF'!AD$15)+'DRE + DCF'!AD$18)*(1+'DRE + DCF'!AD$25)*'DRE + DCF'!AD$33</f>
        <v>83106383635.606979</v>
      </c>
      <c r="CC249" s="357">
        <f>BR249*(1-DA$47)+('DRE + DCF'!N$53*10^6)</f>
        <v>201613037136.2746</v>
      </c>
      <c r="CD249" s="357">
        <f>BS249*(1-DB$47)+('DRE + DCF'!T$53*10^6)</f>
        <v>202610709008.37683</v>
      </c>
      <c r="CE249" s="357">
        <f>BT249*(1-DC$47)+('DRE + DCF'!U$53*10^6)</f>
        <v>221801726328.4931</v>
      </c>
      <c r="CF249" s="357">
        <f>BU249*(1-DD$47)+('DRE + DCF'!V$53*10^6)</f>
        <v>243049489624.58521</v>
      </c>
      <c r="CG249" s="357">
        <f>BV249*(1-DE$47)+('DRE + DCF'!W$53*10^6)</f>
        <v>266546646964.93039</v>
      </c>
      <c r="CH249" s="357">
        <f>BW249*(1-DF$47)+('DRE + DCF'!X$53*10^6)</f>
        <v>292517137916.55499</v>
      </c>
      <c r="CI249" s="357">
        <f>BX249*(1-DG$47)+('DRE + DCF'!Y$53*10^6)</f>
        <v>321214887365.84448</v>
      </c>
      <c r="CJ249" s="357">
        <f>BY249*(1-DH$47)+('DRE + DCF'!Z$53*10^6)</f>
        <v>352921550526.93652</v>
      </c>
      <c r="CK249" s="357">
        <f>BZ249*(1-DI$47)+('DRE + DCF'!AA$53*10^6)</f>
        <v>387949001659.39246</v>
      </c>
      <c r="CL249" s="357">
        <f>CA249*(1-DJ$47)+('DRE + DCF'!AB$53*10^6)</f>
        <v>426643551970.99829</v>
      </c>
      <c r="CM249" s="357">
        <f>CB249*(1-DK$47)+('DRE + DCF'!AC$53*10^6)</f>
        <v>476546185552.03717</v>
      </c>
      <c r="CN249" s="357">
        <f t="shared" si="196"/>
        <v>1200568435166.9465</v>
      </c>
      <c r="CO249" s="357">
        <f t="shared" si="197"/>
        <v>1275033550534.4175</v>
      </c>
      <c r="CP249" s="357">
        <f t="shared" si="198"/>
        <v>1216980407380.6758</v>
      </c>
      <c r="CQ249" s="357">
        <f t="shared" si="199"/>
        <v>1363018056266.3569</v>
      </c>
      <c r="CR249" s="357">
        <f t="shared" si="200"/>
        <v>1526580223018.3201</v>
      </c>
      <c r="CS249" s="357">
        <f t="shared" si="201"/>
        <v>1709769849780.5183</v>
      </c>
      <c r="CT249" s="357">
        <f t="shared" si="202"/>
        <v>1914942231754.1809</v>
      </c>
      <c r="CU249" s="357">
        <f t="shared" si="203"/>
        <v>2144735299564.6826</v>
      </c>
      <c r="CV249" s="357">
        <f t="shared" si="204"/>
        <v>2402103535512.4448</v>
      </c>
      <c r="CW249" s="357">
        <f t="shared" si="205"/>
        <v>2690355959773.939</v>
      </c>
      <c r="CX249" s="358">
        <f t="shared" si="206"/>
        <v>3013198674946.812</v>
      </c>
    </row>
    <row r="250" spans="4:102" ht="30" customHeight="1" x14ac:dyDescent="0.25">
      <c r="D250" s="355">
        <f t="shared" si="164"/>
        <v>1.0678178097470903E-2</v>
      </c>
      <c r="E250" s="64">
        <f t="shared" si="165"/>
        <v>1.6546377937974588E-3</v>
      </c>
      <c r="F250" s="64">
        <f t="shared" si="166"/>
        <v>2.4994912636063488E-2</v>
      </c>
      <c r="G250" s="64">
        <f t="shared" si="167"/>
        <v>2.1057914384290111E-2</v>
      </c>
      <c r="H250" s="64">
        <f t="shared" si="168"/>
        <v>1.7346072389419404E-2</v>
      </c>
      <c r="I250" s="64">
        <f t="shared" si="169"/>
        <v>1.3829449517213099E-2</v>
      </c>
      <c r="J250" s="64">
        <f t="shared" si="170"/>
        <v>1.0486443058473155E-2</v>
      </c>
      <c r="K250" s="64">
        <f t="shared" si="171"/>
        <v>7.2989583236170996E-3</v>
      </c>
      <c r="L250" s="64">
        <f t="shared" si="172"/>
        <v>4.2515733309603232E-3</v>
      </c>
      <c r="M250" s="64">
        <f t="shared" si="173"/>
        <v>1.331468857865753E-3</v>
      </c>
      <c r="N250" s="64">
        <f t="shared" si="174"/>
        <v>9.029541043033551E-4</v>
      </c>
      <c r="O250" s="64">
        <f t="shared" si="163"/>
        <v>0.11950000000000009</v>
      </c>
      <c r="P250" s="64">
        <f t="shared" si="163"/>
        <v>0.11950000000000009</v>
      </c>
      <c r="Q250" s="64">
        <f t="shared" si="208"/>
        <v>0.11950000000000009</v>
      </c>
      <c r="R250" s="64">
        <f t="shared" si="209"/>
        <v>0.11950000000000009</v>
      </c>
      <c r="S250" s="64">
        <f t="shared" si="210"/>
        <v>0.11950000000000009</v>
      </c>
      <c r="T250" s="64">
        <f t="shared" si="211"/>
        <v>0.11950000000000009</v>
      </c>
      <c r="U250" s="64">
        <f t="shared" si="212"/>
        <v>0.11950000000000009</v>
      </c>
      <c r="V250" s="64">
        <f t="shared" si="213"/>
        <v>0.11950000000000009</v>
      </c>
      <c r="W250" s="64">
        <f t="shared" si="214"/>
        <v>0.11950000000000009</v>
      </c>
      <c r="X250" s="64">
        <f t="shared" si="215"/>
        <v>0.11950000000000009</v>
      </c>
      <c r="Y250" s="64">
        <f t="shared" si="216"/>
        <v>0.11950000000000009</v>
      </c>
      <c r="Z250" s="64">
        <f t="shared" si="175"/>
        <v>0.16786565633927816</v>
      </c>
      <c r="AA250" s="64">
        <f t="shared" si="207"/>
        <v>0.15884211603560472</v>
      </c>
      <c r="AB250" s="64">
        <f t="shared" si="176"/>
        <v>0.18218239087787075</v>
      </c>
      <c r="AC250" s="64">
        <f t="shared" si="177"/>
        <v>0.17824539262609737</v>
      </c>
      <c r="AD250" s="64">
        <f t="shared" si="178"/>
        <v>0.17453355063122666</v>
      </c>
      <c r="AE250" s="64">
        <f t="shared" si="179"/>
        <v>0.17101692775902036</v>
      </c>
      <c r="AF250" s="64">
        <f t="shared" si="180"/>
        <v>0.16767392130028042</v>
      </c>
      <c r="AG250" s="64">
        <f t="shared" si="181"/>
        <v>0.16448643656542436</v>
      </c>
      <c r="AH250" s="64">
        <f t="shared" si="182"/>
        <v>0.16143905157276758</v>
      </c>
      <c r="AI250" s="64">
        <f t="shared" si="183"/>
        <v>0.15851894709967301</v>
      </c>
      <c r="AJ250" s="64">
        <f t="shared" si="184"/>
        <v>0.15809043234611062</v>
      </c>
      <c r="AK250" s="356">
        <f>(1+O250)*'Projeções - Receitas'!N$34</f>
        <v>2063442609476.9434</v>
      </c>
      <c r="AL250" s="356">
        <f>(1+P250)*'Projeções - Receitas'!T$34</f>
        <v>2174150335220.6477</v>
      </c>
      <c r="AM250" s="356">
        <f>(1+Q250)*'Projeções - Receitas'!U$34</f>
        <v>2435048375447.1255</v>
      </c>
      <c r="AN250" s="356">
        <f>(1+R250)*'Projeções - Receitas'!V$34</f>
        <v>2727254180500.7808</v>
      </c>
      <c r="AO250" s="356">
        <f>(1+S250)*'Projeções - Receitas'!W$34</f>
        <v>3054524682160.875</v>
      </c>
      <c r="AP250" s="356">
        <f>(1+T250)*'Projeções - Receitas'!X$34</f>
        <v>3421067644020.1797</v>
      </c>
      <c r="AQ250" s="356">
        <f>(1+U250)*'Projeções - Receitas'!Y$34</f>
        <v>3831595761302.6021</v>
      </c>
      <c r="AR250" s="356">
        <f>(1+V250)*'Projeções - Receitas'!Z$34</f>
        <v>4291387252658.9146</v>
      </c>
      <c r="AS250" s="356">
        <f>(1+W250)*'Projeções - Receitas'!AA$34</f>
        <v>4806353722977.9854</v>
      </c>
      <c r="AT250" s="356">
        <f>(1+X250)*'Projeções - Receitas'!AB$34</f>
        <v>5383116169735.3438</v>
      </c>
      <c r="AU250" s="356">
        <f>(1+Y250)*'Projeções - Receitas'!AC$34</f>
        <v>6029090110103.5859</v>
      </c>
      <c r="AV250" s="357">
        <f t="shared" si="185"/>
        <v>1810982370921.9705</v>
      </c>
      <c r="AW250" s="357">
        <f t="shared" si="186"/>
        <v>1908145111831.7043</v>
      </c>
      <c r="AX250" s="357">
        <f t="shared" si="187"/>
        <v>2137122525251.5088</v>
      </c>
      <c r="AY250" s="357">
        <f t="shared" si="188"/>
        <v>2393577228281.6899</v>
      </c>
      <c r="AZ250" s="357">
        <f t="shared" si="189"/>
        <v>2680806495675.4932</v>
      </c>
      <c r="BA250" s="357">
        <f t="shared" si="190"/>
        <v>3002503275156.5522</v>
      </c>
      <c r="BB250" s="357">
        <f t="shared" si="191"/>
        <v>3362803668175.3394</v>
      </c>
      <c r="BC250" s="357">
        <f t="shared" si="192"/>
        <v>3766340108356.3804</v>
      </c>
      <c r="BD250" s="357">
        <f t="shared" si="193"/>
        <v>4218300921359.1465</v>
      </c>
      <c r="BE250" s="357">
        <f t="shared" si="194"/>
        <v>4724497031922.2441</v>
      </c>
      <c r="BF250" s="357">
        <f t="shared" si="195"/>
        <v>5291436675752.915</v>
      </c>
      <c r="BG250" s="356">
        <f>(AK250*SUMPRODUCT(DA$10:DA$13,DA$28:DA$31)+AV250*SUMPRODUCT(DA$14:DA$23,DA$32:DA$41))*'Projeções - Receitas'!T$23+(AK250*DA$11*'Projeções - Receitas'!T$25)</f>
        <v>67444106682.247391</v>
      </c>
      <c r="BH250" s="356">
        <f>(AL250*SUMPRODUCT(DB$10:DB$13,DB$28:DB$31)+AW250*SUMPRODUCT(DB$14:DB$23,DB$32:DB$41))*'Projeções - Receitas'!U$23+(AL250*DB$11*'Projeções - Receitas'!U$25)</f>
        <v>54354790782.030441</v>
      </c>
      <c r="BI250" s="356">
        <f>(AM250*SUMPRODUCT(DC$10:DC$13,DC$28:DC$31)+AX250*SUMPRODUCT(DC$14:DC$23,DC$32:DC$41))*'Projeções - Receitas'!V$23+(AM250*DC$11*'Projeções - Receitas'!V$25)</f>
        <v>60142563853.749374</v>
      </c>
      <c r="BJ250" s="356">
        <f>(AN250*SUMPRODUCT(DD$10:DD$13,DD$28:DD$31)+AY250*SUMPRODUCT(DD$14:DD$23,DD$32:DD$41))*'Projeções - Receitas'!W$23+(AN250*DD$11*'Projeções - Receitas'!W$25)</f>
        <v>66486867515.996964</v>
      </c>
      <c r="BK250" s="356">
        <f>(AO250*SUMPRODUCT(DE$10:DE$13,DE$28:DE$31)+AZ250*SUMPRODUCT(DE$14:DE$23,DE$32:DE$41))*'Projeções - Receitas'!X$23+(AO250*DE$11*'Projeções - Receitas'!X$25)</f>
        <v>73466709880.07132</v>
      </c>
      <c r="BL250" s="356">
        <f>(AP250*SUMPRODUCT(DF$10:DF$13,DF$28:DF$31)+BA250*SUMPRODUCT(DF$14:DF$23,DF$32:DF$41))*'Projeções - Receitas'!Y$23+(AP250*DF$11*'Projeções - Receitas'!Y$25)</f>
        <v>81164303519.293121</v>
      </c>
      <c r="BM250" s="356">
        <f>(AQ250*SUMPRODUCT(DG$10:DG$13,DG$28:DG$31)+BB250*SUMPRODUCT(DG$14:DG$23,DG$32:DG$41))*'Projeções - Receitas'!Z$23+(AQ250*DG$11*'Projeções - Receitas'!Z$25)</f>
        <v>89658284441.018036</v>
      </c>
      <c r="BN250" s="356">
        <f>(AR250*SUMPRODUCT(DH$10:DH$13,DH$28:DH$31)+BC250*SUMPRODUCT(DH$14:DH$23,DH$32:DH$41))*'Projeções - Receitas'!AA$23+(AR250*DH$11*'Projeções - Receitas'!AA$25)</f>
        <v>99027195935.362976</v>
      </c>
      <c r="BO250" s="356">
        <f>(AS250*SUMPRODUCT(DI$10:DI$13,DI$28:DI$31)+BD250*SUMPRODUCT(DI$14:DI$23,DI$32:DI$41))*'Projeções - Receitas'!AB$23+(AS250*DI$11*'Projeções - Receitas'!AB$25)</f>
        <v>109357885434.95081</v>
      </c>
      <c r="BP250" s="356">
        <f>(AT250*SUMPRODUCT(DJ$10:DJ$13,DJ$28:DJ$31)+BE250*SUMPRODUCT(DJ$14:DJ$23,DJ$32:DJ$41))*'Projeções - Receitas'!AC$23+(AT250*DJ$11*'Projeções - Receitas'!AC$25)</f>
        <v>120748397816.51265</v>
      </c>
      <c r="BQ250" s="356">
        <f>(AU250*SUMPRODUCT(DK$10:DK$13,DK$28:DK$31)+BF250*SUMPRODUCT(DK$14:DK$23,DK$32:DK$41))*'Projeções - Receitas'!AD$23+(AU250*DK$11*'Projeções - Receitas'!AD$25)</f>
        <v>156121682591.01154</v>
      </c>
      <c r="BR250" s="357">
        <f>((BG250+'DRE + DCF'!T$12)*(1+'DRE + DCF'!T$15)+'DRE + DCF'!T$18)*(1+'DRE + DCF'!T$25)*'DRE + DCF'!T$33</f>
        <v>37700724411.766281</v>
      </c>
      <c r="BS250" s="357">
        <f>((BH250+'DRE + DCF'!U$12)*(1+'DRE + DCF'!U$15)+'DRE + DCF'!U$18)*(1+'DRE + DCF'!U$25)*'DRE + DCF'!U$33</f>
        <v>28815970281.391804</v>
      </c>
      <c r="BT250" s="357">
        <f>((BI250+'DRE + DCF'!V$12)*(1+'DRE + DCF'!V$15)+'DRE + DCF'!V$18)*(1+'DRE + DCF'!V$25)*'DRE + DCF'!V$33</f>
        <v>31971885041.9949</v>
      </c>
      <c r="BU250" s="357">
        <f>((BJ250+'DRE + DCF'!W$12)*(1+'DRE + DCF'!W$15)+'DRE + DCF'!W$18)*(1+'DRE + DCF'!W$25)*'DRE + DCF'!W$33</f>
        <v>35398395805.873749</v>
      </c>
      <c r="BV250" s="357">
        <f>((BK250+'DRE + DCF'!X$12)*(1+'DRE + DCF'!X$15)+'DRE + DCF'!X$18)*(1+'DRE + DCF'!X$25)*'DRE + DCF'!X$33</f>
        <v>39145860940.310631</v>
      </c>
      <c r="BW250" s="357">
        <f>((BL250+'DRE + DCF'!Y$12)*(1+'DRE + DCF'!Y$15)+'DRE + DCF'!Y$18)*(1+'DRE + DCF'!Y$25)*'DRE + DCF'!Y$33</f>
        <v>43266412941.223846</v>
      </c>
      <c r="BX250" s="357">
        <f>((BM250+'DRE + DCF'!Z$12)*(1+'DRE + DCF'!Z$15)+'DRE + DCF'!Z$18)*(1+'DRE + DCF'!Z$25)*'DRE + DCF'!Z$33</f>
        <v>47810004746.673508</v>
      </c>
      <c r="BY250" s="357">
        <f>((BN250+'DRE + DCF'!AA$12)*(1+'DRE + DCF'!AA$15)+'DRE + DCF'!AA$18)*(1+'DRE + DCF'!AA$25)*'DRE + DCF'!AA$33</f>
        <v>52822832977.966042</v>
      </c>
      <c r="BZ250" s="357">
        <f>((BO250+'DRE + DCF'!AB$12)*(1+'DRE + DCF'!AB$15)+'DRE + DCF'!AB$18)*(1+'DRE + DCF'!AB$25)*'DRE + DCF'!AB$33</f>
        <v>58355244491.980652</v>
      </c>
      <c r="CA250" s="357">
        <f>((BP250+'DRE + DCF'!AC$12)*(1+'DRE + DCF'!AC$15)+'DRE + DCF'!AC$18)*(1+'DRE + DCF'!AC$25)*'DRE + DCF'!AC$33</f>
        <v>64464614615.703194</v>
      </c>
      <c r="CB250" s="357">
        <f>((BQ250+'DRE + DCF'!AD$12)*(1+'DRE + DCF'!AD$15)+'DRE + DCF'!AD$18)*(1+'DRE + DCF'!AD$25)*'DRE + DCF'!AD$33</f>
        <v>83147292848.824677</v>
      </c>
      <c r="CC250" s="357">
        <f>BR250*(1-DA$47)+('DRE + DCF'!N$53*10^6)</f>
        <v>201624259380.9537</v>
      </c>
      <c r="CD250" s="357">
        <f>BS250*(1-DB$47)+('DRE + DCF'!T$53*10^6)</f>
        <v>202619522727.14804</v>
      </c>
      <c r="CE250" s="357">
        <f>BT250*(1-DC$47)+('DRE + DCF'!U$53*10^6)</f>
        <v>221811467471.11618</v>
      </c>
      <c r="CF250" s="357">
        <f>BU250*(1-DD$47)+('DRE + DCF'!V$53*10^6)</f>
        <v>243060246097.26355</v>
      </c>
      <c r="CG250" s="357">
        <f>BV250*(1-DE$47)+('DRE + DCF'!W$53*10^6)</f>
        <v>266558519134.1283</v>
      </c>
      <c r="CH250" s="357">
        <f>BW250*(1-DF$47)+('DRE + DCF'!X$53*10^6)</f>
        <v>292530239068.06055</v>
      </c>
      <c r="CI250" s="357">
        <f>BX250*(1-DG$47)+('DRE + DCF'!Y$53*10^6)</f>
        <v>321229343067.57025</v>
      </c>
      <c r="CJ250" s="357">
        <f>BY250*(1-DH$47)+('DRE + DCF'!Z$53*10^6)</f>
        <v>352937498556.07562</v>
      </c>
      <c r="CK250" s="357">
        <f>BZ250*(1-DI$47)+('DRE + DCF'!AA$53*10^6)</f>
        <v>387966593280.4032</v>
      </c>
      <c r="CL250" s="357">
        <f>CA250*(1-DJ$47)+('DRE + DCF'!AB$53*10^6)</f>
        <v>426662953670.83569</v>
      </c>
      <c r="CM250" s="357">
        <f>CB250*(1-DK$47)+('DRE + DCF'!AC$53*10^6)</f>
        <v>476570731079.96777</v>
      </c>
      <c r="CN250" s="357">
        <f t="shared" si="196"/>
        <v>1201104882188.9158</v>
      </c>
      <c r="CO250" s="357">
        <f t="shared" si="197"/>
        <v>1275603270619.5537</v>
      </c>
      <c r="CP250" s="357">
        <f t="shared" si="198"/>
        <v>1217524187723.5627</v>
      </c>
      <c r="CQ250" s="357">
        <f t="shared" si="199"/>
        <v>1363627090250.3904</v>
      </c>
      <c r="CR250" s="357">
        <f t="shared" si="200"/>
        <v>1527262341080.4375</v>
      </c>
      <c r="CS250" s="357">
        <f t="shared" si="201"/>
        <v>1710533822010.0898</v>
      </c>
      <c r="CT250" s="357">
        <f t="shared" si="202"/>
        <v>1915797880651.301</v>
      </c>
      <c r="CU250" s="357">
        <f t="shared" si="203"/>
        <v>2145693626329.4573</v>
      </c>
      <c r="CV250" s="357">
        <f t="shared" si="204"/>
        <v>2403176861488.9927</v>
      </c>
      <c r="CW250" s="357">
        <f t="shared" si="205"/>
        <v>2691558084867.6719</v>
      </c>
      <c r="CX250" s="358">
        <f t="shared" si="206"/>
        <v>3014545055051.793</v>
      </c>
    </row>
    <row r="251" spans="4:102" ht="30" customHeight="1" thickBot="1" x14ac:dyDescent="0.3">
      <c r="D251" s="359">
        <f t="shared" si="164"/>
        <v>1.0612577169108323E-2</v>
      </c>
      <c r="E251" s="360">
        <f t="shared" si="165"/>
        <v>1.5906325016507294E-3</v>
      </c>
      <c r="F251" s="360">
        <f t="shared" si="166"/>
        <v>2.492157841933812E-2</v>
      </c>
      <c r="G251" s="360">
        <f t="shared" si="167"/>
        <v>2.0986225160415345E-2</v>
      </c>
      <c r="H251" s="360">
        <f t="shared" si="168"/>
        <v>1.7275925652414842E-2</v>
      </c>
      <c r="I251" s="360">
        <f t="shared" si="169"/>
        <v>1.3760758356338276E-2</v>
      </c>
      <c r="J251" s="360">
        <f t="shared" si="170"/>
        <v>1.0419130786264552E-2</v>
      </c>
      <c r="K251" s="360">
        <f t="shared" si="171"/>
        <v>7.2329561357637462E-3</v>
      </c>
      <c r="L251" s="360">
        <f t="shared" si="172"/>
        <v>4.1868192103271251E-3</v>
      </c>
      <c r="M251" s="360">
        <f t="shared" si="173"/>
        <v>1.2679066053970511E-3</v>
      </c>
      <c r="N251" s="360">
        <f t="shared" si="174"/>
        <v>8.4051674904156437E-4</v>
      </c>
      <c r="O251" s="360">
        <f t="shared" si="163"/>
        <v>0.12000000000000009</v>
      </c>
      <c r="P251" s="360">
        <f t="shared" si="163"/>
        <v>0.12000000000000009</v>
      </c>
      <c r="Q251" s="360">
        <f t="shared" si="208"/>
        <v>0.12000000000000009</v>
      </c>
      <c r="R251" s="360">
        <f t="shared" si="209"/>
        <v>0.12000000000000009</v>
      </c>
      <c r="S251" s="360">
        <f t="shared" si="210"/>
        <v>0.12000000000000009</v>
      </c>
      <c r="T251" s="360">
        <f t="shared" si="211"/>
        <v>0.12000000000000009</v>
      </c>
      <c r="U251" s="360">
        <f t="shared" si="212"/>
        <v>0.12000000000000009</v>
      </c>
      <c r="V251" s="360">
        <f t="shared" si="213"/>
        <v>0.12000000000000009</v>
      </c>
      <c r="W251" s="360">
        <f t="shared" si="214"/>
        <v>0.12000000000000009</v>
      </c>
      <c r="X251" s="360">
        <f t="shared" si="215"/>
        <v>0.12000000000000009</v>
      </c>
      <c r="Y251" s="360">
        <f t="shared" si="216"/>
        <v>0.12000000000000009</v>
      </c>
      <c r="Z251" s="360">
        <f t="shared" si="175"/>
        <v>0.16780005541091558</v>
      </c>
      <c r="AA251" s="360">
        <f t="shared" si="207"/>
        <v>0.15877811074345799</v>
      </c>
      <c r="AB251" s="360">
        <f t="shared" si="176"/>
        <v>0.18210905666114538</v>
      </c>
      <c r="AC251" s="360">
        <f t="shared" si="177"/>
        <v>0.17817370340222261</v>
      </c>
      <c r="AD251" s="360">
        <f t="shared" si="178"/>
        <v>0.1744634038942221</v>
      </c>
      <c r="AE251" s="360">
        <f t="shared" si="179"/>
        <v>0.17094823659814554</v>
      </c>
      <c r="AF251" s="360">
        <f t="shared" si="180"/>
        <v>0.16760660902807181</v>
      </c>
      <c r="AG251" s="360">
        <f t="shared" si="181"/>
        <v>0.16442043437757101</v>
      </c>
      <c r="AH251" s="360">
        <f t="shared" si="182"/>
        <v>0.16137429745213439</v>
      </c>
      <c r="AI251" s="360">
        <f t="shared" si="183"/>
        <v>0.15845538484720431</v>
      </c>
      <c r="AJ251" s="360">
        <f t="shared" si="184"/>
        <v>0.15802799499084882</v>
      </c>
      <c r="AK251" s="361">
        <f>(1+O251)*'Projeções - Receitas'!N$34</f>
        <v>2064364200637.9424</v>
      </c>
      <c r="AL251" s="361">
        <f>(1+P251)*'Projeções - Receitas'!T$34</f>
        <v>2175121371547.231</v>
      </c>
      <c r="AM251" s="361">
        <f>(1+Q251)*'Projeções - Receitas'!U$34</f>
        <v>2436135936132.8989</v>
      </c>
      <c r="AN251" s="361">
        <f>(1+R251)*'Projeções - Receitas'!V$34</f>
        <v>2728472248468.8472</v>
      </c>
      <c r="AO251" s="361">
        <f>(1+S251)*'Projeções - Receitas'!W$34</f>
        <v>3055888918285.1089</v>
      </c>
      <c r="AP251" s="361">
        <f>(1+T251)*'Projeções - Receitas'!X$34</f>
        <v>3422595588479.3223</v>
      </c>
      <c r="AQ251" s="361">
        <f>(1+U251)*'Projeções - Receitas'!Y$34</f>
        <v>3833307059096.8413</v>
      </c>
      <c r="AR251" s="361">
        <f>(1+V251)*'Projeções - Receitas'!Z$34</f>
        <v>4293303906188.4629</v>
      </c>
      <c r="AS251" s="361">
        <f>(1+W251)*'Projeções - Receitas'!AA$34</f>
        <v>4808500374931.0791</v>
      </c>
      <c r="AT251" s="361">
        <f>(1+X251)*'Projeções - Receitas'!AB$34</f>
        <v>5385520419922.8096</v>
      </c>
      <c r="AU251" s="361">
        <f>(1+Y251)*'Projeções - Receitas'!AC$34</f>
        <v>6031782870313.5469</v>
      </c>
      <c r="AV251" s="362">
        <f t="shared" si="185"/>
        <v>1811791206281.9177</v>
      </c>
      <c r="AW251" s="362">
        <f t="shared" si="186"/>
        <v>1908997342788.3059</v>
      </c>
      <c r="AX251" s="362">
        <f t="shared" si="187"/>
        <v>2138077023922.9028</v>
      </c>
      <c r="AY251" s="362">
        <f t="shared" si="188"/>
        <v>2394646266793.6514</v>
      </c>
      <c r="AZ251" s="362">
        <f t="shared" si="189"/>
        <v>2682003818808.8896</v>
      </c>
      <c r="BA251" s="362">
        <f t="shared" si="190"/>
        <v>3003844277065.9565</v>
      </c>
      <c r="BB251" s="362">
        <f t="shared" si="191"/>
        <v>3364305590313.8721</v>
      </c>
      <c r="BC251" s="362">
        <f t="shared" si="192"/>
        <v>3768022261151.5371</v>
      </c>
      <c r="BD251" s="362">
        <f t="shared" si="193"/>
        <v>4220184932489.7222</v>
      </c>
      <c r="BE251" s="362">
        <f t="shared" si="194"/>
        <v>4726607124388.4893</v>
      </c>
      <c r="BF251" s="362">
        <f t="shared" si="195"/>
        <v>5293799979315.1084</v>
      </c>
      <c r="BG251" s="361">
        <f>(AK251*SUMPRODUCT(DA$10:DA$13,DA$28:DA$31)+AV251*SUMPRODUCT(DA$14:DA$23,DA$32:DA$41))*'Projeções - Receitas'!T$23+(AK251*DA$11*'Projeções - Receitas'!T$25)</f>
        <v>67474229105.955399</v>
      </c>
      <c r="BH251" s="361">
        <f>(AL251*SUMPRODUCT(DB$10:DB$13,DB$28:DB$31)+AW251*SUMPRODUCT(DB$14:DB$23,DB$32:DB$41))*'Projeções - Receitas'!U$23+(AL251*DB$11*'Projeções - Receitas'!U$25)</f>
        <v>54379067151.294403</v>
      </c>
      <c r="BI251" s="361">
        <f>(AM251*SUMPRODUCT(DC$10:DC$13,DC$28:DC$31)+AX251*SUMPRODUCT(DC$14:DC$23,DC$32:DC$41))*'Projeções - Receitas'!V$23+(AM251*DC$11*'Projeções - Receitas'!V$25)</f>
        <v>60169425204.286964</v>
      </c>
      <c r="BJ251" s="361">
        <f>(AN251*SUMPRODUCT(DD$10:DD$13,DD$28:DD$31)+AY251*SUMPRODUCT(DD$14:DD$23,DD$32:DD$41))*'Projeções - Receitas'!W$23+(AN251*DD$11*'Projeções - Receitas'!W$25)</f>
        <v>66516562409.929924</v>
      </c>
      <c r="BK251" s="361">
        <f>(AO251*SUMPRODUCT(DE$10:DE$13,DE$28:DE$31)+AZ251*SUMPRODUCT(DE$14:DE$23,DE$32:DE$41))*'Projeções - Receitas'!X$23+(AO251*DE$11*'Projeções - Receitas'!X$25)</f>
        <v>73499522166.752884</v>
      </c>
      <c r="BL251" s="361">
        <f>(AP251*SUMPRODUCT(DF$10:DF$13,DF$28:DF$31)+BA251*SUMPRODUCT(DF$14:DF$23,DF$32:DF$41))*'Projeções - Receitas'!Y$23+(AP251*DF$11*'Projeções - Receitas'!Y$25)</f>
        <v>81200553766.510345</v>
      </c>
      <c r="BM251" s="361">
        <f>(AQ251*SUMPRODUCT(DG$10:DG$13,DG$28:DG$31)+BB251*SUMPRODUCT(DG$14:DG$23,DG$32:DG$41))*'Projeções - Receitas'!Z$23+(AQ251*DG$11*'Projeções - Receitas'!Z$25)</f>
        <v>89698328337.597305</v>
      </c>
      <c r="BN251" s="361">
        <f>(AR251*SUMPRODUCT(DH$10:DH$13,DH$28:DH$31)+BC251*SUMPRODUCT(DH$14:DH$23,DH$32:DH$41))*'Projeções - Receitas'!AA$23+(AR251*DH$11*'Projeções - Receitas'!AA$25)</f>
        <v>99071424249.760223</v>
      </c>
      <c r="BO251" s="361">
        <f>(AS251*SUMPRODUCT(DI$10:DI$13,DI$28:DI$31)+BD251*SUMPRODUCT(DI$14:DI$23,DI$32:DI$41))*'Projeções - Receitas'!AB$23+(AS251*DI$11*'Projeções - Receitas'!AB$25)</f>
        <v>109406727724.11334</v>
      </c>
      <c r="BP251" s="361">
        <f>(AT251*SUMPRODUCT(DJ$10:DJ$13,DJ$28:DJ$31)+BE251*SUMPRODUCT(DJ$14:DJ$23,DJ$32:DJ$41))*'Projeções - Receitas'!AC$23+(AT251*DJ$11*'Projeções - Receitas'!AC$25)</f>
        <v>120802327426.97113</v>
      </c>
      <c r="BQ251" s="361">
        <f>(AU251*SUMPRODUCT(DK$10:DK$13,DK$28:DK$31)+BF251*SUMPRODUCT(DK$14:DK$23,DK$32:DK$41))*'Projeções - Receitas'!AD$23+(AU251*DK$11*'Projeções - Receitas'!AD$25)</f>
        <v>156191410899.44885</v>
      </c>
      <c r="BR251" s="362">
        <f>((BG251+'DRE + DCF'!T$12)*(1+'DRE + DCF'!T$15)+'DRE + DCF'!T$18)*(1+'DRE + DCF'!T$25)*'DRE + DCF'!T$33</f>
        <v>37719171047.669815</v>
      </c>
      <c r="BS251" s="362">
        <f>((BH251+'DRE + DCF'!U$12)*(1+'DRE + DCF'!U$15)+'DRE + DCF'!U$18)*(1+'DRE + DCF'!U$25)*'DRE + DCF'!U$33</f>
        <v>28830659812.677105</v>
      </c>
      <c r="BT251" s="362">
        <f>((BI251+'DRE + DCF'!V$12)*(1+'DRE + DCF'!V$15)+'DRE + DCF'!V$18)*(1+'DRE + DCF'!V$25)*'DRE + DCF'!V$33</f>
        <v>31988120279.700035</v>
      </c>
      <c r="BU251" s="362">
        <f>((BJ251+'DRE + DCF'!W$12)*(1+'DRE + DCF'!W$15)+'DRE + DCF'!W$18)*(1+'DRE + DCF'!W$25)*'DRE + DCF'!W$33</f>
        <v>35416323260.337654</v>
      </c>
      <c r="BV251" s="362">
        <f>((BK251+'DRE + DCF'!X$12)*(1+'DRE + DCF'!X$15)+'DRE + DCF'!X$18)*(1+'DRE + DCF'!X$25)*'DRE + DCF'!X$33</f>
        <v>39165647888.973808</v>
      </c>
      <c r="BW251" s="362">
        <f>((BL251+'DRE + DCF'!Y$12)*(1+'DRE + DCF'!Y$15)+'DRE + DCF'!Y$18)*(1+'DRE + DCF'!Y$25)*'DRE + DCF'!Y$33</f>
        <v>43288248193.73317</v>
      </c>
      <c r="BX251" s="362">
        <f>((BM251+'DRE + DCF'!Z$12)*(1+'DRE + DCF'!Z$15)+'DRE + DCF'!Z$18)*(1+'DRE + DCF'!Z$25)*'DRE + DCF'!Z$33</f>
        <v>47834097582.883102</v>
      </c>
      <c r="BY251" s="362">
        <f>((BN251+'DRE + DCF'!AA$12)*(1+'DRE + DCF'!AA$15)+'DRE + DCF'!AA$18)*(1+'DRE + DCF'!AA$25)*'DRE + DCF'!AA$33</f>
        <v>52849413026.531212</v>
      </c>
      <c r="BZ251" s="362">
        <f>((BO251+'DRE + DCF'!AB$12)*(1+'DRE + DCF'!AB$15)+'DRE + DCF'!AB$18)*(1+'DRE + DCF'!AB$25)*'DRE + DCF'!AB$33</f>
        <v>58384563860.331741</v>
      </c>
      <c r="CA251" s="362">
        <f>((BP251+'DRE + DCF'!AC$12)*(1+'DRE + DCF'!AC$15)+'DRE + DCF'!AC$18)*(1+'DRE + DCF'!AC$25)*'DRE + DCF'!AC$33</f>
        <v>64496950782.098885</v>
      </c>
      <c r="CB251" s="362">
        <f>((BQ251+'DRE + DCF'!AD$12)*(1+'DRE + DCF'!AD$15)+'DRE + DCF'!AD$18)*(1+'DRE + DCF'!AD$25)*'DRE + DCF'!AD$33</f>
        <v>83188202062.042465</v>
      </c>
      <c r="CC251" s="362">
        <f>BR251*(1-DA$47)+('DRE + DCF'!N$53*10^6)</f>
        <v>201635481625.63275</v>
      </c>
      <c r="CD251" s="362">
        <f>BS251*(1-DB$47)+('DRE + DCF'!T$53*10^6)</f>
        <v>202628336445.91922</v>
      </c>
      <c r="CE251" s="362">
        <f>BT251*(1-DC$47)+('DRE + DCF'!U$53*10^6)</f>
        <v>221821208613.73926</v>
      </c>
      <c r="CF251" s="362">
        <f>BU251*(1-DD$47)+('DRE + DCF'!V$53*10^6)</f>
        <v>243071002569.94189</v>
      </c>
      <c r="CG251" s="362">
        <f>BV251*(1-DE$47)+('DRE + DCF'!W$53*10^6)</f>
        <v>266570391303.3262</v>
      </c>
      <c r="CH251" s="362">
        <f>BW251*(1-DF$47)+('DRE + DCF'!X$53*10^6)</f>
        <v>292543340219.56616</v>
      </c>
      <c r="CI251" s="362">
        <f>BX251*(1-DG$47)+('DRE + DCF'!Y$53*10^6)</f>
        <v>321243798769.29602</v>
      </c>
      <c r="CJ251" s="362">
        <f>BY251*(1-DH$47)+('DRE + DCF'!Z$53*10^6)</f>
        <v>352953446585.21472</v>
      </c>
      <c r="CK251" s="362">
        <f>BZ251*(1-DI$47)+('DRE + DCF'!AA$53*10^6)</f>
        <v>387984184901.41382</v>
      </c>
      <c r="CL251" s="362">
        <f>CA251*(1-DJ$47)+('DRE + DCF'!AB$53*10^6)</f>
        <v>426682355370.6731</v>
      </c>
      <c r="CM251" s="362">
        <f>CB251*(1-DK$47)+('DRE + DCF'!AC$53*10^6)</f>
        <v>476595276607.89844</v>
      </c>
      <c r="CN251" s="362">
        <f t="shared" si="196"/>
        <v>1201641329210.885</v>
      </c>
      <c r="CO251" s="362">
        <f t="shared" si="197"/>
        <v>1276172990704.6897</v>
      </c>
      <c r="CP251" s="362">
        <f t="shared" si="198"/>
        <v>1218067968066.4495</v>
      </c>
      <c r="CQ251" s="362">
        <f t="shared" si="199"/>
        <v>1364236124234.4236</v>
      </c>
      <c r="CR251" s="362">
        <f t="shared" si="200"/>
        <v>1527944459142.5544</v>
      </c>
      <c r="CS251" s="362">
        <f t="shared" si="201"/>
        <v>1711297794239.6611</v>
      </c>
      <c r="CT251" s="362">
        <f t="shared" si="202"/>
        <v>1916653529548.4207</v>
      </c>
      <c r="CU251" s="362">
        <f t="shared" si="203"/>
        <v>2146651953094.2314</v>
      </c>
      <c r="CV251" s="362">
        <f t="shared" si="204"/>
        <v>2404250187465.5396</v>
      </c>
      <c r="CW251" s="362">
        <f t="shared" si="205"/>
        <v>2692760209961.4048</v>
      </c>
      <c r="CX251" s="363">
        <f t="shared" si="206"/>
        <v>3015891435156.7734</v>
      </c>
    </row>
  </sheetData>
  <mergeCells count="10">
    <mergeCell ref="CN9:CX9"/>
    <mergeCell ref="Z9:AJ9"/>
    <mergeCell ref="AK9:AU9"/>
    <mergeCell ref="AV9:BF9"/>
    <mergeCell ref="CC9:CM9"/>
    <mergeCell ref="BF4:BI5"/>
    <mergeCell ref="D9:N9"/>
    <mergeCell ref="O9:Y9"/>
    <mergeCell ref="BG9:BQ9"/>
    <mergeCell ref="BR9:CB9"/>
  </mergeCells>
  <phoneticPr fontId="36" type="noConversion"/>
  <hyperlinks>
    <hyperlink ref="A13" location="'Projeções - Receitas'!A1" display="Projeções - Receita" xr:uid="{68D773F9-0D90-4E3B-9F4F-74EDE03E36AD}"/>
    <hyperlink ref="A12" location="'Balanço Patrimonial'!A1" display="Balanço Patrimonial" xr:uid="{74B935B1-08EB-40DE-A6A8-72B01A91F78C}"/>
    <hyperlink ref="A11" location="'DRE CMN 4.720 - Contas Abertas'!A1" display="Contas Abertas" xr:uid="{97A3DD62-8D17-464B-905E-5CC7DEA69587}"/>
    <hyperlink ref="A10" location="'DRE + DCF'!A1" display="DRE + DCF" xr:uid="{BF3C3F47-6D45-4908-B98C-36F0509726D5}"/>
    <hyperlink ref="A9" location="Ke!A1" display="KE" xr:uid="{03BEE8EB-12D2-4663-B899-0C80B976FF59}"/>
    <hyperlink ref="A8" location="Dashboard!A1" display="Dashboard" xr:uid="{6D7B4D8C-F540-4167-BDCF-50786E63455F}"/>
    <hyperlink ref="A14" location="'Painel de Índices'!A1" display="Painel de Índices" xr:uid="{8FBB89A7-4F67-4F6D-834A-D2456A59951E}"/>
    <hyperlink ref="A15" location="'Provisões e Processos'!A1" display="Provisões e Processos" xr:uid="{EC4F7116-08D1-4A71-A031-9592AF02F03E}"/>
    <hyperlink ref="A16" location="'Projeções Trimestrais'!A1" display="Projeções Trimestrais" xr:uid="{D036D462-BAE3-49E3-9C8C-F0FD2E46EBF1}"/>
  </hyperlink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0576-A911-4E13-BB0E-81B0F4E8383A}">
  <dimension ref="A1:CE54"/>
  <sheetViews>
    <sheetView showGridLines="0" zoomScaleNormal="100" workbookViewId="0">
      <selection activeCell="A15" sqref="A15"/>
    </sheetView>
  </sheetViews>
  <sheetFormatPr defaultColWidth="0" defaultRowHeight="30.75" customHeight="1" zeroHeight="1" x14ac:dyDescent="0.25"/>
  <cols>
    <col min="1" max="1" width="35.7109375" style="267" customWidth="1"/>
    <col min="2" max="4" width="9.140625" style="4" customWidth="1"/>
    <col min="5" max="5" width="40.85546875" style="4" bestFit="1" customWidth="1"/>
    <col min="6" max="14" width="17.7109375" style="4" customWidth="1"/>
    <col min="15" max="17" width="9.140625" style="4" customWidth="1"/>
    <col min="18" max="23" width="9.140625" style="4" hidden="1" customWidth="1"/>
    <col min="24" max="27" width="0" style="4" hidden="1" customWidth="1"/>
    <col min="28" max="29" width="9.140625" style="4" hidden="1" customWidth="1"/>
    <col min="30" max="33" width="0" style="4" hidden="1" customWidth="1"/>
    <col min="34" max="35" width="9.140625" style="4" hidden="1" customWidth="1"/>
    <col min="36" max="52" width="0" style="4" hidden="1" customWidth="1"/>
    <col min="53" max="53" width="9.140625" style="4" hidden="1" customWidth="1"/>
    <col min="54" max="57" width="0" style="4" hidden="1" customWidth="1"/>
    <col min="58" max="59" width="9.140625" style="4" hidden="1" customWidth="1"/>
    <col min="60" max="63" width="0" style="4" hidden="1" customWidth="1"/>
    <col min="64" max="65" width="9.140625" style="4" hidden="1" customWidth="1"/>
    <col min="66" max="68" width="0" style="4" hidden="1" customWidth="1"/>
    <col min="69" max="70" width="9.140625" style="4" hidden="1" customWidth="1"/>
    <col min="71" max="74" width="0" style="4" hidden="1" customWidth="1"/>
    <col min="75" max="83" width="9.140625" style="4" hidden="1" customWidth="1"/>
    <col min="84" max="16384" width="0" style="4" hidden="1"/>
  </cols>
  <sheetData>
    <row r="1" spans="1:27" ht="15" customHeight="1" x14ac:dyDescent="0.25">
      <c r="B1" s="2"/>
      <c r="C1" s="2"/>
      <c r="D1" s="2"/>
      <c r="E1" s="2"/>
      <c r="F1" s="2"/>
      <c r="G1" s="2"/>
      <c r="H1" s="2"/>
      <c r="I1" s="2"/>
      <c r="J1" s="2"/>
      <c r="K1" s="2"/>
      <c r="L1" s="2"/>
      <c r="M1" s="2"/>
      <c r="N1" s="2"/>
      <c r="O1" s="2"/>
      <c r="P1" s="2"/>
      <c r="Q1" s="2"/>
      <c r="R1" s="2"/>
      <c r="S1" s="2"/>
      <c r="T1" s="2"/>
      <c r="U1" s="2"/>
      <c r="V1" s="2"/>
    </row>
    <row r="2" spans="1:27" ht="15" customHeight="1" x14ac:dyDescent="0.25">
      <c r="B2" s="2"/>
      <c r="C2" s="2"/>
      <c r="D2" s="2"/>
      <c r="E2" s="2"/>
      <c r="F2" s="2"/>
      <c r="G2" s="2"/>
      <c r="H2" s="2"/>
      <c r="I2" s="63"/>
      <c r="J2" s="3"/>
      <c r="K2" s="3"/>
      <c r="L2" s="3"/>
      <c r="M2" s="3"/>
      <c r="N2" s="3"/>
      <c r="O2" s="2"/>
      <c r="P2" s="2"/>
      <c r="Q2" s="2"/>
      <c r="R2" s="2"/>
      <c r="S2" s="2"/>
      <c r="T2" s="2"/>
      <c r="U2" s="2"/>
      <c r="V2" s="2"/>
    </row>
    <row r="3" spans="1:27" ht="15" customHeight="1" x14ac:dyDescent="0.25">
      <c r="B3" s="2"/>
      <c r="C3" s="2"/>
      <c r="D3" s="2"/>
      <c r="E3" s="231"/>
      <c r="F3" s="231"/>
      <c r="G3" s="231"/>
      <c r="H3" s="231"/>
      <c r="I3" s="231"/>
      <c r="J3" s="231"/>
      <c r="K3" s="231"/>
      <c r="L3" s="231"/>
      <c r="M3" s="231"/>
      <c r="N3" s="231"/>
      <c r="O3" s="231"/>
      <c r="P3" s="231"/>
      <c r="Q3" s="231"/>
      <c r="R3" s="2"/>
      <c r="S3" s="2"/>
      <c r="T3" s="2"/>
      <c r="U3" s="2"/>
      <c r="V3" s="2"/>
    </row>
    <row r="4" spans="1:27" ht="15" customHeight="1" x14ac:dyDescent="0.25">
      <c r="B4" s="2"/>
      <c r="C4" s="2"/>
      <c r="D4" s="2"/>
      <c r="E4" s="231"/>
      <c r="F4" s="231"/>
      <c r="G4" s="231"/>
      <c r="H4" s="440" t="str">
        <f>Dashboard!$I$4</f>
        <v>Banco do Brasil ($BBAS3)</v>
      </c>
      <c r="I4" s="440"/>
      <c r="J4" s="440"/>
      <c r="K4" s="231"/>
      <c r="L4" s="231"/>
      <c r="M4" s="231"/>
      <c r="N4" s="231"/>
      <c r="O4" s="231"/>
      <c r="P4" s="231"/>
      <c r="Q4" s="231"/>
      <c r="R4" s="2"/>
      <c r="S4" s="2"/>
      <c r="T4" s="2"/>
      <c r="U4" s="2"/>
      <c r="V4" s="2"/>
    </row>
    <row r="5" spans="1:27" ht="15" customHeight="1" x14ac:dyDescent="0.25">
      <c r="B5" s="2"/>
      <c r="C5" s="2"/>
      <c r="D5" s="2"/>
      <c r="E5" s="231"/>
      <c r="F5" s="231"/>
      <c r="G5" s="231"/>
      <c r="H5" s="441"/>
      <c r="I5" s="441"/>
      <c r="J5" s="441"/>
      <c r="K5" s="231"/>
      <c r="L5" s="231"/>
      <c r="M5" s="231"/>
      <c r="N5" s="231"/>
      <c r="O5" s="231"/>
      <c r="P5" s="231"/>
      <c r="Q5" s="231"/>
      <c r="R5" s="2"/>
      <c r="S5" s="2"/>
      <c r="T5" s="2"/>
      <c r="U5" s="2"/>
      <c r="V5" s="2"/>
    </row>
    <row r="6" spans="1:27" ht="15" customHeight="1" x14ac:dyDescent="0.25">
      <c r="B6" s="2"/>
      <c r="C6" s="2"/>
      <c r="D6" s="2"/>
      <c r="E6" s="2"/>
      <c r="F6" s="2"/>
      <c r="G6" s="2"/>
      <c r="H6" s="2"/>
      <c r="I6" s="2"/>
      <c r="J6" s="2"/>
      <c r="K6" s="2"/>
      <c r="L6" s="2"/>
      <c r="M6" s="2"/>
      <c r="N6" s="2"/>
      <c r="O6" s="2"/>
      <c r="P6" s="2"/>
      <c r="Q6" s="2"/>
      <c r="R6" s="2"/>
      <c r="S6" s="2"/>
      <c r="T6" s="2"/>
      <c r="U6" s="2"/>
      <c r="V6" s="2"/>
    </row>
    <row r="7" spans="1:27" s="7" customFormat="1" ht="30" customHeight="1" x14ac:dyDescent="0.25">
      <c r="A7" s="268" t="s">
        <v>317</v>
      </c>
      <c r="B7" s="6"/>
      <c r="C7" s="2"/>
      <c r="D7" s="2"/>
      <c r="E7" s="2"/>
      <c r="F7" s="2"/>
      <c r="G7" s="2"/>
      <c r="H7" s="2"/>
      <c r="I7" s="2"/>
      <c r="J7" s="2"/>
      <c r="K7" s="2"/>
      <c r="L7" s="2"/>
      <c r="M7" s="2"/>
      <c r="N7" s="2"/>
      <c r="O7" s="2"/>
      <c r="P7" s="2"/>
      <c r="Q7" s="2"/>
      <c r="R7" s="2"/>
      <c r="S7" s="2"/>
      <c r="T7" s="2"/>
      <c r="U7" s="6"/>
      <c r="V7" s="6"/>
    </row>
    <row r="8" spans="1:27" ht="30" customHeight="1" x14ac:dyDescent="0.25">
      <c r="A8" s="17" t="s">
        <v>318</v>
      </c>
      <c r="B8" s="2"/>
      <c r="C8" s="2"/>
      <c r="D8" s="6"/>
      <c r="E8" s="6"/>
      <c r="F8" s="6"/>
      <c r="G8" s="6"/>
      <c r="H8" s="6"/>
      <c r="I8" s="6"/>
      <c r="J8" s="6"/>
      <c r="K8" s="6"/>
      <c r="L8" s="6"/>
      <c r="M8" s="6"/>
      <c r="N8" s="6"/>
      <c r="O8" s="2"/>
      <c r="P8" s="2"/>
      <c r="Q8" s="2"/>
      <c r="R8" s="2"/>
      <c r="S8" s="2"/>
      <c r="T8" s="2"/>
      <c r="U8" s="2"/>
      <c r="V8" s="2"/>
    </row>
    <row r="9" spans="1:27" ht="30" customHeight="1" x14ac:dyDescent="0.25">
      <c r="A9" s="17" t="s">
        <v>218</v>
      </c>
      <c r="B9" s="2"/>
      <c r="C9" s="2"/>
      <c r="D9" s="234"/>
      <c r="E9" s="235"/>
      <c r="F9" s="232">
        <v>2014</v>
      </c>
      <c r="G9" s="232">
        <v>2015</v>
      </c>
      <c r="H9" s="232">
        <v>2016</v>
      </c>
      <c r="I9" s="232">
        <v>2017</v>
      </c>
      <c r="J9" s="232">
        <v>2018</v>
      </c>
      <c r="K9" s="232">
        <v>2019</v>
      </c>
      <c r="L9" s="232">
        <v>2020</v>
      </c>
      <c r="M9" s="232">
        <v>2021</v>
      </c>
      <c r="N9" s="236">
        <v>2022</v>
      </c>
      <c r="O9" s="2"/>
      <c r="P9" s="2"/>
      <c r="Q9" s="2"/>
      <c r="R9" s="2"/>
      <c r="S9" s="2"/>
      <c r="T9" s="2"/>
      <c r="U9" s="2"/>
      <c r="V9" s="2"/>
      <c r="W9" s="2"/>
      <c r="X9" s="2"/>
      <c r="Y9" s="2"/>
      <c r="Z9" s="2"/>
      <c r="AA9" s="2"/>
    </row>
    <row r="10" spans="1:27" ht="30" customHeight="1" x14ac:dyDescent="0.25">
      <c r="A10" s="17" t="s">
        <v>319</v>
      </c>
      <c r="B10" s="2"/>
      <c r="C10" s="2"/>
      <c r="D10" s="237"/>
      <c r="E10" s="238" t="s">
        <v>303</v>
      </c>
      <c r="F10" s="239">
        <f>'Balanço Patrimonial'!F13/'Balanço Patrimonial'!F59</f>
        <v>0.17995818146460088</v>
      </c>
      <c r="G10" s="239">
        <f>'Balanço Patrimonial'!G13/'Balanço Patrimonial'!G59</f>
        <v>0.27129206636616632</v>
      </c>
      <c r="H10" s="239">
        <f>'Balanço Patrimonial'!H13/'Balanço Patrimonial'!H59</f>
        <v>0.18465640284141185</v>
      </c>
      <c r="I10" s="239">
        <f>'Balanço Patrimonial'!I13/'Balanço Patrimonial'!I59</f>
        <v>0.19263644699378957</v>
      </c>
      <c r="J10" s="239">
        <f>'Balanço Patrimonial'!J13/'Balanço Patrimonial'!J59</f>
        <v>0.20077755046549361</v>
      </c>
      <c r="K10" s="239">
        <f>'Balanço Patrimonial'!K13/'Balanço Patrimonial'!K59</f>
        <v>0.19964187320427387</v>
      </c>
      <c r="L10" s="239">
        <f>'Balanço Patrimonial'!L13/'Balanço Patrimonial'!L59</f>
        <v>0.17102155805825425</v>
      </c>
      <c r="M10" s="239">
        <f>'Balanço Patrimonial'!M13/'Balanço Patrimonial'!M59</f>
        <v>0.15202461467712364</v>
      </c>
      <c r="N10" s="240">
        <f>'Balanço Patrimonial'!N13/'Balanço Patrimonial'!N59</f>
        <v>0.16976155261448933</v>
      </c>
      <c r="O10" s="2"/>
      <c r="P10" s="2"/>
      <c r="Q10" s="2"/>
      <c r="R10" s="2"/>
      <c r="S10" s="2"/>
      <c r="T10" s="2"/>
      <c r="U10" s="2"/>
      <c r="V10" s="2"/>
      <c r="W10" s="2"/>
      <c r="X10" s="2"/>
      <c r="Y10" s="2"/>
      <c r="Z10" s="2"/>
      <c r="AA10" s="2"/>
    </row>
    <row r="11" spans="1:27" ht="30" customHeight="1" x14ac:dyDescent="0.25">
      <c r="A11" s="17" t="s">
        <v>320</v>
      </c>
      <c r="B11" s="2"/>
      <c r="C11" s="2"/>
      <c r="D11" s="237"/>
      <c r="E11" s="238" t="s">
        <v>299</v>
      </c>
      <c r="F11" s="239">
        <f>SUM('Balanço Patrimonial'!F13,'Balanço Patrimonial'!F14)/'Balanço Patrimonial'!F59</f>
        <v>4.2551917101980701</v>
      </c>
      <c r="G11" s="239">
        <f>SUM('Balanço Patrimonial'!G13,'Balanço Patrimonial'!G14)/'Balanço Patrimonial'!G59</f>
        <v>5.5717136720851173</v>
      </c>
      <c r="H11" s="239">
        <f>SUM('Balanço Patrimonial'!H13,'Balanço Patrimonial'!H14)/'Balanço Patrimonial'!H59</f>
        <v>6.0349294260183521</v>
      </c>
      <c r="I11" s="239">
        <f>SUM('Balanço Patrimonial'!I13,'Balanço Patrimonial'!I14)/'Balanço Patrimonial'!I59</f>
        <v>5.5229831208458346</v>
      </c>
      <c r="J11" s="239">
        <f>SUM('Balanço Patrimonial'!J13,'Balanço Patrimonial'!J14)/'Balanço Patrimonial'!J59</f>
        <v>6.3221067157330904</v>
      </c>
      <c r="K11" s="239">
        <f>SUM('Balanço Patrimonial'!K13,'Balanço Patrimonial'!K14)/'Balanço Patrimonial'!K59</f>
        <v>6.1866667762550973</v>
      </c>
      <c r="L11" s="239">
        <f>SUM('Balanço Patrimonial'!L13,'Balanço Patrimonial'!L14)/'Balanço Patrimonial'!L59</f>
        <v>5.3653989687498163</v>
      </c>
      <c r="M11" s="239">
        <f>SUM('Balanço Patrimonial'!M13,'Balanço Patrimonial'!M14)/'Balanço Patrimonial'!M59</f>
        <v>4.5649034337694685</v>
      </c>
      <c r="N11" s="240">
        <f>SUM('Balanço Patrimonial'!N13,'Balanço Patrimonial'!N14)/'Balanço Patrimonial'!N59</f>
        <v>4.0254260338358838</v>
      </c>
      <c r="O11" s="2"/>
      <c r="P11" s="2"/>
      <c r="Q11" s="2"/>
      <c r="R11" s="2"/>
      <c r="S11" s="2"/>
      <c r="T11" s="2"/>
      <c r="U11" s="2"/>
      <c r="V11" s="2"/>
      <c r="W11" s="2"/>
      <c r="X11" s="2"/>
      <c r="Y11" s="2"/>
      <c r="Z11" s="2"/>
      <c r="AA11" s="2"/>
    </row>
    <row r="12" spans="1:27" ht="30" customHeight="1" x14ac:dyDescent="0.25">
      <c r="A12" s="17" t="s">
        <v>321</v>
      </c>
      <c r="B12" s="2"/>
      <c r="C12" s="2"/>
      <c r="D12" s="237"/>
      <c r="E12" s="238" t="s">
        <v>304</v>
      </c>
      <c r="F12" s="239">
        <f>SUM('Balanço Patrimonial'!F26,'Balanço Patrimonial'!F28)/'Balanço Patrimonial'!F58</f>
        <v>1.2725089761278712</v>
      </c>
      <c r="G12" s="239">
        <f>SUM('Balanço Patrimonial'!G26,'Balanço Patrimonial'!G28)/'Balanço Patrimonial'!G58</f>
        <v>1.3537400554063423</v>
      </c>
      <c r="H12" s="239">
        <f>SUM('Balanço Patrimonial'!H26,'Balanço Patrimonial'!H28)/'Balanço Patrimonial'!H58</f>
        <v>1.2679611006797968</v>
      </c>
      <c r="I12" s="239">
        <f>SUM('Balanço Patrimonial'!I26,'Balanço Patrimonial'!I28)/'Balanço Patrimonial'!I58</f>
        <v>1.2097563313020729</v>
      </c>
      <c r="J12" s="239">
        <f>SUM('Balanço Patrimonial'!J26,'Balanço Patrimonial'!J28)/'Balanço Patrimonial'!J58</f>
        <v>1.1299794829945069</v>
      </c>
      <c r="K12" s="239">
        <f>SUM('Balanço Patrimonial'!K26,'Balanço Patrimonial'!K28)/'Balanço Patrimonial'!K58</f>
        <v>1.0290554621979531</v>
      </c>
      <c r="L12" s="239">
        <f>SUM('Balanço Patrimonial'!L26,'Balanço Patrimonial'!L28)/'Balanço Patrimonial'!L58</f>
        <v>0.92662731540122811</v>
      </c>
      <c r="M12" s="239">
        <f>SUM('Balanço Patrimonial'!M26,'Balanço Patrimonial'!M28)/'Balanço Patrimonial'!M58</f>
        <v>0.94945668316951937</v>
      </c>
      <c r="N12" s="240">
        <f>SUM('Balanço Patrimonial'!N26,'Balanço Patrimonial'!N28)/'Balanço Patrimonial'!N58</f>
        <v>0.96457376473189116</v>
      </c>
      <c r="O12" s="2"/>
      <c r="P12" s="2"/>
      <c r="Q12" s="2"/>
      <c r="R12" s="2"/>
      <c r="S12" s="2"/>
      <c r="T12" s="2"/>
      <c r="U12" s="2"/>
      <c r="V12" s="2"/>
      <c r="W12" s="2"/>
      <c r="X12" s="2"/>
      <c r="Y12" s="2"/>
      <c r="Z12" s="2"/>
      <c r="AA12" s="2"/>
    </row>
    <row r="13" spans="1:27" ht="30" customHeight="1" x14ac:dyDescent="0.25">
      <c r="A13" s="17" t="s">
        <v>322</v>
      </c>
      <c r="B13" s="2"/>
      <c r="C13" s="2"/>
      <c r="D13" s="237"/>
      <c r="E13" s="253" t="s">
        <v>305</v>
      </c>
      <c r="F13" s="259">
        <f>'Balanço Patrimonial'!F98-'Balanço Patrimonial'!F51</f>
        <v>49033750112.01001</v>
      </c>
      <c r="G13" s="259">
        <f>'Balanço Patrimonial'!G98-'Balanço Patrimonial'!G51</f>
        <v>49433443693.980011</v>
      </c>
      <c r="H13" s="259">
        <f>'Balanço Patrimonial'!H98-'Balanço Patrimonial'!H51</f>
        <v>54066008300.950005</v>
      </c>
      <c r="I13" s="259">
        <f>'Balanço Patrimonial'!I98-'Balanço Patrimonial'!I51</f>
        <v>66891636024.430107</v>
      </c>
      <c r="J13" s="259">
        <f>'Balanço Patrimonial'!J98-'Balanço Patrimonial'!J51</f>
        <v>71960041959.559998</v>
      </c>
      <c r="K13" s="259">
        <f>'Balanço Patrimonial'!K98-'Balanço Patrimonial'!K51</f>
        <v>79802200743.160004</v>
      </c>
      <c r="L13" s="259">
        <f>'Balanço Patrimonial'!L98-'Balanço Patrimonial'!L51</f>
        <v>96229349804.460007</v>
      </c>
      <c r="M13" s="259">
        <f>'Balanço Patrimonial'!M98-'Balanço Patrimonial'!M51</f>
        <v>111763422231.41998</v>
      </c>
      <c r="N13" s="254">
        <f>'Balanço Patrimonial'!N98-'Balanço Patrimonial'!N51</f>
        <v>125318008038.98999</v>
      </c>
      <c r="O13" s="2"/>
      <c r="P13" s="2"/>
      <c r="Q13" s="2"/>
      <c r="R13" s="2"/>
      <c r="S13" s="2"/>
      <c r="T13" s="2"/>
      <c r="U13" s="2"/>
      <c r="V13" s="2"/>
      <c r="W13" s="2"/>
      <c r="X13" s="2"/>
      <c r="Y13" s="2"/>
      <c r="Z13" s="2"/>
      <c r="AA13" s="2"/>
    </row>
    <row r="14" spans="1:27" ht="30" customHeight="1" thickBot="1" x14ac:dyDescent="0.3">
      <c r="A14" s="332" t="s">
        <v>323</v>
      </c>
      <c r="B14" s="2"/>
      <c r="C14" s="2"/>
      <c r="D14" s="237"/>
      <c r="E14" s="241" t="s">
        <v>306</v>
      </c>
      <c r="F14" s="242">
        <f>SUM('Balanço Patrimonial'!F26,'Balanço Patrimonial'!F28)/'Balanço Patrimonial'!F11</f>
        <v>0.4616344228023318</v>
      </c>
      <c r="G14" s="242">
        <f>SUM('Balanço Patrimonial'!G26,'Balanço Patrimonial'!G28)/'Balanço Patrimonial'!G11</f>
        <v>0.44871220608046941</v>
      </c>
      <c r="H14" s="242">
        <f>SUM('Balanço Patrimonial'!H26,'Balanço Patrimonial'!H28)/'Balanço Patrimonial'!H11</f>
        <v>0.403521803039111</v>
      </c>
      <c r="I14" s="242">
        <f>SUM('Balanço Patrimonial'!I26,'Balanço Patrimonial'!I28)/'Balanço Patrimonial'!I11</f>
        <v>0.39779970478210003</v>
      </c>
      <c r="J14" s="242">
        <f>SUM('Balanço Patrimonial'!J26,'Balanço Patrimonial'!J28)/'Balanço Patrimonial'!J11</f>
        <v>0.3826537820055203</v>
      </c>
      <c r="K14" s="242">
        <f>SUM('Balanço Patrimonial'!K26,'Balanço Patrimonial'!K28)/'Balanço Patrimonial'!K11</f>
        <v>0.35721478227107273</v>
      </c>
      <c r="L14" s="242">
        <f>SUM('Balanço Patrimonial'!L26,'Balanço Patrimonial'!L28)/'Balanço Patrimonial'!L11</f>
        <v>0.3370381361061322</v>
      </c>
      <c r="M14" s="242">
        <f>SUM('Balanço Patrimonial'!M26,'Balanço Patrimonial'!M28)/'Balanço Patrimonial'!M11</f>
        <v>0.34255437131454597</v>
      </c>
      <c r="N14" s="243">
        <f>SUM('Balanço Patrimonial'!N26,'Balanço Patrimonial'!N28)/'Balanço Patrimonial'!N11</f>
        <v>0.36947613840950383</v>
      </c>
      <c r="O14" s="2"/>
      <c r="P14" s="2"/>
      <c r="Q14" s="2"/>
      <c r="R14" s="2"/>
      <c r="S14" s="2"/>
      <c r="T14" s="2"/>
      <c r="U14" s="2"/>
      <c r="V14" s="2"/>
      <c r="W14" s="2"/>
      <c r="X14" s="2"/>
      <c r="Y14" s="2"/>
      <c r="Z14" s="2"/>
      <c r="AA14" s="2"/>
    </row>
    <row r="15" spans="1:27" ht="30" customHeight="1" x14ac:dyDescent="0.25">
      <c r="A15" s="17" t="s">
        <v>324</v>
      </c>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30" customHeight="1" x14ac:dyDescent="0.25">
      <c r="A16" s="17" t="s">
        <v>463</v>
      </c>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30" customHeight="1" x14ac:dyDescent="0.25">
      <c r="A17" s="269"/>
      <c r="B17" s="2"/>
      <c r="C17" s="2"/>
      <c r="D17" s="2"/>
      <c r="E17" s="6"/>
      <c r="F17" s="6"/>
      <c r="G17" s="6"/>
      <c r="H17" s="12"/>
      <c r="I17" s="12"/>
      <c r="J17" s="12"/>
      <c r="K17" s="12"/>
      <c r="L17" s="12"/>
      <c r="M17" s="12"/>
      <c r="N17" s="12"/>
      <c r="O17" s="2"/>
      <c r="P17" s="2"/>
      <c r="Q17" s="2"/>
      <c r="R17" s="2"/>
      <c r="S17" s="2"/>
      <c r="T17" s="2"/>
      <c r="U17" s="2"/>
      <c r="V17" s="2"/>
      <c r="W17" s="2"/>
      <c r="X17" s="2"/>
      <c r="Y17" s="2"/>
      <c r="Z17" s="2"/>
      <c r="AA17" s="2"/>
    </row>
    <row r="18" spans="1:27" ht="30" customHeight="1" x14ac:dyDescent="0.25">
      <c r="A18" s="269"/>
      <c r="B18" s="2"/>
      <c r="C18" s="2"/>
      <c r="D18" s="237"/>
      <c r="E18" s="235"/>
      <c r="F18" s="232">
        <v>2014</v>
      </c>
      <c r="G18" s="232">
        <v>2015</v>
      </c>
      <c r="H18" s="232">
        <v>2016</v>
      </c>
      <c r="I18" s="232">
        <v>2017</v>
      </c>
      <c r="J18" s="232">
        <v>2018</v>
      </c>
      <c r="K18" s="232">
        <v>2019</v>
      </c>
      <c r="L18" s="232">
        <v>2020</v>
      </c>
      <c r="M18" s="232">
        <v>2021</v>
      </c>
      <c r="N18" s="236">
        <v>2022</v>
      </c>
      <c r="O18" s="2"/>
      <c r="P18" s="2"/>
      <c r="Q18" s="2"/>
      <c r="R18" s="2"/>
      <c r="S18" s="2"/>
      <c r="T18" s="2"/>
      <c r="U18" s="2"/>
      <c r="V18" s="2"/>
      <c r="W18" s="2"/>
      <c r="X18" s="2"/>
      <c r="Y18" s="2"/>
      <c r="Z18" s="2"/>
      <c r="AA18" s="2"/>
    </row>
    <row r="19" spans="1:27" ht="30" customHeight="1" x14ac:dyDescent="0.25">
      <c r="A19" s="269"/>
      <c r="B19" s="2"/>
      <c r="C19" s="2"/>
      <c r="D19" s="237"/>
      <c r="E19" s="238" t="s">
        <v>307</v>
      </c>
      <c r="F19" s="244">
        <f>'DRE + DCF'!F53/'DRE + DCF'!F55</f>
        <v>0.16105947804076934</v>
      </c>
      <c r="G19" s="244">
        <f>'DRE + DCF'!G53/'DRE + DCF'!G55</f>
        <v>0.16127277538654544</v>
      </c>
      <c r="H19" s="244">
        <f>'DRE + DCF'!H53/'DRE + DCF'!H55</f>
        <v>0.18481684713935345</v>
      </c>
      <c r="I19" s="244">
        <f>'DRE + DCF'!I53/'DRE + DCF'!I55</f>
        <v>0.19643414507939419</v>
      </c>
      <c r="J19" s="244">
        <f>'DRE + DCF'!J53/'DRE + DCF'!J55</f>
        <v>0.18858793601035598</v>
      </c>
      <c r="K19" s="244">
        <f>'DRE + DCF'!K53/'DRE + DCF'!K55</f>
        <v>0.18576056348953712</v>
      </c>
      <c r="L19" s="244">
        <f>'DRE + DCF'!L53/'DRE + DCF'!L55</f>
        <v>0.2113718187377106</v>
      </c>
      <c r="M19" s="244">
        <f>'DRE + DCF'!M53/'DRE + DCF'!M55</f>
        <v>0.1776463196818624</v>
      </c>
      <c r="N19" s="245">
        <f>'DRE + DCF'!N53/'DRE + DCF'!N55</f>
        <v>0.16654817594483512</v>
      </c>
      <c r="O19" s="2"/>
      <c r="P19" s="2"/>
      <c r="Q19" s="2"/>
      <c r="R19" s="2"/>
      <c r="S19" s="2"/>
      <c r="T19" s="2"/>
      <c r="U19" s="2"/>
      <c r="V19" s="2"/>
      <c r="W19" s="2"/>
      <c r="X19" s="2"/>
      <c r="Y19" s="2"/>
      <c r="Z19" s="2"/>
      <c r="AA19" s="2"/>
    </row>
    <row r="20" spans="1:27" ht="30" customHeight="1" x14ac:dyDescent="0.25">
      <c r="A20" s="269"/>
      <c r="B20" s="2"/>
      <c r="C20" s="2"/>
      <c r="D20" s="237"/>
      <c r="E20" s="238" t="s">
        <v>308</v>
      </c>
      <c r="F20" s="244">
        <f>'Balanço Patrimonial'!F98/'Balanço Patrimonial'!F11</f>
        <v>6.24646416650394E-2</v>
      </c>
      <c r="G20" s="244">
        <f>'Balanço Patrimonial'!G98/'Balanço Patrimonial'!G11</f>
        <v>5.8193204746122565E-2</v>
      </c>
      <c r="H20" s="244">
        <f>'Balanço Patrimonial'!H98/'Balanço Patrimonial'!H11</f>
        <v>6.2220054536386675E-2</v>
      </c>
      <c r="I20" s="244">
        <f>'Balanço Patrimonial'!I98/'Balanço Patrimonial'!I11</f>
        <v>7.2102918813192668E-2</v>
      </c>
      <c r="J20" s="244">
        <f>'Balanço Patrimonial'!J98/'Balanço Patrimonial'!J11</f>
        <v>7.1242948061829153E-2</v>
      </c>
      <c r="K20" s="244">
        <f>'Balanço Patrimonial'!K98/'Balanço Patrimonial'!K11</f>
        <v>7.3300417492732001E-2</v>
      </c>
      <c r="L20" s="244">
        <f>'Balanço Patrimonial'!L98/'Balanço Patrimonial'!L11</f>
        <v>7.3577781200524495E-2</v>
      </c>
      <c r="M20" s="244">
        <f>'Balanço Patrimonial'!M98/'Balanço Patrimonial'!M11</f>
        <v>7.4957160782575943E-2</v>
      </c>
      <c r="N20" s="245">
        <f>'Balanço Patrimonial'!N98/'Balanço Patrimonial'!N11</f>
        <v>8.0626707629092728E-2</v>
      </c>
      <c r="O20" s="2"/>
      <c r="P20" s="2"/>
      <c r="Q20" s="2"/>
      <c r="R20" s="2"/>
      <c r="S20" s="2"/>
      <c r="T20" s="2"/>
      <c r="U20" s="2"/>
      <c r="V20" s="2"/>
      <c r="W20" s="2"/>
      <c r="X20" s="2"/>
      <c r="Y20" s="2"/>
      <c r="Z20" s="2"/>
      <c r="AA20" s="2"/>
    </row>
    <row r="21" spans="1:27" ht="30" customHeight="1" x14ac:dyDescent="0.25">
      <c r="B21" s="2"/>
      <c r="C21" s="2"/>
      <c r="D21" s="237"/>
      <c r="E21" s="238" t="s">
        <v>309</v>
      </c>
      <c r="F21" s="260">
        <f>'Balanço Patrimonial'!F11/'Balanço Patrimonial'!F98</f>
        <v>16.009056857516342</v>
      </c>
      <c r="G21" s="260">
        <f>'Balanço Patrimonial'!G11/'Balanço Patrimonial'!G98</f>
        <v>17.184136951430403</v>
      </c>
      <c r="H21" s="260">
        <f>'Balanço Patrimonial'!H11/'Balanço Patrimonial'!H98</f>
        <v>16.071988484278712</v>
      </c>
      <c r="I21" s="260">
        <f>'Balanço Patrimonial'!I11/'Balanço Patrimonial'!I98</f>
        <v>13.869064060927169</v>
      </c>
      <c r="J21" s="260">
        <f>'Balanço Patrimonial'!J11/'Balanço Patrimonial'!J98</f>
        <v>14.036476973582515</v>
      </c>
      <c r="K21" s="260">
        <f>'Balanço Patrimonial'!K11/'Balanço Patrimonial'!K98</f>
        <v>13.642487099055796</v>
      </c>
      <c r="L21" s="260">
        <f>'Balanço Patrimonial'!L11/'Balanço Patrimonial'!L98</f>
        <v>13.591059470448826</v>
      </c>
      <c r="M21" s="260">
        <f>'Balanço Patrimonial'!M11/'Balanço Patrimonial'!M98</f>
        <v>13.340953546795138</v>
      </c>
      <c r="N21" s="261">
        <f>'Balanço Patrimonial'!N11/'Balanço Patrimonial'!N98</f>
        <v>12.402838084376494</v>
      </c>
      <c r="O21" s="2"/>
      <c r="P21" s="2"/>
      <c r="Q21" s="2"/>
      <c r="R21" s="2"/>
      <c r="S21" s="2"/>
      <c r="T21" s="2"/>
      <c r="U21" s="2"/>
      <c r="V21" s="2"/>
      <c r="W21" s="2"/>
      <c r="X21" s="2"/>
      <c r="Y21" s="2"/>
      <c r="Z21" s="2"/>
      <c r="AA21" s="2"/>
    </row>
    <row r="22" spans="1:27" ht="30" customHeight="1" x14ac:dyDescent="0.25">
      <c r="B22" s="2"/>
      <c r="C22" s="2"/>
      <c r="D22" s="237"/>
      <c r="E22" s="255" t="s">
        <v>316</v>
      </c>
      <c r="F22" s="244">
        <f>'Balanço Patrimonial'!F98/'Projeções - Receitas'!F44</f>
        <v>7.9436978902778538E-2</v>
      </c>
      <c r="G22" s="244">
        <f>'Balanço Patrimonial'!G98/'Projeções - Receitas'!G44</f>
        <v>7.2667717854993222E-2</v>
      </c>
      <c r="H22" s="244">
        <f>'Balanço Patrimonial'!H98/'Projeções - Receitas'!H44</f>
        <v>7.6125116788097719E-2</v>
      </c>
      <c r="I22" s="244">
        <f>'Balanço Patrimonial'!I98/'Projeções - Receitas'!I44</f>
        <v>8.585122962316083E-2</v>
      </c>
      <c r="J22" s="244">
        <f>'Balanço Patrimonial'!J98/'Projeções - Receitas'!J44</f>
        <v>8.7165762054699975E-2</v>
      </c>
      <c r="K22" s="244">
        <f>'Balanço Patrimonial'!K98/'Projeções - Receitas'!K44</f>
        <v>8.9874934489711122E-2</v>
      </c>
      <c r="L22" s="244">
        <f>'Balanço Patrimonial'!L98/'Projeções - Receitas'!L44</f>
        <v>9.7043503258581479E-2</v>
      </c>
      <c r="M22" s="244">
        <f>'Balanço Patrimonial'!M98/'Projeções - Receitas'!M44</f>
        <v>9.9632028575723605E-2</v>
      </c>
      <c r="N22" s="245">
        <f>'Balanço Patrimonial'!N98/'Projeções - Receitas'!N44</f>
        <v>0.10167444414247695</v>
      </c>
      <c r="O22" s="2"/>
      <c r="P22" s="2"/>
      <c r="Q22" s="2"/>
      <c r="R22" s="2"/>
      <c r="S22" s="2"/>
      <c r="T22" s="2"/>
      <c r="U22" s="2"/>
      <c r="V22" s="2"/>
      <c r="W22" s="2"/>
      <c r="X22" s="2"/>
      <c r="Y22" s="2"/>
      <c r="Z22" s="2"/>
      <c r="AA22" s="2"/>
    </row>
    <row r="23" spans="1:27" ht="30" customHeight="1" thickBot="1" x14ac:dyDescent="0.3">
      <c r="B23" s="2"/>
      <c r="C23" s="2"/>
      <c r="D23" s="237"/>
      <c r="E23" s="256" t="s">
        <v>310</v>
      </c>
      <c r="F23" s="246">
        <f>'Balanço Patrimonial'!F51/'Balanço Patrimonial'!F98</f>
        <v>0.39174038611958845</v>
      </c>
      <c r="G23" s="246">
        <f>'Balanço Patrimonial'!G51/'Balanço Patrimonial'!G98</f>
        <v>0.39372376678009102</v>
      </c>
      <c r="H23" s="246">
        <f>'Balanço Patrimonial'!H51/'Balanço Patrimonial'!H98</f>
        <v>0.37993253865432947</v>
      </c>
      <c r="I23" s="246">
        <f>'Balanço Patrimonial'!I51/'Balanço Patrimonial'!I98</f>
        <v>0.32243383485268645</v>
      </c>
      <c r="J23" s="246">
        <f>'Balanço Patrimonial'!J51/'Balanço Patrimonial'!J98</f>
        <v>0.2962541441173267</v>
      </c>
      <c r="K23" s="246">
        <f>'Balanço Patrimonial'!K51/'Balanço Patrimonial'!K98</f>
        <v>0.26493548878553691</v>
      </c>
      <c r="L23" s="246">
        <f>'Balanço Patrimonial'!L51/'Balanço Patrimonial'!L98</f>
        <v>0.24211617220536244</v>
      </c>
      <c r="M23" s="246">
        <f>'Balanço Patrimonial'!M51/'Balanço Patrimonial'!M98</f>
        <v>0.22845786330236981</v>
      </c>
      <c r="N23" s="247">
        <f>'Balanço Patrimonial'!N51/'Balanço Patrimonial'!N98</f>
        <v>0.23394232006843557</v>
      </c>
      <c r="O23" s="2"/>
      <c r="P23" s="2"/>
      <c r="Q23" s="2"/>
      <c r="R23" s="2"/>
      <c r="S23" s="2"/>
      <c r="T23" s="2"/>
      <c r="U23" s="2"/>
      <c r="V23" s="2"/>
      <c r="W23" s="2"/>
      <c r="X23" s="2"/>
      <c r="Y23" s="2"/>
      <c r="Z23" s="2"/>
      <c r="AA23" s="2"/>
    </row>
    <row r="24" spans="1:27" ht="30"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30"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30"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30" customHeight="1" x14ac:dyDescent="0.25">
      <c r="B27" s="2"/>
      <c r="C27" s="2"/>
      <c r="D27" s="237"/>
      <c r="E27" s="235"/>
      <c r="F27" s="232">
        <v>2014</v>
      </c>
      <c r="G27" s="232">
        <v>2015</v>
      </c>
      <c r="H27" s="232">
        <v>2016</v>
      </c>
      <c r="I27" s="232">
        <v>2017</v>
      </c>
      <c r="J27" s="232">
        <v>2018</v>
      </c>
      <c r="K27" s="232">
        <v>2019</v>
      </c>
      <c r="L27" s="232">
        <v>2020</v>
      </c>
      <c r="M27" s="232">
        <v>2021</v>
      </c>
      <c r="N27" s="236">
        <v>2022</v>
      </c>
      <c r="O27" s="2"/>
      <c r="P27" s="2"/>
      <c r="Q27" s="2"/>
      <c r="R27" s="2"/>
      <c r="S27" s="2"/>
      <c r="T27" s="2"/>
      <c r="U27" s="2"/>
      <c r="V27" s="2"/>
      <c r="W27" s="2"/>
      <c r="X27" s="2"/>
      <c r="Y27" s="2"/>
      <c r="Z27" s="2"/>
      <c r="AA27" s="2"/>
    </row>
    <row r="28" spans="1:27" ht="30" customHeight="1" x14ac:dyDescent="0.25">
      <c r="B28" s="2"/>
      <c r="C28" s="2"/>
      <c r="D28" s="237"/>
      <c r="E28" s="238" t="s">
        <v>236</v>
      </c>
      <c r="F28" s="251">
        <f>'DRE CMN 4.720 - Contas Abertas'!F76/'Balanço Patrimonial'!F98</f>
        <v>0.13950009150546175</v>
      </c>
      <c r="G28" s="251">
        <f>'DRE CMN 4.720 - Contas Abertas'!G76/'Balanço Patrimonial'!G98</f>
        <v>0.1766033159236865</v>
      </c>
      <c r="H28" s="251">
        <f>'DRE CMN 4.720 - Contas Abertas'!H76/'Balanço Patrimonial'!H98</f>
        <v>9.2134534773854637E-2</v>
      </c>
      <c r="I28" s="251">
        <f>'DRE CMN 4.720 - Contas Abertas'!I76/'Balanço Patrimonial'!I98</f>
        <v>0.11153157327762817</v>
      </c>
      <c r="J28" s="251">
        <f>'DRE CMN 4.720 - Contas Abertas'!J76/'Balanço Patrimonial'!J98</f>
        <v>0.12578642242112925</v>
      </c>
      <c r="K28" s="251">
        <f>'DRE CMN 4.720 - Contas Abertas'!K76/'Balanço Patrimonial'!K98</f>
        <v>0.16729228130412024</v>
      </c>
      <c r="L28" s="251">
        <f>'DRE CMN 4.720 - Contas Abertas'!L76/'Balanço Patrimonial'!L98</f>
        <v>0.10000215257759743</v>
      </c>
      <c r="M28" s="251">
        <f>'DRE CMN 4.720 - Contas Abertas'!M76/'Balanço Patrimonial'!M98</f>
        <v>0.13606782311479682</v>
      </c>
      <c r="N28" s="249">
        <f>'DRE CMN 4.720 - Contas Abertas'!N76/'Balanço Patrimonial'!N98</f>
        <v>0.18957042265965571</v>
      </c>
      <c r="O28" s="2"/>
      <c r="P28" s="2"/>
      <c r="Q28" s="2"/>
      <c r="R28" s="2"/>
      <c r="S28" s="2"/>
      <c r="T28" s="2"/>
      <c r="U28" s="2"/>
      <c r="V28" s="2"/>
      <c r="W28" s="2"/>
      <c r="X28" s="2"/>
      <c r="Y28" s="2"/>
      <c r="Z28" s="2"/>
      <c r="AA28" s="2"/>
    </row>
    <row r="29" spans="1:27" ht="30" customHeight="1" x14ac:dyDescent="0.25">
      <c r="B29" s="2"/>
      <c r="C29" s="2"/>
      <c r="D29" s="237"/>
      <c r="E29" s="238" t="s">
        <v>311</v>
      </c>
      <c r="F29" s="251">
        <f>'DRE CMN 4.720 - Contas Abertas'!F76/'Balanço Patrimonial'!F11</f>
        <v>8.7138232281288759E-3</v>
      </c>
      <c r="G29" s="251">
        <f>'DRE CMN 4.720 - Contas Abertas'!G76/'Balanço Patrimonial'!G11</f>
        <v>1.0277112922391257E-2</v>
      </c>
      <c r="H29" s="251">
        <f>'DRE CMN 4.720 - Contas Abertas'!H76/'Balanço Patrimonial'!H11</f>
        <v>5.7326157783138499E-3</v>
      </c>
      <c r="I29" s="251">
        <f>'DRE CMN 4.720 - Contas Abertas'!I76/'Balanço Patrimonial'!I11</f>
        <v>8.0417519731444728E-3</v>
      </c>
      <c r="J29" s="251">
        <f>'DRE CMN 4.720 - Contas Abertas'!J76/'Balanço Patrimonial'!J11</f>
        <v>8.9613955594318138E-3</v>
      </c>
      <c r="K29" s="251">
        <f>'DRE CMN 4.720 - Contas Abertas'!K76/'Balanço Patrimonial'!K11</f>
        <v>1.2262594062903578E-2</v>
      </c>
      <c r="L29" s="251">
        <f>'DRE CMN 4.720 - Contas Abertas'!L76/'Balanço Patrimonial'!L11</f>
        <v>7.3579365019359293E-3</v>
      </c>
      <c r="M29" s="251">
        <f>'DRE CMN 4.720 - Contas Abertas'!M76/'Balanço Patrimonial'!M11</f>
        <v>1.0199257694550929E-2</v>
      </c>
      <c r="N29" s="252">
        <f>'DRE CMN 4.720 - Contas Abertas'!N76/'Balanço Patrimonial'!N11</f>
        <v>1.5284439042903596E-2</v>
      </c>
      <c r="O29" s="2"/>
      <c r="P29" s="2"/>
      <c r="Q29" s="2"/>
      <c r="R29" s="2"/>
      <c r="S29" s="2"/>
      <c r="T29" s="2"/>
      <c r="U29" s="2"/>
      <c r="V29" s="2"/>
      <c r="W29" s="2"/>
      <c r="X29" s="2"/>
      <c r="Y29" s="2"/>
      <c r="Z29" s="2"/>
      <c r="AA29" s="2"/>
    </row>
    <row r="30" spans="1:27" ht="30" customHeight="1" x14ac:dyDescent="0.25">
      <c r="B30" s="2"/>
      <c r="C30" s="2"/>
      <c r="D30" s="237"/>
      <c r="E30" s="238" t="s">
        <v>312</v>
      </c>
      <c r="F30" s="251">
        <f>'DRE CMN 4.720 - Contas Abertas'!F76/SUM('DRE CMN 4.720 - Contas Abertas'!F34,'DRE CMN 4.720 - Contas Abertas'!F48)</f>
        <v>0.17515424166410609</v>
      </c>
      <c r="G30" s="251">
        <f>'DRE CMN 4.720 - Contas Abertas'!G76/SUM('DRE CMN 4.720 - Contas Abertas'!G34,'DRE CMN 4.720 - Contas Abertas'!G48)</f>
        <v>0.20262903342603519</v>
      </c>
      <c r="H30" s="251">
        <f>'DRE CMN 4.720 - Contas Abertas'!H76/SUM('DRE CMN 4.720 - Contas Abertas'!H34,'DRE CMN 4.720 - Contas Abertas'!H48)</f>
        <v>0.10197692839918077</v>
      </c>
      <c r="I30" s="251">
        <f>'DRE CMN 4.720 - Contas Abertas'!I76/SUM('DRE CMN 4.720 - Contas Abertas'!I34,'DRE CMN 4.720 - Contas Abertas'!I48)</f>
        <v>0.13968839551006373</v>
      </c>
      <c r="J30" s="251">
        <f>'DRE CMN 4.720 - Contas Abertas'!J76/SUM('DRE CMN 4.720 - Contas Abertas'!J34,'DRE CMN 4.720 - Contas Abertas'!J48)</f>
        <v>0.16575431171012125</v>
      </c>
      <c r="K30" s="251">
        <f>'DRE CMN 4.720 - Contas Abertas'!K76/SUM('DRE CMN 4.720 - Contas Abertas'!K34,'DRE CMN 4.720 - Contas Abertas'!K48)</f>
        <v>0.21841099739250106</v>
      </c>
      <c r="L30" s="251">
        <f>'DRE CMN 4.720 - Contas Abertas'!L76/SUM('DRE CMN 4.720 - Contas Abertas'!L34,'DRE CMN 4.720 - Contas Abertas'!L48)</f>
        <v>0.14895867047377648</v>
      </c>
      <c r="M30" s="251">
        <f>'DRE CMN 4.720 - Contas Abertas'!M76/SUM('DRE CMN 4.720 - Contas Abertas'!M34,'DRE CMN 4.720 - Contas Abertas'!M48)</f>
        <v>0.22234318147954377</v>
      </c>
      <c r="N30" s="252">
        <f>'DRE CMN 4.720 - Contas Abertas'!N76/SUM('DRE CMN 4.720 - Contas Abertas'!N34,'DRE CMN 4.720 - Contas Abertas'!N48)</f>
        <v>0.29330801805058865</v>
      </c>
      <c r="O30" s="2"/>
      <c r="P30" s="2"/>
      <c r="Q30" s="2"/>
      <c r="R30" s="2"/>
      <c r="S30" s="2"/>
      <c r="T30" s="2"/>
      <c r="U30" s="2"/>
      <c r="V30" s="2"/>
      <c r="W30" s="2"/>
      <c r="X30" s="2"/>
      <c r="Y30" s="2"/>
      <c r="Z30" s="2"/>
      <c r="AA30" s="2"/>
    </row>
    <row r="31" spans="1:27" ht="30" customHeight="1" x14ac:dyDescent="0.25">
      <c r="B31" s="2"/>
      <c r="C31" s="2"/>
      <c r="D31" s="237"/>
      <c r="E31" s="258" t="s">
        <v>315</v>
      </c>
      <c r="F31" s="248">
        <f>'Projeções - Receitas'!F44/'Projeções - Receitas'!F34</f>
        <v>0.92828350928400749</v>
      </c>
      <c r="G31" s="248">
        <f>'Projeções - Receitas'!G44/'Projeções - Receitas'!G34</f>
        <v>0.93914900269643153</v>
      </c>
      <c r="H31" s="248">
        <f>'Projeções - Receitas'!H44/'Projeções - Receitas'!H34</f>
        <v>0.91677456044085004</v>
      </c>
      <c r="I31" s="248">
        <f>'Projeções - Receitas'!I44/'Projeções - Receitas'!I34</f>
        <v>0.9200151816620824</v>
      </c>
      <c r="J31" s="248">
        <f>'Projeções - Receitas'!J44/'Projeções - Receitas'!J34</f>
        <v>0.91664277794287041</v>
      </c>
      <c r="K31" s="248">
        <f>'Projeções - Receitas'!K44/'Projeções - Receitas'!K34</f>
        <v>0.9026432126434103</v>
      </c>
      <c r="L31" s="248">
        <f>'Projeções - Receitas'!L44/'Projeções - Receitas'!L34</f>
        <v>0.88538967332052543</v>
      </c>
      <c r="M31" s="248">
        <f>'Projeções - Receitas'!M44/'Projeções - Receitas'!M34</f>
        <v>0.87360843047873171</v>
      </c>
      <c r="N31" s="249">
        <f>'Projeções - Receitas'!N44/'Projeções - Receitas'!N34</f>
        <v>0.8729149047090613</v>
      </c>
      <c r="O31" s="2"/>
      <c r="P31" s="2"/>
      <c r="Q31" s="2"/>
      <c r="R31" s="2"/>
      <c r="S31" s="2"/>
      <c r="T31" s="2"/>
      <c r="U31" s="2"/>
      <c r="V31" s="2"/>
      <c r="W31" s="2"/>
      <c r="X31" s="2"/>
      <c r="Y31" s="2"/>
      <c r="Z31" s="2"/>
      <c r="AA31" s="2"/>
    </row>
    <row r="32" spans="1:27" ht="30" customHeight="1" x14ac:dyDescent="0.25">
      <c r="B32" s="2"/>
      <c r="C32" s="2"/>
      <c r="D32" s="237"/>
      <c r="E32" s="238" t="s">
        <v>314</v>
      </c>
      <c r="F32" s="251">
        <f>'Projeções - Receitas'!F18/'Projeções - Receitas'!F34</f>
        <v>0.1153282681442805</v>
      </c>
      <c r="G32" s="251">
        <f>'Projeções - Receitas'!G18/'Projeções - Receitas'!G34</f>
        <v>0.13031215737380911</v>
      </c>
      <c r="H32" s="251">
        <f>'Projeções - Receitas'!H18/'Projeções - Receitas'!H34</f>
        <v>0.13658212246595416</v>
      </c>
      <c r="I32" s="251">
        <f>'Projeções - Receitas'!I18/'Projeções - Receitas'!I34</f>
        <v>0.11497714395397465</v>
      </c>
      <c r="J32" s="251">
        <f>'Projeções - Receitas'!J18/'Projeções - Receitas'!J34</f>
        <v>9.1927387453843948E-2</v>
      </c>
      <c r="K32" s="251">
        <f>'Projeções - Receitas'!K18/'Projeções - Receitas'!K34</f>
        <v>8.9578504567125378E-2</v>
      </c>
      <c r="L32" s="251">
        <f>'Projeções - Receitas'!L18/'Projeções - Receitas'!L34</f>
        <v>6.5457050496375763E-2</v>
      </c>
      <c r="M32" s="251">
        <f>'Projeções - Receitas'!M18/'Projeções - Receitas'!M34</f>
        <v>7.2666539406982075E-2</v>
      </c>
      <c r="N32" s="252">
        <f>'Projeções - Receitas'!N18/'Projeções - Receitas'!N34</f>
        <v>0.12538755685927222</v>
      </c>
      <c r="O32" s="2"/>
      <c r="P32" s="2"/>
      <c r="Q32" s="2"/>
      <c r="R32" s="2"/>
      <c r="S32" s="2"/>
      <c r="T32" s="2"/>
      <c r="U32" s="2"/>
      <c r="V32" s="2"/>
      <c r="W32" s="2"/>
      <c r="X32" s="2"/>
      <c r="Y32" s="2"/>
      <c r="Z32" s="2"/>
      <c r="AA32" s="2"/>
    </row>
    <row r="33" spans="2:27" ht="30" customHeight="1" x14ac:dyDescent="0.25">
      <c r="B33" s="2"/>
      <c r="C33" s="2"/>
      <c r="D33" s="237"/>
      <c r="E33" s="238" t="s">
        <v>148</v>
      </c>
      <c r="F33" s="251">
        <f>'Projeções - Receitas'!F20/'Projeções - Receitas'!F44</f>
        <v>-8.0419697101001719E-2</v>
      </c>
      <c r="G33" s="251">
        <f>'Projeções - Receitas'!G20/'Projeções - Receitas'!G44</f>
        <v>-9.374038449959933E-2</v>
      </c>
      <c r="H33" s="251">
        <f>'Projeções - Receitas'!H20/'Projeções - Receitas'!H44</f>
        <v>-0.10125279841892086</v>
      </c>
      <c r="I33" s="251">
        <f>'Projeções - Receitas'!I20/'Projeções - Receitas'!I44</f>
        <v>-8.0631112604890059E-2</v>
      </c>
      <c r="J33" s="251">
        <f>'Projeções - Receitas'!J20/'Projeções - Receitas'!J44</f>
        <v>-5.9428443151365543E-2</v>
      </c>
      <c r="K33" s="251">
        <f>'Projeções - Receitas'!K20/'Projeções - Receitas'!K44</f>
        <v>-5.5232035401013249E-2</v>
      </c>
      <c r="L33" s="251">
        <f>'Projeções - Receitas'!L20/'Projeções - Receitas'!L44</f>
        <v>-3.1114771550154303E-2</v>
      </c>
      <c r="M33" s="251">
        <f>'Projeções - Receitas'!M20/'Projeções - Receitas'!M44</f>
        <v>-4.304264375906984E-2</v>
      </c>
      <c r="N33" s="252">
        <f>'Projeções - Receitas'!N20/'Projeções - Receitas'!N44</f>
        <v>-9.8840748546160373E-2</v>
      </c>
      <c r="O33" s="2"/>
      <c r="P33" s="2"/>
      <c r="Q33" s="2"/>
      <c r="R33" s="2"/>
      <c r="S33" s="2"/>
      <c r="T33" s="2"/>
      <c r="U33" s="2"/>
      <c r="V33" s="2"/>
      <c r="W33" s="2"/>
      <c r="X33" s="2"/>
      <c r="Y33" s="2"/>
      <c r="Z33" s="2"/>
      <c r="AA33" s="2"/>
    </row>
    <row r="34" spans="2:27" ht="30" customHeight="1" thickBot="1" x14ac:dyDescent="0.3">
      <c r="B34" s="2"/>
      <c r="C34" s="2"/>
      <c r="D34" s="2"/>
      <c r="E34" s="241" t="s">
        <v>149</v>
      </c>
      <c r="F34" s="246">
        <f>'DRE CMN 4.720 - Contas Abertas'!F34/'Projeções - Receitas'!F34</f>
        <v>3.8807986627992543E-2</v>
      </c>
      <c r="G34" s="246">
        <f>'DRE CMN 4.720 - Contas Abertas'!G34/'Projeções - Receitas'!G34</f>
        <v>4.1026248540119589E-2</v>
      </c>
      <c r="H34" s="246">
        <f>'DRE CMN 4.720 - Contas Abertas'!H34/'Projeções - Receitas'!H34</f>
        <v>4.4009042202914461E-2</v>
      </c>
      <c r="I34" s="246">
        <f>'DRE CMN 4.720 - Contas Abertas'!I34/'Projeções - Receitas'!I34</f>
        <v>4.2309002781039329E-2</v>
      </c>
      <c r="J34" s="246">
        <f>'DRE CMN 4.720 - Contas Abertas'!J34/'Projeções - Receitas'!J34</f>
        <v>3.9182687503328824E-2</v>
      </c>
      <c r="K34" s="246">
        <f>'DRE CMN 4.720 - Contas Abertas'!K34/'Projeções - Receitas'!K34</f>
        <v>4.0311685812404165E-2</v>
      </c>
      <c r="L34" s="246">
        <f>'DRE CMN 4.720 - Contas Abertas'!L34/'Projeções - Receitas'!L34</f>
        <v>3.8259993504401402E-2</v>
      </c>
      <c r="M34" s="246">
        <f>'DRE CMN 4.720 - Contas Abertas'!M34/'Projeções - Receitas'!M34</f>
        <v>3.5634335388475671E-2</v>
      </c>
      <c r="N34" s="246">
        <f>'DRE CMN 4.720 - Contas Abertas'!N34/'Projeções - Receitas'!N34</f>
        <v>3.982076405754683E-2</v>
      </c>
      <c r="O34" s="250"/>
      <c r="P34" s="2"/>
      <c r="Q34" s="2"/>
      <c r="R34" s="2"/>
      <c r="S34" s="2"/>
      <c r="T34" s="2"/>
      <c r="U34" s="2"/>
      <c r="V34" s="2"/>
    </row>
    <row r="35" spans="2:27" ht="30" customHeight="1" x14ac:dyDescent="0.25">
      <c r="B35" s="2"/>
      <c r="C35" s="2"/>
      <c r="D35" s="2"/>
      <c r="E35" s="6"/>
      <c r="F35" s="6"/>
      <c r="G35" s="6"/>
      <c r="H35" s="12"/>
      <c r="I35" s="12"/>
      <c r="J35" s="12"/>
      <c r="K35" s="12"/>
      <c r="L35" s="12"/>
      <c r="M35" s="12"/>
      <c r="N35" s="12"/>
      <c r="O35" s="2"/>
      <c r="P35" s="2"/>
      <c r="Q35" s="2"/>
      <c r="R35" s="2"/>
      <c r="S35" s="2"/>
      <c r="T35" s="2"/>
      <c r="U35" s="2"/>
      <c r="V35" s="2"/>
    </row>
    <row r="36" spans="2:27" ht="30" customHeight="1" x14ac:dyDescent="0.25">
      <c r="B36" s="2"/>
      <c r="C36" s="2"/>
      <c r="D36" s="2"/>
      <c r="E36" s="2"/>
      <c r="F36" s="2"/>
      <c r="G36" s="2"/>
      <c r="H36" s="2"/>
      <c r="I36" s="2"/>
      <c r="J36" s="2"/>
      <c r="K36" s="2"/>
      <c r="L36" s="2"/>
      <c r="M36" s="2"/>
      <c r="N36" s="2"/>
      <c r="O36" s="2"/>
      <c r="P36" s="2"/>
      <c r="Q36" s="2"/>
      <c r="R36" s="2"/>
      <c r="S36" s="2"/>
      <c r="T36" s="2"/>
      <c r="U36" s="2"/>
      <c r="V36" s="2"/>
    </row>
    <row r="37" spans="2:27" ht="30" customHeight="1" x14ac:dyDescent="0.25">
      <c r="B37" s="2"/>
      <c r="C37" s="2"/>
      <c r="D37" s="2"/>
      <c r="E37" s="6"/>
      <c r="F37" s="6"/>
      <c r="G37" s="6"/>
      <c r="H37" s="12"/>
      <c r="I37" s="12"/>
      <c r="J37" s="12"/>
      <c r="K37" s="12"/>
      <c r="L37" s="12"/>
      <c r="M37" s="12"/>
      <c r="N37" s="12"/>
      <c r="O37" s="2"/>
      <c r="P37" s="2"/>
      <c r="Q37" s="2"/>
      <c r="R37" s="2"/>
      <c r="S37" s="2"/>
      <c r="T37" s="2"/>
      <c r="U37" s="2"/>
      <c r="V37" s="2"/>
    </row>
    <row r="38" spans="2:27" ht="30" customHeight="1" x14ac:dyDescent="0.25">
      <c r="B38" s="2"/>
      <c r="C38" s="2"/>
      <c r="D38" s="2"/>
      <c r="E38" s="257"/>
      <c r="F38" s="232">
        <v>2014</v>
      </c>
      <c r="G38" s="232">
        <v>2015</v>
      </c>
      <c r="H38" s="232">
        <v>2016</v>
      </c>
      <c r="I38" s="232">
        <v>2017</v>
      </c>
      <c r="J38" s="232">
        <v>2018</v>
      </c>
      <c r="K38" s="232">
        <v>2019</v>
      </c>
      <c r="L38" s="232">
        <v>2020</v>
      </c>
      <c r="M38" s="232">
        <v>2021</v>
      </c>
      <c r="N38" s="236">
        <v>2022</v>
      </c>
      <c r="O38" s="2"/>
      <c r="P38" s="2"/>
      <c r="Q38" s="2"/>
      <c r="R38" s="2"/>
      <c r="S38" s="2"/>
      <c r="T38" s="2"/>
      <c r="U38" s="2"/>
      <c r="V38" s="2"/>
    </row>
    <row r="39" spans="2:27" ht="30" customHeight="1" thickBot="1" x14ac:dyDescent="0.3">
      <c r="B39" s="2"/>
      <c r="C39" s="2"/>
      <c r="D39" s="2"/>
      <c r="E39" s="241" t="s">
        <v>313</v>
      </c>
      <c r="F39" s="264">
        <f>SUM('Balanço Patrimonial'!F14:F15,'Balanço Patrimonial'!F23,'Balanço Patrimonial'!F26,'Balanço Patrimonial'!F28)/SUM('Balanço Patrimonial'!F60:F63,'Balanço Patrimonial'!F64,'Balanço Patrimonial'!F66,'Balanço Patrimonial'!F73)</f>
        <v>1.2311001599151887</v>
      </c>
      <c r="G39" s="264">
        <f>SUM('Balanço Patrimonial'!G14:G15,'Balanço Patrimonial'!G23,'Balanço Patrimonial'!G26,'Balanço Patrimonial'!G28)/SUM('Balanço Patrimonial'!G60:G63,'Balanço Patrimonial'!G64,'Balanço Patrimonial'!G66,'Balanço Patrimonial'!G73)</f>
        <v>1.2126293650072495</v>
      </c>
      <c r="H39" s="264">
        <f>SUM('Balanço Patrimonial'!H14:H15,'Balanço Patrimonial'!H23,'Balanço Patrimonial'!H26,'Balanço Patrimonial'!H28)/SUM('Balanço Patrimonial'!H60:H63,'Balanço Patrimonial'!H64,'Balanço Patrimonial'!H66,'Balanço Patrimonial'!H73)</f>
        <v>1.2216304163882523</v>
      </c>
      <c r="I39" s="264">
        <f>SUM('Balanço Patrimonial'!I14:I15,'Balanço Patrimonial'!I23,'Balanço Patrimonial'!I26,'Balanço Patrimonial'!I28)/SUM('Balanço Patrimonial'!I60:I63,'Balanço Patrimonial'!I64,'Balanço Patrimonial'!I66,'Balanço Patrimonial'!I73)</f>
        <v>1.2243507738242667</v>
      </c>
      <c r="J39" s="264">
        <f>SUM('Balanço Patrimonial'!J14:J15,'Balanço Patrimonial'!J23,'Balanço Patrimonial'!J26,'Balanço Patrimonial'!J28)/SUM('Balanço Patrimonial'!J60:J63,'Balanço Patrimonial'!J64,'Balanço Patrimonial'!J66,'Balanço Patrimonial'!J73)</f>
        <v>1.2041107978266383</v>
      </c>
      <c r="K39" s="264">
        <f>SUM('Balanço Patrimonial'!K14:K15,'Balanço Patrimonial'!K23,'Balanço Patrimonial'!K26,'Balanço Patrimonial'!K28)/SUM('Balanço Patrimonial'!K60:K63,'Balanço Patrimonial'!K64,'Balanço Patrimonial'!K66,'Balanço Patrimonial'!K73)</f>
        <v>1.2156896711378842</v>
      </c>
      <c r="L39" s="264">
        <f>SUM('Balanço Patrimonial'!L14:L15,'Balanço Patrimonial'!L23,'Balanço Patrimonial'!L26,'Balanço Patrimonial'!L28)/SUM('Balanço Patrimonial'!L60:L63,'Balanço Patrimonial'!L64,'Balanço Patrimonial'!L66,'Balanço Patrimonial'!L73)</f>
        <v>1.2255778135123716</v>
      </c>
      <c r="M39" s="264">
        <f>SUM('Balanço Patrimonial'!M14:M15,'Balanço Patrimonial'!M23,'Balanço Patrimonial'!M26,'Balanço Patrimonial'!M28)/SUM('Balanço Patrimonial'!M60:M63,'Balanço Patrimonial'!M64,'Balanço Patrimonial'!M66,'Balanço Patrimonial'!M73)</f>
        <v>1.183112357979403</v>
      </c>
      <c r="N39" s="265">
        <f>SUM('Balanço Patrimonial'!N14:N15,'Balanço Patrimonial'!N23,'Balanço Patrimonial'!N26,'Balanço Patrimonial'!N28)/SUM('Balanço Patrimonial'!N60:N63,'Balanço Patrimonial'!N64,'Balanço Patrimonial'!N66,'Balanço Patrimonial'!N73)</f>
        <v>1.1689462823434202</v>
      </c>
      <c r="O39" s="2"/>
      <c r="P39" s="2"/>
      <c r="Q39" s="2"/>
      <c r="R39" s="2"/>
      <c r="S39" s="2"/>
      <c r="T39" s="2"/>
      <c r="U39" s="2"/>
      <c r="V39" s="2"/>
    </row>
    <row r="40" spans="2:27" ht="30" customHeight="1" x14ac:dyDescent="0.25">
      <c r="B40" s="2"/>
      <c r="C40" s="2"/>
      <c r="D40" s="2"/>
      <c r="E40" s="2"/>
      <c r="F40" s="2"/>
      <c r="G40" s="2"/>
      <c r="H40" s="2"/>
      <c r="I40" s="2"/>
      <c r="J40" s="2"/>
      <c r="K40" s="2"/>
      <c r="L40" s="2"/>
      <c r="M40" s="2"/>
      <c r="N40" s="2"/>
      <c r="O40" s="2"/>
      <c r="P40" s="2"/>
      <c r="Q40" s="2"/>
      <c r="R40" s="2"/>
      <c r="S40" s="2"/>
      <c r="T40" s="2"/>
      <c r="U40" s="2"/>
      <c r="V40" s="2"/>
    </row>
    <row r="41" spans="2:27" ht="30" customHeight="1" x14ac:dyDescent="0.25">
      <c r="B41" s="2"/>
      <c r="C41" s="2"/>
      <c r="D41" s="2"/>
      <c r="E41" s="6"/>
      <c r="F41" s="6"/>
      <c r="G41" s="6"/>
      <c r="H41" s="12"/>
      <c r="I41" s="12"/>
      <c r="J41" s="12"/>
      <c r="K41" s="12"/>
      <c r="L41" s="12"/>
      <c r="M41" s="12"/>
      <c r="N41" s="12"/>
      <c r="O41" s="2"/>
      <c r="P41" s="2"/>
      <c r="Q41" s="2"/>
      <c r="R41" s="2"/>
      <c r="S41" s="2"/>
      <c r="T41" s="2"/>
      <c r="U41" s="2"/>
      <c r="V41" s="2"/>
    </row>
    <row r="42" spans="2:27" ht="30" customHeight="1" x14ac:dyDescent="0.25">
      <c r="B42" s="2"/>
      <c r="C42" s="2"/>
      <c r="D42" s="2"/>
      <c r="E42" s="6"/>
      <c r="F42" s="6"/>
      <c r="G42" s="6"/>
      <c r="H42" s="12"/>
      <c r="I42" s="12"/>
      <c r="J42" s="12"/>
      <c r="K42" s="12"/>
      <c r="L42" s="12"/>
      <c r="M42" s="12"/>
      <c r="N42" s="12"/>
      <c r="O42" s="2"/>
      <c r="P42" s="2"/>
      <c r="Q42" s="2"/>
      <c r="R42" s="2"/>
      <c r="S42" s="2"/>
      <c r="T42" s="2"/>
      <c r="U42" s="2"/>
      <c r="V42" s="2"/>
    </row>
    <row r="43" spans="2:27" ht="30" customHeight="1" x14ac:dyDescent="0.25">
      <c r="B43" s="2"/>
      <c r="C43" s="2"/>
      <c r="D43" s="237"/>
      <c r="E43" s="235"/>
      <c r="F43" s="232">
        <v>2014</v>
      </c>
      <c r="G43" s="232">
        <v>2015</v>
      </c>
      <c r="H43" s="232">
        <v>2016</v>
      </c>
      <c r="I43" s="232">
        <v>2017</v>
      </c>
      <c r="J43" s="232">
        <v>2018</v>
      </c>
      <c r="K43" s="232">
        <v>2019</v>
      </c>
      <c r="L43" s="232">
        <v>2020</v>
      </c>
      <c r="M43" s="232">
        <v>2021</v>
      </c>
      <c r="N43" s="236">
        <v>2022</v>
      </c>
      <c r="O43" s="2"/>
      <c r="P43" s="2"/>
      <c r="Q43" s="2"/>
      <c r="R43" s="2"/>
      <c r="S43" s="2"/>
      <c r="T43" s="2"/>
      <c r="U43" s="2"/>
      <c r="V43" s="2"/>
    </row>
    <row r="44" spans="2:27" ht="30" customHeight="1" x14ac:dyDescent="0.25">
      <c r="B44" s="2"/>
      <c r="C44" s="2"/>
      <c r="D44" s="237"/>
      <c r="E44" s="238" t="s">
        <v>300</v>
      </c>
      <c r="F44" s="248">
        <v>1.6167701892005257</v>
      </c>
      <c r="G44" s="248">
        <v>2.0559089894459008</v>
      </c>
      <c r="H44" s="248">
        <v>0.84492756797338608</v>
      </c>
      <c r="I44" s="248">
        <v>1.159436420147592</v>
      </c>
      <c r="J44" s="248">
        <v>1.8531529679408885</v>
      </c>
      <c r="K44" s="248">
        <v>2.4017467749207051</v>
      </c>
      <c r="L44" s="248">
        <v>1.4711536044633531</v>
      </c>
      <c r="M44" s="248">
        <v>2.6377226613163618</v>
      </c>
      <c r="N44" s="249">
        <v>4.137806033655675</v>
      </c>
      <c r="O44" s="2"/>
      <c r="P44" s="2"/>
      <c r="Q44" s="2"/>
      <c r="R44" s="2"/>
      <c r="S44" s="2"/>
      <c r="T44" s="2"/>
      <c r="U44" s="2"/>
      <c r="V44" s="2"/>
    </row>
    <row r="45" spans="2:27" ht="30" customHeight="1" x14ac:dyDescent="0.25">
      <c r="B45" s="2"/>
      <c r="C45" s="2"/>
      <c r="D45" s="237"/>
      <c r="E45" s="238" t="s">
        <v>301</v>
      </c>
      <c r="F45" s="251">
        <v>6.9699999999999998E-2</v>
      </c>
      <c r="G45" s="251">
        <v>0.1142</v>
      </c>
      <c r="H45" s="251">
        <v>2.6499999999999999E-2</v>
      </c>
      <c r="I45" s="251">
        <v>2.9600000000000001E-2</v>
      </c>
      <c r="J45" s="251">
        <v>3.2599999999999997E-2</v>
      </c>
      <c r="K45" s="251">
        <v>4.8399999999999999E-2</v>
      </c>
      <c r="L45" s="251">
        <v>3.8100000000000002E-2</v>
      </c>
      <c r="M45" s="251">
        <v>7.85E-2</v>
      </c>
      <c r="N45" s="252">
        <v>0.1201</v>
      </c>
      <c r="O45" s="2"/>
      <c r="P45" s="2"/>
      <c r="Q45" s="2"/>
      <c r="R45" s="2"/>
      <c r="S45" s="2"/>
      <c r="T45" s="2"/>
      <c r="U45" s="2"/>
      <c r="V45" s="2"/>
    </row>
    <row r="46" spans="2:27" ht="30" customHeight="1" thickBot="1" x14ac:dyDescent="0.3">
      <c r="B46" s="2"/>
      <c r="C46" s="2"/>
      <c r="D46" s="237"/>
      <c r="E46" s="241" t="s">
        <v>302</v>
      </c>
      <c r="F46" s="262">
        <v>0.40019064089121925</v>
      </c>
      <c r="G46" s="262">
        <v>0.40711069097938629</v>
      </c>
      <c r="H46" s="262">
        <v>0.29750970703288243</v>
      </c>
      <c r="I46" s="262">
        <v>0.29653105374618721</v>
      </c>
      <c r="J46" s="262">
        <v>0.40818347311473313</v>
      </c>
      <c r="K46" s="262">
        <v>0.37586021516755952</v>
      </c>
      <c r="L46" s="262">
        <v>0.33511471627866818</v>
      </c>
      <c r="M46" s="262">
        <v>0.68334783971926472</v>
      </c>
      <c r="N46" s="263">
        <v>0.38348526725261123</v>
      </c>
      <c r="O46" s="2"/>
      <c r="P46" s="2"/>
      <c r="Q46" s="2"/>
      <c r="R46" s="2"/>
      <c r="S46" s="2"/>
      <c r="T46" s="2"/>
      <c r="U46" s="2"/>
      <c r="V46" s="2"/>
    </row>
    <row r="47" spans="2:27" ht="30" customHeight="1" x14ac:dyDescent="0.25">
      <c r="B47" s="2"/>
      <c r="C47" s="2"/>
      <c r="D47" s="2"/>
      <c r="E47" s="6"/>
      <c r="F47" s="6"/>
      <c r="G47" s="6"/>
      <c r="H47" s="12"/>
      <c r="I47" s="12"/>
      <c r="J47" s="12"/>
      <c r="K47" s="12"/>
      <c r="L47" s="12"/>
      <c r="M47" s="12"/>
      <c r="N47" s="12"/>
      <c r="O47" s="2"/>
      <c r="P47" s="2"/>
      <c r="Q47" s="2"/>
      <c r="R47" s="2"/>
      <c r="S47" s="2"/>
      <c r="T47" s="2"/>
      <c r="U47" s="2"/>
      <c r="V47" s="2"/>
    </row>
    <row r="48" spans="2:27" ht="30" customHeight="1" x14ac:dyDescent="0.25">
      <c r="B48" s="2"/>
      <c r="C48" s="2"/>
      <c r="D48" s="2"/>
      <c r="E48" s="6"/>
      <c r="F48" s="6"/>
      <c r="G48" s="6"/>
      <c r="H48" s="12"/>
      <c r="I48" s="12"/>
      <c r="J48" s="12"/>
      <c r="K48" s="12"/>
      <c r="L48" s="12"/>
      <c r="M48" s="12"/>
      <c r="N48" s="12"/>
      <c r="O48" s="2"/>
      <c r="P48" s="2"/>
      <c r="Q48" s="2"/>
      <c r="R48" s="2"/>
      <c r="S48" s="2"/>
      <c r="T48" s="2"/>
      <c r="U48" s="2"/>
      <c r="V48" s="2"/>
    </row>
    <row r="49" spans="2:22" ht="30.75" customHeight="1" x14ac:dyDescent="0.25">
      <c r="B49" s="2"/>
      <c r="C49" s="2"/>
      <c r="D49" s="2"/>
      <c r="E49" s="6"/>
      <c r="F49" s="6"/>
      <c r="G49" s="6"/>
      <c r="H49" s="12"/>
      <c r="I49" s="12"/>
      <c r="J49" s="12"/>
      <c r="K49" s="12"/>
      <c r="L49" s="12"/>
      <c r="M49" s="12"/>
      <c r="N49" s="12"/>
      <c r="O49" s="2"/>
      <c r="P49" s="2"/>
      <c r="Q49" s="2"/>
      <c r="R49" s="2"/>
      <c r="S49" s="2"/>
      <c r="T49" s="2"/>
      <c r="U49" s="2"/>
      <c r="V49" s="2"/>
    </row>
    <row r="50" spans="2:22" ht="30.75" customHeight="1" x14ac:dyDescent="0.25">
      <c r="B50" s="2"/>
      <c r="C50" s="2"/>
      <c r="D50" s="2"/>
      <c r="E50" s="6"/>
      <c r="F50" s="6"/>
      <c r="G50" s="6"/>
      <c r="H50" s="12"/>
      <c r="I50" s="12"/>
      <c r="J50" s="12"/>
      <c r="K50" s="12"/>
      <c r="L50" s="12"/>
      <c r="M50" s="12"/>
      <c r="N50" s="12"/>
      <c r="O50" s="2"/>
      <c r="P50" s="2"/>
      <c r="Q50" s="2"/>
      <c r="R50" s="2"/>
      <c r="S50" s="2"/>
      <c r="T50" s="2"/>
      <c r="U50" s="2"/>
      <c r="V50" s="2"/>
    </row>
    <row r="51" spans="2:22" ht="30.75" customHeight="1" x14ac:dyDescent="0.25">
      <c r="B51" s="2"/>
      <c r="C51" s="2"/>
      <c r="D51" s="2"/>
      <c r="E51" s="6"/>
      <c r="F51" s="6"/>
      <c r="G51" s="6"/>
      <c r="H51" s="12"/>
      <c r="I51" s="12"/>
      <c r="J51" s="12"/>
      <c r="K51" s="12"/>
      <c r="L51" s="12"/>
      <c r="M51" s="12"/>
      <c r="N51" s="12"/>
      <c r="O51" s="2"/>
      <c r="P51" s="2"/>
      <c r="Q51" s="2"/>
      <c r="R51" s="2"/>
      <c r="S51" s="2"/>
      <c r="T51" s="2"/>
      <c r="U51" s="2"/>
      <c r="V51" s="2"/>
    </row>
    <row r="52" spans="2:22" ht="30.75" customHeight="1" x14ac:dyDescent="0.25">
      <c r="B52" s="2"/>
      <c r="C52" s="2"/>
      <c r="D52" s="2"/>
      <c r="E52" s="6"/>
      <c r="F52" s="6"/>
      <c r="G52" s="6"/>
      <c r="H52" s="12"/>
      <c r="I52" s="12"/>
      <c r="J52" s="12"/>
      <c r="K52" s="12"/>
      <c r="L52" s="12"/>
      <c r="M52" s="12"/>
      <c r="N52" s="12"/>
      <c r="O52" s="2"/>
      <c r="P52" s="2"/>
      <c r="Q52" s="2"/>
      <c r="R52" s="2"/>
      <c r="S52" s="2"/>
      <c r="T52" s="2"/>
      <c r="U52" s="2"/>
      <c r="V52" s="2"/>
    </row>
    <row r="53" spans="2:22" ht="30.75" customHeight="1" x14ac:dyDescent="0.25">
      <c r="B53" s="2"/>
      <c r="C53" s="2"/>
      <c r="D53" s="2"/>
      <c r="E53" s="6"/>
      <c r="F53" s="6"/>
      <c r="G53" s="6"/>
      <c r="H53" s="12"/>
      <c r="I53" s="12"/>
      <c r="J53" s="12"/>
      <c r="K53" s="12"/>
      <c r="L53" s="12"/>
      <c r="M53" s="12"/>
      <c r="N53" s="12"/>
      <c r="O53" s="2"/>
      <c r="P53" s="2"/>
      <c r="Q53" s="2"/>
      <c r="R53" s="2"/>
      <c r="S53" s="2"/>
      <c r="T53" s="2"/>
      <c r="U53" s="2"/>
      <c r="V53" s="2"/>
    </row>
    <row r="54" spans="2:22" ht="30.75" hidden="1" customHeight="1" x14ac:dyDescent="0.25">
      <c r="D54" s="2"/>
      <c r="E54" s="2"/>
      <c r="F54" s="2"/>
      <c r="G54" s="2"/>
      <c r="H54" s="2"/>
      <c r="I54" s="2"/>
      <c r="J54" s="2"/>
      <c r="K54" s="2"/>
      <c r="L54" s="2"/>
      <c r="M54" s="2"/>
      <c r="N54" s="2"/>
    </row>
  </sheetData>
  <mergeCells count="1">
    <mergeCell ref="H4:J5"/>
  </mergeCells>
  <conditionalFormatting sqref="B1:B35 U9:XFD35 E18:E23 C18:D24 F19:O23 P19:T35 E24:O26 B36:C1048576 P36:XFD1048576">
    <cfRule type="cellIs" dxfId="15" priority="16" operator="equal">
      <formula>0</formula>
    </cfRule>
  </conditionalFormatting>
  <conditionalFormatting sqref="C27:O35">
    <cfRule type="cellIs" dxfId="14" priority="7" operator="equal">
      <formula>0</formula>
    </cfRule>
  </conditionalFormatting>
  <conditionalFormatting sqref="C1:XFD2 C3:D5 R3:XFD5 C6:XFD8 C9:D16 N9:T18 F10:M14 M15:M17 C17:L17 C25:G26 M44:N1048576 D47:L1048576">
    <cfRule type="cellIs" dxfId="13" priority="23" operator="equal">
      <formula>0</formula>
    </cfRule>
  </conditionalFormatting>
  <conditionalFormatting sqref="D43:E46">
    <cfRule type="cellIs" dxfId="12" priority="14" operator="equal">
      <formula>0</formula>
    </cfRule>
  </conditionalFormatting>
  <conditionalFormatting sqref="D36:O42">
    <cfRule type="cellIs" dxfId="11" priority="3" operator="equal">
      <formula>0</formula>
    </cfRule>
  </conditionalFormatting>
  <conditionalFormatting sqref="E9:E14">
    <cfRule type="cellIs" dxfId="10" priority="19" operator="equal">
      <formula>0</formula>
    </cfRule>
  </conditionalFormatting>
  <conditionalFormatting sqref="E15:M16">
    <cfRule type="cellIs" dxfId="9" priority="20" operator="equal">
      <formula>0</formula>
    </cfRule>
  </conditionalFormatting>
  <conditionalFormatting sqref="F44:M46">
    <cfRule type="cellIs" dxfId="8" priority="11" operator="equal">
      <formula>0</formula>
    </cfRule>
  </conditionalFormatting>
  <conditionalFormatting sqref="F9:N9">
    <cfRule type="cellIs" dxfId="7" priority="22" operator="equal">
      <formula>0</formula>
    </cfRule>
  </conditionalFormatting>
  <conditionalFormatting sqref="F18:N18">
    <cfRule type="cellIs" dxfId="6" priority="9" operator="equal">
      <formula>0</formula>
    </cfRule>
  </conditionalFormatting>
  <conditionalFormatting sqref="F43:N43">
    <cfRule type="cellIs" dxfId="5" priority="1" operator="equal">
      <formula>0</formula>
    </cfRule>
  </conditionalFormatting>
  <conditionalFormatting sqref="N43:N46">
    <cfRule type="cellIs" dxfId="4" priority="2" operator="equal">
      <formula>0</formula>
    </cfRule>
  </conditionalFormatting>
  <conditionalFormatting sqref="O43:O1048576">
    <cfRule type="cellIs" dxfId="3" priority="13" operator="equal">
      <formula>0</formula>
    </cfRule>
  </conditionalFormatting>
  <hyperlinks>
    <hyperlink ref="A13" location="'Projeções - Receitas'!A1" display="Projeções - Receita" xr:uid="{ABB47F84-0ACD-4B9E-93EE-30A56B78C45A}"/>
    <hyperlink ref="A12" location="'Balanço Patrimonial'!A1" display="Balanço Patrimonial" xr:uid="{F4533A17-7568-451B-BFB1-FFAC58F76EFF}"/>
    <hyperlink ref="A11" location="'DRE CMN 4.720 - Contas Abertas'!A1" display="Contas Abertas" xr:uid="{6F2DC914-668A-4A18-8C03-4A42CBD3A95A}"/>
    <hyperlink ref="A10" location="'DRE + DCF'!A1" display="DRE + DCF" xr:uid="{4C9950FC-352F-45CF-A45D-A94AC5C05C9F}"/>
    <hyperlink ref="A9" location="Ke!A1" display="KE" xr:uid="{4250588F-2528-43FF-AA50-006F9369CB2B}"/>
    <hyperlink ref="A8" location="Dashboard!A1" display="Dashboard" xr:uid="{3D92BC5C-ED52-4A57-A6BE-F0ACEFED5698}"/>
    <hyperlink ref="A14" location="'Painel de Índices'!A1" display="Painel de Índices" xr:uid="{05C0AC1C-9A24-4E0C-9E62-FE2D3DE14DEE}"/>
    <hyperlink ref="A15" location="'Provisões e Processos'!A1" display="Provisões e Processos" xr:uid="{2D6A515C-8619-47E1-AF12-04E4D69534AB}"/>
    <hyperlink ref="A16" location="'Projeções Trimestrais'!A1" display="Projeções Trimestrais" xr:uid="{4E022F36-EBBC-45E8-9198-91D07C4FB928}"/>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86B3-24C6-4D23-9401-AD365DB9C907}">
  <dimension ref="A1:BB33"/>
  <sheetViews>
    <sheetView zoomScaleNormal="100" workbookViewId="0">
      <selection activeCell="A16" sqref="A16"/>
    </sheetView>
  </sheetViews>
  <sheetFormatPr defaultColWidth="0" defaultRowHeight="35.1" customHeight="1" zeroHeight="1" x14ac:dyDescent="0.25"/>
  <cols>
    <col min="1" max="1" width="35.7109375" style="267" customWidth="1"/>
    <col min="2" max="4" width="9.140625" style="2" customWidth="1"/>
    <col min="5" max="5" width="21.5703125" style="2" bestFit="1" customWidth="1"/>
    <col min="6" max="6" width="75.85546875" style="2" customWidth="1"/>
    <col min="7" max="7" width="31" style="2" bestFit="1" customWidth="1"/>
    <col min="8" max="8" width="33.42578125" style="2" bestFit="1" customWidth="1"/>
    <col min="9" max="9" width="30.7109375" style="2" bestFit="1" customWidth="1"/>
    <col min="10" max="10" width="28.85546875" style="2" bestFit="1" customWidth="1"/>
    <col min="11" max="11" width="26" style="2" bestFit="1" customWidth="1"/>
    <col min="12" max="12" width="35.42578125" style="2" customWidth="1"/>
    <col min="13" max="13" width="27.7109375" style="2" bestFit="1" customWidth="1"/>
    <col min="14" max="14" width="22.140625" style="2" bestFit="1" customWidth="1"/>
    <col min="15" max="15" width="37.28515625" style="2" bestFit="1" customWidth="1"/>
    <col min="16" max="24" width="9.140625" style="2" hidden="1" customWidth="1"/>
    <col min="25" max="25" width="9.140625" style="4" hidden="1" customWidth="1"/>
    <col min="26" max="29" width="0" style="4" hidden="1" customWidth="1"/>
    <col min="30" max="31" width="9.140625" style="4" hidden="1" customWidth="1"/>
    <col min="32" max="35" width="0" style="4" hidden="1" customWidth="1"/>
    <col min="36" max="37" width="9.140625" style="4" hidden="1" customWidth="1"/>
    <col min="38" max="41" width="0" style="4" hidden="1" customWidth="1"/>
    <col min="42" max="42" width="9.140625" style="4" hidden="1" customWidth="1"/>
    <col min="43" max="46" width="0" style="4" hidden="1" customWidth="1"/>
    <col min="47" max="48" width="9.140625" style="4" hidden="1" customWidth="1"/>
    <col min="49" max="52" width="0" style="4" hidden="1" customWidth="1"/>
    <col min="53" max="54" width="9.140625" style="4" hidden="1" customWidth="1"/>
    <col min="55" max="16384" width="0" style="4" hidden="1"/>
  </cols>
  <sheetData>
    <row r="1" spans="1:27" ht="15" customHeight="1" x14ac:dyDescent="0.2">
      <c r="M1" s="233"/>
      <c r="N1" s="233"/>
    </row>
    <row r="2" spans="1:27" ht="15" customHeight="1" x14ac:dyDescent="0.2">
      <c r="L2" s="63"/>
      <c r="M2" s="233"/>
      <c r="N2" s="233"/>
    </row>
    <row r="3" spans="1:27" ht="15" customHeight="1" x14ac:dyDescent="0.2">
      <c r="G3" s="3"/>
      <c r="H3" s="3"/>
      <c r="I3" s="3"/>
      <c r="L3" s="63"/>
      <c r="M3" s="233"/>
      <c r="N3" s="233"/>
    </row>
    <row r="4" spans="1:27" ht="15" customHeight="1" x14ac:dyDescent="0.2">
      <c r="E4" s="231"/>
      <c r="F4" s="440" t="str">
        <f>Dashboard!$I$4</f>
        <v>Banco do Brasil ($BBAS3)</v>
      </c>
      <c r="G4" s="440"/>
      <c r="H4" s="440"/>
      <c r="I4" s="231"/>
      <c r="J4" s="231"/>
      <c r="K4" s="231"/>
      <c r="L4" s="231"/>
      <c r="M4" s="231"/>
      <c r="N4" s="233"/>
    </row>
    <row r="5" spans="1:27" ht="15" customHeight="1" x14ac:dyDescent="0.25">
      <c r="E5" s="231"/>
      <c r="F5" s="441"/>
      <c r="G5" s="441"/>
      <c r="H5" s="441"/>
      <c r="I5" s="231"/>
      <c r="J5" s="231"/>
      <c r="K5" s="231"/>
      <c r="L5" s="231"/>
      <c r="M5" s="231"/>
    </row>
    <row r="6" spans="1:27" ht="15" customHeight="1" x14ac:dyDescent="0.25">
      <c r="E6" s="231"/>
      <c r="F6" s="231"/>
      <c r="G6" s="231"/>
      <c r="H6" s="231"/>
      <c r="I6" s="231"/>
      <c r="J6" s="231"/>
      <c r="K6" s="231"/>
      <c r="L6" s="231"/>
      <c r="M6" s="231"/>
    </row>
    <row r="7" spans="1:27" s="7" customFormat="1" ht="30" customHeight="1" x14ac:dyDescent="0.25">
      <c r="A7" s="268" t="s">
        <v>317</v>
      </c>
      <c r="B7" s="6"/>
      <c r="C7" s="6"/>
      <c r="D7" s="6"/>
      <c r="E7" s="6"/>
      <c r="F7" s="6"/>
      <c r="G7" s="6"/>
      <c r="H7" s="6"/>
      <c r="I7" s="6"/>
      <c r="J7" s="6"/>
      <c r="K7" s="6"/>
      <c r="L7" s="6"/>
      <c r="M7" s="6"/>
      <c r="N7" s="6"/>
      <c r="O7" s="6"/>
      <c r="P7" s="6"/>
      <c r="Q7" s="6"/>
      <c r="R7" s="6"/>
      <c r="S7" s="6"/>
      <c r="T7" s="6"/>
      <c r="U7" s="6"/>
      <c r="V7" s="6"/>
      <c r="W7" s="6"/>
      <c r="X7" s="6"/>
    </row>
    <row r="8" spans="1:27" ht="30" customHeight="1" thickBot="1" x14ac:dyDescent="0.25">
      <c r="A8" s="17" t="s">
        <v>318</v>
      </c>
      <c r="C8" s="6"/>
      <c r="D8" s="6"/>
      <c r="E8" s="348"/>
      <c r="F8" s="349"/>
      <c r="G8" s="349"/>
      <c r="H8" s="350"/>
      <c r="I8" s="350"/>
      <c r="J8" s="6"/>
      <c r="K8" s="6"/>
      <c r="L8" s="6"/>
      <c r="M8" s="6"/>
      <c r="N8" s="6"/>
      <c r="O8" s="6"/>
      <c r="P8" s="6"/>
      <c r="Q8" s="6"/>
      <c r="R8" s="6"/>
      <c r="S8" s="6"/>
      <c r="T8" s="6"/>
    </row>
    <row r="9" spans="1:27" ht="35.1" customHeight="1" x14ac:dyDescent="0.25">
      <c r="A9" s="17" t="s">
        <v>218</v>
      </c>
      <c r="C9" s="6"/>
      <c r="E9" s="380"/>
      <c r="F9" s="49" t="s">
        <v>298</v>
      </c>
      <c r="G9" s="50" t="s">
        <v>274</v>
      </c>
      <c r="H9" s="311"/>
      <c r="I9" s="311"/>
      <c r="J9" s="311"/>
      <c r="K9" s="6"/>
      <c r="L9" s="6"/>
      <c r="M9" s="6"/>
      <c r="N9" s="6"/>
      <c r="O9" s="6"/>
      <c r="P9" s="6"/>
      <c r="Q9" s="6"/>
      <c r="R9" s="6"/>
      <c r="S9" s="6"/>
      <c r="T9" s="6"/>
      <c r="Y9" s="2"/>
      <c r="Z9" s="2"/>
      <c r="AA9" s="2"/>
    </row>
    <row r="10" spans="1:27" ht="35.1" customHeight="1" x14ac:dyDescent="0.25">
      <c r="A10" s="17" t="s">
        <v>319</v>
      </c>
      <c r="C10" s="6"/>
      <c r="E10" s="301" t="s">
        <v>296</v>
      </c>
      <c r="F10" s="120">
        <f>SUM(F11:F13)</f>
        <v>17764000</v>
      </c>
      <c r="G10" s="121">
        <f>SUM(G11:G13)</f>
        <v>16726539</v>
      </c>
      <c r="H10" s="379"/>
      <c r="I10" s="379"/>
      <c r="J10" s="379"/>
      <c r="K10" s="6"/>
      <c r="L10" s="6"/>
      <c r="M10" s="6"/>
      <c r="N10" s="6"/>
      <c r="O10" s="6"/>
      <c r="P10" s="6"/>
      <c r="Q10" s="6"/>
      <c r="R10" s="6"/>
      <c r="S10" s="6"/>
      <c r="T10" s="6"/>
      <c r="Y10" s="2"/>
      <c r="Z10" s="2"/>
      <c r="AA10" s="2"/>
    </row>
    <row r="11" spans="1:27" ht="35.1" customHeight="1" x14ac:dyDescent="0.25">
      <c r="A11" s="17" t="s">
        <v>320</v>
      </c>
      <c r="C11" s="6"/>
      <c r="E11" s="301" t="s">
        <v>247</v>
      </c>
      <c r="F11" s="120">
        <f>1000*(7083+4997)</f>
        <v>12080000</v>
      </c>
      <c r="G11" s="121">
        <v>11409264</v>
      </c>
      <c r="H11" s="379"/>
      <c r="I11" s="379"/>
      <c r="J11" s="379"/>
      <c r="K11" s="6"/>
      <c r="L11" s="6"/>
      <c r="M11" s="6"/>
      <c r="N11" s="6"/>
      <c r="O11" s="6"/>
      <c r="P11" s="6"/>
      <c r="Q11" s="6"/>
      <c r="R11" s="6"/>
      <c r="S11" s="6"/>
      <c r="T11" s="6"/>
      <c r="Y11" s="2"/>
      <c r="Z11" s="2"/>
      <c r="AA11" s="2"/>
    </row>
    <row r="12" spans="1:27" ht="35.1" customHeight="1" x14ac:dyDescent="0.25">
      <c r="A12" s="17" t="s">
        <v>321</v>
      </c>
      <c r="C12" s="6"/>
      <c r="E12" s="301" t="s">
        <v>297</v>
      </c>
      <c r="F12" s="120">
        <f>1000*2133</f>
        <v>2133000</v>
      </c>
      <c r="G12" s="121">
        <v>570356</v>
      </c>
      <c r="H12" s="379"/>
      <c r="I12" s="379"/>
      <c r="J12" s="379"/>
      <c r="K12" s="6"/>
      <c r="L12" s="6"/>
      <c r="M12" s="6"/>
      <c r="N12" s="6"/>
      <c r="O12" s="6"/>
      <c r="P12" s="6"/>
      <c r="Q12" s="6"/>
      <c r="R12" s="6"/>
      <c r="S12" s="6"/>
      <c r="T12" s="6"/>
    </row>
    <row r="13" spans="1:27" ht="35.1" customHeight="1" thickBot="1" x14ac:dyDescent="0.3">
      <c r="A13" s="17" t="s">
        <v>322</v>
      </c>
      <c r="C13" s="6"/>
      <c r="E13" s="302" t="s">
        <v>248</v>
      </c>
      <c r="F13" s="214">
        <f>1000*3551</f>
        <v>3551000</v>
      </c>
      <c r="G13" s="215">
        <v>4746919</v>
      </c>
      <c r="H13" s="379"/>
      <c r="I13" s="379"/>
      <c r="J13" s="379"/>
      <c r="K13" s="6"/>
      <c r="L13" s="6"/>
      <c r="M13" s="6"/>
      <c r="N13" s="6"/>
      <c r="O13" s="6"/>
      <c r="P13" s="6"/>
      <c r="Q13" s="6"/>
      <c r="R13" s="6"/>
      <c r="S13" s="6"/>
      <c r="T13" s="6"/>
    </row>
    <row r="14" spans="1:27" ht="35.1" customHeight="1" x14ac:dyDescent="0.25">
      <c r="A14" s="17" t="s">
        <v>323</v>
      </c>
      <c r="C14" s="6"/>
      <c r="E14" s="378"/>
      <c r="F14" s="379"/>
      <c r="G14" s="379"/>
      <c r="H14" s="379"/>
      <c r="I14" s="379"/>
      <c r="J14" s="379"/>
      <c r="K14" s="6"/>
      <c r="L14" s="6"/>
      <c r="M14" s="6"/>
      <c r="N14" s="6"/>
      <c r="O14" s="6"/>
      <c r="P14" s="6"/>
      <c r="Q14" s="6"/>
      <c r="R14" s="6"/>
      <c r="S14" s="6"/>
      <c r="T14" s="6"/>
    </row>
    <row r="15" spans="1:27" ht="30" customHeight="1" x14ac:dyDescent="0.25">
      <c r="A15" s="332" t="s">
        <v>324</v>
      </c>
      <c r="C15" s="6"/>
      <c r="E15" s="6"/>
      <c r="F15" s="6"/>
      <c r="G15" s="6"/>
      <c r="H15" s="6"/>
      <c r="I15" s="6"/>
      <c r="J15" s="6"/>
      <c r="K15" s="6"/>
      <c r="L15" s="6"/>
      <c r="M15" s="6"/>
      <c r="N15" s="6"/>
      <c r="O15" s="6"/>
      <c r="P15" s="6"/>
      <c r="Q15" s="6"/>
      <c r="R15" s="6"/>
      <c r="S15" s="6"/>
      <c r="T15" s="6"/>
    </row>
    <row r="16" spans="1:27" ht="30" customHeight="1" x14ac:dyDescent="0.25">
      <c r="A16" s="17" t="s">
        <v>463</v>
      </c>
      <c r="C16" s="6"/>
      <c r="D16" s="6"/>
      <c r="E16" s="6"/>
      <c r="F16" s="6"/>
      <c r="G16" s="6"/>
      <c r="H16" s="6"/>
      <c r="I16" s="6"/>
      <c r="J16" s="6"/>
      <c r="K16" s="6"/>
      <c r="L16" s="6"/>
      <c r="M16" s="6"/>
      <c r="N16" s="6"/>
      <c r="O16" s="6"/>
      <c r="P16" s="6"/>
      <c r="Q16" s="6"/>
      <c r="R16" s="6"/>
      <c r="S16" s="6"/>
      <c r="T16" s="6"/>
    </row>
    <row r="17" spans="1:20" ht="30" customHeight="1" thickBot="1" x14ac:dyDescent="0.3">
      <c r="A17" s="269"/>
      <c r="C17" s="6"/>
      <c r="D17" s="6"/>
      <c r="E17" s="6"/>
      <c r="F17" s="6"/>
      <c r="G17" s="6"/>
      <c r="H17" s="6"/>
      <c r="I17" s="6"/>
      <c r="J17" s="6"/>
      <c r="K17" s="6"/>
      <c r="L17" s="6"/>
      <c r="M17" s="6"/>
      <c r="N17" s="6"/>
      <c r="O17" s="6"/>
      <c r="P17" s="6"/>
      <c r="Q17" s="6"/>
      <c r="R17" s="6"/>
      <c r="S17" s="6"/>
      <c r="T17" s="6"/>
    </row>
    <row r="18" spans="1:20" ht="72" customHeight="1" x14ac:dyDescent="0.25">
      <c r="A18" s="269"/>
      <c r="C18" s="6"/>
      <c r="D18" s="6"/>
      <c r="E18" s="303" t="s">
        <v>275</v>
      </c>
      <c r="F18" s="49" t="s">
        <v>167</v>
      </c>
      <c r="G18" s="49" t="s">
        <v>276</v>
      </c>
      <c r="H18" s="49" t="s">
        <v>277</v>
      </c>
      <c r="I18" s="50" t="s">
        <v>278</v>
      </c>
      <c r="J18" s="12"/>
      <c r="K18" s="12"/>
      <c r="L18" s="12"/>
      <c r="M18" s="12"/>
      <c r="N18" s="12"/>
      <c r="O18" s="12"/>
      <c r="P18" s="12"/>
      <c r="Q18" s="6"/>
      <c r="R18" s="6"/>
      <c r="S18" s="6"/>
      <c r="T18" s="6"/>
    </row>
    <row r="19" spans="1:20" ht="114.75" x14ac:dyDescent="0.25">
      <c r="A19" s="269"/>
      <c r="C19" s="6"/>
      <c r="E19" s="301" t="s">
        <v>269</v>
      </c>
      <c r="F19" s="304" t="s">
        <v>279</v>
      </c>
      <c r="G19" s="120">
        <v>21214505155.720001</v>
      </c>
      <c r="H19" s="120" t="s">
        <v>272</v>
      </c>
      <c r="I19" s="305" t="s">
        <v>282</v>
      </c>
      <c r="J19" s="377"/>
      <c r="K19" s="377"/>
      <c r="L19" s="377"/>
      <c r="M19" s="377"/>
      <c r="N19" s="377"/>
      <c r="O19" s="377"/>
      <c r="P19" s="12"/>
      <c r="Q19" s="6"/>
      <c r="R19" s="6"/>
      <c r="S19" s="6"/>
      <c r="T19" s="6"/>
    </row>
    <row r="20" spans="1:20" ht="102" x14ac:dyDescent="0.25">
      <c r="A20" s="269"/>
      <c r="C20" s="6"/>
      <c r="E20" s="301" t="s">
        <v>271</v>
      </c>
      <c r="F20" s="304" t="s">
        <v>280</v>
      </c>
      <c r="G20" s="120">
        <v>264824844.96000001</v>
      </c>
      <c r="H20" s="120" t="s">
        <v>268</v>
      </c>
      <c r="I20" s="305" t="s">
        <v>293</v>
      </c>
      <c r="J20" s="377"/>
      <c r="K20" s="377"/>
      <c r="L20" s="377"/>
      <c r="M20" s="377"/>
      <c r="N20" s="377"/>
      <c r="O20" s="377"/>
      <c r="P20" s="12"/>
      <c r="Q20" s="6"/>
      <c r="R20" s="6"/>
      <c r="S20" s="6"/>
      <c r="T20" s="6"/>
    </row>
    <row r="21" spans="1:20" ht="216.75" x14ac:dyDescent="0.25">
      <c r="E21" s="306" t="s">
        <v>271</v>
      </c>
      <c r="F21" s="304" t="s">
        <v>281</v>
      </c>
      <c r="G21" s="120">
        <v>4558659079.7200003</v>
      </c>
      <c r="H21" s="120" t="s">
        <v>268</v>
      </c>
      <c r="I21" s="305" t="s">
        <v>293</v>
      </c>
      <c r="J21" s="377"/>
      <c r="K21" s="377"/>
      <c r="L21" s="377"/>
      <c r="M21" s="377"/>
      <c r="N21" s="377"/>
      <c r="O21" s="377"/>
      <c r="P21" s="12"/>
    </row>
    <row r="22" spans="1:20" ht="114.75" x14ac:dyDescent="0.25">
      <c r="E22" s="301" t="s">
        <v>271</v>
      </c>
      <c r="F22" s="304" t="s">
        <v>283</v>
      </c>
      <c r="G22" s="120">
        <v>5578074135.1300001</v>
      </c>
      <c r="H22" s="120" t="s">
        <v>268</v>
      </c>
      <c r="I22" s="305" t="s">
        <v>293</v>
      </c>
      <c r="J22" s="377"/>
      <c r="K22" s="377"/>
      <c r="L22" s="377"/>
      <c r="M22" s="377"/>
      <c r="N22" s="377"/>
      <c r="O22" s="377"/>
      <c r="P22" s="12"/>
    </row>
    <row r="23" spans="1:20" ht="72" customHeight="1" x14ac:dyDescent="0.25">
      <c r="E23" s="301" t="s">
        <v>271</v>
      </c>
      <c r="F23" s="304" t="s">
        <v>284</v>
      </c>
      <c r="G23" s="120">
        <v>2397363035.8400002</v>
      </c>
      <c r="H23" s="120" t="s">
        <v>268</v>
      </c>
      <c r="I23" s="305" t="s">
        <v>285</v>
      </c>
      <c r="J23" s="377"/>
      <c r="K23" s="377"/>
      <c r="L23" s="377"/>
      <c r="M23" s="377"/>
      <c r="N23" s="377"/>
      <c r="O23" s="377"/>
      <c r="P23" s="12"/>
    </row>
    <row r="24" spans="1:20" ht="72" customHeight="1" x14ac:dyDescent="0.25">
      <c r="E24" s="301" t="s">
        <v>271</v>
      </c>
      <c r="F24" s="304" t="s">
        <v>286</v>
      </c>
      <c r="G24" s="120">
        <v>1447010579.97</v>
      </c>
      <c r="H24" s="120" t="s">
        <v>268</v>
      </c>
      <c r="I24" s="305" t="s">
        <v>285</v>
      </c>
      <c r="J24" s="83"/>
      <c r="K24" s="377"/>
      <c r="L24" s="377"/>
      <c r="M24" s="377"/>
      <c r="N24" s="377"/>
      <c r="O24" s="377"/>
      <c r="P24" s="12"/>
    </row>
    <row r="25" spans="1:20" ht="102" x14ac:dyDescent="0.25">
      <c r="E25" s="301" t="s">
        <v>271</v>
      </c>
      <c r="F25" s="304" t="s">
        <v>287</v>
      </c>
      <c r="G25" s="120">
        <v>3949622433.6700001</v>
      </c>
      <c r="H25" s="120" t="s">
        <v>268</v>
      </c>
      <c r="I25" s="305" t="s">
        <v>293</v>
      </c>
      <c r="J25" s="83"/>
      <c r="K25" s="377"/>
      <c r="L25" s="377"/>
      <c r="M25" s="377"/>
      <c r="N25" s="377"/>
      <c r="O25" s="377"/>
      <c r="P25" s="12"/>
    </row>
    <row r="26" spans="1:20" ht="178.5" x14ac:dyDescent="0.25">
      <c r="E26" s="301" t="s">
        <v>271</v>
      </c>
      <c r="F26" s="304" t="s">
        <v>288</v>
      </c>
      <c r="G26" s="120">
        <v>7577515434.7799997</v>
      </c>
      <c r="H26" s="120" t="s">
        <v>268</v>
      </c>
      <c r="I26" s="305" t="s">
        <v>293</v>
      </c>
      <c r="J26" s="83"/>
      <c r="K26" s="377"/>
      <c r="L26" s="377"/>
      <c r="M26" s="377"/>
      <c r="N26" s="377"/>
      <c r="O26" s="377"/>
      <c r="P26" s="12"/>
    </row>
    <row r="27" spans="1:20" ht="102" x14ac:dyDescent="0.25">
      <c r="E27" s="301" t="s">
        <v>271</v>
      </c>
      <c r="F27" s="304" t="s">
        <v>289</v>
      </c>
      <c r="G27" s="120">
        <v>3927812115.6900001</v>
      </c>
      <c r="H27" s="120" t="s">
        <v>268</v>
      </c>
      <c r="I27" s="305" t="s">
        <v>293</v>
      </c>
      <c r="J27" s="83"/>
      <c r="K27" s="377"/>
      <c r="L27" s="377"/>
      <c r="M27" s="377"/>
      <c r="N27" s="377"/>
      <c r="O27" s="377"/>
      <c r="P27" s="12"/>
    </row>
    <row r="28" spans="1:20" ht="114.75" x14ac:dyDescent="0.25">
      <c r="E28" s="301" t="s">
        <v>273</v>
      </c>
      <c r="F28" s="304" t="s">
        <v>290</v>
      </c>
      <c r="G28" s="120">
        <v>2227583164.5900002</v>
      </c>
      <c r="H28" s="120" t="s">
        <v>270</v>
      </c>
      <c r="I28" s="305" t="s">
        <v>291</v>
      </c>
      <c r="J28" s="83"/>
      <c r="K28" s="377"/>
      <c r="L28" s="377"/>
      <c r="M28" s="377"/>
      <c r="N28" s="377"/>
      <c r="O28" s="377"/>
      <c r="P28" s="12"/>
    </row>
    <row r="29" spans="1:20" ht="191.25" x14ac:dyDescent="0.25">
      <c r="E29" s="301" t="s">
        <v>269</v>
      </c>
      <c r="F29" s="304" t="s">
        <v>292</v>
      </c>
      <c r="G29" s="120">
        <v>1244050094.27</v>
      </c>
      <c r="H29" s="120" t="s">
        <v>270</v>
      </c>
      <c r="I29" s="305" t="s">
        <v>293</v>
      </c>
      <c r="J29" s="83"/>
      <c r="K29" s="377"/>
      <c r="L29" s="377"/>
      <c r="M29" s="377"/>
      <c r="N29" s="377"/>
      <c r="O29" s="377"/>
      <c r="P29" s="12"/>
    </row>
    <row r="30" spans="1:20" ht="127.5" x14ac:dyDescent="0.25">
      <c r="E30" s="301" t="s">
        <v>271</v>
      </c>
      <c r="F30" s="304" t="s">
        <v>294</v>
      </c>
      <c r="G30" s="120">
        <v>2325426503.1700001</v>
      </c>
      <c r="H30" s="120" t="s">
        <v>268</v>
      </c>
      <c r="I30" s="305" t="s">
        <v>293</v>
      </c>
      <c r="J30" s="83"/>
      <c r="K30" s="377"/>
      <c r="L30" s="377"/>
      <c r="M30" s="377"/>
      <c r="N30" s="377"/>
      <c r="O30" s="377"/>
      <c r="P30" s="12"/>
    </row>
    <row r="31" spans="1:20" ht="72" customHeight="1" thickBot="1" x14ac:dyDescent="0.3">
      <c r="E31" s="302" t="s">
        <v>271</v>
      </c>
      <c r="F31" s="307" t="s">
        <v>295</v>
      </c>
      <c r="G31" s="214">
        <v>375977345.5</v>
      </c>
      <c r="H31" s="214" t="s">
        <v>268</v>
      </c>
      <c r="I31" s="308" t="s">
        <v>291</v>
      </c>
      <c r="J31" s="83"/>
      <c r="K31" s="377"/>
      <c r="L31" s="377"/>
      <c r="M31" s="377"/>
      <c r="N31" s="377"/>
      <c r="O31" s="377"/>
      <c r="P31" s="12"/>
    </row>
    <row r="32" spans="1:20" ht="35.1" customHeight="1" x14ac:dyDescent="0.25"/>
    <row r="33" ht="35.1" customHeight="1" x14ac:dyDescent="0.25"/>
  </sheetData>
  <mergeCells count="1">
    <mergeCell ref="F4:H5"/>
  </mergeCells>
  <conditionalFormatting sqref="F19:I31">
    <cfRule type="cellIs" dxfId="2" priority="2" operator="equal">
      <formula>0</formula>
    </cfRule>
  </conditionalFormatting>
  <conditionalFormatting sqref="F10:J14">
    <cfRule type="cellIs" dxfId="1" priority="1" operator="equal">
      <formula>0</formula>
    </cfRule>
  </conditionalFormatting>
  <conditionalFormatting sqref="J19:J21">
    <cfRule type="cellIs" dxfId="0" priority="18" operator="equal">
      <formula>0</formula>
    </cfRule>
  </conditionalFormatting>
  <dataValidations count="2">
    <dataValidation type="list" allowBlank="1" sqref="H19:H31" xr:uid="{E6BEB1B6-75B2-4098-9EB1-8F123D82C1C4}">
      <formula1>$M$1:$M$3</formula1>
    </dataValidation>
    <dataValidation type="list" allowBlank="1" sqref="E19:E31" xr:uid="{4DB1A2EF-3E90-4963-9562-090C120EA707}">
      <formula1>$N$1:$N$4</formula1>
    </dataValidation>
  </dataValidations>
  <hyperlinks>
    <hyperlink ref="A13" location="'Projeções - Receitas'!A1" display="Projeções - Receita" xr:uid="{6523BC66-6637-474E-85A0-C2CB439AF7CA}"/>
    <hyperlink ref="A12" location="'Balanço Patrimonial'!A1" display="Balanço Patrimonial" xr:uid="{FC55E98A-B019-495D-A41A-C2121CDB5007}"/>
    <hyperlink ref="A11" location="'DRE CMN 4.720 - Contas Abertas'!A1" display="Contas Abertas" xr:uid="{F9615DBE-252E-44D6-8E60-C41ECD2AFF1D}"/>
    <hyperlink ref="A10" location="'DRE + DCF'!A1" display="DRE + DCF" xr:uid="{22DEF4D6-5789-4C0B-9C3E-22291AAB09C5}"/>
    <hyperlink ref="A9" location="Ke!A1" display="KE" xr:uid="{F015C228-8335-473A-9999-8830760961E7}"/>
    <hyperlink ref="A8" location="Dashboard!A1" display="Dashboard" xr:uid="{30AD515F-15D3-43E0-8CC9-796BA35CDFB4}"/>
    <hyperlink ref="A14" location="'Painel de Índices'!A1" display="Painel de Índices" xr:uid="{01D9FE65-1F5C-4755-B58D-73FB3CC5130F}"/>
    <hyperlink ref="A15" location="'Provisões e Processos'!A1" display="Provisões e Processos" xr:uid="{5F7D5FE6-F89B-4E6B-93E0-0B6FD8515FC1}"/>
    <hyperlink ref="A16" location="'Projeções Trimestrais'!A1" display="Projeções Trimestrais" xr:uid="{E4987B55-ACF1-48F7-AC31-6AAD09073448}"/>
  </hyperlink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EBEF1-3B16-47B5-88B6-F8339F6119BF}">
  <dimension ref="A1:O154"/>
  <sheetViews>
    <sheetView showGridLines="0" topLeftCell="A5" zoomScaleNormal="100" workbookViewId="0">
      <selection activeCell="A8" sqref="A8"/>
    </sheetView>
  </sheetViews>
  <sheetFormatPr defaultRowHeight="15" x14ac:dyDescent="0.25"/>
  <cols>
    <col min="1" max="1" width="35.7109375" style="267" customWidth="1"/>
    <col min="2" max="3" width="9.140625" style="465" customWidth="1"/>
    <col min="4" max="5" width="9.140625" style="12"/>
    <col min="6" max="9" width="20.5703125" style="12" bestFit="1" customWidth="1"/>
    <col min="10" max="16384" width="9.140625" style="12"/>
  </cols>
  <sheetData>
    <row r="1" spans="1:15" ht="15" customHeight="1" x14ac:dyDescent="0.25"/>
    <row r="2" spans="1:15" ht="15" customHeight="1" x14ac:dyDescent="0.25"/>
    <row r="3" spans="1:15" ht="15" customHeight="1" x14ac:dyDescent="0.25"/>
    <row r="4" spans="1:15" ht="15" customHeight="1" x14ac:dyDescent="0.25"/>
    <row r="5" spans="1:15" ht="15" customHeight="1" x14ac:dyDescent="0.25"/>
    <row r="6" spans="1:15" ht="15" customHeight="1" x14ac:dyDescent="0.25"/>
    <row r="7" spans="1:15" ht="30" customHeight="1" x14ac:dyDescent="0.25">
      <c r="A7" s="268" t="s">
        <v>317</v>
      </c>
      <c r="B7" s="466"/>
      <c r="C7" s="466"/>
    </row>
    <row r="8" spans="1:15" ht="30" customHeight="1" x14ac:dyDescent="0.25">
      <c r="A8" s="17" t="s">
        <v>318</v>
      </c>
      <c r="B8" s="467"/>
      <c r="C8" s="467"/>
    </row>
    <row r="9" spans="1:15" ht="30" customHeight="1" thickBot="1" x14ac:dyDescent="0.3">
      <c r="A9" s="17" t="s">
        <v>218</v>
      </c>
      <c r="B9" s="467"/>
      <c r="C9" s="467"/>
    </row>
    <row r="10" spans="1:15" ht="30" customHeight="1" x14ac:dyDescent="0.25">
      <c r="A10" s="17" t="s">
        <v>319</v>
      </c>
      <c r="B10" s="467"/>
      <c r="C10" s="467"/>
      <c r="E10" s="462"/>
      <c r="F10" s="463"/>
      <c r="G10" s="463"/>
      <c r="H10" s="463"/>
      <c r="I10" s="464"/>
      <c r="K10" s="462"/>
      <c r="L10" s="463"/>
      <c r="M10" s="463"/>
      <c r="N10" s="463"/>
      <c r="O10" s="464"/>
    </row>
    <row r="11" spans="1:15" ht="30" customHeight="1" x14ac:dyDescent="0.25">
      <c r="A11" s="17" t="s">
        <v>320</v>
      </c>
      <c r="B11" s="467"/>
      <c r="C11" s="467"/>
      <c r="E11" s="426"/>
      <c r="F11" s="206" t="s">
        <v>456</v>
      </c>
      <c r="G11" s="206" t="s">
        <v>457</v>
      </c>
      <c r="H11" s="206" t="s">
        <v>458</v>
      </c>
      <c r="I11" s="364" t="s">
        <v>459</v>
      </c>
      <c r="K11" s="426"/>
      <c r="L11" s="206" t="s">
        <v>456</v>
      </c>
      <c r="M11" s="206" t="s">
        <v>457</v>
      </c>
      <c r="N11" s="206" t="s">
        <v>458</v>
      </c>
      <c r="O11" s="364" t="s">
        <v>459</v>
      </c>
    </row>
    <row r="12" spans="1:15" ht="30" customHeight="1" x14ac:dyDescent="0.25">
      <c r="A12" s="17" t="s">
        <v>321</v>
      </c>
      <c r="B12" s="467"/>
      <c r="C12" s="467"/>
      <c r="E12" s="426">
        <v>2014</v>
      </c>
      <c r="F12" s="356">
        <v>1056131909034.0171</v>
      </c>
      <c r="G12" s="356">
        <v>1092578506804.23</v>
      </c>
      <c r="H12" s="356">
        <v>1099500857349.02</v>
      </c>
      <c r="I12" s="427">
        <v>1124620444796.1001</v>
      </c>
      <c r="K12" s="426">
        <v>2014</v>
      </c>
      <c r="L12" s="64">
        <f>F12/SUM($F12:$I12)</f>
        <v>0.24152127892108247</v>
      </c>
      <c r="M12" s="64">
        <f>G12/SUM($F12:$I12)</f>
        <v>0.24985606061879231</v>
      </c>
      <c r="N12" s="64">
        <f>H12/SUM($F12:$I12)</f>
        <v>0.25143909673617176</v>
      </c>
      <c r="O12" s="203">
        <f>I12/SUM($F12:$I12)</f>
        <v>0.25718356372395346</v>
      </c>
    </row>
    <row r="13" spans="1:15" ht="30" customHeight="1" x14ac:dyDescent="0.25">
      <c r="A13" s="17" t="s">
        <v>322</v>
      </c>
      <c r="B13" s="467"/>
      <c r="C13" s="467"/>
      <c r="E13" s="426">
        <v>2015</v>
      </c>
      <c r="F13" s="356">
        <v>1167245710888.71</v>
      </c>
      <c r="G13" s="356">
        <v>1190377703310.1899</v>
      </c>
      <c r="H13" s="356">
        <v>1202176464824.04</v>
      </c>
      <c r="I13" s="427">
        <v>1219169970466.21</v>
      </c>
      <c r="K13" s="426">
        <v>2015</v>
      </c>
      <c r="L13" s="64">
        <f t="shared" ref="L13:L20" si="0">F13/SUM($F13:$I13)</f>
        <v>0.24424630153577617</v>
      </c>
      <c r="M13" s="64">
        <f t="shared" ref="M13:M20" si="1">G13/SUM($F13:$I13)</f>
        <v>0.24908667365571177</v>
      </c>
      <c r="N13" s="64">
        <f t="shared" ref="N13:N20" si="2">H13/SUM($F13:$I13)</f>
        <v>0.25155556588258182</v>
      </c>
      <c r="O13" s="203">
        <f t="shared" ref="O13:O20" si="3">I13/SUM($F13:$I13)</f>
        <v>0.25511145892593012</v>
      </c>
    </row>
    <row r="14" spans="1:15" ht="30" customHeight="1" x14ac:dyDescent="0.25">
      <c r="A14" s="17" t="s">
        <v>323</v>
      </c>
      <c r="B14" s="467"/>
      <c r="C14" s="467"/>
      <c r="E14" s="426">
        <v>2016</v>
      </c>
      <c r="F14" s="356">
        <v>1239512624397.1899</v>
      </c>
      <c r="G14" s="356">
        <v>1237121905861.8899</v>
      </c>
      <c r="H14" s="356">
        <v>1272159593114.9299</v>
      </c>
      <c r="I14" s="427">
        <v>1248729212047.1899</v>
      </c>
      <c r="K14" s="426">
        <v>2016</v>
      </c>
      <c r="L14" s="64">
        <f t="shared" si="0"/>
        <v>0.2480253800141029</v>
      </c>
      <c r="M14" s="64">
        <f t="shared" si="1"/>
        <v>0.24754699934935337</v>
      </c>
      <c r="N14" s="64">
        <f t="shared" si="2"/>
        <v>0.25455800958410341</v>
      </c>
      <c r="O14" s="203">
        <f t="shared" si="3"/>
        <v>0.24986961105244046</v>
      </c>
    </row>
    <row r="15" spans="1:15" ht="30" customHeight="1" x14ac:dyDescent="0.25">
      <c r="A15" s="17" t="s">
        <v>324</v>
      </c>
      <c r="B15" s="467"/>
      <c r="C15" s="467"/>
      <c r="E15" s="426">
        <v>2017</v>
      </c>
      <c r="F15" s="356">
        <v>1235876720669.78</v>
      </c>
      <c r="G15" s="356">
        <v>1265174188573.1499</v>
      </c>
      <c r="H15" s="356">
        <v>1271759859749.3701</v>
      </c>
      <c r="I15" s="427">
        <v>1226827510655.27</v>
      </c>
      <c r="K15" s="426">
        <v>2017</v>
      </c>
      <c r="L15" s="64">
        <f t="shared" si="0"/>
        <v>0.24719322709820085</v>
      </c>
      <c r="M15" s="64">
        <f t="shared" si="1"/>
        <v>0.25305314460916029</v>
      </c>
      <c r="N15" s="64">
        <f t="shared" si="2"/>
        <v>0.25437037413815022</v>
      </c>
      <c r="O15" s="203">
        <f t="shared" si="3"/>
        <v>0.24538325415448861</v>
      </c>
    </row>
    <row r="16" spans="1:15" ht="30" customHeight="1" x14ac:dyDescent="0.25">
      <c r="A16" s="332" t="s">
        <v>463</v>
      </c>
      <c r="B16" s="468"/>
      <c r="C16" s="468"/>
      <c r="E16" s="426">
        <v>2018</v>
      </c>
      <c r="F16" s="356">
        <v>1265104489301.1799</v>
      </c>
      <c r="G16" s="356">
        <v>1283184608566.8101</v>
      </c>
      <c r="H16" s="356">
        <v>1295657015307.3799</v>
      </c>
      <c r="I16" s="427">
        <v>1275105358213.3501</v>
      </c>
      <c r="K16" s="426">
        <v>2018</v>
      </c>
      <c r="L16" s="64">
        <f t="shared" si="0"/>
        <v>0.24713650495058928</v>
      </c>
      <c r="M16" s="64">
        <f t="shared" si="1"/>
        <v>0.25066843256778226</v>
      </c>
      <c r="N16" s="64">
        <f t="shared" si="2"/>
        <v>0.25310490088818893</v>
      </c>
      <c r="O16" s="203">
        <f t="shared" si="3"/>
        <v>0.24909016159343939</v>
      </c>
    </row>
    <row r="17" spans="1:15" ht="30" customHeight="1" x14ac:dyDescent="0.25">
      <c r="A17" s="269"/>
      <c r="B17" s="467"/>
      <c r="C17" s="467"/>
      <c r="E17" s="426">
        <v>2019</v>
      </c>
      <c r="F17" s="356">
        <v>1301881504566.96</v>
      </c>
      <c r="G17" s="356">
        <v>1363052273581.1101</v>
      </c>
      <c r="H17" s="356">
        <v>1361484795472.6101</v>
      </c>
      <c r="I17" s="427">
        <v>1326550031867.9299</v>
      </c>
      <c r="K17" s="426">
        <v>2019</v>
      </c>
      <c r="L17" s="64">
        <f t="shared" si="0"/>
        <v>0.24320738650177948</v>
      </c>
      <c r="M17" s="64">
        <f t="shared" si="1"/>
        <v>0.25463483424571531</v>
      </c>
      <c r="N17" s="64">
        <f t="shared" si="2"/>
        <v>0.25434201016546704</v>
      </c>
      <c r="O17" s="203">
        <f t="shared" si="3"/>
        <v>0.24781576908703812</v>
      </c>
    </row>
    <row r="18" spans="1:15" ht="30" customHeight="1" x14ac:dyDescent="0.25">
      <c r="A18" s="269"/>
      <c r="B18" s="467"/>
      <c r="C18" s="467"/>
      <c r="E18" s="426">
        <v>2020</v>
      </c>
      <c r="F18" s="356">
        <v>1341420353500.05</v>
      </c>
      <c r="G18" s="356">
        <v>1461495116009.6899</v>
      </c>
      <c r="H18" s="356">
        <v>1547947640415.8201</v>
      </c>
      <c r="I18" s="427">
        <v>1560178062643.97</v>
      </c>
      <c r="K18" s="426">
        <v>2020</v>
      </c>
      <c r="L18" s="64">
        <f t="shared" si="0"/>
        <v>0.226934699714997</v>
      </c>
      <c r="M18" s="64">
        <f t="shared" si="1"/>
        <v>0.24724833973274082</v>
      </c>
      <c r="N18" s="64">
        <f t="shared" si="2"/>
        <v>0.26187393983976043</v>
      </c>
      <c r="O18" s="203">
        <f t="shared" si="3"/>
        <v>0.2639430207125017</v>
      </c>
    </row>
    <row r="19" spans="1:15" ht="30" customHeight="1" x14ac:dyDescent="0.25">
      <c r="A19" s="269"/>
      <c r="B19" s="467"/>
      <c r="C19" s="467"/>
      <c r="E19" s="426">
        <v>2021</v>
      </c>
      <c r="F19" s="356">
        <v>1581073775724.24</v>
      </c>
      <c r="G19" s="356">
        <v>1627834233631.2</v>
      </c>
      <c r="H19" s="356">
        <v>1712548602005.5901</v>
      </c>
      <c r="I19" s="427">
        <v>1735630563558.4299</v>
      </c>
      <c r="K19" s="426">
        <v>2021</v>
      </c>
      <c r="L19" s="64">
        <f t="shared" si="0"/>
        <v>0.23750233911325766</v>
      </c>
      <c r="M19" s="64">
        <f t="shared" si="1"/>
        <v>0.24452650098440301</v>
      </c>
      <c r="N19" s="64">
        <f t="shared" si="2"/>
        <v>0.25725194172875004</v>
      </c>
      <c r="O19" s="203">
        <f t="shared" si="3"/>
        <v>0.26071921817358928</v>
      </c>
    </row>
    <row r="20" spans="1:15" ht="30" customHeight="1" x14ac:dyDescent="0.25">
      <c r="A20" s="269"/>
      <c r="B20" s="467"/>
      <c r="C20" s="467"/>
      <c r="E20" s="426">
        <v>2022</v>
      </c>
      <c r="F20" s="356">
        <v>1768028724856.8201</v>
      </c>
      <c r="G20" s="356">
        <v>1834538462586.98</v>
      </c>
      <c r="H20" s="356">
        <v>1895303786306.3899</v>
      </c>
      <c r="I20" s="427">
        <v>1874858314242.46</v>
      </c>
      <c r="K20" s="426">
        <v>2022</v>
      </c>
      <c r="L20" s="64">
        <f t="shared" si="0"/>
        <v>0.23980654324800196</v>
      </c>
      <c r="M20" s="64">
        <f t="shared" si="1"/>
        <v>0.2488275902893573</v>
      </c>
      <c r="N20" s="64">
        <f t="shared" si="2"/>
        <v>0.25706949384308919</v>
      </c>
      <c r="O20" s="203">
        <f t="shared" si="3"/>
        <v>0.25429637261955157</v>
      </c>
    </row>
    <row r="21" spans="1:15" ht="30" customHeight="1" thickBot="1" x14ac:dyDescent="0.3">
      <c r="E21" s="428">
        <v>2023</v>
      </c>
      <c r="F21" s="361">
        <v>1868826702644.3999</v>
      </c>
      <c r="G21" s="361">
        <v>1890718239126.8201</v>
      </c>
      <c r="H21" s="432">
        <f>AVERAGE($F21*N21/$L21,$G21*N21/$M21)</f>
        <v>1952408858665.0178</v>
      </c>
      <c r="I21" s="433">
        <f>AVERAGE($F21*O21/$L21,$G21*O21/$M21)</f>
        <v>1942072653167.1704</v>
      </c>
      <c r="K21" s="429" t="s">
        <v>460</v>
      </c>
      <c r="L21" s="430">
        <f>AVERAGE(L12:L20)</f>
        <v>0.24173040678864308</v>
      </c>
      <c r="M21" s="430">
        <f>AVERAGE(M12:M20)</f>
        <v>0.24949428622811295</v>
      </c>
      <c r="N21" s="430">
        <f>AVERAGE(N12:N20)</f>
        <v>0.25506281475625142</v>
      </c>
      <c r="O21" s="431">
        <f>AVERAGE(O12:O20)</f>
        <v>0.25371249222699255</v>
      </c>
    </row>
    <row r="22" spans="1:15" ht="30" customHeight="1" x14ac:dyDescent="0.25"/>
    <row r="23" spans="1:15" ht="30" customHeight="1" thickBot="1" x14ac:dyDescent="0.3"/>
    <row r="24" spans="1:15" ht="30" customHeight="1" x14ac:dyDescent="0.25">
      <c r="E24" s="462"/>
      <c r="F24" s="463"/>
      <c r="G24" s="463"/>
      <c r="H24" s="463"/>
      <c r="I24" s="464"/>
      <c r="K24" s="462"/>
      <c r="L24" s="463"/>
      <c r="M24" s="463"/>
      <c r="N24" s="463"/>
      <c r="O24" s="464"/>
    </row>
    <row r="25" spans="1:15" ht="30" customHeight="1" x14ac:dyDescent="0.25">
      <c r="E25" s="426"/>
      <c r="F25" s="206" t="s">
        <v>456</v>
      </c>
      <c r="G25" s="206" t="s">
        <v>457</v>
      </c>
      <c r="H25" s="206" t="s">
        <v>458</v>
      </c>
      <c r="I25" s="364" t="s">
        <v>459</v>
      </c>
      <c r="K25" s="426"/>
      <c r="L25" s="206" t="s">
        <v>456</v>
      </c>
      <c r="M25" s="206" t="s">
        <v>457</v>
      </c>
      <c r="N25" s="206" t="s">
        <v>458</v>
      </c>
      <c r="O25" s="364" t="s">
        <v>459</v>
      </c>
    </row>
    <row r="26" spans="1:15" ht="30" customHeight="1" x14ac:dyDescent="0.25">
      <c r="E26" s="426">
        <v>2014</v>
      </c>
      <c r="F26" s="356">
        <v>976421219856.30005</v>
      </c>
      <c r="G26" s="356">
        <v>1010361085531.35</v>
      </c>
      <c r="H26" s="356">
        <v>1027974680330.7</v>
      </c>
      <c r="I26" s="427">
        <v>1044470586959.66</v>
      </c>
      <c r="K26" s="426">
        <v>2014</v>
      </c>
      <c r="L26" s="64">
        <f>F26/SUM($F26:$I26)</f>
        <v>0.2405436015532684</v>
      </c>
      <c r="M26" s="64">
        <f t="shared" ref="M26:M34" si="4">G26/SUM($F26:$I26)</f>
        <v>0.24890476511637916</v>
      </c>
      <c r="N26" s="64">
        <f t="shared" ref="N26:N34" si="5">H26/SUM($F26:$I26)</f>
        <v>0.25324391449492206</v>
      </c>
      <c r="O26" s="203">
        <f t="shared" ref="O26:O34" si="6">I26/SUM($F26:$I26)</f>
        <v>0.25730771883543041</v>
      </c>
    </row>
    <row r="27" spans="1:15" ht="30" customHeight="1" x14ac:dyDescent="0.25">
      <c r="E27" s="426">
        <v>2015</v>
      </c>
      <c r="F27" s="356">
        <v>1085465869711.99</v>
      </c>
      <c r="G27" s="356">
        <v>1119188236605.8</v>
      </c>
      <c r="H27" s="356">
        <v>1137189354107.52</v>
      </c>
      <c r="I27" s="427">
        <v>1146321307638.75</v>
      </c>
      <c r="K27" s="426">
        <v>2015</v>
      </c>
      <c r="L27" s="64">
        <f t="shared" ref="L27:L34" si="7">F27/SUM($F27:$I27)</f>
        <v>0.24185071756628007</v>
      </c>
      <c r="M27" s="64">
        <f t="shared" si="4"/>
        <v>0.24936433808524242</v>
      </c>
      <c r="N27" s="64">
        <f t="shared" si="5"/>
        <v>0.2533751350216224</v>
      </c>
      <c r="O27" s="203">
        <f t="shared" si="6"/>
        <v>0.25540980932685498</v>
      </c>
    </row>
    <row r="28" spans="1:15" ht="30" customHeight="1" x14ac:dyDescent="0.25">
      <c r="E28" s="426">
        <v>2016</v>
      </c>
      <c r="F28" s="356">
        <v>1144297644174.3301</v>
      </c>
      <c r="G28" s="356">
        <v>1133922606962.1799</v>
      </c>
      <c r="H28" s="356">
        <v>1164642253384.26</v>
      </c>
      <c r="I28" s="427">
        <v>1138739754602.8799</v>
      </c>
      <c r="K28" s="426">
        <v>2016</v>
      </c>
      <c r="L28" s="64">
        <f t="shared" si="7"/>
        <v>0.24975927185639349</v>
      </c>
      <c r="M28" s="64">
        <f t="shared" si="4"/>
        <v>0.24749477209727763</v>
      </c>
      <c r="N28" s="64">
        <f t="shared" si="5"/>
        <v>0.254199772812018</v>
      </c>
      <c r="O28" s="203">
        <f t="shared" si="6"/>
        <v>0.24854618323431102</v>
      </c>
    </row>
    <row r="29" spans="1:15" ht="30" customHeight="1" x14ac:dyDescent="0.25">
      <c r="E29" s="426">
        <v>2017</v>
      </c>
      <c r="F29" s="356">
        <v>1139061405102.25</v>
      </c>
      <c r="G29" s="356">
        <v>1164460253795.0601</v>
      </c>
      <c r="H29" s="356">
        <v>1174160246236.3601</v>
      </c>
      <c r="I29" s="427">
        <v>1122061214960.98</v>
      </c>
      <c r="K29" s="426">
        <v>2017</v>
      </c>
      <c r="L29" s="64">
        <f t="shared" si="7"/>
        <v>0.24763587343086479</v>
      </c>
      <c r="M29" s="64">
        <f t="shared" si="4"/>
        <v>0.2531576706333763</v>
      </c>
      <c r="N29" s="64">
        <f t="shared" si="5"/>
        <v>0.25526648240569555</v>
      </c>
      <c r="O29" s="203">
        <f t="shared" si="6"/>
        <v>0.24393997353006333</v>
      </c>
    </row>
    <row r="30" spans="1:15" ht="30" customHeight="1" x14ac:dyDescent="0.25">
      <c r="E30" s="426">
        <v>2018</v>
      </c>
      <c r="F30" s="356">
        <v>1158838870001.97</v>
      </c>
      <c r="G30" s="356">
        <v>1176731693565.6899</v>
      </c>
      <c r="H30" s="356">
        <v>1192633506568.5801</v>
      </c>
      <c r="I30" s="427">
        <v>1164137491030.05</v>
      </c>
      <c r="K30" s="426">
        <v>2018</v>
      </c>
      <c r="L30" s="64">
        <f t="shared" si="7"/>
        <v>0.24696387824630961</v>
      </c>
      <c r="M30" s="64">
        <f t="shared" si="4"/>
        <v>0.25077707541673738</v>
      </c>
      <c r="N30" s="64">
        <f t="shared" si="5"/>
        <v>0.2541659619237413</v>
      </c>
      <c r="O30" s="203">
        <f t="shared" si="6"/>
        <v>0.24809308441321171</v>
      </c>
    </row>
    <row r="31" spans="1:15" ht="30" customHeight="1" x14ac:dyDescent="0.25">
      <c r="E31" s="426">
        <v>2019</v>
      </c>
      <c r="F31" s="356">
        <v>1189703973541.6299</v>
      </c>
      <c r="G31" s="356">
        <v>1240688057571.4399</v>
      </c>
      <c r="H31" s="356">
        <v>1223787296712.1101</v>
      </c>
      <c r="I31" s="427">
        <v>1177641451412.3701</v>
      </c>
      <c r="K31" s="426">
        <v>2019</v>
      </c>
      <c r="L31" s="64">
        <f t="shared" si="7"/>
        <v>0.24622270317926867</v>
      </c>
      <c r="M31" s="64">
        <f t="shared" si="4"/>
        <v>0.2567744364407526</v>
      </c>
      <c r="N31" s="64">
        <f t="shared" si="5"/>
        <v>0.25327663268694767</v>
      </c>
      <c r="O31" s="203">
        <f t="shared" si="6"/>
        <v>0.24372622769303112</v>
      </c>
    </row>
    <row r="32" spans="1:15" ht="30" customHeight="1" x14ac:dyDescent="0.25">
      <c r="E32" s="426">
        <v>2020</v>
      </c>
      <c r="F32" s="356">
        <v>1198873698174.1699</v>
      </c>
      <c r="G32" s="356">
        <v>1305294376445.52</v>
      </c>
      <c r="H32" s="356">
        <v>1369159867604.8401</v>
      </c>
      <c r="I32" s="427">
        <v>1360246870540.98</v>
      </c>
      <c r="K32" s="426">
        <v>2020</v>
      </c>
      <c r="L32" s="64">
        <f t="shared" si="7"/>
        <v>0.22907357610517556</v>
      </c>
      <c r="M32" s="64">
        <f t="shared" si="4"/>
        <v>0.24940779928505127</v>
      </c>
      <c r="N32" s="64">
        <f t="shared" si="5"/>
        <v>0.26161083324255618</v>
      </c>
      <c r="O32" s="203">
        <f t="shared" si="6"/>
        <v>0.25990779136721703</v>
      </c>
    </row>
    <row r="33" spans="5:15" ht="30" customHeight="1" x14ac:dyDescent="0.25">
      <c r="E33" s="426">
        <v>2021</v>
      </c>
      <c r="F33" s="356">
        <v>1385719679434.9399</v>
      </c>
      <c r="G33" s="356">
        <v>1423729233061.47</v>
      </c>
      <c r="H33" s="356">
        <v>1489417014193.78</v>
      </c>
      <c r="I33" s="427">
        <v>1516821551751.29</v>
      </c>
      <c r="K33" s="426">
        <v>2021</v>
      </c>
      <c r="L33" s="64">
        <f t="shared" si="7"/>
        <v>0.23827272090732987</v>
      </c>
      <c r="M33" s="64">
        <f t="shared" si="4"/>
        <v>0.24480841488459912</v>
      </c>
      <c r="N33" s="64">
        <f t="shared" si="5"/>
        <v>0.25610334456846057</v>
      </c>
      <c r="O33" s="203">
        <f t="shared" si="6"/>
        <v>0.26081551963961036</v>
      </c>
    </row>
    <row r="34" spans="5:15" ht="30" customHeight="1" x14ac:dyDescent="0.25">
      <c r="E34" s="426">
        <v>2022</v>
      </c>
      <c r="F34" s="356">
        <v>1544911295070.6001</v>
      </c>
      <c r="G34" s="356">
        <v>1610113807354.76</v>
      </c>
      <c r="H34" s="356">
        <v>1657337959733.75</v>
      </c>
      <c r="I34" s="427">
        <v>1623402221714.6899</v>
      </c>
      <c r="K34" s="426">
        <v>2022</v>
      </c>
      <c r="L34" s="64">
        <f t="shared" si="7"/>
        <v>0.24005090722337386</v>
      </c>
      <c r="M34" s="64">
        <f t="shared" si="4"/>
        <v>0.25018218290049321</v>
      </c>
      <c r="N34" s="64">
        <f t="shared" si="5"/>
        <v>0.25751995087306367</v>
      </c>
      <c r="O34" s="203">
        <f t="shared" si="6"/>
        <v>0.25224695900306909</v>
      </c>
    </row>
    <row r="35" spans="5:15" ht="30" customHeight="1" thickBot="1" x14ac:dyDescent="0.3">
      <c r="E35" s="428">
        <v>2023</v>
      </c>
      <c r="F35" s="361">
        <v>1637169244185.1499</v>
      </c>
      <c r="G35" s="361">
        <v>1650176570880.1599</v>
      </c>
      <c r="H35" s="432">
        <f>AVERAGE($F35*N35/$L35,$G35*N35/$M35)</f>
        <v>1705674948254.7148</v>
      </c>
      <c r="I35" s="433">
        <f>AVERAGE($F35*O35/$L35,$G35*O35/$M35)</f>
        <v>1684328608656.1743</v>
      </c>
      <c r="K35" s="429" t="s">
        <v>460</v>
      </c>
      <c r="L35" s="430">
        <f>AVERAGE(L26:L34)</f>
        <v>0.24226369445202936</v>
      </c>
      <c r="M35" s="430">
        <f>AVERAGE(M26:M34)</f>
        <v>0.25009682831776764</v>
      </c>
      <c r="N35" s="430">
        <f>AVERAGE(N26:N34)</f>
        <v>0.25541800311433638</v>
      </c>
      <c r="O35" s="431">
        <f>AVERAGE(O26:O34)</f>
        <v>0.25222147411586654</v>
      </c>
    </row>
    <row r="36" spans="5:15" ht="30" customHeight="1" x14ac:dyDescent="0.25"/>
    <row r="37" spans="5:15" ht="30" customHeight="1" thickBot="1" x14ac:dyDescent="0.3"/>
    <row r="38" spans="5:15" ht="30" customHeight="1" x14ac:dyDescent="0.25">
      <c r="E38" s="462"/>
      <c r="F38" s="463"/>
      <c r="G38" s="463"/>
      <c r="H38" s="463"/>
      <c r="I38" s="464"/>
      <c r="K38" s="462"/>
      <c r="L38" s="463"/>
      <c r="M38" s="463"/>
      <c r="N38" s="463"/>
      <c r="O38" s="464"/>
    </row>
    <row r="39" spans="5:15" ht="30" customHeight="1" x14ac:dyDescent="0.25">
      <c r="E39" s="204"/>
      <c r="F39" s="206" t="s">
        <v>456</v>
      </c>
      <c r="G39" s="206" t="s">
        <v>457</v>
      </c>
      <c r="H39" s="206" t="s">
        <v>458</v>
      </c>
      <c r="I39" s="364" t="s">
        <v>459</v>
      </c>
      <c r="K39" s="426"/>
      <c r="L39" s="206" t="s">
        <v>456</v>
      </c>
      <c r="M39" s="206" t="s">
        <v>457</v>
      </c>
      <c r="N39" s="206" t="s">
        <v>458</v>
      </c>
      <c r="O39" s="364" t="s">
        <v>459</v>
      </c>
    </row>
    <row r="40" spans="5:15" ht="30" customHeight="1" x14ac:dyDescent="0.25">
      <c r="E40" s="426">
        <v>2014</v>
      </c>
      <c r="F40" s="356">
        <v>3462284047.23</v>
      </c>
      <c r="G40" s="356">
        <v>3873834719.6099901</v>
      </c>
      <c r="H40" s="356">
        <v>3865975254.2400002</v>
      </c>
      <c r="I40" s="427">
        <v>4206354889.73</v>
      </c>
      <c r="K40" s="426">
        <v>2014</v>
      </c>
      <c r="L40" s="64">
        <f>F40/SUM($F40:$I40)</f>
        <v>0.22470036194240106</v>
      </c>
      <c r="M40" s="64">
        <f t="shared" ref="M40:M48" si="8">G40/SUM($F40:$I40)</f>
        <v>0.25140977797526737</v>
      </c>
      <c r="N40" s="64">
        <f t="shared" ref="N40:N48" si="9">H40/SUM($F40:$I40)</f>
        <v>0.25089970292387942</v>
      </c>
      <c r="O40" s="203">
        <f t="shared" ref="O40:O48" si="10">I40/SUM($F40:$I40)</f>
        <v>0.27299015715845215</v>
      </c>
    </row>
    <row r="41" spans="5:15" ht="30" customHeight="1" x14ac:dyDescent="0.25">
      <c r="E41" s="426">
        <v>2015</v>
      </c>
      <c r="F41" s="356">
        <v>3729190121.9300003</v>
      </c>
      <c r="G41" s="356">
        <v>3532521827.5099998</v>
      </c>
      <c r="H41" s="356">
        <v>3695355524.0599999</v>
      </c>
      <c r="I41" s="427">
        <v>3904704988.6400104</v>
      </c>
      <c r="K41" s="426">
        <v>2015</v>
      </c>
      <c r="L41" s="64">
        <f t="shared" ref="L41:L48" si="11">F41/SUM($F41:$I41)</f>
        <v>0.25092499104195126</v>
      </c>
      <c r="M41" s="64">
        <f t="shared" si="8"/>
        <v>0.23769182555506146</v>
      </c>
      <c r="N41" s="64">
        <f t="shared" si="9"/>
        <v>0.24864837175201171</v>
      </c>
      <c r="O41" s="203">
        <f t="shared" si="10"/>
        <v>0.26273481165097551</v>
      </c>
    </row>
    <row r="42" spans="5:15" ht="30" customHeight="1" x14ac:dyDescent="0.25">
      <c r="E42" s="426">
        <v>2016</v>
      </c>
      <c r="F42" s="356">
        <v>3568360202.8499999</v>
      </c>
      <c r="G42" s="356">
        <v>3912402557.6500001</v>
      </c>
      <c r="H42" s="356">
        <v>3799774215.1900001</v>
      </c>
      <c r="I42" s="427">
        <v>4023629102.1200004</v>
      </c>
      <c r="K42" s="426">
        <v>2016</v>
      </c>
      <c r="L42" s="64">
        <f t="shared" si="11"/>
        <v>0.23316266856407675</v>
      </c>
      <c r="M42" s="64">
        <f t="shared" si="8"/>
        <v>0.25564297575956896</v>
      </c>
      <c r="N42" s="64">
        <f t="shared" si="9"/>
        <v>0.24828365007743963</v>
      </c>
      <c r="O42" s="203">
        <f t="shared" si="10"/>
        <v>0.26291070559891455</v>
      </c>
    </row>
    <row r="43" spans="5:15" ht="30" customHeight="1" x14ac:dyDescent="0.25">
      <c r="E43" s="426">
        <v>2017</v>
      </c>
      <c r="F43" s="356">
        <v>3994368592.4099998</v>
      </c>
      <c r="G43" s="356">
        <v>4059904143.6599998</v>
      </c>
      <c r="H43" s="356">
        <v>4103630874.79</v>
      </c>
      <c r="I43" s="427">
        <v>4147763542.75</v>
      </c>
      <c r="K43" s="426">
        <v>2017</v>
      </c>
      <c r="L43" s="64">
        <f t="shared" si="11"/>
        <v>0.2449681178194334</v>
      </c>
      <c r="M43" s="64">
        <f t="shared" si="8"/>
        <v>0.24898730640169822</v>
      </c>
      <c r="N43" s="64">
        <f t="shared" si="9"/>
        <v>0.25166899557872274</v>
      </c>
      <c r="O43" s="203">
        <f t="shared" si="10"/>
        <v>0.25437558020014556</v>
      </c>
    </row>
    <row r="44" spans="5:15" ht="30" customHeight="1" x14ac:dyDescent="0.25">
      <c r="E44" s="426">
        <v>2018</v>
      </c>
      <c r="F44" s="356">
        <v>4060233153.0999999</v>
      </c>
      <c r="G44" s="356">
        <v>4191498047.6399899</v>
      </c>
      <c r="H44" s="356">
        <v>4197818754.5599999</v>
      </c>
      <c r="I44" s="427">
        <v>4522802271.6199999</v>
      </c>
      <c r="K44" s="426">
        <v>2018</v>
      </c>
      <c r="L44" s="64">
        <f t="shared" si="11"/>
        <v>0.23922630751558585</v>
      </c>
      <c r="M44" s="64">
        <f t="shared" si="8"/>
        <v>0.24696035007992703</v>
      </c>
      <c r="N44" s="64">
        <f t="shared" si="9"/>
        <v>0.24733276203765112</v>
      </c>
      <c r="O44" s="203">
        <f t="shared" si="10"/>
        <v>0.26648058036683597</v>
      </c>
    </row>
    <row r="45" spans="5:15" ht="30" customHeight="1" x14ac:dyDescent="0.25">
      <c r="E45" s="426">
        <v>2019</v>
      </c>
      <c r="F45" s="356">
        <v>4160376302.0500002</v>
      </c>
      <c r="G45" s="356">
        <v>4640464617.6000004</v>
      </c>
      <c r="H45" s="356">
        <v>4626915152.1800003</v>
      </c>
      <c r="I45" s="427">
        <v>4701717336.4700003</v>
      </c>
      <c r="K45" s="426">
        <v>2019</v>
      </c>
      <c r="L45" s="64">
        <f t="shared" si="11"/>
        <v>0.22948136486663226</v>
      </c>
      <c r="M45" s="64">
        <f t="shared" si="8"/>
        <v>0.25596246030375658</v>
      </c>
      <c r="N45" s="64">
        <f t="shared" si="9"/>
        <v>0.2552150880489289</v>
      </c>
      <c r="O45" s="203">
        <f t="shared" si="10"/>
        <v>0.25934108678068213</v>
      </c>
    </row>
    <row r="46" spans="5:15" ht="30" customHeight="1" x14ac:dyDescent="0.25">
      <c r="E46" s="426">
        <v>2020</v>
      </c>
      <c r="F46" s="356">
        <v>4457200601.6400003</v>
      </c>
      <c r="G46" s="356">
        <v>4308908839.8100004</v>
      </c>
      <c r="H46" s="356">
        <v>4729879003.3699999</v>
      </c>
      <c r="I46" s="427">
        <v>4840454987.1599998</v>
      </c>
      <c r="K46" s="426">
        <v>2020</v>
      </c>
      <c r="L46" s="64">
        <f t="shared" si="11"/>
        <v>0.24307879650567027</v>
      </c>
      <c r="M46" s="64">
        <f t="shared" si="8"/>
        <v>0.23499152688983141</v>
      </c>
      <c r="N46" s="64">
        <f t="shared" si="9"/>
        <v>0.25794964115673436</v>
      </c>
      <c r="O46" s="203">
        <f t="shared" si="10"/>
        <v>0.26398003544776399</v>
      </c>
    </row>
    <row r="47" spans="5:15" ht="30" customHeight="1" x14ac:dyDescent="0.25">
      <c r="E47" s="426">
        <v>2021</v>
      </c>
      <c r="F47" s="356">
        <v>4570599623.0699997</v>
      </c>
      <c r="G47" s="356">
        <v>4951259473.6700096</v>
      </c>
      <c r="H47" s="356">
        <v>5222954350.54</v>
      </c>
      <c r="I47" s="427">
        <v>5640151588.0300102</v>
      </c>
      <c r="K47" s="426">
        <v>2021</v>
      </c>
      <c r="L47" s="64">
        <f t="shared" si="11"/>
        <v>0.22421424884236937</v>
      </c>
      <c r="M47" s="64">
        <f t="shared" si="8"/>
        <v>0.24288780800426374</v>
      </c>
      <c r="N47" s="64">
        <f t="shared" si="9"/>
        <v>0.25621600731190891</v>
      </c>
      <c r="O47" s="203">
        <f t="shared" si="10"/>
        <v>0.27668193584145795</v>
      </c>
    </row>
    <row r="48" spans="5:15" ht="30" customHeight="1" x14ac:dyDescent="0.25">
      <c r="E48" s="426">
        <v>2022</v>
      </c>
      <c r="F48" s="356">
        <v>5443670576.6700001</v>
      </c>
      <c r="G48" s="356">
        <v>5670729305.3999996</v>
      </c>
      <c r="H48" s="356">
        <v>6215693061.21</v>
      </c>
      <c r="I48" s="427">
        <v>6199793000.6000099</v>
      </c>
      <c r="K48" s="426">
        <v>2022</v>
      </c>
      <c r="L48" s="64">
        <f t="shared" si="11"/>
        <v>0.23135133717407025</v>
      </c>
      <c r="M48" s="64">
        <f t="shared" si="8"/>
        <v>0.24100113867636169</v>
      </c>
      <c r="N48" s="64">
        <f t="shared" si="9"/>
        <v>0.26416163155379285</v>
      </c>
      <c r="O48" s="203">
        <f t="shared" si="10"/>
        <v>0.26348589259577526</v>
      </c>
    </row>
    <row r="49" spans="5:15" ht="30" customHeight="1" thickBot="1" x14ac:dyDescent="0.3">
      <c r="E49" s="428">
        <v>2023</v>
      </c>
      <c r="F49" s="361">
        <v>6008043167.6199999</v>
      </c>
      <c r="G49" s="361">
        <v>6024426405.9999905</v>
      </c>
      <c r="H49" s="432">
        <f>AVERAGE($F49*N49/$L49,$G49*N49/$M49)</f>
        <v>6329954320.8624144</v>
      </c>
      <c r="I49" s="433">
        <f>AVERAGE($F49*O49/$L49,$G49*O49/$M49)</f>
        <v>6614769016.1175861</v>
      </c>
      <c r="K49" s="429" t="s">
        <v>460</v>
      </c>
      <c r="L49" s="430">
        <f>AVERAGE(L40:L48)</f>
        <v>0.2356786882524656</v>
      </c>
      <c r="M49" s="430">
        <f>AVERAGE(M40:M48)</f>
        <v>0.24617057440508183</v>
      </c>
      <c r="N49" s="430">
        <f>AVERAGE(N40:N48)</f>
        <v>0.25337509449345219</v>
      </c>
      <c r="O49" s="431">
        <f>AVERAGE(O40:O48)</f>
        <v>0.26477564284900035</v>
      </c>
    </row>
    <row r="50" spans="5:15" ht="30" customHeight="1" x14ac:dyDescent="0.25"/>
    <row r="51" spans="5:15" ht="30" customHeight="1" thickBot="1" x14ac:dyDescent="0.3"/>
    <row r="52" spans="5:15" ht="30" customHeight="1" x14ac:dyDescent="0.25">
      <c r="E52" s="462"/>
      <c r="F52" s="463"/>
      <c r="G52" s="463"/>
      <c r="H52" s="463"/>
      <c r="I52" s="464"/>
      <c r="K52" s="462"/>
      <c r="L52" s="463"/>
      <c r="M52" s="463"/>
      <c r="N52" s="463"/>
      <c r="O52" s="464"/>
    </row>
    <row r="53" spans="5:15" ht="30" customHeight="1" x14ac:dyDescent="0.25">
      <c r="E53" s="426"/>
      <c r="F53" s="206" t="s">
        <v>456</v>
      </c>
      <c r="G53" s="206" t="s">
        <v>457</v>
      </c>
      <c r="H53" s="206" t="s">
        <v>458</v>
      </c>
      <c r="I53" s="364" t="s">
        <v>459</v>
      </c>
      <c r="K53" s="426"/>
      <c r="L53" s="206" t="s">
        <v>456</v>
      </c>
      <c r="M53" s="206" t="s">
        <v>457</v>
      </c>
      <c r="N53" s="206" t="s">
        <v>458</v>
      </c>
      <c r="O53" s="364" t="s">
        <v>459</v>
      </c>
    </row>
    <row r="54" spans="5:15" ht="30" customHeight="1" x14ac:dyDescent="0.25">
      <c r="E54" s="426">
        <v>2014</v>
      </c>
      <c r="F54" s="356">
        <v>1484862028.48</v>
      </c>
      <c r="G54" s="356">
        <v>1556118165.5500002</v>
      </c>
      <c r="H54" s="356">
        <v>1651086396.53</v>
      </c>
      <c r="I54" s="427">
        <v>1677971635.73</v>
      </c>
      <c r="K54" s="426">
        <v>2014</v>
      </c>
      <c r="L54" s="64">
        <f>F54/SUM($F54:$I54)</f>
        <v>0.23310096042309064</v>
      </c>
      <c r="M54" s="64">
        <f t="shared" ref="M54:M62" si="12">G54/SUM($F54:$I54)</f>
        <v>0.24428710005658869</v>
      </c>
      <c r="N54" s="64">
        <f t="shared" ref="N54:N62" si="13">H54/SUM($F54:$I54)</f>
        <v>0.25919568107389768</v>
      </c>
      <c r="O54" s="203">
        <f t="shared" ref="O54:O62" si="14">I54/SUM($F54:$I54)</f>
        <v>0.26341625844642286</v>
      </c>
    </row>
    <row r="55" spans="5:15" ht="30" customHeight="1" x14ac:dyDescent="0.25">
      <c r="E55" s="426">
        <v>2015</v>
      </c>
      <c r="F55" s="356">
        <v>1592518600.5700002</v>
      </c>
      <c r="G55" s="356">
        <v>1735206399.29</v>
      </c>
      <c r="H55" s="356">
        <v>1888372207.3</v>
      </c>
      <c r="I55" s="427">
        <v>1969977975.45</v>
      </c>
      <c r="K55" s="426">
        <v>2015</v>
      </c>
      <c r="L55" s="64">
        <f t="shared" ref="L55:L62" si="15">F55/SUM($F55:$I55)</f>
        <v>0.22161173660189756</v>
      </c>
      <c r="M55" s="64">
        <f t="shared" si="12"/>
        <v>0.24146788826940283</v>
      </c>
      <c r="N55" s="64">
        <f t="shared" si="13"/>
        <v>0.2627821389720193</v>
      </c>
      <c r="O55" s="203">
        <f t="shared" si="14"/>
        <v>0.27413823615668037</v>
      </c>
    </row>
    <row r="56" spans="5:15" ht="30" customHeight="1" x14ac:dyDescent="0.25">
      <c r="E56" s="426">
        <v>2016</v>
      </c>
      <c r="F56" s="356">
        <v>1942523968.0599999</v>
      </c>
      <c r="G56" s="356">
        <v>2080448723.1700001</v>
      </c>
      <c r="H56" s="356">
        <v>2172374309.9200001</v>
      </c>
      <c r="I56" s="427">
        <v>2294602609.3399997</v>
      </c>
      <c r="K56" s="426">
        <v>2016</v>
      </c>
      <c r="L56" s="64">
        <f t="shared" si="15"/>
        <v>0.22880276764656635</v>
      </c>
      <c r="M56" s="64">
        <f t="shared" si="12"/>
        <v>0.24504841826145143</v>
      </c>
      <c r="N56" s="64">
        <f t="shared" si="13"/>
        <v>0.25587599568740205</v>
      </c>
      <c r="O56" s="203">
        <f t="shared" si="14"/>
        <v>0.27027281840458017</v>
      </c>
    </row>
    <row r="57" spans="5:15" ht="30" customHeight="1" x14ac:dyDescent="0.25">
      <c r="E57" s="426">
        <v>2017</v>
      </c>
      <c r="F57" s="356">
        <v>2218907961.52</v>
      </c>
      <c r="G57" s="356">
        <v>2371596672.6500001</v>
      </c>
      <c r="H57" s="356">
        <v>2458462772.3899999</v>
      </c>
      <c r="I57" s="427">
        <v>2586781278.8000002</v>
      </c>
      <c r="K57" s="426">
        <v>2017</v>
      </c>
      <c r="L57" s="64">
        <f t="shared" si="15"/>
        <v>0.23027872913407138</v>
      </c>
      <c r="M57" s="64">
        <f t="shared" si="12"/>
        <v>0.2461247952899879</v>
      </c>
      <c r="N57" s="64">
        <f t="shared" si="13"/>
        <v>0.25513977716389036</v>
      </c>
      <c r="O57" s="203">
        <f t="shared" si="14"/>
        <v>0.26845669841205033</v>
      </c>
    </row>
    <row r="58" spans="5:15" ht="30" customHeight="1" x14ac:dyDescent="0.25">
      <c r="E58" s="426">
        <v>2018</v>
      </c>
      <c r="F58" s="356">
        <v>2487898071.8299999</v>
      </c>
      <c r="G58" s="356">
        <v>2606121707.52</v>
      </c>
      <c r="H58" s="356">
        <v>2672950173.8099999</v>
      </c>
      <c r="I58" s="427">
        <v>2713050157.0700002</v>
      </c>
      <c r="K58" s="426">
        <v>2018</v>
      </c>
      <c r="L58" s="64">
        <f t="shared" si="15"/>
        <v>0.23739439864256132</v>
      </c>
      <c r="M58" s="64">
        <f t="shared" si="12"/>
        <v>0.24867525826367951</v>
      </c>
      <c r="N58" s="64">
        <f t="shared" si="13"/>
        <v>0.25505200807781064</v>
      </c>
      <c r="O58" s="203">
        <f t="shared" si="14"/>
        <v>0.25887833501594859</v>
      </c>
    </row>
    <row r="59" spans="5:15" ht="30" customHeight="1" x14ac:dyDescent="0.25">
      <c r="E59" s="426">
        <v>2019</v>
      </c>
      <c r="F59" s="356">
        <v>2635057875.7800002</v>
      </c>
      <c r="G59" s="356">
        <v>2798377697.0500002</v>
      </c>
      <c r="H59" s="356">
        <v>2839476062.0500002</v>
      </c>
      <c r="I59" s="427">
        <v>2806286186.5100002</v>
      </c>
      <c r="K59" s="426">
        <v>2019</v>
      </c>
      <c r="L59" s="64">
        <f t="shared" si="15"/>
        <v>0.23783832712984315</v>
      </c>
      <c r="M59" s="64">
        <f t="shared" si="12"/>
        <v>0.25257945044065611</v>
      </c>
      <c r="N59" s="64">
        <f t="shared" si="13"/>
        <v>0.25628895772291199</v>
      </c>
      <c r="O59" s="203">
        <f t="shared" si="14"/>
        <v>0.25329326470658892</v>
      </c>
    </row>
    <row r="60" spans="5:15" ht="30" customHeight="1" x14ac:dyDescent="0.25">
      <c r="E60" s="426">
        <v>2020</v>
      </c>
      <c r="F60" s="356">
        <v>2610098959.0999999</v>
      </c>
      <c r="G60" s="356">
        <v>2656165860.0100002</v>
      </c>
      <c r="H60" s="356">
        <v>2550675077.5500002</v>
      </c>
      <c r="I60" s="427">
        <v>2548505003.0599999</v>
      </c>
      <c r="K60" s="426">
        <v>2020</v>
      </c>
      <c r="L60" s="64">
        <f t="shared" si="15"/>
        <v>0.25180771152143272</v>
      </c>
      <c r="M60" s="64">
        <f t="shared" si="12"/>
        <v>0.25625198780244834</v>
      </c>
      <c r="N60" s="64">
        <f t="shared" si="13"/>
        <v>0.24607482864714286</v>
      </c>
      <c r="O60" s="203">
        <f t="shared" si="14"/>
        <v>0.24586547202897602</v>
      </c>
    </row>
    <row r="61" spans="5:15" ht="30" customHeight="1" x14ac:dyDescent="0.25">
      <c r="E61" s="426">
        <v>2021</v>
      </c>
      <c r="F61" s="356">
        <v>2307231934.3699999</v>
      </c>
      <c r="G61" s="356">
        <v>2254460792.8899999</v>
      </c>
      <c r="H61" s="356">
        <v>2215041581.1700001</v>
      </c>
      <c r="I61" s="427">
        <v>2181636869.2799902</v>
      </c>
      <c r="K61" s="426">
        <v>2021</v>
      </c>
      <c r="L61" s="64">
        <f t="shared" si="15"/>
        <v>0.25755038372497896</v>
      </c>
      <c r="M61" s="64">
        <f t="shared" si="12"/>
        <v>0.25165967653801802</v>
      </c>
      <c r="N61" s="64">
        <f t="shared" si="13"/>
        <v>0.24725941102791257</v>
      </c>
      <c r="O61" s="203">
        <f t="shared" si="14"/>
        <v>0.24353052870909031</v>
      </c>
    </row>
    <row r="62" spans="5:15" ht="30" customHeight="1" x14ac:dyDescent="0.25">
      <c r="E62" s="426">
        <v>2022</v>
      </c>
      <c r="F62" s="356">
        <v>2080873431.72</v>
      </c>
      <c r="G62" s="356">
        <v>2176458405.0900002</v>
      </c>
      <c r="H62" s="356">
        <v>2308759812.2600002</v>
      </c>
      <c r="I62" s="427">
        <v>2237197046</v>
      </c>
      <c r="K62" s="426">
        <v>2022</v>
      </c>
      <c r="L62" s="64">
        <f t="shared" si="15"/>
        <v>0.23637455316958159</v>
      </c>
      <c r="M62" s="64">
        <f t="shared" si="12"/>
        <v>0.24723242420856378</v>
      </c>
      <c r="N62" s="64">
        <f t="shared" si="13"/>
        <v>0.262261058591995</v>
      </c>
      <c r="O62" s="203">
        <f t="shared" si="14"/>
        <v>0.25413196402985971</v>
      </c>
    </row>
    <row r="63" spans="5:15" ht="30" customHeight="1" thickBot="1" x14ac:dyDescent="0.3">
      <c r="E63" s="428">
        <v>2023</v>
      </c>
      <c r="F63" s="361">
        <v>2123659286.05</v>
      </c>
      <c r="G63" s="361">
        <v>2261500150.6900001</v>
      </c>
      <c r="H63" s="432">
        <f>AVERAGE($F63*N63/$L63,$G63*N63/$M63)</f>
        <v>2308456960.640523</v>
      </c>
      <c r="I63" s="433">
        <f>AVERAGE($F63*O63/$L63,$G63*O63/$M63)</f>
        <v>2340629520.3337741</v>
      </c>
      <c r="K63" s="429" t="s">
        <v>460</v>
      </c>
      <c r="L63" s="430">
        <f>AVERAGE(L54:L62)</f>
        <v>0.23719550755489158</v>
      </c>
      <c r="M63" s="430">
        <f>AVERAGE(M54:M62)</f>
        <v>0.24814744434786626</v>
      </c>
      <c r="N63" s="430">
        <f>AVERAGE(N54:N62)</f>
        <v>0.255547761884998</v>
      </c>
      <c r="O63" s="431">
        <f>AVERAGE(O54:O62)</f>
        <v>0.25910928621224411</v>
      </c>
    </row>
    <row r="64" spans="5:15" ht="30" customHeight="1" x14ac:dyDescent="0.25"/>
    <row r="65" spans="5:15" ht="30" customHeight="1" thickBot="1" x14ac:dyDescent="0.3"/>
    <row r="66" spans="5:15" ht="30" customHeight="1" x14ac:dyDescent="0.25">
      <c r="E66" s="462"/>
      <c r="F66" s="463"/>
      <c r="G66" s="463"/>
      <c r="H66" s="463"/>
      <c r="I66" s="464"/>
      <c r="K66" s="462"/>
      <c r="L66" s="463"/>
      <c r="M66" s="463"/>
      <c r="N66" s="463"/>
      <c r="O66" s="464"/>
    </row>
    <row r="67" spans="5:15" ht="30" customHeight="1" x14ac:dyDescent="0.25">
      <c r="E67" s="426"/>
      <c r="F67" s="206" t="s">
        <v>456</v>
      </c>
      <c r="G67" s="206" t="s">
        <v>457</v>
      </c>
      <c r="H67" s="206" t="s">
        <v>458</v>
      </c>
      <c r="I67" s="364" t="s">
        <v>459</v>
      </c>
      <c r="K67" s="426"/>
      <c r="L67" s="206" t="s">
        <v>456</v>
      </c>
      <c r="M67" s="206" t="s">
        <v>457</v>
      </c>
      <c r="N67" s="206" t="s">
        <v>458</v>
      </c>
      <c r="O67" s="364" t="s">
        <v>459</v>
      </c>
    </row>
    <row r="68" spans="5:15" ht="30" customHeight="1" x14ac:dyDescent="0.25">
      <c r="E68" s="426">
        <v>2014</v>
      </c>
      <c r="F68" s="356">
        <v>-964182261.82000005</v>
      </c>
      <c r="G68" s="356">
        <v>-1038972668.01</v>
      </c>
      <c r="H68" s="356">
        <v>-1004248812.16</v>
      </c>
      <c r="I68" s="427">
        <v>-1062343854.1799999</v>
      </c>
      <c r="K68" s="426">
        <v>2014</v>
      </c>
      <c r="L68" s="64">
        <f>F68/SUM($F68:$I68)</f>
        <v>0.23691451104421873</v>
      </c>
      <c r="M68" s="64">
        <f t="shared" ref="M68:M76" si="16">G68/SUM($F68:$I68)</f>
        <v>0.25529167189330543</v>
      </c>
      <c r="N68" s="64">
        <f t="shared" ref="N68:N76" si="17">H68/SUM($F68:$I68)</f>
        <v>0.24675948284976909</v>
      </c>
      <c r="O68" s="203">
        <f t="shared" ref="O68:O76" si="18">I68/SUM($F68:$I68)</f>
        <v>0.26103433421270683</v>
      </c>
    </row>
    <row r="69" spans="5:15" ht="30" customHeight="1" x14ac:dyDescent="0.25">
      <c r="E69" s="426">
        <v>2015</v>
      </c>
      <c r="F69" s="356">
        <v>-1024412111.91</v>
      </c>
      <c r="G69" s="356">
        <v>-1083386654.74</v>
      </c>
      <c r="H69" s="356">
        <v>-1046955731.24</v>
      </c>
      <c r="I69" s="427">
        <v>-1166812165.21</v>
      </c>
      <c r="K69" s="426">
        <v>2015</v>
      </c>
      <c r="L69" s="64">
        <f t="shared" ref="L69:L76" si="19">F69/SUM($F69:$I69)</f>
        <v>0.237046467582466</v>
      </c>
      <c r="M69" s="64">
        <f t="shared" si="16"/>
        <v>0.25069303315174396</v>
      </c>
      <c r="N69" s="64">
        <f t="shared" si="17"/>
        <v>0.2422630061869703</v>
      </c>
      <c r="O69" s="203">
        <f t="shared" si="18"/>
        <v>0.26999749307881965</v>
      </c>
    </row>
    <row r="70" spans="5:15" ht="30" customHeight="1" x14ac:dyDescent="0.25">
      <c r="E70" s="426">
        <v>2016</v>
      </c>
      <c r="F70" s="356">
        <v>-1223095131.4000001</v>
      </c>
      <c r="G70" s="356">
        <v>-1290945460.47</v>
      </c>
      <c r="H70" s="356">
        <v>-1274443384.3599999</v>
      </c>
      <c r="I70" s="427">
        <v>-1327350699.9100001</v>
      </c>
      <c r="K70" s="426">
        <v>2016</v>
      </c>
      <c r="L70" s="64">
        <f t="shared" si="19"/>
        <v>0.23908026916984934</v>
      </c>
      <c r="M70" s="64">
        <f t="shared" si="16"/>
        <v>0.25234307638808307</v>
      </c>
      <c r="N70" s="64">
        <f t="shared" si="17"/>
        <v>0.24911739042388156</v>
      </c>
      <c r="O70" s="203">
        <f t="shared" si="18"/>
        <v>0.2594592640181862</v>
      </c>
    </row>
    <row r="71" spans="5:15" ht="30" customHeight="1" x14ac:dyDescent="0.25">
      <c r="E71" s="426">
        <v>2017</v>
      </c>
      <c r="F71" s="356">
        <v>-1262303951.25</v>
      </c>
      <c r="G71" s="356">
        <v>-1230809594.6400001</v>
      </c>
      <c r="H71" s="356">
        <v>-1257814089.3699999</v>
      </c>
      <c r="I71" s="427">
        <v>-1249621996.8</v>
      </c>
      <c r="K71" s="426">
        <v>2017</v>
      </c>
      <c r="L71" s="64">
        <f t="shared" si="19"/>
        <v>0.25243304119151155</v>
      </c>
      <c r="M71" s="64">
        <f t="shared" si="16"/>
        <v>0.24613486220572961</v>
      </c>
      <c r="N71" s="64">
        <f t="shared" si="17"/>
        <v>0.25153516751554317</v>
      </c>
      <c r="O71" s="203">
        <f t="shared" si="18"/>
        <v>0.24989692908721559</v>
      </c>
    </row>
    <row r="72" spans="5:15" ht="30" customHeight="1" x14ac:dyDescent="0.25">
      <c r="E72" s="426">
        <v>2018</v>
      </c>
      <c r="F72" s="356">
        <v>-1160435294.8199999</v>
      </c>
      <c r="G72" s="356">
        <v>-1157087651.71</v>
      </c>
      <c r="H72" s="356">
        <v>-1113557372.4000001</v>
      </c>
      <c r="I72" s="427">
        <v>-1158711949.6600001</v>
      </c>
      <c r="K72" s="426">
        <v>2018</v>
      </c>
      <c r="L72" s="64">
        <f t="shared" si="19"/>
        <v>0.25282958942638367</v>
      </c>
      <c r="M72" s="64">
        <f t="shared" si="16"/>
        <v>0.25210022240624441</v>
      </c>
      <c r="N72" s="64">
        <f t="shared" si="17"/>
        <v>0.24261607219580958</v>
      </c>
      <c r="O72" s="203">
        <f t="shared" si="18"/>
        <v>0.25245411597156231</v>
      </c>
    </row>
    <row r="73" spans="5:15" ht="30" customHeight="1" x14ac:dyDescent="0.25">
      <c r="E73" s="426">
        <v>2019</v>
      </c>
      <c r="F73" s="356">
        <v>-1172102064.01</v>
      </c>
      <c r="G73" s="356">
        <v>-1075858753.8599999</v>
      </c>
      <c r="H73" s="356">
        <v>-954326346.85000002</v>
      </c>
      <c r="I73" s="427">
        <v>-1255455555.23</v>
      </c>
      <c r="K73" s="426">
        <v>2019</v>
      </c>
      <c r="L73" s="64">
        <f t="shared" si="19"/>
        <v>0.26293622975691761</v>
      </c>
      <c r="M73" s="64">
        <f t="shared" si="16"/>
        <v>0.24134608510382297</v>
      </c>
      <c r="N73" s="64">
        <f t="shared" si="17"/>
        <v>0.21408286812494737</v>
      </c>
      <c r="O73" s="203">
        <f t="shared" si="18"/>
        <v>0.28163481701431209</v>
      </c>
    </row>
    <row r="74" spans="5:15" ht="30" customHeight="1" x14ac:dyDescent="0.25">
      <c r="E74" s="426">
        <v>2020</v>
      </c>
      <c r="F74" s="356">
        <v>-1088353751.79</v>
      </c>
      <c r="G74" s="356">
        <v>-1204147786.48</v>
      </c>
      <c r="H74" s="356">
        <v>-1217262949.9000001</v>
      </c>
      <c r="I74" s="427">
        <v>-1336478580.5</v>
      </c>
      <c r="K74" s="426">
        <v>2020</v>
      </c>
      <c r="L74" s="64">
        <f t="shared" si="19"/>
        <v>0.22457679822664922</v>
      </c>
      <c r="M74" s="64">
        <f t="shared" si="16"/>
        <v>0.24847036548054649</v>
      </c>
      <c r="N74" s="64">
        <f t="shared" si="17"/>
        <v>0.25117661921857853</v>
      </c>
      <c r="O74" s="203">
        <f t="shared" si="18"/>
        <v>0.27577621707422578</v>
      </c>
    </row>
    <row r="75" spans="5:15" ht="30" customHeight="1" x14ac:dyDescent="0.25">
      <c r="E75" s="426">
        <v>2021</v>
      </c>
      <c r="F75" s="356">
        <v>-1207258670.0599999</v>
      </c>
      <c r="G75" s="356">
        <v>-1325431945.77</v>
      </c>
      <c r="H75" s="356">
        <v>-1358466036.0899999</v>
      </c>
      <c r="I75" s="427">
        <v>-1109526710.3399999</v>
      </c>
      <c r="K75" s="426">
        <v>2021</v>
      </c>
      <c r="L75" s="64">
        <f t="shared" si="19"/>
        <v>0.24141873872102024</v>
      </c>
      <c r="M75" s="64">
        <f t="shared" si="16"/>
        <v>0.26505016409816967</v>
      </c>
      <c r="N75" s="64">
        <f t="shared" si="17"/>
        <v>0.2716560793155392</v>
      </c>
      <c r="O75" s="203">
        <f t="shared" si="18"/>
        <v>0.22187501786527078</v>
      </c>
    </row>
    <row r="76" spans="5:15" ht="30" customHeight="1" x14ac:dyDescent="0.25">
      <c r="E76" s="426">
        <v>2022</v>
      </c>
      <c r="F76" s="356">
        <v>-1377865490.6199999</v>
      </c>
      <c r="G76" s="356">
        <v>-1451756264.71</v>
      </c>
      <c r="H76" s="356">
        <v>-1661701716.53</v>
      </c>
      <c r="I76" s="427">
        <v>-1580319518.1099999</v>
      </c>
      <c r="K76" s="426">
        <v>2022</v>
      </c>
      <c r="L76" s="64">
        <f t="shared" si="19"/>
        <v>0.22693453697724875</v>
      </c>
      <c r="M76" s="64">
        <f t="shared" si="16"/>
        <v>0.23910435233234512</v>
      </c>
      <c r="N76" s="64">
        <f t="shared" si="17"/>
        <v>0.27368238206281797</v>
      </c>
      <c r="O76" s="203">
        <f t="shared" si="18"/>
        <v>0.26027872862758822</v>
      </c>
    </row>
    <row r="77" spans="5:15" ht="30" customHeight="1" thickBot="1" x14ac:dyDescent="0.3">
      <c r="E77" s="428">
        <v>2023</v>
      </c>
      <c r="F77" s="361">
        <v>-1551919214.51</v>
      </c>
      <c r="G77" s="361">
        <v>-1737391710.5799999</v>
      </c>
      <c r="H77" s="432">
        <f>AVERAGE($F77*N77/$L77,$G77*N77/$M77)</f>
        <v>-1666230333.4913316</v>
      </c>
      <c r="I77" s="433">
        <f>AVERAGE($F77*O77/$L77,$G77*O77/$M77)</f>
        <v>-1732732666.4070294</v>
      </c>
      <c r="K77" s="429" t="s">
        <v>460</v>
      </c>
      <c r="L77" s="430">
        <f>AVERAGE(L68:L76)</f>
        <v>0.24157446467736282</v>
      </c>
      <c r="M77" s="430">
        <f>AVERAGE(M68:M76)</f>
        <v>0.25005931478444343</v>
      </c>
      <c r="N77" s="430">
        <f>AVERAGE(N68:N76)</f>
        <v>0.24920989643265073</v>
      </c>
      <c r="O77" s="431">
        <f>AVERAGE(O68:O76)</f>
        <v>0.25915632410554301</v>
      </c>
    </row>
    <row r="78" spans="5:15" ht="30" customHeight="1" x14ac:dyDescent="0.25"/>
    <row r="79" spans="5:15" ht="30" customHeight="1" thickBot="1" x14ac:dyDescent="0.3"/>
    <row r="80" spans="5:15" ht="30" customHeight="1" x14ac:dyDescent="0.25">
      <c r="E80" s="462"/>
      <c r="F80" s="463"/>
      <c r="G80" s="463"/>
      <c r="H80" s="463"/>
      <c r="I80" s="464"/>
      <c r="K80" s="462"/>
      <c r="L80" s="463"/>
      <c r="M80" s="463"/>
      <c r="N80" s="463"/>
      <c r="O80" s="464"/>
    </row>
    <row r="81" spans="5:15" ht="30" customHeight="1" x14ac:dyDescent="0.25">
      <c r="E81" s="426"/>
      <c r="F81" s="206" t="s">
        <v>456</v>
      </c>
      <c r="G81" s="206" t="s">
        <v>457</v>
      </c>
      <c r="H81" s="206" t="s">
        <v>458</v>
      </c>
      <c r="I81" s="364" t="s">
        <v>459</v>
      </c>
      <c r="K81" s="426"/>
      <c r="L81" s="206" t="s">
        <v>456</v>
      </c>
      <c r="M81" s="206" t="s">
        <v>457</v>
      </c>
      <c r="N81" s="206" t="s">
        <v>458</v>
      </c>
      <c r="O81" s="364" t="s">
        <v>459</v>
      </c>
    </row>
    <row r="82" spans="5:15" ht="30" customHeight="1" x14ac:dyDescent="0.25">
      <c r="E82" s="426">
        <v>2014</v>
      </c>
      <c r="F82" s="356">
        <v>-7436607313.5699997</v>
      </c>
      <c r="G82" s="356">
        <v>-6355686422.2600002</v>
      </c>
      <c r="H82" s="356">
        <v>-7532696701.7199993</v>
      </c>
      <c r="I82" s="427">
        <v>-7759331506.5500088</v>
      </c>
      <c r="K82" s="426">
        <v>2014</v>
      </c>
      <c r="L82" s="64">
        <f>F82/SUM($F82:$I82)</f>
        <v>0.25569127338994324</v>
      </c>
      <c r="M82" s="64">
        <f t="shared" ref="M82:M90" si="20">G82/SUM($F82:$I82)</f>
        <v>0.21852620234625422</v>
      </c>
      <c r="N82" s="64">
        <f t="shared" ref="N82:N90" si="21">H82/SUM($F82:$I82)</f>
        <v>0.25899509420222427</v>
      </c>
      <c r="O82" s="203">
        <f t="shared" ref="O82:O90" si="22">I82/SUM($F82:$I82)</f>
        <v>0.26678743006157835</v>
      </c>
    </row>
    <row r="83" spans="5:15" ht="30" customHeight="1" x14ac:dyDescent="0.25">
      <c r="E83" s="426">
        <v>2015</v>
      </c>
      <c r="F83" s="356">
        <v>-7034521093.0299997</v>
      </c>
      <c r="G83" s="356">
        <v>-7165139764.8800001</v>
      </c>
      <c r="H83" s="356">
        <v>-7670901723.75</v>
      </c>
      <c r="I83" s="427">
        <v>-8058325952.1949987</v>
      </c>
      <c r="K83" s="426">
        <v>2015</v>
      </c>
      <c r="L83" s="64">
        <f t="shared" ref="L83:L90" si="23">F83/SUM($F83:$I83)</f>
        <v>0.23504117385023104</v>
      </c>
      <c r="M83" s="64">
        <f t="shared" si="20"/>
        <v>0.2394054746394918</v>
      </c>
      <c r="N83" s="64">
        <f t="shared" si="21"/>
        <v>0.25630426318948729</v>
      </c>
      <c r="O83" s="203">
        <f t="shared" si="22"/>
        <v>0.26924908832078981</v>
      </c>
    </row>
    <row r="84" spans="5:15" ht="30" customHeight="1" x14ac:dyDescent="0.25">
      <c r="E84" s="426">
        <v>2016</v>
      </c>
      <c r="F84" s="356">
        <v>-8023916765.0100012</v>
      </c>
      <c r="G84" s="356">
        <v>-8246780478.4599991</v>
      </c>
      <c r="H84" s="356">
        <v>-8820428759.960001</v>
      </c>
      <c r="I84" s="427">
        <v>-9346667381.3199978</v>
      </c>
      <c r="K84" s="426">
        <v>2016</v>
      </c>
      <c r="L84" s="64">
        <f t="shared" si="23"/>
        <v>0.23299741291099133</v>
      </c>
      <c r="M84" s="64">
        <f t="shared" si="20"/>
        <v>0.23946889936658658</v>
      </c>
      <c r="N84" s="64">
        <f t="shared" si="21"/>
        <v>0.2561264208021507</v>
      </c>
      <c r="O84" s="203">
        <f t="shared" si="22"/>
        <v>0.27140726692027134</v>
      </c>
    </row>
    <row r="85" spans="5:15" ht="30" customHeight="1" x14ac:dyDescent="0.25">
      <c r="E85" s="426">
        <v>2017</v>
      </c>
      <c r="F85" s="356">
        <v>-8232655230.1900005</v>
      </c>
      <c r="G85" s="356">
        <v>-8055670344.1399536</v>
      </c>
      <c r="H85" s="356">
        <v>-8667182214.2400017</v>
      </c>
      <c r="I85" s="427">
        <v>-8593129164.9400635</v>
      </c>
      <c r="K85" s="426">
        <v>2017</v>
      </c>
      <c r="L85" s="64">
        <f t="shared" si="23"/>
        <v>0.24539462636286513</v>
      </c>
      <c r="M85" s="64">
        <f t="shared" si="20"/>
        <v>0.24011915462625469</v>
      </c>
      <c r="N85" s="64">
        <f t="shared" si="21"/>
        <v>0.25834677653970084</v>
      </c>
      <c r="O85" s="203">
        <f t="shared" si="22"/>
        <v>0.25613944247117942</v>
      </c>
    </row>
    <row r="86" spans="5:15" ht="30" customHeight="1" x14ac:dyDescent="0.25">
      <c r="E86" s="426">
        <v>2018</v>
      </c>
      <c r="F86" s="356">
        <v>-8165416903.630022</v>
      </c>
      <c r="G86" s="356">
        <v>-8564059332.2999706</v>
      </c>
      <c r="H86" s="356">
        <v>-8969394105.5999985</v>
      </c>
      <c r="I86" s="427">
        <v>-8626857079.8499908</v>
      </c>
      <c r="K86" s="426">
        <v>2018</v>
      </c>
      <c r="L86" s="64">
        <f t="shared" si="23"/>
        <v>0.23788037478104962</v>
      </c>
      <c r="M86" s="64">
        <f t="shared" si="20"/>
        <v>0.24949389206434691</v>
      </c>
      <c r="N86" s="64">
        <f t="shared" si="21"/>
        <v>0.26130237519783361</v>
      </c>
      <c r="O86" s="203">
        <f t="shared" si="22"/>
        <v>0.2513233579567698</v>
      </c>
    </row>
    <row r="87" spans="5:15" ht="30" customHeight="1" x14ac:dyDescent="0.25">
      <c r="E87" s="426">
        <v>2019</v>
      </c>
      <c r="F87" s="356">
        <v>-9020498080.7000999</v>
      </c>
      <c r="G87" s="356">
        <v>-9589779478.8399982</v>
      </c>
      <c r="H87" s="356">
        <v>-9795791899.8599014</v>
      </c>
      <c r="I87" s="427">
        <v>-10445182599.700006</v>
      </c>
      <c r="K87" s="426">
        <v>2019</v>
      </c>
      <c r="L87" s="64">
        <f t="shared" si="23"/>
        <v>0.23218037006833753</v>
      </c>
      <c r="M87" s="64">
        <f t="shared" si="20"/>
        <v>0.24683321567737776</v>
      </c>
      <c r="N87" s="64">
        <f t="shared" si="21"/>
        <v>0.2521358098050141</v>
      </c>
      <c r="O87" s="203">
        <f t="shared" si="22"/>
        <v>0.26885060444927061</v>
      </c>
    </row>
    <row r="88" spans="5:15" ht="30" customHeight="1" x14ac:dyDescent="0.25">
      <c r="E88" s="426">
        <v>2020</v>
      </c>
      <c r="F88" s="356">
        <v>-9210336909.9899902</v>
      </c>
      <c r="G88" s="356">
        <v>-9286346522.4400005</v>
      </c>
      <c r="H88" s="356">
        <v>-9260835428.7900009</v>
      </c>
      <c r="I88" s="427">
        <v>-10613318180.860001</v>
      </c>
      <c r="K88" s="426">
        <v>2020</v>
      </c>
      <c r="L88" s="64">
        <f t="shared" si="23"/>
        <v>0.24003481862773351</v>
      </c>
      <c r="M88" s="64">
        <f t="shared" si="20"/>
        <v>0.24201574003340035</v>
      </c>
      <c r="N88" s="64">
        <f t="shared" si="21"/>
        <v>0.24135088370978086</v>
      </c>
      <c r="O88" s="203">
        <f t="shared" si="22"/>
        <v>0.2765985576290852</v>
      </c>
    </row>
    <row r="89" spans="5:15" ht="30" customHeight="1" x14ac:dyDescent="0.25">
      <c r="E89" s="426">
        <v>2021</v>
      </c>
      <c r="F89" s="356">
        <v>-10708772652.329998</v>
      </c>
      <c r="G89" s="356">
        <v>-10255502574.57</v>
      </c>
      <c r="H89" s="356">
        <v>-9501539581.9099998</v>
      </c>
      <c r="I89" s="427">
        <v>-8968315549.3999863</v>
      </c>
      <c r="K89" s="426">
        <v>2021</v>
      </c>
      <c r="L89" s="64">
        <f t="shared" si="23"/>
        <v>0.27156101973225044</v>
      </c>
      <c r="M89" s="64">
        <f t="shared" si="20"/>
        <v>0.26006666005847029</v>
      </c>
      <c r="N89" s="64">
        <f t="shared" si="21"/>
        <v>0.24094710585983109</v>
      </c>
      <c r="O89" s="203">
        <f t="shared" si="22"/>
        <v>0.22742521434944815</v>
      </c>
    </row>
    <row r="90" spans="5:15" ht="30" customHeight="1" x14ac:dyDescent="0.25">
      <c r="E90" s="426">
        <v>2022</v>
      </c>
      <c r="F90" s="356">
        <v>-9150522178.6399994</v>
      </c>
      <c r="G90" s="356">
        <v>-8733494257.2999992</v>
      </c>
      <c r="H90" s="356">
        <v>-8806363486.7799988</v>
      </c>
      <c r="I90" s="427">
        <v>-7632062460.06001</v>
      </c>
      <c r="K90" s="426">
        <v>2022</v>
      </c>
      <c r="L90" s="64">
        <f t="shared" si="23"/>
        <v>0.26660463368512871</v>
      </c>
      <c r="M90" s="64">
        <f t="shared" si="20"/>
        <v>0.25445433515190929</v>
      </c>
      <c r="N90" s="64">
        <f t="shared" si="21"/>
        <v>0.25657741336025258</v>
      </c>
      <c r="O90" s="203">
        <f t="shared" si="22"/>
        <v>0.22236361780270947</v>
      </c>
    </row>
    <row r="91" spans="5:15" ht="30" customHeight="1" thickBot="1" x14ac:dyDescent="0.3">
      <c r="E91" s="428">
        <v>2023</v>
      </c>
      <c r="F91" s="361">
        <v>-8975768433.3199997</v>
      </c>
      <c r="G91" s="361">
        <v>-9220025409.5000019</v>
      </c>
      <c r="H91" s="432">
        <f>AVERAGE($F91*N91/$L91,$G91*N91/$M91)</f>
        <v>-9421850291.5844345</v>
      </c>
      <c r="I91" s="433">
        <f>AVERAGE($F91*O91/$L91,$G91*O91/$M91)</f>
        <v>-9537692717.8036308</v>
      </c>
      <c r="K91" s="429" t="s">
        <v>460</v>
      </c>
      <c r="L91" s="430">
        <f>AVERAGE(L82:L90)</f>
        <v>0.24637618926761451</v>
      </c>
      <c r="M91" s="430">
        <f>AVERAGE(M82:M90)</f>
        <v>0.24337595266267689</v>
      </c>
      <c r="N91" s="430">
        <f>AVERAGE(N82:N90)</f>
        <v>0.2535651269629195</v>
      </c>
      <c r="O91" s="431">
        <f>AVERAGE(O82:O90)</f>
        <v>0.25668273110678913</v>
      </c>
    </row>
    <row r="92" spans="5:15" ht="30" customHeight="1" x14ac:dyDescent="0.25"/>
    <row r="93" spans="5:15" ht="30" customHeight="1" thickBot="1" x14ac:dyDescent="0.3"/>
    <row r="94" spans="5:15" ht="30" customHeight="1" x14ac:dyDescent="0.25">
      <c r="E94" s="462"/>
      <c r="F94" s="463"/>
      <c r="G94" s="463"/>
      <c r="H94" s="463"/>
      <c r="I94" s="464"/>
      <c r="K94" s="462"/>
      <c r="L94" s="463"/>
      <c r="M94" s="463"/>
      <c r="N94" s="463"/>
      <c r="O94" s="464"/>
    </row>
    <row r="95" spans="5:15" ht="30" customHeight="1" x14ac:dyDescent="0.25">
      <c r="E95" s="426"/>
      <c r="F95" s="206" t="s">
        <v>456</v>
      </c>
      <c r="G95" s="206" t="s">
        <v>457</v>
      </c>
      <c r="H95" s="206" t="s">
        <v>458</v>
      </c>
      <c r="I95" s="364" t="s">
        <v>459</v>
      </c>
      <c r="K95" s="426"/>
      <c r="L95" s="206" t="s">
        <v>456</v>
      </c>
      <c r="M95" s="206" t="s">
        <v>457</v>
      </c>
      <c r="N95" s="206" t="s">
        <v>458</v>
      </c>
      <c r="O95" s="364" t="s">
        <v>459</v>
      </c>
    </row>
    <row r="96" spans="5:15" ht="30" customHeight="1" x14ac:dyDescent="0.25">
      <c r="E96" s="426">
        <v>2014</v>
      </c>
      <c r="F96" s="356">
        <v>-646945775.60000002</v>
      </c>
      <c r="G96" s="356">
        <v>-817353250.07000005</v>
      </c>
      <c r="H96" s="356">
        <v>-463399355.81999999</v>
      </c>
      <c r="I96" s="427">
        <v>-508643036.38</v>
      </c>
      <c r="K96" s="426">
        <v>2014</v>
      </c>
      <c r="L96" s="64">
        <f>F96/SUM($F96:$I96)</f>
        <v>0.26553986680799441</v>
      </c>
      <c r="M96" s="64">
        <f t="shared" ref="M96:M104" si="24">G96/SUM($F96:$I96)</f>
        <v>0.33548387105144761</v>
      </c>
      <c r="N96" s="64">
        <f t="shared" ref="N96:N104" si="25">H96/SUM($F96:$I96)</f>
        <v>0.19020296269688355</v>
      </c>
      <c r="O96" s="203">
        <f t="shared" ref="O96:O104" si="26">I96/SUM($F96:$I96)</f>
        <v>0.20877329944367451</v>
      </c>
    </row>
    <row r="97" spans="5:15" ht="30" customHeight="1" x14ac:dyDescent="0.25">
      <c r="E97" s="426">
        <v>2015</v>
      </c>
      <c r="F97" s="356">
        <v>-74255951.750001803</v>
      </c>
      <c r="G97" s="356">
        <v>-330987045.04999697</v>
      </c>
      <c r="H97" s="356">
        <v>-282656274.69</v>
      </c>
      <c r="I97" s="427">
        <v>-140241741.83000001</v>
      </c>
      <c r="K97" s="426">
        <v>2015</v>
      </c>
      <c r="L97" s="64">
        <f t="shared" ref="L97:L104" si="27">F97/SUM($F97:$I97)</f>
        <v>8.9665830523610157E-2</v>
      </c>
      <c r="M97" s="64">
        <f t="shared" si="24"/>
        <v>0.39967474104811845</v>
      </c>
      <c r="N97" s="64">
        <f t="shared" si="25"/>
        <v>0.34131418459380158</v>
      </c>
      <c r="O97" s="203">
        <f t="shared" si="26"/>
        <v>0.16934524383446969</v>
      </c>
    </row>
    <row r="98" spans="5:15" ht="30" customHeight="1" x14ac:dyDescent="0.25">
      <c r="E98" s="426">
        <v>2016</v>
      </c>
      <c r="F98" s="356">
        <v>659441524.14999998</v>
      </c>
      <c r="G98" s="356">
        <v>11944806.7600001</v>
      </c>
      <c r="H98" s="356">
        <v>-1079062491.0799999</v>
      </c>
      <c r="I98" s="427">
        <v>-771414545.15999997</v>
      </c>
      <c r="K98" s="426">
        <v>2016</v>
      </c>
      <c r="L98" s="64">
        <f t="shared" si="27"/>
        <v>-0.55927972391694647</v>
      </c>
      <c r="M98" s="64">
        <f t="shared" si="24"/>
        <v>-1.0130524060620958E-2</v>
      </c>
      <c r="N98" s="64">
        <f t="shared" si="25"/>
        <v>0.91516495397866404</v>
      </c>
      <c r="O98" s="203">
        <f t="shared" si="26"/>
        <v>0.65424529399890319</v>
      </c>
    </row>
    <row r="99" spans="5:15" ht="30" customHeight="1" x14ac:dyDescent="0.25">
      <c r="E99" s="426">
        <v>2017</v>
      </c>
      <c r="F99" s="356">
        <v>-995484987.17999995</v>
      </c>
      <c r="G99" s="356">
        <v>-1333508669.45</v>
      </c>
      <c r="H99" s="356">
        <v>-798553151.84000003</v>
      </c>
      <c r="I99" s="427">
        <v>-1475972426.6400001</v>
      </c>
      <c r="K99" s="426">
        <v>2017</v>
      </c>
      <c r="L99" s="64">
        <f t="shared" si="27"/>
        <v>0.21624434184778918</v>
      </c>
      <c r="M99" s="64">
        <f t="shared" si="24"/>
        <v>0.28967157545028394</v>
      </c>
      <c r="N99" s="64">
        <f t="shared" si="25"/>
        <v>0.17346580106576195</v>
      </c>
      <c r="O99" s="203">
        <f t="shared" si="26"/>
        <v>0.32061828163616479</v>
      </c>
    </row>
    <row r="100" spans="5:15" ht="30" customHeight="1" x14ac:dyDescent="0.25">
      <c r="E100" s="426">
        <v>2018</v>
      </c>
      <c r="F100" s="356">
        <v>-1004117841.5599999</v>
      </c>
      <c r="G100" s="356">
        <v>-1869920886.6900001</v>
      </c>
      <c r="H100" s="356">
        <v>-1832254510.0599999</v>
      </c>
      <c r="I100" s="427">
        <v>-1989350423.51</v>
      </c>
      <c r="K100" s="426">
        <v>2018</v>
      </c>
      <c r="L100" s="64">
        <f t="shared" si="27"/>
        <v>0.14996584231112772</v>
      </c>
      <c r="M100" s="64">
        <f t="shared" si="24"/>
        <v>0.27927425369911651</v>
      </c>
      <c r="N100" s="64">
        <f t="shared" si="25"/>
        <v>0.27364874873911066</v>
      </c>
      <c r="O100" s="203">
        <f t="shared" si="26"/>
        <v>0.29711115525064513</v>
      </c>
    </row>
    <row r="101" spans="5:15" ht="30" customHeight="1" x14ac:dyDescent="0.25">
      <c r="E101" s="426">
        <v>2019</v>
      </c>
      <c r="F101" s="356">
        <v>-851671619.37</v>
      </c>
      <c r="G101" s="356">
        <v>-570523843.38999999</v>
      </c>
      <c r="H101" s="356">
        <v>-850156963.32000005</v>
      </c>
      <c r="I101" s="427">
        <v>-868143425.549999</v>
      </c>
      <c r="K101" s="426">
        <v>2019</v>
      </c>
      <c r="L101" s="64">
        <f t="shared" si="27"/>
        <v>0.27119017492984754</v>
      </c>
      <c r="M101" s="64">
        <f t="shared" si="24"/>
        <v>0.18166680369721974</v>
      </c>
      <c r="N101" s="64">
        <f t="shared" si="25"/>
        <v>0.27070787655355327</v>
      </c>
      <c r="O101" s="203">
        <f t="shared" si="26"/>
        <v>0.27643514481937936</v>
      </c>
    </row>
    <row r="102" spans="5:15" ht="30" customHeight="1" x14ac:dyDescent="0.25">
      <c r="E102" s="426">
        <v>2020</v>
      </c>
      <c r="F102" s="356">
        <v>-1157325617.5</v>
      </c>
      <c r="G102" s="356">
        <v>-966725433.90999997</v>
      </c>
      <c r="H102" s="356">
        <v>-991800303.90999997</v>
      </c>
      <c r="I102" s="427">
        <v>22393915.5599989</v>
      </c>
      <c r="K102" s="426">
        <v>2020</v>
      </c>
      <c r="L102" s="64">
        <f t="shared" si="27"/>
        <v>0.37412042675130147</v>
      </c>
      <c r="M102" s="64">
        <f t="shared" si="24"/>
        <v>0.31250646008079597</v>
      </c>
      <c r="N102" s="64">
        <f t="shared" si="25"/>
        <v>0.32061223508765863</v>
      </c>
      <c r="O102" s="203">
        <f t="shared" si="26"/>
        <v>-7.2391219197560008E-3</v>
      </c>
    </row>
    <row r="103" spans="5:15" ht="30" customHeight="1" x14ac:dyDescent="0.25">
      <c r="E103" s="426">
        <v>2021</v>
      </c>
      <c r="F103" s="356">
        <v>-1169102103.4100001</v>
      </c>
      <c r="G103" s="356">
        <v>-1113320596.46</v>
      </c>
      <c r="H103" s="356">
        <v>-2189235470.9499998</v>
      </c>
      <c r="I103" s="427">
        <v>-1608795663.8499999</v>
      </c>
      <c r="K103" s="426">
        <v>2021</v>
      </c>
      <c r="L103" s="64">
        <f t="shared" si="27"/>
        <v>0.19227217822852691</v>
      </c>
      <c r="M103" s="64">
        <f t="shared" si="24"/>
        <v>0.18309827304534126</v>
      </c>
      <c r="N103" s="64">
        <f t="shared" si="25"/>
        <v>0.36004474838165013</v>
      </c>
      <c r="O103" s="203">
        <f t="shared" si="26"/>
        <v>0.26458480034448167</v>
      </c>
    </row>
    <row r="104" spans="5:15" ht="30" customHeight="1" x14ac:dyDescent="0.25">
      <c r="E104" s="426">
        <v>2022</v>
      </c>
      <c r="F104" s="356">
        <v>-1560329146.9000001</v>
      </c>
      <c r="G104" s="356">
        <v>-2491434081.25</v>
      </c>
      <c r="H104" s="356">
        <v>-2979852062.8200002</v>
      </c>
      <c r="I104" s="427">
        <v>-3163501357.8200002</v>
      </c>
      <c r="K104" s="426">
        <v>2022</v>
      </c>
      <c r="L104" s="64">
        <f t="shared" si="27"/>
        <v>0.15304671840956194</v>
      </c>
      <c r="M104" s="64">
        <f t="shared" si="24"/>
        <v>0.24437524033093763</v>
      </c>
      <c r="N104" s="64">
        <f t="shared" si="25"/>
        <v>0.29228229214755103</v>
      </c>
      <c r="O104" s="203">
        <f t="shared" si="26"/>
        <v>0.31029574911194935</v>
      </c>
    </row>
    <row r="105" spans="5:15" ht="30" customHeight="1" thickBot="1" x14ac:dyDescent="0.3">
      <c r="E105" s="428">
        <v>2023</v>
      </c>
      <c r="F105" s="361">
        <v>-2564347040.4699998</v>
      </c>
      <c r="G105" s="361">
        <v>-2334744895.5100002</v>
      </c>
      <c r="H105" s="432">
        <f>AVERAGE($F105*N105/$L105,$G105*N105/$M105)</f>
        <v>-2829845384.5013313</v>
      </c>
      <c r="I105" s="433">
        <f>AVERAGE($F105*O105/$L105,$G105*O105/$M105)</f>
        <v>-2342956197.6446161</v>
      </c>
      <c r="K105" s="429" t="s">
        <v>460</v>
      </c>
      <c r="L105" s="430">
        <f>AVERAGE(L96:L97,L99:L104)</f>
        <v>0.2140056724762199</v>
      </c>
      <c r="M105" s="430">
        <f>AVERAGE(M96:M97,M99:M104)</f>
        <v>0.27821890230040763</v>
      </c>
      <c r="N105" s="430">
        <f t="shared" ref="N105:O105" si="28">AVERAGE(N96:N97,N99:N104)</f>
        <v>0.27778485615824638</v>
      </c>
      <c r="O105" s="431">
        <f t="shared" si="28"/>
        <v>0.22999056906512605</v>
      </c>
    </row>
    <row r="106" spans="5:15" ht="30" customHeight="1" x14ac:dyDescent="0.25"/>
    <row r="107" spans="5:15" ht="30" customHeight="1" thickBot="1" x14ac:dyDescent="0.3"/>
    <row r="108" spans="5:15" ht="30" customHeight="1" x14ac:dyDescent="0.25">
      <c r="E108" s="462"/>
      <c r="F108" s="463"/>
      <c r="G108" s="463"/>
      <c r="H108" s="463"/>
      <c r="I108" s="464"/>
      <c r="K108" s="462"/>
      <c r="L108" s="463"/>
      <c r="M108" s="463"/>
      <c r="N108" s="463"/>
      <c r="O108" s="464"/>
    </row>
    <row r="109" spans="5:15" ht="30" customHeight="1" x14ac:dyDescent="0.25">
      <c r="E109" s="426"/>
      <c r="F109" s="206" t="s">
        <v>456</v>
      </c>
      <c r="G109" s="206" t="s">
        <v>457</v>
      </c>
      <c r="H109" s="206" t="s">
        <v>458</v>
      </c>
      <c r="I109" s="364" t="s">
        <v>459</v>
      </c>
      <c r="K109" s="426"/>
      <c r="L109" s="206" t="s">
        <v>456</v>
      </c>
      <c r="M109" s="206" t="s">
        <v>457</v>
      </c>
      <c r="N109" s="206" t="s">
        <v>458</v>
      </c>
      <c r="O109" s="364" t="s">
        <v>459</v>
      </c>
    </row>
    <row r="110" spans="5:15" ht="30" customHeight="1" x14ac:dyDescent="0.25">
      <c r="E110" s="426">
        <v>2014</v>
      </c>
      <c r="F110" s="356">
        <v>-330058796.06</v>
      </c>
      <c r="G110" s="356">
        <v>-378402901.69</v>
      </c>
      <c r="H110" s="356">
        <v>-367877852.94</v>
      </c>
      <c r="I110" s="427">
        <v>-390995596.75</v>
      </c>
      <c r="K110" s="426">
        <v>2014</v>
      </c>
      <c r="L110" s="64">
        <f>F110/SUM($F110:$I110)</f>
        <v>0.2249375656514738</v>
      </c>
      <c r="M110" s="64">
        <f t="shared" ref="M110:M118" si="29">G110/SUM($F110:$I110)</f>
        <v>0.2578844392504222</v>
      </c>
      <c r="N110" s="64">
        <f t="shared" ref="N110:N118" si="30">H110/SUM($F110:$I110)</f>
        <v>0.25071153892948145</v>
      </c>
      <c r="O110" s="203">
        <f t="shared" ref="O110:O118" si="31">I110/SUM($F110:$I110)</f>
        <v>0.26646645616862247</v>
      </c>
    </row>
    <row r="111" spans="5:15" ht="30" customHeight="1" x14ac:dyDescent="0.25">
      <c r="E111" s="426">
        <v>2015</v>
      </c>
      <c r="F111" s="356">
        <v>-531174916.88</v>
      </c>
      <c r="G111" s="356">
        <v>-388737263.94</v>
      </c>
      <c r="H111" s="356">
        <v>-523242475.63999999</v>
      </c>
      <c r="I111" s="427">
        <v>-346529789.07999998</v>
      </c>
      <c r="K111" s="426">
        <v>2015</v>
      </c>
      <c r="L111" s="64">
        <f t="shared" ref="L111:L118" si="32">F111/SUM($F111:$I111)</f>
        <v>0.29679808538523061</v>
      </c>
      <c r="M111" s="64">
        <f t="shared" si="29"/>
        <v>0.21720994721094905</v>
      </c>
      <c r="N111" s="64">
        <f t="shared" si="30"/>
        <v>0.29236577260530555</v>
      </c>
      <c r="O111" s="203">
        <f t="shared" si="31"/>
        <v>0.19362619479851481</v>
      </c>
    </row>
    <row r="112" spans="5:15" ht="30" customHeight="1" x14ac:dyDescent="0.25">
      <c r="E112" s="426">
        <v>2016</v>
      </c>
      <c r="F112" s="356">
        <v>-185593882.34</v>
      </c>
      <c r="G112" s="356">
        <v>-245705392.78</v>
      </c>
      <c r="H112" s="356">
        <v>-302955380.08999997</v>
      </c>
      <c r="I112" s="427">
        <v>-184317635.94</v>
      </c>
      <c r="K112" s="426">
        <v>2016</v>
      </c>
      <c r="L112" s="64">
        <f t="shared" si="32"/>
        <v>0.20204602743638941</v>
      </c>
      <c r="M112" s="64">
        <f t="shared" si="29"/>
        <v>0.26748617952800524</v>
      </c>
      <c r="N112" s="64">
        <f t="shared" si="30"/>
        <v>0.32981114606746642</v>
      </c>
      <c r="O112" s="203">
        <f t="shared" si="31"/>
        <v>0.20065664696813881</v>
      </c>
    </row>
    <row r="113" spans="5:15" ht="30" customHeight="1" x14ac:dyDescent="0.25">
      <c r="E113" s="426">
        <v>2017</v>
      </c>
      <c r="F113" s="356">
        <v>-307369878.95999998</v>
      </c>
      <c r="G113" s="356">
        <v>-354478093.58999997</v>
      </c>
      <c r="H113" s="356">
        <v>-361997630.47000003</v>
      </c>
      <c r="I113" s="427">
        <v>-412405018.19999999</v>
      </c>
      <c r="K113" s="426">
        <v>2017</v>
      </c>
      <c r="L113" s="64">
        <f t="shared" si="32"/>
        <v>0.21400852638024245</v>
      </c>
      <c r="M113" s="64">
        <f t="shared" si="29"/>
        <v>0.24680796537368543</v>
      </c>
      <c r="N113" s="64">
        <f t="shared" si="30"/>
        <v>0.25204349792552705</v>
      </c>
      <c r="O113" s="203">
        <f t="shared" si="31"/>
        <v>0.28714001032054504</v>
      </c>
    </row>
    <row r="114" spans="5:15" ht="30" customHeight="1" x14ac:dyDescent="0.25">
      <c r="E114" s="426">
        <v>2018</v>
      </c>
      <c r="F114" s="356">
        <v>-388314200.23000002</v>
      </c>
      <c r="G114" s="356">
        <v>-405954220.45999998</v>
      </c>
      <c r="H114" s="356">
        <v>-432443929.54000002</v>
      </c>
      <c r="I114" s="427">
        <v>-488151682.68000001</v>
      </c>
      <c r="K114" s="426">
        <v>2018</v>
      </c>
      <c r="L114" s="64">
        <f t="shared" si="32"/>
        <v>0.22644022661730151</v>
      </c>
      <c r="M114" s="64">
        <f t="shared" si="29"/>
        <v>0.23672676822728916</v>
      </c>
      <c r="N114" s="64">
        <f t="shared" si="30"/>
        <v>0.25217388739920915</v>
      </c>
      <c r="O114" s="203">
        <f t="shared" si="31"/>
        <v>0.28465911775620018</v>
      </c>
    </row>
    <row r="115" spans="5:15" ht="30" customHeight="1" x14ac:dyDescent="0.25">
      <c r="E115" s="426">
        <v>2019</v>
      </c>
      <c r="F115" s="356">
        <v>-544413994.09000003</v>
      </c>
      <c r="G115" s="356">
        <v>-604244640.90999997</v>
      </c>
      <c r="H115" s="356">
        <v>-584045990.49000001</v>
      </c>
      <c r="I115" s="427">
        <v>-614004175.34000003</v>
      </c>
      <c r="K115" s="426">
        <v>2019</v>
      </c>
      <c r="L115" s="64">
        <f t="shared" si="32"/>
        <v>0.2319904343894087</v>
      </c>
      <c r="M115" s="64">
        <f t="shared" si="29"/>
        <v>0.25748599088914936</v>
      </c>
      <c r="N115" s="64">
        <f t="shared" si="30"/>
        <v>0.24887876599066347</v>
      </c>
      <c r="O115" s="203">
        <f t="shared" si="31"/>
        <v>0.26164480873077856</v>
      </c>
    </row>
    <row r="116" spans="5:15" ht="30" customHeight="1" x14ac:dyDescent="0.25">
      <c r="E116" s="426">
        <v>2020</v>
      </c>
      <c r="F116" s="356">
        <v>-436075740.82999998</v>
      </c>
      <c r="G116" s="356">
        <v>-426074522.63</v>
      </c>
      <c r="H116" s="356">
        <v>-442039104.31999999</v>
      </c>
      <c r="I116" s="427">
        <v>-397856393.11000001</v>
      </c>
      <c r="K116" s="426">
        <v>2020</v>
      </c>
      <c r="L116" s="64">
        <f t="shared" si="32"/>
        <v>0.25620682525126465</v>
      </c>
      <c r="M116" s="64">
        <f t="shared" si="29"/>
        <v>0.25033082683229713</v>
      </c>
      <c r="N116" s="64">
        <f t="shared" si="30"/>
        <v>0.25971046988117269</v>
      </c>
      <c r="O116" s="203">
        <f t="shared" si="31"/>
        <v>0.23375187803526556</v>
      </c>
    </row>
    <row r="117" spans="5:15" ht="30" customHeight="1" x14ac:dyDescent="0.25">
      <c r="E117" s="426">
        <v>2021</v>
      </c>
      <c r="F117" s="356">
        <v>-599571067.13999999</v>
      </c>
      <c r="G117" s="356">
        <v>-679370245.91999996</v>
      </c>
      <c r="H117" s="356">
        <v>-633418639</v>
      </c>
      <c r="I117" s="427">
        <v>-732605614.53999996</v>
      </c>
      <c r="K117" s="426">
        <v>2021</v>
      </c>
      <c r="L117" s="64">
        <f t="shared" si="32"/>
        <v>0.22668388379464813</v>
      </c>
      <c r="M117" s="64">
        <f t="shared" si="29"/>
        <v>0.25685409840450357</v>
      </c>
      <c r="N117" s="64">
        <f t="shared" si="30"/>
        <v>0.23948086394721385</v>
      </c>
      <c r="O117" s="203">
        <f t="shared" si="31"/>
        <v>0.27698115385363442</v>
      </c>
    </row>
    <row r="118" spans="5:15" ht="30" customHeight="1" x14ac:dyDescent="0.25">
      <c r="E118" s="426">
        <v>2022</v>
      </c>
      <c r="F118" s="356">
        <v>-847376742.28999996</v>
      </c>
      <c r="G118" s="356">
        <v>-995357135.48000002</v>
      </c>
      <c r="H118" s="356">
        <v>-1065188662.58</v>
      </c>
      <c r="I118" s="427">
        <v>-1150952458.96</v>
      </c>
      <c r="K118" s="426">
        <v>2022</v>
      </c>
      <c r="L118" s="64">
        <f t="shared" si="32"/>
        <v>0.20877133255743333</v>
      </c>
      <c r="M118" s="64">
        <f t="shared" si="29"/>
        <v>0.24522980768050473</v>
      </c>
      <c r="N118" s="64">
        <f t="shared" si="30"/>
        <v>0.2624344585041618</v>
      </c>
      <c r="O118" s="203">
        <f t="shared" si="31"/>
        <v>0.28356440125790017</v>
      </c>
    </row>
    <row r="119" spans="5:15" ht="30" customHeight="1" thickBot="1" x14ac:dyDescent="0.3">
      <c r="E119" s="428">
        <v>2023</v>
      </c>
      <c r="F119" s="361">
        <v>-1088878392.8399999</v>
      </c>
      <c r="G119" s="361">
        <v>-1119550873.3599999</v>
      </c>
      <c r="H119" s="432">
        <f>AVERAGE($F119*N119/$L119,$G119*N119/$M119)</f>
        <v>-1179244840.9226642</v>
      </c>
      <c r="I119" s="433">
        <f>AVERAGE($F119*O119/$L119,$G119*O119/$M119)</f>
        <v>-1196456598.802598</v>
      </c>
      <c r="K119" s="429" t="s">
        <v>460</v>
      </c>
      <c r="L119" s="430">
        <f>AVERAGE(L110:L111,L113:L118)</f>
        <v>0.23572961000337539</v>
      </c>
      <c r="M119" s="430">
        <f>AVERAGE(M110:M111,M113:M118)</f>
        <v>0.24606623048360005</v>
      </c>
      <c r="N119" s="430">
        <f t="shared" ref="N119" si="33">AVERAGE(N110:N111,N113:N118)</f>
        <v>0.25722490689784189</v>
      </c>
      <c r="O119" s="431">
        <f t="shared" ref="O119" si="34">AVERAGE(O110:O111,O113:O118)</f>
        <v>0.26097925261518262</v>
      </c>
    </row>
    <row r="120" spans="5:15" ht="30" customHeight="1" x14ac:dyDescent="0.25">
      <c r="H120" s="434"/>
    </row>
    <row r="121" spans="5:15" ht="30" customHeight="1" thickBot="1" x14ac:dyDescent="0.3"/>
    <row r="122" spans="5:15" ht="30" customHeight="1" x14ac:dyDescent="0.25">
      <c r="E122" s="462"/>
      <c r="F122" s="463"/>
      <c r="G122" s="463"/>
      <c r="H122" s="463"/>
      <c r="I122" s="464"/>
      <c r="K122" s="462"/>
      <c r="L122" s="463"/>
      <c r="M122" s="463"/>
      <c r="N122" s="463"/>
      <c r="O122" s="464"/>
    </row>
    <row r="123" spans="5:15" ht="30" customHeight="1" x14ac:dyDescent="0.25">
      <c r="E123" s="426"/>
      <c r="F123" s="206" t="s">
        <v>456</v>
      </c>
      <c r="G123" s="206" t="s">
        <v>457</v>
      </c>
      <c r="H123" s="206" t="s">
        <v>458</v>
      </c>
      <c r="I123" s="364" t="s">
        <v>459</v>
      </c>
      <c r="K123" s="204"/>
      <c r="L123" s="206" t="s">
        <v>456</v>
      </c>
      <c r="M123" s="206" t="s">
        <v>457</v>
      </c>
      <c r="N123" s="206" t="s">
        <v>458</v>
      </c>
      <c r="O123" s="364" t="s">
        <v>459</v>
      </c>
    </row>
    <row r="124" spans="5:15" ht="30" customHeight="1" x14ac:dyDescent="0.25">
      <c r="E124" s="426">
        <v>2014</v>
      </c>
      <c r="F124" s="356">
        <v>-330058796.06</v>
      </c>
      <c r="G124" s="356">
        <v>-378402901.69</v>
      </c>
      <c r="H124" s="356">
        <v>-367877852.94</v>
      </c>
      <c r="I124" s="427">
        <v>-390995596.75</v>
      </c>
      <c r="K124" s="426">
        <v>2014</v>
      </c>
      <c r="L124" s="64">
        <f t="shared" ref="L124:L132" si="35">F124/SUM($F124:$I124)</f>
        <v>0.2249375656514738</v>
      </c>
      <c r="M124" s="64">
        <f t="shared" ref="M124:M132" si="36">G124/SUM($F124:$I124)</f>
        <v>0.2578844392504222</v>
      </c>
      <c r="N124" s="64">
        <f t="shared" ref="N124:N132" si="37">H124/SUM($F124:$I124)</f>
        <v>0.25071153892948145</v>
      </c>
      <c r="O124" s="203">
        <f t="shared" ref="O124:O132" si="38">I124/SUM($F124:$I124)</f>
        <v>0.26646645616862247</v>
      </c>
    </row>
    <row r="125" spans="5:15" ht="30" customHeight="1" x14ac:dyDescent="0.25">
      <c r="E125" s="426">
        <v>2015</v>
      </c>
      <c r="F125" s="356">
        <v>-531174916.88</v>
      </c>
      <c r="G125" s="356">
        <v>-388737263.94</v>
      </c>
      <c r="H125" s="356">
        <v>-523242475.63999999</v>
      </c>
      <c r="I125" s="427">
        <v>-346529789.07999998</v>
      </c>
      <c r="K125" s="426">
        <v>2015</v>
      </c>
      <c r="L125" s="64">
        <f t="shared" si="35"/>
        <v>0.29679808538523061</v>
      </c>
      <c r="M125" s="64">
        <f t="shared" si="36"/>
        <v>0.21720994721094905</v>
      </c>
      <c r="N125" s="64">
        <f t="shared" si="37"/>
        <v>0.29236577260530555</v>
      </c>
      <c r="O125" s="203">
        <f t="shared" si="38"/>
        <v>0.19362619479851481</v>
      </c>
    </row>
    <row r="126" spans="5:15" ht="30" customHeight="1" x14ac:dyDescent="0.25">
      <c r="E126" s="426">
        <v>2016</v>
      </c>
      <c r="F126" s="356">
        <v>-185593882.34</v>
      </c>
      <c r="G126" s="356">
        <v>-245705392.78</v>
      </c>
      <c r="H126" s="356">
        <v>-302955380.08999997</v>
      </c>
      <c r="I126" s="427">
        <v>-184317635.94</v>
      </c>
      <c r="K126" s="426">
        <v>2016</v>
      </c>
      <c r="L126" s="64">
        <f t="shared" si="35"/>
        <v>0.20204602743638941</v>
      </c>
      <c r="M126" s="64">
        <f t="shared" si="36"/>
        <v>0.26748617952800524</v>
      </c>
      <c r="N126" s="64">
        <f t="shared" si="37"/>
        <v>0.32981114606746642</v>
      </c>
      <c r="O126" s="203">
        <f t="shared" si="38"/>
        <v>0.20065664696813881</v>
      </c>
    </row>
    <row r="127" spans="5:15" ht="30" customHeight="1" x14ac:dyDescent="0.25">
      <c r="E127" s="426">
        <v>2017</v>
      </c>
      <c r="F127" s="356">
        <v>-307369878.95999998</v>
      </c>
      <c r="G127" s="356">
        <v>-354478093.58999997</v>
      </c>
      <c r="H127" s="356">
        <v>-361997630.47000003</v>
      </c>
      <c r="I127" s="427">
        <v>-412405018.19999999</v>
      </c>
      <c r="K127" s="426">
        <v>2017</v>
      </c>
      <c r="L127" s="64">
        <f t="shared" si="35"/>
        <v>0.21400852638024245</v>
      </c>
      <c r="M127" s="64">
        <f t="shared" si="36"/>
        <v>0.24680796537368543</v>
      </c>
      <c r="N127" s="64">
        <f t="shared" si="37"/>
        <v>0.25204349792552705</v>
      </c>
      <c r="O127" s="203">
        <f t="shared" si="38"/>
        <v>0.28714001032054504</v>
      </c>
    </row>
    <row r="128" spans="5:15" ht="30" customHeight="1" x14ac:dyDescent="0.25">
      <c r="E128" s="426">
        <v>2018</v>
      </c>
      <c r="F128" s="356">
        <v>-388314200.23000002</v>
      </c>
      <c r="G128" s="356">
        <v>-405954220.45999998</v>
      </c>
      <c r="H128" s="356">
        <v>-432443929.54000002</v>
      </c>
      <c r="I128" s="427">
        <v>-488151682.68000001</v>
      </c>
      <c r="K128" s="426">
        <v>2018</v>
      </c>
      <c r="L128" s="64">
        <f t="shared" si="35"/>
        <v>0.22644022661730151</v>
      </c>
      <c r="M128" s="64">
        <f t="shared" si="36"/>
        <v>0.23672676822728916</v>
      </c>
      <c r="N128" s="64">
        <f t="shared" si="37"/>
        <v>0.25217388739920915</v>
      </c>
      <c r="O128" s="203">
        <f t="shared" si="38"/>
        <v>0.28465911775620018</v>
      </c>
    </row>
    <row r="129" spans="5:15" ht="30" customHeight="1" x14ac:dyDescent="0.25">
      <c r="E129" s="426">
        <v>2019</v>
      </c>
      <c r="F129" s="356">
        <v>-544413994.09000003</v>
      </c>
      <c r="G129" s="356">
        <v>-604244640.90999997</v>
      </c>
      <c r="H129" s="356">
        <v>-584045990.49000001</v>
      </c>
      <c r="I129" s="427">
        <v>-614004175.34000003</v>
      </c>
      <c r="K129" s="426">
        <v>2019</v>
      </c>
      <c r="L129" s="64">
        <f t="shared" si="35"/>
        <v>0.2319904343894087</v>
      </c>
      <c r="M129" s="64">
        <f t="shared" si="36"/>
        <v>0.25748599088914936</v>
      </c>
      <c r="N129" s="64">
        <f t="shared" si="37"/>
        <v>0.24887876599066347</v>
      </c>
      <c r="O129" s="203">
        <f t="shared" si="38"/>
        <v>0.26164480873077856</v>
      </c>
    </row>
    <row r="130" spans="5:15" ht="30" customHeight="1" x14ac:dyDescent="0.25">
      <c r="E130" s="426">
        <v>2020</v>
      </c>
      <c r="F130" s="356">
        <v>-436075740.82999998</v>
      </c>
      <c r="G130" s="356">
        <v>-426074522.63</v>
      </c>
      <c r="H130" s="356">
        <v>-442039104.31999999</v>
      </c>
      <c r="I130" s="427">
        <v>-397856393.11000001</v>
      </c>
      <c r="K130" s="426">
        <v>2020</v>
      </c>
      <c r="L130" s="64">
        <f t="shared" si="35"/>
        <v>0.25620682525126465</v>
      </c>
      <c r="M130" s="64">
        <f t="shared" si="36"/>
        <v>0.25033082683229713</v>
      </c>
      <c r="N130" s="64">
        <f t="shared" si="37"/>
        <v>0.25971046988117269</v>
      </c>
      <c r="O130" s="203">
        <f t="shared" si="38"/>
        <v>0.23375187803526556</v>
      </c>
    </row>
    <row r="131" spans="5:15" ht="30" customHeight="1" x14ac:dyDescent="0.25">
      <c r="E131" s="426">
        <v>2021</v>
      </c>
      <c r="F131" s="356">
        <v>-599571067.13999999</v>
      </c>
      <c r="G131" s="356">
        <v>-679370245.91999996</v>
      </c>
      <c r="H131" s="356">
        <v>-633418639</v>
      </c>
      <c r="I131" s="427">
        <v>-732605614.53999996</v>
      </c>
      <c r="K131" s="426">
        <v>2021</v>
      </c>
      <c r="L131" s="64">
        <f t="shared" si="35"/>
        <v>0.22668388379464813</v>
      </c>
      <c r="M131" s="64">
        <f t="shared" si="36"/>
        <v>0.25685409840450357</v>
      </c>
      <c r="N131" s="64">
        <f t="shared" si="37"/>
        <v>0.23948086394721385</v>
      </c>
      <c r="O131" s="203">
        <f t="shared" si="38"/>
        <v>0.27698115385363442</v>
      </c>
    </row>
    <row r="132" spans="5:15" ht="30" customHeight="1" x14ac:dyDescent="0.25">
      <c r="E132" s="426">
        <v>2022</v>
      </c>
      <c r="F132" s="356">
        <v>-847376742.28999996</v>
      </c>
      <c r="G132" s="356">
        <v>-995357135.48000002</v>
      </c>
      <c r="H132" s="356">
        <v>-1065188662.58</v>
      </c>
      <c r="I132" s="427">
        <v>-1150952458.96</v>
      </c>
      <c r="K132" s="426">
        <v>2022</v>
      </c>
      <c r="L132" s="64">
        <f t="shared" si="35"/>
        <v>0.20877133255743333</v>
      </c>
      <c r="M132" s="64">
        <f t="shared" si="36"/>
        <v>0.24522980768050473</v>
      </c>
      <c r="N132" s="64">
        <f t="shared" si="37"/>
        <v>0.2624344585041618</v>
      </c>
      <c r="O132" s="203">
        <f t="shared" si="38"/>
        <v>0.28356440125790017</v>
      </c>
    </row>
    <row r="133" spans="5:15" ht="30" customHeight="1" thickBot="1" x14ac:dyDescent="0.3">
      <c r="E133" s="428">
        <v>2023</v>
      </c>
      <c r="F133" s="361">
        <v>-1088878392.8399999</v>
      </c>
      <c r="G133" s="361">
        <v>-1119550873.3599999</v>
      </c>
      <c r="H133" s="432">
        <f>AVERAGE($F133*N133/$L133,$G133*N133/$M133)</f>
        <v>-1179244840.9226642</v>
      </c>
      <c r="I133" s="433">
        <f>AVERAGE($F133*O133/$L133,$G133*O133/$M133)</f>
        <v>-1196456598.802598</v>
      </c>
      <c r="K133" s="429" t="s">
        <v>460</v>
      </c>
      <c r="L133" s="430">
        <f>AVERAGE(L124:L125,L127:L132)</f>
        <v>0.23572961000337539</v>
      </c>
      <c r="M133" s="430">
        <f>AVERAGE(M124:M125,M127:M132)</f>
        <v>0.24606623048360005</v>
      </c>
      <c r="N133" s="430">
        <f t="shared" ref="N133" si="39">AVERAGE(N124:N125,N127:N132)</f>
        <v>0.25722490689784189</v>
      </c>
      <c r="O133" s="431">
        <f t="shared" ref="O133" si="40">AVERAGE(O124:O125,O127:O132)</f>
        <v>0.26097925261518262</v>
      </c>
    </row>
    <row r="134" spans="5:15" ht="30" customHeight="1" x14ac:dyDescent="0.25"/>
    <row r="135" spans="5:15" ht="30" customHeight="1" thickBot="1" x14ac:dyDescent="0.3"/>
    <row r="136" spans="5:15" ht="30" customHeight="1" x14ac:dyDescent="0.25">
      <c r="E136" s="462"/>
      <c r="F136" s="463"/>
      <c r="G136" s="463"/>
      <c r="H136" s="463"/>
      <c r="I136" s="464"/>
      <c r="K136" s="462"/>
      <c r="L136" s="463"/>
      <c r="M136" s="463"/>
      <c r="N136" s="463"/>
      <c r="O136" s="464"/>
    </row>
    <row r="137" spans="5:15" ht="30" customHeight="1" x14ac:dyDescent="0.25">
      <c r="E137" s="426"/>
      <c r="F137" s="206" t="s">
        <v>456</v>
      </c>
      <c r="G137" s="206" t="s">
        <v>457</v>
      </c>
      <c r="H137" s="206" t="s">
        <v>458</v>
      </c>
      <c r="I137" s="364" t="s">
        <v>459</v>
      </c>
      <c r="K137" s="426"/>
      <c r="L137" s="206" t="s">
        <v>456</v>
      </c>
      <c r="M137" s="206" t="s">
        <v>457</v>
      </c>
      <c r="N137" s="206" t="s">
        <v>458</v>
      </c>
      <c r="O137" s="364" t="s">
        <v>459</v>
      </c>
    </row>
    <row r="138" spans="5:15" ht="30" customHeight="1" x14ac:dyDescent="0.25">
      <c r="E138" s="426">
        <v>2014</v>
      </c>
      <c r="F138" s="356">
        <v>-322117971.51999998</v>
      </c>
      <c r="G138" s="356">
        <v>-325827755.87</v>
      </c>
      <c r="H138" s="356">
        <v>-377840732.42000002</v>
      </c>
      <c r="I138" s="427">
        <v>-449408410.33999997</v>
      </c>
      <c r="K138" s="426">
        <v>2014</v>
      </c>
      <c r="L138" s="64">
        <f t="shared" ref="L138:L146" si="41">F138/SUM($F138:$I138)</f>
        <v>0.21835621722792906</v>
      </c>
      <c r="M138" s="64">
        <f t="shared" ref="M138:M146" si="42">G138/SUM($F138:$I138)</f>
        <v>0.22087099302132834</v>
      </c>
      <c r="N138" s="64">
        <f t="shared" ref="N138:N146" si="43">H138/SUM($F138:$I138)</f>
        <v>0.25612936979748352</v>
      </c>
      <c r="O138" s="203">
        <f t="shared" ref="O138:O146" si="44">I138/SUM($F138:$I138)</f>
        <v>0.30464341995325911</v>
      </c>
    </row>
    <row r="139" spans="5:15" ht="30" customHeight="1" x14ac:dyDescent="0.25">
      <c r="E139" s="426">
        <v>2015</v>
      </c>
      <c r="F139" s="356">
        <v>-404904378.81999999</v>
      </c>
      <c r="G139" s="356">
        <v>-403335783.62</v>
      </c>
      <c r="H139" s="356">
        <v>-448085505.31999999</v>
      </c>
      <c r="I139" s="427">
        <v>-465332294.74000001</v>
      </c>
      <c r="K139" s="426">
        <v>2015</v>
      </c>
      <c r="L139" s="64">
        <f t="shared" si="41"/>
        <v>0.23518282239524682</v>
      </c>
      <c r="M139" s="64">
        <f t="shared" si="42"/>
        <v>0.23427172667579144</v>
      </c>
      <c r="N139" s="64">
        <f t="shared" si="43"/>
        <v>0.26026395200434593</v>
      </c>
      <c r="O139" s="203">
        <f t="shared" si="44"/>
        <v>0.27028149892461584</v>
      </c>
    </row>
    <row r="140" spans="5:15" ht="30" customHeight="1" x14ac:dyDescent="0.25">
      <c r="E140" s="426">
        <v>2016</v>
      </c>
      <c r="F140" s="356">
        <v>-389475960.11000001</v>
      </c>
      <c r="G140" s="356">
        <v>-437609844.52999997</v>
      </c>
      <c r="H140" s="356">
        <v>-407252032.73000002</v>
      </c>
      <c r="I140" s="427">
        <v>-440701155.69999999</v>
      </c>
      <c r="K140" s="426">
        <v>2016</v>
      </c>
      <c r="L140" s="64">
        <f t="shared" si="41"/>
        <v>0.23251754838027452</v>
      </c>
      <c r="M140" s="64">
        <f t="shared" si="42"/>
        <v>0.2612535268375763</v>
      </c>
      <c r="N140" s="64">
        <f t="shared" si="43"/>
        <v>0.24312988199969679</v>
      </c>
      <c r="O140" s="203">
        <f t="shared" si="44"/>
        <v>0.26309904278245244</v>
      </c>
    </row>
    <row r="141" spans="5:15" ht="30" customHeight="1" x14ac:dyDescent="0.25">
      <c r="E141" s="426">
        <v>2017</v>
      </c>
      <c r="F141" s="356">
        <v>-396010170.86000001</v>
      </c>
      <c r="G141" s="356">
        <v>-393610554.41000003</v>
      </c>
      <c r="H141" s="356">
        <v>-461508343.63999999</v>
      </c>
      <c r="I141" s="427">
        <v>-398904360.16000003</v>
      </c>
      <c r="K141" s="426">
        <v>2017</v>
      </c>
      <c r="L141" s="64">
        <f t="shared" si="41"/>
        <v>0.24000130172102102</v>
      </c>
      <c r="M141" s="64">
        <f t="shared" si="42"/>
        <v>0.23854701818486718</v>
      </c>
      <c r="N141" s="64">
        <f t="shared" si="43"/>
        <v>0.27969635978836965</v>
      </c>
      <c r="O141" s="203">
        <f t="shared" si="44"/>
        <v>0.24175532030574223</v>
      </c>
    </row>
    <row r="142" spans="5:15" ht="30" customHeight="1" x14ac:dyDescent="0.25">
      <c r="E142" s="426">
        <v>2018</v>
      </c>
      <c r="F142" s="356">
        <v>-357283708.14999998</v>
      </c>
      <c r="G142" s="356">
        <v>-407788963.27999997</v>
      </c>
      <c r="H142" s="356">
        <v>-349036842.50999999</v>
      </c>
      <c r="I142" s="427">
        <v>-281739462.39999998</v>
      </c>
      <c r="K142" s="426">
        <v>2018</v>
      </c>
      <c r="L142" s="64">
        <f t="shared" si="41"/>
        <v>0.25596157908631301</v>
      </c>
      <c r="M142" s="64">
        <f t="shared" si="42"/>
        <v>0.29214404293883361</v>
      </c>
      <c r="N142" s="64">
        <f t="shared" si="43"/>
        <v>0.25005344304882865</v>
      </c>
      <c r="O142" s="203">
        <f t="shared" si="44"/>
        <v>0.20184093492602456</v>
      </c>
    </row>
    <row r="143" spans="5:15" ht="30" customHeight="1" x14ac:dyDescent="0.25">
      <c r="E143" s="426">
        <v>2019</v>
      </c>
      <c r="F143" s="356">
        <v>-390395957.72000003</v>
      </c>
      <c r="G143" s="356">
        <v>-430170008.95999998</v>
      </c>
      <c r="H143" s="356">
        <v>-420704472.38999999</v>
      </c>
      <c r="I143" s="427">
        <v>-462477057.22000003</v>
      </c>
      <c r="K143" s="426">
        <v>2019</v>
      </c>
      <c r="L143" s="64">
        <f t="shared" si="41"/>
        <v>0.22913956356215212</v>
      </c>
      <c r="M143" s="64">
        <f t="shared" si="42"/>
        <v>0.25248460226454789</v>
      </c>
      <c r="N143" s="64">
        <f t="shared" si="43"/>
        <v>0.24692888664905221</v>
      </c>
      <c r="O143" s="203">
        <f t="shared" si="44"/>
        <v>0.27144694752424764</v>
      </c>
    </row>
    <row r="144" spans="5:15" ht="30" customHeight="1" x14ac:dyDescent="0.25">
      <c r="E144" s="426">
        <v>2020</v>
      </c>
      <c r="F144" s="356">
        <v>-350341214.31999999</v>
      </c>
      <c r="G144" s="356">
        <v>-415674130.08999997</v>
      </c>
      <c r="H144" s="356">
        <v>-438164921.83999997</v>
      </c>
      <c r="I144" s="427">
        <v>-372341804.39999998</v>
      </c>
      <c r="K144" s="426">
        <v>2020</v>
      </c>
      <c r="L144" s="64">
        <f t="shared" si="41"/>
        <v>0.22222411017408358</v>
      </c>
      <c r="M144" s="64">
        <f t="shared" si="42"/>
        <v>0.26366527803738105</v>
      </c>
      <c r="N144" s="64">
        <f t="shared" si="43"/>
        <v>0.27793135915905354</v>
      </c>
      <c r="O144" s="203">
        <f t="shared" si="44"/>
        <v>0.2361792526294817</v>
      </c>
    </row>
    <row r="145" spans="5:15" ht="30" customHeight="1" x14ac:dyDescent="0.25">
      <c r="E145" s="426">
        <v>2021</v>
      </c>
      <c r="F145" s="356">
        <v>-401600547.04000002</v>
      </c>
      <c r="G145" s="356">
        <v>-312299320.37</v>
      </c>
      <c r="H145" s="356">
        <v>-397708525.56999999</v>
      </c>
      <c r="I145" s="427">
        <v>-493904764.44</v>
      </c>
      <c r="K145" s="426">
        <v>2021</v>
      </c>
      <c r="L145" s="64">
        <f t="shared" si="41"/>
        <v>0.25013843404768926</v>
      </c>
      <c r="M145" s="64">
        <f t="shared" si="42"/>
        <v>0.19451682406131968</v>
      </c>
      <c r="N145" s="64">
        <f t="shared" si="43"/>
        <v>0.2477142736152364</v>
      </c>
      <c r="O145" s="203">
        <f t="shared" si="44"/>
        <v>0.30763046827575463</v>
      </c>
    </row>
    <row r="146" spans="5:15" ht="30" customHeight="1" x14ac:dyDescent="0.25">
      <c r="E146" s="426">
        <v>2022</v>
      </c>
      <c r="F146" s="356">
        <v>-526687802.47000003</v>
      </c>
      <c r="G146" s="356">
        <v>-569567741.87</v>
      </c>
      <c r="H146" s="356">
        <v>-732596106.92999995</v>
      </c>
      <c r="I146" s="427">
        <v>-813070848.84000003</v>
      </c>
      <c r="K146" s="426">
        <v>2022</v>
      </c>
      <c r="L146" s="64">
        <f t="shared" si="41"/>
        <v>0.1993577792111883</v>
      </c>
      <c r="M146" s="64">
        <f t="shared" si="42"/>
        <v>0.21558836106898868</v>
      </c>
      <c r="N146" s="64">
        <f t="shared" si="43"/>
        <v>0.27729659250015748</v>
      </c>
      <c r="O146" s="203">
        <f t="shared" si="44"/>
        <v>0.30775726721966551</v>
      </c>
    </row>
    <row r="147" spans="5:15" ht="30" customHeight="1" thickBot="1" x14ac:dyDescent="0.3">
      <c r="E147" s="428">
        <v>2023</v>
      </c>
      <c r="F147" s="361">
        <v>-814283465.90999997</v>
      </c>
      <c r="G147" s="361">
        <v>-851279608.82000005</v>
      </c>
      <c r="H147" s="432">
        <f>AVERAGE($F147*N147/$L147,$G147*N147/$M147)</f>
        <v>-927775961.78826094</v>
      </c>
      <c r="I147" s="433">
        <f>AVERAGE($F147*O147/$L147,$G147*O147/$M147)</f>
        <v>-947925239.00899553</v>
      </c>
      <c r="K147" s="429" t="s">
        <v>460</v>
      </c>
      <c r="L147" s="430">
        <f>AVERAGE(L138:L139,L141:L146)</f>
        <v>0.2312952259282029</v>
      </c>
      <c r="M147" s="430">
        <f>AVERAGE(M138:M139,M141:M146)</f>
        <v>0.23901110578163223</v>
      </c>
      <c r="N147" s="430">
        <f t="shared" ref="N147" si="45">AVERAGE(N138:N139,N141:N146)</f>
        <v>0.26200177957031595</v>
      </c>
      <c r="O147" s="431">
        <f t="shared" ref="O147" si="46">AVERAGE(O138:O139,O141:O146)</f>
        <v>0.26769188871984889</v>
      </c>
    </row>
    <row r="148" spans="5:15" ht="30" customHeight="1" x14ac:dyDescent="0.25"/>
    <row r="149" spans="5:15" ht="30" customHeight="1" x14ac:dyDescent="0.25"/>
    <row r="150" spans="5:15" ht="30" customHeight="1" x14ac:dyDescent="0.25"/>
    <row r="151" spans="5:15" ht="30" customHeight="1" x14ac:dyDescent="0.25"/>
    <row r="152" spans="5:15" ht="30" customHeight="1" x14ac:dyDescent="0.25"/>
    <row r="153" spans="5:15" ht="30" customHeight="1" x14ac:dyDescent="0.25"/>
    <row r="154" spans="5:15" ht="30" customHeight="1" x14ac:dyDescent="0.25"/>
  </sheetData>
  <mergeCells count="20">
    <mergeCell ref="E52:I52"/>
    <mergeCell ref="K52:O52"/>
    <mergeCell ref="E66:I66"/>
    <mergeCell ref="K66:O66"/>
    <mergeCell ref="E136:I136"/>
    <mergeCell ref="K136:O136"/>
    <mergeCell ref="E122:I122"/>
    <mergeCell ref="K122:O122"/>
    <mergeCell ref="E80:I80"/>
    <mergeCell ref="K80:O80"/>
    <mergeCell ref="E94:I94"/>
    <mergeCell ref="K94:O94"/>
    <mergeCell ref="E108:I108"/>
    <mergeCell ref="K108:O108"/>
    <mergeCell ref="E10:I10"/>
    <mergeCell ref="K10:O10"/>
    <mergeCell ref="E24:I24"/>
    <mergeCell ref="K24:O24"/>
    <mergeCell ref="E38:I38"/>
    <mergeCell ref="K38:O38"/>
  </mergeCells>
  <hyperlinks>
    <hyperlink ref="A13" location="'Projeções - Receitas'!A1" display="Projeções - Receita" xr:uid="{626636A8-91DC-43C7-A0A2-5F6460CA99C4}"/>
    <hyperlink ref="A12" location="'Balanço Patrimonial'!A1" display="Balanço Patrimonial" xr:uid="{51D2D90F-26FF-42C9-8E9D-7B836B352197}"/>
    <hyperlink ref="A11" location="'DRE CMN 4.720 - Contas Abertas'!A1" display="Contas Abertas" xr:uid="{A0379543-51F0-4883-91B2-8814523027C6}"/>
    <hyperlink ref="A10" location="'DRE + DCF'!A1" display="DRE + DCF" xr:uid="{C9E72230-CDF5-49C9-BF0D-B5D638E73BA4}"/>
    <hyperlink ref="A9" location="Ke!A1" display="KE" xr:uid="{77DB341A-47A1-4A47-8D48-909D9E298A43}"/>
    <hyperlink ref="A8" location="Dashboard!A1" display="Dashboard" xr:uid="{B39E9B11-A9EA-42F1-A7FE-F42B4244F7D7}"/>
    <hyperlink ref="A14" location="'Painel de Índices'!A1" display="Painel de Índices" xr:uid="{F084CEFA-9C5A-4964-BEBF-6B0C9450AC2F}"/>
    <hyperlink ref="A15" location="'Provisões e Processos'!A1" display="Provisões e Processos" xr:uid="{E3AB607B-74FB-4757-B829-53623571552A}"/>
    <hyperlink ref="A16" location="'Projeções Trimestrais'!A1" display="Projeções Trimestrais" xr:uid="{F2E6FA87-F77D-4C63-9721-AF54D8279293}"/>
  </hyperlink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Dashboard</vt:lpstr>
      <vt:lpstr>Ke</vt:lpstr>
      <vt:lpstr>TIR</vt:lpstr>
      <vt:lpstr>DRE + DCF</vt:lpstr>
      <vt:lpstr>DRE CMN 4.720 - Contas Abertas</vt:lpstr>
      <vt:lpstr>Balanço Patrimonial</vt:lpstr>
      <vt:lpstr>Projeções - Receitas</vt:lpstr>
      <vt:lpstr>G Ativos Rentáveis</vt:lpstr>
      <vt:lpstr>Painel de Índices</vt:lpstr>
      <vt:lpstr>Provisões e Processos</vt:lpstr>
      <vt:lpstr>Projeções Trimestrais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SOLARIS</dc:creator>
  <cp:lastModifiedBy>Pedro</cp:lastModifiedBy>
  <dcterms:created xsi:type="dcterms:W3CDTF">2015-06-05T18:19:34Z</dcterms:created>
  <dcterms:modified xsi:type="dcterms:W3CDTF">2023-08-23T14:18:53Z</dcterms:modified>
</cp:coreProperties>
</file>